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 defaultThemeVersion="124226"/>
  <bookViews>
    <workbookView xWindow="0" yWindow="0" windowWidth="19200" windowHeight="7635" tabRatio="661"/>
  </bookViews>
  <sheets>
    <sheet name="About This Model" sheetId="2" r:id="rId1"/>
    <sheet name="2 Base case Input" sheetId="4" r:id="rId2"/>
    <sheet name="4 Base case Output Table" sheetId="10" r:id="rId3"/>
    <sheet name="7 Base case Results" sheetId="6" r:id="rId4"/>
    <sheet name="9 All Base Data" sheetId="9" r:id="rId5"/>
  </sheets>
  <externalReferences>
    <externalReference r:id="rId6"/>
  </externalReferences>
  <definedNames>
    <definedName name="_xlnm._FilterDatabase" localSheetId="3" hidden="1">'7 Base case Results'!$A$8:$D$2021</definedName>
    <definedName name="_xlnm._FilterDatabase" localSheetId="4" hidden="1">'9 All Base Data'!$A$8:$D$2021</definedName>
    <definedName name="BaseCase_CardiacHA_All">'2 Base case Input'!$C$17</definedName>
    <definedName name="BaseCase_Cost_CardiacHA_All">'2 Base case Input'!$C$35</definedName>
    <definedName name="BaseCase_Cost_Mort_AllAdults_30">'2 Base case Input'!$C$29</definedName>
    <definedName name="BaseCase_Cost_Mort_Child_0_1">'2 Base case Input'!$C$33</definedName>
    <definedName name="BaseCase_Cost_Mort_Maori_30">'2 Base case Input'!$C$31</definedName>
    <definedName name="BaseCase_Cost_RADs_All">'2 Base case Input'!$C$43</definedName>
    <definedName name="BaseCase_Cost_RespHA_All">'2 Base case Input'!$C$37</definedName>
    <definedName name="BaseCase_Cost_RespHA_Child_1_4">'2 Base case Input'!$C$39</definedName>
    <definedName name="BaseCase_Cost_RespHA_Child_5_14">'2 Base case Input'!$C$41</definedName>
    <definedName name="BaseCase_Mort_AllAdults_30">'2 Base case Input'!$C$11</definedName>
    <definedName name="BaseCase_Mort_Child_0_1">'2 Base case Input'!$C$15</definedName>
    <definedName name="BaseCase_Mort_Maori_30">'2 Base case Input'!$C$13</definedName>
    <definedName name="Basecase_PM10">'2 Base case Input'!$C$5</definedName>
    <definedName name="Basecase_Pop_2006">'2 Base case Input'!$C$7</definedName>
    <definedName name="BaseCase_RADs_All">'2 Base case Input'!$C$25</definedName>
    <definedName name="BaseCase_RespHA_All">'2 Base case Input'!$C$19</definedName>
    <definedName name="BaseCase_RespHA_Child_1_4">'2 Base case Input'!$C$21</definedName>
    <definedName name="BaseCase_RespHA_Child_5_14">'2 Base case Input'!$C$23</definedName>
    <definedName name="RuralPM2">'[1]ED5 PM2.5'!$E$7</definedName>
    <definedName name="Scenario_CardiacHA_All">#REF!</definedName>
    <definedName name="Scenario_Cost_CardiacHA_All">#REF!</definedName>
    <definedName name="Scenario_Cost_Mort_AllAdults_30">#REF!</definedName>
    <definedName name="Scenario_Cost_Mort_Child_0_1">#REF!</definedName>
    <definedName name="Scenario_Cost_Mort_Maori_30">#REF!</definedName>
    <definedName name="Scenario_Cost_RADs_All">#REF!</definedName>
    <definedName name="Scenario_Cost_RespHA_All">#REF!</definedName>
    <definedName name="Scenario_Cost_RespHA_Child_1_4">#REF!</definedName>
    <definedName name="Scenario_Cost_RespHA_Child_5_14">#REF!</definedName>
    <definedName name="Scenario_Mort_AllAdults_30">#REF!</definedName>
    <definedName name="Scenario_Mort_Child_0_1">#REF!</definedName>
    <definedName name="Scenario_Mort_Maori_30">#REF!</definedName>
    <definedName name="Scenario_PM10">#REF!</definedName>
    <definedName name="Scenario_Pop">#REF!</definedName>
    <definedName name="Scenario_RADs_All">#REF!</definedName>
    <definedName name="Scenario_RespHA_All">#REF!</definedName>
    <definedName name="Scenario_RespHA_Child_1_4">#REF!</definedName>
    <definedName name="Scenario_RespHA_Child_5_14">#REF!</definedName>
    <definedName name="UrbanPM2">'[1]ED5 PM2.5'!$E$6</definedName>
  </definedNames>
  <calcPr calcId="152511"/>
</workbook>
</file>

<file path=xl/calcChain.xml><?xml version="1.0" encoding="utf-8"?>
<calcChain xmlns="http://schemas.openxmlformats.org/spreadsheetml/2006/main">
  <c r="G370" i="6" l="1"/>
  <c r="Q370" i="6" s="1"/>
  <c r="G13" i="6"/>
  <c r="H13" i="6"/>
  <c r="I13" i="6"/>
  <c r="G14" i="6"/>
  <c r="H14" i="6"/>
  <c r="I14" i="6"/>
  <c r="G15" i="6"/>
  <c r="H15" i="6"/>
  <c r="I15" i="6"/>
  <c r="G16" i="6"/>
  <c r="H16" i="6"/>
  <c r="I16" i="6"/>
  <c r="G17" i="6"/>
  <c r="H17" i="6"/>
  <c r="I17" i="6"/>
  <c r="G18" i="6"/>
  <c r="H18" i="6"/>
  <c r="I18" i="6"/>
  <c r="G19" i="6"/>
  <c r="H19" i="6"/>
  <c r="I19" i="6"/>
  <c r="G20" i="6"/>
  <c r="H20" i="6"/>
  <c r="I20" i="6"/>
  <c r="G21" i="6"/>
  <c r="H21" i="6"/>
  <c r="I21" i="6"/>
  <c r="G22" i="6"/>
  <c r="H22" i="6"/>
  <c r="I22" i="6"/>
  <c r="G23" i="6"/>
  <c r="H23" i="6"/>
  <c r="I23" i="6"/>
  <c r="G24" i="6"/>
  <c r="H24" i="6"/>
  <c r="I24" i="6"/>
  <c r="G25" i="6"/>
  <c r="H25" i="6"/>
  <c r="I25" i="6"/>
  <c r="G26" i="6"/>
  <c r="H26" i="6"/>
  <c r="I26" i="6"/>
  <c r="G27" i="6"/>
  <c r="H27" i="6"/>
  <c r="I27" i="6"/>
  <c r="G28" i="6"/>
  <c r="H28" i="6"/>
  <c r="I28" i="6"/>
  <c r="G29" i="6"/>
  <c r="H29" i="6"/>
  <c r="I29" i="6"/>
  <c r="G30" i="6"/>
  <c r="H30" i="6"/>
  <c r="I30" i="6"/>
  <c r="G31" i="6"/>
  <c r="H31" i="6"/>
  <c r="I31" i="6"/>
  <c r="G32" i="6"/>
  <c r="H32" i="6"/>
  <c r="I32" i="6"/>
  <c r="G33" i="6"/>
  <c r="H33" i="6"/>
  <c r="I33" i="6"/>
  <c r="G34" i="6"/>
  <c r="H34" i="6"/>
  <c r="I34" i="6"/>
  <c r="G35" i="6"/>
  <c r="H35" i="6"/>
  <c r="I35" i="6"/>
  <c r="G36" i="6"/>
  <c r="H36" i="6"/>
  <c r="I36" i="6"/>
  <c r="G37" i="6"/>
  <c r="H37" i="6"/>
  <c r="I37" i="6"/>
  <c r="G38" i="6"/>
  <c r="H38" i="6"/>
  <c r="I38" i="6"/>
  <c r="G39" i="6"/>
  <c r="H39" i="6"/>
  <c r="I39" i="6"/>
  <c r="G40" i="6"/>
  <c r="H40" i="6"/>
  <c r="I40" i="6"/>
  <c r="G41" i="6"/>
  <c r="H41" i="6"/>
  <c r="I41" i="6"/>
  <c r="G42" i="6"/>
  <c r="H42" i="6"/>
  <c r="I42" i="6"/>
  <c r="G43" i="6"/>
  <c r="H43" i="6"/>
  <c r="I43" i="6"/>
  <c r="G44" i="6"/>
  <c r="H44" i="6"/>
  <c r="I44" i="6"/>
  <c r="G45" i="6"/>
  <c r="H45" i="6"/>
  <c r="I45" i="6"/>
  <c r="G46" i="6"/>
  <c r="H46" i="6"/>
  <c r="I46" i="6"/>
  <c r="G47" i="6"/>
  <c r="H47" i="6"/>
  <c r="I47" i="6"/>
  <c r="G48" i="6"/>
  <c r="H48" i="6"/>
  <c r="I48" i="6"/>
  <c r="G49" i="6"/>
  <c r="H49" i="6"/>
  <c r="I49" i="6"/>
  <c r="G50" i="6"/>
  <c r="H50" i="6"/>
  <c r="I50" i="6"/>
  <c r="G51" i="6"/>
  <c r="H51" i="6"/>
  <c r="I51" i="6"/>
  <c r="G52" i="6"/>
  <c r="H52" i="6"/>
  <c r="I52" i="6"/>
  <c r="G53" i="6"/>
  <c r="H53" i="6"/>
  <c r="I53" i="6"/>
  <c r="G54" i="6"/>
  <c r="H54" i="6"/>
  <c r="I54" i="6"/>
  <c r="G55" i="6"/>
  <c r="H55" i="6"/>
  <c r="I55" i="6"/>
  <c r="G56" i="6"/>
  <c r="H56" i="6"/>
  <c r="I56" i="6"/>
  <c r="G57" i="6"/>
  <c r="H57" i="6"/>
  <c r="I57" i="6"/>
  <c r="G58" i="6"/>
  <c r="H58" i="6"/>
  <c r="I58" i="6"/>
  <c r="G59" i="6"/>
  <c r="H59" i="6"/>
  <c r="I59" i="6"/>
  <c r="G60" i="6"/>
  <c r="H60" i="6"/>
  <c r="I60" i="6"/>
  <c r="G61" i="6"/>
  <c r="H61" i="6"/>
  <c r="I61" i="6"/>
  <c r="G62" i="6"/>
  <c r="H62" i="6"/>
  <c r="I62" i="6"/>
  <c r="G63" i="6"/>
  <c r="H63" i="6"/>
  <c r="I63" i="6"/>
  <c r="G64" i="6"/>
  <c r="H64" i="6"/>
  <c r="I64" i="6"/>
  <c r="G65" i="6"/>
  <c r="H65" i="6"/>
  <c r="I65" i="6"/>
  <c r="G66" i="6"/>
  <c r="H66" i="6"/>
  <c r="I66" i="6"/>
  <c r="G67" i="6"/>
  <c r="H67" i="6"/>
  <c r="I67" i="6"/>
  <c r="G68" i="6"/>
  <c r="H68" i="6"/>
  <c r="I68" i="6"/>
  <c r="G69" i="6"/>
  <c r="H69" i="6"/>
  <c r="I69" i="6"/>
  <c r="G70" i="6"/>
  <c r="H70" i="6"/>
  <c r="I70" i="6"/>
  <c r="G71" i="6"/>
  <c r="H71" i="6"/>
  <c r="I71" i="6"/>
  <c r="G72" i="6"/>
  <c r="H72" i="6"/>
  <c r="I72" i="6"/>
  <c r="G73" i="6"/>
  <c r="H73" i="6"/>
  <c r="I73" i="6"/>
  <c r="G74" i="6"/>
  <c r="H74" i="6"/>
  <c r="I74" i="6"/>
  <c r="G75" i="6"/>
  <c r="H75" i="6"/>
  <c r="I75" i="6"/>
  <c r="G76" i="6"/>
  <c r="H76" i="6"/>
  <c r="I76" i="6"/>
  <c r="G77" i="6"/>
  <c r="H77" i="6"/>
  <c r="I77" i="6"/>
  <c r="G78" i="6"/>
  <c r="H78" i="6"/>
  <c r="I78" i="6"/>
  <c r="G79" i="6"/>
  <c r="H79" i="6"/>
  <c r="I79" i="6"/>
  <c r="G80" i="6"/>
  <c r="H80" i="6"/>
  <c r="I80" i="6"/>
  <c r="G81" i="6"/>
  <c r="H81" i="6"/>
  <c r="I81" i="6"/>
  <c r="G82" i="6"/>
  <c r="H82" i="6"/>
  <c r="I82" i="6"/>
  <c r="G83" i="6"/>
  <c r="H83" i="6"/>
  <c r="I83" i="6"/>
  <c r="G84" i="6"/>
  <c r="H84" i="6"/>
  <c r="I84" i="6"/>
  <c r="G85" i="6"/>
  <c r="H85" i="6"/>
  <c r="I85" i="6"/>
  <c r="G86" i="6"/>
  <c r="H86" i="6"/>
  <c r="I86" i="6"/>
  <c r="G87" i="6"/>
  <c r="H87" i="6"/>
  <c r="I87" i="6"/>
  <c r="G88" i="6"/>
  <c r="H88" i="6"/>
  <c r="I88" i="6"/>
  <c r="G89" i="6"/>
  <c r="H89" i="6"/>
  <c r="I89" i="6"/>
  <c r="G90" i="6"/>
  <c r="H90" i="6"/>
  <c r="I90" i="6"/>
  <c r="G91" i="6"/>
  <c r="H91" i="6"/>
  <c r="I91" i="6"/>
  <c r="G92" i="6"/>
  <c r="H92" i="6"/>
  <c r="I92" i="6"/>
  <c r="G93" i="6"/>
  <c r="H93" i="6"/>
  <c r="I93" i="6"/>
  <c r="G94" i="6"/>
  <c r="H94" i="6"/>
  <c r="I94" i="6"/>
  <c r="G95" i="6"/>
  <c r="H95" i="6"/>
  <c r="I95" i="6"/>
  <c r="G96" i="6"/>
  <c r="H96" i="6"/>
  <c r="I96" i="6"/>
  <c r="G97" i="6"/>
  <c r="H97" i="6"/>
  <c r="I97" i="6"/>
  <c r="G98" i="6"/>
  <c r="H98" i="6"/>
  <c r="I98" i="6"/>
  <c r="G99" i="6"/>
  <c r="H99" i="6"/>
  <c r="I99" i="6"/>
  <c r="G100" i="6"/>
  <c r="H100" i="6"/>
  <c r="I100" i="6"/>
  <c r="G101" i="6"/>
  <c r="H101" i="6"/>
  <c r="I101" i="6"/>
  <c r="G102" i="6"/>
  <c r="H102" i="6"/>
  <c r="I102" i="6"/>
  <c r="G103" i="6"/>
  <c r="H103" i="6"/>
  <c r="I103" i="6"/>
  <c r="G104" i="6"/>
  <c r="H104" i="6"/>
  <c r="I104" i="6"/>
  <c r="G105" i="6"/>
  <c r="H105" i="6"/>
  <c r="I105" i="6"/>
  <c r="G106" i="6"/>
  <c r="H106" i="6"/>
  <c r="I106" i="6"/>
  <c r="G107" i="6"/>
  <c r="H107" i="6"/>
  <c r="I107" i="6"/>
  <c r="G108" i="6"/>
  <c r="H108" i="6"/>
  <c r="I108" i="6"/>
  <c r="G109" i="6"/>
  <c r="H109" i="6"/>
  <c r="I109" i="6"/>
  <c r="G110" i="6"/>
  <c r="H110" i="6"/>
  <c r="I110" i="6"/>
  <c r="G111" i="6"/>
  <c r="H111" i="6"/>
  <c r="I111" i="6"/>
  <c r="G112" i="6"/>
  <c r="H112" i="6"/>
  <c r="I112" i="6"/>
  <c r="G113" i="6"/>
  <c r="H113" i="6"/>
  <c r="I113" i="6"/>
  <c r="G114" i="6"/>
  <c r="H114" i="6"/>
  <c r="I114" i="6"/>
  <c r="G115" i="6"/>
  <c r="H115" i="6"/>
  <c r="I115" i="6"/>
  <c r="G116" i="6"/>
  <c r="H116" i="6"/>
  <c r="I116" i="6"/>
  <c r="G117" i="6"/>
  <c r="H117" i="6"/>
  <c r="I117" i="6"/>
  <c r="G118" i="6"/>
  <c r="H118" i="6"/>
  <c r="I118" i="6"/>
  <c r="G119" i="6"/>
  <c r="H119" i="6"/>
  <c r="I119" i="6"/>
  <c r="G120" i="6"/>
  <c r="H120" i="6"/>
  <c r="I120" i="6"/>
  <c r="G121" i="6"/>
  <c r="H121" i="6"/>
  <c r="I121" i="6"/>
  <c r="G122" i="6"/>
  <c r="H122" i="6"/>
  <c r="I122" i="6"/>
  <c r="G123" i="6"/>
  <c r="H123" i="6"/>
  <c r="I123" i="6"/>
  <c r="G124" i="6"/>
  <c r="H124" i="6"/>
  <c r="I124" i="6"/>
  <c r="G125" i="6"/>
  <c r="H125" i="6"/>
  <c r="I125" i="6"/>
  <c r="G126" i="6"/>
  <c r="H126" i="6"/>
  <c r="I126" i="6"/>
  <c r="G127" i="6"/>
  <c r="H127" i="6"/>
  <c r="I127" i="6"/>
  <c r="G128" i="6"/>
  <c r="H128" i="6"/>
  <c r="I128" i="6"/>
  <c r="G129" i="6"/>
  <c r="H129" i="6"/>
  <c r="I129" i="6"/>
  <c r="G130" i="6"/>
  <c r="H130" i="6"/>
  <c r="I130" i="6"/>
  <c r="G131" i="6"/>
  <c r="H131" i="6"/>
  <c r="I131" i="6"/>
  <c r="G132" i="6"/>
  <c r="H132" i="6"/>
  <c r="I132" i="6"/>
  <c r="G133" i="6"/>
  <c r="H133" i="6"/>
  <c r="I133" i="6"/>
  <c r="G134" i="6"/>
  <c r="H134" i="6"/>
  <c r="I134" i="6"/>
  <c r="G135" i="6"/>
  <c r="H135" i="6"/>
  <c r="I135" i="6"/>
  <c r="G136" i="6"/>
  <c r="H136" i="6"/>
  <c r="I136" i="6"/>
  <c r="G137" i="6"/>
  <c r="H137" i="6"/>
  <c r="I137" i="6"/>
  <c r="G138" i="6"/>
  <c r="H138" i="6"/>
  <c r="I138" i="6"/>
  <c r="G139" i="6"/>
  <c r="H139" i="6"/>
  <c r="I139" i="6"/>
  <c r="G140" i="6"/>
  <c r="H140" i="6"/>
  <c r="I140" i="6"/>
  <c r="G141" i="6"/>
  <c r="H141" i="6"/>
  <c r="I141" i="6"/>
  <c r="G142" i="6"/>
  <c r="H142" i="6"/>
  <c r="I142" i="6"/>
  <c r="G143" i="6"/>
  <c r="H143" i="6"/>
  <c r="I143" i="6"/>
  <c r="G144" i="6"/>
  <c r="H144" i="6"/>
  <c r="I144" i="6"/>
  <c r="G145" i="6"/>
  <c r="H145" i="6"/>
  <c r="I145" i="6"/>
  <c r="G146" i="6"/>
  <c r="H146" i="6"/>
  <c r="I146" i="6"/>
  <c r="G147" i="6"/>
  <c r="H147" i="6"/>
  <c r="I147" i="6"/>
  <c r="G148" i="6"/>
  <c r="H148" i="6"/>
  <c r="I148" i="6"/>
  <c r="G149" i="6"/>
  <c r="H149" i="6"/>
  <c r="I149" i="6"/>
  <c r="G150" i="6"/>
  <c r="H150" i="6"/>
  <c r="I150" i="6"/>
  <c r="G151" i="6"/>
  <c r="H151" i="6"/>
  <c r="I151" i="6"/>
  <c r="G152" i="6"/>
  <c r="H152" i="6"/>
  <c r="I152" i="6"/>
  <c r="G153" i="6"/>
  <c r="H153" i="6"/>
  <c r="I153" i="6"/>
  <c r="G154" i="6"/>
  <c r="H154" i="6"/>
  <c r="I154" i="6"/>
  <c r="G155" i="6"/>
  <c r="H155" i="6"/>
  <c r="I155" i="6"/>
  <c r="G156" i="6"/>
  <c r="H156" i="6"/>
  <c r="I156" i="6"/>
  <c r="G157" i="6"/>
  <c r="H157" i="6"/>
  <c r="I157" i="6"/>
  <c r="G158" i="6"/>
  <c r="H158" i="6"/>
  <c r="I158" i="6"/>
  <c r="G159" i="6"/>
  <c r="H159" i="6"/>
  <c r="I159" i="6"/>
  <c r="G160" i="6"/>
  <c r="H160" i="6"/>
  <c r="I160" i="6"/>
  <c r="G161" i="6"/>
  <c r="H161" i="6"/>
  <c r="I161" i="6"/>
  <c r="G162" i="6"/>
  <c r="H162" i="6"/>
  <c r="I162" i="6"/>
  <c r="G163" i="6"/>
  <c r="H163" i="6"/>
  <c r="I163" i="6"/>
  <c r="G164" i="6"/>
  <c r="H164" i="6"/>
  <c r="I164" i="6"/>
  <c r="G165" i="6"/>
  <c r="H165" i="6"/>
  <c r="I165" i="6"/>
  <c r="G166" i="6"/>
  <c r="H166" i="6"/>
  <c r="I166" i="6"/>
  <c r="G167" i="6"/>
  <c r="H167" i="6"/>
  <c r="I167" i="6"/>
  <c r="G168" i="6"/>
  <c r="H168" i="6"/>
  <c r="I168" i="6"/>
  <c r="G169" i="6"/>
  <c r="H169" i="6"/>
  <c r="I169" i="6"/>
  <c r="G170" i="6"/>
  <c r="H170" i="6"/>
  <c r="I170" i="6"/>
  <c r="G171" i="6"/>
  <c r="H171" i="6"/>
  <c r="I171" i="6"/>
  <c r="G172" i="6"/>
  <c r="H172" i="6"/>
  <c r="I172" i="6"/>
  <c r="G173" i="6"/>
  <c r="H173" i="6"/>
  <c r="I173" i="6"/>
  <c r="G174" i="6"/>
  <c r="H174" i="6"/>
  <c r="I174" i="6"/>
  <c r="G175" i="6"/>
  <c r="H175" i="6"/>
  <c r="I175" i="6"/>
  <c r="G176" i="6"/>
  <c r="H176" i="6"/>
  <c r="I176" i="6"/>
  <c r="G177" i="6"/>
  <c r="H177" i="6"/>
  <c r="I177" i="6"/>
  <c r="G178" i="6"/>
  <c r="H178" i="6"/>
  <c r="I178" i="6"/>
  <c r="G179" i="6"/>
  <c r="H179" i="6"/>
  <c r="I179" i="6"/>
  <c r="G180" i="6"/>
  <c r="H180" i="6"/>
  <c r="I180" i="6"/>
  <c r="G181" i="6"/>
  <c r="H181" i="6"/>
  <c r="I181" i="6"/>
  <c r="G182" i="6"/>
  <c r="H182" i="6"/>
  <c r="I182" i="6"/>
  <c r="G183" i="6"/>
  <c r="H183" i="6"/>
  <c r="I183" i="6"/>
  <c r="G184" i="6"/>
  <c r="H184" i="6"/>
  <c r="I184" i="6"/>
  <c r="G185" i="6"/>
  <c r="H185" i="6"/>
  <c r="I185" i="6"/>
  <c r="G186" i="6"/>
  <c r="H186" i="6"/>
  <c r="I186" i="6"/>
  <c r="G187" i="6"/>
  <c r="H187" i="6"/>
  <c r="I187" i="6"/>
  <c r="G188" i="6"/>
  <c r="H188" i="6"/>
  <c r="I188" i="6"/>
  <c r="G189" i="6"/>
  <c r="H189" i="6"/>
  <c r="I189" i="6"/>
  <c r="G190" i="6"/>
  <c r="H190" i="6"/>
  <c r="I190" i="6"/>
  <c r="G191" i="6"/>
  <c r="H191" i="6"/>
  <c r="I191" i="6"/>
  <c r="G192" i="6"/>
  <c r="H192" i="6"/>
  <c r="I192" i="6"/>
  <c r="G193" i="6"/>
  <c r="H193" i="6"/>
  <c r="I193" i="6"/>
  <c r="G194" i="6"/>
  <c r="H194" i="6"/>
  <c r="I194" i="6"/>
  <c r="G195" i="6"/>
  <c r="H195" i="6"/>
  <c r="I195" i="6"/>
  <c r="G196" i="6"/>
  <c r="H196" i="6"/>
  <c r="I196" i="6"/>
  <c r="G197" i="6"/>
  <c r="H197" i="6"/>
  <c r="I197" i="6"/>
  <c r="G198" i="6"/>
  <c r="H198" i="6"/>
  <c r="I198" i="6"/>
  <c r="G199" i="6"/>
  <c r="H199" i="6"/>
  <c r="I199" i="6"/>
  <c r="G200" i="6"/>
  <c r="H200" i="6"/>
  <c r="I200" i="6"/>
  <c r="G201" i="6"/>
  <c r="H201" i="6"/>
  <c r="I201" i="6"/>
  <c r="G202" i="6"/>
  <c r="H202" i="6"/>
  <c r="I202" i="6"/>
  <c r="G203" i="6"/>
  <c r="H203" i="6"/>
  <c r="I203" i="6"/>
  <c r="G204" i="6"/>
  <c r="H204" i="6"/>
  <c r="I204" i="6"/>
  <c r="G205" i="6"/>
  <c r="H205" i="6"/>
  <c r="I205" i="6"/>
  <c r="G206" i="6"/>
  <c r="H206" i="6"/>
  <c r="I206" i="6"/>
  <c r="G207" i="6"/>
  <c r="H207" i="6"/>
  <c r="I207" i="6"/>
  <c r="G208" i="6"/>
  <c r="H208" i="6"/>
  <c r="I208" i="6"/>
  <c r="G209" i="6"/>
  <c r="H209" i="6"/>
  <c r="I209" i="6"/>
  <c r="G210" i="6"/>
  <c r="H210" i="6"/>
  <c r="I210" i="6"/>
  <c r="G211" i="6"/>
  <c r="H211" i="6"/>
  <c r="I211" i="6"/>
  <c r="G212" i="6"/>
  <c r="H212" i="6"/>
  <c r="I212" i="6"/>
  <c r="G213" i="6"/>
  <c r="H213" i="6"/>
  <c r="I213" i="6"/>
  <c r="G214" i="6"/>
  <c r="H214" i="6"/>
  <c r="I214" i="6"/>
  <c r="G215" i="6"/>
  <c r="H215" i="6"/>
  <c r="I215" i="6"/>
  <c r="G216" i="6"/>
  <c r="H216" i="6"/>
  <c r="I216" i="6"/>
  <c r="G217" i="6"/>
  <c r="H217" i="6"/>
  <c r="I217" i="6"/>
  <c r="G218" i="6"/>
  <c r="H218" i="6"/>
  <c r="I218" i="6"/>
  <c r="G219" i="6"/>
  <c r="H219" i="6"/>
  <c r="I219" i="6"/>
  <c r="G220" i="6"/>
  <c r="H220" i="6"/>
  <c r="I220" i="6"/>
  <c r="G221" i="6"/>
  <c r="H221" i="6"/>
  <c r="I221" i="6"/>
  <c r="G222" i="6"/>
  <c r="H222" i="6"/>
  <c r="I222" i="6"/>
  <c r="G223" i="6"/>
  <c r="H223" i="6"/>
  <c r="I223" i="6"/>
  <c r="G224" i="6"/>
  <c r="H224" i="6"/>
  <c r="I224" i="6"/>
  <c r="G225" i="6"/>
  <c r="H225" i="6"/>
  <c r="I225" i="6"/>
  <c r="G226" i="6"/>
  <c r="H226" i="6"/>
  <c r="I226" i="6"/>
  <c r="G227" i="6"/>
  <c r="H227" i="6"/>
  <c r="I227" i="6"/>
  <c r="G228" i="6"/>
  <c r="H228" i="6"/>
  <c r="I228" i="6"/>
  <c r="G229" i="6"/>
  <c r="H229" i="6"/>
  <c r="I229" i="6"/>
  <c r="G230" i="6"/>
  <c r="H230" i="6"/>
  <c r="I230" i="6"/>
  <c r="G231" i="6"/>
  <c r="H231" i="6"/>
  <c r="I231" i="6"/>
  <c r="G232" i="6"/>
  <c r="H232" i="6"/>
  <c r="I232" i="6"/>
  <c r="G233" i="6"/>
  <c r="H233" i="6"/>
  <c r="I233" i="6"/>
  <c r="G234" i="6"/>
  <c r="H234" i="6"/>
  <c r="I234" i="6"/>
  <c r="G235" i="6"/>
  <c r="H235" i="6"/>
  <c r="I235" i="6"/>
  <c r="G236" i="6"/>
  <c r="H236" i="6"/>
  <c r="I236" i="6"/>
  <c r="G237" i="6"/>
  <c r="H237" i="6"/>
  <c r="I237" i="6"/>
  <c r="G238" i="6"/>
  <c r="H238" i="6"/>
  <c r="I238" i="6"/>
  <c r="G239" i="6"/>
  <c r="H239" i="6"/>
  <c r="I239" i="6"/>
  <c r="G240" i="6"/>
  <c r="H240" i="6"/>
  <c r="I240" i="6"/>
  <c r="G241" i="6"/>
  <c r="H241" i="6"/>
  <c r="I241" i="6"/>
  <c r="G242" i="6"/>
  <c r="H242" i="6"/>
  <c r="I242" i="6"/>
  <c r="G243" i="6"/>
  <c r="H243" i="6"/>
  <c r="I243" i="6"/>
  <c r="G244" i="6"/>
  <c r="H244" i="6"/>
  <c r="I244" i="6"/>
  <c r="G245" i="6"/>
  <c r="H245" i="6"/>
  <c r="I245" i="6"/>
  <c r="G246" i="6"/>
  <c r="H246" i="6"/>
  <c r="I246" i="6"/>
  <c r="G247" i="6"/>
  <c r="H247" i="6"/>
  <c r="I247" i="6"/>
  <c r="G248" i="6"/>
  <c r="H248" i="6"/>
  <c r="I248" i="6"/>
  <c r="G249" i="6"/>
  <c r="H249" i="6"/>
  <c r="I249" i="6"/>
  <c r="G250" i="6"/>
  <c r="H250" i="6"/>
  <c r="I250" i="6"/>
  <c r="G251" i="6"/>
  <c r="H251" i="6"/>
  <c r="I251" i="6"/>
  <c r="G252" i="6"/>
  <c r="H252" i="6"/>
  <c r="I252" i="6"/>
  <c r="G253" i="6"/>
  <c r="H253" i="6"/>
  <c r="I253" i="6"/>
  <c r="G254" i="6"/>
  <c r="H254" i="6"/>
  <c r="I254" i="6"/>
  <c r="G255" i="6"/>
  <c r="H255" i="6"/>
  <c r="I255" i="6"/>
  <c r="G256" i="6"/>
  <c r="H256" i="6"/>
  <c r="I256" i="6"/>
  <c r="G257" i="6"/>
  <c r="H257" i="6"/>
  <c r="I257" i="6"/>
  <c r="G258" i="6"/>
  <c r="H258" i="6"/>
  <c r="I258" i="6"/>
  <c r="G259" i="6"/>
  <c r="H259" i="6"/>
  <c r="I259" i="6"/>
  <c r="G260" i="6"/>
  <c r="H260" i="6"/>
  <c r="I260" i="6"/>
  <c r="G261" i="6"/>
  <c r="H261" i="6"/>
  <c r="I261" i="6"/>
  <c r="G262" i="6"/>
  <c r="H262" i="6"/>
  <c r="I262" i="6"/>
  <c r="G263" i="6"/>
  <c r="H263" i="6"/>
  <c r="I263" i="6"/>
  <c r="G264" i="6"/>
  <c r="H264" i="6"/>
  <c r="I264" i="6"/>
  <c r="G265" i="6"/>
  <c r="H265" i="6"/>
  <c r="I265" i="6"/>
  <c r="G266" i="6"/>
  <c r="H266" i="6"/>
  <c r="I266" i="6"/>
  <c r="G267" i="6"/>
  <c r="H267" i="6"/>
  <c r="I267" i="6"/>
  <c r="G268" i="6"/>
  <c r="H268" i="6"/>
  <c r="I268" i="6"/>
  <c r="G269" i="6"/>
  <c r="H269" i="6"/>
  <c r="I269" i="6"/>
  <c r="G270" i="6"/>
  <c r="H270" i="6"/>
  <c r="I270" i="6"/>
  <c r="G271" i="6"/>
  <c r="H271" i="6"/>
  <c r="I271" i="6"/>
  <c r="G272" i="6"/>
  <c r="H272" i="6"/>
  <c r="I272" i="6"/>
  <c r="G273" i="6"/>
  <c r="H273" i="6"/>
  <c r="I273" i="6"/>
  <c r="G274" i="6"/>
  <c r="H274" i="6"/>
  <c r="I274" i="6"/>
  <c r="G275" i="6"/>
  <c r="H275" i="6"/>
  <c r="I275" i="6"/>
  <c r="G276" i="6"/>
  <c r="H276" i="6"/>
  <c r="I276" i="6"/>
  <c r="G277" i="6"/>
  <c r="H277" i="6"/>
  <c r="I277" i="6"/>
  <c r="G278" i="6"/>
  <c r="H278" i="6"/>
  <c r="I278" i="6"/>
  <c r="G279" i="6"/>
  <c r="H279" i="6"/>
  <c r="I279" i="6"/>
  <c r="G280" i="6"/>
  <c r="H280" i="6"/>
  <c r="I280" i="6"/>
  <c r="G281" i="6"/>
  <c r="H281" i="6"/>
  <c r="I281" i="6"/>
  <c r="G282" i="6"/>
  <c r="H282" i="6"/>
  <c r="I282" i="6"/>
  <c r="G283" i="6"/>
  <c r="H283" i="6"/>
  <c r="I283" i="6"/>
  <c r="G284" i="6"/>
  <c r="H284" i="6"/>
  <c r="I284" i="6"/>
  <c r="G285" i="6"/>
  <c r="H285" i="6"/>
  <c r="I285" i="6"/>
  <c r="G286" i="6"/>
  <c r="H286" i="6"/>
  <c r="I286" i="6"/>
  <c r="G287" i="6"/>
  <c r="H287" i="6"/>
  <c r="I287" i="6"/>
  <c r="G288" i="6"/>
  <c r="H288" i="6"/>
  <c r="I288" i="6"/>
  <c r="G289" i="6"/>
  <c r="H289" i="6"/>
  <c r="I289" i="6"/>
  <c r="G290" i="6"/>
  <c r="H290" i="6"/>
  <c r="I290" i="6"/>
  <c r="G291" i="6"/>
  <c r="H291" i="6"/>
  <c r="I291" i="6"/>
  <c r="G292" i="6"/>
  <c r="H292" i="6"/>
  <c r="I292" i="6"/>
  <c r="G293" i="6"/>
  <c r="H293" i="6"/>
  <c r="I293" i="6"/>
  <c r="G294" i="6"/>
  <c r="H294" i="6"/>
  <c r="I294" i="6"/>
  <c r="G295" i="6"/>
  <c r="H295" i="6"/>
  <c r="I295" i="6"/>
  <c r="G296" i="6"/>
  <c r="H296" i="6"/>
  <c r="I296" i="6"/>
  <c r="G297" i="6"/>
  <c r="H297" i="6"/>
  <c r="I297" i="6"/>
  <c r="G298" i="6"/>
  <c r="H298" i="6"/>
  <c r="I298" i="6"/>
  <c r="G299" i="6"/>
  <c r="H299" i="6"/>
  <c r="I299" i="6"/>
  <c r="G300" i="6"/>
  <c r="H300" i="6"/>
  <c r="I300" i="6"/>
  <c r="G301" i="6"/>
  <c r="H301" i="6"/>
  <c r="I301" i="6"/>
  <c r="G302" i="6"/>
  <c r="H302" i="6"/>
  <c r="I302" i="6"/>
  <c r="G303" i="6"/>
  <c r="H303" i="6"/>
  <c r="I303" i="6"/>
  <c r="G304" i="6"/>
  <c r="H304" i="6"/>
  <c r="I304" i="6"/>
  <c r="G305" i="6"/>
  <c r="H305" i="6"/>
  <c r="I305" i="6"/>
  <c r="G306" i="6"/>
  <c r="H306" i="6"/>
  <c r="I306" i="6"/>
  <c r="G307" i="6"/>
  <c r="H307" i="6"/>
  <c r="I307" i="6"/>
  <c r="G308" i="6"/>
  <c r="H308" i="6"/>
  <c r="I308" i="6"/>
  <c r="G309" i="6"/>
  <c r="H309" i="6"/>
  <c r="I309" i="6"/>
  <c r="G310" i="6"/>
  <c r="H310" i="6"/>
  <c r="I310" i="6"/>
  <c r="G311" i="6"/>
  <c r="H311" i="6"/>
  <c r="I311" i="6"/>
  <c r="G312" i="6"/>
  <c r="H312" i="6"/>
  <c r="I312" i="6"/>
  <c r="G313" i="6"/>
  <c r="H313" i="6"/>
  <c r="I313" i="6"/>
  <c r="G314" i="6"/>
  <c r="H314" i="6"/>
  <c r="I314" i="6"/>
  <c r="G315" i="6"/>
  <c r="H315" i="6"/>
  <c r="I315" i="6"/>
  <c r="G316" i="6"/>
  <c r="H316" i="6"/>
  <c r="I316" i="6"/>
  <c r="G317" i="6"/>
  <c r="H317" i="6"/>
  <c r="I317" i="6"/>
  <c r="G318" i="6"/>
  <c r="H318" i="6"/>
  <c r="I318" i="6"/>
  <c r="G319" i="6"/>
  <c r="H319" i="6"/>
  <c r="I319" i="6"/>
  <c r="G320" i="6"/>
  <c r="H320" i="6"/>
  <c r="I320" i="6"/>
  <c r="G321" i="6"/>
  <c r="H321" i="6"/>
  <c r="I321" i="6"/>
  <c r="G322" i="6"/>
  <c r="H322" i="6"/>
  <c r="I322" i="6"/>
  <c r="G323" i="6"/>
  <c r="H323" i="6"/>
  <c r="I323" i="6"/>
  <c r="G324" i="6"/>
  <c r="H324" i="6"/>
  <c r="I324" i="6"/>
  <c r="G325" i="6"/>
  <c r="H325" i="6"/>
  <c r="I325" i="6"/>
  <c r="G326" i="6"/>
  <c r="H326" i="6"/>
  <c r="I326" i="6"/>
  <c r="G327" i="6"/>
  <c r="H327" i="6"/>
  <c r="I327" i="6"/>
  <c r="G328" i="6"/>
  <c r="H328" i="6"/>
  <c r="I328" i="6"/>
  <c r="G329" i="6"/>
  <c r="H329" i="6"/>
  <c r="I329" i="6"/>
  <c r="G330" i="6"/>
  <c r="H330" i="6"/>
  <c r="I330" i="6"/>
  <c r="G331" i="6"/>
  <c r="H331" i="6"/>
  <c r="I331" i="6"/>
  <c r="G332" i="6"/>
  <c r="H332" i="6"/>
  <c r="I332" i="6"/>
  <c r="G333" i="6"/>
  <c r="H333" i="6"/>
  <c r="I333" i="6"/>
  <c r="G334" i="6"/>
  <c r="H334" i="6"/>
  <c r="I334" i="6"/>
  <c r="G335" i="6"/>
  <c r="H335" i="6"/>
  <c r="I335" i="6"/>
  <c r="G336" i="6"/>
  <c r="H336" i="6"/>
  <c r="I336" i="6"/>
  <c r="G337" i="6"/>
  <c r="H337" i="6"/>
  <c r="I337" i="6"/>
  <c r="G338" i="6"/>
  <c r="H338" i="6"/>
  <c r="I338" i="6"/>
  <c r="G339" i="6"/>
  <c r="H339" i="6"/>
  <c r="I339" i="6"/>
  <c r="G340" i="6"/>
  <c r="H340" i="6"/>
  <c r="I340" i="6"/>
  <c r="G341" i="6"/>
  <c r="H341" i="6"/>
  <c r="I341" i="6"/>
  <c r="G342" i="6"/>
  <c r="H342" i="6"/>
  <c r="I342" i="6"/>
  <c r="G343" i="6"/>
  <c r="H343" i="6"/>
  <c r="I343" i="6"/>
  <c r="G344" i="6"/>
  <c r="H344" i="6"/>
  <c r="I344" i="6"/>
  <c r="G345" i="6"/>
  <c r="H345" i="6"/>
  <c r="I345" i="6"/>
  <c r="G346" i="6"/>
  <c r="H346" i="6"/>
  <c r="I346" i="6"/>
  <c r="G347" i="6"/>
  <c r="H347" i="6"/>
  <c r="I347" i="6"/>
  <c r="G348" i="6"/>
  <c r="H348" i="6"/>
  <c r="I348" i="6"/>
  <c r="G349" i="6"/>
  <c r="H349" i="6"/>
  <c r="I349" i="6"/>
  <c r="G350" i="6"/>
  <c r="H350" i="6"/>
  <c r="I350" i="6"/>
  <c r="G351" i="6"/>
  <c r="H351" i="6"/>
  <c r="I351" i="6"/>
  <c r="G352" i="6"/>
  <c r="H352" i="6"/>
  <c r="I352" i="6"/>
  <c r="G353" i="6"/>
  <c r="H353" i="6"/>
  <c r="I353" i="6"/>
  <c r="G354" i="6"/>
  <c r="H354" i="6"/>
  <c r="I354" i="6"/>
  <c r="G355" i="6"/>
  <c r="H355" i="6"/>
  <c r="I355" i="6"/>
  <c r="G356" i="6"/>
  <c r="H356" i="6"/>
  <c r="I356" i="6"/>
  <c r="G357" i="6"/>
  <c r="H357" i="6"/>
  <c r="I357" i="6"/>
  <c r="G358" i="6"/>
  <c r="H358" i="6"/>
  <c r="I358" i="6"/>
  <c r="G359" i="6"/>
  <c r="H359" i="6"/>
  <c r="I359" i="6"/>
  <c r="G360" i="6"/>
  <c r="H360" i="6"/>
  <c r="I360" i="6"/>
  <c r="G361" i="6"/>
  <c r="H361" i="6"/>
  <c r="I361" i="6"/>
  <c r="G362" i="6"/>
  <c r="H362" i="6"/>
  <c r="I362" i="6"/>
  <c r="G363" i="6"/>
  <c r="H363" i="6"/>
  <c r="I363" i="6"/>
  <c r="G364" i="6"/>
  <c r="H364" i="6"/>
  <c r="I364" i="6"/>
  <c r="G365" i="6"/>
  <c r="H365" i="6"/>
  <c r="I365" i="6"/>
  <c r="G366" i="6"/>
  <c r="H366" i="6"/>
  <c r="I366" i="6"/>
  <c r="G367" i="6"/>
  <c r="H367" i="6"/>
  <c r="I367" i="6"/>
  <c r="G368" i="6"/>
  <c r="H368" i="6"/>
  <c r="I368" i="6"/>
  <c r="G369" i="6"/>
  <c r="H369" i="6"/>
  <c r="I369" i="6"/>
  <c r="H370" i="6"/>
  <c r="I370" i="6"/>
  <c r="G371" i="6"/>
  <c r="H371" i="6"/>
  <c r="I371" i="6"/>
  <c r="G372" i="6"/>
  <c r="H372" i="6"/>
  <c r="I372" i="6"/>
  <c r="G373" i="6"/>
  <c r="H373" i="6"/>
  <c r="I373" i="6"/>
  <c r="G374" i="6"/>
  <c r="H374" i="6"/>
  <c r="I374" i="6"/>
  <c r="G375" i="6"/>
  <c r="H375" i="6"/>
  <c r="I375" i="6"/>
  <c r="G376" i="6"/>
  <c r="H376" i="6"/>
  <c r="I376" i="6"/>
  <c r="G377" i="6"/>
  <c r="H377" i="6"/>
  <c r="I377" i="6"/>
  <c r="G378" i="6"/>
  <c r="H378" i="6"/>
  <c r="I378" i="6"/>
  <c r="G379" i="6"/>
  <c r="H379" i="6"/>
  <c r="I379" i="6"/>
  <c r="G380" i="6"/>
  <c r="H380" i="6"/>
  <c r="I380" i="6"/>
  <c r="G381" i="6"/>
  <c r="H381" i="6"/>
  <c r="I381" i="6"/>
  <c r="G382" i="6"/>
  <c r="H382" i="6"/>
  <c r="I382" i="6"/>
  <c r="G383" i="6"/>
  <c r="H383" i="6"/>
  <c r="I383" i="6"/>
  <c r="G384" i="6"/>
  <c r="H384" i="6"/>
  <c r="I384" i="6"/>
  <c r="G385" i="6"/>
  <c r="H385" i="6"/>
  <c r="I385" i="6"/>
  <c r="G386" i="6"/>
  <c r="H386" i="6"/>
  <c r="I386" i="6"/>
  <c r="G387" i="6"/>
  <c r="H387" i="6"/>
  <c r="I387" i="6"/>
  <c r="G388" i="6"/>
  <c r="H388" i="6"/>
  <c r="I388" i="6"/>
  <c r="G389" i="6"/>
  <c r="H389" i="6"/>
  <c r="I389" i="6"/>
  <c r="G390" i="6"/>
  <c r="H390" i="6"/>
  <c r="I390" i="6"/>
  <c r="G391" i="6"/>
  <c r="H391" i="6"/>
  <c r="I391" i="6"/>
  <c r="G392" i="6"/>
  <c r="H392" i="6"/>
  <c r="I392" i="6"/>
  <c r="G393" i="6"/>
  <c r="H393" i="6"/>
  <c r="I393" i="6"/>
  <c r="G394" i="6"/>
  <c r="H394" i="6"/>
  <c r="I394" i="6"/>
  <c r="G395" i="6"/>
  <c r="H395" i="6"/>
  <c r="I395" i="6"/>
  <c r="G396" i="6"/>
  <c r="H396" i="6"/>
  <c r="I396" i="6"/>
  <c r="G397" i="6"/>
  <c r="H397" i="6"/>
  <c r="I397" i="6"/>
  <c r="G398" i="6"/>
  <c r="H398" i="6"/>
  <c r="I398" i="6"/>
  <c r="G399" i="6"/>
  <c r="H399" i="6"/>
  <c r="I399" i="6"/>
  <c r="G400" i="6"/>
  <c r="H400" i="6"/>
  <c r="I400" i="6"/>
  <c r="G401" i="6"/>
  <c r="H401" i="6"/>
  <c r="I401" i="6"/>
  <c r="G402" i="6"/>
  <c r="H402" i="6"/>
  <c r="I402" i="6"/>
  <c r="G403" i="6"/>
  <c r="H403" i="6"/>
  <c r="I403" i="6"/>
  <c r="G404" i="6"/>
  <c r="H404" i="6"/>
  <c r="I404" i="6"/>
  <c r="G405" i="6"/>
  <c r="H405" i="6"/>
  <c r="I405" i="6"/>
  <c r="G406" i="6"/>
  <c r="H406" i="6"/>
  <c r="I406" i="6"/>
  <c r="G407" i="6"/>
  <c r="H407" i="6"/>
  <c r="I407" i="6"/>
  <c r="G408" i="6"/>
  <c r="H408" i="6"/>
  <c r="I408" i="6"/>
  <c r="G409" i="6"/>
  <c r="H409" i="6"/>
  <c r="I409" i="6"/>
  <c r="G410" i="6"/>
  <c r="H410" i="6"/>
  <c r="I410" i="6"/>
  <c r="G411" i="6"/>
  <c r="H411" i="6"/>
  <c r="I411" i="6"/>
  <c r="G412" i="6"/>
  <c r="H412" i="6"/>
  <c r="I412" i="6"/>
  <c r="G413" i="6"/>
  <c r="H413" i="6"/>
  <c r="I413" i="6"/>
  <c r="G414" i="6"/>
  <c r="H414" i="6"/>
  <c r="I414" i="6"/>
  <c r="G415" i="6"/>
  <c r="H415" i="6"/>
  <c r="I415" i="6"/>
  <c r="G416" i="6"/>
  <c r="H416" i="6"/>
  <c r="I416" i="6"/>
  <c r="G417" i="6"/>
  <c r="H417" i="6"/>
  <c r="I417" i="6"/>
  <c r="G418" i="6"/>
  <c r="H418" i="6"/>
  <c r="I418" i="6"/>
  <c r="G419" i="6"/>
  <c r="H419" i="6"/>
  <c r="I419" i="6"/>
  <c r="G420" i="6"/>
  <c r="H420" i="6"/>
  <c r="I420" i="6"/>
  <c r="G421" i="6"/>
  <c r="H421" i="6"/>
  <c r="I421" i="6"/>
  <c r="G422" i="6"/>
  <c r="H422" i="6"/>
  <c r="I422" i="6"/>
  <c r="G423" i="6"/>
  <c r="H423" i="6"/>
  <c r="I423" i="6"/>
  <c r="G424" i="6"/>
  <c r="H424" i="6"/>
  <c r="I424" i="6"/>
  <c r="G425" i="6"/>
  <c r="H425" i="6"/>
  <c r="I425" i="6"/>
  <c r="G426" i="6"/>
  <c r="H426" i="6"/>
  <c r="I426" i="6"/>
  <c r="G427" i="6"/>
  <c r="H427" i="6"/>
  <c r="I427" i="6"/>
  <c r="G428" i="6"/>
  <c r="H428" i="6"/>
  <c r="I428" i="6"/>
  <c r="G429" i="6"/>
  <c r="H429" i="6"/>
  <c r="I429" i="6"/>
  <c r="G430" i="6"/>
  <c r="H430" i="6"/>
  <c r="I430" i="6"/>
  <c r="G431" i="6"/>
  <c r="H431" i="6"/>
  <c r="I431" i="6"/>
  <c r="G432" i="6"/>
  <c r="H432" i="6"/>
  <c r="I432" i="6"/>
  <c r="G433" i="6"/>
  <c r="H433" i="6"/>
  <c r="I433" i="6"/>
  <c r="G434" i="6"/>
  <c r="H434" i="6"/>
  <c r="I434" i="6"/>
  <c r="G435" i="6"/>
  <c r="H435" i="6"/>
  <c r="I435" i="6"/>
  <c r="G436" i="6"/>
  <c r="H436" i="6"/>
  <c r="I436" i="6"/>
  <c r="G437" i="6"/>
  <c r="H437" i="6"/>
  <c r="I437" i="6"/>
  <c r="G438" i="6"/>
  <c r="H438" i="6"/>
  <c r="I438" i="6"/>
  <c r="G439" i="6"/>
  <c r="H439" i="6"/>
  <c r="I439" i="6"/>
  <c r="G440" i="6"/>
  <c r="H440" i="6"/>
  <c r="I440" i="6"/>
  <c r="G441" i="6"/>
  <c r="H441" i="6"/>
  <c r="I441" i="6"/>
  <c r="G442" i="6"/>
  <c r="H442" i="6"/>
  <c r="I442" i="6"/>
  <c r="G443" i="6"/>
  <c r="H443" i="6"/>
  <c r="I443" i="6"/>
  <c r="G444" i="6"/>
  <c r="H444" i="6"/>
  <c r="I444" i="6"/>
  <c r="G445" i="6"/>
  <c r="H445" i="6"/>
  <c r="I445" i="6"/>
  <c r="G446" i="6"/>
  <c r="H446" i="6"/>
  <c r="I446" i="6"/>
  <c r="G447" i="6"/>
  <c r="H447" i="6"/>
  <c r="I447" i="6"/>
  <c r="G448" i="6"/>
  <c r="H448" i="6"/>
  <c r="I448" i="6"/>
  <c r="G449" i="6"/>
  <c r="H449" i="6"/>
  <c r="I449" i="6"/>
  <c r="G450" i="6"/>
  <c r="H450" i="6"/>
  <c r="I450" i="6"/>
  <c r="G451" i="6"/>
  <c r="H451" i="6"/>
  <c r="I451" i="6"/>
  <c r="G452" i="6"/>
  <c r="H452" i="6"/>
  <c r="I452" i="6"/>
  <c r="G453" i="6"/>
  <c r="H453" i="6"/>
  <c r="I453" i="6"/>
  <c r="G454" i="6"/>
  <c r="H454" i="6"/>
  <c r="I454" i="6"/>
  <c r="G455" i="6"/>
  <c r="H455" i="6"/>
  <c r="I455" i="6"/>
  <c r="G456" i="6"/>
  <c r="H456" i="6"/>
  <c r="I456" i="6"/>
  <c r="G457" i="6"/>
  <c r="H457" i="6"/>
  <c r="I457" i="6"/>
  <c r="G458" i="6"/>
  <c r="H458" i="6"/>
  <c r="I458" i="6"/>
  <c r="G459" i="6"/>
  <c r="H459" i="6"/>
  <c r="I459" i="6"/>
  <c r="G460" i="6"/>
  <c r="H460" i="6"/>
  <c r="I460" i="6"/>
  <c r="G461" i="6"/>
  <c r="H461" i="6"/>
  <c r="I461" i="6"/>
  <c r="G462" i="6"/>
  <c r="H462" i="6"/>
  <c r="I462" i="6"/>
  <c r="G463" i="6"/>
  <c r="H463" i="6"/>
  <c r="I463" i="6"/>
  <c r="G464" i="6"/>
  <c r="H464" i="6"/>
  <c r="I464" i="6"/>
  <c r="G465" i="6"/>
  <c r="H465" i="6"/>
  <c r="I465" i="6"/>
  <c r="G466" i="6"/>
  <c r="H466" i="6"/>
  <c r="I466" i="6"/>
  <c r="G467" i="6"/>
  <c r="H467" i="6"/>
  <c r="I467" i="6"/>
  <c r="G468" i="6"/>
  <c r="H468" i="6"/>
  <c r="I468" i="6"/>
  <c r="G469" i="6"/>
  <c r="H469" i="6"/>
  <c r="I469" i="6"/>
  <c r="G470" i="6"/>
  <c r="H470" i="6"/>
  <c r="I470" i="6"/>
  <c r="G471" i="6"/>
  <c r="H471" i="6"/>
  <c r="I471" i="6"/>
  <c r="G472" i="6"/>
  <c r="H472" i="6"/>
  <c r="I472" i="6"/>
  <c r="G473" i="6"/>
  <c r="H473" i="6"/>
  <c r="I473" i="6"/>
  <c r="G474" i="6"/>
  <c r="H474" i="6"/>
  <c r="I474" i="6"/>
  <c r="G475" i="6"/>
  <c r="H475" i="6"/>
  <c r="I475" i="6"/>
  <c r="G476" i="6"/>
  <c r="H476" i="6"/>
  <c r="I476" i="6"/>
  <c r="G477" i="6"/>
  <c r="H477" i="6"/>
  <c r="I477" i="6"/>
  <c r="G478" i="6"/>
  <c r="H478" i="6"/>
  <c r="I478" i="6"/>
  <c r="G479" i="6"/>
  <c r="H479" i="6"/>
  <c r="I479" i="6"/>
  <c r="G480" i="6"/>
  <c r="H480" i="6"/>
  <c r="I480" i="6"/>
  <c r="G481" i="6"/>
  <c r="H481" i="6"/>
  <c r="I481" i="6"/>
  <c r="G482" i="6"/>
  <c r="H482" i="6"/>
  <c r="I482" i="6"/>
  <c r="G483" i="6"/>
  <c r="H483" i="6"/>
  <c r="I483" i="6"/>
  <c r="G484" i="6"/>
  <c r="H484" i="6"/>
  <c r="I484" i="6"/>
  <c r="G485" i="6"/>
  <c r="H485" i="6"/>
  <c r="I485" i="6"/>
  <c r="G486" i="6"/>
  <c r="H486" i="6"/>
  <c r="I486" i="6"/>
  <c r="G487" i="6"/>
  <c r="H487" i="6"/>
  <c r="I487" i="6"/>
  <c r="G488" i="6"/>
  <c r="H488" i="6"/>
  <c r="I488" i="6"/>
  <c r="G489" i="6"/>
  <c r="H489" i="6"/>
  <c r="I489" i="6"/>
  <c r="G490" i="6"/>
  <c r="H490" i="6"/>
  <c r="I490" i="6"/>
  <c r="G491" i="6"/>
  <c r="H491" i="6"/>
  <c r="I491" i="6"/>
  <c r="G492" i="6"/>
  <c r="H492" i="6"/>
  <c r="I492" i="6"/>
  <c r="G493" i="6"/>
  <c r="H493" i="6"/>
  <c r="I493" i="6"/>
  <c r="G494" i="6"/>
  <c r="H494" i="6"/>
  <c r="I494" i="6"/>
  <c r="G495" i="6"/>
  <c r="H495" i="6"/>
  <c r="I495" i="6"/>
  <c r="G496" i="6"/>
  <c r="H496" i="6"/>
  <c r="I496" i="6"/>
  <c r="G497" i="6"/>
  <c r="H497" i="6"/>
  <c r="I497" i="6"/>
  <c r="G498" i="6"/>
  <c r="H498" i="6"/>
  <c r="I498" i="6"/>
  <c r="G499" i="6"/>
  <c r="H499" i="6"/>
  <c r="I499" i="6"/>
  <c r="G500" i="6"/>
  <c r="H500" i="6"/>
  <c r="I500" i="6"/>
  <c r="G501" i="6"/>
  <c r="H501" i="6"/>
  <c r="I501" i="6"/>
  <c r="G502" i="6"/>
  <c r="H502" i="6"/>
  <c r="I502" i="6"/>
  <c r="G503" i="6"/>
  <c r="H503" i="6"/>
  <c r="I503" i="6"/>
  <c r="G504" i="6"/>
  <c r="H504" i="6"/>
  <c r="I504" i="6"/>
  <c r="G505" i="6"/>
  <c r="H505" i="6"/>
  <c r="I505" i="6"/>
  <c r="G506" i="6"/>
  <c r="H506" i="6"/>
  <c r="I506" i="6"/>
  <c r="G507" i="6"/>
  <c r="H507" i="6"/>
  <c r="I507" i="6"/>
  <c r="G508" i="6"/>
  <c r="H508" i="6"/>
  <c r="I508" i="6"/>
  <c r="G509" i="6"/>
  <c r="H509" i="6"/>
  <c r="I509" i="6"/>
  <c r="G510" i="6"/>
  <c r="H510" i="6"/>
  <c r="I510" i="6"/>
  <c r="G511" i="6"/>
  <c r="H511" i="6"/>
  <c r="I511" i="6"/>
  <c r="G512" i="6"/>
  <c r="H512" i="6"/>
  <c r="I512" i="6"/>
  <c r="G513" i="6"/>
  <c r="H513" i="6"/>
  <c r="I513" i="6"/>
  <c r="G514" i="6"/>
  <c r="H514" i="6"/>
  <c r="I514" i="6"/>
  <c r="G515" i="6"/>
  <c r="H515" i="6"/>
  <c r="I515" i="6"/>
  <c r="G516" i="6"/>
  <c r="Q516" i="6" s="1"/>
  <c r="H516" i="6"/>
  <c r="I516" i="6"/>
  <c r="G517" i="6"/>
  <c r="H517" i="6"/>
  <c r="I517" i="6"/>
  <c r="G518" i="6"/>
  <c r="H518" i="6"/>
  <c r="I518" i="6"/>
  <c r="G519" i="6"/>
  <c r="H519" i="6"/>
  <c r="I519" i="6"/>
  <c r="G520" i="6"/>
  <c r="H520" i="6"/>
  <c r="I520" i="6"/>
  <c r="G521" i="6"/>
  <c r="H521" i="6"/>
  <c r="I521" i="6"/>
  <c r="G522" i="6"/>
  <c r="H522" i="6"/>
  <c r="I522" i="6"/>
  <c r="G523" i="6"/>
  <c r="H523" i="6"/>
  <c r="I523" i="6"/>
  <c r="G524" i="6"/>
  <c r="H524" i="6"/>
  <c r="I524" i="6"/>
  <c r="G525" i="6"/>
  <c r="H525" i="6"/>
  <c r="I525" i="6"/>
  <c r="G526" i="6"/>
  <c r="H526" i="6"/>
  <c r="I526" i="6"/>
  <c r="G527" i="6"/>
  <c r="H527" i="6"/>
  <c r="I527" i="6"/>
  <c r="G528" i="6"/>
  <c r="H528" i="6"/>
  <c r="I528" i="6"/>
  <c r="G529" i="6"/>
  <c r="H529" i="6"/>
  <c r="I529" i="6"/>
  <c r="G530" i="6"/>
  <c r="H530" i="6"/>
  <c r="I530" i="6"/>
  <c r="G531" i="6"/>
  <c r="H531" i="6"/>
  <c r="I531" i="6"/>
  <c r="G532" i="6"/>
  <c r="H532" i="6"/>
  <c r="I532" i="6"/>
  <c r="G533" i="6"/>
  <c r="H533" i="6"/>
  <c r="I533" i="6"/>
  <c r="G534" i="6"/>
  <c r="H534" i="6"/>
  <c r="I534" i="6"/>
  <c r="G535" i="6"/>
  <c r="H535" i="6"/>
  <c r="I535" i="6"/>
  <c r="G536" i="6"/>
  <c r="H536" i="6"/>
  <c r="I536" i="6"/>
  <c r="G537" i="6"/>
  <c r="H537" i="6"/>
  <c r="I537" i="6"/>
  <c r="G538" i="6"/>
  <c r="H538" i="6"/>
  <c r="I538" i="6"/>
  <c r="G539" i="6"/>
  <c r="H539" i="6"/>
  <c r="I539" i="6"/>
  <c r="G540" i="6"/>
  <c r="H540" i="6"/>
  <c r="I540" i="6"/>
  <c r="G541" i="6"/>
  <c r="H541" i="6"/>
  <c r="I541" i="6"/>
  <c r="G542" i="6"/>
  <c r="H542" i="6"/>
  <c r="I542" i="6"/>
  <c r="G543" i="6"/>
  <c r="H543" i="6"/>
  <c r="I543" i="6"/>
  <c r="G544" i="6"/>
  <c r="H544" i="6"/>
  <c r="I544" i="6"/>
  <c r="G545" i="6"/>
  <c r="H545" i="6"/>
  <c r="I545" i="6"/>
  <c r="G546" i="6"/>
  <c r="H546" i="6"/>
  <c r="I546" i="6"/>
  <c r="G547" i="6"/>
  <c r="H547" i="6"/>
  <c r="I547" i="6"/>
  <c r="G548" i="6"/>
  <c r="H548" i="6"/>
  <c r="I548" i="6"/>
  <c r="G549" i="6"/>
  <c r="H549" i="6"/>
  <c r="I549" i="6"/>
  <c r="G550" i="6"/>
  <c r="H550" i="6"/>
  <c r="I550" i="6"/>
  <c r="G551" i="6"/>
  <c r="H551" i="6"/>
  <c r="I551" i="6"/>
  <c r="G552" i="6"/>
  <c r="H552" i="6"/>
  <c r="I552" i="6"/>
  <c r="G553" i="6"/>
  <c r="H553" i="6"/>
  <c r="I553" i="6"/>
  <c r="G554" i="6"/>
  <c r="H554" i="6"/>
  <c r="I554" i="6"/>
  <c r="G555" i="6"/>
  <c r="H555" i="6"/>
  <c r="I555" i="6"/>
  <c r="G556" i="6"/>
  <c r="H556" i="6"/>
  <c r="I556" i="6"/>
  <c r="G557" i="6"/>
  <c r="H557" i="6"/>
  <c r="I557" i="6"/>
  <c r="G558" i="6"/>
  <c r="H558" i="6"/>
  <c r="I558" i="6"/>
  <c r="G559" i="6"/>
  <c r="H559" i="6"/>
  <c r="I559" i="6"/>
  <c r="G560" i="6"/>
  <c r="H560" i="6"/>
  <c r="I560" i="6"/>
  <c r="G561" i="6"/>
  <c r="H561" i="6"/>
  <c r="I561" i="6"/>
  <c r="G562" i="6"/>
  <c r="H562" i="6"/>
  <c r="I562" i="6"/>
  <c r="G563" i="6"/>
  <c r="H563" i="6"/>
  <c r="I563" i="6"/>
  <c r="G564" i="6"/>
  <c r="H564" i="6"/>
  <c r="I564" i="6"/>
  <c r="G565" i="6"/>
  <c r="H565" i="6"/>
  <c r="I565" i="6"/>
  <c r="G566" i="6"/>
  <c r="H566" i="6"/>
  <c r="I566" i="6"/>
  <c r="G567" i="6"/>
  <c r="H567" i="6"/>
  <c r="I567" i="6"/>
  <c r="G568" i="6"/>
  <c r="H568" i="6"/>
  <c r="I568" i="6"/>
  <c r="G569" i="6"/>
  <c r="H569" i="6"/>
  <c r="I569" i="6"/>
  <c r="G570" i="6"/>
  <c r="H570" i="6"/>
  <c r="I570" i="6"/>
  <c r="G571" i="6"/>
  <c r="H571" i="6"/>
  <c r="I571" i="6"/>
  <c r="G572" i="6"/>
  <c r="H572" i="6"/>
  <c r="I572" i="6"/>
  <c r="G573" i="6"/>
  <c r="H573" i="6"/>
  <c r="I573" i="6"/>
  <c r="G574" i="6"/>
  <c r="H574" i="6"/>
  <c r="I574" i="6"/>
  <c r="G575" i="6"/>
  <c r="H575" i="6"/>
  <c r="I575" i="6"/>
  <c r="G576" i="6"/>
  <c r="H576" i="6"/>
  <c r="I576" i="6"/>
  <c r="G577" i="6"/>
  <c r="H577" i="6"/>
  <c r="I577" i="6"/>
  <c r="G578" i="6"/>
  <c r="H578" i="6"/>
  <c r="I578" i="6"/>
  <c r="G579" i="6"/>
  <c r="H579" i="6"/>
  <c r="I579" i="6"/>
  <c r="G580" i="6"/>
  <c r="H580" i="6"/>
  <c r="I580" i="6"/>
  <c r="G581" i="6"/>
  <c r="H581" i="6"/>
  <c r="I581" i="6"/>
  <c r="G582" i="6"/>
  <c r="H582" i="6"/>
  <c r="I582" i="6"/>
  <c r="G583" i="6"/>
  <c r="H583" i="6"/>
  <c r="I583" i="6"/>
  <c r="G584" i="6"/>
  <c r="H584" i="6"/>
  <c r="I584" i="6"/>
  <c r="G585" i="6"/>
  <c r="H585" i="6"/>
  <c r="I585" i="6"/>
  <c r="G586" i="6"/>
  <c r="H586" i="6"/>
  <c r="I586" i="6"/>
  <c r="G587" i="6"/>
  <c r="H587" i="6"/>
  <c r="I587" i="6"/>
  <c r="G588" i="6"/>
  <c r="H588" i="6"/>
  <c r="I588" i="6"/>
  <c r="G589" i="6"/>
  <c r="H589" i="6"/>
  <c r="I589" i="6"/>
  <c r="G590" i="6"/>
  <c r="H590" i="6"/>
  <c r="I590" i="6"/>
  <c r="G591" i="6"/>
  <c r="H591" i="6"/>
  <c r="I591" i="6"/>
  <c r="G592" i="6"/>
  <c r="H592" i="6"/>
  <c r="I592" i="6"/>
  <c r="G593" i="6"/>
  <c r="H593" i="6"/>
  <c r="I593" i="6"/>
  <c r="G594" i="6"/>
  <c r="H594" i="6"/>
  <c r="I594" i="6"/>
  <c r="G595" i="6"/>
  <c r="H595" i="6"/>
  <c r="I595" i="6"/>
  <c r="G596" i="6"/>
  <c r="H596" i="6"/>
  <c r="I596" i="6"/>
  <c r="G597" i="6"/>
  <c r="H597" i="6"/>
  <c r="I597" i="6"/>
  <c r="G598" i="6"/>
  <c r="H598" i="6"/>
  <c r="I598" i="6"/>
  <c r="G599" i="6"/>
  <c r="H599" i="6"/>
  <c r="I599" i="6"/>
  <c r="G600" i="6"/>
  <c r="H600" i="6"/>
  <c r="I600" i="6"/>
  <c r="G601" i="6"/>
  <c r="H601" i="6"/>
  <c r="I601" i="6"/>
  <c r="G602" i="6"/>
  <c r="H602" i="6"/>
  <c r="I602" i="6"/>
  <c r="G603" i="6"/>
  <c r="H603" i="6"/>
  <c r="I603" i="6"/>
  <c r="G604" i="6"/>
  <c r="H604" i="6"/>
  <c r="I604" i="6"/>
  <c r="G605" i="6"/>
  <c r="H605" i="6"/>
  <c r="I605" i="6"/>
  <c r="G606" i="6"/>
  <c r="H606" i="6"/>
  <c r="I606" i="6"/>
  <c r="G607" i="6"/>
  <c r="H607" i="6"/>
  <c r="I607" i="6"/>
  <c r="G608" i="6"/>
  <c r="H608" i="6"/>
  <c r="I608" i="6"/>
  <c r="G609" i="6"/>
  <c r="H609" i="6"/>
  <c r="I609" i="6"/>
  <c r="G610" i="6"/>
  <c r="H610" i="6"/>
  <c r="I610" i="6"/>
  <c r="G611" i="6"/>
  <c r="H611" i="6"/>
  <c r="I611" i="6"/>
  <c r="G612" i="6"/>
  <c r="H612" i="6"/>
  <c r="I612" i="6"/>
  <c r="G613" i="6"/>
  <c r="H613" i="6"/>
  <c r="I613" i="6"/>
  <c r="G614" i="6"/>
  <c r="H614" i="6"/>
  <c r="I614" i="6"/>
  <c r="G615" i="6"/>
  <c r="H615" i="6"/>
  <c r="I615" i="6"/>
  <c r="G616" i="6"/>
  <c r="H616" i="6"/>
  <c r="I616" i="6"/>
  <c r="G617" i="6"/>
  <c r="H617" i="6"/>
  <c r="I617" i="6"/>
  <c r="G618" i="6"/>
  <c r="H618" i="6"/>
  <c r="I618" i="6"/>
  <c r="G619" i="6"/>
  <c r="H619" i="6"/>
  <c r="I619" i="6"/>
  <c r="G620" i="6"/>
  <c r="H620" i="6"/>
  <c r="I620" i="6"/>
  <c r="G621" i="6"/>
  <c r="H621" i="6"/>
  <c r="I621" i="6"/>
  <c r="G622" i="6"/>
  <c r="H622" i="6"/>
  <c r="I622" i="6"/>
  <c r="G623" i="6"/>
  <c r="H623" i="6"/>
  <c r="I623" i="6"/>
  <c r="G624" i="6"/>
  <c r="H624" i="6"/>
  <c r="I624" i="6"/>
  <c r="G625" i="6"/>
  <c r="H625" i="6"/>
  <c r="I625" i="6"/>
  <c r="G626" i="6"/>
  <c r="H626" i="6"/>
  <c r="I626" i="6"/>
  <c r="G627" i="6"/>
  <c r="H627" i="6"/>
  <c r="I627" i="6"/>
  <c r="G628" i="6"/>
  <c r="H628" i="6"/>
  <c r="I628" i="6"/>
  <c r="G629" i="6"/>
  <c r="H629" i="6"/>
  <c r="I629" i="6"/>
  <c r="G630" i="6"/>
  <c r="H630" i="6"/>
  <c r="I630" i="6"/>
  <c r="G631" i="6"/>
  <c r="H631" i="6"/>
  <c r="I631" i="6"/>
  <c r="G632" i="6"/>
  <c r="H632" i="6"/>
  <c r="I632" i="6"/>
  <c r="G633" i="6"/>
  <c r="H633" i="6"/>
  <c r="I633" i="6"/>
  <c r="G634" i="6"/>
  <c r="H634" i="6"/>
  <c r="I634" i="6"/>
  <c r="G635" i="6"/>
  <c r="H635" i="6"/>
  <c r="I635" i="6"/>
  <c r="G636" i="6"/>
  <c r="H636" i="6"/>
  <c r="I636" i="6"/>
  <c r="G637" i="6"/>
  <c r="H637" i="6"/>
  <c r="I637" i="6"/>
  <c r="G638" i="6"/>
  <c r="H638" i="6"/>
  <c r="I638" i="6"/>
  <c r="G639" i="6"/>
  <c r="H639" i="6"/>
  <c r="I639" i="6"/>
  <c r="G640" i="6"/>
  <c r="H640" i="6"/>
  <c r="I640" i="6"/>
  <c r="G641" i="6"/>
  <c r="H641" i="6"/>
  <c r="I641" i="6"/>
  <c r="G642" i="6"/>
  <c r="H642" i="6"/>
  <c r="I642" i="6"/>
  <c r="G643" i="6"/>
  <c r="H643" i="6"/>
  <c r="I643" i="6"/>
  <c r="G644" i="6"/>
  <c r="H644" i="6"/>
  <c r="I644" i="6"/>
  <c r="G645" i="6"/>
  <c r="H645" i="6"/>
  <c r="I645" i="6"/>
  <c r="G646" i="6"/>
  <c r="H646" i="6"/>
  <c r="I646" i="6"/>
  <c r="G647" i="6"/>
  <c r="H647" i="6"/>
  <c r="I647" i="6"/>
  <c r="G648" i="6"/>
  <c r="H648" i="6"/>
  <c r="I648" i="6"/>
  <c r="G649" i="6"/>
  <c r="H649" i="6"/>
  <c r="I649" i="6"/>
  <c r="G650" i="6"/>
  <c r="H650" i="6"/>
  <c r="I650" i="6"/>
  <c r="G651" i="6"/>
  <c r="H651" i="6"/>
  <c r="I651" i="6"/>
  <c r="G652" i="6"/>
  <c r="H652" i="6"/>
  <c r="I652" i="6"/>
  <c r="G653" i="6"/>
  <c r="H653" i="6"/>
  <c r="I653" i="6"/>
  <c r="G654" i="6"/>
  <c r="H654" i="6"/>
  <c r="I654" i="6"/>
  <c r="G655" i="6"/>
  <c r="H655" i="6"/>
  <c r="I655" i="6"/>
  <c r="G656" i="6"/>
  <c r="H656" i="6"/>
  <c r="I656" i="6"/>
  <c r="G657" i="6"/>
  <c r="H657" i="6"/>
  <c r="I657" i="6"/>
  <c r="G658" i="6"/>
  <c r="H658" i="6"/>
  <c r="I658" i="6"/>
  <c r="G659" i="6"/>
  <c r="H659" i="6"/>
  <c r="I659" i="6"/>
  <c r="G660" i="6"/>
  <c r="H660" i="6"/>
  <c r="I660" i="6"/>
  <c r="G661" i="6"/>
  <c r="H661" i="6"/>
  <c r="I661" i="6"/>
  <c r="G662" i="6"/>
  <c r="H662" i="6"/>
  <c r="I662" i="6"/>
  <c r="G663" i="6"/>
  <c r="H663" i="6"/>
  <c r="I663" i="6"/>
  <c r="G664" i="6"/>
  <c r="H664" i="6"/>
  <c r="I664" i="6"/>
  <c r="G665" i="6"/>
  <c r="H665" i="6"/>
  <c r="I665" i="6"/>
  <c r="G666" i="6"/>
  <c r="H666" i="6"/>
  <c r="I666" i="6"/>
  <c r="G667" i="6"/>
  <c r="H667" i="6"/>
  <c r="I667" i="6"/>
  <c r="G668" i="6"/>
  <c r="H668" i="6"/>
  <c r="I668" i="6"/>
  <c r="G669" i="6"/>
  <c r="H669" i="6"/>
  <c r="I669" i="6"/>
  <c r="G670" i="6"/>
  <c r="H670" i="6"/>
  <c r="I670" i="6"/>
  <c r="G671" i="6"/>
  <c r="H671" i="6"/>
  <c r="I671" i="6"/>
  <c r="G672" i="6"/>
  <c r="H672" i="6"/>
  <c r="I672" i="6"/>
  <c r="G673" i="6"/>
  <c r="H673" i="6"/>
  <c r="I673" i="6"/>
  <c r="G674" i="6"/>
  <c r="H674" i="6"/>
  <c r="I674" i="6"/>
  <c r="G675" i="6"/>
  <c r="H675" i="6"/>
  <c r="I675" i="6"/>
  <c r="G676" i="6"/>
  <c r="H676" i="6"/>
  <c r="I676" i="6"/>
  <c r="G677" i="6"/>
  <c r="H677" i="6"/>
  <c r="I677" i="6"/>
  <c r="G678" i="6"/>
  <c r="H678" i="6"/>
  <c r="I678" i="6"/>
  <c r="G679" i="6"/>
  <c r="H679" i="6"/>
  <c r="I679" i="6"/>
  <c r="G680" i="6"/>
  <c r="H680" i="6"/>
  <c r="I680" i="6"/>
  <c r="G681" i="6"/>
  <c r="H681" i="6"/>
  <c r="I681" i="6"/>
  <c r="G682" i="6"/>
  <c r="H682" i="6"/>
  <c r="I682" i="6"/>
  <c r="G683" i="6"/>
  <c r="H683" i="6"/>
  <c r="I683" i="6"/>
  <c r="G684" i="6"/>
  <c r="H684" i="6"/>
  <c r="I684" i="6"/>
  <c r="G685" i="6"/>
  <c r="H685" i="6"/>
  <c r="I685" i="6"/>
  <c r="G686" i="6"/>
  <c r="H686" i="6"/>
  <c r="I686" i="6"/>
  <c r="G687" i="6"/>
  <c r="H687" i="6"/>
  <c r="I687" i="6"/>
  <c r="G688" i="6"/>
  <c r="H688" i="6"/>
  <c r="I688" i="6"/>
  <c r="G689" i="6"/>
  <c r="H689" i="6"/>
  <c r="I689" i="6"/>
  <c r="G690" i="6"/>
  <c r="H690" i="6"/>
  <c r="I690" i="6"/>
  <c r="G691" i="6"/>
  <c r="H691" i="6"/>
  <c r="I691" i="6"/>
  <c r="G692" i="6"/>
  <c r="H692" i="6"/>
  <c r="I692" i="6"/>
  <c r="G693" i="6"/>
  <c r="H693" i="6"/>
  <c r="I693" i="6"/>
  <c r="G694" i="6"/>
  <c r="H694" i="6"/>
  <c r="I694" i="6"/>
  <c r="G695" i="6"/>
  <c r="H695" i="6"/>
  <c r="I695" i="6"/>
  <c r="G696" i="6"/>
  <c r="Q696" i="6" s="1"/>
  <c r="H696" i="6"/>
  <c r="I696" i="6"/>
  <c r="G697" i="6"/>
  <c r="H697" i="6"/>
  <c r="I697" i="6"/>
  <c r="G698" i="6"/>
  <c r="Q698" i="6" s="1"/>
  <c r="H698" i="6"/>
  <c r="I698" i="6"/>
  <c r="G699" i="6"/>
  <c r="Q699" i="6" s="1"/>
  <c r="H699" i="6"/>
  <c r="I699" i="6"/>
  <c r="G700" i="6"/>
  <c r="H700" i="6"/>
  <c r="I700" i="6"/>
  <c r="G701" i="6"/>
  <c r="H701" i="6"/>
  <c r="I701" i="6"/>
  <c r="G702" i="6"/>
  <c r="H702" i="6"/>
  <c r="I702" i="6"/>
  <c r="G703" i="6"/>
  <c r="H703" i="6"/>
  <c r="I703" i="6"/>
  <c r="G704" i="6"/>
  <c r="H704" i="6"/>
  <c r="I704" i="6"/>
  <c r="G705" i="6"/>
  <c r="H705" i="6"/>
  <c r="I705" i="6"/>
  <c r="G706" i="6"/>
  <c r="H706" i="6"/>
  <c r="I706" i="6"/>
  <c r="G707" i="6"/>
  <c r="Q707" i="6" s="1"/>
  <c r="H707" i="6"/>
  <c r="I707" i="6"/>
  <c r="G708" i="6"/>
  <c r="H708" i="6"/>
  <c r="I708" i="6"/>
  <c r="G709" i="6"/>
  <c r="H709" i="6"/>
  <c r="I709" i="6"/>
  <c r="G710" i="6"/>
  <c r="H710" i="6"/>
  <c r="I710" i="6"/>
  <c r="G711" i="6"/>
  <c r="H711" i="6"/>
  <c r="I711" i="6"/>
  <c r="G712" i="6"/>
  <c r="H712" i="6"/>
  <c r="I712" i="6"/>
  <c r="G713" i="6"/>
  <c r="H713" i="6"/>
  <c r="I713" i="6"/>
  <c r="G714" i="6"/>
  <c r="H714" i="6"/>
  <c r="I714" i="6"/>
  <c r="G715" i="6"/>
  <c r="H715" i="6"/>
  <c r="I715" i="6"/>
  <c r="G716" i="6"/>
  <c r="H716" i="6"/>
  <c r="I716" i="6"/>
  <c r="G717" i="6"/>
  <c r="H717" i="6"/>
  <c r="I717" i="6"/>
  <c r="G718" i="6"/>
  <c r="H718" i="6"/>
  <c r="I718" i="6"/>
  <c r="G719" i="6"/>
  <c r="H719" i="6"/>
  <c r="I719" i="6"/>
  <c r="G720" i="6"/>
  <c r="H720" i="6"/>
  <c r="I720" i="6"/>
  <c r="G721" i="6"/>
  <c r="H721" i="6"/>
  <c r="I721" i="6"/>
  <c r="G722" i="6"/>
  <c r="H722" i="6"/>
  <c r="I722" i="6"/>
  <c r="G723" i="6"/>
  <c r="H723" i="6"/>
  <c r="I723" i="6"/>
  <c r="G724" i="6"/>
  <c r="H724" i="6"/>
  <c r="I724" i="6"/>
  <c r="G725" i="6"/>
  <c r="H725" i="6"/>
  <c r="I725" i="6"/>
  <c r="G726" i="6"/>
  <c r="H726" i="6"/>
  <c r="I726" i="6"/>
  <c r="G727" i="6"/>
  <c r="H727" i="6"/>
  <c r="I727" i="6"/>
  <c r="G728" i="6"/>
  <c r="H728" i="6"/>
  <c r="I728" i="6"/>
  <c r="G729" i="6"/>
  <c r="H729" i="6"/>
  <c r="I729" i="6"/>
  <c r="G730" i="6"/>
  <c r="H730" i="6"/>
  <c r="I730" i="6"/>
  <c r="G731" i="6"/>
  <c r="H731" i="6"/>
  <c r="I731" i="6"/>
  <c r="G732" i="6"/>
  <c r="H732" i="6"/>
  <c r="I732" i="6"/>
  <c r="G733" i="6"/>
  <c r="H733" i="6"/>
  <c r="I733" i="6"/>
  <c r="G734" i="6"/>
  <c r="H734" i="6"/>
  <c r="I734" i="6"/>
  <c r="G735" i="6"/>
  <c r="H735" i="6"/>
  <c r="I735" i="6"/>
  <c r="G736" i="6"/>
  <c r="H736" i="6"/>
  <c r="I736" i="6"/>
  <c r="G737" i="6"/>
  <c r="H737" i="6"/>
  <c r="I737" i="6"/>
  <c r="G738" i="6"/>
  <c r="H738" i="6"/>
  <c r="I738" i="6"/>
  <c r="G739" i="6"/>
  <c r="H739" i="6"/>
  <c r="I739" i="6"/>
  <c r="G740" i="6"/>
  <c r="H740" i="6"/>
  <c r="I740" i="6"/>
  <c r="G741" i="6"/>
  <c r="H741" i="6"/>
  <c r="I741" i="6"/>
  <c r="G742" i="6"/>
  <c r="H742" i="6"/>
  <c r="I742" i="6"/>
  <c r="G743" i="6"/>
  <c r="H743" i="6"/>
  <c r="I743" i="6"/>
  <c r="G744" i="6"/>
  <c r="H744" i="6"/>
  <c r="I744" i="6"/>
  <c r="G745" i="6"/>
  <c r="H745" i="6"/>
  <c r="I745" i="6"/>
  <c r="G746" i="6"/>
  <c r="H746" i="6"/>
  <c r="I746" i="6"/>
  <c r="G747" i="6"/>
  <c r="H747" i="6"/>
  <c r="I747" i="6"/>
  <c r="G748" i="6"/>
  <c r="H748" i="6"/>
  <c r="I748" i="6"/>
  <c r="G749" i="6"/>
  <c r="H749" i="6"/>
  <c r="I749" i="6"/>
  <c r="G750" i="6"/>
  <c r="H750" i="6"/>
  <c r="I750" i="6"/>
  <c r="G751" i="6"/>
  <c r="H751" i="6"/>
  <c r="I751" i="6"/>
  <c r="G752" i="6"/>
  <c r="H752" i="6"/>
  <c r="I752" i="6"/>
  <c r="G753" i="6"/>
  <c r="H753" i="6"/>
  <c r="I753" i="6"/>
  <c r="G754" i="6"/>
  <c r="Q754" i="6" s="1"/>
  <c r="H754" i="6"/>
  <c r="I754" i="6"/>
  <c r="G755" i="6"/>
  <c r="H755" i="6"/>
  <c r="I755" i="6"/>
  <c r="G756" i="6"/>
  <c r="H756" i="6"/>
  <c r="I756" i="6"/>
  <c r="G757" i="6"/>
  <c r="H757" i="6"/>
  <c r="I757" i="6"/>
  <c r="G758" i="6"/>
  <c r="H758" i="6"/>
  <c r="I758" i="6"/>
  <c r="G759" i="6"/>
  <c r="H759" i="6"/>
  <c r="I759" i="6"/>
  <c r="G760" i="6"/>
  <c r="H760" i="6"/>
  <c r="I760" i="6"/>
  <c r="G761" i="6"/>
  <c r="H761" i="6"/>
  <c r="I761" i="6"/>
  <c r="G762" i="6"/>
  <c r="H762" i="6"/>
  <c r="I762" i="6"/>
  <c r="G763" i="6"/>
  <c r="H763" i="6"/>
  <c r="I763" i="6"/>
  <c r="G764" i="6"/>
  <c r="H764" i="6"/>
  <c r="I764" i="6"/>
  <c r="G765" i="6"/>
  <c r="H765" i="6"/>
  <c r="I765" i="6"/>
  <c r="G766" i="6"/>
  <c r="H766" i="6"/>
  <c r="I766" i="6"/>
  <c r="G767" i="6"/>
  <c r="H767" i="6"/>
  <c r="I767" i="6"/>
  <c r="G768" i="6"/>
  <c r="H768" i="6"/>
  <c r="I768" i="6"/>
  <c r="G769" i="6"/>
  <c r="H769" i="6"/>
  <c r="I769" i="6"/>
  <c r="G770" i="6"/>
  <c r="H770" i="6"/>
  <c r="I770" i="6"/>
  <c r="G771" i="6"/>
  <c r="H771" i="6"/>
  <c r="I771" i="6"/>
  <c r="G772" i="6"/>
  <c r="H772" i="6"/>
  <c r="I772" i="6"/>
  <c r="G773" i="6"/>
  <c r="H773" i="6"/>
  <c r="I773" i="6"/>
  <c r="G774" i="6"/>
  <c r="H774" i="6"/>
  <c r="I774" i="6"/>
  <c r="G775" i="6"/>
  <c r="H775" i="6"/>
  <c r="I775" i="6"/>
  <c r="G776" i="6"/>
  <c r="H776" i="6"/>
  <c r="I776" i="6"/>
  <c r="G777" i="6"/>
  <c r="H777" i="6"/>
  <c r="I777" i="6"/>
  <c r="G778" i="6"/>
  <c r="H778" i="6"/>
  <c r="I778" i="6"/>
  <c r="G779" i="6"/>
  <c r="H779" i="6"/>
  <c r="I779" i="6"/>
  <c r="G780" i="6"/>
  <c r="H780" i="6"/>
  <c r="I780" i="6"/>
  <c r="G781" i="6"/>
  <c r="H781" i="6"/>
  <c r="I781" i="6"/>
  <c r="G782" i="6"/>
  <c r="H782" i="6"/>
  <c r="I782" i="6"/>
  <c r="G783" i="6"/>
  <c r="H783" i="6"/>
  <c r="I783" i="6"/>
  <c r="G784" i="6"/>
  <c r="H784" i="6"/>
  <c r="I784" i="6"/>
  <c r="G785" i="6"/>
  <c r="H785" i="6"/>
  <c r="I785" i="6"/>
  <c r="G786" i="6"/>
  <c r="H786" i="6"/>
  <c r="I786" i="6"/>
  <c r="G787" i="6"/>
  <c r="H787" i="6"/>
  <c r="I787" i="6"/>
  <c r="G788" i="6"/>
  <c r="H788" i="6"/>
  <c r="I788" i="6"/>
  <c r="G789" i="6"/>
  <c r="H789" i="6"/>
  <c r="I789" i="6"/>
  <c r="G790" i="6"/>
  <c r="H790" i="6"/>
  <c r="I790" i="6"/>
  <c r="G791" i="6"/>
  <c r="H791" i="6"/>
  <c r="I791" i="6"/>
  <c r="G792" i="6"/>
  <c r="H792" i="6"/>
  <c r="I792" i="6"/>
  <c r="G793" i="6"/>
  <c r="H793" i="6"/>
  <c r="I793" i="6"/>
  <c r="G794" i="6"/>
  <c r="H794" i="6"/>
  <c r="I794" i="6"/>
  <c r="G795" i="6"/>
  <c r="H795" i="6"/>
  <c r="I795" i="6"/>
  <c r="G796" i="6"/>
  <c r="H796" i="6"/>
  <c r="I796" i="6"/>
  <c r="G797" i="6"/>
  <c r="H797" i="6"/>
  <c r="I797" i="6"/>
  <c r="G798" i="6"/>
  <c r="H798" i="6"/>
  <c r="I798" i="6"/>
  <c r="G799" i="6"/>
  <c r="H799" i="6"/>
  <c r="I799" i="6"/>
  <c r="G800" i="6"/>
  <c r="H800" i="6"/>
  <c r="I800" i="6"/>
  <c r="G801" i="6"/>
  <c r="H801" i="6"/>
  <c r="I801" i="6"/>
  <c r="G802" i="6"/>
  <c r="H802" i="6"/>
  <c r="I802" i="6"/>
  <c r="G803" i="6"/>
  <c r="H803" i="6"/>
  <c r="I803" i="6"/>
  <c r="G804" i="6"/>
  <c r="H804" i="6"/>
  <c r="I804" i="6"/>
  <c r="G805" i="6"/>
  <c r="H805" i="6"/>
  <c r="I805" i="6"/>
  <c r="G806" i="6"/>
  <c r="Q806" i="6" s="1"/>
  <c r="H806" i="6"/>
  <c r="I806" i="6"/>
  <c r="G807" i="6"/>
  <c r="H807" i="6"/>
  <c r="I807" i="6"/>
  <c r="G808" i="6"/>
  <c r="H808" i="6"/>
  <c r="I808" i="6"/>
  <c r="G809" i="6"/>
  <c r="H809" i="6"/>
  <c r="I809" i="6"/>
  <c r="G810" i="6"/>
  <c r="H810" i="6"/>
  <c r="I810" i="6"/>
  <c r="G811" i="6"/>
  <c r="H811" i="6"/>
  <c r="I811" i="6"/>
  <c r="G812" i="6"/>
  <c r="H812" i="6"/>
  <c r="I812" i="6"/>
  <c r="G813" i="6"/>
  <c r="H813" i="6"/>
  <c r="I813" i="6"/>
  <c r="G814" i="6"/>
  <c r="H814" i="6"/>
  <c r="I814" i="6"/>
  <c r="G815" i="6"/>
  <c r="H815" i="6"/>
  <c r="I815" i="6"/>
  <c r="G816" i="6"/>
  <c r="H816" i="6"/>
  <c r="I816" i="6"/>
  <c r="G817" i="6"/>
  <c r="H817" i="6"/>
  <c r="I817" i="6"/>
  <c r="G818" i="6"/>
  <c r="H818" i="6"/>
  <c r="I818" i="6"/>
  <c r="G819" i="6"/>
  <c r="H819" i="6"/>
  <c r="I819" i="6"/>
  <c r="G820" i="6"/>
  <c r="H820" i="6"/>
  <c r="I820" i="6"/>
  <c r="G821" i="6"/>
  <c r="H821" i="6"/>
  <c r="I821" i="6"/>
  <c r="G822" i="6"/>
  <c r="H822" i="6"/>
  <c r="I822" i="6"/>
  <c r="G823" i="6"/>
  <c r="H823" i="6"/>
  <c r="I823" i="6"/>
  <c r="G824" i="6"/>
  <c r="H824" i="6"/>
  <c r="I824" i="6"/>
  <c r="G825" i="6"/>
  <c r="Q825" i="6" s="1"/>
  <c r="H825" i="6"/>
  <c r="I825" i="6"/>
  <c r="G826" i="6"/>
  <c r="H826" i="6"/>
  <c r="I826" i="6"/>
  <c r="G827" i="6"/>
  <c r="H827" i="6"/>
  <c r="I827" i="6"/>
  <c r="G828" i="6"/>
  <c r="H828" i="6"/>
  <c r="I828" i="6"/>
  <c r="G829" i="6"/>
  <c r="H829" i="6"/>
  <c r="I829" i="6"/>
  <c r="G830" i="6"/>
  <c r="H830" i="6"/>
  <c r="I830" i="6"/>
  <c r="G831" i="6"/>
  <c r="H831" i="6"/>
  <c r="I831" i="6"/>
  <c r="G832" i="6"/>
  <c r="H832" i="6"/>
  <c r="I832" i="6"/>
  <c r="G833" i="6"/>
  <c r="H833" i="6"/>
  <c r="I833" i="6"/>
  <c r="G834" i="6"/>
  <c r="H834" i="6"/>
  <c r="I834" i="6"/>
  <c r="G835" i="6"/>
  <c r="H835" i="6"/>
  <c r="I835" i="6"/>
  <c r="G836" i="6"/>
  <c r="H836" i="6"/>
  <c r="I836" i="6"/>
  <c r="G837" i="6"/>
  <c r="H837" i="6"/>
  <c r="I837" i="6"/>
  <c r="G838" i="6"/>
  <c r="H838" i="6"/>
  <c r="I838" i="6"/>
  <c r="G839" i="6"/>
  <c r="Q839" i="6" s="1"/>
  <c r="H839" i="6"/>
  <c r="I839" i="6"/>
  <c r="G840" i="6"/>
  <c r="H840" i="6"/>
  <c r="I840" i="6"/>
  <c r="G841" i="6"/>
  <c r="H841" i="6"/>
  <c r="I841" i="6"/>
  <c r="G842" i="6"/>
  <c r="H842" i="6"/>
  <c r="I842" i="6"/>
  <c r="G843" i="6"/>
  <c r="H843" i="6"/>
  <c r="I843" i="6"/>
  <c r="G844" i="6"/>
  <c r="H844" i="6"/>
  <c r="I844" i="6"/>
  <c r="G845" i="6"/>
  <c r="H845" i="6"/>
  <c r="I845" i="6"/>
  <c r="G846" i="6"/>
  <c r="H846" i="6"/>
  <c r="I846" i="6"/>
  <c r="G847" i="6"/>
  <c r="H847" i="6"/>
  <c r="I847" i="6"/>
  <c r="G848" i="6"/>
  <c r="H848" i="6"/>
  <c r="I848" i="6"/>
  <c r="G849" i="6"/>
  <c r="H849" i="6"/>
  <c r="I849" i="6"/>
  <c r="G850" i="6"/>
  <c r="H850" i="6"/>
  <c r="I850" i="6"/>
  <c r="G851" i="6"/>
  <c r="H851" i="6"/>
  <c r="I851" i="6"/>
  <c r="G852" i="6"/>
  <c r="H852" i="6"/>
  <c r="I852" i="6"/>
  <c r="G853" i="6"/>
  <c r="H853" i="6"/>
  <c r="I853" i="6"/>
  <c r="G854" i="6"/>
  <c r="H854" i="6"/>
  <c r="I854" i="6"/>
  <c r="G855" i="6"/>
  <c r="H855" i="6"/>
  <c r="I855" i="6"/>
  <c r="G856" i="6"/>
  <c r="H856" i="6"/>
  <c r="I856" i="6"/>
  <c r="G857" i="6"/>
  <c r="H857" i="6"/>
  <c r="I857" i="6"/>
  <c r="G858" i="6"/>
  <c r="H858" i="6"/>
  <c r="I858" i="6"/>
  <c r="G859" i="6"/>
  <c r="H859" i="6"/>
  <c r="I859" i="6"/>
  <c r="G860" i="6"/>
  <c r="H860" i="6"/>
  <c r="I860" i="6"/>
  <c r="G861" i="6"/>
  <c r="H861" i="6"/>
  <c r="I861" i="6"/>
  <c r="G862" i="6"/>
  <c r="H862" i="6"/>
  <c r="I862" i="6"/>
  <c r="G863" i="6"/>
  <c r="H863" i="6"/>
  <c r="I863" i="6"/>
  <c r="G864" i="6"/>
  <c r="H864" i="6"/>
  <c r="I864" i="6"/>
  <c r="G865" i="6"/>
  <c r="H865" i="6"/>
  <c r="I865" i="6"/>
  <c r="G866" i="6"/>
  <c r="H866" i="6"/>
  <c r="I866" i="6"/>
  <c r="G867" i="6"/>
  <c r="H867" i="6"/>
  <c r="I867" i="6"/>
  <c r="G868" i="6"/>
  <c r="Q868" i="6" s="1"/>
  <c r="H868" i="6"/>
  <c r="I868" i="6"/>
  <c r="G869" i="6"/>
  <c r="H869" i="6"/>
  <c r="I869" i="6"/>
  <c r="G870" i="6"/>
  <c r="H870" i="6"/>
  <c r="I870" i="6"/>
  <c r="G871" i="6"/>
  <c r="H871" i="6"/>
  <c r="I871" i="6"/>
  <c r="G872" i="6"/>
  <c r="H872" i="6"/>
  <c r="I872" i="6"/>
  <c r="G873" i="6"/>
  <c r="H873" i="6"/>
  <c r="I873" i="6"/>
  <c r="G874" i="6"/>
  <c r="H874" i="6"/>
  <c r="I874" i="6"/>
  <c r="G875" i="6"/>
  <c r="H875" i="6"/>
  <c r="I875" i="6"/>
  <c r="G876" i="6"/>
  <c r="H876" i="6"/>
  <c r="I876" i="6"/>
  <c r="G877" i="6"/>
  <c r="H877" i="6"/>
  <c r="I877" i="6"/>
  <c r="G878" i="6"/>
  <c r="H878" i="6"/>
  <c r="I878" i="6"/>
  <c r="G879" i="6"/>
  <c r="H879" i="6"/>
  <c r="I879" i="6"/>
  <c r="G880" i="6"/>
  <c r="H880" i="6"/>
  <c r="I880" i="6"/>
  <c r="G881" i="6"/>
  <c r="H881" i="6"/>
  <c r="I881" i="6"/>
  <c r="G882" i="6"/>
  <c r="H882" i="6"/>
  <c r="I882" i="6"/>
  <c r="G883" i="6"/>
  <c r="H883" i="6"/>
  <c r="I883" i="6"/>
  <c r="G884" i="6"/>
  <c r="H884" i="6"/>
  <c r="I884" i="6"/>
  <c r="G885" i="6"/>
  <c r="H885" i="6"/>
  <c r="I885" i="6"/>
  <c r="G886" i="6"/>
  <c r="H886" i="6"/>
  <c r="I886" i="6"/>
  <c r="G887" i="6"/>
  <c r="H887" i="6"/>
  <c r="I887" i="6"/>
  <c r="G888" i="6"/>
  <c r="H888" i="6"/>
  <c r="I888" i="6"/>
  <c r="G889" i="6"/>
  <c r="H889" i="6"/>
  <c r="I889" i="6"/>
  <c r="G890" i="6"/>
  <c r="H890" i="6"/>
  <c r="I890" i="6"/>
  <c r="G891" i="6"/>
  <c r="H891" i="6"/>
  <c r="I891" i="6"/>
  <c r="G892" i="6"/>
  <c r="H892" i="6"/>
  <c r="I892" i="6"/>
  <c r="G893" i="6"/>
  <c r="H893" i="6"/>
  <c r="I893" i="6"/>
  <c r="G894" i="6"/>
  <c r="H894" i="6"/>
  <c r="I894" i="6"/>
  <c r="G895" i="6"/>
  <c r="H895" i="6"/>
  <c r="I895" i="6"/>
  <c r="G896" i="6"/>
  <c r="H896" i="6"/>
  <c r="I896" i="6"/>
  <c r="G897" i="6"/>
  <c r="H897" i="6"/>
  <c r="I897" i="6"/>
  <c r="G898" i="6"/>
  <c r="H898" i="6"/>
  <c r="I898" i="6"/>
  <c r="G899" i="6"/>
  <c r="H899" i="6"/>
  <c r="I899" i="6"/>
  <c r="G900" i="6"/>
  <c r="H900" i="6"/>
  <c r="I900" i="6"/>
  <c r="G901" i="6"/>
  <c r="H901" i="6"/>
  <c r="I901" i="6"/>
  <c r="G902" i="6"/>
  <c r="H902" i="6"/>
  <c r="I902" i="6"/>
  <c r="G903" i="6"/>
  <c r="H903" i="6"/>
  <c r="I903" i="6"/>
  <c r="G904" i="6"/>
  <c r="H904" i="6"/>
  <c r="I904" i="6"/>
  <c r="G905" i="6"/>
  <c r="H905" i="6"/>
  <c r="I905" i="6"/>
  <c r="G906" i="6"/>
  <c r="H906" i="6"/>
  <c r="I906" i="6"/>
  <c r="G907" i="6"/>
  <c r="H907" i="6"/>
  <c r="I907" i="6"/>
  <c r="G908" i="6"/>
  <c r="H908" i="6"/>
  <c r="I908" i="6"/>
  <c r="G909" i="6"/>
  <c r="H909" i="6"/>
  <c r="I909" i="6"/>
  <c r="G910" i="6"/>
  <c r="H910" i="6"/>
  <c r="I910" i="6"/>
  <c r="G911" i="6"/>
  <c r="H911" i="6"/>
  <c r="I911" i="6"/>
  <c r="G912" i="6"/>
  <c r="H912" i="6"/>
  <c r="I912" i="6"/>
  <c r="G913" i="6"/>
  <c r="H913" i="6"/>
  <c r="I913" i="6"/>
  <c r="G914" i="6"/>
  <c r="H914" i="6"/>
  <c r="I914" i="6"/>
  <c r="G915" i="6"/>
  <c r="H915" i="6"/>
  <c r="I915" i="6"/>
  <c r="G916" i="6"/>
  <c r="H916" i="6"/>
  <c r="I916" i="6"/>
  <c r="G917" i="6"/>
  <c r="H917" i="6"/>
  <c r="I917" i="6"/>
  <c r="G918" i="6"/>
  <c r="H918" i="6"/>
  <c r="I918" i="6"/>
  <c r="G919" i="6"/>
  <c r="H919" i="6"/>
  <c r="I919" i="6"/>
  <c r="G920" i="6"/>
  <c r="H920" i="6"/>
  <c r="I920" i="6"/>
  <c r="G921" i="6"/>
  <c r="H921" i="6"/>
  <c r="I921" i="6"/>
  <c r="G922" i="6"/>
  <c r="H922" i="6"/>
  <c r="I922" i="6"/>
  <c r="G923" i="6"/>
  <c r="H923" i="6"/>
  <c r="I923" i="6"/>
  <c r="G924" i="6"/>
  <c r="H924" i="6"/>
  <c r="I924" i="6"/>
  <c r="G925" i="6"/>
  <c r="H925" i="6"/>
  <c r="I925" i="6"/>
  <c r="G926" i="6"/>
  <c r="H926" i="6"/>
  <c r="I926" i="6"/>
  <c r="G927" i="6"/>
  <c r="H927" i="6"/>
  <c r="I927" i="6"/>
  <c r="G928" i="6"/>
  <c r="H928" i="6"/>
  <c r="I928" i="6"/>
  <c r="G929" i="6"/>
  <c r="H929" i="6"/>
  <c r="I929" i="6"/>
  <c r="G930" i="6"/>
  <c r="H930" i="6"/>
  <c r="I930" i="6"/>
  <c r="G931" i="6"/>
  <c r="H931" i="6"/>
  <c r="I931" i="6"/>
  <c r="G932" i="6"/>
  <c r="H932" i="6"/>
  <c r="I932" i="6"/>
  <c r="G933" i="6"/>
  <c r="H933" i="6"/>
  <c r="I933" i="6"/>
  <c r="G934" i="6"/>
  <c r="H934" i="6"/>
  <c r="I934" i="6"/>
  <c r="G935" i="6"/>
  <c r="H935" i="6"/>
  <c r="I935" i="6"/>
  <c r="G936" i="6"/>
  <c r="H936" i="6"/>
  <c r="I936" i="6"/>
  <c r="G937" i="6"/>
  <c r="H937" i="6"/>
  <c r="I937" i="6"/>
  <c r="G938" i="6"/>
  <c r="H938" i="6"/>
  <c r="I938" i="6"/>
  <c r="G939" i="6"/>
  <c r="H939" i="6"/>
  <c r="I939" i="6"/>
  <c r="G940" i="6"/>
  <c r="H940" i="6"/>
  <c r="I940" i="6"/>
  <c r="G941" i="6"/>
  <c r="H941" i="6"/>
  <c r="I941" i="6"/>
  <c r="G942" i="6"/>
  <c r="H942" i="6"/>
  <c r="I942" i="6"/>
  <c r="G943" i="6"/>
  <c r="H943" i="6"/>
  <c r="I943" i="6"/>
  <c r="G944" i="6"/>
  <c r="H944" i="6"/>
  <c r="I944" i="6"/>
  <c r="G945" i="6"/>
  <c r="H945" i="6"/>
  <c r="I945" i="6"/>
  <c r="G946" i="6"/>
  <c r="H946" i="6"/>
  <c r="I946" i="6"/>
  <c r="G947" i="6"/>
  <c r="H947" i="6"/>
  <c r="I947" i="6"/>
  <c r="G948" i="6"/>
  <c r="H948" i="6"/>
  <c r="I948" i="6"/>
  <c r="G949" i="6"/>
  <c r="H949" i="6"/>
  <c r="I949" i="6"/>
  <c r="G950" i="6"/>
  <c r="H950" i="6"/>
  <c r="I950" i="6"/>
  <c r="G951" i="6"/>
  <c r="H951" i="6"/>
  <c r="I951" i="6"/>
  <c r="G952" i="6"/>
  <c r="H952" i="6"/>
  <c r="I952" i="6"/>
  <c r="G953" i="6"/>
  <c r="H953" i="6"/>
  <c r="I953" i="6"/>
  <c r="G954" i="6"/>
  <c r="H954" i="6"/>
  <c r="I954" i="6"/>
  <c r="G955" i="6"/>
  <c r="H955" i="6"/>
  <c r="I955" i="6"/>
  <c r="G956" i="6"/>
  <c r="H956" i="6"/>
  <c r="I956" i="6"/>
  <c r="G957" i="6"/>
  <c r="H957" i="6"/>
  <c r="I957" i="6"/>
  <c r="G958" i="6"/>
  <c r="H958" i="6"/>
  <c r="I958" i="6"/>
  <c r="G959" i="6"/>
  <c r="H959" i="6"/>
  <c r="I959" i="6"/>
  <c r="G960" i="6"/>
  <c r="H960" i="6"/>
  <c r="I960" i="6"/>
  <c r="G961" i="6"/>
  <c r="H961" i="6"/>
  <c r="I961" i="6"/>
  <c r="G962" i="6"/>
  <c r="H962" i="6"/>
  <c r="I962" i="6"/>
  <c r="G963" i="6"/>
  <c r="H963" i="6"/>
  <c r="I963" i="6"/>
  <c r="G964" i="6"/>
  <c r="H964" i="6"/>
  <c r="I964" i="6"/>
  <c r="G965" i="6"/>
  <c r="H965" i="6"/>
  <c r="I965" i="6"/>
  <c r="G966" i="6"/>
  <c r="H966" i="6"/>
  <c r="I966" i="6"/>
  <c r="G967" i="6"/>
  <c r="H967" i="6"/>
  <c r="I967" i="6"/>
  <c r="G968" i="6"/>
  <c r="H968" i="6"/>
  <c r="I968" i="6"/>
  <c r="G969" i="6"/>
  <c r="H969" i="6"/>
  <c r="I969" i="6"/>
  <c r="G970" i="6"/>
  <c r="H970" i="6"/>
  <c r="I970" i="6"/>
  <c r="G971" i="6"/>
  <c r="H971" i="6"/>
  <c r="I971" i="6"/>
  <c r="G972" i="6"/>
  <c r="H972" i="6"/>
  <c r="I972" i="6"/>
  <c r="G973" i="6"/>
  <c r="H973" i="6"/>
  <c r="I973" i="6"/>
  <c r="G974" i="6"/>
  <c r="H974" i="6"/>
  <c r="I974" i="6"/>
  <c r="G975" i="6"/>
  <c r="H975" i="6"/>
  <c r="I975" i="6"/>
  <c r="G976" i="6"/>
  <c r="H976" i="6"/>
  <c r="I976" i="6"/>
  <c r="G977" i="6"/>
  <c r="H977" i="6"/>
  <c r="I977" i="6"/>
  <c r="G978" i="6"/>
  <c r="H978" i="6"/>
  <c r="I978" i="6"/>
  <c r="G979" i="6"/>
  <c r="H979" i="6"/>
  <c r="I979" i="6"/>
  <c r="G980" i="6"/>
  <c r="H980" i="6"/>
  <c r="I980" i="6"/>
  <c r="G981" i="6"/>
  <c r="H981" i="6"/>
  <c r="I981" i="6"/>
  <c r="G982" i="6"/>
  <c r="H982" i="6"/>
  <c r="I982" i="6"/>
  <c r="G983" i="6"/>
  <c r="H983" i="6"/>
  <c r="I983" i="6"/>
  <c r="G984" i="6"/>
  <c r="H984" i="6"/>
  <c r="I984" i="6"/>
  <c r="G985" i="6"/>
  <c r="H985" i="6"/>
  <c r="I985" i="6"/>
  <c r="G986" i="6"/>
  <c r="H986" i="6"/>
  <c r="I986" i="6"/>
  <c r="G987" i="6"/>
  <c r="H987" i="6"/>
  <c r="I987" i="6"/>
  <c r="G988" i="6"/>
  <c r="H988" i="6"/>
  <c r="I988" i="6"/>
  <c r="G989" i="6"/>
  <c r="H989" i="6"/>
  <c r="I989" i="6"/>
  <c r="G990" i="6"/>
  <c r="H990" i="6"/>
  <c r="I990" i="6"/>
  <c r="G991" i="6"/>
  <c r="H991" i="6"/>
  <c r="I991" i="6"/>
  <c r="G992" i="6"/>
  <c r="H992" i="6"/>
  <c r="I992" i="6"/>
  <c r="G993" i="6"/>
  <c r="H993" i="6"/>
  <c r="I993" i="6"/>
  <c r="G994" i="6"/>
  <c r="H994" i="6"/>
  <c r="I994" i="6"/>
  <c r="G995" i="6"/>
  <c r="H995" i="6"/>
  <c r="I995" i="6"/>
  <c r="G996" i="6"/>
  <c r="H996" i="6"/>
  <c r="I996" i="6"/>
  <c r="G997" i="6"/>
  <c r="H997" i="6"/>
  <c r="I997" i="6"/>
  <c r="G998" i="6"/>
  <c r="H998" i="6"/>
  <c r="I998" i="6"/>
  <c r="G999" i="6"/>
  <c r="H999" i="6"/>
  <c r="I999" i="6"/>
  <c r="G1000" i="6"/>
  <c r="H1000" i="6"/>
  <c r="I1000" i="6"/>
  <c r="G1001" i="6"/>
  <c r="H1001" i="6"/>
  <c r="I1001" i="6"/>
  <c r="G1002" i="6"/>
  <c r="H1002" i="6"/>
  <c r="I1002" i="6"/>
  <c r="G1003" i="6"/>
  <c r="H1003" i="6"/>
  <c r="I1003" i="6"/>
  <c r="G1004" i="6"/>
  <c r="H1004" i="6"/>
  <c r="I1004" i="6"/>
  <c r="G1005" i="6"/>
  <c r="H1005" i="6"/>
  <c r="I1005" i="6"/>
  <c r="G1006" i="6"/>
  <c r="H1006" i="6"/>
  <c r="I1006" i="6"/>
  <c r="G1007" i="6"/>
  <c r="H1007" i="6"/>
  <c r="I1007" i="6"/>
  <c r="G1008" i="6"/>
  <c r="H1008" i="6"/>
  <c r="I1008" i="6"/>
  <c r="G1009" i="6"/>
  <c r="H1009" i="6"/>
  <c r="I1009" i="6"/>
  <c r="G1010" i="6"/>
  <c r="H1010" i="6"/>
  <c r="I1010" i="6"/>
  <c r="G1011" i="6"/>
  <c r="H1011" i="6"/>
  <c r="I1011" i="6"/>
  <c r="G1012" i="6"/>
  <c r="H1012" i="6"/>
  <c r="I1012" i="6"/>
  <c r="G1013" i="6"/>
  <c r="H1013" i="6"/>
  <c r="I1013" i="6"/>
  <c r="G1014" i="6"/>
  <c r="H1014" i="6"/>
  <c r="I1014" i="6"/>
  <c r="G1015" i="6"/>
  <c r="H1015" i="6"/>
  <c r="I1015" i="6"/>
  <c r="G1016" i="6"/>
  <c r="H1016" i="6"/>
  <c r="I1016" i="6"/>
  <c r="G1017" i="6"/>
  <c r="H1017" i="6"/>
  <c r="I1017" i="6"/>
  <c r="G1018" i="6"/>
  <c r="H1018" i="6"/>
  <c r="I1018" i="6"/>
  <c r="G1019" i="6"/>
  <c r="H1019" i="6"/>
  <c r="I1019" i="6"/>
  <c r="G1020" i="6"/>
  <c r="H1020" i="6"/>
  <c r="I1020" i="6"/>
  <c r="G1021" i="6"/>
  <c r="H1021" i="6"/>
  <c r="I1021" i="6"/>
  <c r="G1022" i="6"/>
  <c r="H1022" i="6"/>
  <c r="I1022" i="6"/>
  <c r="G1023" i="6"/>
  <c r="H1023" i="6"/>
  <c r="I1023" i="6"/>
  <c r="G1024" i="6"/>
  <c r="H1024" i="6"/>
  <c r="I1024" i="6"/>
  <c r="G1025" i="6"/>
  <c r="H1025" i="6"/>
  <c r="I1025" i="6"/>
  <c r="G1026" i="6"/>
  <c r="H1026" i="6"/>
  <c r="I1026" i="6"/>
  <c r="G1027" i="6"/>
  <c r="H1027" i="6"/>
  <c r="I1027" i="6"/>
  <c r="G1028" i="6"/>
  <c r="H1028" i="6"/>
  <c r="I1028" i="6"/>
  <c r="G1029" i="6"/>
  <c r="H1029" i="6"/>
  <c r="I1029" i="6"/>
  <c r="G1030" i="6"/>
  <c r="H1030" i="6"/>
  <c r="I1030" i="6"/>
  <c r="G1031" i="6"/>
  <c r="H1031" i="6"/>
  <c r="I1031" i="6"/>
  <c r="G1032" i="6"/>
  <c r="H1032" i="6"/>
  <c r="I1032" i="6"/>
  <c r="G1033" i="6"/>
  <c r="H1033" i="6"/>
  <c r="I1033" i="6"/>
  <c r="G1034" i="6"/>
  <c r="H1034" i="6"/>
  <c r="I1034" i="6"/>
  <c r="G1035" i="6"/>
  <c r="H1035" i="6"/>
  <c r="I1035" i="6"/>
  <c r="G1036" i="6"/>
  <c r="H1036" i="6"/>
  <c r="I1036" i="6"/>
  <c r="G1037" i="6"/>
  <c r="H1037" i="6"/>
  <c r="I1037" i="6"/>
  <c r="G1038" i="6"/>
  <c r="H1038" i="6"/>
  <c r="I1038" i="6"/>
  <c r="G1039" i="6"/>
  <c r="H1039" i="6"/>
  <c r="I1039" i="6"/>
  <c r="G1040" i="6"/>
  <c r="H1040" i="6"/>
  <c r="I1040" i="6"/>
  <c r="G1041" i="6"/>
  <c r="H1041" i="6"/>
  <c r="I1041" i="6"/>
  <c r="G1042" i="6"/>
  <c r="H1042" i="6"/>
  <c r="I1042" i="6"/>
  <c r="G1043" i="6"/>
  <c r="H1043" i="6"/>
  <c r="I1043" i="6"/>
  <c r="G1044" i="6"/>
  <c r="H1044" i="6"/>
  <c r="I1044" i="6"/>
  <c r="G1045" i="6"/>
  <c r="H1045" i="6"/>
  <c r="I1045" i="6"/>
  <c r="G1046" i="6"/>
  <c r="H1046" i="6"/>
  <c r="I1046" i="6"/>
  <c r="G1047" i="6"/>
  <c r="H1047" i="6"/>
  <c r="I1047" i="6"/>
  <c r="G1048" i="6"/>
  <c r="H1048" i="6"/>
  <c r="I1048" i="6"/>
  <c r="G1049" i="6"/>
  <c r="H1049" i="6"/>
  <c r="I1049" i="6"/>
  <c r="G1050" i="6"/>
  <c r="H1050" i="6"/>
  <c r="I1050" i="6"/>
  <c r="G1051" i="6"/>
  <c r="H1051" i="6"/>
  <c r="I1051" i="6"/>
  <c r="G1052" i="6"/>
  <c r="H1052" i="6"/>
  <c r="I1052" i="6"/>
  <c r="G1053" i="6"/>
  <c r="H1053" i="6"/>
  <c r="I1053" i="6"/>
  <c r="G1054" i="6"/>
  <c r="H1054" i="6"/>
  <c r="I1054" i="6"/>
  <c r="G1055" i="6"/>
  <c r="H1055" i="6"/>
  <c r="I1055" i="6"/>
  <c r="G1056" i="6"/>
  <c r="H1056" i="6"/>
  <c r="I1056" i="6"/>
  <c r="G1057" i="6"/>
  <c r="H1057" i="6"/>
  <c r="I1057" i="6"/>
  <c r="G1058" i="6"/>
  <c r="H1058" i="6"/>
  <c r="I1058" i="6"/>
  <c r="G1059" i="6"/>
  <c r="H1059" i="6"/>
  <c r="I1059" i="6"/>
  <c r="G1060" i="6"/>
  <c r="H1060" i="6"/>
  <c r="I1060" i="6"/>
  <c r="G1061" i="6"/>
  <c r="H1061" i="6"/>
  <c r="I1061" i="6"/>
  <c r="G1062" i="6"/>
  <c r="H1062" i="6"/>
  <c r="I1062" i="6"/>
  <c r="G1063" i="6"/>
  <c r="H1063" i="6"/>
  <c r="I1063" i="6"/>
  <c r="G1064" i="6"/>
  <c r="H1064" i="6"/>
  <c r="I1064" i="6"/>
  <c r="G1065" i="6"/>
  <c r="H1065" i="6"/>
  <c r="I1065" i="6"/>
  <c r="G1066" i="6"/>
  <c r="H1066" i="6"/>
  <c r="I1066" i="6"/>
  <c r="G1067" i="6"/>
  <c r="H1067" i="6"/>
  <c r="I1067" i="6"/>
  <c r="G1068" i="6"/>
  <c r="H1068" i="6"/>
  <c r="I1068" i="6"/>
  <c r="G1069" i="6"/>
  <c r="H1069" i="6"/>
  <c r="I1069" i="6"/>
  <c r="G1070" i="6"/>
  <c r="H1070" i="6"/>
  <c r="I1070" i="6"/>
  <c r="G1071" i="6"/>
  <c r="H1071" i="6"/>
  <c r="I1071" i="6"/>
  <c r="G1072" i="6"/>
  <c r="H1072" i="6"/>
  <c r="I1072" i="6"/>
  <c r="G1073" i="6"/>
  <c r="H1073" i="6"/>
  <c r="I1073" i="6"/>
  <c r="G1074" i="6"/>
  <c r="H1074" i="6"/>
  <c r="I1074" i="6"/>
  <c r="G1075" i="6"/>
  <c r="H1075" i="6"/>
  <c r="I1075" i="6"/>
  <c r="G1076" i="6"/>
  <c r="H1076" i="6"/>
  <c r="I1076" i="6"/>
  <c r="G1077" i="6"/>
  <c r="H1077" i="6"/>
  <c r="I1077" i="6"/>
  <c r="G1078" i="6"/>
  <c r="H1078" i="6"/>
  <c r="I1078" i="6"/>
  <c r="G1079" i="6"/>
  <c r="H1079" i="6"/>
  <c r="I1079" i="6"/>
  <c r="G1080" i="6"/>
  <c r="H1080" i="6"/>
  <c r="I1080" i="6"/>
  <c r="G1081" i="6"/>
  <c r="H1081" i="6"/>
  <c r="I1081" i="6"/>
  <c r="G1082" i="6"/>
  <c r="H1082" i="6"/>
  <c r="I1082" i="6"/>
  <c r="G1083" i="6"/>
  <c r="H1083" i="6"/>
  <c r="I1083" i="6"/>
  <c r="G1084" i="6"/>
  <c r="H1084" i="6"/>
  <c r="I1084" i="6"/>
  <c r="G1085" i="6"/>
  <c r="H1085" i="6"/>
  <c r="I1085" i="6"/>
  <c r="G1086" i="6"/>
  <c r="H1086" i="6"/>
  <c r="I1086" i="6"/>
  <c r="G1087" i="6"/>
  <c r="H1087" i="6"/>
  <c r="I1087" i="6"/>
  <c r="G1088" i="6"/>
  <c r="H1088" i="6"/>
  <c r="I1088" i="6"/>
  <c r="G1089" i="6"/>
  <c r="H1089" i="6"/>
  <c r="I1089" i="6"/>
  <c r="G1090" i="6"/>
  <c r="H1090" i="6"/>
  <c r="I1090" i="6"/>
  <c r="G1091" i="6"/>
  <c r="H1091" i="6"/>
  <c r="I1091" i="6"/>
  <c r="G1092" i="6"/>
  <c r="H1092" i="6"/>
  <c r="I1092" i="6"/>
  <c r="G1093" i="6"/>
  <c r="H1093" i="6"/>
  <c r="I1093" i="6"/>
  <c r="G1094" i="6"/>
  <c r="H1094" i="6"/>
  <c r="I1094" i="6"/>
  <c r="G1095" i="6"/>
  <c r="H1095" i="6"/>
  <c r="I1095" i="6"/>
  <c r="G1096" i="6"/>
  <c r="H1096" i="6"/>
  <c r="I1096" i="6"/>
  <c r="G1097" i="6"/>
  <c r="H1097" i="6"/>
  <c r="I1097" i="6"/>
  <c r="G1098" i="6"/>
  <c r="H1098" i="6"/>
  <c r="I1098" i="6"/>
  <c r="G1099" i="6"/>
  <c r="H1099" i="6"/>
  <c r="I1099" i="6"/>
  <c r="G1100" i="6"/>
  <c r="H1100" i="6"/>
  <c r="I1100" i="6"/>
  <c r="G1101" i="6"/>
  <c r="H1101" i="6"/>
  <c r="I1101" i="6"/>
  <c r="G1102" i="6"/>
  <c r="H1102" i="6"/>
  <c r="I1102" i="6"/>
  <c r="G1103" i="6"/>
  <c r="H1103" i="6"/>
  <c r="I1103" i="6"/>
  <c r="G1104" i="6"/>
  <c r="H1104" i="6"/>
  <c r="I1104" i="6"/>
  <c r="G1105" i="6"/>
  <c r="H1105" i="6"/>
  <c r="I1105" i="6"/>
  <c r="G1106" i="6"/>
  <c r="H1106" i="6"/>
  <c r="I1106" i="6"/>
  <c r="G1107" i="6"/>
  <c r="H1107" i="6"/>
  <c r="I1107" i="6"/>
  <c r="G1108" i="6"/>
  <c r="H1108" i="6"/>
  <c r="I1108" i="6"/>
  <c r="G1109" i="6"/>
  <c r="H1109" i="6"/>
  <c r="I1109" i="6"/>
  <c r="G1110" i="6"/>
  <c r="H1110" i="6"/>
  <c r="I1110" i="6"/>
  <c r="G1111" i="6"/>
  <c r="H1111" i="6"/>
  <c r="I1111" i="6"/>
  <c r="G1112" i="6"/>
  <c r="H1112" i="6"/>
  <c r="I1112" i="6"/>
  <c r="G1113" i="6"/>
  <c r="H1113" i="6"/>
  <c r="I1113" i="6"/>
  <c r="G1114" i="6"/>
  <c r="H1114" i="6"/>
  <c r="I1114" i="6"/>
  <c r="G1115" i="6"/>
  <c r="H1115" i="6"/>
  <c r="I1115" i="6"/>
  <c r="G1116" i="6"/>
  <c r="H1116" i="6"/>
  <c r="I1116" i="6"/>
  <c r="G1117" i="6"/>
  <c r="H1117" i="6"/>
  <c r="I1117" i="6"/>
  <c r="G1118" i="6"/>
  <c r="H1118" i="6"/>
  <c r="I1118" i="6"/>
  <c r="G1119" i="6"/>
  <c r="H1119" i="6"/>
  <c r="I1119" i="6"/>
  <c r="G1120" i="6"/>
  <c r="H1120" i="6"/>
  <c r="I1120" i="6"/>
  <c r="G1121" i="6"/>
  <c r="H1121" i="6"/>
  <c r="I1121" i="6"/>
  <c r="G1122" i="6"/>
  <c r="H1122" i="6"/>
  <c r="I1122" i="6"/>
  <c r="G1123" i="6"/>
  <c r="H1123" i="6"/>
  <c r="I1123" i="6"/>
  <c r="G1124" i="6"/>
  <c r="H1124" i="6"/>
  <c r="I1124" i="6"/>
  <c r="G1125" i="6"/>
  <c r="H1125" i="6"/>
  <c r="I1125" i="6"/>
  <c r="G1126" i="6"/>
  <c r="H1126" i="6"/>
  <c r="I1126" i="6"/>
  <c r="G1127" i="6"/>
  <c r="H1127" i="6"/>
  <c r="I1127" i="6"/>
  <c r="G1128" i="6"/>
  <c r="H1128" i="6"/>
  <c r="I1128" i="6"/>
  <c r="G1129" i="6"/>
  <c r="H1129" i="6"/>
  <c r="I1129" i="6"/>
  <c r="G1130" i="6"/>
  <c r="H1130" i="6"/>
  <c r="I1130" i="6"/>
  <c r="G1131" i="6"/>
  <c r="H1131" i="6"/>
  <c r="I1131" i="6"/>
  <c r="G1132" i="6"/>
  <c r="H1132" i="6"/>
  <c r="I1132" i="6"/>
  <c r="G1133" i="6"/>
  <c r="H1133" i="6"/>
  <c r="I1133" i="6"/>
  <c r="G1134" i="6"/>
  <c r="H1134" i="6"/>
  <c r="I1134" i="6"/>
  <c r="G1135" i="6"/>
  <c r="H1135" i="6"/>
  <c r="I1135" i="6"/>
  <c r="G1136" i="6"/>
  <c r="H1136" i="6"/>
  <c r="I1136" i="6"/>
  <c r="G1137" i="6"/>
  <c r="H1137" i="6"/>
  <c r="I1137" i="6"/>
  <c r="G1138" i="6"/>
  <c r="H1138" i="6"/>
  <c r="I1138" i="6"/>
  <c r="G1139" i="6"/>
  <c r="H1139" i="6"/>
  <c r="I1139" i="6"/>
  <c r="G1140" i="6"/>
  <c r="H1140" i="6"/>
  <c r="I1140" i="6"/>
  <c r="G1141" i="6"/>
  <c r="H1141" i="6"/>
  <c r="I1141" i="6"/>
  <c r="G1142" i="6"/>
  <c r="H1142" i="6"/>
  <c r="I1142" i="6"/>
  <c r="G1143" i="6"/>
  <c r="H1143" i="6"/>
  <c r="I1143" i="6"/>
  <c r="G1144" i="6"/>
  <c r="H1144" i="6"/>
  <c r="I1144" i="6"/>
  <c r="G1145" i="6"/>
  <c r="H1145" i="6"/>
  <c r="I1145" i="6"/>
  <c r="G1146" i="6"/>
  <c r="H1146" i="6"/>
  <c r="I1146" i="6"/>
  <c r="G1147" i="6"/>
  <c r="H1147" i="6"/>
  <c r="I1147" i="6"/>
  <c r="G1148" i="6"/>
  <c r="H1148" i="6"/>
  <c r="I1148" i="6"/>
  <c r="G1149" i="6"/>
  <c r="H1149" i="6"/>
  <c r="I1149" i="6"/>
  <c r="G1150" i="6"/>
  <c r="H1150" i="6"/>
  <c r="I1150" i="6"/>
  <c r="G1151" i="6"/>
  <c r="H1151" i="6"/>
  <c r="I1151" i="6"/>
  <c r="G1152" i="6"/>
  <c r="H1152" i="6"/>
  <c r="I1152" i="6"/>
  <c r="G1153" i="6"/>
  <c r="H1153" i="6"/>
  <c r="I1153" i="6"/>
  <c r="G1154" i="6"/>
  <c r="H1154" i="6"/>
  <c r="I1154" i="6"/>
  <c r="G1155" i="6"/>
  <c r="H1155" i="6"/>
  <c r="I1155" i="6"/>
  <c r="G1156" i="6"/>
  <c r="H1156" i="6"/>
  <c r="I1156" i="6"/>
  <c r="G1157" i="6"/>
  <c r="H1157" i="6"/>
  <c r="I1157" i="6"/>
  <c r="G1158" i="6"/>
  <c r="H1158" i="6"/>
  <c r="I1158" i="6"/>
  <c r="G1159" i="6"/>
  <c r="H1159" i="6"/>
  <c r="I1159" i="6"/>
  <c r="G1160" i="6"/>
  <c r="H1160" i="6"/>
  <c r="I1160" i="6"/>
  <c r="G1161" i="6"/>
  <c r="H1161" i="6"/>
  <c r="I1161" i="6"/>
  <c r="G1162" i="6"/>
  <c r="H1162" i="6"/>
  <c r="I1162" i="6"/>
  <c r="G1163" i="6"/>
  <c r="H1163" i="6"/>
  <c r="I1163" i="6"/>
  <c r="G1164" i="6"/>
  <c r="H1164" i="6"/>
  <c r="I1164" i="6"/>
  <c r="G1165" i="6"/>
  <c r="H1165" i="6"/>
  <c r="I1165" i="6"/>
  <c r="G1166" i="6"/>
  <c r="H1166" i="6"/>
  <c r="I1166" i="6"/>
  <c r="G1167" i="6"/>
  <c r="H1167" i="6"/>
  <c r="I1167" i="6"/>
  <c r="G1168" i="6"/>
  <c r="H1168" i="6"/>
  <c r="I1168" i="6"/>
  <c r="G1169" i="6"/>
  <c r="H1169" i="6"/>
  <c r="I1169" i="6"/>
  <c r="G1170" i="6"/>
  <c r="H1170" i="6"/>
  <c r="I1170" i="6"/>
  <c r="G1171" i="6"/>
  <c r="H1171" i="6"/>
  <c r="I1171" i="6"/>
  <c r="G1172" i="6"/>
  <c r="H1172" i="6"/>
  <c r="I1172" i="6"/>
  <c r="G1173" i="6"/>
  <c r="H1173" i="6"/>
  <c r="I1173" i="6"/>
  <c r="G1174" i="6"/>
  <c r="H1174" i="6"/>
  <c r="I1174" i="6"/>
  <c r="G1175" i="6"/>
  <c r="H1175" i="6"/>
  <c r="I1175" i="6"/>
  <c r="G1176" i="6"/>
  <c r="H1176" i="6"/>
  <c r="I1176" i="6"/>
  <c r="G1177" i="6"/>
  <c r="H1177" i="6"/>
  <c r="I1177" i="6"/>
  <c r="G1178" i="6"/>
  <c r="H1178" i="6"/>
  <c r="I1178" i="6"/>
  <c r="G1179" i="6"/>
  <c r="H1179" i="6"/>
  <c r="I1179" i="6"/>
  <c r="G1180" i="6"/>
  <c r="H1180" i="6"/>
  <c r="I1180" i="6"/>
  <c r="G1181" i="6"/>
  <c r="H1181" i="6"/>
  <c r="I1181" i="6"/>
  <c r="G1182" i="6"/>
  <c r="H1182" i="6"/>
  <c r="I1182" i="6"/>
  <c r="G1183" i="6"/>
  <c r="H1183" i="6"/>
  <c r="I1183" i="6"/>
  <c r="G1184" i="6"/>
  <c r="H1184" i="6"/>
  <c r="I1184" i="6"/>
  <c r="G1185" i="6"/>
  <c r="H1185" i="6"/>
  <c r="I1185" i="6"/>
  <c r="G1186" i="6"/>
  <c r="H1186" i="6"/>
  <c r="I1186" i="6"/>
  <c r="G1187" i="6"/>
  <c r="H1187" i="6"/>
  <c r="I1187" i="6"/>
  <c r="G1188" i="6"/>
  <c r="H1188" i="6"/>
  <c r="I1188" i="6"/>
  <c r="G1189" i="6"/>
  <c r="H1189" i="6"/>
  <c r="I1189" i="6"/>
  <c r="G1190" i="6"/>
  <c r="H1190" i="6"/>
  <c r="I1190" i="6"/>
  <c r="G1191" i="6"/>
  <c r="H1191" i="6"/>
  <c r="I1191" i="6"/>
  <c r="G1192" i="6"/>
  <c r="H1192" i="6"/>
  <c r="I1192" i="6"/>
  <c r="G1193" i="6"/>
  <c r="H1193" i="6"/>
  <c r="I1193" i="6"/>
  <c r="G1194" i="6"/>
  <c r="H1194" i="6"/>
  <c r="I1194" i="6"/>
  <c r="G1195" i="6"/>
  <c r="H1195" i="6"/>
  <c r="I1195" i="6"/>
  <c r="G1196" i="6"/>
  <c r="H1196" i="6"/>
  <c r="I1196" i="6"/>
  <c r="G1197" i="6"/>
  <c r="H1197" i="6"/>
  <c r="I1197" i="6"/>
  <c r="G1198" i="6"/>
  <c r="H1198" i="6"/>
  <c r="I1198" i="6"/>
  <c r="G1199" i="6"/>
  <c r="H1199" i="6"/>
  <c r="I1199" i="6"/>
  <c r="G1200" i="6"/>
  <c r="H1200" i="6"/>
  <c r="I1200" i="6"/>
  <c r="G1201" i="6"/>
  <c r="H1201" i="6"/>
  <c r="I1201" i="6"/>
  <c r="G1202" i="6"/>
  <c r="H1202" i="6"/>
  <c r="I1202" i="6"/>
  <c r="G1203" i="6"/>
  <c r="H1203" i="6"/>
  <c r="I1203" i="6"/>
  <c r="G1204" i="6"/>
  <c r="H1204" i="6"/>
  <c r="I1204" i="6"/>
  <c r="G1205" i="6"/>
  <c r="H1205" i="6"/>
  <c r="I1205" i="6"/>
  <c r="G1206" i="6"/>
  <c r="H1206" i="6"/>
  <c r="I1206" i="6"/>
  <c r="G1207" i="6"/>
  <c r="H1207" i="6"/>
  <c r="I1207" i="6"/>
  <c r="G1208" i="6"/>
  <c r="H1208" i="6"/>
  <c r="I1208" i="6"/>
  <c r="G1209" i="6"/>
  <c r="H1209" i="6"/>
  <c r="I1209" i="6"/>
  <c r="G1210" i="6"/>
  <c r="H1210" i="6"/>
  <c r="I1210" i="6"/>
  <c r="G1211" i="6"/>
  <c r="H1211" i="6"/>
  <c r="I1211" i="6"/>
  <c r="G1212" i="6"/>
  <c r="H1212" i="6"/>
  <c r="I1212" i="6"/>
  <c r="G1213" i="6"/>
  <c r="H1213" i="6"/>
  <c r="I1213" i="6"/>
  <c r="G1214" i="6"/>
  <c r="H1214" i="6"/>
  <c r="I1214" i="6"/>
  <c r="G1215" i="6"/>
  <c r="H1215" i="6"/>
  <c r="I1215" i="6"/>
  <c r="G1216" i="6"/>
  <c r="H1216" i="6"/>
  <c r="I1216" i="6"/>
  <c r="G1217" i="6"/>
  <c r="H1217" i="6"/>
  <c r="I1217" i="6"/>
  <c r="G1218" i="6"/>
  <c r="H1218" i="6"/>
  <c r="I1218" i="6"/>
  <c r="G1219" i="6"/>
  <c r="H1219" i="6"/>
  <c r="I1219" i="6"/>
  <c r="G1220" i="6"/>
  <c r="H1220" i="6"/>
  <c r="I1220" i="6"/>
  <c r="G1221" i="6"/>
  <c r="H1221" i="6"/>
  <c r="I1221" i="6"/>
  <c r="G1222" i="6"/>
  <c r="H1222" i="6"/>
  <c r="I1222" i="6"/>
  <c r="G1223" i="6"/>
  <c r="H1223" i="6"/>
  <c r="I1223" i="6"/>
  <c r="G1224" i="6"/>
  <c r="H1224" i="6"/>
  <c r="I1224" i="6"/>
  <c r="G1225" i="6"/>
  <c r="H1225" i="6"/>
  <c r="I1225" i="6"/>
  <c r="G1226" i="6"/>
  <c r="H1226" i="6"/>
  <c r="I1226" i="6"/>
  <c r="G1227" i="6"/>
  <c r="H1227" i="6"/>
  <c r="I1227" i="6"/>
  <c r="G1228" i="6"/>
  <c r="H1228" i="6"/>
  <c r="I1228" i="6"/>
  <c r="G1229" i="6"/>
  <c r="H1229" i="6"/>
  <c r="I1229" i="6"/>
  <c r="G1230" i="6"/>
  <c r="H1230" i="6"/>
  <c r="I1230" i="6"/>
  <c r="G1231" i="6"/>
  <c r="H1231" i="6"/>
  <c r="I1231" i="6"/>
  <c r="G1232" i="6"/>
  <c r="H1232" i="6"/>
  <c r="I1232" i="6"/>
  <c r="G1233" i="6"/>
  <c r="H1233" i="6"/>
  <c r="I1233" i="6"/>
  <c r="G1234" i="6"/>
  <c r="H1234" i="6"/>
  <c r="I1234" i="6"/>
  <c r="G1235" i="6"/>
  <c r="H1235" i="6"/>
  <c r="I1235" i="6"/>
  <c r="G1236" i="6"/>
  <c r="H1236" i="6"/>
  <c r="I1236" i="6"/>
  <c r="G1237" i="6"/>
  <c r="H1237" i="6"/>
  <c r="I1237" i="6"/>
  <c r="G1238" i="6"/>
  <c r="H1238" i="6"/>
  <c r="I1238" i="6"/>
  <c r="G1239" i="6"/>
  <c r="H1239" i="6"/>
  <c r="I1239" i="6"/>
  <c r="G1240" i="6"/>
  <c r="H1240" i="6"/>
  <c r="I1240" i="6"/>
  <c r="G1241" i="6"/>
  <c r="H1241" i="6"/>
  <c r="I1241" i="6"/>
  <c r="G1242" i="6"/>
  <c r="H1242" i="6"/>
  <c r="I1242" i="6"/>
  <c r="G1243" i="6"/>
  <c r="H1243" i="6"/>
  <c r="I1243" i="6"/>
  <c r="G1244" i="6"/>
  <c r="H1244" i="6"/>
  <c r="I1244" i="6"/>
  <c r="G1245" i="6"/>
  <c r="H1245" i="6"/>
  <c r="I1245" i="6"/>
  <c r="G1246" i="6"/>
  <c r="H1246" i="6"/>
  <c r="I1246" i="6"/>
  <c r="G1247" i="6"/>
  <c r="H1247" i="6"/>
  <c r="I1247" i="6"/>
  <c r="G1248" i="6"/>
  <c r="H1248" i="6"/>
  <c r="I1248" i="6"/>
  <c r="G1249" i="6"/>
  <c r="H1249" i="6"/>
  <c r="I1249" i="6"/>
  <c r="G1250" i="6"/>
  <c r="H1250" i="6"/>
  <c r="I1250" i="6"/>
  <c r="G1251" i="6"/>
  <c r="H1251" i="6"/>
  <c r="I1251" i="6"/>
  <c r="G1252" i="6"/>
  <c r="H1252" i="6"/>
  <c r="I1252" i="6"/>
  <c r="G1253" i="6"/>
  <c r="H1253" i="6"/>
  <c r="I1253" i="6"/>
  <c r="G1254" i="6"/>
  <c r="H1254" i="6"/>
  <c r="I1254" i="6"/>
  <c r="G1255" i="6"/>
  <c r="H1255" i="6"/>
  <c r="I1255" i="6"/>
  <c r="G1256" i="6"/>
  <c r="H1256" i="6"/>
  <c r="I1256" i="6"/>
  <c r="G1257" i="6"/>
  <c r="H1257" i="6"/>
  <c r="I1257" i="6"/>
  <c r="G1258" i="6"/>
  <c r="H1258" i="6"/>
  <c r="I1258" i="6"/>
  <c r="G1259" i="6"/>
  <c r="H1259" i="6"/>
  <c r="I1259" i="6"/>
  <c r="G1260" i="6"/>
  <c r="H1260" i="6"/>
  <c r="I1260" i="6"/>
  <c r="G1261" i="6"/>
  <c r="H1261" i="6"/>
  <c r="I1261" i="6"/>
  <c r="G1262" i="6"/>
  <c r="H1262" i="6"/>
  <c r="I1262" i="6"/>
  <c r="G1263" i="6"/>
  <c r="H1263" i="6"/>
  <c r="I1263" i="6"/>
  <c r="G1264" i="6"/>
  <c r="H1264" i="6"/>
  <c r="I1264" i="6"/>
  <c r="G1265" i="6"/>
  <c r="H1265" i="6"/>
  <c r="I1265" i="6"/>
  <c r="G1266" i="6"/>
  <c r="H1266" i="6"/>
  <c r="I1266" i="6"/>
  <c r="G1267" i="6"/>
  <c r="H1267" i="6"/>
  <c r="I1267" i="6"/>
  <c r="G1268" i="6"/>
  <c r="H1268" i="6"/>
  <c r="I1268" i="6"/>
  <c r="G1269" i="6"/>
  <c r="H1269" i="6"/>
  <c r="I1269" i="6"/>
  <c r="G1270" i="6"/>
  <c r="H1270" i="6"/>
  <c r="I1270" i="6"/>
  <c r="G1271" i="6"/>
  <c r="H1271" i="6"/>
  <c r="I1271" i="6"/>
  <c r="G1272" i="6"/>
  <c r="H1272" i="6"/>
  <c r="I1272" i="6"/>
  <c r="G1273" i="6"/>
  <c r="H1273" i="6"/>
  <c r="I1273" i="6"/>
  <c r="G1274" i="6"/>
  <c r="H1274" i="6"/>
  <c r="I1274" i="6"/>
  <c r="G1275" i="6"/>
  <c r="H1275" i="6"/>
  <c r="I1275" i="6"/>
  <c r="G1276" i="6"/>
  <c r="H1276" i="6"/>
  <c r="I1276" i="6"/>
  <c r="G1277" i="6"/>
  <c r="H1277" i="6"/>
  <c r="I1277" i="6"/>
  <c r="G1278" i="6"/>
  <c r="H1278" i="6"/>
  <c r="I1278" i="6"/>
  <c r="G1279" i="6"/>
  <c r="H1279" i="6"/>
  <c r="I1279" i="6"/>
  <c r="G1280" i="6"/>
  <c r="H1280" i="6"/>
  <c r="I1280" i="6"/>
  <c r="G1281" i="6"/>
  <c r="H1281" i="6"/>
  <c r="I1281" i="6"/>
  <c r="G1282" i="6"/>
  <c r="H1282" i="6"/>
  <c r="I1282" i="6"/>
  <c r="G1283" i="6"/>
  <c r="H1283" i="6"/>
  <c r="I1283" i="6"/>
  <c r="G1284" i="6"/>
  <c r="H1284" i="6"/>
  <c r="I1284" i="6"/>
  <c r="G1285" i="6"/>
  <c r="H1285" i="6"/>
  <c r="I1285" i="6"/>
  <c r="G1286" i="6"/>
  <c r="H1286" i="6"/>
  <c r="I1286" i="6"/>
  <c r="G1287" i="6"/>
  <c r="H1287" i="6"/>
  <c r="I1287" i="6"/>
  <c r="G1288" i="6"/>
  <c r="H1288" i="6"/>
  <c r="I1288" i="6"/>
  <c r="G1289" i="6"/>
  <c r="H1289" i="6"/>
  <c r="I1289" i="6"/>
  <c r="G1290" i="6"/>
  <c r="H1290" i="6"/>
  <c r="I1290" i="6"/>
  <c r="G1291" i="6"/>
  <c r="H1291" i="6"/>
  <c r="I1291" i="6"/>
  <c r="G1292" i="6"/>
  <c r="H1292" i="6"/>
  <c r="I1292" i="6"/>
  <c r="G1293" i="6"/>
  <c r="H1293" i="6"/>
  <c r="I1293" i="6"/>
  <c r="G1294" i="6"/>
  <c r="H1294" i="6"/>
  <c r="I1294" i="6"/>
  <c r="G1295" i="6"/>
  <c r="H1295" i="6"/>
  <c r="I1295" i="6"/>
  <c r="G1296" i="6"/>
  <c r="H1296" i="6"/>
  <c r="I1296" i="6"/>
  <c r="G1297" i="6"/>
  <c r="H1297" i="6"/>
  <c r="I1297" i="6"/>
  <c r="G1298" i="6"/>
  <c r="H1298" i="6"/>
  <c r="I1298" i="6"/>
  <c r="G1299" i="6"/>
  <c r="H1299" i="6"/>
  <c r="I1299" i="6"/>
  <c r="G1300" i="6"/>
  <c r="H1300" i="6"/>
  <c r="I1300" i="6"/>
  <c r="G1301" i="6"/>
  <c r="H1301" i="6"/>
  <c r="I1301" i="6"/>
  <c r="G1302" i="6"/>
  <c r="H1302" i="6"/>
  <c r="I1302" i="6"/>
  <c r="G1303" i="6"/>
  <c r="H1303" i="6"/>
  <c r="I1303" i="6"/>
  <c r="G1304" i="6"/>
  <c r="H1304" i="6"/>
  <c r="I1304" i="6"/>
  <c r="G1305" i="6"/>
  <c r="H1305" i="6"/>
  <c r="I1305" i="6"/>
  <c r="G1306" i="6"/>
  <c r="H1306" i="6"/>
  <c r="I1306" i="6"/>
  <c r="G1307" i="6"/>
  <c r="H1307" i="6"/>
  <c r="I1307" i="6"/>
  <c r="G1308" i="6"/>
  <c r="H1308" i="6"/>
  <c r="I1308" i="6"/>
  <c r="G1309" i="6"/>
  <c r="H1309" i="6"/>
  <c r="I1309" i="6"/>
  <c r="G1310" i="6"/>
  <c r="H1310" i="6"/>
  <c r="I1310" i="6"/>
  <c r="G1311" i="6"/>
  <c r="H1311" i="6"/>
  <c r="I1311" i="6"/>
  <c r="G1312" i="6"/>
  <c r="H1312" i="6"/>
  <c r="I1312" i="6"/>
  <c r="G1313" i="6"/>
  <c r="H1313" i="6"/>
  <c r="I1313" i="6"/>
  <c r="G1314" i="6"/>
  <c r="H1314" i="6"/>
  <c r="I1314" i="6"/>
  <c r="G1315" i="6"/>
  <c r="H1315" i="6"/>
  <c r="I1315" i="6"/>
  <c r="G1316" i="6"/>
  <c r="H1316" i="6"/>
  <c r="I1316" i="6"/>
  <c r="G1317" i="6"/>
  <c r="H1317" i="6"/>
  <c r="I1317" i="6"/>
  <c r="G1318" i="6"/>
  <c r="H1318" i="6"/>
  <c r="I1318" i="6"/>
  <c r="G1319" i="6"/>
  <c r="H1319" i="6"/>
  <c r="I1319" i="6"/>
  <c r="G1320" i="6"/>
  <c r="H1320" i="6"/>
  <c r="I1320" i="6"/>
  <c r="G1321" i="6"/>
  <c r="H1321" i="6"/>
  <c r="I1321" i="6"/>
  <c r="G1322" i="6"/>
  <c r="H1322" i="6"/>
  <c r="I1322" i="6"/>
  <c r="G1323" i="6"/>
  <c r="H1323" i="6"/>
  <c r="I1323" i="6"/>
  <c r="G1324" i="6"/>
  <c r="H1324" i="6"/>
  <c r="I1324" i="6"/>
  <c r="G1325" i="6"/>
  <c r="H1325" i="6"/>
  <c r="I1325" i="6"/>
  <c r="G1326" i="6"/>
  <c r="H1326" i="6"/>
  <c r="I1326" i="6"/>
  <c r="G1327" i="6"/>
  <c r="H1327" i="6"/>
  <c r="I1327" i="6"/>
  <c r="G1328" i="6"/>
  <c r="Q1328" i="6" s="1"/>
  <c r="H1328" i="6"/>
  <c r="I1328" i="6"/>
  <c r="G1329" i="6"/>
  <c r="H1329" i="6"/>
  <c r="I1329" i="6"/>
  <c r="G1330" i="6"/>
  <c r="H1330" i="6"/>
  <c r="I1330" i="6"/>
  <c r="G1331" i="6"/>
  <c r="H1331" i="6"/>
  <c r="I1331" i="6"/>
  <c r="G1332" i="6"/>
  <c r="H1332" i="6"/>
  <c r="I1332" i="6"/>
  <c r="G1333" i="6"/>
  <c r="H1333" i="6"/>
  <c r="I1333" i="6"/>
  <c r="G1334" i="6"/>
  <c r="H1334" i="6"/>
  <c r="I1334" i="6"/>
  <c r="G1335" i="6"/>
  <c r="H1335" i="6"/>
  <c r="I1335" i="6"/>
  <c r="G1336" i="6"/>
  <c r="H1336" i="6"/>
  <c r="I1336" i="6"/>
  <c r="G1337" i="6"/>
  <c r="H1337" i="6"/>
  <c r="I1337" i="6"/>
  <c r="G1338" i="6"/>
  <c r="H1338" i="6"/>
  <c r="I1338" i="6"/>
  <c r="G1339" i="6"/>
  <c r="H1339" i="6"/>
  <c r="I1339" i="6"/>
  <c r="G1340" i="6"/>
  <c r="H1340" i="6"/>
  <c r="I1340" i="6"/>
  <c r="G1341" i="6"/>
  <c r="H1341" i="6"/>
  <c r="I1341" i="6"/>
  <c r="G1342" i="6"/>
  <c r="H1342" i="6"/>
  <c r="I1342" i="6"/>
  <c r="G1343" i="6"/>
  <c r="H1343" i="6"/>
  <c r="I1343" i="6"/>
  <c r="G1344" i="6"/>
  <c r="H1344" i="6"/>
  <c r="I1344" i="6"/>
  <c r="G1345" i="6"/>
  <c r="H1345" i="6"/>
  <c r="I1345" i="6"/>
  <c r="G1346" i="6"/>
  <c r="H1346" i="6"/>
  <c r="I1346" i="6"/>
  <c r="G1347" i="6"/>
  <c r="H1347" i="6"/>
  <c r="I1347" i="6"/>
  <c r="G1348" i="6"/>
  <c r="H1348" i="6"/>
  <c r="I1348" i="6"/>
  <c r="G1349" i="6"/>
  <c r="H1349" i="6"/>
  <c r="I1349" i="6"/>
  <c r="G1350" i="6"/>
  <c r="Q1350" i="6" s="1"/>
  <c r="H1350" i="6"/>
  <c r="I1350" i="6"/>
  <c r="G1351" i="6"/>
  <c r="H1351" i="6"/>
  <c r="I1351" i="6"/>
  <c r="G1352" i="6"/>
  <c r="H1352" i="6"/>
  <c r="I1352" i="6"/>
  <c r="G1353" i="6"/>
  <c r="H1353" i="6"/>
  <c r="I1353" i="6"/>
  <c r="G1354" i="6"/>
  <c r="H1354" i="6"/>
  <c r="I1354" i="6"/>
  <c r="G1355" i="6"/>
  <c r="H1355" i="6"/>
  <c r="I1355" i="6"/>
  <c r="G1356" i="6"/>
  <c r="H1356" i="6"/>
  <c r="I1356" i="6"/>
  <c r="G1357" i="6"/>
  <c r="H1357" i="6"/>
  <c r="I1357" i="6"/>
  <c r="G1358" i="6"/>
  <c r="H1358" i="6"/>
  <c r="I1358" i="6"/>
  <c r="G1359" i="6"/>
  <c r="H1359" i="6"/>
  <c r="I1359" i="6"/>
  <c r="G1360" i="6"/>
  <c r="H1360" i="6"/>
  <c r="I1360" i="6"/>
  <c r="G1361" i="6"/>
  <c r="H1361" i="6"/>
  <c r="I1361" i="6"/>
  <c r="G1362" i="6"/>
  <c r="H1362" i="6"/>
  <c r="I1362" i="6"/>
  <c r="G1363" i="6"/>
  <c r="H1363" i="6"/>
  <c r="I1363" i="6"/>
  <c r="G1364" i="6"/>
  <c r="H1364" i="6"/>
  <c r="I1364" i="6"/>
  <c r="G1365" i="6"/>
  <c r="H1365" i="6"/>
  <c r="I1365" i="6"/>
  <c r="G1366" i="6"/>
  <c r="Q1366" i="6" s="1"/>
  <c r="H1366" i="6"/>
  <c r="I1366" i="6"/>
  <c r="G1367" i="6"/>
  <c r="Q1367" i="6" s="1"/>
  <c r="H1367" i="6"/>
  <c r="I1367" i="6"/>
  <c r="G1368" i="6"/>
  <c r="H1368" i="6"/>
  <c r="I1368" i="6"/>
  <c r="G1369" i="6"/>
  <c r="H1369" i="6"/>
  <c r="I1369" i="6"/>
  <c r="G1370" i="6"/>
  <c r="Q1370" i="6" s="1"/>
  <c r="H1370" i="6"/>
  <c r="I1370" i="6"/>
  <c r="G1371" i="6"/>
  <c r="H1371" i="6"/>
  <c r="I1371" i="6"/>
  <c r="G1372" i="6"/>
  <c r="H1372" i="6"/>
  <c r="I1372" i="6"/>
  <c r="G1373" i="6"/>
  <c r="H1373" i="6"/>
  <c r="I1373" i="6"/>
  <c r="G1374" i="6"/>
  <c r="H1374" i="6"/>
  <c r="I1374" i="6"/>
  <c r="G1375" i="6"/>
  <c r="H1375" i="6"/>
  <c r="I1375" i="6"/>
  <c r="G1376" i="6"/>
  <c r="H1376" i="6"/>
  <c r="I1376" i="6"/>
  <c r="G1377" i="6"/>
  <c r="Q1377" i="6" s="1"/>
  <c r="H1377" i="6"/>
  <c r="I1377" i="6"/>
  <c r="G1378" i="6"/>
  <c r="H1378" i="6"/>
  <c r="I1378" i="6"/>
  <c r="G1379" i="6"/>
  <c r="H1379" i="6"/>
  <c r="I1379" i="6"/>
  <c r="G1380" i="6"/>
  <c r="H1380" i="6"/>
  <c r="I1380" i="6"/>
  <c r="G1381" i="6"/>
  <c r="H1381" i="6"/>
  <c r="I1381" i="6"/>
  <c r="G1382" i="6"/>
  <c r="H1382" i="6"/>
  <c r="I1382" i="6"/>
  <c r="G1383" i="6"/>
  <c r="H1383" i="6"/>
  <c r="I1383" i="6"/>
  <c r="G1384" i="6"/>
  <c r="H1384" i="6"/>
  <c r="I1384" i="6"/>
  <c r="G1385" i="6"/>
  <c r="H1385" i="6"/>
  <c r="I1385" i="6"/>
  <c r="G1386" i="6"/>
  <c r="H1386" i="6"/>
  <c r="I1386" i="6"/>
  <c r="G1387" i="6"/>
  <c r="H1387" i="6"/>
  <c r="I1387" i="6"/>
  <c r="G1388" i="6"/>
  <c r="H1388" i="6"/>
  <c r="I1388" i="6"/>
  <c r="G1389" i="6"/>
  <c r="H1389" i="6"/>
  <c r="I1389" i="6"/>
  <c r="G1390" i="6"/>
  <c r="H1390" i="6"/>
  <c r="I1390" i="6"/>
  <c r="G1391" i="6"/>
  <c r="H1391" i="6"/>
  <c r="I1391" i="6"/>
  <c r="G1392" i="6"/>
  <c r="H1392" i="6"/>
  <c r="I1392" i="6"/>
  <c r="G1393" i="6"/>
  <c r="H1393" i="6"/>
  <c r="I1393" i="6"/>
  <c r="G1394" i="6"/>
  <c r="H1394" i="6"/>
  <c r="I1394" i="6"/>
  <c r="G1395" i="6"/>
  <c r="H1395" i="6"/>
  <c r="I1395" i="6"/>
  <c r="G1396" i="6"/>
  <c r="H1396" i="6"/>
  <c r="I1396" i="6"/>
  <c r="G1397" i="6"/>
  <c r="H1397" i="6"/>
  <c r="I1397" i="6"/>
  <c r="G1398" i="6"/>
  <c r="H1398" i="6"/>
  <c r="I1398" i="6"/>
  <c r="G1399" i="6"/>
  <c r="H1399" i="6"/>
  <c r="I1399" i="6"/>
  <c r="G1400" i="6"/>
  <c r="H1400" i="6"/>
  <c r="I1400" i="6"/>
  <c r="G1401" i="6"/>
  <c r="H1401" i="6"/>
  <c r="I1401" i="6"/>
  <c r="G1402" i="6"/>
  <c r="H1402" i="6"/>
  <c r="I1402" i="6"/>
  <c r="G1403" i="6"/>
  <c r="H1403" i="6"/>
  <c r="I1403" i="6"/>
  <c r="G1404" i="6"/>
  <c r="H1404" i="6"/>
  <c r="I1404" i="6"/>
  <c r="G1405" i="6"/>
  <c r="H1405" i="6"/>
  <c r="I1405" i="6"/>
  <c r="G1406" i="6"/>
  <c r="H1406" i="6"/>
  <c r="I1406" i="6"/>
  <c r="G1407" i="6"/>
  <c r="H1407" i="6"/>
  <c r="I1407" i="6"/>
  <c r="G1408" i="6"/>
  <c r="H1408" i="6"/>
  <c r="I1408" i="6"/>
  <c r="G1409" i="6"/>
  <c r="H1409" i="6"/>
  <c r="I1409" i="6"/>
  <c r="G1410" i="6"/>
  <c r="H1410" i="6"/>
  <c r="I1410" i="6"/>
  <c r="G1411" i="6"/>
  <c r="H1411" i="6"/>
  <c r="I1411" i="6"/>
  <c r="G1412" i="6"/>
  <c r="H1412" i="6"/>
  <c r="I1412" i="6"/>
  <c r="G1413" i="6"/>
  <c r="H1413" i="6"/>
  <c r="I1413" i="6"/>
  <c r="G1414" i="6"/>
  <c r="H1414" i="6"/>
  <c r="I1414" i="6"/>
  <c r="G1415" i="6"/>
  <c r="Q1415" i="6" s="1"/>
  <c r="H1415" i="6"/>
  <c r="I1415" i="6"/>
  <c r="G1416" i="6"/>
  <c r="H1416" i="6"/>
  <c r="I1416" i="6"/>
  <c r="G1417" i="6"/>
  <c r="H1417" i="6"/>
  <c r="I1417" i="6"/>
  <c r="G1418" i="6"/>
  <c r="H1418" i="6"/>
  <c r="I1418" i="6"/>
  <c r="G1419" i="6"/>
  <c r="H1419" i="6"/>
  <c r="I1419" i="6"/>
  <c r="G1420" i="6"/>
  <c r="H1420" i="6"/>
  <c r="I1420" i="6"/>
  <c r="G1421" i="6"/>
  <c r="H1421" i="6"/>
  <c r="I1421" i="6"/>
  <c r="G1422" i="6"/>
  <c r="H1422" i="6"/>
  <c r="I1422" i="6"/>
  <c r="G1423" i="6"/>
  <c r="H1423" i="6"/>
  <c r="I1423" i="6"/>
  <c r="G1424" i="6"/>
  <c r="H1424" i="6"/>
  <c r="I1424" i="6"/>
  <c r="G1425" i="6"/>
  <c r="H1425" i="6"/>
  <c r="I1425" i="6"/>
  <c r="G1426" i="6"/>
  <c r="H1426" i="6"/>
  <c r="I1426" i="6"/>
  <c r="G1427" i="6"/>
  <c r="H1427" i="6"/>
  <c r="I1427" i="6"/>
  <c r="G1428" i="6"/>
  <c r="H1428" i="6"/>
  <c r="I1428" i="6"/>
  <c r="G1429" i="6"/>
  <c r="H1429" i="6"/>
  <c r="I1429" i="6"/>
  <c r="G1430" i="6"/>
  <c r="H1430" i="6"/>
  <c r="I1430" i="6"/>
  <c r="G1431" i="6"/>
  <c r="H1431" i="6"/>
  <c r="I1431" i="6"/>
  <c r="G1432" i="6"/>
  <c r="H1432" i="6"/>
  <c r="I1432" i="6"/>
  <c r="G1433" i="6"/>
  <c r="H1433" i="6"/>
  <c r="I1433" i="6"/>
  <c r="G1434" i="6"/>
  <c r="H1434" i="6"/>
  <c r="I1434" i="6"/>
  <c r="G1435" i="6"/>
  <c r="H1435" i="6"/>
  <c r="I1435" i="6"/>
  <c r="G1436" i="6"/>
  <c r="H1436" i="6"/>
  <c r="I1436" i="6"/>
  <c r="G1437" i="6"/>
  <c r="H1437" i="6"/>
  <c r="I1437" i="6"/>
  <c r="G1438" i="6"/>
  <c r="H1438" i="6"/>
  <c r="I1438" i="6"/>
  <c r="G1439" i="6"/>
  <c r="H1439" i="6"/>
  <c r="I1439" i="6"/>
  <c r="G1440" i="6"/>
  <c r="H1440" i="6"/>
  <c r="I1440" i="6"/>
  <c r="G1441" i="6"/>
  <c r="H1441" i="6"/>
  <c r="I1441" i="6"/>
  <c r="G1442" i="6"/>
  <c r="H1442" i="6"/>
  <c r="I1442" i="6"/>
  <c r="G1443" i="6"/>
  <c r="H1443" i="6"/>
  <c r="I1443" i="6"/>
  <c r="G1444" i="6"/>
  <c r="H1444" i="6"/>
  <c r="I1444" i="6"/>
  <c r="G1445" i="6"/>
  <c r="H1445" i="6"/>
  <c r="I1445" i="6"/>
  <c r="G1446" i="6"/>
  <c r="H1446" i="6"/>
  <c r="I1446" i="6"/>
  <c r="G1447" i="6"/>
  <c r="H1447" i="6"/>
  <c r="I1447" i="6"/>
  <c r="G1448" i="6"/>
  <c r="H1448" i="6"/>
  <c r="I1448" i="6"/>
  <c r="G1449" i="6"/>
  <c r="H1449" i="6"/>
  <c r="I1449" i="6"/>
  <c r="G1450" i="6"/>
  <c r="H1450" i="6"/>
  <c r="I1450" i="6"/>
  <c r="G1451" i="6"/>
  <c r="H1451" i="6"/>
  <c r="I1451" i="6"/>
  <c r="G1452" i="6"/>
  <c r="H1452" i="6"/>
  <c r="I1452" i="6"/>
  <c r="G1453" i="6"/>
  <c r="H1453" i="6"/>
  <c r="I1453" i="6"/>
  <c r="G1454" i="6"/>
  <c r="H1454" i="6"/>
  <c r="I1454" i="6"/>
  <c r="G1455" i="6"/>
  <c r="H1455" i="6"/>
  <c r="I1455" i="6"/>
  <c r="G1456" i="6"/>
  <c r="H1456" i="6"/>
  <c r="I1456" i="6"/>
  <c r="G1457" i="6"/>
  <c r="H1457" i="6"/>
  <c r="I1457" i="6"/>
  <c r="G1458" i="6"/>
  <c r="H1458" i="6"/>
  <c r="I1458" i="6"/>
  <c r="G1459" i="6"/>
  <c r="H1459" i="6"/>
  <c r="I1459" i="6"/>
  <c r="G1460" i="6"/>
  <c r="H1460" i="6"/>
  <c r="I1460" i="6"/>
  <c r="G1461" i="6"/>
  <c r="H1461" i="6"/>
  <c r="I1461" i="6"/>
  <c r="G1462" i="6"/>
  <c r="H1462" i="6"/>
  <c r="I1462" i="6"/>
  <c r="G1463" i="6"/>
  <c r="H1463" i="6"/>
  <c r="I1463" i="6"/>
  <c r="G1464" i="6"/>
  <c r="H1464" i="6"/>
  <c r="I1464" i="6"/>
  <c r="G1465" i="6"/>
  <c r="H1465" i="6"/>
  <c r="I1465" i="6"/>
  <c r="G1466" i="6"/>
  <c r="H1466" i="6"/>
  <c r="I1466" i="6"/>
  <c r="G1467" i="6"/>
  <c r="H1467" i="6"/>
  <c r="I1467" i="6"/>
  <c r="G1468" i="6"/>
  <c r="H1468" i="6"/>
  <c r="I1468" i="6"/>
  <c r="G1469" i="6"/>
  <c r="H1469" i="6"/>
  <c r="I1469" i="6"/>
  <c r="G1470" i="6"/>
  <c r="H1470" i="6"/>
  <c r="I1470" i="6"/>
  <c r="G1471" i="6"/>
  <c r="H1471" i="6"/>
  <c r="I1471" i="6"/>
  <c r="G1472" i="6"/>
  <c r="H1472" i="6"/>
  <c r="I1472" i="6"/>
  <c r="G1473" i="6"/>
  <c r="H1473" i="6"/>
  <c r="I1473" i="6"/>
  <c r="G1474" i="6"/>
  <c r="H1474" i="6"/>
  <c r="I1474" i="6"/>
  <c r="G1475" i="6"/>
  <c r="H1475" i="6"/>
  <c r="I1475" i="6"/>
  <c r="G1476" i="6"/>
  <c r="H1476" i="6"/>
  <c r="I1476" i="6"/>
  <c r="G1477" i="6"/>
  <c r="H1477" i="6"/>
  <c r="I1477" i="6"/>
  <c r="G1478" i="6"/>
  <c r="H1478" i="6"/>
  <c r="I1478" i="6"/>
  <c r="G1479" i="6"/>
  <c r="H1479" i="6"/>
  <c r="I1479" i="6"/>
  <c r="G1480" i="6"/>
  <c r="H1480" i="6"/>
  <c r="I1480" i="6"/>
  <c r="G1481" i="6"/>
  <c r="H1481" i="6"/>
  <c r="I1481" i="6"/>
  <c r="G1482" i="6"/>
  <c r="H1482" i="6"/>
  <c r="I1482" i="6"/>
  <c r="G1483" i="6"/>
  <c r="H1483" i="6"/>
  <c r="I1483" i="6"/>
  <c r="G1484" i="6"/>
  <c r="H1484" i="6"/>
  <c r="I1484" i="6"/>
  <c r="G1485" i="6"/>
  <c r="H1485" i="6"/>
  <c r="I1485" i="6"/>
  <c r="G1486" i="6"/>
  <c r="H1486" i="6"/>
  <c r="I1486" i="6"/>
  <c r="G1487" i="6"/>
  <c r="H1487" i="6"/>
  <c r="I1487" i="6"/>
  <c r="G1488" i="6"/>
  <c r="H1488" i="6"/>
  <c r="I1488" i="6"/>
  <c r="G1489" i="6"/>
  <c r="H1489" i="6"/>
  <c r="I1489" i="6"/>
  <c r="G1490" i="6"/>
  <c r="H1490" i="6"/>
  <c r="I1490" i="6"/>
  <c r="G1491" i="6"/>
  <c r="H1491" i="6"/>
  <c r="I1491" i="6"/>
  <c r="G1492" i="6"/>
  <c r="H1492" i="6"/>
  <c r="I1492" i="6"/>
  <c r="G1493" i="6"/>
  <c r="H1493" i="6"/>
  <c r="I1493" i="6"/>
  <c r="G1494" i="6"/>
  <c r="H1494" i="6"/>
  <c r="I1494" i="6"/>
  <c r="G1495" i="6"/>
  <c r="H1495" i="6"/>
  <c r="I1495" i="6"/>
  <c r="G1496" i="6"/>
  <c r="H1496" i="6"/>
  <c r="I1496" i="6"/>
  <c r="G1497" i="6"/>
  <c r="H1497" i="6"/>
  <c r="I1497" i="6"/>
  <c r="G1498" i="6"/>
  <c r="H1498" i="6"/>
  <c r="I1498" i="6"/>
  <c r="G1499" i="6"/>
  <c r="H1499" i="6"/>
  <c r="I1499" i="6"/>
  <c r="G1500" i="6"/>
  <c r="H1500" i="6"/>
  <c r="I1500" i="6"/>
  <c r="G1501" i="6"/>
  <c r="H1501" i="6"/>
  <c r="I1501" i="6"/>
  <c r="G1502" i="6"/>
  <c r="H1502" i="6"/>
  <c r="I1502" i="6"/>
  <c r="G1503" i="6"/>
  <c r="H1503" i="6"/>
  <c r="I1503" i="6"/>
  <c r="G1504" i="6"/>
  <c r="H1504" i="6"/>
  <c r="I1504" i="6"/>
  <c r="G1505" i="6"/>
  <c r="H1505" i="6"/>
  <c r="I1505" i="6"/>
  <c r="G1506" i="6"/>
  <c r="H1506" i="6"/>
  <c r="I1506" i="6"/>
  <c r="G1507" i="6"/>
  <c r="H1507" i="6"/>
  <c r="I1507" i="6"/>
  <c r="G1508" i="6"/>
  <c r="H1508" i="6"/>
  <c r="I1508" i="6"/>
  <c r="G1509" i="6"/>
  <c r="H1509" i="6"/>
  <c r="I1509" i="6"/>
  <c r="G1510" i="6"/>
  <c r="H1510" i="6"/>
  <c r="I1510" i="6"/>
  <c r="G1511" i="6"/>
  <c r="H1511" i="6"/>
  <c r="I1511" i="6"/>
  <c r="G1512" i="6"/>
  <c r="H1512" i="6"/>
  <c r="I1512" i="6"/>
  <c r="G1513" i="6"/>
  <c r="H1513" i="6"/>
  <c r="I1513" i="6"/>
  <c r="G1514" i="6"/>
  <c r="H1514" i="6"/>
  <c r="I1514" i="6"/>
  <c r="G1515" i="6"/>
  <c r="H1515" i="6"/>
  <c r="I1515" i="6"/>
  <c r="G1516" i="6"/>
  <c r="H1516" i="6"/>
  <c r="I1516" i="6"/>
  <c r="G1517" i="6"/>
  <c r="H1517" i="6"/>
  <c r="I1517" i="6"/>
  <c r="G1518" i="6"/>
  <c r="H1518" i="6"/>
  <c r="I1518" i="6"/>
  <c r="G1519" i="6"/>
  <c r="H1519" i="6"/>
  <c r="I1519" i="6"/>
  <c r="G1520" i="6"/>
  <c r="H1520" i="6"/>
  <c r="I1520" i="6"/>
  <c r="G1521" i="6"/>
  <c r="H1521" i="6"/>
  <c r="I1521" i="6"/>
  <c r="G1522" i="6"/>
  <c r="H1522" i="6"/>
  <c r="I1522" i="6"/>
  <c r="G1523" i="6"/>
  <c r="H1523" i="6"/>
  <c r="I1523" i="6"/>
  <c r="G1524" i="6"/>
  <c r="H1524" i="6"/>
  <c r="I1524" i="6"/>
  <c r="G1525" i="6"/>
  <c r="H1525" i="6"/>
  <c r="I1525" i="6"/>
  <c r="G1526" i="6"/>
  <c r="H1526" i="6"/>
  <c r="I1526" i="6"/>
  <c r="G1527" i="6"/>
  <c r="H1527" i="6"/>
  <c r="I1527" i="6"/>
  <c r="G1528" i="6"/>
  <c r="H1528" i="6"/>
  <c r="I1528" i="6"/>
  <c r="G1529" i="6"/>
  <c r="H1529" i="6"/>
  <c r="I1529" i="6"/>
  <c r="G1530" i="6"/>
  <c r="H1530" i="6"/>
  <c r="I1530" i="6"/>
  <c r="G1531" i="6"/>
  <c r="H1531" i="6"/>
  <c r="I1531" i="6"/>
  <c r="G1532" i="6"/>
  <c r="H1532" i="6"/>
  <c r="I1532" i="6"/>
  <c r="G1533" i="6"/>
  <c r="H1533" i="6"/>
  <c r="I1533" i="6"/>
  <c r="G1534" i="6"/>
  <c r="H1534" i="6"/>
  <c r="I1534" i="6"/>
  <c r="G1535" i="6"/>
  <c r="H1535" i="6"/>
  <c r="I1535" i="6"/>
  <c r="G1536" i="6"/>
  <c r="H1536" i="6"/>
  <c r="I1536" i="6"/>
  <c r="G1537" i="6"/>
  <c r="H1537" i="6"/>
  <c r="I1537" i="6"/>
  <c r="G1538" i="6"/>
  <c r="H1538" i="6"/>
  <c r="I1538" i="6"/>
  <c r="G1539" i="6"/>
  <c r="H1539" i="6"/>
  <c r="I1539" i="6"/>
  <c r="G1540" i="6"/>
  <c r="H1540" i="6"/>
  <c r="I1540" i="6"/>
  <c r="G1541" i="6"/>
  <c r="H1541" i="6"/>
  <c r="I1541" i="6"/>
  <c r="G1542" i="6"/>
  <c r="H1542" i="6"/>
  <c r="I1542" i="6"/>
  <c r="G1543" i="6"/>
  <c r="H1543" i="6"/>
  <c r="I1543" i="6"/>
  <c r="G1544" i="6"/>
  <c r="H1544" i="6"/>
  <c r="I1544" i="6"/>
  <c r="G1545" i="6"/>
  <c r="H1545" i="6"/>
  <c r="I1545" i="6"/>
  <c r="G1546" i="6"/>
  <c r="H1546" i="6"/>
  <c r="I1546" i="6"/>
  <c r="G1547" i="6"/>
  <c r="H1547" i="6"/>
  <c r="I1547" i="6"/>
  <c r="G1548" i="6"/>
  <c r="H1548" i="6"/>
  <c r="I1548" i="6"/>
  <c r="G1549" i="6"/>
  <c r="H1549" i="6"/>
  <c r="I1549" i="6"/>
  <c r="G1550" i="6"/>
  <c r="H1550" i="6"/>
  <c r="I1550" i="6"/>
  <c r="G1551" i="6"/>
  <c r="H1551" i="6"/>
  <c r="I1551" i="6"/>
  <c r="G1552" i="6"/>
  <c r="H1552" i="6"/>
  <c r="I1552" i="6"/>
  <c r="G1553" i="6"/>
  <c r="H1553" i="6"/>
  <c r="I1553" i="6"/>
  <c r="G1554" i="6"/>
  <c r="H1554" i="6"/>
  <c r="I1554" i="6"/>
  <c r="G1555" i="6"/>
  <c r="H1555" i="6"/>
  <c r="I1555" i="6"/>
  <c r="G1556" i="6"/>
  <c r="H1556" i="6"/>
  <c r="I1556" i="6"/>
  <c r="G1557" i="6"/>
  <c r="H1557" i="6"/>
  <c r="I1557" i="6"/>
  <c r="G1558" i="6"/>
  <c r="H1558" i="6"/>
  <c r="I1558" i="6"/>
  <c r="G1559" i="6"/>
  <c r="H1559" i="6"/>
  <c r="I1559" i="6"/>
  <c r="G1560" i="6"/>
  <c r="H1560" i="6"/>
  <c r="I1560" i="6"/>
  <c r="G1561" i="6"/>
  <c r="H1561" i="6"/>
  <c r="I1561" i="6"/>
  <c r="G1562" i="6"/>
  <c r="H1562" i="6"/>
  <c r="I1562" i="6"/>
  <c r="G1563" i="6"/>
  <c r="H1563" i="6"/>
  <c r="I1563" i="6"/>
  <c r="G1564" i="6"/>
  <c r="H1564" i="6"/>
  <c r="I1564" i="6"/>
  <c r="G1565" i="6"/>
  <c r="H1565" i="6"/>
  <c r="I1565" i="6"/>
  <c r="G1566" i="6"/>
  <c r="H1566" i="6"/>
  <c r="I1566" i="6"/>
  <c r="G1567" i="6"/>
  <c r="H1567" i="6"/>
  <c r="I1567" i="6"/>
  <c r="G1568" i="6"/>
  <c r="H1568" i="6"/>
  <c r="I1568" i="6"/>
  <c r="G1569" i="6"/>
  <c r="H1569" i="6"/>
  <c r="I1569" i="6"/>
  <c r="G1570" i="6"/>
  <c r="H1570" i="6"/>
  <c r="I1570" i="6"/>
  <c r="G1571" i="6"/>
  <c r="H1571" i="6"/>
  <c r="I1571" i="6"/>
  <c r="G1572" i="6"/>
  <c r="H1572" i="6"/>
  <c r="I1572" i="6"/>
  <c r="G1573" i="6"/>
  <c r="H1573" i="6"/>
  <c r="I1573" i="6"/>
  <c r="G1574" i="6"/>
  <c r="H1574" i="6"/>
  <c r="I1574" i="6"/>
  <c r="G1575" i="6"/>
  <c r="H1575" i="6"/>
  <c r="I1575" i="6"/>
  <c r="G1576" i="6"/>
  <c r="H1576" i="6"/>
  <c r="I1576" i="6"/>
  <c r="G1577" i="6"/>
  <c r="H1577" i="6"/>
  <c r="I1577" i="6"/>
  <c r="G1578" i="6"/>
  <c r="H1578" i="6"/>
  <c r="I1578" i="6"/>
  <c r="G1579" i="6"/>
  <c r="H1579" i="6"/>
  <c r="I1579" i="6"/>
  <c r="G1580" i="6"/>
  <c r="H1580" i="6"/>
  <c r="I1580" i="6"/>
  <c r="G1581" i="6"/>
  <c r="H1581" i="6"/>
  <c r="I1581" i="6"/>
  <c r="G1582" i="6"/>
  <c r="H1582" i="6"/>
  <c r="I1582" i="6"/>
  <c r="G1583" i="6"/>
  <c r="H1583" i="6"/>
  <c r="I1583" i="6"/>
  <c r="G1584" i="6"/>
  <c r="H1584" i="6"/>
  <c r="I1584" i="6"/>
  <c r="G1585" i="6"/>
  <c r="H1585" i="6"/>
  <c r="I1585" i="6"/>
  <c r="G1586" i="6"/>
  <c r="H1586" i="6"/>
  <c r="I1586" i="6"/>
  <c r="G1587" i="6"/>
  <c r="H1587" i="6"/>
  <c r="I1587" i="6"/>
  <c r="G1588" i="6"/>
  <c r="H1588" i="6"/>
  <c r="I1588" i="6"/>
  <c r="G1589" i="6"/>
  <c r="H1589" i="6"/>
  <c r="I1589" i="6"/>
  <c r="G1590" i="6"/>
  <c r="H1590" i="6"/>
  <c r="I1590" i="6"/>
  <c r="G1591" i="6"/>
  <c r="H1591" i="6"/>
  <c r="I1591" i="6"/>
  <c r="G1592" i="6"/>
  <c r="H1592" i="6"/>
  <c r="I1592" i="6"/>
  <c r="G1593" i="6"/>
  <c r="H1593" i="6"/>
  <c r="I1593" i="6"/>
  <c r="G1594" i="6"/>
  <c r="H1594" i="6"/>
  <c r="I1594" i="6"/>
  <c r="G1595" i="6"/>
  <c r="H1595" i="6"/>
  <c r="I1595" i="6"/>
  <c r="G1596" i="6"/>
  <c r="H1596" i="6"/>
  <c r="I1596" i="6"/>
  <c r="G1597" i="6"/>
  <c r="H1597" i="6"/>
  <c r="I1597" i="6"/>
  <c r="G1598" i="6"/>
  <c r="H1598" i="6"/>
  <c r="I1598" i="6"/>
  <c r="G1599" i="6"/>
  <c r="H1599" i="6"/>
  <c r="I1599" i="6"/>
  <c r="G1600" i="6"/>
  <c r="H1600" i="6"/>
  <c r="I1600" i="6"/>
  <c r="G1601" i="6"/>
  <c r="H1601" i="6"/>
  <c r="I1601" i="6"/>
  <c r="G1602" i="6"/>
  <c r="H1602" i="6"/>
  <c r="I1602" i="6"/>
  <c r="G1603" i="6"/>
  <c r="H1603" i="6"/>
  <c r="I1603" i="6"/>
  <c r="G1604" i="6"/>
  <c r="H1604" i="6"/>
  <c r="I1604" i="6"/>
  <c r="G1605" i="6"/>
  <c r="H1605" i="6"/>
  <c r="I1605" i="6"/>
  <c r="G1606" i="6"/>
  <c r="H1606" i="6"/>
  <c r="I1606" i="6"/>
  <c r="G1607" i="6"/>
  <c r="H1607" i="6"/>
  <c r="I1607" i="6"/>
  <c r="G1608" i="6"/>
  <c r="H1608" i="6"/>
  <c r="I1608" i="6"/>
  <c r="G1609" i="6"/>
  <c r="H1609" i="6"/>
  <c r="I1609" i="6"/>
  <c r="G1610" i="6"/>
  <c r="H1610" i="6"/>
  <c r="I1610" i="6"/>
  <c r="G1611" i="6"/>
  <c r="H1611" i="6"/>
  <c r="I1611" i="6"/>
  <c r="G1612" i="6"/>
  <c r="H1612" i="6"/>
  <c r="I1612" i="6"/>
  <c r="G1613" i="6"/>
  <c r="H1613" i="6"/>
  <c r="I1613" i="6"/>
  <c r="G1614" i="6"/>
  <c r="H1614" i="6"/>
  <c r="I1614" i="6"/>
  <c r="G1615" i="6"/>
  <c r="H1615" i="6"/>
  <c r="I1615" i="6"/>
  <c r="G1616" i="6"/>
  <c r="H1616" i="6"/>
  <c r="I1616" i="6"/>
  <c r="G1617" i="6"/>
  <c r="H1617" i="6"/>
  <c r="I1617" i="6"/>
  <c r="G1618" i="6"/>
  <c r="H1618" i="6"/>
  <c r="I1618" i="6"/>
  <c r="G1619" i="6"/>
  <c r="H1619" i="6"/>
  <c r="I1619" i="6"/>
  <c r="G1620" i="6"/>
  <c r="H1620" i="6"/>
  <c r="I1620" i="6"/>
  <c r="G1621" i="6"/>
  <c r="H1621" i="6"/>
  <c r="I1621" i="6"/>
  <c r="G1622" i="6"/>
  <c r="H1622" i="6"/>
  <c r="I1622" i="6"/>
  <c r="G1623" i="6"/>
  <c r="H1623" i="6"/>
  <c r="I1623" i="6"/>
  <c r="G1624" i="6"/>
  <c r="H1624" i="6"/>
  <c r="I1624" i="6"/>
  <c r="G1625" i="6"/>
  <c r="H1625" i="6"/>
  <c r="I1625" i="6"/>
  <c r="G1626" i="6"/>
  <c r="H1626" i="6"/>
  <c r="I1626" i="6"/>
  <c r="G1627" i="6"/>
  <c r="H1627" i="6"/>
  <c r="I1627" i="6"/>
  <c r="G1628" i="6"/>
  <c r="H1628" i="6"/>
  <c r="I1628" i="6"/>
  <c r="G1629" i="6"/>
  <c r="H1629" i="6"/>
  <c r="I1629" i="6"/>
  <c r="G1630" i="6"/>
  <c r="H1630" i="6"/>
  <c r="I1630" i="6"/>
  <c r="G1631" i="6"/>
  <c r="H1631" i="6"/>
  <c r="I1631" i="6"/>
  <c r="G1632" i="6"/>
  <c r="H1632" i="6"/>
  <c r="I1632" i="6"/>
  <c r="G1633" i="6"/>
  <c r="H1633" i="6"/>
  <c r="I1633" i="6"/>
  <c r="G1634" i="6"/>
  <c r="H1634" i="6"/>
  <c r="I1634" i="6"/>
  <c r="G1635" i="6"/>
  <c r="H1635" i="6"/>
  <c r="I1635" i="6"/>
  <c r="G1636" i="6"/>
  <c r="H1636" i="6"/>
  <c r="I1636" i="6"/>
  <c r="G1637" i="6"/>
  <c r="H1637" i="6"/>
  <c r="I1637" i="6"/>
  <c r="G1638" i="6"/>
  <c r="H1638" i="6"/>
  <c r="I1638" i="6"/>
  <c r="G1639" i="6"/>
  <c r="H1639" i="6"/>
  <c r="I1639" i="6"/>
  <c r="G1640" i="6"/>
  <c r="H1640" i="6"/>
  <c r="I1640" i="6"/>
  <c r="G1641" i="6"/>
  <c r="H1641" i="6"/>
  <c r="I1641" i="6"/>
  <c r="G1642" i="6"/>
  <c r="Q1642" i="6" s="1"/>
  <c r="H1642" i="6"/>
  <c r="I1642" i="6"/>
  <c r="G1643" i="6"/>
  <c r="H1643" i="6"/>
  <c r="I1643" i="6"/>
  <c r="G1644" i="6"/>
  <c r="H1644" i="6"/>
  <c r="I1644" i="6"/>
  <c r="G1645" i="6"/>
  <c r="H1645" i="6"/>
  <c r="I1645" i="6"/>
  <c r="G1646" i="6"/>
  <c r="H1646" i="6"/>
  <c r="I1646" i="6"/>
  <c r="G1647" i="6"/>
  <c r="H1647" i="6"/>
  <c r="I1647" i="6"/>
  <c r="G1648" i="6"/>
  <c r="Q1648" i="6" s="1"/>
  <c r="H1648" i="6"/>
  <c r="I1648" i="6"/>
  <c r="G1649" i="6"/>
  <c r="H1649" i="6"/>
  <c r="I1649" i="6"/>
  <c r="G1650" i="6"/>
  <c r="H1650" i="6"/>
  <c r="I1650" i="6"/>
  <c r="G1651" i="6"/>
  <c r="H1651" i="6"/>
  <c r="I1651" i="6"/>
  <c r="G1652" i="6"/>
  <c r="H1652" i="6"/>
  <c r="I1652" i="6"/>
  <c r="G1653" i="6"/>
  <c r="H1653" i="6"/>
  <c r="I1653" i="6"/>
  <c r="G1654" i="6"/>
  <c r="H1654" i="6"/>
  <c r="I1654" i="6"/>
  <c r="G1655" i="6"/>
  <c r="Q1655" i="6" s="1"/>
  <c r="H1655" i="6"/>
  <c r="I1655" i="6"/>
  <c r="G1656" i="6"/>
  <c r="H1656" i="6"/>
  <c r="I1656" i="6"/>
  <c r="G1657" i="6"/>
  <c r="H1657" i="6"/>
  <c r="I1657" i="6"/>
  <c r="G1658" i="6"/>
  <c r="H1658" i="6"/>
  <c r="I1658" i="6"/>
  <c r="G1659" i="6"/>
  <c r="H1659" i="6"/>
  <c r="I1659" i="6"/>
  <c r="G1660" i="6"/>
  <c r="Q1660" i="6" s="1"/>
  <c r="H1660" i="6"/>
  <c r="I1660" i="6"/>
  <c r="G1661" i="6"/>
  <c r="H1661" i="6"/>
  <c r="I1661" i="6"/>
  <c r="G1662" i="6"/>
  <c r="H1662" i="6"/>
  <c r="I1662" i="6"/>
  <c r="G1663" i="6"/>
  <c r="H1663" i="6"/>
  <c r="I1663" i="6"/>
  <c r="G1664" i="6"/>
  <c r="H1664" i="6"/>
  <c r="I1664" i="6"/>
  <c r="G1665" i="6"/>
  <c r="H1665" i="6"/>
  <c r="I1665" i="6"/>
  <c r="G1666" i="6"/>
  <c r="H1666" i="6"/>
  <c r="I1666" i="6"/>
  <c r="G1667" i="6"/>
  <c r="H1667" i="6"/>
  <c r="I1667" i="6"/>
  <c r="G1668" i="6"/>
  <c r="H1668" i="6"/>
  <c r="I1668" i="6"/>
  <c r="G1669" i="6"/>
  <c r="H1669" i="6"/>
  <c r="I1669" i="6"/>
  <c r="G1670" i="6"/>
  <c r="H1670" i="6"/>
  <c r="I1670" i="6"/>
  <c r="G1671" i="6"/>
  <c r="H1671" i="6"/>
  <c r="I1671" i="6"/>
  <c r="G1672" i="6"/>
  <c r="H1672" i="6"/>
  <c r="I1672" i="6"/>
  <c r="G1673" i="6"/>
  <c r="H1673" i="6"/>
  <c r="I1673" i="6"/>
  <c r="G1674" i="6"/>
  <c r="H1674" i="6"/>
  <c r="I1674" i="6"/>
  <c r="G1675" i="6"/>
  <c r="H1675" i="6"/>
  <c r="I1675" i="6"/>
  <c r="G1676" i="6"/>
  <c r="H1676" i="6"/>
  <c r="I1676" i="6"/>
  <c r="G1677" i="6"/>
  <c r="H1677" i="6"/>
  <c r="I1677" i="6"/>
  <c r="G1678" i="6"/>
  <c r="H1678" i="6"/>
  <c r="I1678" i="6"/>
  <c r="G1679" i="6"/>
  <c r="H1679" i="6"/>
  <c r="I1679" i="6"/>
  <c r="G1680" i="6"/>
  <c r="H1680" i="6"/>
  <c r="I1680" i="6"/>
  <c r="G1681" i="6"/>
  <c r="H1681" i="6"/>
  <c r="I1681" i="6"/>
  <c r="G1682" i="6"/>
  <c r="H1682" i="6"/>
  <c r="I1682" i="6"/>
  <c r="G1683" i="6"/>
  <c r="H1683" i="6"/>
  <c r="I1683" i="6"/>
  <c r="G1684" i="6"/>
  <c r="H1684" i="6"/>
  <c r="I1684" i="6"/>
  <c r="G1685" i="6"/>
  <c r="H1685" i="6"/>
  <c r="I1685" i="6"/>
  <c r="G1686" i="6"/>
  <c r="H1686" i="6"/>
  <c r="I1686" i="6"/>
  <c r="G1687" i="6"/>
  <c r="H1687" i="6"/>
  <c r="I1687" i="6"/>
  <c r="G1688" i="6"/>
  <c r="H1688" i="6"/>
  <c r="I1688" i="6"/>
  <c r="G1689" i="6"/>
  <c r="H1689" i="6"/>
  <c r="I1689" i="6"/>
  <c r="G1690" i="6"/>
  <c r="H1690" i="6"/>
  <c r="I1690" i="6"/>
  <c r="G1691" i="6"/>
  <c r="H1691" i="6"/>
  <c r="I1691" i="6"/>
  <c r="G1692" i="6"/>
  <c r="H1692" i="6"/>
  <c r="I1692" i="6"/>
  <c r="G1693" i="6"/>
  <c r="H1693" i="6"/>
  <c r="I1693" i="6"/>
  <c r="G1694" i="6"/>
  <c r="H1694" i="6"/>
  <c r="I1694" i="6"/>
  <c r="G1695" i="6"/>
  <c r="H1695" i="6"/>
  <c r="I1695" i="6"/>
  <c r="G1696" i="6"/>
  <c r="H1696" i="6"/>
  <c r="I1696" i="6"/>
  <c r="G1697" i="6"/>
  <c r="H1697" i="6"/>
  <c r="I1697" i="6"/>
  <c r="G1698" i="6"/>
  <c r="H1698" i="6"/>
  <c r="I1698" i="6"/>
  <c r="G1699" i="6"/>
  <c r="H1699" i="6"/>
  <c r="I1699" i="6"/>
  <c r="G1700" i="6"/>
  <c r="H1700" i="6"/>
  <c r="I1700" i="6"/>
  <c r="G1701" i="6"/>
  <c r="H1701" i="6"/>
  <c r="I1701" i="6"/>
  <c r="G1702" i="6"/>
  <c r="H1702" i="6"/>
  <c r="I1702" i="6"/>
  <c r="G1703" i="6"/>
  <c r="H1703" i="6"/>
  <c r="I1703" i="6"/>
  <c r="G1704" i="6"/>
  <c r="H1704" i="6"/>
  <c r="I1704" i="6"/>
  <c r="G1705" i="6"/>
  <c r="H1705" i="6"/>
  <c r="I1705" i="6"/>
  <c r="G1706" i="6"/>
  <c r="H1706" i="6"/>
  <c r="I1706" i="6"/>
  <c r="G1707" i="6"/>
  <c r="H1707" i="6"/>
  <c r="I1707" i="6"/>
  <c r="G1708" i="6"/>
  <c r="H1708" i="6"/>
  <c r="I1708" i="6"/>
  <c r="G1709" i="6"/>
  <c r="H1709" i="6"/>
  <c r="I1709" i="6"/>
  <c r="G1710" i="6"/>
  <c r="H1710" i="6"/>
  <c r="I1710" i="6"/>
  <c r="G1711" i="6"/>
  <c r="Q1711" i="6" s="1"/>
  <c r="H1711" i="6"/>
  <c r="I1711" i="6"/>
  <c r="G1712" i="6"/>
  <c r="Q1712" i="6" s="1"/>
  <c r="H1712" i="6"/>
  <c r="I1712" i="6"/>
  <c r="G1713" i="6"/>
  <c r="H1713" i="6"/>
  <c r="I1713" i="6"/>
  <c r="G1714" i="6"/>
  <c r="H1714" i="6"/>
  <c r="I1714" i="6"/>
  <c r="G1715" i="6"/>
  <c r="H1715" i="6"/>
  <c r="I1715" i="6"/>
  <c r="G1716" i="6"/>
  <c r="H1716" i="6"/>
  <c r="I1716" i="6"/>
  <c r="G1717" i="6"/>
  <c r="H1717" i="6"/>
  <c r="I1717" i="6"/>
  <c r="G1718" i="6"/>
  <c r="H1718" i="6"/>
  <c r="I1718" i="6"/>
  <c r="G1719" i="6"/>
  <c r="H1719" i="6"/>
  <c r="I1719" i="6"/>
  <c r="G1720" i="6"/>
  <c r="H1720" i="6"/>
  <c r="I1720" i="6"/>
  <c r="G1721" i="6"/>
  <c r="H1721" i="6"/>
  <c r="I1721" i="6"/>
  <c r="G1722" i="6"/>
  <c r="H1722" i="6"/>
  <c r="I1722" i="6"/>
  <c r="G1723" i="6"/>
  <c r="H1723" i="6"/>
  <c r="I1723" i="6"/>
  <c r="G1724" i="6"/>
  <c r="H1724" i="6"/>
  <c r="I1724" i="6"/>
  <c r="G1725" i="6"/>
  <c r="H1725" i="6"/>
  <c r="I1725" i="6"/>
  <c r="G1726" i="6"/>
  <c r="H1726" i="6"/>
  <c r="I1726" i="6"/>
  <c r="G1727" i="6"/>
  <c r="H1727" i="6"/>
  <c r="I1727" i="6"/>
  <c r="G1728" i="6"/>
  <c r="Q1728" i="6" s="1"/>
  <c r="H1728" i="6"/>
  <c r="I1728" i="6"/>
  <c r="G1729" i="6"/>
  <c r="H1729" i="6"/>
  <c r="I1729" i="6"/>
  <c r="G1730" i="6"/>
  <c r="H1730" i="6"/>
  <c r="I1730" i="6"/>
  <c r="G1731" i="6"/>
  <c r="H1731" i="6"/>
  <c r="I1731" i="6"/>
  <c r="G1732" i="6"/>
  <c r="H1732" i="6"/>
  <c r="I1732" i="6"/>
  <c r="G1733" i="6"/>
  <c r="H1733" i="6"/>
  <c r="I1733" i="6"/>
  <c r="G1734" i="6"/>
  <c r="H1734" i="6"/>
  <c r="I1734" i="6"/>
  <c r="G1735" i="6"/>
  <c r="H1735" i="6"/>
  <c r="I1735" i="6"/>
  <c r="G1736" i="6"/>
  <c r="H1736" i="6"/>
  <c r="I1736" i="6"/>
  <c r="G1737" i="6"/>
  <c r="H1737" i="6"/>
  <c r="I1737" i="6"/>
  <c r="G1738" i="6"/>
  <c r="H1738" i="6"/>
  <c r="I1738" i="6"/>
  <c r="G1739" i="6"/>
  <c r="H1739" i="6"/>
  <c r="I1739" i="6"/>
  <c r="G1740" i="6"/>
  <c r="H1740" i="6"/>
  <c r="I1740" i="6"/>
  <c r="G1741" i="6"/>
  <c r="H1741" i="6"/>
  <c r="I1741" i="6"/>
  <c r="G1742" i="6"/>
  <c r="H1742" i="6"/>
  <c r="I1742" i="6"/>
  <c r="G1743" i="6"/>
  <c r="H1743" i="6"/>
  <c r="I1743" i="6"/>
  <c r="G1744" i="6"/>
  <c r="H1744" i="6"/>
  <c r="I1744" i="6"/>
  <c r="G1745" i="6"/>
  <c r="H1745" i="6"/>
  <c r="I1745" i="6"/>
  <c r="G1746" i="6"/>
  <c r="H1746" i="6"/>
  <c r="I1746" i="6"/>
  <c r="G1747" i="6"/>
  <c r="H1747" i="6"/>
  <c r="I1747" i="6"/>
  <c r="G1748" i="6"/>
  <c r="H1748" i="6"/>
  <c r="I1748" i="6"/>
  <c r="G1749" i="6"/>
  <c r="H1749" i="6"/>
  <c r="I1749" i="6"/>
  <c r="G1750" i="6"/>
  <c r="H1750" i="6"/>
  <c r="I1750" i="6"/>
  <c r="G1751" i="6"/>
  <c r="H1751" i="6"/>
  <c r="I1751" i="6"/>
  <c r="G1752" i="6"/>
  <c r="H1752" i="6"/>
  <c r="I1752" i="6"/>
  <c r="G1753" i="6"/>
  <c r="H1753" i="6"/>
  <c r="I1753" i="6"/>
  <c r="G1754" i="6"/>
  <c r="H1754" i="6"/>
  <c r="I1754" i="6"/>
  <c r="G1755" i="6"/>
  <c r="H1755" i="6"/>
  <c r="I1755" i="6"/>
  <c r="G1756" i="6"/>
  <c r="H1756" i="6"/>
  <c r="I1756" i="6"/>
  <c r="G1757" i="6"/>
  <c r="H1757" i="6"/>
  <c r="I1757" i="6"/>
  <c r="G1758" i="6"/>
  <c r="H1758" i="6"/>
  <c r="I1758" i="6"/>
  <c r="G1759" i="6"/>
  <c r="H1759" i="6"/>
  <c r="I1759" i="6"/>
  <c r="G1760" i="6"/>
  <c r="H1760" i="6"/>
  <c r="I1760" i="6"/>
  <c r="G1761" i="6"/>
  <c r="H1761" i="6"/>
  <c r="I1761" i="6"/>
  <c r="G1762" i="6"/>
  <c r="H1762" i="6"/>
  <c r="I1762" i="6"/>
  <c r="G1763" i="6"/>
  <c r="H1763" i="6"/>
  <c r="I1763" i="6"/>
  <c r="G1764" i="6"/>
  <c r="H1764" i="6"/>
  <c r="I1764" i="6"/>
  <c r="G1765" i="6"/>
  <c r="H1765" i="6"/>
  <c r="I1765" i="6"/>
  <c r="G1766" i="6"/>
  <c r="H1766" i="6"/>
  <c r="I1766" i="6"/>
  <c r="G1767" i="6"/>
  <c r="H1767" i="6"/>
  <c r="I1767" i="6"/>
  <c r="G1768" i="6"/>
  <c r="H1768" i="6"/>
  <c r="I1768" i="6"/>
  <c r="G1769" i="6"/>
  <c r="H1769" i="6"/>
  <c r="I1769" i="6"/>
  <c r="G1770" i="6"/>
  <c r="H1770" i="6"/>
  <c r="I1770" i="6"/>
  <c r="G1771" i="6"/>
  <c r="H1771" i="6"/>
  <c r="I1771" i="6"/>
  <c r="G1772" i="6"/>
  <c r="H1772" i="6"/>
  <c r="I1772" i="6"/>
  <c r="G1773" i="6"/>
  <c r="H1773" i="6"/>
  <c r="I1773" i="6"/>
  <c r="G1774" i="6"/>
  <c r="H1774" i="6"/>
  <c r="I1774" i="6"/>
  <c r="G1775" i="6"/>
  <c r="H1775" i="6"/>
  <c r="I1775" i="6"/>
  <c r="G1776" i="6"/>
  <c r="H1776" i="6"/>
  <c r="I1776" i="6"/>
  <c r="G1777" i="6"/>
  <c r="H1777" i="6"/>
  <c r="I1777" i="6"/>
  <c r="G1778" i="6"/>
  <c r="H1778" i="6"/>
  <c r="I1778" i="6"/>
  <c r="G1779" i="6"/>
  <c r="H1779" i="6"/>
  <c r="I1779" i="6"/>
  <c r="G1780" i="6"/>
  <c r="H1780" i="6"/>
  <c r="I1780" i="6"/>
  <c r="G1781" i="6"/>
  <c r="Q1781" i="6" s="1"/>
  <c r="H1781" i="6"/>
  <c r="I1781" i="6"/>
  <c r="G1782" i="6"/>
  <c r="H1782" i="6"/>
  <c r="I1782" i="6"/>
  <c r="G1783" i="6"/>
  <c r="H1783" i="6"/>
  <c r="I1783" i="6"/>
  <c r="G1784" i="6"/>
  <c r="H1784" i="6"/>
  <c r="I1784" i="6"/>
  <c r="G1785" i="6"/>
  <c r="H1785" i="6"/>
  <c r="I1785" i="6"/>
  <c r="G1786" i="6"/>
  <c r="H1786" i="6"/>
  <c r="I1786" i="6"/>
  <c r="G1787" i="6"/>
  <c r="H1787" i="6"/>
  <c r="I1787" i="6"/>
  <c r="G1788" i="6"/>
  <c r="H1788" i="6"/>
  <c r="I1788" i="6"/>
  <c r="G1789" i="6"/>
  <c r="H1789" i="6"/>
  <c r="I1789" i="6"/>
  <c r="G1790" i="6"/>
  <c r="H1790" i="6"/>
  <c r="I1790" i="6"/>
  <c r="G1791" i="6"/>
  <c r="H1791" i="6"/>
  <c r="I1791" i="6"/>
  <c r="G1792" i="6"/>
  <c r="H1792" i="6"/>
  <c r="I1792" i="6"/>
  <c r="G1793" i="6"/>
  <c r="H1793" i="6"/>
  <c r="I1793" i="6"/>
  <c r="G1794" i="6"/>
  <c r="H1794" i="6"/>
  <c r="I1794" i="6"/>
  <c r="G1795" i="6"/>
  <c r="H1795" i="6"/>
  <c r="I1795" i="6"/>
  <c r="G1796" i="6"/>
  <c r="H1796" i="6"/>
  <c r="I1796" i="6"/>
  <c r="G1797" i="6"/>
  <c r="H1797" i="6"/>
  <c r="I1797" i="6"/>
  <c r="G1798" i="6"/>
  <c r="H1798" i="6"/>
  <c r="I1798" i="6"/>
  <c r="G1799" i="6"/>
  <c r="H1799" i="6"/>
  <c r="I1799" i="6"/>
  <c r="G1800" i="6"/>
  <c r="H1800" i="6"/>
  <c r="I1800" i="6"/>
  <c r="G1801" i="6"/>
  <c r="H1801" i="6"/>
  <c r="I1801" i="6"/>
  <c r="G1802" i="6"/>
  <c r="H1802" i="6"/>
  <c r="I1802" i="6"/>
  <c r="G1803" i="6"/>
  <c r="H1803" i="6"/>
  <c r="I1803" i="6"/>
  <c r="G1804" i="6"/>
  <c r="H1804" i="6"/>
  <c r="I1804" i="6"/>
  <c r="G1805" i="6"/>
  <c r="H1805" i="6"/>
  <c r="I1805" i="6"/>
  <c r="G1806" i="6"/>
  <c r="H1806" i="6"/>
  <c r="I1806" i="6"/>
  <c r="G1807" i="6"/>
  <c r="H1807" i="6"/>
  <c r="I1807" i="6"/>
  <c r="G1808" i="6"/>
  <c r="H1808" i="6"/>
  <c r="I1808" i="6"/>
  <c r="G1809" i="6"/>
  <c r="H1809" i="6"/>
  <c r="I1809" i="6"/>
  <c r="G1810" i="6"/>
  <c r="H1810" i="6"/>
  <c r="I1810" i="6"/>
  <c r="G1811" i="6"/>
  <c r="H1811" i="6"/>
  <c r="I1811" i="6"/>
  <c r="G1812" i="6"/>
  <c r="H1812" i="6"/>
  <c r="I1812" i="6"/>
  <c r="G1813" i="6"/>
  <c r="H1813" i="6"/>
  <c r="I1813" i="6"/>
  <c r="G1814" i="6"/>
  <c r="H1814" i="6"/>
  <c r="I1814" i="6"/>
  <c r="G1815" i="6"/>
  <c r="H1815" i="6"/>
  <c r="I1815" i="6"/>
  <c r="G1816" i="6"/>
  <c r="H1816" i="6"/>
  <c r="I1816" i="6"/>
  <c r="G1817" i="6"/>
  <c r="H1817" i="6"/>
  <c r="I1817" i="6"/>
  <c r="G1818" i="6"/>
  <c r="H1818" i="6"/>
  <c r="I1818" i="6"/>
  <c r="G1819" i="6"/>
  <c r="H1819" i="6"/>
  <c r="I1819" i="6"/>
  <c r="G1820" i="6"/>
  <c r="H1820" i="6"/>
  <c r="I1820" i="6"/>
  <c r="G1821" i="6"/>
  <c r="H1821" i="6"/>
  <c r="I1821" i="6"/>
  <c r="G1822" i="6"/>
  <c r="H1822" i="6"/>
  <c r="I1822" i="6"/>
  <c r="G1823" i="6"/>
  <c r="H1823" i="6"/>
  <c r="I1823" i="6"/>
  <c r="G1824" i="6"/>
  <c r="H1824" i="6"/>
  <c r="I1824" i="6"/>
  <c r="G1825" i="6"/>
  <c r="H1825" i="6"/>
  <c r="I1825" i="6"/>
  <c r="G1826" i="6"/>
  <c r="H1826" i="6"/>
  <c r="I1826" i="6"/>
  <c r="G1827" i="6"/>
  <c r="H1827" i="6"/>
  <c r="I1827" i="6"/>
  <c r="G1828" i="6"/>
  <c r="H1828" i="6"/>
  <c r="I1828" i="6"/>
  <c r="G1829" i="6"/>
  <c r="Q1829" i="6" s="1"/>
  <c r="H1829" i="6"/>
  <c r="I1829" i="6"/>
  <c r="G1830" i="6"/>
  <c r="H1830" i="6"/>
  <c r="I1830" i="6"/>
  <c r="G1831" i="6"/>
  <c r="H1831" i="6"/>
  <c r="I1831" i="6"/>
  <c r="G1832" i="6"/>
  <c r="H1832" i="6"/>
  <c r="I1832" i="6"/>
  <c r="G1833" i="6"/>
  <c r="H1833" i="6"/>
  <c r="I1833" i="6"/>
  <c r="G1834" i="6"/>
  <c r="H1834" i="6"/>
  <c r="I1834" i="6"/>
  <c r="G1835" i="6"/>
  <c r="H1835" i="6"/>
  <c r="I1835" i="6"/>
  <c r="G1836" i="6"/>
  <c r="H1836" i="6"/>
  <c r="I1836" i="6"/>
  <c r="G1837" i="6"/>
  <c r="H1837" i="6"/>
  <c r="I1837" i="6"/>
  <c r="G1838" i="6"/>
  <c r="H1838" i="6"/>
  <c r="I1838" i="6"/>
  <c r="G1839" i="6"/>
  <c r="Q1839" i="6" s="1"/>
  <c r="H1839" i="6"/>
  <c r="I1839" i="6"/>
  <c r="G1840" i="6"/>
  <c r="H1840" i="6"/>
  <c r="I1840" i="6"/>
  <c r="G1841" i="6"/>
  <c r="H1841" i="6"/>
  <c r="I1841" i="6"/>
  <c r="G1842" i="6"/>
  <c r="Q1842" i="6" s="1"/>
  <c r="H1842" i="6"/>
  <c r="I1842" i="6"/>
  <c r="G1843" i="6"/>
  <c r="H1843" i="6"/>
  <c r="I1843" i="6"/>
  <c r="G1844" i="6"/>
  <c r="H1844" i="6"/>
  <c r="I1844" i="6"/>
  <c r="G1845" i="6"/>
  <c r="H1845" i="6"/>
  <c r="I1845" i="6"/>
  <c r="G1846" i="6"/>
  <c r="H1846" i="6"/>
  <c r="I1846" i="6"/>
  <c r="G1847" i="6"/>
  <c r="H1847" i="6"/>
  <c r="I1847" i="6"/>
  <c r="G1848" i="6"/>
  <c r="H1848" i="6"/>
  <c r="I1848" i="6"/>
  <c r="G1849" i="6"/>
  <c r="H1849" i="6"/>
  <c r="I1849" i="6"/>
  <c r="G1850" i="6"/>
  <c r="H1850" i="6"/>
  <c r="I1850" i="6"/>
  <c r="G1851" i="6"/>
  <c r="H1851" i="6"/>
  <c r="I1851" i="6"/>
  <c r="G1852" i="6"/>
  <c r="H1852" i="6"/>
  <c r="I1852" i="6"/>
  <c r="G1853" i="6"/>
  <c r="H1853" i="6"/>
  <c r="I1853" i="6"/>
  <c r="G1854" i="6"/>
  <c r="H1854" i="6"/>
  <c r="I1854" i="6"/>
  <c r="G1855" i="6"/>
  <c r="H1855" i="6"/>
  <c r="I1855" i="6"/>
  <c r="G1856" i="6"/>
  <c r="H1856" i="6"/>
  <c r="I1856" i="6"/>
  <c r="G1857" i="6"/>
  <c r="H1857" i="6"/>
  <c r="I1857" i="6"/>
  <c r="G1858" i="6"/>
  <c r="H1858" i="6"/>
  <c r="I1858" i="6"/>
  <c r="G1859" i="6"/>
  <c r="H1859" i="6"/>
  <c r="I1859" i="6"/>
  <c r="G1860" i="6"/>
  <c r="H1860" i="6"/>
  <c r="I1860" i="6"/>
  <c r="G1861" i="6"/>
  <c r="H1861" i="6"/>
  <c r="I1861" i="6"/>
  <c r="G1862" i="6"/>
  <c r="H1862" i="6"/>
  <c r="I1862" i="6"/>
  <c r="G1863" i="6"/>
  <c r="H1863" i="6"/>
  <c r="I1863" i="6"/>
  <c r="G1864" i="6"/>
  <c r="H1864" i="6"/>
  <c r="I1864" i="6"/>
  <c r="G1865" i="6"/>
  <c r="H1865" i="6"/>
  <c r="I1865" i="6"/>
  <c r="G1866" i="6"/>
  <c r="H1866" i="6"/>
  <c r="I1866" i="6"/>
  <c r="G1867" i="6"/>
  <c r="H1867" i="6"/>
  <c r="I1867" i="6"/>
  <c r="G1868" i="6"/>
  <c r="H1868" i="6"/>
  <c r="I1868" i="6"/>
  <c r="G1869" i="6"/>
  <c r="H1869" i="6"/>
  <c r="I1869" i="6"/>
  <c r="G1870" i="6"/>
  <c r="H1870" i="6"/>
  <c r="I1870" i="6"/>
  <c r="G1871" i="6"/>
  <c r="H1871" i="6"/>
  <c r="I1871" i="6"/>
  <c r="G1872" i="6"/>
  <c r="H1872" i="6"/>
  <c r="I1872" i="6"/>
  <c r="G1873" i="6"/>
  <c r="H1873" i="6"/>
  <c r="I1873" i="6"/>
  <c r="G1874" i="6"/>
  <c r="H1874" i="6"/>
  <c r="I1874" i="6"/>
  <c r="G1875" i="6"/>
  <c r="H1875" i="6"/>
  <c r="I1875" i="6"/>
  <c r="G1876" i="6"/>
  <c r="Q1876" i="6" s="1"/>
  <c r="H1876" i="6"/>
  <c r="I1876" i="6"/>
  <c r="G1877" i="6"/>
  <c r="H1877" i="6"/>
  <c r="I1877" i="6"/>
  <c r="G1878" i="6"/>
  <c r="H1878" i="6"/>
  <c r="I1878" i="6"/>
  <c r="G1879" i="6"/>
  <c r="H1879" i="6"/>
  <c r="I1879" i="6"/>
  <c r="G1880" i="6"/>
  <c r="H1880" i="6"/>
  <c r="I1880" i="6"/>
  <c r="G1881" i="6"/>
  <c r="H1881" i="6"/>
  <c r="I1881" i="6"/>
  <c r="G1882" i="6"/>
  <c r="H1882" i="6"/>
  <c r="I1882" i="6"/>
  <c r="G1883" i="6"/>
  <c r="H1883" i="6"/>
  <c r="I1883" i="6"/>
  <c r="G1884" i="6"/>
  <c r="H1884" i="6"/>
  <c r="I1884" i="6"/>
  <c r="G1885" i="6"/>
  <c r="H1885" i="6"/>
  <c r="I1885" i="6"/>
  <c r="G1886" i="6"/>
  <c r="H1886" i="6"/>
  <c r="I1886" i="6"/>
  <c r="G1887" i="6"/>
  <c r="H1887" i="6"/>
  <c r="I1887" i="6"/>
  <c r="G1888" i="6"/>
  <c r="H1888" i="6"/>
  <c r="I1888" i="6"/>
  <c r="G1889" i="6"/>
  <c r="H1889" i="6"/>
  <c r="I1889" i="6"/>
  <c r="G1890" i="6"/>
  <c r="H1890" i="6"/>
  <c r="I1890" i="6"/>
  <c r="G1891" i="6"/>
  <c r="H1891" i="6"/>
  <c r="I1891" i="6"/>
  <c r="G1892" i="6"/>
  <c r="H1892" i="6"/>
  <c r="I1892" i="6"/>
  <c r="G1893" i="6"/>
  <c r="H1893" i="6"/>
  <c r="I1893" i="6"/>
  <c r="G1894" i="6"/>
  <c r="H1894" i="6"/>
  <c r="I1894" i="6"/>
  <c r="G1895" i="6"/>
  <c r="H1895" i="6"/>
  <c r="I1895" i="6"/>
  <c r="G1896" i="6"/>
  <c r="H1896" i="6"/>
  <c r="I1896" i="6"/>
  <c r="G1897" i="6"/>
  <c r="H1897" i="6"/>
  <c r="I1897" i="6"/>
  <c r="G1898" i="6"/>
  <c r="H1898" i="6"/>
  <c r="I1898" i="6"/>
  <c r="G1899" i="6"/>
  <c r="H1899" i="6"/>
  <c r="I1899" i="6"/>
  <c r="G1900" i="6"/>
  <c r="H1900" i="6"/>
  <c r="I1900" i="6"/>
  <c r="G1901" i="6"/>
  <c r="H1901" i="6"/>
  <c r="I1901" i="6"/>
  <c r="G1902" i="6"/>
  <c r="H1902" i="6"/>
  <c r="I1902" i="6"/>
  <c r="G1903" i="6"/>
  <c r="H1903" i="6"/>
  <c r="I1903" i="6"/>
  <c r="G1904" i="6"/>
  <c r="H1904" i="6"/>
  <c r="I1904" i="6"/>
  <c r="G1905" i="6"/>
  <c r="H1905" i="6"/>
  <c r="I1905" i="6"/>
  <c r="G1906" i="6"/>
  <c r="H1906" i="6"/>
  <c r="I1906" i="6"/>
  <c r="G1907" i="6"/>
  <c r="H1907" i="6"/>
  <c r="I1907" i="6"/>
  <c r="G1908" i="6"/>
  <c r="H1908" i="6"/>
  <c r="I1908" i="6"/>
  <c r="G1909" i="6"/>
  <c r="H1909" i="6"/>
  <c r="I1909" i="6"/>
  <c r="G1910" i="6"/>
  <c r="H1910" i="6"/>
  <c r="I1910" i="6"/>
  <c r="G1911" i="6"/>
  <c r="H1911" i="6"/>
  <c r="I1911" i="6"/>
  <c r="G1912" i="6"/>
  <c r="H1912" i="6"/>
  <c r="I1912" i="6"/>
  <c r="G1913" i="6"/>
  <c r="Q1913" i="6" s="1"/>
  <c r="H1913" i="6"/>
  <c r="I1913" i="6"/>
  <c r="G1914" i="6"/>
  <c r="H1914" i="6"/>
  <c r="I1914" i="6"/>
  <c r="G1915" i="6"/>
  <c r="H1915" i="6"/>
  <c r="I1915" i="6"/>
  <c r="G1916" i="6"/>
  <c r="H1916" i="6"/>
  <c r="I1916" i="6"/>
  <c r="G1917" i="6"/>
  <c r="H1917" i="6"/>
  <c r="I1917" i="6"/>
  <c r="G1918" i="6"/>
  <c r="H1918" i="6"/>
  <c r="I1918" i="6"/>
  <c r="G1919" i="6"/>
  <c r="H1919" i="6"/>
  <c r="I1919" i="6"/>
  <c r="G1920" i="6"/>
  <c r="Q1920" i="6" s="1"/>
  <c r="Y1920" i="6" s="1"/>
  <c r="H1920" i="6"/>
  <c r="I1920" i="6"/>
  <c r="G1921" i="6"/>
  <c r="Q1921" i="6" s="1"/>
  <c r="H1921" i="6"/>
  <c r="I1921" i="6"/>
  <c r="G1922" i="6"/>
  <c r="H1922" i="6"/>
  <c r="I1922" i="6"/>
  <c r="G1923" i="6"/>
  <c r="Q1923" i="6" s="1"/>
  <c r="H1923" i="6"/>
  <c r="I1923" i="6"/>
  <c r="G1924" i="6"/>
  <c r="Q1924" i="6" s="1"/>
  <c r="H1924" i="6"/>
  <c r="I1924" i="6"/>
  <c r="G1925" i="6"/>
  <c r="H1925" i="6"/>
  <c r="I1925" i="6"/>
  <c r="G1926" i="6"/>
  <c r="Q1926" i="6" s="1"/>
  <c r="H1926" i="6"/>
  <c r="I1926" i="6"/>
  <c r="G1927" i="6"/>
  <c r="H1927" i="6"/>
  <c r="I1927" i="6"/>
  <c r="G1928" i="6"/>
  <c r="H1928" i="6"/>
  <c r="I1928" i="6"/>
  <c r="G1929" i="6"/>
  <c r="H1929" i="6"/>
  <c r="I1929" i="6"/>
  <c r="G1930" i="6"/>
  <c r="H1930" i="6"/>
  <c r="I1930" i="6"/>
  <c r="G1931" i="6"/>
  <c r="H1931" i="6"/>
  <c r="I1931" i="6"/>
  <c r="G1932" i="6"/>
  <c r="H1932" i="6"/>
  <c r="I1932" i="6"/>
  <c r="G1933" i="6"/>
  <c r="H1933" i="6"/>
  <c r="I1933" i="6"/>
  <c r="G1934" i="6"/>
  <c r="H1934" i="6"/>
  <c r="I1934" i="6"/>
  <c r="G1935" i="6"/>
  <c r="H1935" i="6"/>
  <c r="I1935" i="6"/>
  <c r="G1936" i="6"/>
  <c r="Q1936" i="6" s="1"/>
  <c r="H1936" i="6"/>
  <c r="I1936" i="6"/>
  <c r="G1937" i="6"/>
  <c r="Q1937" i="6" s="1"/>
  <c r="H1937" i="6"/>
  <c r="I1937" i="6"/>
  <c r="G1938" i="6"/>
  <c r="H1938" i="6"/>
  <c r="I1938" i="6"/>
  <c r="G1939" i="6"/>
  <c r="Q1939" i="6" s="1"/>
  <c r="H1939" i="6"/>
  <c r="I1939" i="6"/>
  <c r="G1940" i="6"/>
  <c r="Q1940" i="6" s="1"/>
  <c r="AH1940" i="6" s="1"/>
  <c r="H1940" i="6"/>
  <c r="I1940" i="6"/>
  <c r="G1941" i="6"/>
  <c r="Q1941" i="6" s="1"/>
  <c r="H1941" i="6"/>
  <c r="I1941" i="6"/>
  <c r="G1942" i="6"/>
  <c r="Q1942" i="6" s="1"/>
  <c r="AH1942" i="6" s="1"/>
  <c r="H1942" i="6"/>
  <c r="I1942" i="6"/>
  <c r="G1943" i="6"/>
  <c r="Q1943" i="6" s="1"/>
  <c r="Y1943" i="6" s="1"/>
  <c r="H1943" i="6"/>
  <c r="I1943" i="6"/>
  <c r="G1944" i="6"/>
  <c r="H1944" i="6"/>
  <c r="I1944" i="6"/>
  <c r="G1945" i="6"/>
  <c r="Q1945" i="6" s="1"/>
  <c r="Y1945" i="6" s="1"/>
  <c r="H1945" i="6"/>
  <c r="I1945" i="6"/>
  <c r="G1946" i="6"/>
  <c r="Q1946" i="6" s="1"/>
  <c r="AH1946" i="6" s="1"/>
  <c r="H1946" i="6"/>
  <c r="I1946" i="6"/>
  <c r="G1947" i="6"/>
  <c r="Q1947" i="6" s="1"/>
  <c r="H1947" i="6"/>
  <c r="I1947" i="6"/>
  <c r="G1948" i="6"/>
  <c r="Q1948" i="6" s="1"/>
  <c r="H1948" i="6"/>
  <c r="I1948" i="6"/>
  <c r="G1949" i="6"/>
  <c r="H1949" i="6"/>
  <c r="I1949" i="6"/>
  <c r="G1950" i="6"/>
  <c r="Q1950" i="6" s="1"/>
  <c r="H1950" i="6"/>
  <c r="I1950" i="6"/>
  <c r="G1951" i="6"/>
  <c r="Q1951" i="6" s="1"/>
  <c r="H1951" i="6"/>
  <c r="I1951" i="6"/>
  <c r="G1952" i="6"/>
  <c r="Q1952" i="6" s="1"/>
  <c r="H1952" i="6"/>
  <c r="I1952" i="6"/>
  <c r="G1953" i="6"/>
  <c r="H1953" i="6"/>
  <c r="I1953" i="6"/>
  <c r="G1954" i="6"/>
  <c r="Q1954" i="6" s="1"/>
  <c r="H1954" i="6"/>
  <c r="I1954" i="6"/>
  <c r="G1955" i="6"/>
  <c r="Q1955" i="6" s="1"/>
  <c r="H1955" i="6"/>
  <c r="I1955" i="6"/>
  <c r="G1956" i="6"/>
  <c r="H1956" i="6"/>
  <c r="I1956" i="6"/>
  <c r="G1957" i="6"/>
  <c r="H1957" i="6"/>
  <c r="I1957" i="6"/>
  <c r="G1958" i="6"/>
  <c r="Q1958" i="6" s="1"/>
  <c r="H1958" i="6"/>
  <c r="I1958" i="6"/>
  <c r="G1959" i="6"/>
  <c r="Q1959" i="6" s="1"/>
  <c r="H1959" i="6"/>
  <c r="I1959" i="6"/>
  <c r="G1960" i="6"/>
  <c r="H1960" i="6"/>
  <c r="I1960" i="6"/>
  <c r="G1961" i="6"/>
  <c r="Q1961" i="6" s="1"/>
  <c r="H1961" i="6"/>
  <c r="I1961" i="6"/>
  <c r="G1962" i="6"/>
  <c r="H1962" i="6"/>
  <c r="I1962" i="6"/>
  <c r="G1963" i="6"/>
  <c r="Q1963" i="6" s="1"/>
  <c r="H1963" i="6"/>
  <c r="I1963" i="6"/>
  <c r="G1964" i="6"/>
  <c r="H1964" i="6"/>
  <c r="I1964" i="6"/>
  <c r="G1965" i="6"/>
  <c r="Q1965" i="6" s="1"/>
  <c r="H1965" i="6"/>
  <c r="I1965" i="6"/>
  <c r="G1966" i="6"/>
  <c r="Q1966" i="6" s="1"/>
  <c r="H1966" i="6"/>
  <c r="I1966" i="6"/>
  <c r="G1967" i="6"/>
  <c r="Q1967" i="6" s="1"/>
  <c r="H1967" i="6"/>
  <c r="I1967" i="6"/>
  <c r="G1968" i="6"/>
  <c r="Q1968" i="6" s="1"/>
  <c r="H1968" i="6"/>
  <c r="I1968" i="6"/>
  <c r="G1969" i="6"/>
  <c r="Q1969" i="6" s="1"/>
  <c r="Y1969" i="6" s="1"/>
  <c r="H1969" i="6"/>
  <c r="I1969" i="6"/>
  <c r="G1970" i="6"/>
  <c r="Q1970" i="6" s="1"/>
  <c r="H1970" i="6"/>
  <c r="I1970" i="6"/>
  <c r="G1971" i="6"/>
  <c r="H1971" i="6"/>
  <c r="I1971" i="6"/>
  <c r="G1972" i="6"/>
  <c r="H1972" i="6"/>
  <c r="I1972" i="6"/>
  <c r="G1973" i="6"/>
  <c r="Q1973" i="6" s="1"/>
  <c r="H1973" i="6"/>
  <c r="I1973" i="6"/>
  <c r="G1974" i="6"/>
  <c r="Q1974" i="6" s="1"/>
  <c r="H1974" i="6"/>
  <c r="I1974" i="6"/>
  <c r="G1975" i="6"/>
  <c r="Q1975" i="6" s="1"/>
  <c r="Y1975" i="6" s="1"/>
  <c r="H1975" i="6"/>
  <c r="I1975" i="6"/>
  <c r="G1976" i="6"/>
  <c r="Q1976" i="6" s="1"/>
  <c r="H1976" i="6"/>
  <c r="I1976" i="6"/>
  <c r="G1977" i="6"/>
  <c r="Q1977" i="6" s="1"/>
  <c r="AH1977" i="6" s="1"/>
  <c r="H1977" i="6"/>
  <c r="I1977" i="6"/>
  <c r="G1978" i="6"/>
  <c r="Q1978" i="6" s="1"/>
  <c r="H1978" i="6"/>
  <c r="I1978" i="6"/>
  <c r="G1979" i="6"/>
  <c r="Q1979" i="6" s="1"/>
  <c r="H1979" i="6"/>
  <c r="I1979" i="6"/>
  <c r="G1980" i="6"/>
  <c r="Q1980" i="6" s="1"/>
  <c r="H1980" i="6"/>
  <c r="I1980" i="6"/>
  <c r="G1981" i="6"/>
  <c r="Q1981" i="6" s="1"/>
  <c r="H1981" i="6"/>
  <c r="I1981" i="6"/>
  <c r="G1982" i="6"/>
  <c r="Q1982" i="6" s="1"/>
  <c r="H1982" i="6"/>
  <c r="I1982" i="6"/>
  <c r="G1983" i="6"/>
  <c r="Q1983" i="6" s="1"/>
  <c r="H1983" i="6"/>
  <c r="I1983" i="6"/>
  <c r="G1984" i="6"/>
  <c r="Q1984" i="6" s="1"/>
  <c r="H1984" i="6"/>
  <c r="I1984" i="6"/>
  <c r="G1985" i="6"/>
  <c r="H1985" i="6"/>
  <c r="I1985" i="6"/>
  <c r="G1986" i="6"/>
  <c r="Q1986" i="6" s="1"/>
  <c r="H1986" i="6"/>
  <c r="I1986" i="6"/>
  <c r="G1987" i="6"/>
  <c r="Q1987" i="6" s="1"/>
  <c r="H1987" i="6"/>
  <c r="I1987" i="6"/>
  <c r="G1988" i="6"/>
  <c r="Q1988" i="6" s="1"/>
  <c r="H1988" i="6"/>
  <c r="I1988" i="6"/>
  <c r="G1989" i="6"/>
  <c r="H1989" i="6"/>
  <c r="I1989" i="6"/>
  <c r="G1990" i="6"/>
  <c r="H1990" i="6"/>
  <c r="I1990" i="6"/>
  <c r="G1991" i="6"/>
  <c r="Q1991" i="6" s="1"/>
  <c r="H1991" i="6"/>
  <c r="I1991" i="6"/>
  <c r="G1992" i="6"/>
  <c r="Q1992" i="6" s="1"/>
  <c r="H1992" i="6"/>
  <c r="I1992" i="6"/>
  <c r="G1993" i="6"/>
  <c r="Q1993" i="6" s="1"/>
  <c r="H1993" i="6"/>
  <c r="I1993" i="6"/>
  <c r="G1994" i="6"/>
  <c r="Q1994" i="6" s="1"/>
  <c r="H1994" i="6"/>
  <c r="I1994" i="6"/>
  <c r="G1995" i="6"/>
  <c r="Q1995" i="6" s="1"/>
  <c r="H1995" i="6"/>
  <c r="I1995" i="6"/>
  <c r="G1996" i="6"/>
  <c r="Q1996" i="6" s="1"/>
  <c r="H1996" i="6"/>
  <c r="I1996" i="6"/>
  <c r="G1997" i="6"/>
  <c r="Q1997" i="6" s="1"/>
  <c r="H1997" i="6"/>
  <c r="I1997" i="6"/>
  <c r="G1998" i="6"/>
  <c r="H1998" i="6"/>
  <c r="I1998" i="6"/>
  <c r="G1999" i="6"/>
  <c r="H1999" i="6"/>
  <c r="I1999" i="6"/>
  <c r="G2000" i="6"/>
  <c r="Q2000" i="6" s="1"/>
  <c r="H2000" i="6"/>
  <c r="I2000" i="6"/>
  <c r="G2001" i="6"/>
  <c r="Q2001" i="6" s="1"/>
  <c r="H2001" i="6"/>
  <c r="I2001" i="6"/>
  <c r="G2002" i="6"/>
  <c r="H2002" i="6"/>
  <c r="I2002" i="6"/>
  <c r="G2003" i="6"/>
  <c r="H2003" i="6"/>
  <c r="I2003" i="6"/>
  <c r="G2004" i="6"/>
  <c r="Q2004" i="6" s="1"/>
  <c r="H2004" i="6"/>
  <c r="I2004" i="6"/>
  <c r="G2005" i="6"/>
  <c r="Q2005" i="6" s="1"/>
  <c r="H2005" i="6"/>
  <c r="I2005" i="6"/>
  <c r="G2006" i="6"/>
  <c r="H2006" i="6"/>
  <c r="I2006" i="6"/>
  <c r="G2007" i="6"/>
  <c r="Q2007" i="6" s="1"/>
  <c r="H2007" i="6"/>
  <c r="I2007" i="6"/>
  <c r="G2008" i="6"/>
  <c r="H2008" i="6"/>
  <c r="I2008" i="6"/>
  <c r="G2009" i="6"/>
  <c r="Q2009" i="6" s="1"/>
  <c r="H2009" i="6"/>
  <c r="I2009" i="6"/>
  <c r="G2010" i="6"/>
  <c r="H2010" i="6"/>
  <c r="I2010" i="6"/>
  <c r="G2011" i="6"/>
  <c r="Q2011" i="6" s="1"/>
  <c r="H2011" i="6"/>
  <c r="I2011" i="6"/>
  <c r="G2012" i="6"/>
  <c r="Q2012" i="6" s="1"/>
  <c r="H2012" i="6"/>
  <c r="I2012" i="6"/>
  <c r="G2013" i="6"/>
  <c r="Q2013" i="6" s="1"/>
  <c r="H2013" i="6"/>
  <c r="I2013" i="6"/>
  <c r="G2014" i="6"/>
  <c r="Q2014" i="6" s="1"/>
  <c r="H2014" i="6"/>
  <c r="I2014" i="6"/>
  <c r="G2015" i="6"/>
  <c r="Q2015" i="6" s="1"/>
  <c r="H2015" i="6"/>
  <c r="I2015" i="6"/>
  <c r="G2016" i="6"/>
  <c r="Q2016" i="6" s="1"/>
  <c r="H2016" i="6"/>
  <c r="I2016" i="6"/>
  <c r="G2017" i="6"/>
  <c r="Q2017" i="6" s="1"/>
  <c r="H2017" i="6"/>
  <c r="I2017" i="6"/>
  <c r="G2018" i="6"/>
  <c r="Q2018" i="6" s="1"/>
  <c r="H2018" i="6"/>
  <c r="I2018" i="6"/>
  <c r="G2019" i="6"/>
  <c r="Q2019" i="6" s="1"/>
  <c r="H2019" i="6"/>
  <c r="I2019" i="6"/>
  <c r="G2020" i="6"/>
  <c r="Q2020" i="6" s="1"/>
  <c r="H2020" i="6"/>
  <c r="I2020" i="6"/>
  <c r="G2021" i="6"/>
  <c r="Q2021" i="6" s="1"/>
  <c r="H2021" i="6"/>
  <c r="I2021" i="6"/>
  <c r="G12" i="6"/>
  <c r="H12" i="6"/>
  <c r="I12" i="6"/>
  <c r="G11" i="6"/>
  <c r="H11" i="6"/>
  <c r="I11" i="6"/>
  <c r="G10" i="6"/>
  <c r="H10" i="6"/>
  <c r="F1871" i="6"/>
  <c r="K1871" i="6"/>
  <c r="F1872" i="6"/>
  <c r="K1872" i="6"/>
  <c r="O1872" i="6"/>
  <c r="F1873" i="6"/>
  <c r="K1873" i="6"/>
  <c r="P1873" i="6"/>
  <c r="AG1873" i="6" s="1"/>
  <c r="F1874" i="6"/>
  <c r="J1874" i="6"/>
  <c r="K1874" i="6"/>
  <c r="M1874" i="6"/>
  <c r="N1874" i="6"/>
  <c r="AE1874" i="6" s="1"/>
  <c r="O1874" i="6"/>
  <c r="W1874" i="6" s="1"/>
  <c r="P1874" i="6"/>
  <c r="F1875" i="6"/>
  <c r="K1875" i="6"/>
  <c r="F1876" i="6"/>
  <c r="J1876" i="6"/>
  <c r="K1876" i="6"/>
  <c r="M1876" i="6"/>
  <c r="N1876" i="6"/>
  <c r="AE1876" i="6" s="1"/>
  <c r="O1876" i="6"/>
  <c r="P1876" i="6"/>
  <c r="F1877" i="6"/>
  <c r="F1878" i="6"/>
  <c r="P1878" i="6"/>
  <c r="F1879" i="6"/>
  <c r="K1879" i="6"/>
  <c r="F1880" i="6"/>
  <c r="F1881" i="6"/>
  <c r="K1881" i="6"/>
  <c r="F1882" i="6"/>
  <c r="K1882" i="6"/>
  <c r="F1883" i="6"/>
  <c r="P1883" i="6"/>
  <c r="F1884" i="6"/>
  <c r="F1885" i="6"/>
  <c r="F1886" i="6"/>
  <c r="F1887" i="6"/>
  <c r="F1888" i="6"/>
  <c r="F1889" i="6"/>
  <c r="F1890" i="6"/>
  <c r="F1891" i="6"/>
  <c r="F1892" i="6"/>
  <c r="P1892" i="6"/>
  <c r="X1892" i="6" s="1"/>
  <c r="AO1892" i="6" s="1"/>
  <c r="F1893" i="6"/>
  <c r="F1894" i="6"/>
  <c r="F1895" i="6"/>
  <c r="F1896" i="6"/>
  <c r="O1896" i="6"/>
  <c r="W1896" i="6" s="1"/>
  <c r="P1896" i="6"/>
  <c r="X1896" i="6" s="1"/>
  <c r="F1897" i="6"/>
  <c r="K1897" i="6"/>
  <c r="AB1897" i="6" s="1"/>
  <c r="F1898" i="6"/>
  <c r="F1899" i="6"/>
  <c r="F1900" i="6"/>
  <c r="F1901" i="6"/>
  <c r="F1902" i="6"/>
  <c r="F1903" i="6"/>
  <c r="P1903" i="6"/>
  <c r="F1904" i="6"/>
  <c r="K1904" i="6"/>
  <c r="F1905" i="6"/>
  <c r="F1906" i="6"/>
  <c r="K1906" i="6"/>
  <c r="F1907" i="6"/>
  <c r="K1907" i="6"/>
  <c r="F1908" i="6"/>
  <c r="K1908" i="6"/>
  <c r="O1908" i="6"/>
  <c r="P1908" i="6"/>
  <c r="X1908" i="6" s="1"/>
  <c r="F1909" i="6"/>
  <c r="F1910" i="6"/>
  <c r="O1910" i="6"/>
  <c r="P1910" i="6"/>
  <c r="X1910" i="6" s="1"/>
  <c r="F1911" i="6"/>
  <c r="K1911" i="6"/>
  <c r="O1911" i="6"/>
  <c r="P1911" i="6"/>
  <c r="F1912" i="6"/>
  <c r="K1912" i="6"/>
  <c r="P1912" i="6"/>
  <c r="F1913" i="6"/>
  <c r="J1913" i="6"/>
  <c r="K1913" i="6"/>
  <c r="M1913" i="6"/>
  <c r="N1913" i="6"/>
  <c r="O1913" i="6"/>
  <c r="P1913" i="6"/>
  <c r="F1914" i="6"/>
  <c r="K1914" i="6"/>
  <c r="AB1914" i="6" s="1"/>
  <c r="F1915" i="6"/>
  <c r="K1915" i="6"/>
  <c r="P1915" i="6"/>
  <c r="F1916" i="6"/>
  <c r="K1916" i="6"/>
  <c r="F1917" i="6"/>
  <c r="K1917" i="6"/>
  <c r="P1917" i="6"/>
  <c r="F1918" i="6"/>
  <c r="K1918" i="6"/>
  <c r="AB1918" i="6" s="1"/>
  <c r="F1919" i="6"/>
  <c r="J1919" i="6"/>
  <c r="AA1919" i="6" s="1"/>
  <c r="K1919" i="6"/>
  <c r="M1919" i="6"/>
  <c r="N1919" i="6"/>
  <c r="O1919" i="6"/>
  <c r="AF1919" i="6" s="1"/>
  <c r="P1919" i="6"/>
  <c r="F1920" i="6"/>
  <c r="J1920" i="6"/>
  <c r="K1920" i="6"/>
  <c r="M1920" i="6"/>
  <c r="U1920" i="6" s="1"/>
  <c r="N1920" i="6"/>
  <c r="O1920" i="6"/>
  <c r="W1920" i="6" s="1"/>
  <c r="P1920" i="6"/>
  <c r="F1921" i="6"/>
  <c r="J1921" i="6"/>
  <c r="AA1921" i="6" s="1"/>
  <c r="K1921" i="6"/>
  <c r="AB1921" i="6" s="1"/>
  <c r="M1921" i="6"/>
  <c r="N1921" i="6"/>
  <c r="O1921" i="6"/>
  <c r="P1921" i="6"/>
  <c r="F1922" i="6"/>
  <c r="P1922" i="6"/>
  <c r="X1922" i="6" s="1"/>
  <c r="F1923" i="6"/>
  <c r="J1923" i="6"/>
  <c r="K1923" i="6"/>
  <c r="M1923" i="6"/>
  <c r="N1923" i="6"/>
  <c r="O1923" i="6"/>
  <c r="P1923" i="6"/>
  <c r="F1924" i="6"/>
  <c r="J1924" i="6"/>
  <c r="K1924" i="6"/>
  <c r="M1924" i="6"/>
  <c r="U1924" i="6" s="1"/>
  <c r="N1924" i="6"/>
  <c r="AE1924" i="6" s="1"/>
  <c r="O1924" i="6"/>
  <c r="P1924" i="6"/>
  <c r="AG1924" i="6" s="1"/>
  <c r="F1925" i="6"/>
  <c r="J1925" i="6"/>
  <c r="K1925" i="6"/>
  <c r="M1925" i="6"/>
  <c r="U1925" i="6" s="1"/>
  <c r="N1925" i="6"/>
  <c r="O1925" i="6"/>
  <c r="W1925" i="6" s="1"/>
  <c r="P1925" i="6"/>
  <c r="AG1925" i="6" s="1"/>
  <c r="F1926" i="6"/>
  <c r="J1926" i="6"/>
  <c r="K1926" i="6"/>
  <c r="M1926" i="6"/>
  <c r="U1926" i="6" s="1"/>
  <c r="N1926" i="6"/>
  <c r="AE1926" i="6" s="1"/>
  <c r="O1926" i="6"/>
  <c r="P1926" i="6"/>
  <c r="F1927" i="6"/>
  <c r="J1927" i="6"/>
  <c r="K1927" i="6"/>
  <c r="M1927" i="6"/>
  <c r="N1927" i="6"/>
  <c r="O1927" i="6"/>
  <c r="P1927" i="6"/>
  <c r="F1928" i="6"/>
  <c r="J1928" i="6"/>
  <c r="K1928" i="6"/>
  <c r="M1928" i="6"/>
  <c r="N1928" i="6"/>
  <c r="O1928" i="6"/>
  <c r="P1928" i="6"/>
  <c r="X1928" i="6" s="1"/>
  <c r="F1929" i="6"/>
  <c r="J1929" i="6"/>
  <c r="K1929" i="6"/>
  <c r="M1929" i="6"/>
  <c r="U1929" i="6" s="1"/>
  <c r="N1929" i="6"/>
  <c r="O1929" i="6"/>
  <c r="P1929" i="6"/>
  <c r="F1930" i="6"/>
  <c r="J1930" i="6"/>
  <c r="K1930" i="6"/>
  <c r="M1930" i="6"/>
  <c r="U1930" i="6" s="1"/>
  <c r="N1930" i="6"/>
  <c r="O1930" i="6"/>
  <c r="P1930" i="6"/>
  <c r="F1931" i="6"/>
  <c r="J1931" i="6"/>
  <c r="K1931" i="6"/>
  <c r="M1931" i="6"/>
  <c r="N1931" i="6"/>
  <c r="O1931" i="6"/>
  <c r="P1931" i="6"/>
  <c r="F1932" i="6"/>
  <c r="J1932" i="6"/>
  <c r="AA1932" i="6" s="1"/>
  <c r="K1932" i="6"/>
  <c r="M1932" i="6"/>
  <c r="N1932" i="6"/>
  <c r="O1932" i="6"/>
  <c r="P1932" i="6"/>
  <c r="F1933" i="6"/>
  <c r="J1933" i="6"/>
  <c r="K1933" i="6"/>
  <c r="M1933" i="6"/>
  <c r="U1933" i="6" s="1"/>
  <c r="N1933" i="6"/>
  <c r="O1933" i="6"/>
  <c r="W1933" i="6" s="1"/>
  <c r="P1933" i="6"/>
  <c r="AG1933" i="6" s="1"/>
  <c r="F1934" i="6"/>
  <c r="J1934" i="6"/>
  <c r="AA1934" i="6" s="1"/>
  <c r="K1934" i="6"/>
  <c r="M1934" i="6"/>
  <c r="U1934" i="6" s="1"/>
  <c r="N1934" i="6"/>
  <c r="O1934" i="6"/>
  <c r="P1934" i="6"/>
  <c r="F1935" i="6"/>
  <c r="J1935" i="6"/>
  <c r="K1935" i="6"/>
  <c r="M1935" i="6"/>
  <c r="N1935" i="6"/>
  <c r="O1935" i="6"/>
  <c r="P1935" i="6"/>
  <c r="F1936" i="6"/>
  <c r="J1936" i="6"/>
  <c r="K1936" i="6"/>
  <c r="M1936" i="6"/>
  <c r="U1936" i="6" s="1"/>
  <c r="N1936" i="6"/>
  <c r="AE1936" i="6" s="1"/>
  <c r="O1936" i="6"/>
  <c r="P1936" i="6"/>
  <c r="F1937" i="6"/>
  <c r="J1937" i="6"/>
  <c r="K1937" i="6"/>
  <c r="M1937" i="6"/>
  <c r="U1937" i="6" s="1"/>
  <c r="N1937" i="6"/>
  <c r="V1937" i="6" s="1"/>
  <c r="O1937" i="6"/>
  <c r="W1937" i="6" s="1"/>
  <c r="P1937" i="6"/>
  <c r="F1938" i="6"/>
  <c r="K1938" i="6"/>
  <c r="M1938" i="6"/>
  <c r="N1938" i="6"/>
  <c r="O1938" i="6"/>
  <c r="P1938" i="6"/>
  <c r="AG1938" i="6" s="1"/>
  <c r="F1939" i="6"/>
  <c r="J1939" i="6"/>
  <c r="AA1939" i="6" s="1"/>
  <c r="K1939" i="6"/>
  <c r="M1939" i="6"/>
  <c r="N1939" i="6"/>
  <c r="O1939" i="6"/>
  <c r="P1939" i="6"/>
  <c r="F1940" i="6"/>
  <c r="J1940" i="6"/>
  <c r="K1940" i="6"/>
  <c r="M1940" i="6"/>
  <c r="U1940" i="6" s="1"/>
  <c r="AL1940" i="6" s="1"/>
  <c r="N1940" i="6"/>
  <c r="O1940" i="6"/>
  <c r="P1940" i="6"/>
  <c r="F1941" i="6"/>
  <c r="J1941" i="6"/>
  <c r="K1941" i="6"/>
  <c r="M1941" i="6"/>
  <c r="N1941" i="6"/>
  <c r="O1941" i="6"/>
  <c r="P1941" i="6"/>
  <c r="AG1941" i="6" s="1"/>
  <c r="F1942" i="6"/>
  <c r="J1942" i="6"/>
  <c r="K1942" i="6"/>
  <c r="M1942" i="6"/>
  <c r="N1942" i="6"/>
  <c r="V1942" i="6" s="1"/>
  <c r="O1942" i="6"/>
  <c r="P1942" i="6"/>
  <c r="F1943" i="6"/>
  <c r="J1943" i="6"/>
  <c r="K1943" i="6"/>
  <c r="M1943" i="6"/>
  <c r="U1943" i="6" s="1"/>
  <c r="N1943" i="6"/>
  <c r="O1943" i="6"/>
  <c r="P1943" i="6"/>
  <c r="F1944" i="6"/>
  <c r="J1944" i="6"/>
  <c r="K1944" i="6"/>
  <c r="M1944" i="6"/>
  <c r="N1944" i="6"/>
  <c r="O1944" i="6"/>
  <c r="P1944" i="6"/>
  <c r="F1945" i="6"/>
  <c r="J1945" i="6"/>
  <c r="AA1945" i="6" s="1"/>
  <c r="K1945" i="6"/>
  <c r="M1945" i="6"/>
  <c r="U1945" i="6" s="1"/>
  <c r="N1945" i="6"/>
  <c r="V1945" i="6" s="1"/>
  <c r="O1945" i="6"/>
  <c r="P1945" i="6"/>
  <c r="AG1945" i="6" s="1"/>
  <c r="F1946" i="6"/>
  <c r="J1946" i="6"/>
  <c r="K1946" i="6"/>
  <c r="M1946" i="6"/>
  <c r="AD1946" i="6" s="1"/>
  <c r="N1946" i="6"/>
  <c r="O1946" i="6"/>
  <c r="P1946" i="6"/>
  <c r="F1947" i="6"/>
  <c r="J1947" i="6"/>
  <c r="K1947" i="6"/>
  <c r="M1947" i="6"/>
  <c r="U1947" i="6" s="1"/>
  <c r="N1947" i="6"/>
  <c r="O1947" i="6"/>
  <c r="P1947" i="6"/>
  <c r="F1948" i="6"/>
  <c r="O1948" i="6"/>
  <c r="P1948" i="6"/>
  <c r="F1949" i="6"/>
  <c r="J1949" i="6"/>
  <c r="K1949" i="6"/>
  <c r="AB1949" i="6" s="1"/>
  <c r="M1949" i="6"/>
  <c r="U1949" i="6" s="1"/>
  <c r="N1949" i="6"/>
  <c r="O1949" i="6"/>
  <c r="P1949" i="6"/>
  <c r="AG1949" i="6" s="1"/>
  <c r="F1950" i="6"/>
  <c r="J1950" i="6"/>
  <c r="AA1950" i="6" s="1"/>
  <c r="K1950" i="6"/>
  <c r="M1950" i="6"/>
  <c r="U1950" i="6" s="1"/>
  <c r="N1950" i="6"/>
  <c r="O1950" i="6"/>
  <c r="W1950" i="6" s="1"/>
  <c r="P1950" i="6"/>
  <c r="F1951" i="6"/>
  <c r="J1951" i="6"/>
  <c r="AA1951" i="6" s="1"/>
  <c r="K1951" i="6"/>
  <c r="AB1951" i="6" s="1"/>
  <c r="M1951" i="6"/>
  <c r="U1951" i="6" s="1"/>
  <c r="N1951" i="6"/>
  <c r="O1951" i="6"/>
  <c r="P1951" i="6"/>
  <c r="F1952" i="6"/>
  <c r="J1952" i="6"/>
  <c r="K1952" i="6"/>
  <c r="M1952" i="6"/>
  <c r="N1952" i="6"/>
  <c r="O1952" i="6"/>
  <c r="P1952" i="6"/>
  <c r="F1953" i="6"/>
  <c r="J1953" i="6"/>
  <c r="K1953" i="6"/>
  <c r="M1953" i="6"/>
  <c r="U1953" i="6" s="1"/>
  <c r="N1953" i="6"/>
  <c r="O1953" i="6"/>
  <c r="P1953" i="6"/>
  <c r="F1954" i="6"/>
  <c r="J1954" i="6"/>
  <c r="K1954" i="6"/>
  <c r="M1954" i="6"/>
  <c r="N1954" i="6"/>
  <c r="O1954" i="6"/>
  <c r="P1954" i="6"/>
  <c r="F1955" i="6"/>
  <c r="J1955" i="6"/>
  <c r="K1955" i="6"/>
  <c r="AB1955" i="6" s="1"/>
  <c r="M1955" i="6"/>
  <c r="AD1955" i="6" s="1"/>
  <c r="N1955" i="6"/>
  <c r="O1955" i="6"/>
  <c r="P1955" i="6"/>
  <c r="F1956" i="6"/>
  <c r="J1956" i="6"/>
  <c r="K1956" i="6"/>
  <c r="M1956" i="6"/>
  <c r="N1956" i="6"/>
  <c r="AE1956" i="6" s="1"/>
  <c r="O1956" i="6"/>
  <c r="P1956" i="6"/>
  <c r="F1957" i="6"/>
  <c r="J1957" i="6"/>
  <c r="K1957" i="6"/>
  <c r="M1957" i="6"/>
  <c r="N1957" i="6"/>
  <c r="V1957" i="6" s="1"/>
  <c r="O1957" i="6"/>
  <c r="W1957" i="6" s="1"/>
  <c r="P1957" i="6"/>
  <c r="F1958" i="6"/>
  <c r="J1958" i="6"/>
  <c r="AA1958" i="6" s="1"/>
  <c r="K1958" i="6"/>
  <c r="M1958" i="6"/>
  <c r="N1958" i="6"/>
  <c r="AE1958" i="6" s="1"/>
  <c r="O1958" i="6"/>
  <c r="P1958" i="6"/>
  <c r="F1959" i="6"/>
  <c r="J1959" i="6"/>
  <c r="K1959" i="6"/>
  <c r="M1959" i="6"/>
  <c r="N1959" i="6"/>
  <c r="O1959" i="6"/>
  <c r="W1959" i="6" s="1"/>
  <c r="P1959" i="6"/>
  <c r="F1960" i="6"/>
  <c r="J1960" i="6"/>
  <c r="K1960" i="6"/>
  <c r="M1960" i="6"/>
  <c r="N1960" i="6"/>
  <c r="O1960" i="6"/>
  <c r="P1960" i="6"/>
  <c r="F1961" i="6"/>
  <c r="J1961" i="6"/>
  <c r="K1961" i="6"/>
  <c r="M1961" i="6"/>
  <c r="U1961" i="6" s="1"/>
  <c r="N1961" i="6"/>
  <c r="O1961" i="6"/>
  <c r="P1961" i="6"/>
  <c r="F1962" i="6"/>
  <c r="J1962" i="6"/>
  <c r="K1962" i="6"/>
  <c r="M1962" i="6"/>
  <c r="U1962" i="6" s="1"/>
  <c r="N1962" i="6"/>
  <c r="O1962" i="6"/>
  <c r="P1962" i="6"/>
  <c r="X1962" i="6" s="1"/>
  <c r="F1963" i="6"/>
  <c r="J1963" i="6"/>
  <c r="K1963" i="6"/>
  <c r="M1963" i="6"/>
  <c r="AD1963" i="6" s="1"/>
  <c r="N1963" i="6"/>
  <c r="O1963" i="6"/>
  <c r="P1963" i="6"/>
  <c r="F1964" i="6"/>
  <c r="J1964" i="6"/>
  <c r="AA1964" i="6" s="1"/>
  <c r="K1964" i="6"/>
  <c r="AB1964" i="6" s="1"/>
  <c r="M1964" i="6"/>
  <c r="N1964" i="6"/>
  <c r="O1964" i="6"/>
  <c r="P1964" i="6"/>
  <c r="F1965" i="6"/>
  <c r="J1965" i="6"/>
  <c r="K1965" i="6"/>
  <c r="M1965" i="6"/>
  <c r="N1965" i="6"/>
  <c r="AE1965" i="6" s="1"/>
  <c r="O1965" i="6"/>
  <c r="W1965" i="6" s="1"/>
  <c r="P1965" i="6"/>
  <c r="F1966" i="6"/>
  <c r="J1966" i="6"/>
  <c r="K1966" i="6"/>
  <c r="M1966" i="6"/>
  <c r="N1966" i="6"/>
  <c r="V1966" i="6" s="1"/>
  <c r="O1966" i="6"/>
  <c r="P1966" i="6"/>
  <c r="AG1966" i="6" s="1"/>
  <c r="F1967" i="6"/>
  <c r="J1967" i="6"/>
  <c r="K1967" i="6"/>
  <c r="M1967" i="6"/>
  <c r="N1967" i="6"/>
  <c r="O1967" i="6"/>
  <c r="P1967" i="6"/>
  <c r="F1968" i="6"/>
  <c r="J1968" i="6"/>
  <c r="AA1968" i="6" s="1"/>
  <c r="K1968" i="6"/>
  <c r="M1968" i="6"/>
  <c r="N1968" i="6"/>
  <c r="O1968" i="6"/>
  <c r="W1968" i="6" s="1"/>
  <c r="P1968" i="6"/>
  <c r="F1969" i="6"/>
  <c r="J1969" i="6"/>
  <c r="K1969" i="6"/>
  <c r="M1969" i="6"/>
  <c r="U1969" i="6" s="1"/>
  <c r="N1969" i="6"/>
  <c r="O1969" i="6"/>
  <c r="P1969" i="6"/>
  <c r="F1970" i="6"/>
  <c r="J1970" i="6"/>
  <c r="K1970" i="6"/>
  <c r="M1970" i="6"/>
  <c r="N1970" i="6"/>
  <c r="O1970" i="6"/>
  <c r="AF1970" i="6" s="1"/>
  <c r="P1970" i="6"/>
  <c r="X1970" i="6" s="1"/>
  <c r="F1971" i="6"/>
  <c r="J1971" i="6"/>
  <c r="K1971" i="6"/>
  <c r="M1971" i="6"/>
  <c r="AD1971" i="6" s="1"/>
  <c r="N1971" i="6"/>
  <c r="O1971" i="6"/>
  <c r="P1971" i="6"/>
  <c r="F1972" i="6"/>
  <c r="J1972" i="6"/>
  <c r="K1972" i="6"/>
  <c r="M1972" i="6"/>
  <c r="U1972" i="6" s="1"/>
  <c r="N1972" i="6"/>
  <c r="O1972" i="6"/>
  <c r="W1972" i="6" s="1"/>
  <c r="P1972" i="6"/>
  <c r="F1973" i="6"/>
  <c r="J1973" i="6"/>
  <c r="K1973" i="6"/>
  <c r="AB1973" i="6" s="1"/>
  <c r="M1973" i="6"/>
  <c r="U1973" i="6" s="1"/>
  <c r="AL1973" i="6" s="1"/>
  <c r="N1973" i="6"/>
  <c r="O1973" i="6"/>
  <c r="P1973" i="6"/>
  <c r="F1974" i="6"/>
  <c r="J1974" i="6"/>
  <c r="K1974" i="6"/>
  <c r="AB1974" i="6" s="1"/>
  <c r="M1974" i="6"/>
  <c r="U1974" i="6" s="1"/>
  <c r="N1974" i="6"/>
  <c r="O1974" i="6"/>
  <c r="AF1974" i="6" s="1"/>
  <c r="P1974" i="6"/>
  <c r="X1974" i="6" s="1"/>
  <c r="F1975" i="6"/>
  <c r="J1975" i="6"/>
  <c r="K1975" i="6"/>
  <c r="M1975" i="6"/>
  <c r="AD1975" i="6" s="1"/>
  <c r="N1975" i="6"/>
  <c r="O1975" i="6"/>
  <c r="AF1975" i="6" s="1"/>
  <c r="P1975" i="6"/>
  <c r="X1975" i="6" s="1"/>
  <c r="F1976" i="6"/>
  <c r="J1976" i="6"/>
  <c r="AA1976" i="6" s="1"/>
  <c r="K1976" i="6"/>
  <c r="M1976" i="6"/>
  <c r="U1976" i="6" s="1"/>
  <c r="N1976" i="6"/>
  <c r="O1976" i="6"/>
  <c r="P1976" i="6"/>
  <c r="X1976" i="6" s="1"/>
  <c r="F1977" i="6"/>
  <c r="J1977" i="6"/>
  <c r="K1977" i="6"/>
  <c r="M1977" i="6"/>
  <c r="U1977" i="6" s="1"/>
  <c r="AL1977" i="6" s="1"/>
  <c r="N1977" i="6"/>
  <c r="V1977" i="6" s="1"/>
  <c r="O1977" i="6"/>
  <c r="P1977" i="6"/>
  <c r="F1978" i="6"/>
  <c r="J1978" i="6"/>
  <c r="K1978" i="6"/>
  <c r="M1978" i="6"/>
  <c r="N1978" i="6"/>
  <c r="V1978" i="6" s="1"/>
  <c r="O1978" i="6"/>
  <c r="AF1978" i="6" s="1"/>
  <c r="P1978" i="6"/>
  <c r="F1979" i="6"/>
  <c r="J1979" i="6"/>
  <c r="K1979" i="6"/>
  <c r="AB1979" i="6" s="1"/>
  <c r="M1979" i="6"/>
  <c r="N1979" i="6"/>
  <c r="O1979" i="6"/>
  <c r="P1979" i="6"/>
  <c r="F1980" i="6"/>
  <c r="J1980" i="6"/>
  <c r="K1980" i="6"/>
  <c r="AB1980" i="6" s="1"/>
  <c r="M1980" i="6"/>
  <c r="N1980" i="6"/>
  <c r="O1980" i="6"/>
  <c r="AF1980" i="6" s="1"/>
  <c r="P1980" i="6"/>
  <c r="X1980" i="6" s="1"/>
  <c r="F1981" i="6"/>
  <c r="J1981" i="6"/>
  <c r="K1981" i="6"/>
  <c r="M1981" i="6"/>
  <c r="N1981" i="6"/>
  <c r="O1981" i="6"/>
  <c r="W1981" i="6" s="1"/>
  <c r="P1981" i="6"/>
  <c r="X1981" i="6" s="1"/>
  <c r="F1982" i="6"/>
  <c r="J1982" i="6"/>
  <c r="K1982" i="6"/>
  <c r="M1982" i="6"/>
  <c r="N1982" i="6"/>
  <c r="O1982" i="6"/>
  <c r="P1982" i="6"/>
  <c r="F1983" i="6"/>
  <c r="J1983" i="6"/>
  <c r="K1983" i="6"/>
  <c r="M1983" i="6"/>
  <c r="N1983" i="6"/>
  <c r="O1983" i="6"/>
  <c r="P1983" i="6"/>
  <c r="X1983" i="6" s="1"/>
  <c r="F1984" i="6"/>
  <c r="J1984" i="6"/>
  <c r="K1984" i="6"/>
  <c r="M1984" i="6"/>
  <c r="AD1984" i="6" s="1"/>
  <c r="N1984" i="6"/>
  <c r="O1984" i="6"/>
  <c r="P1984" i="6"/>
  <c r="F1985" i="6"/>
  <c r="J1985" i="6"/>
  <c r="K1985" i="6"/>
  <c r="M1985" i="6"/>
  <c r="U1985" i="6" s="1"/>
  <c r="N1985" i="6"/>
  <c r="O1985" i="6"/>
  <c r="P1985" i="6"/>
  <c r="F1986" i="6"/>
  <c r="J1986" i="6"/>
  <c r="K1986" i="6"/>
  <c r="M1986" i="6"/>
  <c r="N1986" i="6"/>
  <c r="AE1986" i="6" s="1"/>
  <c r="O1986" i="6"/>
  <c r="W1986" i="6" s="1"/>
  <c r="P1986" i="6"/>
  <c r="F1987" i="6"/>
  <c r="J1987" i="6"/>
  <c r="K1987" i="6"/>
  <c r="M1987" i="6"/>
  <c r="U1987" i="6" s="1"/>
  <c r="N1987" i="6"/>
  <c r="AE1987" i="6" s="1"/>
  <c r="O1987" i="6"/>
  <c r="P1987" i="6"/>
  <c r="F1988" i="6"/>
  <c r="J1988" i="6"/>
  <c r="K1988" i="6"/>
  <c r="M1988" i="6"/>
  <c r="AD1988" i="6" s="1"/>
  <c r="N1988" i="6"/>
  <c r="AE1988" i="6" s="1"/>
  <c r="O1988" i="6"/>
  <c r="P1988" i="6"/>
  <c r="F1989" i="6"/>
  <c r="J1989" i="6"/>
  <c r="K1989" i="6"/>
  <c r="M1989" i="6"/>
  <c r="N1989" i="6"/>
  <c r="O1989" i="6"/>
  <c r="P1989" i="6"/>
  <c r="F1990" i="6"/>
  <c r="J1990" i="6"/>
  <c r="K1990" i="6"/>
  <c r="M1990" i="6"/>
  <c r="N1990" i="6"/>
  <c r="AE1990" i="6" s="1"/>
  <c r="O1990" i="6"/>
  <c r="P1990" i="6"/>
  <c r="F1991" i="6"/>
  <c r="J1991" i="6"/>
  <c r="K1991" i="6"/>
  <c r="M1991" i="6"/>
  <c r="N1991" i="6"/>
  <c r="O1991" i="6"/>
  <c r="P1991" i="6"/>
  <c r="F1992" i="6"/>
  <c r="J1992" i="6"/>
  <c r="K1992" i="6"/>
  <c r="M1992" i="6"/>
  <c r="N1992" i="6"/>
  <c r="O1992" i="6"/>
  <c r="P1992" i="6"/>
  <c r="X1992" i="6" s="1"/>
  <c r="F1993" i="6"/>
  <c r="J1993" i="6"/>
  <c r="K1993" i="6"/>
  <c r="M1993" i="6"/>
  <c r="N1993" i="6"/>
  <c r="AE1993" i="6" s="1"/>
  <c r="O1993" i="6"/>
  <c r="W1993" i="6" s="1"/>
  <c r="P1993" i="6"/>
  <c r="F1994" i="6"/>
  <c r="J1994" i="6"/>
  <c r="K1994" i="6"/>
  <c r="M1994" i="6"/>
  <c r="N1994" i="6"/>
  <c r="V1994" i="6" s="1"/>
  <c r="O1994" i="6"/>
  <c r="P1994" i="6"/>
  <c r="F1995" i="6"/>
  <c r="J1995" i="6"/>
  <c r="AA1995" i="6" s="1"/>
  <c r="K1995" i="6"/>
  <c r="M1995" i="6"/>
  <c r="N1995" i="6"/>
  <c r="O1995" i="6"/>
  <c r="P1995" i="6"/>
  <c r="F1996" i="6"/>
  <c r="J1996" i="6"/>
  <c r="K1996" i="6"/>
  <c r="M1996" i="6"/>
  <c r="N1996" i="6"/>
  <c r="O1996" i="6"/>
  <c r="P1996" i="6"/>
  <c r="F1997" i="6"/>
  <c r="J1997" i="6"/>
  <c r="K1997" i="6"/>
  <c r="M1997" i="6"/>
  <c r="U1997" i="6" s="1"/>
  <c r="N1997" i="6"/>
  <c r="AE1997" i="6" s="1"/>
  <c r="O1997" i="6"/>
  <c r="P1997" i="6"/>
  <c r="F1998" i="6"/>
  <c r="J1998" i="6"/>
  <c r="K1998" i="6"/>
  <c r="M1998" i="6"/>
  <c r="N1998" i="6"/>
  <c r="O1998" i="6"/>
  <c r="P1998" i="6"/>
  <c r="X1998" i="6" s="1"/>
  <c r="F1999" i="6"/>
  <c r="J1999" i="6"/>
  <c r="K1999" i="6"/>
  <c r="M1999" i="6"/>
  <c r="U1999" i="6" s="1"/>
  <c r="N1999" i="6"/>
  <c r="O1999" i="6"/>
  <c r="P1999" i="6"/>
  <c r="X1999" i="6" s="1"/>
  <c r="F2000" i="6"/>
  <c r="J2000" i="6"/>
  <c r="K2000" i="6"/>
  <c r="M2000" i="6"/>
  <c r="N2000" i="6"/>
  <c r="V2000" i="6" s="1"/>
  <c r="O2000" i="6"/>
  <c r="P2000" i="6"/>
  <c r="X2000" i="6" s="1"/>
  <c r="F2001" i="6"/>
  <c r="J2001" i="6"/>
  <c r="K2001" i="6"/>
  <c r="M2001" i="6"/>
  <c r="N2001" i="6"/>
  <c r="V2001" i="6" s="1"/>
  <c r="O2001" i="6"/>
  <c r="P2001" i="6"/>
  <c r="F2002" i="6"/>
  <c r="J2002" i="6"/>
  <c r="K2002" i="6"/>
  <c r="M2002" i="6"/>
  <c r="N2002" i="6"/>
  <c r="AE2002" i="6" s="1"/>
  <c r="O2002" i="6"/>
  <c r="P2002" i="6"/>
  <c r="F2003" i="6"/>
  <c r="J2003" i="6"/>
  <c r="K2003" i="6"/>
  <c r="M2003" i="6"/>
  <c r="U2003" i="6" s="1"/>
  <c r="N2003" i="6"/>
  <c r="O2003" i="6"/>
  <c r="P2003" i="6"/>
  <c r="F2004" i="6"/>
  <c r="J2004" i="6"/>
  <c r="AA2004" i="6" s="1"/>
  <c r="K2004" i="6"/>
  <c r="M2004" i="6"/>
  <c r="N2004" i="6"/>
  <c r="O2004" i="6"/>
  <c r="P2004" i="6"/>
  <c r="AG2004" i="6" s="1"/>
  <c r="F2005" i="6"/>
  <c r="J2005" i="6"/>
  <c r="K2005" i="6"/>
  <c r="M2005" i="6"/>
  <c r="U2005" i="6" s="1"/>
  <c r="N2005" i="6"/>
  <c r="O2005" i="6"/>
  <c r="P2005" i="6"/>
  <c r="F2006" i="6"/>
  <c r="J2006" i="6"/>
  <c r="K2006" i="6"/>
  <c r="M2006" i="6"/>
  <c r="N2006" i="6"/>
  <c r="AE2006" i="6" s="1"/>
  <c r="O2006" i="6"/>
  <c r="P2006" i="6"/>
  <c r="X2006" i="6" s="1"/>
  <c r="F2007" i="6"/>
  <c r="J2007" i="6"/>
  <c r="K2007" i="6"/>
  <c r="AB2007" i="6" s="1"/>
  <c r="M2007" i="6"/>
  <c r="AD2007" i="6" s="1"/>
  <c r="N2007" i="6"/>
  <c r="V2007" i="6" s="1"/>
  <c r="O2007" i="6"/>
  <c r="W2007" i="6" s="1"/>
  <c r="P2007" i="6"/>
  <c r="F2008" i="6"/>
  <c r="J2008" i="6"/>
  <c r="K2008" i="6"/>
  <c r="AB2008" i="6" s="1"/>
  <c r="M2008" i="6"/>
  <c r="N2008" i="6"/>
  <c r="O2008" i="6"/>
  <c r="AF2008" i="6" s="1"/>
  <c r="P2008" i="6"/>
  <c r="X2008" i="6" s="1"/>
  <c r="F2009" i="6"/>
  <c r="J2009" i="6"/>
  <c r="K2009" i="6"/>
  <c r="M2009" i="6"/>
  <c r="AD2009" i="6" s="1"/>
  <c r="N2009" i="6"/>
  <c r="O2009" i="6"/>
  <c r="P2009" i="6"/>
  <c r="F2010" i="6"/>
  <c r="J2010" i="6"/>
  <c r="K2010" i="6"/>
  <c r="AB2010" i="6" s="1"/>
  <c r="M2010" i="6"/>
  <c r="N2010" i="6"/>
  <c r="O2010" i="6"/>
  <c r="AF2010" i="6" s="1"/>
  <c r="P2010" i="6"/>
  <c r="AG2010" i="6" s="1"/>
  <c r="F2011" i="6"/>
  <c r="J2011" i="6"/>
  <c r="K2011" i="6"/>
  <c r="M2011" i="6"/>
  <c r="U2011" i="6" s="1"/>
  <c r="AL2011" i="6" s="1"/>
  <c r="N2011" i="6"/>
  <c r="O2011" i="6"/>
  <c r="P2011" i="6"/>
  <c r="F2012" i="6"/>
  <c r="J2012" i="6"/>
  <c r="K2012" i="6"/>
  <c r="AB2012" i="6" s="1"/>
  <c r="M2012" i="6"/>
  <c r="U2012" i="6" s="1"/>
  <c r="N2012" i="6"/>
  <c r="V2012" i="6" s="1"/>
  <c r="O2012" i="6"/>
  <c r="AF2012" i="6" s="1"/>
  <c r="P2012" i="6"/>
  <c r="F2013" i="6"/>
  <c r="J2013" i="6"/>
  <c r="K2013" i="6"/>
  <c r="M2013" i="6"/>
  <c r="AD2013" i="6" s="1"/>
  <c r="N2013" i="6"/>
  <c r="AE2013" i="6" s="1"/>
  <c r="O2013" i="6"/>
  <c r="P2013" i="6"/>
  <c r="F2014" i="6"/>
  <c r="J2014" i="6"/>
  <c r="K2014" i="6"/>
  <c r="M2014" i="6"/>
  <c r="N2014" i="6"/>
  <c r="V2014" i="6" s="1"/>
  <c r="O2014" i="6"/>
  <c r="P2014" i="6"/>
  <c r="AG2014" i="6" s="1"/>
  <c r="F2015" i="6"/>
  <c r="J2015" i="6"/>
  <c r="K2015" i="6"/>
  <c r="M2015" i="6"/>
  <c r="U2015" i="6" s="1"/>
  <c r="N2015" i="6"/>
  <c r="V2015" i="6" s="1"/>
  <c r="AM2015" i="6" s="1"/>
  <c r="O2015" i="6"/>
  <c r="P2015" i="6"/>
  <c r="F2016" i="6"/>
  <c r="J2016" i="6"/>
  <c r="K2016" i="6"/>
  <c r="M2016" i="6"/>
  <c r="N2016" i="6"/>
  <c r="O2016" i="6"/>
  <c r="W2016" i="6" s="1"/>
  <c r="P2016" i="6"/>
  <c r="F2017" i="6"/>
  <c r="J2017" i="6"/>
  <c r="AA2017" i="6" s="1"/>
  <c r="K2017" i="6"/>
  <c r="M2017" i="6"/>
  <c r="N2017" i="6"/>
  <c r="V2017" i="6" s="1"/>
  <c r="O2017" i="6"/>
  <c r="P2017" i="6"/>
  <c r="F2018" i="6"/>
  <c r="J2018" i="6"/>
  <c r="K2018" i="6"/>
  <c r="M2018" i="6"/>
  <c r="N2018" i="6"/>
  <c r="O2018" i="6"/>
  <c r="P2018" i="6"/>
  <c r="AG2018" i="6" s="1"/>
  <c r="F2019" i="6"/>
  <c r="J2019" i="6"/>
  <c r="AA2019" i="6" s="1"/>
  <c r="K2019" i="6"/>
  <c r="M2019" i="6"/>
  <c r="AD2019" i="6" s="1"/>
  <c r="N2019" i="6"/>
  <c r="V2019" i="6" s="1"/>
  <c r="O2019" i="6"/>
  <c r="P2019" i="6"/>
  <c r="F2020" i="6"/>
  <c r="J2020" i="6"/>
  <c r="K2020" i="6"/>
  <c r="M2020" i="6"/>
  <c r="N2020" i="6"/>
  <c r="O2020" i="6"/>
  <c r="AF2020" i="6" s="1"/>
  <c r="P2020" i="6"/>
  <c r="AG2020" i="6" s="1"/>
  <c r="F2021" i="6"/>
  <c r="J2021" i="6"/>
  <c r="K2021" i="6"/>
  <c r="M2021" i="6"/>
  <c r="U2021" i="6" s="1"/>
  <c r="N2021" i="6"/>
  <c r="O2021" i="6"/>
  <c r="P2021" i="6"/>
  <c r="D21" i="10" l="1"/>
  <c r="U2007" i="6"/>
  <c r="AL2007" i="6" s="1"/>
  <c r="AB1977" i="6"/>
  <c r="U1955" i="6"/>
  <c r="AL1955" i="6" s="1"/>
  <c r="V1923" i="6"/>
  <c r="AD1962" i="6"/>
  <c r="W2008" i="6"/>
  <c r="AN2008" i="6" s="1"/>
  <c r="AA2001" i="6"/>
  <c r="U1958" i="6"/>
  <c r="AL1958" i="6" s="1"/>
  <c r="X2012" i="6"/>
  <c r="W1973" i="6"/>
  <c r="AN1973" i="6" s="1"/>
  <c r="V1956" i="6"/>
  <c r="AM1956" i="6" s="1"/>
  <c r="U1990" i="6"/>
  <c r="AL1990" i="6" s="1"/>
  <c r="AG2007" i="6"/>
  <c r="U2013" i="6"/>
  <c r="V2004" i="6"/>
  <c r="AM2004" i="6" s="1"/>
  <c r="U1982" i="6"/>
  <c r="V1972" i="6"/>
  <c r="AM1972" i="6" s="1"/>
  <c r="W2018" i="6"/>
  <c r="AN2018" i="6" s="1"/>
  <c r="W2001" i="6"/>
  <c r="AN2001" i="6" s="1"/>
  <c r="AB1991" i="6"/>
  <c r="AB1916" i="6"/>
  <c r="AF2018" i="6"/>
  <c r="U2006" i="6"/>
  <c r="V1995" i="6"/>
  <c r="AG1991" i="6"/>
  <c r="X1925" i="6"/>
  <c r="AO1925" i="6" s="1"/>
  <c r="AG1910" i="6"/>
  <c r="AA1978" i="6"/>
  <c r="AA1923" i="6"/>
  <c r="AG1878" i="6"/>
  <c r="V2021" i="6"/>
  <c r="AM2021" i="6" s="1"/>
  <c r="X2020" i="6"/>
  <c r="AO2020" i="6" s="1"/>
  <c r="AD2008" i="6"/>
  <c r="AB1967" i="6"/>
  <c r="AA1972" i="6"/>
  <c r="AA2000" i="6"/>
  <c r="X1973" i="6"/>
  <c r="AL1972" i="6"/>
  <c r="AA2021" i="6"/>
  <c r="AB2020" i="6"/>
  <c r="AA2007" i="6"/>
  <c r="W1995" i="6"/>
  <c r="AN1995" i="6" s="1"/>
  <c r="AF1983" i="6"/>
  <c r="V1964" i="6"/>
  <c r="AG1935" i="6"/>
  <c r="AB2003" i="6"/>
  <c r="AF2001" i="6"/>
  <c r="W2000" i="6"/>
  <c r="AN2000" i="6" s="1"/>
  <c r="AG1997" i="6"/>
  <c r="AB1993" i="6"/>
  <c r="W1983" i="6"/>
  <c r="AN1983" i="6" s="1"/>
  <c r="AB1981" i="6"/>
  <c r="AA1924" i="6"/>
  <c r="V1920" i="6"/>
  <c r="AM1920" i="6" s="1"/>
  <c r="AE2009" i="6"/>
  <c r="AA2015" i="6"/>
  <c r="AD2014" i="6"/>
  <c r="X1997" i="6"/>
  <c r="AO1997" i="6" s="1"/>
  <c r="AF1973" i="6"/>
  <c r="AB1969" i="6"/>
  <c r="V1961" i="6"/>
  <c r="AM1961" i="6" s="1"/>
  <c r="AB1907" i="6"/>
  <c r="AB1876" i="6"/>
  <c r="W2017" i="6"/>
  <c r="U2014" i="6"/>
  <c r="U1979" i="6"/>
  <c r="W1997" i="6"/>
  <c r="AN1997" i="6" s="1"/>
  <c r="AD1968" i="6"/>
  <c r="AE2019" i="6"/>
  <c r="AF2014" i="6"/>
  <c r="AA2011" i="6"/>
  <c r="AB1997" i="6"/>
  <c r="V1971" i="6"/>
  <c r="AM1971" i="6" s="1"/>
  <c r="AF1963" i="6"/>
  <c r="AB1934" i="6"/>
  <c r="U1931" i="6"/>
  <c r="AL2012" i="6"/>
  <c r="U2008" i="6"/>
  <c r="AA1997" i="6"/>
  <c r="AD1989" i="6"/>
  <c r="AA1966" i="6"/>
  <c r="W1949" i="6"/>
  <c r="X1945" i="6"/>
  <c r="AA1929" i="6"/>
  <c r="AF1997" i="6"/>
  <c r="V1924" i="6"/>
  <c r="AM1924" i="6" s="1"/>
  <c r="W2014" i="6"/>
  <c r="V2003" i="6"/>
  <c r="AM2003" i="6" s="1"/>
  <c r="U1993" i="6"/>
  <c r="U1975" i="6"/>
  <c r="AL1975" i="6" s="1"/>
  <c r="X1943" i="6"/>
  <c r="W1929" i="6"/>
  <c r="AN1929" i="6" s="1"/>
  <c r="AB1912" i="6"/>
  <c r="AO2000" i="6"/>
  <c r="V1979" i="6"/>
  <c r="AM1979" i="6" s="1"/>
  <c r="V1973" i="6"/>
  <c r="AM1973" i="6" s="1"/>
  <c r="U1957" i="6"/>
  <c r="AL1957" i="6" s="1"/>
  <c r="V1919" i="6"/>
  <c r="W2020" i="6"/>
  <c r="AB2019" i="6"/>
  <c r="V2018" i="6"/>
  <c r="AB2017" i="6"/>
  <c r="AE2015" i="6"/>
  <c r="AB2014" i="6"/>
  <c r="AG2012" i="6"/>
  <c r="AE1995" i="6"/>
  <c r="AA1992" i="6"/>
  <c r="W1991" i="6"/>
  <c r="AN1991" i="6" s="1"/>
  <c r="U1989" i="6"/>
  <c r="AD1957" i="6"/>
  <c r="AA1956" i="6"/>
  <c r="W1876" i="6"/>
  <c r="AN1876" i="6" s="1"/>
  <c r="AF2016" i="6"/>
  <c r="X1985" i="6"/>
  <c r="AO1985" i="6" s="1"/>
  <c r="X1977" i="6"/>
  <c r="AO1977" i="6" s="1"/>
  <c r="AG1975" i="6"/>
  <c r="U1964" i="6"/>
  <c r="AL1964" i="6" s="1"/>
  <c r="AD1959" i="6"/>
  <c r="U1928" i="6"/>
  <c r="AL1928" i="6" s="1"/>
  <c r="X1878" i="6"/>
  <c r="AO1878" i="6" s="1"/>
  <c r="X2009" i="6"/>
  <c r="W2006" i="6"/>
  <c r="AN2006" i="6" s="1"/>
  <c r="AG1965" i="6"/>
  <c r="AB1965" i="6"/>
  <c r="X1966" i="6"/>
  <c r="AA1965" i="6"/>
  <c r="W1963" i="6"/>
  <c r="AN1963" i="6" s="1"/>
  <c r="AF1945" i="6"/>
  <c r="W1944" i="6"/>
  <c r="AN1944" i="6" s="1"/>
  <c r="AF1896" i="6"/>
  <c r="AA1876" i="6"/>
  <c r="W2011" i="6"/>
  <c r="AN2011" i="6" s="1"/>
  <c r="AG2000" i="6"/>
  <c r="AF1984" i="6"/>
  <c r="AF1981" i="6"/>
  <c r="AE1946" i="6"/>
  <c r="W1945" i="6"/>
  <c r="AN1945" i="6" s="1"/>
  <c r="AE1942" i="6"/>
  <c r="W1939" i="6"/>
  <c r="X1929" i="6"/>
  <c r="W1872" i="6"/>
  <c r="X2019" i="6"/>
  <c r="AF2017" i="6"/>
  <c r="AB2016" i="6"/>
  <c r="W2015" i="6"/>
  <c r="AN2015" i="6" s="1"/>
  <c r="AA2013" i="6"/>
  <c r="W2012" i="6"/>
  <c r="X2010" i="6"/>
  <c r="AO2010" i="6" s="1"/>
  <c r="W2009" i="6"/>
  <c r="AF2005" i="6"/>
  <c r="AA2003" i="6"/>
  <c r="AG2001" i="6"/>
  <c r="AA1996" i="6"/>
  <c r="W1980" i="6"/>
  <c r="AN1980" i="6" s="1"/>
  <c r="W1975" i="6"/>
  <c r="AG1930" i="6"/>
  <c r="AG1908" i="6"/>
  <c r="AD2020" i="6"/>
  <c r="AF2015" i="6"/>
  <c r="AF2009" i="6"/>
  <c r="W2003" i="6"/>
  <c r="AN2003" i="6" s="1"/>
  <c r="AG1998" i="6"/>
  <c r="X1993" i="6"/>
  <c r="AO1993" i="6" s="1"/>
  <c r="AB1983" i="6"/>
  <c r="AD1976" i="6"/>
  <c r="AA1969" i="6"/>
  <c r="X1934" i="6"/>
  <c r="AF2003" i="6"/>
  <c r="AB2001" i="6"/>
  <c r="V1999" i="6"/>
  <c r="AB1995" i="6"/>
  <c r="X1989" i="6"/>
  <c r="AO1989" i="6" s="1"/>
  <c r="AD1973" i="6"/>
  <c r="W1969" i="6"/>
  <c r="AG1961" i="6"/>
  <c r="X1960" i="6"/>
  <c r="AD1951" i="6"/>
  <c r="AD1937" i="6"/>
  <c r="Y2014" i="6"/>
  <c r="AP2014" i="6" s="1"/>
  <c r="Y1939" i="6"/>
  <c r="AP1939" i="6" s="1"/>
  <c r="X1938" i="6"/>
  <c r="AE2021" i="6"/>
  <c r="V2020" i="6"/>
  <c r="AB2018" i="6"/>
  <c r="AD2016" i="6"/>
  <c r="AD2015" i="6"/>
  <c r="X2014" i="6"/>
  <c r="W2005" i="6"/>
  <c r="AA1999" i="6"/>
  <c r="AO1998" i="6"/>
  <c r="AE1998" i="6"/>
  <c r="AF1993" i="6"/>
  <c r="V1991" i="6"/>
  <c r="AM1991" i="6" s="1"/>
  <c r="AG1988" i="6"/>
  <c r="W1987" i="6"/>
  <c r="AN1987" i="6" s="1"/>
  <c r="V1983" i="6"/>
  <c r="AM1983" i="6" s="1"/>
  <c r="AG1979" i="6"/>
  <c r="W1977" i="6"/>
  <c r="AF1977" i="6"/>
  <c r="AE1976" i="6"/>
  <c r="AE1966" i="6"/>
  <c r="U1965" i="6"/>
  <c r="AL1965" i="6" s="1"/>
  <c r="AD1940" i="6"/>
  <c r="AE2004" i="6"/>
  <c r="V1998" i="6"/>
  <c r="AM1998" i="6" s="1"/>
  <c r="U1996" i="6"/>
  <c r="AL1996" i="6" s="1"/>
  <c r="X1994" i="6"/>
  <c r="X1987" i="6"/>
  <c r="AG1987" i="6"/>
  <c r="AB1987" i="6"/>
  <c r="AG1986" i="6"/>
  <c r="AB1986" i="6"/>
  <c r="AD1983" i="6"/>
  <c r="W1979" i="6"/>
  <c r="AF1979" i="6"/>
  <c r="W1967" i="6"/>
  <c r="AF1967" i="6"/>
  <c r="AA1967" i="6"/>
  <c r="AM1966" i="6"/>
  <c r="X1954" i="6"/>
  <c r="AB1954" i="6"/>
  <c r="AG2006" i="6"/>
  <c r="X2003" i="6"/>
  <c r="AG2003" i="6"/>
  <c r="AB1999" i="6"/>
  <c r="X1996" i="6"/>
  <c r="AO1996" i="6" s="1"/>
  <c r="AA1993" i="6"/>
  <c r="U1992" i="6"/>
  <c r="AE1992" i="6"/>
  <c r="W1989" i="6"/>
  <c r="AF1989" i="6"/>
  <c r="AA1987" i="6"/>
  <c r="AF1986" i="6"/>
  <c r="AN1981" i="6"/>
  <c r="U1981" i="6"/>
  <c r="AL1981" i="6" s="1"/>
  <c r="V1975" i="6"/>
  <c r="AM1975" i="6" s="1"/>
  <c r="AE1972" i="6"/>
  <c r="X1953" i="6"/>
  <c r="AA1930" i="6"/>
  <c r="AD2018" i="6"/>
  <c r="U2018" i="6"/>
  <c r="AL2018" i="6" s="1"/>
  <c r="W1999" i="6"/>
  <c r="AN1999" i="6" s="1"/>
  <c r="AF1999" i="6"/>
  <c r="V1993" i="6"/>
  <c r="AM1993" i="6" s="1"/>
  <c r="AA1991" i="6"/>
  <c r="V1989" i="6"/>
  <c r="AM1989" i="6" s="1"/>
  <c r="AF1987" i="6"/>
  <c r="AA1986" i="6"/>
  <c r="V1981" i="6"/>
  <c r="AM1981" i="6" s="1"/>
  <c r="U1980" i="6"/>
  <c r="X1979" i="6"/>
  <c r="AO1979" i="6" s="1"/>
  <c r="AH1973" i="6"/>
  <c r="Y1973" i="6"/>
  <c r="AB1959" i="6"/>
  <c r="V1933" i="6"/>
  <c r="AD1977" i="6"/>
  <c r="W1971" i="6"/>
  <c r="X1969" i="6"/>
  <c r="AO1969" i="6" s="1"/>
  <c r="AF1955" i="6"/>
  <c r="AB1945" i="6"/>
  <c r="AA1943" i="6"/>
  <c r="AE1939" i="6"/>
  <c r="V1939" i="6"/>
  <c r="AG1936" i="6"/>
  <c r="AF1964" i="6"/>
  <c r="U1939" i="6"/>
  <c r="AL1939" i="6" s="1"/>
  <c r="AG1929" i="6"/>
  <c r="V1926" i="6"/>
  <c r="AE1919" i="6"/>
  <c r="U1874" i="6"/>
  <c r="AL1874" i="6" s="1"/>
  <c r="V1928" i="6"/>
  <c r="AM1928" i="6" s="1"/>
  <c r="U1919" i="6"/>
  <c r="AD1919" i="6"/>
  <c r="AN1896" i="6"/>
  <c r="AB1904" i="6"/>
  <c r="W1954" i="6"/>
  <c r="V1946" i="6"/>
  <c r="W1942" i="6"/>
  <c r="AN1942" i="6" s="1"/>
  <c r="AE1928" i="6"/>
  <c r="V1927" i="6"/>
  <c r="AM1927" i="6" s="1"/>
  <c r="AB1913" i="6"/>
  <c r="V1876" i="6"/>
  <c r="AM2007" i="6"/>
  <c r="X2021" i="6"/>
  <c r="V2008" i="6"/>
  <c r="AE2007" i="6"/>
  <c r="AF1985" i="6"/>
  <c r="V1985" i="6"/>
  <c r="AM1985" i="6" s="1"/>
  <c r="Y1983" i="6"/>
  <c r="U1983" i="6"/>
  <c r="U1971" i="6"/>
  <c r="V1965" i="6"/>
  <c r="AD1950" i="6"/>
  <c r="AH1948" i="6"/>
  <c r="AG1944" i="6"/>
  <c r="X1944" i="6"/>
  <c r="W1943" i="6"/>
  <c r="AA1942" i="6"/>
  <c r="X1937" i="6"/>
  <c r="AD2006" i="6"/>
  <c r="X2004" i="6"/>
  <c r="AE1996" i="6"/>
  <c r="AE1991" i="6"/>
  <c r="V1987" i="6"/>
  <c r="AD1980" i="6"/>
  <c r="AE1969" i="6"/>
  <c r="V1963" i="6"/>
  <c r="V1959" i="6"/>
  <c r="AM1959" i="6" s="1"/>
  <c r="AF1954" i="6"/>
  <c r="X1952" i="6"/>
  <c r="AO1952" i="6" s="1"/>
  <c r="AL1951" i="6"/>
  <c r="X1941" i="6"/>
  <c r="AO1941" i="6" s="1"/>
  <c r="AG1939" i="6"/>
  <c r="X1939" i="6"/>
  <c r="W1935" i="6"/>
  <c r="X1933" i="6"/>
  <c r="X1931" i="6"/>
  <c r="AB1906" i="6"/>
  <c r="V1997" i="6"/>
  <c r="U1995" i="6"/>
  <c r="V1992" i="6"/>
  <c r="AM1992" i="6" s="1"/>
  <c r="U1991" i="6"/>
  <c r="AE1978" i="6"/>
  <c r="U1963" i="6"/>
  <c r="U1959" i="6"/>
  <c r="AD1936" i="6"/>
  <c r="AA1926" i="6"/>
  <c r="AA1925" i="6"/>
  <c r="V1996" i="6"/>
  <c r="AM1996" i="6" s="1"/>
  <c r="AG1995" i="6"/>
  <c r="X1995" i="6"/>
  <c r="AO1995" i="6" s="1"/>
  <c r="AE1994" i="6"/>
  <c r="Y1993" i="6"/>
  <c r="AH1988" i="6"/>
  <c r="W1985" i="6"/>
  <c r="Y1979" i="6"/>
  <c r="AP1979" i="6" s="1"/>
  <c r="Y1977" i="6"/>
  <c r="V1969" i="6"/>
  <c r="X1957" i="6"/>
  <c r="AE1943" i="6"/>
  <c r="V1943" i="6"/>
  <c r="U1938" i="6"/>
  <c r="AL1938" i="6" s="1"/>
  <c r="X1932" i="6"/>
  <c r="AO1932" i="6" s="1"/>
  <c r="AE1925" i="6"/>
  <c r="V1925" i="6"/>
  <c r="AE1923" i="6"/>
  <c r="U1921" i="6"/>
  <c r="AL1921" i="6" s="1"/>
  <c r="W1919" i="6"/>
  <c r="AB1917" i="6"/>
  <c r="W1910" i="6"/>
  <c r="AF1910" i="6"/>
  <c r="AL1937" i="6"/>
  <c r="AE1933" i="6"/>
  <c r="W1932" i="6"/>
  <c r="AN1932" i="6" s="1"/>
  <c r="Y1876" i="6"/>
  <c r="U1876" i="6"/>
  <c r="AL1876" i="6" s="1"/>
  <c r="X1876" i="6"/>
  <c r="AO1876" i="6" s="1"/>
  <c r="X1874" i="6"/>
  <c r="AO1874" i="6" s="1"/>
  <c r="X1873" i="6"/>
  <c r="AL2015" i="6"/>
  <c r="AB2011" i="6"/>
  <c r="AD2010" i="6"/>
  <c r="U2010" i="6"/>
  <c r="X2018" i="6"/>
  <c r="AO2018" i="6" s="1"/>
  <c r="X2007" i="6"/>
  <c r="W2002" i="6"/>
  <c r="U2001" i="6"/>
  <c r="AB2005" i="6"/>
  <c r="AD2004" i="6"/>
  <c r="AE2003" i="6"/>
  <c r="X2001" i="6"/>
  <c r="AO2001" i="6" s="1"/>
  <c r="U2016" i="6"/>
  <c r="X2013" i="6"/>
  <c r="AO2013" i="6" s="1"/>
  <c r="AF2011" i="6"/>
  <c r="W2010" i="6"/>
  <c r="U2009" i="6"/>
  <c r="X2005" i="6"/>
  <c r="AO2005" i="6" s="1"/>
  <c r="U2004" i="6"/>
  <c r="AG1994" i="6"/>
  <c r="X1991" i="6"/>
  <c r="AD1990" i="6"/>
  <c r="AF1971" i="6"/>
  <c r="AA1970" i="6"/>
  <c r="AG1969" i="6"/>
  <c r="U1968" i="6"/>
  <c r="AN1937" i="6"/>
  <c r="X1988" i="6"/>
  <c r="AO1988" i="6" s="1"/>
  <c r="X1984" i="6"/>
  <c r="AO1984" i="6" s="1"/>
  <c r="AD1982" i="6"/>
  <c r="AB1975" i="6"/>
  <c r="AL1974" i="6"/>
  <c r="W1984" i="6"/>
  <c r="AD1981" i="6"/>
  <c r="AD1979" i="6"/>
  <c r="AD1974" i="6"/>
  <c r="X1971" i="6"/>
  <c r="AG1993" i="6"/>
  <c r="AG1973" i="6"/>
  <c r="AB1972" i="6"/>
  <c r="U1967" i="6"/>
  <c r="AL1967" i="6" s="1"/>
  <c r="AH1950" i="6"/>
  <c r="W1946" i="6"/>
  <c r="AE1945" i="6"/>
  <c r="AE1944" i="6"/>
  <c r="V1944" i="6"/>
  <c r="U1941" i="6"/>
  <c r="AL1941" i="6" s="1"/>
  <c r="W1940" i="6"/>
  <c r="AF1939" i="6"/>
  <c r="AB1939" i="6"/>
  <c r="AD1938" i="6"/>
  <c r="AB1937" i="6"/>
  <c r="AB1936" i="6"/>
  <c r="X1935" i="6"/>
  <c r="V1934" i="6"/>
  <c r="AE1934" i="6"/>
  <c r="W1928" i="6"/>
  <c r="AA1928" i="6"/>
  <c r="X1912" i="6"/>
  <c r="X1963" i="6"/>
  <c r="X1961" i="6"/>
  <c r="AG1959" i="6"/>
  <c r="X1959" i="6"/>
  <c r="AO1959" i="6" s="1"/>
  <c r="AD1958" i="6"/>
  <c r="W1955" i="6"/>
  <c r="AH1954" i="6"/>
  <c r="U1954" i="6"/>
  <c r="AL1954" i="6" s="1"/>
  <c r="V1953" i="6"/>
  <c r="W1951" i="6"/>
  <c r="AL1950" i="6"/>
  <c r="W1948" i="6"/>
  <c r="AM1945" i="6"/>
  <c r="U1942" i="6"/>
  <c r="AD1942" i="6"/>
  <c r="AF1937" i="6"/>
  <c r="W1936" i="6"/>
  <c r="AA1933" i="6"/>
  <c r="V1930" i="6"/>
  <c r="AF1951" i="6"/>
  <c r="AF1947" i="6"/>
  <c r="W1947" i="6"/>
  <c r="AA1947" i="6"/>
  <c r="AG1943" i="6"/>
  <c r="AA1941" i="6"/>
  <c r="AG1940" i="6"/>
  <c r="X1940" i="6"/>
  <c r="U1935" i="6"/>
  <c r="AL1935" i="6" s="1"/>
  <c r="AD1935" i="6"/>
  <c r="V1929" i="6"/>
  <c r="AM1929" i="6" s="1"/>
  <c r="X1965" i="6"/>
  <c r="AD1964" i="6"/>
  <c r="AF1949" i="6"/>
  <c r="AE1947" i="6"/>
  <c r="V1947" i="6"/>
  <c r="AG1946" i="6"/>
  <c r="X1946" i="6"/>
  <c r="AF1943" i="6"/>
  <c r="AB1943" i="6"/>
  <c r="AE1941" i="6"/>
  <c r="V1941" i="6"/>
  <c r="X1936" i="6"/>
  <c r="U1932" i="6"/>
  <c r="AE1930" i="6"/>
  <c r="AG1923" i="6"/>
  <c r="X1923" i="6"/>
  <c r="W1938" i="6"/>
  <c r="AN1938" i="6" s="1"/>
  <c r="X1930" i="6"/>
  <c r="AO1930" i="6" s="1"/>
  <c r="X1920" i="6"/>
  <c r="AB1915" i="6"/>
  <c r="U1913" i="6"/>
  <c r="AD1913" i="6"/>
  <c r="AB1911" i="6"/>
  <c r="AG1953" i="6"/>
  <c r="AE1927" i="6"/>
  <c r="AD1921" i="6"/>
  <c r="AA1927" i="6"/>
  <c r="X1924" i="6"/>
  <c r="AO1924" i="6" s="1"/>
  <c r="AB1919" i="6"/>
  <c r="AB1882" i="6"/>
  <c r="AF1876" i="6"/>
  <c r="AG1874" i="6"/>
  <c r="AH1984" i="6"/>
  <c r="Y1997" i="6"/>
  <c r="Y1981" i="6"/>
  <c r="AH1981" i="6"/>
  <c r="Y2012" i="6"/>
  <c r="AH1986" i="6"/>
  <c r="Y2018" i="6"/>
  <c r="AH2016" i="6"/>
  <c r="AH2012" i="6"/>
  <c r="AL2021" i="6"/>
  <c r="AM2017" i="6"/>
  <c r="Y2020" i="6"/>
  <c r="U2020" i="6"/>
  <c r="AB2013" i="6"/>
  <c r="AE2005" i="6"/>
  <c r="Y2001" i="6"/>
  <c r="Y1965" i="6"/>
  <c r="AF1961" i="6"/>
  <c r="AD2021" i="6"/>
  <c r="W2021" i="6"/>
  <c r="AH2020" i="6"/>
  <c r="AM2019" i="6"/>
  <c r="AF2019" i="6"/>
  <c r="U2019" i="6"/>
  <c r="AH2018" i="6"/>
  <c r="AD2017" i="6"/>
  <c r="X2017" i="6"/>
  <c r="X2016" i="6"/>
  <c r="Y2016" i="6"/>
  <c r="AB2015" i="6"/>
  <c r="V2013" i="6"/>
  <c r="AD2012" i="6"/>
  <c r="AD2011" i="6"/>
  <c r="AF2007" i="6"/>
  <c r="AH2007" i="6"/>
  <c r="Y2007" i="6"/>
  <c r="V2005" i="6"/>
  <c r="AE2001" i="6"/>
  <c r="AM2000" i="6"/>
  <c r="W1994" i="6"/>
  <c r="Y1987" i="6"/>
  <c r="AP1987" i="6" s="1"/>
  <c r="AO1983" i="6"/>
  <c r="AG1983" i="6"/>
  <c r="AB1978" i="6"/>
  <c r="W1961" i="6"/>
  <c r="Y1963" i="6"/>
  <c r="AB1961" i="6"/>
  <c r="AB2021" i="6"/>
  <c r="U2017" i="6"/>
  <c r="AH2014" i="6"/>
  <c r="AE2011" i="6"/>
  <c r="V2011" i="6"/>
  <c r="X2011" i="6"/>
  <c r="V2009" i="6"/>
  <c r="AA2009" i="6"/>
  <c r="AA2005" i="6"/>
  <c r="X2002" i="6"/>
  <c r="AM2001" i="6"/>
  <c r="U2000" i="6"/>
  <c r="AD2000" i="6"/>
  <c r="AO1999" i="6"/>
  <c r="AG1999" i="6"/>
  <c r="W1998" i="6"/>
  <c r="AG1990" i="6"/>
  <c r="U1988" i="6"/>
  <c r="AF1953" i="6"/>
  <c r="AB1953" i="6"/>
  <c r="AO2008" i="6"/>
  <c r="AG2008" i="6"/>
  <c r="AO2006" i="6"/>
  <c r="Y1995" i="6"/>
  <c r="U1984" i="6"/>
  <c r="Y1961" i="6"/>
  <c r="AF2021" i="6"/>
  <c r="W2019" i="6"/>
  <c r="AE2017" i="6"/>
  <c r="AN2016" i="6"/>
  <c r="AG2016" i="6"/>
  <c r="V2016" i="6"/>
  <c r="X2015" i="6"/>
  <c r="AF2013" i="6"/>
  <c r="W2013" i="6"/>
  <c r="V2010" i="6"/>
  <c r="Y2005" i="6"/>
  <c r="AP2005" i="6" s="1"/>
  <c r="W2004" i="6"/>
  <c r="AN2004" i="6" s="1"/>
  <c r="AG2002" i="6"/>
  <c r="AO1992" i="6"/>
  <c r="Y1991" i="6"/>
  <c r="V1974" i="6"/>
  <c r="AE1974" i="6"/>
  <c r="AA1974" i="6"/>
  <c r="AD1970" i="6"/>
  <c r="U1970" i="6"/>
  <c r="X1955" i="6"/>
  <c r="W1953" i="6"/>
  <c r="AB2009" i="6"/>
  <c r="AD2002" i="6"/>
  <c r="U2002" i="6"/>
  <c r="AA1998" i="6"/>
  <c r="AG1996" i="6"/>
  <c r="AD1996" i="6"/>
  <c r="AA1994" i="6"/>
  <c r="AN1993" i="6"/>
  <c r="AG1992" i="6"/>
  <c r="AD1992" i="6"/>
  <c r="U1986" i="6"/>
  <c r="Y1986" i="6"/>
  <c r="AG1981" i="6"/>
  <c r="AA1980" i="6"/>
  <c r="AM1978" i="6"/>
  <c r="W1976" i="6"/>
  <c r="AB1976" i="6"/>
  <c r="AP1975" i="6"/>
  <c r="AH1975" i="6"/>
  <c r="AG1967" i="6"/>
  <c r="X1967" i="6"/>
  <c r="U1966" i="6"/>
  <c r="AD1966" i="6"/>
  <c r="AH1959" i="6"/>
  <c r="Y1959" i="6"/>
  <c r="AD1956" i="6"/>
  <c r="U1956" i="6"/>
  <c r="AG1951" i="6"/>
  <c r="X1951" i="6"/>
  <c r="AO1951" i="6" s="1"/>
  <c r="U1944" i="6"/>
  <c r="AD1944" i="6"/>
  <c r="X1927" i="6"/>
  <c r="AG1927" i="6"/>
  <c r="U1998" i="6"/>
  <c r="U1994" i="6"/>
  <c r="V1990" i="6"/>
  <c r="AM1990" i="6" s="1"/>
  <c r="W1988" i="6"/>
  <c r="V1986" i="6"/>
  <c r="AB1985" i="6"/>
  <c r="AB1984" i="6"/>
  <c r="U1978" i="6"/>
  <c r="AD1978" i="6"/>
  <c r="AL1976" i="6"/>
  <c r="AB1970" i="6"/>
  <c r="AF1969" i="6"/>
  <c r="AD1961" i="6"/>
  <c r="AD1960" i="6"/>
  <c r="U1960" i="6"/>
  <c r="V1955" i="6"/>
  <c r="AD1953" i="6"/>
  <c r="AD1952" i="6"/>
  <c r="U1952" i="6"/>
  <c r="AE2000" i="6"/>
  <c r="AE1999" i="6"/>
  <c r="AD1998" i="6"/>
  <c r="W1996" i="6"/>
  <c r="AF1995" i="6"/>
  <c r="AD1994" i="6"/>
  <c r="AM1994" i="6"/>
  <c r="W1992" i="6"/>
  <c r="AF1991" i="6"/>
  <c r="AB1989" i="6"/>
  <c r="AD1986" i="6"/>
  <c r="X1982" i="6"/>
  <c r="V1980" i="6"/>
  <c r="AE1980" i="6"/>
  <c r="AG1977" i="6"/>
  <c r="X1972" i="6"/>
  <c r="AE1967" i="6"/>
  <c r="V1967" i="6"/>
  <c r="AB1963" i="6"/>
  <c r="AL1962" i="6"/>
  <c r="W1962" i="6"/>
  <c r="AN1962" i="6" s="1"/>
  <c r="AF1962" i="6"/>
  <c r="AB1962" i="6"/>
  <c r="AF1956" i="6"/>
  <c r="W1956" i="6"/>
  <c r="AB1956" i="6"/>
  <c r="AE1951" i="6"/>
  <c r="V1951" i="6"/>
  <c r="AE1949" i="6"/>
  <c r="V1949" i="6"/>
  <c r="AA1949" i="6"/>
  <c r="W1924" i="6"/>
  <c r="Y1924" i="6"/>
  <c r="AO1975" i="6"/>
  <c r="AB1971" i="6"/>
  <c r="X1968" i="6"/>
  <c r="Y1967" i="6"/>
  <c r="AN1965" i="6"/>
  <c r="AF1965" i="6"/>
  <c r="AG1964" i="6"/>
  <c r="AN1959" i="6"/>
  <c r="AF1959" i="6"/>
  <c r="Y1951" i="6"/>
  <c r="AG1950" i="6"/>
  <c r="X1950" i="6"/>
  <c r="AG1947" i="6"/>
  <c r="X1947" i="6"/>
  <c r="AE1940" i="6"/>
  <c r="V1940" i="6"/>
  <c r="AA1940" i="6"/>
  <c r="Y1937" i="6"/>
  <c r="AH1937" i="6"/>
  <c r="V1931" i="6"/>
  <c r="AE1931" i="6"/>
  <c r="AA1931" i="6"/>
  <c r="W1926" i="6"/>
  <c r="AG1948" i="6"/>
  <c r="X1948" i="6"/>
  <c r="AE1938" i="6"/>
  <c r="V1938" i="6"/>
  <c r="V1936" i="6"/>
  <c r="AA1936" i="6"/>
  <c r="AE1935" i="6"/>
  <c r="V1935" i="6"/>
  <c r="AF1934" i="6"/>
  <c r="W1934" i="6"/>
  <c r="V1913" i="6"/>
  <c r="AE1913" i="6"/>
  <c r="AA1913" i="6"/>
  <c r="AH1979" i="6"/>
  <c r="V1976" i="6"/>
  <c r="AN1972" i="6"/>
  <c r="AF1972" i="6"/>
  <c r="AD1972" i="6"/>
  <c r="AG1968" i="6"/>
  <c r="AE1968" i="6"/>
  <c r="V1968" i="6"/>
  <c r="AE1964" i="6"/>
  <c r="V1958" i="6"/>
  <c r="AN1957" i="6"/>
  <c r="AF1957" i="6"/>
  <c r="AB1957" i="6"/>
  <c r="Y1955" i="6"/>
  <c r="AH1951" i="6"/>
  <c r="AE1950" i="6"/>
  <c r="V1950" i="6"/>
  <c r="X1949" i="6"/>
  <c r="AF1941" i="6"/>
  <c r="W1941" i="6"/>
  <c r="AB1941" i="6"/>
  <c r="Y1941" i="6"/>
  <c r="AP1941" i="6" s="1"/>
  <c r="AM1937" i="6"/>
  <c r="AE1932" i="6"/>
  <c r="V1932" i="6"/>
  <c r="AG1971" i="6"/>
  <c r="AE1970" i="6"/>
  <c r="V1970" i="6"/>
  <c r="W1964" i="6"/>
  <c r="AN1964" i="6" s="1"/>
  <c r="AD1954" i="6"/>
  <c r="W1930" i="6"/>
  <c r="AB1947" i="6"/>
  <c r="Y1947" i="6"/>
  <c r="AP1947" i="6" s="1"/>
  <c r="U1946" i="6"/>
  <c r="AG1942" i="6"/>
  <c r="X1942" i="6"/>
  <c r="AE1937" i="6"/>
  <c r="AA1937" i="6"/>
  <c r="AO1928" i="6"/>
  <c r="AG1928" i="6"/>
  <c r="AA1946" i="6"/>
  <c r="AA1944" i="6"/>
  <c r="AL1936" i="6"/>
  <c r="AG1932" i="6"/>
  <c r="AG1931" i="6"/>
  <c r="AE1929" i="6"/>
  <c r="U1927" i="6"/>
  <c r="U1923" i="6"/>
  <c r="AF1920" i="6"/>
  <c r="AB1920" i="6"/>
  <c r="AO1910" i="6"/>
  <c r="AG1926" i="6"/>
  <c r="X1926" i="6"/>
  <c r="AN1920" i="6"/>
  <c r="V1921" i="6"/>
  <c r="AE1921" i="6"/>
  <c r="W1911" i="6"/>
  <c r="AF1911" i="6"/>
  <c r="AO1896" i="6"/>
  <c r="AG1896" i="6"/>
  <c r="AF1921" i="6"/>
  <c r="W1921" i="6"/>
  <c r="AF1913" i="6"/>
  <c r="W1913" i="6"/>
  <c r="AG1912" i="6"/>
  <c r="AG1920" i="6"/>
  <c r="AO1908" i="6"/>
  <c r="W1908" i="6"/>
  <c r="AB1881" i="6"/>
  <c r="AG1892" i="6"/>
  <c r="V1874" i="6"/>
  <c r="AA1874" i="6"/>
  <c r="Y2021" i="6"/>
  <c r="AH2021" i="6"/>
  <c r="Y2017" i="6"/>
  <c r="AH2017" i="6"/>
  <c r="Y2011" i="6"/>
  <c r="AH2011" i="6"/>
  <c r="Y2019" i="6"/>
  <c r="AH2019" i="6"/>
  <c r="Y2015" i="6"/>
  <c r="AH2015" i="6"/>
  <c r="Y2013" i="6"/>
  <c r="AH2013" i="6"/>
  <c r="Y2009" i="6"/>
  <c r="AH2009" i="6"/>
  <c r="AN2007" i="6"/>
  <c r="AH2004" i="6"/>
  <c r="AL1999" i="6"/>
  <c r="AD1999" i="6"/>
  <c r="AF1998" i="6"/>
  <c r="AB1998" i="6"/>
  <c r="Y1996" i="6"/>
  <c r="AH1996" i="6"/>
  <c r="Y1992" i="6"/>
  <c r="AH1992" i="6"/>
  <c r="AG2021" i="6"/>
  <c r="AE2020" i="6"/>
  <c r="AA2020" i="6"/>
  <c r="AG2019" i="6"/>
  <c r="AE2018" i="6"/>
  <c r="AA2018" i="6"/>
  <c r="AG2017" i="6"/>
  <c r="AE2016" i="6"/>
  <c r="AA2016" i="6"/>
  <c r="AG2015" i="6"/>
  <c r="AM2014" i="6"/>
  <c r="AE2014" i="6"/>
  <c r="AA2014" i="6"/>
  <c r="AG2013" i="6"/>
  <c r="AM2012" i="6"/>
  <c r="AE2012" i="6"/>
  <c r="AA2012" i="6"/>
  <c r="AG2011" i="6"/>
  <c r="AE2010" i="6"/>
  <c r="AA2010" i="6"/>
  <c r="AG2009" i="6"/>
  <c r="AE2008" i="6"/>
  <c r="AA2008" i="6"/>
  <c r="AF2006" i="6"/>
  <c r="AB2006" i="6"/>
  <c r="AL2005" i="6"/>
  <c r="AH2005" i="6"/>
  <c r="AD2005" i="6"/>
  <c r="AF2002" i="6"/>
  <c r="AB2002" i="6"/>
  <c r="AH2001" i="6"/>
  <c r="AD2001" i="6"/>
  <c r="AF2000" i="6"/>
  <c r="AB2000" i="6"/>
  <c r="Y2000" i="6"/>
  <c r="AH2000" i="6"/>
  <c r="Y1994" i="6"/>
  <c r="AH1994" i="6"/>
  <c r="AA2006" i="6"/>
  <c r="V2006" i="6"/>
  <c r="AG2005" i="6"/>
  <c r="AF2004" i="6"/>
  <c r="AB2004" i="6"/>
  <c r="Y2004" i="6"/>
  <c r="AL2003" i="6"/>
  <c r="AD2003" i="6"/>
  <c r="AA2002" i="6"/>
  <c r="V2002" i="6"/>
  <c r="AL1997" i="6"/>
  <c r="AH1997" i="6"/>
  <c r="AD1997" i="6"/>
  <c r="AF1996" i="6"/>
  <c r="AB1996" i="6"/>
  <c r="AH1995" i="6"/>
  <c r="AD1995" i="6"/>
  <c r="AF1994" i="6"/>
  <c r="AB1994" i="6"/>
  <c r="AH1993" i="6"/>
  <c r="AD1993" i="6"/>
  <c r="AF1992" i="6"/>
  <c r="AB1992" i="6"/>
  <c r="AH1991" i="6"/>
  <c r="AD1991" i="6"/>
  <c r="AF1990" i="6"/>
  <c r="AA1990" i="6"/>
  <c r="AF1988" i="6"/>
  <c r="AB1988" i="6"/>
  <c r="Y1988" i="6"/>
  <c r="V1984" i="6"/>
  <c r="AE1984" i="6"/>
  <c r="AA1984" i="6"/>
  <c r="X1990" i="6"/>
  <c r="AG1989" i="6"/>
  <c r="AA1988" i="6"/>
  <c r="V1988" i="6"/>
  <c r="AL1987" i="6"/>
  <c r="AH1987" i="6"/>
  <c r="AD1987" i="6"/>
  <c r="AL1985" i="6"/>
  <c r="AE1983" i="6"/>
  <c r="AA1983" i="6"/>
  <c r="AG1978" i="6"/>
  <c r="X1978" i="6"/>
  <c r="AM1977" i="6"/>
  <c r="AE1977" i="6"/>
  <c r="AA1977" i="6"/>
  <c r="AB1990" i="6"/>
  <c r="W1990" i="6"/>
  <c r="AE1989" i="6"/>
  <c r="AA1989" i="6"/>
  <c r="AD1985" i="6"/>
  <c r="W1982" i="6"/>
  <c r="AF1982" i="6"/>
  <c r="AB1982" i="6"/>
  <c r="Y1982" i="6"/>
  <c r="AH1982" i="6"/>
  <c r="AN1986" i="6"/>
  <c r="X1986" i="6"/>
  <c r="AG1985" i="6"/>
  <c r="AG1984" i="6"/>
  <c r="AH1983" i="6"/>
  <c r="AA1982" i="6"/>
  <c r="V1982" i="6"/>
  <c r="AO1981" i="6"/>
  <c r="AG1980" i="6"/>
  <c r="AE1979" i="6"/>
  <c r="AA1979" i="6"/>
  <c r="AE1985" i="6"/>
  <c r="AA1985" i="6"/>
  <c r="Y1984" i="6"/>
  <c r="AE1982" i="6"/>
  <c r="AG1982" i="6"/>
  <c r="AO1980" i="6"/>
  <c r="Y1980" i="6"/>
  <c r="AH1980" i="6"/>
  <c r="AE1981" i="6"/>
  <c r="AA1981" i="6"/>
  <c r="W1978" i="6"/>
  <c r="Y1978" i="6"/>
  <c r="AH1978" i="6"/>
  <c r="AO1976" i="6"/>
  <c r="Y1976" i="6"/>
  <c r="AH1976" i="6"/>
  <c r="AE1975" i="6"/>
  <c r="AA1975" i="6"/>
  <c r="AE1971" i="6"/>
  <c r="AA1971" i="6"/>
  <c r="AF1968" i="6"/>
  <c r="AB1968" i="6"/>
  <c r="Y1968" i="6"/>
  <c r="AH1968" i="6"/>
  <c r="AH1965" i="6"/>
  <c r="AD1965" i="6"/>
  <c r="AH1963" i="6"/>
  <c r="AH1955" i="6"/>
  <c r="AE1953" i="6"/>
  <c r="AA1953" i="6"/>
  <c r="AL1933" i="6"/>
  <c r="AD1933" i="6"/>
  <c r="AF1931" i="6"/>
  <c r="W1931" i="6"/>
  <c r="AB1931" i="6"/>
  <c r="AG1974" i="6"/>
  <c r="AG1970" i="6"/>
  <c r="AN1968" i="6"/>
  <c r="AF1966" i="6"/>
  <c r="AB1966" i="6"/>
  <c r="Y1966" i="6"/>
  <c r="AH1966" i="6"/>
  <c r="AM1964" i="6"/>
  <c r="AE1962" i="6"/>
  <c r="V1962" i="6"/>
  <c r="AA1962" i="6"/>
  <c r="AF1952" i="6"/>
  <c r="W1952" i="6"/>
  <c r="AB1952" i="6"/>
  <c r="Y1952" i="6"/>
  <c r="AH1952" i="6"/>
  <c r="AO1974" i="6"/>
  <c r="Y1974" i="6"/>
  <c r="AH1974" i="6"/>
  <c r="AE1973" i="6"/>
  <c r="AA1973" i="6"/>
  <c r="AO1970" i="6"/>
  <c r="Y1970" i="6"/>
  <c r="AH1970" i="6"/>
  <c r="AP1969" i="6"/>
  <c r="AL1969" i="6"/>
  <c r="AH1969" i="6"/>
  <c r="AD1969" i="6"/>
  <c r="W1966" i="6"/>
  <c r="AE1961" i="6"/>
  <c r="AA1961" i="6"/>
  <c r="AG1958" i="6"/>
  <c r="X1958" i="6"/>
  <c r="AF1976" i="6"/>
  <c r="AG1976" i="6"/>
  <c r="W1974" i="6"/>
  <c r="AG1972" i="6"/>
  <c r="W1970" i="6"/>
  <c r="AH1967" i="6"/>
  <c r="AD1967" i="6"/>
  <c r="AF1960" i="6"/>
  <c r="W1960" i="6"/>
  <c r="AB1960" i="6"/>
  <c r="AG1957" i="6"/>
  <c r="AE1954" i="6"/>
  <c r="V1954" i="6"/>
  <c r="AA1954" i="6"/>
  <c r="AM1942" i="6"/>
  <c r="AG1937" i="6"/>
  <c r="AL1929" i="6"/>
  <c r="AD1929" i="6"/>
  <c r="AF1927" i="6"/>
  <c r="AB1927" i="6"/>
  <c r="AL1925" i="6"/>
  <c r="AD1925" i="6"/>
  <c r="AF1923" i="6"/>
  <c r="AB1923" i="6"/>
  <c r="AH1923" i="6"/>
  <c r="Y1923" i="6"/>
  <c r="AO1922" i="6"/>
  <c r="AG1922" i="6"/>
  <c r="AE1959" i="6"/>
  <c r="AA1959" i="6"/>
  <c r="Y1958" i="6"/>
  <c r="AG1956" i="6"/>
  <c r="AG1934" i="6"/>
  <c r="W1927" i="6"/>
  <c r="W1923" i="6"/>
  <c r="AG1921" i="6"/>
  <c r="X1921" i="6"/>
  <c r="X1964" i="6"/>
  <c r="AG1963" i="6"/>
  <c r="AG1962" i="6"/>
  <c r="AH1961" i="6"/>
  <c r="AA1960" i="6"/>
  <c r="V1960" i="6"/>
  <c r="AH1958" i="6"/>
  <c r="AB1958" i="6"/>
  <c r="W1958" i="6"/>
  <c r="AM1957" i="6"/>
  <c r="AE1957" i="6"/>
  <c r="AA1957" i="6"/>
  <c r="X1956" i="6"/>
  <c r="AG1955" i="6"/>
  <c r="AG1954" i="6"/>
  <c r="AA1952" i="6"/>
  <c r="V1952" i="6"/>
  <c r="AF1950" i="6"/>
  <c r="AB1950" i="6"/>
  <c r="Y1950" i="6"/>
  <c r="AL1949" i="6"/>
  <c r="AD1949" i="6"/>
  <c r="AF1948" i="6"/>
  <c r="Y1948" i="6"/>
  <c r="AL1947" i="6"/>
  <c r="AH1947" i="6"/>
  <c r="AD1947" i="6"/>
  <c r="AF1946" i="6"/>
  <c r="AB1946" i="6"/>
  <c r="Y1946" i="6"/>
  <c r="AP1945" i="6"/>
  <c r="AL1945" i="6"/>
  <c r="AH1945" i="6"/>
  <c r="AD1945" i="6"/>
  <c r="AF1944" i="6"/>
  <c r="AB1944" i="6"/>
  <c r="AP1943" i="6"/>
  <c r="AL1943" i="6"/>
  <c r="AH1943" i="6"/>
  <c r="AD1943" i="6"/>
  <c r="AF1942" i="6"/>
  <c r="AB1942" i="6"/>
  <c r="Y1942" i="6"/>
  <c r="AH1941" i="6"/>
  <c r="AD1941" i="6"/>
  <c r="AF1940" i="6"/>
  <c r="AB1940" i="6"/>
  <c r="Y1940" i="6"/>
  <c r="AH1939" i="6"/>
  <c r="AD1939" i="6"/>
  <c r="AF1938" i="6"/>
  <c r="AB1938" i="6"/>
  <c r="AP1920" i="6"/>
  <c r="AH1920" i="6"/>
  <c r="AD1920" i="6"/>
  <c r="AG1919" i="6"/>
  <c r="X1919" i="6"/>
  <c r="AE1963" i="6"/>
  <c r="AA1963" i="6"/>
  <c r="AO1962" i="6"/>
  <c r="AL1961" i="6"/>
  <c r="AE1960" i="6"/>
  <c r="AG1960" i="6"/>
  <c r="AF1958" i="6"/>
  <c r="AE1955" i="6"/>
  <c r="AA1955" i="6"/>
  <c r="Y1954" i="6"/>
  <c r="AL1953" i="6"/>
  <c r="AE1952" i="6"/>
  <c r="AG1952" i="6"/>
  <c r="AN1950" i="6"/>
  <c r="AF1936" i="6"/>
  <c r="AH1936" i="6"/>
  <c r="Y1936" i="6"/>
  <c r="AH1926" i="6"/>
  <c r="Y1926" i="6"/>
  <c r="AL1920" i="6"/>
  <c r="AA1935" i="6"/>
  <c r="AF1935" i="6"/>
  <c r="AB1935" i="6"/>
  <c r="AF1932" i="6"/>
  <c r="AB1932" i="6"/>
  <c r="AL1930" i="6"/>
  <c r="AD1930" i="6"/>
  <c r="AF1928" i="6"/>
  <c r="AB1928" i="6"/>
  <c r="AL1926" i="6"/>
  <c r="AD1926" i="6"/>
  <c r="AF1924" i="6"/>
  <c r="AB1924" i="6"/>
  <c r="AG1917" i="6"/>
  <c r="X1917" i="6"/>
  <c r="AG1915" i="6"/>
  <c r="X1915" i="6"/>
  <c r="AN1933" i="6"/>
  <c r="AF1933" i="6"/>
  <c r="AB1933" i="6"/>
  <c r="AD1931" i="6"/>
  <c r="AF1929" i="6"/>
  <c r="AB1929" i="6"/>
  <c r="AD1927" i="6"/>
  <c r="AN1925" i="6"/>
  <c r="AF1925" i="6"/>
  <c r="AB1925" i="6"/>
  <c r="AD1923" i="6"/>
  <c r="AG1913" i="6"/>
  <c r="X1913" i="6"/>
  <c r="AG1911" i="6"/>
  <c r="X1911" i="6"/>
  <c r="AL1934" i="6"/>
  <c r="AD1934" i="6"/>
  <c r="AD1932" i="6"/>
  <c r="AF1930" i="6"/>
  <c r="AB1930" i="6"/>
  <c r="AD1928" i="6"/>
  <c r="AF1926" i="6"/>
  <c r="AB1926" i="6"/>
  <c r="AL1924" i="6"/>
  <c r="AH1924" i="6"/>
  <c r="AD1924" i="6"/>
  <c r="AF1908" i="6"/>
  <c r="AB1908" i="6"/>
  <c r="Y1921" i="6"/>
  <c r="AH1921" i="6"/>
  <c r="AE1920" i="6"/>
  <c r="AA1920" i="6"/>
  <c r="Y1913" i="6"/>
  <c r="AH1913" i="6"/>
  <c r="AG1903" i="6"/>
  <c r="X1903" i="6"/>
  <c r="AG1883" i="6"/>
  <c r="X1883" i="6"/>
  <c r="AB1879" i="6"/>
  <c r="AH1876" i="6"/>
  <c r="AD1876" i="6"/>
  <c r="AN1874" i="6"/>
  <c r="AG1876" i="6"/>
  <c r="AB1875" i="6"/>
  <c r="AF1874" i="6"/>
  <c r="AB1874" i="6"/>
  <c r="AD1874" i="6"/>
  <c r="AF1872" i="6"/>
  <c r="AB1872" i="6"/>
  <c r="AB1873" i="6"/>
  <c r="AB1871" i="6"/>
  <c r="P2022" i="9"/>
  <c r="Q2022" i="9"/>
  <c r="R2022" i="9"/>
  <c r="S2022" i="9"/>
  <c r="T2022" i="9"/>
  <c r="U2022" i="9"/>
  <c r="AO1960" i="6" l="1"/>
  <c r="AN2009" i="6"/>
  <c r="AL2006" i="6"/>
  <c r="AL1979" i="6"/>
  <c r="AN2017" i="6"/>
  <c r="AL2008" i="6"/>
  <c r="AM2018" i="6"/>
  <c r="AN1919" i="6"/>
  <c r="AN1872" i="6"/>
  <c r="AL1993" i="6"/>
  <c r="AL1931" i="6"/>
  <c r="AN1924" i="6"/>
  <c r="AN1948" i="6"/>
  <c r="AL1982" i="6"/>
  <c r="AM1963" i="6"/>
  <c r="AL1963" i="6"/>
  <c r="AM1923" i="6"/>
  <c r="AN1935" i="6"/>
  <c r="AL1932" i="6"/>
  <c r="AN1928" i="6"/>
  <c r="AN1908" i="6"/>
  <c r="AL1971" i="6"/>
  <c r="AN1936" i="6"/>
  <c r="AL2013" i="6"/>
  <c r="AO1954" i="6"/>
  <c r="AO2012" i="6"/>
  <c r="AM1999" i="6"/>
  <c r="AO1943" i="6"/>
  <c r="AO1937" i="6"/>
  <c r="AM1946" i="6"/>
  <c r="AO2009" i="6"/>
  <c r="AO2021" i="6"/>
  <c r="AL2014" i="6"/>
  <c r="AO1987" i="6"/>
  <c r="AN1946" i="6"/>
  <c r="AO1973" i="6"/>
  <c r="AL1983" i="6"/>
  <c r="AL1968" i="6"/>
  <c r="AP1876" i="6"/>
  <c r="AM2020" i="6"/>
  <c r="AN1954" i="6"/>
  <c r="AP2001" i="6"/>
  <c r="AN1940" i="6"/>
  <c r="AL1991" i="6"/>
  <c r="AP1997" i="6"/>
  <c r="AL1980" i="6"/>
  <c r="AP1995" i="6"/>
  <c r="AL1989" i="6"/>
  <c r="AM1995" i="6"/>
  <c r="AO1953" i="6"/>
  <c r="AO1934" i="6"/>
  <c r="AO2019" i="6"/>
  <c r="AO1966" i="6"/>
  <c r="AO1957" i="6"/>
  <c r="AL1927" i="6"/>
  <c r="AN1911" i="6"/>
  <c r="AM1944" i="6"/>
  <c r="AN1971" i="6"/>
  <c r="AP1973" i="6"/>
  <c r="AO2017" i="6"/>
  <c r="AO1991" i="6"/>
  <c r="AN2010" i="6"/>
  <c r="AM1919" i="6"/>
  <c r="AN1939" i="6"/>
  <c r="AM1940" i="6"/>
  <c r="AL1995" i="6"/>
  <c r="AM2010" i="6"/>
  <c r="AL1919" i="6"/>
  <c r="AN1949" i="6"/>
  <c r="AM2008" i="6"/>
  <c r="AN1969" i="6"/>
  <c r="AL2004" i="6"/>
  <c r="AM1938" i="6"/>
  <c r="AM1950" i="6"/>
  <c r="AN1988" i="6"/>
  <c r="AP1965" i="6"/>
  <c r="AN1984" i="6"/>
  <c r="AN2002" i="6"/>
  <c r="AL1942" i="6"/>
  <c r="AN1926" i="6"/>
  <c r="AO1920" i="6"/>
  <c r="AN2005" i="6"/>
  <c r="AO2015" i="6"/>
  <c r="AM1986" i="6"/>
  <c r="AN1994" i="6"/>
  <c r="AN1947" i="6"/>
  <c r="AO1938" i="6"/>
  <c r="AN1996" i="6"/>
  <c r="AP1924" i="6"/>
  <c r="AM1955" i="6"/>
  <c r="AM1953" i="6"/>
  <c r="AP1963" i="6"/>
  <c r="AL2001" i="6"/>
  <c r="AN1943" i="6"/>
  <c r="AO1945" i="6"/>
  <c r="AO1982" i="6"/>
  <c r="AO1931" i="6"/>
  <c r="AM1933" i="6"/>
  <c r="AP1993" i="6"/>
  <c r="AP1977" i="6"/>
  <c r="AN2014" i="6"/>
  <c r="AN2020" i="6"/>
  <c r="AN1930" i="6"/>
  <c r="AL1923" i="6"/>
  <c r="AN1913" i="6"/>
  <c r="AO1929" i="6"/>
  <c r="AN1921" i="6"/>
  <c r="AN2012" i="6"/>
  <c r="AN1975" i="6"/>
  <c r="AN1979" i="6"/>
  <c r="AN1977" i="6"/>
  <c r="AO2014" i="6"/>
  <c r="AN1989" i="6"/>
  <c r="AM1876" i="6"/>
  <c r="AM1926" i="6"/>
  <c r="AM1939" i="6"/>
  <c r="AO2003" i="6"/>
  <c r="AL1992" i="6"/>
  <c r="AN1967" i="6"/>
  <c r="AO1994" i="6"/>
  <c r="AM1943" i="6"/>
  <c r="AM1969" i="6"/>
  <c r="AM1997" i="6"/>
  <c r="AO1933" i="6"/>
  <c r="AO2004" i="6"/>
  <c r="AN1985" i="6"/>
  <c r="AO1873" i="6"/>
  <c r="AN1910" i="6"/>
  <c r="AO1944" i="6"/>
  <c r="AM1925" i="6"/>
  <c r="AL1959" i="6"/>
  <c r="AO1939" i="6"/>
  <c r="AM1987" i="6"/>
  <c r="AM1965" i="6"/>
  <c r="AP1983" i="6"/>
  <c r="AL1913" i="6"/>
  <c r="AO1923" i="6"/>
  <c r="AO1935" i="6"/>
  <c r="AL2009" i="6"/>
  <c r="AL2010" i="6"/>
  <c r="AM1941" i="6"/>
  <c r="AO1946" i="6"/>
  <c r="AM1947" i="6"/>
  <c r="AO1940" i="6"/>
  <c r="AM1930" i="6"/>
  <c r="AO1961" i="6"/>
  <c r="AO1936" i="6"/>
  <c r="AO1965" i="6"/>
  <c r="AO1963" i="6"/>
  <c r="AO2007" i="6"/>
  <c r="AN1951" i="6"/>
  <c r="AN1955" i="6"/>
  <c r="AO1912" i="6"/>
  <c r="AM1934" i="6"/>
  <c r="AO1971" i="6"/>
  <c r="AL2016" i="6"/>
  <c r="AP2012" i="6"/>
  <c r="AP1981" i="6"/>
  <c r="AP2018" i="6"/>
  <c r="AM1921" i="6"/>
  <c r="AO1949" i="6"/>
  <c r="AM1913" i="6"/>
  <c r="AO1948" i="6"/>
  <c r="AO1947" i="6"/>
  <c r="AO1950" i="6"/>
  <c r="AM1949" i="6"/>
  <c r="AM1980" i="6"/>
  <c r="AL1960" i="6"/>
  <c r="AL1944" i="6"/>
  <c r="AO1967" i="6"/>
  <c r="AP1986" i="6"/>
  <c r="AL1970" i="6"/>
  <c r="AN2019" i="6"/>
  <c r="AO2002" i="6"/>
  <c r="AL2017" i="6"/>
  <c r="AN1961" i="6"/>
  <c r="AM2005" i="6"/>
  <c r="AP2007" i="6"/>
  <c r="AP2016" i="6"/>
  <c r="AO2016" i="6"/>
  <c r="AN2021" i="6"/>
  <c r="AP2020" i="6"/>
  <c r="AN1956" i="6"/>
  <c r="AP1967" i="6"/>
  <c r="AO1972" i="6"/>
  <c r="AL1946" i="6"/>
  <c r="AM1932" i="6"/>
  <c r="AN1934" i="6"/>
  <c r="AM1931" i="6"/>
  <c r="AO1968" i="6"/>
  <c r="AM1951" i="6"/>
  <c r="AM1967" i="6"/>
  <c r="AL1952" i="6"/>
  <c r="AL1998" i="6"/>
  <c r="AP1959" i="6"/>
  <c r="AL1966" i="6"/>
  <c r="AL1986" i="6"/>
  <c r="AL2002" i="6"/>
  <c r="AN1953" i="6"/>
  <c r="AL1988" i="6"/>
  <c r="AL2000" i="6"/>
  <c r="AO1926" i="6"/>
  <c r="AP1955" i="6"/>
  <c r="AP1991" i="6"/>
  <c r="AN1992" i="6"/>
  <c r="AN1998" i="6"/>
  <c r="AO2011" i="6"/>
  <c r="AM2016" i="6"/>
  <c r="AM1874" i="6"/>
  <c r="AM1970" i="6"/>
  <c r="AN1941" i="6"/>
  <c r="AM1935" i="6"/>
  <c r="AM1936" i="6"/>
  <c r="AL1994" i="6"/>
  <c r="AO1927" i="6"/>
  <c r="AN1976" i="6"/>
  <c r="AO1955" i="6"/>
  <c r="AM1974" i="6"/>
  <c r="AM2011" i="6"/>
  <c r="AM1958" i="6"/>
  <c r="AO1942" i="6"/>
  <c r="AM1968" i="6"/>
  <c r="AM1976" i="6"/>
  <c r="AP1937" i="6"/>
  <c r="AP1951" i="6"/>
  <c r="AL1978" i="6"/>
  <c r="AL1956" i="6"/>
  <c r="AN2013" i="6"/>
  <c r="AP1961" i="6"/>
  <c r="AL1984" i="6"/>
  <c r="AM2009" i="6"/>
  <c r="AM2013" i="6"/>
  <c r="AL2019" i="6"/>
  <c r="AL2020" i="6"/>
  <c r="AN1966" i="6"/>
  <c r="AP1966" i="6"/>
  <c r="AP1968" i="6"/>
  <c r="AP1980" i="6"/>
  <c r="AN1990" i="6"/>
  <c r="AM2006" i="6"/>
  <c r="AP2015" i="6"/>
  <c r="AP2019" i="6"/>
  <c r="AO1903" i="6"/>
  <c r="AP1921" i="6"/>
  <c r="AO1913" i="6"/>
  <c r="AO1915" i="6"/>
  <c r="AP1926" i="6"/>
  <c r="AP1946" i="6"/>
  <c r="AM1960" i="6"/>
  <c r="AO1921" i="6"/>
  <c r="AP1923" i="6"/>
  <c r="AN1960" i="6"/>
  <c r="AN1970" i="6"/>
  <c r="AM1962" i="6"/>
  <c r="AP1984" i="6"/>
  <c r="AM1982" i="6"/>
  <c r="AP1982" i="6"/>
  <c r="AM2002" i="6"/>
  <c r="AP1994" i="6"/>
  <c r="AP2009" i="6"/>
  <c r="AP2013" i="6"/>
  <c r="AO1911" i="6"/>
  <c r="AO1883" i="6"/>
  <c r="AO1917" i="6"/>
  <c r="AP1936" i="6"/>
  <c r="AP1954" i="6"/>
  <c r="AO1919" i="6"/>
  <c r="AP1940" i="6"/>
  <c r="AP1948" i="6"/>
  <c r="AO1964" i="6"/>
  <c r="AP1958" i="6"/>
  <c r="AN1974" i="6"/>
  <c r="AP1970" i="6"/>
  <c r="AN1952" i="6"/>
  <c r="AP1976" i="6"/>
  <c r="AP1978" i="6"/>
  <c r="AN1982" i="6"/>
  <c r="AO1990" i="6"/>
  <c r="AM1984" i="6"/>
  <c r="AP2004" i="6"/>
  <c r="AP2000" i="6"/>
  <c r="AP1996" i="6"/>
  <c r="AP2011" i="6"/>
  <c r="AP2017" i="6"/>
  <c r="AP2021" i="6"/>
  <c r="AP1913" i="6"/>
  <c r="AP1942" i="6"/>
  <c r="AP1950" i="6"/>
  <c r="AM1952" i="6"/>
  <c r="AO1956" i="6"/>
  <c r="AN1958" i="6"/>
  <c r="AN1923" i="6"/>
  <c r="AN1927" i="6"/>
  <c r="AM1954" i="6"/>
  <c r="AO1958" i="6"/>
  <c r="AP1974" i="6"/>
  <c r="AP1952" i="6"/>
  <c r="AN1931" i="6"/>
  <c r="AN1978" i="6"/>
  <c r="AO1986" i="6"/>
  <c r="AO1978" i="6"/>
  <c r="AM1988" i="6"/>
  <c r="AP1988" i="6"/>
  <c r="AP1992" i="6"/>
  <c r="I2022" i="9"/>
  <c r="K2022" i="9"/>
  <c r="L2022" i="9"/>
  <c r="M2022" i="9"/>
  <c r="N2022" i="9"/>
  <c r="J2022" i="9"/>
  <c r="F11" i="6" l="1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0" i="6"/>
  <c r="C31" i="4"/>
  <c r="C33" i="4"/>
  <c r="P15" i="6"/>
  <c r="P22" i="6"/>
  <c r="X22" i="6" s="1"/>
  <c r="P30" i="6"/>
  <c r="X30" i="6" s="1"/>
  <c r="P31" i="6"/>
  <c r="O34" i="6"/>
  <c r="M35" i="6"/>
  <c r="U35" i="6" s="1"/>
  <c r="N35" i="6"/>
  <c r="AE35" i="6" s="1"/>
  <c r="O35" i="6"/>
  <c r="P35" i="6"/>
  <c r="X35" i="6" s="1"/>
  <c r="M37" i="6"/>
  <c r="AD37" i="6" s="1"/>
  <c r="N37" i="6"/>
  <c r="V37" i="6" s="1"/>
  <c r="O37" i="6"/>
  <c r="P37" i="6"/>
  <c r="M50" i="6"/>
  <c r="N50" i="6"/>
  <c r="V50" i="6" s="1"/>
  <c r="O50" i="6"/>
  <c r="P50" i="6"/>
  <c r="X50" i="6" s="1"/>
  <c r="M53" i="6"/>
  <c r="AD53" i="6" s="1"/>
  <c r="N53" i="6"/>
  <c r="V53" i="6" s="1"/>
  <c r="O53" i="6"/>
  <c r="P53" i="6"/>
  <c r="M55" i="6"/>
  <c r="U55" i="6" s="1"/>
  <c r="N55" i="6"/>
  <c r="O55" i="6"/>
  <c r="P55" i="6"/>
  <c r="M56" i="6"/>
  <c r="U56" i="6" s="1"/>
  <c r="N56" i="6"/>
  <c r="O56" i="6"/>
  <c r="P56" i="6"/>
  <c r="P59" i="6"/>
  <c r="O60" i="6"/>
  <c r="P60" i="6"/>
  <c r="O68" i="6"/>
  <c r="P68" i="6"/>
  <c r="O82" i="6"/>
  <c r="P82" i="6"/>
  <c r="X82" i="6" s="1"/>
  <c r="P95" i="6"/>
  <c r="P97" i="6"/>
  <c r="O105" i="6"/>
  <c r="AF105" i="6" s="1"/>
  <c r="M114" i="6"/>
  <c r="U114" i="6" s="1"/>
  <c r="N114" i="6"/>
  <c r="O114" i="6"/>
  <c r="AF114" i="6" s="1"/>
  <c r="P114" i="6"/>
  <c r="M115" i="6"/>
  <c r="N115" i="6"/>
  <c r="O115" i="6"/>
  <c r="W115" i="6" s="1"/>
  <c r="P115" i="6"/>
  <c r="M116" i="6"/>
  <c r="U116" i="6" s="1"/>
  <c r="N116" i="6"/>
  <c r="O116" i="6"/>
  <c r="W116" i="6" s="1"/>
  <c r="P116" i="6"/>
  <c r="M118" i="6"/>
  <c r="N118" i="6"/>
  <c r="AE118" i="6" s="1"/>
  <c r="O118" i="6"/>
  <c r="AF118" i="6" s="1"/>
  <c r="P118" i="6"/>
  <c r="X118" i="6" s="1"/>
  <c r="AO118" i="6" s="1"/>
  <c r="O123" i="6"/>
  <c r="W123" i="6" s="1"/>
  <c r="AN123" i="6" s="1"/>
  <c r="M128" i="6"/>
  <c r="N128" i="6"/>
  <c r="O128" i="6"/>
  <c r="P128" i="6"/>
  <c r="O129" i="6"/>
  <c r="P129" i="6"/>
  <c r="P131" i="6"/>
  <c r="X131" i="6" s="1"/>
  <c r="P132" i="6"/>
  <c r="X132" i="6" s="1"/>
  <c r="P133" i="6"/>
  <c r="X133" i="6" s="1"/>
  <c r="P139" i="6"/>
  <c r="P179" i="6"/>
  <c r="M181" i="6"/>
  <c r="N181" i="6"/>
  <c r="O181" i="6"/>
  <c r="P181" i="6"/>
  <c r="M184" i="6"/>
  <c r="U184" i="6" s="1"/>
  <c r="N184" i="6"/>
  <c r="O184" i="6"/>
  <c r="AF184" i="6" s="1"/>
  <c r="P184" i="6"/>
  <c r="M186" i="6"/>
  <c r="U186" i="6" s="1"/>
  <c r="AL186" i="6" s="1"/>
  <c r="N186" i="6"/>
  <c r="O186" i="6"/>
  <c r="P186" i="6"/>
  <c r="O194" i="6"/>
  <c r="P194" i="6"/>
  <c r="M209" i="6"/>
  <c r="N209" i="6"/>
  <c r="O209" i="6"/>
  <c r="P209" i="6"/>
  <c r="M210" i="6"/>
  <c r="AD210" i="6" s="1"/>
  <c r="N210" i="6"/>
  <c r="O210" i="6"/>
  <c r="P210" i="6"/>
  <c r="P230" i="6"/>
  <c r="O234" i="6"/>
  <c r="AF234" i="6" s="1"/>
  <c r="M237" i="6"/>
  <c r="N237" i="6"/>
  <c r="O237" i="6"/>
  <c r="P237" i="6"/>
  <c r="M238" i="6"/>
  <c r="N238" i="6"/>
  <c r="V238" i="6" s="1"/>
  <c r="O238" i="6"/>
  <c r="P238" i="6"/>
  <c r="M243" i="6"/>
  <c r="N243" i="6"/>
  <c r="AE243" i="6" s="1"/>
  <c r="O243" i="6"/>
  <c r="P243" i="6"/>
  <c r="AG243" i="6" s="1"/>
  <c r="M244" i="6"/>
  <c r="AD244" i="6" s="1"/>
  <c r="N244" i="6"/>
  <c r="O244" i="6"/>
  <c r="P244" i="6"/>
  <c r="X244" i="6" s="1"/>
  <c r="M245" i="6"/>
  <c r="N245" i="6"/>
  <c r="O245" i="6"/>
  <c r="AF245" i="6" s="1"/>
  <c r="P245" i="6"/>
  <c r="P263" i="6"/>
  <c r="P270" i="6"/>
  <c r="P271" i="6"/>
  <c r="P272" i="6"/>
  <c r="P321" i="6"/>
  <c r="X321" i="6" s="1"/>
  <c r="P334" i="6"/>
  <c r="AG334" i="6" s="1"/>
  <c r="M369" i="6"/>
  <c r="N369" i="6"/>
  <c r="AE369" i="6" s="1"/>
  <c r="O369" i="6"/>
  <c r="P369" i="6"/>
  <c r="M370" i="6"/>
  <c r="AD370" i="6" s="1"/>
  <c r="N370" i="6"/>
  <c r="AE370" i="6" s="1"/>
  <c r="O370" i="6"/>
  <c r="AF370" i="6" s="1"/>
  <c r="P370" i="6"/>
  <c r="M371" i="6"/>
  <c r="N371" i="6"/>
  <c r="O371" i="6"/>
  <c r="P371" i="6"/>
  <c r="O375" i="6"/>
  <c r="P375" i="6"/>
  <c r="M376" i="6"/>
  <c r="N376" i="6"/>
  <c r="V376" i="6" s="1"/>
  <c r="O376" i="6"/>
  <c r="AF376" i="6" s="1"/>
  <c r="P376" i="6"/>
  <c r="X376" i="6" s="1"/>
  <c r="P377" i="6"/>
  <c r="P378" i="6"/>
  <c r="X378" i="6" s="1"/>
  <c r="O390" i="6"/>
  <c r="P390" i="6"/>
  <c r="X390" i="6" s="1"/>
  <c r="P394" i="6"/>
  <c r="M400" i="6"/>
  <c r="AD400" i="6" s="1"/>
  <c r="N400" i="6"/>
  <c r="O400" i="6"/>
  <c r="P400" i="6"/>
  <c r="X400" i="6" s="1"/>
  <c r="M401" i="6"/>
  <c r="N401" i="6"/>
  <c r="O401" i="6"/>
  <c r="W401" i="6" s="1"/>
  <c r="AN401" i="6" s="1"/>
  <c r="P401" i="6"/>
  <c r="M403" i="6"/>
  <c r="N403" i="6"/>
  <c r="O403" i="6"/>
  <c r="W403" i="6" s="1"/>
  <c r="AN403" i="6" s="1"/>
  <c r="P403" i="6"/>
  <c r="P411" i="6"/>
  <c r="X411" i="6" s="1"/>
  <c r="M413" i="6"/>
  <c r="N413" i="6"/>
  <c r="O413" i="6"/>
  <c r="P413" i="6"/>
  <c r="O432" i="6"/>
  <c r="P432" i="6"/>
  <c r="O472" i="6"/>
  <c r="M474" i="6"/>
  <c r="AD474" i="6" s="1"/>
  <c r="N474" i="6"/>
  <c r="V474" i="6" s="1"/>
  <c r="O474" i="6"/>
  <c r="AF474" i="6" s="1"/>
  <c r="P474" i="6"/>
  <c r="M475" i="6"/>
  <c r="N475" i="6"/>
  <c r="O475" i="6"/>
  <c r="P475" i="6"/>
  <c r="M487" i="6"/>
  <c r="N487" i="6"/>
  <c r="O487" i="6"/>
  <c r="P487" i="6"/>
  <c r="M489" i="6"/>
  <c r="AD489" i="6" s="1"/>
  <c r="N489" i="6"/>
  <c r="O489" i="6"/>
  <c r="P489" i="6"/>
  <c r="M497" i="6"/>
  <c r="AD497" i="6" s="1"/>
  <c r="N497" i="6"/>
  <c r="O497" i="6"/>
  <c r="AF497" i="6" s="1"/>
  <c r="P497" i="6"/>
  <c r="P501" i="6"/>
  <c r="O514" i="6"/>
  <c r="M516" i="6"/>
  <c r="N516" i="6"/>
  <c r="O516" i="6"/>
  <c r="P516" i="6"/>
  <c r="P522" i="6"/>
  <c r="P525" i="6"/>
  <c r="O532" i="6"/>
  <c r="O534" i="6"/>
  <c r="P542" i="6"/>
  <c r="O551" i="6"/>
  <c r="P557" i="6"/>
  <c r="X557" i="6" s="1"/>
  <c r="O558" i="6"/>
  <c r="P558" i="6"/>
  <c r="O559" i="6"/>
  <c r="P559" i="6"/>
  <c r="O561" i="6"/>
  <c r="O562" i="6"/>
  <c r="P562" i="6"/>
  <c r="P563" i="6"/>
  <c r="AG563" i="6" s="1"/>
  <c r="P564" i="6"/>
  <c r="O565" i="6"/>
  <c r="P565" i="6"/>
  <c r="P567" i="6"/>
  <c r="P568" i="6"/>
  <c r="P569" i="6"/>
  <c r="P575" i="6"/>
  <c r="O576" i="6"/>
  <c r="W576" i="6" s="1"/>
  <c r="P576" i="6"/>
  <c r="M580" i="6"/>
  <c r="N580" i="6"/>
  <c r="O580" i="6"/>
  <c r="P580" i="6"/>
  <c r="AG580" i="6" s="1"/>
  <c r="M581" i="6"/>
  <c r="N581" i="6"/>
  <c r="O581" i="6"/>
  <c r="P581" i="6"/>
  <c r="P586" i="6"/>
  <c r="X586" i="6" s="1"/>
  <c r="P613" i="6"/>
  <c r="AG613" i="6" s="1"/>
  <c r="P615" i="6"/>
  <c r="AG615" i="6" s="1"/>
  <c r="O618" i="6"/>
  <c r="P618" i="6"/>
  <c r="X618" i="6" s="1"/>
  <c r="P620" i="6"/>
  <c r="X620" i="6" s="1"/>
  <c r="AO620" i="6" s="1"/>
  <c r="P622" i="6"/>
  <c r="X622" i="6" s="1"/>
  <c r="M623" i="6"/>
  <c r="N623" i="6"/>
  <c r="O623" i="6"/>
  <c r="P623" i="6"/>
  <c r="O626" i="6"/>
  <c r="P626" i="6"/>
  <c r="AG626" i="6" s="1"/>
  <c r="O627" i="6"/>
  <c r="P627" i="6"/>
  <c r="X627" i="6" s="1"/>
  <c r="O628" i="6"/>
  <c r="P630" i="6"/>
  <c r="O632" i="6"/>
  <c r="P633" i="6"/>
  <c r="O645" i="6"/>
  <c r="AF645" i="6" s="1"/>
  <c r="P645" i="6"/>
  <c r="AG645" i="6" s="1"/>
  <c r="P646" i="6"/>
  <c r="O647" i="6"/>
  <c r="P647" i="6"/>
  <c r="P658" i="6"/>
  <c r="O666" i="6"/>
  <c r="O668" i="6"/>
  <c r="P668" i="6"/>
  <c r="AG668" i="6" s="1"/>
  <c r="O671" i="6"/>
  <c r="O673" i="6"/>
  <c r="P674" i="6"/>
  <c r="AG674" i="6" s="1"/>
  <c r="O682" i="6"/>
  <c r="P682" i="6"/>
  <c r="X682" i="6" s="1"/>
  <c r="AO682" i="6" s="1"/>
  <c r="M684" i="6"/>
  <c r="N684" i="6"/>
  <c r="O684" i="6"/>
  <c r="P684" i="6"/>
  <c r="X684" i="6" s="1"/>
  <c r="AO684" i="6" s="1"/>
  <c r="P686" i="6"/>
  <c r="X686" i="6" s="1"/>
  <c r="M691" i="6"/>
  <c r="N691" i="6"/>
  <c r="O691" i="6"/>
  <c r="P691" i="6"/>
  <c r="M692" i="6"/>
  <c r="N692" i="6"/>
  <c r="O692" i="6"/>
  <c r="P692" i="6"/>
  <c r="P693" i="6"/>
  <c r="O696" i="6"/>
  <c r="P696" i="6"/>
  <c r="M697" i="6"/>
  <c r="N697" i="6"/>
  <c r="O697" i="6"/>
  <c r="P697" i="6"/>
  <c r="X697" i="6" s="1"/>
  <c r="AO697" i="6" s="1"/>
  <c r="M698" i="6"/>
  <c r="N698" i="6"/>
  <c r="O698" i="6"/>
  <c r="P698" i="6"/>
  <c r="AG698" i="6" s="1"/>
  <c r="M699" i="6"/>
  <c r="N699" i="6"/>
  <c r="O699" i="6"/>
  <c r="W699" i="6" s="1"/>
  <c r="P699" i="6"/>
  <c r="X699" i="6" s="1"/>
  <c r="AO699" i="6" s="1"/>
  <c r="P700" i="6"/>
  <c r="AG700" i="6" s="1"/>
  <c r="P701" i="6"/>
  <c r="X701" i="6" s="1"/>
  <c r="AO701" i="6" s="1"/>
  <c r="M704" i="6"/>
  <c r="N704" i="6"/>
  <c r="O704" i="6"/>
  <c r="P704" i="6"/>
  <c r="M705" i="6"/>
  <c r="N705" i="6"/>
  <c r="O705" i="6"/>
  <c r="P705" i="6"/>
  <c r="AG705" i="6" s="1"/>
  <c r="P706" i="6"/>
  <c r="X706" i="6" s="1"/>
  <c r="AO706" i="6" s="1"/>
  <c r="M707" i="6"/>
  <c r="N707" i="6"/>
  <c r="O707" i="6"/>
  <c r="P707" i="6"/>
  <c r="AG707" i="6" s="1"/>
  <c r="P708" i="6"/>
  <c r="X708" i="6" s="1"/>
  <c r="M719" i="6"/>
  <c r="N719" i="6"/>
  <c r="O719" i="6"/>
  <c r="AF719" i="6" s="1"/>
  <c r="P719" i="6"/>
  <c r="X719" i="6" s="1"/>
  <c r="M739" i="6"/>
  <c r="N739" i="6"/>
  <c r="O739" i="6"/>
  <c r="P739" i="6"/>
  <c r="M741" i="6"/>
  <c r="N741" i="6"/>
  <c r="V741" i="6" s="1"/>
  <c r="O741" i="6"/>
  <c r="P741" i="6"/>
  <c r="M742" i="6"/>
  <c r="U742" i="6" s="1"/>
  <c r="N742" i="6"/>
  <c r="AE742" i="6" s="1"/>
  <c r="O742" i="6"/>
  <c r="P742" i="6"/>
  <c r="P747" i="6"/>
  <c r="M754" i="6"/>
  <c r="N754" i="6"/>
  <c r="O754" i="6"/>
  <c r="P754" i="6"/>
  <c r="P761" i="6"/>
  <c r="AG761" i="6" s="1"/>
  <c r="O784" i="6"/>
  <c r="O787" i="6"/>
  <c r="P789" i="6"/>
  <c r="AG789" i="6" s="1"/>
  <c r="O790" i="6"/>
  <c r="P790" i="6"/>
  <c r="X790" i="6" s="1"/>
  <c r="AO790" i="6" s="1"/>
  <c r="O791" i="6"/>
  <c r="P791" i="6"/>
  <c r="X791" i="6" s="1"/>
  <c r="AO791" i="6" s="1"/>
  <c r="O792" i="6"/>
  <c r="P792" i="6"/>
  <c r="AG792" i="6" s="1"/>
  <c r="M793" i="6"/>
  <c r="N793" i="6"/>
  <c r="O793" i="6"/>
  <c r="P793" i="6"/>
  <c r="AG793" i="6" s="1"/>
  <c r="O795" i="6"/>
  <c r="M796" i="6"/>
  <c r="N796" i="6"/>
  <c r="O796" i="6"/>
  <c r="P796" i="6"/>
  <c r="AG796" i="6" s="1"/>
  <c r="M797" i="6"/>
  <c r="AD797" i="6" s="1"/>
  <c r="N797" i="6"/>
  <c r="O797" i="6"/>
  <c r="P797" i="6"/>
  <c r="X797" i="6" s="1"/>
  <c r="M798" i="6"/>
  <c r="N798" i="6"/>
  <c r="O798" i="6"/>
  <c r="P798" i="6"/>
  <c r="O799" i="6"/>
  <c r="P799" i="6"/>
  <c r="O803" i="6"/>
  <c r="O804" i="6"/>
  <c r="M805" i="6"/>
  <c r="N805" i="6"/>
  <c r="O805" i="6"/>
  <c r="P805" i="6"/>
  <c r="M806" i="6"/>
  <c r="N806" i="6"/>
  <c r="O806" i="6"/>
  <c r="P806" i="6"/>
  <c r="M807" i="6"/>
  <c r="N807" i="6"/>
  <c r="O807" i="6"/>
  <c r="P807" i="6"/>
  <c r="P808" i="6"/>
  <c r="M825" i="6"/>
  <c r="N825" i="6"/>
  <c r="O825" i="6"/>
  <c r="P825" i="6"/>
  <c r="P826" i="6"/>
  <c r="P836" i="6"/>
  <c r="AG836" i="6" s="1"/>
  <c r="P838" i="6"/>
  <c r="P839" i="6"/>
  <c r="P844" i="6"/>
  <c r="O847" i="6"/>
  <c r="P848" i="6"/>
  <c r="AG848" i="6" s="1"/>
  <c r="O851" i="6"/>
  <c r="P865" i="6"/>
  <c r="P866" i="6"/>
  <c r="AG866" i="6" s="1"/>
  <c r="P867" i="6"/>
  <c r="M868" i="6"/>
  <c r="U868" i="6" s="1"/>
  <c r="N868" i="6"/>
  <c r="O868" i="6"/>
  <c r="W868" i="6" s="1"/>
  <c r="P868" i="6"/>
  <c r="AG868" i="6" s="1"/>
  <c r="P869" i="6"/>
  <c r="P870" i="6"/>
  <c r="O874" i="6"/>
  <c r="W874" i="6" s="1"/>
  <c r="P874" i="6"/>
  <c r="O876" i="6"/>
  <c r="P877" i="6"/>
  <c r="AG877" i="6" s="1"/>
  <c r="P880" i="6"/>
  <c r="O883" i="6"/>
  <c r="P883" i="6"/>
  <c r="P884" i="6"/>
  <c r="O886" i="6"/>
  <c r="P886" i="6"/>
  <c r="X886" i="6" s="1"/>
  <c r="O887" i="6"/>
  <c r="M889" i="6"/>
  <c r="N889" i="6"/>
  <c r="O889" i="6"/>
  <c r="P889" i="6"/>
  <c r="O890" i="6"/>
  <c r="P891" i="6"/>
  <c r="P897" i="6"/>
  <c r="X897" i="6" s="1"/>
  <c r="O898" i="6"/>
  <c r="P898" i="6"/>
  <c r="M899" i="6"/>
  <c r="U899" i="6" s="1"/>
  <c r="N899" i="6"/>
  <c r="O899" i="6"/>
  <c r="P899" i="6"/>
  <c r="X899" i="6" s="1"/>
  <c r="O900" i="6"/>
  <c r="O902" i="6"/>
  <c r="O903" i="6"/>
  <c r="P903" i="6"/>
  <c r="O925" i="6"/>
  <c r="M932" i="6"/>
  <c r="N932" i="6"/>
  <c r="O932" i="6"/>
  <c r="P932" i="6"/>
  <c r="M934" i="6"/>
  <c r="AD934" i="6" s="1"/>
  <c r="N934" i="6"/>
  <c r="O934" i="6"/>
  <c r="AF934" i="6" s="1"/>
  <c r="P934" i="6"/>
  <c r="AG934" i="6" s="1"/>
  <c r="M935" i="6"/>
  <c r="U935" i="6" s="1"/>
  <c r="N935" i="6"/>
  <c r="O935" i="6"/>
  <c r="P935" i="6"/>
  <c r="P939" i="6"/>
  <c r="P944" i="6"/>
  <c r="AG944" i="6" s="1"/>
  <c r="M945" i="6"/>
  <c r="N945" i="6"/>
  <c r="V945" i="6" s="1"/>
  <c r="AM945" i="6" s="1"/>
  <c r="O945" i="6"/>
  <c r="P945" i="6"/>
  <c r="AG945" i="6" s="1"/>
  <c r="P948" i="6"/>
  <c r="P952" i="6"/>
  <c r="X952" i="6" s="1"/>
  <c r="O954" i="6"/>
  <c r="P954" i="6"/>
  <c r="X954" i="6" s="1"/>
  <c r="O956" i="6"/>
  <c r="P956" i="6"/>
  <c r="P960" i="6"/>
  <c r="AG960" i="6" s="1"/>
  <c r="O962" i="6"/>
  <c r="P962" i="6"/>
  <c r="X962" i="6" s="1"/>
  <c r="AO962" i="6" s="1"/>
  <c r="P963" i="6"/>
  <c r="O983" i="6"/>
  <c r="P983" i="6"/>
  <c r="O986" i="6"/>
  <c r="O987" i="6"/>
  <c r="P987" i="6"/>
  <c r="P988" i="6"/>
  <c r="AG988" i="6" s="1"/>
  <c r="O994" i="6"/>
  <c r="P994" i="6"/>
  <c r="AG994" i="6" s="1"/>
  <c r="O996" i="6"/>
  <c r="O1007" i="6"/>
  <c r="O1009" i="6"/>
  <c r="O1010" i="6"/>
  <c r="P1010" i="6"/>
  <c r="P1011" i="6"/>
  <c r="O1012" i="6"/>
  <c r="P1013" i="6"/>
  <c r="X1013" i="6" s="1"/>
  <c r="P1018" i="6"/>
  <c r="P1024" i="6"/>
  <c r="P1034" i="6"/>
  <c r="AG1034" i="6" s="1"/>
  <c r="P1035" i="6"/>
  <c r="P1044" i="6"/>
  <c r="AG1044" i="6" s="1"/>
  <c r="M1052" i="6"/>
  <c r="N1052" i="6"/>
  <c r="O1052" i="6"/>
  <c r="W1052" i="6" s="1"/>
  <c r="AN1052" i="6" s="1"/>
  <c r="P1052" i="6"/>
  <c r="AG1052" i="6" s="1"/>
  <c r="M1056" i="6"/>
  <c r="N1056" i="6"/>
  <c r="O1056" i="6"/>
  <c r="W1056" i="6" s="1"/>
  <c r="AN1056" i="6" s="1"/>
  <c r="P1056" i="6"/>
  <c r="O1064" i="6"/>
  <c r="P1064" i="6"/>
  <c r="X1064" i="6" s="1"/>
  <c r="P1065" i="6"/>
  <c r="P1066" i="6"/>
  <c r="P1074" i="6"/>
  <c r="X1074" i="6" s="1"/>
  <c r="AO1074" i="6" s="1"/>
  <c r="P1075" i="6"/>
  <c r="P1076" i="6"/>
  <c r="P1078" i="6"/>
  <c r="X1078" i="6" s="1"/>
  <c r="O1083" i="6"/>
  <c r="W1083" i="6" s="1"/>
  <c r="O1084" i="6"/>
  <c r="P1084" i="6"/>
  <c r="P1085" i="6"/>
  <c r="P1104" i="6"/>
  <c r="X1104" i="6" s="1"/>
  <c r="M1111" i="6"/>
  <c r="U1111" i="6" s="1"/>
  <c r="AL1111" i="6" s="1"/>
  <c r="N1111" i="6"/>
  <c r="O1111" i="6"/>
  <c r="AF1111" i="6" s="1"/>
  <c r="P1111" i="6"/>
  <c r="X1111" i="6" s="1"/>
  <c r="P1115" i="6"/>
  <c r="O1116" i="6"/>
  <c r="P1117" i="6"/>
  <c r="P1119" i="6"/>
  <c r="X1119" i="6" s="1"/>
  <c r="O1121" i="6"/>
  <c r="P1121" i="6"/>
  <c r="O1122" i="6"/>
  <c r="AF1122" i="6" s="1"/>
  <c r="P1122" i="6"/>
  <c r="AG1122" i="6" s="1"/>
  <c r="P1130" i="6"/>
  <c r="AG1130" i="6" s="1"/>
  <c r="M1133" i="6"/>
  <c r="AD1133" i="6" s="1"/>
  <c r="N1133" i="6"/>
  <c r="O1133" i="6"/>
  <c r="AF1133" i="6" s="1"/>
  <c r="P1133" i="6"/>
  <c r="P1143" i="6"/>
  <c r="O1145" i="6"/>
  <c r="P1145" i="6"/>
  <c r="X1145" i="6" s="1"/>
  <c r="O1147" i="6"/>
  <c r="W1147" i="6" s="1"/>
  <c r="O1153" i="6"/>
  <c r="P1153" i="6"/>
  <c r="AG1153" i="6" s="1"/>
  <c r="P1154" i="6"/>
  <c r="X1154" i="6" s="1"/>
  <c r="O1170" i="6"/>
  <c r="W1170" i="6" s="1"/>
  <c r="P1185" i="6"/>
  <c r="AG1185" i="6" s="1"/>
  <c r="O1189" i="6"/>
  <c r="AF1189" i="6" s="1"/>
  <c r="O1192" i="6"/>
  <c r="P1192" i="6"/>
  <c r="M1199" i="6"/>
  <c r="AD1199" i="6" s="1"/>
  <c r="N1199" i="6"/>
  <c r="O1199" i="6"/>
  <c r="P1199" i="6"/>
  <c r="P1201" i="6"/>
  <c r="P1202" i="6"/>
  <c r="P1208" i="6"/>
  <c r="AG1208" i="6" s="1"/>
  <c r="M1226" i="6"/>
  <c r="AD1226" i="6" s="1"/>
  <c r="N1226" i="6"/>
  <c r="O1226" i="6"/>
  <c r="P1226" i="6"/>
  <c r="AG1226" i="6" s="1"/>
  <c r="M1234" i="6"/>
  <c r="AD1234" i="6" s="1"/>
  <c r="N1234" i="6"/>
  <c r="O1234" i="6"/>
  <c r="P1234" i="6"/>
  <c r="X1234" i="6" s="1"/>
  <c r="AO1234" i="6" s="1"/>
  <c r="M1244" i="6"/>
  <c r="N1244" i="6"/>
  <c r="O1244" i="6"/>
  <c r="P1244" i="6"/>
  <c r="M1245" i="6"/>
  <c r="AD1245" i="6" s="1"/>
  <c r="N1245" i="6"/>
  <c r="O1245" i="6"/>
  <c r="P1245" i="6"/>
  <c r="M1254" i="6"/>
  <c r="AD1254" i="6" s="1"/>
  <c r="N1254" i="6"/>
  <c r="O1254" i="6"/>
  <c r="P1254" i="6"/>
  <c r="M1258" i="6"/>
  <c r="N1258" i="6"/>
  <c r="O1258" i="6"/>
  <c r="P1258" i="6"/>
  <c r="O1262" i="6"/>
  <c r="P1262" i="6"/>
  <c r="O1273" i="6"/>
  <c r="P1273" i="6"/>
  <c r="X1273" i="6" s="1"/>
  <c r="O1274" i="6"/>
  <c r="P1274" i="6"/>
  <c r="AG1274" i="6" s="1"/>
  <c r="O1279" i="6"/>
  <c r="P1280" i="6"/>
  <c r="P1288" i="6"/>
  <c r="M1294" i="6"/>
  <c r="AD1294" i="6" s="1"/>
  <c r="N1294" i="6"/>
  <c r="O1294" i="6"/>
  <c r="P1294" i="6"/>
  <c r="O1306" i="6"/>
  <c r="AF1306" i="6" s="1"/>
  <c r="O1311" i="6"/>
  <c r="P1320" i="6"/>
  <c r="O1322" i="6"/>
  <c r="AF1322" i="6" s="1"/>
  <c r="M1328" i="6"/>
  <c r="N1328" i="6"/>
  <c r="O1328" i="6"/>
  <c r="P1328" i="6"/>
  <c r="X1328" i="6" s="1"/>
  <c r="P1333" i="6"/>
  <c r="AG1333" i="6" s="1"/>
  <c r="P1334" i="6"/>
  <c r="P1335" i="6"/>
  <c r="X1335" i="6" s="1"/>
  <c r="P1338" i="6"/>
  <c r="M1339" i="6"/>
  <c r="AD1339" i="6" s="1"/>
  <c r="N1339" i="6"/>
  <c r="O1339" i="6"/>
  <c r="W1339" i="6" s="1"/>
  <c r="P1339" i="6"/>
  <c r="O1345" i="6"/>
  <c r="AF1345" i="6" s="1"/>
  <c r="M1347" i="6"/>
  <c r="AD1347" i="6" s="1"/>
  <c r="N1347" i="6"/>
  <c r="O1347" i="6"/>
  <c r="P1347" i="6"/>
  <c r="O1349" i="6"/>
  <c r="M1350" i="6"/>
  <c r="AD1350" i="6" s="1"/>
  <c r="N1350" i="6"/>
  <c r="O1350" i="6"/>
  <c r="P1350" i="6"/>
  <c r="P1359" i="6"/>
  <c r="M1362" i="6"/>
  <c r="N1362" i="6"/>
  <c r="O1362" i="6"/>
  <c r="AF1362" i="6" s="1"/>
  <c r="P1362" i="6"/>
  <c r="O1364" i="6"/>
  <c r="W1364" i="6" s="1"/>
  <c r="AN1364" i="6" s="1"/>
  <c r="M1366" i="6"/>
  <c r="N1366" i="6"/>
  <c r="O1366" i="6"/>
  <c r="P1366" i="6"/>
  <c r="M1367" i="6"/>
  <c r="N1367" i="6"/>
  <c r="O1367" i="6"/>
  <c r="P1367" i="6"/>
  <c r="X1367" i="6" s="1"/>
  <c r="M1369" i="6"/>
  <c r="AD1369" i="6" s="1"/>
  <c r="N1369" i="6"/>
  <c r="O1369" i="6"/>
  <c r="P1369" i="6"/>
  <c r="M1370" i="6"/>
  <c r="AD1370" i="6" s="1"/>
  <c r="N1370" i="6"/>
  <c r="O1370" i="6"/>
  <c r="P1370" i="6"/>
  <c r="AG1370" i="6" s="1"/>
  <c r="M1371" i="6"/>
  <c r="AD1371" i="6" s="1"/>
  <c r="N1371" i="6"/>
  <c r="O1371" i="6"/>
  <c r="P1371" i="6"/>
  <c r="X1371" i="6" s="1"/>
  <c r="M1372" i="6"/>
  <c r="N1372" i="6"/>
  <c r="O1372" i="6"/>
  <c r="P1372" i="6"/>
  <c r="AG1372" i="6" s="1"/>
  <c r="P1373" i="6"/>
  <c r="X1373" i="6" s="1"/>
  <c r="M1377" i="6"/>
  <c r="N1377" i="6"/>
  <c r="O1377" i="6"/>
  <c r="P1377" i="6"/>
  <c r="M1380" i="6"/>
  <c r="AD1380" i="6" s="1"/>
  <c r="N1380" i="6"/>
  <c r="O1380" i="6"/>
  <c r="P1380" i="6"/>
  <c r="M1381" i="6"/>
  <c r="AD1381" i="6" s="1"/>
  <c r="N1381" i="6"/>
  <c r="O1381" i="6"/>
  <c r="P1381" i="6"/>
  <c r="AG1381" i="6" s="1"/>
  <c r="P1383" i="6"/>
  <c r="X1383" i="6" s="1"/>
  <c r="P1386" i="6"/>
  <c r="O1390" i="6"/>
  <c r="P1390" i="6"/>
  <c r="M1393" i="6"/>
  <c r="AD1393" i="6" s="1"/>
  <c r="N1393" i="6"/>
  <c r="O1393" i="6"/>
  <c r="AF1393" i="6" s="1"/>
  <c r="P1393" i="6"/>
  <c r="P1395" i="6"/>
  <c r="O1406" i="6"/>
  <c r="AF1406" i="6" s="1"/>
  <c r="P1406" i="6"/>
  <c r="M1415" i="6"/>
  <c r="AD1415" i="6" s="1"/>
  <c r="N1415" i="6"/>
  <c r="O1415" i="6"/>
  <c r="P1415" i="6"/>
  <c r="M1416" i="6"/>
  <c r="N1416" i="6"/>
  <c r="O1416" i="6"/>
  <c r="P1416" i="6"/>
  <c r="O1420" i="6"/>
  <c r="P1420" i="6"/>
  <c r="AG1420" i="6" s="1"/>
  <c r="M1421" i="6"/>
  <c r="U1421" i="6" s="1"/>
  <c r="AL1421" i="6" s="1"/>
  <c r="N1421" i="6"/>
  <c r="O1421" i="6"/>
  <c r="P1421" i="6"/>
  <c r="X1421" i="6" s="1"/>
  <c r="M1422" i="6"/>
  <c r="AD1422" i="6" s="1"/>
  <c r="N1422" i="6"/>
  <c r="O1422" i="6"/>
  <c r="P1422" i="6"/>
  <c r="AG1422" i="6" s="1"/>
  <c r="P1424" i="6"/>
  <c r="AG1424" i="6" s="1"/>
  <c r="P1425" i="6"/>
  <c r="X1425" i="6" s="1"/>
  <c r="M1426" i="6"/>
  <c r="N1426" i="6"/>
  <c r="O1426" i="6"/>
  <c r="W1426" i="6" s="1"/>
  <c r="AN1426" i="6" s="1"/>
  <c r="P1426" i="6"/>
  <c r="AG1426" i="6" s="1"/>
  <c r="M1429" i="6"/>
  <c r="N1429" i="6"/>
  <c r="O1429" i="6"/>
  <c r="P1429" i="6"/>
  <c r="X1429" i="6" s="1"/>
  <c r="P1430" i="6"/>
  <c r="O1431" i="6"/>
  <c r="P1431" i="6"/>
  <c r="P1433" i="6"/>
  <c r="X1433" i="6" s="1"/>
  <c r="O1436" i="6"/>
  <c r="P1436" i="6"/>
  <c r="O1438" i="6"/>
  <c r="W1438" i="6" s="1"/>
  <c r="AN1438" i="6" s="1"/>
  <c r="M1439" i="6"/>
  <c r="AD1439" i="6" s="1"/>
  <c r="N1439" i="6"/>
  <c r="O1439" i="6"/>
  <c r="P1439" i="6"/>
  <c r="O1440" i="6"/>
  <c r="P1440" i="6"/>
  <c r="M1441" i="6"/>
  <c r="AD1441" i="6" s="1"/>
  <c r="N1441" i="6"/>
  <c r="O1441" i="6"/>
  <c r="AF1441" i="6" s="1"/>
  <c r="P1441" i="6"/>
  <c r="M1442" i="6"/>
  <c r="U1442" i="6" s="1"/>
  <c r="N1442" i="6"/>
  <c r="O1442" i="6"/>
  <c r="W1442" i="6" s="1"/>
  <c r="P1442" i="6"/>
  <c r="AG1442" i="6" s="1"/>
  <c r="P1443" i="6"/>
  <c r="P1444" i="6"/>
  <c r="O1445" i="6"/>
  <c r="AF1445" i="6" s="1"/>
  <c r="P1446" i="6"/>
  <c r="M1447" i="6"/>
  <c r="AD1447" i="6" s="1"/>
  <c r="N1447" i="6"/>
  <c r="O1447" i="6"/>
  <c r="W1447" i="6" s="1"/>
  <c r="AN1447" i="6" s="1"/>
  <c r="P1447" i="6"/>
  <c r="P1450" i="6"/>
  <c r="P1451" i="6"/>
  <c r="O1454" i="6"/>
  <c r="W1454" i="6" s="1"/>
  <c r="AN1454" i="6" s="1"/>
  <c r="O1455" i="6"/>
  <c r="P1455" i="6"/>
  <c r="O1456" i="6"/>
  <c r="O1457" i="6"/>
  <c r="P1458" i="6"/>
  <c r="X1458" i="6" s="1"/>
  <c r="AO1458" i="6" s="1"/>
  <c r="M1459" i="6"/>
  <c r="AD1459" i="6" s="1"/>
  <c r="N1459" i="6"/>
  <c r="O1459" i="6"/>
  <c r="P1459" i="6"/>
  <c r="M1460" i="6"/>
  <c r="AD1460" i="6" s="1"/>
  <c r="N1460" i="6"/>
  <c r="O1460" i="6"/>
  <c r="P1460" i="6"/>
  <c r="X1460" i="6" s="1"/>
  <c r="O1461" i="6"/>
  <c r="P1461" i="6"/>
  <c r="P1463" i="6"/>
  <c r="M1464" i="6"/>
  <c r="AD1464" i="6" s="1"/>
  <c r="N1464" i="6"/>
  <c r="O1464" i="6"/>
  <c r="W1464" i="6" s="1"/>
  <c r="P1464" i="6"/>
  <c r="M1465" i="6"/>
  <c r="AD1465" i="6" s="1"/>
  <c r="N1465" i="6"/>
  <c r="O1465" i="6"/>
  <c r="P1465" i="6"/>
  <c r="P1466" i="6"/>
  <c r="X1466" i="6" s="1"/>
  <c r="M1467" i="6"/>
  <c r="AD1467" i="6" s="1"/>
  <c r="N1467" i="6"/>
  <c r="O1467" i="6"/>
  <c r="P1467" i="6"/>
  <c r="M1468" i="6"/>
  <c r="AD1468" i="6" s="1"/>
  <c r="N1468" i="6"/>
  <c r="O1468" i="6"/>
  <c r="P1468" i="6"/>
  <c r="X1468" i="6" s="1"/>
  <c r="M1469" i="6"/>
  <c r="AD1469" i="6" s="1"/>
  <c r="N1469" i="6"/>
  <c r="O1469" i="6"/>
  <c r="P1469" i="6"/>
  <c r="O1470" i="6"/>
  <c r="P1472" i="6"/>
  <c r="M1475" i="6"/>
  <c r="AD1475" i="6" s="1"/>
  <c r="N1475" i="6"/>
  <c r="O1475" i="6"/>
  <c r="AF1475" i="6" s="1"/>
  <c r="P1475" i="6"/>
  <c r="P1477" i="6"/>
  <c r="X1477" i="6" s="1"/>
  <c r="AO1477" i="6" s="1"/>
  <c r="P1479" i="6"/>
  <c r="X1479" i="6" s="1"/>
  <c r="AO1479" i="6" s="1"/>
  <c r="P1481" i="6"/>
  <c r="X1481" i="6" s="1"/>
  <c r="O1484" i="6"/>
  <c r="P1486" i="6"/>
  <c r="M1489" i="6"/>
  <c r="AD1489" i="6" s="1"/>
  <c r="N1489" i="6"/>
  <c r="O1489" i="6"/>
  <c r="P1489" i="6"/>
  <c r="O1496" i="6"/>
  <c r="P1496" i="6"/>
  <c r="O1498" i="6"/>
  <c r="AF1498" i="6" s="1"/>
  <c r="M1502" i="6"/>
  <c r="N1502" i="6"/>
  <c r="O1502" i="6"/>
  <c r="AF1502" i="6" s="1"/>
  <c r="P1502" i="6"/>
  <c r="M1506" i="6"/>
  <c r="AD1506" i="6" s="1"/>
  <c r="N1506" i="6"/>
  <c r="O1506" i="6"/>
  <c r="W1506" i="6" s="1"/>
  <c r="P1506" i="6"/>
  <c r="M1507" i="6"/>
  <c r="N1507" i="6"/>
  <c r="O1507" i="6"/>
  <c r="W1507" i="6" s="1"/>
  <c r="P1507" i="6"/>
  <c r="O1513" i="6"/>
  <c r="W1513" i="6" s="1"/>
  <c r="P1513" i="6"/>
  <c r="X1513" i="6" s="1"/>
  <c r="M1514" i="6"/>
  <c r="AD1514" i="6" s="1"/>
  <c r="N1514" i="6"/>
  <c r="O1514" i="6"/>
  <c r="P1514" i="6"/>
  <c r="M1515" i="6"/>
  <c r="N1515" i="6"/>
  <c r="O1515" i="6"/>
  <c r="P1515" i="6"/>
  <c r="X1515" i="6" s="1"/>
  <c r="AO1515" i="6" s="1"/>
  <c r="P1522" i="6"/>
  <c r="M1526" i="6"/>
  <c r="N1526" i="6"/>
  <c r="O1526" i="6"/>
  <c r="P1526" i="6"/>
  <c r="AG1526" i="6" s="1"/>
  <c r="M1539" i="6"/>
  <c r="AD1539" i="6" s="1"/>
  <c r="N1539" i="6"/>
  <c r="O1539" i="6"/>
  <c r="P1539" i="6"/>
  <c r="AG1539" i="6" s="1"/>
  <c r="M1540" i="6"/>
  <c r="AD1540" i="6" s="1"/>
  <c r="N1540" i="6"/>
  <c r="O1540" i="6"/>
  <c r="W1540" i="6" s="1"/>
  <c r="AN1540" i="6" s="1"/>
  <c r="P1540" i="6"/>
  <c r="X1540" i="6" s="1"/>
  <c r="O1543" i="6"/>
  <c r="P1543" i="6"/>
  <c r="M1552" i="6"/>
  <c r="AD1552" i="6" s="1"/>
  <c r="N1552" i="6"/>
  <c r="O1552" i="6"/>
  <c r="W1552" i="6" s="1"/>
  <c r="P1552" i="6"/>
  <c r="M1575" i="6"/>
  <c r="AD1575" i="6" s="1"/>
  <c r="N1575" i="6"/>
  <c r="O1575" i="6"/>
  <c r="P1575" i="6"/>
  <c r="X1575" i="6" s="1"/>
  <c r="M1576" i="6"/>
  <c r="AD1576" i="6" s="1"/>
  <c r="N1576" i="6"/>
  <c r="O1576" i="6"/>
  <c r="P1576" i="6"/>
  <c r="AG1576" i="6" s="1"/>
  <c r="M1577" i="6"/>
  <c r="AD1577" i="6" s="1"/>
  <c r="N1577" i="6"/>
  <c r="O1577" i="6"/>
  <c r="P1577" i="6"/>
  <c r="M1578" i="6"/>
  <c r="U1578" i="6" s="1"/>
  <c r="N1578" i="6"/>
  <c r="O1578" i="6"/>
  <c r="P1578" i="6"/>
  <c r="M1581" i="6"/>
  <c r="AD1581" i="6" s="1"/>
  <c r="N1581" i="6"/>
  <c r="O1581" i="6"/>
  <c r="P1581" i="6"/>
  <c r="X1581" i="6" s="1"/>
  <c r="M1582" i="6"/>
  <c r="AD1582" i="6" s="1"/>
  <c r="N1582" i="6"/>
  <c r="O1582" i="6"/>
  <c r="W1582" i="6" s="1"/>
  <c r="P1582" i="6"/>
  <c r="AG1582" i="6" s="1"/>
  <c r="P1591" i="6"/>
  <c r="P1641" i="6"/>
  <c r="M1642" i="6"/>
  <c r="AD1642" i="6" s="1"/>
  <c r="N1642" i="6"/>
  <c r="V1642" i="6" s="1"/>
  <c r="O1642" i="6"/>
  <c r="P1642" i="6"/>
  <c r="M1648" i="6"/>
  <c r="AD1648" i="6" s="1"/>
  <c r="N1648" i="6"/>
  <c r="AE1648" i="6" s="1"/>
  <c r="O1648" i="6"/>
  <c r="P1648" i="6"/>
  <c r="O1649" i="6"/>
  <c r="P1649" i="6"/>
  <c r="P1650" i="6"/>
  <c r="M1651" i="6"/>
  <c r="AD1651" i="6" s="1"/>
  <c r="N1651" i="6"/>
  <c r="O1651" i="6"/>
  <c r="W1651" i="6" s="1"/>
  <c r="P1651" i="6"/>
  <c r="P1652" i="6"/>
  <c r="M1655" i="6"/>
  <c r="AD1655" i="6" s="1"/>
  <c r="N1655" i="6"/>
  <c r="O1655" i="6"/>
  <c r="AF1655" i="6" s="1"/>
  <c r="P1655" i="6"/>
  <c r="O1658" i="6"/>
  <c r="W1658" i="6" s="1"/>
  <c r="O1659" i="6"/>
  <c r="AF1659" i="6" s="1"/>
  <c r="P1659" i="6"/>
  <c r="M1660" i="6"/>
  <c r="N1660" i="6"/>
  <c r="O1660" i="6"/>
  <c r="P1660" i="6"/>
  <c r="P1673" i="6"/>
  <c r="P1674" i="6"/>
  <c r="X1674" i="6" s="1"/>
  <c r="O1684" i="6"/>
  <c r="O1685" i="6"/>
  <c r="W1685" i="6" s="1"/>
  <c r="P1686" i="6"/>
  <c r="M1687" i="6"/>
  <c r="AD1687" i="6" s="1"/>
  <c r="N1687" i="6"/>
  <c r="O1687" i="6"/>
  <c r="P1687" i="6"/>
  <c r="P1694" i="6"/>
  <c r="P1697" i="6"/>
  <c r="P1705" i="6"/>
  <c r="O1708" i="6"/>
  <c r="P1708" i="6"/>
  <c r="O1709" i="6"/>
  <c r="P1709" i="6"/>
  <c r="X1709" i="6" s="1"/>
  <c r="O1710" i="6"/>
  <c r="W1710" i="6" s="1"/>
  <c r="M1711" i="6"/>
  <c r="N1711" i="6"/>
  <c r="O1711" i="6"/>
  <c r="P1711" i="6"/>
  <c r="M1712" i="6"/>
  <c r="AD1712" i="6" s="1"/>
  <c r="N1712" i="6"/>
  <c r="AE1712" i="6" s="1"/>
  <c r="O1712" i="6"/>
  <c r="AF1712" i="6" s="1"/>
  <c r="P1712" i="6"/>
  <c r="O1713" i="6"/>
  <c r="P1713" i="6"/>
  <c r="O1715" i="6"/>
  <c r="O1717" i="6"/>
  <c r="P1717" i="6"/>
  <c r="AG1717" i="6" s="1"/>
  <c r="O1718" i="6"/>
  <c r="P1718" i="6"/>
  <c r="P1719" i="6"/>
  <c r="AG1719" i="6" s="1"/>
  <c r="P1720" i="6"/>
  <c r="O1721" i="6"/>
  <c r="P1721" i="6"/>
  <c r="AG1721" i="6" s="1"/>
  <c r="P1724" i="6"/>
  <c r="O1725" i="6"/>
  <c r="P1726" i="6"/>
  <c r="M1727" i="6"/>
  <c r="AD1727" i="6" s="1"/>
  <c r="N1727" i="6"/>
  <c r="O1727" i="6"/>
  <c r="P1727" i="6"/>
  <c r="M1728" i="6"/>
  <c r="AD1728" i="6" s="1"/>
  <c r="N1728" i="6"/>
  <c r="O1728" i="6"/>
  <c r="P1728" i="6"/>
  <c r="O1729" i="6"/>
  <c r="O1735" i="6"/>
  <c r="M1736" i="6"/>
  <c r="AD1736" i="6" s="1"/>
  <c r="N1736" i="6"/>
  <c r="O1736" i="6"/>
  <c r="P1736" i="6"/>
  <c r="O1738" i="6"/>
  <c r="P1741" i="6"/>
  <c r="O1742" i="6"/>
  <c r="P1742" i="6"/>
  <c r="M1743" i="6"/>
  <c r="AD1743" i="6" s="1"/>
  <c r="N1743" i="6"/>
  <c r="O1743" i="6"/>
  <c r="P1743" i="6"/>
  <c r="P1746" i="6"/>
  <c r="P1747" i="6"/>
  <c r="P1748" i="6"/>
  <c r="O1749" i="6"/>
  <c r="P1754" i="6"/>
  <c r="O1755" i="6"/>
  <c r="P1755" i="6"/>
  <c r="P1759" i="6"/>
  <c r="O1764" i="6"/>
  <c r="P1764" i="6"/>
  <c r="P1765" i="6"/>
  <c r="M1781" i="6"/>
  <c r="AD1781" i="6" s="1"/>
  <c r="N1781" i="6"/>
  <c r="V1781" i="6" s="1"/>
  <c r="O1781" i="6"/>
  <c r="P1781" i="6"/>
  <c r="X1781" i="6" s="1"/>
  <c r="AO1781" i="6" s="1"/>
  <c r="P1788" i="6"/>
  <c r="M1791" i="6"/>
  <c r="N1791" i="6"/>
  <c r="O1791" i="6"/>
  <c r="P1791" i="6"/>
  <c r="P1794" i="6"/>
  <c r="M1795" i="6"/>
  <c r="U1795" i="6" s="1"/>
  <c r="AL1795" i="6" s="1"/>
  <c r="N1795" i="6"/>
  <c r="O1795" i="6"/>
  <c r="P1795" i="6"/>
  <c r="O1808" i="6"/>
  <c r="P1808" i="6"/>
  <c r="O1809" i="6"/>
  <c r="W1809" i="6" s="1"/>
  <c r="P1809" i="6"/>
  <c r="X1809" i="6" s="1"/>
  <c r="O1813" i="6"/>
  <c r="O1814" i="6"/>
  <c r="AF1814" i="6" s="1"/>
  <c r="P1814" i="6"/>
  <c r="X1814" i="6" s="1"/>
  <c r="P1815" i="6"/>
  <c r="X1815" i="6" s="1"/>
  <c r="P1818" i="6"/>
  <c r="X1818" i="6" s="1"/>
  <c r="P1820" i="6"/>
  <c r="X1820" i="6" s="1"/>
  <c r="P1821" i="6"/>
  <c r="X1821" i="6" s="1"/>
  <c r="O1823" i="6"/>
  <c r="P1825" i="6"/>
  <c r="X1825" i="6" s="1"/>
  <c r="M1829" i="6"/>
  <c r="N1829" i="6"/>
  <c r="O1829" i="6"/>
  <c r="W1829" i="6" s="1"/>
  <c r="P1829" i="6"/>
  <c r="X1829" i="6" s="1"/>
  <c r="M1834" i="6"/>
  <c r="AD1834" i="6" s="1"/>
  <c r="N1834" i="6"/>
  <c r="O1834" i="6"/>
  <c r="P1834" i="6"/>
  <c r="X1834" i="6" s="1"/>
  <c r="AO1834" i="6" s="1"/>
  <c r="O1835" i="6"/>
  <c r="W1835" i="6" s="1"/>
  <c r="O1836" i="6"/>
  <c r="P1837" i="6"/>
  <c r="X1837" i="6" s="1"/>
  <c r="M1839" i="6"/>
  <c r="AD1839" i="6" s="1"/>
  <c r="N1839" i="6"/>
  <c r="O1839" i="6"/>
  <c r="P1839" i="6"/>
  <c r="M1840" i="6"/>
  <c r="AD1840" i="6" s="1"/>
  <c r="N1840" i="6"/>
  <c r="AE1840" i="6" s="1"/>
  <c r="O1840" i="6"/>
  <c r="P1840" i="6"/>
  <c r="AG1840" i="6" s="1"/>
  <c r="M1841" i="6"/>
  <c r="AD1841" i="6" s="1"/>
  <c r="N1841" i="6"/>
  <c r="V1841" i="6" s="1"/>
  <c r="O1841" i="6"/>
  <c r="P1841" i="6"/>
  <c r="M1842" i="6"/>
  <c r="N1842" i="6"/>
  <c r="AE1842" i="6" s="1"/>
  <c r="O1842" i="6"/>
  <c r="P1842" i="6"/>
  <c r="AG1842" i="6" s="1"/>
  <c r="P1848" i="6"/>
  <c r="X1848" i="6" s="1"/>
  <c r="O1852" i="6"/>
  <c r="P1852" i="6"/>
  <c r="O1853" i="6"/>
  <c r="P1853" i="6"/>
  <c r="O1857" i="6"/>
  <c r="O1859" i="6"/>
  <c r="P1860" i="6"/>
  <c r="O1861" i="6"/>
  <c r="O1863" i="6"/>
  <c r="P1864" i="6"/>
  <c r="O1865" i="6"/>
  <c r="O1870" i="6"/>
  <c r="AF1870" i="6" s="1"/>
  <c r="J35" i="6"/>
  <c r="AA35" i="6" s="1"/>
  <c r="K35" i="6"/>
  <c r="K36" i="6"/>
  <c r="K37" i="6"/>
  <c r="S37" i="6" s="1"/>
  <c r="J50" i="6"/>
  <c r="K50" i="6"/>
  <c r="AB50" i="6" s="1"/>
  <c r="K53" i="6"/>
  <c r="S53" i="6" s="1"/>
  <c r="K55" i="6"/>
  <c r="K56" i="6"/>
  <c r="K57" i="6"/>
  <c r="K60" i="6"/>
  <c r="K61" i="6"/>
  <c r="S61" i="6" s="1"/>
  <c r="K69" i="6"/>
  <c r="S69" i="6" s="1"/>
  <c r="J82" i="6"/>
  <c r="K82" i="6"/>
  <c r="AB82" i="6" s="1"/>
  <c r="K95" i="6"/>
  <c r="AB95" i="6" s="1"/>
  <c r="K96" i="6"/>
  <c r="AB96" i="6" s="1"/>
  <c r="K106" i="6"/>
  <c r="K107" i="6"/>
  <c r="S107" i="6" s="1"/>
  <c r="K111" i="6"/>
  <c r="K112" i="6"/>
  <c r="AB112" i="6" s="1"/>
  <c r="K113" i="6"/>
  <c r="K114" i="6"/>
  <c r="K117" i="6"/>
  <c r="AB117" i="6" s="1"/>
  <c r="J118" i="6"/>
  <c r="K118" i="6"/>
  <c r="K122" i="6"/>
  <c r="K123" i="6"/>
  <c r="K124" i="6"/>
  <c r="K125" i="6"/>
  <c r="K126" i="6"/>
  <c r="AB126" i="6" s="1"/>
  <c r="K127" i="6"/>
  <c r="K129" i="6"/>
  <c r="K130" i="6"/>
  <c r="K131" i="6"/>
  <c r="K132" i="6"/>
  <c r="K134" i="6"/>
  <c r="K135" i="6"/>
  <c r="K144" i="6"/>
  <c r="K145" i="6"/>
  <c r="K146" i="6"/>
  <c r="K147" i="6"/>
  <c r="K148" i="6"/>
  <c r="K151" i="6"/>
  <c r="K153" i="6"/>
  <c r="K155" i="6"/>
  <c r="K156" i="6"/>
  <c r="K157" i="6"/>
  <c r="K158" i="6"/>
  <c r="S158" i="6" s="1"/>
  <c r="K160" i="6"/>
  <c r="K161" i="6"/>
  <c r="S161" i="6" s="1"/>
  <c r="K162" i="6"/>
  <c r="K169" i="6"/>
  <c r="K179" i="6"/>
  <c r="K181" i="6"/>
  <c r="K182" i="6"/>
  <c r="K183" i="6"/>
  <c r="K184" i="6"/>
  <c r="K185" i="6"/>
  <c r="K186" i="6"/>
  <c r="K187" i="6"/>
  <c r="K188" i="6"/>
  <c r="K201" i="6"/>
  <c r="K202" i="6"/>
  <c r="K211" i="6"/>
  <c r="K218" i="6"/>
  <c r="K220" i="6"/>
  <c r="K229" i="6"/>
  <c r="J230" i="6"/>
  <c r="K230" i="6"/>
  <c r="K232" i="6"/>
  <c r="K233" i="6"/>
  <c r="S233" i="6" s="1"/>
  <c r="K234" i="6"/>
  <c r="K235" i="6"/>
  <c r="AB235" i="6" s="1"/>
  <c r="K236" i="6"/>
  <c r="S236" i="6" s="1"/>
  <c r="K250" i="6"/>
  <c r="AB250" i="6" s="1"/>
  <c r="K251" i="6"/>
  <c r="K252" i="6"/>
  <c r="K264" i="6"/>
  <c r="K271" i="6"/>
  <c r="K272" i="6"/>
  <c r="K273" i="6"/>
  <c r="K295" i="6"/>
  <c r="K302" i="6"/>
  <c r="K304" i="6"/>
  <c r="K305" i="6"/>
  <c r="K306" i="6"/>
  <c r="K312" i="6"/>
  <c r="K314" i="6"/>
  <c r="K321" i="6"/>
  <c r="S321" i="6" s="1"/>
  <c r="K324" i="6"/>
  <c r="K325" i="6"/>
  <c r="AB325" i="6" s="1"/>
  <c r="K331" i="6"/>
  <c r="AB331" i="6" s="1"/>
  <c r="K332" i="6"/>
  <c r="K335" i="6"/>
  <c r="K336" i="6"/>
  <c r="K337" i="6"/>
  <c r="S337" i="6" s="1"/>
  <c r="K347" i="6"/>
  <c r="S347" i="6" s="1"/>
  <c r="AJ347" i="6" s="1"/>
  <c r="K360" i="6"/>
  <c r="K361" i="6"/>
  <c r="K362" i="6"/>
  <c r="S362" i="6" s="1"/>
  <c r="AJ362" i="6" s="1"/>
  <c r="J369" i="6"/>
  <c r="K369" i="6"/>
  <c r="J370" i="6"/>
  <c r="K370" i="6"/>
  <c r="S370" i="6" s="1"/>
  <c r="AJ370" i="6" s="1"/>
  <c r="J371" i="6"/>
  <c r="K371" i="6"/>
  <c r="J375" i="6"/>
  <c r="K375" i="6"/>
  <c r="AB375" i="6" s="1"/>
  <c r="J376" i="6"/>
  <c r="K376" i="6"/>
  <c r="K380" i="6"/>
  <c r="K387" i="6"/>
  <c r="K391" i="6"/>
  <c r="K392" i="6"/>
  <c r="S392" i="6" s="1"/>
  <c r="K393" i="6"/>
  <c r="K395" i="6"/>
  <c r="K396" i="6"/>
  <c r="S396" i="6" s="1"/>
  <c r="K398" i="6"/>
  <c r="AB398" i="6" s="1"/>
  <c r="K399" i="6"/>
  <c r="K402" i="6"/>
  <c r="J403" i="6"/>
  <c r="K403" i="6"/>
  <c r="K412" i="6"/>
  <c r="S412" i="6" s="1"/>
  <c r="J413" i="6"/>
  <c r="K413" i="6"/>
  <c r="K414" i="6"/>
  <c r="AB414" i="6" s="1"/>
  <c r="K415" i="6"/>
  <c r="S415" i="6" s="1"/>
  <c r="K417" i="6"/>
  <c r="K420" i="6"/>
  <c r="S420" i="6" s="1"/>
  <c r="K421" i="6"/>
  <c r="S421" i="6" s="1"/>
  <c r="K427" i="6"/>
  <c r="S427" i="6" s="1"/>
  <c r="K428" i="6"/>
  <c r="K432" i="6"/>
  <c r="K433" i="6"/>
  <c r="K434" i="6"/>
  <c r="K435" i="6"/>
  <c r="AB435" i="6" s="1"/>
  <c r="K436" i="6"/>
  <c r="K438" i="6"/>
  <c r="K441" i="6"/>
  <c r="K442" i="6"/>
  <c r="K450" i="6"/>
  <c r="AB450" i="6" s="1"/>
  <c r="K454" i="6"/>
  <c r="AB454" i="6" s="1"/>
  <c r="K498" i="6"/>
  <c r="K508" i="6"/>
  <c r="K515" i="6"/>
  <c r="AB515" i="6" s="1"/>
  <c r="J516" i="6"/>
  <c r="K516" i="6"/>
  <c r="AB516" i="6" s="1"/>
  <c r="K521" i="6"/>
  <c r="K522" i="6"/>
  <c r="S522" i="6" s="1"/>
  <c r="K526" i="6"/>
  <c r="S526" i="6" s="1"/>
  <c r="K529" i="6"/>
  <c r="K532" i="6"/>
  <c r="K540" i="6"/>
  <c r="S540" i="6" s="1"/>
  <c r="K547" i="6"/>
  <c r="K550" i="6"/>
  <c r="AB550" i="6" s="1"/>
  <c r="K554" i="6"/>
  <c r="K558" i="6"/>
  <c r="K559" i="6"/>
  <c r="S559" i="6" s="1"/>
  <c r="K560" i="6"/>
  <c r="K561" i="6"/>
  <c r="AB561" i="6" s="1"/>
  <c r="K563" i="6"/>
  <c r="S563" i="6" s="1"/>
  <c r="K565" i="6"/>
  <c r="AB565" i="6" s="1"/>
  <c r="K566" i="6"/>
  <c r="K567" i="6"/>
  <c r="S567" i="6" s="1"/>
  <c r="K570" i="6"/>
  <c r="K577" i="6"/>
  <c r="AB577" i="6" s="1"/>
  <c r="K579" i="6"/>
  <c r="S579" i="6" s="1"/>
  <c r="K597" i="6"/>
  <c r="AB597" i="6" s="1"/>
  <c r="J619" i="6"/>
  <c r="K619" i="6"/>
  <c r="S619" i="6" s="1"/>
  <c r="AJ619" i="6" s="1"/>
  <c r="J623" i="6"/>
  <c r="K623" i="6"/>
  <c r="S623" i="6" s="1"/>
  <c r="K627" i="6"/>
  <c r="S627" i="6" s="1"/>
  <c r="AJ627" i="6" s="1"/>
  <c r="K646" i="6"/>
  <c r="K649" i="6"/>
  <c r="AB649" i="6" s="1"/>
  <c r="K653" i="6"/>
  <c r="AB653" i="6" s="1"/>
  <c r="K657" i="6"/>
  <c r="AB657" i="6" s="1"/>
  <c r="K667" i="6"/>
  <c r="S667" i="6" s="1"/>
  <c r="AJ667" i="6" s="1"/>
  <c r="K672" i="6"/>
  <c r="AB672" i="6" s="1"/>
  <c r="K673" i="6"/>
  <c r="AB673" i="6" s="1"/>
  <c r="J674" i="6"/>
  <c r="K674" i="6"/>
  <c r="J682" i="6"/>
  <c r="K682" i="6"/>
  <c r="K683" i="6"/>
  <c r="S683" i="6" s="1"/>
  <c r="AJ683" i="6" s="1"/>
  <c r="K690" i="6"/>
  <c r="K697" i="6"/>
  <c r="J698" i="6"/>
  <c r="K698" i="6"/>
  <c r="J699" i="6"/>
  <c r="K699" i="6"/>
  <c r="AB699" i="6" s="1"/>
  <c r="K702" i="6"/>
  <c r="J707" i="6"/>
  <c r="K707" i="6"/>
  <c r="K713" i="6"/>
  <c r="S713" i="6" s="1"/>
  <c r="J719" i="6"/>
  <c r="K719" i="6"/>
  <c r="AB719" i="6" s="1"/>
  <c r="K734" i="6"/>
  <c r="K740" i="6"/>
  <c r="K741" i="6"/>
  <c r="K748" i="6"/>
  <c r="J754" i="6"/>
  <c r="K754" i="6"/>
  <c r="K758" i="6"/>
  <c r="K762" i="6"/>
  <c r="K763" i="6"/>
  <c r="AB763" i="6" s="1"/>
  <c r="K788" i="6"/>
  <c r="S788" i="6" s="1"/>
  <c r="J789" i="6"/>
  <c r="K789" i="6"/>
  <c r="K791" i="6"/>
  <c r="AB791" i="6" s="1"/>
  <c r="K792" i="6"/>
  <c r="K793" i="6"/>
  <c r="J796" i="6"/>
  <c r="K796" i="6"/>
  <c r="S796" i="6" s="1"/>
  <c r="J799" i="6"/>
  <c r="K799" i="6"/>
  <c r="J805" i="6"/>
  <c r="K805" i="6"/>
  <c r="AB805" i="6" s="1"/>
  <c r="J806" i="6"/>
  <c r="K806" i="6"/>
  <c r="J807" i="6"/>
  <c r="K807" i="6"/>
  <c r="S807" i="6" s="1"/>
  <c r="J825" i="6"/>
  <c r="K825" i="6"/>
  <c r="AB825" i="6" s="1"/>
  <c r="K827" i="6"/>
  <c r="J839" i="6"/>
  <c r="K839" i="6"/>
  <c r="S839" i="6" s="1"/>
  <c r="K840" i="6"/>
  <c r="J846" i="6"/>
  <c r="K846" i="6"/>
  <c r="K849" i="6"/>
  <c r="J868" i="6"/>
  <c r="K868" i="6"/>
  <c r="K877" i="6"/>
  <c r="AB877" i="6" s="1"/>
  <c r="K878" i="6"/>
  <c r="K879" i="6"/>
  <c r="AB879" i="6" s="1"/>
  <c r="K884" i="6"/>
  <c r="J886" i="6"/>
  <c r="K886" i="6"/>
  <c r="K888" i="6"/>
  <c r="K891" i="6"/>
  <c r="K892" i="6"/>
  <c r="J897" i="6"/>
  <c r="K897" i="6"/>
  <c r="J899" i="6"/>
  <c r="K899" i="6"/>
  <c r="AB899" i="6" s="1"/>
  <c r="K900" i="6"/>
  <c r="K908" i="6"/>
  <c r="K926" i="6"/>
  <c r="K933" i="6"/>
  <c r="K936" i="6"/>
  <c r="K940" i="6"/>
  <c r="J945" i="6"/>
  <c r="K945" i="6"/>
  <c r="K946" i="6"/>
  <c r="K949" i="6"/>
  <c r="K955" i="6"/>
  <c r="K956" i="6"/>
  <c r="K957" i="6"/>
  <c r="AB957" i="6" s="1"/>
  <c r="K958" i="6"/>
  <c r="K959" i="6"/>
  <c r="K961" i="6"/>
  <c r="J962" i="6"/>
  <c r="K962" i="6"/>
  <c r="K964" i="6"/>
  <c r="K965" i="6"/>
  <c r="K973" i="6"/>
  <c r="AB973" i="6" s="1"/>
  <c r="K977" i="6"/>
  <c r="K978" i="6"/>
  <c r="K984" i="6"/>
  <c r="K987" i="6"/>
  <c r="K988" i="6"/>
  <c r="K989" i="6"/>
  <c r="K990" i="6"/>
  <c r="K995" i="6"/>
  <c r="K997" i="6"/>
  <c r="S997" i="6" s="1"/>
  <c r="AJ997" i="6" s="1"/>
  <c r="K998" i="6"/>
  <c r="K1006" i="6"/>
  <c r="K1008" i="6"/>
  <c r="K1009" i="6"/>
  <c r="S1009" i="6" s="1"/>
  <c r="AJ1009" i="6" s="1"/>
  <c r="K1010" i="6"/>
  <c r="AB1010" i="6" s="1"/>
  <c r="K1013" i="6"/>
  <c r="S1013" i="6" s="1"/>
  <c r="AJ1013" i="6" s="1"/>
  <c r="K1020" i="6"/>
  <c r="K1026" i="6"/>
  <c r="K1030" i="6"/>
  <c r="K1035" i="6"/>
  <c r="K1043" i="6"/>
  <c r="K1046" i="6"/>
  <c r="K1047" i="6"/>
  <c r="K1048" i="6"/>
  <c r="J1052" i="6"/>
  <c r="K1052" i="6"/>
  <c r="K1057" i="6"/>
  <c r="K1060" i="6"/>
  <c r="AB1060" i="6" s="1"/>
  <c r="K1061" i="6"/>
  <c r="K1063" i="6"/>
  <c r="K1065" i="6"/>
  <c r="K1066" i="6"/>
  <c r="K1067" i="6"/>
  <c r="K1073" i="6"/>
  <c r="K1074" i="6"/>
  <c r="S1074" i="6" s="1"/>
  <c r="K1075" i="6"/>
  <c r="K1076" i="6"/>
  <c r="J1078" i="6"/>
  <c r="K1078" i="6"/>
  <c r="K1079" i="6"/>
  <c r="K1084" i="6"/>
  <c r="AB1084" i="6" s="1"/>
  <c r="K1085" i="6"/>
  <c r="K1088" i="6"/>
  <c r="K1090" i="6"/>
  <c r="AB1090" i="6" s="1"/>
  <c r="K1102" i="6"/>
  <c r="AB1102" i="6" s="1"/>
  <c r="K1107" i="6"/>
  <c r="K1109" i="6"/>
  <c r="K1111" i="6"/>
  <c r="K1113" i="6"/>
  <c r="J1114" i="6"/>
  <c r="K1114" i="6"/>
  <c r="K1117" i="6"/>
  <c r="K1119" i="6"/>
  <c r="K1122" i="6"/>
  <c r="K1123" i="6"/>
  <c r="K1130" i="6"/>
  <c r="K1131" i="6"/>
  <c r="K1132" i="6"/>
  <c r="K1133" i="6"/>
  <c r="K1134" i="6"/>
  <c r="AB1134" i="6" s="1"/>
  <c r="K1142" i="6"/>
  <c r="K1143" i="6"/>
  <c r="K1144" i="6"/>
  <c r="K1146" i="6"/>
  <c r="K1148" i="6"/>
  <c r="AB1148" i="6" s="1"/>
  <c r="K1149" i="6"/>
  <c r="K1151" i="6"/>
  <c r="K1154" i="6"/>
  <c r="K1155" i="6"/>
  <c r="K1157" i="6"/>
  <c r="K1160" i="6"/>
  <c r="K1164" i="6"/>
  <c r="K1171" i="6"/>
  <c r="K1172" i="6"/>
  <c r="K1192" i="6"/>
  <c r="K1193" i="6"/>
  <c r="AB1193" i="6" s="1"/>
  <c r="K1196" i="6"/>
  <c r="AB1196" i="6" s="1"/>
  <c r="K1198" i="6"/>
  <c r="S1198" i="6" s="1"/>
  <c r="K1199" i="6"/>
  <c r="K1200" i="6"/>
  <c r="K1201" i="6"/>
  <c r="K1203" i="6"/>
  <c r="K1222" i="6"/>
  <c r="K1224" i="6"/>
  <c r="K1225" i="6"/>
  <c r="J1226" i="6"/>
  <c r="K1226" i="6"/>
  <c r="K1228" i="6"/>
  <c r="K1231" i="6"/>
  <c r="J1234" i="6"/>
  <c r="K1234" i="6"/>
  <c r="K1239" i="6"/>
  <c r="K1240" i="6"/>
  <c r="K1241" i="6"/>
  <c r="K1243" i="6"/>
  <c r="K1245" i="6"/>
  <c r="K1246" i="6"/>
  <c r="K1247" i="6"/>
  <c r="J1254" i="6"/>
  <c r="K1254" i="6"/>
  <c r="J1258" i="6"/>
  <c r="K1258" i="6"/>
  <c r="S1258" i="6" s="1"/>
  <c r="K1259" i="6"/>
  <c r="K1261" i="6"/>
  <c r="K1263" i="6"/>
  <c r="K1264" i="6"/>
  <c r="K1265" i="6"/>
  <c r="K1266" i="6"/>
  <c r="K1268" i="6"/>
  <c r="K1271" i="6"/>
  <c r="K1273" i="6"/>
  <c r="K1274" i="6"/>
  <c r="K1275" i="6"/>
  <c r="K1276" i="6"/>
  <c r="K1277" i="6"/>
  <c r="K1280" i="6"/>
  <c r="K1289" i="6"/>
  <c r="AB1289" i="6" s="1"/>
  <c r="K1290" i="6"/>
  <c r="K1291" i="6"/>
  <c r="S1291" i="6" s="1"/>
  <c r="AJ1291" i="6" s="1"/>
  <c r="K1292" i="6"/>
  <c r="S1292" i="6" s="1"/>
  <c r="J1294" i="6"/>
  <c r="K1294" i="6"/>
  <c r="K1296" i="6"/>
  <c r="K1297" i="6"/>
  <c r="S1297" i="6" s="1"/>
  <c r="AJ1297" i="6" s="1"/>
  <c r="K1299" i="6"/>
  <c r="AB1299" i="6" s="1"/>
  <c r="K1300" i="6"/>
  <c r="K1307" i="6"/>
  <c r="AB1307" i="6" s="1"/>
  <c r="K1310" i="6"/>
  <c r="S1310" i="6" s="1"/>
  <c r="K1311" i="6"/>
  <c r="AB1311" i="6" s="1"/>
  <c r="K1313" i="6"/>
  <c r="K1314" i="6"/>
  <c r="AB1314" i="6" s="1"/>
  <c r="K1321" i="6"/>
  <c r="K1323" i="6"/>
  <c r="AB1323" i="6" s="1"/>
  <c r="K1324" i="6"/>
  <c r="S1324" i="6" s="1"/>
  <c r="K1325" i="6"/>
  <c r="J1328" i="6"/>
  <c r="K1328" i="6"/>
  <c r="AB1328" i="6" s="1"/>
  <c r="K1333" i="6"/>
  <c r="AB1333" i="6" s="1"/>
  <c r="K1336" i="6"/>
  <c r="K1337" i="6"/>
  <c r="S1337" i="6" s="1"/>
  <c r="J1339" i="6"/>
  <c r="K1339" i="6"/>
  <c r="K1340" i="6"/>
  <c r="J1347" i="6"/>
  <c r="K1347" i="6"/>
  <c r="AB1347" i="6" s="1"/>
  <c r="K1348" i="6"/>
  <c r="K1349" i="6"/>
  <c r="J1350" i="6"/>
  <c r="K1350" i="6"/>
  <c r="K1361" i="6"/>
  <c r="K1362" i="6"/>
  <c r="AB1362" i="6" s="1"/>
  <c r="K1363" i="6"/>
  <c r="AB1363" i="6" s="1"/>
  <c r="K1364" i="6"/>
  <c r="AB1364" i="6" s="1"/>
  <c r="K1365" i="6"/>
  <c r="J1366" i="6"/>
  <c r="AA1366" i="6" s="1"/>
  <c r="K1366" i="6"/>
  <c r="J1367" i="6"/>
  <c r="K1367" i="6"/>
  <c r="K1368" i="6"/>
  <c r="AB1368" i="6" s="1"/>
  <c r="J1369" i="6"/>
  <c r="K1369" i="6"/>
  <c r="AB1369" i="6" s="1"/>
  <c r="J1370" i="6"/>
  <c r="K1370" i="6"/>
  <c r="K1372" i="6"/>
  <c r="K1373" i="6"/>
  <c r="AB1373" i="6" s="1"/>
  <c r="K1374" i="6"/>
  <c r="S1374" i="6" s="1"/>
  <c r="K1375" i="6"/>
  <c r="J1377" i="6"/>
  <c r="K1377" i="6"/>
  <c r="K1378" i="6"/>
  <c r="AB1378" i="6" s="1"/>
  <c r="K1379" i="6"/>
  <c r="J1380" i="6"/>
  <c r="K1380" i="6"/>
  <c r="J1381" i="6"/>
  <c r="K1381" i="6"/>
  <c r="K1382" i="6"/>
  <c r="K1384" i="6"/>
  <c r="K1385" i="6"/>
  <c r="K1387" i="6"/>
  <c r="K1388" i="6"/>
  <c r="S1388" i="6" s="1"/>
  <c r="AJ1388" i="6" s="1"/>
  <c r="K1391" i="6"/>
  <c r="S1391" i="6" s="1"/>
  <c r="K1392" i="6"/>
  <c r="K1393" i="6"/>
  <c r="AB1393" i="6" s="1"/>
  <c r="K1394" i="6"/>
  <c r="K1396" i="6"/>
  <c r="K1397" i="6"/>
  <c r="K1398" i="6"/>
  <c r="K1399" i="6"/>
  <c r="K1401" i="6"/>
  <c r="K1405" i="6"/>
  <c r="K1407" i="6"/>
  <c r="K1408" i="6"/>
  <c r="K1411" i="6"/>
  <c r="J1415" i="6"/>
  <c r="K1415" i="6"/>
  <c r="J1416" i="6"/>
  <c r="K1416" i="6"/>
  <c r="AB1416" i="6" s="1"/>
  <c r="K1418" i="6"/>
  <c r="K1419" i="6"/>
  <c r="K1420" i="6"/>
  <c r="K1421" i="6"/>
  <c r="K1422" i="6"/>
  <c r="AB1422" i="6" s="1"/>
  <c r="K1423" i="6"/>
  <c r="S1423" i="6" s="1"/>
  <c r="K1424" i="6"/>
  <c r="K1425" i="6"/>
  <c r="AB1425" i="6" s="1"/>
  <c r="K1426" i="6"/>
  <c r="K1427" i="6"/>
  <c r="J1429" i="6"/>
  <c r="K1429" i="6"/>
  <c r="K1431" i="6"/>
  <c r="K1432" i="6"/>
  <c r="K1433" i="6"/>
  <c r="K1434" i="6"/>
  <c r="AB1434" i="6" s="1"/>
  <c r="K1435" i="6"/>
  <c r="S1435" i="6" s="1"/>
  <c r="K1437" i="6"/>
  <c r="K1438" i="6"/>
  <c r="J1439" i="6"/>
  <c r="K1439" i="6"/>
  <c r="J1440" i="6"/>
  <c r="K1440" i="6"/>
  <c r="J1441" i="6"/>
  <c r="K1441" i="6"/>
  <c r="K1442" i="6"/>
  <c r="K1443" i="6"/>
  <c r="K1444" i="6"/>
  <c r="K1445" i="6"/>
  <c r="K1446" i="6"/>
  <c r="J1447" i="6"/>
  <c r="K1447" i="6"/>
  <c r="K1448" i="6"/>
  <c r="K1451" i="6"/>
  <c r="K1453" i="6"/>
  <c r="K1454" i="6"/>
  <c r="K1455" i="6"/>
  <c r="S1455" i="6" s="1"/>
  <c r="K1456" i="6"/>
  <c r="K1457" i="6"/>
  <c r="AB1457" i="6" s="1"/>
  <c r="K1458" i="6"/>
  <c r="J1459" i="6"/>
  <c r="K1459" i="6"/>
  <c r="S1459" i="6" s="1"/>
  <c r="K1460" i="6"/>
  <c r="K1461" i="6"/>
  <c r="J1464" i="6"/>
  <c r="K1464" i="6"/>
  <c r="J1465" i="6"/>
  <c r="K1465" i="6"/>
  <c r="J1467" i="6"/>
  <c r="K1467" i="6"/>
  <c r="S1467" i="6" s="1"/>
  <c r="J1468" i="6"/>
  <c r="K1468" i="6"/>
  <c r="K1469" i="6"/>
  <c r="K1470" i="6"/>
  <c r="K1471" i="6"/>
  <c r="S1471" i="6" s="1"/>
  <c r="K1474" i="6"/>
  <c r="K1476" i="6"/>
  <c r="K1477" i="6"/>
  <c r="AB1477" i="6" s="1"/>
  <c r="K1482" i="6"/>
  <c r="K1483" i="6"/>
  <c r="S1483" i="6" s="1"/>
  <c r="K1484" i="6"/>
  <c r="K1485" i="6"/>
  <c r="K1486" i="6"/>
  <c r="K1487" i="6"/>
  <c r="S1487" i="6" s="1"/>
  <c r="K1488" i="6"/>
  <c r="S1488" i="6" s="1"/>
  <c r="K1489" i="6"/>
  <c r="K1491" i="6"/>
  <c r="K1492" i="6"/>
  <c r="S1492" i="6" s="1"/>
  <c r="K1493" i="6"/>
  <c r="K1494" i="6"/>
  <c r="K1495" i="6"/>
  <c r="K1496" i="6"/>
  <c r="S1496" i="6" s="1"/>
  <c r="K1497" i="6"/>
  <c r="S1497" i="6" s="1"/>
  <c r="K1498" i="6"/>
  <c r="K1499" i="6"/>
  <c r="S1499" i="6" s="1"/>
  <c r="K1500" i="6"/>
  <c r="K1502" i="6"/>
  <c r="K1503" i="6"/>
  <c r="S1503" i="6" s="1"/>
  <c r="K1504" i="6"/>
  <c r="K1507" i="6"/>
  <c r="K1511" i="6"/>
  <c r="K1513" i="6"/>
  <c r="K1514" i="6"/>
  <c r="S1514" i="6" s="1"/>
  <c r="K1515" i="6"/>
  <c r="K1516" i="6"/>
  <c r="K1517" i="6"/>
  <c r="K1518" i="6"/>
  <c r="S1518" i="6" s="1"/>
  <c r="AJ1518" i="6" s="1"/>
  <c r="K1519" i="6"/>
  <c r="S1519" i="6" s="1"/>
  <c r="K1522" i="6"/>
  <c r="S1522" i="6" s="1"/>
  <c r="AJ1522" i="6" s="1"/>
  <c r="K1524" i="6"/>
  <c r="K1527" i="6"/>
  <c r="K1532" i="6"/>
  <c r="K1536" i="6"/>
  <c r="S1536" i="6" s="1"/>
  <c r="K1537" i="6"/>
  <c r="K1538" i="6"/>
  <c r="K1539" i="6"/>
  <c r="AB1539" i="6" s="1"/>
  <c r="K1540" i="6"/>
  <c r="S1540" i="6" s="1"/>
  <c r="AJ1540" i="6" s="1"/>
  <c r="K1544" i="6"/>
  <c r="S1544" i="6" s="1"/>
  <c r="K1545" i="6"/>
  <c r="K1547" i="6"/>
  <c r="S1547" i="6" s="1"/>
  <c r="AJ1547" i="6" s="1"/>
  <c r="K1549" i="6"/>
  <c r="K1552" i="6"/>
  <c r="S1552" i="6" s="1"/>
  <c r="AJ1552" i="6" s="1"/>
  <c r="K1554" i="6"/>
  <c r="K1557" i="6"/>
  <c r="AB1557" i="6" s="1"/>
  <c r="K1558" i="6"/>
  <c r="K1559" i="6"/>
  <c r="K1560" i="6"/>
  <c r="S1560" i="6" s="1"/>
  <c r="K1562" i="6"/>
  <c r="K1564" i="6"/>
  <c r="S1564" i="6" s="1"/>
  <c r="K1565" i="6"/>
  <c r="K1566" i="6"/>
  <c r="K1568" i="6"/>
  <c r="S1568" i="6" s="1"/>
  <c r="AJ1568" i="6" s="1"/>
  <c r="K1570" i="6"/>
  <c r="K1581" i="6"/>
  <c r="K1582" i="6"/>
  <c r="K1583" i="6"/>
  <c r="S1583" i="6" s="1"/>
  <c r="AJ1583" i="6" s="1"/>
  <c r="K1584" i="6"/>
  <c r="K1586" i="6"/>
  <c r="K1589" i="6"/>
  <c r="K1594" i="6"/>
  <c r="K1598" i="6"/>
  <c r="K1603" i="6"/>
  <c r="K1608" i="6"/>
  <c r="K1633" i="6"/>
  <c r="K1637" i="6"/>
  <c r="K1640" i="6"/>
  <c r="K1641" i="6"/>
  <c r="K1642" i="6"/>
  <c r="AB1642" i="6" s="1"/>
  <c r="K1643" i="6"/>
  <c r="S1643" i="6" s="1"/>
  <c r="K1644" i="6"/>
  <c r="K1645" i="6"/>
  <c r="AB1645" i="6" s="1"/>
  <c r="K1647" i="6"/>
  <c r="S1647" i="6" s="1"/>
  <c r="AJ1647" i="6" s="1"/>
  <c r="J1648" i="6"/>
  <c r="K1648" i="6"/>
  <c r="K1649" i="6"/>
  <c r="AB1649" i="6" s="1"/>
  <c r="K1652" i="6"/>
  <c r="AB1652" i="6" s="1"/>
  <c r="K1653" i="6"/>
  <c r="J1655" i="6"/>
  <c r="K1655" i="6"/>
  <c r="K1656" i="6"/>
  <c r="K1657" i="6"/>
  <c r="K1658" i="6"/>
  <c r="K1659" i="6"/>
  <c r="J1660" i="6"/>
  <c r="K1660" i="6"/>
  <c r="K1666" i="6"/>
  <c r="S1666" i="6" s="1"/>
  <c r="AJ1666" i="6" s="1"/>
  <c r="K1667" i="6"/>
  <c r="K1668" i="6"/>
  <c r="K1669" i="6"/>
  <c r="K1673" i="6"/>
  <c r="K1675" i="6"/>
  <c r="AB1675" i="6" s="1"/>
  <c r="K1679" i="6"/>
  <c r="K1683" i="6"/>
  <c r="K1684" i="6"/>
  <c r="S1684" i="6" s="1"/>
  <c r="K1685" i="6"/>
  <c r="K1686" i="6"/>
  <c r="J1687" i="6"/>
  <c r="K1687" i="6"/>
  <c r="K1688" i="6"/>
  <c r="K1689" i="6"/>
  <c r="S1689" i="6" s="1"/>
  <c r="K1691" i="6"/>
  <c r="K1693" i="6"/>
  <c r="K1700" i="6"/>
  <c r="K1701" i="6"/>
  <c r="K1702" i="6"/>
  <c r="K1706" i="6"/>
  <c r="AB1706" i="6" s="1"/>
  <c r="K1707" i="6"/>
  <c r="S1707" i="6" s="1"/>
  <c r="J1709" i="6"/>
  <c r="AA1709" i="6" s="1"/>
  <c r="K1709" i="6"/>
  <c r="AB1709" i="6" s="1"/>
  <c r="K1710" i="6"/>
  <c r="AB1710" i="6" s="1"/>
  <c r="J1711" i="6"/>
  <c r="K1711" i="6"/>
  <c r="J1712" i="6"/>
  <c r="K1712" i="6"/>
  <c r="K1713" i="6"/>
  <c r="K1714" i="6"/>
  <c r="S1714" i="6" s="1"/>
  <c r="K1715" i="6"/>
  <c r="K1716" i="6"/>
  <c r="K1717" i="6"/>
  <c r="K1718" i="6"/>
  <c r="K1719" i="6"/>
  <c r="K1720" i="6"/>
  <c r="K1721" i="6"/>
  <c r="S1721" i="6" s="1"/>
  <c r="K1722" i="6"/>
  <c r="K1723" i="6"/>
  <c r="K1724" i="6"/>
  <c r="AB1724" i="6" s="1"/>
  <c r="K1725" i="6"/>
  <c r="K1726" i="6"/>
  <c r="J1727" i="6"/>
  <c r="K1727" i="6"/>
  <c r="J1728" i="6"/>
  <c r="K1728" i="6"/>
  <c r="S1728" i="6" s="1"/>
  <c r="K1729" i="6"/>
  <c r="K1730" i="6"/>
  <c r="K1733" i="6"/>
  <c r="K1735" i="6"/>
  <c r="S1735" i="6" s="1"/>
  <c r="K1736" i="6"/>
  <c r="K1737" i="6"/>
  <c r="K1738" i="6"/>
  <c r="AB1738" i="6" s="1"/>
  <c r="K1739" i="6"/>
  <c r="S1739" i="6" s="1"/>
  <c r="AJ1739" i="6" s="1"/>
  <c r="K1740" i="6"/>
  <c r="K1741" i="6"/>
  <c r="AB1741" i="6" s="1"/>
  <c r="K1742" i="6"/>
  <c r="J1743" i="6"/>
  <c r="K1743" i="6"/>
  <c r="K1744" i="6"/>
  <c r="K1745" i="6"/>
  <c r="K1747" i="6"/>
  <c r="K1748" i="6"/>
  <c r="AB1748" i="6" s="1"/>
  <c r="K1750" i="6"/>
  <c r="K1751" i="6"/>
  <c r="K1753" i="6"/>
  <c r="S1753" i="6" s="1"/>
  <c r="K1754" i="6"/>
  <c r="K1755" i="6"/>
  <c r="K1756" i="6"/>
  <c r="AB1756" i="6" s="1"/>
  <c r="K1758" i="6"/>
  <c r="K1760" i="6"/>
  <c r="S1760" i="6" s="1"/>
  <c r="AJ1760" i="6" s="1"/>
  <c r="K1764" i="6"/>
  <c r="K1766" i="6"/>
  <c r="K1767" i="6"/>
  <c r="S1767" i="6" s="1"/>
  <c r="K1768" i="6"/>
  <c r="K1769" i="6"/>
  <c r="K1770" i="6"/>
  <c r="AB1770" i="6" s="1"/>
  <c r="K1772" i="6"/>
  <c r="K1774" i="6"/>
  <c r="K1775" i="6"/>
  <c r="K1777" i="6"/>
  <c r="K1778" i="6"/>
  <c r="S1778" i="6" s="1"/>
  <c r="K1781" i="6"/>
  <c r="K1782" i="6"/>
  <c r="K1784" i="6"/>
  <c r="K1786" i="6"/>
  <c r="AB1786" i="6" s="1"/>
  <c r="K1788" i="6"/>
  <c r="AB1788" i="6" s="1"/>
  <c r="K1789" i="6"/>
  <c r="K1790" i="6"/>
  <c r="J1791" i="6"/>
  <c r="K1791" i="6"/>
  <c r="K1792" i="6"/>
  <c r="S1792" i="6" s="1"/>
  <c r="K1793" i="6"/>
  <c r="J1795" i="6"/>
  <c r="K1795" i="6"/>
  <c r="S1795" i="6" s="1"/>
  <c r="K1797" i="6"/>
  <c r="K1800" i="6"/>
  <c r="K1802" i="6"/>
  <c r="AB1802" i="6" s="1"/>
  <c r="K1803" i="6"/>
  <c r="S1803" i="6" s="1"/>
  <c r="K1804" i="6"/>
  <c r="K1807" i="6"/>
  <c r="S1807" i="6" s="1"/>
  <c r="J1808" i="6"/>
  <c r="K1808" i="6"/>
  <c r="K1810" i="6"/>
  <c r="S1810" i="6" s="1"/>
  <c r="K1813" i="6"/>
  <c r="AB1813" i="6" s="1"/>
  <c r="K1815" i="6"/>
  <c r="S1815" i="6" s="1"/>
  <c r="K1816" i="6"/>
  <c r="K1819" i="6"/>
  <c r="S1819" i="6" s="1"/>
  <c r="K1820" i="6"/>
  <c r="AB1820" i="6" s="1"/>
  <c r="K1822" i="6"/>
  <c r="K1826" i="6"/>
  <c r="K1827" i="6"/>
  <c r="S1827" i="6" s="1"/>
  <c r="K1828" i="6"/>
  <c r="J1829" i="6"/>
  <c r="K1829" i="6"/>
  <c r="K1830" i="6"/>
  <c r="K1831" i="6"/>
  <c r="S1831" i="6" s="1"/>
  <c r="K1832" i="6"/>
  <c r="K1833" i="6"/>
  <c r="J1834" i="6"/>
  <c r="K1834" i="6"/>
  <c r="AB1834" i="6" s="1"/>
  <c r="K1835" i="6"/>
  <c r="S1835" i="6" s="1"/>
  <c r="K1836" i="6"/>
  <c r="K1837" i="6"/>
  <c r="K1838" i="6"/>
  <c r="S1838" i="6" s="1"/>
  <c r="J1839" i="6"/>
  <c r="K1839" i="6"/>
  <c r="S1839" i="6" s="1"/>
  <c r="K1840" i="6"/>
  <c r="S1840" i="6" s="1"/>
  <c r="K1841" i="6"/>
  <c r="S1841" i="6" s="1"/>
  <c r="J1842" i="6"/>
  <c r="K1842" i="6"/>
  <c r="K1843" i="6"/>
  <c r="K1844" i="6"/>
  <c r="S1844" i="6" s="1"/>
  <c r="AJ1844" i="6" s="1"/>
  <c r="K1845" i="6"/>
  <c r="S1845" i="6" s="1"/>
  <c r="K1846" i="6"/>
  <c r="K1847" i="6"/>
  <c r="K1848" i="6"/>
  <c r="K1849" i="6"/>
  <c r="AB1849" i="6" s="1"/>
  <c r="K1850" i="6"/>
  <c r="K1851" i="6"/>
  <c r="K1852" i="6"/>
  <c r="S1852" i="6" s="1"/>
  <c r="K1853" i="6"/>
  <c r="S1853" i="6" s="1"/>
  <c r="K1854" i="6"/>
  <c r="K1855" i="6"/>
  <c r="K1857" i="6"/>
  <c r="K1858" i="6"/>
  <c r="J1859" i="6"/>
  <c r="K1859" i="6"/>
  <c r="AB1859" i="6" s="1"/>
  <c r="K1861" i="6"/>
  <c r="K1862" i="6"/>
  <c r="K1864" i="6"/>
  <c r="S1864" i="6" s="1"/>
  <c r="K1865" i="6"/>
  <c r="K1866" i="6"/>
  <c r="K1867" i="6"/>
  <c r="K1868" i="6"/>
  <c r="S1868" i="6" s="1"/>
  <c r="K1870" i="6"/>
  <c r="I10" i="6"/>
  <c r="C29" i="4"/>
  <c r="Y1839" i="6"/>
  <c r="Y839" i="6"/>
  <c r="AH839" i="6"/>
  <c r="V35" i="6"/>
  <c r="AH825" i="6"/>
  <c r="Y1842" i="6"/>
  <c r="Y1660" i="6"/>
  <c r="Y825" i="6"/>
  <c r="AH1842" i="6"/>
  <c r="AH1660" i="6"/>
  <c r="Y370" i="6"/>
  <c r="AH370" i="6"/>
  <c r="Y806" i="6"/>
  <c r="AH806" i="6"/>
  <c r="Y868" i="6"/>
  <c r="AH868" i="6"/>
  <c r="Y1350" i="6"/>
  <c r="AH1350" i="6"/>
  <c r="Y1366" i="6"/>
  <c r="AH1366" i="6"/>
  <c r="Y1642" i="6"/>
  <c r="AP1642" i="6" s="1"/>
  <c r="AH1642" i="6"/>
  <c r="Y1711" i="6"/>
  <c r="AH1711" i="6"/>
  <c r="Y696" i="6"/>
  <c r="AH696" i="6"/>
  <c r="Y1328" i="6"/>
  <c r="AH1328" i="6"/>
  <c r="Y1712" i="6"/>
  <c r="AH1712" i="6"/>
  <c r="Y1728" i="6"/>
  <c r="AH1728" i="6"/>
  <c r="AE50" i="6" l="1"/>
  <c r="AE37" i="6"/>
  <c r="AE53" i="6"/>
  <c r="AG132" i="6"/>
  <c r="AG118" i="6"/>
  <c r="R1468" i="6"/>
  <c r="AI1468" i="6" s="1"/>
  <c r="R1464" i="6"/>
  <c r="AI1464" i="6" s="1"/>
  <c r="R1416" i="6"/>
  <c r="AI1416" i="6" s="1"/>
  <c r="R1370" i="6"/>
  <c r="AI1370" i="6" s="1"/>
  <c r="R1941" i="6"/>
  <c r="AI1941" i="6" s="1"/>
  <c r="R2011" i="6"/>
  <c r="AI2011" i="6" s="1"/>
  <c r="R2012" i="6"/>
  <c r="AI2012" i="6" s="1"/>
  <c r="R2000" i="6"/>
  <c r="AI2000" i="6" s="1"/>
  <c r="R1995" i="6"/>
  <c r="AI1995" i="6" s="1"/>
  <c r="R1992" i="6"/>
  <c r="AI1992" i="6" s="1"/>
  <c r="R1985" i="6"/>
  <c r="AI1985" i="6" s="1"/>
  <c r="R1956" i="6"/>
  <c r="AI1956" i="6" s="1"/>
  <c r="R1939" i="6"/>
  <c r="AI1939" i="6" s="1"/>
  <c r="R2017" i="6"/>
  <c r="AI2017" i="6" s="1"/>
  <c r="R1971" i="6"/>
  <c r="AI1971" i="6" s="1"/>
  <c r="R1943" i="6"/>
  <c r="AI1943" i="6" s="1"/>
  <c r="R1946" i="6"/>
  <c r="AI1946" i="6" s="1"/>
  <c r="R1942" i="6"/>
  <c r="AI1942" i="6" s="1"/>
  <c r="R1933" i="6"/>
  <c r="AI1933" i="6" s="1"/>
  <c r="R1926" i="6"/>
  <c r="AI1926" i="6" s="1"/>
  <c r="R1972" i="6"/>
  <c r="AI1972" i="6" s="1"/>
  <c r="R1930" i="6"/>
  <c r="AI1930" i="6" s="1"/>
  <c r="R1947" i="6"/>
  <c r="AI1947" i="6" s="1"/>
  <c r="R1959" i="6"/>
  <c r="AI1959" i="6" s="1"/>
  <c r="R1961" i="6"/>
  <c r="AI1961" i="6" s="1"/>
  <c r="R1937" i="6"/>
  <c r="AI1937" i="6" s="1"/>
  <c r="R2007" i="6"/>
  <c r="AI2007" i="6" s="1"/>
  <c r="R2018" i="6"/>
  <c r="AI2018" i="6" s="1"/>
  <c r="R1998" i="6"/>
  <c r="AI1998" i="6" s="1"/>
  <c r="R2008" i="6"/>
  <c r="AI2008" i="6" s="1"/>
  <c r="R2019" i="6"/>
  <c r="AI2019" i="6" s="1"/>
  <c r="R1975" i="6"/>
  <c r="AI1975" i="6" s="1"/>
  <c r="R2021" i="6"/>
  <c r="AI2021" i="6" s="1"/>
  <c r="R1973" i="6"/>
  <c r="AI1973" i="6" s="1"/>
  <c r="R2004" i="6"/>
  <c r="AI2004" i="6" s="1"/>
  <c r="R2020" i="6"/>
  <c r="AI2020" i="6" s="1"/>
  <c r="R1966" i="6"/>
  <c r="AI1966" i="6" s="1"/>
  <c r="R1993" i="6"/>
  <c r="AI1993" i="6" s="1"/>
  <c r="R1994" i="6"/>
  <c r="AI1994" i="6" s="1"/>
  <c r="R1987" i="6"/>
  <c r="AI1987" i="6" s="1"/>
  <c r="R1991" i="6"/>
  <c r="AI1991" i="6" s="1"/>
  <c r="R1929" i="6"/>
  <c r="AI1929" i="6" s="1"/>
  <c r="R1924" i="6"/>
  <c r="AI1924" i="6" s="1"/>
  <c r="R1920" i="6"/>
  <c r="AI1920" i="6" s="1"/>
  <c r="R1970" i="6"/>
  <c r="AI1970" i="6" s="1"/>
  <c r="R1945" i="6"/>
  <c r="AI1945" i="6" s="1"/>
  <c r="R2010" i="6"/>
  <c r="AI2010" i="6" s="1"/>
  <c r="R1974" i="6"/>
  <c r="AI1974" i="6" s="1"/>
  <c r="R1967" i="6"/>
  <c r="AI1967" i="6" s="1"/>
  <c r="R1931" i="6"/>
  <c r="AI1931" i="6" s="1"/>
  <c r="R1936" i="6"/>
  <c r="AI1936" i="6" s="1"/>
  <c r="R1913" i="6"/>
  <c r="AI1913" i="6" s="1"/>
  <c r="R1968" i="6"/>
  <c r="AI1968" i="6" s="1"/>
  <c r="R1958" i="6"/>
  <c r="AI1958" i="6" s="1"/>
  <c r="R1951" i="6"/>
  <c r="AI1951" i="6" s="1"/>
  <c r="R2001" i="6"/>
  <c r="AI2001" i="6" s="1"/>
  <c r="R1957" i="6"/>
  <c r="AI1957" i="6" s="1"/>
  <c r="R1925" i="6"/>
  <c r="AI1925" i="6" s="1"/>
  <c r="R1983" i="6"/>
  <c r="AI1983" i="6" s="1"/>
  <c r="R1979" i="6"/>
  <c r="AI1979" i="6" s="1"/>
  <c r="R1944" i="6"/>
  <c r="AI1944" i="6" s="1"/>
  <c r="R1923" i="6"/>
  <c r="AI1923" i="6" s="1"/>
  <c r="R1965" i="6"/>
  <c r="AI1965" i="6" s="1"/>
  <c r="R2003" i="6"/>
  <c r="AI2003" i="6" s="1"/>
  <c r="R1996" i="6"/>
  <c r="AI1996" i="6" s="1"/>
  <c r="R1978" i="6"/>
  <c r="AI1978" i="6" s="1"/>
  <c r="R1927" i="6"/>
  <c r="AI1927" i="6" s="1"/>
  <c r="R1934" i="6"/>
  <c r="AI1934" i="6" s="1"/>
  <c r="R2005" i="6"/>
  <c r="AI2005" i="6" s="1"/>
  <c r="R1976" i="6"/>
  <c r="AI1976" i="6" s="1"/>
  <c r="R2002" i="6"/>
  <c r="AI2002" i="6" s="1"/>
  <c r="R1984" i="6"/>
  <c r="AI1984" i="6" s="1"/>
  <c r="R1977" i="6"/>
  <c r="AI1977" i="6" s="1"/>
  <c r="R1953" i="6"/>
  <c r="AI1953" i="6" s="1"/>
  <c r="R2013" i="6"/>
  <c r="AI2013" i="6" s="1"/>
  <c r="R2014" i="6"/>
  <c r="AI2014" i="6" s="1"/>
  <c r="R2015" i="6"/>
  <c r="AI2015" i="6" s="1"/>
  <c r="R1997" i="6"/>
  <c r="AI1997" i="6" s="1"/>
  <c r="R1963" i="6"/>
  <c r="AI1963" i="6" s="1"/>
  <c r="R1876" i="6"/>
  <c r="AI1876" i="6" s="1"/>
  <c r="R1981" i="6"/>
  <c r="AI1981" i="6" s="1"/>
  <c r="R1969" i="6"/>
  <c r="AI1969" i="6" s="1"/>
  <c r="R1989" i="6"/>
  <c r="AI1989" i="6" s="1"/>
  <c r="R1986" i="6"/>
  <c r="AI1986" i="6" s="1"/>
  <c r="R1999" i="6"/>
  <c r="AI1999" i="6" s="1"/>
  <c r="R1919" i="6"/>
  <c r="AI1919" i="6" s="1"/>
  <c r="R1928" i="6"/>
  <c r="AI1928" i="6" s="1"/>
  <c r="R1949" i="6"/>
  <c r="AI1949" i="6" s="1"/>
  <c r="R1964" i="6"/>
  <c r="AI1964" i="6" s="1"/>
  <c r="R1921" i="6"/>
  <c r="AI1921" i="6" s="1"/>
  <c r="R2006" i="6"/>
  <c r="AI2006" i="6" s="1"/>
  <c r="R1954" i="6"/>
  <c r="AI1954" i="6" s="1"/>
  <c r="R2016" i="6"/>
  <c r="AI2016" i="6" s="1"/>
  <c r="R1980" i="6"/>
  <c r="AI1980" i="6" s="1"/>
  <c r="R1935" i="6"/>
  <c r="AI1935" i="6" s="1"/>
  <c r="R1990" i="6"/>
  <c r="AI1990" i="6" s="1"/>
  <c r="R1955" i="6"/>
  <c r="AI1955" i="6" s="1"/>
  <c r="R1950" i="6"/>
  <c r="AI1950" i="6" s="1"/>
  <c r="R1982" i="6"/>
  <c r="AI1982" i="6" s="1"/>
  <c r="R1960" i="6"/>
  <c r="AI1960" i="6" s="1"/>
  <c r="R1940" i="6"/>
  <c r="AI1940" i="6" s="1"/>
  <c r="R1932" i="6"/>
  <c r="AI1932" i="6" s="1"/>
  <c r="R1874" i="6"/>
  <c r="AI1874" i="6" s="1"/>
  <c r="R1988" i="6"/>
  <c r="AI1988" i="6" s="1"/>
  <c r="R2009" i="6"/>
  <c r="AI2009" i="6" s="1"/>
  <c r="R1962" i="6"/>
  <c r="AI1962" i="6" s="1"/>
  <c r="R1952" i="6"/>
  <c r="AI1952" i="6" s="1"/>
  <c r="AG35" i="6"/>
  <c r="X626" i="6"/>
  <c r="AO626" i="6" s="1"/>
  <c r="AG50" i="6"/>
  <c r="R1687" i="6"/>
  <c r="AI1687" i="6" s="1"/>
  <c r="S1976" i="6"/>
  <c r="AJ1976" i="6" s="1"/>
  <c r="S1962" i="6"/>
  <c r="AJ1962" i="6" s="1"/>
  <c r="S2006" i="6"/>
  <c r="AJ2006" i="6" s="1"/>
  <c r="S1999" i="6"/>
  <c r="AJ1999" i="6" s="1"/>
  <c r="S1943" i="6"/>
  <c r="AJ1943" i="6" s="1"/>
  <c r="S2004" i="6"/>
  <c r="AJ2004" i="6" s="1"/>
  <c r="S1961" i="6"/>
  <c r="AJ1961" i="6" s="1"/>
  <c r="S1929" i="6"/>
  <c r="AJ1929" i="6" s="1"/>
  <c r="S2009" i="6"/>
  <c r="AJ2009" i="6" s="1"/>
  <c r="S1950" i="6"/>
  <c r="AJ1950" i="6" s="1"/>
  <c r="S1997" i="6"/>
  <c r="AJ1997" i="6" s="1"/>
  <c r="S1975" i="6"/>
  <c r="AJ1975" i="6" s="1"/>
  <c r="S1916" i="6"/>
  <c r="AJ1916" i="6" s="1"/>
  <c r="S1875" i="6"/>
  <c r="AJ1875" i="6" s="1"/>
  <c r="S1944" i="6"/>
  <c r="AJ1944" i="6" s="1"/>
  <c r="S2001" i="6"/>
  <c r="AJ2001" i="6" s="1"/>
  <c r="S1938" i="6"/>
  <c r="AJ1938" i="6" s="1"/>
  <c r="S1965" i="6"/>
  <c r="AJ1965" i="6" s="1"/>
  <c r="S1914" i="6"/>
  <c r="AJ1914" i="6" s="1"/>
  <c r="S1904" i="6"/>
  <c r="AJ1904" i="6" s="1"/>
  <c r="S1906" i="6"/>
  <c r="AJ1906" i="6" s="1"/>
  <c r="S1995" i="6"/>
  <c r="AJ1995" i="6" s="1"/>
  <c r="S1876" i="6"/>
  <c r="AJ1876" i="6" s="1"/>
  <c r="S2011" i="6"/>
  <c r="AJ2011" i="6" s="1"/>
  <c r="S1951" i="6"/>
  <c r="AJ1951" i="6" s="1"/>
  <c r="S1946" i="6"/>
  <c r="AJ1946" i="6" s="1"/>
  <c r="S1936" i="6"/>
  <c r="AJ1936" i="6" s="1"/>
  <c r="S2014" i="6"/>
  <c r="AJ2014" i="6" s="1"/>
  <c r="S1872" i="6"/>
  <c r="AJ1872" i="6" s="1"/>
  <c r="S1907" i="6"/>
  <c r="AJ1907" i="6" s="1"/>
  <c r="S2016" i="6"/>
  <c r="AJ2016" i="6" s="1"/>
  <c r="S1984" i="6"/>
  <c r="AJ1984" i="6" s="1"/>
  <c r="S1985" i="6"/>
  <c r="AJ1985" i="6" s="1"/>
  <c r="S1957" i="6"/>
  <c r="AJ1957" i="6" s="1"/>
  <c r="S1917" i="6"/>
  <c r="AJ1917" i="6" s="1"/>
  <c r="S1973" i="6"/>
  <c r="AJ1973" i="6" s="1"/>
  <c r="S2020" i="6"/>
  <c r="AJ2020" i="6" s="1"/>
  <c r="S1980" i="6"/>
  <c r="AJ1980" i="6" s="1"/>
  <c r="S1871" i="6"/>
  <c r="AJ1871" i="6" s="1"/>
  <c r="S1979" i="6"/>
  <c r="AJ1979" i="6" s="1"/>
  <c r="S1987" i="6"/>
  <c r="AJ1987" i="6" s="1"/>
  <c r="S1945" i="6"/>
  <c r="AJ1945" i="6" s="1"/>
  <c r="S1913" i="6"/>
  <c r="AJ1913" i="6" s="1"/>
  <c r="S1939" i="6"/>
  <c r="AJ1939" i="6" s="1"/>
  <c r="S1953" i="6"/>
  <c r="AJ1953" i="6" s="1"/>
  <c r="S1992" i="6"/>
  <c r="AJ1992" i="6" s="1"/>
  <c r="S1924" i="6"/>
  <c r="AJ1924" i="6" s="1"/>
  <c r="S1908" i="6"/>
  <c r="AJ1908" i="6" s="1"/>
  <c r="S1932" i="6"/>
  <c r="AJ1932" i="6" s="1"/>
  <c r="S1972" i="6"/>
  <c r="AJ1972" i="6" s="1"/>
  <c r="S2018" i="6"/>
  <c r="AJ2018" i="6" s="1"/>
  <c r="S2015" i="6"/>
  <c r="AJ2015" i="6" s="1"/>
  <c r="S1971" i="6"/>
  <c r="AJ1971" i="6" s="1"/>
  <c r="S1977" i="6"/>
  <c r="AJ1977" i="6" s="1"/>
  <c r="S2012" i="6"/>
  <c r="AJ2012" i="6" s="1"/>
  <c r="S1991" i="6"/>
  <c r="AJ1991" i="6" s="1"/>
  <c r="S2010" i="6"/>
  <c r="AJ2010" i="6" s="1"/>
  <c r="S1967" i="6"/>
  <c r="AJ1967" i="6" s="1"/>
  <c r="S1993" i="6"/>
  <c r="AJ1993" i="6" s="1"/>
  <c r="S2000" i="6"/>
  <c r="AJ2000" i="6" s="1"/>
  <c r="S2017" i="6"/>
  <c r="AJ2017" i="6" s="1"/>
  <c r="S1912" i="6"/>
  <c r="AJ1912" i="6" s="1"/>
  <c r="S1873" i="6"/>
  <c r="AJ1873" i="6" s="1"/>
  <c r="S1983" i="6"/>
  <c r="AJ1983" i="6" s="1"/>
  <c r="S1921" i="6"/>
  <c r="AJ1921" i="6" s="1"/>
  <c r="S1954" i="6"/>
  <c r="AJ1954" i="6" s="1"/>
  <c r="S2003" i="6"/>
  <c r="AJ2003" i="6" s="1"/>
  <c r="S1968" i="6"/>
  <c r="AJ1968" i="6" s="1"/>
  <c r="S1918" i="6"/>
  <c r="AJ1918" i="6" s="1"/>
  <c r="S1919" i="6"/>
  <c r="AJ1919" i="6" s="1"/>
  <c r="S1937" i="6"/>
  <c r="AJ1937" i="6" s="1"/>
  <c r="S1947" i="6"/>
  <c r="AJ1947" i="6" s="1"/>
  <c r="S1915" i="6"/>
  <c r="AJ1915" i="6" s="1"/>
  <c r="S1882" i="6"/>
  <c r="AJ1882" i="6" s="1"/>
  <c r="S1994" i="6"/>
  <c r="AJ1994" i="6" s="1"/>
  <c r="S2013" i="6"/>
  <c r="AJ2013" i="6" s="1"/>
  <c r="S1998" i="6"/>
  <c r="AJ1998" i="6" s="1"/>
  <c r="S1941" i="6"/>
  <c r="AJ1941" i="6" s="1"/>
  <c r="S1881" i="6"/>
  <c r="AJ1881" i="6" s="1"/>
  <c r="S1982" i="6"/>
  <c r="AJ1982" i="6" s="1"/>
  <c r="S1978" i="6"/>
  <c r="AJ1978" i="6" s="1"/>
  <c r="S1927" i="6"/>
  <c r="AJ1927" i="6" s="1"/>
  <c r="S1874" i="6"/>
  <c r="AJ1874" i="6" s="1"/>
  <c r="S1928" i="6"/>
  <c r="AJ1928" i="6" s="1"/>
  <c r="S1963" i="6"/>
  <c r="AJ1963" i="6" s="1"/>
  <c r="S1920" i="6"/>
  <c r="AJ1920" i="6" s="1"/>
  <c r="S1969" i="6"/>
  <c r="AJ1969" i="6" s="1"/>
  <c r="S1933" i="6"/>
  <c r="AJ1933" i="6" s="1"/>
  <c r="S1925" i="6"/>
  <c r="AJ1925" i="6" s="1"/>
  <c r="S1988" i="6"/>
  <c r="AJ1988" i="6" s="1"/>
  <c r="S1981" i="6"/>
  <c r="AJ1981" i="6" s="1"/>
  <c r="S1989" i="6"/>
  <c r="AJ1989" i="6" s="1"/>
  <c r="S2008" i="6"/>
  <c r="AJ2008" i="6" s="1"/>
  <c r="S1986" i="6"/>
  <c r="AJ1986" i="6" s="1"/>
  <c r="S1959" i="6"/>
  <c r="AJ1959" i="6" s="1"/>
  <c r="S1964" i="6"/>
  <c r="AJ1964" i="6" s="1"/>
  <c r="S1935" i="6"/>
  <c r="AJ1935" i="6" s="1"/>
  <c r="S1942" i="6"/>
  <c r="AJ1942" i="6" s="1"/>
  <c r="S2007" i="6"/>
  <c r="AJ2007" i="6" s="1"/>
  <c r="S2002" i="6"/>
  <c r="AJ2002" i="6" s="1"/>
  <c r="S2005" i="6"/>
  <c r="AJ2005" i="6" s="1"/>
  <c r="S1955" i="6"/>
  <c r="AJ1955" i="6" s="1"/>
  <c r="S1949" i="6"/>
  <c r="AJ1949" i="6" s="1"/>
  <c r="S2021" i="6"/>
  <c r="AJ2021" i="6" s="1"/>
  <c r="S2019" i="6"/>
  <c r="AJ2019" i="6" s="1"/>
  <c r="S1956" i="6"/>
  <c r="AJ1956" i="6" s="1"/>
  <c r="S1934" i="6"/>
  <c r="AJ1934" i="6" s="1"/>
  <c r="S1930" i="6"/>
  <c r="AJ1930" i="6" s="1"/>
  <c r="S1970" i="6"/>
  <c r="AJ1970" i="6" s="1"/>
  <c r="S1940" i="6"/>
  <c r="AJ1940" i="6" s="1"/>
  <c r="S1974" i="6"/>
  <c r="AJ1974" i="6" s="1"/>
  <c r="S1923" i="6"/>
  <c r="AJ1923" i="6" s="1"/>
  <c r="S1996" i="6"/>
  <c r="AJ1996" i="6" s="1"/>
  <c r="S1990" i="6"/>
  <c r="AJ1990" i="6" s="1"/>
  <c r="S1958" i="6"/>
  <c r="AJ1958" i="6" s="1"/>
  <c r="S1931" i="6"/>
  <c r="AJ1931" i="6" s="1"/>
  <c r="S1926" i="6"/>
  <c r="AJ1926" i="6" s="1"/>
  <c r="S1897" i="6"/>
  <c r="AJ1897" i="6" s="1"/>
  <c r="S1952" i="6"/>
  <c r="AJ1952" i="6" s="1"/>
  <c r="S1911" i="6"/>
  <c r="AJ1911" i="6" s="1"/>
  <c r="S1966" i="6"/>
  <c r="AJ1966" i="6" s="1"/>
  <c r="S1960" i="6"/>
  <c r="AJ1960" i="6" s="1"/>
  <c r="S1879" i="6"/>
  <c r="AJ1879" i="6" s="1"/>
  <c r="R945" i="6"/>
  <c r="AI945" i="6" s="1"/>
  <c r="R897" i="6"/>
  <c r="AI897" i="6" s="1"/>
  <c r="R707" i="6"/>
  <c r="AI707" i="6" s="1"/>
  <c r="AO797" i="6"/>
  <c r="AG131" i="6"/>
  <c r="AG22" i="6"/>
  <c r="AG272" i="6"/>
  <c r="AO897" i="6"/>
  <c r="V369" i="6"/>
  <c r="AM369" i="6" s="1"/>
  <c r="AB335" i="6"/>
  <c r="AD128" i="6"/>
  <c r="AO686" i="6"/>
  <c r="X370" i="6"/>
  <c r="AO370" i="6" s="1"/>
  <c r="AB321" i="6"/>
  <c r="AB412" i="6"/>
  <c r="AD55" i="6"/>
  <c r="AO1383" i="6"/>
  <c r="AO708" i="6"/>
  <c r="AG30" i="6"/>
  <c r="AG133" i="6"/>
  <c r="X403" i="6"/>
  <c r="AO403" i="6" s="1"/>
  <c r="AB396" i="6"/>
  <c r="AO618" i="6"/>
  <c r="AD35" i="6"/>
  <c r="AD115" i="6"/>
  <c r="S335" i="6"/>
  <c r="AJ335" i="6" s="1"/>
  <c r="S331" i="6"/>
  <c r="AJ331" i="6" s="1"/>
  <c r="S325" i="6"/>
  <c r="AJ325" i="6" s="1"/>
  <c r="S428" i="6"/>
  <c r="AJ428" i="6" s="1"/>
  <c r="AB428" i="6"/>
  <c r="AB251" i="6"/>
  <c r="AB347" i="6"/>
  <c r="S251" i="6"/>
  <c r="AB337" i="6"/>
  <c r="AB360" i="6"/>
  <c r="AG704" i="6"/>
  <c r="X704" i="6"/>
  <c r="AO704" i="6" s="1"/>
  <c r="X691" i="6"/>
  <c r="AO691" i="6" s="1"/>
  <c r="AG691" i="6"/>
  <c r="AG568" i="6"/>
  <c r="X568" i="6"/>
  <c r="AO568" i="6" s="1"/>
  <c r="AG401" i="6"/>
  <c r="X401" i="6"/>
  <c r="AO401" i="6" s="1"/>
  <c r="X377" i="6"/>
  <c r="AO377" i="6" s="1"/>
  <c r="AG377" i="6"/>
  <c r="X369" i="6"/>
  <c r="AG369" i="6"/>
  <c r="AG271" i="6"/>
  <c r="X271" i="6"/>
  <c r="AO271" i="6" s="1"/>
  <c r="X270" i="6"/>
  <c r="X263" i="6"/>
  <c r="AO263" i="6" s="1"/>
  <c r="AG263" i="6"/>
  <c r="AG244" i="6"/>
  <c r="X238" i="6"/>
  <c r="AO238" i="6" s="1"/>
  <c r="AG237" i="6"/>
  <c r="X210" i="6"/>
  <c r="AO210" i="6" s="1"/>
  <c r="AG209" i="6"/>
  <c r="X209" i="6"/>
  <c r="AG56" i="6"/>
  <c r="X56" i="6"/>
  <c r="AO56" i="6" s="1"/>
  <c r="AG378" i="6"/>
  <c r="X645" i="6"/>
  <c r="AO645" i="6" s="1"/>
  <c r="AO627" i="6"/>
  <c r="AG270" i="6"/>
  <c r="AG400" i="6"/>
  <c r="AG557" i="6"/>
  <c r="AG647" i="6"/>
  <c r="AB1275" i="6"/>
  <c r="S1275" i="6"/>
  <c r="AJ1275" i="6" s="1"/>
  <c r="AB1172" i="6"/>
  <c r="S1172" i="6"/>
  <c r="AJ1172" i="6" s="1"/>
  <c r="S1144" i="6"/>
  <c r="AB1144" i="6"/>
  <c r="S1076" i="6"/>
  <c r="AB964" i="6"/>
  <c r="S964" i="6"/>
  <c r="AJ964" i="6" s="1"/>
  <c r="AB946" i="6"/>
  <c r="S946" i="6"/>
  <c r="AJ946" i="6" s="1"/>
  <c r="AB940" i="6"/>
  <c r="S940" i="6"/>
  <c r="AJ940" i="6" s="1"/>
  <c r="AB900" i="6"/>
  <c r="S900" i="6"/>
  <c r="AJ900" i="6" s="1"/>
  <c r="S888" i="6"/>
  <c r="AJ888" i="6" s="1"/>
  <c r="AB888" i="6"/>
  <c r="AB884" i="6"/>
  <c r="S884" i="6"/>
  <c r="AJ884" i="6" s="1"/>
  <c r="AB868" i="6"/>
  <c r="S868" i="6"/>
  <c r="AJ868" i="6" s="1"/>
  <c r="AB748" i="6"/>
  <c r="S748" i="6"/>
  <c r="AJ748" i="6" s="1"/>
  <c r="AB740" i="6"/>
  <c r="S740" i="6"/>
  <c r="AJ740" i="6" s="1"/>
  <c r="AB702" i="6"/>
  <c r="S682" i="6"/>
  <c r="AJ682" i="6" s="1"/>
  <c r="AB682" i="6"/>
  <c r="S570" i="6"/>
  <c r="AB570" i="6"/>
  <c r="AB566" i="6"/>
  <c r="S566" i="6"/>
  <c r="AJ566" i="6" s="1"/>
  <c r="AB529" i="6"/>
  <c r="S529" i="6"/>
  <c r="AJ529" i="6" s="1"/>
  <c r="AB521" i="6"/>
  <c r="S521" i="6"/>
  <c r="AJ521" i="6" s="1"/>
  <c r="AB436" i="6"/>
  <c r="S436" i="6"/>
  <c r="AJ436" i="6" s="1"/>
  <c r="AB420" i="6"/>
  <c r="S1090" i="6"/>
  <c r="AJ1090" i="6" s="1"/>
  <c r="AB1392" i="6"/>
  <c r="S1392" i="6"/>
  <c r="AJ1392" i="6" s="1"/>
  <c r="AB1273" i="6"/>
  <c r="AB1246" i="6"/>
  <c r="S1246" i="6"/>
  <c r="AJ1246" i="6" s="1"/>
  <c r="AB1200" i="6"/>
  <c r="S1200" i="6"/>
  <c r="AJ1200" i="6" s="1"/>
  <c r="AB1192" i="6"/>
  <c r="S1192" i="6"/>
  <c r="AB1114" i="6"/>
  <c r="S1114" i="6"/>
  <c r="S1066" i="6"/>
  <c r="AJ1066" i="6" s="1"/>
  <c r="AB1066" i="6"/>
  <c r="AB1020" i="6"/>
  <c r="AB990" i="6"/>
  <c r="S990" i="6"/>
  <c r="AJ990" i="6" s="1"/>
  <c r="S958" i="6"/>
  <c r="AB958" i="6"/>
  <c r="AB956" i="6"/>
  <c r="AB908" i="6"/>
  <c r="S908" i="6"/>
  <c r="AJ908" i="6" s="1"/>
  <c r="AB892" i="6"/>
  <c r="S892" i="6"/>
  <c r="AJ892" i="6" s="1"/>
  <c r="AB886" i="6"/>
  <c r="S886" i="6"/>
  <c r="AB846" i="6"/>
  <c r="S846" i="6"/>
  <c r="AJ846" i="6" s="1"/>
  <c r="S840" i="6"/>
  <c r="AJ840" i="6" s="1"/>
  <c r="AB840" i="6"/>
  <c r="AB806" i="6"/>
  <c r="S806" i="6"/>
  <c r="AJ806" i="6" s="1"/>
  <c r="S754" i="6"/>
  <c r="AB754" i="6"/>
  <c r="S698" i="6"/>
  <c r="AJ698" i="6" s="1"/>
  <c r="AB698" i="6"/>
  <c r="S690" i="6"/>
  <c r="AJ690" i="6" s="1"/>
  <c r="AB690" i="6"/>
  <c r="AB558" i="6"/>
  <c r="S558" i="6"/>
  <c r="AJ558" i="6" s="1"/>
  <c r="S515" i="6"/>
  <c r="AJ515" i="6" s="1"/>
  <c r="S434" i="6"/>
  <c r="AJ434" i="6" s="1"/>
  <c r="AB434" i="6"/>
  <c r="S402" i="6"/>
  <c r="AB370" i="6"/>
  <c r="AB362" i="6"/>
  <c r="S398" i="6"/>
  <c r="S414" i="6"/>
  <c r="AJ414" i="6" s="1"/>
  <c r="S702" i="6"/>
  <c r="AJ702" i="6" s="1"/>
  <c r="S1504" i="6"/>
  <c r="AB1254" i="6"/>
  <c r="AB1164" i="6"/>
  <c r="S1164" i="6"/>
  <c r="AJ1164" i="6" s="1"/>
  <c r="AB1160" i="6"/>
  <c r="AB1154" i="6"/>
  <c r="S1154" i="6"/>
  <c r="AJ1154" i="6" s="1"/>
  <c r="AB1132" i="6"/>
  <c r="AB1122" i="6"/>
  <c r="AB1052" i="6"/>
  <c r="S1046" i="6"/>
  <c r="AJ1046" i="6" s="1"/>
  <c r="S1010" i="6"/>
  <c r="S998" i="6"/>
  <c r="AJ998" i="6" s="1"/>
  <c r="AB998" i="6"/>
  <c r="AB988" i="6"/>
  <c r="AB1537" i="6"/>
  <c r="AB1146" i="6"/>
  <c r="AB1088" i="6"/>
  <c r="S1088" i="6"/>
  <c r="AJ1088" i="6" s="1"/>
  <c r="S1048" i="6"/>
  <c r="AJ1048" i="6" s="1"/>
  <c r="AB1048" i="6"/>
  <c r="AB1030" i="6"/>
  <c r="S1030" i="6"/>
  <c r="AJ1030" i="6" s="1"/>
  <c r="AB1026" i="6"/>
  <c r="S1026" i="6"/>
  <c r="AJ1026" i="6" s="1"/>
  <c r="S1008" i="6"/>
  <c r="AJ1008" i="6" s="1"/>
  <c r="AB1008" i="6"/>
  <c r="AB1006" i="6"/>
  <c r="S984" i="6"/>
  <c r="AJ984" i="6" s="1"/>
  <c r="AB984" i="6"/>
  <c r="AB978" i="6"/>
  <c r="S978" i="6"/>
  <c r="AJ978" i="6" s="1"/>
  <c r="S962" i="6"/>
  <c r="AJ962" i="6" s="1"/>
  <c r="AB962" i="6"/>
  <c r="S936" i="6"/>
  <c r="AB926" i="6"/>
  <c r="S926" i="6"/>
  <c r="AJ926" i="6" s="1"/>
  <c r="AB878" i="6"/>
  <c r="S878" i="6"/>
  <c r="AJ878" i="6" s="1"/>
  <c r="S799" i="6"/>
  <c r="AJ799" i="6" s="1"/>
  <c r="AB799" i="6"/>
  <c r="AB792" i="6"/>
  <c r="S792" i="6"/>
  <c r="AB788" i="6"/>
  <c r="S762" i="6"/>
  <c r="AJ762" i="6" s="1"/>
  <c r="AB762" i="6"/>
  <c r="AB758" i="6"/>
  <c r="S758" i="6"/>
  <c r="AB734" i="6"/>
  <c r="S734" i="6"/>
  <c r="AJ734" i="6" s="1"/>
  <c r="S674" i="6"/>
  <c r="AB674" i="6"/>
  <c r="S672" i="6"/>
  <c r="AB646" i="6"/>
  <c r="S646" i="6"/>
  <c r="AJ646" i="6" s="1"/>
  <c r="S560" i="6"/>
  <c r="AJ560" i="6" s="1"/>
  <c r="S554" i="6"/>
  <c r="AJ554" i="6" s="1"/>
  <c r="AB554" i="6"/>
  <c r="S547" i="6"/>
  <c r="AB547" i="6"/>
  <c r="S532" i="6"/>
  <c r="AJ532" i="6" s="1"/>
  <c r="AB532" i="6"/>
  <c r="S454" i="6"/>
  <c r="AJ454" i="6" s="1"/>
  <c r="S441" i="6"/>
  <c r="AJ441" i="6" s="1"/>
  <c r="AB441" i="6"/>
  <c r="AB438" i="6"/>
  <c r="S438" i="6"/>
  <c r="AJ438" i="6" s="1"/>
  <c r="S432" i="6"/>
  <c r="AJ432" i="6" s="1"/>
  <c r="AB432" i="6"/>
  <c r="AB392" i="6"/>
  <c r="AO1468" i="6"/>
  <c r="S360" i="6"/>
  <c r="AJ360" i="6" s="1"/>
  <c r="S375" i="6"/>
  <c r="AB402" i="6"/>
  <c r="AB560" i="6"/>
  <c r="S1060" i="6"/>
  <c r="AJ1060" i="6" s="1"/>
  <c r="AB314" i="6"/>
  <c r="S314" i="6"/>
  <c r="AJ314" i="6" s="1"/>
  <c r="AB312" i="6"/>
  <c r="S312" i="6"/>
  <c r="AB306" i="6"/>
  <c r="S306" i="6"/>
  <c r="AJ306" i="6" s="1"/>
  <c r="AB304" i="6"/>
  <c r="S304" i="6"/>
  <c r="S302" i="6"/>
  <c r="AJ302" i="6" s="1"/>
  <c r="AB302" i="6"/>
  <c r="AB272" i="6"/>
  <c r="S272" i="6"/>
  <c r="AJ272" i="6" s="1"/>
  <c r="AB264" i="6"/>
  <c r="S264" i="6"/>
  <c r="AJ264" i="6" s="1"/>
  <c r="S250" i="6"/>
  <c r="AJ250" i="6" s="1"/>
  <c r="S230" i="6"/>
  <c r="AJ230" i="6" s="1"/>
  <c r="AB230" i="6"/>
  <c r="AB220" i="6"/>
  <c r="S220" i="6"/>
  <c r="S218" i="6"/>
  <c r="AJ218" i="6" s="1"/>
  <c r="AB218" i="6"/>
  <c r="AB202" i="6"/>
  <c r="AB188" i="6"/>
  <c r="S188" i="6"/>
  <c r="AJ188" i="6" s="1"/>
  <c r="AB186" i="6"/>
  <c r="S184" i="6"/>
  <c r="AJ184" i="6" s="1"/>
  <c r="AB182" i="6"/>
  <c r="S182" i="6"/>
  <c r="AJ182" i="6" s="1"/>
  <c r="S162" i="6"/>
  <c r="AJ162" i="6" s="1"/>
  <c r="AB162" i="6"/>
  <c r="S160" i="6"/>
  <c r="AB160" i="6"/>
  <c r="AB158" i="6"/>
  <c r="AB156" i="6"/>
  <c r="S156" i="6"/>
  <c r="AJ156" i="6" s="1"/>
  <c r="AB148" i="6"/>
  <c r="S148" i="6"/>
  <c r="AB146" i="6"/>
  <c r="S146" i="6"/>
  <c r="AJ146" i="6" s="1"/>
  <c r="S144" i="6"/>
  <c r="AB144" i="6"/>
  <c r="S130" i="6"/>
  <c r="AJ130" i="6" s="1"/>
  <c r="AB130" i="6"/>
  <c r="AO1575" i="6"/>
  <c r="AO1540" i="6"/>
  <c r="AO1513" i="6"/>
  <c r="AG1121" i="6"/>
  <c r="X1121" i="6"/>
  <c r="AO1121" i="6" s="1"/>
  <c r="X1085" i="6"/>
  <c r="AO1085" i="6" s="1"/>
  <c r="X1066" i="6"/>
  <c r="AG1018" i="6"/>
  <c r="X1018" i="6"/>
  <c r="AO1013" i="6"/>
  <c r="AG987" i="6"/>
  <c r="X987" i="6"/>
  <c r="AO987" i="6" s="1"/>
  <c r="AG948" i="6"/>
  <c r="X948" i="6"/>
  <c r="AO948" i="6" s="1"/>
  <c r="AG939" i="6"/>
  <c r="X939" i="6"/>
  <c r="AG935" i="6"/>
  <c r="X935" i="6"/>
  <c r="X898" i="6"/>
  <c r="AO898" i="6" s="1"/>
  <c r="AG898" i="6"/>
  <c r="X891" i="6"/>
  <c r="AO891" i="6" s="1"/>
  <c r="AG891" i="6"/>
  <c r="X889" i="6"/>
  <c r="AO889" i="6" s="1"/>
  <c r="AG889" i="6"/>
  <c r="AO886" i="6"/>
  <c r="X874" i="6"/>
  <c r="AO874" i="6" s="1"/>
  <c r="AG874" i="6"/>
  <c r="X870" i="6"/>
  <c r="AG870" i="6"/>
  <c r="AG867" i="6"/>
  <c r="X867" i="6"/>
  <c r="X838" i="6"/>
  <c r="AO838" i="6" s="1"/>
  <c r="AG838" i="6"/>
  <c r="X836" i="6"/>
  <c r="AO836" i="6" s="1"/>
  <c r="AG808" i="6"/>
  <c r="X808" i="6"/>
  <c r="AO808" i="6" s="1"/>
  <c r="AG807" i="6"/>
  <c r="X807" i="6"/>
  <c r="X806" i="6"/>
  <c r="AG806" i="6"/>
  <c r="AG805" i="6"/>
  <c r="X805" i="6"/>
  <c r="AO805" i="6" s="1"/>
  <c r="X761" i="6"/>
  <c r="X747" i="6"/>
  <c r="AO747" i="6" s="1"/>
  <c r="AG747" i="6"/>
  <c r="AG742" i="6"/>
  <c r="X742" i="6"/>
  <c r="AO742" i="6" s="1"/>
  <c r="AG741" i="6"/>
  <c r="X741" i="6"/>
  <c r="AO741" i="6" s="1"/>
  <c r="AO1466" i="6"/>
  <c r="AO1273" i="6"/>
  <c r="AB184" i="6"/>
  <c r="S202" i="6"/>
  <c r="S186" i="6"/>
  <c r="X739" i="6"/>
  <c r="AO739" i="6" s="1"/>
  <c r="AG719" i="6"/>
  <c r="X696" i="6"/>
  <c r="AG696" i="6"/>
  <c r="AG692" i="6"/>
  <c r="AG658" i="6"/>
  <c r="X658" i="6"/>
  <c r="AO658" i="6" s="1"/>
  <c r="AG646" i="6"/>
  <c r="X646" i="6"/>
  <c r="AO646" i="6" s="1"/>
  <c r="AG630" i="6"/>
  <c r="AG586" i="6"/>
  <c r="AG581" i="6"/>
  <c r="X581" i="6"/>
  <c r="AO581" i="6" s="1"/>
  <c r="AG569" i="6"/>
  <c r="X569" i="6"/>
  <c r="X567" i="6"/>
  <c r="AO567" i="6" s="1"/>
  <c r="AG565" i="6"/>
  <c r="X565" i="6"/>
  <c r="AO565" i="6" s="1"/>
  <c r="AG558" i="6"/>
  <c r="X525" i="6"/>
  <c r="AG525" i="6"/>
  <c r="X522" i="6"/>
  <c r="AO522" i="6" s="1"/>
  <c r="X501" i="6"/>
  <c r="AO501" i="6" s="1"/>
  <c r="AG501" i="6"/>
  <c r="AG497" i="6"/>
  <c r="X497" i="6"/>
  <c r="AO497" i="6" s="1"/>
  <c r="AG489" i="6"/>
  <c r="X489" i="6"/>
  <c r="AG487" i="6"/>
  <c r="X487" i="6"/>
  <c r="AG475" i="6"/>
  <c r="X475" i="6"/>
  <c r="AG474" i="6"/>
  <c r="AG432" i="6"/>
  <c r="X432" i="6"/>
  <c r="X413" i="6"/>
  <c r="AO413" i="6" s="1"/>
  <c r="AG245" i="6"/>
  <c r="AG230" i="6"/>
  <c r="X230" i="6"/>
  <c r="X194" i="6"/>
  <c r="AO194" i="6" s="1"/>
  <c r="AG194" i="6"/>
  <c r="X186" i="6"/>
  <c r="AG186" i="6"/>
  <c r="X184" i="6"/>
  <c r="AO184" i="6" s="1"/>
  <c r="X181" i="6"/>
  <c r="AG181" i="6"/>
  <c r="X179" i="6"/>
  <c r="AO179" i="6" s="1"/>
  <c r="AG129" i="6"/>
  <c r="X129" i="6"/>
  <c r="AO129" i="6" s="1"/>
  <c r="X128" i="6"/>
  <c r="AG128" i="6"/>
  <c r="X116" i="6"/>
  <c r="AO116" i="6" s="1"/>
  <c r="AG116" i="6"/>
  <c r="X115" i="6"/>
  <c r="AO115" i="6" s="1"/>
  <c r="AG115" i="6"/>
  <c r="AG114" i="6"/>
  <c r="X114" i="6"/>
  <c r="AG97" i="6"/>
  <c r="X97" i="6"/>
  <c r="AO97" i="6" s="1"/>
  <c r="X95" i="6"/>
  <c r="AG95" i="6"/>
  <c r="AG68" i="6"/>
  <c r="X68" i="6"/>
  <c r="AO68" i="6" s="1"/>
  <c r="X60" i="6"/>
  <c r="AO60" i="6" s="1"/>
  <c r="AG60" i="6"/>
  <c r="X59" i="6"/>
  <c r="AG59" i="6"/>
  <c r="X55" i="6"/>
  <c r="AO55" i="6" s="1"/>
  <c r="AG55" i="6"/>
  <c r="AG53" i="6"/>
  <c r="X53" i="6"/>
  <c r="AG37" i="6"/>
  <c r="X37" i="6"/>
  <c r="AG31" i="6"/>
  <c r="X31" i="6"/>
  <c r="AO31" i="6" s="1"/>
  <c r="AG15" i="6"/>
  <c r="X15" i="6"/>
  <c r="AG82" i="6"/>
  <c r="AG210" i="6"/>
  <c r="X237" i="6"/>
  <c r="X272" i="6"/>
  <c r="AG321" i="6"/>
  <c r="AG371" i="6"/>
  <c r="AG411" i="6"/>
  <c r="AG413" i="6"/>
  <c r="AG522" i="6"/>
  <c r="AG567" i="6"/>
  <c r="AG622" i="6"/>
  <c r="X647" i="6"/>
  <c r="AG238" i="6"/>
  <c r="X243" i="6"/>
  <c r="AO243" i="6" s="1"/>
  <c r="AG370" i="6"/>
  <c r="X371" i="6"/>
  <c r="AO371" i="6" s="1"/>
  <c r="AG376" i="6"/>
  <c r="AG403" i="6"/>
  <c r="X474" i="6"/>
  <c r="X558" i="6"/>
  <c r="X580" i="6"/>
  <c r="X630" i="6"/>
  <c r="AO630" i="6" s="1"/>
  <c r="X692" i="6"/>
  <c r="AG739" i="6"/>
  <c r="AD184" i="6"/>
  <c r="U128" i="6"/>
  <c r="AL868" i="6"/>
  <c r="AD186" i="6"/>
  <c r="U115" i="6"/>
  <c r="AB1822" i="6"/>
  <c r="S1822" i="6"/>
  <c r="AJ1822" i="6" s="1"/>
  <c r="S1772" i="6"/>
  <c r="S1722" i="6"/>
  <c r="AJ1722" i="6" s="1"/>
  <c r="S1594" i="6"/>
  <c r="S1557" i="6"/>
  <c r="AB1470" i="6"/>
  <c r="S1470" i="6"/>
  <c r="AB1432" i="6"/>
  <c r="S1368" i="6"/>
  <c r="AJ1368" i="6" s="1"/>
  <c r="AB1310" i="6"/>
  <c r="AB1296" i="6"/>
  <c r="S1296" i="6"/>
  <c r="AJ1296" i="6" s="1"/>
  <c r="AB1280" i="6"/>
  <c r="S1280" i="6"/>
  <c r="AJ1280" i="6" s="1"/>
  <c r="AB1276" i="6"/>
  <c r="S1271" i="6"/>
  <c r="AJ1271" i="6" s="1"/>
  <c r="AB1271" i="6"/>
  <c r="AB1265" i="6"/>
  <c r="S1265" i="6"/>
  <c r="AB1258" i="6"/>
  <c r="AB1231" i="6"/>
  <c r="S1231" i="6"/>
  <c r="AJ1231" i="6" s="1"/>
  <c r="AB1225" i="6"/>
  <c r="AB1198" i="6"/>
  <c r="S1196" i="6"/>
  <c r="AJ1196" i="6" s="1"/>
  <c r="S1148" i="6"/>
  <c r="AJ1148" i="6" s="1"/>
  <c r="S1142" i="6"/>
  <c r="AJ1142" i="6" s="1"/>
  <c r="AB1142" i="6"/>
  <c r="S1134" i="6"/>
  <c r="AJ1134" i="6" s="1"/>
  <c r="AB1130" i="6"/>
  <c r="S1130" i="6"/>
  <c r="S1102" i="6"/>
  <c r="S1084" i="6"/>
  <c r="AJ1084" i="6" s="1"/>
  <c r="S1078" i="6"/>
  <c r="AJ1078" i="6" s="1"/>
  <c r="AB1078" i="6"/>
  <c r="AB1074" i="6"/>
  <c r="AB936" i="6"/>
  <c r="S956" i="6"/>
  <c r="AJ956" i="6" s="1"/>
  <c r="S988" i="6"/>
  <c r="AJ988" i="6" s="1"/>
  <c r="S1006" i="6"/>
  <c r="S1020" i="6"/>
  <c r="AJ1020" i="6" s="1"/>
  <c r="AB1046" i="6"/>
  <c r="S1052" i="6"/>
  <c r="AB1076" i="6"/>
  <c r="S1122" i="6"/>
  <c r="AJ1122" i="6" s="1"/>
  <c r="S1132" i="6"/>
  <c r="AJ1132" i="6" s="1"/>
  <c r="S1146" i="6"/>
  <c r="AJ1146" i="6" s="1"/>
  <c r="S1160" i="6"/>
  <c r="AJ1160" i="6" s="1"/>
  <c r="AB1240" i="6"/>
  <c r="S1273" i="6"/>
  <c r="AB1772" i="6"/>
  <c r="V1727" i="6"/>
  <c r="AM1727" i="6" s="1"/>
  <c r="AE1727" i="6"/>
  <c r="AE1582" i="6"/>
  <c r="V1582" i="6"/>
  <c r="AM1582" i="6" s="1"/>
  <c r="V1581" i="6"/>
  <c r="AM1581" i="6" s="1"/>
  <c r="AE1581" i="6"/>
  <c r="AE1577" i="6"/>
  <c r="V1577" i="6"/>
  <c r="AM1577" i="6" s="1"/>
  <c r="AE1576" i="6"/>
  <c r="V1576" i="6"/>
  <c r="AM1576" i="6" s="1"/>
  <c r="V1575" i="6"/>
  <c r="AE1575" i="6"/>
  <c r="V1540" i="6"/>
  <c r="AM1540" i="6" s="1"/>
  <c r="AE1540" i="6"/>
  <c r="V1539" i="6"/>
  <c r="AE1539" i="6"/>
  <c r="V1526" i="6"/>
  <c r="AE1526" i="6"/>
  <c r="AE1515" i="6"/>
  <c r="V1515" i="6"/>
  <c r="AM1515" i="6" s="1"/>
  <c r="AE1489" i="6"/>
  <c r="V1489" i="6"/>
  <c r="S127" i="6"/>
  <c r="AJ127" i="6" s="1"/>
  <c r="AB127" i="6"/>
  <c r="AB123" i="6"/>
  <c r="S123" i="6"/>
  <c r="AJ123" i="6" s="1"/>
  <c r="AB113" i="6"/>
  <c r="S113" i="6"/>
  <c r="AJ113" i="6" s="1"/>
  <c r="S111" i="6"/>
  <c r="AJ111" i="6" s="1"/>
  <c r="S135" i="6"/>
  <c r="AB135" i="6"/>
  <c r="S131" i="6"/>
  <c r="AJ131" i="6" s="1"/>
  <c r="AB131" i="6"/>
  <c r="S125" i="6"/>
  <c r="AJ125" i="6" s="1"/>
  <c r="AB125" i="6"/>
  <c r="S57" i="6"/>
  <c r="AB57" i="6"/>
  <c r="AB35" i="6"/>
  <c r="V1469" i="6"/>
  <c r="AE1469" i="6"/>
  <c r="V1467" i="6"/>
  <c r="AM1467" i="6" s="1"/>
  <c r="AE1467" i="6"/>
  <c r="AE1460" i="6"/>
  <c r="V1460" i="6"/>
  <c r="AM1460" i="6" s="1"/>
  <c r="AE1439" i="6"/>
  <c r="V1439" i="6"/>
  <c r="AM1439" i="6" s="1"/>
  <c r="AE1421" i="6"/>
  <c r="V1421" i="6"/>
  <c r="AM1421" i="6" s="1"/>
  <c r="V1415" i="6"/>
  <c r="AM1415" i="6" s="1"/>
  <c r="AE1415" i="6"/>
  <c r="V1380" i="6"/>
  <c r="AE1380" i="6"/>
  <c r="V1371" i="6"/>
  <c r="AE1371" i="6"/>
  <c r="AE1369" i="6"/>
  <c r="V1369" i="6"/>
  <c r="V1367" i="6"/>
  <c r="AM1367" i="6" s="1"/>
  <c r="AE1367" i="6"/>
  <c r="V1350" i="6"/>
  <c r="AE1350" i="6"/>
  <c r="V1347" i="6"/>
  <c r="AE1347" i="6"/>
  <c r="V1254" i="6"/>
  <c r="AE1254" i="6"/>
  <c r="V1234" i="6"/>
  <c r="AE1234" i="6"/>
  <c r="AE1133" i="6"/>
  <c r="V1133" i="6"/>
  <c r="AM1133" i="6" s="1"/>
  <c r="V1111" i="6"/>
  <c r="AE1111" i="6"/>
  <c r="AE1056" i="6"/>
  <c r="V1056" i="6"/>
  <c r="AE1052" i="6"/>
  <c r="V1052" i="6"/>
  <c r="AE935" i="6"/>
  <c r="V935" i="6"/>
  <c r="AM935" i="6" s="1"/>
  <c r="AE934" i="6"/>
  <c r="V934" i="6"/>
  <c r="AM934" i="6" s="1"/>
  <c r="V899" i="6"/>
  <c r="AE899" i="6"/>
  <c r="AE868" i="6"/>
  <c r="V868" i="6"/>
  <c r="AM868" i="6" s="1"/>
  <c r="AE807" i="6"/>
  <c r="V807" i="6"/>
  <c r="AM807" i="6" s="1"/>
  <c r="V806" i="6"/>
  <c r="AM806" i="6" s="1"/>
  <c r="AE806" i="6"/>
  <c r="AE805" i="6"/>
  <c r="V805" i="6"/>
  <c r="AE754" i="6"/>
  <c r="V754" i="6"/>
  <c r="AM754" i="6" s="1"/>
  <c r="V742" i="6"/>
  <c r="AE741" i="6"/>
  <c r="V739" i="6"/>
  <c r="AE739" i="6"/>
  <c r="AE719" i="6"/>
  <c r="V719" i="6"/>
  <c r="AM719" i="6" s="1"/>
  <c r="V704" i="6"/>
  <c r="AM704" i="6" s="1"/>
  <c r="AE704" i="6"/>
  <c r="V699" i="6"/>
  <c r="AM699" i="6" s="1"/>
  <c r="AE699" i="6"/>
  <c r="V692" i="6"/>
  <c r="AE692" i="6"/>
  <c r="V623" i="6"/>
  <c r="AE623" i="6"/>
  <c r="V581" i="6"/>
  <c r="AE581" i="6"/>
  <c r="V516" i="6"/>
  <c r="AM516" i="6" s="1"/>
  <c r="AE516" i="6"/>
  <c r="AE497" i="6"/>
  <c r="V497" i="6"/>
  <c r="AE489" i="6"/>
  <c r="V489" i="6"/>
  <c r="V487" i="6"/>
  <c r="AE487" i="6"/>
  <c r="V475" i="6"/>
  <c r="AE475" i="6"/>
  <c r="AE413" i="6"/>
  <c r="V413" i="6"/>
  <c r="AM413" i="6" s="1"/>
  <c r="AE403" i="6"/>
  <c r="V403" i="6"/>
  <c r="AE401" i="6"/>
  <c r="V401" i="6"/>
  <c r="AM401" i="6" s="1"/>
  <c r="V400" i="6"/>
  <c r="V1468" i="6"/>
  <c r="AE1468" i="6"/>
  <c r="AE1465" i="6"/>
  <c r="V1465" i="6"/>
  <c r="AM1465" i="6" s="1"/>
  <c r="V1464" i="6"/>
  <c r="AE1464" i="6"/>
  <c r="V1459" i="6"/>
  <c r="AE1459" i="6"/>
  <c r="AE1429" i="6"/>
  <c r="V1429" i="6"/>
  <c r="AM1429" i="6" s="1"/>
  <c r="AE1426" i="6"/>
  <c r="V1426" i="6"/>
  <c r="AM1426" i="6" s="1"/>
  <c r="AE1422" i="6"/>
  <c r="V1422" i="6"/>
  <c r="AM1422" i="6" s="1"/>
  <c r="V1416" i="6"/>
  <c r="AM1416" i="6" s="1"/>
  <c r="AE1416" i="6"/>
  <c r="V1381" i="6"/>
  <c r="AM1381" i="6" s="1"/>
  <c r="AE1381" i="6"/>
  <c r="V1372" i="6"/>
  <c r="AE1372" i="6"/>
  <c r="V1370" i="6"/>
  <c r="V1258" i="6"/>
  <c r="AE1258" i="6"/>
  <c r="V1245" i="6"/>
  <c r="AM1245" i="6" s="1"/>
  <c r="AE1245" i="6"/>
  <c r="AE1226" i="6"/>
  <c r="V1226" i="6"/>
  <c r="AM1226" i="6" s="1"/>
  <c r="V1199" i="6"/>
  <c r="AE1199" i="6"/>
  <c r="AE1370" i="6"/>
  <c r="AE371" i="6"/>
  <c r="V371" i="6"/>
  <c r="AM371" i="6" s="1"/>
  <c r="V370" i="6"/>
  <c r="AM370" i="6" s="1"/>
  <c r="V210" i="6"/>
  <c r="AM210" i="6" s="1"/>
  <c r="AE210" i="6"/>
  <c r="AE209" i="6"/>
  <c r="V209" i="6"/>
  <c r="AM209" i="6" s="1"/>
  <c r="AE186" i="6"/>
  <c r="V186" i="6"/>
  <c r="AM186" i="6" s="1"/>
  <c r="AE184" i="6"/>
  <c r="V184" i="6"/>
  <c r="AM184" i="6" s="1"/>
  <c r="AE181" i="6"/>
  <c r="V181" i="6"/>
  <c r="AM181" i="6" s="1"/>
  <c r="V128" i="6"/>
  <c r="AM128" i="6" s="1"/>
  <c r="AE128" i="6"/>
  <c r="V118" i="6"/>
  <c r="AE116" i="6"/>
  <c r="V116" i="6"/>
  <c r="V115" i="6"/>
  <c r="AM115" i="6" s="1"/>
  <c r="AE115" i="6"/>
  <c r="AE114" i="6"/>
  <c r="V114" i="6"/>
  <c r="AM114" i="6" s="1"/>
  <c r="V56" i="6"/>
  <c r="AE56" i="6"/>
  <c r="AE55" i="6"/>
  <c r="V55" i="6"/>
  <c r="S1225" i="6"/>
  <c r="S1240" i="6"/>
  <c r="S1254" i="6"/>
  <c r="S1276" i="6"/>
  <c r="S1289" i="6"/>
  <c r="S1350" i="6"/>
  <c r="S1364" i="6"/>
  <c r="S1378" i="6"/>
  <c r="S1416" i="6"/>
  <c r="S1426" i="6"/>
  <c r="S1442" i="6"/>
  <c r="AJ1442" i="6" s="1"/>
  <c r="AB1497" i="6"/>
  <c r="S1584" i="6"/>
  <c r="S1660" i="6"/>
  <c r="AB1867" i="6"/>
  <c r="S1867" i="6"/>
  <c r="S1865" i="6"/>
  <c r="AJ1865" i="6" s="1"/>
  <c r="AB1865" i="6"/>
  <c r="AB1861" i="6"/>
  <c r="S1861" i="6"/>
  <c r="S1859" i="6"/>
  <c r="AB1855" i="6"/>
  <c r="AB1851" i="6"/>
  <c r="S1851" i="6"/>
  <c r="S1848" i="6"/>
  <c r="AB1844" i="6"/>
  <c r="S1842" i="6"/>
  <c r="AB1842" i="6"/>
  <c r="AB1837" i="6"/>
  <c r="S1837" i="6"/>
  <c r="AB1832" i="6"/>
  <c r="S1832" i="6"/>
  <c r="S1830" i="6"/>
  <c r="AB1830" i="6"/>
  <c r="S1826" i="6"/>
  <c r="AB1808" i="6"/>
  <c r="S1804" i="6"/>
  <c r="AB1804" i="6"/>
  <c r="AB1800" i="6"/>
  <c r="S1800" i="6"/>
  <c r="AJ1800" i="6" s="1"/>
  <c r="AB1790" i="6"/>
  <c r="S1790" i="6"/>
  <c r="S1786" i="6"/>
  <c r="AB1782" i="6"/>
  <c r="S1774" i="6"/>
  <c r="AJ1774" i="6" s="1"/>
  <c r="AB1768" i="6"/>
  <c r="S1766" i="6"/>
  <c r="AB1766" i="6"/>
  <c r="S1758" i="6"/>
  <c r="AJ1758" i="6" s="1"/>
  <c r="AB1758" i="6"/>
  <c r="AB1754" i="6"/>
  <c r="AB1750" i="6"/>
  <c r="S1750" i="6"/>
  <c r="AJ1750" i="6" s="1"/>
  <c r="S1748" i="6"/>
  <c r="AB1744" i="6"/>
  <c r="S1742" i="6"/>
  <c r="AB1742" i="6"/>
  <c r="S1740" i="6"/>
  <c r="AB1740" i="6"/>
  <c r="AB1736" i="6"/>
  <c r="S1736" i="6"/>
  <c r="AJ1736" i="6" s="1"/>
  <c r="AB1730" i="6"/>
  <c r="AB1726" i="6"/>
  <c r="S1726" i="6"/>
  <c r="AJ1726" i="6" s="1"/>
  <c r="AB1718" i="6"/>
  <c r="S1718" i="6"/>
  <c r="AJ1718" i="6" s="1"/>
  <c r="S1716" i="6"/>
  <c r="AB1716" i="6"/>
  <c r="AB1712" i="6"/>
  <c r="S1712" i="6"/>
  <c r="S1710" i="6"/>
  <c r="AJ1710" i="6" s="1"/>
  <c r="S1702" i="6"/>
  <c r="AJ1702" i="6" s="1"/>
  <c r="AB1702" i="6"/>
  <c r="AB1686" i="6"/>
  <c r="S1686" i="6"/>
  <c r="AJ1686" i="6" s="1"/>
  <c r="AB1673" i="6"/>
  <c r="S1673" i="6"/>
  <c r="S1668" i="6"/>
  <c r="AJ1668" i="6" s="1"/>
  <c r="AB1668" i="6"/>
  <c r="AB1658" i="6"/>
  <c r="S1656" i="6"/>
  <c r="AB1656" i="6"/>
  <c r="S1652" i="6"/>
  <c r="AB1648" i="6"/>
  <c r="S1648" i="6"/>
  <c r="AB1644" i="6"/>
  <c r="S1644" i="6"/>
  <c r="AJ1644" i="6" s="1"/>
  <c r="S1642" i="6"/>
  <c r="AJ1642" i="6" s="1"/>
  <c r="S1608" i="6"/>
  <c r="AB1598" i="6"/>
  <c r="S1598" i="6"/>
  <c r="S1586" i="6"/>
  <c r="AJ1586" i="6" s="1"/>
  <c r="AB1586" i="6"/>
  <c r="AB1582" i="6"/>
  <c r="S1565" i="6"/>
  <c r="AB1565" i="6"/>
  <c r="AB1559" i="6"/>
  <c r="S1559" i="6"/>
  <c r="AB1549" i="6"/>
  <c r="S1549" i="6"/>
  <c r="S1545" i="6"/>
  <c r="S1539" i="6"/>
  <c r="AJ1539" i="6" s="1"/>
  <c r="S1527" i="6"/>
  <c r="AB1527" i="6"/>
  <c r="AB1519" i="6"/>
  <c r="S1517" i="6"/>
  <c r="AB1517" i="6"/>
  <c r="S1515" i="6"/>
  <c r="AJ1515" i="6" s="1"/>
  <c r="S1511" i="6"/>
  <c r="AJ1511" i="6" s="1"/>
  <c r="AB1511" i="6"/>
  <c r="AB1507" i="6"/>
  <c r="S1507" i="6"/>
  <c r="AB1502" i="6"/>
  <c r="S1502" i="6"/>
  <c r="AB1500" i="6"/>
  <c r="S1500" i="6"/>
  <c r="AB1495" i="6"/>
  <c r="AB1493" i="6"/>
  <c r="AB1491" i="6"/>
  <c r="S1491" i="6"/>
  <c r="AB1488" i="6"/>
  <c r="S1486" i="6"/>
  <c r="AJ1486" i="6" s="1"/>
  <c r="AB1486" i="6"/>
  <c r="S1484" i="6"/>
  <c r="AJ1484" i="6" s="1"/>
  <c r="AB1484" i="6"/>
  <c r="AB1482" i="6"/>
  <c r="S1476" i="6"/>
  <c r="AJ1476" i="6" s="1"/>
  <c r="AB1474" i="6"/>
  <c r="S1474" i="6"/>
  <c r="AJ1474" i="6" s="1"/>
  <c r="S1468" i="6"/>
  <c r="AJ1468" i="6" s="1"/>
  <c r="AB1468" i="6"/>
  <c r="AB1464" i="6"/>
  <c r="S1460" i="6"/>
  <c r="AJ1460" i="6" s="1"/>
  <c r="AB1460" i="6"/>
  <c r="S1458" i="6"/>
  <c r="AJ1458" i="6" s="1"/>
  <c r="AB1456" i="6"/>
  <c r="S1456" i="6"/>
  <c r="AB1454" i="6"/>
  <c r="S1454" i="6"/>
  <c r="AB1448" i="6"/>
  <c r="S1448" i="6"/>
  <c r="S1446" i="6"/>
  <c r="AJ1446" i="6" s="1"/>
  <c r="AB1446" i="6"/>
  <c r="S1444" i="6"/>
  <c r="AB1440" i="6"/>
  <c r="S1440" i="6"/>
  <c r="S1438" i="6"/>
  <c r="AB1438" i="6"/>
  <c r="S1434" i="6"/>
  <c r="AJ1434" i="6" s="1"/>
  <c r="AB1424" i="6"/>
  <c r="S1422" i="6"/>
  <c r="S1420" i="6"/>
  <c r="AB1420" i="6"/>
  <c r="AB1418" i="6"/>
  <c r="AB1408" i="6"/>
  <c r="S1408" i="6"/>
  <c r="AB1398" i="6"/>
  <c r="S1398" i="6"/>
  <c r="AJ1398" i="6" s="1"/>
  <c r="S1396" i="6"/>
  <c r="AJ1396" i="6" s="1"/>
  <c r="AB1396" i="6"/>
  <c r="S1394" i="6"/>
  <c r="AJ1394" i="6" s="1"/>
  <c r="AB1384" i="6"/>
  <c r="S1384" i="6"/>
  <c r="S1382" i="6"/>
  <c r="AJ1382" i="6" s="1"/>
  <c r="AB1382" i="6"/>
  <c r="S1380" i="6"/>
  <c r="AB1374" i="6"/>
  <c r="AB1372" i="6"/>
  <c r="S1372" i="6"/>
  <c r="AJ1372" i="6" s="1"/>
  <c r="AB1370" i="6"/>
  <c r="AB1366" i="6"/>
  <c r="S1366" i="6"/>
  <c r="AJ1366" i="6" s="1"/>
  <c r="S1362" i="6"/>
  <c r="AJ1362" i="6" s="1"/>
  <c r="AB1348" i="6"/>
  <c r="S1348" i="6"/>
  <c r="AB1340" i="6"/>
  <c r="S1340" i="6"/>
  <c r="S1328" i="6"/>
  <c r="AJ1328" i="6" s="1"/>
  <c r="S1314" i="6"/>
  <c r="S1299" i="6"/>
  <c r="AJ1299" i="6" s="1"/>
  <c r="AB1291" i="6"/>
  <c r="AB1324" i="6"/>
  <c r="AB1337" i="6"/>
  <c r="AB1350" i="6"/>
  <c r="S1370" i="6"/>
  <c r="AB1388" i="6"/>
  <c r="S1424" i="6"/>
  <c r="AB1442" i="6"/>
  <c r="S1495" i="6"/>
  <c r="AB1547" i="6"/>
  <c r="AB1584" i="6"/>
  <c r="S1640" i="6"/>
  <c r="AJ1640" i="6" s="1"/>
  <c r="AB1660" i="6"/>
  <c r="S1808" i="6"/>
  <c r="AB1380" i="6"/>
  <c r="AB1394" i="6"/>
  <c r="S1418" i="6"/>
  <c r="AJ1418" i="6" s="1"/>
  <c r="AB1426" i="6"/>
  <c r="S1432" i="6"/>
  <c r="AB1444" i="6"/>
  <c r="AB1458" i="6"/>
  <c r="S1464" i="6"/>
  <c r="AB1476" i="6"/>
  <c r="S1482" i="6"/>
  <c r="AJ1482" i="6" s="1"/>
  <c r="S1493" i="6"/>
  <c r="AJ1493" i="6" s="1"/>
  <c r="AB1504" i="6"/>
  <c r="AB1515" i="6"/>
  <c r="S1537" i="6"/>
  <c r="AB1545" i="6"/>
  <c r="S1582" i="6"/>
  <c r="AJ1582" i="6" s="1"/>
  <c r="AB1594" i="6"/>
  <c r="AB1608" i="6"/>
  <c r="AB1640" i="6"/>
  <c r="S1658" i="6"/>
  <c r="AJ1658" i="6" s="1"/>
  <c r="AB1684" i="6"/>
  <c r="AB1722" i="6"/>
  <c r="S1730" i="6"/>
  <c r="S1744" i="6"/>
  <c r="S1754" i="6"/>
  <c r="S1768" i="6"/>
  <c r="AB1774" i="6"/>
  <c r="S1782" i="6"/>
  <c r="AJ1782" i="6" s="1"/>
  <c r="AB1826" i="6"/>
  <c r="AB1835" i="6"/>
  <c r="AB1848" i="6"/>
  <c r="S1855" i="6"/>
  <c r="S1857" i="6"/>
  <c r="AJ1857" i="6" s="1"/>
  <c r="AB1857" i="6"/>
  <c r="AB1853" i="6"/>
  <c r="S1849" i="6"/>
  <c r="AJ1849" i="6" s="1"/>
  <c r="AB1846" i="6"/>
  <c r="S1846" i="6"/>
  <c r="AJ1846" i="6" s="1"/>
  <c r="AB1840" i="6"/>
  <c r="S1834" i="6"/>
  <c r="AJ1834" i="6" s="1"/>
  <c r="S1828" i="6"/>
  <c r="AJ1828" i="6" s="1"/>
  <c r="AB1828" i="6"/>
  <c r="S1820" i="6"/>
  <c r="AB1816" i="6"/>
  <c r="S1816" i="6"/>
  <c r="AJ1816" i="6" s="1"/>
  <c r="AB1810" i="6"/>
  <c r="S1802" i="6"/>
  <c r="AJ1802" i="6" s="1"/>
  <c r="AB1792" i="6"/>
  <c r="S1788" i="6"/>
  <c r="AJ1788" i="6" s="1"/>
  <c r="AB1784" i="6"/>
  <c r="S1784" i="6"/>
  <c r="AB1778" i="6"/>
  <c r="S1770" i="6"/>
  <c r="AJ1770" i="6" s="1"/>
  <c r="S1764" i="6"/>
  <c r="AB1764" i="6"/>
  <c r="AB1760" i="6"/>
  <c r="S1756" i="6"/>
  <c r="S1738" i="6"/>
  <c r="AJ1738" i="6" s="1"/>
  <c r="AB1728" i="6"/>
  <c r="S1724" i="6"/>
  <c r="AJ1724" i="6" s="1"/>
  <c r="AB1720" i="6"/>
  <c r="S1720" i="6"/>
  <c r="AB1714" i="6"/>
  <c r="S1706" i="6"/>
  <c r="S1700" i="6"/>
  <c r="AJ1700" i="6" s="1"/>
  <c r="AB1700" i="6"/>
  <c r="AB1688" i="6"/>
  <c r="S1688" i="6"/>
  <c r="S1675" i="6"/>
  <c r="S1669" i="6"/>
  <c r="AB1669" i="6"/>
  <c r="AB1666" i="6"/>
  <c r="AB1659" i="6"/>
  <c r="S1659" i="6"/>
  <c r="U754" i="6"/>
  <c r="AD754" i="6"/>
  <c r="AD1056" i="6"/>
  <c r="AL742" i="6"/>
  <c r="U237" i="6"/>
  <c r="AD237" i="6"/>
  <c r="AL935" i="6"/>
  <c r="AL899" i="6"/>
  <c r="AN874" i="6"/>
  <c r="AF181" i="6"/>
  <c r="W35" i="6"/>
  <c r="AF35" i="6"/>
  <c r="W34" i="6"/>
  <c r="AN34" i="6" s="1"/>
  <c r="AF34" i="6"/>
  <c r="AN1464" i="6"/>
  <c r="AF129" i="6"/>
  <c r="W56" i="6"/>
  <c r="AF56" i="6"/>
  <c r="W55" i="6"/>
  <c r="AF55" i="6"/>
  <c r="AL1442" i="6"/>
  <c r="U1426" i="6"/>
  <c r="AD1426" i="6"/>
  <c r="U1362" i="6"/>
  <c r="AD1362" i="6"/>
  <c r="U1328" i="6"/>
  <c r="AD1328" i="6"/>
  <c r="AD1258" i="6"/>
  <c r="U1244" i="6"/>
  <c r="AD1244" i="6"/>
  <c r="AD1052" i="6"/>
  <c r="AD945" i="6"/>
  <c r="U945" i="6"/>
  <c r="U932" i="6"/>
  <c r="AD932" i="6"/>
  <c r="AD889" i="6"/>
  <c r="U889" i="6"/>
  <c r="AD825" i="6"/>
  <c r="U825" i="6"/>
  <c r="U807" i="6"/>
  <c r="AD807" i="6"/>
  <c r="AD806" i="6"/>
  <c r="U805" i="6"/>
  <c r="AD805" i="6"/>
  <c r="AD798" i="6"/>
  <c r="U798" i="6"/>
  <c r="U797" i="6"/>
  <c r="AL797" i="6" s="1"/>
  <c r="AD796" i="6"/>
  <c r="U796" i="6"/>
  <c r="AL796" i="6" s="1"/>
  <c r="AD793" i="6"/>
  <c r="U793" i="6"/>
  <c r="U741" i="6"/>
  <c r="AD741" i="6"/>
  <c r="AD739" i="6"/>
  <c r="AD719" i="6"/>
  <c r="AD707" i="6"/>
  <c r="U707" i="6"/>
  <c r="AD705" i="6"/>
  <c r="U705" i="6"/>
  <c r="U704" i="6"/>
  <c r="AD704" i="6"/>
  <c r="AD699" i="6"/>
  <c r="U698" i="6"/>
  <c r="AD697" i="6"/>
  <c r="U697" i="6"/>
  <c r="U692" i="6"/>
  <c r="AL692" i="6" s="1"/>
  <c r="AD692" i="6"/>
  <c r="U691" i="6"/>
  <c r="AL691" i="6" s="1"/>
  <c r="AD691" i="6"/>
  <c r="AD684" i="6"/>
  <c r="U684" i="6"/>
  <c r="U623" i="6"/>
  <c r="AD623" i="6"/>
  <c r="U581" i="6"/>
  <c r="AD581" i="6"/>
  <c r="AD580" i="6"/>
  <c r="U580" i="6"/>
  <c r="U516" i="6"/>
  <c r="AL516" i="6" s="1"/>
  <c r="AD516" i="6"/>
  <c r="U497" i="6"/>
  <c r="AL497" i="6" s="1"/>
  <c r="U489" i="6"/>
  <c r="AL489" i="6" s="1"/>
  <c r="U487" i="6"/>
  <c r="AD487" i="6"/>
  <c r="AD475" i="6"/>
  <c r="U475" i="6"/>
  <c r="U474" i="6"/>
  <c r="AL474" i="6" s="1"/>
  <c r="U413" i="6"/>
  <c r="AL413" i="6" s="1"/>
  <c r="AD413" i="6"/>
  <c r="U403" i="6"/>
  <c r="AD403" i="6"/>
  <c r="U401" i="6"/>
  <c r="AL401" i="6" s="1"/>
  <c r="AD401" i="6"/>
  <c r="U400" i="6"/>
  <c r="AL400" i="6" s="1"/>
  <c r="AD376" i="6"/>
  <c r="U376" i="6"/>
  <c r="AL376" i="6" s="1"/>
  <c r="U371" i="6"/>
  <c r="AD371" i="6"/>
  <c r="U370" i="6"/>
  <c r="AL370" i="6" s="1"/>
  <c r="U369" i="6"/>
  <c r="AL369" i="6" s="1"/>
  <c r="AD369" i="6"/>
  <c r="AD742" i="6"/>
  <c r="AD868" i="6"/>
  <c r="AD698" i="6"/>
  <c r="U245" i="6"/>
  <c r="U244" i="6"/>
  <c r="U243" i="6"/>
  <c r="AD243" i="6"/>
  <c r="U238" i="6"/>
  <c r="AD238" i="6"/>
  <c r="U210" i="6"/>
  <c r="AL210" i="6" s="1"/>
  <c r="U209" i="6"/>
  <c r="AD209" i="6"/>
  <c r="AD181" i="6"/>
  <c r="U181" i="6"/>
  <c r="AL181" i="6" s="1"/>
  <c r="AD118" i="6"/>
  <c r="U118" i="6"/>
  <c r="AD116" i="6"/>
  <c r="AD114" i="6"/>
  <c r="AD56" i="6"/>
  <c r="U53" i="6"/>
  <c r="U50" i="6"/>
  <c r="AL50" i="6" s="1"/>
  <c r="AD50" i="6"/>
  <c r="U37" i="6"/>
  <c r="AL37" i="6" s="1"/>
  <c r="AD245" i="6"/>
  <c r="AN1582" i="6"/>
  <c r="AN1506" i="6"/>
  <c r="AN1442" i="6"/>
  <c r="W987" i="6"/>
  <c r="AN987" i="6" s="1"/>
  <c r="AF987" i="6"/>
  <c r="W986" i="6"/>
  <c r="AN986" i="6" s="1"/>
  <c r="AF986" i="6"/>
  <c r="W983" i="6"/>
  <c r="AF983" i="6"/>
  <c r="W962" i="6"/>
  <c r="AF962" i="6"/>
  <c r="W956" i="6"/>
  <c r="AN956" i="6" s="1"/>
  <c r="AF956" i="6"/>
  <c r="AF945" i="6"/>
  <c r="W945" i="6"/>
  <c r="AN945" i="6" s="1"/>
  <c r="AF932" i="6"/>
  <c r="W932" i="6"/>
  <c r="W925" i="6"/>
  <c r="AN925" i="6" s="1"/>
  <c r="AF925" i="6"/>
  <c r="W903" i="6"/>
  <c r="AF903" i="6"/>
  <c r="W902" i="6"/>
  <c r="AN902" i="6" s="1"/>
  <c r="AF902" i="6"/>
  <c r="W898" i="6"/>
  <c r="AF898" i="6"/>
  <c r="W889" i="6"/>
  <c r="AF889" i="6"/>
  <c r="W887" i="6"/>
  <c r="AN887" i="6" s="1"/>
  <c r="AF887" i="6"/>
  <c r="AF886" i="6"/>
  <c r="W886" i="6"/>
  <c r="AF883" i="6"/>
  <c r="W883" i="6"/>
  <c r="AN883" i="6" s="1"/>
  <c r="W876" i="6"/>
  <c r="AN876" i="6" s="1"/>
  <c r="AF876" i="6"/>
  <c r="AN868" i="6"/>
  <c r="AF847" i="6"/>
  <c r="W847" i="6"/>
  <c r="AN847" i="6" s="1"/>
  <c r="AF825" i="6"/>
  <c r="W825" i="6"/>
  <c r="AN825" i="6" s="1"/>
  <c r="W804" i="6"/>
  <c r="AF803" i="6"/>
  <c r="W803" i="6"/>
  <c r="AF799" i="6"/>
  <c r="W799" i="6"/>
  <c r="W797" i="6"/>
  <c r="AF797" i="6"/>
  <c r="W796" i="6"/>
  <c r="AN796" i="6" s="1"/>
  <c r="AF795" i="6"/>
  <c r="W795" i="6"/>
  <c r="AN795" i="6" s="1"/>
  <c r="W793" i="6"/>
  <c r="AN793" i="6" s="1"/>
  <c r="AF793" i="6"/>
  <c r="W792" i="6"/>
  <c r="AF792" i="6"/>
  <c r="AF791" i="6"/>
  <c r="W791" i="6"/>
  <c r="AN791" i="6" s="1"/>
  <c r="AF790" i="6"/>
  <c r="W790" i="6"/>
  <c r="AF787" i="6"/>
  <c r="W787" i="6"/>
  <c r="W707" i="6"/>
  <c r="AF707" i="6"/>
  <c r="AF705" i="6"/>
  <c r="W705" i="6"/>
  <c r="AN705" i="6" s="1"/>
  <c r="AN699" i="6"/>
  <c r="AF698" i="6"/>
  <c r="W698" i="6"/>
  <c r="AN698" i="6" s="1"/>
  <c r="AF697" i="6"/>
  <c r="W697" i="6"/>
  <c r="AN697" i="6" s="1"/>
  <c r="AF691" i="6"/>
  <c r="W691" i="6"/>
  <c r="AN691" i="6" s="1"/>
  <c r="AN1083" i="6"/>
  <c r="AF1012" i="6"/>
  <c r="W1012" i="6"/>
  <c r="W1010" i="6"/>
  <c r="AF1010" i="6"/>
  <c r="W996" i="6"/>
  <c r="AF996" i="6"/>
  <c r="AN1339" i="6"/>
  <c r="AN1147" i="6"/>
  <c r="W1121" i="6"/>
  <c r="AF1121" i="6"/>
  <c r="AF1116" i="6"/>
  <c r="W1116" i="6"/>
  <c r="AF1064" i="6"/>
  <c r="W1064" i="6"/>
  <c r="W1009" i="6"/>
  <c r="AN1009" i="6" s="1"/>
  <c r="AF1009" i="6"/>
  <c r="AF994" i="6"/>
  <c r="W994" i="6"/>
  <c r="AN994" i="6" s="1"/>
  <c r="AF684" i="6"/>
  <c r="W684" i="6"/>
  <c r="AN684" i="6" s="1"/>
  <c r="W671" i="6"/>
  <c r="AF671" i="6"/>
  <c r="W632" i="6"/>
  <c r="AN632" i="6" s="1"/>
  <c r="AF632" i="6"/>
  <c r="AF618" i="6"/>
  <c r="AF580" i="6"/>
  <c r="W580" i="6"/>
  <c r="AF400" i="6"/>
  <c r="W400" i="6"/>
  <c r="W237" i="6"/>
  <c r="AF237" i="6"/>
  <c r="AF68" i="6"/>
  <c r="W60" i="6"/>
  <c r="W114" i="6"/>
  <c r="AN114" i="6" s="1"/>
  <c r="W184" i="6"/>
  <c r="AF673" i="6"/>
  <c r="W673" i="6"/>
  <c r="AF576" i="6"/>
  <c r="W561" i="6"/>
  <c r="AF561" i="6"/>
  <c r="W369" i="6"/>
  <c r="AF194" i="6"/>
  <c r="W194" i="6"/>
  <c r="AN194" i="6" s="1"/>
  <c r="W186" i="6"/>
  <c r="AF60" i="6"/>
  <c r="AF116" i="6"/>
  <c r="W128" i="6"/>
  <c r="AN128" i="6" s="1"/>
  <c r="W129" i="6"/>
  <c r="AN129" i="6" s="1"/>
  <c r="W181" i="6"/>
  <c r="W682" i="6"/>
  <c r="W668" i="6"/>
  <c r="AF668" i="6"/>
  <c r="AF666" i="6"/>
  <c r="W666" i="6"/>
  <c r="AN666" i="6" s="1"/>
  <c r="W645" i="6"/>
  <c r="W628" i="6"/>
  <c r="AN628" i="6" s="1"/>
  <c r="AF628" i="6"/>
  <c r="W565" i="6"/>
  <c r="AF565" i="6"/>
  <c r="W562" i="6"/>
  <c r="AF562" i="6"/>
  <c r="W534" i="6"/>
  <c r="W474" i="6"/>
  <c r="AN474" i="6" s="1"/>
  <c r="W210" i="6"/>
  <c r="AN210" i="6" s="1"/>
  <c r="W209" i="6"/>
  <c r="W82" i="6"/>
  <c r="AF82" i="6"/>
  <c r="AF123" i="6"/>
  <c r="AF186" i="6"/>
  <c r="W618" i="6"/>
  <c r="AN618" i="6" s="1"/>
  <c r="AF682" i="6"/>
  <c r="W53" i="6"/>
  <c r="AF53" i="6"/>
  <c r="W50" i="6"/>
  <c r="AF50" i="6"/>
  <c r="AF37" i="6"/>
  <c r="W37" i="6"/>
  <c r="S117" i="6"/>
  <c r="AJ117" i="6" s="1"/>
  <c r="AB107" i="6"/>
  <c r="V1839" i="6"/>
  <c r="AM1839" i="6" s="1"/>
  <c r="AE1839" i="6"/>
  <c r="V1743" i="6"/>
  <c r="AE1743" i="6"/>
  <c r="AE1736" i="6"/>
  <c r="V1736" i="6"/>
  <c r="AE1728" i="6"/>
  <c r="V1728" i="6"/>
  <c r="AM1728" i="6" s="1"/>
  <c r="AE1642" i="6"/>
  <c r="S35" i="6"/>
  <c r="AJ35" i="6" s="1"/>
  <c r="AB111" i="6"/>
  <c r="V798" i="6"/>
  <c r="V580" i="6"/>
  <c r="AE580" i="6"/>
  <c r="AE798" i="6"/>
  <c r="X1130" i="6"/>
  <c r="AO1130" i="6" s="1"/>
  <c r="X1122" i="6"/>
  <c r="AO1122" i="6" s="1"/>
  <c r="AG1104" i="6"/>
  <c r="AG1084" i="6"/>
  <c r="AG1078" i="6"/>
  <c r="AG1065" i="6"/>
  <c r="X1056" i="6"/>
  <c r="AO1056" i="6" s="1"/>
  <c r="X1052" i="6"/>
  <c r="X1044" i="6"/>
  <c r="AO1044" i="6" s="1"/>
  <c r="X988" i="6"/>
  <c r="AG954" i="6"/>
  <c r="AG952" i="6"/>
  <c r="X945" i="6"/>
  <c r="X934" i="6"/>
  <c r="AG899" i="6"/>
  <c r="X868" i="6"/>
  <c r="X866" i="6"/>
  <c r="X848" i="6"/>
  <c r="AO848" i="6" s="1"/>
  <c r="AG799" i="6"/>
  <c r="X798" i="6"/>
  <c r="AG1056" i="6"/>
  <c r="AG1064" i="6"/>
  <c r="AG1111" i="6"/>
  <c r="AG1119" i="6"/>
  <c r="X1065" i="6"/>
  <c r="AG1066" i="6"/>
  <c r="X1084" i="6"/>
  <c r="AG1085" i="6"/>
  <c r="AG633" i="6"/>
  <c r="AG623" i="6"/>
  <c r="AG620" i="6"/>
  <c r="AG618" i="6"/>
  <c r="X615" i="6"/>
  <c r="AO615" i="6" s="1"/>
  <c r="X613" i="6"/>
  <c r="AG576" i="6"/>
  <c r="X576" i="6"/>
  <c r="X575" i="6"/>
  <c r="AG575" i="6"/>
  <c r="X564" i="6"/>
  <c r="AO564" i="6" s="1"/>
  <c r="X563" i="6"/>
  <c r="X562" i="6"/>
  <c r="X559" i="6"/>
  <c r="AG559" i="6"/>
  <c r="X542" i="6"/>
  <c r="X516" i="6"/>
  <c r="AO516" i="6" s="1"/>
  <c r="AG516" i="6"/>
  <c r="AG394" i="6"/>
  <c r="AG390" i="6"/>
  <c r="X375" i="6"/>
  <c r="AG375" i="6"/>
  <c r="X334" i="6"/>
  <c r="AG179" i="6"/>
  <c r="AG184" i="6"/>
  <c r="X245" i="6"/>
  <c r="AO245" i="6" s="1"/>
  <c r="AG542" i="6"/>
  <c r="X668" i="6"/>
  <c r="X394" i="6"/>
  <c r="S95" i="6"/>
  <c r="AB69" i="6"/>
  <c r="AB61" i="6"/>
  <c r="S55" i="6"/>
  <c r="AB53" i="6"/>
  <c r="AB37" i="6"/>
  <c r="V1842" i="6"/>
  <c r="AM1842" i="6" s="1"/>
  <c r="AE1841" i="6"/>
  <c r="AE1795" i="6"/>
  <c r="AE1791" i="6"/>
  <c r="AE1781" i="6"/>
  <c r="V1712" i="6"/>
  <c r="AM1712" i="6" s="1"/>
  <c r="AE1711" i="6"/>
  <c r="V1711" i="6"/>
  <c r="V1687" i="6"/>
  <c r="AM1687" i="6" s="1"/>
  <c r="AE1687" i="6"/>
  <c r="AE1660" i="6"/>
  <c r="V1660" i="6"/>
  <c r="V1655" i="6"/>
  <c r="AE1655" i="6"/>
  <c r="AE1651" i="6"/>
  <c r="V1651" i="6"/>
  <c r="V1648" i="6"/>
  <c r="AM1648" i="6" s="1"/>
  <c r="AE1578" i="6"/>
  <c r="V1578" i="6"/>
  <c r="V1552" i="6"/>
  <c r="AE1552" i="6"/>
  <c r="V1514" i="6"/>
  <c r="AM1514" i="6" s="1"/>
  <c r="AE1514" i="6"/>
  <c r="AE1507" i="6"/>
  <c r="V1507" i="6"/>
  <c r="V1506" i="6"/>
  <c r="AE1506" i="6"/>
  <c r="AE1502" i="6"/>
  <c r="V1502" i="6"/>
  <c r="V1475" i="6"/>
  <c r="AE1475" i="6"/>
  <c r="AE1447" i="6"/>
  <c r="V1447" i="6"/>
  <c r="V1442" i="6"/>
  <c r="AE1442" i="6"/>
  <c r="V1441" i="6"/>
  <c r="AE1441" i="6"/>
  <c r="V1393" i="6"/>
  <c r="AE1393" i="6"/>
  <c r="V1840" i="6"/>
  <c r="AM1840" i="6" s="1"/>
  <c r="AB55" i="6"/>
  <c r="AE1377" i="6"/>
  <c r="V1377" i="6"/>
  <c r="AE1366" i="6"/>
  <c r="V1366" i="6"/>
  <c r="AE1362" i="6"/>
  <c r="V1362" i="6"/>
  <c r="AM1362" i="6" s="1"/>
  <c r="AE1339" i="6"/>
  <c r="V1339" i="6"/>
  <c r="AE1328" i="6"/>
  <c r="V1328" i="6"/>
  <c r="AE1294" i="6"/>
  <c r="V1294" i="6"/>
  <c r="V1244" i="6"/>
  <c r="AM1244" i="6" s="1"/>
  <c r="AE1244" i="6"/>
  <c r="AE945" i="6"/>
  <c r="V932" i="6"/>
  <c r="AE932" i="6"/>
  <c r="AE889" i="6"/>
  <c r="V889" i="6"/>
  <c r="AM889" i="6" s="1"/>
  <c r="V825" i="6"/>
  <c r="AE825" i="6"/>
  <c r="V797" i="6"/>
  <c r="AM797" i="6" s="1"/>
  <c r="AE797" i="6"/>
  <c r="V796" i="6"/>
  <c r="AM796" i="6" s="1"/>
  <c r="V793" i="6"/>
  <c r="AE793" i="6"/>
  <c r="AE707" i="6"/>
  <c r="V707" i="6"/>
  <c r="AM707" i="6" s="1"/>
  <c r="V705" i="6"/>
  <c r="AM705" i="6" s="1"/>
  <c r="V698" i="6"/>
  <c r="AE698" i="6"/>
  <c r="V697" i="6"/>
  <c r="AE691" i="6"/>
  <c r="V691" i="6"/>
  <c r="V684" i="6"/>
  <c r="AE684" i="6"/>
  <c r="AE376" i="6"/>
  <c r="AE474" i="6"/>
  <c r="AE697" i="6"/>
  <c r="AE705" i="6"/>
  <c r="AE400" i="6"/>
  <c r="AE796" i="6"/>
  <c r="AF796" i="6"/>
  <c r="W798" i="6"/>
  <c r="AF804" i="6"/>
  <c r="AF798" i="6"/>
  <c r="AG562" i="6"/>
  <c r="AG564" i="6"/>
  <c r="AF534" i="6"/>
  <c r="W390" i="6"/>
  <c r="AN390" i="6" s="1"/>
  <c r="W376" i="6"/>
  <c r="AF390" i="6"/>
  <c r="W375" i="6"/>
  <c r="AN375" i="6" s="1"/>
  <c r="AF375" i="6"/>
  <c r="S235" i="6"/>
  <c r="AB233" i="6"/>
  <c r="V245" i="6"/>
  <c r="AE245" i="6"/>
  <c r="AE244" i="6"/>
  <c r="V244" i="6"/>
  <c r="V243" i="6"/>
  <c r="AE238" i="6"/>
  <c r="AE237" i="6"/>
  <c r="V237" i="6"/>
  <c r="W245" i="6"/>
  <c r="AN245" i="6" s="1"/>
  <c r="AF244" i="6"/>
  <c r="AF243" i="6"/>
  <c r="W238" i="6"/>
  <c r="W234" i="6"/>
  <c r="AN234" i="6" s="1"/>
  <c r="AG139" i="6"/>
  <c r="X139" i="6"/>
  <c r="AF128" i="6"/>
  <c r="AF115" i="6"/>
  <c r="AD1442" i="6"/>
  <c r="AD1372" i="6"/>
  <c r="AD1366" i="6"/>
  <c r="AD1416" i="6"/>
  <c r="AG627" i="6"/>
  <c r="X633" i="6"/>
  <c r="AO633" i="6" s="1"/>
  <c r="AG697" i="6"/>
  <c r="X707" i="6"/>
  <c r="AG708" i="6"/>
  <c r="U1660" i="6"/>
  <c r="AD1660" i="6"/>
  <c r="U1515" i="6"/>
  <c r="AD1515" i="6"/>
  <c r="U1507" i="6"/>
  <c r="AD1507" i="6"/>
  <c r="AD1502" i="6"/>
  <c r="AD1377" i="6"/>
  <c r="AD899" i="6"/>
  <c r="AM35" i="6"/>
  <c r="AN1513" i="6"/>
  <c r="AN1507" i="6"/>
  <c r="AF1145" i="6"/>
  <c r="AO1674" i="6"/>
  <c r="X623" i="6"/>
  <c r="X1199" i="6"/>
  <c r="AO1199" i="6" s="1"/>
  <c r="AO1829" i="6"/>
  <c r="AO1709" i="6"/>
  <c r="X1153" i="6"/>
  <c r="AG1154" i="6"/>
  <c r="X1208" i="6"/>
  <c r="AO1581" i="6"/>
  <c r="AG1199" i="6"/>
  <c r="X674" i="6"/>
  <c r="AM474" i="6"/>
  <c r="AP1839" i="6"/>
  <c r="AO1825" i="6"/>
  <c r="AO1821" i="6"/>
  <c r="AG684" i="6"/>
  <c r="AG686" i="6"/>
  <c r="X700" i="6"/>
  <c r="AG701" i="6"/>
  <c r="AO1837" i="6"/>
  <c r="AO1815" i="6"/>
  <c r="AG693" i="6"/>
  <c r="W1244" i="6"/>
  <c r="AN1244" i="6" s="1"/>
  <c r="AF1244" i="6"/>
  <c r="W1145" i="6"/>
  <c r="AN1145" i="6" s="1"/>
  <c r="W68" i="6"/>
  <c r="AN68" i="6" s="1"/>
  <c r="W105" i="6"/>
  <c r="W118" i="6"/>
  <c r="AF209" i="6"/>
  <c r="AF210" i="6"/>
  <c r="W243" i="6"/>
  <c r="W244" i="6"/>
  <c r="AF369" i="6"/>
  <c r="W696" i="6"/>
  <c r="W647" i="6"/>
  <c r="AF647" i="6"/>
  <c r="W627" i="6"/>
  <c r="AF627" i="6"/>
  <c r="W626" i="6"/>
  <c r="AF626" i="6"/>
  <c r="W623" i="6"/>
  <c r="AF623" i="6"/>
  <c r="W581" i="6"/>
  <c r="W559" i="6"/>
  <c r="AF559" i="6"/>
  <c r="W558" i="6"/>
  <c r="AF558" i="6"/>
  <c r="AF551" i="6"/>
  <c r="W551" i="6"/>
  <c r="AF532" i="6"/>
  <c r="W532" i="6"/>
  <c r="AN532" i="6" s="1"/>
  <c r="W516" i="6"/>
  <c r="AF516" i="6"/>
  <c r="W514" i="6"/>
  <c r="AF514" i="6"/>
  <c r="W497" i="6"/>
  <c r="W489" i="6"/>
  <c r="AF489" i="6"/>
  <c r="AF487" i="6"/>
  <c r="W487" i="6"/>
  <c r="W475" i="6"/>
  <c r="AF475" i="6"/>
  <c r="AF472" i="6"/>
  <c r="W472" i="6"/>
  <c r="W432" i="6"/>
  <c r="AF432" i="6"/>
  <c r="W413" i="6"/>
  <c r="AF401" i="6"/>
  <c r="AF371" i="6"/>
  <c r="W370" i="6"/>
  <c r="AF238" i="6"/>
  <c r="AF581" i="6"/>
  <c r="W371" i="6"/>
  <c r="AF403" i="6"/>
  <c r="AF413" i="6"/>
  <c r="AO1145" i="6"/>
  <c r="AP806" i="6"/>
  <c r="AJ1337" i="6"/>
  <c r="AJ1488" i="6"/>
  <c r="AJ1840" i="6"/>
  <c r="AN1829" i="6"/>
  <c r="AN1658" i="6"/>
  <c r="AN1651" i="6"/>
  <c r="AM1468" i="6"/>
  <c r="AO390" i="6"/>
  <c r="AF1170" i="6"/>
  <c r="AN1710" i="6"/>
  <c r="AN1685" i="6"/>
  <c r="AN1552" i="6"/>
  <c r="W1189" i="6"/>
  <c r="W1328" i="6"/>
  <c r="AN1328" i="6" s="1"/>
  <c r="AO1064" i="6"/>
  <c r="AO1078" i="6"/>
  <c r="AO1119" i="6"/>
  <c r="AM376" i="6"/>
  <c r="X1422" i="6"/>
  <c r="AM1642" i="6"/>
  <c r="W1192" i="6"/>
  <c r="AF1328" i="6"/>
  <c r="AF1366" i="6"/>
  <c r="AF692" i="6"/>
  <c r="AF704" i="6"/>
  <c r="AF1192" i="6"/>
  <c r="AF1294" i="6"/>
  <c r="AF1311" i="6"/>
  <c r="W1294" i="6"/>
  <c r="AN1294" i="6" s="1"/>
  <c r="W1311" i="6"/>
  <c r="AN1311" i="6" s="1"/>
  <c r="W1377" i="6"/>
  <c r="AG1543" i="6"/>
  <c r="X1543" i="6"/>
  <c r="AG1522" i="6"/>
  <c r="AG1514" i="6"/>
  <c r="X1496" i="6"/>
  <c r="AG1496" i="6"/>
  <c r="X1489" i="6"/>
  <c r="X1475" i="6"/>
  <c r="AO1475" i="6" s="1"/>
  <c r="AG1475" i="6"/>
  <c r="X1464" i="6"/>
  <c r="AG1464" i="6"/>
  <c r="X1463" i="6"/>
  <c r="X1455" i="6"/>
  <c r="X1439" i="6"/>
  <c r="AG1439" i="6"/>
  <c r="X1431" i="6"/>
  <c r="AO1431" i="6" s="1"/>
  <c r="AG1431" i="6"/>
  <c r="AG1430" i="6"/>
  <c r="X1430" i="6"/>
  <c r="AG1416" i="6"/>
  <c r="X1415" i="6"/>
  <c r="AO1415" i="6" s="1"/>
  <c r="AG1415" i="6"/>
  <c r="AG1406" i="6"/>
  <c r="X1406" i="6"/>
  <c r="AO1406" i="6" s="1"/>
  <c r="X1395" i="6"/>
  <c r="AO1395" i="6" s="1"/>
  <c r="X1347" i="6"/>
  <c r="AG1334" i="6"/>
  <c r="AG1288" i="6"/>
  <c r="X1288" i="6"/>
  <c r="AO1288" i="6" s="1"/>
  <c r="AG1280" i="6"/>
  <c r="X1280" i="6"/>
  <c r="X1274" i="6"/>
  <c r="AG1273" i="6"/>
  <c r="AG1262" i="6"/>
  <c r="X1262" i="6"/>
  <c r="AG1258" i="6"/>
  <c r="X1258" i="6"/>
  <c r="AO1258" i="6" s="1"/>
  <c r="AG1254" i="6"/>
  <c r="X1254" i="6"/>
  <c r="X1245" i="6"/>
  <c r="AO1245" i="6" s="1"/>
  <c r="AG1245" i="6"/>
  <c r="AG1234" i="6"/>
  <c r="X1226" i="6"/>
  <c r="AG682" i="6"/>
  <c r="X698" i="6"/>
  <c r="X705" i="6"/>
  <c r="AG706" i="6"/>
  <c r="AO1154" i="6"/>
  <c r="AN1170" i="6"/>
  <c r="AJ1795" i="6"/>
  <c r="AG1328" i="6"/>
  <c r="X1334" i="6"/>
  <c r="AG1335" i="6"/>
  <c r="X1366" i="6"/>
  <c r="AG1367" i="6"/>
  <c r="X1380" i="6"/>
  <c r="X1416" i="6"/>
  <c r="AO1416" i="6" s="1"/>
  <c r="X1424" i="6"/>
  <c r="AG1425" i="6"/>
  <c r="AG1433" i="6"/>
  <c r="AG1458" i="6"/>
  <c r="X1465" i="6"/>
  <c r="AG1466" i="6"/>
  <c r="AG1477" i="6"/>
  <c r="X1514" i="6"/>
  <c r="AO1514" i="6" s="1"/>
  <c r="AG1515" i="6"/>
  <c r="X1522" i="6"/>
  <c r="AG1347" i="6"/>
  <c r="X1370" i="6"/>
  <c r="AG1371" i="6"/>
  <c r="X1390" i="6"/>
  <c r="X1426" i="6"/>
  <c r="X1459" i="6"/>
  <c r="AG1460" i="6"/>
  <c r="X1467" i="6"/>
  <c r="AO1467" i="6" s="1"/>
  <c r="AG1468" i="6"/>
  <c r="AG1479" i="6"/>
  <c r="X1486" i="6"/>
  <c r="X1539" i="6"/>
  <c r="AO1539" i="6" s="1"/>
  <c r="AG1540" i="6"/>
  <c r="X1359" i="6"/>
  <c r="AO1359" i="6" s="1"/>
  <c r="X1372" i="6"/>
  <c r="AO1372" i="6" s="1"/>
  <c r="AG1373" i="6"/>
  <c r="AG1395" i="6"/>
  <c r="X1420" i="6"/>
  <c r="AO1420" i="6" s="1"/>
  <c r="AG1421" i="6"/>
  <c r="AG1429" i="6"/>
  <c r="X1461" i="6"/>
  <c r="AO1461" i="6" s="1"/>
  <c r="X1469" i="6"/>
  <c r="AG1481" i="6"/>
  <c r="AG1489" i="6"/>
  <c r="X1526" i="6"/>
  <c r="X1576" i="6"/>
  <c r="X1582" i="6"/>
  <c r="AP839" i="6"/>
  <c r="AJ1839" i="6"/>
  <c r="AJ1827" i="6"/>
  <c r="AJ1767" i="6"/>
  <c r="AG1720" i="6"/>
  <c r="AG1718" i="6"/>
  <c r="X1718" i="6"/>
  <c r="AG1713" i="6"/>
  <c r="X1713" i="6"/>
  <c r="X1712" i="6"/>
  <c r="AG1712" i="6"/>
  <c r="X1648" i="6"/>
  <c r="AG1648" i="6"/>
  <c r="X1642" i="6"/>
  <c r="AG1642" i="6"/>
  <c r="AG1641" i="6"/>
  <c r="X1641" i="6"/>
  <c r="X1591" i="6"/>
  <c r="AG1591" i="6"/>
  <c r="AG1359" i="6"/>
  <c r="AG1366" i="6"/>
  <c r="AG1380" i="6"/>
  <c r="AG1390" i="6"/>
  <c r="AG1455" i="6"/>
  <c r="AG1459" i="6"/>
  <c r="AG1461" i="6"/>
  <c r="AG1463" i="6"/>
  <c r="AG1465" i="6"/>
  <c r="AG1467" i="6"/>
  <c r="AG1469" i="6"/>
  <c r="AG1486" i="6"/>
  <c r="AG1575" i="6"/>
  <c r="AG1581" i="6"/>
  <c r="X1720" i="6"/>
  <c r="AO1720" i="6" s="1"/>
  <c r="X693" i="6"/>
  <c r="AG699" i="6"/>
  <c r="AG754" i="6"/>
  <c r="U1502" i="6"/>
  <c r="U806" i="6"/>
  <c r="AD1578" i="6"/>
  <c r="U1339" i="6"/>
  <c r="U1294" i="6"/>
  <c r="U1366" i="6"/>
  <c r="AJ1310" i="6"/>
  <c r="AJ1497" i="6"/>
  <c r="AJ1868" i="6"/>
  <c r="AJ1864" i="6"/>
  <c r="AJ1852" i="6"/>
  <c r="AJ1845" i="6"/>
  <c r="AJ1838" i="6"/>
  <c r="AJ1819" i="6"/>
  <c r="AJ1807" i="6"/>
  <c r="AJ1803" i="6"/>
  <c r="AJ1735" i="6"/>
  <c r="AJ1707" i="6"/>
  <c r="AO1328" i="6"/>
  <c r="AO1371" i="6"/>
  <c r="AO1373" i="6"/>
  <c r="AO1421" i="6"/>
  <c r="S96" i="6"/>
  <c r="AM1781" i="6"/>
  <c r="AO1111" i="6"/>
  <c r="W1502" i="6"/>
  <c r="W1445" i="6"/>
  <c r="AF1658" i="6"/>
  <c r="S391" i="6"/>
  <c r="AJ391" i="6" s="1"/>
  <c r="AB391" i="6"/>
  <c r="S134" i="6"/>
  <c r="AJ134" i="6" s="1"/>
  <c r="AB134" i="6"/>
  <c r="S129" i="6"/>
  <c r="AB129" i="6"/>
  <c r="AB124" i="6"/>
  <c r="S124" i="6"/>
  <c r="AB118" i="6"/>
  <c r="S118" i="6"/>
  <c r="AB114" i="6"/>
  <c r="S114" i="6"/>
  <c r="AB106" i="6"/>
  <c r="AB60" i="6"/>
  <c r="AB56" i="6"/>
  <c r="S56" i="6"/>
  <c r="AJ56" i="6" s="1"/>
  <c r="AB36" i="6"/>
  <c r="S36" i="6"/>
  <c r="X1852" i="6"/>
  <c r="AG1852" i="6"/>
  <c r="AG1841" i="6"/>
  <c r="X1841" i="6"/>
  <c r="AO1841" i="6" s="1"/>
  <c r="AG1839" i="6"/>
  <c r="X1839" i="6"/>
  <c r="AO1839" i="6" s="1"/>
  <c r="X1765" i="6"/>
  <c r="AG1765" i="6"/>
  <c r="AG1764" i="6"/>
  <c r="X1764" i="6"/>
  <c r="X1759" i="6"/>
  <c r="AG1759" i="6"/>
  <c r="X1755" i="6"/>
  <c r="AG1755" i="6"/>
  <c r="AG1754" i="6"/>
  <c r="X1754" i="6"/>
  <c r="AG1748" i="6"/>
  <c r="X1748" i="6"/>
  <c r="X1747" i="6"/>
  <c r="AG1747" i="6"/>
  <c r="AG1746" i="6"/>
  <c r="X1746" i="6"/>
  <c r="X1743" i="6"/>
  <c r="AG1743" i="6"/>
  <c r="AG1742" i="6"/>
  <c r="X1742" i="6"/>
  <c r="X1741" i="6"/>
  <c r="AG1741" i="6"/>
  <c r="AG1736" i="6"/>
  <c r="X1736" i="6"/>
  <c r="AG1728" i="6"/>
  <c r="X1728" i="6"/>
  <c r="X1727" i="6"/>
  <c r="AG1727" i="6"/>
  <c r="AG1726" i="6"/>
  <c r="X1726" i="6"/>
  <c r="AG1724" i="6"/>
  <c r="X1724" i="6"/>
  <c r="X1721" i="6"/>
  <c r="X1719" i="6"/>
  <c r="X1717" i="6"/>
  <c r="AO1481" i="6"/>
  <c r="AJ412" i="6"/>
  <c r="AJ420" i="6"/>
  <c r="AJ1684" i="6"/>
  <c r="U1514" i="6"/>
  <c r="U1552" i="6"/>
  <c r="AB508" i="6"/>
  <c r="AB442" i="6"/>
  <c r="S442" i="6"/>
  <c r="S417" i="6"/>
  <c r="AB417" i="6"/>
  <c r="S413" i="6"/>
  <c r="AJ413" i="6" s="1"/>
  <c r="S403" i="6"/>
  <c r="AJ403" i="6" s="1"/>
  <c r="AB403" i="6"/>
  <c r="S399" i="6"/>
  <c r="AB399" i="6"/>
  <c r="S395" i="6"/>
  <c r="AJ395" i="6" s="1"/>
  <c r="AB395" i="6"/>
  <c r="AB393" i="6"/>
  <c r="S393" i="6"/>
  <c r="AJ393" i="6" s="1"/>
  <c r="S387" i="6"/>
  <c r="AJ387" i="6" s="1"/>
  <c r="AB387" i="6"/>
  <c r="S380" i="6"/>
  <c r="AB380" i="6"/>
  <c r="S376" i="6"/>
  <c r="AJ376" i="6" s="1"/>
  <c r="AB376" i="6"/>
  <c r="AB371" i="6"/>
  <c r="S371" i="6"/>
  <c r="AJ371" i="6" s="1"/>
  <c r="S369" i="6"/>
  <c r="AJ369" i="6" s="1"/>
  <c r="AB369" i="6"/>
  <c r="S361" i="6"/>
  <c r="AB361" i="6"/>
  <c r="AB336" i="6"/>
  <c r="S336" i="6"/>
  <c r="AB332" i="6"/>
  <c r="S332" i="6"/>
  <c r="AJ332" i="6" s="1"/>
  <c r="AB324" i="6"/>
  <c r="S324" i="6"/>
  <c r="AB305" i="6"/>
  <c r="S305" i="6"/>
  <c r="S295" i="6"/>
  <c r="AB295" i="6"/>
  <c r="AB273" i="6"/>
  <c r="S273" i="6"/>
  <c r="AJ273" i="6" s="1"/>
  <c r="S271" i="6"/>
  <c r="AB271" i="6"/>
  <c r="S252" i="6"/>
  <c r="AB252" i="6"/>
  <c r="AB236" i="6"/>
  <c r="S234" i="6"/>
  <c r="AB234" i="6"/>
  <c r="AB232" i="6"/>
  <c r="S232" i="6"/>
  <c r="AB229" i="6"/>
  <c r="S229" i="6"/>
  <c r="AJ229" i="6" s="1"/>
  <c r="S211" i="6"/>
  <c r="AJ211" i="6" s="1"/>
  <c r="AB211" i="6"/>
  <c r="AB201" i="6"/>
  <c r="S201" i="6"/>
  <c r="S187" i="6"/>
  <c r="AB187" i="6"/>
  <c r="AB185" i="6"/>
  <c r="S185" i="6"/>
  <c r="AJ185" i="6" s="1"/>
  <c r="S183" i="6"/>
  <c r="AJ183" i="6" s="1"/>
  <c r="AB183" i="6"/>
  <c r="AB181" i="6"/>
  <c r="S181" i="6"/>
  <c r="S179" i="6"/>
  <c r="AB179" i="6"/>
  <c r="AB169" i="6"/>
  <c r="S169" i="6"/>
  <c r="AJ169" i="6" s="1"/>
  <c r="AB161" i="6"/>
  <c r="AB157" i="6"/>
  <c r="S157" i="6"/>
  <c r="S155" i="6"/>
  <c r="AB155" i="6"/>
  <c r="AB153" i="6"/>
  <c r="S153" i="6"/>
  <c r="AJ153" i="6" s="1"/>
  <c r="S151" i="6"/>
  <c r="AB151" i="6"/>
  <c r="S147" i="6"/>
  <c r="AB145" i="6"/>
  <c r="S132" i="6"/>
  <c r="AB132" i="6"/>
  <c r="S126" i="6"/>
  <c r="S122" i="6"/>
  <c r="S112" i="6"/>
  <c r="S82" i="6"/>
  <c r="S50" i="6"/>
  <c r="AJ50" i="6" s="1"/>
  <c r="AG1853" i="6"/>
  <c r="AG1848" i="6"/>
  <c r="X1842" i="6"/>
  <c r="X1840" i="6"/>
  <c r="AG1809" i="6"/>
  <c r="AG1781" i="6"/>
  <c r="X1853" i="6"/>
  <c r="S60" i="6"/>
  <c r="AJ60" i="6" s="1"/>
  <c r="S106" i="6"/>
  <c r="AB122" i="6"/>
  <c r="S145" i="6"/>
  <c r="AB147" i="6"/>
  <c r="AB413" i="6"/>
  <c r="X754" i="6"/>
  <c r="U1842" i="6"/>
  <c r="AD1842" i="6"/>
  <c r="U1377" i="6"/>
  <c r="U1441" i="6"/>
  <c r="U1651" i="6"/>
  <c r="U1447" i="6"/>
  <c r="U1475" i="6"/>
  <c r="U1393" i="6"/>
  <c r="U1506" i="6"/>
  <c r="U1655" i="6"/>
  <c r="AO1425" i="6"/>
  <c r="AO1429" i="6"/>
  <c r="AO1433" i="6"/>
  <c r="W1306" i="6"/>
  <c r="W1322" i="6"/>
  <c r="AF1339" i="6"/>
  <c r="W1345" i="6"/>
  <c r="W1362" i="6"/>
  <c r="AF1364" i="6"/>
  <c r="W1393" i="6"/>
  <c r="W692" i="6"/>
  <c r="W1366" i="6"/>
  <c r="AF696" i="6"/>
  <c r="W704" i="6"/>
  <c r="AJ1728" i="6"/>
  <c r="AJ1853" i="6"/>
  <c r="AF1651" i="6"/>
  <c r="AF699" i="6"/>
  <c r="AF784" i="6"/>
  <c r="AF1377" i="6"/>
  <c r="W1406" i="6"/>
  <c r="AN1406" i="6" s="1"/>
  <c r="W1441" i="6"/>
  <c r="W1475" i="6"/>
  <c r="AN1475" i="6" s="1"/>
  <c r="AF1507" i="6"/>
  <c r="W741" i="6"/>
  <c r="AF1447" i="6"/>
  <c r="W1814" i="6"/>
  <c r="AO489" i="6"/>
  <c r="AO557" i="6"/>
  <c r="AO586" i="6"/>
  <c r="AB827" i="6"/>
  <c r="S827" i="6"/>
  <c r="AB789" i="6"/>
  <c r="S789" i="6"/>
  <c r="S516" i="6"/>
  <c r="AJ516" i="6" s="1"/>
  <c r="S498" i="6"/>
  <c r="AJ498" i="6" s="1"/>
  <c r="S433" i="6"/>
  <c r="AJ433" i="6" s="1"/>
  <c r="AB427" i="6"/>
  <c r="AB415" i="6"/>
  <c r="AB421" i="6"/>
  <c r="AB433" i="6"/>
  <c r="S508" i="6"/>
  <c r="S435" i="6"/>
  <c r="AJ435" i="6" s="1"/>
  <c r="S450" i="6"/>
  <c r="AJ450" i="6" s="1"/>
  <c r="AB498" i="6"/>
  <c r="X792" i="6"/>
  <c r="X799" i="6"/>
  <c r="AG839" i="6"/>
  <c r="AG963" i="6"/>
  <c r="AG791" i="6"/>
  <c r="AG798" i="6"/>
  <c r="AF1442" i="6"/>
  <c r="AF1454" i="6"/>
  <c r="AF1506" i="6"/>
  <c r="AF1513" i="6"/>
  <c r="W1514" i="6"/>
  <c r="AF1552" i="6"/>
  <c r="W1578" i="6"/>
  <c r="W1655" i="6"/>
  <c r="AF1514" i="6"/>
  <c r="AF1578" i="6"/>
  <c r="AF1809" i="6"/>
  <c r="W1870" i="6"/>
  <c r="AN1870" i="6" s="1"/>
  <c r="AP868" i="6"/>
  <c r="AP370" i="6"/>
  <c r="AB807" i="6"/>
  <c r="AB796" i="6"/>
  <c r="AB793" i="6"/>
  <c r="S793" i="6"/>
  <c r="AB741" i="6"/>
  <c r="S741" i="6"/>
  <c r="AB713" i="6"/>
  <c r="AB697" i="6"/>
  <c r="S697" i="6"/>
  <c r="AB683" i="6"/>
  <c r="S673" i="6"/>
  <c r="AB667" i="6"/>
  <c r="S657" i="6"/>
  <c r="S653" i="6"/>
  <c r="S649" i="6"/>
  <c r="AB627" i="6"/>
  <c r="AB623" i="6"/>
  <c r="AB619" i="6"/>
  <c r="S597" i="6"/>
  <c r="AJ597" i="6" s="1"/>
  <c r="AB579" i="6"/>
  <c r="S577" i="6"/>
  <c r="AJ577" i="6" s="1"/>
  <c r="AB567" i="6"/>
  <c r="S565" i="6"/>
  <c r="AJ565" i="6" s="1"/>
  <c r="AB563" i="6"/>
  <c r="S561" i="6"/>
  <c r="AJ561" i="6" s="1"/>
  <c r="AB559" i="6"/>
  <c r="S550" i="6"/>
  <c r="AJ550" i="6" s="1"/>
  <c r="AB540" i="6"/>
  <c r="AB526" i="6"/>
  <c r="AB522" i="6"/>
  <c r="AG883" i="6"/>
  <c r="X877" i="6"/>
  <c r="X844" i="6"/>
  <c r="AG797" i="6"/>
  <c r="X796" i="6"/>
  <c r="X793" i="6"/>
  <c r="AG790" i="6"/>
  <c r="X789" i="6"/>
  <c r="X839" i="6"/>
  <c r="AG865" i="6"/>
  <c r="X963" i="6"/>
  <c r="AF1865" i="6"/>
  <c r="W1865" i="6"/>
  <c r="W1863" i="6"/>
  <c r="AN1863" i="6" s="1"/>
  <c r="AF1861" i="6"/>
  <c r="W1861" i="6"/>
  <c r="W1859" i="6"/>
  <c r="AF1857" i="6"/>
  <c r="W1857" i="6"/>
  <c r="W1836" i="6"/>
  <c r="AF1834" i="6"/>
  <c r="W1834" i="6"/>
  <c r="AF1823" i="6"/>
  <c r="W1823" i="6"/>
  <c r="AF1813" i="6"/>
  <c r="W1813" i="6"/>
  <c r="W1808" i="6"/>
  <c r="AF1808" i="6"/>
  <c r="W1712" i="6"/>
  <c r="AF1711" i="6"/>
  <c r="W1711" i="6"/>
  <c r="AF1710" i="6"/>
  <c r="W1709" i="6"/>
  <c r="AF1709" i="6"/>
  <c r="W1708" i="6"/>
  <c r="AF1687" i="6"/>
  <c r="W1687" i="6"/>
  <c r="AF1685" i="6"/>
  <c r="AF1684" i="6"/>
  <c r="W1660" i="6"/>
  <c r="AF1660" i="6"/>
  <c r="W1659" i="6"/>
  <c r="W1684" i="6"/>
  <c r="AF1708" i="6"/>
  <c r="W719" i="6"/>
  <c r="AF741" i="6"/>
  <c r="AO1367" i="6"/>
  <c r="AB959" i="6"/>
  <c r="AB955" i="6"/>
  <c r="S955" i="6"/>
  <c r="AB891" i="6"/>
  <c r="S891" i="6"/>
  <c r="AJ891" i="6" s="1"/>
  <c r="AB839" i="6"/>
  <c r="S805" i="6"/>
  <c r="S791" i="6"/>
  <c r="AJ791" i="6" s="1"/>
  <c r="S763" i="6"/>
  <c r="AJ763" i="6" s="1"/>
  <c r="S719" i="6"/>
  <c r="S707" i="6"/>
  <c r="S699" i="6"/>
  <c r="AB707" i="6"/>
  <c r="AJ396" i="6"/>
  <c r="AJ1792" i="6"/>
  <c r="U1687" i="6"/>
  <c r="AD1795" i="6"/>
  <c r="AD1791" i="6"/>
  <c r="U1791" i="6"/>
  <c r="U1712" i="6"/>
  <c r="AD1711" i="6"/>
  <c r="U1711" i="6"/>
  <c r="U699" i="6"/>
  <c r="AD935" i="6"/>
  <c r="U739" i="6"/>
  <c r="U719" i="6"/>
  <c r="AO935" i="6"/>
  <c r="S1453" i="6"/>
  <c r="AJ1453" i="6" s="1"/>
  <c r="AB1336" i="6"/>
  <c r="S1336" i="6"/>
  <c r="AJ1336" i="6" s="1"/>
  <c r="S989" i="6"/>
  <c r="S977" i="6"/>
  <c r="AJ977" i="6" s="1"/>
  <c r="S973" i="6"/>
  <c r="S965" i="6"/>
  <c r="AJ965" i="6" s="1"/>
  <c r="S961" i="6"/>
  <c r="AJ961" i="6" s="1"/>
  <c r="S957" i="6"/>
  <c r="S949" i="6"/>
  <c r="AJ949" i="6" s="1"/>
  <c r="S945" i="6"/>
  <c r="AJ945" i="6" s="1"/>
  <c r="S933" i="6"/>
  <c r="AJ933" i="6" s="1"/>
  <c r="S897" i="6"/>
  <c r="AJ897" i="6" s="1"/>
  <c r="S877" i="6"/>
  <c r="AJ877" i="6" s="1"/>
  <c r="S849" i="6"/>
  <c r="AJ849" i="6" s="1"/>
  <c r="S825" i="6"/>
  <c r="AJ825" i="6" s="1"/>
  <c r="AL1578" i="6"/>
  <c r="AM1489" i="6"/>
  <c r="AO1460" i="6"/>
  <c r="AB849" i="6"/>
  <c r="S879" i="6"/>
  <c r="AB897" i="6"/>
  <c r="AB945" i="6"/>
  <c r="S959" i="6"/>
  <c r="AB961" i="6"/>
  <c r="AB977" i="6"/>
  <c r="AO22" i="6"/>
  <c r="S899" i="6"/>
  <c r="AJ899" i="6" s="1"/>
  <c r="AB933" i="6"/>
  <c r="AB949" i="6"/>
  <c r="AB965" i="6"/>
  <c r="AB1009" i="6"/>
  <c r="X1075" i="6"/>
  <c r="AG1075" i="6"/>
  <c r="X983" i="6"/>
  <c r="AG983" i="6"/>
  <c r="AG962" i="6"/>
  <c r="X956" i="6"/>
  <c r="AG932" i="6"/>
  <c r="X903" i="6"/>
  <c r="AG886" i="6"/>
  <c r="X880" i="6"/>
  <c r="X869" i="6"/>
  <c r="AG869" i="6"/>
  <c r="X826" i="6"/>
  <c r="AG826" i="6"/>
  <c r="AG825" i="6"/>
  <c r="X825" i="6"/>
  <c r="X865" i="6"/>
  <c r="X883" i="6"/>
  <c r="AG884" i="6"/>
  <c r="AG897" i="6"/>
  <c r="AG903" i="6"/>
  <c r="X932" i="6"/>
  <c r="X944" i="6"/>
  <c r="AG956" i="6"/>
  <c r="AG844" i="6"/>
  <c r="AG880" i="6"/>
  <c r="X884" i="6"/>
  <c r="AJ392" i="6"/>
  <c r="W1234" i="6"/>
  <c r="W934" i="6"/>
  <c r="AF874" i="6"/>
  <c r="AF868" i="6"/>
  <c r="AF851" i="6"/>
  <c r="W851" i="6"/>
  <c r="AF807" i="6"/>
  <c r="W807" i="6"/>
  <c r="AF806" i="6"/>
  <c r="W806" i="6"/>
  <c r="AF805" i="6"/>
  <c r="W805" i="6"/>
  <c r="AF754" i="6"/>
  <c r="W754" i="6"/>
  <c r="W742" i="6"/>
  <c r="AF742" i="6"/>
  <c r="AF739" i="6"/>
  <c r="W739" i="6"/>
  <c r="AJ1314" i="6"/>
  <c r="W784" i="6"/>
  <c r="W1258" i="6"/>
  <c r="AJ1519" i="6"/>
  <c r="W1791" i="6"/>
  <c r="W1795" i="6"/>
  <c r="AF1829" i="6"/>
  <c r="AF1835" i="6"/>
  <c r="AF1836" i="6"/>
  <c r="AF1859" i="6"/>
  <c r="AF1863" i="6"/>
  <c r="AF1791" i="6"/>
  <c r="AF1795" i="6"/>
  <c r="S1633" i="6"/>
  <c r="AJ1633" i="6" s="1"/>
  <c r="AB1633" i="6"/>
  <c r="S1516" i="6"/>
  <c r="S1437" i="6"/>
  <c r="AJ1437" i="6" s="1"/>
  <c r="AB1437" i="6"/>
  <c r="S1421" i="6"/>
  <c r="AJ1421" i="6" s="1"/>
  <c r="S1405" i="6"/>
  <c r="AB1405" i="6"/>
  <c r="AB1375" i="6"/>
  <c r="AB1367" i="6"/>
  <c r="S1367" i="6"/>
  <c r="AB1339" i="6"/>
  <c r="S1339" i="6"/>
  <c r="AB1325" i="6"/>
  <c r="S1325" i="6"/>
  <c r="AB1321" i="6"/>
  <c r="S1321" i="6"/>
  <c r="AB1313" i="6"/>
  <c r="S1294" i="6"/>
  <c r="AB1294" i="6"/>
  <c r="S1290" i="6"/>
  <c r="AJ1290" i="6" s="1"/>
  <c r="AB1290" i="6"/>
  <c r="AB1277" i="6"/>
  <c r="S1274" i="6"/>
  <c r="AB1274" i="6"/>
  <c r="AB1268" i="6"/>
  <c r="S1268" i="6"/>
  <c r="AJ1268" i="6" s="1"/>
  <c r="S1266" i="6"/>
  <c r="AB1266" i="6"/>
  <c r="AB1264" i="6"/>
  <c r="S1264" i="6"/>
  <c r="S1263" i="6"/>
  <c r="AB1263" i="6"/>
  <c r="AB1261" i="6"/>
  <c r="S1261" i="6"/>
  <c r="AJ1261" i="6" s="1"/>
  <c r="S1259" i="6"/>
  <c r="AB1259" i="6"/>
  <c r="S1247" i="6"/>
  <c r="AB1247" i="6"/>
  <c r="AB1245" i="6"/>
  <c r="S1245" i="6"/>
  <c r="S1243" i="6"/>
  <c r="AJ1243" i="6" s="1"/>
  <c r="AB1243" i="6"/>
  <c r="AB1241" i="6"/>
  <c r="S1241" i="6"/>
  <c r="S1239" i="6"/>
  <c r="AJ1239" i="6" s="1"/>
  <c r="AB1234" i="6"/>
  <c r="S1234" i="6"/>
  <c r="AJ1234" i="6" s="1"/>
  <c r="S1228" i="6"/>
  <c r="AJ1228" i="6" s="1"/>
  <c r="AB1228" i="6"/>
  <c r="AB1226" i="6"/>
  <c r="S1226" i="6"/>
  <c r="S1224" i="6"/>
  <c r="AJ1224" i="6" s="1"/>
  <c r="AB1222" i="6"/>
  <c r="AB1203" i="6"/>
  <c r="S1203" i="6"/>
  <c r="S1201" i="6"/>
  <c r="AJ1201" i="6" s="1"/>
  <c r="AB1201" i="6"/>
  <c r="AB1199" i="6"/>
  <c r="S1199" i="6"/>
  <c r="S1193" i="6"/>
  <c r="AJ1193" i="6" s="1"/>
  <c r="AB1171" i="6"/>
  <c r="S1171" i="6"/>
  <c r="S1157" i="6"/>
  <c r="AJ1157" i="6" s="1"/>
  <c r="AB1157" i="6"/>
  <c r="S1155" i="6"/>
  <c r="AJ1155" i="6" s="1"/>
  <c r="AB1155" i="6"/>
  <c r="AB1151" i="6"/>
  <c r="S1149" i="6"/>
  <c r="AB1149" i="6"/>
  <c r="S1143" i="6"/>
  <c r="AB1143" i="6"/>
  <c r="S1133" i="6"/>
  <c r="AJ1133" i="6" s="1"/>
  <c r="AB1133" i="6"/>
  <c r="S1131" i="6"/>
  <c r="S1123" i="6"/>
  <c r="AJ1123" i="6" s="1"/>
  <c r="AB1123" i="6"/>
  <c r="AB1119" i="6"/>
  <c r="S1117" i="6"/>
  <c r="AB1117" i="6"/>
  <c r="AB1113" i="6"/>
  <c r="S1111" i="6"/>
  <c r="AB1111" i="6"/>
  <c r="AB1109" i="6"/>
  <c r="S1109" i="6"/>
  <c r="AJ1109" i="6" s="1"/>
  <c r="S1107" i="6"/>
  <c r="AB1107" i="6"/>
  <c r="S1085" i="6"/>
  <c r="AB1085" i="6"/>
  <c r="S1079" i="6"/>
  <c r="AB1079" i="6"/>
  <c r="S1075" i="6"/>
  <c r="AB1075" i="6"/>
  <c r="AB1073" i="6"/>
  <c r="S1073" i="6"/>
  <c r="AJ1073" i="6" s="1"/>
  <c r="S1067" i="6"/>
  <c r="AB1067" i="6"/>
  <c r="AB1065" i="6"/>
  <c r="S1065" i="6"/>
  <c r="S1063" i="6"/>
  <c r="AB1063" i="6"/>
  <c r="AB1061" i="6"/>
  <c r="S1061" i="6"/>
  <c r="AJ1061" i="6" s="1"/>
  <c r="AB1057" i="6"/>
  <c r="S1057" i="6"/>
  <c r="AJ1057" i="6" s="1"/>
  <c r="S1047" i="6"/>
  <c r="AB1047" i="6"/>
  <c r="S1043" i="6"/>
  <c r="AB1043" i="6"/>
  <c r="S1035" i="6"/>
  <c r="AB1035" i="6"/>
  <c r="AB995" i="6"/>
  <c r="AB987" i="6"/>
  <c r="S995" i="6"/>
  <c r="AJ995" i="6" s="1"/>
  <c r="AB997" i="6"/>
  <c r="AB1013" i="6"/>
  <c r="S1119" i="6"/>
  <c r="AB1239" i="6"/>
  <c r="S1113" i="6"/>
  <c r="AJ1113" i="6" s="1"/>
  <c r="S1222" i="6"/>
  <c r="AB1224" i="6"/>
  <c r="S1277" i="6"/>
  <c r="AJ1841" i="6"/>
  <c r="S987" i="6"/>
  <c r="AB989" i="6"/>
  <c r="AB1131" i="6"/>
  <c r="S1151" i="6"/>
  <c r="X1133" i="6"/>
  <c r="AG1115" i="6"/>
  <c r="X1115" i="6"/>
  <c r="X1024" i="6"/>
  <c r="X994" i="6"/>
  <c r="X960" i="6"/>
  <c r="AG1010" i="6"/>
  <c r="X1011" i="6"/>
  <c r="AG1013" i="6"/>
  <c r="AG1024" i="6"/>
  <c r="AO133" i="6"/>
  <c r="AM238" i="6"/>
  <c r="U934" i="6"/>
  <c r="AO82" i="6"/>
  <c r="AM37" i="6"/>
  <c r="AO50" i="6"/>
  <c r="AL116" i="6"/>
  <c r="AO132" i="6"/>
  <c r="W1279" i="6"/>
  <c r="W1347" i="6"/>
  <c r="W1381" i="6"/>
  <c r="W1367" i="6"/>
  <c r="AF1245" i="6"/>
  <c r="AF1153" i="6"/>
  <c r="W1133" i="6"/>
  <c r="AF1084" i="6"/>
  <c r="AF1083" i="6"/>
  <c r="AF1056" i="6"/>
  <c r="AF1052" i="6"/>
  <c r="W1007" i="6"/>
  <c r="AF954" i="6"/>
  <c r="W954" i="6"/>
  <c r="AF935" i="6"/>
  <c r="W935" i="6"/>
  <c r="AF900" i="6"/>
  <c r="W900" i="6"/>
  <c r="AF899" i="6"/>
  <c r="W899" i="6"/>
  <c r="W890" i="6"/>
  <c r="AF890" i="6"/>
  <c r="AF1274" i="6"/>
  <c r="AF1390" i="6"/>
  <c r="AO1104" i="6"/>
  <c r="AO1335" i="6"/>
  <c r="AM1841" i="6"/>
  <c r="AJ158" i="6"/>
  <c r="AJ233" i="6"/>
  <c r="AJ402" i="6"/>
  <c r="S1870" i="6"/>
  <c r="AB1870" i="6"/>
  <c r="S1769" i="6"/>
  <c r="S1737" i="6"/>
  <c r="AJ1737" i="6" s="1"/>
  <c r="AB1737" i="6"/>
  <c r="S1645" i="6"/>
  <c r="S1589" i="6"/>
  <c r="S1581" i="6"/>
  <c r="AB1581" i="6"/>
  <c r="S1570" i="6"/>
  <c r="AJ1570" i="6" s="1"/>
  <c r="AB1570" i="6"/>
  <c r="S1566" i="6"/>
  <c r="AB1566" i="6"/>
  <c r="S1562" i="6"/>
  <c r="AJ1562" i="6" s="1"/>
  <c r="AB1562" i="6"/>
  <c r="S1558" i="6"/>
  <c r="S1554" i="6"/>
  <c r="AB1554" i="6"/>
  <c r="S1538" i="6"/>
  <c r="AB1538" i="6"/>
  <c r="S1532" i="6"/>
  <c r="AB1532" i="6"/>
  <c r="S1524" i="6"/>
  <c r="AB1524" i="6"/>
  <c r="S1513" i="6"/>
  <c r="AB1513" i="6"/>
  <c r="S1498" i="6"/>
  <c r="AJ1498" i="6" s="1"/>
  <c r="AB1498" i="6"/>
  <c r="S1494" i="6"/>
  <c r="AJ1494" i="6" s="1"/>
  <c r="AB1494" i="6"/>
  <c r="S1489" i="6"/>
  <c r="AJ1489" i="6" s="1"/>
  <c r="S1485" i="6"/>
  <c r="AJ1485" i="6" s="1"/>
  <c r="AB1485" i="6"/>
  <c r="S1477" i="6"/>
  <c r="AJ1477" i="6" s="1"/>
  <c r="S1469" i="6"/>
  <c r="AJ1469" i="6" s="1"/>
  <c r="AB1469" i="6"/>
  <c r="S1465" i="6"/>
  <c r="AJ1465" i="6" s="1"/>
  <c r="AB1465" i="6"/>
  <c r="S1461" i="6"/>
  <c r="AJ1461" i="6" s="1"/>
  <c r="AB1461" i="6"/>
  <c r="S1457" i="6"/>
  <c r="AJ1457" i="6" s="1"/>
  <c r="AB1455" i="6"/>
  <c r="AB1451" i="6"/>
  <c r="AB1447" i="6"/>
  <c r="S1447" i="6"/>
  <c r="AJ1447" i="6" s="1"/>
  <c r="S1445" i="6"/>
  <c r="AJ1445" i="6" s="1"/>
  <c r="AB1445" i="6"/>
  <c r="AB1443" i="6"/>
  <c r="S1443" i="6"/>
  <c r="S1441" i="6"/>
  <c r="AJ1441" i="6" s="1"/>
  <c r="AB1439" i="6"/>
  <c r="AB1435" i="6"/>
  <c r="S1433" i="6"/>
  <c r="AJ1433" i="6" s="1"/>
  <c r="AB1433" i="6"/>
  <c r="AB1431" i="6"/>
  <c r="S1431" i="6"/>
  <c r="AJ1431" i="6" s="1"/>
  <c r="S1429" i="6"/>
  <c r="AJ1429" i="6" s="1"/>
  <c r="AB1429" i="6"/>
  <c r="AB1427" i="6"/>
  <c r="S1427" i="6"/>
  <c r="S1425" i="6"/>
  <c r="AJ1425" i="6" s="1"/>
  <c r="AB1423" i="6"/>
  <c r="AB1419" i="6"/>
  <c r="AB1415" i="6"/>
  <c r="S1415" i="6"/>
  <c r="AJ1415" i="6" s="1"/>
  <c r="AB1411" i="6"/>
  <c r="S1411" i="6"/>
  <c r="AB1407" i="6"/>
  <c r="S1401" i="6"/>
  <c r="AJ1401" i="6" s="1"/>
  <c r="AB1401" i="6"/>
  <c r="AB1399" i="6"/>
  <c r="S1399" i="6"/>
  <c r="AJ1399" i="6" s="1"/>
  <c r="S1397" i="6"/>
  <c r="AJ1397" i="6" s="1"/>
  <c r="AB1397" i="6"/>
  <c r="S1393" i="6"/>
  <c r="AB1391" i="6"/>
  <c r="AB1387" i="6"/>
  <c r="S1385" i="6"/>
  <c r="AJ1385" i="6" s="1"/>
  <c r="AB1385" i="6"/>
  <c r="S1381" i="6"/>
  <c r="AJ1381" i="6" s="1"/>
  <c r="AB1381" i="6"/>
  <c r="AB1379" i="6"/>
  <c r="S1379" i="6"/>
  <c r="S1377" i="6"/>
  <c r="AJ1377" i="6" s="1"/>
  <c r="S1373" i="6"/>
  <c r="AJ1373" i="6" s="1"/>
  <c r="S1369" i="6"/>
  <c r="AJ1369" i="6" s="1"/>
  <c r="S1365" i="6"/>
  <c r="AJ1365" i="6" s="1"/>
  <c r="S1361" i="6"/>
  <c r="S1349" i="6"/>
  <c r="AJ1349" i="6" s="1"/>
  <c r="S1323" i="6"/>
  <c r="AJ1323" i="6" s="1"/>
  <c r="S1311" i="6"/>
  <c r="AJ1311" i="6" s="1"/>
  <c r="S1307" i="6"/>
  <c r="AJ1307" i="6" s="1"/>
  <c r="S1300" i="6"/>
  <c r="AJ1300" i="6" s="1"/>
  <c r="AB1292" i="6"/>
  <c r="AB1297" i="6"/>
  <c r="AB1300" i="6"/>
  <c r="S1313" i="6"/>
  <c r="AB1361" i="6"/>
  <c r="S1375" i="6"/>
  <c r="AB1377" i="6"/>
  <c r="S1407" i="6"/>
  <c r="S1439" i="6"/>
  <c r="AB1441" i="6"/>
  <c r="AB1489" i="6"/>
  <c r="S1333" i="6"/>
  <c r="S1347" i="6"/>
  <c r="AB1349" i="6"/>
  <c r="S1363" i="6"/>
  <c r="AB1365" i="6"/>
  <c r="S1387" i="6"/>
  <c r="S1419" i="6"/>
  <c r="AB1421" i="6"/>
  <c r="S1451" i="6"/>
  <c r="AB1453" i="6"/>
  <c r="AB1516" i="6"/>
  <c r="AB1769" i="6"/>
  <c r="S1866" i="6"/>
  <c r="AB1866" i="6"/>
  <c r="S1862" i="6"/>
  <c r="AB1862" i="6"/>
  <c r="S1858" i="6"/>
  <c r="AB1858" i="6"/>
  <c r="S1854" i="6"/>
  <c r="AB1854" i="6"/>
  <c r="S1850" i="6"/>
  <c r="AB1850" i="6"/>
  <c r="S1847" i="6"/>
  <c r="AB1847" i="6"/>
  <c r="S1843" i="6"/>
  <c r="S1836" i="6"/>
  <c r="AB1836" i="6"/>
  <c r="S1833" i="6"/>
  <c r="AB1833" i="6"/>
  <c r="S1829" i="6"/>
  <c r="AB1829" i="6"/>
  <c r="S1813" i="6"/>
  <c r="S1797" i="6"/>
  <c r="AB1797" i="6"/>
  <c r="S1793" i="6"/>
  <c r="AB1793" i="6"/>
  <c r="AB1791" i="6"/>
  <c r="S1791" i="6"/>
  <c r="S1789" i="6"/>
  <c r="S1781" i="6"/>
  <c r="AB1781" i="6"/>
  <c r="S1777" i="6"/>
  <c r="AJ1777" i="6" s="1"/>
  <c r="AB1777" i="6"/>
  <c r="AB1775" i="6"/>
  <c r="S1775" i="6"/>
  <c r="AB1767" i="6"/>
  <c r="AB1755" i="6"/>
  <c r="AB1751" i="6"/>
  <c r="AB1747" i="6"/>
  <c r="S1747" i="6"/>
  <c r="S1745" i="6"/>
  <c r="AB1745" i="6"/>
  <c r="AB1743" i="6"/>
  <c r="S1743" i="6"/>
  <c r="S1741" i="6"/>
  <c r="AB1739" i="6"/>
  <c r="AB1735" i="6"/>
  <c r="S1733" i="6"/>
  <c r="AB1733" i="6"/>
  <c r="S1729" i="6"/>
  <c r="AB1729" i="6"/>
  <c r="AB1727" i="6"/>
  <c r="S1727" i="6"/>
  <c r="S1725" i="6"/>
  <c r="AB1723" i="6"/>
  <c r="AB1719" i="6"/>
  <c r="S1717" i="6"/>
  <c r="AB1717" i="6"/>
  <c r="AB1715" i="6"/>
  <c r="S1715" i="6"/>
  <c r="S1713" i="6"/>
  <c r="AB1713" i="6"/>
  <c r="AB1711" i="6"/>
  <c r="S1711" i="6"/>
  <c r="S1709" i="6"/>
  <c r="AB1707" i="6"/>
  <c r="S1701" i="6"/>
  <c r="AB1701" i="6"/>
  <c r="S1693" i="6"/>
  <c r="AB1691" i="6"/>
  <c r="AB1687" i="6"/>
  <c r="S1685" i="6"/>
  <c r="AB1685" i="6"/>
  <c r="AB1683" i="6"/>
  <c r="S1683" i="6"/>
  <c r="AB1679" i="6"/>
  <c r="S1679" i="6"/>
  <c r="S1667" i="6"/>
  <c r="AB1667" i="6"/>
  <c r="S1657" i="6"/>
  <c r="AJ1657" i="6" s="1"/>
  <c r="AB1657" i="6"/>
  <c r="AB1655" i="6"/>
  <c r="S1655" i="6"/>
  <c r="AJ1655" i="6" s="1"/>
  <c r="S1653" i="6"/>
  <c r="AB1653" i="6"/>
  <c r="S1649" i="6"/>
  <c r="AJ1649" i="6" s="1"/>
  <c r="AB1647" i="6"/>
  <c r="AB1643" i="6"/>
  <c r="S1641" i="6"/>
  <c r="AJ1641" i="6" s="1"/>
  <c r="AB1641" i="6"/>
  <c r="S1637" i="6"/>
  <c r="AB1637" i="6"/>
  <c r="AB1603" i="6"/>
  <c r="AB1583" i="6"/>
  <c r="AB1568" i="6"/>
  <c r="AB1564" i="6"/>
  <c r="AB1560" i="6"/>
  <c r="AB1552" i="6"/>
  <c r="AB1544" i="6"/>
  <c r="AB1540" i="6"/>
  <c r="AB1536" i="6"/>
  <c r="AB1522" i="6"/>
  <c r="AB1518" i="6"/>
  <c r="AB1514" i="6"/>
  <c r="AB1503" i="6"/>
  <c r="AB1499" i="6"/>
  <c r="AB1496" i="6"/>
  <c r="AB1492" i="6"/>
  <c r="AB1487" i="6"/>
  <c r="AB1483" i="6"/>
  <c r="AB1471" i="6"/>
  <c r="AB1467" i="6"/>
  <c r="AB1459" i="6"/>
  <c r="S1687" i="6"/>
  <c r="AB1689" i="6"/>
  <c r="S1719" i="6"/>
  <c r="AB1721" i="6"/>
  <c r="S1751" i="6"/>
  <c r="AB1753" i="6"/>
  <c r="AB1839" i="6"/>
  <c r="AB1558" i="6"/>
  <c r="AB1589" i="6"/>
  <c r="S1603" i="6"/>
  <c r="S1691" i="6"/>
  <c r="AB1693" i="6"/>
  <c r="S1723" i="6"/>
  <c r="AB1725" i="6"/>
  <c r="S1755" i="6"/>
  <c r="AB1789" i="6"/>
  <c r="AB1843" i="6"/>
  <c r="X1711" i="6"/>
  <c r="X1447" i="6"/>
  <c r="X1446" i="6"/>
  <c r="AG1446" i="6"/>
  <c r="X1441" i="6"/>
  <c r="X1440" i="6"/>
  <c r="AG1440" i="6"/>
  <c r="X1244" i="6"/>
  <c r="AG1244" i="6"/>
  <c r="X1202" i="6"/>
  <c r="AG1202" i="6"/>
  <c r="AG1201" i="6"/>
  <c r="X1201" i="6"/>
  <c r="AG1192" i="6"/>
  <c r="X1192" i="6"/>
  <c r="AG1145" i="6"/>
  <c r="AG1143" i="6"/>
  <c r="X1143" i="6"/>
  <c r="AG1117" i="6"/>
  <c r="X1117" i="6"/>
  <c r="AG1076" i="6"/>
  <c r="X1076" i="6"/>
  <c r="AG1074" i="6"/>
  <c r="X1035" i="6"/>
  <c r="X1010" i="6"/>
  <c r="AG1011" i="6"/>
  <c r="X1034" i="6"/>
  <c r="AG1035" i="6"/>
  <c r="AG1133" i="6"/>
  <c r="X1185" i="6"/>
  <c r="X1339" i="6"/>
  <c r="AM741" i="6"/>
  <c r="AO622" i="6"/>
  <c r="AJ321" i="6"/>
  <c r="AJ337" i="6"/>
  <c r="AJ375" i="6"/>
  <c r="AJ1689" i="6"/>
  <c r="AJ1721" i="6"/>
  <c r="AJ1753" i="6"/>
  <c r="AJ1815" i="6"/>
  <c r="AJ1831" i="6"/>
  <c r="AJ1835" i="6"/>
  <c r="AP825" i="6"/>
  <c r="AA118" i="6"/>
  <c r="R118" i="6"/>
  <c r="R82" i="6"/>
  <c r="AA82" i="6"/>
  <c r="R50" i="6"/>
  <c r="AA50" i="6"/>
  <c r="AF1853" i="6"/>
  <c r="W1853" i="6"/>
  <c r="AF1852" i="6"/>
  <c r="W1852" i="6"/>
  <c r="AF1842" i="6"/>
  <c r="W1842" i="6"/>
  <c r="W1841" i="6"/>
  <c r="AF1841" i="6"/>
  <c r="W1840" i="6"/>
  <c r="AF1840" i="6"/>
  <c r="W1839" i="6"/>
  <c r="AF1839" i="6"/>
  <c r="W1781" i="6"/>
  <c r="AF1781" i="6"/>
  <c r="W1764" i="6"/>
  <c r="AF1764" i="6"/>
  <c r="AF1755" i="6"/>
  <c r="W1755" i="6"/>
  <c r="W1749" i="6"/>
  <c r="AF1749" i="6"/>
  <c r="AF1743" i="6"/>
  <c r="W1743" i="6"/>
  <c r="W1742" i="6"/>
  <c r="AF1742" i="6"/>
  <c r="AF1738" i="6"/>
  <c r="W1738" i="6"/>
  <c r="AF1736" i="6"/>
  <c r="W1736" i="6"/>
  <c r="AF1735" i="6"/>
  <c r="W1735" i="6"/>
  <c r="W1729" i="6"/>
  <c r="AF1729" i="6"/>
  <c r="W1728" i="6"/>
  <c r="AF1728" i="6"/>
  <c r="AF1727" i="6"/>
  <c r="W1727" i="6"/>
  <c r="W1725" i="6"/>
  <c r="AF1725" i="6"/>
  <c r="AF1007" i="6"/>
  <c r="W1084" i="6"/>
  <c r="W1111" i="6"/>
  <c r="W1122" i="6"/>
  <c r="AF1147" i="6"/>
  <c r="W1153" i="6"/>
  <c r="AF1234" i="6"/>
  <c r="AF1258" i="6"/>
  <c r="AF1279" i="6"/>
  <c r="AF1347" i="6"/>
  <c r="W1349" i="6"/>
  <c r="AF1367" i="6"/>
  <c r="W1369" i="6"/>
  <c r="AF1381" i="6"/>
  <c r="W1721" i="6"/>
  <c r="AF1721" i="6"/>
  <c r="AF1718" i="6"/>
  <c r="W1718" i="6"/>
  <c r="W1717" i="6"/>
  <c r="AF1717" i="6"/>
  <c r="AF1715" i="6"/>
  <c r="W1715" i="6"/>
  <c r="W1713" i="6"/>
  <c r="AF1713" i="6"/>
  <c r="W1649" i="6"/>
  <c r="AF1649" i="6"/>
  <c r="W1648" i="6"/>
  <c r="AF1648" i="6"/>
  <c r="AF1642" i="6"/>
  <c r="W1642" i="6"/>
  <c r="AF1582" i="6"/>
  <c r="AF1581" i="6"/>
  <c r="W1581" i="6"/>
  <c r="AF1577" i="6"/>
  <c r="W1577" i="6"/>
  <c r="W1576" i="6"/>
  <c r="AF1576" i="6"/>
  <c r="W1575" i="6"/>
  <c r="AF1575" i="6"/>
  <c r="AF1543" i="6"/>
  <c r="W1543" i="6"/>
  <c r="AF1540" i="6"/>
  <c r="AF1539" i="6"/>
  <c r="W1539" i="6"/>
  <c r="W1526" i="6"/>
  <c r="AF1526" i="6"/>
  <c r="W1515" i="6"/>
  <c r="AF1515" i="6"/>
  <c r="W1498" i="6"/>
  <c r="AF1496" i="6"/>
  <c r="W1496" i="6"/>
  <c r="AF1489" i="6"/>
  <c r="W1489" i="6"/>
  <c r="AF1484" i="6"/>
  <c r="W1484" i="6"/>
  <c r="W1470" i="6"/>
  <c r="AF1470" i="6"/>
  <c r="AF1469" i="6"/>
  <c r="AF1468" i="6"/>
  <c r="W1468" i="6"/>
  <c r="W1467" i="6"/>
  <c r="AF1465" i="6"/>
  <c r="W1465" i="6"/>
  <c r="AF1464" i="6"/>
  <c r="AF1461" i="6"/>
  <c r="W1461" i="6"/>
  <c r="W1460" i="6"/>
  <c r="W1459" i="6"/>
  <c r="AF1459" i="6"/>
  <c r="AF1457" i="6"/>
  <c r="W1456" i="6"/>
  <c r="AF1456" i="6"/>
  <c r="W1455" i="6"/>
  <c r="AF1455" i="6"/>
  <c r="AF1440" i="6"/>
  <c r="W1440" i="6"/>
  <c r="AF1439" i="6"/>
  <c r="W1439" i="6"/>
  <c r="AF1438" i="6"/>
  <c r="AF1436" i="6"/>
  <c r="W1436" i="6"/>
  <c r="AF1431" i="6"/>
  <c r="W1431" i="6"/>
  <c r="W1429" i="6"/>
  <c r="AF1429" i="6"/>
  <c r="AF1426" i="6"/>
  <c r="AF1422" i="6"/>
  <c r="W1422" i="6"/>
  <c r="AF1421" i="6"/>
  <c r="W1421" i="6"/>
  <c r="AF1420" i="6"/>
  <c r="W1420" i="6"/>
  <c r="W1416" i="6"/>
  <c r="W1415" i="6"/>
  <c r="AF1415" i="6"/>
  <c r="AF1380" i="6"/>
  <c r="W1380" i="6"/>
  <c r="AF1372" i="6"/>
  <c r="W1372" i="6"/>
  <c r="W1370" i="6"/>
  <c r="AF1370" i="6"/>
  <c r="W1350" i="6"/>
  <c r="AF1350" i="6"/>
  <c r="W1273" i="6"/>
  <c r="AF1273" i="6"/>
  <c r="AF1226" i="6"/>
  <c r="W1226" i="6"/>
  <c r="W1199" i="6"/>
  <c r="AF1199" i="6"/>
  <c r="W1245" i="6"/>
  <c r="AF1254" i="6"/>
  <c r="AF1262" i="6"/>
  <c r="W1274" i="6"/>
  <c r="AF1371" i="6"/>
  <c r="W1390" i="6"/>
  <c r="AF1416" i="6"/>
  <c r="W1457" i="6"/>
  <c r="AF1467" i="6"/>
  <c r="W1254" i="6"/>
  <c r="W1262" i="6"/>
  <c r="AF1349" i="6"/>
  <c r="AF1369" i="6"/>
  <c r="W1371" i="6"/>
  <c r="AF1460" i="6"/>
  <c r="W1469" i="6"/>
  <c r="AB1868" i="6"/>
  <c r="AB1864" i="6"/>
  <c r="AB1852" i="6"/>
  <c r="AB1845" i="6"/>
  <c r="AB1841" i="6"/>
  <c r="AB1838" i="6"/>
  <c r="AB1831" i="6"/>
  <c r="AB1827" i="6"/>
  <c r="AB1819" i="6"/>
  <c r="AB1815" i="6"/>
  <c r="AB1807" i="6"/>
  <c r="AB1803" i="6"/>
  <c r="AB1795" i="6"/>
  <c r="AG1860" i="6"/>
  <c r="X1808" i="6"/>
  <c r="AG1788" i="6"/>
  <c r="AG1709" i="6"/>
  <c r="X1708" i="6"/>
  <c r="X1694" i="6"/>
  <c r="AG1694" i="6"/>
  <c r="X1687" i="6"/>
  <c r="AG1687" i="6"/>
  <c r="AG1686" i="6"/>
  <c r="X1686" i="6"/>
  <c r="AG1673" i="6"/>
  <c r="AG1660" i="6"/>
  <c r="X1660" i="6"/>
  <c r="AG1659" i="6"/>
  <c r="X1655" i="6"/>
  <c r="X1652" i="6"/>
  <c r="AG1651" i="6"/>
  <c r="AG1650" i="6"/>
  <c r="X1650" i="6"/>
  <c r="X1578" i="6"/>
  <c r="AG1578" i="6"/>
  <c r="AG1577" i="6"/>
  <c r="X1577" i="6"/>
  <c r="AG1552" i="6"/>
  <c r="X1552" i="6"/>
  <c r="X1507" i="6"/>
  <c r="AG1507" i="6"/>
  <c r="X1506" i="6"/>
  <c r="X1502" i="6"/>
  <c r="AG1502" i="6"/>
  <c r="X1472" i="6"/>
  <c r="X1451" i="6"/>
  <c r="X1450" i="6"/>
  <c r="AG1450" i="6"/>
  <c r="X1444" i="6"/>
  <c r="AG1444" i="6"/>
  <c r="X1443" i="6"/>
  <c r="X1442" i="6"/>
  <c r="X1436" i="6"/>
  <c r="AG1436" i="6"/>
  <c r="AG1393" i="6"/>
  <c r="X1393" i="6"/>
  <c r="X1386" i="6"/>
  <c r="AG1386" i="6"/>
  <c r="AG1383" i="6"/>
  <c r="X1381" i="6"/>
  <c r="AG1377" i="6"/>
  <c r="X1369" i="6"/>
  <c r="X1362" i="6"/>
  <c r="AG1362" i="6"/>
  <c r="AG1350" i="6"/>
  <c r="X1350" i="6"/>
  <c r="X1338" i="6"/>
  <c r="AG1338" i="6"/>
  <c r="X1333" i="6"/>
  <c r="X1320" i="6"/>
  <c r="AG1320" i="6"/>
  <c r="X1294" i="6"/>
  <c r="AG1294" i="6"/>
  <c r="AG1339" i="6"/>
  <c r="AG1369" i="6"/>
  <c r="X1377" i="6"/>
  <c r="AG1513" i="6"/>
  <c r="AO30" i="6"/>
  <c r="AO35" i="6"/>
  <c r="AN116" i="6"/>
  <c r="AO244" i="6"/>
  <c r="AG1794" i="6"/>
  <c r="AG1441" i="6"/>
  <c r="AG1443" i="6"/>
  <c r="AG1447" i="6"/>
  <c r="AG1451" i="6"/>
  <c r="AG1472" i="6"/>
  <c r="AG1506" i="6"/>
  <c r="AG1649" i="6"/>
  <c r="X1651" i="6"/>
  <c r="AG1652" i="6"/>
  <c r="X1659" i="6"/>
  <c r="X1673" i="6"/>
  <c r="AG1674" i="6"/>
  <c r="AG1697" i="6"/>
  <c r="AG1705" i="6"/>
  <c r="AG1708" i="6"/>
  <c r="AG1795" i="6"/>
  <c r="X1649" i="6"/>
  <c r="AG1655" i="6"/>
  <c r="X1697" i="6"/>
  <c r="X1705" i="6"/>
  <c r="AG1711" i="6"/>
  <c r="AG1791" i="6"/>
  <c r="AG1864" i="6"/>
  <c r="AM50" i="6"/>
  <c r="AO400" i="6"/>
  <c r="AO719" i="6"/>
  <c r="AO899" i="6"/>
  <c r="AO952" i="6"/>
  <c r="AO954" i="6"/>
  <c r="AJ1324" i="6"/>
  <c r="AJ1714" i="6"/>
  <c r="AJ1778" i="6"/>
  <c r="AJ1786" i="6"/>
  <c r="AJ1810" i="6"/>
  <c r="U1834" i="6"/>
  <c r="AD1829" i="6"/>
  <c r="U1829" i="6"/>
  <c r="AD1526" i="6"/>
  <c r="AD1421" i="6"/>
  <c r="AD1429" i="6"/>
  <c r="AD1111" i="6"/>
  <c r="AD1367" i="6"/>
  <c r="U1380" i="6"/>
  <c r="U1254" i="6"/>
  <c r="U1234" i="6"/>
  <c r="U1199" i="6"/>
  <c r="U1052" i="6"/>
  <c r="U1056" i="6"/>
  <c r="AL35" i="6"/>
  <c r="AL55" i="6"/>
  <c r="AO411" i="6"/>
  <c r="AO237" i="6"/>
  <c r="AO1848" i="6"/>
  <c r="AJ37" i="6"/>
  <c r="AJ53" i="6"/>
  <c r="AJ61" i="6"/>
  <c r="AJ69" i="6"/>
  <c r="AJ107" i="6"/>
  <c r="U1841" i="6"/>
  <c r="U1840" i="6"/>
  <c r="U1839" i="6"/>
  <c r="U1781" i="6"/>
  <c r="U1416" i="6"/>
  <c r="U1429" i="6"/>
  <c r="U1526" i="6"/>
  <c r="U1258" i="6"/>
  <c r="U1367" i="6"/>
  <c r="U1372" i="6"/>
  <c r="U1743" i="6"/>
  <c r="U1736" i="6"/>
  <c r="U1728" i="6"/>
  <c r="U1727" i="6"/>
  <c r="U1648" i="6"/>
  <c r="U1642" i="6"/>
  <c r="U1582" i="6"/>
  <c r="U1581" i="6"/>
  <c r="U1577" i="6"/>
  <c r="U1576" i="6"/>
  <c r="U1575" i="6"/>
  <c r="U1540" i="6"/>
  <c r="U1539" i="6"/>
  <c r="U1489" i="6"/>
  <c r="U1469" i="6"/>
  <c r="U1468" i="6"/>
  <c r="U1467" i="6"/>
  <c r="U1465" i="6"/>
  <c r="U1464" i="6"/>
  <c r="U1460" i="6"/>
  <c r="U1459" i="6"/>
  <c r="U1439" i="6"/>
  <c r="U1422" i="6"/>
  <c r="U1415" i="6"/>
  <c r="U1381" i="6"/>
  <c r="U1371" i="6"/>
  <c r="U1370" i="6"/>
  <c r="U1369" i="6"/>
  <c r="U1350" i="6"/>
  <c r="U1347" i="6"/>
  <c r="U1245" i="6"/>
  <c r="U1226" i="6"/>
  <c r="U1133" i="6"/>
  <c r="AO1809" i="6"/>
  <c r="AJ1374" i="6"/>
  <c r="AA1660" i="6"/>
  <c r="R1440" i="6"/>
  <c r="R1350" i="6"/>
  <c r="AA1328" i="6"/>
  <c r="R1258" i="6"/>
  <c r="AA1258" i="6"/>
  <c r="R1254" i="6"/>
  <c r="AA1114" i="6"/>
  <c r="R1114" i="6"/>
  <c r="AA1078" i="6"/>
  <c r="R1078" i="6"/>
  <c r="AA1052" i="6"/>
  <c r="R1052" i="6"/>
  <c r="AA962" i="6"/>
  <c r="R962" i="6"/>
  <c r="AA886" i="6"/>
  <c r="R886" i="6"/>
  <c r="R868" i="6"/>
  <c r="AA868" i="6"/>
  <c r="AA846" i="6"/>
  <c r="R846" i="6"/>
  <c r="R806" i="6"/>
  <c r="AA806" i="6"/>
  <c r="R799" i="6"/>
  <c r="AA799" i="6"/>
  <c r="AA754" i="6"/>
  <c r="R754" i="6"/>
  <c r="AA698" i="6"/>
  <c r="R698" i="6"/>
  <c r="AA682" i="6"/>
  <c r="R682" i="6"/>
  <c r="AA674" i="6"/>
  <c r="R674" i="6"/>
  <c r="R375" i="6"/>
  <c r="AA375" i="6"/>
  <c r="AA370" i="6"/>
  <c r="R370" i="6"/>
  <c r="R230" i="6"/>
  <c r="AA230" i="6"/>
  <c r="R35" i="6"/>
  <c r="AO807" i="6"/>
  <c r="AL56" i="6"/>
  <c r="AO321" i="6"/>
  <c r="AO474" i="6"/>
  <c r="AN576" i="6"/>
  <c r="AO378" i="6"/>
  <c r="AM53" i="6"/>
  <c r="AL114" i="6"/>
  <c r="AN115" i="6"/>
  <c r="AO131" i="6"/>
  <c r="AL184" i="6"/>
  <c r="AO376" i="6"/>
  <c r="AA1254" i="6"/>
  <c r="AP1328" i="6"/>
  <c r="AP1366" i="6"/>
  <c r="AJ1258" i="6"/>
  <c r="AJ1536" i="6"/>
  <c r="AJ1564" i="6"/>
  <c r="AJ1643" i="6"/>
  <c r="R413" i="6"/>
  <c r="R376" i="6"/>
  <c r="AA376" i="6"/>
  <c r="AA371" i="6"/>
  <c r="R369" i="6"/>
  <c r="AA369" i="6"/>
  <c r="AP1711" i="6"/>
  <c r="AP696" i="6"/>
  <c r="AJ1144" i="6"/>
  <c r="AJ1192" i="6"/>
  <c r="AJ1198" i="6"/>
  <c r="AE1834" i="6"/>
  <c r="V1834" i="6"/>
  <c r="AE1829" i="6"/>
  <c r="V1829" i="6"/>
  <c r="V1795" i="6"/>
  <c r="V1791" i="6"/>
  <c r="AJ788" i="6"/>
  <c r="AJ792" i="6"/>
  <c r="AJ886" i="6"/>
  <c r="AJ958" i="6"/>
  <c r="AJ1074" i="6"/>
  <c r="R1381" i="6"/>
  <c r="AA1377" i="6"/>
  <c r="AA1369" i="6"/>
  <c r="AA1367" i="6"/>
  <c r="R1367" i="6"/>
  <c r="AA1294" i="6"/>
  <c r="AA1234" i="6"/>
  <c r="R1234" i="6"/>
  <c r="AA1226" i="6"/>
  <c r="R1226" i="6"/>
  <c r="R899" i="6"/>
  <c r="AA839" i="6"/>
  <c r="AA807" i="6"/>
  <c r="AA805" i="6"/>
  <c r="R805" i="6"/>
  <c r="R796" i="6"/>
  <c r="R789" i="6"/>
  <c r="AA719" i="6"/>
  <c r="R719" i="6"/>
  <c r="AA623" i="6"/>
  <c r="R623" i="6"/>
  <c r="R516" i="6"/>
  <c r="AA619" i="6"/>
  <c r="AA699" i="6"/>
  <c r="AA796" i="6"/>
  <c r="R807" i="6"/>
  <c r="AA825" i="6"/>
  <c r="R839" i="6"/>
  <c r="R403" i="6"/>
  <c r="AA413" i="6"/>
  <c r="AA516" i="6"/>
  <c r="R619" i="6"/>
  <c r="R699" i="6"/>
  <c r="R825" i="6"/>
  <c r="R371" i="6"/>
  <c r="AA403" i="6"/>
  <c r="AA707" i="6"/>
  <c r="AA789" i="6"/>
  <c r="AA897" i="6"/>
  <c r="AA899" i="6"/>
  <c r="AA945" i="6"/>
  <c r="AA1842" i="6"/>
  <c r="R1834" i="6"/>
  <c r="AA1808" i="6"/>
  <c r="AA1728" i="6"/>
  <c r="R1712" i="6"/>
  <c r="R1648" i="6"/>
  <c r="AA1648" i="6"/>
  <c r="AA1468" i="6"/>
  <c r="AA1464" i="6"/>
  <c r="AA1440" i="6"/>
  <c r="AA1380" i="6"/>
  <c r="R1380" i="6"/>
  <c r="AA1370" i="6"/>
  <c r="R1366" i="6"/>
  <c r="R1328" i="6"/>
  <c r="AA1350" i="6"/>
  <c r="AA1416" i="6"/>
  <c r="AJ547" i="6"/>
  <c r="R1728" i="6"/>
  <c r="AA1859" i="6"/>
  <c r="R1859" i="6"/>
  <c r="R1842" i="6"/>
  <c r="AA1834" i="6"/>
  <c r="R1808" i="6"/>
  <c r="AA1712" i="6"/>
  <c r="R1660" i="6"/>
  <c r="AO1820" i="6"/>
  <c r="AO1818" i="6"/>
  <c r="AO1814" i="6"/>
  <c r="X1788" i="6"/>
  <c r="X1791" i="6"/>
  <c r="X1794" i="6"/>
  <c r="X1795" i="6"/>
  <c r="AG1808" i="6"/>
  <c r="X1864" i="6"/>
  <c r="X1860" i="6"/>
  <c r="AG1837" i="6"/>
  <c r="AG1834" i="6"/>
  <c r="AG1829" i="6"/>
  <c r="AG1825" i="6"/>
  <c r="AG1821" i="6"/>
  <c r="AG1820" i="6"/>
  <c r="AG1818" i="6"/>
  <c r="AG1815" i="6"/>
  <c r="AG1814" i="6"/>
  <c r="AP1842" i="6"/>
  <c r="AJ623" i="6"/>
  <c r="AJ713" i="6"/>
  <c r="AJ796" i="6"/>
  <c r="AJ807" i="6"/>
  <c r="AJ839" i="6"/>
  <c r="AJ1292" i="6"/>
  <c r="AJ1391" i="6"/>
  <c r="AJ1423" i="6"/>
  <c r="AJ1435" i="6"/>
  <c r="AJ1455" i="6"/>
  <c r="AJ1459" i="6"/>
  <c r="AJ1467" i="6"/>
  <c r="AJ1471" i="6"/>
  <c r="AJ1483" i="6"/>
  <c r="AJ1487" i="6"/>
  <c r="AJ1492" i="6"/>
  <c r="AJ1496" i="6"/>
  <c r="AJ1499" i="6"/>
  <c r="AJ1503" i="6"/>
  <c r="AJ1514" i="6"/>
  <c r="AJ1544" i="6"/>
  <c r="AJ1560" i="6"/>
  <c r="AP1660" i="6"/>
  <c r="AA1839" i="6"/>
  <c r="R1829" i="6"/>
  <c r="R1795" i="6"/>
  <c r="AA1791" i="6"/>
  <c r="AA1743" i="6"/>
  <c r="AA1727" i="6"/>
  <c r="AA1711" i="6"/>
  <c r="R1709" i="6"/>
  <c r="AA1687" i="6"/>
  <c r="R1655" i="6"/>
  <c r="R1467" i="6"/>
  <c r="AA1467" i="6"/>
  <c r="R1465" i="6"/>
  <c r="AA1465" i="6"/>
  <c r="R1459" i="6"/>
  <c r="AA1459" i="6"/>
  <c r="R1447" i="6"/>
  <c r="AA1447" i="6"/>
  <c r="R1441" i="6"/>
  <c r="AA1441" i="6"/>
  <c r="R1439" i="6"/>
  <c r="AA1439" i="6"/>
  <c r="R1429" i="6"/>
  <c r="AA1429" i="6"/>
  <c r="R1415" i="6"/>
  <c r="AA1415" i="6"/>
  <c r="R1339" i="6"/>
  <c r="R1347" i="6"/>
  <c r="AA1381" i="6"/>
  <c r="AA1655" i="6"/>
  <c r="AA1795" i="6"/>
  <c r="AA1829" i="6"/>
  <c r="R1294" i="6"/>
  <c r="AA1339" i="6"/>
  <c r="AA1347" i="6"/>
  <c r="R1369" i="6"/>
  <c r="R1377" i="6"/>
  <c r="R1711" i="6"/>
  <c r="R1727" i="6"/>
  <c r="R1743" i="6"/>
  <c r="R1791" i="6"/>
  <c r="R1839" i="6"/>
  <c r="AH1839" i="6"/>
  <c r="AP1712" i="6"/>
  <c r="H2023" i="6"/>
  <c r="H2024" i="6"/>
  <c r="I2023" i="6"/>
  <c r="I2024" i="6"/>
  <c r="G2024" i="6"/>
  <c r="G2023" i="6"/>
  <c r="AP1350" i="6"/>
  <c r="AN1809" i="6"/>
  <c r="AN1835" i="6"/>
  <c r="AJ161" i="6"/>
  <c r="AJ236" i="6"/>
  <c r="AJ415" i="6"/>
  <c r="AJ421" i="6"/>
  <c r="AJ427" i="6"/>
  <c r="AJ522" i="6"/>
  <c r="AJ526" i="6"/>
  <c r="AJ540" i="6"/>
  <c r="AJ559" i="6"/>
  <c r="AJ563" i="6"/>
  <c r="AJ567" i="6"/>
  <c r="AJ579" i="6"/>
  <c r="AP1728" i="6"/>
  <c r="AJ1265" i="6" l="1"/>
  <c r="AJ57" i="6"/>
  <c r="AN671" i="6"/>
  <c r="AM1469" i="6"/>
  <c r="AJ1102" i="6"/>
  <c r="AJ1820" i="6"/>
  <c r="AJ1855" i="6"/>
  <c r="AN56" i="6"/>
  <c r="AJ1754" i="6"/>
  <c r="AJ1706" i="6"/>
  <c r="AO230" i="6"/>
  <c r="AO37" i="6"/>
  <c r="AJ1504" i="6"/>
  <c r="AO432" i="6"/>
  <c r="AO1018" i="6"/>
  <c r="AO15" i="6"/>
  <c r="AJ1675" i="6"/>
  <c r="AJ1052" i="6"/>
  <c r="AJ1006" i="6"/>
  <c r="AJ1130" i="6"/>
  <c r="AJ1517" i="6"/>
  <c r="AJ1470" i="6"/>
  <c r="AM497" i="6"/>
  <c r="AJ1804" i="6"/>
  <c r="AO475" i="6"/>
  <c r="AO647" i="6"/>
  <c r="AM489" i="6"/>
  <c r="AJ135" i="6"/>
  <c r="AJ1502" i="6"/>
  <c r="AL580" i="6"/>
  <c r="AM1254" i="6"/>
  <c r="AJ1432" i="6"/>
  <c r="AL707" i="6"/>
  <c r="AJ1594" i="6"/>
  <c r="AJ1867" i="6"/>
  <c r="AJ1422" i="6"/>
  <c r="AM1199" i="6"/>
  <c r="AN55" i="6"/>
  <c r="AJ1276" i="6"/>
  <c r="AL793" i="6"/>
  <c r="AJ1766" i="6"/>
  <c r="AJ1350" i="6"/>
  <c r="AL889" i="6"/>
  <c r="AO558" i="6"/>
  <c r="AJ1557" i="6"/>
  <c r="AJ1549" i="6"/>
  <c r="AJ1748" i="6"/>
  <c r="AJ1861" i="6"/>
  <c r="AJ1584" i="6"/>
  <c r="AM1459" i="6"/>
  <c r="AO95" i="6"/>
  <c r="AO114" i="6"/>
  <c r="AO128" i="6"/>
  <c r="AJ202" i="6"/>
  <c r="AM623" i="6"/>
  <c r="AL115" i="6"/>
  <c r="AO186" i="6"/>
  <c r="AL581" i="6"/>
  <c r="AJ1438" i="6"/>
  <c r="AM581" i="6"/>
  <c r="AJ1808" i="6"/>
  <c r="AJ1842" i="6"/>
  <c r="AN60" i="6"/>
  <c r="AL825" i="6"/>
  <c r="AJ1669" i="6"/>
  <c r="AN186" i="6"/>
  <c r="AJ1764" i="6"/>
  <c r="AO1254" i="6"/>
  <c r="AJ82" i="6"/>
  <c r="AJ36" i="6"/>
  <c r="AN798" i="6"/>
  <c r="AM1539" i="6"/>
  <c r="AO1066" i="6"/>
  <c r="AJ1491" i="6"/>
  <c r="AJ1348" i="6"/>
  <c r="AJ55" i="6"/>
  <c r="AL945" i="6"/>
  <c r="AJ1740" i="6"/>
  <c r="AJ1851" i="6"/>
  <c r="AJ1424" i="6"/>
  <c r="AJ1495" i="6"/>
  <c r="AJ1688" i="6"/>
  <c r="AJ1716" i="6"/>
  <c r="AJ1420" i="6"/>
  <c r="AJ126" i="6"/>
  <c r="AL237" i="6"/>
  <c r="AJ1784" i="6"/>
  <c r="AJ1720" i="6"/>
  <c r="AN645" i="6"/>
  <c r="AN799" i="6"/>
  <c r="AO1262" i="6"/>
  <c r="AL697" i="6"/>
  <c r="AL798" i="6"/>
  <c r="AL684" i="6"/>
  <c r="AJ1659" i="6"/>
  <c r="AJ1730" i="6"/>
  <c r="AL1362" i="6"/>
  <c r="AN932" i="6"/>
  <c r="AJ1660" i="6"/>
  <c r="AJ1656" i="6"/>
  <c r="AN561" i="6"/>
  <c r="AN707" i="6"/>
  <c r="AN787" i="6"/>
  <c r="AN790" i="6"/>
  <c r="AN35" i="6"/>
  <c r="AJ1384" i="6"/>
  <c r="AJ1444" i="6"/>
  <c r="AJ1507" i="6"/>
  <c r="AJ1527" i="6"/>
  <c r="AJ1652" i="6"/>
  <c r="AJ1712" i="6"/>
  <c r="AJ1830" i="6"/>
  <c r="AJ1837" i="6"/>
  <c r="AM1258" i="6"/>
  <c r="AM1370" i="6"/>
  <c r="AM1372" i="6"/>
  <c r="AM400" i="6"/>
  <c r="AM403" i="6"/>
  <c r="AM487" i="6"/>
  <c r="AM1052" i="6"/>
  <c r="AM1347" i="6"/>
  <c r="AN803" i="6"/>
  <c r="AJ1464" i="6"/>
  <c r="AJ106" i="6"/>
  <c r="AO394" i="6"/>
  <c r="AJ112" i="6"/>
  <c r="AJ1340" i="6"/>
  <c r="AJ1380" i="6"/>
  <c r="AJ1408" i="6"/>
  <c r="AJ1440" i="6"/>
  <c r="AJ1448" i="6"/>
  <c r="AJ1500" i="6"/>
  <c r="AJ1832" i="6"/>
  <c r="AJ1848" i="6"/>
  <c r="AJ1859" i="6"/>
  <c r="AJ1364" i="6"/>
  <c r="AJ1289" i="6"/>
  <c r="AJ1225" i="6"/>
  <c r="AM1056" i="6"/>
  <c r="AM1371" i="6"/>
  <c r="AJ1273" i="6"/>
  <c r="AL128" i="6"/>
  <c r="AO181" i="6"/>
  <c r="AO487" i="6"/>
  <c r="AO696" i="6"/>
  <c r="AO867" i="6"/>
  <c r="AO939" i="6"/>
  <c r="AJ144" i="6"/>
  <c r="AJ160" i="6"/>
  <c r="AJ304" i="6"/>
  <c r="AJ312" i="6"/>
  <c r="AJ674" i="6"/>
  <c r="AJ758" i="6"/>
  <c r="AJ936" i="6"/>
  <c r="AJ754" i="6"/>
  <c r="AJ1114" i="6"/>
  <c r="AO270" i="6"/>
  <c r="AJ570" i="6"/>
  <c r="AJ1673" i="6"/>
  <c r="AJ1370" i="6"/>
  <c r="AJ1826" i="6"/>
  <c r="AJ1416" i="6"/>
  <c r="AJ1240" i="6"/>
  <c r="AM116" i="6"/>
  <c r="AM475" i="6"/>
  <c r="AM739" i="6"/>
  <c r="AJ1772" i="6"/>
  <c r="AO272" i="6"/>
  <c r="AO53" i="6"/>
  <c r="AO525" i="6"/>
  <c r="AO569" i="6"/>
  <c r="AO806" i="6"/>
  <c r="AJ672" i="6"/>
  <c r="AJ1010" i="6"/>
  <c r="AO209" i="6"/>
  <c r="AO369" i="6"/>
  <c r="AJ1076" i="6"/>
  <c r="AJ1454" i="6"/>
  <c r="AJ1744" i="6"/>
  <c r="AJ1608" i="6"/>
  <c r="AJ1648" i="6"/>
  <c r="AJ1742" i="6"/>
  <c r="AJ1790" i="6"/>
  <c r="AJ1254" i="6"/>
  <c r="AM1464" i="6"/>
  <c r="AM692" i="6"/>
  <c r="AM742" i="6"/>
  <c r="AM899" i="6"/>
  <c r="AM1111" i="6"/>
  <c r="AM1350" i="6"/>
  <c r="AM1369" i="6"/>
  <c r="AM1526" i="6"/>
  <c r="AO692" i="6"/>
  <c r="AO580" i="6"/>
  <c r="AO59" i="6"/>
  <c r="AO870" i="6"/>
  <c r="AJ148" i="6"/>
  <c r="AJ220" i="6"/>
  <c r="AJ398" i="6"/>
  <c r="AJ251" i="6"/>
  <c r="AO761" i="6"/>
  <c r="AJ1598" i="6"/>
  <c r="AJ186" i="6"/>
  <c r="AO563" i="6"/>
  <c r="AN962" i="6"/>
  <c r="AL209" i="6"/>
  <c r="AL245" i="6"/>
  <c r="AL403" i="6"/>
  <c r="AN400" i="6"/>
  <c r="AN804" i="6"/>
  <c r="AL53" i="6"/>
  <c r="AL244" i="6"/>
  <c r="AM237" i="6"/>
  <c r="AM1339" i="6"/>
  <c r="AJ508" i="6"/>
  <c r="AO934" i="6"/>
  <c r="AM1506" i="6"/>
  <c r="AN580" i="6"/>
  <c r="AN534" i="6"/>
  <c r="AN565" i="6"/>
  <c r="AN1012" i="6"/>
  <c r="AN903" i="6"/>
  <c r="AM825" i="6"/>
  <c r="AN668" i="6"/>
  <c r="AM793" i="6"/>
  <c r="AO375" i="6"/>
  <c r="AM1377" i="6"/>
  <c r="AN1116" i="6"/>
  <c r="AJ1768" i="6"/>
  <c r="AN1064" i="6"/>
  <c r="AO1084" i="6"/>
  <c r="AL118" i="6"/>
  <c r="AM243" i="6"/>
  <c r="AN886" i="6"/>
  <c r="AN898" i="6"/>
  <c r="AN562" i="6"/>
  <c r="AJ361" i="6"/>
  <c r="AN682" i="6"/>
  <c r="AO1208" i="6"/>
  <c r="AJ1245" i="6"/>
  <c r="AJ232" i="6"/>
  <c r="AJ151" i="6"/>
  <c r="AJ122" i="6"/>
  <c r="AJ271" i="6"/>
  <c r="AM118" i="6"/>
  <c r="AJ1426" i="6"/>
  <c r="AJ1378" i="6"/>
  <c r="AN181" i="6"/>
  <c r="AN983" i="6"/>
  <c r="AJ1537" i="6"/>
  <c r="AJ1565" i="6"/>
  <c r="AN1192" i="6"/>
  <c r="AN996" i="6"/>
  <c r="AM1380" i="6"/>
  <c r="AM56" i="6"/>
  <c r="AN1121" i="6"/>
  <c r="AJ1456" i="6"/>
  <c r="AJ719" i="6"/>
  <c r="AN797" i="6"/>
  <c r="AN237" i="6"/>
  <c r="AN184" i="6"/>
  <c r="AJ1559" i="6"/>
  <c r="AM1234" i="6"/>
  <c r="AJ1545" i="6"/>
  <c r="AN792" i="6"/>
  <c r="AM55" i="6"/>
  <c r="AM1575" i="6"/>
  <c r="AM805" i="6"/>
  <c r="AN889" i="6"/>
  <c r="AL475" i="6"/>
  <c r="AM691" i="6"/>
  <c r="AN37" i="6"/>
  <c r="AN50" i="6"/>
  <c r="AL243" i="6"/>
  <c r="AL487" i="6"/>
  <c r="AL932" i="6"/>
  <c r="AL1244" i="6"/>
  <c r="AJ1756" i="6"/>
  <c r="AL371" i="6"/>
  <c r="AN1010" i="6"/>
  <c r="AJ399" i="6"/>
  <c r="AJ96" i="6"/>
  <c r="AN1859" i="6"/>
  <c r="AO1840" i="6"/>
  <c r="AL754" i="6"/>
  <c r="AJ699" i="6"/>
  <c r="AJ124" i="6"/>
  <c r="AJ118" i="6"/>
  <c r="AO1280" i="6"/>
  <c r="AN1823" i="6"/>
  <c r="AJ380" i="6"/>
  <c r="AM1655" i="6"/>
  <c r="AO1852" i="6"/>
  <c r="AL698" i="6"/>
  <c r="AO576" i="6"/>
  <c r="AM1736" i="6"/>
  <c r="AL623" i="6"/>
  <c r="AN82" i="6"/>
  <c r="AN673" i="6"/>
  <c r="AL238" i="6"/>
  <c r="AL705" i="6"/>
  <c r="AM580" i="6"/>
  <c r="AJ336" i="6"/>
  <c r="AO1153" i="6"/>
  <c r="AO868" i="6"/>
  <c r="AO575" i="6"/>
  <c r="AM798" i="6"/>
  <c r="AL741" i="6"/>
  <c r="AL805" i="6"/>
  <c r="AL807" i="6"/>
  <c r="AJ155" i="6"/>
  <c r="AJ132" i="6"/>
  <c r="AO1052" i="6"/>
  <c r="AM1328" i="6"/>
  <c r="AM1660" i="6"/>
  <c r="AL704" i="6"/>
  <c r="AL1328" i="6"/>
  <c r="AL1426" i="6"/>
  <c r="AJ129" i="6"/>
  <c r="AM1294" i="6"/>
  <c r="AJ324" i="6"/>
  <c r="AJ252" i="6"/>
  <c r="AJ201" i="6"/>
  <c r="AJ442" i="6"/>
  <c r="AM1743" i="6"/>
  <c r="AN369" i="6"/>
  <c r="AN209" i="6"/>
  <c r="AJ157" i="6"/>
  <c r="AO1842" i="6"/>
  <c r="AJ805" i="6"/>
  <c r="AO562" i="6"/>
  <c r="AJ989" i="6"/>
  <c r="AN53" i="6"/>
  <c r="AJ417" i="6"/>
  <c r="AJ147" i="6"/>
  <c r="AJ1339" i="6"/>
  <c r="AJ1131" i="6"/>
  <c r="AL1366" i="6"/>
  <c r="AJ179" i="6"/>
  <c r="AM244" i="6"/>
  <c r="AJ235" i="6"/>
  <c r="AO559" i="6"/>
  <c r="AO866" i="6"/>
  <c r="AO945" i="6"/>
  <c r="AJ1107" i="6"/>
  <c r="AJ1063" i="6"/>
  <c r="AM245" i="6"/>
  <c r="AJ95" i="6"/>
  <c r="AO1439" i="6"/>
  <c r="AJ1266" i="6"/>
  <c r="AJ1047" i="6"/>
  <c r="AM1366" i="6"/>
  <c r="AO139" i="6"/>
  <c r="AO668" i="6"/>
  <c r="AO334" i="6"/>
  <c r="AO542" i="6"/>
  <c r="AO613" i="6"/>
  <c r="AO1065" i="6"/>
  <c r="AO988" i="6"/>
  <c r="AM1447" i="6"/>
  <c r="AO798" i="6"/>
  <c r="AJ1151" i="6"/>
  <c r="AJ1277" i="6"/>
  <c r="AJ1035" i="6"/>
  <c r="AJ1065" i="6"/>
  <c r="AJ1117" i="6"/>
  <c r="AJ1171" i="6"/>
  <c r="AJ1199" i="6"/>
  <c r="AJ1264" i="6"/>
  <c r="AJ1294" i="6"/>
  <c r="AJ1321" i="6"/>
  <c r="AJ1405" i="6"/>
  <c r="AJ649" i="6"/>
  <c r="AJ653" i="6"/>
  <c r="AJ657" i="6"/>
  <c r="AJ673" i="6"/>
  <c r="AJ789" i="6"/>
  <c r="AJ827" i="6"/>
  <c r="AJ1439" i="6"/>
  <c r="AJ879" i="6"/>
  <c r="AJ957" i="6"/>
  <c r="AJ973" i="6"/>
  <c r="AJ145" i="6"/>
  <c r="AJ181" i="6"/>
  <c r="AJ187" i="6"/>
  <c r="AJ234" i="6"/>
  <c r="AJ295" i="6"/>
  <c r="AJ305" i="6"/>
  <c r="AJ114" i="6"/>
  <c r="AM1393" i="6"/>
  <c r="AM684" i="6"/>
  <c r="AM697" i="6"/>
  <c r="AM698" i="6"/>
  <c r="AM1475" i="6"/>
  <c r="AM1578" i="6"/>
  <c r="AN238" i="6"/>
  <c r="AM1651" i="6"/>
  <c r="AM1502" i="6"/>
  <c r="AM1711" i="6"/>
  <c r="AM1442" i="6"/>
  <c r="AM1507" i="6"/>
  <c r="AM932" i="6"/>
  <c r="AM1441" i="6"/>
  <c r="AM1552" i="6"/>
  <c r="AJ1247" i="6"/>
  <c r="AN376" i="6"/>
  <c r="AN118" i="6"/>
  <c r="AN105" i="6"/>
  <c r="AO707" i="6"/>
  <c r="AN371" i="6"/>
  <c r="AL1507" i="6"/>
  <c r="AL1515" i="6"/>
  <c r="AL1660" i="6"/>
  <c r="AJ1226" i="6"/>
  <c r="AJ1111" i="6"/>
  <c r="AJ987" i="6"/>
  <c r="AO1853" i="6"/>
  <c r="AJ1067" i="6"/>
  <c r="AO700" i="6"/>
  <c r="AO623" i="6"/>
  <c r="AN475" i="6"/>
  <c r="AO674" i="6"/>
  <c r="AN1189" i="6"/>
  <c r="AO1463" i="6"/>
  <c r="AN551" i="6"/>
  <c r="AJ1538" i="6"/>
  <c r="AJ1419" i="6"/>
  <c r="AJ1524" i="6"/>
  <c r="AL1514" i="6"/>
  <c r="AN243" i="6"/>
  <c r="AJ1274" i="6"/>
  <c r="AJ1259" i="6"/>
  <c r="AJ955" i="6"/>
  <c r="AO1489" i="6"/>
  <c r="AN487" i="6"/>
  <c r="AN497" i="6"/>
  <c r="AN514" i="6"/>
  <c r="AN559" i="6"/>
  <c r="AN581" i="6"/>
  <c r="AJ959" i="6"/>
  <c r="AJ707" i="6"/>
  <c r="AN432" i="6"/>
  <c r="AN489" i="6"/>
  <c r="AN516" i="6"/>
  <c r="AN623" i="6"/>
  <c r="AN627" i="6"/>
  <c r="AN647" i="6"/>
  <c r="AN413" i="6"/>
  <c r="AN472" i="6"/>
  <c r="AN558" i="6"/>
  <c r="AN626" i="6"/>
  <c r="AN696" i="6"/>
  <c r="AN244" i="6"/>
  <c r="AN370" i="6"/>
  <c r="AN1377" i="6"/>
  <c r="AJ1427" i="6"/>
  <c r="AN1502" i="6"/>
  <c r="AO1424" i="6"/>
  <c r="AO1422" i="6"/>
  <c r="AJ1554" i="6"/>
  <c r="AJ1363" i="6"/>
  <c r="AJ1407" i="6"/>
  <c r="AJ1119" i="6"/>
  <c r="AO1465" i="6"/>
  <c r="AL1377" i="6"/>
  <c r="AJ1443" i="6"/>
  <c r="AJ1379" i="6"/>
  <c r="AO698" i="6"/>
  <c r="AO1226" i="6"/>
  <c r="AO1430" i="6"/>
  <c r="AO1543" i="6"/>
  <c r="AO1274" i="6"/>
  <c r="AO1496" i="6"/>
  <c r="AJ1513" i="6"/>
  <c r="AJ1393" i="6"/>
  <c r="AJ1387" i="6"/>
  <c r="AJ1263" i="6"/>
  <c r="AO1526" i="6"/>
  <c r="AO1347" i="6"/>
  <c r="AO1455" i="6"/>
  <c r="AJ1367" i="6"/>
  <c r="AO705" i="6"/>
  <c r="AO1464" i="6"/>
  <c r="AO1334" i="6"/>
  <c r="AO1582" i="6"/>
  <c r="AO1426" i="6"/>
  <c r="AO1390" i="6"/>
  <c r="AO1370" i="6"/>
  <c r="AO1522" i="6"/>
  <c r="AO1380" i="6"/>
  <c r="AO1366" i="6"/>
  <c r="AO1486" i="6"/>
  <c r="AO1576" i="6"/>
  <c r="AO1469" i="6"/>
  <c r="AO1459" i="6"/>
  <c r="AO1591" i="6"/>
  <c r="AO1642" i="6"/>
  <c r="AO1712" i="6"/>
  <c r="AO1713" i="6"/>
  <c r="AO1648" i="6"/>
  <c r="AO693" i="6"/>
  <c r="AO1641" i="6"/>
  <c r="AO1718" i="6"/>
  <c r="AL1339" i="6"/>
  <c r="AL1502" i="6"/>
  <c r="AL806" i="6"/>
  <c r="AL1294" i="6"/>
  <c r="AJ1637" i="6"/>
  <c r="AN1445" i="6"/>
  <c r="AO1746" i="6"/>
  <c r="AO1747" i="6"/>
  <c r="AO1754" i="6"/>
  <c r="AO1755" i="6"/>
  <c r="AO1719" i="6"/>
  <c r="AO1724" i="6"/>
  <c r="AO1741" i="6"/>
  <c r="AO1748" i="6"/>
  <c r="AO1764" i="6"/>
  <c r="AO1765" i="6"/>
  <c r="AO1726" i="6"/>
  <c r="AO1727" i="6"/>
  <c r="AO1742" i="6"/>
  <c r="AO1743" i="6"/>
  <c r="AO1759" i="6"/>
  <c r="AO1717" i="6"/>
  <c r="AO1721" i="6"/>
  <c r="AO1728" i="6"/>
  <c r="AO1736" i="6"/>
  <c r="AJ1375" i="6"/>
  <c r="AL1552" i="6"/>
  <c r="AJ1347" i="6"/>
  <c r="AJ1361" i="6"/>
  <c r="AN1441" i="6"/>
  <c r="AJ1566" i="6"/>
  <c r="AO754" i="6"/>
  <c r="AL1506" i="6"/>
  <c r="AL1393" i="6"/>
  <c r="AL1842" i="6"/>
  <c r="AL1475" i="6"/>
  <c r="AL1651" i="6"/>
  <c r="AL1655" i="6"/>
  <c r="AL1447" i="6"/>
  <c r="AL1441" i="6"/>
  <c r="AJ1769" i="6"/>
  <c r="AN704" i="6"/>
  <c r="AN1366" i="6"/>
  <c r="AN1345" i="6"/>
  <c r="AN692" i="6"/>
  <c r="AN1322" i="6"/>
  <c r="AN1306" i="6"/>
  <c r="AN1393" i="6"/>
  <c r="AN1362" i="6"/>
  <c r="AN1814" i="6"/>
  <c r="AJ1645" i="6"/>
  <c r="AJ1603" i="6"/>
  <c r="AJ1581" i="6"/>
  <c r="AN741" i="6"/>
  <c r="AO799" i="6"/>
  <c r="AJ1043" i="6"/>
  <c r="AJ1075" i="6"/>
  <c r="AO792" i="6"/>
  <c r="AN1578" i="6"/>
  <c r="AJ1729" i="6"/>
  <c r="AN1514" i="6"/>
  <c r="AJ1667" i="6"/>
  <c r="AN1655" i="6"/>
  <c r="AO839" i="6"/>
  <c r="AJ1516" i="6"/>
  <c r="AJ1411" i="6"/>
  <c r="AJ1222" i="6"/>
  <c r="AJ1149" i="6"/>
  <c r="AJ1143" i="6"/>
  <c r="AJ1085" i="6"/>
  <c r="AJ1079" i="6"/>
  <c r="AO877" i="6"/>
  <c r="AJ793" i="6"/>
  <c r="AJ741" i="6"/>
  <c r="AJ697" i="6"/>
  <c r="AO844" i="6"/>
  <c r="AJ1325" i="6"/>
  <c r="AJ1203" i="6"/>
  <c r="AO963" i="6"/>
  <c r="AO789" i="6"/>
  <c r="AO793" i="6"/>
  <c r="AO796" i="6"/>
  <c r="AN1708" i="6"/>
  <c r="AN1813" i="6"/>
  <c r="AN1857" i="6"/>
  <c r="AN1865" i="6"/>
  <c r="AN1660" i="6"/>
  <c r="AN1711" i="6"/>
  <c r="AN1712" i="6"/>
  <c r="AN1709" i="6"/>
  <c r="AN1834" i="6"/>
  <c r="AN1861" i="6"/>
  <c r="AN719" i="6"/>
  <c r="AN1684" i="6"/>
  <c r="AN1659" i="6"/>
  <c r="AN1687" i="6"/>
  <c r="AN1808" i="6"/>
  <c r="AN1836" i="6"/>
  <c r="AL739" i="6"/>
  <c r="AL699" i="6"/>
  <c r="AL1687" i="6"/>
  <c r="AL719" i="6"/>
  <c r="AL1712" i="6"/>
  <c r="AL1711" i="6"/>
  <c r="AL1791" i="6"/>
  <c r="AJ1532" i="6"/>
  <c r="AO884" i="6"/>
  <c r="AO932" i="6"/>
  <c r="AO869" i="6"/>
  <c r="AO1075" i="6"/>
  <c r="AO865" i="6"/>
  <c r="AJ1589" i="6"/>
  <c r="AO883" i="6"/>
  <c r="AO826" i="6"/>
  <c r="AO983" i="6"/>
  <c r="AJ1313" i="6"/>
  <c r="AO944" i="6"/>
  <c r="AO825" i="6"/>
  <c r="AO880" i="6"/>
  <c r="AO903" i="6"/>
  <c r="AO956" i="6"/>
  <c r="AN784" i="6"/>
  <c r="AN739" i="6"/>
  <c r="AN806" i="6"/>
  <c r="AN851" i="6"/>
  <c r="AN934" i="6"/>
  <c r="AN742" i="6"/>
  <c r="AN1258" i="6"/>
  <c r="AN754" i="6"/>
  <c r="AN805" i="6"/>
  <c r="AN807" i="6"/>
  <c r="AN1234" i="6"/>
  <c r="AN1791" i="6"/>
  <c r="AN1795" i="6"/>
  <c r="AO1115" i="6"/>
  <c r="AO994" i="6"/>
  <c r="AO1024" i="6"/>
  <c r="AJ1653" i="6"/>
  <c r="AO1011" i="6"/>
  <c r="AO960" i="6"/>
  <c r="AJ1241" i="6"/>
  <c r="AO1133" i="6"/>
  <c r="AL934" i="6"/>
  <c r="AN899" i="6"/>
  <c r="AN1367" i="6"/>
  <c r="AJ1558" i="6"/>
  <c r="AJ1451" i="6"/>
  <c r="AJ1713" i="6"/>
  <c r="AN890" i="6"/>
  <c r="AN1007" i="6"/>
  <c r="AN1279" i="6"/>
  <c r="AN954" i="6"/>
  <c r="AN1133" i="6"/>
  <c r="AN1381" i="6"/>
  <c r="AJ1333" i="6"/>
  <c r="AN900" i="6"/>
  <c r="AN935" i="6"/>
  <c r="AN1347" i="6"/>
  <c r="AJ1870" i="6"/>
  <c r="AO1117" i="6"/>
  <c r="AO1143" i="6"/>
  <c r="AO1711" i="6"/>
  <c r="AJ1691" i="6"/>
  <c r="AJ1687" i="6"/>
  <c r="AJ1679" i="6"/>
  <c r="AJ1693" i="6"/>
  <c r="AJ1715" i="6"/>
  <c r="AJ1717" i="6"/>
  <c r="AJ1743" i="6"/>
  <c r="AJ1781" i="6"/>
  <c r="AJ1793" i="6"/>
  <c r="AJ1847" i="6"/>
  <c r="AJ1862" i="6"/>
  <c r="AO1185" i="6"/>
  <c r="AO1034" i="6"/>
  <c r="AO1035" i="6"/>
  <c r="AO1192" i="6"/>
  <c r="AO1201" i="6"/>
  <c r="AO1202" i="6"/>
  <c r="AO1244" i="6"/>
  <c r="AO1446" i="6"/>
  <c r="AJ1723" i="6"/>
  <c r="AJ1719" i="6"/>
  <c r="AJ1709" i="6"/>
  <c r="AJ1733" i="6"/>
  <c r="AJ1833" i="6"/>
  <c r="AJ1843" i="6"/>
  <c r="AJ1858" i="6"/>
  <c r="AJ1745" i="6"/>
  <c r="AO1339" i="6"/>
  <c r="AO1010" i="6"/>
  <c r="AO1076" i="6"/>
  <c r="AO1440" i="6"/>
  <c r="AO1447" i="6"/>
  <c r="AJ1755" i="6"/>
  <c r="AJ1751" i="6"/>
  <c r="AJ1683" i="6"/>
  <c r="AJ1685" i="6"/>
  <c r="AJ1711" i="6"/>
  <c r="AJ1725" i="6"/>
  <c r="AJ1747" i="6"/>
  <c r="AJ1775" i="6"/>
  <c r="AJ1789" i="6"/>
  <c r="AJ1813" i="6"/>
  <c r="AJ1829" i="6"/>
  <c r="AJ1854" i="6"/>
  <c r="AJ1866" i="6"/>
  <c r="AO1441" i="6"/>
  <c r="AJ1701" i="6"/>
  <c r="AJ1727" i="6"/>
  <c r="AJ1741" i="6"/>
  <c r="AJ1791" i="6"/>
  <c r="AJ1797" i="6"/>
  <c r="AJ1836" i="6"/>
  <c r="AJ1850" i="6"/>
  <c r="AN1274" i="6"/>
  <c r="AN1380" i="6"/>
  <c r="AN1421" i="6"/>
  <c r="AN1459" i="6"/>
  <c r="AN1526" i="6"/>
  <c r="AN1649" i="6"/>
  <c r="AN1840" i="6"/>
  <c r="AN1853" i="6"/>
  <c r="AN1262" i="6"/>
  <c r="AN1273" i="6"/>
  <c r="AN1350" i="6"/>
  <c r="AN1370" i="6"/>
  <c r="AN1415" i="6"/>
  <c r="AN1461" i="6"/>
  <c r="AN1470" i="6"/>
  <c r="AN1484" i="6"/>
  <c r="AN1489" i="6"/>
  <c r="AN1498" i="6"/>
  <c r="AN1539" i="6"/>
  <c r="AN1543" i="6"/>
  <c r="AN1581" i="6"/>
  <c r="AN1642" i="6"/>
  <c r="AN1122" i="6"/>
  <c r="AN1084" i="6"/>
  <c r="AN1736" i="6"/>
  <c r="AN1764" i="6"/>
  <c r="AN1781" i="6"/>
  <c r="AN1245" i="6"/>
  <c r="AN1372" i="6"/>
  <c r="AN1515" i="6"/>
  <c r="AN1576" i="6"/>
  <c r="AN1648" i="6"/>
  <c r="AN1717" i="6"/>
  <c r="AN1721" i="6"/>
  <c r="AN1349" i="6"/>
  <c r="AI118" i="6"/>
  <c r="AN1371" i="6"/>
  <c r="AN1390" i="6"/>
  <c r="AN1199" i="6"/>
  <c r="AN1416" i="6"/>
  <c r="AN1420" i="6"/>
  <c r="AN1429" i="6"/>
  <c r="AN1431" i="6"/>
  <c r="AN1436" i="6"/>
  <c r="AN1440" i="6"/>
  <c r="AN1455" i="6"/>
  <c r="AN1460" i="6"/>
  <c r="AN1468" i="6"/>
  <c r="AN1496" i="6"/>
  <c r="AN1575" i="6"/>
  <c r="AN1713" i="6"/>
  <c r="AN1715" i="6"/>
  <c r="AN1718" i="6"/>
  <c r="AN1153" i="6"/>
  <c r="AN1725" i="6"/>
  <c r="AN1728" i="6"/>
  <c r="AN1735" i="6"/>
  <c r="AN1738" i="6"/>
  <c r="AN1743" i="6"/>
  <c r="AN1755" i="6"/>
  <c r="AN1839" i="6"/>
  <c r="AN1842" i="6"/>
  <c r="AN1852" i="6"/>
  <c r="AI50" i="6"/>
  <c r="AI82" i="6"/>
  <c r="AN1226" i="6"/>
  <c r="AN1456" i="6"/>
  <c r="AN1467" i="6"/>
  <c r="AN1729" i="6"/>
  <c r="AN1749" i="6"/>
  <c r="AN1469" i="6"/>
  <c r="AN1254" i="6"/>
  <c r="AN1457" i="6"/>
  <c r="AN1422" i="6"/>
  <c r="AN1439" i="6"/>
  <c r="AN1465" i="6"/>
  <c r="AN1577" i="6"/>
  <c r="AN1369" i="6"/>
  <c r="AN1111" i="6"/>
  <c r="AN1727" i="6"/>
  <c r="AN1742" i="6"/>
  <c r="AN1841" i="6"/>
  <c r="AO1294" i="6"/>
  <c r="AO1320" i="6"/>
  <c r="AO1350" i="6"/>
  <c r="AO1369" i="6"/>
  <c r="AO1381" i="6"/>
  <c r="AO1436" i="6"/>
  <c r="AO1502" i="6"/>
  <c r="AO1655" i="6"/>
  <c r="AO1686" i="6"/>
  <c r="AO1687" i="6"/>
  <c r="AO1377" i="6"/>
  <c r="AO1333" i="6"/>
  <c r="AO1362" i="6"/>
  <c r="AO1386" i="6"/>
  <c r="AO1450" i="6"/>
  <c r="AO1650" i="6"/>
  <c r="AO1652" i="6"/>
  <c r="AO1694" i="6"/>
  <c r="AO1708" i="6"/>
  <c r="AO1808" i="6"/>
  <c r="AO1393" i="6"/>
  <c r="AO1442" i="6"/>
  <c r="AO1444" i="6"/>
  <c r="AO1451" i="6"/>
  <c r="AO1472" i="6"/>
  <c r="AO1552" i="6"/>
  <c r="AO1578" i="6"/>
  <c r="AO1338" i="6"/>
  <c r="AO1443" i="6"/>
  <c r="AO1506" i="6"/>
  <c r="AO1507" i="6"/>
  <c r="AO1577" i="6"/>
  <c r="AO1660" i="6"/>
  <c r="AO1705" i="6"/>
  <c r="AO1697" i="6"/>
  <c r="AO1649" i="6"/>
  <c r="AO1673" i="6"/>
  <c r="AO1659" i="6"/>
  <c r="AO1651" i="6"/>
  <c r="AL1380" i="6"/>
  <c r="AL1829" i="6"/>
  <c r="AL1056" i="6"/>
  <c r="AL1234" i="6"/>
  <c r="AL1834" i="6"/>
  <c r="AL1052" i="6"/>
  <c r="AL1199" i="6"/>
  <c r="AL1254" i="6"/>
  <c r="AL1575" i="6"/>
  <c r="AL1577" i="6"/>
  <c r="AL1581" i="6"/>
  <c r="AL1642" i="6"/>
  <c r="AL1648" i="6"/>
  <c r="AL1727" i="6"/>
  <c r="AL1743" i="6"/>
  <c r="AL1258" i="6"/>
  <c r="AL1416" i="6"/>
  <c r="AL1840" i="6"/>
  <c r="AL1226" i="6"/>
  <c r="AL1245" i="6"/>
  <c r="AL1350" i="6"/>
  <c r="AL1370" i="6"/>
  <c r="AL1422" i="6"/>
  <c r="AL1460" i="6"/>
  <c r="AL1464" i="6"/>
  <c r="AL1468" i="6"/>
  <c r="AL1489" i="6"/>
  <c r="AL1540" i="6"/>
  <c r="AL1372" i="6"/>
  <c r="AL1429" i="6"/>
  <c r="AL1781" i="6"/>
  <c r="AL1839" i="6"/>
  <c r="AL1459" i="6"/>
  <c r="AL1465" i="6"/>
  <c r="AL1467" i="6"/>
  <c r="AL1469" i="6"/>
  <c r="AL1539" i="6"/>
  <c r="AL1526" i="6"/>
  <c r="AL1841" i="6"/>
  <c r="AL1133" i="6"/>
  <c r="AL1347" i="6"/>
  <c r="AL1369" i="6"/>
  <c r="AL1371" i="6"/>
  <c r="AL1381" i="6"/>
  <c r="AL1415" i="6"/>
  <c r="AL1439" i="6"/>
  <c r="AL1576" i="6"/>
  <c r="AL1582" i="6"/>
  <c r="AL1728" i="6"/>
  <c r="AL1736" i="6"/>
  <c r="AL1367" i="6"/>
  <c r="AI230" i="6"/>
  <c r="AI682" i="6"/>
  <c r="AI799" i="6"/>
  <c r="AI806" i="6"/>
  <c r="AI868" i="6"/>
  <c r="AI1114" i="6"/>
  <c r="AI1254" i="6"/>
  <c r="AI1350" i="6"/>
  <c r="AI35" i="6"/>
  <c r="AI370" i="6"/>
  <c r="AI886" i="6"/>
  <c r="AI1052" i="6"/>
  <c r="AI1078" i="6"/>
  <c r="AI1258" i="6"/>
  <c r="AI1440" i="6"/>
  <c r="AI375" i="6"/>
  <c r="AI674" i="6"/>
  <c r="AI698" i="6"/>
  <c r="AI754" i="6"/>
  <c r="AI846" i="6"/>
  <c r="AI962" i="6"/>
  <c r="AI376" i="6"/>
  <c r="AI413" i="6"/>
  <c r="AI369" i="6"/>
  <c r="AM1791" i="6"/>
  <c r="AM1795" i="6"/>
  <c r="AM1834" i="6"/>
  <c r="AM1829" i="6"/>
  <c r="AI825" i="6"/>
  <c r="AI699" i="6"/>
  <c r="AI623" i="6"/>
  <c r="AI719" i="6"/>
  <c r="AI1234" i="6"/>
  <c r="AI1367" i="6"/>
  <c r="AI371" i="6"/>
  <c r="AI619" i="6"/>
  <c r="AI807" i="6"/>
  <c r="AI796" i="6"/>
  <c r="AI1226" i="6"/>
  <c r="AI1381" i="6"/>
  <c r="AI1366" i="6"/>
  <c r="AI1648" i="6"/>
  <c r="AI1834" i="6"/>
  <c r="AI516" i="6"/>
  <c r="AI805" i="6"/>
  <c r="AI1328" i="6"/>
  <c r="AI1380" i="6"/>
  <c r="AI1712" i="6"/>
  <c r="AI403" i="6"/>
  <c r="AI839" i="6"/>
  <c r="AI789" i="6"/>
  <c r="AI899" i="6"/>
  <c r="AI1859" i="6"/>
  <c r="AI1660" i="6"/>
  <c r="AI1808" i="6"/>
  <c r="AI1842" i="6"/>
  <c r="AI1728" i="6"/>
  <c r="AO1794" i="6"/>
  <c r="AO1788" i="6"/>
  <c r="AO1860" i="6"/>
  <c r="AO1864" i="6"/>
  <c r="AO1795" i="6"/>
  <c r="AO1791" i="6"/>
  <c r="AH1829" i="6"/>
  <c r="Y1829" i="6"/>
  <c r="AI1839" i="6"/>
  <c r="AI1441" i="6"/>
  <c r="AI1465" i="6"/>
  <c r="AI1655" i="6"/>
  <c r="AI1795" i="6"/>
  <c r="AI1711" i="6"/>
  <c r="AI1294" i="6"/>
  <c r="AI1415" i="6"/>
  <c r="AI1439" i="6"/>
  <c r="AI1447" i="6"/>
  <c r="AI1829" i="6"/>
  <c r="Y516" i="6"/>
  <c r="AH516" i="6"/>
  <c r="AI1791" i="6"/>
  <c r="AI1727" i="6"/>
  <c r="AI1377" i="6"/>
  <c r="AI1347" i="6"/>
  <c r="AI1429" i="6"/>
  <c r="AI1743" i="6"/>
  <c r="AI1369" i="6"/>
  <c r="AI1339" i="6"/>
  <c r="AI1459" i="6"/>
  <c r="AI1467" i="6"/>
  <c r="AI1709" i="6"/>
  <c r="Y1415" i="6"/>
  <c r="AH1415" i="6"/>
  <c r="AH1367" i="6"/>
  <c r="Y1367" i="6"/>
  <c r="Y707" i="6"/>
  <c r="AH707" i="6"/>
  <c r="Y1370" i="6"/>
  <c r="AH1370" i="6"/>
  <c r="AH1781" i="6"/>
  <c r="Y1781" i="6"/>
  <c r="Y754" i="6"/>
  <c r="AH754" i="6"/>
  <c r="AH1655" i="6"/>
  <c r="Y1655" i="6"/>
  <c r="Y698" i="6"/>
  <c r="AH698" i="6"/>
  <c r="AH1377" i="6"/>
  <c r="Y1377" i="6"/>
  <c r="Y1648" i="6"/>
  <c r="AH1648" i="6"/>
  <c r="AH699" i="6"/>
  <c r="Y699" i="6"/>
  <c r="AP516" i="6" l="1"/>
  <c r="AP1829" i="6"/>
  <c r="AP1415" i="6"/>
  <c r="AP1367" i="6"/>
  <c r="AP707" i="6"/>
  <c r="AP1370" i="6"/>
  <c r="AP1781" i="6"/>
  <c r="AP1648" i="6"/>
  <c r="AP1655" i="6"/>
  <c r="AP1377" i="6"/>
  <c r="AP698" i="6"/>
  <c r="AP754" i="6"/>
  <c r="AP699" i="6"/>
  <c r="AA10" i="9" l="1"/>
  <c r="V1923" i="9"/>
  <c r="V1967" i="9"/>
  <c r="V2011" i="9"/>
  <c r="V1952" i="9"/>
  <c r="V2000" i="9"/>
  <c r="V1921" i="9"/>
  <c r="V1977" i="9"/>
  <c r="V2017" i="9"/>
  <c r="V825" i="9"/>
  <c r="V806" i="9"/>
  <c r="V1367" i="9"/>
  <c r="V2015" i="9"/>
  <c r="V1981" i="9"/>
  <c r="V1415" i="9"/>
  <c r="V1947" i="9"/>
  <c r="V2016" i="9"/>
  <c r="V1986" i="9"/>
  <c r="V1978" i="9"/>
  <c r="V1940" i="9"/>
  <c r="V2013" i="9"/>
  <c r="V1328" i="9"/>
  <c r="V1842" i="9"/>
  <c r="V1965" i="9"/>
  <c r="V1943" i="9"/>
  <c r="V1987" i="9"/>
  <c r="V1984" i="9"/>
  <c r="V1961" i="9"/>
  <c r="V1950" i="9"/>
  <c r="V1974" i="9"/>
  <c r="V2004" i="9"/>
  <c r="V1366" i="9"/>
  <c r="V1997" i="9"/>
  <c r="V1963" i="9"/>
  <c r="V754" i="9"/>
  <c r="V868" i="9"/>
  <c r="V1979" i="9"/>
  <c r="V1976" i="9"/>
  <c r="V1941" i="9"/>
  <c r="V1839" i="9"/>
  <c r="V1942" i="9"/>
  <c r="V1968" i="9"/>
  <c r="V1648" i="9"/>
  <c r="V1945" i="9"/>
  <c r="V1370" i="9"/>
  <c r="V1973" i="9"/>
  <c r="V1955" i="9"/>
  <c r="V1988" i="9"/>
  <c r="V1350" i="9"/>
  <c r="O1898" i="6"/>
  <c r="AF1898" i="6" s="1"/>
  <c r="N1881" i="6"/>
  <c r="V1881" i="6" s="1"/>
  <c r="AM1881" i="6" s="1"/>
  <c r="M1881" i="6"/>
  <c r="U1881" i="6" s="1"/>
  <c r="AL1881" i="6" s="1"/>
  <c r="O1916" i="6"/>
  <c r="AF1916" i="6" s="1"/>
  <c r="V1959" i="9"/>
  <c r="N280" i="6"/>
  <c r="AE280" i="6" s="1"/>
  <c r="N206" i="6"/>
  <c r="V206" i="6" s="1"/>
  <c r="AM206" i="6" s="1"/>
  <c r="V1920" i="9"/>
  <c r="V2001" i="9"/>
  <c r="V1939" i="9"/>
  <c r="V1876" i="9"/>
  <c r="V1913" i="9"/>
  <c r="V1966" i="9"/>
  <c r="V2012" i="9"/>
  <c r="V1970" i="9"/>
  <c r="V2021" i="9"/>
  <c r="V1958" i="9"/>
  <c r="V1946" i="9"/>
  <c r="V1924" i="9"/>
  <c r="K1885" i="6"/>
  <c r="S1885" i="6" s="1"/>
  <c r="AJ1885" i="6" s="1"/>
  <c r="V1995" i="9"/>
  <c r="V1992" i="9"/>
  <c r="V1969" i="9"/>
  <c r="V1982" i="9"/>
  <c r="V707" i="9"/>
  <c r="V1937" i="9"/>
  <c r="V1994" i="9"/>
  <c r="V370" i="9"/>
  <c r="V1996" i="9"/>
  <c r="V1728" i="9"/>
  <c r="V1991" i="9"/>
  <c r="V2005" i="9"/>
  <c r="P317" i="6"/>
  <c r="AG317" i="6" s="1"/>
  <c r="P134" i="6"/>
  <c r="X134" i="6" s="1"/>
  <c r="AO134" i="6" s="1"/>
  <c r="N1087" i="6"/>
  <c r="AE1087" i="6" s="1"/>
  <c r="O78" i="6"/>
  <c r="AF78" i="6" s="1"/>
  <c r="N1224" i="6"/>
  <c r="AE1224" i="6" s="1"/>
  <c r="N384" i="6"/>
  <c r="V384" i="6" s="1"/>
  <c r="AM384" i="6" s="1"/>
  <c r="M348" i="6"/>
  <c r="U348" i="6" s="1"/>
  <c r="AL348" i="6" s="1"/>
  <c r="P141" i="6"/>
  <c r="X141" i="6" s="1"/>
  <c r="AO141" i="6" s="1"/>
  <c r="K31" i="6"/>
  <c r="AB31" i="6" s="1"/>
  <c r="M462" i="6"/>
  <c r="AD462" i="6" s="1"/>
  <c r="M1344" i="6"/>
  <c r="AD1344" i="6" s="1"/>
  <c r="O373" i="6"/>
  <c r="W373" i="6" s="1"/>
  <c r="AN373" i="6" s="1"/>
  <c r="O1450" i="6"/>
  <c r="AF1450" i="6" s="1"/>
  <c r="K1139" i="6"/>
  <c r="AB1139" i="6" s="1"/>
  <c r="N569" i="6"/>
  <c r="AE569" i="6" s="1"/>
  <c r="P1170" i="6"/>
  <c r="AG1170" i="6" s="1"/>
  <c r="O730" i="6"/>
  <c r="AF730" i="6" s="1"/>
  <c r="M702" i="6"/>
  <c r="U702" i="6" s="1"/>
  <c r="AL702" i="6" s="1"/>
  <c r="K367" i="6"/>
  <c r="S367" i="6" s="1"/>
  <c r="AJ367" i="6" s="1"/>
  <c r="V1951" i="9"/>
  <c r="V2018" i="9"/>
  <c r="V1711" i="9"/>
  <c r="V2019" i="9"/>
  <c r="V1655" i="9"/>
  <c r="V2007" i="9"/>
  <c r="K1892" i="6"/>
  <c r="V1829" i="9"/>
  <c r="V698" i="9"/>
  <c r="V1926" i="9"/>
  <c r="V1660" i="9"/>
  <c r="V516" i="9"/>
  <c r="M1918" i="6"/>
  <c r="N1546" i="6"/>
  <c r="AE1546" i="6" s="1"/>
  <c r="N1241" i="6"/>
  <c r="M294" i="6"/>
  <c r="K1295" i="6"/>
  <c r="O11" i="6"/>
  <c r="M74" i="6"/>
  <c r="O1002" i="6"/>
  <c r="AF1002" i="6" s="1"/>
  <c r="O1011" i="6"/>
  <c r="AF1011" i="6" s="1"/>
  <c r="N1432" i="6"/>
  <c r="O1125" i="6"/>
  <c r="N882" i="6"/>
  <c r="O546" i="6"/>
  <c r="AF546" i="6" s="1"/>
  <c r="N1209" i="6"/>
  <c r="AE1209" i="6" s="1"/>
  <c r="O1400" i="6"/>
  <c r="O302" i="6"/>
  <c r="N1623" i="6"/>
  <c r="O1183" i="6"/>
  <c r="AF1183" i="6" s="1"/>
  <c r="P1022" i="6"/>
  <c r="N1356" i="6"/>
  <c r="N660" i="6"/>
  <c r="M19" i="6"/>
  <c r="M34" i="6"/>
  <c r="M194" i="6"/>
  <c r="N160" i="6"/>
  <c r="N1263" i="6"/>
  <c r="V1263" i="6" s="1"/>
  <c r="AM1263" i="6" s="1"/>
  <c r="O821" i="6"/>
  <c r="AF821" i="6" s="1"/>
  <c r="M614" i="6"/>
  <c r="AD614" i="6" s="1"/>
  <c r="N517" i="6"/>
  <c r="AE517" i="6" s="1"/>
  <c r="N1662" i="6"/>
  <c r="AE1662" i="6" s="1"/>
  <c r="O1704" i="6"/>
  <c r="AF1704" i="6" s="1"/>
  <c r="O1563" i="6"/>
  <c r="AF1563" i="6" s="1"/>
  <c r="O1086" i="6"/>
  <c r="M1086" i="6"/>
  <c r="U1086" i="6" s="1"/>
  <c r="AL1086" i="6" s="1"/>
  <c r="P878" i="6"/>
  <c r="AG878" i="6" s="1"/>
  <c r="P1094" i="6"/>
  <c r="AG1094" i="6" s="1"/>
  <c r="P477" i="6"/>
  <c r="O1510" i="6"/>
  <c r="AF1510" i="6" s="1"/>
  <c r="M107" i="6"/>
  <c r="AD107" i="6" s="1"/>
  <c r="M1164" i="6"/>
  <c r="AD1164" i="6" s="1"/>
  <c r="N1319" i="6"/>
  <c r="AE1319" i="6" s="1"/>
  <c r="M317" i="6"/>
  <c r="AD317" i="6" s="1"/>
  <c r="K730" i="6"/>
  <c r="M1055" i="6"/>
  <c r="AD1055" i="6" s="1"/>
  <c r="O1178" i="6"/>
  <c r="AF1178" i="6" s="1"/>
  <c r="K440" i="6"/>
  <c r="S440" i="6" s="1"/>
  <c r="AJ440" i="6" s="1"/>
  <c r="N873" i="6"/>
  <c r="AE873" i="6" s="1"/>
  <c r="K485" i="6"/>
  <c r="AB485" i="6" s="1"/>
  <c r="K506" i="6"/>
  <c r="S506" i="6" s="1"/>
  <c r="AJ506" i="6" s="1"/>
  <c r="K584" i="6"/>
  <c r="AB584" i="6" s="1"/>
  <c r="N1487" i="6"/>
  <c r="AE1487" i="6" s="1"/>
  <c r="N1609" i="6"/>
  <c r="AE1609" i="6" s="1"/>
  <c r="P367" i="6"/>
  <c r="X367" i="6" s="1"/>
  <c r="AO367" i="6" s="1"/>
  <c r="O508" i="6"/>
  <c r="AF508" i="6" s="1"/>
  <c r="P154" i="6"/>
  <c r="X154" i="6" s="1"/>
  <c r="AO154" i="6" s="1"/>
  <c r="M845" i="6"/>
  <c r="AD845" i="6" s="1"/>
  <c r="V1258" i="9"/>
  <c r="Q1258" i="6" s="1"/>
  <c r="M999" i="6"/>
  <c r="U999" i="6" s="1"/>
  <c r="AL999" i="6" s="1"/>
  <c r="P1005" i="6"/>
  <c r="AG1005" i="6" s="1"/>
  <c r="K1165" i="6"/>
  <c r="S1165" i="6" s="1"/>
  <c r="AJ1165" i="6" s="1"/>
  <c r="M690" i="6"/>
  <c r="AD690" i="6" s="1"/>
  <c r="M1075" i="6"/>
  <c r="U1075" i="6" s="1"/>
  <c r="AL1075" i="6" s="1"/>
  <c r="M983" i="6"/>
  <c r="AD983" i="6" s="1"/>
  <c r="O1038" i="6"/>
  <c r="W1038" i="6" s="1"/>
  <c r="AN1038" i="6" s="1"/>
  <c r="N60" i="6"/>
  <c r="AE60" i="6" s="1"/>
  <c r="N97" i="6"/>
  <c r="AE97" i="6" s="1"/>
  <c r="M1174" i="6"/>
  <c r="U1174" i="6" s="1"/>
  <c r="AL1174" i="6" s="1"/>
  <c r="P387" i="6"/>
  <c r="AG387" i="6" s="1"/>
  <c r="N609" i="6"/>
  <c r="V609" i="6" s="1"/>
  <c r="AM609" i="6" s="1"/>
  <c r="N827" i="6"/>
  <c r="AE827" i="6" s="1"/>
  <c r="O552" i="6"/>
  <c r="AF552" i="6" s="1"/>
  <c r="P896" i="6"/>
  <c r="X896" i="6" s="1"/>
  <c r="AO896" i="6" s="1"/>
  <c r="O1265" i="6"/>
  <c r="AF1265" i="6" s="1"/>
  <c r="O990" i="6"/>
  <c r="W990" i="6" s="1"/>
  <c r="AN990" i="6" s="1"/>
  <c r="M350" i="6"/>
  <c r="U350" i="6" s="1"/>
  <c r="AL350" i="6" s="1"/>
  <c r="M445" i="6"/>
  <c r="AD445" i="6" s="1"/>
  <c r="M658" i="6"/>
  <c r="U658" i="6" s="1"/>
  <c r="AL658" i="6" s="1"/>
  <c r="K108" i="6"/>
  <c r="AB108" i="6" s="1"/>
  <c r="P1049" i="6"/>
  <c r="X1049" i="6" s="1"/>
  <c r="AO1049" i="6" s="1"/>
  <c r="M1559" i="6"/>
  <c r="U1559" i="6" s="1"/>
  <c r="AL1559" i="6" s="1"/>
  <c r="P921" i="6"/>
  <c r="AG921" i="6" s="1"/>
  <c r="O1803" i="6"/>
  <c r="W1803" i="6" s="1"/>
  <c r="AN1803" i="6" s="1"/>
  <c r="M931" i="6"/>
  <c r="AD931" i="6" s="1"/>
  <c r="P1072" i="6"/>
  <c r="X1072" i="6" s="1"/>
  <c r="AO1072" i="6" s="1"/>
  <c r="O1763" i="6"/>
  <c r="AF1763" i="6" s="1"/>
  <c r="N276" i="6"/>
  <c r="V276" i="6" s="1"/>
  <c r="AM276" i="6" s="1"/>
  <c r="P222" i="6"/>
  <c r="AG222" i="6" s="1"/>
  <c r="P547" i="6"/>
  <c r="X547" i="6" s="1"/>
  <c r="AO547" i="6" s="1"/>
  <c r="O1726" i="6"/>
  <c r="AF1726" i="6" s="1"/>
  <c r="O1330" i="6"/>
  <c r="W1330" i="6" s="1"/>
  <c r="AN1330" i="6" s="1"/>
  <c r="P1385" i="6"/>
  <c r="AG1385" i="6" s="1"/>
  <c r="N774" i="6"/>
  <c r="V774" i="6" s="1"/>
  <c r="AM774" i="6" s="1"/>
  <c r="N1513" i="6"/>
  <c r="AE1513" i="6" s="1"/>
  <c r="O195" i="6"/>
  <c r="W195" i="6" s="1"/>
  <c r="AN195" i="6" s="1"/>
  <c r="M227" i="6"/>
  <c r="AD227" i="6" s="1"/>
  <c r="P252" i="6"/>
  <c r="X252" i="6" s="1"/>
  <c r="AO252" i="6" s="1"/>
  <c r="N620" i="6"/>
  <c r="AE620" i="6" s="1"/>
  <c r="N617" i="6"/>
  <c r="V617" i="6" s="1"/>
  <c r="AM617" i="6" s="1"/>
  <c r="M849" i="6"/>
  <c r="AD849" i="6" s="1"/>
  <c r="O20" i="6"/>
  <c r="W20" i="6" s="1"/>
  <c r="AN20" i="6" s="1"/>
  <c r="N915" i="6"/>
  <c r="AE915" i="6" s="1"/>
  <c r="P1567" i="6"/>
  <c r="X1567" i="6" s="1"/>
  <c r="AO1567" i="6" s="1"/>
  <c r="M1609" i="6"/>
  <c r="U1609" i="6" s="1"/>
  <c r="AL1609" i="6" s="1"/>
  <c r="N845" i="6"/>
  <c r="V845" i="6" s="1"/>
  <c r="AM845" i="6" s="1"/>
  <c r="M802" i="6"/>
  <c r="U802" i="6" s="1"/>
  <c r="AL802" i="6" s="1"/>
  <c r="N108" i="6"/>
  <c r="V108" i="6" s="1"/>
  <c r="AM108" i="6" s="1"/>
  <c r="P795" i="6"/>
  <c r="N1250" i="6"/>
  <c r="M347" i="6"/>
  <c r="U347" i="6" s="1"/>
  <c r="AL347" i="6" s="1"/>
  <c r="V2020" i="9"/>
  <c r="V1377" i="9"/>
  <c r="V1983" i="9"/>
  <c r="V1936" i="9"/>
  <c r="V1975" i="9"/>
  <c r="V2014" i="9"/>
  <c r="N443" i="6"/>
  <c r="N940" i="6"/>
  <c r="O548" i="6"/>
  <c r="AF548" i="6" s="1"/>
  <c r="N978" i="6"/>
  <c r="O292" i="6"/>
  <c r="AF292" i="6" s="1"/>
  <c r="M212" i="6"/>
  <c r="M1561" i="6"/>
  <c r="M526" i="6"/>
  <c r="O1703" i="6"/>
  <c r="M1708" i="6"/>
  <c r="AD1708" i="6" s="1"/>
  <c r="K1213" i="6"/>
  <c r="AB1213" i="6" s="1"/>
  <c r="N1408" i="6"/>
  <c r="AE1408" i="6" s="1"/>
  <c r="M1556" i="6"/>
  <c r="AD1556" i="6" s="1"/>
  <c r="P213" i="6"/>
  <c r="AG213" i="6" s="1"/>
  <c r="X213" i="6"/>
  <c r="AO213" i="6" s="1"/>
  <c r="K742" i="6"/>
  <c r="AB742" i="6" s="1"/>
  <c r="O242" i="6"/>
  <c r="AF242" i="6" s="1"/>
  <c r="P1141" i="6"/>
  <c r="AG1141" i="6" s="1"/>
  <c r="O1580" i="6"/>
  <c r="AF1580" i="6" s="1"/>
  <c r="O1497" i="6"/>
  <c r="AF1497" i="6" s="1"/>
  <c r="O427" i="6"/>
  <c r="O146" i="6"/>
  <c r="AF146" i="6" s="1"/>
  <c r="P702" i="6"/>
  <c r="AG702" i="6" s="1"/>
  <c r="O1816" i="6"/>
  <c r="AF1816" i="6" s="1"/>
  <c r="M1433" i="6"/>
  <c r="AD1433" i="6" s="1"/>
  <c r="N1603" i="6"/>
  <c r="AE1603" i="6" s="1"/>
  <c r="P1610" i="6"/>
  <c r="AG1610" i="6" s="1"/>
  <c r="N1411" i="6"/>
  <c r="V1411" i="6" s="1"/>
  <c r="AM1411" i="6" s="1"/>
  <c r="P543" i="6"/>
  <c r="K175" i="6"/>
  <c r="P1870" i="6"/>
  <c r="P486" i="6"/>
  <c r="N1797" i="6"/>
  <c r="K219" i="6"/>
  <c r="O1323" i="6"/>
  <c r="P153" i="6"/>
  <c r="O1314" i="6"/>
  <c r="P64" i="6"/>
  <c r="K693" i="6"/>
  <c r="P854" i="6"/>
  <c r="P1856" i="6"/>
  <c r="K802" i="6"/>
  <c r="AB802" i="6" s="1"/>
  <c r="K1211" i="6"/>
  <c r="AB1211" i="6" s="1"/>
  <c r="P1090" i="6"/>
  <c r="AG1090" i="6" s="1"/>
  <c r="O1844" i="6"/>
  <c r="AF1844" i="6" s="1"/>
  <c r="O1560" i="6"/>
  <c r="AF1560" i="6" s="1"/>
  <c r="P1358" i="6"/>
  <c r="AG1358" i="6" s="1"/>
  <c r="M1359" i="6"/>
  <c r="AD1359" i="6" s="1"/>
  <c r="M1744" i="6"/>
  <c r="AD1744" i="6" s="1"/>
  <c r="P971" i="6"/>
  <c r="AG971" i="6" s="1"/>
  <c r="O291" i="6"/>
  <c r="AF291" i="6" s="1"/>
  <c r="M1546" i="6"/>
  <c r="AD1546" i="6" s="1"/>
  <c r="N1785" i="6"/>
  <c r="V1785" i="6" s="1"/>
  <c r="AM1785" i="6" s="1"/>
  <c r="O530" i="6"/>
  <c r="AF530" i="6" s="1"/>
  <c r="O1762" i="6"/>
  <c r="W1762" i="6" s="1"/>
  <c r="AN1762" i="6" s="1"/>
  <c r="M285" i="6"/>
  <c r="AD285" i="6" s="1"/>
  <c r="M1485" i="6"/>
  <c r="M1668" i="6"/>
  <c r="O812" i="6"/>
  <c r="AF812" i="6" s="1"/>
  <c r="N1705" i="6"/>
  <c r="AE1705" i="6" s="1"/>
  <c r="M143" i="6"/>
  <c r="AD143" i="6" s="1"/>
  <c r="M689" i="6"/>
  <c r="AD689" i="6" s="1"/>
  <c r="M1565" i="6"/>
  <c r="AD1565" i="6" s="1"/>
  <c r="P1376" i="6"/>
  <c r="K867" i="6"/>
  <c r="N1796" i="6"/>
  <c r="AE1796" i="6" s="1"/>
  <c r="N1015" i="6"/>
  <c r="N958" i="6"/>
  <c r="AE958" i="6" s="1"/>
  <c r="M395" i="6"/>
  <c r="AD395" i="6" s="1"/>
  <c r="P508" i="6"/>
  <c r="AG508" i="6" s="1"/>
  <c r="O1179" i="6"/>
  <c r="M1579" i="6"/>
  <c r="AD1579" i="6" s="1"/>
  <c r="N1557" i="6"/>
  <c r="N1716" i="6"/>
  <c r="AE1716" i="6" s="1"/>
  <c r="O678" i="6"/>
  <c r="M1209" i="6"/>
  <c r="AD1209" i="6" s="1"/>
  <c r="O1613" i="6"/>
  <c r="AF1613" i="6" s="1"/>
  <c r="P473" i="6"/>
  <c r="AG473" i="6" s="1"/>
  <c r="O467" i="6"/>
  <c r="O276" i="6"/>
  <c r="AF276" i="6" s="1"/>
  <c r="P1378" i="6"/>
  <c r="AG1378" i="6" s="1"/>
  <c r="P1345" i="6"/>
  <c r="AG1345" i="6" s="1"/>
  <c r="P1184" i="6"/>
  <c r="AG1184" i="6" s="1"/>
  <c r="N1446" i="6"/>
  <c r="AE1446" i="6" s="1"/>
  <c r="K1286" i="6"/>
  <c r="O171" i="6"/>
  <c r="AF171" i="6" s="1"/>
  <c r="M573" i="6"/>
  <c r="M1436" i="6"/>
  <c r="AD1436" i="6" s="1"/>
  <c r="N823" i="6"/>
  <c r="O1462" i="6"/>
  <c r="AF1462" i="6" s="1"/>
  <c r="P688" i="6"/>
  <c r="X688" i="6" s="1"/>
  <c r="AO688" i="6" s="1"/>
  <c r="K1004" i="6"/>
  <c r="AB1004" i="6" s="1"/>
  <c r="K835" i="6"/>
  <c r="M17" i="6"/>
  <c r="AD17" i="6" s="1"/>
  <c r="K24" i="6"/>
  <c r="S24" i="6" s="1"/>
  <c r="AJ24" i="6" s="1"/>
  <c r="O1184" i="6"/>
  <c r="AF1184" i="6" s="1"/>
  <c r="P949" i="6"/>
  <c r="AG949" i="6" s="1"/>
  <c r="P1615" i="6"/>
  <c r="AG1615" i="6" s="1"/>
  <c r="M1406" i="6"/>
  <c r="P1083" i="6"/>
  <c r="AG1083" i="6" s="1"/>
  <c r="O387" i="6"/>
  <c r="AF387" i="6" s="1"/>
  <c r="K309" i="6"/>
  <c r="AB309" i="6" s="1"/>
  <c r="O433" i="6"/>
  <c r="N640" i="6"/>
  <c r="AE640" i="6" s="1"/>
  <c r="K43" i="6"/>
  <c r="AB43" i="6" s="1"/>
  <c r="M730" i="6"/>
  <c r="O286" i="6"/>
  <c r="O670" i="6"/>
  <c r="AF670" i="6" s="1"/>
  <c r="N898" i="6"/>
  <c r="P695" i="6"/>
  <c r="N1776" i="6"/>
  <c r="K75" i="6"/>
  <c r="S75" i="6" s="1"/>
  <c r="AJ75" i="6" s="1"/>
  <c r="O622" i="6"/>
  <c r="AF622" i="6" s="1"/>
  <c r="P574" i="6"/>
  <c r="M993" i="6"/>
  <c r="AD993" i="6" s="1"/>
  <c r="M1322" i="6"/>
  <c r="K752" i="6"/>
  <c r="AB752" i="6" s="1"/>
  <c r="K351" i="6"/>
  <c r="N1279" i="6"/>
  <c r="AE1279" i="6" s="1"/>
  <c r="P810" i="6"/>
  <c r="AG810" i="6" s="1"/>
  <c r="K1242" i="6"/>
  <c r="AB1242" i="6" s="1"/>
  <c r="P1079" i="6"/>
  <c r="K491" i="6"/>
  <c r="AB491" i="6" s="1"/>
  <c r="K676" i="6"/>
  <c r="AB676" i="6" s="1"/>
  <c r="M304" i="6"/>
  <c r="U304" i="6" s="1"/>
  <c r="AL304" i="6" s="1"/>
  <c r="K776" i="6"/>
  <c r="S776" i="6" s="1"/>
  <c r="AJ776" i="6" s="1"/>
  <c r="P347" i="6"/>
  <c r="AG347" i="6" s="1"/>
  <c r="K1062" i="6"/>
  <c r="N134" i="6"/>
  <c r="AE134" i="6" s="1"/>
  <c r="O1079" i="6"/>
  <c r="W1079" i="6" s="1"/>
  <c r="AN1079" i="6" s="1"/>
  <c r="M1720" i="6"/>
  <c r="U1720" i="6" s="1"/>
  <c r="AL1720" i="6" s="1"/>
  <c r="O875" i="6"/>
  <c r="W875" i="6" s="1"/>
  <c r="AN875" i="6" s="1"/>
  <c r="P1559" i="6"/>
  <c r="X1559" i="6" s="1"/>
  <c r="AO1559" i="6" s="1"/>
  <c r="N780" i="6"/>
  <c r="V780" i="6" s="1"/>
  <c r="AM780" i="6" s="1"/>
  <c r="O1418" i="6"/>
  <c r="W1418" i="6" s="1"/>
  <c r="AN1418" i="6" s="1"/>
  <c r="M1717" i="6"/>
  <c r="U1717" i="6" s="1"/>
  <c r="AL1717" i="6" s="1"/>
  <c r="K612" i="6"/>
  <c r="S612" i="6" s="1"/>
  <c r="AJ612" i="6" s="1"/>
  <c r="P1597" i="6"/>
  <c r="P731" i="6"/>
  <c r="V1954" i="9"/>
  <c r="V1993" i="9"/>
  <c r="V699" i="9"/>
  <c r="N155" i="6"/>
  <c r="AE155" i="6" s="1"/>
  <c r="V2009" i="9"/>
  <c r="V1980" i="9"/>
  <c r="V1712" i="9"/>
  <c r="K316" i="6"/>
  <c r="K1404" i="6"/>
  <c r="N86" i="6"/>
  <c r="AE86" i="6" s="1"/>
  <c r="O755" i="6"/>
  <c r="AF755" i="6" s="1"/>
  <c r="K267" i="6"/>
  <c r="N1516" i="6"/>
  <c r="P1379" i="6"/>
  <c r="AG1379" i="6" s="1"/>
  <c r="O111" i="6"/>
  <c r="K1762" i="6"/>
  <c r="AB1762" i="6" s="1"/>
  <c r="O1847" i="6"/>
  <c r="K1542" i="6"/>
  <c r="AB1542" i="6" s="1"/>
  <c r="N619" i="6"/>
  <c r="P1177" i="6"/>
  <c r="AG1177" i="6" s="1"/>
  <c r="K677" i="6"/>
  <c r="N415" i="6"/>
  <c r="AE415" i="6" s="1"/>
  <c r="K739" i="6"/>
  <c r="N421" i="6"/>
  <c r="AE421" i="6" s="1"/>
  <c r="M127" i="6"/>
  <c r="AD127" i="6" s="1"/>
  <c r="O941" i="6"/>
  <c r="AF941" i="6" s="1"/>
  <c r="O1520" i="6"/>
  <c r="O1719" i="6"/>
  <c r="AF1719" i="6" s="1"/>
  <c r="O1017" i="6"/>
  <c r="AF1017" i="6" s="1"/>
  <c r="O550" i="6"/>
  <c r="AF550" i="6" s="1"/>
  <c r="O451" i="6"/>
  <c r="AF451" i="6" s="1"/>
  <c r="P1624" i="6"/>
  <c r="AG1624" i="6" s="1"/>
  <c r="M1560" i="6"/>
  <c r="M1777" i="6"/>
  <c r="AD1777" i="6" s="1"/>
  <c r="M224" i="6"/>
  <c r="P1563" i="6"/>
  <c r="AG1563" i="6" s="1"/>
  <c r="N484" i="6"/>
  <c r="M357" i="6"/>
  <c r="AD357" i="6" s="1"/>
  <c r="N1637" i="6"/>
  <c r="P1364" i="6"/>
  <c r="AG1364" i="6" s="1"/>
  <c r="P1706" i="6"/>
  <c r="P1319" i="6"/>
  <c r="AG1319" i="6" s="1"/>
  <c r="M1476" i="6"/>
  <c r="AD1476" i="6" s="1"/>
  <c r="N1534" i="6"/>
  <c r="AE1534" i="6" s="1"/>
  <c r="M917" i="6"/>
  <c r="M992" i="6"/>
  <c r="AD992" i="6" s="1"/>
  <c r="M584" i="6"/>
  <c r="AD584" i="6" s="1"/>
  <c r="M459" i="6"/>
  <c r="AD459" i="6" s="1"/>
  <c r="N527" i="6"/>
  <c r="N1049" i="6"/>
  <c r="AE1049" i="6" s="1"/>
  <c r="P190" i="6"/>
  <c r="AG190" i="6" s="1"/>
  <c r="O1645" i="6"/>
  <c r="AF1645" i="6" s="1"/>
  <c r="P1512" i="6"/>
  <c r="N127" i="6"/>
  <c r="AE127" i="6" s="1"/>
  <c r="K1176" i="6"/>
  <c r="K1287" i="6"/>
  <c r="AB1287" i="6" s="1"/>
  <c r="N282" i="6"/>
  <c r="P469" i="6"/>
  <c r="AG469" i="6" s="1"/>
  <c r="P968" i="6"/>
  <c r="AG968" i="6" s="1"/>
  <c r="P561" i="6"/>
  <c r="AG561" i="6" s="1"/>
  <c r="O669" i="6"/>
  <c r="M1544" i="6"/>
  <c r="AD1544" i="6" s="1"/>
  <c r="P307" i="6"/>
  <c r="M167" i="6"/>
  <c r="M1284" i="6"/>
  <c r="K927" i="6"/>
  <c r="O1698" i="6"/>
  <c r="P1868" i="6"/>
  <c r="N1865" i="6"/>
  <c r="AE1865" i="6" s="1"/>
  <c r="M1725" i="6"/>
  <c r="K1042" i="6"/>
  <c r="K951" i="6"/>
  <c r="O1509" i="6"/>
  <c r="P1787" i="6"/>
  <c r="O1391" i="6"/>
  <c r="N1242" i="6"/>
  <c r="AE1242" i="6" s="1"/>
  <c r="M1285" i="6"/>
  <c r="O769" i="6"/>
  <c r="AF769" i="6" s="1"/>
  <c r="M1283" i="6"/>
  <c r="K783" i="6"/>
  <c r="K1227" i="6"/>
  <c r="AB1227" i="6" s="1"/>
  <c r="K1661" i="6"/>
  <c r="M325" i="6"/>
  <c r="AD325" i="6" s="1"/>
  <c r="P1039" i="6"/>
  <c r="AG1039" i="6" s="1"/>
  <c r="P931" i="6"/>
  <c r="AG931" i="6" s="1"/>
  <c r="O31" i="6"/>
  <c r="M1157" i="6"/>
  <c r="AD1157" i="6" s="1"/>
  <c r="P892" i="6"/>
  <c r="M1180" i="6"/>
  <c r="AD1180" i="6" s="1"/>
  <c r="M1510" i="6"/>
  <c r="O388" i="6"/>
  <c r="AF388" i="6" s="1"/>
  <c r="M900" i="6"/>
  <c r="AD900" i="6" s="1"/>
  <c r="M957" i="6"/>
  <c r="AD957" i="6" s="1"/>
  <c r="N422" i="6"/>
  <c r="M1182" i="6"/>
  <c r="AD1182" i="6" s="1"/>
  <c r="P397" i="6"/>
  <c r="AG397" i="6" s="1"/>
  <c r="N531" i="6"/>
  <c r="AE531" i="6" s="1"/>
  <c r="P950" i="6"/>
  <c r="N1153" i="6"/>
  <c r="AE1153" i="6" s="1"/>
  <c r="K310" i="6"/>
  <c r="AB310" i="6" s="1"/>
  <c r="K1260" i="6"/>
  <c r="AB1260" i="6" s="1"/>
  <c r="N920" i="6"/>
  <c r="K1250" i="6"/>
  <c r="AB1250" i="6" s="1"/>
  <c r="M1811" i="6"/>
  <c r="P1620" i="6"/>
  <c r="O240" i="6"/>
  <c r="AF240" i="6" s="1"/>
  <c r="N303" i="6"/>
  <c r="N1124" i="6"/>
  <c r="AE1124" i="6" s="1"/>
  <c r="P1163" i="6"/>
  <c r="O250" i="6"/>
  <c r="W250" i="6" s="1"/>
  <c r="AN250" i="6" s="1"/>
  <c r="M558" i="6"/>
  <c r="M25" i="6"/>
  <c r="U25" i="6" s="1"/>
  <c r="AL25" i="6" s="1"/>
  <c r="P1505" i="6"/>
  <c r="AG1505" i="6" s="1"/>
  <c r="N1449" i="6"/>
  <c r="N628" i="6"/>
  <c r="AE628" i="6" s="1"/>
  <c r="N328" i="6"/>
  <c r="O1567" i="6"/>
  <c r="AF1567" i="6" s="1"/>
  <c r="O1432" i="6"/>
  <c r="P253" i="6"/>
  <c r="AG253" i="6" s="1"/>
  <c r="P1113" i="6"/>
  <c r="P1267" i="6"/>
  <c r="AG1267" i="6" s="1"/>
  <c r="O1626" i="6"/>
  <c r="M850" i="6"/>
  <c r="AD850" i="6" s="1"/>
  <c r="M1722" i="6"/>
  <c r="O1430" i="6"/>
  <c r="AF1430" i="6" s="1"/>
  <c r="O1302" i="6"/>
  <c r="N1657" i="6"/>
  <c r="AE1657" i="6" s="1"/>
  <c r="N1571" i="6"/>
  <c r="N153" i="6"/>
  <c r="AE153" i="6" s="1"/>
  <c r="O1413" i="6"/>
  <c r="M1478" i="6"/>
  <c r="AD1478" i="6" s="1"/>
  <c r="N888" i="6"/>
  <c r="P503" i="6"/>
  <c r="AG503" i="6" s="1"/>
  <c r="N182" i="6"/>
  <c r="AE182" i="6" s="1"/>
  <c r="P1770" i="6"/>
  <c r="AG1770" i="6" s="1"/>
  <c r="N432" i="6"/>
  <c r="AE432" i="6" s="1"/>
  <c r="N1285" i="6"/>
  <c r="AE1285" i="6" s="1"/>
  <c r="O612" i="6"/>
  <c r="AF612" i="6" s="1"/>
  <c r="K457" i="6"/>
  <c r="O1869" i="6"/>
  <c r="AF1869" i="6" s="1"/>
  <c r="N1861" i="6"/>
  <c r="O1408" i="6"/>
  <c r="W1408" i="6" s="1"/>
  <c r="AN1408" i="6" s="1"/>
  <c r="K1019" i="6"/>
  <c r="N1387" i="6"/>
  <c r="V1387" i="6" s="1"/>
  <c r="AM1387" i="6" s="1"/>
  <c r="M964" i="6"/>
  <c r="M1134" i="6"/>
  <c r="U1134" i="6" s="1"/>
  <c r="AL1134" i="6" s="1"/>
  <c r="P1175" i="6"/>
  <c r="N1267" i="6"/>
  <c r="V1267" i="6" s="1"/>
  <c r="AM1267" i="6" s="1"/>
  <c r="P649" i="6"/>
  <c r="O1618" i="6"/>
  <c r="W1618" i="6" s="1"/>
  <c r="AN1618" i="6" s="1"/>
  <c r="O1037" i="6"/>
  <c r="N1836" i="6"/>
  <c r="AE1836" i="6" s="1"/>
  <c r="O1296" i="6"/>
  <c r="AF1296" i="6" s="1"/>
  <c r="O1564" i="6"/>
  <c r="AF1564" i="6" s="1"/>
  <c r="O339" i="6"/>
  <c r="AF339" i="6" s="1"/>
  <c r="P1772" i="6"/>
  <c r="AG1772" i="6" s="1"/>
  <c r="M1692" i="6"/>
  <c r="AD1692" i="6" s="1"/>
  <c r="O727" i="6"/>
  <c r="AF727" i="6" s="1"/>
  <c r="K514" i="6"/>
  <c r="AB514" i="6" s="1"/>
  <c r="N1669" i="6"/>
  <c r="AE1669" i="6" s="1"/>
  <c r="M1605" i="6"/>
  <c r="U1605" i="6" s="1"/>
  <c r="AL1605" i="6" s="1"/>
  <c r="O748" i="6"/>
  <c r="W748" i="6" s="1"/>
  <c r="AN748" i="6" s="1"/>
  <c r="O841" i="6"/>
  <c r="W841" i="6" s="1"/>
  <c r="AN841" i="6" s="1"/>
  <c r="O1092" i="6"/>
  <c r="W1092" i="6" s="1"/>
  <c r="AN1092" i="6" s="1"/>
  <c r="O112" i="6"/>
  <c r="W112" i="6" s="1"/>
  <c r="AN112" i="6" s="1"/>
  <c r="M1389" i="6"/>
  <c r="U1389" i="6" s="1"/>
  <c r="AL1389" i="6" s="1"/>
  <c r="P1609" i="6"/>
  <c r="X1609" i="6" s="1"/>
  <c r="AO1609" i="6" s="1"/>
  <c r="P728" i="6"/>
  <c r="X728" i="6" s="1"/>
  <c r="AO728" i="6" s="1"/>
  <c r="N268" i="6"/>
  <c r="V268" i="6" s="1"/>
  <c r="AM268" i="6" s="1"/>
  <c r="K1597" i="6"/>
  <c r="S1597" i="6" s="1"/>
  <c r="AJ1597" i="6" s="1"/>
  <c r="P743" i="6"/>
  <c r="X743" i="6" s="1"/>
  <c r="AO743" i="6" s="1"/>
  <c r="M1440" i="6"/>
  <c r="U1440" i="6" s="1"/>
  <c r="AL1440" i="6" s="1"/>
  <c r="P1596" i="6"/>
  <c r="X1596" i="6" s="1"/>
  <c r="AO1596" i="6" s="1"/>
  <c r="N1701" i="6"/>
  <c r="V1701" i="6" s="1"/>
  <c r="AM1701" i="6" s="1"/>
  <c r="N1649" i="6"/>
  <c r="V1649" i="6" s="1"/>
  <c r="AM1649" i="6" s="1"/>
  <c r="O1073" i="6"/>
  <c r="W1073" i="6" s="1"/>
  <c r="AN1073" i="6" s="1"/>
  <c r="N1390" i="6"/>
  <c r="V1390" i="6" s="1"/>
  <c r="AM1390" i="6" s="1"/>
  <c r="N1831" i="6"/>
  <c r="V1831" i="6" s="1"/>
  <c r="AM1831" i="6" s="1"/>
  <c r="P1544" i="6"/>
  <c r="X1544" i="6" s="1"/>
  <c r="AO1544" i="6" s="1"/>
  <c r="P242" i="6"/>
  <c r="X242" i="6" s="1"/>
  <c r="AO242" i="6" s="1"/>
  <c r="N70" i="6"/>
  <c r="V70" i="6" s="1"/>
  <c r="AM70" i="6" s="1"/>
  <c r="M274" i="6"/>
  <c r="U274" i="6" s="1"/>
  <c r="AL274" i="6" s="1"/>
  <c r="M271" i="6"/>
  <c r="U271" i="6" s="1"/>
  <c r="AL271" i="6" s="1"/>
  <c r="K1210" i="6"/>
  <c r="S1210" i="6" s="1"/>
  <c r="AJ1210" i="6" s="1"/>
  <c r="P130" i="6"/>
  <c r="X130" i="6" s="1"/>
  <c r="AO130" i="6" s="1"/>
  <c r="O1534" i="6"/>
  <c r="AF1534" i="6" s="1"/>
  <c r="M989" i="6"/>
  <c r="AD989" i="6" s="1"/>
  <c r="O33" i="6"/>
  <c r="AF33" i="6" s="1"/>
  <c r="M408" i="6"/>
  <c r="AD408" i="6" s="1"/>
  <c r="M1495" i="6"/>
  <c r="AD1495" i="6" s="1"/>
  <c r="M1818" i="6"/>
  <c r="AD1818" i="6" s="1"/>
  <c r="P1678" i="6"/>
  <c r="AG1678" i="6" s="1"/>
  <c r="O1772" i="6"/>
  <c r="AF1772" i="6" s="1"/>
  <c r="O988" i="6"/>
  <c r="AF988" i="6" s="1"/>
  <c r="P1476" i="6"/>
  <c r="AG1476" i="6" s="1"/>
  <c r="M530" i="6"/>
  <c r="AD530" i="6" s="1"/>
  <c r="M352" i="6"/>
  <c r="AD352" i="6" s="1"/>
  <c r="O191" i="6"/>
  <c r="AF191" i="6" s="1"/>
  <c r="N1203" i="6"/>
  <c r="AE1203" i="6" s="1"/>
  <c r="N270" i="6"/>
  <c r="AE270" i="6" s="1"/>
  <c r="N321" i="6"/>
  <c r="N1337" i="6"/>
  <c r="AE1337" i="6" s="1"/>
  <c r="N1236" i="6"/>
  <c r="AE1236" i="6" s="1"/>
  <c r="M461" i="6"/>
  <c r="AD461" i="6" s="1"/>
  <c r="P1704" i="6"/>
  <c r="AG1704" i="6" s="1"/>
  <c r="K1765" i="6"/>
  <c r="AB1765" i="6" s="1"/>
  <c r="P1382" i="6"/>
  <c r="AG1382" i="6" s="1"/>
  <c r="M1746" i="6"/>
  <c r="AD1746" i="6" s="1"/>
  <c r="M1619" i="6"/>
  <c r="AD1619" i="6" s="1"/>
  <c r="U1619" i="6"/>
  <c r="AL1619" i="6" s="1"/>
  <c r="O1635" i="6"/>
  <c r="AF1635" i="6" s="1"/>
  <c r="O1758" i="6"/>
  <c r="AF1758" i="6" s="1"/>
  <c r="O1353" i="6"/>
  <c r="AF1353" i="6" s="1"/>
  <c r="O649" i="6"/>
  <c r="AF649" i="6" s="1"/>
  <c r="M534" i="6"/>
  <c r="AD534" i="6" s="1"/>
  <c r="N263" i="6"/>
  <c r="AE263" i="6" s="1"/>
  <c r="P449" i="6"/>
  <c r="AG449" i="6" s="1"/>
  <c r="N785" i="6"/>
  <c r="O1482" i="6"/>
  <c r="AF1482" i="6" s="1"/>
  <c r="O1253" i="6"/>
  <c r="AF1253" i="6" s="1"/>
  <c r="M1704" i="6"/>
  <c r="AD1704" i="6" s="1"/>
  <c r="N864" i="6"/>
  <c r="V864" i="6" s="1"/>
  <c r="AM864" i="6" s="1"/>
  <c r="N1233" i="6"/>
  <c r="V1233" i="6" s="1"/>
  <c r="AM1233" i="6" s="1"/>
  <c r="N1440" i="6"/>
  <c r="V1440" i="6" s="1"/>
  <c r="AM1440" i="6" s="1"/>
  <c r="N58" i="6"/>
  <c r="V58" i="6" s="1"/>
  <c r="AM58" i="6" s="1"/>
  <c r="O1266" i="6"/>
  <c r="W1266" i="6" s="1"/>
  <c r="AN1266" i="6" s="1"/>
  <c r="K1238" i="6"/>
  <c r="S1238" i="6" s="1"/>
  <c r="AJ1238" i="6" s="1"/>
  <c r="M54" i="6"/>
  <c r="U54" i="6" s="1"/>
  <c r="AL54" i="6" s="1"/>
  <c r="K821" i="6"/>
  <c r="S821" i="6" s="1"/>
  <c r="AJ821" i="6" s="1"/>
  <c r="K928" i="6"/>
  <c r="S928" i="6" s="1"/>
  <c r="AJ928" i="6" s="1"/>
  <c r="N80" i="6"/>
  <c r="V80" i="6" s="1"/>
  <c r="AM80" i="6" s="1"/>
  <c r="K1216" i="6"/>
  <c r="S1216" i="6" s="1"/>
  <c r="AJ1216" i="6" s="1"/>
  <c r="O602" i="6"/>
  <c r="W602" i="6" s="1"/>
  <c r="AN602" i="6" s="1"/>
  <c r="P1025" i="6"/>
  <c r="X1025" i="6" s="1"/>
  <c r="AO1025" i="6" s="1"/>
  <c r="N83" i="6"/>
  <c r="V83" i="6" s="1"/>
  <c r="AM83" i="6" s="1"/>
  <c r="P1625" i="6"/>
  <c r="X1625" i="6" s="1"/>
  <c r="AO1625" i="6" s="1"/>
  <c r="N90" i="6"/>
  <c r="V90" i="6" s="1"/>
  <c r="AM90" i="6" s="1"/>
  <c r="O1831" i="6"/>
  <c r="W1831" i="6" s="1"/>
  <c r="AN1831" i="6" s="1"/>
  <c r="N1777" i="6"/>
  <c r="V1777" i="6" s="1"/>
  <c r="AM1777" i="6" s="1"/>
  <c r="K1205" i="6"/>
  <c r="S1205" i="6" s="1"/>
  <c r="AJ1205" i="6" s="1"/>
  <c r="O1828" i="6"/>
  <c r="W1828" i="6" s="1"/>
  <c r="AN1828" i="6" s="1"/>
  <c r="K947" i="6"/>
  <c r="AB947" i="6" s="1"/>
  <c r="K645" i="6"/>
  <c r="AB645" i="6" s="1"/>
  <c r="P1157" i="6"/>
  <c r="AG1157" i="6" s="1"/>
  <c r="M1786" i="6"/>
  <c r="AD1786" i="6" s="1"/>
  <c r="M1432" i="6"/>
  <c r="AD1432" i="6" s="1"/>
  <c r="M351" i="6"/>
  <c r="U351" i="6" s="1"/>
  <c r="AL351" i="6" s="1"/>
  <c r="K68" i="6"/>
  <c r="S68" i="6" s="1"/>
  <c r="AJ68" i="6" s="1"/>
  <c r="O1298" i="6"/>
  <c r="W1298" i="6" s="1"/>
  <c r="AN1298" i="6" s="1"/>
  <c r="P712" i="6"/>
  <c r="X712" i="6" s="1"/>
  <c r="AO712" i="6" s="1"/>
  <c r="N47" i="6"/>
  <c r="V47" i="6" s="1"/>
  <c r="AM47" i="6" s="1"/>
  <c r="K777" i="6"/>
  <c r="S777" i="6" s="1"/>
  <c r="AJ777" i="6" s="1"/>
  <c r="K101" i="6"/>
  <c r="S101" i="6" s="1"/>
  <c r="AJ101" i="6" s="1"/>
  <c r="P479" i="6"/>
  <c r="X479" i="6" s="1"/>
  <c r="AO479" i="6" s="1"/>
  <c r="M1428" i="6"/>
  <c r="U1428" i="6" s="1"/>
  <c r="AL1428" i="6" s="1"/>
  <c r="K39" i="6"/>
  <c r="S39" i="6" s="1"/>
  <c r="AJ39" i="6" s="1"/>
  <c r="P1057" i="6"/>
  <c r="X1057" i="6" s="1"/>
  <c r="AO1057" i="6" s="1"/>
  <c r="M81" i="6"/>
  <c r="U81" i="6" s="1"/>
  <c r="AL81" i="6" s="1"/>
  <c r="O435" i="6"/>
  <c r="AF435" i="6" s="1"/>
  <c r="N1095" i="6"/>
  <c r="AE1095" i="6" s="1"/>
  <c r="O232" i="6"/>
  <c r="AF232" i="6" s="1"/>
  <c r="O593" i="6"/>
  <c r="W593" i="6" s="1"/>
  <c r="AN593" i="6" s="1"/>
  <c r="P290" i="6"/>
  <c r="X290" i="6" s="1"/>
  <c r="AO290" i="6" s="1"/>
  <c r="O1014" i="6"/>
  <c r="AF1014" i="6" s="1"/>
  <c r="O586" i="6"/>
  <c r="W586" i="6" s="1"/>
  <c r="AN586" i="6" s="1"/>
  <c r="P146" i="6"/>
  <c r="X146" i="6" s="1"/>
  <c r="AO146" i="6" s="1"/>
  <c r="P594" i="6"/>
  <c r="X594" i="6" s="1"/>
  <c r="AO594" i="6" s="1"/>
  <c r="O17" i="6"/>
  <c r="AF17" i="6" s="1"/>
  <c r="N1139" i="6"/>
  <c r="O830" i="6"/>
  <c r="O83" i="6"/>
  <c r="W83" i="6" s="1"/>
  <c r="AN83" i="6" s="1"/>
  <c r="O865" i="6"/>
  <c r="W865" i="6" s="1"/>
  <c r="AN865" i="6" s="1"/>
  <c r="M476" i="6"/>
  <c r="U476" i="6" s="1"/>
  <c r="AL476" i="6" s="1"/>
  <c r="M750" i="6"/>
  <c r="AD750" i="6" s="1"/>
  <c r="P211" i="6"/>
  <c r="X211" i="6" s="1"/>
  <c r="AO211" i="6" s="1"/>
  <c r="N1157" i="6"/>
  <c r="V1157" i="6" s="1"/>
  <c r="AM1157" i="6" s="1"/>
  <c r="N499" i="6"/>
  <c r="V499" i="6" s="1"/>
  <c r="AM499" i="6" s="1"/>
  <c r="M384" i="6"/>
  <c r="U384" i="6" s="1"/>
  <c r="AL384" i="6" s="1"/>
  <c r="M469" i="6"/>
  <c r="AD469" i="6" s="1"/>
  <c r="M508" i="6"/>
  <c r="AD508" i="6" s="1"/>
  <c r="M631" i="6"/>
  <c r="AD631" i="6" s="1"/>
  <c r="M1125" i="6"/>
  <c r="U1125" i="6" s="1"/>
  <c r="AL1125" i="6" s="1"/>
  <c r="N729" i="6"/>
  <c r="V729" i="6" s="1"/>
  <c r="AM729" i="6" s="1"/>
  <c r="N1257" i="6"/>
  <c r="V1257" i="6" s="1"/>
  <c r="AM1257" i="6" s="1"/>
  <c r="O97" i="6"/>
  <c r="W97" i="6" s="1"/>
  <c r="AN97" i="6" s="1"/>
  <c r="K1110" i="6"/>
  <c r="S1110" i="6" s="1"/>
  <c r="AJ1110" i="6" s="1"/>
  <c r="P223" i="6"/>
  <c r="AG223" i="6" s="1"/>
  <c r="N194" i="6"/>
  <c r="V194" i="6" s="1"/>
  <c r="AM194" i="6" s="1"/>
  <c r="N1430" i="6"/>
  <c r="V1430" i="6" s="1"/>
  <c r="AM1430" i="6" s="1"/>
  <c r="O441" i="6"/>
  <c r="AF441" i="6" s="1"/>
  <c r="O525" i="6"/>
  <c r="AF525" i="6" s="1"/>
  <c r="O301" i="6"/>
  <c r="AF301" i="6" s="1"/>
  <c r="M418" i="6"/>
  <c r="AD418" i="6" s="1"/>
  <c r="K749" i="6"/>
  <c r="AB749" i="6" s="1"/>
  <c r="O549" i="6"/>
  <c r="AF549" i="6" s="1"/>
  <c r="O577" i="6"/>
  <c r="AF577" i="6" s="1"/>
  <c r="P434" i="6"/>
  <c r="AG434" i="6" s="1"/>
  <c r="K604" i="6"/>
  <c r="AB604" i="6" s="1"/>
  <c r="P1504" i="6"/>
  <c r="AG1504" i="6" s="1"/>
  <c r="P1092" i="6"/>
  <c r="K1613" i="6"/>
  <c r="AB1613" i="6" s="1"/>
  <c r="P780" i="6"/>
  <c r="AG780" i="6" s="1"/>
  <c r="P926" i="6"/>
  <c r="AG926" i="6" s="1"/>
  <c r="N1119" i="6"/>
  <c r="AE1119" i="6" s="1"/>
  <c r="N481" i="6"/>
  <c r="AE481" i="6" s="1"/>
  <c r="K313" i="6"/>
  <c r="AB313" i="6" s="1"/>
  <c r="M83" i="6"/>
  <c r="AD83" i="6" s="1"/>
  <c r="K1083" i="6"/>
  <c r="AB1083" i="6" s="1"/>
  <c r="M1327" i="6"/>
  <c r="AD1327" i="6" s="1"/>
  <c r="N568" i="6"/>
  <c r="AE568" i="6" s="1"/>
  <c r="M1471" i="6"/>
  <c r="AD1471" i="6" s="1"/>
  <c r="O1585" i="6"/>
  <c r="AF1585" i="6" s="1"/>
  <c r="M1606" i="6"/>
  <c r="AD1606" i="6" s="1"/>
  <c r="K249" i="6"/>
  <c r="AB249" i="6" s="1"/>
  <c r="O284" i="6"/>
  <c r="AF284" i="6" s="1"/>
  <c r="M1045" i="6"/>
  <c r="P1643" i="6"/>
  <c r="AG1643" i="6" s="1"/>
  <c r="N1190" i="6"/>
  <c r="AE1190" i="6" s="1"/>
  <c r="N419" i="6"/>
  <c r="AE419" i="6" s="1"/>
  <c r="M510" i="6"/>
  <c r="AD510" i="6" s="1"/>
  <c r="M1497" i="6"/>
  <c r="AD1497" i="6" s="1"/>
  <c r="O1524" i="6"/>
  <c r="AF1524" i="6" s="1"/>
  <c r="O1356" i="6"/>
  <c r="AF1356" i="6" s="1"/>
  <c r="P882" i="6"/>
  <c r="AG882" i="6" s="1"/>
  <c r="K861" i="6"/>
  <c r="AB861" i="6" s="1"/>
  <c r="N634" i="6"/>
  <c r="AE634" i="6" s="1"/>
  <c r="M208" i="6"/>
  <c r="AD208" i="6" s="1"/>
  <c r="O975" i="6"/>
  <c r="AF975" i="6" s="1"/>
  <c r="N397" i="6"/>
  <c r="AE397" i="6" s="1"/>
  <c r="P1423" i="6"/>
  <c r="AG1423" i="6" s="1"/>
  <c r="K422" i="6"/>
  <c r="AB422" i="6" s="1"/>
  <c r="N46" i="6"/>
  <c r="N918" i="6"/>
  <c r="AE918" i="6" s="1"/>
  <c r="O831" i="6"/>
  <c r="AF831" i="6" s="1"/>
  <c r="M1137" i="6"/>
  <c r="AD1137" i="6" s="1"/>
  <c r="N1307" i="6"/>
  <c r="AE1307" i="6" s="1"/>
  <c r="M1768" i="6"/>
  <c r="O1101" i="6"/>
  <c r="AF1101" i="6" s="1"/>
  <c r="P1169" i="6"/>
  <c r="AG1169" i="6" s="1"/>
  <c r="O1633" i="6"/>
  <c r="AF1633" i="6" s="1"/>
  <c r="O930" i="6"/>
  <c r="N198" i="6"/>
  <c r="AE198" i="6" s="1"/>
  <c r="N630" i="6"/>
  <c r="AE630" i="6" s="1"/>
  <c r="O1830" i="6"/>
  <c r="AF1830" i="6" s="1"/>
  <c r="P1758" i="6"/>
  <c r="AG1758" i="6" s="1"/>
  <c r="O536" i="6"/>
  <c r="AF536" i="6" s="1"/>
  <c r="P450" i="6"/>
  <c r="AG450" i="6" s="1"/>
  <c r="P1174" i="6"/>
  <c r="AG1174" i="6" s="1"/>
  <c r="K1329" i="6"/>
  <c r="AB1329" i="6" s="1"/>
  <c r="O351" i="6"/>
  <c r="AF351" i="6" s="1"/>
  <c r="O736" i="6"/>
  <c r="AF736" i="6" s="1"/>
  <c r="N1594" i="6"/>
  <c r="AE1594" i="6" s="1"/>
  <c r="M1183" i="6"/>
  <c r="AD1183" i="6" s="1"/>
  <c r="M266" i="6"/>
  <c r="AD266" i="6" s="1"/>
  <c r="P1535" i="6"/>
  <c r="AG1535" i="6" s="1"/>
  <c r="N1479" i="6"/>
  <c r="AE1479" i="6" s="1"/>
  <c r="K795" i="6"/>
  <c r="O1154" i="6"/>
  <c r="AF1154" i="6" s="1"/>
  <c r="N355" i="6"/>
  <c r="N886" i="6"/>
  <c r="M1573" i="6"/>
  <c r="AD1573" i="6" s="1"/>
  <c r="P1259" i="6"/>
  <c r="AG1259" i="6" s="1"/>
  <c r="P232" i="6"/>
  <c r="AG232" i="6" s="1"/>
  <c r="M1749" i="6"/>
  <c r="N1159" i="6"/>
  <c r="O757" i="6"/>
  <c r="AF757" i="6" s="1"/>
  <c r="P1867" i="6"/>
  <c r="AG1867" i="6" s="1"/>
  <c r="K755" i="6"/>
  <c r="AB755" i="6" s="1"/>
  <c r="P621" i="6"/>
  <c r="AG621" i="6" s="1"/>
  <c r="M100" i="6"/>
  <c r="AD100" i="6" s="1"/>
  <c r="M672" i="6"/>
  <c r="AD672" i="6" s="1"/>
  <c r="M1074" i="6"/>
  <c r="AD1074" i="6" s="1"/>
  <c r="M449" i="6"/>
  <c r="AD449" i="6" s="1"/>
  <c r="P901" i="6"/>
  <c r="K1510" i="6"/>
  <c r="AB1510" i="6" s="1"/>
  <c r="O1677" i="6"/>
  <c r="AF1677" i="6" s="1"/>
  <c r="M1357" i="6"/>
  <c r="AD1357" i="6" s="1"/>
  <c r="P1331" i="6"/>
  <c r="K1479" i="6"/>
  <c r="AB1479" i="6" s="1"/>
  <c r="O1176" i="6"/>
  <c r="AF1176" i="6" s="1"/>
  <c r="M519" i="6"/>
  <c r="AD519" i="6" s="1"/>
  <c r="N148" i="6"/>
  <c r="N1110" i="6"/>
  <c r="AE1110" i="6" s="1"/>
  <c r="K628" i="6"/>
  <c r="AB628" i="6" s="1"/>
  <c r="K1463" i="6"/>
  <c r="S1463" i="6" s="1"/>
  <c r="AJ1463" i="6" s="1"/>
  <c r="O721" i="6"/>
  <c r="AF721" i="6" s="1"/>
  <c r="O412" i="6"/>
  <c r="AF412" i="6" s="1"/>
  <c r="O624" i="6"/>
  <c r="AF624" i="6" s="1"/>
  <c r="N509" i="6"/>
  <c r="AE509" i="6" s="1"/>
  <c r="P442" i="6"/>
  <c r="K1360" i="6"/>
  <c r="AB1360" i="6" s="1"/>
  <c r="P1828" i="6"/>
  <c r="AG1828" i="6" s="1"/>
  <c r="P216" i="6"/>
  <c r="AG216" i="6" s="1"/>
  <c r="K1177" i="6"/>
  <c r="P241" i="6"/>
  <c r="AG241" i="6" s="1"/>
  <c r="K948" i="6"/>
  <c r="AB948" i="6" s="1"/>
  <c r="N51" i="6"/>
  <c r="AE51" i="6" s="1"/>
  <c r="K1654" i="6"/>
  <c r="K548" i="6"/>
  <c r="S548" i="6" s="1"/>
  <c r="AJ548" i="6" s="1"/>
  <c r="N586" i="6"/>
  <c r="AE586" i="6" s="1"/>
  <c r="P496" i="6"/>
  <c r="AG496" i="6" s="1"/>
  <c r="P1776" i="6"/>
  <c r="X1776" i="6" s="1"/>
  <c r="AO1776" i="6" s="1"/>
  <c r="K703" i="6"/>
  <c r="AB703" i="6" s="1"/>
  <c r="P1329" i="6"/>
  <c r="AG1329" i="6" s="1"/>
  <c r="N1583" i="6"/>
  <c r="AE1583" i="6" s="1"/>
  <c r="O1794" i="6"/>
  <c r="AF1794" i="6" s="1"/>
  <c r="K593" i="6"/>
  <c r="AB593" i="6" s="1"/>
  <c r="P510" i="6"/>
  <c r="K589" i="6"/>
  <c r="AB589" i="6" s="1"/>
  <c r="K92" i="6"/>
  <c r="AB92" i="6" s="1"/>
  <c r="K993" i="6"/>
  <c r="AB993" i="6" s="1"/>
  <c r="M891" i="6"/>
  <c r="K629" i="6"/>
  <c r="AB629" i="6" s="1"/>
  <c r="K437" i="6"/>
  <c r="AB437" i="6" s="1"/>
  <c r="O1320" i="6"/>
  <c r="AF1320" i="6" s="1"/>
  <c r="M32" i="6"/>
  <c r="P908" i="6"/>
  <c r="AG908" i="6" s="1"/>
  <c r="K725" i="6"/>
  <c r="AB725" i="6" s="1"/>
  <c r="O1165" i="6"/>
  <c r="AF1165" i="6" s="1"/>
  <c r="M955" i="6"/>
  <c r="AD955" i="6" s="1"/>
  <c r="N1177" i="6"/>
  <c r="AE1177" i="6" s="1"/>
  <c r="P386" i="6"/>
  <c r="AG386" i="6" s="1"/>
  <c r="P1058" i="6"/>
  <c r="AG1058" i="6" s="1"/>
  <c r="M197" i="6"/>
  <c r="N1615" i="6"/>
  <c r="AE1615" i="6" s="1"/>
  <c r="O1164" i="6"/>
  <c r="W1164" i="6" s="1"/>
  <c r="AN1164" i="6" s="1"/>
  <c r="N1022" i="6"/>
  <c r="AE1022" i="6" s="1"/>
  <c r="O40" i="6"/>
  <c r="W40" i="6" s="1"/>
  <c r="AN40" i="6" s="1"/>
  <c r="P40" i="6"/>
  <c r="AG40" i="6" s="1"/>
  <c r="N559" i="6"/>
  <c r="V559" i="6" s="1"/>
  <c r="AM559" i="6" s="1"/>
  <c r="O409" i="6"/>
  <c r="AF409" i="6" s="1"/>
  <c r="O944" i="6"/>
  <c r="AF944" i="6" s="1"/>
  <c r="P824" i="6"/>
  <c r="P714" i="6"/>
  <c r="P710" i="6"/>
  <c r="X710" i="6" s="1"/>
  <c r="AO710" i="6" s="1"/>
  <c r="O312" i="6"/>
  <c r="AF312" i="6" s="1"/>
  <c r="N374" i="6"/>
  <c r="AE374" i="6" s="1"/>
  <c r="O1036" i="6"/>
  <c r="N1555" i="6"/>
  <c r="AE1555" i="6" s="1"/>
  <c r="O225" i="6"/>
  <c r="AF225" i="6" s="1"/>
  <c r="P279" i="6"/>
  <c r="AG279" i="6" s="1"/>
  <c r="O233" i="6"/>
  <c r="W233" i="6" s="1"/>
  <c r="AN233" i="6" s="1"/>
  <c r="K59" i="6"/>
  <c r="AB59" i="6" s="1"/>
  <c r="M327" i="6"/>
  <c r="AD327" i="6" s="1"/>
  <c r="O543" i="6"/>
  <c r="AF543" i="6" s="1"/>
  <c r="O715" i="6"/>
  <c r="AF715" i="6" s="1"/>
  <c r="N622" i="6"/>
  <c r="AE622" i="6" s="1"/>
  <c r="M1024" i="6"/>
  <c r="N861" i="6"/>
  <c r="AE861" i="6" s="1"/>
  <c r="M452" i="6"/>
  <c r="AD452" i="6" s="1"/>
  <c r="M626" i="6"/>
  <c r="M685" i="6"/>
  <c r="M1295" i="6"/>
  <c r="U1295" i="6" s="1"/>
  <c r="AL1295" i="6" s="1"/>
  <c r="M312" i="6"/>
  <c r="AD312" i="6" s="1"/>
  <c r="N463" i="6"/>
  <c r="N731" i="6"/>
  <c r="M693" i="6"/>
  <c r="U693" i="6" s="1"/>
  <c r="AL693" i="6" s="1"/>
  <c r="K600" i="6"/>
  <c r="AB600" i="6" s="1"/>
  <c r="M1097" i="6"/>
  <c r="AD1097" i="6" s="1"/>
  <c r="M595" i="6"/>
  <c r="AD595" i="6" s="1"/>
  <c r="U595" i="6"/>
  <c r="AL595" i="6" s="1"/>
  <c r="N1206" i="6"/>
  <c r="AE1206" i="6" s="1"/>
  <c r="M345" i="6"/>
  <c r="AD345" i="6" s="1"/>
  <c r="K1428" i="6"/>
  <c r="AB1428" i="6" s="1"/>
  <c r="P420" i="6"/>
  <c r="N948" i="6"/>
  <c r="V948" i="6" s="1"/>
  <c r="AM948" i="6" s="1"/>
  <c r="M180" i="6"/>
  <c r="AD180" i="6" s="1"/>
  <c r="P1880" i="6"/>
  <c r="AG1880" i="6" s="1"/>
  <c r="N1872" i="6"/>
  <c r="M1907" i="6"/>
  <c r="AD1907" i="6" s="1"/>
  <c r="M1911" i="6"/>
  <c r="U1911" i="6" s="1"/>
  <c r="AL1911" i="6" s="1"/>
  <c r="K1922" i="6"/>
  <c r="S1922" i="6" s="1"/>
  <c r="AJ1922" i="6" s="1"/>
  <c r="N224" i="6"/>
  <c r="V224" i="6" s="1"/>
  <c r="AM224" i="6" s="1"/>
  <c r="P1210" i="6"/>
  <c r="X1210" i="6" s="1"/>
  <c r="AO1210" i="6" s="1"/>
  <c r="K419" i="6"/>
  <c r="N1137" i="6"/>
  <c r="V1137" i="6" s="1"/>
  <c r="AM1137" i="6" s="1"/>
  <c r="N317" i="6"/>
  <c r="P1861" i="6"/>
  <c r="X1861" i="6" s="1"/>
  <c r="AO1861" i="6" s="1"/>
  <c r="M589" i="6"/>
  <c r="U589" i="6" s="1"/>
  <c r="AL589" i="6" s="1"/>
  <c r="O731" i="6"/>
  <c r="W731" i="6" s="1"/>
  <c r="AN731" i="6" s="1"/>
  <c r="M367" i="6"/>
  <c r="U367" i="6" s="1"/>
  <c r="AL367" i="6" s="1"/>
  <c r="N266" i="6"/>
  <c r="V266" i="6" s="1"/>
  <c r="AM266" i="6" s="1"/>
  <c r="P1858" i="6"/>
  <c r="AG1858" i="6" s="1"/>
  <c r="M222" i="6"/>
  <c r="U222" i="6" s="1"/>
  <c r="AL222" i="6" s="1"/>
  <c r="O1571" i="6"/>
  <c r="W1571" i="6" s="1"/>
  <c r="AN1571" i="6" s="1"/>
  <c r="M316" i="6"/>
  <c r="U316" i="6" s="1"/>
  <c r="AL316" i="6" s="1"/>
  <c r="M1058" i="6"/>
  <c r="U1058" i="6" s="1"/>
  <c r="AL1058" i="6" s="1"/>
  <c r="M1307" i="6"/>
  <c r="U1307" i="6" s="1"/>
  <c r="AL1307" i="6" s="1"/>
  <c r="P1800" i="6"/>
  <c r="O1628" i="6"/>
  <c r="M1448" i="6"/>
  <c r="O1583" i="6"/>
  <c r="M1535" i="6"/>
  <c r="AD1535" i="6" s="1"/>
  <c r="N1065" i="6"/>
  <c r="M1051" i="6"/>
  <c r="AD1051" i="6" s="1"/>
  <c r="M298" i="6"/>
  <c r="AD298" i="6" s="1"/>
  <c r="O134" i="6"/>
  <c r="AF134" i="6" s="1"/>
  <c r="N1826" i="6"/>
  <c r="AE1826" i="6" s="1"/>
  <c r="N733" i="6"/>
  <c r="AE733" i="6" s="1"/>
  <c r="P827" i="6"/>
  <c r="AG827" i="6" s="1"/>
  <c r="P663" i="6"/>
  <c r="AG663" i="6" s="1"/>
  <c r="O1259" i="6"/>
  <c r="AF1259" i="6" s="1"/>
  <c r="M1784" i="6"/>
  <c r="AD1784" i="6" s="1"/>
  <c r="P1784" i="6"/>
  <c r="P514" i="6"/>
  <c r="AG514" i="6" s="1"/>
  <c r="O1793" i="6"/>
  <c r="AF1793" i="6" s="1"/>
  <c r="P1793" i="6"/>
  <c r="N318" i="6"/>
  <c r="AE318" i="6" s="1"/>
  <c r="O1080" i="6"/>
  <c r="AF1080" i="6" s="1"/>
  <c r="P1707" i="6"/>
  <c r="AG1707" i="6" s="1"/>
  <c r="M772" i="6"/>
  <c r="M513" i="6"/>
  <c r="AD513" i="6" s="1"/>
  <c r="N281" i="6"/>
  <c r="M1427" i="6"/>
  <c r="K1218" i="6"/>
  <c r="O1292" i="6"/>
  <c r="AF1292" i="6" s="1"/>
  <c r="N1817" i="6"/>
  <c r="AE1817" i="6" s="1"/>
  <c r="O1598" i="6"/>
  <c r="AF1598" i="6" s="1"/>
  <c r="O113" i="6"/>
  <c r="AF113" i="6" s="1"/>
  <c r="M91" i="6"/>
  <c r="AD91" i="6" s="1"/>
  <c r="O753" i="6"/>
  <c r="AF753" i="6" s="1"/>
  <c r="M358" i="6"/>
  <c r="AD358" i="6" s="1"/>
  <c r="P745" i="6"/>
  <c r="AG745" i="6" s="1"/>
  <c r="M1494" i="6"/>
  <c r="M1059" i="6"/>
  <c r="O1251" i="6"/>
  <c r="AF1251" i="6" s="1"/>
  <c r="N755" i="6"/>
  <c r="K289" i="6"/>
  <c r="AB289" i="6" s="1"/>
  <c r="K893" i="6"/>
  <c r="AB893" i="6" s="1"/>
  <c r="M1752" i="6"/>
  <c r="AD1752" i="6" s="1"/>
  <c r="M1709" i="6"/>
  <c r="O571" i="6"/>
  <c r="AF571" i="6" s="1"/>
  <c r="N382" i="6"/>
  <c r="M661" i="6"/>
  <c r="M738" i="6"/>
  <c r="M1545" i="6"/>
  <c r="O377" i="6"/>
  <c r="M1202" i="6"/>
  <c r="N985" i="6"/>
  <c r="AE985" i="6" s="1"/>
  <c r="K1359" i="6"/>
  <c r="AB1359" i="6" s="1"/>
  <c r="O638" i="6"/>
  <c r="AF638" i="6" s="1"/>
  <c r="N1689" i="6"/>
  <c r="AE1689" i="6" s="1"/>
  <c r="P512" i="6"/>
  <c r="AG512" i="6" s="1"/>
  <c r="P1287" i="6"/>
  <c r="AG1287" i="6" s="1"/>
  <c r="M1080" i="6"/>
  <c r="M301" i="6"/>
  <c r="AD301" i="6" s="1"/>
  <c r="P145" i="6"/>
  <c r="AG145" i="6" s="1"/>
  <c r="O1849" i="6"/>
  <c r="AF1849" i="6" s="1"/>
  <c r="P1008" i="6"/>
  <c r="K1167" i="6"/>
  <c r="O173" i="6"/>
  <c r="M1410" i="6"/>
  <c r="P1196" i="6"/>
  <c r="M320" i="6"/>
  <c r="P76" i="6"/>
  <c r="O840" i="6"/>
  <c r="M1753" i="6"/>
  <c r="O1759" i="6"/>
  <c r="AF1759" i="6" s="1"/>
  <c r="O27" i="6"/>
  <c r="M1806" i="6"/>
  <c r="AD1806" i="6" s="1"/>
  <c r="P1548" i="6"/>
  <c r="X1548" i="6" s="1"/>
  <c r="AO1548" i="6" s="1"/>
  <c r="P1240" i="6"/>
  <c r="AG1240" i="6" s="1"/>
  <c r="O496" i="6"/>
  <c r="O426" i="6"/>
  <c r="AF426" i="6" s="1"/>
  <c r="N830" i="6"/>
  <c r="V830" i="6" s="1"/>
  <c r="AM830" i="6" s="1"/>
  <c r="N859" i="6"/>
  <c r="M1330" i="6"/>
  <c r="U1330" i="6" s="1"/>
  <c r="AL1330" i="6" s="1"/>
  <c r="M491" i="6"/>
  <c r="O1020" i="6"/>
  <c r="W1020" i="6" s="1"/>
  <c r="AN1020" i="6" s="1"/>
  <c r="M239" i="6"/>
  <c r="N906" i="6"/>
  <c r="V906" i="6" s="1"/>
  <c r="AM906" i="6" s="1"/>
  <c r="M1734" i="6"/>
  <c r="O1281" i="6"/>
  <c r="W1281" i="6" s="1"/>
  <c r="AN1281" i="6" s="1"/>
  <c r="P1796" i="6"/>
  <c r="AG1796" i="6" s="1"/>
  <c r="N459" i="6"/>
  <c r="N1858" i="6"/>
  <c r="AE1858" i="6" s="1"/>
  <c r="M744" i="6"/>
  <c r="O734" i="6"/>
  <c r="O980" i="6"/>
  <c r="P925" i="6"/>
  <c r="O1013" i="6"/>
  <c r="N1838" i="6"/>
  <c r="O1256" i="6"/>
  <c r="M1066" i="6"/>
  <c r="M1264" i="6"/>
  <c r="M1138" i="6"/>
  <c r="N261" i="6"/>
  <c r="O1357" i="6"/>
  <c r="AF1357" i="6" s="1"/>
  <c r="P1108" i="6"/>
  <c r="AG1108" i="6" s="1"/>
  <c r="P1637" i="6"/>
  <c r="AG1637" i="6" s="1"/>
  <c r="M615" i="6"/>
  <c r="M712" i="6"/>
  <c r="AD712" i="6" s="1"/>
  <c r="P1302" i="6"/>
  <c r="AG1302" i="6" s="1"/>
  <c r="N1799" i="6"/>
  <c r="AE1799" i="6" s="1"/>
  <c r="O215" i="6"/>
  <c r="O801" i="6"/>
  <c r="AF801" i="6" s="1"/>
  <c r="M1584" i="6"/>
  <c r="AD1584" i="6" s="1"/>
  <c r="O1045" i="6"/>
  <c r="AF1045" i="6" s="1"/>
  <c r="O989" i="6"/>
  <c r="O338" i="6"/>
  <c r="AF338" i="6" s="1"/>
  <c r="N711" i="6"/>
  <c r="N1341" i="6"/>
  <c r="AE1341" i="6" s="1"/>
  <c r="N458" i="6"/>
  <c r="N1034" i="6"/>
  <c r="V1034" i="6" s="1"/>
  <c r="AM1034" i="6" s="1"/>
  <c r="O1541" i="6"/>
  <c r="AF1541" i="6" s="1"/>
  <c r="N1800" i="6"/>
  <c r="AE1800" i="6" s="1"/>
  <c r="P1675" i="6"/>
  <c r="X1675" i="6" s="1"/>
  <c r="AO1675" i="6" s="1"/>
  <c r="O48" i="6"/>
  <c r="O1035" i="6"/>
  <c r="M529" i="6"/>
  <c r="AD529" i="6" s="1"/>
  <c r="P1106" i="6"/>
  <c r="AG1106" i="6" s="1"/>
  <c r="X1106" i="6"/>
  <c r="AO1106" i="6" s="1"/>
  <c r="M1803" i="6"/>
  <c r="AD1803" i="6" s="1"/>
  <c r="N964" i="6"/>
  <c r="P266" i="6"/>
  <c r="AG266" i="6" s="1"/>
  <c r="P552" i="6"/>
  <c r="AG552" i="6" s="1"/>
  <c r="K193" i="6"/>
  <c r="AB193" i="6" s="1"/>
  <c r="M1628" i="6"/>
  <c r="M1590" i="6"/>
  <c r="AD1590" i="6" s="1"/>
  <c r="N1548" i="6"/>
  <c r="K244" i="6"/>
  <c r="AB244" i="6" s="1"/>
  <c r="M833" i="6"/>
  <c r="O1792" i="6"/>
  <c r="AF1792" i="6" s="1"/>
  <c r="O262" i="6"/>
  <c r="AF262" i="6" s="1"/>
  <c r="P278" i="6"/>
  <c r="AG278" i="6" s="1"/>
  <c r="P752" i="6"/>
  <c r="AG752" i="6" s="1"/>
  <c r="K1610" i="6"/>
  <c r="AB1610" i="6" s="1"/>
  <c r="P1360" i="6"/>
  <c r="AG1360" i="6" s="1"/>
  <c r="M1631" i="6"/>
  <c r="AD1631" i="6" s="1"/>
  <c r="N1814" i="6"/>
  <c r="AE1814" i="6" s="1"/>
  <c r="P1118" i="6"/>
  <c r="AG1118" i="6" s="1"/>
  <c r="O212" i="6"/>
  <c r="AF212" i="6" s="1"/>
  <c r="O1255" i="6"/>
  <c r="AF1255" i="6" s="1"/>
  <c r="M1521" i="6"/>
  <c r="AD1521" i="6" s="1"/>
  <c r="P304" i="6"/>
  <c r="AG304" i="6" s="1"/>
  <c r="M450" i="6"/>
  <c r="AD450" i="6" s="1"/>
  <c r="M105" i="6"/>
  <c r="AD105" i="6" s="1"/>
  <c r="O609" i="6"/>
  <c r="M1126" i="6"/>
  <c r="AD1126" i="6" s="1"/>
  <c r="N1286" i="6"/>
  <c r="AE1286" i="6" s="1"/>
  <c r="P58" i="6"/>
  <c r="AG58" i="6" s="1"/>
  <c r="N572" i="6"/>
  <c r="AE572" i="6" s="1"/>
  <c r="N1147" i="6"/>
  <c r="AE1147" i="6" s="1"/>
  <c r="P1303" i="6"/>
  <c r="AG1303" i="6" s="1"/>
  <c r="P1107" i="6"/>
  <c r="AG1107" i="6" s="1"/>
  <c r="P990" i="6"/>
  <c r="AG990" i="6" s="1"/>
  <c r="X990" i="6"/>
  <c r="AO990" i="6" s="1"/>
  <c r="N980" i="6"/>
  <c r="V980" i="6" s="1"/>
  <c r="AM980" i="6" s="1"/>
  <c r="K1190" i="6"/>
  <c r="S1190" i="6" s="1"/>
  <c r="AJ1190" i="6" s="1"/>
  <c r="K227" i="6"/>
  <c r="S227" i="6" s="1"/>
  <c r="AJ227" i="6" s="1"/>
  <c r="N1816" i="6"/>
  <c r="V1816" i="6" s="1"/>
  <c r="AM1816" i="6" s="1"/>
  <c r="O58" i="6"/>
  <c r="W58" i="6" s="1"/>
  <c r="AN58" i="6" s="1"/>
  <c r="M1279" i="6"/>
  <c r="U1279" i="6" s="1"/>
  <c r="AL1279" i="6" s="1"/>
  <c r="M1849" i="6"/>
  <c r="U1849" i="6" s="1"/>
  <c r="AL1849" i="6" s="1"/>
  <c r="W1796" i="6"/>
  <c r="AN1796" i="6" s="1"/>
  <c r="O1796" i="6"/>
  <c r="AF1796" i="6" s="1"/>
  <c r="P395" i="6"/>
  <c r="X395" i="6" s="1"/>
  <c r="AO395" i="6" s="1"/>
  <c r="M1017" i="6"/>
  <c r="U1017" i="6" s="1"/>
  <c r="AL1017" i="6" s="1"/>
  <c r="O25" i="6"/>
  <c r="W25" i="6" s="1"/>
  <c r="AN25" i="6" s="1"/>
  <c r="M840" i="6"/>
  <c r="U840" i="6" s="1"/>
  <c r="AL840" i="6" s="1"/>
  <c r="N347" i="6"/>
  <c r="V347" i="6" s="1"/>
  <c r="AM347" i="6" s="1"/>
  <c r="M1868" i="6"/>
  <c r="U1868" i="6" s="1"/>
  <c r="AL1868" i="6" s="1"/>
  <c r="P894" i="6"/>
  <c r="AG894" i="6" s="1"/>
  <c r="K1163" i="6"/>
  <c r="S1163" i="6" s="1"/>
  <c r="AJ1163" i="6" s="1"/>
  <c r="AB1163" i="6"/>
  <c r="N841" i="6"/>
  <c r="V841" i="6" s="1"/>
  <c r="AM841" i="6" s="1"/>
  <c r="M1633" i="6"/>
  <c r="U1633" i="6" s="1"/>
  <c r="AL1633" i="6" s="1"/>
  <c r="N818" i="6"/>
  <c r="AE818" i="6" s="1"/>
  <c r="O773" i="6"/>
  <c r="W773" i="6" s="1"/>
  <c r="AN773" i="6" s="1"/>
  <c r="O407" i="6"/>
  <c r="W407" i="6" s="1"/>
  <c r="AN407" i="6" s="1"/>
  <c r="M436" i="6"/>
  <c r="U436" i="6" s="1"/>
  <c r="AL436" i="6" s="1"/>
  <c r="M1311" i="6"/>
  <c r="AD1311" i="6" s="1"/>
  <c r="P1797" i="6"/>
  <c r="X1797" i="6" s="1"/>
  <c r="AO1797" i="6" s="1"/>
  <c r="O953" i="6"/>
  <c r="W953" i="6" s="1"/>
  <c r="AN953" i="6" s="1"/>
  <c r="O928" i="6"/>
  <c r="W928" i="6" s="1"/>
  <c r="AN928" i="6" s="1"/>
  <c r="O1062" i="6"/>
  <c r="W1062" i="6" s="1"/>
  <c r="AN1062" i="6" s="1"/>
  <c r="M258" i="6"/>
  <c r="U258" i="6" s="1"/>
  <c r="AL258" i="6" s="1"/>
  <c r="K76" i="6"/>
  <c r="S76" i="6" s="1"/>
  <c r="AJ76" i="6" s="1"/>
  <c r="O1732" i="6"/>
  <c r="W1732" i="6" s="1"/>
  <c r="AN1732" i="6" s="1"/>
  <c r="O1579" i="6"/>
  <c r="W1579" i="6" s="1"/>
  <c r="AN1579" i="6" s="1"/>
  <c r="K1051" i="6"/>
  <c r="S1051" i="6" s="1"/>
  <c r="AJ1051" i="6" s="1"/>
  <c r="P1626" i="6"/>
  <c r="X1626" i="6" s="1"/>
  <c r="AO1626" i="6" s="1"/>
  <c r="M414" i="6"/>
  <c r="U414" i="6" s="1"/>
  <c r="AL414" i="6" s="1"/>
  <c r="P1756" i="6"/>
  <c r="X1756" i="6" s="1"/>
  <c r="AO1756" i="6" s="1"/>
  <c r="O512" i="6"/>
  <c r="W512" i="6" s="1"/>
  <c r="AN512" i="6" s="1"/>
  <c r="M404" i="6"/>
  <c r="U404" i="6" s="1"/>
  <c r="AL404" i="6" s="1"/>
  <c r="N1086" i="6"/>
  <c r="V1086" i="6" s="1"/>
  <c r="AM1086" i="6" s="1"/>
  <c r="O208" i="6"/>
  <c r="W208" i="6" s="1"/>
  <c r="AN208" i="6" s="1"/>
  <c r="M1123" i="6"/>
  <c r="U1123" i="6" s="1"/>
  <c r="AL1123" i="6" s="1"/>
  <c r="P1021" i="6"/>
  <c r="X1021" i="6" s="1"/>
  <c r="AO1021" i="6" s="1"/>
  <c r="M1021" i="6"/>
  <c r="AD1021" i="6" s="1"/>
  <c r="O1587" i="6"/>
  <c r="W1587" i="6" s="1"/>
  <c r="AN1587" i="6" s="1"/>
  <c r="M1233" i="6"/>
  <c r="U1233" i="6" s="1"/>
  <c r="AL1233" i="6" s="1"/>
  <c r="N1830" i="6"/>
  <c r="V1830" i="6" s="1"/>
  <c r="AM1830" i="6" s="1"/>
  <c r="P1529" i="6"/>
  <c r="X1529" i="6" s="1"/>
  <c r="AO1529" i="6" s="1"/>
  <c r="O1631" i="6"/>
  <c r="W1631" i="6" s="1"/>
  <c r="AN1631" i="6" s="1"/>
  <c r="M756" i="6"/>
  <c r="U756" i="6" s="1"/>
  <c r="AL756" i="6" s="1"/>
  <c r="K1466" i="6"/>
  <c r="O1569" i="6"/>
  <c r="P1569" i="6"/>
  <c r="O1693" i="6"/>
  <c r="N563" i="6"/>
  <c r="M981" i="6"/>
  <c r="K390" i="6"/>
  <c r="M106" i="6"/>
  <c r="P1401" i="6"/>
  <c r="O1149" i="6"/>
  <c r="P1740" i="6"/>
  <c r="P639" i="6"/>
  <c r="N1417" i="6"/>
  <c r="M1252" i="6"/>
  <c r="N977" i="6"/>
  <c r="K52" i="6"/>
  <c r="P1290" i="6"/>
  <c r="M1033" i="6"/>
  <c r="M1673" i="6"/>
  <c r="N1702" i="6"/>
  <c r="AE1702" i="6" s="1"/>
  <c r="M1303" i="6"/>
  <c r="AD1303" i="6" s="1"/>
  <c r="O570" i="6"/>
  <c r="AF570" i="6" s="1"/>
  <c r="N1597" i="6"/>
  <c r="AE1597" i="6" s="1"/>
  <c r="N1000" i="6"/>
  <c r="AE1000" i="6" s="1"/>
  <c r="N894" i="6"/>
  <c r="AE894" i="6" s="1"/>
  <c r="M1092" i="6"/>
  <c r="AD1092" i="6" s="1"/>
  <c r="M1732" i="6"/>
  <c r="AD1732" i="6" s="1"/>
  <c r="O1572" i="6"/>
  <c r="AF1572" i="6" s="1"/>
  <c r="M1694" i="6"/>
  <c r="AD1694" i="6" s="1"/>
  <c r="P312" i="6"/>
  <c r="AG312" i="6" s="1"/>
  <c r="O1285" i="6"/>
  <c r="P801" i="6"/>
  <c r="AG801" i="6" s="1"/>
  <c r="M522" i="6"/>
  <c r="AD522" i="6" s="1"/>
  <c r="P273" i="6"/>
  <c r="N673" i="6"/>
  <c r="M1407" i="6"/>
  <c r="P1136" i="6"/>
  <c r="P1725" i="6"/>
  <c r="AG1725" i="6" s="1"/>
  <c r="K86" i="6"/>
  <c r="AB86" i="6" s="1"/>
  <c r="O1150" i="6"/>
  <c r="O1232" i="6"/>
  <c r="AF1232" i="6" s="1"/>
  <c r="O585" i="6"/>
  <c r="AF585" i="6" s="1"/>
  <c r="N880" i="6"/>
  <c r="O281" i="6"/>
  <c r="AF281" i="6" s="1"/>
  <c r="O862" i="6"/>
  <c r="P583" i="6"/>
  <c r="AG583" i="6" s="1"/>
  <c r="M1799" i="6"/>
  <c r="AD1799" i="6" s="1"/>
  <c r="P283" i="6"/>
  <c r="AG283" i="6" s="1"/>
  <c r="P887" i="6"/>
  <c r="AG887" i="6" s="1"/>
  <c r="P929" i="6"/>
  <c r="AG929" i="6" s="1"/>
  <c r="M213" i="6"/>
  <c r="AD213" i="6" s="1"/>
  <c r="M1817" i="6"/>
  <c r="AD1817" i="6" s="1"/>
  <c r="K1670" i="6"/>
  <c r="O460" i="6"/>
  <c r="O1261" i="6"/>
  <c r="AF1261" i="6" s="1"/>
  <c r="P1124" i="6"/>
  <c r="AG1124" i="6" s="1"/>
  <c r="N473" i="6"/>
  <c r="AE473" i="6" s="1"/>
  <c r="N1012" i="6"/>
  <c r="AE1012" i="6" s="1"/>
  <c r="N173" i="6"/>
  <c r="AE173" i="6" s="1"/>
  <c r="N78" i="6"/>
  <c r="AE78" i="6" s="1"/>
  <c r="P354" i="6"/>
  <c r="AG354" i="6" s="1"/>
  <c r="M624" i="6"/>
  <c r="O714" i="6"/>
  <c r="AF714" i="6" s="1"/>
  <c r="O652" i="6"/>
  <c r="AF652" i="6" s="1"/>
  <c r="M1253" i="6"/>
  <c r="AD1253" i="6" s="1"/>
  <c r="P1554" i="6"/>
  <c r="AG1554" i="6" s="1"/>
  <c r="O1588" i="6"/>
  <c r="AF1588" i="6" s="1"/>
  <c r="P777" i="6"/>
  <c r="AG777" i="6" s="1"/>
  <c r="P1750" i="6"/>
  <c r="AG1750" i="6" s="1"/>
  <c r="N1344" i="6"/>
  <c r="AE1344" i="6" s="1"/>
  <c r="K592" i="6"/>
  <c r="AB592" i="6" s="1"/>
  <c r="N138" i="6"/>
  <c r="AE138" i="6" s="1"/>
  <c r="M1177" i="6"/>
  <c r="AD1177" i="6" s="1"/>
  <c r="K1523" i="6"/>
  <c r="AB1523" i="6" s="1"/>
  <c r="P1403" i="6"/>
  <c r="AG1403" i="6" s="1"/>
  <c r="P818" i="6"/>
  <c r="AG818" i="6" s="1"/>
  <c r="N1684" i="6"/>
  <c r="AE1684" i="6" s="1"/>
  <c r="K258" i="6"/>
  <c r="N674" i="6"/>
  <c r="AE674" i="6" s="1"/>
  <c r="N1089" i="6"/>
  <c r="AE1089" i="6" s="1"/>
  <c r="M924" i="6"/>
  <c r="AD924" i="6" s="1"/>
  <c r="P1553" i="6"/>
  <c r="AG1553" i="6" s="1"/>
  <c r="M1015" i="6"/>
  <c r="AD1015" i="6" s="1"/>
  <c r="M727" i="6"/>
  <c r="AD727" i="6" s="1"/>
  <c r="O431" i="6"/>
  <c r="AF431" i="6" s="1"/>
  <c r="N1301" i="6"/>
  <c r="AE1301" i="6" s="1"/>
  <c r="V1301" i="6"/>
  <c r="AM1301" i="6" s="1"/>
  <c r="P607" i="6"/>
  <c r="AG607" i="6" s="1"/>
  <c r="M578" i="6"/>
  <c r="AD578" i="6" s="1"/>
  <c r="O1054" i="6"/>
  <c r="AF1054" i="6" s="1"/>
  <c r="P1616" i="6"/>
  <c r="AG1616" i="6" s="1"/>
  <c r="O527" i="6"/>
  <c r="AF527" i="6" s="1"/>
  <c r="K621" i="6"/>
  <c r="AB621" i="6" s="1"/>
  <c r="N1779" i="6"/>
  <c r="AE1779" i="6" s="1"/>
  <c r="P259" i="6"/>
  <c r="M155" i="6"/>
  <c r="AD155" i="6" s="1"/>
  <c r="M1099" i="6"/>
  <c r="AD1099" i="6" s="1"/>
  <c r="O1046" i="6"/>
  <c r="AF1046" i="6" s="1"/>
  <c r="K1207" i="6"/>
  <c r="AB1207" i="6" s="1"/>
  <c r="O655" i="6"/>
  <c r="AF655" i="6" s="1"/>
  <c r="P599" i="6"/>
  <c r="AG599" i="6" s="1"/>
  <c r="P295" i="6"/>
  <c r="AG295" i="6" s="1"/>
  <c r="K254" i="6"/>
  <c r="AB254" i="6" s="1"/>
  <c r="O942" i="6"/>
  <c r="AF942" i="6" s="1"/>
  <c r="O1268" i="6"/>
  <c r="AF1268" i="6" s="1"/>
  <c r="N1504" i="6"/>
  <c r="AE1504" i="6" s="1"/>
  <c r="N710" i="6"/>
  <c r="AE710" i="6" s="1"/>
  <c r="O327" i="6"/>
  <c r="AF327" i="6" s="1"/>
  <c r="M1390" i="6"/>
  <c r="AD1390" i="6" s="1"/>
  <c r="O1690" i="6"/>
  <c r="AF1690" i="6" s="1"/>
  <c r="N1612" i="6"/>
  <c r="O1862" i="6"/>
  <c r="AF1862" i="6" s="1"/>
  <c r="K1635" i="6"/>
  <c r="AB1635" i="6" s="1"/>
  <c r="O833" i="6"/>
  <c r="AF833" i="6" s="1"/>
  <c r="N792" i="6"/>
  <c r="AE792" i="6" s="1"/>
  <c r="M1191" i="6"/>
  <c r="AD1191" i="6" s="1"/>
  <c r="M651" i="6"/>
  <c r="AD651" i="6" s="1"/>
  <c r="M1354" i="6"/>
  <c r="AD1354" i="6" s="1"/>
  <c r="O573" i="6"/>
  <c r="W573" i="6" s="1"/>
  <c r="AN573" i="6" s="1"/>
  <c r="X1384" i="6"/>
  <c r="AO1384" i="6" s="1"/>
  <c r="P1384" i="6"/>
  <c r="AG1384" i="6"/>
  <c r="M601" i="6"/>
  <c r="U601" i="6" s="1"/>
  <c r="AL601" i="6" s="1"/>
  <c r="V949" i="6"/>
  <c r="AM949" i="6" s="1"/>
  <c r="N949" i="6"/>
  <c r="AE949" i="6"/>
  <c r="O434" i="6"/>
  <c r="W434" i="6" s="1"/>
  <c r="AN434" i="6" s="1"/>
  <c r="U1621" i="6"/>
  <c r="AL1621" i="6" s="1"/>
  <c r="M1621" i="6"/>
  <c r="AD1621" i="6"/>
  <c r="O1434" i="6"/>
  <c r="W1434" i="6" s="1"/>
  <c r="AN1434" i="6" s="1"/>
  <c r="N884" i="6"/>
  <c r="AE884" i="6" s="1"/>
  <c r="K767" i="6"/>
  <c r="AB767" i="6" s="1"/>
  <c r="S767" i="6"/>
  <c r="AJ767" i="6" s="1"/>
  <c r="O1095" i="6"/>
  <c r="AF1095" i="6" s="1"/>
  <c r="P524" i="6"/>
  <c r="AG524" i="6" s="1"/>
  <c r="M1756" i="6"/>
  <c r="AD1756" i="6" s="1"/>
  <c r="P1228" i="6"/>
  <c r="AG1228" i="6" s="1"/>
  <c r="P1171" i="6"/>
  <c r="AG1171" i="6" s="1"/>
  <c r="O414" i="6"/>
  <c r="AF414" i="6" s="1"/>
  <c r="M875" i="6"/>
  <c r="AD875" i="6" s="1"/>
  <c r="M214" i="6"/>
  <c r="N293" i="6"/>
  <c r="AE293" i="6" s="1"/>
  <c r="N602" i="6"/>
  <c r="AE602" i="6" s="1"/>
  <c r="O461" i="6"/>
  <c r="AF461" i="6" s="1"/>
  <c r="O995" i="6"/>
  <c r="AF995" i="6" s="1"/>
  <c r="K1526" i="6"/>
  <c r="AB1526" i="6" s="1"/>
  <c r="P105" i="6"/>
  <c r="AG105" i="6" s="1"/>
  <c r="M204" i="6"/>
  <c r="AD204" i="6" s="1"/>
  <c r="P280" i="6"/>
  <c r="AG280" i="6" s="1"/>
  <c r="N39" i="6"/>
  <c r="AE39" i="6" s="1"/>
  <c r="K587" i="6"/>
  <c r="AB587" i="6" s="1"/>
  <c r="K898" i="6"/>
  <c r="AB898" i="6" s="1"/>
  <c r="K1279" i="6"/>
  <c r="AB1279" i="6" s="1"/>
  <c r="K810" i="6"/>
  <c r="AB810" i="6" s="1"/>
  <c r="O483" i="6"/>
  <c r="AF483" i="6" s="1"/>
  <c r="N21" i="6"/>
  <c r="AE21" i="6" s="1"/>
  <c r="O1003" i="6"/>
  <c r="AF1003" i="6" s="1"/>
  <c r="K782" i="6"/>
  <c r="AB782" i="6" s="1"/>
  <c r="N330" i="6"/>
  <c r="AE330" i="6" s="1"/>
  <c r="P1204" i="6"/>
  <c r="AG1204" i="6" s="1"/>
  <c r="K999" i="6"/>
  <c r="AB999" i="6" s="1"/>
  <c r="M24" i="6"/>
  <c r="AD24" i="6" s="1"/>
  <c r="N762" i="6"/>
  <c r="AE762" i="6" s="1"/>
  <c r="P348" i="6"/>
  <c r="P1599" i="6"/>
  <c r="AG1599" i="6" s="1"/>
  <c r="N1128" i="6"/>
  <c r="V1128" i="6" s="1"/>
  <c r="AM1128" i="6" s="1"/>
  <c r="P282" i="6"/>
  <c r="X282" i="6" s="1"/>
  <c r="AO282" i="6" s="1"/>
  <c r="O1173" i="6"/>
  <c r="AF1173" i="6" s="1"/>
  <c r="P1757" i="6"/>
  <c r="AG1757" i="6" s="1"/>
  <c r="M867" i="6"/>
  <c r="AD867" i="6" s="1"/>
  <c r="M412" i="6"/>
  <c r="AD412" i="6" s="1"/>
  <c r="N773" i="6"/>
  <c r="AE773" i="6" s="1"/>
  <c r="N192" i="6"/>
  <c r="AE192" i="6" s="1"/>
  <c r="K1357" i="6"/>
  <c r="AB1357" i="6" s="1"/>
  <c r="S1357" i="6"/>
  <c r="AJ1357" i="6" s="1"/>
  <c r="K701" i="6"/>
  <c r="AB701" i="6" s="1"/>
  <c r="O486" i="6"/>
  <c r="AF486" i="6" s="1"/>
  <c r="N11" i="6"/>
  <c r="AE11" i="6" s="1"/>
  <c r="P407" i="6"/>
  <c r="AG407" i="6" s="1"/>
  <c r="N436" i="6"/>
  <c r="AE436" i="6" s="1"/>
  <c r="O1169" i="6"/>
  <c r="AF1169" i="6" s="1"/>
  <c r="M1212" i="6"/>
  <c r="AD1212" i="6" s="1"/>
  <c r="M149" i="6"/>
  <c r="K575" i="6"/>
  <c r="AB575" i="6" s="1"/>
  <c r="P873" i="6"/>
  <c r="AG873" i="6" s="1"/>
  <c r="P1537" i="6"/>
  <c r="AG1537" i="6" s="1"/>
  <c r="N1628" i="6"/>
  <c r="AE1628" i="6" s="1"/>
  <c r="M1132" i="6"/>
  <c r="AD1132" i="6" s="1"/>
  <c r="N1152" i="6"/>
  <c r="AE1152" i="6" s="1"/>
  <c r="K815" i="6"/>
  <c r="S815" i="6" s="1"/>
  <c r="AJ815" i="6" s="1"/>
  <c r="AB815" i="6"/>
  <c r="K1624" i="6"/>
  <c r="AB1624" i="6" s="1"/>
  <c r="N652" i="6"/>
  <c r="AE652" i="6" s="1"/>
  <c r="P1607" i="6"/>
  <c r="X1607" i="6" s="1"/>
  <c r="AO1607" i="6" s="1"/>
  <c r="O1006" i="6"/>
  <c r="W1006" i="6" s="1"/>
  <c r="AN1006" i="6" s="1"/>
  <c r="K519" i="6"/>
  <c r="AB519" i="6" s="1"/>
  <c r="N408" i="6"/>
  <c r="AE408" i="6" s="1"/>
  <c r="M1070" i="6"/>
  <c r="AD1070" i="6" s="1"/>
  <c r="N1217" i="6"/>
  <c r="AE1217" i="6" s="1"/>
  <c r="N549" i="6"/>
  <c r="AE549" i="6" s="1"/>
  <c r="P958" i="6"/>
  <c r="AG958" i="6" s="1"/>
  <c r="K907" i="6"/>
  <c r="K756" i="6"/>
  <c r="AB756" i="6" s="1"/>
  <c r="N91" i="6"/>
  <c r="AE91" i="6" s="1"/>
  <c r="O1112" i="6"/>
  <c r="AF1112" i="6" s="1"/>
  <c r="P163" i="6"/>
  <c r="AG163" i="6" s="1"/>
  <c r="K173" i="6"/>
  <c r="AB173" i="6" s="1"/>
  <c r="P1773" i="6"/>
  <c r="AG1773" i="6" s="1"/>
  <c r="P1525" i="6"/>
  <c r="AG1525" i="6" s="1"/>
  <c r="K635" i="6"/>
  <c r="AB635" i="6" s="1"/>
  <c r="K631" i="6"/>
  <c r="AB631" i="6" s="1"/>
  <c r="P439" i="6"/>
  <c r="AG439" i="6" s="1"/>
  <c r="K1599" i="6"/>
  <c r="AB1599" i="6" s="1"/>
  <c r="K659" i="6"/>
  <c r="AB659" i="6" s="1"/>
  <c r="M1213" i="6"/>
  <c r="AD1213" i="6" s="1"/>
  <c r="K670" i="6"/>
  <c r="AB670" i="6" s="1"/>
  <c r="P358" i="6"/>
  <c r="AG358" i="6" s="1"/>
  <c r="O333" i="6"/>
  <c r="P1555" i="6"/>
  <c r="X1555" i="6" s="1"/>
  <c r="AO1555" i="6" s="1"/>
  <c r="K1623" i="6"/>
  <c r="AB1623" i="6" s="1"/>
  <c r="N1611" i="6"/>
  <c r="AE1611" i="6" s="1"/>
  <c r="P1633" i="6"/>
  <c r="AG1633" i="6" s="1"/>
  <c r="O1119" i="6"/>
  <c r="AF1119" i="6" s="1"/>
  <c r="K1029" i="6"/>
  <c r="AB1029" i="6" s="1"/>
  <c r="N18" i="6"/>
  <c r="AE18" i="6" s="1"/>
  <c r="K400" i="6"/>
  <c r="AB400" i="6" s="1"/>
  <c r="O1383" i="6"/>
  <c r="AF1383" i="6" s="1"/>
  <c r="P967" i="6"/>
  <c r="X967" i="6" s="1"/>
  <c r="AO967" i="6" s="1"/>
  <c r="K1129" i="6"/>
  <c r="AB1129" i="6" s="1"/>
  <c r="K287" i="6"/>
  <c r="S287" i="6" s="1"/>
  <c r="AJ287" i="6" s="1"/>
  <c r="P1257" i="6"/>
  <c r="AG1257" i="6" s="1"/>
  <c r="N246" i="6"/>
  <c r="AE246" i="6" s="1"/>
  <c r="P1427" i="6"/>
  <c r="X1427" i="6" s="1"/>
  <c r="AO1427" i="6" s="1"/>
  <c r="N410" i="6"/>
  <c r="V410" i="6" s="1"/>
  <c r="AM410" i="6" s="1"/>
  <c r="P1218" i="6"/>
  <c r="AG1218" i="6" s="1"/>
  <c r="O502" i="6"/>
  <c r="AF502" i="6" s="1"/>
  <c r="N17" i="6"/>
  <c r="AE17" i="6" s="1"/>
  <c r="N1164" i="6"/>
  <c r="AE1164" i="6" s="1"/>
  <c r="N1630" i="6"/>
  <c r="AE1630" i="6" s="1"/>
  <c r="O1202" i="6"/>
  <c r="W1202" i="6" s="1"/>
  <c r="AN1202" i="6" s="1"/>
  <c r="P1246" i="6"/>
  <c r="AG1246" i="6" s="1"/>
  <c r="O709" i="6"/>
  <c r="N1212" i="6"/>
  <c r="AE1212" i="6" s="1"/>
  <c r="N1760" i="6"/>
  <c r="V1760" i="6" s="1"/>
  <c r="AM1760" i="6" s="1"/>
  <c r="O125" i="6"/>
  <c r="AF125" i="6" s="1"/>
  <c r="K1138" i="6"/>
  <c r="AB1138" i="6" s="1"/>
  <c r="P108" i="6"/>
  <c r="AG108" i="6" s="1"/>
  <c r="M253" i="6"/>
  <c r="AD253" i="6" s="1"/>
  <c r="M195" i="6"/>
  <c r="AD195" i="6" s="1"/>
  <c r="K1449" i="6"/>
  <c r="AB1449" i="6" s="1"/>
  <c r="M1400" i="6"/>
  <c r="AD1400" i="6" s="1"/>
  <c r="O1301" i="6"/>
  <c r="W1301" i="6" s="1"/>
  <c r="AN1301" i="6" s="1"/>
  <c r="K85" i="6"/>
  <c r="AB85" i="6" s="1"/>
  <c r="K32" i="6"/>
  <c r="AB32" i="6" s="1"/>
  <c r="O109" i="6"/>
  <c r="AF109" i="6" s="1"/>
  <c r="O404" i="6"/>
  <c r="AF404" i="6" s="1"/>
  <c r="P541" i="6"/>
  <c r="AG541" i="6" s="1"/>
  <c r="K546" i="6"/>
  <c r="AB546" i="6" s="1"/>
  <c r="O1172" i="6"/>
  <c r="AF1172" i="6" s="1"/>
  <c r="K448" i="6"/>
  <c r="AB448" i="6" s="1"/>
  <c r="O1213" i="6"/>
  <c r="AF1213" i="6" s="1"/>
  <c r="N667" i="6"/>
  <c r="N1616" i="6"/>
  <c r="AE1616" i="6" s="1"/>
  <c r="K953" i="6"/>
  <c r="AB953" i="6" s="1"/>
  <c r="P196" i="6"/>
  <c r="X196" i="6" s="1"/>
  <c r="AO196" i="6" s="1"/>
  <c r="M901" i="6"/>
  <c r="AD901" i="6" s="1"/>
  <c r="M287" i="6"/>
  <c r="AD287" i="6" s="1"/>
  <c r="K761" i="6"/>
  <c r="AB761" i="6" s="1"/>
  <c r="P1574" i="6"/>
  <c r="AG1574" i="6" s="1"/>
  <c r="N633" i="6"/>
  <c r="AE633" i="6" s="1"/>
  <c r="N1853" i="6"/>
  <c r="AE1853" i="6" s="1"/>
  <c r="O1129" i="6"/>
  <c r="AF1129" i="6" s="1"/>
  <c r="K70" i="6"/>
  <c r="S70" i="6" s="1"/>
  <c r="AJ70" i="6" s="1"/>
  <c r="N564" i="6"/>
  <c r="AE564" i="6" s="1"/>
  <c r="O364" i="6"/>
  <c r="M134" i="6"/>
  <c r="K709" i="6"/>
  <c r="AB709" i="6" s="1"/>
  <c r="P1490" i="6"/>
  <c r="X1490" i="6" s="1"/>
  <c r="AO1490" i="6" s="1"/>
  <c r="M467" i="6"/>
  <c r="AD467" i="6" s="1"/>
  <c r="O447" i="6"/>
  <c r="N917" i="6"/>
  <c r="AE917" i="6" s="1"/>
  <c r="O408" i="6"/>
  <c r="N1679" i="6"/>
  <c r="AE1679" i="6" s="1"/>
  <c r="M324" i="6"/>
  <c r="U324" i="6" s="1"/>
  <c r="AL324" i="6" s="1"/>
  <c r="O391" i="6"/>
  <c r="AF391" i="6" s="1"/>
  <c r="P1413" i="6"/>
  <c r="X1413" i="6" s="1"/>
  <c r="AO1413" i="6" s="1"/>
  <c r="P155" i="6"/>
  <c r="AG155" i="6" s="1"/>
  <c r="N1025" i="6"/>
  <c r="AE1025" i="6" s="1"/>
  <c r="N1311" i="6"/>
  <c r="AE1311" i="6" s="1"/>
  <c r="O21" i="6"/>
  <c r="O923" i="6"/>
  <c r="AF923" i="6" s="1"/>
  <c r="O615" i="6"/>
  <c r="AF615" i="6" s="1"/>
  <c r="W615" i="6"/>
  <c r="AN615" i="6" s="1"/>
  <c r="P546" i="6"/>
  <c r="AG546" i="6" s="1"/>
  <c r="O89" i="6"/>
  <c r="O1082" i="6"/>
  <c r="AF1082" i="6" s="1"/>
  <c r="M1224" i="6"/>
  <c r="U1224" i="6" s="1"/>
  <c r="AL1224" i="6" s="1"/>
  <c r="M726" i="6"/>
  <c r="U726" i="6" s="1"/>
  <c r="AL726" i="6" s="1"/>
  <c r="O1230" i="6"/>
  <c r="AF1230" i="6" s="1"/>
  <c r="N1624" i="6"/>
  <c r="V1624" i="6" s="1"/>
  <c r="AM1624" i="6" s="1"/>
  <c r="M1392" i="6"/>
  <c r="U1392" i="6" s="1"/>
  <c r="AL1392" i="6" s="1"/>
  <c r="O220" i="6"/>
  <c r="AF220" i="6" s="1"/>
  <c r="O1027" i="6"/>
  <c r="W1027" i="6" s="1"/>
  <c r="AN1027" i="6" s="1"/>
  <c r="P605" i="6"/>
  <c r="AG605" i="6" s="1"/>
  <c r="P454" i="6"/>
  <c r="AG454" i="6" s="1"/>
  <c r="P653" i="6"/>
  <c r="AG653" i="6" s="1"/>
  <c r="M975" i="6"/>
  <c r="N1409" i="6"/>
  <c r="AE1409" i="6" s="1"/>
  <c r="N326" i="6"/>
  <c r="V326" i="6" s="1"/>
  <c r="AM326" i="6" s="1"/>
  <c r="K206" i="6"/>
  <c r="AB206" i="6" s="1"/>
  <c r="N1892" i="6"/>
  <c r="AE1892" i="6" s="1"/>
  <c r="M1884" i="6"/>
  <c r="U1884" i="6" s="1"/>
  <c r="AL1884" i="6" s="1"/>
  <c r="K484" i="6"/>
  <c r="AB484" i="6" s="1"/>
  <c r="N903" i="6"/>
  <c r="V903" i="6" s="1"/>
  <c r="AM903" i="6" s="1"/>
  <c r="M326" i="6"/>
  <c r="AD326" i="6" s="1"/>
  <c r="O164" i="6"/>
  <c r="AF164" i="6" s="1"/>
  <c r="M561" i="6"/>
  <c r="AD561" i="6" s="1"/>
  <c r="N1638" i="6"/>
  <c r="AE1638" i="6" s="1"/>
  <c r="P135" i="6"/>
  <c r="AG135" i="6" s="1"/>
  <c r="N1739" i="6"/>
  <c r="AE1739" i="6" s="1"/>
  <c r="M896" i="6"/>
  <c r="AD896" i="6" s="1"/>
  <c r="N1627" i="6"/>
  <c r="AE1627" i="6" s="1"/>
  <c r="M523" i="6"/>
  <c r="AD523" i="6" s="1"/>
  <c r="M42" i="6"/>
  <c r="N879" i="6"/>
  <c r="V879" i="6" s="1"/>
  <c r="AM879" i="6" s="1"/>
  <c r="N554" i="6"/>
  <c r="AE554" i="6" s="1"/>
  <c r="K1628" i="6"/>
  <c r="P751" i="6"/>
  <c r="AG751" i="6" s="1"/>
  <c r="M1229" i="6"/>
  <c r="AD1229" i="6" s="1"/>
  <c r="M242" i="6"/>
  <c r="U242" i="6" s="1"/>
  <c r="AL242" i="6" s="1"/>
  <c r="M1888" i="6"/>
  <c r="AD1888" i="6" s="1"/>
  <c r="N1884" i="6"/>
  <c r="AE1884" i="6" s="1"/>
  <c r="P1890" i="6"/>
  <c r="AG1890" i="6" s="1"/>
  <c r="P343" i="6"/>
  <c r="AG343" i="6" s="1"/>
  <c r="M904" i="6"/>
  <c r="AD904" i="6" s="1"/>
  <c r="U904" i="6"/>
  <c r="AL904" i="6" s="1"/>
  <c r="N501" i="6"/>
  <c r="AE501" i="6" s="1"/>
  <c r="N1348" i="6"/>
  <c r="AE1348" i="6" s="1"/>
  <c r="M455" i="6"/>
  <c r="AD455" i="6" s="1"/>
  <c r="N350" i="6"/>
  <c r="AE350" i="6" s="1"/>
  <c r="M1289" i="6"/>
  <c r="AD1289" i="6" s="1"/>
  <c r="O19" i="6"/>
  <c r="AF19" i="6" s="1"/>
  <c r="K1430" i="6"/>
  <c r="AB1430" i="6" s="1"/>
  <c r="N600" i="6"/>
  <c r="N1495" i="6"/>
  <c r="AE1495" i="6" s="1"/>
  <c r="M607" i="6"/>
  <c r="AD607" i="6" s="1"/>
  <c r="N1262" i="6"/>
  <c r="AE1262" i="6" s="1"/>
  <c r="N1210" i="6"/>
  <c r="AE1210" i="6" s="1"/>
  <c r="M733" i="6"/>
  <c r="AD733" i="6" s="1"/>
  <c r="M986" i="6"/>
  <c r="AD986" i="6" s="1"/>
  <c r="N333" i="6"/>
  <c r="V333" i="6" s="1"/>
  <c r="AM333" i="6" s="1"/>
  <c r="AE333" i="6"/>
  <c r="P19" i="6"/>
  <c r="AG19" i="6" s="1"/>
  <c r="P548" i="6"/>
  <c r="AG548" i="6" s="1"/>
  <c r="O1884" i="6"/>
  <c r="W1884" i="6" s="1"/>
  <c r="AN1884" i="6" s="1"/>
  <c r="O1904" i="6"/>
  <c r="AF1904" i="6" s="1"/>
  <c r="O1901" i="6"/>
  <c r="AF1901" i="6" s="1"/>
  <c r="O849" i="6"/>
  <c r="AF849" i="6" s="1"/>
  <c r="M663" i="6"/>
  <c r="AD663" i="6" s="1"/>
  <c r="P1410" i="6"/>
  <c r="AG1410" i="6" s="1"/>
  <c r="P815" i="6"/>
  <c r="AG815" i="6" s="1"/>
  <c r="M1187" i="6"/>
  <c r="M773" i="6"/>
  <c r="AD773" i="6" s="1"/>
  <c r="N1801" i="6"/>
  <c r="K689" i="6"/>
  <c r="AB689" i="6" s="1"/>
  <c r="O1593" i="6"/>
  <c r="AF1593" i="6" s="1"/>
  <c r="P1099" i="6"/>
  <c r="AG1099" i="6" s="1"/>
  <c r="P1592" i="6"/>
  <c r="X1592" i="6" s="1"/>
  <c r="AO1592" i="6" s="1"/>
  <c r="N866" i="6"/>
  <c r="AE866" i="6" s="1"/>
  <c r="K339" i="6"/>
  <c r="AB339" i="6" s="1"/>
  <c r="P251" i="6"/>
  <c r="AG251" i="6" s="1"/>
  <c r="K1376" i="6"/>
  <c r="S1376" i="6" s="1"/>
  <c r="AJ1376" i="6" s="1"/>
  <c r="M1120" i="6"/>
  <c r="U1120" i="6" s="1"/>
  <c r="AL1120" i="6" s="1"/>
  <c r="M1833" i="6"/>
  <c r="N638" i="6"/>
  <c r="AE638" i="6" s="1"/>
  <c r="P144" i="6"/>
  <c r="AG144" i="6" s="1"/>
  <c r="O747" i="6"/>
  <c r="M681" i="6"/>
  <c r="AD681" i="6" s="1"/>
  <c r="N1156" i="6"/>
  <c r="P1698" i="6"/>
  <c r="AG1698" i="6" s="1"/>
  <c r="O783" i="6"/>
  <c r="AF783" i="6" s="1"/>
  <c r="K308" i="6"/>
  <c r="AB308" i="6" s="1"/>
  <c r="P152" i="6"/>
  <c r="N646" i="6"/>
  <c r="O1060" i="6"/>
  <c r="W1060" i="6" s="1"/>
  <c r="AN1060" i="6" s="1"/>
  <c r="P1082" i="6"/>
  <c r="X1082" i="6" s="1"/>
  <c r="AO1082" i="6" s="1"/>
  <c r="O187" i="6"/>
  <c r="W187" i="6" s="1"/>
  <c r="AN187" i="6" s="1"/>
  <c r="P770" i="6"/>
  <c r="AG770" i="6" s="1"/>
  <c r="M499" i="6"/>
  <c r="AD499" i="6" s="1"/>
  <c r="O51" i="6"/>
  <c r="AF51" i="6" s="1"/>
  <c r="M1455" i="6"/>
  <c r="AD1455" i="6" s="1"/>
  <c r="O1490" i="6"/>
  <c r="AF1490" i="6" s="1"/>
  <c r="M627" i="6"/>
  <c r="AD627" i="6" s="1"/>
  <c r="M1231" i="6"/>
  <c r="AD1231" i="6" s="1"/>
  <c r="P1549" i="6"/>
  <c r="O1691" i="6"/>
  <c r="P800" i="6"/>
  <c r="N492" i="6"/>
  <c r="O446" i="6"/>
  <c r="M335" i="6"/>
  <c r="M1210" i="6"/>
  <c r="AD1210" i="6" s="1"/>
  <c r="O1782" i="6"/>
  <c r="AF1782" i="6" s="1"/>
  <c r="N1763" i="6"/>
  <c r="AE1763" i="6" s="1"/>
  <c r="M1635" i="6"/>
  <c r="AD1635" i="6" s="1"/>
  <c r="U1635" i="6"/>
  <c r="AL1635" i="6" s="1"/>
  <c r="M1850" i="6"/>
  <c r="AD1850" i="6" s="1"/>
  <c r="M1420" i="6"/>
  <c r="AD1420" i="6" s="1"/>
  <c r="M1770" i="6"/>
  <c r="AD1770" i="6" s="1"/>
  <c r="M1632" i="6"/>
  <c r="AD1632" i="6" s="1"/>
  <c r="M1255" i="6"/>
  <c r="AD1255" i="6" s="1"/>
  <c r="O1647" i="6"/>
  <c r="AF1647" i="6" s="1"/>
  <c r="P920" i="6"/>
  <c r="AG920" i="6" s="1"/>
  <c r="M1361" i="6"/>
  <c r="AD1361" i="6" s="1"/>
  <c r="P1048" i="6"/>
  <c r="AG1048" i="6" s="1"/>
  <c r="O858" i="6"/>
  <c r="AF858" i="6" s="1"/>
  <c r="M1009" i="6"/>
  <c r="AD1009" i="6" s="1"/>
  <c r="K1621" i="6"/>
  <c r="AB1621" i="6" s="1"/>
  <c r="N1277" i="6"/>
  <c r="AE1277" i="6" s="1"/>
  <c r="N1714" i="6"/>
  <c r="AE1714" i="6" s="1"/>
  <c r="O1797" i="6"/>
  <c r="AF1797" i="6" s="1"/>
  <c r="N1161" i="6"/>
  <c r="AE1161" i="6" s="1"/>
  <c r="P856" i="6"/>
  <c r="AG856" i="6" s="1"/>
  <c r="P1069" i="6"/>
  <c r="X1069" i="6" s="1"/>
  <c r="AO1069" i="6" s="1"/>
  <c r="O891" i="6"/>
  <c r="W891" i="6" s="1"/>
  <c r="AN891" i="6" s="1"/>
  <c r="P985" i="6"/>
  <c r="X985" i="6" s="1"/>
  <c r="AO985" i="6" s="1"/>
  <c r="P829" i="6"/>
  <c r="X829" i="6" s="1"/>
  <c r="AO829" i="6" s="1"/>
  <c r="P1556" i="6"/>
  <c r="X1556" i="6" s="1"/>
  <c r="AO1556" i="6" s="1"/>
  <c r="M1257" i="6"/>
  <c r="U1257" i="6" s="1"/>
  <c r="AL1257" i="6" s="1"/>
  <c r="M1857" i="6"/>
  <c r="U1857" i="6" s="1"/>
  <c r="AL1857" i="6" s="1"/>
  <c r="P685" i="6"/>
  <c r="X685" i="6" s="1"/>
  <c r="AO685" i="6" s="1"/>
  <c r="M518" i="6"/>
  <c r="U518" i="6" s="1"/>
  <c r="AL518" i="6" s="1"/>
  <c r="N1804" i="6"/>
  <c r="V1804" i="6" s="1"/>
  <c r="AM1804" i="6" s="1"/>
  <c r="M579" i="6"/>
  <c r="U579" i="6" s="1"/>
  <c r="AL579" i="6" s="1"/>
  <c r="O1047" i="6"/>
  <c r="W1047" i="6" s="1"/>
  <c r="AN1047" i="6" s="1"/>
  <c r="N1404" i="6"/>
  <c r="V1404" i="6" s="1"/>
  <c r="AM1404" i="6" s="1"/>
  <c r="M1534" i="6"/>
  <c r="U1534" i="6" s="1"/>
  <c r="AL1534" i="6" s="1"/>
  <c r="K1529" i="6"/>
  <c r="S1529" i="6" s="1"/>
  <c r="AJ1529" i="6" s="1"/>
  <c r="M1151" i="6"/>
  <c r="U1151" i="6" s="1"/>
  <c r="AL1151" i="6" s="1"/>
  <c r="N1788" i="6"/>
  <c r="V1788" i="6" s="1"/>
  <c r="AM1788" i="6" s="1"/>
  <c r="M1167" i="6"/>
  <c r="U1167" i="6" s="1"/>
  <c r="AL1167" i="6" s="1"/>
  <c r="O854" i="6"/>
  <c r="W854" i="6" s="1"/>
  <c r="AN854" i="6" s="1"/>
  <c r="N1353" i="6"/>
  <c r="V1353" i="6" s="1"/>
  <c r="AM1353" i="6" s="1"/>
  <c r="M1516" i="6"/>
  <c r="U1516" i="6" s="1"/>
  <c r="AL1516" i="6" s="1"/>
  <c r="O1167" i="6"/>
  <c r="W1167" i="6" s="1"/>
  <c r="AN1167" i="6" s="1"/>
  <c r="P845" i="6"/>
  <c r="X845" i="6" s="1"/>
  <c r="AO845" i="6" s="1"/>
  <c r="O1061" i="6"/>
  <c r="W1061" i="6" s="1"/>
  <c r="AN1061" i="6" s="1"/>
  <c r="O1756" i="6"/>
  <c r="W1756" i="6" s="1"/>
  <c r="AN1756" i="6" s="1"/>
  <c r="O305" i="6"/>
  <c r="W305" i="6" s="1"/>
  <c r="AN305" i="6" s="1"/>
  <c r="M1500" i="6"/>
  <c r="U1500" i="6" s="1"/>
  <c r="AL1500" i="6" s="1"/>
  <c r="M1825" i="6"/>
  <c r="U1825" i="6" s="1"/>
  <c r="AL1825" i="6" s="1"/>
  <c r="O1373" i="6"/>
  <c r="W1373" i="6" s="1"/>
  <c r="AN1373" i="6" s="1"/>
  <c r="M1724" i="6"/>
  <c r="U1724" i="6" s="1"/>
  <c r="AL1724" i="6" s="1"/>
  <c r="M1755" i="6"/>
  <c r="U1755" i="6" s="1"/>
  <c r="AL1755" i="6" s="1"/>
  <c r="K729" i="6"/>
  <c r="S729" i="6" s="1"/>
  <c r="AJ729" i="6" s="1"/>
  <c r="M1310" i="6"/>
  <c r="U1310" i="6" s="1"/>
  <c r="AL1310" i="6" s="1"/>
  <c r="N1176" i="6"/>
  <c r="V1176" i="6" s="1"/>
  <c r="AM1176" i="6" s="1"/>
  <c r="K768" i="6"/>
  <c r="S768" i="6" s="1"/>
  <c r="AJ768" i="6" s="1"/>
  <c r="O440" i="6"/>
  <c r="W440" i="6" s="1"/>
  <c r="AN440" i="6" s="1"/>
  <c r="O832" i="6"/>
  <c r="W832" i="6" s="1"/>
  <c r="AN832" i="6" s="1"/>
  <c r="P327" i="6"/>
  <c r="X327" i="6" s="1"/>
  <c r="AO327" i="6" s="1"/>
  <c r="M156" i="6"/>
  <c r="U156" i="6" s="1"/>
  <c r="AL156" i="6" s="1"/>
  <c r="N1424" i="6"/>
  <c r="V1424" i="6" s="1"/>
  <c r="AM1424" i="6" s="1"/>
  <c r="N377" i="6"/>
  <c r="V377" i="6" s="1"/>
  <c r="AM377" i="6" s="1"/>
  <c r="M665" i="6"/>
  <c r="U665" i="6" s="1"/>
  <c r="AL665" i="6" s="1"/>
  <c r="P729" i="6"/>
  <c r="X729" i="6" s="1"/>
  <c r="AO729" i="6" s="1"/>
  <c r="N332" i="6"/>
  <c r="V332" i="6" s="1"/>
  <c r="AM332" i="6" s="1"/>
  <c r="K1413" i="6"/>
  <c r="S1413" i="6" s="1"/>
  <c r="AJ1413" i="6" s="1"/>
  <c r="M1216" i="6"/>
  <c r="U1216" i="6" s="1"/>
  <c r="AL1216" i="6" s="1"/>
  <c r="K610" i="6"/>
  <c r="S610" i="6" s="1"/>
  <c r="AJ610" i="6" s="1"/>
  <c r="O1817" i="6"/>
  <c r="AF1817" i="6" s="1"/>
  <c r="K1096" i="6"/>
  <c r="S1096" i="6" s="1"/>
  <c r="AJ1096" i="6" s="1"/>
  <c r="N852" i="6"/>
  <c r="V852" i="6" s="1"/>
  <c r="AM852" i="6" s="1"/>
  <c r="O1499" i="6"/>
  <c r="W1499" i="6" s="1"/>
  <c r="AN1499" i="6" s="1"/>
  <c r="AF1499" i="6"/>
  <c r="O1123" i="6"/>
  <c r="W1123" i="6" s="1"/>
  <c r="AN1123" i="6" s="1"/>
  <c r="K243" i="6"/>
  <c r="S243" i="6" s="1"/>
  <c r="AJ243" i="6" s="1"/>
  <c r="P1286" i="6"/>
  <c r="X1286" i="6" s="1"/>
  <c r="AO1286" i="6" s="1"/>
  <c r="K1021" i="6"/>
  <c r="S1021" i="6" s="1"/>
  <c r="AJ1021" i="6" s="1"/>
  <c r="AB1021" i="6"/>
  <c r="K524" i="6"/>
  <c r="S524" i="6" s="1"/>
  <c r="AJ524" i="6" s="1"/>
  <c r="P1587" i="6"/>
  <c r="X1587" i="6" s="1"/>
  <c r="AO1587" i="6" s="1"/>
  <c r="K865" i="6"/>
  <c r="S865" i="6" s="1"/>
  <c r="AJ865" i="6" s="1"/>
  <c r="N346" i="6"/>
  <c r="V346" i="6" s="1"/>
  <c r="AM346" i="6" s="1"/>
  <c r="AE346" i="6"/>
  <c r="O494" i="6"/>
  <c r="W494" i="6" s="1"/>
  <c r="AN494" i="6" s="1"/>
  <c r="N1118" i="6"/>
  <c r="V1118" i="6" s="1"/>
  <c r="AM1118" i="6" s="1"/>
  <c r="P344" i="6"/>
  <c r="X344" i="6" s="1"/>
  <c r="AO344" i="6" s="1"/>
  <c r="O607" i="6"/>
  <c r="W607" i="6" s="1"/>
  <c r="AN607" i="6" s="1"/>
  <c r="O756" i="6"/>
  <c r="W756" i="6" s="1"/>
  <c r="AN756" i="6" s="1"/>
  <c r="P1493" i="6"/>
  <c r="X1493" i="6" s="1"/>
  <c r="AO1493" i="6" s="1"/>
  <c r="M441" i="6"/>
  <c r="AD441" i="6" s="1"/>
  <c r="P507" i="6"/>
  <c r="X507" i="6" s="1"/>
  <c r="AO507" i="6" s="1"/>
  <c r="O800" i="6"/>
  <c r="AF800" i="6" s="1"/>
  <c r="O418" i="6"/>
  <c r="AF418" i="6" s="1"/>
  <c r="K73" i="6"/>
  <c r="AB73" i="6" s="1"/>
  <c r="M1686" i="6"/>
  <c r="U1686" i="6" s="1"/>
  <c r="AL1686" i="6" s="1"/>
  <c r="P1237" i="6"/>
  <c r="X1237" i="6" s="1"/>
  <c r="AO1237" i="6" s="1"/>
  <c r="O1229" i="6"/>
  <c r="W1229" i="6" s="1"/>
  <c r="AN1229" i="6" s="1"/>
  <c r="M616" i="6"/>
  <c r="U616" i="6" s="1"/>
  <c r="AL616" i="6" s="1"/>
  <c r="N1572" i="6"/>
  <c r="AE1572" i="6" s="1"/>
  <c r="P1600" i="6"/>
  <c r="AG1600" i="6" s="1"/>
  <c r="N1345" i="6"/>
  <c r="AE1345" i="6" s="1"/>
  <c r="O943" i="6"/>
  <c r="AF943" i="6" s="1"/>
  <c r="O1868" i="6"/>
  <c r="AF1868" i="6" s="1"/>
  <c r="K779" i="6"/>
  <c r="AB779" i="6" s="1"/>
  <c r="O52" i="6"/>
  <c r="AF52" i="6" s="1"/>
  <c r="M1557" i="6"/>
  <c r="AD1557" i="6" s="1"/>
  <c r="O1752" i="6"/>
  <c r="AF1752" i="6" s="1"/>
  <c r="O1180" i="6"/>
  <c r="AF1180" i="6" s="1"/>
  <c r="M477" i="6"/>
  <c r="AD477" i="6" s="1"/>
  <c r="N248" i="6"/>
  <c r="AE248" i="6" s="1"/>
  <c r="M1348" i="6"/>
  <c r="AD1348" i="6" s="1"/>
  <c r="V1294" i="9"/>
  <c r="Q1294" i="6" s="1"/>
  <c r="O1483" i="6"/>
  <c r="N1503" i="6"/>
  <c r="M1064" i="6"/>
  <c r="N1789" i="6"/>
  <c r="M1299" i="6"/>
  <c r="K429" i="6"/>
  <c r="N453" i="6"/>
  <c r="N1823" i="6"/>
  <c r="V1823" i="6" s="1"/>
  <c r="AM1823" i="6" s="1"/>
  <c r="N507" i="6"/>
  <c r="V507" i="6" s="1"/>
  <c r="AM507" i="6" s="1"/>
  <c r="M1503" i="6"/>
  <c r="AD1503" i="6" s="1"/>
  <c r="M1139" i="6"/>
  <c r="U1139" i="6" s="1"/>
  <c r="AL1139" i="6" s="1"/>
  <c r="M1172" i="6"/>
  <c r="U1172" i="6" s="1"/>
  <c r="AL1172" i="6" s="1"/>
  <c r="K1605" i="6"/>
  <c r="P578" i="6"/>
  <c r="X578" i="6" s="1"/>
  <c r="AO578" i="6" s="1"/>
  <c r="M1065" i="6"/>
  <c r="P1097" i="6"/>
  <c r="X1097" i="6" s="1"/>
  <c r="AO1097" i="6" s="1"/>
  <c r="N373" i="6"/>
  <c r="N1218" i="6"/>
  <c r="V1218" i="6" s="1"/>
  <c r="AM1218" i="6" s="1"/>
  <c r="M1611" i="6"/>
  <c r="U1611" i="6" s="1"/>
  <c r="AL1611" i="6" s="1"/>
  <c r="O1746" i="6"/>
  <c r="W1746" i="6" s="1"/>
  <c r="AN1746" i="6" s="1"/>
  <c r="P1434" i="6"/>
  <c r="X1434" i="6" s="1"/>
  <c r="AO1434" i="6" s="1"/>
  <c r="O335" i="6"/>
  <c r="W335" i="6" s="1"/>
  <c r="AN335" i="6" s="1"/>
  <c r="O462" i="6"/>
  <c r="N1523" i="6"/>
  <c r="V1523" i="6" s="1"/>
  <c r="AM1523" i="6" s="1"/>
  <c r="O193" i="6"/>
  <c r="M175" i="6"/>
  <c r="U175" i="6" s="1"/>
  <c r="AL175" i="6" s="1"/>
  <c r="O309" i="6"/>
  <c r="O1303" i="6"/>
  <c r="W1303" i="6" s="1"/>
  <c r="AN1303" i="6" s="1"/>
  <c r="M1169" i="6"/>
  <c r="P725" i="6"/>
  <c r="X725" i="6" s="1"/>
  <c r="AO725" i="6" s="1"/>
  <c r="N1866" i="6"/>
  <c r="V1866" i="6" s="1"/>
  <c r="AM1866" i="6" s="1"/>
  <c r="P666" i="6"/>
  <c r="X666" i="6" s="1"/>
  <c r="AO666" i="6" s="1"/>
  <c r="N250" i="6"/>
  <c r="P80" i="6"/>
  <c r="X80" i="6" s="1"/>
  <c r="AO80" i="6" s="1"/>
  <c r="O1675" i="6"/>
  <c r="O575" i="6"/>
  <c r="W575" i="6" s="1"/>
  <c r="AN575" i="6" s="1"/>
  <c r="K190" i="6"/>
  <c r="S190" i="6" s="1"/>
  <c r="AJ190" i="6" s="1"/>
  <c r="N233" i="6"/>
  <c r="V233" i="6" s="1"/>
  <c r="AM233" i="6" s="1"/>
  <c r="K19" i="6"/>
  <c r="S19" i="6" s="1"/>
  <c r="AJ19" i="6" s="1"/>
  <c r="P492" i="6"/>
  <c r="X492" i="6" s="1"/>
  <c r="AO492" i="6" s="1"/>
  <c r="K1383" i="6"/>
  <c r="K1118" i="6"/>
  <c r="S1118" i="6" s="1"/>
  <c r="AJ1118" i="6" s="1"/>
  <c r="K1734" i="6"/>
  <c r="N1325" i="6"/>
  <c r="V1325" i="6" s="1"/>
  <c r="AM1325" i="6" s="1"/>
  <c r="M1847" i="6"/>
  <c r="U1847" i="6" s="1"/>
  <c r="AL1847" i="6" s="1"/>
  <c r="O270" i="6"/>
  <c r="W270" i="6" s="1"/>
  <c r="AN270" i="6" s="1"/>
  <c r="M687" i="6"/>
  <c r="U687" i="6" s="1"/>
  <c r="AL687" i="6" s="1"/>
  <c r="N703" i="6"/>
  <c r="V703" i="6" s="1"/>
  <c r="AM703" i="6" s="1"/>
  <c r="N220" i="6"/>
  <c r="O223" i="6"/>
  <c r="W223" i="6" s="1"/>
  <c r="AN223" i="6" s="1"/>
  <c r="M1861" i="6"/>
  <c r="U1861" i="6" s="1"/>
  <c r="AL1861" i="6" s="1"/>
  <c r="N479" i="6"/>
  <c r="V479" i="6" s="1"/>
  <c r="AM479" i="6" s="1"/>
  <c r="O1217" i="6"/>
  <c r="W1217" i="6" s="1"/>
  <c r="AN1217" i="6" s="1"/>
  <c r="P681" i="6"/>
  <c r="X681" i="6" s="1"/>
  <c r="AO681" i="6" s="1"/>
  <c r="M728" i="6"/>
  <c r="U728" i="6" s="1"/>
  <c r="AL728" i="6" s="1"/>
  <c r="P1516" i="6"/>
  <c r="X1516" i="6" s="1"/>
  <c r="AO1516" i="6" s="1"/>
  <c r="N709" i="6"/>
  <c r="V709" i="6" s="1"/>
  <c r="AM709" i="6" s="1"/>
  <c r="P585" i="6"/>
  <c r="X585" i="6" s="1"/>
  <c r="AO585" i="6" s="1"/>
  <c r="N460" i="6"/>
  <c r="V460" i="6" s="1"/>
  <c r="AM460" i="6" s="1"/>
  <c r="M559" i="6"/>
  <c r="U559" i="6" s="1"/>
  <c r="AL559" i="6" s="1"/>
  <c r="M918" i="6"/>
  <c r="U918" i="6" s="1"/>
  <c r="AL918" i="6" s="1"/>
  <c r="N955" i="6"/>
  <c r="V955" i="6" s="1"/>
  <c r="AM955" i="6" s="1"/>
  <c r="M364" i="6"/>
  <c r="U364" i="6" s="1"/>
  <c r="AL364" i="6" s="1"/>
  <c r="P1263" i="6"/>
  <c r="X1263" i="6" s="1"/>
  <c r="AO1263" i="6" s="1"/>
  <c r="K1015" i="6"/>
  <c r="S1015" i="6" s="1"/>
  <c r="AJ1015" i="6" s="1"/>
  <c r="K191" i="6"/>
  <c r="S191" i="6" s="1"/>
  <c r="AJ191" i="6" s="1"/>
  <c r="P451" i="6"/>
  <c r="X451" i="6" s="1"/>
  <c r="AO451" i="6" s="1"/>
  <c r="P940" i="6"/>
  <c r="X940" i="6" s="1"/>
  <c r="AO940" i="6" s="1"/>
  <c r="O80" i="6"/>
  <c r="W80" i="6" s="1"/>
  <c r="AN80" i="6" s="1"/>
  <c r="M496" i="6"/>
  <c r="U496" i="6" s="1"/>
  <c r="AL496" i="6" s="1"/>
  <c r="P1054" i="6"/>
  <c r="X1054" i="6" s="1"/>
  <c r="AO1054" i="6" s="1"/>
  <c r="P513" i="6"/>
  <c r="X513" i="6" s="1"/>
  <c r="AO513" i="6" s="1"/>
  <c r="M1141" i="6"/>
  <c r="U1141" i="6" s="1"/>
  <c r="AL1141" i="6" s="1"/>
  <c r="N624" i="6"/>
  <c r="V624" i="6" s="1"/>
  <c r="AM624" i="6" s="1"/>
  <c r="O1137" i="6"/>
  <c r="W1137" i="6" s="1"/>
  <c r="AN1137" i="6" s="1"/>
  <c r="M549" i="6"/>
  <c r="U549" i="6" s="1"/>
  <c r="AL549" i="6" s="1"/>
  <c r="N1284" i="6"/>
  <c r="V1284" i="6" s="1"/>
  <c r="AM1284" i="6" s="1"/>
  <c r="P197" i="6"/>
  <c r="X197" i="6" s="1"/>
  <c r="AO197" i="6" s="1"/>
  <c r="P39" i="6"/>
  <c r="X39" i="6" s="1"/>
  <c r="AO39" i="6" s="1"/>
  <c r="M1035" i="6"/>
  <c r="U1035" i="6" s="1"/>
  <c r="AL1035" i="6" s="1"/>
  <c r="M821" i="6"/>
  <c r="U821" i="6" s="1"/>
  <c r="AL821" i="6" s="1"/>
  <c r="N193" i="6"/>
  <c r="V193" i="6" s="1"/>
  <c r="AM193" i="6" s="1"/>
  <c r="K1121" i="6"/>
  <c r="AB1121" i="6" s="1"/>
  <c r="P1269" i="6"/>
  <c r="X1269" i="6" s="1"/>
  <c r="AO1269" i="6" s="1"/>
  <c r="N533" i="6"/>
  <c r="AE533" i="6" s="1"/>
  <c r="N1064" i="6"/>
  <c r="V1064" i="6" s="1"/>
  <c r="AM1064" i="6" s="1"/>
  <c r="K1091" i="6"/>
  <c r="AB1091" i="6" s="1"/>
  <c r="M695" i="6"/>
  <c r="U695" i="6" s="1"/>
  <c r="AL695" i="6" s="1"/>
  <c r="O254" i="6"/>
  <c r="W254" i="6" s="1"/>
  <c r="AN254" i="6" s="1"/>
  <c r="P66" i="6"/>
  <c r="AG66" i="6" s="1"/>
  <c r="N1071" i="6"/>
  <c r="AE1071" i="6" s="1"/>
  <c r="N1125" i="6"/>
  <c r="V1125" i="6" s="1"/>
  <c r="AM1125" i="6" s="1"/>
  <c r="N1677" i="6"/>
  <c r="V1677" i="6" s="1"/>
  <c r="AM1677" i="6" s="1"/>
  <c r="P1125" i="6"/>
  <c r="X1125" i="6" s="1"/>
  <c r="AO1125" i="6" s="1"/>
  <c r="N732" i="6"/>
  <c r="V732" i="6" s="1"/>
  <c r="AM732" i="6" s="1"/>
  <c r="K97" i="6"/>
  <c r="S97" i="6" s="1"/>
  <c r="AJ97" i="6" s="1"/>
  <c r="O357" i="6"/>
  <c r="W357" i="6" s="1"/>
  <c r="AN357" i="6" s="1"/>
  <c r="K1012" i="6"/>
  <c r="S1012" i="6" s="1"/>
  <c r="AJ1012" i="6" s="1"/>
  <c r="N951" i="6"/>
  <c r="V951" i="6" s="1"/>
  <c r="AM951" i="6" s="1"/>
  <c r="O1358" i="6"/>
  <c r="W1358" i="6" s="1"/>
  <c r="AN1358" i="6" s="1"/>
  <c r="M1165" i="6"/>
  <c r="U1165" i="6" s="1"/>
  <c r="AL1165" i="6" s="1"/>
  <c r="P957" i="6"/>
  <c r="X957" i="6" s="1"/>
  <c r="AO957" i="6" s="1"/>
  <c r="O896" i="6"/>
  <c r="W896" i="6" s="1"/>
  <c r="AN896" i="6" s="1"/>
  <c r="P125" i="6"/>
  <c r="X125" i="6" s="1"/>
  <c r="AO125" i="6" s="1"/>
  <c r="P1216" i="6"/>
  <c r="X1216" i="6" s="1"/>
  <c r="AO1216" i="6" s="1"/>
  <c r="O554" i="6"/>
  <c r="W554" i="6" s="1"/>
  <c r="AN554" i="6" s="1"/>
  <c r="N1175" i="6"/>
  <c r="V1175" i="6" s="1"/>
  <c r="AM1175" i="6" s="1"/>
  <c r="O280" i="6"/>
  <c r="W280" i="6" s="1"/>
  <c r="AN280" i="6" s="1"/>
  <c r="N579" i="6"/>
  <c r="V579" i="6" s="1"/>
  <c r="AM579" i="6" s="1"/>
  <c r="O294" i="6"/>
  <c r="W294" i="6" s="1"/>
  <c r="AN294" i="6" s="1"/>
  <c r="K923" i="6"/>
  <c r="S923" i="6" s="1"/>
  <c r="AJ923" i="6" s="1"/>
  <c r="N1732" i="6"/>
  <c r="V1732" i="6" s="1"/>
  <c r="AM1732" i="6" s="1"/>
  <c r="P427" i="6"/>
  <c r="X427" i="6" s="1"/>
  <c r="AO427" i="6" s="1"/>
  <c r="P1070" i="6"/>
  <c r="X1070" i="6" s="1"/>
  <c r="AO1070" i="6" s="1"/>
  <c r="K1191" i="6"/>
  <c r="S1191" i="6" s="1"/>
  <c r="AJ1191" i="6" s="1"/>
  <c r="P440" i="6"/>
  <c r="X440" i="6" s="1"/>
  <c r="AO440" i="6" s="1"/>
  <c r="P1803" i="6"/>
  <c r="X1803" i="6" s="1"/>
  <c r="AO1803" i="6" s="1"/>
  <c r="O523" i="6"/>
  <c r="W523" i="6" s="1"/>
  <c r="AN523" i="6" s="1"/>
  <c r="M1853" i="6"/>
  <c r="U1853" i="6" s="1"/>
  <c r="AL1853" i="6" s="1"/>
  <c r="M1391" i="6"/>
  <c r="U1391" i="6" s="1"/>
  <c r="AL1391" i="6" s="1"/>
  <c r="K1763" i="6"/>
  <c r="S1763" i="6" s="1"/>
  <c r="AJ1763" i="6" s="1"/>
  <c r="P1071" i="6"/>
  <c r="X1071" i="6" s="1"/>
  <c r="AO1071" i="6" s="1"/>
  <c r="P858" i="6"/>
  <c r="X858" i="6" s="1"/>
  <c r="AO858" i="6" s="1"/>
  <c r="M1290" i="6"/>
  <c r="U1290" i="6" s="1"/>
  <c r="AL1290" i="6" s="1"/>
  <c r="M653" i="6"/>
  <c r="U653" i="6" s="1"/>
  <c r="AL653" i="6" s="1"/>
  <c r="N776" i="6"/>
  <c r="V776" i="6" s="1"/>
  <c r="AM776" i="6" s="1"/>
  <c r="N1146" i="6"/>
  <c r="V1146" i="6" s="1"/>
  <c r="AM1146" i="6" s="1"/>
  <c r="N783" i="6"/>
  <c r="V783" i="6" s="1"/>
  <c r="AM783" i="6" s="1"/>
  <c r="N503" i="6"/>
  <c r="V503" i="6" s="1"/>
  <c r="AM503" i="6" s="1"/>
  <c r="N558" i="6"/>
  <c r="V558" i="6" s="1"/>
  <c r="AM558" i="6" s="1"/>
  <c r="M1110" i="6"/>
  <c r="U1110" i="6" s="1"/>
  <c r="AL1110" i="6" s="1"/>
  <c r="P1657" i="6"/>
  <c r="X1657" i="6" s="1"/>
  <c r="AO1657" i="6" s="1"/>
  <c r="P1557" i="6"/>
  <c r="X1557" i="6" s="1"/>
  <c r="AO1557" i="6" s="1"/>
  <c r="O1776" i="6"/>
  <c r="W1776" i="6" s="1"/>
  <c r="AN1776" i="6" s="1"/>
  <c r="O1623" i="6"/>
  <c r="W1623" i="6" s="1"/>
  <c r="AN1623" i="6" s="1"/>
  <c r="P1116" i="6"/>
  <c r="AG1116" i="6" s="1"/>
  <c r="O1608" i="6"/>
  <c r="W1608" i="6" s="1"/>
  <c r="AN1608" i="6" s="1"/>
  <c r="K495" i="6"/>
  <c r="AB495" i="6" s="1"/>
  <c r="K706" i="6"/>
  <c r="S706" i="6" s="1"/>
  <c r="AJ706" i="6" s="1"/>
  <c r="M886" i="6"/>
  <c r="U886" i="6" s="1"/>
  <c r="AL886" i="6" s="1"/>
  <c r="P1845" i="6"/>
  <c r="X1845" i="6" s="1"/>
  <c r="AO1845" i="6" s="1"/>
  <c r="M1826" i="6"/>
  <c r="U1826" i="6" s="1"/>
  <c r="AL1826" i="6" s="1"/>
  <c r="O1753" i="6"/>
  <c r="W1753" i="6" s="1"/>
  <c r="AN1753" i="6" s="1"/>
  <c r="P1313" i="6"/>
  <c r="X1313" i="6" s="1"/>
  <c r="AO1313" i="6" s="1"/>
  <c r="O513" i="6"/>
  <c r="W513" i="6" s="1"/>
  <c r="AN513" i="6" s="1"/>
  <c r="P418" i="6"/>
  <c r="X418" i="6" s="1"/>
  <c r="AO418" i="6" s="1"/>
  <c r="P529" i="6"/>
  <c r="X529" i="6" s="1"/>
  <c r="AO529" i="6" s="1"/>
  <c r="K138" i="6"/>
  <c r="S138" i="6" s="1"/>
  <c r="AJ138" i="6" s="1"/>
  <c r="P100" i="6"/>
  <c r="X100" i="6" s="1"/>
  <c r="AO100" i="6" s="1"/>
  <c r="N1354" i="6"/>
  <c r="P18" i="6"/>
  <c r="K615" i="6"/>
  <c r="S615" i="6" s="1"/>
  <c r="AJ615" i="6" s="1"/>
  <c r="P1621" i="6"/>
  <c r="X1621" i="6" s="1"/>
  <c r="AO1621" i="6" s="1"/>
  <c r="O695" i="6"/>
  <c r="W695" i="6" s="1"/>
  <c r="AN695" i="6" s="1"/>
  <c r="K452" i="6"/>
  <c r="S452" i="6" s="1"/>
  <c r="AJ452" i="6" s="1"/>
  <c r="P1264" i="6"/>
  <c r="X1264" i="6" s="1"/>
  <c r="AO1264" i="6" s="1"/>
  <c r="K950" i="6"/>
  <c r="S950" i="6" s="1"/>
  <c r="AJ950" i="6" s="1"/>
  <c r="P1235" i="6"/>
  <c r="AG1235" i="6" s="1"/>
  <c r="K638" i="6"/>
  <c r="AB638" i="6" s="1"/>
  <c r="O1641" i="6"/>
  <c r="AF1641" i="6" s="1"/>
  <c r="N308" i="6"/>
  <c r="AE308" i="6" s="1"/>
  <c r="P1869" i="6"/>
  <c r="AG1869" i="6" s="1"/>
  <c r="P364" i="6"/>
  <c r="AG364" i="6" s="1"/>
  <c r="P1306" i="6"/>
  <c r="AG1306" i="6" s="1"/>
  <c r="N1629" i="6"/>
  <c r="AE1629" i="6" s="1"/>
  <c r="P314" i="6"/>
  <c r="M121" i="6"/>
  <c r="P255" i="6"/>
  <c r="N1501" i="6"/>
  <c r="O389" i="6"/>
  <c r="O846" i="6"/>
  <c r="M1195" i="6"/>
  <c r="K1272" i="6"/>
  <c r="K1115" i="6"/>
  <c r="N822" i="6"/>
  <c r="P385" i="6"/>
  <c r="O1630" i="6"/>
  <c r="AF1630" i="6" s="1"/>
  <c r="O1770" i="6"/>
  <c r="AF1770" i="6" s="1"/>
  <c r="O761" i="6"/>
  <c r="AF761" i="6" s="1"/>
  <c r="O745" i="6"/>
  <c r="AF745" i="6" s="1"/>
  <c r="O424" i="6"/>
  <c r="AF424" i="6" s="1"/>
  <c r="P269" i="6"/>
  <c r="M147" i="6"/>
  <c r="AD147" i="6" s="1"/>
  <c r="N936" i="6"/>
  <c r="AE936" i="6" s="1"/>
  <c r="M283" i="6"/>
  <c r="AD283" i="6" s="1"/>
  <c r="P1212" i="6"/>
  <c r="AG1212" i="6" s="1"/>
  <c r="K1773" i="6"/>
  <c r="AB1773" i="6" s="1"/>
  <c r="O1325" i="6"/>
  <c r="AF1325" i="6" s="1"/>
  <c r="M1645" i="6"/>
  <c r="AD1645" i="6" s="1"/>
  <c r="O1275" i="6"/>
  <c r="AF1275" i="6" s="1"/>
  <c r="O1235" i="6"/>
  <c r="AF1235" i="6" s="1"/>
  <c r="P1131" i="6"/>
  <c r="AG1131" i="6" s="1"/>
  <c r="O1063" i="6"/>
  <c r="AF1063" i="6" s="1"/>
  <c r="O1318" i="6"/>
  <c r="AF1318" i="6" s="1"/>
  <c r="P1354" i="6"/>
  <c r="AG1354" i="6" s="1"/>
  <c r="N817" i="6"/>
  <c r="AE817" i="6" s="1"/>
  <c r="K46" i="6"/>
  <c r="AB46" i="6" s="1"/>
  <c r="P191" i="6"/>
  <c r="M1815" i="6"/>
  <c r="M131" i="6"/>
  <c r="N1769" i="6"/>
  <c r="P1663" i="6"/>
  <c r="M84" i="6"/>
  <c r="P102" i="6"/>
  <c r="P786" i="6"/>
  <c r="N1028" i="6"/>
  <c r="N77" i="6"/>
  <c r="M463" i="6"/>
  <c r="AD463" i="6" s="1"/>
  <c r="M1595" i="6"/>
  <c r="AD1595" i="6" s="1"/>
  <c r="P534" i="6"/>
  <c r="AG534" i="6" s="1"/>
  <c r="M1775" i="6"/>
  <c r="P517" i="6"/>
  <c r="AG517" i="6" s="1"/>
  <c r="K687" i="6"/>
  <c r="P1804" i="6"/>
  <c r="X1804" i="6" s="1"/>
  <c r="AO1804" i="6" s="1"/>
  <c r="O410" i="6"/>
  <c r="M757" i="6"/>
  <c r="U757" i="6" s="1"/>
  <c r="AL757" i="6" s="1"/>
  <c r="O1860" i="6"/>
  <c r="M1452" i="6"/>
  <c r="U1452" i="6" s="1"/>
  <c r="AL1452" i="6" s="1"/>
  <c r="O293" i="6"/>
  <c r="P1491" i="6"/>
  <c r="AG1491" i="6" s="1"/>
  <c r="P1308" i="6"/>
  <c r="AG1308" i="6" s="1"/>
  <c r="N211" i="6"/>
  <c r="AE211" i="6" s="1"/>
  <c r="P169" i="6"/>
  <c r="AG169" i="6" s="1"/>
  <c r="M1787" i="6"/>
  <c r="AD1787" i="6" s="1"/>
  <c r="O667" i="6"/>
  <c r="AF667" i="6" s="1"/>
  <c r="P1038" i="6"/>
  <c r="AG1038" i="6" s="1"/>
  <c r="N1617" i="6"/>
  <c r="AE1617" i="6" s="1"/>
  <c r="K139" i="6"/>
  <c r="N1530" i="6"/>
  <c r="P642" i="6"/>
  <c r="N1652" i="6"/>
  <c r="M1652" i="6"/>
  <c r="AD1652" i="6" s="1"/>
  <c r="O997" i="6"/>
  <c r="O1766" i="6"/>
  <c r="O1040" i="6"/>
  <c r="M1742" i="6"/>
  <c r="N1742" i="6"/>
  <c r="V1742" i="6" s="1"/>
  <c r="AM1742" i="6" s="1"/>
  <c r="P1158" i="6"/>
  <c r="K119" i="6"/>
  <c r="P545" i="6"/>
  <c r="N1658" i="6"/>
  <c r="P528" i="6"/>
  <c r="K334" i="6"/>
  <c r="M71" i="6"/>
  <c r="O1225" i="6"/>
  <c r="M532" i="6"/>
  <c r="N1855" i="6"/>
  <c r="AE1855" i="6" s="1"/>
  <c r="N1121" i="6"/>
  <c r="AE1121" i="6" s="1"/>
  <c r="V1121" i="6"/>
  <c r="AM1121" i="6" s="1"/>
  <c r="M47" i="6"/>
  <c r="AD47" i="6" s="1"/>
  <c r="M457" i="6"/>
  <c r="AD457" i="6" s="1"/>
  <c r="O1387" i="6"/>
  <c r="AF1387" i="6" s="1"/>
  <c r="K28" i="6"/>
  <c r="AB28" i="6" s="1"/>
  <c r="M1685" i="6"/>
  <c r="AD1685" i="6" s="1"/>
  <c r="K40" i="6"/>
  <c r="AB40" i="6" s="1"/>
  <c r="N851" i="6"/>
  <c r="AE851" i="6" s="1"/>
  <c r="M1208" i="6"/>
  <c r="M1179" i="6"/>
  <c r="AD1179" i="6" s="1"/>
  <c r="O1488" i="6"/>
  <c r="AF1488" i="6" s="1"/>
  <c r="P1528" i="6"/>
  <c r="AG1528" i="6" s="1"/>
  <c r="N905" i="6"/>
  <c r="AE905" i="6" s="1"/>
  <c r="P126" i="6"/>
  <c r="AG126" i="6" s="1"/>
  <c r="N1357" i="6"/>
  <c r="AE1357" i="6" s="1"/>
  <c r="M1571" i="6"/>
  <c r="AD1571" i="6" s="1"/>
  <c r="P1327" i="6"/>
  <c r="AG1327" i="6" s="1"/>
  <c r="P1231" i="6"/>
  <c r="AG1231" i="6" s="1"/>
  <c r="P93" i="6"/>
  <c r="AG93" i="6" s="1"/>
  <c r="M1812" i="6"/>
  <c r="AD1812" i="6" s="1"/>
  <c r="M1395" i="6"/>
  <c r="AD1395" i="6" s="1"/>
  <c r="M1480" i="6"/>
  <c r="AD1480" i="6" s="1"/>
  <c r="M1324" i="6"/>
  <c r="AD1324" i="6" s="1"/>
  <c r="M1719" i="6"/>
  <c r="AD1719" i="6" s="1"/>
  <c r="M1860" i="6"/>
  <c r="P1682" i="6"/>
  <c r="AG1682" i="6" s="1"/>
  <c r="O1472" i="6"/>
  <c r="AF1472" i="6" s="1"/>
  <c r="O938" i="6"/>
  <c r="AF938" i="6" s="1"/>
  <c r="M764" i="6"/>
  <c r="AD764" i="6" s="1"/>
  <c r="O522" i="6"/>
  <c r="AF522" i="6" s="1"/>
  <c r="N1466" i="6"/>
  <c r="AE1466" i="6" s="1"/>
  <c r="M1027" i="6"/>
  <c r="AD1027" i="6" s="1"/>
  <c r="O1478" i="6"/>
  <c r="AF1478" i="6" s="1"/>
  <c r="N1821" i="6"/>
  <c r="AE1821" i="6" s="1"/>
  <c r="M557" i="6"/>
  <c r="AD557" i="6" s="1"/>
  <c r="P709" i="6"/>
  <c r="AG709" i="6" s="1"/>
  <c r="N1605" i="6"/>
  <c r="AE1605" i="6" s="1"/>
  <c r="M1691" i="6"/>
  <c r="AD1691" i="6" s="1"/>
  <c r="M1313" i="6"/>
  <c r="AD1313" i="6" s="1"/>
  <c r="O239" i="6"/>
  <c r="AF239" i="6" s="1"/>
  <c r="N1186" i="6"/>
  <c r="P381" i="6"/>
  <c r="AG381" i="6" s="1"/>
  <c r="K1776" i="6"/>
  <c r="AB1776" i="6" s="1"/>
  <c r="N1104" i="6"/>
  <c r="AE1104" i="6" s="1"/>
  <c r="P1363" i="6"/>
  <c r="AG1363" i="6" s="1"/>
  <c r="M1587" i="6"/>
  <c r="AD1587" i="6" s="1"/>
  <c r="O1798" i="6"/>
  <c r="AF1798" i="6" s="1"/>
  <c r="N1397" i="6"/>
  <c r="AE1397" i="6" s="1"/>
  <c r="N279" i="6"/>
  <c r="AE279" i="6" s="1"/>
  <c r="P1189" i="6"/>
  <c r="AG1189" i="6" s="1"/>
  <c r="O1114" i="6"/>
  <c r="AF1114" i="6" s="1"/>
  <c r="M1043" i="6"/>
  <c r="AD1043" i="6" s="1"/>
  <c r="O809" i="6"/>
  <c r="AF809" i="6" s="1"/>
  <c r="P861" i="6"/>
  <c r="AG861" i="6" s="1"/>
  <c r="M63" i="6"/>
  <c r="AD63" i="6" s="1"/>
  <c r="N176" i="6"/>
  <c r="AE176" i="6" s="1"/>
  <c r="M1218" i="6"/>
  <c r="M1715" i="6"/>
  <c r="AD1715" i="6" s="1"/>
  <c r="O1837" i="6"/>
  <c r="AF1837" i="6" s="1"/>
  <c r="K975" i="6"/>
  <c r="AB975" i="6" s="1"/>
  <c r="N1305" i="6"/>
  <c r="AE1305" i="6" s="1"/>
  <c r="M1166" i="6"/>
  <c r="AD1166" i="6" s="1"/>
  <c r="N420" i="6"/>
  <c r="AE420" i="6" s="1"/>
  <c r="N219" i="6"/>
  <c r="AE219" i="6" s="1"/>
  <c r="N1580" i="6"/>
  <c r="AE1580" i="6" s="1"/>
  <c r="V1580" i="6"/>
  <c r="AM1580" i="6" s="1"/>
  <c r="M1269" i="6"/>
  <c r="AD1269" i="6" s="1"/>
  <c r="P855" i="6"/>
  <c r="AG855" i="6" s="1"/>
  <c r="O725" i="6"/>
  <c r="AF725" i="6" s="1"/>
  <c r="N1230" i="6"/>
  <c r="AE1230" i="6" s="1"/>
  <c r="M659" i="6"/>
  <c r="AD659" i="6" s="1"/>
  <c r="K207" i="6"/>
  <c r="AB207" i="6" s="1"/>
  <c r="N842" i="6"/>
  <c r="AE842" i="6" s="1"/>
  <c r="M330" i="6"/>
  <c r="O174" i="6"/>
  <c r="AF174" i="6" s="1"/>
  <c r="P1265" i="6"/>
  <c r="AG1265" i="6" s="1"/>
  <c r="N562" i="6"/>
  <c r="AE562" i="6" s="1"/>
  <c r="N1398" i="6"/>
  <c r="AE1398" i="6" s="1"/>
  <c r="N1365" i="6"/>
  <c r="AE1365" i="6" s="1"/>
  <c r="P999" i="6"/>
  <c r="AG999" i="6" s="1"/>
  <c r="O735" i="6"/>
  <c r="AF735" i="6" s="1"/>
  <c r="O533" i="6"/>
  <c r="AF533" i="6" s="1"/>
  <c r="N1375" i="6"/>
  <c r="AE1375" i="6" s="1"/>
  <c r="K727" i="6"/>
  <c r="AB727" i="6" s="1"/>
  <c r="N1378" i="6"/>
  <c r="AE1378" i="6" s="1"/>
  <c r="M583" i="6"/>
  <c r="AD583" i="6" s="1"/>
  <c r="N387" i="6"/>
  <c r="AE387" i="6" s="1"/>
  <c r="P1830" i="6"/>
  <c r="AG1830" i="6" s="1"/>
  <c r="K539" i="6"/>
  <c r="AB539" i="6" s="1"/>
  <c r="P256" i="6"/>
  <c r="P1374" i="6"/>
  <c r="M1852" i="6"/>
  <c r="O504" i="6"/>
  <c r="P438" i="6"/>
  <c r="O976" i="6"/>
  <c r="K976" i="6"/>
  <c r="K1805" i="6"/>
  <c r="P1091" i="6"/>
  <c r="AG1091" i="6" s="1"/>
  <c r="P975" i="6"/>
  <c r="O1453" i="6"/>
  <c r="AF1453" i="6" s="1"/>
  <c r="O256" i="6"/>
  <c r="AF256" i="6" s="1"/>
  <c r="O218" i="6"/>
  <c r="M66" i="6"/>
  <c r="AD66" i="6" s="1"/>
  <c r="M1112" i="6"/>
  <c r="AD1112" i="6" s="1"/>
  <c r="P1311" i="6"/>
  <c r="AG1311" i="6" s="1"/>
  <c r="O1637" i="6"/>
  <c r="M1215" i="6"/>
  <c r="AD1215" i="6" s="1"/>
  <c r="O529" i="6"/>
  <c r="K1071" i="6"/>
  <c r="AB1071" i="6" s="1"/>
  <c r="K322" i="6"/>
  <c r="O971" i="6"/>
  <c r="AF971" i="6" s="1"/>
  <c r="M1085" i="6"/>
  <c r="AD1085" i="6" s="1"/>
  <c r="M426" i="6"/>
  <c r="AD426" i="6" s="1"/>
  <c r="P1146" i="6"/>
  <c r="M538" i="6"/>
  <c r="AD538" i="6" s="1"/>
  <c r="M1438" i="6"/>
  <c r="AD1438" i="6" s="1"/>
  <c r="U1438" i="6"/>
  <c r="AL1438" i="6" s="1"/>
  <c r="O268" i="6"/>
  <c r="AF268" i="6" s="1"/>
  <c r="M737" i="6"/>
  <c r="K1135" i="6"/>
  <c r="P1217" i="6"/>
  <c r="AG1217" i="6" s="1"/>
  <c r="O450" i="6"/>
  <c r="M811" i="6"/>
  <c r="AD811" i="6" s="1"/>
  <c r="N881" i="6"/>
  <c r="M1062" i="6"/>
  <c r="AD1062" i="6" s="1"/>
  <c r="M216" i="6"/>
  <c r="AD216" i="6" s="1"/>
  <c r="M141" i="6"/>
  <c r="AD141" i="6" s="1"/>
  <c r="M1089" i="6"/>
  <c r="O101" i="6"/>
  <c r="AF101" i="6" s="1"/>
  <c r="M1484" i="6"/>
  <c r="P1399" i="6"/>
  <c r="AG1399" i="6" s="1"/>
  <c r="O732" i="6"/>
  <c r="O1144" i="6"/>
  <c r="AF1144" i="6" s="1"/>
  <c r="P1774" i="6"/>
  <c r="P969" i="6"/>
  <c r="N919" i="6"/>
  <c r="M1293" i="6"/>
  <c r="O1412" i="6"/>
  <c r="K136" i="6"/>
  <c r="O110" i="6"/>
  <c r="P110" i="6"/>
  <c r="M1282" i="6"/>
  <c r="O746" i="6"/>
  <c r="K1315" i="6"/>
  <c r="N1508" i="6"/>
  <c r="K641" i="6"/>
  <c r="V1347" i="9"/>
  <c r="Q1347" i="6" s="1"/>
  <c r="P1547" i="6"/>
  <c r="K165" i="6"/>
  <c r="K932" i="6"/>
  <c r="P1604" i="6"/>
  <c r="O505" i="6"/>
  <c r="N895" i="6"/>
  <c r="K15" i="6"/>
  <c r="M679" i="6"/>
  <c r="M814" i="6"/>
  <c r="M1242" i="6"/>
  <c r="AD1242" i="6" s="1"/>
  <c r="M1155" i="6"/>
  <c r="AD1155" i="6" s="1"/>
  <c r="M1689" i="6"/>
  <c r="AD1689" i="6" s="1"/>
  <c r="O1224" i="6"/>
  <c r="O751" i="6"/>
  <c r="AF751" i="6" s="1"/>
  <c r="P1690" i="6"/>
  <c r="AG1690" i="6" s="1"/>
  <c r="N933" i="6"/>
  <c r="AE933" i="6" s="1"/>
  <c r="O676" i="6"/>
  <c r="AF676" i="6" s="1"/>
  <c r="W676" i="6"/>
  <c r="AN676" i="6" s="1"/>
  <c r="O688" i="6"/>
  <c r="AF688" i="6" s="1"/>
  <c r="M263" i="6"/>
  <c r="AD263" i="6" s="1"/>
  <c r="O959" i="6"/>
  <c r="AF959" i="6" s="1"/>
  <c r="N909" i="6"/>
  <c r="AE909" i="6" s="1"/>
  <c r="O43" i="6"/>
  <c r="AF43" i="6" s="1"/>
  <c r="M1116" i="6"/>
  <c r="AD1116" i="6" s="1"/>
  <c r="P772" i="6"/>
  <c r="AG772" i="6" s="1"/>
  <c r="M1147" i="6"/>
  <c r="O1810" i="6"/>
  <c r="AF1810" i="6" s="1"/>
  <c r="P687" i="6"/>
  <c r="AG687" i="6" s="1"/>
  <c r="N1608" i="6"/>
  <c r="AE1608" i="6" s="1"/>
  <c r="M495" i="6"/>
  <c r="AD495" i="6" s="1"/>
  <c r="O1689" i="6"/>
  <c r="AF1689" i="6" s="1"/>
  <c r="M990" i="6"/>
  <c r="AD990" i="6" s="1"/>
  <c r="O738" i="6"/>
  <c r="AF738" i="6" s="1"/>
  <c r="O568" i="6"/>
  <c r="N1782" i="6"/>
  <c r="AE1782" i="6" s="1"/>
  <c r="N1292" i="6"/>
  <c r="AE1292" i="6" s="1"/>
  <c r="M763" i="6"/>
  <c r="AD763" i="6" s="1"/>
  <c r="N1723" i="6"/>
  <c r="AE1723" i="6" s="1"/>
  <c r="M1124" i="6"/>
  <c r="AD1124" i="6" s="1"/>
  <c r="K716" i="6"/>
  <c r="AB716" i="6" s="1"/>
  <c r="K1316" i="6"/>
  <c r="AB1316" i="6" s="1"/>
  <c r="M1524" i="6"/>
  <c r="P1473" i="6"/>
  <c r="AG1473" i="6" s="1"/>
  <c r="P1353" i="6"/>
  <c r="AG1353" i="6" s="1"/>
  <c r="O1621" i="6"/>
  <c r="AF1621" i="6" s="1"/>
  <c r="O1207" i="6"/>
  <c r="AF1207" i="6" s="1"/>
  <c r="P1332" i="6"/>
  <c r="AG1332" i="6" s="1"/>
  <c r="M1203" i="6"/>
  <c r="AD1203" i="6" s="1"/>
  <c r="N1188" i="6"/>
  <c r="AE1188" i="6" s="1"/>
  <c r="N575" i="6"/>
  <c r="AE575" i="6" s="1"/>
  <c r="N107" i="6"/>
  <c r="AE107" i="6" s="1"/>
  <c r="N327" i="6"/>
  <c r="AE327" i="6" s="1"/>
  <c r="K1695" i="6"/>
  <c r="AB1695" i="6" s="1"/>
  <c r="M1057" i="6"/>
  <c r="AD1057" i="6" s="1"/>
  <c r="P830" i="6"/>
  <c r="AG830" i="6" s="1"/>
  <c r="P1396" i="6"/>
  <c r="AG1396" i="6" s="1"/>
  <c r="N1453" i="6"/>
  <c r="AE1453" i="6" s="1"/>
  <c r="M748" i="6"/>
  <c r="M706" i="6"/>
  <c r="AD706" i="6" s="1"/>
  <c r="M1144" i="6"/>
  <c r="AD1144" i="6" s="1"/>
  <c r="N361" i="6"/>
  <c r="AE361" i="6" s="1"/>
  <c r="M1623" i="6"/>
  <c r="AD1623" i="6" s="1"/>
  <c r="M1747" i="6"/>
  <c r="AD1747" i="6" s="1"/>
  <c r="O1845" i="6"/>
  <c r="AF1845" i="6" s="1"/>
  <c r="P1589" i="6"/>
  <c r="AG1589" i="6" s="1"/>
  <c r="O1313" i="6"/>
  <c r="AF1313" i="6" s="1"/>
  <c r="N1599" i="6"/>
  <c r="AE1599" i="6" s="1"/>
  <c r="N878" i="6"/>
  <c r="AE878" i="6" s="1"/>
  <c r="M454" i="6"/>
  <c r="AD454" i="6" s="1"/>
  <c r="O1102" i="6"/>
  <c r="M132" i="6"/>
  <c r="N150" i="6"/>
  <c r="N650" i="6"/>
  <c r="N1517" i="6"/>
  <c r="P664" i="6"/>
  <c r="K819" i="6"/>
  <c r="K231" i="6"/>
  <c r="M647" i="6"/>
  <c r="O857" i="6"/>
  <c r="AF857" i="6" s="1"/>
  <c r="P802" i="6"/>
  <c r="AG802" i="6" s="1"/>
  <c r="M1707" i="6"/>
  <c r="AD1707" i="6" s="1"/>
  <c r="M1342" i="6"/>
  <c r="AD1342" i="6" s="1"/>
  <c r="N997" i="6"/>
  <c r="AE997" i="6" s="1"/>
  <c r="K1251" i="6"/>
  <c r="AB1251" i="6" s="1"/>
  <c r="M657" i="6"/>
  <c r="AD657" i="6" s="1"/>
  <c r="M1794" i="6"/>
  <c r="N712" i="6"/>
  <c r="AE712" i="6" s="1"/>
  <c r="O405" i="6"/>
  <c r="AF405" i="6" s="1"/>
  <c r="M863" i="6"/>
  <c r="AD863" i="6" s="1"/>
  <c r="M715" i="6"/>
  <c r="AD715" i="6" s="1"/>
  <c r="M305" i="6"/>
  <c r="AD305" i="6" s="1"/>
  <c r="P409" i="6"/>
  <c r="AG409" i="6" s="1"/>
  <c r="N1433" i="6"/>
  <c r="AE1433" i="6" s="1"/>
  <c r="M1079" i="6"/>
  <c r="AD1079" i="6" s="1"/>
  <c r="O1203" i="6"/>
  <c r="AF1203" i="6" s="1"/>
  <c r="P1211" i="6"/>
  <c r="AG1211" i="6" s="1"/>
  <c r="O814" i="6"/>
  <c r="AF814" i="6" s="1"/>
  <c r="O438" i="6"/>
  <c r="AF438" i="6" s="1"/>
  <c r="M1674" i="6"/>
  <c r="AD1674" i="6" s="1"/>
  <c r="O1141" i="6"/>
  <c r="AF1141" i="6" s="1"/>
  <c r="O1163" i="6"/>
  <c r="AF1163" i="6" s="1"/>
  <c r="K1817" i="6"/>
  <c r="AB1817" i="6" s="1"/>
  <c r="O767" i="6"/>
  <c r="AF767" i="6" s="1"/>
  <c r="O1662" i="6"/>
  <c r="P1632" i="6"/>
  <c r="AG1632" i="6" s="1"/>
  <c r="O631" i="6"/>
  <c r="AF631" i="6" s="1"/>
  <c r="M1505" i="6"/>
  <c r="AD1505" i="6" s="1"/>
  <c r="N1302" i="6"/>
  <c r="AE1302" i="6" s="1"/>
  <c r="N1237" i="6"/>
  <c r="AE1237" i="6" s="1"/>
  <c r="O117" i="6"/>
  <c r="AF117" i="6" s="1"/>
  <c r="P603" i="6"/>
  <c r="AG603" i="6" s="1"/>
  <c r="M1273" i="6"/>
  <c r="AD1273" i="6" s="1"/>
  <c r="M1032" i="6"/>
  <c r="AD1032" i="6" s="1"/>
  <c r="O463" i="6"/>
  <c r="AF463" i="6" s="1"/>
  <c r="M415" i="6"/>
  <c r="AD415" i="6" s="1"/>
  <c r="M272" i="6"/>
  <c r="AD272" i="6" s="1"/>
  <c r="N974" i="6"/>
  <c r="AE974" i="6" s="1"/>
  <c r="N123" i="6"/>
  <c r="AE123" i="6" s="1"/>
  <c r="M640" i="6"/>
  <c r="AD640" i="6" s="1"/>
  <c r="M1530" i="6"/>
  <c r="AD1530" i="6" s="1"/>
  <c r="U1530" i="6"/>
  <c r="AL1530" i="6" s="1"/>
  <c r="M1729" i="6"/>
  <c r="AD1729" i="6" s="1"/>
  <c r="P1668" i="6"/>
  <c r="AG1668" i="6" s="1"/>
  <c r="P1120" i="6"/>
  <c r="AG1120" i="6" s="1"/>
  <c r="P895" i="6"/>
  <c r="K1629" i="6"/>
  <c r="AB1629" i="6" s="1"/>
  <c r="O526" i="6"/>
  <c r="AF526" i="6" s="1"/>
  <c r="N644" i="6"/>
  <c r="AE644" i="6" s="1"/>
  <c r="O1397" i="6"/>
  <c r="M837" i="6"/>
  <c r="AD837" i="6" s="1"/>
  <c r="O1402" i="6"/>
  <c r="AF1402" i="6" s="1"/>
  <c r="O445" i="6"/>
  <c r="AF445" i="6" s="1"/>
  <c r="P227" i="6"/>
  <c r="AG227" i="6" s="1"/>
  <c r="K931" i="6"/>
  <c r="AB931" i="6" s="1"/>
  <c r="M572" i="6"/>
  <c r="N380" i="6"/>
  <c r="AE380" i="6" s="1"/>
  <c r="O368" i="6"/>
  <c r="AF368" i="6" s="1"/>
  <c r="N1225" i="6"/>
  <c r="AE1225" i="6" s="1"/>
  <c r="N295" i="6"/>
  <c r="AE295" i="6" s="1"/>
  <c r="M372" i="6"/>
  <c r="AD372" i="6" s="1"/>
  <c r="M429" i="6"/>
  <c r="AD429" i="6" s="1"/>
  <c r="M137" i="6"/>
  <c r="AD137" i="6" s="1"/>
  <c r="N260" i="6"/>
  <c r="AE260" i="6" s="1"/>
  <c r="M1634" i="6"/>
  <c r="AD1634" i="6" s="1"/>
  <c r="O1410" i="6"/>
  <c r="AF1410" i="6" s="1"/>
  <c r="P1027" i="6"/>
  <c r="AG1027" i="6" s="1"/>
  <c r="O968" i="6"/>
  <c r="O1247" i="6"/>
  <c r="AF1247" i="6" s="1"/>
  <c r="K1473" i="6"/>
  <c r="AB1473" i="6" s="1"/>
  <c r="O425" i="6"/>
  <c r="AF425" i="6" s="1"/>
  <c r="M1527" i="6"/>
  <c r="AD1527" i="6" s="1"/>
  <c r="M338" i="6"/>
  <c r="AD338" i="6" s="1"/>
  <c r="M1010" i="6"/>
  <c r="AD1010" i="6" s="1"/>
  <c r="P560" i="6"/>
  <c r="AG560" i="6" s="1"/>
  <c r="N381" i="6"/>
  <c r="P206" i="6"/>
  <c r="AG206" i="6" s="1"/>
  <c r="N1472" i="6"/>
  <c r="AE1472" i="6" s="1"/>
  <c r="M587" i="6"/>
  <c r="AD587" i="6" s="1"/>
  <c r="K552" i="6"/>
  <c r="P212" i="6"/>
  <c r="AG212" i="6" s="1"/>
  <c r="N1592" i="6"/>
  <c r="AE1592" i="6" s="1"/>
  <c r="P911" i="6"/>
  <c r="AG911" i="6" s="1"/>
  <c r="N158" i="6"/>
  <c r="P234" i="6"/>
  <c r="N88" i="6"/>
  <c r="P784" i="6"/>
  <c r="X784" i="6" s="1"/>
  <c r="AO784" i="6" s="1"/>
  <c r="M331" i="6"/>
  <c r="AD331" i="6" s="1"/>
  <c r="K329" i="6"/>
  <c r="S329" i="6" s="1"/>
  <c r="AJ329" i="6" s="1"/>
  <c r="O1043" i="6"/>
  <c r="AF1043" i="6" s="1"/>
  <c r="N241" i="6"/>
  <c r="AE241" i="6" s="1"/>
  <c r="M1186" i="6"/>
  <c r="AD1186" i="6" s="1"/>
  <c r="M386" i="6"/>
  <c r="AD386" i="6" s="1"/>
  <c r="N399" i="6"/>
  <c r="AE399" i="6" s="1"/>
  <c r="O140" i="6"/>
  <c r="W140" i="6" s="1"/>
  <c r="AN140" i="6" s="1"/>
  <c r="O1051" i="6"/>
  <c r="AF1051" i="6" s="1"/>
  <c r="W1051" i="6"/>
  <c r="AN1051" i="6" s="1"/>
  <c r="O1787" i="6"/>
  <c r="AF1787" i="6" s="1"/>
  <c r="M713" i="6"/>
  <c r="AD713" i="6" s="1"/>
  <c r="O749" i="6"/>
  <c r="AF749" i="6" s="1"/>
  <c r="O766" i="6"/>
  <c r="AF766" i="6" s="1"/>
  <c r="O1555" i="6"/>
  <c r="AF1555" i="6" s="1"/>
  <c r="N1686" i="6"/>
  <c r="AE1686" i="6" s="1"/>
  <c r="P308" i="6"/>
  <c r="AG308" i="6" s="1"/>
  <c r="K1031" i="6"/>
  <c r="AB1031" i="6" s="1"/>
  <c r="O155" i="6"/>
  <c r="AF155" i="6" s="1"/>
  <c r="N1039" i="6"/>
  <c r="AE1039" i="6" s="1"/>
  <c r="M492" i="6"/>
  <c r="AD492" i="6" s="1"/>
  <c r="N1704" i="6"/>
  <c r="AE1704" i="6" s="1"/>
  <c r="N750" i="6"/>
  <c r="AE750" i="6" s="1"/>
  <c r="N512" i="6"/>
  <c r="O59" i="6"/>
  <c r="AF59" i="6" s="1"/>
  <c r="M960" i="6"/>
  <c r="AD960" i="6" s="1"/>
  <c r="N84" i="6"/>
  <c r="AE84" i="6" s="1"/>
  <c r="N766" i="6"/>
  <c r="AE766" i="6" s="1"/>
  <c r="M1594" i="6"/>
  <c r="AD1594" i="6" s="1"/>
  <c r="M1171" i="6"/>
  <c r="AD1171" i="6" s="1"/>
  <c r="O1734" i="6"/>
  <c r="AF1734" i="6" s="1"/>
  <c r="M1049" i="6"/>
  <c r="AD1049" i="6" s="1"/>
  <c r="P875" i="6"/>
  <c r="AG875" i="6" s="1"/>
  <c r="P1590" i="6"/>
  <c r="AG1590" i="6" s="1"/>
  <c r="M752" i="6"/>
  <c r="AD752" i="6" s="1"/>
  <c r="O873" i="6"/>
  <c r="AF873" i="6" s="1"/>
  <c r="M770" i="6"/>
  <c r="AD770" i="6" s="1"/>
  <c r="N1141" i="6"/>
  <c r="AE1141" i="6" s="1"/>
  <c r="M231" i="6"/>
  <c r="AD231" i="6" s="1"/>
  <c r="K1215" i="6"/>
  <c r="O1113" i="6"/>
  <c r="AF1113" i="6" s="1"/>
  <c r="O1661" i="6"/>
  <c r="AF1661" i="6" s="1"/>
  <c r="P291" i="6"/>
  <c r="AG291" i="6" s="1"/>
  <c r="M948" i="6"/>
  <c r="AD948" i="6" s="1"/>
  <c r="O1695" i="6"/>
  <c r="AF1695" i="6" s="1"/>
  <c r="P631" i="6"/>
  <c r="N1138" i="6"/>
  <c r="AE1138" i="6" s="1"/>
  <c r="M841" i="6"/>
  <c r="AD841" i="6" s="1"/>
  <c r="K215" i="6"/>
  <c r="AB215" i="6" s="1"/>
  <c r="N1384" i="6"/>
  <c r="AE1384" i="6" s="1"/>
  <c r="N657" i="6"/>
  <c r="AE657" i="6" s="1"/>
  <c r="N1264" i="6"/>
  <c r="AE1264" i="6" s="1"/>
  <c r="M1862" i="6"/>
  <c r="AD1862" i="6" s="1"/>
  <c r="V1459" i="9"/>
  <c r="Q1459" i="6" s="1"/>
  <c r="P1276" i="6"/>
  <c r="X1276" i="6" s="1"/>
  <c r="AO1276" i="6" s="1"/>
  <c r="P973" i="6"/>
  <c r="X973" i="6" s="1"/>
  <c r="AO973" i="6" s="1"/>
  <c r="N1026" i="6"/>
  <c r="AE1026" i="6" s="1"/>
  <c r="P480" i="6"/>
  <c r="X480" i="6" s="1"/>
  <c r="AO480" i="6" s="1"/>
  <c r="N1239" i="6"/>
  <c r="AE1239" i="6" s="1"/>
  <c r="N1171" i="6"/>
  <c r="V1171" i="6" s="1"/>
  <c r="AM1171" i="6" s="1"/>
  <c r="O992" i="6"/>
  <c r="W992" i="6" s="1"/>
  <c r="AN992" i="6" s="1"/>
  <c r="N167" i="6"/>
  <c r="V167" i="6" s="1"/>
  <c r="AM167" i="6" s="1"/>
  <c r="M153" i="6"/>
  <c r="U153" i="6" s="1"/>
  <c r="AL153" i="6" s="1"/>
  <c r="K1403" i="6"/>
  <c r="S1403" i="6" s="1"/>
  <c r="AJ1403" i="6" s="1"/>
  <c r="N109" i="6"/>
  <c r="P1831" i="6"/>
  <c r="X1831" i="6" s="1"/>
  <c r="AO1831" i="6" s="1"/>
  <c r="N300" i="6"/>
  <c r="V300" i="6" s="1"/>
  <c r="AM300" i="6" s="1"/>
  <c r="K731" i="6"/>
  <c r="S731" i="6" s="1"/>
  <c r="AJ731" i="6" s="1"/>
  <c r="P1485" i="6"/>
  <c r="M437" i="6"/>
  <c r="U437" i="6" s="1"/>
  <c r="AL437" i="6" s="1"/>
  <c r="M182" i="6"/>
  <c r="U182" i="6" s="1"/>
  <c r="AL182" i="6" s="1"/>
  <c r="N1766" i="6"/>
  <c r="V1766" i="6" s="1"/>
  <c r="AM1766" i="6" s="1"/>
  <c r="M915" i="6"/>
  <c r="U915" i="6" s="1"/>
  <c r="AL915" i="6" s="1"/>
  <c r="N570" i="6"/>
  <c r="V570" i="6" s="1"/>
  <c r="AM570" i="6" s="1"/>
  <c r="N469" i="6"/>
  <c r="N130" i="6"/>
  <c r="V130" i="6" s="1"/>
  <c r="AM130" i="6" s="1"/>
  <c r="N1047" i="6"/>
  <c r="P1134" i="6"/>
  <c r="X1134" i="6" s="1"/>
  <c r="AO1134" i="6" s="1"/>
  <c r="M435" i="6"/>
  <c r="M20" i="6"/>
  <c r="U20" i="6" s="1"/>
  <c r="AL20" i="6" s="1"/>
  <c r="K17" i="6"/>
  <c r="O949" i="6"/>
  <c r="W949" i="6" s="1"/>
  <c r="AN949" i="6" s="1"/>
  <c r="P822" i="6"/>
  <c r="M853" i="6"/>
  <c r="U853" i="6" s="1"/>
  <c r="AL853" i="6" s="1"/>
  <c r="N424" i="6"/>
  <c r="V424" i="6" s="1"/>
  <c r="AM424" i="6" s="1"/>
  <c r="P760" i="6"/>
  <c r="AG760" i="6" s="1"/>
  <c r="M1703" i="6"/>
  <c r="U1703" i="6" s="1"/>
  <c r="AL1703" i="6" s="1"/>
  <c r="P410" i="6"/>
  <c r="X410" i="6" s="1"/>
  <c r="AO410" i="6" s="1"/>
  <c r="N1282" i="6"/>
  <c r="V1282" i="6" s="1"/>
  <c r="AM1282" i="6" s="1"/>
  <c r="K738" i="6"/>
  <c r="S738" i="6" s="1"/>
  <c r="AJ738" i="6" s="1"/>
  <c r="P231" i="6"/>
  <c r="X231" i="6" s="1"/>
  <c r="AO231" i="6" s="1"/>
  <c r="K1604" i="6"/>
  <c r="S1604" i="6" s="1"/>
  <c r="AJ1604" i="6" s="1"/>
  <c r="O1238" i="6"/>
  <c r="W1238" i="6" s="1"/>
  <c r="AN1238" i="6" s="1"/>
  <c r="K164" i="6"/>
  <c r="S164" i="6" s="1"/>
  <c r="AJ164" i="6" s="1"/>
  <c r="O1351" i="6"/>
  <c r="W1351" i="6" s="1"/>
  <c r="AN1351" i="6" s="1"/>
  <c r="K405" i="6"/>
  <c r="S405" i="6" s="1"/>
  <c r="AJ405" i="6" s="1"/>
  <c r="P109" i="6"/>
  <c r="X109" i="6" s="1"/>
  <c r="AO109" i="6" s="1"/>
  <c r="P158" i="6"/>
  <c r="X158" i="6" s="1"/>
  <c r="AO158" i="6" s="1"/>
  <c r="P518" i="6"/>
  <c r="X518" i="6" s="1"/>
  <c r="AO518" i="6" s="1"/>
  <c r="P1093" i="6"/>
  <c r="X1093" i="6" s="1"/>
  <c r="AO1093" i="6" s="1"/>
  <c r="P107" i="6"/>
  <c r="X107" i="6" s="1"/>
  <c r="AO107" i="6" s="1"/>
  <c r="M1699" i="6"/>
  <c r="AD1699" i="6" s="1"/>
  <c r="K1512" i="6"/>
  <c r="S1512" i="6" s="1"/>
  <c r="AJ1512" i="6" s="1"/>
  <c r="N574" i="6"/>
  <c r="V574" i="6" s="1"/>
  <c r="AM574" i="6" s="1"/>
  <c r="P995" i="6"/>
  <c r="X995" i="6" s="1"/>
  <c r="AO995" i="6" s="1"/>
  <c r="K1128" i="6"/>
  <c r="S1128" i="6" s="1"/>
  <c r="AJ1128" i="6" s="1"/>
  <c r="K1677" i="6"/>
  <c r="S1677" i="6" s="1"/>
  <c r="AJ1677" i="6" s="1"/>
  <c r="O982" i="6"/>
  <c r="W982" i="6" s="1"/>
  <c r="AN982" i="6" s="1"/>
  <c r="N713" i="6"/>
  <c r="V713" i="6" s="1"/>
  <c r="AM713" i="6" s="1"/>
  <c r="P1500" i="6"/>
  <c r="X1500" i="6" s="1"/>
  <c r="AO1500" i="6" s="1"/>
  <c r="P1752" i="6"/>
  <c r="X1752" i="6" s="1"/>
  <c r="AO1752" i="6" s="1"/>
  <c r="K1255" i="6"/>
  <c r="S1255" i="6" s="1"/>
  <c r="AJ1255" i="6" s="1"/>
  <c r="M1068" i="6"/>
  <c r="U1068" i="6" s="1"/>
  <c r="AL1068" i="6" s="1"/>
  <c r="N1825" i="6"/>
  <c r="V1825" i="6" s="1"/>
  <c r="AM1825" i="6" s="1"/>
  <c r="O1779" i="6"/>
  <c r="W1779" i="6" s="1"/>
  <c r="AN1779" i="6" s="1"/>
  <c r="N926" i="6"/>
  <c r="V926" i="6" s="1"/>
  <c r="AM926" i="6" s="1"/>
  <c r="P1030" i="6"/>
  <c r="X1030" i="6" s="1"/>
  <c r="AO1030" i="6" s="1"/>
  <c r="N418" i="6"/>
  <c r="V418" i="6" s="1"/>
  <c r="AM418" i="6" s="1"/>
  <c r="M1275" i="6"/>
  <c r="U1275" i="6" s="1"/>
  <c r="AL1275" i="6" s="1"/>
  <c r="P1647" i="6"/>
  <c r="X1647" i="6" s="1"/>
  <c r="AO1647" i="6" s="1"/>
  <c r="P1866" i="6"/>
  <c r="X1866" i="6" s="1"/>
  <c r="AO1866" i="6" s="1"/>
  <c r="M1402" i="6"/>
  <c r="U1402" i="6" s="1"/>
  <c r="AL1402" i="6" s="1"/>
  <c r="N1298" i="6"/>
  <c r="V1298" i="6" s="1"/>
  <c r="AM1298" i="6" s="1"/>
  <c r="N846" i="6"/>
  <c r="V846" i="6" s="1"/>
  <c r="AM846" i="6" s="1"/>
  <c r="P758" i="6"/>
  <c r="X758" i="6" s="1"/>
  <c r="AO758" i="6" s="1"/>
  <c r="N1870" i="6"/>
  <c r="V1870" i="6" s="1"/>
  <c r="AM1870" i="6" s="1"/>
  <c r="O1242" i="6"/>
  <c r="W1242" i="6" s="1"/>
  <c r="AN1242" i="6" s="1"/>
  <c r="N1632" i="6"/>
  <c r="V1632" i="6" s="1"/>
  <c r="AM1632" i="6" s="1"/>
  <c r="P587" i="6"/>
  <c r="X587" i="6" s="1"/>
  <c r="AO587" i="6" s="1"/>
  <c r="N1434" i="6"/>
  <c r="V1434" i="6" s="1"/>
  <c r="AM1434" i="6" s="1"/>
  <c r="O1740" i="6"/>
  <c r="W1740" i="6" s="1"/>
  <c r="AN1740" i="6" s="1"/>
  <c r="O1228" i="6"/>
  <c r="W1228" i="6" s="1"/>
  <c r="AN1228" i="6" s="1"/>
  <c r="M1636" i="6"/>
  <c r="U1636" i="6" s="1"/>
  <c r="AL1636" i="6" s="1"/>
  <c r="O1597" i="6"/>
  <c r="W1597" i="6" s="1"/>
  <c r="AN1597" i="6" s="1"/>
  <c r="O1210" i="6"/>
  <c r="W1210" i="6" s="1"/>
  <c r="AN1210" i="6" s="1"/>
  <c r="K1267" i="6"/>
  <c r="S1267" i="6" s="1"/>
  <c r="AJ1267" i="6" s="1"/>
  <c r="O1495" i="6"/>
  <c r="W1495" i="6" s="1"/>
  <c r="AN1495" i="6" s="1"/>
  <c r="P1172" i="6"/>
  <c r="X1172" i="6" s="1"/>
  <c r="AO1172" i="6" s="1"/>
  <c r="O1505" i="6"/>
  <c r="W1505" i="6" s="1"/>
  <c r="AN1505" i="6" s="1"/>
  <c r="M979" i="6"/>
  <c r="U979" i="6" s="1"/>
  <c r="AL979" i="6" s="1"/>
  <c r="K25" i="6"/>
  <c r="S25" i="6" s="1"/>
  <c r="AJ25" i="6" s="1"/>
  <c r="M225" i="6"/>
  <c r="U225" i="6" s="1"/>
  <c r="AL225" i="6" s="1"/>
  <c r="M1262" i="6"/>
  <c r="U1262" i="6" s="1"/>
  <c r="AL1262" i="6" s="1"/>
  <c r="P1187" i="6"/>
  <c r="X1187" i="6" s="1"/>
  <c r="AO1187" i="6" s="1"/>
  <c r="N364" i="6"/>
  <c r="V364" i="6" s="1"/>
  <c r="AM364" i="6" s="1"/>
  <c r="O1643" i="6"/>
  <c r="W1643" i="6" s="1"/>
  <c r="AN1643" i="6" s="1"/>
  <c r="N595" i="6"/>
  <c r="V595" i="6" s="1"/>
  <c r="AM595" i="6" s="1"/>
  <c r="M711" i="6"/>
  <c r="U711" i="6" s="1"/>
  <c r="AL711" i="6" s="1"/>
  <c r="K1749" i="6"/>
  <c r="S1749" i="6" s="1"/>
  <c r="AJ1749" i="6" s="1"/>
  <c r="M1241" i="6"/>
  <c r="U1241" i="6" s="1"/>
  <c r="AL1241" i="6" s="1"/>
  <c r="O815" i="6"/>
  <c r="W815" i="6" s="1"/>
  <c r="AN815" i="6" s="1"/>
  <c r="O503" i="6"/>
  <c r="W503" i="6" s="1"/>
  <c r="AN503" i="6" s="1"/>
  <c r="M906" i="6"/>
  <c r="U906" i="6" s="1"/>
  <c r="AL906" i="6" s="1"/>
  <c r="N304" i="6"/>
  <c r="V304" i="6" s="1"/>
  <c r="AM304" i="6" s="1"/>
  <c r="N900" i="6"/>
  <c r="V900" i="6" s="1"/>
  <c r="AM900" i="6" s="1"/>
  <c r="M604" i="6"/>
  <c r="U604" i="6" s="1"/>
  <c r="AL604" i="6" s="1"/>
  <c r="P1088" i="6"/>
  <c r="AG1088" i="6" s="1"/>
  <c r="P1470" i="6"/>
  <c r="X1470" i="6" s="1"/>
  <c r="AO1470" i="6" s="1"/>
  <c r="K663" i="6"/>
  <c r="S663" i="6" s="1"/>
  <c r="AJ663" i="6" s="1"/>
  <c r="M303" i="6"/>
  <c r="U303" i="6" s="1"/>
  <c r="AL303" i="6" s="1"/>
  <c r="O282" i="6"/>
  <c r="W282" i="6" s="1"/>
  <c r="AN282" i="6" s="1"/>
  <c r="N1635" i="6"/>
  <c r="V1635" i="6" s="1"/>
  <c r="AM1635" i="6" s="1"/>
  <c r="M1658" i="6"/>
  <c r="U1658" i="6" s="1"/>
  <c r="AL1658" i="6" s="1"/>
  <c r="N133" i="6"/>
  <c r="V133" i="6" s="1"/>
  <c r="AM133" i="6" s="1"/>
  <c r="K1860" i="6"/>
  <c r="S1860" i="6" s="1"/>
  <c r="AJ1860" i="6" s="1"/>
  <c r="K1508" i="6"/>
  <c r="S1508" i="6" s="1"/>
  <c r="AJ1508" i="6" s="1"/>
  <c r="P947" i="6"/>
  <c r="X947" i="6" s="1"/>
  <c r="AO947" i="6" s="1"/>
  <c r="M1409" i="6"/>
  <c r="U1409" i="6" s="1"/>
  <c r="AL1409" i="6" s="1"/>
  <c r="K109" i="6"/>
  <c r="S109" i="6" s="1"/>
  <c r="AJ109" i="6" s="1"/>
  <c r="K883" i="6"/>
  <c r="S883" i="6" s="1"/>
  <c r="AJ883" i="6" s="1"/>
  <c r="P1523" i="6"/>
  <c r="X1523" i="6" s="1"/>
  <c r="AO1523" i="6" s="1"/>
  <c r="M1193" i="6"/>
  <c r="U1193" i="6" s="1"/>
  <c r="AL1193" i="6" s="1"/>
  <c r="P74" i="6"/>
  <c r="X74" i="6" s="1"/>
  <c r="AO74" i="6" s="1"/>
  <c r="K1041" i="6"/>
  <c r="S1041" i="6" s="1"/>
  <c r="AJ1041" i="6" s="1"/>
  <c r="K857" i="6"/>
  <c r="S857" i="6" s="1"/>
  <c r="AJ857" i="6" s="1"/>
  <c r="P665" i="6"/>
  <c r="X665" i="6" s="1"/>
  <c r="AO665" i="6" s="1"/>
  <c r="K510" i="6"/>
  <c r="S510" i="6" s="1"/>
  <c r="AJ510" i="6" s="1"/>
  <c r="O492" i="6"/>
  <c r="W492" i="6" s="1"/>
  <c r="AN492" i="6" s="1"/>
  <c r="N896" i="6"/>
  <c r="V896" i="6" s="1"/>
  <c r="AM896" i="6" s="1"/>
  <c r="P345" i="6"/>
  <c r="X345" i="6" s="1"/>
  <c r="AO345" i="6" s="1"/>
  <c r="O224" i="6"/>
  <c r="W224" i="6" s="1"/>
  <c r="AN224" i="6" s="1"/>
  <c r="N959" i="6"/>
  <c r="V959" i="6" s="1"/>
  <c r="AM959" i="6" s="1"/>
  <c r="M291" i="6"/>
  <c r="U291" i="6" s="1"/>
  <c r="AL291" i="6" s="1"/>
  <c r="P717" i="6"/>
  <c r="X717" i="6" s="1"/>
  <c r="AO717" i="6" s="1"/>
  <c r="K384" i="6"/>
  <c r="S384" i="6" s="1"/>
  <c r="AJ384" i="6" s="1"/>
  <c r="N72" i="6"/>
  <c r="V72" i="6" s="1"/>
  <c r="AM72" i="6" s="1"/>
  <c r="P1629" i="6"/>
  <c r="X1629" i="6" s="1"/>
  <c r="AO1629" i="6" s="1"/>
  <c r="K1322" i="6"/>
  <c r="S1322" i="6" s="1"/>
  <c r="AJ1322" i="6" s="1"/>
  <c r="O1815" i="6"/>
  <c r="W1815" i="6" s="1"/>
  <c r="AN1815" i="6" s="1"/>
  <c r="K609" i="6"/>
  <c r="S609" i="6" s="1"/>
  <c r="AJ609" i="6" s="1"/>
  <c r="K685" i="6"/>
  <c r="S685" i="6" s="1"/>
  <c r="AJ685" i="6" s="1"/>
  <c r="M1211" i="6"/>
  <c r="U1211" i="6" s="1"/>
  <c r="AL1211" i="6" s="1"/>
  <c r="M1450" i="6"/>
  <c r="U1450" i="6" s="1"/>
  <c r="AL1450" i="6" s="1"/>
  <c r="K1125" i="6"/>
  <c r="S1125" i="6" s="1"/>
  <c r="AJ1125" i="6" s="1"/>
  <c r="K326" i="6"/>
  <c r="S326" i="6" s="1"/>
  <c r="AJ326" i="6" s="1"/>
  <c r="P138" i="6"/>
  <c r="X138" i="6" s="1"/>
  <c r="AO138" i="6" s="1"/>
  <c r="N1722" i="6"/>
  <c r="V1722" i="6" s="1"/>
  <c r="AM1722" i="6" s="1"/>
  <c r="M51" i="6"/>
  <c r="U51" i="6" s="1"/>
  <c r="AL51" i="6" s="1"/>
  <c r="K259" i="6"/>
  <c r="S259" i="6" s="1"/>
  <c r="AJ259" i="6" s="1"/>
  <c r="M871" i="6"/>
  <c r="U871" i="6" s="1"/>
  <c r="AL871" i="6" s="1"/>
  <c r="K38" i="6"/>
  <c r="S38" i="6" s="1"/>
  <c r="AJ38" i="6" s="1"/>
  <c r="P457" i="6"/>
  <c r="X457" i="6" s="1"/>
  <c r="AO457" i="6" s="1"/>
  <c r="N1911" i="6"/>
  <c r="V1911" i="6" s="1"/>
  <c r="AM1911" i="6" s="1"/>
  <c r="P445" i="6"/>
  <c r="X445" i="6" s="1"/>
  <c r="AO445" i="6" s="1"/>
  <c r="P1252" i="6"/>
  <c r="X1252" i="6" s="1"/>
  <c r="AO1252" i="6" s="1"/>
  <c r="N1196" i="6"/>
  <c r="V1196" i="6" s="1"/>
  <c r="AM1196" i="6" s="1"/>
  <c r="M453" i="6"/>
  <c r="U453" i="6" s="1"/>
  <c r="AL453" i="6" s="1"/>
  <c r="M381" i="6"/>
  <c r="U381" i="6" s="1"/>
  <c r="AL381" i="6" s="1"/>
  <c r="N944" i="6"/>
  <c r="V944" i="6" s="1"/>
  <c r="AM944" i="6" s="1"/>
  <c r="P1033" i="6"/>
  <c r="X1033" i="6" s="1"/>
  <c r="AO1033" i="6" s="1"/>
  <c r="M407" i="6"/>
  <c r="U407" i="6" s="1"/>
  <c r="AL407" i="6" s="1"/>
  <c r="O484" i="6"/>
  <c r="W484" i="6" s="1"/>
  <c r="AN484" i="6" s="1"/>
  <c r="O608" i="6"/>
  <c r="W608" i="6" s="1"/>
  <c r="AN608" i="6" s="1"/>
  <c r="M714" i="6"/>
  <c r="U714" i="6" s="1"/>
  <c r="AL714" i="6" s="1"/>
  <c r="K938" i="6"/>
  <c r="S938" i="6" s="1"/>
  <c r="AJ938" i="6" s="1"/>
  <c r="K1880" i="6"/>
  <c r="S1880" i="6" s="1"/>
  <c r="AJ1880" i="6" s="1"/>
  <c r="O190" i="6"/>
  <c r="W190" i="6" s="1"/>
  <c r="AN190" i="6" s="1"/>
  <c r="N1019" i="6"/>
  <c r="V1019" i="6" s="1"/>
  <c r="AM1019" i="6" s="1"/>
  <c r="M160" i="6"/>
  <c r="U160" i="6" s="1"/>
  <c r="AL160" i="6" s="1"/>
  <c r="K1040" i="6"/>
  <c r="S1040" i="6" s="1"/>
  <c r="AJ1040" i="6" s="1"/>
  <c r="N875" i="6"/>
  <c r="V875" i="6" s="1"/>
  <c r="AM875" i="6" s="1"/>
  <c r="N1256" i="6"/>
  <c r="V1256" i="6" s="1"/>
  <c r="AM1256" i="6" s="1"/>
  <c r="K1505" i="6"/>
  <c r="S1505" i="6" s="1"/>
  <c r="AJ1505" i="6" s="1"/>
  <c r="P258" i="6"/>
  <c r="X258" i="6" s="1"/>
  <c r="AO258" i="6" s="1"/>
  <c r="K1752" i="6"/>
  <c r="S1752" i="6" s="1"/>
  <c r="AJ1752" i="6" s="1"/>
  <c r="P1907" i="6"/>
  <c r="X1907" i="6" s="1"/>
  <c r="AO1907" i="6" s="1"/>
  <c r="K1884" i="6"/>
  <c r="S1884" i="6" s="1"/>
  <c r="AJ1884" i="6" s="1"/>
  <c r="M1458" i="6"/>
  <c r="U1458" i="6" s="1"/>
  <c r="AL1458" i="6" s="1"/>
  <c r="M1449" i="6"/>
  <c r="U1449" i="6" s="1"/>
  <c r="AL1449" i="6" s="1"/>
  <c r="N331" i="6"/>
  <c r="V331" i="6" s="1"/>
  <c r="AM331" i="6" s="1"/>
  <c r="P980" i="6"/>
  <c r="N41" i="6"/>
  <c r="AE41" i="6" s="1"/>
  <c r="O1558" i="6"/>
  <c r="P1247" i="6"/>
  <c r="O201" i="6"/>
  <c r="N1269" i="6"/>
  <c r="O1750" i="6"/>
  <c r="P977" i="6"/>
  <c r="P1753" i="6"/>
  <c r="N1165" i="6"/>
  <c r="N1332" i="6"/>
  <c r="M630" i="6"/>
  <c r="U630" i="6" s="1"/>
  <c r="AL630" i="6" s="1"/>
  <c r="M571" i="6"/>
  <c r="U571" i="6" s="1"/>
  <c r="AL571" i="6" s="1"/>
  <c r="M405" i="6"/>
  <c r="U405" i="6" s="1"/>
  <c r="AL405" i="6" s="1"/>
  <c r="O139" i="6"/>
  <c r="W139" i="6" s="1"/>
  <c r="AN139" i="6" s="1"/>
  <c r="M1411" i="6"/>
  <c r="U1411" i="6" s="1"/>
  <c r="AL1411" i="6" s="1"/>
  <c r="P1400" i="6"/>
  <c r="O1627" i="6"/>
  <c r="O1590" i="6"/>
  <c r="K1665" i="6"/>
  <c r="N425" i="6"/>
  <c r="V425" i="6" s="1"/>
  <c r="AM425" i="6" s="1"/>
  <c r="P659" i="6"/>
  <c r="X659" i="6" s="1"/>
  <c r="AO659" i="6" s="1"/>
  <c r="M1272" i="6"/>
  <c r="U1272" i="6" s="1"/>
  <c r="AL1272" i="6" s="1"/>
  <c r="O931" i="6"/>
  <c r="P1272" i="6"/>
  <c r="N1754" i="6"/>
  <c r="K811" i="6"/>
  <c r="P188" i="6"/>
  <c r="P1532" i="6"/>
  <c r="N1644" i="6"/>
  <c r="N541" i="6"/>
  <c r="N52" i="6"/>
  <c r="M1239" i="6"/>
  <c r="P1510" i="6"/>
  <c r="O584" i="6"/>
  <c r="K1053" i="6"/>
  <c r="N1074" i="6"/>
  <c r="O47" i="6"/>
  <c r="N819" i="6"/>
  <c r="N790" i="6"/>
  <c r="N1324" i="6"/>
  <c r="N277" i="6"/>
  <c r="N1561" i="6"/>
  <c r="K1571" i="6"/>
  <c r="S1571" i="6" s="1"/>
  <c r="AJ1571" i="6" s="1"/>
  <c r="M664" i="6"/>
  <c r="U664" i="6" s="1"/>
  <c r="AL664" i="6" s="1"/>
  <c r="K809" i="6"/>
  <c r="S809" i="6" s="1"/>
  <c r="AJ809" i="6" s="1"/>
  <c r="K1002" i="6"/>
  <c r="S1002" i="6" s="1"/>
  <c r="AJ1002" i="6" s="1"/>
  <c r="P488" i="6"/>
  <c r="X488" i="6" s="1"/>
  <c r="AO488" i="6" s="1"/>
  <c r="O909" i="6"/>
  <c r="W909" i="6" s="1"/>
  <c r="AN909" i="6" s="1"/>
  <c r="P651" i="6"/>
  <c r="X651" i="6" s="1"/>
  <c r="AO651" i="6" s="1"/>
  <c r="M667" i="6"/>
  <c r="U667" i="6" s="1"/>
  <c r="AL667" i="6" s="1"/>
  <c r="K830" i="6"/>
  <c r="S830" i="6" s="1"/>
  <c r="AJ830" i="6" s="1"/>
  <c r="O1652" i="6"/>
  <c r="W1652" i="6" s="1"/>
  <c r="AN1652" i="6" s="1"/>
  <c r="O1212" i="6"/>
  <c r="W1212" i="6" s="1"/>
  <c r="AN1212" i="6" s="1"/>
  <c r="N145" i="6"/>
  <c r="V145" i="6" s="1"/>
  <c r="AM145" i="6" s="1"/>
  <c r="N165" i="6"/>
  <c r="V165" i="6" s="1"/>
  <c r="AM165" i="6" s="1"/>
  <c r="M260" i="6"/>
  <c r="U260" i="6" s="1"/>
  <c r="AL260" i="6" s="1"/>
  <c r="O861" i="6"/>
  <c r="W861" i="6" s="1"/>
  <c r="AN861" i="6" s="1"/>
  <c r="K924" i="6"/>
  <c r="S924" i="6" s="1"/>
  <c r="AJ924" i="6" s="1"/>
  <c r="K1746" i="6"/>
  <c r="S1746" i="6" s="1"/>
  <c r="AJ1746" i="6" s="1"/>
  <c r="P1847" i="6"/>
  <c r="X1847" i="6" s="1"/>
  <c r="AO1847" i="6" s="1"/>
  <c r="P1685" i="6"/>
  <c r="X1685" i="6" s="1"/>
  <c r="AO1685" i="6" s="1"/>
  <c r="K679" i="6"/>
  <c r="S679" i="6" s="1"/>
  <c r="AJ679" i="6" s="1"/>
  <c r="K571" i="6"/>
  <c r="S571" i="6" s="1"/>
  <c r="AJ571" i="6" s="1"/>
  <c r="K416" i="6"/>
  <c r="S416" i="6" s="1"/>
  <c r="AJ416" i="6" s="1"/>
  <c r="K479" i="6"/>
  <c r="S479" i="6" s="1"/>
  <c r="AJ479" i="6" s="1"/>
  <c r="K1298" i="6"/>
  <c r="S1298" i="6" s="1"/>
  <c r="AJ1298" i="6" s="1"/>
  <c r="O180" i="6"/>
  <c r="W180" i="6" s="1"/>
  <c r="AN180" i="6" s="1"/>
  <c r="N142" i="6"/>
  <c r="V142" i="6" s="1"/>
  <c r="AM142" i="6" s="1"/>
  <c r="P360" i="6"/>
  <c r="X360" i="6" s="1"/>
  <c r="AO360" i="6" s="1"/>
  <c r="O362" i="6"/>
  <c r="W362" i="6" s="1"/>
  <c r="AN362" i="6" s="1"/>
  <c r="M152" i="6"/>
  <c r="U152" i="6" s="1"/>
  <c r="AL152" i="6" s="1"/>
  <c r="N283" i="6"/>
  <c r="V283" i="6" s="1"/>
  <c r="AM283" i="6" s="1"/>
  <c r="N1120" i="6"/>
  <c r="V1120" i="6" s="1"/>
  <c r="AM1120" i="6" s="1"/>
  <c r="N1544" i="6"/>
  <c r="V1544" i="6" s="1"/>
  <c r="AM1544" i="6" s="1"/>
  <c r="P207" i="6"/>
  <c r="X207" i="6" s="1"/>
  <c r="AO207" i="6" s="1"/>
  <c r="N502" i="6"/>
  <c r="V502" i="6" s="1"/>
  <c r="AM502" i="6" s="1"/>
  <c r="M334" i="6"/>
  <c r="U334" i="6" s="1"/>
  <c r="AL334" i="6" s="1"/>
  <c r="O717" i="6"/>
  <c r="W717" i="6" s="1"/>
  <c r="AN717" i="6" s="1"/>
  <c r="P1492" i="6"/>
  <c r="X1492" i="6" s="1"/>
  <c r="AO1492" i="6" s="1"/>
  <c r="N1695" i="6"/>
  <c r="V1695" i="6" s="1"/>
  <c r="AM1695" i="6" s="1"/>
  <c r="N1749" i="6"/>
  <c r="V1749" i="6" s="1"/>
  <c r="AM1749" i="6" s="1"/>
  <c r="K921" i="6"/>
  <c r="S921" i="6" s="1"/>
  <c r="AJ921" i="6" s="1"/>
  <c r="K281" i="6"/>
  <c r="S281" i="6" s="1"/>
  <c r="AJ281" i="6" s="1"/>
  <c r="N1002" i="6"/>
  <c r="V1002" i="6" s="1"/>
  <c r="AM1002" i="6" s="1"/>
  <c r="P1564" i="6"/>
  <c r="O253" i="6"/>
  <c r="W253" i="6" s="1"/>
  <c r="AN253" i="6" s="1"/>
  <c r="O420" i="6"/>
  <c r="P140" i="6"/>
  <c r="X140" i="6" s="1"/>
  <c r="AO140" i="6" s="1"/>
  <c r="N1135" i="6"/>
  <c r="O92" i="6"/>
  <c r="W92" i="6" s="1"/>
  <c r="AN92" i="6" s="1"/>
  <c r="M565" i="6"/>
  <c r="M313" i="6"/>
  <c r="U313" i="6" s="1"/>
  <c r="AL313" i="6" s="1"/>
  <c r="O252" i="6"/>
  <c r="W252" i="6" s="1"/>
  <c r="AN252" i="6" s="1"/>
  <c r="N1359" i="6"/>
  <c r="V1359" i="6" s="1"/>
  <c r="AM1359" i="6" s="1"/>
  <c r="P1004" i="6"/>
  <c r="X1004" i="6" s="1"/>
  <c r="AO1004" i="6" s="1"/>
  <c r="N802" i="6"/>
  <c r="V802" i="6" s="1"/>
  <c r="AM802" i="6" s="1"/>
  <c r="N1123" i="6"/>
  <c r="V1123" i="6" s="1"/>
  <c r="AM1123" i="6" s="1"/>
  <c r="P1603" i="6"/>
  <c r="X1603" i="6" s="1"/>
  <c r="AO1603" i="6" s="1"/>
  <c r="M1047" i="6"/>
  <c r="U1047" i="6" s="1"/>
  <c r="AL1047" i="6" s="1"/>
  <c r="M102" i="6"/>
  <c r="U102" i="6" s="1"/>
  <c r="AL102" i="6" s="1"/>
  <c r="P1040" i="6"/>
  <c r="M951" i="6"/>
  <c r="U951" i="6" s="1"/>
  <c r="AL951" i="6" s="1"/>
  <c r="P1207" i="6"/>
  <c r="X1207" i="6" s="1"/>
  <c r="AO1207" i="6" s="1"/>
  <c r="P1041" i="6"/>
  <c r="X1041" i="6" s="1"/>
  <c r="AO1041" i="6" s="1"/>
  <c r="N865" i="6"/>
  <c r="AE865" i="6" s="1"/>
  <c r="M574" i="6"/>
  <c r="U574" i="6" s="1"/>
  <c r="AL574" i="6" s="1"/>
  <c r="N1770" i="6"/>
  <c r="AE1770" i="6" s="1"/>
  <c r="P1110" i="6"/>
  <c r="X1110" i="6" s="1"/>
  <c r="AO1110" i="6" s="1"/>
  <c r="O1316" i="6"/>
  <c r="W1316" i="6" s="1"/>
  <c r="AN1316" i="6" s="1"/>
  <c r="N1746" i="6"/>
  <c r="V1746" i="6" s="1"/>
  <c r="AM1746" i="6" s="1"/>
  <c r="M223" i="6"/>
  <c r="U223" i="6" s="1"/>
  <c r="AL223" i="6" s="1"/>
  <c r="N812" i="6"/>
  <c r="V812" i="6" s="1"/>
  <c r="AM812" i="6" s="1"/>
  <c r="O176" i="6"/>
  <c r="W176" i="6" s="1"/>
  <c r="AN176" i="6" s="1"/>
  <c r="O1549" i="6"/>
  <c r="W1549" i="6" s="1"/>
  <c r="AN1549" i="6" s="1"/>
  <c r="P1150" i="6"/>
  <c r="X1150" i="6" s="1"/>
  <c r="AO1150" i="6" s="1"/>
  <c r="N324" i="6"/>
  <c r="V324" i="6" s="1"/>
  <c r="AM324" i="6" s="1"/>
  <c r="P249" i="6"/>
  <c r="X249" i="6" s="1"/>
  <c r="AO249" i="6" s="1"/>
  <c r="M43" i="6"/>
  <c r="U43" i="6" s="1"/>
  <c r="AL43" i="6" s="1"/>
  <c r="P1132" i="6"/>
  <c r="X1132" i="6" s="1"/>
  <c r="AO1132" i="6" s="1"/>
  <c r="O386" i="6"/>
  <c r="W386" i="6" s="1"/>
  <c r="AN386" i="6" s="1"/>
  <c r="O344" i="6"/>
  <c r="W344" i="6" s="1"/>
  <c r="AN344" i="6" s="1"/>
  <c r="N971" i="6"/>
  <c r="V971" i="6" s="1"/>
  <c r="AM971" i="6" s="1"/>
  <c r="P1017" i="6"/>
  <c r="X1017" i="6" s="1"/>
  <c r="AO1017" i="6" s="1"/>
  <c r="N1750" i="6"/>
  <c r="V1750" i="6" s="1"/>
  <c r="AM1750" i="6" s="1"/>
  <c r="N610" i="6"/>
  <c r="V610" i="6" s="1"/>
  <c r="AM610" i="6" s="1"/>
  <c r="O273" i="6"/>
  <c r="W273" i="6" s="1"/>
  <c r="AN273" i="6" s="1"/>
  <c r="K1806" i="6"/>
  <c r="S1806" i="6" s="1"/>
  <c r="AJ1806" i="6" s="1"/>
  <c r="N197" i="6"/>
  <c r="V197" i="6" s="1"/>
  <c r="AM197" i="6" s="1"/>
  <c r="K462" i="6"/>
  <c r="S462" i="6" s="1"/>
  <c r="AJ462" i="6" s="1"/>
  <c r="K982" i="6"/>
  <c r="S982" i="6" s="1"/>
  <c r="AJ982" i="6" s="1"/>
  <c r="M1314" i="6"/>
  <c r="U1314" i="6" s="1"/>
  <c r="AL1314" i="6" s="1"/>
  <c r="N431" i="6"/>
  <c r="V431" i="6" s="1"/>
  <c r="AM431" i="6" s="1"/>
  <c r="N942" i="6"/>
  <c r="V942" i="6" s="1"/>
  <c r="AM942" i="6" s="1"/>
  <c r="K463" i="6"/>
  <c r="S463" i="6" s="1"/>
  <c r="AJ463" i="6" s="1"/>
  <c r="P1542" i="6"/>
  <c r="X1542" i="6" s="1"/>
  <c r="AO1542" i="6" s="1"/>
  <c r="N1215" i="6"/>
  <c r="V1215" i="6" s="1"/>
  <c r="AM1215" i="6" s="1"/>
  <c r="N1509" i="6"/>
  <c r="V1509" i="6" s="1"/>
  <c r="AM1509" i="6" s="1"/>
  <c r="K1354" i="6"/>
  <c r="S1354" i="6" s="1"/>
  <c r="AJ1354" i="6" s="1"/>
  <c r="O823" i="6"/>
  <c r="W823" i="6" s="1"/>
  <c r="AN823" i="6" s="1"/>
  <c r="M533" i="6"/>
  <c r="U533" i="6" s="1"/>
  <c r="AL533" i="6" s="1"/>
  <c r="N862" i="6"/>
  <c r="V862" i="6" s="1"/>
  <c r="AM862" i="6" s="1"/>
  <c r="O621" i="6"/>
  <c r="W621" i="6" s="1"/>
  <c r="AN621" i="6" s="1"/>
  <c r="O1029" i="6"/>
  <c r="W1029" i="6" s="1"/>
  <c r="AN1029" i="6" s="1"/>
  <c r="M864" i="6"/>
  <c r="U864" i="6" s="1"/>
  <c r="AL864" i="6" s="1"/>
  <c r="O635" i="6"/>
  <c r="W635" i="6" s="1"/>
  <c r="AN635" i="6" s="1"/>
  <c r="N1020" i="6"/>
  <c r="V1020" i="6" s="1"/>
  <c r="AM1020" i="6" s="1"/>
  <c r="N679" i="6"/>
  <c r="V679" i="6" s="1"/>
  <c r="AM679" i="6" s="1"/>
  <c r="O135" i="6"/>
  <c r="W135" i="6" s="1"/>
  <c r="AN135" i="6" s="1"/>
  <c r="P89" i="6"/>
  <c r="X89" i="6" s="1"/>
  <c r="AO89" i="6" s="1"/>
  <c r="O637" i="6"/>
  <c r="P1050" i="6"/>
  <c r="O1050" i="6"/>
  <c r="AF1050" i="6" s="1"/>
  <c r="M1570" i="6"/>
  <c r="P1570" i="6"/>
  <c r="M1200" i="6"/>
  <c r="P1653" i="6"/>
  <c r="M1300" i="6"/>
  <c r="O625" i="6"/>
  <c r="P1349" i="6"/>
  <c r="K1646" i="6"/>
  <c r="N265" i="6"/>
  <c r="N1808" i="6"/>
  <c r="AE1808" i="6" s="1"/>
  <c r="M77" i="6"/>
  <c r="AD77" i="6" s="1"/>
  <c r="M293" i="6"/>
  <c r="AD293" i="6" s="1"/>
  <c r="N1524" i="6"/>
  <c r="AE1524" i="6" s="1"/>
  <c r="N759" i="6"/>
  <c r="AE759" i="6" s="1"/>
  <c r="K473" i="6"/>
  <c r="AB473" i="6" s="1"/>
  <c r="N132" i="6"/>
  <c r="AE132" i="6" s="1"/>
  <c r="N991" i="6"/>
  <c r="AE991" i="6" s="1"/>
  <c r="N253" i="6"/>
  <c r="AE253" i="6" s="1"/>
  <c r="O416" i="6"/>
  <c r="AF416" i="6" s="1"/>
  <c r="N316" i="6"/>
  <c r="O1611" i="6"/>
  <c r="AF1611" i="6" s="1"/>
  <c r="P1232" i="6"/>
  <c r="AG1232" i="6" s="1"/>
  <c r="K971" i="6"/>
  <c r="AB971" i="6" s="1"/>
  <c r="K630" i="6"/>
  <c r="AB630" i="6" s="1"/>
  <c r="K196" i="6"/>
  <c r="AB196" i="6" s="1"/>
  <c r="K1626" i="6"/>
  <c r="AB1626" i="6" s="1"/>
  <c r="K1761" i="6"/>
  <c r="AB1761" i="6" s="1"/>
  <c r="P91" i="6"/>
  <c r="AG91" i="6" s="1"/>
  <c r="P444" i="6"/>
  <c r="AG444" i="6" s="1"/>
  <c r="K496" i="6"/>
  <c r="AB496" i="6" s="1"/>
  <c r="K1103" i="6"/>
  <c r="AB1103" i="6" s="1"/>
  <c r="P584" i="6"/>
  <c r="AG584" i="6" s="1"/>
  <c r="K1799" i="6"/>
  <c r="AB1799" i="6" s="1"/>
  <c r="K1338" i="6"/>
  <c r="AB1338" i="6" s="1"/>
  <c r="K1535" i="6"/>
  <c r="AB1535" i="6" s="1"/>
  <c r="N307" i="6"/>
  <c r="K345" i="6"/>
  <c r="AB345" i="6" s="1"/>
  <c r="P199" i="6"/>
  <c r="AG199" i="6" s="1"/>
  <c r="K1650" i="6"/>
  <c r="AB1650" i="6" s="1"/>
  <c r="P1028" i="6"/>
  <c r="AG1028" i="6" s="1"/>
  <c r="P775" i="6"/>
  <c r="AG775" i="6" s="1"/>
  <c r="O1359" i="6"/>
  <c r="AF1359" i="6" s="1"/>
  <c r="K582" i="6"/>
  <c r="AB582" i="6" s="1"/>
  <c r="P316" i="6"/>
  <c r="AG316" i="6" s="1"/>
  <c r="O471" i="6"/>
  <c r="AF471" i="6" s="1"/>
  <c r="K569" i="6"/>
  <c r="AB569" i="6" s="1"/>
  <c r="M991" i="6"/>
  <c r="AD991" i="6" s="1"/>
  <c r="K238" i="6"/>
  <c r="AB238" i="6" s="1"/>
  <c r="O258" i="6"/>
  <c r="AF258" i="6" s="1"/>
  <c r="K913" i="6"/>
  <c r="AB913" i="6" s="1"/>
  <c r="P732" i="6"/>
  <c r="AG732" i="6" s="1"/>
  <c r="O1146" i="6"/>
  <c r="AF1146" i="6" s="1"/>
  <c r="W1146" i="6"/>
  <c r="AN1146" i="6" s="1"/>
  <c r="O689" i="6"/>
  <c r="AF689" i="6" s="1"/>
  <c r="N614" i="6"/>
  <c r="AE614" i="6" s="1"/>
  <c r="O36" i="6"/>
  <c r="AF36" i="6" s="1"/>
  <c r="K1814" i="6"/>
  <c r="AB1814" i="6" s="1"/>
  <c r="K1680" i="6"/>
  <c r="AB1680" i="6" s="1"/>
  <c r="P1061" i="6"/>
  <c r="AG1061" i="6" s="1"/>
  <c r="O1161" i="6"/>
  <c r="AF1161" i="6" s="1"/>
  <c r="O820" i="6"/>
  <c r="AF820" i="6" s="1"/>
  <c r="N1232" i="6"/>
  <c r="AE1232" i="6" s="1"/>
  <c r="N1445" i="6"/>
  <c r="AE1445" i="6" s="1"/>
  <c r="N1360" i="6"/>
  <c r="AE1360" i="6" s="1"/>
  <c r="O1108" i="6"/>
  <c r="AF1108" i="6" s="1"/>
  <c r="N1144" i="6"/>
  <c r="AE1144" i="6" s="1"/>
  <c r="N577" i="6"/>
  <c r="AE577" i="6" s="1"/>
  <c r="M968" i="6"/>
  <c r="AD968" i="6" s="1"/>
  <c r="O167" i="6"/>
  <c r="M920" i="6"/>
  <c r="AD920" i="6" s="1"/>
  <c r="O148" i="6"/>
  <c r="AF148" i="6" s="1"/>
  <c r="N1528" i="6"/>
  <c r="AE1528" i="6" s="1"/>
  <c r="N1057" i="6"/>
  <c r="M895" i="6"/>
  <c r="AD895" i="6" s="1"/>
  <c r="N583" i="6"/>
  <c r="AE583" i="6" s="1"/>
  <c r="M907" i="6"/>
  <c r="AD907" i="6" s="1"/>
  <c r="K1869" i="6"/>
  <c r="AB1869" i="6" s="1"/>
  <c r="P718" i="6"/>
  <c r="AG718" i="6" s="1"/>
  <c r="M976" i="6"/>
  <c r="AD976" i="6" s="1"/>
  <c r="M1498" i="6"/>
  <c r="U1498" i="6" s="1"/>
  <c r="AL1498" i="6" s="1"/>
  <c r="O1638" i="6"/>
  <c r="W1638" i="6" s="1"/>
  <c r="AN1638" i="6" s="1"/>
  <c r="O1566" i="6"/>
  <c r="W1566" i="6" s="1"/>
  <c r="AN1566" i="6" s="1"/>
  <c r="O1299" i="6"/>
  <c r="W1299" i="6" s="1"/>
  <c r="AN1299" i="6" s="1"/>
  <c r="P1775" i="6"/>
  <c r="X1775" i="6" s="1"/>
  <c r="AO1775" i="6" s="1"/>
  <c r="P1224" i="6"/>
  <c r="X1224" i="6" s="1"/>
  <c r="AO1224" i="6" s="1"/>
  <c r="N1238" i="6"/>
  <c r="V1238" i="6" s="1"/>
  <c r="AM1238" i="6" s="1"/>
  <c r="N1093" i="6"/>
  <c r="V1093" i="6" s="1"/>
  <c r="AM1093" i="6" s="1"/>
  <c r="M612" i="6"/>
  <c r="U612" i="6" s="1"/>
  <c r="AL612" i="6" s="1"/>
  <c r="N513" i="6"/>
  <c r="V513" i="6" s="1"/>
  <c r="AM513" i="6" s="1"/>
  <c r="N1768" i="6"/>
  <c r="V1768" i="6" s="1"/>
  <c r="AM1768" i="6" s="1"/>
  <c r="M947" i="6"/>
  <c r="U947" i="6" s="1"/>
  <c r="AL947" i="6" s="1"/>
  <c r="O1310" i="6"/>
  <c r="W1310" i="6" s="1"/>
  <c r="AN1310" i="6" s="1"/>
  <c r="O354" i="6"/>
  <c r="W354" i="6" s="1"/>
  <c r="AN354" i="6" s="1"/>
  <c r="N925" i="6"/>
  <c r="AE925" i="6" s="1"/>
  <c r="O485" i="6"/>
  <c r="AF485" i="6" s="1"/>
  <c r="P484" i="6"/>
  <c r="AG484" i="6" s="1"/>
  <c r="N229" i="6"/>
  <c r="AE229" i="6" s="1"/>
  <c r="M548" i="6"/>
  <c r="AD548" i="6" s="1"/>
  <c r="N356" i="6"/>
  <c r="AE356" i="6" s="1"/>
  <c r="M1740" i="6"/>
  <c r="O1423" i="6"/>
  <c r="W1423" i="6" s="1"/>
  <c r="AN1423" i="6" s="1"/>
  <c r="O871" i="6"/>
  <c r="W871" i="6" s="1"/>
  <c r="AN871" i="6" s="1"/>
  <c r="P736" i="6"/>
  <c r="X736" i="6" s="1"/>
  <c r="AO736" i="6" s="1"/>
  <c r="P1634" i="6"/>
  <c r="X1634" i="6" s="1"/>
  <c r="AO1634" i="6" s="1"/>
  <c r="P1530" i="6"/>
  <c r="X1530" i="6" s="1"/>
  <c r="AO1530" i="6" s="1"/>
  <c r="N907" i="6"/>
  <c r="V907" i="6" s="1"/>
  <c r="AM907" i="6" s="1"/>
  <c r="N1276" i="6"/>
  <c r="V1276" i="6" s="1"/>
  <c r="AM1276" i="6" s="1"/>
  <c r="N1402" i="6"/>
  <c r="V1402" i="6" s="1"/>
  <c r="AM1402" i="6" s="1"/>
  <c r="M593" i="6"/>
  <c r="U593" i="6" s="1"/>
  <c r="AL593" i="6" s="1"/>
  <c r="K1614" i="6"/>
  <c r="S1614" i="6" s="1"/>
  <c r="AJ1614" i="6" s="1"/>
  <c r="O906" i="6"/>
  <c r="W906" i="6" s="1"/>
  <c r="AN906" i="6" s="1"/>
  <c r="O1603" i="6"/>
  <c r="W1603" i="6" s="1"/>
  <c r="AN1603" i="6" s="1"/>
  <c r="M1437" i="6"/>
  <c r="U1437" i="6" s="1"/>
  <c r="AL1437" i="6" s="1"/>
  <c r="O650" i="6"/>
  <c r="W650" i="6" s="1"/>
  <c r="AN650" i="6" s="1"/>
  <c r="M1317" i="6"/>
  <c r="U1317" i="6" s="1"/>
  <c r="AL1317" i="6" s="1"/>
  <c r="K665" i="6"/>
  <c r="S665" i="6" s="1"/>
  <c r="AJ665" i="6" s="1"/>
  <c r="N716" i="6"/>
  <c r="V716" i="6" s="1"/>
  <c r="AM716" i="6" s="1"/>
  <c r="P602" i="6"/>
  <c r="X602" i="6" s="1"/>
  <c r="AO602" i="6" s="1"/>
  <c r="M1014" i="6"/>
  <c r="U1014" i="6" s="1"/>
  <c r="AL1014" i="6" s="1"/>
  <c r="P300" i="6"/>
  <c r="X300" i="6" s="1"/>
  <c r="AO300" i="6" s="1"/>
  <c r="P455" i="6"/>
  <c r="X455" i="6" s="1"/>
  <c r="AO455" i="6" s="1"/>
  <c r="M1221" i="6"/>
  <c r="U1221" i="6" s="1"/>
  <c r="AL1221" i="6" s="1"/>
  <c r="O311" i="6"/>
  <c r="AF311" i="6" s="1"/>
  <c r="M1779" i="6"/>
  <c r="AD1779" i="6" s="1"/>
  <c r="P1665" i="6"/>
  <c r="AG1665" i="6" s="1"/>
  <c r="O1522" i="6"/>
  <c r="AF1522" i="6" s="1"/>
  <c r="M1679" i="6"/>
  <c r="AD1679" i="6" s="1"/>
  <c r="O1508" i="6"/>
  <c r="AF1508" i="6" s="1"/>
  <c r="O1449" i="6"/>
  <c r="AF1449" i="6" s="1"/>
  <c r="N956" i="6"/>
  <c r="AE956" i="6" s="1"/>
  <c r="M1163" i="6"/>
  <c r="AD1163" i="6" s="1"/>
  <c r="K1351" i="6"/>
  <c r="AB1351" i="6" s="1"/>
  <c r="N1654" i="6"/>
  <c r="AE1654" i="6" s="1"/>
  <c r="N1656" i="6"/>
  <c r="AE1656" i="6" s="1"/>
  <c r="M884" i="6"/>
  <c r="AD884" i="6" s="1"/>
  <c r="N853" i="6"/>
  <c r="AE853" i="6" s="1"/>
  <c r="P431" i="6"/>
  <c r="AG431" i="6" s="1"/>
  <c r="K372" i="6"/>
  <c r="K453" i="6"/>
  <c r="AB453" i="6" s="1"/>
  <c r="N63" i="6"/>
  <c r="AE63" i="6" s="1"/>
  <c r="N1843" i="6"/>
  <c r="AE1843" i="6" s="1"/>
  <c r="O1148" i="6"/>
  <c r="W1148" i="6" s="1"/>
  <c r="AN1148" i="6" s="1"/>
  <c r="N1693" i="6"/>
  <c r="AE1693" i="6" s="1"/>
  <c r="K583" i="6"/>
  <c r="AB583" i="6" s="1"/>
  <c r="M1343" i="6"/>
  <c r="U1343" i="6" s="1"/>
  <c r="AL1343" i="6" s="1"/>
  <c r="K599" i="6"/>
  <c r="AB599" i="6" s="1"/>
  <c r="P396" i="6"/>
  <c r="AG396" i="6" s="1"/>
  <c r="M1866" i="6"/>
  <c r="U1866" i="6" s="1"/>
  <c r="AL1866" i="6" s="1"/>
  <c r="K490" i="6"/>
  <c r="AB490" i="6" s="1"/>
  <c r="K98" i="6"/>
  <c r="S98" i="6" s="1"/>
  <c r="AJ98" i="6" s="1"/>
  <c r="N1761" i="6"/>
  <c r="AE1761" i="6" s="1"/>
  <c r="K389" i="6"/>
  <c r="AB389" i="6" s="1"/>
  <c r="M882" i="6"/>
  <c r="AD882" i="6" s="1"/>
  <c r="O69" i="6"/>
  <c r="AF69" i="6" s="1"/>
  <c r="W69" i="6"/>
  <c r="AN69" i="6" s="1"/>
  <c r="P172" i="6"/>
  <c r="AG172" i="6" s="1"/>
  <c r="P591" i="6"/>
  <c r="AG591" i="6" s="1"/>
  <c r="N177" i="6"/>
  <c r="AE177" i="6" s="1"/>
  <c r="M140" i="6"/>
  <c r="AD140" i="6" s="1"/>
  <c r="O1343" i="6"/>
  <c r="W1343" i="6" s="1"/>
  <c r="AN1343" i="6" s="1"/>
  <c r="M33" i="6"/>
  <c r="AD33" i="6" s="1"/>
  <c r="K603" i="6"/>
  <c r="S603" i="6" s="1"/>
  <c r="AJ603" i="6" s="1"/>
  <c r="AB603" i="6"/>
  <c r="M1430" i="6"/>
  <c r="U1430" i="6" s="1"/>
  <c r="AL1430" i="6" s="1"/>
  <c r="N591" i="6"/>
  <c r="AE591" i="6" s="1"/>
  <c r="M1693" i="6"/>
  <c r="AD1693" i="6" s="1"/>
  <c r="U1693" i="6"/>
  <c r="AL1693" i="6" s="1"/>
  <c r="K1028" i="6"/>
  <c r="AB1028" i="6" s="1"/>
  <c r="N975" i="6"/>
  <c r="AE975" i="6" s="1"/>
  <c r="O70" i="6"/>
  <c r="AF70" i="6" s="1"/>
  <c r="O277" i="6"/>
  <c r="AF277" i="6" s="1"/>
  <c r="O340" i="6"/>
  <c r="AF340" i="6" s="1"/>
  <c r="O965" i="6"/>
  <c r="AF965" i="6" s="1"/>
  <c r="M300" i="6"/>
  <c r="AD300" i="6" s="1"/>
  <c r="M628" i="6"/>
  <c r="M594" i="6"/>
  <c r="AD594" i="6" s="1"/>
  <c r="M1246" i="6"/>
  <c r="AD1246" i="6" s="1"/>
  <c r="M1856" i="6"/>
  <c r="AD1856" i="6" s="1"/>
  <c r="O1774" i="6"/>
  <c r="AF1774" i="6" s="1"/>
  <c r="P982" i="6"/>
  <c r="AG982" i="6" s="1"/>
  <c r="O1694" i="6"/>
  <c r="AF1694" i="6" s="1"/>
  <c r="M1319" i="6"/>
  <c r="AD1319" i="6" s="1"/>
  <c r="M1190" i="6"/>
  <c r="N993" i="6"/>
  <c r="AE993" i="6" s="1"/>
  <c r="O356" i="6"/>
  <c r="AF356" i="6" s="1"/>
  <c r="O690" i="6"/>
  <c r="AF690" i="6" s="1"/>
  <c r="M1188" i="6"/>
  <c r="AD1188" i="6" s="1"/>
  <c r="M318" i="6"/>
  <c r="AD318" i="6" s="1"/>
  <c r="P1843" i="6"/>
  <c r="AG1843" i="6" s="1"/>
  <c r="M568" i="6"/>
  <c r="AD568" i="6" s="1"/>
  <c r="N1154" i="6"/>
  <c r="AE1154" i="6" s="1"/>
  <c r="N398" i="6"/>
  <c r="AE398" i="6" s="1"/>
  <c r="M641" i="6"/>
  <c r="AD641" i="6" s="1"/>
  <c r="K607" i="6"/>
  <c r="AB607" i="6" s="1"/>
  <c r="N1634" i="6"/>
  <c r="AE1634" i="6" s="1"/>
  <c r="P669" i="6"/>
  <c r="AG669" i="6" s="1"/>
  <c r="N1717" i="6"/>
  <c r="AE1717" i="6" s="1"/>
  <c r="K72" i="6"/>
  <c r="AB72" i="6" s="1"/>
  <c r="N869" i="6"/>
  <c r="M869" i="6"/>
  <c r="AD869" i="6" s="1"/>
  <c r="M843" i="6"/>
  <c r="P843" i="6"/>
  <c r="AG843" i="6" s="1"/>
  <c r="K1017" i="6"/>
  <c r="AB1017" i="6" s="1"/>
  <c r="K535" i="6"/>
  <c r="N1456" i="6"/>
  <c r="O1026" i="6"/>
  <c r="AF1026" i="6" s="1"/>
  <c r="P84" i="6"/>
  <c r="AG84" i="6" s="1"/>
  <c r="O197" i="6"/>
  <c r="AF197" i="6" s="1"/>
  <c r="M1413" i="6"/>
  <c r="AD1413" i="6" s="1"/>
  <c r="K71" i="6"/>
  <c r="AB71" i="6" s="1"/>
  <c r="K489" i="6"/>
  <c r="AB489" i="6" s="1"/>
  <c r="P1299" i="6"/>
  <c r="N1820" i="6"/>
  <c r="AE1820" i="6" s="1"/>
  <c r="M1486" i="6"/>
  <c r="AD1486" i="6" s="1"/>
  <c r="K500" i="6"/>
  <c r="N67" i="6"/>
  <c r="O67" i="6"/>
  <c r="M1764" i="6"/>
  <c r="AD1764" i="6" s="1"/>
  <c r="O1291" i="6"/>
  <c r="AF1291" i="6" s="1"/>
  <c r="P1761" i="6"/>
  <c r="AG1761" i="6" s="1"/>
  <c r="N1481" i="6"/>
  <c r="AE1481" i="6" s="1"/>
  <c r="M1848" i="6"/>
  <c r="AD1848" i="6" s="1"/>
  <c r="P1123" i="6"/>
  <c r="AG1123" i="6" s="1"/>
  <c r="N550" i="6"/>
  <c r="AE550" i="6" s="1"/>
  <c r="M346" i="6"/>
  <c r="AD346" i="6" s="1"/>
  <c r="M1583" i="6"/>
  <c r="AD1583" i="6" s="1"/>
  <c r="O1250" i="6"/>
  <c r="AF1250" i="6" s="1"/>
  <c r="O760" i="6"/>
  <c r="AF760" i="6" s="1"/>
  <c r="M315" i="6"/>
  <c r="P1533" i="6"/>
  <c r="M1533" i="6"/>
  <c r="K1533" i="6"/>
  <c r="AB1533" i="6" s="1"/>
  <c r="N1336" i="6"/>
  <c r="M221" i="6"/>
  <c r="N1806" i="6"/>
  <c r="AE1806" i="6" s="1"/>
  <c r="P261" i="6"/>
  <c r="AG261" i="6" s="1"/>
  <c r="P1863" i="6"/>
  <c r="AG1863" i="6" s="1"/>
  <c r="P616" i="6"/>
  <c r="AG616" i="6" s="1"/>
  <c r="O1681" i="6"/>
  <c r="AF1681" i="6" s="1"/>
  <c r="M1030" i="6"/>
  <c r="AD1030" i="6" s="1"/>
  <c r="M1701" i="6"/>
  <c r="AD1701" i="6" s="1"/>
  <c r="M1479" i="6"/>
  <c r="K983" i="6"/>
  <c r="AB983" i="6" s="1"/>
  <c r="O439" i="6"/>
  <c r="AF439" i="6" s="1"/>
  <c r="K853" i="6"/>
  <c r="AB853" i="6" s="1"/>
  <c r="M511" i="6"/>
  <c r="AD511" i="6" s="1"/>
  <c r="M1733" i="6"/>
  <c r="AD1733" i="6" s="1"/>
  <c r="M1060" i="6"/>
  <c r="AD1060" i="6" s="1"/>
  <c r="K320" i="6"/>
  <c r="AB320" i="6" s="1"/>
  <c r="N1342" i="6"/>
  <c r="AE1342" i="6" s="1"/>
  <c r="V1342" i="6"/>
  <c r="AM1342" i="6" s="1"/>
  <c r="O1805" i="6"/>
  <c r="AF1805" i="6" s="1"/>
  <c r="M1425" i="6"/>
  <c r="AD1425" i="6" s="1"/>
  <c r="P1693" i="6"/>
  <c r="AG1693" i="6" s="1"/>
  <c r="K1699" i="6"/>
  <c r="AB1699" i="6" s="1"/>
  <c r="O1702" i="6"/>
  <c r="AF1702" i="6" s="1"/>
  <c r="N1032" i="6"/>
  <c r="AE1032" i="6" s="1"/>
  <c r="P533" i="6"/>
  <c r="AG533" i="6" s="1"/>
  <c r="K925" i="6"/>
  <c r="P1478" i="6"/>
  <c r="AG1478" i="6" s="1"/>
  <c r="K530" i="6"/>
  <c r="S530" i="6" s="1"/>
  <c r="AJ530" i="6" s="1"/>
  <c r="N756" i="6"/>
  <c r="AE756" i="6" s="1"/>
  <c r="P1573" i="6"/>
  <c r="AG1573" i="6" s="1"/>
  <c r="K528" i="6"/>
  <c r="AB528" i="6" s="1"/>
  <c r="M1828" i="6"/>
  <c r="AD1828" i="6" s="1"/>
  <c r="P1527" i="6"/>
  <c r="AG1527" i="6" s="1"/>
  <c r="P1166" i="6"/>
  <c r="X1166" i="6" s="1"/>
  <c r="AO1166" i="6" s="1"/>
  <c r="O1404" i="6"/>
  <c r="AF1404" i="6" s="1"/>
  <c r="P1414" i="6"/>
  <c r="X1414" i="6" s="1"/>
  <c r="AO1414" i="6" s="1"/>
  <c r="K929" i="6"/>
  <c r="AB929" i="6" s="1"/>
  <c r="P441" i="6"/>
  <c r="X441" i="6" s="1"/>
  <c r="AO441" i="6" s="1"/>
  <c r="O794" i="6"/>
  <c r="AF794" i="6" s="1"/>
  <c r="K439" i="6"/>
  <c r="AB439" i="6" s="1"/>
  <c r="P319" i="6"/>
  <c r="N979" i="6"/>
  <c r="AE979" i="6" s="1"/>
  <c r="O226" i="6"/>
  <c r="AF226" i="6" s="1"/>
  <c r="N858" i="6"/>
  <c r="V858" i="6" s="1"/>
  <c r="AM858" i="6" s="1"/>
  <c r="N1744" i="6"/>
  <c r="AE1744" i="6" s="1"/>
  <c r="N1536" i="6"/>
  <c r="AE1536" i="6" s="1"/>
  <c r="O336" i="6"/>
  <c r="AF336" i="6" s="1"/>
  <c r="N1670" i="6"/>
  <c r="V1670" i="6" s="1"/>
  <c r="AM1670" i="6" s="1"/>
  <c r="P142" i="6"/>
  <c r="AG142" i="6" s="1"/>
  <c r="O644" i="6"/>
  <c r="AF644" i="6" s="1"/>
  <c r="N269" i="6"/>
  <c r="V269" i="6" s="1"/>
  <c r="AM269" i="6" s="1"/>
  <c r="K1894" i="6"/>
  <c r="AB1894" i="6" s="1"/>
  <c r="M1108" i="6"/>
  <c r="AD1108" i="6" s="1"/>
  <c r="P662" i="6"/>
  <c r="AG662" i="6" s="1"/>
  <c r="X662" i="6"/>
  <c r="AO662" i="6" s="1"/>
  <c r="K406" i="6"/>
  <c r="AB406" i="6" s="1"/>
  <c r="M543" i="6"/>
  <c r="U543" i="6" s="1"/>
  <c r="AL543" i="6" s="1"/>
  <c r="P722" i="6"/>
  <c r="X722" i="6" s="1"/>
  <c r="AO722" i="6" s="1"/>
  <c r="P812" i="6"/>
  <c r="X812" i="6" s="1"/>
  <c r="AO812" i="6" s="1"/>
  <c r="P661" i="6"/>
  <c r="AG661" i="6" s="1"/>
  <c r="K654" i="6"/>
  <c r="AB654" i="6" s="1"/>
  <c r="K996" i="6"/>
  <c r="AB996" i="6" s="1"/>
  <c r="M972" i="6"/>
  <c r="AD972" i="6" s="1"/>
  <c r="N504" i="6"/>
  <c r="AE504" i="6" s="1"/>
  <c r="K1068" i="6"/>
  <c r="AB1068" i="6" s="1"/>
  <c r="M135" i="6"/>
  <c r="AD135" i="6" s="1"/>
  <c r="O1891" i="6"/>
  <c r="M1767" i="6"/>
  <c r="O826" i="6"/>
  <c r="N1818" i="6"/>
  <c r="AE1818" i="6" s="1"/>
  <c r="K981" i="6"/>
  <c r="AB981" i="6" s="1"/>
  <c r="N1809" i="6"/>
  <c r="AE1809" i="6" s="1"/>
  <c r="O1757" i="6"/>
  <c r="AF1757" i="6" s="1"/>
  <c r="O1584" i="6"/>
  <c r="AF1584" i="6" s="1"/>
  <c r="O1679" i="6"/>
  <c r="AF1679" i="6" s="1"/>
  <c r="O604" i="6"/>
  <c r="AF604" i="6" s="1"/>
  <c r="M1265" i="6"/>
  <c r="AD1265" i="6" s="1"/>
  <c r="M1160" i="6"/>
  <c r="AD1160" i="6" s="1"/>
  <c r="M1008" i="6"/>
  <c r="AD1008" i="6" s="1"/>
  <c r="O1458" i="6"/>
  <c r="AF1458" i="6" s="1"/>
  <c r="O1008" i="6"/>
  <c r="AF1008" i="6" s="1"/>
  <c r="O1069" i="6"/>
  <c r="AF1069" i="6" s="1"/>
  <c r="O304" i="6"/>
  <c r="AF304" i="6" s="1"/>
  <c r="N737" i="6"/>
  <c r="AE737" i="6" s="1"/>
  <c r="N645" i="6"/>
  <c r="N883" i="6"/>
  <c r="AE883" i="6" s="1"/>
  <c r="N763" i="6"/>
  <c r="AE763" i="6" s="1"/>
  <c r="N441" i="6"/>
  <c r="AE441" i="6" s="1"/>
  <c r="K1553" i="6"/>
  <c r="AB1553" i="6" s="1"/>
  <c r="M1346" i="6"/>
  <c r="AD1346" i="6" s="1"/>
  <c r="M1714" i="6"/>
  <c r="AD1714" i="6" s="1"/>
  <c r="M1083" i="6"/>
  <c r="AD1083" i="6" s="1"/>
  <c r="O1263" i="6"/>
  <c r="O758" i="6"/>
  <c r="AF758" i="6" s="1"/>
  <c r="M1665" i="6"/>
  <c r="AD1665" i="6" s="1"/>
  <c r="M611" i="6"/>
  <c r="AD611" i="6" s="1"/>
  <c r="M1094" i="6"/>
  <c r="AD1094" i="6" s="1"/>
  <c r="K200" i="6"/>
  <c r="AB200" i="6" s="1"/>
  <c r="N1564" i="6"/>
  <c r="AE1564" i="6" s="1"/>
  <c r="M1563" i="6"/>
  <c r="AD1563" i="6" s="1"/>
  <c r="O1518" i="6"/>
  <c r="AF1518" i="6" s="1"/>
  <c r="O1246" i="6"/>
  <c r="AF1246" i="6" s="1"/>
  <c r="M1663" i="6"/>
  <c r="AD1663" i="6" s="1"/>
  <c r="K1087" i="6"/>
  <c r="AB1087" i="6" s="1"/>
  <c r="P1520" i="6"/>
  <c r="AG1520" i="6" s="1"/>
  <c r="O133" i="6"/>
  <c r="AF133" i="6" s="1"/>
  <c r="O905" i="6"/>
  <c r="AF905" i="6" s="1"/>
  <c r="M1333" i="6"/>
  <c r="AD1333" i="6" s="1"/>
  <c r="K1039" i="6"/>
  <c r="AB1039" i="6" s="1"/>
  <c r="S1039" i="6"/>
  <c r="AJ1039" i="6" s="1"/>
  <c r="P540" i="6"/>
  <c r="AG540" i="6" s="1"/>
  <c r="N429" i="6"/>
  <c r="AE429" i="6" s="1"/>
  <c r="M1288" i="6"/>
  <c r="AD1288" i="6" s="1"/>
  <c r="O1530" i="6"/>
  <c r="AF1530" i="6" s="1"/>
  <c r="O1005" i="6"/>
  <c r="AF1005" i="6" s="1"/>
  <c r="O911" i="6"/>
  <c r="AF911" i="6" s="1"/>
  <c r="K887" i="6"/>
  <c r="AB887" i="6" s="1"/>
  <c r="K1309" i="6"/>
  <c r="N1191" i="6"/>
  <c r="AE1191" i="6" s="1"/>
  <c r="N1762" i="6"/>
  <c r="AE1762" i="6" s="1"/>
  <c r="M226" i="6"/>
  <c r="AD226" i="6" s="1"/>
  <c r="P996" i="6"/>
  <c r="AG996" i="6" s="1"/>
  <c r="P1588" i="6"/>
  <c r="AG1588" i="6" s="1"/>
  <c r="K759" i="6"/>
  <c r="AB759" i="6" s="1"/>
  <c r="M675" i="6"/>
  <c r="AD675" i="6" s="1"/>
  <c r="P1342" i="6"/>
  <c r="P840" i="6"/>
  <c r="AG840" i="6" s="1"/>
  <c r="O519" i="6"/>
  <c r="AF519" i="6" s="1"/>
  <c r="M289" i="6"/>
  <c r="AD289" i="6" s="1"/>
  <c r="O1388" i="6"/>
  <c r="AF1388" i="6" s="1"/>
  <c r="O1696" i="6"/>
  <c r="AF1696" i="6" s="1"/>
  <c r="P481" i="6"/>
  <c r="AG481" i="6" s="1"/>
  <c r="N972" i="6"/>
  <c r="AE972" i="6" s="1"/>
  <c r="K382" i="6"/>
  <c r="AB382" i="6" s="1"/>
  <c r="M700" i="6"/>
  <c r="AD700" i="6" s="1"/>
  <c r="P1696" i="6"/>
  <c r="AG1696" i="6" s="1"/>
  <c r="O1471" i="6"/>
  <c r="AF1471" i="6" s="1"/>
  <c r="P992" i="6"/>
  <c r="AG992" i="6" s="1"/>
  <c r="O720" i="6"/>
  <c r="AF720" i="6" s="1"/>
  <c r="N1097" i="6"/>
  <c r="AE1097" i="6" s="1"/>
  <c r="M494" i="6"/>
  <c r="AD494" i="6" s="1"/>
  <c r="N813" i="6"/>
  <c r="O1071" i="6"/>
  <c r="AF1071" i="6" s="1"/>
  <c r="K991" i="6"/>
  <c r="AB991" i="6" s="1"/>
  <c r="M86" i="6"/>
  <c r="AD86" i="6" s="1"/>
  <c r="N844" i="6"/>
  <c r="AE844" i="6" s="1"/>
  <c r="M790" i="6"/>
  <c r="AD790" i="6" s="1"/>
  <c r="P292" i="6"/>
  <c r="AG292" i="6" s="1"/>
  <c r="N953" i="6"/>
  <c r="AE953" i="6" s="1"/>
  <c r="O882" i="6"/>
  <c r="K704" i="6"/>
  <c r="AB704" i="6" s="1"/>
  <c r="K904" i="6"/>
  <c r="AB904" i="6" s="1"/>
  <c r="M608" i="6"/>
  <c r="AD608" i="6" s="1"/>
  <c r="N423" i="6"/>
  <c r="AE423" i="6" s="1"/>
  <c r="O100" i="6"/>
  <c r="W100" i="6" s="1"/>
  <c r="AN100" i="6" s="1"/>
  <c r="K407" i="6"/>
  <c r="AB407" i="6" s="1"/>
  <c r="W1667" i="6"/>
  <c r="AN1667" i="6" s="1"/>
  <c r="O1667" i="6"/>
  <c r="AF1667" i="6" s="1"/>
  <c r="K1229" i="6"/>
  <c r="AB1229" i="6" s="1"/>
  <c r="P1417" i="6"/>
  <c r="AG1417" i="6" s="1"/>
  <c r="M939" i="6"/>
  <c r="U939" i="6" s="1"/>
  <c r="AL939" i="6" s="1"/>
  <c r="P187" i="6"/>
  <c r="AG187" i="6" s="1"/>
  <c r="N225" i="6"/>
  <c r="AE225" i="6" s="1"/>
  <c r="N36" i="6"/>
  <c r="AE36" i="6" s="1"/>
  <c r="O1636" i="6"/>
  <c r="W1636" i="6" s="1"/>
  <c r="AN1636" i="6" s="1"/>
  <c r="O1786" i="6"/>
  <c r="W1786" i="6" s="1"/>
  <c r="AN1786" i="6" s="1"/>
  <c r="K1611" i="6"/>
  <c r="S1611" i="6" s="1"/>
  <c r="AJ1611" i="6" s="1"/>
  <c r="K842" i="6"/>
  <c r="AB842" i="6" s="1"/>
  <c r="K1481" i="6"/>
  <c r="AB1481" i="6" s="1"/>
  <c r="M38" i="6"/>
  <c r="AD38" i="6" s="1"/>
  <c r="K1609" i="6"/>
  <c r="AB1609" i="6" s="1"/>
  <c r="K812" i="6"/>
  <c r="AB812" i="6" s="1"/>
  <c r="N14" i="6"/>
  <c r="AE14" i="6" s="1"/>
  <c r="N1903" i="6"/>
  <c r="AE1903" i="6" s="1"/>
  <c r="N1894" i="6"/>
  <c r="V1894" i="6" s="1"/>
  <c r="AM1894" i="6" s="1"/>
  <c r="O1889" i="6"/>
  <c r="W1889" i="6" s="1"/>
  <c r="AN1889" i="6" s="1"/>
  <c r="V719" i="9"/>
  <c r="Q719" i="6" s="1"/>
  <c r="M872" i="6"/>
  <c r="M1323" i="6"/>
  <c r="AD1323" i="6" s="1"/>
  <c r="N912" i="6"/>
  <c r="AE912" i="6" s="1"/>
  <c r="K1352" i="6"/>
  <c r="V369" i="9"/>
  <c r="Q369" i="6" s="1"/>
  <c r="O595" i="6"/>
  <c r="O594" i="6"/>
  <c r="AF594" i="6" s="1"/>
  <c r="N1271" i="6"/>
  <c r="AE1271" i="6" s="1"/>
  <c r="M378" i="6"/>
  <c r="N1787" i="6"/>
  <c r="AE1787" i="6" s="1"/>
  <c r="P828" i="6"/>
  <c r="AG828" i="6" s="1"/>
  <c r="O683" i="6"/>
  <c r="AF683" i="6" s="1"/>
  <c r="P634" i="6"/>
  <c r="O1538" i="6"/>
  <c r="AF1538" i="6" s="1"/>
  <c r="M1759" i="6"/>
  <c r="AD1759" i="6" s="1"/>
  <c r="O1485" i="6"/>
  <c r="K747" i="6"/>
  <c r="AB747" i="6" s="1"/>
  <c r="M1304" i="6"/>
  <c r="AD1304" i="6" s="1"/>
  <c r="N1819" i="6"/>
  <c r="AE1819" i="6" s="1"/>
  <c r="O1546" i="6"/>
  <c r="AF1546" i="6" s="1"/>
  <c r="W1546" i="6"/>
  <c r="AN1546" i="6" s="1"/>
  <c r="M76" i="6"/>
  <c r="AD76" i="6" s="1"/>
  <c r="N1168" i="6"/>
  <c r="AE1168" i="6" s="1"/>
  <c r="P965" i="6"/>
  <c r="AG965" i="6" s="1"/>
  <c r="N1784" i="6"/>
  <c r="M89" i="6"/>
  <c r="AD89" i="6" s="1"/>
  <c r="P1605" i="6"/>
  <c r="AG1605" i="6" s="1"/>
  <c r="M810" i="6"/>
  <c r="AD810" i="6" s="1"/>
  <c r="O1233" i="6"/>
  <c r="AF1233" i="6" s="1"/>
  <c r="P494" i="6"/>
  <c r="AG494" i="6" s="1"/>
  <c r="O1521" i="6"/>
  <c r="AF1521" i="6" s="1"/>
  <c r="P1255" i="6"/>
  <c r="AG1255" i="6" s="1"/>
  <c r="P404" i="6"/>
  <c r="AG404" i="6" s="1"/>
  <c r="M1493" i="6"/>
  <c r="AD1493" i="6" s="1"/>
  <c r="O687" i="6"/>
  <c r="AF687" i="6" s="1"/>
  <c r="P964" i="6"/>
  <c r="AG964" i="6" s="1"/>
  <c r="M619" i="6"/>
  <c r="AD619" i="6" s="1"/>
  <c r="M1153" i="6"/>
  <c r="AD1153" i="6" s="1"/>
  <c r="N514" i="6"/>
  <c r="AE514" i="6" s="1"/>
  <c r="M1622" i="6"/>
  <c r="O729" i="6"/>
  <c r="AF729" i="6" s="1"/>
  <c r="M1297" i="6"/>
  <c r="AD1297" i="6" s="1"/>
  <c r="P779" i="6"/>
  <c r="AG779" i="6" s="1"/>
  <c r="M1204" i="6"/>
  <c r="M731" i="6"/>
  <c r="AD731" i="6" s="1"/>
  <c r="M1276" i="6"/>
  <c r="AD1276" i="6" s="1"/>
  <c r="O1858" i="6"/>
  <c r="AF1858" i="6" s="1"/>
  <c r="N59" i="6"/>
  <c r="M360" i="6"/>
  <c r="AD360" i="6" s="1"/>
  <c r="O1769" i="6"/>
  <c r="AF1769" i="6" s="1"/>
  <c r="N863" i="6"/>
  <c r="AE863" i="6" s="1"/>
  <c r="P727" i="6"/>
  <c r="M1813" i="6"/>
  <c r="AD1813" i="6" s="1"/>
  <c r="P1193" i="6"/>
  <c r="M734" i="6"/>
  <c r="AD734" i="6" s="1"/>
  <c r="P1285" i="6"/>
  <c r="M1046" i="6"/>
  <c r="AD1046" i="6" s="1"/>
  <c r="N565" i="6"/>
  <c r="O49" i="6"/>
  <c r="M1640" i="6"/>
  <c r="M30" i="6"/>
  <c r="K30" i="6"/>
  <c r="AB30" i="6" s="1"/>
  <c r="N922" i="6"/>
  <c r="M922" i="6"/>
  <c r="AD922" i="6" s="1"/>
  <c r="N65" i="6"/>
  <c r="P1666" i="6"/>
  <c r="O1127" i="6"/>
  <c r="O1223" i="6"/>
  <c r="N1223" i="6"/>
  <c r="P1778" i="6"/>
  <c r="N686" i="6"/>
  <c r="K778" i="6"/>
  <c r="M1194" i="6"/>
  <c r="P1283" i="6"/>
  <c r="AG1283" i="6" s="1"/>
  <c r="O1614" i="6"/>
  <c r="M938" i="6"/>
  <c r="AD938" i="6" s="1"/>
  <c r="P916" i="6"/>
  <c r="O629" i="6"/>
  <c r="AF629" i="6" s="1"/>
  <c r="N604" i="6"/>
  <c r="P959" i="6"/>
  <c r="AG959" i="6" s="1"/>
  <c r="O501" i="6"/>
  <c r="AF501" i="6" s="1"/>
  <c r="O255" i="6"/>
  <c r="AF255" i="6" s="1"/>
  <c r="M183" i="6"/>
  <c r="M323" i="6"/>
  <c r="AD323" i="6" s="1"/>
  <c r="M1076" i="6"/>
  <c r="P1679" i="6"/>
  <c r="AG1679" i="6" s="1"/>
  <c r="M717" i="6"/>
  <c r="N960" i="6"/>
  <c r="AE960" i="6" s="1"/>
  <c r="M1088" i="6"/>
  <c r="O1669" i="6"/>
  <c r="AF1669" i="6" s="1"/>
  <c r="O382" i="6"/>
  <c r="P405" i="6"/>
  <c r="AG405" i="6" s="1"/>
  <c r="P201" i="6"/>
  <c r="M62" i="6"/>
  <c r="AD62" i="6" s="1"/>
  <c r="P236" i="6"/>
  <c r="O1629" i="6"/>
  <c r="AF1629" i="6" s="1"/>
  <c r="P1645" i="6"/>
  <c r="AG1645" i="6" s="1"/>
  <c r="X1645" i="6"/>
  <c r="AO1645" i="6" s="1"/>
  <c r="N1090" i="6"/>
  <c r="AE1090" i="6" s="1"/>
  <c r="M639" i="6"/>
  <c r="O1039" i="6"/>
  <c r="AF1039" i="6" s="1"/>
  <c r="O521" i="6"/>
  <c r="P1250" i="6"/>
  <c r="AG1250" i="6" s="1"/>
  <c r="P1710" i="6"/>
  <c r="O1760" i="6"/>
  <c r="AF1760" i="6" s="1"/>
  <c r="M439" i="6"/>
  <c r="K1462" i="6"/>
  <c r="AB1462" i="6" s="1"/>
  <c r="O1424" i="6"/>
  <c r="P1137" i="6"/>
  <c r="AG1137" i="6" s="1"/>
  <c r="O488" i="6"/>
  <c r="K90" i="6"/>
  <c r="AB90" i="6" s="1"/>
  <c r="P309" i="6"/>
  <c r="M485" i="6"/>
  <c r="AD485" i="6" s="1"/>
  <c r="P225" i="6"/>
  <c r="O157" i="6"/>
  <c r="AF157" i="6" s="1"/>
  <c r="O1041" i="6"/>
  <c r="N189" i="6"/>
  <c r="AE189" i="6" s="1"/>
  <c r="M1156" i="6"/>
  <c r="M1754" i="6"/>
  <c r="AD1754" i="6" s="1"/>
  <c r="P1392" i="6"/>
  <c r="O1517" i="6"/>
  <c r="AF1517" i="6" s="1"/>
  <c r="O785" i="6"/>
  <c r="AF785" i="6" s="1"/>
  <c r="P1357" i="6"/>
  <c r="AG1357" i="6" s="1"/>
  <c r="O907" i="6"/>
  <c r="P33" i="6"/>
  <c r="AG33" i="6" s="1"/>
  <c r="M257" i="6"/>
  <c r="M817" i="6"/>
  <c r="AD817" i="6" s="1"/>
  <c r="M547" i="6"/>
  <c r="M1053" i="6"/>
  <c r="AD1053" i="6" s="1"/>
  <c r="K1159" i="6"/>
  <c r="AB1159" i="6" s="1"/>
  <c r="N1688" i="6"/>
  <c r="AE1688" i="6" s="1"/>
  <c r="O1789" i="6"/>
  <c r="N1448" i="6"/>
  <c r="AE1448" i="6" s="1"/>
  <c r="K1334" i="6"/>
  <c r="AB1334" i="6" s="1"/>
  <c r="M1810" i="6"/>
  <c r="AD1810" i="6" s="1"/>
  <c r="P1182" i="6"/>
  <c r="O936" i="6"/>
  <c r="AF936" i="6" s="1"/>
  <c r="O417" i="6"/>
  <c r="AF417" i="6" s="1"/>
  <c r="O454" i="6"/>
  <c r="AF454" i="6" s="1"/>
  <c r="N1094" i="6"/>
  <c r="N963" i="6"/>
  <c r="AE963" i="6" s="1"/>
  <c r="O1030" i="6"/>
  <c r="AF1030" i="6" s="1"/>
  <c r="O955" i="6"/>
  <c r="AF955" i="6" s="1"/>
  <c r="P715" i="6"/>
  <c r="P711" i="6"/>
  <c r="AG711" i="6" s="1"/>
  <c r="N545" i="6"/>
  <c r="AE545" i="6" s="1"/>
  <c r="O38" i="6"/>
  <c r="AF38" i="6" s="1"/>
  <c r="K1014" i="6"/>
  <c r="M1470" i="6"/>
  <c r="AD1470" i="6" s="1"/>
  <c r="O1811" i="6"/>
  <c r="AF1811" i="6" s="1"/>
  <c r="W1811" i="6"/>
  <c r="AN1811" i="6" s="1"/>
  <c r="P1735" i="6"/>
  <c r="AG1735" i="6" s="1"/>
  <c r="O1317" i="6"/>
  <c r="N983" i="6"/>
  <c r="AE983" i="6" s="1"/>
  <c r="M498" i="6"/>
  <c r="AD498" i="6" s="1"/>
  <c r="P1183" i="6"/>
  <c r="AG1183" i="6" s="1"/>
  <c r="M1680" i="6"/>
  <c r="O168" i="6"/>
  <c r="AF168" i="6" s="1"/>
  <c r="N448" i="6"/>
  <c r="M340" i="6"/>
  <c r="AD340" i="6" s="1"/>
  <c r="N334" i="6"/>
  <c r="P1807" i="6"/>
  <c r="AG1807" i="6" s="1"/>
  <c r="P974" i="6"/>
  <c r="AG974" i="6" s="1"/>
  <c r="P1811" i="6"/>
  <c r="AG1811" i="6" s="1"/>
  <c r="M1607" i="6"/>
  <c r="M1698" i="6"/>
  <c r="AD1698" i="6" s="1"/>
  <c r="O1185" i="6"/>
  <c r="O322" i="6"/>
  <c r="AF322" i="6" s="1"/>
  <c r="M493" i="6"/>
  <c r="N471" i="6"/>
  <c r="AE471" i="6" s="1"/>
  <c r="O1592" i="6"/>
  <c r="AF1592" i="6" s="1"/>
  <c r="O867" i="6"/>
  <c r="AF867" i="6" s="1"/>
  <c r="O582" i="6"/>
  <c r="N1706" i="6"/>
  <c r="AE1706" i="6" s="1"/>
  <c r="M735" i="6"/>
  <c r="AD735" i="6" s="1"/>
  <c r="K573" i="6"/>
  <c r="AB573" i="6" s="1"/>
  <c r="M527" i="6"/>
  <c r="N1844" i="6"/>
  <c r="AE1844" i="6" s="1"/>
  <c r="N815" i="6"/>
  <c r="AE815" i="6" s="1"/>
  <c r="M923" i="6"/>
  <c r="AD923" i="6" s="1"/>
  <c r="K1475" i="6"/>
  <c r="AB1475" i="6" s="1"/>
  <c r="K212" i="6"/>
  <c r="AB212" i="6" s="1"/>
  <c r="P1483" i="6"/>
  <c r="AG1483" i="6" s="1"/>
  <c r="M191" i="6"/>
  <c r="AD191" i="6" s="1"/>
  <c r="O355" i="6"/>
  <c r="AF355" i="6" s="1"/>
  <c r="M411" i="6"/>
  <c r="AD411" i="6" s="1"/>
  <c r="P493" i="6"/>
  <c r="AG493" i="6" s="1"/>
  <c r="M366" i="6"/>
  <c r="AD366" i="6" s="1"/>
  <c r="P435" i="6"/>
  <c r="AG435" i="6" s="1"/>
  <c r="P1089" i="6"/>
  <c r="AG1089" i="6" s="1"/>
  <c r="K675" i="6"/>
  <c r="AB675" i="6" s="1"/>
  <c r="K912" i="6"/>
  <c r="AB912" i="6" s="1"/>
  <c r="P1160" i="6"/>
  <c r="M1095" i="6"/>
  <c r="AD1095" i="6" s="1"/>
  <c r="K744" i="6"/>
  <c r="AB744" i="6" s="1"/>
  <c r="P1827" i="6"/>
  <c r="AG1827" i="6" s="1"/>
  <c r="M362" i="6"/>
  <c r="AD362" i="6" s="1"/>
  <c r="K1636" i="6"/>
  <c r="AB1636" i="6" s="1"/>
  <c r="N98" i="6"/>
  <c r="AE98" i="6" s="1"/>
  <c r="K733" i="6"/>
  <c r="AB733" i="6" s="1"/>
  <c r="P61" i="6"/>
  <c r="AG61" i="6" s="1"/>
  <c r="P52" i="6"/>
  <c r="AG52" i="6" s="1"/>
  <c r="O811" i="6"/>
  <c r="AF811" i="6" s="1"/>
  <c r="N1601" i="6"/>
  <c r="AE1601" i="6" s="1"/>
  <c r="M199" i="6"/>
  <c r="AD199" i="6" s="1"/>
  <c r="M117" i="6"/>
  <c r="AD117" i="6" s="1"/>
  <c r="N1396" i="6"/>
  <c r="AE1396" i="6" s="1"/>
  <c r="N1331" i="6"/>
  <c r="AE1331" i="6" s="1"/>
  <c r="N258" i="6"/>
  <c r="K205" i="6"/>
  <c r="AB205" i="6" s="1"/>
  <c r="P476" i="6"/>
  <c r="AG476" i="6" s="1"/>
  <c r="M425" i="6"/>
  <c r="AD425" i="6" s="1"/>
  <c r="O395" i="6"/>
  <c r="AF395" i="6" s="1"/>
  <c r="N298" i="6"/>
  <c r="AE298" i="6" s="1"/>
  <c r="N867" i="6"/>
  <c r="AE867" i="6" s="1"/>
  <c r="M203" i="6"/>
  <c r="AD203" i="6" s="1"/>
  <c r="P92" i="6"/>
  <c r="AG92" i="6" s="1"/>
  <c r="X92" i="6"/>
  <c r="AO92" i="6" s="1"/>
  <c r="K1054" i="6"/>
  <c r="AB1054" i="6" s="1"/>
  <c r="O1214" i="6"/>
  <c r="AF1214" i="6" s="1"/>
  <c r="M1071" i="6"/>
  <c r="AD1071" i="6" s="1"/>
  <c r="P416" i="6"/>
  <c r="AG416" i="6" s="1"/>
  <c r="M1312" i="6"/>
  <c r="AD1312" i="6" s="1"/>
  <c r="K611" i="6"/>
  <c r="AB611" i="6" s="1"/>
  <c r="O399" i="6"/>
  <c r="AF399" i="6" s="1"/>
  <c r="N349" i="6"/>
  <c r="P349" i="6"/>
  <c r="AG349" i="6" s="1"/>
  <c r="M349" i="6"/>
  <c r="AD349" i="6" s="1"/>
  <c r="M21" i="6"/>
  <c r="AD21" i="6" s="1"/>
  <c r="O99" i="6"/>
  <c r="P857" i="6"/>
  <c r="AG857" i="6" s="1"/>
  <c r="N789" i="6"/>
  <c r="P1020" i="6"/>
  <c r="AG1020" i="6" s="1"/>
  <c r="O1151" i="6"/>
  <c r="AF1151" i="6" s="1"/>
  <c r="K1703" i="6"/>
  <c r="AB1703" i="6" s="1"/>
  <c r="K1081" i="6"/>
  <c r="P1223" i="6"/>
  <c r="AG1223" i="6" s="1"/>
  <c r="P1806" i="6"/>
  <c r="AG1806" i="6" s="1"/>
  <c r="O342" i="6"/>
  <c r="O87" i="6"/>
  <c r="N22" i="6"/>
  <c r="P45" i="6"/>
  <c r="P1851" i="6"/>
  <c r="O235" i="6"/>
  <c r="P1519" i="6"/>
  <c r="O1162" i="6"/>
  <c r="K94" i="6"/>
  <c r="M94" i="6"/>
  <c r="AD94" i="6" s="1"/>
  <c r="O589" i="6"/>
  <c r="AF589" i="6" s="1"/>
  <c r="O515" i="6"/>
  <c r="O1386" i="6"/>
  <c r="P1000" i="6"/>
  <c r="AG1000" i="6" s="1"/>
  <c r="N877" i="6"/>
  <c r="M857" i="6"/>
  <c r="AD857" i="6" s="1"/>
  <c r="K359" i="6"/>
  <c r="N79" i="6"/>
  <c r="N216" i="6"/>
  <c r="AE216" i="6" s="1"/>
  <c r="N1889" i="6"/>
  <c r="N1676" i="6"/>
  <c r="N1009" i="6"/>
  <c r="AE1009" i="6" s="1"/>
  <c r="O264" i="6"/>
  <c r="N466" i="6"/>
  <c r="M466" i="6"/>
  <c r="U466" i="6" s="1"/>
  <c r="AL466" i="6" s="1"/>
  <c r="M1090" i="6"/>
  <c r="AD1090" i="6" s="1"/>
  <c r="N1044" i="6"/>
  <c r="M1917" i="6"/>
  <c r="P1882" i="6"/>
  <c r="AG1882" i="6" s="1"/>
  <c r="M90" i="6"/>
  <c r="AD90" i="6" s="1"/>
  <c r="M1091" i="6"/>
  <c r="AD1091" i="6" s="1"/>
  <c r="M848" i="6"/>
  <c r="P217" i="6"/>
  <c r="N1278" i="6"/>
  <c r="K1278" i="6"/>
  <c r="AB1278" i="6" s="1"/>
  <c r="M970" i="6"/>
  <c r="N860" i="6"/>
  <c r="N811" i="6"/>
  <c r="AE811" i="6" s="1"/>
  <c r="V811" i="6"/>
  <c r="AM811" i="6" s="1"/>
  <c r="P1899" i="6"/>
  <c r="K1896" i="6"/>
  <c r="AB1896" i="6" s="1"/>
  <c r="N1780" i="6"/>
  <c r="AE1780" i="6" s="1"/>
  <c r="N1731" i="6"/>
  <c r="AE1731" i="6" s="1"/>
  <c r="P817" i="6"/>
  <c r="AG817" i="6" s="1"/>
  <c r="O153" i="6"/>
  <c r="AF153" i="6" s="1"/>
  <c r="N1061" i="6"/>
  <c r="AE1061" i="6" s="1"/>
  <c r="N464" i="6"/>
  <c r="V403" i="9"/>
  <c r="Q403" i="6" s="1"/>
  <c r="M1630" i="6"/>
  <c r="AD1630" i="6" s="1"/>
  <c r="P1165" i="6"/>
  <c r="AG1165" i="6" s="1"/>
  <c r="N1268" i="6"/>
  <c r="AE1268" i="6" s="1"/>
  <c r="M503" i="6"/>
  <c r="AD503" i="6" s="1"/>
  <c r="O1032" i="6"/>
  <c r="AF1032" i="6" s="1"/>
  <c r="M1547" i="6"/>
  <c r="AD1547" i="6" s="1"/>
  <c r="P1703" i="6"/>
  <c r="O1427" i="6"/>
  <c r="AF1427" i="6" s="1"/>
  <c r="P1114" i="6"/>
  <c r="AG1114" i="6" s="1"/>
  <c r="P993" i="6"/>
  <c r="AG993" i="6" s="1"/>
  <c r="M1800" i="6"/>
  <c r="AD1800" i="6" s="1"/>
  <c r="P1209" i="6"/>
  <c r="AG1209" i="6" s="1"/>
  <c r="O222" i="6"/>
  <c r="AF222" i="6" s="1"/>
  <c r="N1556" i="6"/>
  <c r="AE1556" i="6" s="1"/>
  <c r="O41" i="6"/>
  <c r="AF41" i="6" s="1"/>
  <c r="M1863" i="6"/>
  <c r="U1863" i="6" s="1"/>
  <c r="AL1863" i="6" s="1"/>
  <c r="O598" i="6"/>
  <c r="AF598" i="6" s="1"/>
  <c r="N468" i="6"/>
  <c r="AE468" i="6" s="1"/>
  <c r="K724" i="6"/>
  <c r="AB724" i="6" s="1"/>
  <c r="O143" i="6"/>
  <c r="W143" i="6" s="1"/>
  <c r="AN143" i="6" s="1"/>
  <c r="O679" i="6"/>
  <c r="AF679" i="6" s="1"/>
  <c r="N751" i="6"/>
  <c r="AE751" i="6" s="1"/>
  <c r="M946" i="6"/>
  <c r="P1671" i="6"/>
  <c r="X1671" i="6" s="1"/>
  <c r="AO1671" i="6" s="1"/>
  <c r="P1508" i="6"/>
  <c r="AG1508" i="6" s="1"/>
  <c r="O1537" i="6"/>
  <c r="AF1537" i="6" s="1"/>
  <c r="P1019" i="6"/>
  <c r="AG1019" i="6" s="1"/>
  <c r="N161" i="6"/>
  <c r="V161" i="6" s="1"/>
  <c r="AM161" i="6" s="1"/>
  <c r="M1730" i="6"/>
  <c r="AD1730" i="6" s="1"/>
  <c r="M1761" i="6"/>
  <c r="AD1761" i="6" s="1"/>
  <c r="M1589" i="6"/>
  <c r="O1739" i="6"/>
  <c r="W1739" i="6" s="1"/>
  <c r="AN1739" i="6" s="1"/>
  <c r="O1204" i="6"/>
  <c r="AF1204" i="6" s="1"/>
  <c r="O853" i="6"/>
  <c r="AF853" i="6" s="1"/>
  <c r="O470" i="6"/>
  <c r="AF470" i="6" s="1"/>
  <c r="N1682" i="6"/>
  <c r="V1682" i="6" s="1"/>
  <c r="AM1682" i="6" s="1"/>
  <c r="M444" i="6"/>
  <c r="AD444" i="6" s="1"/>
  <c r="N836" i="6"/>
  <c r="AE836" i="6" s="1"/>
  <c r="M27" i="6"/>
  <c r="AD27" i="6" s="1"/>
  <c r="N1151" i="6"/>
  <c r="V1151" i="6" s="1"/>
  <c r="AM1151" i="6" s="1"/>
  <c r="M427" i="6"/>
  <c r="AD427" i="6" s="1"/>
  <c r="N518" i="6"/>
  <c r="AE518" i="6" s="1"/>
  <c r="N1130" i="6"/>
  <c r="AE1130" i="6" s="1"/>
  <c r="N1425" i="6"/>
  <c r="V1425" i="6" s="1"/>
  <c r="AM1425" i="6" s="1"/>
  <c r="P1558" i="6"/>
  <c r="AG1558" i="6" s="1"/>
  <c r="P151" i="6"/>
  <c r="X151" i="6" s="1"/>
  <c r="AO151" i="6" s="1"/>
  <c r="P1474" i="6"/>
  <c r="AG1474" i="6" s="1"/>
  <c r="M1122" i="6"/>
  <c r="U1122" i="6" s="1"/>
  <c r="AL1122" i="6" s="1"/>
  <c r="M556" i="6"/>
  <c r="U556" i="6" s="1"/>
  <c r="AL556" i="6" s="1"/>
  <c r="N1184" i="6"/>
  <c r="AE1184" i="6" s="1"/>
  <c r="K640" i="6"/>
  <c r="AB640" i="6" s="1"/>
  <c r="M1750" i="6"/>
  <c r="AD1750" i="6" s="1"/>
  <c r="M1396" i="6"/>
  <c r="AD1396" i="6" s="1"/>
  <c r="P1448" i="6"/>
  <c r="AG1448" i="6" s="1"/>
  <c r="M1548" i="6"/>
  <c r="AD1548" i="6" s="1"/>
  <c r="P1222" i="6"/>
  <c r="N1283" i="6"/>
  <c r="AE1283" i="6" s="1"/>
  <c r="K444" i="6"/>
  <c r="AB444" i="6" s="1"/>
  <c r="M839" i="6"/>
  <c r="AD839" i="6" s="1"/>
  <c r="P611" i="6"/>
  <c r="AG611" i="6" s="1"/>
  <c r="M420" i="6"/>
  <c r="AD420" i="6" s="1"/>
  <c r="N287" i="6"/>
  <c r="AE287" i="6" s="1"/>
  <c r="P368" i="6"/>
  <c r="AG368" i="6" s="1"/>
  <c r="K204" i="6"/>
  <c r="M1332" i="6"/>
  <c r="AD1332" i="6" s="1"/>
  <c r="M1128" i="6"/>
  <c r="AD1128" i="6" s="1"/>
  <c r="N188" i="6"/>
  <c r="AE188" i="6" s="1"/>
  <c r="M1846" i="6"/>
  <c r="AD1846" i="6" s="1"/>
  <c r="O1492" i="6"/>
  <c r="AF1492" i="6" s="1"/>
  <c r="O1532" i="6"/>
  <c r="AF1532" i="6" s="1"/>
  <c r="P1644" i="6"/>
  <c r="AG1644" i="6" s="1"/>
  <c r="N1106" i="6"/>
  <c r="AE1106" i="6" s="1"/>
  <c r="N982" i="6"/>
  <c r="V982" i="6" s="1"/>
  <c r="AM982" i="6" s="1"/>
  <c r="K365" i="6"/>
  <c r="AB365" i="6" s="1"/>
  <c r="M1206" i="6"/>
  <c r="AD1206" i="6" s="1"/>
  <c r="O1544" i="6"/>
  <c r="W1544" i="6" s="1"/>
  <c r="AN1544" i="6" s="1"/>
  <c r="O1365" i="6"/>
  <c r="W1365" i="6" s="1"/>
  <c r="AN1365" i="6" s="1"/>
  <c r="P1147" i="6"/>
  <c r="AG1147" i="6" s="1"/>
  <c r="N1280" i="6"/>
  <c r="AE1280" i="6" s="1"/>
  <c r="N1737" i="6"/>
  <c r="AE1737" i="6" s="1"/>
  <c r="K1630" i="6"/>
  <c r="AB1630" i="6" s="1"/>
  <c r="P1409" i="6"/>
  <c r="M929" i="6"/>
  <c r="U929" i="6" s="1"/>
  <c r="AL929" i="6" s="1"/>
  <c r="K1662" i="6"/>
  <c r="S1662" i="6" s="1"/>
  <c r="AJ1662" i="6" s="1"/>
  <c r="P446" i="6"/>
  <c r="X446" i="6" s="1"/>
  <c r="AO446" i="6" s="1"/>
  <c r="P764" i="6"/>
  <c r="X764" i="6" s="1"/>
  <c r="AO764" i="6" s="1"/>
  <c r="P1281" i="6"/>
  <c r="X1281" i="6" s="1"/>
  <c r="AO1281" i="6" s="1"/>
  <c r="P519" i="6"/>
  <c r="X519" i="6" s="1"/>
  <c r="AO519" i="6" s="1"/>
  <c r="P734" i="6"/>
  <c r="X734" i="6" s="1"/>
  <c r="AO734" i="6" s="1"/>
  <c r="M649" i="6"/>
  <c r="AD649" i="6" s="1"/>
  <c r="O1130" i="6"/>
  <c r="AF1130" i="6" s="1"/>
  <c r="K943" i="6"/>
  <c r="S943" i="6" s="1"/>
  <c r="AJ943" i="6" s="1"/>
  <c r="N66" i="6"/>
  <c r="V66" i="6" s="1"/>
  <c r="AM66" i="6" s="1"/>
  <c r="K1783" i="6"/>
  <c r="S1783" i="6" s="1"/>
  <c r="AJ1783" i="6" s="1"/>
  <c r="N1431" i="6"/>
  <c r="V1431" i="6" s="1"/>
  <c r="AM1431" i="6" s="1"/>
  <c r="K430" i="6"/>
  <c r="AB430" i="6" s="1"/>
  <c r="P1405" i="6"/>
  <c r="X1405" i="6" s="1"/>
  <c r="AO1405" i="6" s="1"/>
  <c r="O1701" i="6"/>
  <c r="W1701" i="6" s="1"/>
  <c r="AN1701" i="6" s="1"/>
  <c r="O788" i="6"/>
  <c r="AF788" i="6" s="1"/>
  <c r="N12" i="6"/>
  <c r="V12" i="6" s="1"/>
  <c r="AM12" i="6" s="1"/>
  <c r="N553" i="6"/>
  <c r="AE553" i="6" s="1"/>
  <c r="M1201" i="6"/>
  <c r="AD1201" i="6" s="1"/>
  <c r="O1503" i="6"/>
  <c r="AF1503" i="6" s="1"/>
  <c r="O1004" i="6"/>
  <c r="W1004" i="6" s="1"/>
  <c r="AN1004" i="6" s="1"/>
  <c r="N740" i="6"/>
  <c r="AE740" i="6" s="1"/>
  <c r="M544" i="6"/>
  <c r="U544" i="6" s="1"/>
  <c r="AL544" i="6" s="1"/>
  <c r="O544" i="6"/>
  <c r="AF544" i="6" s="1"/>
  <c r="O1557" i="6"/>
  <c r="AF1557" i="6" s="1"/>
  <c r="K456" i="6"/>
  <c r="S456" i="6" s="1"/>
  <c r="AJ456" i="6" s="1"/>
  <c r="K691" i="6"/>
  <c r="AB691" i="6" s="1"/>
  <c r="O601" i="6"/>
  <c r="M88" i="6"/>
  <c r="U88" i="6" s="1"/>
  <c r="AL88" i="6" s="1"/>
  <c r="N654" i="6"/>
  <c r="AE654" i="6" s="1"/>
  <c r="P63" i="6"/>
  <c r="X63" i="6" s="1"/>
  <c r="AO63" i="6" s="1"/>
  <c r="N323" i="6"/>
  <c r="AE323" i="6" s="1"/>
  <c r="N94" i="6"/>
  <c r="V94" i="6" s="1"/>
  <c r="AM94" i="6" s="1"/>
  <c r="K1785" i="6"/>
  <c r="AB1785" i="6" s="1"/>
  <c r="P180" i="6"/>
  <c r="X180" i="6" s="1"/>
  <c r="AO180" i="6" s="1"/>
  <c r="K270" i="6"/>
  <c r="AB270" i="6" s="1"/>
  <c r="S270" i="6"/>
  <c r="AJ270" i="6" s="1"/>
  <c r="K1086" i="6"/>
  <c r="S1086" i="6" s="1"/>
  <c r="AJ1086" i="6" s="1"/>
  <c r="P937" i="6"/>
  <c r="AG937" i="6" s="1"/>
  <c r="K1064" i="6"/>
  <c r="S1064" i="6" s="1"/>
  <c r="AJ1064" i="6" s="1"/>
  <c r="M232" i="6"/>
  <c r="AD232" i="6" s="1"/>
  <c r="P490" i="6"/>
  <c r="X490" i="6" s="1"/>
  <c r="AO490" i="6" s="1"/>
  <c r="O1182" i="6"/>
  <c r="AF1182" i="6" s="1"/>
  <c r="K404" i="6"/>
  <c r="S404" i="6" s="1"/>
  <c r="AJ404" i="6" s="1"/>
  <c r="K409" i="6"/>
  <c r="AB409" i="6" s="1"/>
  <c r="K914" i="6"/>
  <c r="AB914" i="6" s="1"/>
  <c r="N289" i="6"/>
  <c r="P506" i="6"/>
  <c r="X506" i="6" s="1"/>
  <c r="AO506" i="6" s="1"/>
  <c r="P1270" i="6"/>
  <c r="AG1270" i="6" s="1"/>
  <c r="K655" i="6"/>
  <c r="S655" i="6" s="1"/>
  <c r="AJ655" i="6" s="1"/>
  <c r="K650" i="6"/>
  <c r="AB650" i="6" s="1"/>
  <c r="K1327" i="6"/>
  <c r="S1327" i="6" s="1"/>
  <c r="AJ1327" i="6" s="1"/>
  <c r="O1821" i="6"/>
  <c r="AF1821" i="6" s="1"/>
  <c r="P588" i="6"/>
  <c r="X588" i="6" s="1"/>
  <c r="AO588" i="6" s="1"/>
  <c r="N1067" i="6"/>
  <c r="AE1067" i="6" s="1"/>
  <c r="P24" i="6"/>
  <c r="X24" i="6" s="1"/>
  <c r="AO24" i="6" s="1"/>
  <c r="O145" i="6"/>
  <c r="AF145" i="6" s="1"/>
  <c r="P218" i="6"/>
  <c r="X218" i="6" s="1"/>
  <c r="AO218" i="6" s="1"/>
  <c r="N38" i="6"/>
  <c r="AE38" i="6" s="1"/>
  <c r="P27" i="6"/>
  <c r="X27" i="6" s="1"/>
  <c r="AO27" i="6" s="1"/>
  <c r="K624" i="6"/>
  <c r="AB624" i="6" s="1"/>
  <c r="M31" i="6"/>
  <c r="U31" i="6" s="1"/>
  <c r="AL31" i="6" s="1"/>
  <c r="O1722" i="6"/>
  <c r="AF1722" i="6" s="1"/>
  <c r="P67" i="6"/>
  <c r="X67" i="6" s="1"/>
  <c r="AO67" i="6" s="1"/>
  <c r="P521" i="6"/>
  <c r="AG521" i="6" s="1"/>
  <c r="P1771" i="6"/>
  <c r="AG1771" i="6" s="1"/>
  <c r="P16" i="6"/>
  <c r="AG16" i="6" s="1"/>
  <c r="K855" i="6"/>
  <c r="S855" i="6" s="1"/>
  <c r="AJ855" i="6" s="1"/>
  <c r="K1124" i="6"/>
  <c r="P346" i="6"/>
  <c r="X346" i="6" s="1"/>
  <c r="AO346" i="6" s="1"/>
  <c r="K13" i="6"/>
  <c r="AB13" i="6" s="1"/>
  <c r="O1596" i="6"/>
  <c r="W1596" i="6" s="1"/>
  <c r="AN1596" i="6" s="1"/>
  <c r="N159" i="6"/>
  <c r="AE159" i="6" s="1"/>
  <c r="O159" i="6"/>
  <c r="W159" i="6" s="1"/>
  <c r="AN159" i="6" s="1"/>
  <c r="K26" i="6"/>
  <c r="S26" i="6" s="1"/>
  <c r="AJ26" i="6" s="1"/>
  <c r="K1591" i="6"/>
  <c r="AB1591" i="6" s="1"/>
  <c r="M29" i="6"/>
  <c r="U29" i="6" s="1"/>
  <c r="AL29" i="6" s="1"/>
  <c r="K909" i="6"/>
  <c r="AB909" i="6" s="1"/>
  <c r="O1398" i="6"/>
  <c r="AF1398" i="6" s="1"/>
  <c r="O1802" i="6"/>
  <c r="AF1802" i="6" s="1"/>
  <c r="K817" i="6"/>
  <c r="AB817" i="6" s="1"/>
  <c r="K875" i="6"/>
  <c r="S875" i="6" s="1"/>
  <c r="AJ875" i="6" s="1"/>
  <c r="P1356" i="6"/>
  <c r="AG1356" i="6" s="1"/>
  <c r="P716" i="6"/>
  <c r="X716" i="6" s="1"/>
  <c r="AO716" i="6" s="1"/>
  <c r="N1193" i="6"/>
  <c r="P871" i="6"/>
  <c r="AG871" i="6" s="1"/>
  <c r="O1024" i="6"/>
  <c r="AF1024" i="6" s="1"/>
  <c r="N1751" i="6"/>
  <c r="AE1751" i="6" s="1"/>
  <c r="N1551" i="6"/>
  <c r="V1551" i="6" s="1"/>
  <c r="AM1551" i="6" s="1"/>
  <c r="M582" i="6"/>
  <c r="AD582" i="6" s="1"/>
  <c r="P208" i="6"/>
  <c r="AG208" i="6" s="1"/>
  <c r="M151" i="6"/>
  <c r="AD151" i="6" s="1"/>
  <c r="K1631" i="6"/>
  <c r="AB1631" i="6" s="1"/>
  <c r="N147" i="6"/>
  <c r="AE147" i="6" s="1"/>
  <c r="K195" i="6"/>
  <c r="K780" i="6"/>
  <c r="AB780" i="6" s="1"/>
  <c r="P502" i="6"/>
  <c r="AG502" i="6" s="1"/>
  <c r="M16" i="6"/>
  <c r="AD16" i="6" s="1"/>
  <c r="N352" i="6"/>
  <c r="AE352" i="6" s="1"/>
  <c r="N49" i="6"/>
  <c r="AE49" i="6" s="1"/>
  <c r="M1031" i="6"/>
  <c r="AD1031" i="6" s="1"/>
  <c r="P1197" i="6"/>
  <c r="AG1197" i="6" s="1"/>
  <c r="K461" i="6"/>
  <c r="AB461" i="6" s="1"/>
  <c r="O1201" i="6"/>
  <c r="AF1201" i="6" s="1"/>
  <c r="K260" i="6"/>
  <c r="AB260" i="6" s="1"/>
  <c r="K613" i="6"/>
  <c r="S613" i="6" s="1"/>
  <c r="AJ613" i="6" s="1"/>
  <c r="N378" i="6"/>
  <c r="AE378" i="6" s="1"/>
  <c r="O1790" i="6"/>
  <c r="W1790" i="6" s="1"/>
  <c r="AN1790" i="6" s="1"/>
  <c r="N312" i="6"/>
  <c r="AE312" i="6" s="1"/>
  <c r="K502" i="6"/>
  <c r="AB502" i="6" s="1"/>
  <c r="P472" i="6"/>
  <c r="AG472" i="6" s="1"/>
  <c r="O1443" i="6"/>
  <c r="W1443" i="6" s="1"/>
  <c r="AN1443" i="6" s="1"/>
  <c r="N648" i="6"/>
  <c r="V648" i="6" s="1"/>
  <c r="AM648" i="6" s="1"/>
  <c r="K952" i="6"/>
  <c r="AB952" i="6" s="1"/>
  <c r="P1435" i="6"/>
  <c r="X1435" i="6" s="1"/>
  <c r="AO1435" i="6" s="1"/>
  <c r="N847" i="6"/>
  <c r="AE847" i="6" s="1"/>
  <c r="M275" i="6"/>
  <c r="U275" i="6" s="1"/>
  <c r="AL275" i="6" s="1"/>
  <c r="N341" i="6"/>
  <c r="AE341" i="6" s="1"/>
  <c r="O1044" i="6"/>
  <c r="W1044" i="6" s="1"/>
  <c r="AN1044" i="6" s="1"/>
  <c r="P1418" i="6"/>
  <c r="X1418" i="6" s="1"/>
  <c r="AO1418" i="6" s="1"/>
  <c r="P1029" i="6"/>
  <c r="X1029" i="6" s="1"/>
  <c r="AO1029" i="6" s="1"/>
  <c r="P1733" i="6"/>
  <c r="X1733" i="6" s="1"/>
  <c r="AO1733" i="6" s="1"/>
  <c r="M1280" i="6"/>
  <c r="U1280" i="6" s="1"/>
  <c r="AL1280" i="6" s="1"/>
  <c r="N693" i="6"/>
  <c r="V693" i="6" s="1"/>
  <c r="AM693" i="6" s="1"/>
  <c r="N1058" i="6"/>
  <c r="V1058" i="6" s="1"/>
  <c r="AM1058" i="6" s="1"/>
  <c r="M1646" i="6"/>
  <c r="U1646" i="6" s="1"/>
  <c r="AL1646" i="6" s="1"/>
  <c r="O901" i="6"/>
  <c r="W901" i="6" s="1"/>
  <c r="AN901" i="6" s="1"/>
  <c r="N1293" i="6"/>
  <c r="V1293" i="6" s="1"/>
  <c r="AM1293" i="6" s="1"/>
  <c r="K876" i="6"/>
  <c r="S876" i="6" s="1"/>
  <c r="AJ876" i="6" s="1"/>
  <c r="O888" i="6"/>
  <c r="W888" i="6" s="1"/>
  <c r="AN888" i="6" s="1"/>
  <c r="M759" i="6"/>
  <c r="U759" i="6" s="1"/>
  <c r="AL759" i="6" s="1"/>
  <c r="N849" i="6"/>
  <c r="V849" i="6" s="1"/>
  <c r="AM849" i="6" s="1"/>
  <c r="O63" i="6"/>
  <c r="W63" i="6" s="1"/>
  <c r="AN63" i="6" s="1"/>
  <c r="O563" i="6"/>
  <c r="W563" i="6" s="1"/>
  <c r="AN563" i="6" s="1"/>
  <c r="K1580" i="6"/>
  <c r="S1580" i="6" s="1"/>
  <c r="AJ1580" i="6" s="1"/>
  <c r="M1012" i="6"/>
  <c r="U1012" i="6" s="1"/>
  <c r="AL1012" i="6" s="1"/>
  <c r="M1796" i="6"/>
  <c r="U1796" i="6" s="1"/>
  <c r="AL1796" i="6" s="1"/>
  <c r="N1024" i="6"/>
  <c r="V1024" i="6" s="1"/>
  <c r="AM1024" i="6" s="1"/>
  <c r="K1236" i="6"/>
  <c r="S1236" i="6" s="1"/>
  <c r="AJ1236" i="6" s="1"/>
  <c r="M958" i="6"/>
  <c r="U958" i="6" s="1"/>
  <c r="AL958" i="6" s="1"/>
  <c r="O614" i="6"/>
  <c r="W614" i="6" s="1"/>
  <c r="AN614" i="6" s="1"/>
  <c r="M484" i="6"/>
  <c r="U484" i="6" s="1"/>
  <c r="AL484" i="6" s="1"/>
  <c r="M1726" i="6"/>
  <c r="U1726" i="6" s="1"/>
  <c r="AL1726" i="6" s="1"/>
  <c r="O1042" i="6"/>
  <c r="W1042" i="6" s="1"/>
  <c r="AN1042" i="6" s="1"/>
  <c r="P1316" i="6"/>
  <c r="X1316" i="6" s="1"/>
  <c r="AO1316" i="6" s="1"/>
  <c r="P1701" i="6"/>
  <c r="X1701" i="6" s="1"/>
  <c r="AO1701" i="6" s="1"/>
  <c r="O852" i="6"/>
  <c r="W852" i="6" s="1"/>
  <c r="AN852" i="6" s="1"/>
  <c r="P1801" i="6"/>
  <c r="X1801" i="6" s="1"/>
  <c r="AO1801" i="6" s="1"/>
  <c r="K1023" i="6"/>
  <c r="S1023" i="6" s="1"/>
  <c r="AJ1023" i="6" s="1"/>
  <c r="K263" i="6"/>
  <c r="S263" i="6" s="1"/>
  <c r="AJ263" i="6" s="1"/>
  <c r="M636" i="6"/>
  <c r="U636" i="6" s="1"/>
  <c r="AL636" i="6" s="1"/>
  <c r="K504" i="6"/>
  <c r="AB504" i="6" s="1"/>
  <c r="O1602" i="6"/>
  <c r="AF1602" i="6" s="1"/>
  <c r="M1189" i="6"/>
  <c r="P1067" i="6"/>
  <c r="AG1067" i="6" s="1"/>
  <c r="O817" i="6"/>
  <c r="AF817" i="6" s="1"/>
  <c r="O394" i="6"/>
  <c r="AF394" i="6" s="1"/>
  <c r="N1606" i="6"/>
  <c r="AE1606" i="6" s="1"/>
  <c r="O1385" i="6"/>
  <c r="AF1385" i="6" s="1"/>
  <c r="K765" i="6"/>
  <c r="AB765" i="6" s="1"/>
  <c r="P1779" i="6"/>
  <c r="AG1779" i="6" s="1"/>
  <c r="N608" i="6"/>
  <c r="AE608" i="6" s="1"/>
  <c r="V608" i="6"/>
  <c r="AM608" i="6" s="1"/>
  <c r="N1602" i="6"/>
  <c r="AE1602" i="6" s="1"/>
  <c r="O396" i="6"/>
  <c r="AF396" i="6" s="1"/>
  <c r="M207" i="6"/>
  <c r="AD207" i="6" s="1"/>
  <c r="K352" i="6"/>
  <c r="AB352" i="6" s="1"/>
  <c r="M1602" i="6"/>
  <c r="AD1602" i="6" s="1"/>
  <c r="N596" i="6"/>
  <c r="AE596" i="6" s="1"/>
  <c r="M126" i="6"/>
  <c r="AD126" i="6" s="1"/>
  <c r="N598" i="6"/>
  <c r="AE598" i="6" s="1"/>
  <c r="N1598" i="6"/>
  <c r="AE1598" i="6" s="1"/>
  <c r="P305" i="6"/>
  <c r="AG305" i="6" s="1"/>
  <c r="M120" i="6"/>
  <c r="AD120" i="6" s="1"/>
  <c r="O74" i="6"/>
  <c r="AF74" i="6" s="1"/>
  <c r="O916" i="6"/>
  <c r="AF916" i="6" s="1"/>
  <c r="O131" i="6"/>
  <c r="AF131" i="6" s="1"/>
  <c r="O1090" i="6"/>
  <c r="AF1090" i="6" s="1"/>
  <c r="N1724" i="6"/>
  <c r="P342" i="6"/>
  <c r="AG342" i="6" s="1"/>
  <c r="M52" i="6"/>
  <c r="AD52" i="6" s="1"/>
  <c r="M171" i="6"/>
  <c r="AD171" i="6" s="1"/>
  <c r="O22" i="6"/>
  <c r="AF22" i="6" s="1"/>
  <c r="O160" i="6"/>
  <c r="AF160" i="6" s="1"/>
  <c r="N1423" i="6"/>
  <c r="AE1423" i="6" s="1"/>
  <c r="N1023" i="6"/>
  <c r="AE1023" i="6" s="1"/>
  <c r="N405" i="6"/>
  <c r="O1126" i="6"/>
  <c r="AF1126" i="6" s="1"/>
  <c r="O964" i="6"/>
  <c r="AF964" i="6" s="1"/>
  <c r="P1284" i="6"/>
  <c r="AG1284" i="6" s="1"/>
  <c r="O947" i="6"/>
  <c r="K482" i="6"/>
  <c r="AB482" i="6" s="1"/>
  <c r="N1640" i="6"/>
  <c r="AE1640" i="6" s="1"/>
  <c r="N478" i="6"/>
  <c r="AE478" i="6" s="1"/>
  <c r="K1098" i="6"/>
  <c r="AB1098" i="6" s="1"/>
  <c r="P819" i="6"/>
  <c r="AG819" i="6" s="1"/>
  <c r="K882" i="6"/>
  <c r="S882" i="6" s="1"/>
  <c r="AJ882" i="6" s="1"/>
  <c r="M792" i="6"/>
  <c r="AD792" i="6" s="1"/>
  <c r="P608" i="6"/>
  <c r="AG608" i="6" s="1"/>
  <c r="P1003" i="6"/>
  <c r="M247" i="6"/>
  <c r="O452" i="6"/>
  <c r="AF452" i="6" s="1"/>
  <c r="O859" i="6"/>
  <c r="AF859" i="6" s="1"/>
  <c r="M277" i="6"/>
  <c r="AD277" i="6" s="1"/>
  <c r="P362" i="6"/>
  <c r="X362" i="6" s="1"/>
  <c r="AO362" i="6" s="1"/>
  <c r="O28" i="6"/>
  <c r="AF28" i="6" s="1"/>
  <c r="M36" i="6"/>
  <c r="AD36" i="6" s="1"/>
  <c r="U36" i="6"/>
  <c r="AL36" i="6" s="1"/>
  <c r="M603" i="6"/>
  <c r="AD603" i="6" s="1"/>
  <c r="N782" i="6"/>
  <c r="AE782" i="6" s="1"/>
  <c r="N1084" i="6"/>
  <c r="AE1084" i="6" s="1"/>
  <c r="N273" i="6"/>
  <c r="O985" i="6"/>
  <c r="W985" i="6" s="1"/>
  <c r="AN985" i="6" s="1"/>
  <c r="M133" i="6"/>
  <c r="U133" i="6" s="1"/>
  <c r="AL133" i="6" s="1"/>
  <c r="M220" i="6"/>
  <c r="U220" i="6" s="1"/>
  <c r="AL220" i="6" s="1"/>
  <c r="M269" i="6"/>
  <c r="AD269" i="6" s="1"/>
  <c r="M443" i="6"/>
  <c r="AD443" i="6" s="1"/>
  <c r="M541" i="6"/>
  <c r="AD541" i="6" s="1"/>
  <c r="U541" i="6"/>
  <c r="AL541" i="6" s="1"/>
  <c r="M598" i="6"/>
  <c r="U598" i="6" s="1"/>
  <c r="AL598" i="6" s="1"/>
  <c r="M876" i="6"/>
  <c r="AD876" i="6" s="1"/>
  <c r="N124" i="6"/>
  <c r="V124" i="6" s="1"/>
  <c r="AM124" i="6" s="1"/>
  <c r="X765" i="6"/>
  <c r="AO765" i="6" s="1"/>
  <c r="P765" i="6"/>
  <c r="AG765" i="6" s="1"/>
  <c r="K49" i="6"/>
  <c r="AB49" i="6" s="1"/>
  <c r="N1563" i="6"/>
  <c r="AE1563" i="6" s="1"/>
  <c r="P753" i="6"/>
  <c r="AG753" i="6" s="1"/>
  <c r="P746" i="6"/>
  <c r="AG746" i="6" s="1"/>
  <c r="K364" i="6"/>
  <c r="K916" i="6"/>
  <c r="S916" i="6" s="1"/>
  <c r="AJ916" i="6" s="1"/>
  <c r="P120" i="6"/>
  <c r="AG120" i="6" s="1"/>
  <c r="K120" i="6"/>
  <c r="M1176" i="6"/>
  <c r="AD1176" i="6" s="1"/>
  <c r="N337" i="6"/>
  <c r="AE337" i="6" s="1"/>
  <c r="M406" i="6"/>
  <c r="AD406" i="6" s="1"/>
  <c r="N1180" i="6"/>
  <c r="V1180" i="6" s="1"/>
  <c r="AM1180" i="6" s="1"/>
  <c r="N1720" i="6"/>
  <c r="AE1720" i="6" s="1"/>
  <c r="P652" i="6"/>
  <c r="AG652" i="6" s="1"/>
  <c r="N1004" i="6"/>
  <c r="AE1004" i="6" s="1"/>
  <c r="N573" i="6"/>
  <c r="AE573" i="6" s="1"/>
  <c r="N749" i="6"/>
  <c r="AE749" i="6" s="1"/>
  <c r="K172" i="6"/>
  <c r="K210" i="6"/>
  <c r="S210" i="6" s="1"/>
  <c r="AJ210" i="6" s="1"/>
  <c r="P749" i="6"/>
  <c r="X749" i="6" s="1"/>
  <c r="AO749" i="6" s="1"/>
  <c r="K934" i="6"/>
  <c r="AB934" i="6" s="1"/>
  <c r="P417" i="6"/>
  <c r="AG417" i="6" s="1"/>
  <c r="M1877" i="6"/>
  <c r="AD1877" i="6" s="1"/>
  <c r="M1893" i="6"/>
  <c r="M1882" i="6"/>
  <c r="AD1882" i="6" s="1"/>
  <c r="P593" i="6"/>
  <c r="AG593" i="6" s="1"/>
  <c r="O90" i="6"/>
  <c r="AF90" i="6" s="1"/>
  <c r="P463" i="6"/>
  <c r="O710" i="6"/>
  <c r="W710" i="6" s="1"/>
  <c r="AN710" i="6" s="1"/>
  <c r="O864" i="6"/>
  <c r="AF864" i="6" s="1"/>
  <c r="K1534" i="6"/>
  <c r="AB1534" i="6" s="1"/>
  <c r="N217" i="6"/>
  <c r="P340" i="6"/>
  <c r="AG340" i="6" s="1"/>
  <c r="K418" i="6"/>
  <c r="AB418" i="6" s="1"/>
  <c r="O75" i="6"/>
  <c r="AF75" i="6" s="1"/>
  <c r="K1543" i="6"/>
  <c r="N444" i="6"/>
  <c r="AE444" i="6" s="1"/>
  <c r="M187" i="6"/>
  <c r="U187" i="6" s="1"/>
  <c r="AL187" i="6" s="1"/>
  <c r="N455" i="6"/>
  <c r="AE455" i="6" s="1"/>
  <c r="N470" i="6"/>
  <c r="AE470" i="6" s="1"/>
  <c r="K722" i="6"/>
  <c r="AB722" i="6" s="1"/>
  <c r="O96" i="6"/>
  <c r="O86" i="6"/>
  <c r="AF86" i="6" s="1"/>
  <c r="N1178" i="6"/>
  <c r="AE1178" i="6" s="1"/>
  <c r="N1007" i="6"/>
  <c r="N1499" i="6"/>
  <c r="P655" i="6"/>
  <c r="AG655" i="6" s="1"/>
  <c r="P323" i="6"/>
  <c r="AG323" i="6" s="1"/>
  <c r="N359" i="6"/>
  <c r="AE359" i="6" s="1"/>
  <c r="N433" i="6"/>
  <c r="AE433" i="6" s="1"/>
  <c r="M645" i="6"/>
  <c r="AD645" i="6" s="1"/>
  <c r="M826" i="6"/>
  <c r="AD826" i="6" s="1"/>
  <c r="K1796" i="6"/>
  <c r="AB1796" i="6" s="1"/>
  <c r="N1613" i="6"/>
  <c r="K1058" i="6"/>
  <c r="AB1058" i="6" s="1"/>
  <c r="N872" i="6"/>
  <c r="AE872" i="6" s="1"/>
  <c r="P467" i="6"/>
  <c r="X467" i="6" s="1"/>
  <c r="AO467" i="6" s="1"/>
  <c r="K598" i="6"/>
  <c r="AB598" i="6" s="1"/>
  <c r="K972" i="6"/>
  <c r="V1999" i="9"/>
  <c r="Q1999" i="6" s="1"/>
  <c r="O1914" i="6"/>
  <c r="AF1914" i="6" s="1"/>
  <c r="K1889" i="6"/>
  <c r="AB1889" i="6" s="1"/>
  <c r="O1886" i="6"/>
  <c r="W1886" i="6" s="1"/>
  <c r="AN1886" i="6" s="1"/>
  <c r="N1890" i="6"/>
  <c r="AE1890" i="6" s="1"/>
  <c r="O1902" i="6"/>
  <c r="W1902" i="6" s="1"/>
  <c r="AN1902" i="6" s="1"/>
  <c r="K221" i="6"/>
  <c r="AB221" i="6" s="1"/>
  <c r="P1546" i="6"/>
  <c r="AG1546" i="6" s="1"/>
  <c r="O541" i="6"/>
  <c r="AF541" i="6" s="1"/>
  <c r="N950" i="6"/>
  <c r="V950" i="6" s="1"/>
  <c r="AM950" i="6" s="1"/>
  <c r="P298" i="6"/>
  <c r="AG298" i="6" s="1"/>
  <c r="O641" i="6"/>
  <c r="O993" i="6"/>
  <c r="W993" i="6" s="1"/>
  <c r="AN993" i="6" s="1"/>
  <c r="P226" i="6"/>
  <c r="AG226" i="6" s="1"/>
  <c r="K47" i="6"/>
  <c r="AB47" i="6" s="1"/>
  <c r="O229" i="6"/>
  <c r="O385" i="6"/>
  <c r="AF385" i="6" s="1"/>
  <c r="O829" i="6"/>
  <c r="AF829" i="6" s="1"/>
  <c r="N1013" i="6"/>
  <c r="AE1013" i="6" s="1"/>
  <c r="P391" i="6"/>
  <c r="O298" i="6"/>
  <c r="AF298" i="6" s="1"/>
  <c r="P1112" i="6"/>
  <c r="AG1112" i="6" s="1"/>
  <c r="O564" i="6"/>
  <c r="AF564" i="6" s="1"/>
  <c r="M451" i="6"/>
  <c r="AD451" i="6" s="1"/>
  <c r="U451" i="6"/>
  <c r="AL451" i="6" s="1"/>
  <c r="P117" i="6"/>
  <c r="AG117" i="6" s="1"/>
  <c r="N1696" i="6"/>
  <c r="AE1696" i="6" s="1"/>
  <c r="N537" i="6"/>
  <c r="AE537" i="6" s="1"/>
  <c r="N1645" i="6"/>
  <c r="O365" i="6"/>
  <c r="AF365" i="6" s="1"/>
  <c r="O777" i="6"/>
  <c r="AF777" i="6" s="1"/>
  <c r="M836" i="6"/>
  <c r="U836" i="6" s="1"/>
  <c r="AL836" i="6" s="1"/>
  <c r="O1118" i="6"/>
  <c r="W1118" i="6" s="1"/>
  <c r="AN1118" i="6" s="1"/>
  <c r="O917" i="6"/>
  <c r="K11" i="6"/>
  <c r="S11" i="6" s="1"/>
  <c r="AJ11" i="6" s="1"/>
  <c r="O712" i="6"/>
  <c r="M860" i="6"/>
  <c r="U860" i="6" s="1"/>
  <c r="AL860" i="6" s="1"/>
  <c r="M14" i="6"/>
  <c r="M446" i="6"/>
  <c r="U446" i="6" s="1"/>
  <c r="AL446" i="6" s="1"/>
  <c r="K386" i="6"/>
  <c r="O162" i="6"/>
  <c r="W162" i="6" s="1"/>
  <c r="AN162" i="6" s="1"/>
  <c r="K1186" i="6"/>
  <c r="M419" i="6"/>
  <c r="U419" i="6" s="1"/>
  <c r="AL419" i="6" s="1"/>
  <c r="N299" i="6"/>
  <c r="N556" i="6"/>
  <c r="N784" i="6"/>
  <c r="AE784" i="6" s="1"/>
  <c r="P1032" i="6"/>
  <c r="X1032" i="6" s="1"/>
  <c r="AO1032" i="6" s="1"/>
  <c r="N297" i="6"/>
  <c r="AE297" i="6" s="1"/>
  <c r="M766" i="6"/>
  <c r="U766" i="6" s="1"/>
  <c r="AL766" i="6" s="1"/>
  <c r="M794" i="6"/>
  <c r="AD794" i="6" s="1"/>
  <c r="N1585" i="6"/>
  <c r="V1585" i="6" s="1"/>
  <c r="AM1585" i="6" s="1"/>
  <c r="K1182" i="6"/>
  <c r="S1182" i="6" s="1"/>
  <c r="AJ1182" i="6" s="1"/>
  <c r="M776" i="6"/>
  <c r="U776" i="6" s="1"/>
  <c r="AL776" i="6" s="1"/>
  <c r="M1002" i="6"/>
  <c r="U1002" i="6" s="1"/>
  <c r="AL1002" i="6" s="1"/>
  <c r="N414" i="6"/>
  <c r="V414" i="6" s="1"/>
  <c r="AM414" i="6" s="1"/>
  <c r="N1048" i="6"/>
  <c r="V1048" i="6" s="1"/>
  <c r="AM1048" i="6" s="1"/>
  <c r="O1888" i="6"/>
  <c r="W1888" i="6" s="1"/>
  <c r="AN1888" i="6" s="1"/>
  <c r="P293" i="6"/>
  <c r="X293" i="6" s="1"/>
  <c r="AO293" i="6" s="1"/>
  <c r="P175" i="6"/>
  <c r="X175" i="6" s="1"/>
  <c r="AO175" i="6" s="1"/>
  <c r="K966" i="6"/>
  <c r="S966" i="6" s="1"/>
  <c r="AJ966" i="6" s="1"/>
  <c r="P555" i="6"/>
  <c r="X555" i="6" s="1"/>
  <c r="AO555" i="6" s="1"/>
  <c r="M198" i="6"/>
  <c r="U198" i="6" s="1"/>
  <c r="AL198" i="6" s="1"/>
  <c r="M597" i="6"/>
  <c r="U597" i="6" s="1"/>
  <c r="AL597" i="6" s="1"/>
  <c r="N1574" i="6"/>
  <c r="V1574" i="6" s="1"/>
  <c r="AM1574" i="6" s="1"/>
  <c r="M670" i="6"/>
  <c r="U670" i="6" s="1"/>
  <c r="AL670" i="6" s="1"/>
  <c r="N426" i="6"/>
  <c r="V426" i="6" s="1"/>
  <c r="AM426" i="6" s="1"/>
  <c r="K140" i="6"/>
  <c r="S140" i="6" s="1"/>
  <c r="AJ140" i="6" s="1"/>
  <c r="N988" i="6"/>
  <c r="V988" i="6" s="1"/>
  <c r="AM988" i="6" s="1"/>
  <c r="N1542" i="6"/>
  <c r="V1542" i="6" s="1"/>
  <c r="AM1542" i="6" s="1"/>
  <c r="P433" i="6"/>
  <c r="X433" i="6" s="1"/>
  <c r="AO433" i="6" s="1"/>
  <c r="N764" i="6"/>
  <c r="V764" i="6" s="1"/>
  <c r="AM764" i="6" s="1"/>
  <c r="P1087" i="6"/>
  <c r="X1087" i="6" s="1"/>
  <c r="AO1087" i="6" s="1"/>
  <c r="P341" i="6"/>
  <c r="X341" i="6" s="1"/>
  <c r="AO341" i="6" s="1"/>
  <c r="K1082" i="6"/>
  <c r="S1082" i="6" s="1"/>
  <c r="AJ1082" i="6" s="1"/>
  <c r="P1893" i="6"/>
  <c r="X1893" i="6" s="1"/>
  <c r="AO1893" i="6" s="1"/>
  <c r="N1902" i="6"/>
  <c r="V1902" i="6" s="1"/>
  <c r="AM1902" i="6" s="1"/>
  <c r="O1871" i="6"/>
  <c r="W1871" i="6" s="1"/>
  <c r="AN1871" i="6" s="1"/>
  <c r="M1885" i="6"/>
  <c r="AD1885" i="6" s="1"/>
  <c r="K1221" i="6"/>
  <c r="S1221" i="6" s="1"/>
  <c r="AJ1221" i="6" s="1"/>
  <c r="K642" i="6"/>
  <c r="S642" i="6" s="1"/>
  <c r="AJ642" i="6" s="1"/>
  <c r="K692" i="6"/>
  <c r="S692" i="6" s="1"/>
  <c r="AJ692" i="6" s="1"/>
  <c r="M910" i="6"/>
  <c r="U910" i="6" s="1"/>
  <c r="AL910" i="6" s="1"/>
  <c r="N946" i="6"/>
  <c r="V946" i="6" s="1"/>
  <c r="AM946" i="6" s="1"/>
  <c r="N571" i="6"/>
  <c r="V571" i="6" s="1"/>
  <c r="AM571" i="6" s="1"/>
  <c r="N730" i="6"/>
  <c r="V730" i="6" s="1"/>
  <c r="AM730" i="6" s="1"/>
  <c r="N1850" i="6"/>
  <c r="V1850" i="6" s="1"/>
  <c r="AM1850" i="6" s="1"/>
  <c r="P54" i="6"/>
  <c r="X54" i="6" s="1"/>
  <c r="AO54" i="6" s="1"/>
  <c r="P814" i="6"/>
  <c r="X814" i="6" s="1"/>
  <c r="AO814" i="6" s="1"/>
  <c r="K176" i="6"/>
  <c r="S176" i="6" s="1"/>
  <c r="AJ176" i="6" s="1"/>
  <c r="P679" i="6"/>
  <c r="X679" i="6" s="1"/>
  <c r="AO679" i="6" s="1"/>
  <c r="K1018" i="6"/>
  <c r="S1018" i="6" s="1"/>
  <c r="AJ1018" i="6" s="1"/>
  <c r="K1034" i="6"/>
  <c r="S1034" i="6" s="1"/>
  <c r="AJ1034" i="6" s="1"/>
  <c r="K379" i="6"/>
  <c r="S379" i="6" s="1"/>
  <c r="AJ379" i="6" s="1"/>
  <c r="P1916" i="6"/>
  <c r="X1916" i="6" s="1"/>
  <c r="AO1916" i="6" s="1"/>
  <c r="N1879" i="6"/>
  <c r="V1879" i="6" s="1"/>
  <c r="AM1879" i="6" s="1"/>
  <c r="O1887" i="6"/>
  <c r="AF1887" i="6" s="1"/>
  <c r="O1899" i="6"/>
  <c r="W1899" i="6" s="1"/>
  <c r="AN1899" i="6" s="1"/>
  <c r="K1893" i="6"/>
  <c r="S1893" i="6" s="1"/>
  <c r="AJ1893" i="6" s="1"/>
  <c r="V1925" i="9"/>
  <c r="Q1925" i="6" s="1"/>
  <c r="M1896" i="6"/>
  <c r="M1875" i="6"/>
  <c r="AD1875" i="6" s="1"/>
  <c r="O1875" i="6"/>
  <c r="AF1875" i="6" s="1"/>
  <c r="O1894" i="6"/>
  <c r="AF1894" i="6" s="1"/>
  <c r="N1899" i="6"/>
  <c r="AE1899" i="6" s="1"/>
  <c r="V1899" i="6"/>
  <c r="AM1899" i="6" s="1"/>
  <c r="O1895" i="6"/>
  <c r="AF1895" i="6" s="1"/>
  <c r="O1879" i="6"/>
  <c r="AF1879" i="6" s="1"/>
  <c r="O1906" i="6"/>
  <c r="AF1906" i="6" s="1"/>
  <c r="M1872" i="6"/>
  <c r="K1903" i="6"/>
  <c r="S1903" i="6" s="1"/>
  <c r="AJ1903" i="6" s="1"/>
  <c r="V796" i="9"/>
  <c r="Q796" i="6" s="1"/>
  <c r="V1234" i="9"/>
  <c r="Q1234" i="6" s="1"/>
  <c r="V118" i="9"/>
  <c r="Q118" i="6" s="1"/>
  <c r="V1465" i="9"/>
  <c r="Q1465" i="6" s="1"/>
  <c r="V945" i="9"/>
  <c r="Q945" i="6" s="1"/>
  <c r="V413" i="9"/>
  <c r="Q413" i="6" s="1"/>
  <c r="O1219" i="6"/>
  <c r="W1219" i="6" s="1"/>
  <c r="AN1219" i="6" s="1"/>
  <c r="O1519" i="6"/>
  <c r="W1519" i="6" s="1"/>
  <c r="AN1519" i="6" s="1"/>
  <c r="P1161" i="6"/>
  <c r="AG1161" i="6" s="1"/>
  <c r="O398" i="6"/>
  <c r="W398" i="6" s="1"/>
  <c r="AN398" i="6" s="1"/>
  <c r="O1867" i="6"/>
  <c r="AF1867" i="6" s="1"/>
  <c r="M416" i="6"/>
  <c r="U416" i="6" s="1"/>
  <c r="AL416" i="6" s="1"/>
  <c r="N1407" i="6"/>
  <c r="V1407" i="6" s="1"/>
  <c r="AM1407" i="6" s="1"/>
  <c r="O1208" i="6"/>
  <c r="W1208" i="6" s="1"/>
  <c r="AN1208" i="6" s="1"/>
  <c r="N826" i="6"/>
  <c r="M552" i="6"/>
  <c r="M1145" i="6"/>
  <c r="U1145" i="6" s="1"/>
  <c r="AL1145" i="6" s="1"/>
  <c r="N125" i="6"/>
  <c r="V125" i="6" s="1"/>
  <c r="AM125" i="6" s="1"/>
  <c r="O1487" i="6"/>
  <c r="W1487" i="6" s="1"/>
  <c r="AN1487" i="6" s="1"/>
  <c r="N611" i="6"/>
  <c r="O1094" i="6"/>
  <c r="W1094" i="6" s="1"/>
  <c r="AN1094" i="6" s="1"/>
  <c r="N1862" i="6"/>
  <c r="AE1862" i="6" s="1"/>
  <c r="M1044" i="6"/>
  <c r="N1100" i="6"/>
  <c r="AE1100" i="6" s="1"/>
  <c r="N1828" i="6"/>
  <c r="AE1828" i="6" s="1"/>
  <c r="O330" i="6"/>
  <c r="W330" i="6" s="1"/>
  <c r="AN330" i="6" s="1"/>
  <c r="N1403" i="6"/>
  <c r="O228" i="6"/>
  <c r="AF228" i="6" s="1"/>
  <c r="P1031" i="6"/>
  <c r="AG1031" i="6" s="1"/>
  <c r="K680" i="6"/>
  <c r="S680" i="6" s="1"/>
  <c r="AJ680" i="6" s="1"/>
  <c r="M755" i="6"/>
  <c r="U755" i="6" s="1"/>
  <c r="AL755" i="6" s="1"/>
  <c r="P1501" i="6"/>
  <c r="X1501" i="6" s="1"/>
  <c r="AO1501" i="6" s="1"/>
  <c r="M890" i="6"/>
  <c r="U890" i="6" s="1"/>
  <c r="AL890" i="6" s="1"/>
  <c r="M1696" i="6"/>
  <c r="U1696" i="6" s="1"/>
  <c r="AL1696" i="6" s="1"/>
  <c r="N1010" i="6"/>
  <c r="V1010" i="6" s="1"/>
  <c r="AM1010" i="6" s="1"/>
  <c r="N292" i="6"/>
  <c r="V292" i="6" s="1"/>
  <c r="AM292" i="6" s="1"/>
  <c r="N1671" i="6"/>
  <c r="V1671" i="6" s="1"/>
  <c r="AM1671" i="6" s="1"/>
  <c r="M804" i="6"/>
  <c r="U804" i="6" s="1"/>
  <c r="AL804" i="6" s="1"/>
  <c r="M1681" i="6"/>
  <c r="U1681" i="6" s="1"/>
  <c r="AL1681" i="6" s="1"/>
  <c r="N393" i="6"/>
  <c r="V393" i="6" s="1"/>
  <c r="AM393" i="6" s="1"/>
  <c r="O574" i="6"/>
  <c r="W574" i="6" s="1"/>
  <c r="AN574" i="6" s="1"/>
  <c r="N1867" i="6"/>
  <c r="V1867" i="6" s="1"/>
  <c r="AM1867" i="6" s="1"/>
  <c r="P1314" i="6"/>
  <c r="X1314" i="6" s="1"/>
  <c r="AO1314" i="6" s="1"/>
  <c r="K1787" i="6"/>
  <c r="S1787" i="6" s="1"/>
  <c r="AJ1787" i="6" s="1"/>
  <c r="O786" i="6"/>
  <c r="W786" i="6" s="1"/>
  <c r="AN786" i="6" s="1"/>
  <c r="K845" i="6"/>
  <c r="S845" i="6" s="1"/>
  <c r="AJ845" i="6" s="1"/>
  <c r="M588" i="6"/>
  <c r="AD588" i="6" s="1"/>
  <c r="M618" i="6"/>
  <c r="AD618" i="6" s="1"/>
  <c r="K64" i="6"/>
  <c r="AB64" i="6" s="1"/>
  <c r="M49" i="6"/>
  <c r="AD49" i="6" s="1"/>
  <c r="N126" i="6"/>
  <c r="AE126" i="6" s="1"/>
  <c r="P1268" i="6"/>
  <c r="M1783" i="6"/>
  <c r="AD1783" i="6" s="1"/>
  <c r="O759" i="6"/>
  <c r="AF759" i="6" s="1"/>
  <c r="O808" i="6"/>
  <c r="AF808" i="6" s="1"/>
  <c r="O1512" i="6"/>
  <c r="AF1512" i="6" s="1"/>
  <c r="W1512" i="6"/>
  <c r="AN1512" i="6" s="1"/>
  <c r="N1600" i="6"/>
  <c r="AE1600" i="6" s="1"/>
  <c r="N385" i="6"/>
  <c r="AE385" i="6" s="1"/>
  <c r="M506" i="6"/>
  <c r="AD506" i="6" s="1"/>
  <c r="P268" i="6"/>
  <c r="O819" i="6"/>
  <c r="AF819" i="6" s="1"/>
  <c r="N1099" i="6"/>
  <c r="AE1099" i="6" s="1"/>
  <c r="M284" i="6"/>
  <c r="AD284" i="6" s="1"/>
  <c r="N95" i="6"/>
  <c r="AE95" i="6" s="1"/>
  <c r="M1588" i="6"/>
  <c r="AD1588" i="6" s="1"/>
  <c r="K967" i="6"/>
  <c r="AB967" i="6" s="1"/>
  <c r="M575" i="6"/>
  <c r="AD575" i="6" s="1"/>
  <c r="P1351" i="6"/>
  <c r="O743" i="6"/>
  <c r="W743" i="6" s="1"/>
  <c r="AN743" i="6" s="1"/>
  <c r="K246" i="6"/>
  <c r="M465" i="6"/>
  <c r="U465" i="6" s="1"/>
  <c r="AL465" i="6" s="1"/>
  <c r="O323" i="6"/>
  <c r="O590" i="6"/>
  <c r="AF590" i="6" s="1"/>
  <c r="N1832" i="6"/>
  <c r="V1832" i="6" s="1"/>
  <c r="AM1832" i="6" s="1"/>
  <c r="O1081" i="6"/>
  <c r="AF1081" i="6" s="1"/>
  <c r="K1175" i="6"/>
  <c r="AB1175" i="6" s="1"/>
  <c r="N528" i="6"/>
  <c r="AE528" i="6" s="1"/>
  <c r="M1522" i="6"/>
  <c r="AD1522" i="6" s="1"/>
  <c r="U1522" i="6"/>
  <c r="AL1522" i="6" s="1"/>
  <c r="K823" i="6"/>
  <c r="AB823" i="6" s="1"/>
  <c r="U1351" i="6"/>
  <c r="AL1351" i="6" s="1"/>
  <c r="M1351" i="6"/>
  <c r="AD1351" i="6"/>
  <c r="P1343" i="6"/>
  <c r="K1574" i="6"/>
  <c r="AB1574" i="6" s="1"/>
  <c r="M99" i="6"/>
  <c r="AD99" i="6" s="1"/>
  <c r="N947" i="6"/>
  <c r="M1566" i="6"/>
  <c r="AD1566" i="6" s="1"/>
  <c r="N417" i="6"/>
  <c r="AE417" i="6" s="1"/>
  <c r="O1444" i="6"/>
  <c r="W1444" i="6" s="1"/>
  <c r="AN1444" i="6" s="1"/>
  <c r="K1674" i="6"/>
  <c r="AB1674" i="6" s="1"/>
  <c r="O672" i="6"/>
  <c r="AF672" i="6" s="1"/>
  <c r="M1001" i="6"/>
  <c r="AD1001" i="6" s="1"/>
  <c r="M1223" i="6"/>
  <c r="AD1223" i="6" s="1"/>
  <c r="O1843" i="6"/>
  <c r="O726" i="6"/>
  <c r="AF726" i="6" s="1"/>
  <c r="O555" i="6"/>
  <c r="AF555" i="6" s="1"/>
  <c r="V1440" i="9"/>
  <c r="Q1440" i="6" s="1"/>
  <c r="O1550" i="6"/>
  <c r="W1550" i="6" s="1"/>
  <c r="AN1550" i="6" s="1"/>
  <c r="N671" i="6"/>
  <c r="AE671" i="6" s="1"/>
  <c r="M632" i="6"/>
  <c r="AD632" i="6" s="1"/>
  <c r="V1339" i="9"/>
  <c r="Q1339" i="6" s="1"/>
  <c r="AH1339" i="6" s="1"/>
  <c r="M1625" i="6"/>
  <c r="AD1625" i="6" s="1"/>
  <c r="P1266" i="6"/>
  <c r="X1266" i="6" s="1"/>
  <c r="AO1266" i="6" s="1"/>
  <c r="O1452" i="6"/>
  <c r="AF1452" i="6" s="1"/>
  <c r="K1355" i="6"/>
  <c r="S1355" i="6" s="1"/>
  <c r="AJ1355" i="6" s="1"/>
  <c r="M169" i="6"/>
  <c r="AD169" i="6" s="1"/>
  <c r="P1798" i="6"/>
  <c r="AG1798" i="6" s="1"/>
  <c r="O1639" i="6"/>
  <c r="W1639" i="6" s="1"/>
  <c r="AN1639" i="6" s="1"/>
  <c r="P260" i="6"/>
  <c r="X260" i="6" s="1"/>
  <c r="AO260" i="6" s="1"/>
  <c r="P1221" i="6"/>
  <c r="AG1221" i="6" s="1"/>
  <c r="P456" i="6"/>
  <c r="X456" i="6" s="1"/>
  <c r="AO456" i="6" s="1"/>
  <c r="O970" i="6"/>
  <c r="N1127" i="6"/>
  <c r="V1127" i="6" s="1"/>
  <c r="AM1127" i="6" s="1"/>
  <c r="N1006" i="6"/>
  <c r="V1006" i="6" s="1"/>
  <c r="AM1006" i="6" s="1"/>
  <c r="P1786" i="6"/>
  <c r="X1786" i="6" s="1"/>
  <c r="AO1786" i="6" s="1"/>
  <c r="O591" i="6"/>
  <c r="AF591" i="6" s="1"/>
  <c r="W636" i="6"/>
  <c r="AN636" i="6" s="1"/>
  <c r="O636" i="6"/>
  <c r="AF636" i="6"/>
  <c r="O499" i="6"/>
  <c r="P504" i="6"/>
  <c r="X504" i="6" s="1"/>
  <c r="AO504" i="6" s="1"/>
  <c r="P1855" i="6"/>
  <c r="AG1855" i="6" s="1"/>
  <c r="M1412" i="6"/>
  <c r="N1674" i="6"/>
  <c r="V1674" i="6" s="1"/>
  <c r="AM1674" i="6" s="1"/>
  <c r="M48" i="6"/>
  <c r="U48" i="6" s="1"/>
  <c r="AL48" i="6" s="1"/>
  <c r="M1220" i="6"/>
  <c r="U1220" i="6" s="1"/>
  <c r="AL1220" i="6" s="1"/>
  <c r="W1278" i="6"/>
  <c r="AN1278" i="6" s="1"/>
  <c r="O1278" i="6"/>
  <c r="AF1278" i="6"/>
  <c r="O1671" i="6"/>
  <c r="W1671" i="6" s="1"/>
  <c r="AN1671" i="6" s="1"/>
  <c r="S1099" i="6"/>
  <c r="AJ1099" i="6" s="1"/>
  <c r="K1099" i="6"/>
  <c r="AB1099" i="6"/>
  <c r="K216" i="6"/>
  <c r="S216" i="6" s="1"/>
  <c r="AJ216" i="6" s="1"/>
  <c r="V1560" i="6"/>
  <c r="AM1560" i="6" s="1"/>
  <c r="N1560" i="6"/>
  <c r="AE1560" i="6"/>
  <c r="O1586" i="6"/>
  <c r="N1675" i="6"/>
  <c r="AE1675" i="6" s="1"/>
  <c r="K784" i="6"/>
  <c r="AB784" i="6" s="1"/>
  <c r="M1751" i="6"/>
  <c r="AD1751" i="6" s="1"/>
  <c r="O1747" i="6"/>
  <c r="O1799" i="6"/>
  <c r="AF1799" i="6" s="1"/>
  <c r="M1604" i="6"/>
  <c r="AD1604" i="6" s="1"/>
  <c r="N1320" i="6"/>
  <c r="AE1320" i="6" s="1"/>
  <c r="N1604" i="6"/>
  <c r="V1604" i="6" s="1"/>
  <c r="AM1604" i="6" s="1"/>
  <c r="N435" i="6"/>
  <c r="V435" i="6" s="1"/>
  <c r="AM435" i="6" s="1"/>
  <c r="M521" i="6"/>
  <c r="U521" i="6" s="1"/>
  <c r="AL521" i="6" s="1"/>
  <c r="O892" i="6"/>
  <c r="W892" i="6" s="1"/>
  <c r="AN892" i="6" s="1"/>
  <c r="P1397" i="6"/>
  <c r="X1397" i="6" s="1"/>
  <c r="AO1397" i="6" s="1"/>
  <c r="N1584" i="6"/>
  <c r="AE1584" i="6" s="1"/>
  <c r="M1870" i="6"/>
  <c r="AD1870" i="6" s="1"/>
  <c r="U1870" i="6"/>
  <c r="AL1870" i="6" s="1"/>
  <c r="P1836" i="6"/>
  <c r="X1836" i="6" s="1"/>
  <c r="AO1836" i="6" s="1"/>
  <c r="K1319" i="6"/>
  <c r="AB1319" i="6" s="1"/>
  <c r="O378" i="6"/>
  <c r="AF378" i="6" s="1"/>
  <c r="O940" i="6"/>
  <c r="O1699" i="6"/>
  <c r="AF1699" i="6" s="1"/>
  <c r="O1451" i="6"/>
  <c r="W1451" i="6" s="1"/>
  <c r="AN1451" i="6" s="1"/>
  <c r="O531" i="6"/>
  <c r="W531" i="6" s="1"/>
  <c r="AN531" i="6" s="1"/>
  <c r="O1019" i="6"/>
  <c r="AF1019" i="6" s="1"/>
  <c r="N542" i="6"/>
  <c r="AE542" i="6" s="1"/>
  <c r="O1312" i="6"/>
  <c r="AF1312" i="6" s="1"/>
  <c r="O448" i="6"/>
  <c r="AF448" i="6" s="1"/>
  <c r="O1186" i="6"/>
  <c r="AF1186" i="6" s="1"/>
  <c r="K226" i="6"/>
  <c r="AB226" i="6" s="1"/>
  <c r="K885" i="6"/>
  <c r="S885" i="6" s="1"/>
  <c r="AJ885" i="6" s="1"/>
  <c r="O1825" i="6"/>
  <c r="AF1825" i="6" s="1"/>
  <c r="P762" i="6"/>
  <c r="N696" i="6"/>
  <c r="AE696" i="6" s="1"/>
  <c r="K262" i="6"/>
  <c r="AB262" i="6" s="1"/>
  <c r="K602" i="6"/>
  <c r="AB602" i="6" s="1"/>
  <c r="O1819" i="6"/>
  <c r="AF1819" i="6" s="1"/>
  <c r="K199" i="6"/>
  <c r="AB199" i="6" s="1"/>
  <c r="P641" i="6"/>
  <c r="AG641" i="6" s="1"/>
  <c r="K54" i="6"/>
  <c r="K67" i="6"/>
  <c r="AB67" i="6" s="1"/>
  <c r="K44" i="6"/>
  <c r="AB44" i="6" s="1"/>
  <c r="P1545" i="6"/>
  <c r="AG1545" i="6" s="1"/>
  <c r="O241" i="6"/>
  <c r="N1198" i="6"/>
  <c r="AE1198" i="6" s="1"/>
  <c r="O578" i="6"/>
  <c r="AF578" i="6" s="1"/>
  <c r="O545" i="6"/>
  <c r="AF545" i="6" s="1"/>
  <c r="N13" i="6"/>
  <c r="N1668" i="6"/>
  <c r="AE1668" i="6" s="1"/>
  <c r="O166" i="6"/>
  <c r="AF166" i="6" s="1"/>
  <c r="O151" i="6"/>
  <c r="AF151" i="6" s="1"/>
  <c r="O640" i="6"/>
  <c r="W640" i="6" s="1"/>
  <c r="AN640" i="6" s="1"/>
  <c r="N910" i="6"/>
  <c r="V910" i="6" s="1"/>
  <c r="AM910" i="6" s="1"/>
  <c r="N1708" i="6"/>
  <c r="V1708" i="6" s="1"/>
  <c r="AM1708" i="6" s="1"/>
  <c r="N599" i="6"/>
  <c r="V599" i="6" s="1"/>
  <c r="AM599" i="6" s="1"/>
  <c r="N1849" i="6"/>
  <c r="V1849" i="6" s="1"/>
  <c r="AM1849" i="6" s="1"/>
  <c r="N1783" i="6"/>
  <c r="M177" i="6"/>
  <c r="U177" i="6" s="1"/>
  <c r="AL177" i="6" s="1"/>
  <c r="M517" i="6"/>
  <c r="U517" i="6" s="1"/>
  <c r="AL517" i="6" s="1"/>
  <c r="N1385" i="6"/>
  <c r="V1385" i="6" s="1"/>
  <c r="AM1385" i="6" s="1"/>
  <c r="P1098" i="6"/>
  <c r="X1098" i="6" s="1"/>
  <c r="AO1098" i="6" s="1"/>
  <c r="O249" i="6"/>
  <c r="W249" i="6" s="1"/>
  <c r="AN249" i="6" s="1"/>
  <c r="O634" i="6"/>
  <c r="W634" i="6" s="1"/>
  <c r="AN634" i="6" s="1"/>
  <c r="K1891" i="6"/>
  <c r="S1891" i="6" s="1"/>
  <c r="AJ1891" i="6" s="1"/>
  <c r="K1890" i="6"/>
  <c r="S1890" i="6" s="1"/>
  <c r="AJ1890" i="6" s="1"/>
  <c r="P1898" i="6"/>
  <c r="X1898" i="6" s="1"/>
  <c r="AO1898" i="6" s="1"/>
  <c r="P1902" i="6"/>
  <c r="X1902" i="6" s="1"/>
  <c r="AO1902" i="6" s="1"/>
  <c r="O1877" i="6"/>
  <c r="W1877" i="6" s="1"/>
  <c r="AN1877" i="6" s="1"/>
  <c r="P1891" i="6"/>
  <c r="X1891" i="6" s="1"/>
  <c r="AO1891" i="6" s="1"/>
  <c r="P1889" i="6"/>
  <c r="X1889" i="6" s="1"/>
  <c r="AO1889" i="6" s="1"/>
  <c r="P1871" i="6"/>
  <c r="V1989" i="9"/>
  <c r="Q1989" i="6" s="1"/>
  <c r="N1900" i="6"/>
  <c r="AE1900" i="6" s="1"/>
  <c r="V376" i="9"/>
  <c r="Q376" i="6" s="1"/>
  <c r="N745" i="6"/>
  <c r="V745" i="6" s="1"/>
  <c r="AM745" i="6" s="1"/>
  <c r="N313" i="6"/>
  <c r="V313" i="6" s="1"/>
  <c r="AM313" i="6" s="1"/>
  <c r="P918" i="6"/>
  <c r="X918" i="6" s="1"/>
  <c r="AO918" i="6" s="1"/>
  <c r="P864" i="6"/>
  <c r="X864" i="6" s="1"/>
  <c r="AO864" i="6" s="1"/>
  <c r="M1247" i="6"/>
  <c r="U1247" i="6" s="1"/>
  <c r="AL1247" i="6" s="1"/>
  <c r="N1650" i="6"/>
  <c r="V1650" i="6" s="1"/>
  <c r="AM1650" i="6" s="1"/>
  <c r="P1669" i="6"/>
  <c r="X1669" i="6" s="1"/>
  <c r="AO1669" i="6" s="1"/>
  <c r="O1812" i="6"/>
  <c r="W1812" i="6" s="1"/>
  <c r="AN1812" i="6" s="1"/>
  <c r="P888" i="6"/>
  <c r="X888" i="6" s="1"/>
  <c r="AO888" i="6" s="1"/>
  <c r="M1401" i="6"/>
  <c r="U1401" i="6" s="1"/>
  <c r="AL1401" i="6" s="1"/>
  <c r="P544" i="6"/>
  <c r="X544" i="6" s="1"/>
  <c r="AO544" i="6" s="1"/>
  <c r="P804" i="6"/>
  <c r="X804" i="6" s="1"/>
  <c r="AO804" i="6" s="1"/>
  <c r="P205" i="6"/>
  <c r="M1649" i="6"/>
  <c r="U1649" i="6" s="1"/>
  <c r="AL1649" i="6" s="1"/>
  <c r="N1805" i="6"/>
  <c r="P1387" i="6"/>
  <c r="X1387" i="6" s="1"/>
  <c r="AO1387" i="6" s="1"/>
  <c r="P1749" i="6"/>
  <c r="X1749" i="6" s="1"/>
  <c r="AO1749" i="6" s="1"/>
  <c r="O510" i="6"/>
  <c r="W510" i="6" s="1"/>
  <c r="AN510" i="6" s="1"/>
  <c r="N1194" i="6"/>
  <c r="V1194" i="6" s="1"/>
  <c r="AM1194" i="6" s="1"/>
  <c r="K1156" i="6"/>
  <c r="S1156" i="6" s="1"/>
  <c r="AJ1156" i="6" s="1"/>
  <c r="M709" i="6"/>
  <c r="U709" i="6" s="1"/>
  <c r="AL709" i="6" s="1"/>
  <c r="M1836" i="6"/>
  <c r="U1836" i="6" s="1"/>
  <c r="AL1836" i="6" s="1"/>
  <c r="P981" i="6"/>
  <c r="X981" i="6" s="1"/>
  <c r="AO981" i="6" s="1"/>
  <c r="O1707" i="6"/>
  <c r="W1707" i="6" s="1"/>
  <c r="AN1707" i="6" s="1"/>
  <c r="M1379" i="6"/>
  <c r="U1379" i="6" s="1"/>
  <c r="AL1379" i="6" s="1"/>
  <c r="N1290" i="6"/>
  <c r="V1290" i="6" s="1"/>
  <c r="AM1290" i="6" s="1"/>
  <c r="P604" i="6"/>
  <c r="X604" i="6" s="1"/>
  <c r="AO604" i="6" s="1"/>
  <c r="M201" i="6"/>
  <c r="U201" i="6" s="1"/>
  <c r="AL201" i="6" s="1"/>
  <c r="N748" i="6"/>
  <c r="V748" i="6" s="1"/>
  <c r="AM748" i="6" s="1"/>
  <c r="M622" i="6"/>
  <c r="U622" i="6" s="1"/>
  <c r="AL622" i="6" s="1"/>
  <c r="K81" i="6"/>
  <c r="S81" i="6" s="1"/>
  <c r="AJ81" i="6" s="1"/>
  <c r="O927" i="6"/>
  <c r="W927" i="6" s="1"/>
  <c r="AN927" i="6" s="1"/>
  <c r="M1690" i="6"/>
  <c r="U1690" i="6" s="1"/>
  <c r="AL1690" i="6" s="1"/>
  <c r="O211" i="6"/>
  <c r="W211" i="6" s="1"/>
  <c r="AN211" i="6" s="1"/>
  <c r="N434" i="6"/>
  <c r="V434" i="6" s="1"/>
  <c r="AM434" i="6" s="1"/>
  <c r="M1260" i="6"/>
  <c r="U1260" i="6" s="1"/>
  <c r="AL1260" i="6" s="1"/>
  <c r="M1207" i="6"/>
  <c r="U1207" i="6" s="1"/>
  <c r="AL1207" i="6" s="1"/>
  <c r="M1084" i="6"/>
  <c r="U1084" i="6" s="1"/>
  <c r="AL1084" i="6" s="1"/>
  <c r="P955" i="6"/>
  <c r="P906" i="6"/>
  <c r="X906" i="6" s="1"/>
  <c r="AO906" i="6" s="1"/>
  <c r="O657" i="6"/>
  <c r="M1669" i="6"/>
  <c r="U1669" i="6" s="1"/>
  <c r="AL1669" i="6" s="1"/>
  <c r="P1608" i="6"/>
  <c r="X1608" i="6" s="1"/>
  <c r="AO1608" i="6" s="1"/>
  <c r="P1480" i="6"/>
  <c r="X1480" i="6" s="1"/>
  <c r="AO1480" i="6" s="1"/>
  <c r="O592" i="6"/>
  <c r="W592" i="6" s="1"/>
  <c r="AN592" i="6" s="1"/>
  <c r="K715" i="6"/>
  <c r="S715" i="6" s="1"/>
  <c r="AJ715" i="6" s="1"/>
  <c r="P1253" i="6"/>
  <c r="X1253" i="6" s="1"/>
  <c r="AO1253" i="6" s="1"/>
  <c r="K813" i="6"/>
  <c r="S813" i="6" s="1"/>
  <c r="AJ813" i="6" s="1"/>
  <c r="N1379" i="6"/>
  <c r="N1383" i="6"/>
  <c r="V1383" i="6" s="1"/>
  <c r="AM1383" i="6" s="1"/>
  <c r="N1338" i="6"/>
  <c r="O1132" i="6"/>
  <c r="W1132" i="6" s="1"/>
  <c r="AN1132" i="6" s="1"/>
  <c r="N476" i="6"/>
  <c r="V476" i="6" s="1"/>
  <c r="AM476" i="6" s="1"/>
  <c r="K1690" i="6"/>
  <c r="S1690" i="6" s="1"/>
  <c r="AJ1690" i="6" s="1"/>
  <c r="P900" i="6"/>
  <c r="X900" i="6" s="1"/>
  <c r="AO900" i="6" s="1"/>
  <c r="P448" i="6"/>
  <c r="X448" i="6" s="1"/>
  <c r="AO448" i="6" s="1"/>
  <c r="M10" i="6"/>
  <c r="U10" i="6" s="1"/>
  <c r="M1641" i="6"/>
  <c r="U1641" i="6" s="1"/>
  <c r="AL1641" i="6" s="1"/>
  <c r="M1222" i="6"/>
  <c r="U1222" i="6" s="1"/>
  <c r="AL1222" i="6" s="1"/>
  <c r="P1598" i="6"/>
  <c r="X1598" i="6" s="1"/>
  <c r="AO1598" i="6" s="1"/>
  <c r="O1206" i="6"/>
  <c r="W1206" i="6" s="1"/>
  <c r="AN1206" i="6" s="1"/>
  <c r="O1525" i="6"/>
  <c r="W1525" i="6" s="1"/>
  <c r="AN1525" i="6" s="1"/>
  <c r="P1230" i="6"/>
  <c r="X1230" i="6" s="1"/>
  <c r="AO1230" i="6" s="1"/>
  <c r="O1331" i="6"/>
  <c r="W1331" i="6" s="1"/>
  <c r="AN1331" i="6" s="1"/>
  <c r="M524" i="6"/>
  <c r="P147" i="6"/>
  <c r="X147" i="6" s="1"/>
  <c r="AO147" i="6" s="1"/>
  <c r="M1830" i="6"/>
  <c r="U1830" i="6" s="1"/>
  <c r="AL1830" i="6" s="1"/>
  <c r="O1158" i="6"/>
  <c r="W1158" i="6" s="1"/>
  <c r="AN1158" i="6" s="1"/>
  <c r="P917" i="6"/>
  <c r="X917" i="6" s="1"/>
  <c r="AO917" i="6" s="1"/>
  <c r="O421" i="6"/>
  <c r="W421" i="6" s="1"/>
  <c r="AN421" i="6" s="1"/>
  <c r="N927" i="6"/>
  <c r="V927" i="6" s="1"/>
  <c r="AM927" i="6" s="1"/>
  <c r="N1710" i="6"/>
  <c r="V1710" i="6" s="1"/>
  <c r="AM1710" i="6" s="1"/>
  <c r="N992" i="6"/>
  <c r="V992" i="6" s="1"/>
  <c r="AM992" i="6" s="1"/>
  <c r="P26" i="6"/>
  <c r="X26" i="6" s="1"/>
  <c r="AO26" i="6" s="1"/>
  <c r="N688" i="6"/>
  <c r="V688" i="6" s="1"/>
  <c r="AM688" i="6" s="1"/>
  <c r="M1256" i="6"/>
  <c r="U1256" i="6" s="1"/>
  <c r="AL1256" i="6" s="1"/>
  <c r="P1238" i="6"/>
  <c r="O1730" i="6"/>
  <c r="W1730" i="6" s="1"/>
  <c r="AN1730" i="6" s="1"/>
  <c r="N1014" i="6"/>
  <c r="N394" i="6"/>
  <c r="V394" i="6" s="1"/>
  <c r="AM394" i="6" s="1"/>
  <c r="N1625" i="6"/>
  <c r="V1625" i="6" s="1"/>
  <c r="AM1625" i="6" s="1"/>
  <c r="M174" i="6"/>
  <c r="U174" i="6" s="1"/>
  <c r="AL174" i="6" s="1"/>
  <c r="O979" i="6"/>
  <c r="W979" i="6" s="1"/>
  <c r="AN979" i="6" s="1"/>
  <c r="M1106" i="6"/>
  <c r="U1106" i="6" s="1"/>
  <c r="AL1106" i="6" s="1"/>
  <c r="N1391" i="6"/>
  <c r="V1391" i="6" s="1"/>
  <c r="AM1391" i="6" s="1"/>
  <c r="N892" i="6"/>
  <c r="V892" i="6" s="1"/>
  <c r="AM892" i="6" s="1"/>
  <c r="P11" i="6"/>
  <c r="X11" i="6" s="1"/>
  <c r="AO11" i="6" s="1"/>
  <c r="N1030" i="6"/>
  <c r="V1030" i="6" s="1"/>
  <c r="AM1030" i="6" s="1"/>
  <c r="O904" i="6"/>
  <c r="W904" i="6" s="1"/>
  <c r="AN904" i="6" s="1"/>
  <c r="M110" i="6"/>
  <c r="U110" i="6" s="1"/>
  <c r="AL110" i="6" s="1"/>
  <c r="N655" i="6"/>
  <c r="V655" i="6" s="1"/>
  <c r="AM655" i="6" s="1"/>
  <c r="P1454" i="6"/>
  <c r="X1454" i="6" s="1"/>
  <c r="AO1454" i="6" s="1"/>
  <c r="M1170" i="6"/>
  <c r="U1170" i="6" s="1"/>
  <c r="AL1170" i="6" s="1"/>
  <c r="P703" i="6"/>
  <c r="M1844" i="6"/>
  <c r="U1844" i="6" s="1"/>
  <c r="AL1844" i="6" s="1"/>
  <c r="U1271" i="6"/>
  <c r="AL1271" i="6" s="1"/>
  <c r="M1271" i="6"/>
  <c r="AD1271" i="6"/>
  <c r="M1491" i="6"/>
  <c r="U1491" i="6" s="1"/>
  <c r="AL1491" i="6" s="1"/>
  <c r="U1723" i="6"/>
  <c r="AL1723" i="6" s="1"/>
  <c r="M1723" i="6"/>
  <c r="AD1723" i="6"/>
  <c r="M1585" i="6"/>
  <c r="U1585" i="6" s="1"/>
  <c r="AL1585" i="6" s="1"/>
  <c r="O1260" i="6"/>
  <c r="N1863" i="6"/>
  <c r="M953" i="6"/>
  <c r="O326" i="6"/>
  <c r="W326" i="6" s="1"/>
  <c r="AN326" i="6" s="1"/>
  <c r="W308" i="6"/>
  <c r="AN308" i="6" s="1"/>
  <c r="O308" i="6"/>
  <c r="AF308" i="6"/>
  <c r="K293" i="6"/>
  <c r="S293" i="6" s="1"/>
  <c r="AJ293" i="6" s="1"/>
  <c r="V227" i="6"/>
  <c r="AM227" i="6" s="1"/>
  <c r="N227" i="6"/>
  <c r="AE227" i="6"/>
  <c r="N649" i="6"/>
  <c r="V649" i="6" s="1"/>
  <c r="AM649" i="6" s="1"/>
  <c r="N728" i="6"/>
  <c r="V728" i="6" s="1"/>
  <c r="AM728" i="6" s="1"/>
  <c r="K464" i="6"/>
  <c r="S464" i="6" s="1"/>
  <c r="AJ464" i="6" s="1"/>
  <c r="M1499" i="6"/>
  <c r="U1499" i="6" s="1"/>
  <c r="AL1499" i="6" s="1"/>
  <c r="M1131" i="6"/>
  <c r="U1131" i="6" s="1"/>
  <c r="AL1131" i="6" s="1"/>
  <c r="O1851" i="6"/>
  <c r="W1851" i="6" s="1"/>
  <c r="AN1851" i="6" s="1"/>
  <c r="O1570" i="6"/>
  <c r="W1570" i="6" s="1"/>
  <c r="AN1570" i="6" s="1"/>
  <c r="M1538" i="6"/>
  <c r="U1538" i="6" s="1"/>
  <c r="AL1538" i="6" s="1"/>
  <c r="O1270" i="6"/>
  <c r="W1270" i="6" s="1"/>
  <c r="AN1270" i="6" s="1"/>
  <c r="N446" i="6"/>
  <c r="V446" i="6" s="1"/>
  <c r="AM446" i="6" s="1"/>
  <c r="M1127" i="6"/>
  <c r="U1127" i="6" s="1"/>
  <c r="AL1127" i="6" s="1"/>
  <c r="M1778" i="6"/>
  <c r="U1778" i="6" s="1"/>
  <c r="AL1778" i="6" s="1"/>
  <c r="M1735" i="6"/>
  <c r="U1735" i="6" s="1"/>
  <c r="AL1735" i="6" s="1"/>
  <c r="P1297" i="6"/>
  <c r="X1297" i="6" s="1"/>
  <c r="AO1297" i="6" s="1"/>
  <c r="P1361" i="6"/>
  <c r="X1361" i="6" s="1"/>
  <c r="AO1361" i="6" s="1"/>
  <c r="O1561" i="6"/>
  <c r="W1561" i="6" s="1"/>
  <c r="AN1561" i="6" s="1"/>
  <c r="M1710" i="6"/>
  <c r="U1710" i="6" s="1"/>
  <c r="AL1710" i="6" s="1"/>
  <c r="M751" i="6"/>
  <c r="U751" i="6" s="1"/>
  <c r="AL751" i="6" s="1"/>
  <c r="O1800" i="6"/>
  <c r="W1800" i="6" s="1"/>
  <c r="AN1800" i="6" s="1"/>
  <c r="M1675" i="6"/>
  <c r="U1675" i="6" s="1"/>
  <c r="AL1675" i="6" s="1"/>
  <c r="P1646" i="6"/>
  <c r="X1646" i="6" s="1"/>
  <c r="AO1646" i="6" s="1"/>
  <c r="O423" i="6"/>
  <c r="W423" i="6" s="1"/>
  <c r="AN423" i="6" s="1"/>
  <c r="K633" i="6"/>
  <c r="S633" i="6" s="1"/>
  <c r="AJ633" i="6" s="1"/>
  <c r="K1183" i="6"/>
  <c r="O24" i="6"/>
  <c r="W24" i="6" s="1"/>
  <c r="AN24" i="6" s="1"/>
  <c r="M671" i="6"/>
  <c r="U671" i="6" s="1"/>
  <c r="AL671" i="6" s="1"/>
  <c r="M168" i="6"/>
  <c r="U168" i="6" s="1"/>
  <c r="AL168" i="6" s="1"/>
  <c r="K383" i="6"/>
  <c r="S383" i="6" s="1"/>
  <c r="AJ383" i="6" s="1"/>
  <c r="O603" i="6"/>
  <c r="W603" i="6" s="1"/>
  <c r="AN603" i="6" s="1"/>
  <c r="M292" i="6"/>
  <c r="U292" i="6" s="1"/>
  <c r="AL292" i="6" s="1"/>
  <c r="N1485" i="6"/>
  <c r="V1485" i="6" s="1"/>
  <c r="AM1485" i="6" s="1"/>
  <c r="N166" i="6"/>
  <c r="V166" i="6" s="1"/>
  <c r="AM166" i="6" s="1"/>
  <c r="M1647" i="6"/>
  <c r="U1647" i="6" s="1"/>
  <c r="AL1647" i="6" s="1"/>
  <c r="M1572" i="6"/>
  <c r="U1572" i="6" s="1"/>
  <c r="AL1572" i="6" s="1"/>
  <c r="M1774" i="6"/>
  <c r="U1774" i="6" s="1"/>
  <c r="AL1774" i="6" s="1"/>
  <c r="M1739" i="6"/>
  <c r="U1739" i="6" s="1"/>
  <c r="AL1739" i="6" s="1"/>
  <c r="O1240" i="6"/>
  <c r="W1240" i="6" s="1"/>
  <c r="AN1240" i="6" s="1"/>
  <c r="O1329" i="6"/>
  <c r="W1329" i="6" s="1"/>
  <c r="AN1329" i="6" s="1"/>
  <c r="K1863" i="6"/>
  <c r="S1863" i="6" s="1"/>
  <c r="AJ1863" i="6" s="1"/>
  <c r="N1864" i="6"/>
  <c r="V1864" i="6" s="1"/>
  <c r="AM1864" i="6" s="1"/>
  <c r="O1287" i="6"/>
  <c r="W1287" i="6" s="1"/>
  <c r="AN1287" i="6" s="1"/>
  <c r="O724" i="6"/>
  <c r="W724" i="6" s="1"/>
  <c r="AN724" i="6" s="1"/>
  <c r="M745" i="6"/>
  <c r="U745" i="6" s="1"/>
  <c r="AL745" i="6" s="1"/>
  <c r="P150" i="6"/>
  <c r="X150" i="6" s="1"/>
  <c r="AO150" i="6" s="1"/>
  <c r="K74" i="6"/>
  <c r="S74" i="6" s="1"/>
  <c r="AJ74" i="6" s="1"/>
  <c r="N1771" i="6"/>
  <c r="V1771" i="6" s="1"/>
  <c r="AM1771" i="6" s="1"/>
  <c r="P933" i="6"/>
  <c r="X933" i="6" s="1"/>
  <c r="AO933" i="6" s="1"/>
  <c r="N1248" i="6"/>
  <c r="V1248" i="6" s="1"/>
  <c r="AM1248" i="6" s="1"/>
  <c r="O13" i="6"/>
  <c r="W13" i="6" s="1"/>
  <c r="AN13" i="6" s="1"/>
  <c r="O643" i="6"/>
  <c r="O260" i="6"/>
  <c r="W260" i="6" s="1"/>
  <c r="AN260" i="6" s="1"/>
  <c r="U1772" i="6"/>
  <c r="AL1772" i="6" s="1"/>
  <c r="M1772" i="6"/>
  <c r="AD1772" i="6" s="1"/>
  <c r="P670" i="6"/>
  <c r="X670" i="6" s="1"/>
  <c r="AO670" i="6" s="1"/>
  <c r="M251" i="6"/>
  <c r="U251" i="6" s="1"/>
  <c r="AL251" i="6" s="1"/>
  <c r="P769" i="6"/>
  <c r="X769" i="6" s="1"/>
  <c r="AO769" i="6" s="1"/>
  <c r="N1312" i="6"/>
  <c r="V1312" i="6" s="1"/>
  <c r="AM1312" i="6" s="1"/>
  <c r="P285" i="6"/>
  <c r="X285" i="6" s="1"/>
  <c r="AO285" i="6" s="1"/>
  <c r="N1076" i="6"/>
  <c r="V1076" i="6" s="1"/>
  <c r="AM1076" i="6" s="1"/>
  <c r="N447" i="6"/>
  <c r="V447" i="6" s="1"/>
  <c r="AM447" i="6" s="1"/>
  <c r="O1493" i="6"/>
  <c r="W1493" i="6" s="1"/>
  <c r="AN1493" i="6" s="1"/>
  <c r="P1229" i="6"/>
  <c r="X1229" i="6" s="1"/>
  <c r="AO1229" i="6" s="1"/>
  <c r="N1492" i="6"/>
  <c r="V1492" i="6" s="1"/>
  <c r="AM1492" i="6" s="1"/>
  <c r="O824" i="6"/>
  <c r="W824" i="6" s="1"/>
  <c r="AN824" i="6" s="1"/>
  <c r="N1725" i="6"/>
  <c r="V1725" i="6" s="1"/>
  <c r="AM1725" i="6" s="1"/>
  <c r="AE1725" i="6"/>
  <c r="M877" i="6"/>
  <c r="U877" i="6" s="1"/>
  <c r="AL877" i="6" s="1"/>
  <c r="N1160" i="6"/>
  <c r="V1160" i="6" s="1"/>
  <c r="AM1160" i="6" s="1"/>
  <c r="M926" i="6"/>
  <c r="U926" i="6" s="1"/>
  <c r="AL926" i="6" s="1"/>
  <c r="N222" i="6"/>
  <c r="K1162" i="6"/>
  <c r="S1162" i="6" s="1"/>
  <c r="AJ1162" i="6" s="1"/>
  <c r="N1527" i="6"/>
  <c r="V1527" i="6" s="1"/>
  <c r="AM1527" i="6" s="1"/>
  <c r="M1466" i="6"/>
  <c r="U1466" i="6" s="1"/>
  <c r="AL1466" i="6" s="1"/>
  <c r="N1813" i="6"/>
  <c r="V1813" i="6" s="1"/>
  <c r="AM1813" i="6" s="1"/>
  <c r="M1152" i="6"/>
  <c r="U1152" i="6" s="1"/>
  <c r="AL1152" i="6" s="1"/>
  <c r="P1315" i="6"/>
  <c r="X1315" i="6" s="1"/>
  <c r="AO1315" i="6" s="1"/>
  <c r="P1298" i="6"/>
  <c r="X1298" i="6" s="1"/>
  <c r="AO1298" i="6" s="1"/>
  <c r="O1634" i="6"/>
  <c r="O1625" i="6"/>
  <c r="W1625" i="6" s="1"/>
  <c r="AN1625" i="6" s="1"/>
  <c r="P1127" i="6"/>
  <c r="O1152" i="6"/>
  <c r="W1152" i="6" s="1"/>
  <c r="AN1152" i="6" s="1"/>
  <c r="O1686" i="6"/>
  <c r="W1686" i="6" s="1"/>
  <c r="AN1686" i="6" s="1"/>
  <c r="O1606" i="6"/>
  <c r="W1606" i="6" s="1"/>
  <c r="AN1606" i="6" s="1"/>
  <c r="M1688" i="6"/>
  <c r="U1688" i="6" s="1"/>
  <c r="AL1688" i="6" s="1"/>
  <c r="O569" i="6"/>
  <c r="W569" i="6" s="1"/>
  <c r="AN569" i="6" s="1"/>
  <c r="N1021" i="6"/>
  <c r="O247" i="6"/>
  <c r="W247" i="6" s="1"/>
  <c r="AN247" i="6" s="1"/>
  <c r="M1185" i="6"/>
  <c r="U1185" i="6" s="1"/>
  <c r="AL1185" i="6" s="1"/>
  <c r="O1140" i="6"/>
  <c r="W1140" i="6" s="1"/>
  <c r="AN1140" i="6" s="1"/>
  <c r="N1041" i="6"/>
  <c r="V1041" i="6" s="1"/>
  <c r="AM1041" i="6" s="1"/>
  <c r="N1221" i="6"/>
  <c r="V1221" i="6" s="1"/>
  <c r="AM1221" i="6" s="1"/>
  <c r="P1699" i="6"/>
  <c r="X1699" i="6" s="1"/>
  <c r="AO1699" i="6" s="1"/>
  <c r="P1661" i="6"/>
  <c r="X1661" i="6" s="1"/>
  <c r="AO1661" i="6" s="1"/>
  <c r="O1249" i="6"/>
  <c r="W1249" i="6" s="1"/>
  <c r="AN1249" i="6" s="1"/>
  <c r="O1856" i="6"/>
  <c r="W1856" i="6" s="1"/>
  <c r="AN1856" i="6" s="1"/>
  <c r="K863" i="6"/>
  <c r="S863" i="6" s="1"/>
  <c r="AJ863" i="6" s="1"/>
  <c r="O1501" i="6"/>
  <c r="W1501" i="6" s="1"/>
  <c r="AN1501" i="6" s="1"/>
  <c r="M1451" i="6"/>
  <c r="U1451" i="6" s="1"/>
  <c r="AL1451" i="6" s="1"/>
  <c r="P1734" i="6"/>
  <c r="X1734" i="6" s="1"/>
  <c r="AO1734" i="6" s="1"/>
  <c r="P1561" i="6"/>
  <c r="X1561" i="6" s="1"/>
  <c r="AO1561" i="6" s="1"/>
  <c r="S903" i="6"/>
  <c r="AJ903" i="6" s="1"/>
  <c r="K903" i="6"/>
  <c r="AB903" i="6" s="1"/>
  <c r="O428" i="6"/>
  <c r="W428" i="6" s="1"/>
  <c r="AN428" i="6" s="1"/>
  <c r="M1345" i="6"/>
  <c r="M1519" i="6"/>
  <c r="U1519" i="6" s="1"/>
  <c r="AL1519" i="6" s="1"/>
  <c r="P265" i="6"/>
  <c r="AG265" i="6" s="1"/>
  <c r="O1136" i="6"/>
  <c r="W1136" i="6" s="1"/>
  <c r="AN1136" i="6" s="1"/>
  <c r="U914" i="6"/>
  <c r="AL914" i="6" s="1"/>
  <c r="M914" i="6"/>
  <c r="AD914" i="6" s="1"/>
  <c r="M780" i="6"/>
  <c r="U780" i="6" s="1"/>
  <c r="AL780" i="6" s="1"/>
  <c r="N618" i="6"/>
  <c r="AE618" i="6" s="1"/>
  <c r="M136" i="6"/>
  <c r="U136" i="6" s="1"/>
  <c r="AL136" i="6" s="1"/>
  <c r="N1003" i="6"/>
  <c r="N305" i="6"/>
  <c r="V305" i="6" s="1"/>
  <c r="AM305" i="6" s="1"/>
  <c r="X721" i="6"/>
  <c r="AO721" i="6" s="1"/>
  <c r="P721" i="6"/>
  <c r="AG721" i="6" s="1"/>
  <c r="M1100" i="6"/>
  <c r="U1100" i="6" s="1"/>
  <c r="AL1100" i="6" s="1"/>
  <c r="P94" i="6"/>
  <c r="AG94" i="6" s="1"/>
  <c r="M676" i="6"/>
  <c r="U676" i="6" s="1"/>
  <c r="AL676" i="6" s="1"/>
  <c r="V372" i="6"/>
  <c r="AM372" i="6" s="1"/>
  <c r="N372" i="6"/>
  <c r="AE372" i="6" s="1"/>
  <c r="M1615" i="6"/>
  <c r="U1615" i="6" s="1"/>
  <c r="AL1615" i="6" s="1"/>
  <c r="M1225" i="6"/>
  <c r="M1644" i="6"/>
  <c r="U1644" i="6" s="1"/>
  <c r="AL1644" i="6" s="1"/>
  <c r="P1606" i="6"/>
  <c r="AG1606" i="6" s="1"/>
  <c r="P1326" i="6"/>
  <c r="X1326" i="6" s="1"/>
  <c r="AO1326" i="6" s="1"/>
  <c r="S1681" i="6"/>
  <c r="AJ1681" i="6" s="1"/>
  <c r="K1681" i="6"/>
  <c r="AB1681" i="6" s="1"/>
  <c r="O952" i="6"/>
  <c r="W952" i="6" s="1"/>
  <c r="AN952" i="6" s="1"/>
  <c r="M1684" i="6"/>
  <c r="AD1684" i="6" s="1"/>
  <c r="P676" i="6"/>
  <c r="X676" i="6" s="1"/>
  <c r="AO676" i="6" s="1"/>
  <c r="N508" i="6"/>
  <c r="K378" i="6"/>
  <c r="S378" i="6" s="1"/>
  <c r="AJ378" i="6" s="1"/>
  <c r="V1082" i="6"/>
  <c r="AM1082" i="6" s="1"/>
  <c r="N1082" i="6"/>
  <c r="AE1082" i="6" s="1"/>
  <c r="P1457" i="6"/>
  <c r="AG1457" i="6" s="1"/>
  <c r="M1629" i="6"/>
  <c r="U1629" i="6" s="1"/>
  <c r="AL1629" i="6" s="1"/>
  <c r="M1542" i="6"/>
  <c r="U1542" i="6" s="1"/>
  <c r="AL1542" i="6" s="1"/>
  <c r="M1130" i="6"/>
  <c r="U1130" i="6" s="1"/>
  <c r="AL1130" i="6" s="1"/>
  <c r="M1865" i="6"/>
  <c r="U1865" i="6" s="1"/>
  <c r="AL1865" i="6" s="1"/>
  <c r="O1480" i="6"/>
  <c r="O1181" i="6"/>
  <c r="W1181" i="6" s="1"/>
  <c r="AN1181" i="6" s="1"/>
  <c r="P595" i="6"/>
  <c r="P978" i="6"/>
  <c r="X978" i="6" s="1"/>
  <c r="AO978" i="6" s="1"/>
  <c r="O1554" i="6"/>
  <c r="W1554" i="6" s="1"/>
  <c r="AN1554" i="6" s="1"/>
  <c r="P1723" i="6"/>
  <c r="X1723" i="6" s="1"/>
  <c r="AO1723" i="6" s="1"/>
  <c r="P1541" i="6"/>
  <c r="X1541" i="6" s="1"/>
  <c r="AO1541" i="6" s="1"/>
  <c r="P713" i="6"/>
  <c r="X713" i="6" s="1"/>
  <c r="AO713" i="6" s="1"/>
  <c r="O491" i="6"/>
  <c r="O443" i="6"/>
  <c r="W443" i="6" s="1"/>
  <c r="AN443" i="6" s="1"/>
  <c r="M1341" i="6"/>
  <c r="P1623" i="6"/>
  <c r="X1623" i="6" s="1"/>
  <c r="AO1623" i="6" s="1"/>
  <c r="O1346" i="6"/>
  <c r="W1346" i="6" s="1"/>
  <c r="AN1346" i="6" s="1"/>
  <c r="O320" i="6"/>
  <c r="W320" i="6" s="1"/>
  <c r="AN320" i="6" s="1"/>
  <c r="M1054" i="6"/>
  <c r="U1054" i="6" s="1"/>
  <c r="AL1054" i="6" s="1"/>
  <c r="M218" i="6"/>
  <c r="U218" i="6" s="1"/>
  <c r="AL218" i="6" s="1"/>
  <c r="M822" i="6"/>
  <c r="N151" i="6"/>
  <c r="V151" i="6" s="1"/>
  <c r="AM151" i="6" s="1"/>
  <c r="O206" i="6"/>
  <c r="P235" i="6"/>
  <c r="X235" i="6" s="1"/>
  <c r="AO235" i="6" s="1"/>
  <c r="M963" i="6"/>
  <c r="U963" i="6" s="1"/>
  <c r="AL963" i="6" s="1"/>
  <c r="AD963" i="6"/>
  <c r="P1307" i="6"/>
  <c r="X1307" i="6" s="1"/>
  <c r="AO1307" i="6" s="1"/>
  <c r="O1668" i="6"/>
  <c r="W1668" i="6" s="1"/>
  <c r="AN1668" i="6" s="1"/>
  <c r="O1804" i="6"/>
  <c r="W1804" i="6" s="1"/>
  <c r="AN1804" i="6" s="1"/>
  <c r="P1639" i="6"/>
  <c r="P640" i="6"/>
  <c r="X640" i="6" s="1"/>
  <c r="AO640" i="6" s="1"/>
  <c r="O411" i="6"/>
  <c r="K1055" i="6"/>
  <c r="S1055" i="6" s="1"/>
  <c r="AJ1055" i="6" s="1"/>
  <c r="M696" i="6"/>
  <c r="O1670" i="6"/>
  <c r="W1670" i="6" s="1"/>
  <c r="AN1670" i="6" s="1"/>
  <c r="O1295" i="6"/>
  <c r="W1295" i="6" s="1"/>
  <c r="AN1295" i="6" s="1"/>
  <c r="P1233" i="6"/>
  <c r="X1233" i="6" s="1"/>
  <c r="AO1233" i="6" s="1"/>
  <c r="P1437" i="6"/>
  <c r="N676" i="6"/>
  <c r="V676" i="6" s="1"/>
  <c r="AM676" i="6" s="1"/>
  <c r="N669" i="6"/>
  <c r="K1284" i="6"/>
  <c r="S1284" i="6" s="1"/>
  <c r="AJ1284" i="6" s="1"/>
  <c r="M442" i="6"/>
  <c r="U442" i="6" s="1"/>
  <c r="AL442" i="6" s="1"/>
  <c r="K1330" i="6"/>
  <c r="S1330" i="6" s="1"/>
  <c r="AJ1330" i="6" s="1"/>
  <c r="K1620" i="6"/>
  <c r="S1620" i="6" s="1"/>
  <c r="AJ1620" i="6" s="1"/>
  <c r="K544" i="6"/>
  <c r="S544" i="6" s="1"/>
  <c r="AJ544" i="6" s="1"/>
  <c r="P10" i="6"/>
  <c r="X10" i="6" s="1"/>
  <c r="AO10" i="6" s="1"/>
  <c r="N723" i="6"/>
  <c r="V723" i="6" s="1"/>
  <c r="AM723" i="6" s="1"/>
  <c r="N1792" i="6"/>
  <c r="N1827" i="6"/>
  <c r="V1827" i="6" s="1"/>
  <c r="AM1827" i="6" s="1"/>
  <c r="N1793" i="6"/>
  <c r="V1793" i="6" s="1"/>
  <c r="AM1793" i="6" s="1"/>
  <c r="P1672" i="6"/>
  <c r="O10" i="6"/>
  <c r="W10" i="6" s="1"/>
  <c r="N1807" i="6"/>
  <c r="V1807" i="6" s="1"/>
  <c r="AM1807" i="6" s="1"/>
  <c r="N1803" i="6"/>
  <c r="V1803" i="6" s="1"/>
  <c r="AM1803" i="6" s="1"/>
  <c r="N1108" i="6"/>
  <c r="V1108" i="6" s="1"/>
  <c r="AM1108" i="6" s="1"/>
  <c r="P408" i="6"/>
  <c r="X408" i="6" s="1"/>
  <c r="AO408" i="6" s="1"/>
  <c r="P303" i="6"/>
  <c r="X303" i="6" s="1"/>
  <c r="AO303" i="6" s="1"/>
  <c r="O299" i="6"/>
  <c r="W299" i="6" s="1"/>
  <c r="AN299" i="6" s="1"/>
  <c r="N984" i="6"/>
  <c r="V984" i="6" s="1"/>
  <c r="AM984" i="6" s="1"/>
  <c r="M816" i="6"/>
  <c r="U816" i="6" s="1"/>
  <c r="AL816" i="6" s="1"/>
  <c r="N816" i="6"/>
  <c r="M1586" i="6"/>
  <c r="U1586" i="6" s="1"/>
  <c r="AL1586" i="6" s="1"/>
  <c r="O1105" i="6"/>
  <c r="M1105" i="6"/>
  <c r="AD1105" i="6" s="1"/>
  <c r="N10" i="6"/>
  <c r="AE10" i="6" s="1"/>
  <c r="V457" i="6"/>
  <c r="AM457" i="6" s="1"/>
  <c r="N457" i="6"/>
  <c r="AE457" i="6" s="1"/>
  <c r="N251" i="6"/>
  <c r="V251" i="6" s="1"/>
  <c r="AM251" i="6" s="1"/>
  <c r="N87" i="6"/>
  <c r="AE87" i="6" s="1"/>
  <c r="P383" i="6"/>
  <c r="X383" i="6" s="1"/>
  <c r="AO383" i="6" s="1"/>
  <c r="P1289" i="6"/>
  <c r="X1289" i="6" s="1"/>
  <c r="AO1289" i="6" s="1"/>
  <c r="O1767" i="6"/>
  <c r="W1767" i="6" s="1"/>
  <c r="AN1767" i="6" s="1"/>
  <c r="N1868" i="6"/>
  <c r="V1868" i="6" s="1"/>
  <c r="AM1868" i="6" s="1"/>
  <c r="M1477" i="6"/>
  <c r="U1477" i="6" s="1"/>
  <c r="AL1477" i="6" s="1"/>
  <c r="W1574" i="6"/>
  <c r="AN1574" i="6" s="1"/>
  <c r="O1574" i="6"/>
  <c r="AF1574" i="6" s="1"/>
  <c r="M1037" i="6"/>
  <c r="U1037" i="6" s="1"/>
  <c r="AL1037" i="6" s="1"/>
  <c r="N765" i="6"/>
  <c r="M1592" i="6"/>
  <c r="U1592" i="6" s="1"/>
  <c r="AL1592" i="6" s="1"/>
  <c r="M1487" i="6"/>
  <c r="AD1487" i="6" s="1"/>
  <c r="M1004" i="6"/>
  <c r="U1004" i="6" s="1"/>
  <c r="AL1004" i="6" s="1"/>
  <c r="W1015" i="6"/>
  <c r="AN1015" i="6" s="1"/>
  <c r="O1015" i="6"/>
  <c r="AF1015" i="6" s="1"/>
  <c r="P924" i="6"/>
  <c r="X924" i="6" s="1"/>
  <c r="AO924" i="6" s="1"/>
  <c r="K1179" i="6"/>
  <c r="AB1179" i="6" s="1"/>
  <c r="K1546" i="6"/>
  <c r="S1546" i="6" s="1"/>
  <c r="AJ1546" i="6" s="1"/>
  <c r="K198" i="6"/>
  <c r="K511" i="6"/>
  <c r="S511" i="6" s="1"/>
  <c r="AJ511" i="6" s="1"/>
  <c r="S268" i="6"/>
  <c r="AJ268" i="6" s="1"/>
  <c r="K268" i="6"/>
  <c r="AB268" i="6" s="1"/>
  <c r="K242" i="6"/>
  <c r="S242" i="6" s="1"/>
  <c r="AJ242" i="6" s="1"/>
  <c r="M336" i="6"/>
  <c r="AD336" i="6" s="1"/>
  <c r="N146" i="6"/>
  <c r="V146" i="6" s="1"/>
  <c r="AM146" i="6" s="1"/>
  <c r="V255" i="6"/>
  <c r="AM255" i="6" s="1"/>
  <c r="N255" i="6"/>
  <c r="AE255" i="6" s="1"/>
  <c r="M1821" i="6"/>
  <c r="U1821" i="6" s="1"/>
  <c r="AL1821" i="6" s="1"/>
  <c r="P1352" i="6"/>
  <c r="O1723" i="6"/>
  <c r="W1723" i="6" s="1"/>
  <c r="AN1723" i="6" s="1"/>
  <c r="O1778" i="6"/>
  <c r="AF1778" i="6" s="1"/>
  <c r="M874" i="6"/>
  <c r="P1700" i="6"/>
  <c r="P1739" i="6"/>
  <c r="X1739" i="6" s="1"/>
  <c r="AO1739" i="6" s="1"/>
  <c r="M1678" i="6"/>
  <c r="O352" i="6"/>
  <c r="W352" i="6" s="1"/>
  <c r="AN352" i="6" s="1"/>
  <c r="O1855" i="6"/>
  <c r="W1855" i="6" s="1"/>
  <c r="AN1855" i="6" s="1"/>
  <c r="N1107" i="6"/>
  <c r="V1107" i="6" s="1"/>
  <c r="AM1107" i="6" s="1"/>
  <c r="N561" i="6"/>
  <c r="V561" i="6" s="1"/>
  <c r="AM561" i="6" s="1"/>
  <c r="M85" i="6"/>
  <c r="U85" i="6" s="1"/>
  <c r="AL85" i="6" s="1"/>
  <c r="P228" i="6"/>
  <c r="X228" i="6" s="1"/>
  <c r="AO228" i="6" s="1"/>
  <c r="K48" i="6"/>
  <c r="S48" i="6" s="1"/>
  <c r="AJ48" i="6" s="1"/>
  <c r="N1558" i="6"/>
  <c r="V1558" i="6" s="1"/>
  <c r="AM1558" i="6" s="1"/>
  <c r="M1236" i="6"/>
  <c r="U1236" i="6" s="1"/>
  <c r="AL1236" i="6" s="1"/>
  <c r="U211" i="6"/>
  <c r="AL211" i="6" s="1"/>
  <c r="M211" i="6"/>
  <c r="AD211" i="6" s="1"/>
  <c r="N967" i="6"/>
  <c r="V967" i="6" s="1"/>
  <c r="AM967" i="6" s="1"/>
  <c r="P1580" i="6"/>
  <c r="X1580" i="6" s="1"/>
  <c r="AO1580" i="6" s="1"/>
  <c r="O1058" i="6"/>
  <c r="W1058" i="6" s="1"/>
  <c r="AN1058" i="6" s="1"/>
  <c r="O1334" i="6"/>
  <c r="W1334" i="6" s="1"/>
  <c r="AN1334" i="6" s="1"/>
  <c r="N1352" i="6"/>
  <c r="V1352" i="6" s="1"/>
  <c r="AM1352" i="6" s="1"/>
  <c r="P1291" i="6"/>
  <c r="X1291" i="6" s="1"/>
  <c r="AO1291" i="6" s="1"/>
  <c r="O343" i="6"/>
  <c r="W343" i="6" s="1"/>
  <c r="AN343" i="6" s="1"/>
  <c r="M1529" i="6"/>
  <c r="U1529" i="6" s="1"/>
  <c r="AL1529" i="6" s="1"/>
  <c r="N1228" i="6"/>
  <c r="M952" i="6"/>
  <c r="U952" i="6" s="1"/>
  <c r="AL952" i="6" s="1"/>
  <c r="M827" i="6"/>
  <c r="U827" i="6" s="1"/>
  <c r="AL827" i="6" s="1"/>
  <c r="O779" i="6"/>
  <c r="W779" i="6" s="1"/>
  <c r="AN779" i="6" s="1"/>
  <c r="K832" i="6"/>
  <c r="S832" i="6" s="1"/>
  <c r="AJ832" i="6" s="1"/>
  <c r="K626" i="6"/>
  <c r="S626" i="6" s="1"/>
  <c r="AJ626" i="6" s="1"/>
  <c r="O278" i="6"/>
  <c r="W278" i="6" s="1"/>
  <c r="AN278" i="6" s="1"/>
  <c r="O1692" i="6"/>
  <c r="W1692" i="6" s="1"/>
  <c r="AN1692" i="6" s="1"/>
  <c r="P1139" i="6"/>
  <c r="O991" i="6"/>
  <c r="W991" i="6" s="1"/>
  <c r="AN991" i="6" s="1"/>
  <c r="N923" i="6"/>
  <c r="V923" i="6" s="1"/>
  <c r="AM923" i="6" s="1"/>
  <c r="M1016" i="6"/>
  <c r="U1016" i="6" s="1"/>
  <c r="AL1016" i="6" s="1"/>
  <c r="M1237" i="6"/>
  <c r="O481" i="6"/>
  <c r="W481" i="6" s="1"/>
  <c r="AN481" i="6" s="1"/>
  <c r="N404" i="6"/>
  <c r="V404" i="6" s="1"/>
  <c r="AM404" i="6" s="1"/>
  <c r="K477" i="6"/>
  <c r="S477" i="6" s="1"/>
  <c r="AJ477" i="6" s="1"/>
  <c r="P1822" i="6"/>
  <c r="X1822" i="6" s="1"/>
  <c r="AO1822" i="6" s="1"/>
  <c r="P1309" i="6"/>
  <c r="X1309" i="6" s="1"/>
  <c r="AO1309" i="6" s="1"/>
  <c r="P577" i="6"/>
  <c r="X577" i="6" s="1"/>
  <c r="AO577" i="6" s="1"/>
  <c r="N1497" i="6"/>
  <c r="V1497" i="6" s="1"/>
  <c r="AM1497" i="6" s="1"/>
  <c r="M830" i="6"/>
  <c r="U830" i="6" s="1"/>
  <c r="AL830" i="6" s="1"/>
  <c r="O126" i="6"/>
  <c r="W126" i="6" s="1"/>
  <c r="AN126" i="6" s="1"/>
  <c r="N761" i="6"/>
  <c r="V761" i="6" s="1"/>
  <c r="AM761" i="6" s="1"/>
  <c r="N493" i="6"/>
  <c r="V493" i="6" s="1"/>
  <c r="AM493" i="6" s="1"/>
  <c r="O1093" i="6"/>
  <c r="O459" i="6"/>
  <c r="W459" i="6" s="1"/>
  <c r="AN459" i="6" s="1"/>
  <c r="N1586" i="6"/>
  <c r="V1586" i="6" s="1"/>
  <c r="AM1586" i="6" s="1"/>
  <c r="AE1586" i="6"/>
  <c r="P1702" i="6"/>
  <c r="X1702" i="6" s="1"/>
  <c r="AO1702" i="6" s="1"/>
  <c r="O1324" i="6"/>
  <c r="W1324" i="6" s="1"/>
  <c r="AN1324" i="6" s="1"/>
  <c r="N1837" i="6"/>
  <c r="V1837" i="6" s="1"/>
  <c r="AM1837" i="6" s="1"/>
  <c r="P1101" i="6"/>
  <c r="X1101" i="6" s="1"/>
  <c r="AO1101" i="6" s="1"/>
  <c r="O500" i="6"/>
  <c r="W500" i="6" s="1"/>
  <c r="AN500" i="6" s="1"/>
  <c r="M278" i="6"/>
  <c r="M458" i="6"/>
  <c r="U458" i="6" s="1"/>
  <c r="AL458" i="6" s="1"/>
  <c r="P229" i="6"/>
  <c r="X229" i="6" s="1"/>
  <c r="AO229" i="6" s="1"/>
  <c r="M819" i="6"/>
  <c r="U819" i="6" s="1"/>
  <c r="AL819" i="6" s="1"/>
  <c r="M642" i="6"/>
  <c r="O1846" i="6"/>
  <c r="W1846" i="6" s="1"/>
  <c r="AN1846" i="6" s="1"/>
  <c r="O1289" i="6"/>
  <c r="W1289" i="6" s="1"/>
  <c r="AN1289" i="6" s="1"/>
  <c r="K1809" i="6"/>
  <c r="S1809" i="6" s="1"/>
  <c r="AJ1809" i="6" s="1"/>
  <c r="O1085" i="6"/>
  <c r="N498" i="6"/>
  <c r="V498" i="6" s="1"/>
  <c r="AM498" i="6" s="1"/>
  <c r="N348" i="6"/>
  <c r="V348" i="6" s="1"/>
  <c r="AM348" i="6" s="1"/>
  <c r="K1622" i="6"/>
  <c r="S1622" i="6" s="1"/>
  <c r="AJ1622" i="6" s="1"/>
  <c r="M1162" i="6"/>
  <c r="U1162" i="6" s="1"/>
  <c r="AL1162" i="6" s="1"/>
  <c r="N804" i="6"/>
  <c r="V804" i="6" s="1"/>
  <c r="AM804" i="6" s="1"/>
  <c r="K42" i="6"/>
  <c r="S42" i="6" s="1"/>
  <c r="AJ42" i="6" s="1"/>
  <c r="P1375" i="6"/>
  <c r="X1375" i="6" s="1"/>
  <c r="AO1375" i="6" s="1"/>
  <c r="O1425" i="6"/>
  <c r="W1425" i="6" s="1"/>
  <c r="AN1425" i="6" s="1"/>
  <c r="P1144" i="6"/>
  <c r="X1144" i="6" s="1"/>
  <c r="AO1144" i="6" s="1"/>
  <c r="N1202" i="6"/>
  <c r="V1202" i="6" s="1"/>
  <c r="AM1202" i="6" s="1"/>
  <c r="P195" i="6"/>
  <c r="X195" i="6" s="1"/>
  <c r="AO195" i="6" s="1"/>
  <c r="P491" i="6"/>
  <c r="X491" i="6" s="1"/>
  <c r="AO491" i="6" s="1"/>
  <c r="M1837" i="6"/>
  <c r="U1837" i="6" s="1"/>
  <c r="AL1837" i="6" s="1"/>
  <c r="P1304" i="6"/>
  <c r="AG1304" i="6" s="1"/>
  <c r="O1724" i="6"/>
  <c r="W1724" i="6" s="1"/>
  <c r="AN1724" i="6" s="1"/>
  <c r="S1619" i="6"/>
  <c r="AJ1619" i="6" s="1"/>
  <c r="K1619" i="6"/>
  <c r="AB1619" i="6" s="1"/>
  <c r="O855" i="6"/>
  <c r="W855" i="6" s="1"/>
  <c r="AN855" i="6" s="1"/>
  <c r="O1683" i="6"/>
  <c r="O1355" i="6"/>
  <c r="W1355" i="6" s="1"/>
  <c r="AN1355" i="6" s="1"/>
  <c r="M1562" i="6"/>
  <c r="AD1562" i="6" s="1"/>
  <c r="M1143" i="6"/>
  <c r="M961" i="6"/>
  <c r="O137" i="6"/>
  <c r="W137" i="6" s="1"/>
  <c r="AN137" i="6" s="1"/>
  <c r="O393" i="6"/>
  <c r="M1073" i="6"/>
  <c r="U1073" i="6" s="1"/>
  <c r="AL1073" i="6" s="1"/>
  <c r="K115" i="6"/>
  <c r="N520" i="6"/>
  <c r="M520" i="6"/>
  <c r="AD520" i="6" s="1"/>
  <c r="K279" i="6"/>
  <c r="S279" i="6" s="1"/>
  <c r="AJ279" i="6" s="1"/>
  <c r="O200" i="6"/>
  <c r="AF200" i="6" s="1"/>
  <c r="M273" i="6"/>
  <c r="AD273" i="6" s="1"/>
  <c r="N1229" i="6"/>
  <c r="N249" i="6"/>
  <c r="AE249" i="6" s="1"/>
  <c r="P1203" i="6"/>
  <c r="AG1203" i="6" s="1"/>
  <c r="O711" i="6"/>
  <c r="AF711" i="6" s="1"/>
  <c r="O845" i="6"/>
  <c r="N1329" i="6"/>
  <c r="AE1329" i="6" s="1"/>
  <c r="V1439" i="9"/>
  <c r="Q1439" i="6" s="1"/>
  <c r="P1799" i="6"/>
  <c r="X1799" i="6" s="1"/>
  <c r="AO1799" i="6" s="1"/>
  <c r="M1321" i="6"/>
  <c r="U1321" i="6" s="1"/>
  <c r="AL1321" i="6" s="1"/>
  <c r="P1676" i="6"/>
  <c r="AG1676" i="6" s="1"/>
  <c r="K480" i="6"/>
  <c r="AB480" i="6" s="1"/>
  <c r="O334" i="6"/>
  <c r="AF334" i="6" s="1"/>
  <c r="P326" i="6"/>
  <c r="M396" i="6"/>
  <c r="AD396" i="6" s="1"/>
  <c r="P1346" i="6"/>
  <c r="AG1346" i="6" s="1"/>
  <c r="V1226" i="9"/>
  <c r="Q1226" i="6" s="1"/>
  <c r="M1638" i="6"/>
  <c r="AD1638" i="6" s="1"/>
  <c r="O1605" i="6"/>
  <c r="AF1605" i="6" s="1"/>
  <c r="M430" i="6"/>
  <c r="AD430" i="6" s="1"/>
  <c r="O926" i="6"/>
  <c r="AF926" i="6" s="1"/>
  <c r="M1114" i="6"/>
  <c r="AD1114" i="6" s="1"/>
  <c r="P927" i="6"/>
  <c r="AG927" i="6" s="1"/>
  <c r="O1374" i="6"/>
  <c r="AF1374" i="6" s="1"/>
  <c r="N616" i="6"/>
  <c r="AE616" i="6" s="1"/>
  <c r="P1789" i="6"/>
  <c r="AG1789" i="6" s="1"/>
  <c r="P678" i="6"/>
  <c r="AG678" i="6" s="1"/>
  <c r="P788" i="6"/>
  <c r="AG788" i="6" s="1"/>
  <c r="O660" i="6"/>
  <c r="AF660" i="6" s="1"/>
  <c r="N1667" i="6"/>
  <c r="AE1667" i="6" s="1"/>
  <c r="N445" i="6"/>
  <c r="O1666" i="6"/>
  <c r="AF1666" i="6" s="1"/>
  <c r="N1833" i="6"/>
  <c r="AE1833" i="6" s="1"/>
  <c r="O750" i="6"/>
  <c r="O163" i="6"/>
  <c r="AF163" i="6" s="1"/>
  <c r="N358" i="6"/>
  <c r="V358" i="6" s="1"/>
  <c r="AM358" i="6" s="1"/>
  <c r="M1614" i="6"/>
  <c r="N647" i="6"/>
  <c r="AE647" i="6" s="1"/>
  <c r="O633" i="6"/>
  <c r="AF633" i="6" s="1"/>
  <c r="O1741" i="6"/>
  <c r="M1741" i="6"/>
  <c r="K1825" i="6"/>
  <c r="AB1825" i="6" s="1"/>
  <c r="O1160" i="6"/>
  <c r="AF1160" i="6" s="1"/>
  <c r="M1792" i="6"/>
  <c r="AD1792" i="6" s="1"/>
  <c r="P831" i="6"/>
  <c r="M1661" i="6"/>
  <c r="AD1661" i="6" s="1"/>
  <c r="P1412" i="6"/>
  <c r="AG1412" i="6" s="1"/>
  <c r="O653" i="6"/>
  <c r="AF653" i="6" s="1"/>
  <c r="N1170" i="6"/>
  <c r="N1214" i="6"/>
  <c r="AE1214" i="6" s="1"/>
  <c r="N1183" i="6"/>
  <c r="AE1183" i="6" s="1"/>
  <c r="K941" i="6"/>
  <c r="AB941" i="6" s="1"/>
  <c r="P632" i="6"/>
  <c r="AG632" i="6" s="1"/>
  <c r="K455" i="6"/>
  <c r="AB455" i="6" s="1"/>
  <c r="N1291" i="6"/>
  <c r="AE1291" i="6" s="1"/>
  <c r="M761" i="6"/>
  <c r="AD761" i="6" s="1"/>
  <c r="M749" i="6"/>
  <c r="N1444" i="6"/>
  <c r="AE1444" i="6" s="1"/>
  <c r="N1306" i="6"/>
  <c r="AE1306" i="6" s="1"/>
  <c r="O856" i="6"/>
  <c r="AF856" i="6" s="1"/>
  <c r="N175" i="6"/>
  <c r="M387" i="6"/>
  <c r="AD387" i="6" s="1"/>
  <c r="O588" i="6"/>
  <c r="AF588" i="6" s="1"/>
  <c r="N1401" i="6"/>
  <c r="AE1401" i="6" s="1"/>
  <c r="N1249" i="6"/>
  <c r="M438" i="6"/>
  <c r="AD438" i="6" s="1"/>
  <c r="O685" i="6"/>
  <c r="AF685" i="6" s="1"/>
  <c r="M1331" i="6"/>
  <c r="AD1331" i="6" s="1"/>
  <c r="M1240" i="6"/>
  <c r="AD1240" i="6" s="1"/>
  <c r="M1278" i="6"/>
  <c r="AD1278" i="6" s="1"/>
  <c r="M1766" i="6"/>
  <c r="AD1766" i="6" s="1"/>
  <c r="M1281" i="6"/>
  <c r="AD1281" i="6" s="1"/>
  <c r="O1272" i="6"/>
  <c r="O1252" i="6"/>
  <c r="AF1252" i="6" s="1"/>
  <c r="M1329" i="6"/>
  <c r="AD1329" i="6" s="1"/>
  <c r="M1292" i="6"/>
  <c r="AD1292" i="6" s="1"/>
  <c r="P1365" i="6"/>
  <c r="AG1365" i="6" s="1"/>
  <c r="P1691" i="6"/>
  <c r="AG1691" i="6" s="1"/>
  <c r="N557" i="6"/>
  <c r="AE557" i="6" s="1"/>
  <c r="N1077" i="6"/>
  <c r="M1543" i="6"/>
  <c r="AD1543" i="6" s="1"/>
  <c r="M1757" i="6"/>
  <c r="AD1757" i="6" s="1"/>
  <c r="M1864" i="6"/>
  <c r="AD1864" i="6" s="1"/>
  <c r="O1775" i="6"/>
  <c r="AF1775" i="6" s="1"/>
  <c r="O1535" i="6"/>
  <c r="AF1535" i="6" s="1"/>
  <c r="O1419" i="6"/>
  <c r="AF1419" i="6" s="1"/>
  <c r="O1248" i="6"/>
  <c r="AF1248" i="6" s="1"/>
  <c r="O839" i="6"/>
  <c r="M785" i="6"/>
  <c r="AD785" i="6" s="1"/>
  <c r="O468" i="6"/>
  <c r="AF468" i="6" s="1"/>
  <c r="M1509" i="6"/>
  <c r="AD1509" i="6" s="1"/>
  <c r="O318" i="6"/>
  <c r="AF318" i="6" s="1"/>
  <c r="N708" i="6"/>
  <c r="AE708" i="6" s="1"/>
  <c r="O700" i="6"/>
  <c r="AF700" i="6" s="1"/>
  <c r="O1820" i="6"/>
  <c r="AF1820" i="6" s="1"/>
  <c r="N1755" i="6"/>
  <c r="M1616" i="6"/>
  <c r="AD1616" i="6" s="1"/>
  <c r="P976" i="6"/>
  <c r="AG976" i="6" s="1"/>
  <c r="O1826" i="6"/>
  <c r="AF1826" i="6" s="1"/>
  <c r="O511" i="6"/>
  <c r="N1386" i="6"/>
  <c r="AE1386" i="6" s="1"/>
  <c r="O1326" i="6"/>
  <c r="AF1326" i="6" s="1"/>
  <c r="N383" i="6"/>
  <c r="AE383" i="6" s="1"/>
  <c r="M170" i="6"/>
  <c r="N1043" i="6"/>
  <c r="AE1043" i="6" s="1"/>
  <c r="N1235" i="6"/>
  <c r="AE1235" i="6" s="1"/>
  <c r="N682" i="6"/>
  <c r="AE682" i="6" s="1"/>
  <c r="O879" i="6"/>
  <c r="AF879" i="6" s="1"/>
  <c r="K363" i="6"/>
  <c r="AB363" i="6" s="1"/>
  <c r="O149" i="6"/>
  <c r="AF149" i="6" s="1"/>
  <c r="N389" i="6"/>
  <c r="AE389" i="6" s="1"/>
  <c r="M1580" i="6"/>
  <c r="M1154" i="6"/>
  <c r="AD1154" i="6" s="1"/>
  <c r="P893" i="6"/>
  <c r="AG893" i="6" s="1"/>
  <c r="K1181" i="6"/>
  <c r="AB1181" i="6" s="1"/>
  <c r="P1622" i="6"/>
  <c r="AG1622" i="6" s="1"/>
  <c r="K939" i="6"/>
  <c r="AB939" i="6" s="1"/>
  <c r="O639" i="6"/>
  <c r="AF639" i="6" s="1"/>
  <c r="K1343" i="6"/>
  <c r="AB1343" i="6" s="1"/>
  <c r="O175" i="6"/>
  <c r="N1029" i="6"/>
  <c r="AE1029" i="6" s="1"/>
  <c r="O599" i="6"/>
  <c r="AF599" i="6" s="1"/>
  <c r="M96" i="6"/>
  <c r="AD96" i="6" s="1"/>
  <c r="K803" i="6"/>
  <c r="O12" i="6"/>
  <c r="AF12" i="6" s="1"/>
  <c r="M394" i="6"/>
  <c r="AD394" i="6" s="1"/>
  <c r="M1780" i="6"/>
  <c r="AD1780" i="6" s="1"/>
  <c r="M1713" i="6"/>
  <c r="AD1713" i="6" s="1"/>
  <c r="P1095" i="6"/>
  <c r="M1697" i="6"/>
  <c r="AD1697" i="6" s="1"/>
  <c r="O656" i="6"/>
  <c r="AF656" i="6" s="1"/>
  <c r="M1797" i="6"/>
  <c r="AD1797" i="6" s="1"/>
  <c r="P1565" i="6"/>
  <c r="AG1565" i="6" s="1"/>
  <c r="N801" i="6"/>
  <c r="AE801" i="6" s="1"/>
  <c r="N870" i="6"/>
  <c r="AE870" i="6" s="1"/>
  <c r="K775" i="6"/>
  <c r="AB775" i="6" s="1"/>
  <c r="M753" i="6"/>
  <c r="N961" i="6"/>
  <c r="AE961" i="6" s="1"/>
  <c r="M539" i="6"/>
  <c r="AD539" i="6" s="1"/>
  <c r="O248" i="6"/>
  <c r="AF248" i="6" s="1"/>
  <c r="P1142" i="6"/>
  <c r="AG1142" i="6" s="1"/>
  <c r="K869" i="6"/>
  <c r="AB869" i="6" s="1"/>
  <c r="N1790" i="6"/>
  <c r="AE1790" i="6" s="1"/>
  <c r="M783" i="6"/>
  <c r="AD783" i="6" s="1"/>
  <c r="M504" i="6"/>
  <c r="M28" i="6"/>
  <c r="AD28" i="6" s="1"/>
  <c r="M490" i="6"/>
  <c r="AD490" i="6" s="1"/>
  <c r="M569" i="6"/>
  <c r="AD569" i="6" s="1"/>
  <c r="P1355" i="6"/>
  <c r="M823" i="6"/>
  <c r="AD823" i="6" s="1"/>
  <c r="P1325" i="6"/>
  <c r="AG1325" i="6" s="1"/>
  <c r="P1760" i="6"/>
  <c r="AG1760" i="6" s="1"/>
  <c r="P1618" i="6"/>
  <c r="AG1618" i="6" s="1"/>
  <c r="O567" i="6"/>
  <c r="AF567" i="6" s="1"/>
  <c r="O199" i="6"/>
  <c r="M646" i="6"/>
  <c r="AD646" i="6" s="1"/>
  <c r="P1190" i="6"/>
  <c r="AG1190" i="6" s="1"/>
  <c r="O837" i="6"/>
  <c r="AF837" i="6" s="1"/>
  <c r="O1656" i="6"/>
  <c r="AF1656" i="6" s="1"/>
  <c r="N1115" i="6"/>
  <c r="AE1115" i="6" s="1"/>
  <c r="K149" i="6"/>
  <c r="AB149" i="6" s="1"/>
  <c r="V839" i="9"/>
  <c r="N839" i="6"/>
  <c r="N832" i="6"/>
  <c r="AE832" i="6" s="1"/>
  <c r="P363" i="6"/>
  <c r="AG363" i="6" s="1"/>
  <c r="O908" i="6"/>
  <c r="AF908" i="6" s="1"/>
  <c r="M1214" i="6"/>
  <c r="N1270" i="6"/>
  <c r="AE1270" i="6" s="1"/>
  <c r="O1477" i="6"/>
  <c r="O1016" i="6"/>
  <c r="W1016" i="6" s="1"/>
  <c r="AN1016" i="6" s="1"/>
  <c r="M1385" i="6"/>
  <c r="K459" i="6"/>
  <c r="S459" i="6" s="1"/>
  <c r="AJ459" i="6" s="1"/>
  <c r="M1473" i="6"/>
  <c r="P1456" i="6"/>
  <c r="X1456" i="6" s="1"/>
  <c r="AO1456" i="6" s="1"/>
  <c r="W518" i="6"/>
  <c r="AN518" i="6" s="1"/>
  <c r="O518" i="6"/>
  <c r="AF518" i="6" s="1"/>
  <c r="M1277" i="6"/>
  <c r="U1277" i="6" s="1"/>
  <c r="AL1277" i="6" s="1"/>
  <c r="K1049" i="6"/>
  <c r="AB1049" i="6" s="1"/>
  <c r="N1848" i="6"/>
  <c r="V1848" i="6" s="1"/>
  <c r="AM1848" i="6" s="1"/>
  <c r="V664" i="6"/>
  <c r="AM664" i="6" s="1"/>
  <c r="N664" i="6"/>
  <c r="AE664" i="6" s="1"/>
  <c r="P726" i="6"/>
  <c r="X726" i="6" s="1"/>
  <c r="AO726" i="6" s="1"/>
  <c r="N771" i="6"/>
  <c r="M654" i="6"/>
  <c r="U654" i="6" s="1"/>
  <c r="AL654" i="6" s="1"/>
  <c r="O651" i="6"/>
  <c r="AF651" i="6" s="1"/>
  <c r="N1145" i="6"/>
  <c r="V1145" i="6" s="1"/>
  <c r="AM1145" i="6" s="1"/>
  <c r="K283" i="6"/>
  <c r="AB283" i="6" s="1"/>
  <c r="N1822" i="6"/>
  <c r="V542" i="9"/>
  <c r="Q542" i="6" s="1"/>
  <c r="AH542" i="6" s="1"/>
  <c r="O1818" i="6"/>
  <c r="K1230" i="6"/>
  <c r="AB1230" i="6" s="1"/>
  <c r="N1681" i="6"/>
  <c r="AE1681" i="6" s="1"/>
  <c r="K373" i="6"/>
  <c r="AB373" i="6" s="1"/>
  <c r="M424" i="6"/>
  <c r="N1063" i="6"/>
  <c r="AE1063" i="6" s="1"/>
  <c r="N1860" i="6"/>
  <c r="AE1860" i="6" s="1"/>
  <c r="N1856" i="6"/>
  <c r="O606" i="6"/>
  <c r="M930" i="6"/>
  <c r="AD930" i="6" s="1"/>
  <c r="M353" i="6"/>
  <c r="P1857" i="6"/>
  <c r="AG1857" i="6" s="1"/>
  <c r="O1777" i="6"/>
  <c r="AF1777" i="6" s="1"/>
  <c r="P1168" i="6"/>
  <c r="M928" i="6"/>
  <c r="AD928" i="6" s="1"/>
  <c r="P922" i="6"/>
  <c r="AG922" i="6" s="1"/>
  <c r="O1697" i="6"/>
  <c r="AF1697" i="6" s="1"/>
  <c r="O836" i="6"/>
  <c r="AF836" i="6" s="1"/>
  <c r="P1762" i="6"/>
  <c r="AG1762" i="6" s="1"/>
  <c r="O458" i="6"/>
  <c r="AF458" i="6" s="1"/>
  <c r="O498" i="6"/>
  <c r="AF498" i="6" s="1"/>
  <c r="N1205" i="6"/>
  <c r="AE1205" i="6" s="1"/>
  <c r="M555" i="6"/>
  <c r="AD555" i="6" s="1"/>
  <c r="K1634" i="6"/>
  <c r="AB1634" i="6" s="1"/>
  <c r="N1835" i="6"/>
  <c r="AE1835" i="6" s="1"/>
  <c r="P1449" i="6"/>
  <c r="AG1449" i="6" s="1"/>
  <c r="O1479" i="6"/>
  <c r="AF1479" i="6" s="1"/>
  <c r="P943" i="6"/>
  <c r="AG943" i="6" s="1"/>
  <c r="M1536" i="6"/>
  <c r="O469" i="6"/>
  <c r="AF469" i="6" s="1"/>
  <c r="N1364" i="6"/>
  <c r="AE1364" i="6" s="1"/>
  <c r="M1042" i="6"/>
  <c r="AD1042" i="6" s="1"/>
  <c r="M585" i="6"/>
  <c r="AD585" i="6" s="1"/>
  <c r="M256" i="6"/>
  <c r="AD256" i="6" s="1"/>
  <c r="P1865" i="6"/>
  <c r="AG1865" i="6" s="1"/>
  <c r="N1869" i="6"/>
  <c r="AE1869" i="6" s="1"/>
  <c r="M673" i="6"/>
  <c r="P1805" i="6"/>
  <c r="AG1805" i="6" s="1"/>
  <c r="M537" i="6"/>
  <c r="AD537" i="6" s="1"/>
  <c r="P1844" i="6"/>
  <c r="AG1844" i="6" s="1"/>
  <c r="O179" i="6"/>
  <c r="N319" i="6"/>
  <c r="AE319" i="6" s="1"/>
  <c r="M302" i="6"/>
  <c r="AD302" i="6" s="1"/>
  <c r="M1551" i="6"/>
  <c r="AD1551" i="6" s="1"/>
  <c r="K837" i="6"/>
  <c r="N1454" i="6"/>
  <c r="AE1454" i="6" s="1"/>
  <c r="M1617" i="6"/>
  <c r="AD1617" i="6" s="1"/>
  <c r="M1161" i="6"/>
  <c r="AD1161" i="6" s="1"/>
  <c r="O1745" i="6"/>
  <c r="AF1745" i="6" s="1"/>
  <c r="P1135" i="6"/>
  <c r="AG1135" i="6" s="1"/>
  <c r="O1822" i="6"/>
  <c r="AF1822" i="6" s="1"/>
  <c r="P1571" i="6"/>
  <c r="AG1571" i="6" s="1"/>
  <c r="K847" i="6"/>
  <c r="N1857" i="6"/>
  <c r="P1292" i="6"/>
  <c r="AG1292" i="6" s="1"/>
  <c r="O1516" i="6"/>
  <c r="AF1516" i="6" s="1"/>
  <c r="O1288" i="6"/>
  <c r="AF1288" i="6" s="1"/>
  <c r="P1186" i="6"/>
  <c r="O969" i="6"/>
  <c r="AF969" i="6" s="1"/>
  <c r="O771" i="6"/>
  <c r="AF771" i="6" s="1"/>
  <c r="K1217" i="6"/>
  <c r="AB1217" i="6" s="1"/>
  <c r="P1716" i="6"/>
  <c r="O557" i="6"/>
  <c r="AF557" i="6" s="1"/>
  <c r="O1361" i="6"/>
  <c r="AF1361" i="6" s="1"/>
  <c r="K979" i="6"/>
  <c r="AB979" i="6" s="1"/>
  <c r="M1205" i="6"/>
  <c r="M1627" i="6"/>
  <c r="AD1627" i="6" s="1"/>
  <c r="M1355" i="6"/>
  <c r="AD1355" i="6" s="1"/>
  <c r="M1518" i="6"/>
  <c r="AD1518" i="6" s="1"/>
  <c r="M1461" i="6"/>
  <c r="M1568" i="6"/>
  <c r="AD1568" i="6" s="1"/>
  <c r="M1270" i="6"/>
  <c r="AD1270" i="6" s="1"/>
  <c r="M1762" i="6"/>
  <c r="AD1762" i="6" s="1"/>
  <c r="M1624" i="6"/>
  <c r="AD1624" i="6" s="1"/>
  <c r="O1595" i="6"/>
  <c r="AF1595" i="6" s="1"/>
  <c r="O1195" i="6"/>
  <c r="AF1195" i="6" s="1"/>
  <c r="O1271" i="6"/>
  <c r="AF1271" i="6" s="1"/>
  <c r="P1214" i="6"/>
  <c r="P1310" i="6"/>
  <c r="AG1310" i="6" s="1"/>
  <c r="K1759" i="6"/>
  <c r="AB1759" i="6" s="1"/>
  <c r="K1779" i="6"/>
  <c r="AB1779" i="6" s="1"/>
  <c r="O1110" i="6"/>
  <c r="O1241" i="6"/>
  <c r="AF1241" i="6" s="1"/>
  <c r="O946" i="6"/>
  <c r="AF946" i="6" s="1"/>
  <c r="M1249" i="6"/>
  <c r="AD1249" i="6" s="1"/>
  <c r="K1257" i="6"/>
  <c r="AB1257" i="6" s="1"/>
  <c r="P1394" i="6"/>
  <c r="AG1394" i="6" s="1"/>
  <c r="O325" i="6"/>
  <c r="AF325" i="6" s="1"/>
  <c r="M157" i="6"/>
  <c r="M332" i="6"/>
  <c r="AD332" i="6" s="1"/>
  <c r="N1633" i="6"/>
  <c r="AE1633" i="6" s="1"/>
  <c r="O1344" i="6"/>
  <c r="AF1344" i="6" s="1"/>
  <c r="N1715" i="6"/>
  <c r="M998" i="6"/>
  <c r="AD998" i="6" s="1"/>
  <c r="P531" i="6"/>
  <c r="AG531" i="6" s="1"/>
  <c r="N662" i="6"/>
  <c r="AE662" i="6" s="1"/>
  <c r="M246" i="6"/>
  <c r="AD246" i="6" s="1"/>
  <c r="M1038" i="6"/>
  <c r="AD1038" i="6" s="1"/>
  <c r="O509" i="6"/>
  <c r="AF509" i="6" s="1"/>
  <c r="M421" i="6"/>
  <c r="AD421" i="6" s="1"/>
  <c r="O1368" i="6"/>
  <c r="AF1368" i="6" s="1"/>
  <c r="P902" i="6"/>
  <c r="X902" i="6" s="1"/>
  <c r="AO902" i="6" s="1"/>
  <c r="P1664" i="6"/>
  <c r="AG1664" i="6" s="1"/>
  <c r="O1768" i="6"/>
  <c r="AF1768" i="6" s="1"/>
  <c r="O1486" i="6"/>
  <c r="AF1486" i="6" s="1"/>
  <c r="O1761" i="6"/>
  <c r="AF1761" i="6" s="1"/>
  <c r="P1398" i="6"/>
  <c r="AG1398" i="6" s="1"/>
  <c r="P1138" i="6"/>
  <c r="AG1138" i="6" s="1"/>
  <c r="M1676" i="6"/>
  <c r="AD1676" i="6" s="1"/>
  <c r="O1688" i="6"/>
  <c r="O1401" i="6"/>
  <c r="AF1401" i="6" s="1"/>
  <c r="O1559" i="6"/>
  <c r="AF1559" i="6" s="1"/>
  <c r="P1737" i="6"/>
  <c r="AG1737" i="6" s="1"/>
  <c r="P1731" i="6"/>
  <c r="P644" i="6"/>
  <c r="AG644" i="6" s="1"/>
  <c r="O436" i="6"/>
  <c r="AF436" i="6" s="1"/>
  <c r="N1132" i="6"/>
  <c r="AE1132" i="6" s="1"/>
  <c r="M1197" i="6"/>
  <c r="K475" i="6"/>
  <c r="AB475" i="6" s="1"/>
  <c r="N791" i="6"/>
  <c r="AE791" i="6" s="1"/>
  <c r="O319" i="6"/>
  <c r="AF319" i="6" s="1"/>
  <c r="M680" i="6"/>
  <c r="AD680" i="6" s="1"/>
  <c r="M1230" i="6"/>
  <c r="AD1230" i="6" s="1"/>
  <c r="P264" i="6"/>
  <c r="AG264" i="6" s="1"/>
  <c r="N368" i="6"/>
  <c r="AE368" i="6" s="1"/>
  <c r="O73" i="6"/>
  <c r="P1159" i="6"/>
  <c r="AG1159" i="6" s="1"/>
  <c r="N236" i="6"/>
  <c r="AE236" i="6" s="1"/>
  <c r="N904" i="6"/>
  <c r="AE904" i="6" s="1"/>
  <c r="M398" i="6"/>
  <c r="P852" i="6"/>
  <c r="AG852" i="6" s="1"/>
  <c r="O455" i="6"/>
  <c r="AF455" i="6" s="1"/>
  <c r="O402" i="6"/>
  <c r="AF402" i="6" s="1"/>
  <c r="M1227" i="6"/>
  <c r="U1227" i="6" s="1"/>
  <c r="AL1227" i="6" s="1"/>
  <c r="O478" i="6"/>
  <c r="W478" i="6" s="1"/>
  <c r="AN478" i="6" s="1"/>
  <c r="O415" i="6"/>
  <c r="W415" i="6" s="1"/>
  <c r="AN415" i="6" s="1"/>
  <c r="N970" i="6"/>
  <c r="V970" i="6" s="1"/>
  <c r="AM970" i="6" s="1"/>
  <c r="N1103" i="6"/>
  <c r="V1103" i="6" s="1"/>
  <c r="AM1103" i="6" s="1"/>
  <c r="N1326" i="6"/>
  <c r="V1326" i="6" s="1"/>
  <c r="AM1326" i="6" s="1"/>
  <c r="N828" i="6"/>
  <c r="V828" i="6" s="1"/>
  <c r="AM828" i="6" s="1"/>
  <c r="M648" i="6"/>
  <c r="U648" i="6" s="1"/>
  <c r="AL648" i="6" s="1"/>
  <c r="M172" i="6"/>
  <c r="U172" i="6" s="1"/>
  <c r="AL172" i="6" s="1"/>
  <c r="M488" i="6"/>
  <c r="U488" i="6" s="1"/>
  <c r="AL488" i="6" s="1"/>
  <c r="N339" i="6"/>
  <c r="V339" i="6" s="1"/>
  <c r="AM339" i="6" s="1"/>
  <c r="M973" i="6"/>
  <c r="U973" i="6" s="1"/>
  <c r="AL973" i="6" s="1"/>
  <c r="M1159" i="6"/>
  <c r="U1159" i="6" s="1"/>
  <c r="AL1159" i="6" s="1"/>
  <c r="N428" i="6"/>
  <c r="AE428" i="6" s="1"/>
  <c r="M656" i="6"/>
  <c r="AD656" i="6" s="1"/>
  <c r="P160" i="6"/>
  <c r="N185" i="6"/>
  <c r="AE185" i="6" s="1"/>
  <c r="M988" i="6"/>
  <c r="AD988" i="6" s="1"/>
  <c r="P1509" i="6"/>
  <c r="AG1509" i="6" s="1"/>
  <c r="P1213" i="6"/>
  <c r="O1640" i="6"/>
  <c r="AF1640" i="6" s="1"/>
  <c r="O1850" i="6"/>
  <c r="AF1850" i="6" s="1"/>
  <c r="O1632" i="6"/>
  <c r="AF1632" i="6" s="1"/>
  <c r="O1057" i="6"/>
  <c r="AF1057" i="6" s="1"/>
  <c r="P1227" i="6"/>
  <c r="AG1227" i="6" s="1"/>
  <c r="O662" i="6"/>
  <c r="AF662" i="6" s="1"/>
  <c r="N1511" i="6"/>
  <c r="AE1511" i="6" s="1"/>
  <c r="N690" i="6"/>
  <c r="N775" i="6"/>
  <c r="AE775" i="6" s="1"/>
  <c r="O324" i="6"/>
  <c r="AF324" i="6" s="1"/>
  <c r="M1394" i="6"/>
  <c r="AD1394" i="6" s="1"/>
  <c r="N1678" i="6"/>
  <c r="M341" i="6"/>
  <c r="AD341" i="6" s="1"/>
  <c r="M479" i="6"/>
  <c r="AD479" i="6" s="1"/>
  <c r="O263" i="6"/>
  <c r="AF263" i="6" s="1"/>
  <c r="N1335" i="6"/>
  <c r="M643" i="6"/>
  <c r="AD643" i="6" s="1"/>
  <c r="N990" i="6"/>
  <c r="AE990" i="6" s="1"/>
  <c r="N137" i="6"/>
  <c r="AE137" i="6" s="1"/>
  <c r="P1109" i="6"/>
  <c r="O1533" i="6"/>
  <c r="AF1533" i="6" s="1"/>
  <c r="P1140" i="6"/>
  <c r="AG1140" i="6" s="1"/>
  <c r="O763" i="6"/>
  <c r="AF763" i="6" s="1"/>
  <c r="K1147" i="6"/>
  <c r="K1195" i="6"/>
  <c r="AB1195" i="6" s="1"/>
  <c r="M1666" i="6"/>
  <c r="AD1666" i="6" s="1"/>
  <c r="P1584" i="6"/>
  <c r="AG1584" i="6" s="1"/>
  <c r="N1315" i="6"/>
  <c r="N701" i="6"/>
  <c r="AE701" i="6" s="1"/>
  <c r="M1078" i="6"/>
  <c r="AD1078" i="6" s="1"/>
  <c r="K1731" i="6"/>
  <c r="O1155" i="6"/>
  <c r="AF1155" i="6" s="1"/>
  <c r="M1453" i="6"/>
  <c r="AD1453" i="6" s="1"/>
  <c r="P1715" i="6"/>
  <c r="AG1715" i="6" s="1"/>
  <c r="P1638" i="6"/>
  <c r="P689" i="6"/>
  <c r="AG689" i="6" s="1"/>
  <c r="O587" i="6"/>
  <c r="AF587" i="6" s="1"/>
  <c r="O85" i="6"/>
  <c r="AF85" i="6" s="1"/>
  <c r="O1177" i="6"/>
  <c r="AF1177" i="6" s="1"/>
  <c r="M1445" i="6"/>
  <c r="AD1445" i="6" s="1"/>
  <c r="O1138" i="6"/>
  <c r="AF1138" i="6" s="1"/>
  <c r="K213" i="6"/>
  <c r="AB213" i="6" s="1"/>
  <c r="N1707" i="6"/>
  <c r="M265" i="6"/>
  <c r="AD265" i="6" s="1"/>
  <c r="N714" i="6"/>
  <c r="AE714" i="6" s="1"/>
  <c r="K820" i="6"/>
  <c r="AB820" i="6" s="1"/>
  <c r="P1103" i="6"/>
  <c r="K170" i="6"/>
  <c r="AB170" i="6" s="1"/>
  <c r="N625" i="6"/>
  <c r="AE625" i="6" s="1"/>
  <c r="N914" i="6"/>
  <c r="AE914" i="6" s="1"/>
  <c r="M1721" i="6"/>
  <c r="AD1721" i="6" s="1"/>
  <c r="P1341" i="6"/>
  <c r="AG1341" i="6" s="1"/>
  <c r="O1612" i="6"/>
  <c r="O1411" i="6"/>
  <c r="AF1411" i="6" s="1"/>
  <c r="P1162" i="6"/>
  <c r="AG1162" i="6" s="1"/>
  <c r="P1046" i="6"/>
  <c r="AG1046" i="6" s="1"/>
  <c r="K1345" i="6"/>
  <c r="AB1345" i="6" s="1"/>
  <c r="M760" i="6"/>
  <c r="AD760" i="6" s="1"/>
  <c r="M1305" i="6"/>
  <c r="AD1305" i="6" s="1"/>
  <c r="O154" i="6"/>
  <c r="AF154" i="6" s="1"/>
  <c r="M562" i="6"/>
  <c r="M652" i="6"/>
  <c r="AD652" i="6" s="1"/>
  <c r="O848" i="6"/>
  <c r="AF848" i="6" s="1"/>
  <c r="P820" i="6"/>
  <c r="AG820" i="6" s="1"/>
  <c r="M1363" i="6"/>
  <c r="K801" i="6"/>
  <c r="AB801" i="6" s="1"/>
  <c r="N1316" i="6"/>
  <c r="AE1316" i="6" s="1"/>
  <c r="N1001" i="6"/>
  <c r="AE1001" i="6" s="1"/>
  <c r="K105" i="6"/>
  <c r="P690" i="6"/>
  <c r="AG690" i="6" s="1"/>
  <c r="K1506" i="6"/>
  <c r="S1506" i="6" s="1"/>
  <c r="AJ1506" i="6" s="1"/>
  <c r="O1239" i="6"/>
  <c r="M666" i="6"/>
  <c r="M1802" i="6"/>
  <c r="N987" i="6"/>
  <c r="AE987" i="6" s="1"/>
  <c r="O1565" i="6"/>
  <c r="AF1565" i="6" s="1"/>
  <c r="P1063" i="6"/>
  <c r="AG1063" i="6" s="1"/>
  <c r="P1100" i="6"/>
  <c r="M1683" i="6"/>
  <c r="AD1683" i="6" s="1"/>
  <c r="K1395" i="6"/>
  <c r="AB1395" i="6" s="1"/>
  <c r="O76" i="6"/>
  <c r="AF76" i="6" s="1"/>
  <c r="M1136" i="6"/>
  <c r="AD1136" i="6" s="1"/>
  <c r="P121" i="6"/>
  <c r="AG121" i="6" s="1"/>
  <c r="N488" i="6"/>
  <c r="AE488" i="6" s="1"/>
  <c r="N149" i="6"/>
  <c r="M255" i="6"/>
  <c r="AD255" i="6" s="1"/>
  <c r="O1103" i="6"/>
  <c r="AF1103" i="6" s="1"/>
  <c r="M268" i="6"/>
  <c r="AD268" i="6" s="1"/>
  <c r="M1760" i="6"/>
  <c r="AD1760" i="6" s="1"/>
  <c r="O1589" i="6"/>
  <c r="O1033" i="6"/>
  <c r="AF1033" i="6" s="1"/>
  <c r="M1695" i="6"/>
  <c r="AD1695" i="6" s="1"/>
  <c r="P1730" i="6"/>
  <c r="AG1730" i="6" s="1"/>
  <c r="K1317" i="6"/>
  <c r="N1764" i="6"/>
  <c r="AE1764" i="6" s="1"/>
  <c r="O1348" i="6"/>
  <c r="AF1348" i="6" s="1"/>
  <c r="M1082" i="6"/>
  <c r="AD1082" i="6" s="1"/>
  <c r="K471" i="6"/>
  <c r="AB471" i="6" s="1"/>
  <c r="N829" i="6"/>
  <c r="AE829" i="6" s="1"/>
  <c r="O122" i="6"/>
  <c r="AF122" i="6" s="1"/>
  <c r="M893" i="6"/>
  <c r="AD893" i="6" s="1"/>
  <c r="O363" i="6"/>
  <c r="P537" i="6"/>
  <c r="AG537" i="6" s="1"/>
  <c r="N969" i="6"/>
  <c r="AE969" i="6" s="1"/>
  <c r="K616" i="6"/>
  <c r="AB616" i="6" s="1"/>
  <c r="P1792" i="6"/>
  <c r="AG1792" i="6" s="1"/>
  <c r="O1257" i="6"/>
  <c r="AF1257" i="6" s="1"/>
  <c r="K1757" i="6"/>
  <c r="AB1757" i="6" s="1"/>
  <c r="M954" i="6"/>
  <c r="O1196" i="6"/>
  <c r="AF1196" i="6" s="1"/>
  <c r="V1709" i="9"/>
  <c r="Q1709" i="6" s="1"/>
  <c r="N1709" i="6"/>
  <c r="AE1709" i="6" s="1"/>
  <c r="K669" i="6"/>
  <c r="S669" i="6" s="1"/>
  <c r="AJ669" i="6" s="1"/>
  <c r="M809" i="6"/>
  <c r="U809" i="6" s="1"/>
  <c r="AL809" i="6" s="1"/>
  <c r="P1854" i="6"/>
  <c r="AG1854" i="6" s="1"/>
  <c r="M862" i="6"/>
  <c r="M472" i="6"/>
  <c r="AD472" i="6" s="1"/>
  <c r="P1785" i="6"/>
  <c r="X1785" i="6" s="1"/>
  <c r="AO1785" i="6" s="1"/>
  <c r="P1859" i="6"/>
  <c r="X1859" i="6" s="1"/>
  <c r="AO1859" i="6" s="1"/>
  <c r="N876" i="6"/>
  <c r="V876" i="6" s="1"/>
  <c r="AM876" i="6" s="1"/>
  <c r="N1824" i="6"/>
  <c r="AE1824" i="6" s="1"/>
  <c r="N1482" i="6"/>
  <c r="AE1482" i="6" s="1"/>
  <c r="K1531" i="6"/>
  <c r="AB1531" i="6" s="1"/>
  <c r="N1815" i="6"/>
  <c r="V1815" i="6" s="1"/>
  <c r="AM1815" i="6" s="1"/>
  <c r="O1615" i="6"/>
  <c r="W1615" i="6" s="1"/>
  <c r="AN1615" i="6" s="1"/>
  <c r="O1733" i="6"/>
  <c r="W1733" i="6" s="1"/>
  <c r="AN1733" i="6" s="1"/>
  <c r="O1731" i="6"/>
  <c r="W1731" i="6" s="1"/>
  <c r="AN1731" i="6" s="1"/>
  <c r="O1528" i="6"/>
  <c r="W1528" i="6" s="1"/>
  <c r="AN1528" i="6" s="1"/>
  <c r="O1644" i="6"/>
  <c r="W1644" i="6" s="1"/>
  <c r="AN1644" i="6" s="1"/>
  <c r="P1348" i="6"/>
  <c r="X1348" i="6" s="1"/>
  <c r="AO1348" i="6" s="1"/>
  <c r="O658" i="6"/>
  <c r="W658" i="6" s="1"/>
  <c r="AN658" i="6" s="1"/>
  <c r="O381" i="6"/>
  <c r="W381" i="6" s="1"/>
  <c r="AN381" i="6" s="1"/>
  <c r="O203" i="6"/>
  <c r="W203" i="6" s="1"/>
  <c r="AN203" i="6" s="1"/>
  <c r="N1075" i="6"/>
  <c r="V1075" i="6" s="1"/>
  <c r="AM1075" i="6" s="1"/>
  <c r="N1040" i="6"/>
  <c r="N1620" i="6"/>
  <c r="V1620" i="6" s="1"/>
  <c r="AM1620" i="6" s="1"/>
  <c r="K197" i="6"/>
  <c r="M1158" i="6"/>
  <c r="U1158" i="6" s="1"/>
  <c r="AL1158" i="6" s="1"/>
  <c r="O613" i="6"/>
  <c r="M173" i="6"/>
  <c r="U173" i="6" s="1"/>
  <c r="AL173" i="6" s="1"/>
  <c r="K894" i="6"/>
  <c r="S894" i="6" s="1"/>
  <c r="AJ894" i="6" s="1"/>
  <c r="N32" i="6"/>
  <c r="V32" i="6" s="1"/>
  <c r="AM32" i="6" s="1"/>
  <c r="M856" i="6"/>
  <c r="U856" i="6" s="1"/>
  <c r="AL856" i="6" s="1"/>
  <c r="M535" i="6"/>
  <c r="U535" i="6" s="1"/>
  <c r="AL535" i="6" s="1"/>
  <c r="O920" i="6"/>
  <c r="W920" i="6" s="1"/>
  <c r="AN920" i="6" s="1"/>
  <c r="K1812" i="6"/>
  <c r="S1812" i="6" s="1"/>
  <c r="AJ1812" i="6" s="1"/>
  <c r="K1244" i="6"/>
  <c r="S1244" i="6" s="1"/>
  <c r="AJ1244" i="6" s="1"/>
  <c r="M1148" i="6"/>
  <c r="AD1148" i="6" s="1"/>
  <c r="M1492" i="6"/>
  <c r="AD1492" i="6" s="1"/>
  <c r="M1472" i="6"/>
  <c r="AD1472" i="6" s="1"/>
  <c r="O1568" i="6"/>
  <c r="AF1568" i="6" s="1"/>
  <c r="O659" i="6"/>
  <c r="AF659" i="6" s="1"/>
  <c r="N534" i="6"/>
  <c r="AE534" i="6" s="1"/>
  <c r="N187" i="6"/>
  <c r="AE187" i="6" s="1"/>
  <c r="N803" i="6"/>
  <c r="AE803" i="6" s="1"/>
  <c r="N685" i="6"/>
  <c r="AE685" i="6" s="1"/>
  <c r="M536" i="6"/>
  <c r="AD536" i="6" s="1"/>
  <c r="M41" i="6"/>
  <c r="AD41" i="6" s="1"/>
  <c r="O596" i="6"/>
  <c r="N212" i="6"/>
  <c r="AE212" i="6" s="1"/>
  <c r="N1554" i="6"/>
  <c r="AE1554" i="6" s="1"/>
  <c r="N1471" i="6"/>
  <c r="AE1471" i="6" s="1"/>
  <c r="M306" i="6"/>
  <c r="AD306" i="6" s="1"/>
  <c r="M1431" i="6"/>
  <c r="AD1431" i="6" s="1"/>
  <c r="M1639" i="6"/>
  <c r="AD1639" i="6" s="1"/>
  <c r="M1854" i="6"/>
  <c r="AD1854" i="6" s="1"/>
  <c r="M1564" i="6"/>
  <c r="M1731" i="6"/>
  <c r="AD1731" i="6" s="1"/>
  <c r="M1593" i="6"/>
  <c r="AD1593" i="6" s="1"/>
  <c r="O1754" i="6"/>
  <c r="AF1754" i="6" s="1"/>
  <c r="O1435" i="6"/>
  <c r="AF1435" i="6" s="1"/>
  <c r="N1859" i="6"/>
  <c r="AE1859" i="6" s="1"/>
  <c r="M1776" i="6"/>
  <c r="AD1776" i="6" s="1"/>
  <c r="M940" i="6"/>
  <c r="AD940" i="6" s="1"/>
  <c r="M1135" i="6"/>
  <c r="AD1135" i="6" s="1"/>
  <c r="M1738" i="6"/>
  <c r="M1769" i="6"/>
  <c r="AD1769" i="6" s="1"/>
  <c r="P694" i="6"/>
  <c r="AG694" i="6" s="1"/>
  <c r="O1780" i="6"/>
  <c r="W1780" i="6" s="1"/>
  <c r="AN1780" i="6" s="1"/>
  <c r="O1527" i="6"/>
  <c r="W1527" i="6" s="1"/>
  <c r="AN1527" i="6" s="1"/>
  <c r="P1198" i="6"/>
  <c r="X1198" i="6" s="1"/>
  <c r="AO1198" i="6" s="1"/>
  <c r="M703" i="6"/>
  <c r="U703" i="6" s="1"/>
  <c r="AL703" i="6" s="1"/>
  <c r="O681" i="6"/>
  <c r="W681" i="6" s="1"/>
  <c r="AN681" i="6" s="1"/>
  <c r="K12" i="6"/>
  <c r="S12" i="6" s="1"/>
  <c r="AJ12" i="6" s="1"/>
  <c r="M854" i="6"/>
  <c r="U854" i="6" s="1"/>
  <c r="AL854" i="6" s="1"/>
  <c r="M897" i="6"/>
  <c r="U897" i="6" s="1"/>
  <c r="AL897" i="6" s="1"/>
  <c r="K1003" i="6"/>
  <c r="S1003" i="6" s="1"/>
  <c r="AJ1003" i="6" s="1"/>
  <c r="K354" i="6"/>
  <c r="S354" i="6" s="1"/>
  <c r="AJ354" i="6" s="1"/>
  <c r="N1169" i="6"/>
  <c r="V1169" i="6" s="1"/>
  <c r="AM1169" i="6" s="1"/>
  <c r="O706" i="6"/>
  <c r="W706" i="6" s="1"/>
  <c r="AN706" i="6" s="1"/>
  <c r="N234" i="6"/>
  <c r="V234" i="6" s="1"/>
  <c r="AM234" i="6" s="1"/>
  <c r="K1100" i="6"/>
  <c r="S1100" i="6" s="1"/>
  <c r="AJ1100" i="6" s="1"/>
  <c r="N1537" i="6"/>
  <c r="V1537" i="6" s="1"/>
  <c r="AM1537" i="6" s="1"/>
  <c r="P809" i="6"/>
  <c r="X809" i="6" s="1"/>
  <c r="AO809" i="6" s="1"/>
  <c r="N1767" i="6"/>
  <c r="V1767" i="6" s="1"/>
  <c r="AM1767" i="6" s="1"/>
  <c r="K844" i="6"/>
  <c r="S844" i="6" s="1"/>
  <c r="AJ844" i="6" s="1"/>
  <c r="N930" i="6"/>
  <c r="V930" i="6" s="1"/>
  <c r="AM930" i="6" s="1"/>
  <c r="M977" i="6"/>
  <c r="U977" i="6" s="1"/>
  <c r="AL977" i="6" s="1"/>
  <c r="N1253" i="6"/>
  <c r="V1253" i="6" s="1"/>
  <c r="AM1253" i="6" s="1"/>
  <c r="O776" i="6"/>
  <c r="W776" i="6" s="1"/>
  <c r="AN776" i="6" s="1"/>
  <c r="M966" i="6"/>
  <c r="U966" i="6" s="1"/>
  <c r="AL966" i="6" s="1"/>
  <c r="O963" i="6"/>
  <c r="W963" i="6" s="1"/>
  <c r="AN963" i="6" s="1"/>
  <c r="M1765" i="6"/>
  <c r="U1765" i="6" s="1"/>
  <c r="AL1765" i="6" s="1"/>
  <c r="P1680" i="6"/>
  <c r="X1680" i="6" s="1"/>
  <c r="AO1680" i="6" s="1"/>
  <c r="P1275" i="6"/>
  <c r="X1275" i="6" s="1"/>
  <c r="AO1275" i="6" s="1"/>
  <c r="P1503" i="6"/>
  <c r="X1503" i="6" s="1"/>
  <c r="AO1503" i="6" s="1"/>
  <c r="O1500" i="6"/>
  <c r="AF1500" i="6" s="1"/>
  <c r="O1049" i="6"/>
  <c r="W1049" i="6" s="1"/>
  <c r="AN1049" i="6" s="1"/>
  <c r="O1545" i="6"/>
  <c r="W1545" i="6" s="1"/>
  <c r="AN1545" i="6" s="1"/>
  <c r="O1280" i="6"/>
  <c r="W1280" i="6" s="1"/>
  <c r="AN1280" i="6" s="1"/>
  <c r="O772" i="6"/>
  <c r="W772" i="6" s="1"/>
  <c r="AN772" i="6" s="1"/>
  <c r="M1706" i="6"/>
  <c r="U1706" i="6" s="1"/>
  <c r="AL1706" i="6" s="1"/>
  <c r="O1788" i="6"/>
  <c r="W1788" i="6" s="1"/>
  <c r="AN1788" i="6" s="1"/>
  <c r="M1677" i="6"/>
  <c r="AD1677" i="6" s="1"/>
  <c r="P1745" i="6"/>
  <c r="X1745" i="6" s="1"/>
  <c r="AO1745" i="6" s="1"/>
  <c r="P1323" i="6"/>
  <c r="X1323" i="6" s="1"/>
  <c r="AO1323" i="6" s="1"/>
  <c r="O566" i="6"/>
  <c r="W566" i="6" s="1"/>
  <c r="AN566" i="6" s="1"/>
  <c r="N1142" i="6"/>
  <c r="V1142" i="6" s="1"/>
  <c r="AM1142" i="6" s="1"/>
  <c r="P384" i="6"/>
  <c r="X384" i="6" s="1"/>
  <c r="AO384" i="6" s="1"/>
  <c r="M740" i="6"/>
  <c r="U740" i="6" s="1"/>
  <c r="AL740" i="6" s="1"/>
  <c r="O144" i="6"/>
  <c r="W144" i="6" s="1"/>
  <c r="AN144" i="6" s="1"/>
  <c r="O842" i="6"/>
  <c r="AF842" i="6" s="1"/>
  <c r="P203" i="6"/>
  <c r="AG203" i="6" s="1"/>
  <c r="N1078" i="6"/>
  <c r="AE1078" i="6" s="1"/>
  <c r="K1567" i="6"/>
  <c r="AB1567" i="6" s="1"/>
  <c r="M795" i="6"/>
  <c r="AD795" i="6" s="1"/>
  <c r="U795" i="6"/>
  <c r="AL795" i="6" s="1"/>
  <c r="N1457" i="6"/>
  <c r="AE1457" i="6" s="1"/>
  <c r="P34" i="6"/>
  <c r="AG34" i="6" s="1"/>
  <c r="P17" i="6"/>
  <c r="AG17" i="6" s="1"/>
  <c r="M1192" i="6"/>
  <c r="U1192" i="6" s="1"/>
  <c r="AL1192" i="6" s="1"/>
  <c r="N668" i="6"/>
  <c r="V668" i="6" s="1"/>
  <c r="AM668" i="6" s="1"/>
  <c r="O722" i="6"/>
  <c r="AF722" i="6" s="1"/>
  <c r="M1336" i="6"/>
  <c r="AD1336" i="6" s="1"/>
  <c r="O419" i="6"/>
  <c r="AF419" i="6" s="1"/>
  <c r="O506" i="6"/>
  <c r="N921" i="6"/>
  <c r="AE921" i="6" s="1"/>
  <c r="M82" i="6"/>
  <c r="AD82" i="6" s="1"/>
  <c r="P1129" i="6"/>
  <c r="AG1129" i="6" s="1"/>
  <c r="M674" i="6"/>
  <c r="AD674" i="6" s="1"/>
  <c r="N99" i="6"/>
  <c r="AE99" i="6" s="1"/>
  <c r="N1027" i="6"/>
  <c r="AE1027" i="6" s="1"/>
  <c r="N101" i="6"/>
  <c r="AE101" i="6" s="1"/>
  <c r="O780" i="6"/>
  <c r="AF780" i="6" s="1"/>
  <c r="M1653" i="6"/>
  <c r="AD1653" i="6" s="1"/>
  <c r="O1215" i="6"/>
  <c r="AF1215" i="6" s="1"/>
  <c r="N365" i="6"/>
  <c r="AE365" i="6" s="1"/>
  <c r="P834" i="6"/>
  <c r="AG834" i="6" s="1"/>
  <c r="M329" i="6"/>
  <c r="U329" i="6" s="1"/>
  <c r="AL329" i="6" s="1"/>
  <c r="N1478" i="6"/>
  <c r="V1478" i="6" s="1"/>
  <c r="AM1478" i="6" s="1"/>
  <c r="M1537" i="6"/>
  <c r="AD1537" i="6" s="1"/>
  <c r="M1520" i="6"/>
  <c r="P1662" i="6"/>
  <c r="AG1662" i="6" s="1"/>
  <c r="O1157" i="6"/>
  <c r="AF1157" i="6" s="1"/>
  <c r="P1037" i="6"/>
  <c r="AG1037" i="6" s="1"/>
  <c r="N1304" i="6"/>
  <c r="AE1304" i="6" s="1"/>
  <c r="N665" i="6"/>
  <c r="AE665" i="6" s="1"/>
  <c r="M399" i="6"/>
  <c r="AD399" i="6" s="1"/>
  <c r="N1066" i="6"/>
  <c r="AE1066" i="6" s="1"/>
  <c r="P1862" i="6"/>
  <c r="AG1862" i="6" s="1"/>
  <c r="O261" i="6"/>
  <c r="AF261" i="6" s="1"/>
  <c r="O611" i="6"/>
  <c r="AF611" i="6" s="1"/>
  <c r="P460" i="6"/>
  <c r="AG460" i="6" s="1"/>
  <c r="M669" i="6"/>
  <c r="AD669" i="6" s="1"/>
  <c r="O367" i="6"/>
  <c r="AF367" i="6" s="1"/>
  <c r="N1167" i="6"/>
  <c r="AE1167" i="6" s="1"/>
  <c r="P904" i="6"/>
  <c r="X904" i="6" s="1"/>
  <c r="AO904" i="6" s="1"/>
  <c r="P1181" i="6"/>
  <c r="AG1181" i="6" s="1"/>
  <c r="O723" i="6"/>
  <c r="W723" i="6" s="1"/>
  <c r="AN723" i="6" s="1"/>
  <c r="O1193" i="6"/>
  <c r="O257" i="6"/>
  <c r="W257" i="6" s="1"/>
  <c r="AN257" i="6" s="1"/>
  <c r="K625" i="6"/>
  <c r="P1521" i="6"/>
  <c r="X1521" i="6" s="1"/>
  <c r="AO1521" i="6" s="1"/>
  <c r="V908" i="6"/>
  <c r="AM908" i="6" s="1"/>
  <c r="N908" i="6"/>
  <c r="AE908" i="6" s="1"/>
  <c r="O158" i="6"/>
  <c r="W158" i="6" s="1"/>
  <c r="AN158" i="6" s="1"/>
  <c r="O236" i="6"/>
  <c r="AF236" i="6" s="1"/>
  <c r="M540" i="6"/>
  <c r="U540" i="6" s="1"/>
  <c r="AL540" i="6" s="1"/>
  <c r="N1663" i="6"/>
  <c r="N855" i="6"/>
  <c r="V855" i="6" s="1"/>
  <c r="AM855" i="6" s="1"/>
  <c r="N588" i="6"/>
  <c r="N1591" i="6"/>
  <c r="V1591" i="6" s="1"/>
  <c r="AM1591" i="6" s="1"/>
  <c r="V886" i="9"/>
  <c r="Q886" i="6" s="1"/>
  <c r="N856" i="6"/>
  <c r="V856" i="6" s="1"/>
  <c r="AM856" i="6" s="1"/>
  <c r="M431" i="6"/>
  <c r="N1323" i="6"/>
  <c r="V1323" i="6" s="1"/>
  <c r="AM1323" i="6" s="1"/>
  <c r="P1321" i="6"/>
  <c r="AG1321" i="6" s="1"/>
  <c r="O1053" i="6"/>
  <c r="O1617" i="6"/>
  <c r="AF1617" i="6" s="1"/>
  <c r="N1185" i="6"/>
  <c r="AE1185" i="6" s="1"/>
  <c r="K1037" i="6"/>
  <c r="AB1037" i="6" s="1"/>
  <c r="K541" i="6"/>
  <c r="AB541" i="6" s="1"/>
  <c r="O1624" i="6"/>
  <c r="AF1624" i="6" s="1"/>
  <c r="K1011" i="6"/>
  <c r="AB1011" i="6" s="1"/>
  <c r="M1672" i="6"/>
  <c r="AD1672" i="6" s="1"/>
  <c r="O1866" i="6"/>
  <c r="O648" i="6"/>
  <c r="AF648" i="6" s="1"/>
  <c r="O359" i="6"/>
  <c r="AF359" i="6" s="1"/>
  <c r="O103" i="6"/>
  <c r="AF103" i="6" s="1"/>
  <c r="P1790" i="6"/>
  <c r="AG1790" i="6" s="1"/>
  <c r="M1286" i="6"/>
  <c r="AD1286" i="6" s="1"/>
  <c r="P1783" i="6"/>
  <c r="AG1783" i="6" s="1"/>
  <c r="O1068" i="6"/>
  <c r="AF1068" i="6" s="1"/>
  <c r="P1012" i="6"/>
  <c r="AG1012" i="6" s="1"/>
  <c r="P1636" i="6"/>
  <c r="AG1636" i="6" s="1"/>
  <c r="N777" i="6"/>
  <c r="AE777" i="6" s="1"/>
  <c r="K557" i="6"/>
  <c r="AB557" i="6" s="1"/>
  <c r="N1327" i="6"/>
  <c r="AE1327" i="6" s="1"/>
  <c r="N603" i="6"/>
  <c r="AE603" i="6" s="1"/>
  <c r="N296" i="6"/>
  <c r="AE296" i="6" s="1"/>
  <c r="M215" i="6"/>
  <c r="AD215" i="6" s="1"/>
  <c r="M500" i="6"/>
  <c r="AD500" i="6" s="1"/>
  <c r="U500" i="6"/>
  <c r="AL500" i="6" s="1"/>
  <c r="N1303" i="6"/>
  <c r="AE1303" i="6" s="1"/>
  <c r="N578" i="6"/>
  <c r="AE578" i="6" s="1"/>
  <c r="N257" i="6"/>
  <c r="AE257" i="6" s="1"/>
  <c r="N228" i="6"/>
  <c r="AE228" i="6" s="1"/>
  <c r="N758" i="6"/>
  <c r="AE758" i="6" s="1"/>
  <c r="N636" i="6"/>
  <c r="AE636" i="6" s="1"/>
  <c r="M678" i="6"/>
  <c r="AD678" i="6" s="1"/>
  <c r="M26" i="6"/>
  <c r="N753" i="6"/>
  <c r="AE753" i="6" s="1"/>
  <c r="M620" i="6"/>
  <c r="AD620" i="6" s="1"/>
  <c r="O919" i="6"/>
  <c r="AF919" i="6" s="1"/>
  <c r="P1802" i="6"/>
  <c r="X1802" i="6" s="1"/>
  <c r="AO1802" i="6" s="1"/>
  <c r="M1235" i="6"/>
  <c r="U1235" i="6" s="1"/>
  <c r="AL1235" i="6" s="1"/>
  <c r="M1248" i="6"/>
  <c r="U1248" i="6" s="1"/>
  <c r="AL1248" i="6" s="1"/>
  <c r="M1081" i="6"/>
  <c r="U1081" i="6" s="1"/>
  <c r="AL1081" i="6" s="1"/>
  <c r="P1249" i="6"/>
  <c r="X1249" i="6" s="1"/>
  <c r="AO1249" i="6" s="1"/>
  <c r="P1324" i="6"/>
  <c r="X1324" i="6" s="1"/>
  <c r="AO1324" i="6" s="1"/>
  <c r="P1318" i="6"/>
  <c r="X1318" i="6" s="1"/>
  <c r="AO1318" i="6" s="1"/>
  <c r="P1242" i="6"/>
  <c r="X1242" i="6" s="1"/>
  <c r="AO1242" i="6" s="1"/>
  <c r="P1766" i="6"/>
  <c r="M1446" i="6"/>
  <c r="U1446" i="6" s="1"/>
  <c r="AL1446" i="6" s="1"/>
  <c r="P1640" i="6"/>
  <c r="P1614" i="6"/>
  <c r="X1614" i="6" s="1"/>
  <c r="AO1614" i="6" s="1"/>
  <c r="K787" i="6"/>
  <c r="S787" i="6" s="1"/>
  <c r="AJ787" i="6" s="1"/>
  <c r="O1309" i="6"/>
  <c r="W1309" i="6" s="1"/>
  <c r="AN1309" i="6" s="1"/>
  <c r="K1127" i="6"/>
  <c r="S1127" i="6" s="1"/>
  <c r="AJ1127" i="6" s="1"/>
  <c r="P643" i="6"/>
  <c r="X643" i="6" s="1"/>
  <c r="AO643" i="6" s="1"/>
  <c r="O279" i="6"/>
  <c r="M566" i="6"/>
  <c r="U566" i="6" s="1"/>
  <c r="AL566" i="6" s="1"/>
  <c r="M835" i="6"/>
  <c r="U835" i="6" s="1"/>
  <c r="AL835" i="6" s="1"/>
  <c r="AD835" i="6"/>
  <c r="N1299" i="6"/>
  <c r="V1299" i="6" s="1"/>
  <c r="AM1299" i="6" s="1"/>
  <c r="M392" i="6"/>
  <c r="P966" i="6"/>
  <c r="X966" i="6" s="1"/>
  <c r="AO966" i="6" s="1"/>
  <c r="M196" i="6"/>
  <c r="U196" i="6" s="1"/>
  <c r="AL196" i="6" s="1"/>
  <c r="K294" i="6"/>
  <c r="S294" i="6" s="1"/>
  <c r="AJ294" i="6" s="1"/>
  <c r="M279" i="6"/>
  <c r="M1000" i="6"/>
  <c r="U1000" i="6" s="1"/>
  <c r="AL1000" i="6" s="1"/>
  <c r="K1578" i="6"/>
  <c r="O818" i="6"/>
  <c r="W818" i="6" s="1"/>
  <c r="AN818" i="6" s="1"/>
  <c r="P98" i="6"/>
  <c r="X98" i="6" s="1"/>
  <c r="AO98" i="6" s="1"/>
  <c r="O960" i="6"/>
  <c r="W960" i="6" s="1"/>
  <c r="AN960" i="6" s="1"/>
  <c r="N566" i="6"/>
  <c r="V566" i="6" s="1"/>
  <c r="AM566" i="6" s="1"/>
  <c r="M1773" i="6"/>
  <c r="U1773" i="6" s="1"/>
  <c r="AL1773" i="6" s="1"/>
  <c r="O1491" i="6"/>
  <c r="M1261" i="6"/>
  <c r="U1261" i="6" s="1"/>
  <c r="AL1261" i="6" s="1"/>
  <c r="M1758" i="6"/>
  <c r="U1758" i="6" s="1"/>
  <c r="AL1758" i="6" s="1"/>
  <c r="AD1758" i="6"/>
  <c r="O1714" i="6"/>
  <c r="W1714" i="6" s="1"/>
  <c r="AN1714" i="6" s="1"/>
  <c r="O1220" i="6"/>
  <c r="O1494" i="6"/>
  <c r="W1494" i="6" s="1"/>
  <c r="AN1494" i="6" s="1"/>
  <c r="O1594" i="6"/>
  <c r="W1594" i="6" s="1"/>
  <c r="AN1594" i="6" s="1"/>
  <c r="P1445" i="6"/>
  <c r="X1445" i="6" s="1"/>
  <c r="AO1445" i="6" s="1"/>
  <c r="P1593" i="6"/>
  <c r="M1603" i="6"/>
  <c r="U1603" i="6" s="1"/>
  <c r="AL1603" i="6" s="1"/>
  <c r="M637" i="6"/>
  <c r="O316" i="6"/>
  <c r="W316" i="6" s="1"/>
  <c r="AN316" i="6" s="1"/>
  <c r="P1601" i="6"/>
  <c r="X1601" i="6" s="1"/>
  <c r="AO1601" i="6" s="1"/>
  <c r="O1481" i="6"/>
  <c r="W1481" i="6" s="1"/>
  <c r="AN1481" i="6" s="1"/>
  <c r="O1591" i="6"/>
  <c r="W1591" i="6" s="1"/>
  <c r="AN1591" i="6" s="1"/>
  <c r="K1821" i="6"/>
  <c r="S1821" i="6" s="1"/>
  <c r="AJ1821" i="6" s="1"/>
  <c r="O912" i="6"/>
  <c r="O1827" i="6"/>
  <c r="W1827" i="6" s="1"/>
  <c r="AN1827" i="6" s="1"/>
  <c r="P842" i="6"/>
  <c r="X842" i="6" s="1"/>
  <c r="AO842" i="6" s="1"/>
  <c r="AG842" i="6"/>
  <c r="M1365" i="6"/>
  <c r="U1365" i="6" s="1"/>
  <c r="AL1365" i="6" s="1"/>
  <c r="M1513" i="6"/>
  <c r="P755" i="6"/>
  <c r="X755" i="6" s="1"/>
  <c r="AO755" i="6" s="1"/>
  <c r="P1630" i="6"/>
  <c r="X1630" i="6" s="1"/>
  <c r="AO1630" i="6" s="1"/>
  <c r="N1673" i="6"/>
  <c r="V1673" i="6" s="1"/>
  <c r="AM1673" i="6" s="1"/>
  <c r="K342" i="6"/>
  <c r="N672" i="6"/>
  <c r="V672" i="6" s="1"/>
  <c r="AM672" i="6" s="1"/>
  <c r="O1021" i="6"/>
  <c r="M936" i="6"/>
  <c r="U936" i="6" s="1"/>
  <c r="AL936" i="6" s="1"/>
  <c r="N461" i="6"/>
  <c r="V461" i="6" s="1"/>
  <c r="AM461" i="6" s="1"/>
  <c r="M240" i="6"/>
  <c r="U240" i="6" s="1"/>
  <c r="AL240" i="6" s="1"/>
  <c r="M832" i="6"/>
  <c r="U832" i="6" s="1"/>
  <c r="AL832" i="6" s="1"/>
  <c r="M883" i="6"/>
  <c r="U883" i="6" s="1"/>
  <c r="AL883" i="6" s="1"/>
  <c r="P1524" i="6"/>
  <c r="M423" i="6"/>
  <c r="U423" i="6" s="1"/>
  <c r="AL423" i="6" s="1"/>
  <c r="O379" i="6"/>
  <c r="W379" i="6" s="1"/>
  <c r="AN379" i="6" s="1"/>
  <c r="AF379" i="6"/>
  <c r="M688" i="6"/>
  <c r="U688" i="6" s="1"/>
  <c r="AL688" i="6" s="1"/>
  <c r="M602" i="6"/>
  <c r="O870" i="6"/>
  <c r="W870" i="6" s="1"/>
  <c r="AN870" i="6" s="1"/>
  <c r="N1740" i="6"/>
  <c r="V1740" i="6" s="1"/>
  <c r="AM1740" i="6" s="1"/>
  <c r="N1406" i="6"/>
  <c r="V1406" i="6" s="1"/>
  <c r="AM1406" i="6" s="1"/>
  <c r="M919" i="6"/>
  <c r="O984" i="6"/>
  <c r="W984" i="6" s="1"/>
  <c r="AN984" i="6" s="1"/>
  <c r="M1596" i="6"/>
  <c r="M1483" i="6"/>
  <c r="U1483" i="6" s="1"/>
  <c r="AL1483" i="6" s="1"/>
  <c r="M1098" i="6"/>
  <c r="U1098" i="6" s="1"/>
  <c r="AL1098" i="6" s="1"/>
  <c r="O1088" i="6"/>
  <c r="W1088" i="6" s="1"/>
  <c r="AN1088" i="6" s="1"/>
  <c r="O1523" i="6"/>
  <c r="W1523" i="6" s="1"/>
  <c r="AN1523" i="6" s="1"/>
  <c r="P803" i="6"/>
  <c r="O718" i="6"/>
  <c r="AF718" i="6" s="1"/>
  <c r="O537" i="6"/>
  <c r="AF537" i="6" s="1"/>
  <c r="O816" i="6"/>
  <c r="AF816" i="6" s="1"/>
  <c r="O884" i="6"/>
  <c r="AF884" i="6" s="1"/>
  <c r="M1096" i="6"/>
  <c r="AD1096" i="6" s="1"/>
  <c r="M1643" i="6"/>
  <c r="AD1643" i="6" s="1"/>
  <c r="M1419" i="6"/>
  <c r="AD1419" i="6" s="1"/>
  <c r="M1149" i="6"/>
  <c r="AD1149" i="6" s="1"/>
  <c r="M1374" i="6"/>
  <c r="AD1374" i="6" s="1"/>
  <c r="P1282" i="6"/>
  <c r="AG1282" i="6" s="1"/>
  <c r="P1337" i="6"/>
  <c r="AG1337" i="6" s="1"/>
  <c r="O1783" i="6"/>
  <c r="AF1783" i="6" s="1"/>
  <c r="O1227" i="6"/>
  <c r="AF1227" i="6" s="1"/>
  <c r="N1691" i="6"/>
  <c r="AE1691" i="6" s="1"/>
  <c r="O752" i="6"/>
  <c r="AF752" i="6" s="1"/>
  <c r="P923" i="6"/>
  <c r="O1680" i="6"/>
  <c r="AF1680" i="6" s="1"/>
  <c r="P778" i="6"/>
  <c r="AG778" i="6" s="1"/>
  <c r="P1763" i="6"/>
  <c r="AG1763" i="6" s="1"/>
  <c r="M1550" i="6"/>
  <c r="AD1550" i="6" s="1"/>
  <c r="O540" i="6"/>
  <c r="AF540" i="6" s="1"/>
  <c r="P683" i="6"/>
  <c r="AG683" i="6" s="1"/>
  <c r="P850" i="6"/>
  <c r="AG850" i="6" s="1"/>
  <c r="N310" i="6"/>
  <c r="AE310" i="6" s="1"/>
  <c r="N700" i="6"/>
  <c r="AE700" i="6" s="1"/>
  <c r="M501" i="6"/>
  <c r="AD501" i="6" s="1"/>
  <c r="M337" i="6"/>
  <c r="AD337" i="6" s="1"/>
  <c r="M1140" i="6"/>
  <c r="AD1140" i="6" s="1"/>
  <c r="M379" i="6"/>
  <c r="AD379" i="6" s="1"/>
  <c r="P219" i="6"/>
  <c r="P1278" i="6"/>
  <c r="AG1278" i="6" s="1"/>
  <c r="M165" i="6"/>
  <c r="M1851" i="6"/>
  <c r="AD1851" i="6" s="1"/>
  <c r="M1408" i="6"/>
  <c r="M1358" i="6"/>
  <c r="AD1358" i="6" s="1"/>
  <c r="M1612" i="6"/>
  <c r="AD1612" i="6" s="1"/>
  <c r="M1048" i="6"/>
  <c r="AD1048" i="6" s="1"/>
  <c r="P1656" i="6"/>
  <c r="O1616" i="6"/>
  <c r="AF1616" i="6" s="1"/>
  <c r="O1428" i="6"/>
  <c r="P984" i="6"/>
  <c r="AG984" i="6" s="1"/>
  <c r="O646" i="6"/>
  <c r="N1510" i="6"/>
  <c r="AE1510" i="6" s="1"/>
  <c r="M417" i="6"/>
  <c r="AD417" i="6" s="1"/>
  <c r="O473" i="6"/>
  <c r="AF473" i="6" s="1"/>
  <c r="P165" i="6"/>
  <c r="N1488" i="6"/>
  <c r="AE1488" i="6" s="1"/>
  <c r="O1407" i="6"/>
  <c r="M721" i="6"/>
  <c r="O572" i="6"/>
  <c r="AF572" i="6" s="1"/>
  <c r="O361" i="6"/>
  <c r="N966" i="6"/>
  <c r="AE966" i="6" s="1"/>
  <c r="K915" i="6"/>
  <c r="AB915" i="6" s="1"/>
  <c r="P310" i="6"/>
  <c r="AG310" i="6" s="1"/>
  <c r="O1307" i="6"/>
  <c r="N1201" i="6"/>
  <c r="AE1201" i="6" s="1"/>
  <c r="N1101" i="6"/>
  <c r="M878" i="6"/>
  <c r="AD878" i="6" s="1"/>
  <c r="M554" i="6"/>
  <c r="N770" i="6"/>
  <c r="AE770" i="6" s="1"/>
  <c r="N786" i="6"/>
  <c r="AE786" i="6" s="1"/>
  <c r="N1243" i="6"/>
  <c r="AE1243" i="6" s="1"/>
  <c r="P783" i="6"/>
  <c r="N1046" i="6"/>
  <c r="AE1046" i="6" s="1"/>
  <c r="P1059" i="6"/>
  <c r="AG1059" i="6" s="1"/>
  <c r="N592" i="6"/>
  <c r="AE592" i="6" s="1"/>
  <c r="P289" i="6"/>
  <c r="N396" i="6"/>
  <c r="AE396" i="6" s="1"/>
  <c r="N809" i="6"/>
  <c r="AE809" i="6" s="1"/>
  <c r="K1780" i="6"/>
  <c r="AB1780" i="6" s="1"/>
  <c r="M322" i="6"/>
  <c r="N320" i="6"/>
  <c r="AE320" i="6" s="1"/>
  <c r="M866" i="6"/>
  <c r="M1113" i="6"/>
  <c r="AD1113" i="6" s="1"/>
  <c r="O1765" i="6"/>
  <c r="P1036" i="6"/>
  <c r="AG1036" i="6" s="1"/>
  <c r="O835" i="6"/>
  <c r="AF835" i="6" s="1"/>
  <c r="M1788" i="6"/>
  <c r="AD1788" i="6" s="1"/>
  <c r="O217" i="6"/>
  <c r="M815" i="6"/>
  <c r="AD815" i="6" s="1"/>
  <c r="M1011" i="6"/>
  <c r="N1296" i="6"/>
  <c r="AE1296" i="6" s="1"/>
  <c r="N477" i="6"/>
  <c r="M434" i="6"/>
  <c r="AD434" i="6" s="1"/>
  <c r="M65" i="6"/>
  <c r="AD65" i="6" s="1"/>
  <c r="N526" i="6"/>
  <c r="AE526" i="6" s="1"/>
  <c r="P356" i="6"/>
  <c r="N752" i="6"/>
  <c r="AE752" i="6" s="1"/>
  <c r="N490" i="6"/>
  <c r="AE490" i="6" s="1"/>
  <c r="V490" i="6"/>
  <c r="AM490" i="6" s="1"/>
  <c r="M1569" i="6"/>
  <c r="AD1569" i="6" s="1"/>
  <c r="M1462" i="6"/>
  <c r="M1745" i="6"/>
  <c r="AD1745" i="6" s="1"/>
  <c r="O1622" i="6"/>
  <c r="AF1622" i="6" s="1"/>
  <c r="O967" i="6"/>
  <c r="AF967" i="6" s="1"/>
  <c r="P879" i="6"/>
  <c r="O661" i="6"/>
  <c r="AF661" i="6" s="1"/>
  <c r="M1670" i="6"/>
  <c r="AD1670" i="6" s="1"/>
  <c r="O1319" i="6"/>
  <c r="AF1319" i="6" s="1"/>
  <c r="N1593" i="6"/>
  <c r="N1036" i="6"/>
  <c r="AE1036" i="6" s="1"/>
  <c r="N747" i="6"/>
  <c r="AE747" i="6" s="1"/>
  <c r="M1793" i="6"/>
  <c r="AD1793" i="6" s="1"/>
  <c r="N1102" i="6"/>
  <c r="M1146" i="6"/>
  <c r="AD1146" i="6" s="1"/>
  <c r="P1026" i="6"/>
  <c r="P881" i="6"/>
  <c r="AG881" i="6" s="1"/>
  <c r="K1270" i="6"/>
  <c r="N1653" i="6"/>
  <c r="AE1653" i="6" s="1"/>
  <c r="N612" i="6"/>
  <c r="AE612" i="6" s="1"/>
  <c r="N781" i="6"/>
  <c r="AE781" i="6" s="1"/>
  <c r="N1854" i="6"/>
  <c r="K513" i="6"/>
  <c r="AB513" i="6" s="1"/>
  <c r="P989" i="6"/>
  <c r="N178" i="6"/>
  <c r="AE178" i="6" s="1"/>
  <c r="N354" i="6"/>
  <c r="N171" i="6"/>
  <c r="AE171" i="6" s="1"/>
  <c r="P127" i="6"/>
  <c r="AG127" i="6" s="1"/>
  <c r="M1250" i="6"/>
  <c r="U1250" i="6" s="1"/>
  <c r="AL1250" i="6" s="1"/>
  <c r="M1463" i="6"/>
  <c r="U1463" i="6" s="1"/>
  <c r="AL1463" i="6" s="1"/>
  <c r="M1018" i="6"/>
  <c r="U1018" i="6" s="1"/>
  <c r="AL1018" i="6" s="1"/>
  <c r="O1531" i="6"/>
  <c r="W1531" i="6" s="1"/>
  <c r="AN1531" i="6" s="1"/>
  <c r="P1188" i="6"/>
  <c r="X1188" i="6" s="1"/>
  <c r="AO1188" i="6" s="1"/>
  <c r="M1006" i="6"/>
  <c r="U1006" i="6" s="1"/>
  <c r="AL1006" i="6" s="1"/>
  <c r="P991" i="6"/>
  <c r="X991" i="6" s="1"/>
  <c r="AO991" i="6" s="1"/>
  <c r="O838" i="6"/>
  <c r="W838" i="6" s="1"/>
  <c r="AN838" i="6" s="1"/>
  <c r="K1705" i="6"/>
  <c r="S1705" i="6" s="1"/>
  <c r="AJ1705" i="6" s="1"/>
  <c r="O1341" i="6"/>
  <c r="W1341" i="6" s="1"/>
  <c r="AN1341" i="6" s="1"/>
  <c r="P1782" i="6"/>
  <c r="X1782" i="6" s="1"/>
  <c r="AO1782" i="6" s="1"/>
  <c r="M1454" i="6"/>
  <c r="U1454" i="6" s="1"/>
  <c r="AL1454" i="6" s="1"/>
  <c r="M1337" i="6"/>
  <c r="U1337" i="6" s="1"/>
  <c r="AL1337" i="6" s="1"/>
  <c r="N1197" i="6"/>
  <c r="V1197" i="6" s="1"/>
  <c r="AM1197" i="6" s="1"/>
  <c r="P1105" i="6"/>
  <c r="X1105" i="6" s="1"/>
  <c r="AO1105" i="6" s="1"/>
  <c r="P914" i="6"/>
  <c r="X914" i="6" s="1"/>
  <c r="AO914" i="6" s="1"/>
  <c r="M723" i="6"/>
  <c r="U723" i="6" s="1"/>
  <c r="AL723" i="6" s="1"/>
  <c r="O1551" i="6"/>
  <c r="W1551" i="6" s="1"/>
  <c r="AN1551" i="6" s="1"/>
  <c r="P1432" i="6"/>
  <c r="X1432" i="6" s="1"/>
  <c r="AO1432" i="6" s="1"/>
  <c r="M1554" i="6"/>
  <c r="U1554" i="6" s="1"/>
  <c r="AL1554" i="6" s="1"/>
  <c r="O630" i="6"/>
  <c r="W630" i="6" s="1"/>
  <c r="AN630" i="6" s="1"/>
  <c r="M1531" i="6"/>
  <c r="U1531" i="6" s="1"/>
  <c r="AL1531" i="6" s="1"/>
  <c r="N799" i="6"/>
  <c r="V799" i="6" s="1"/>
  <c r="AM799" i="6" s="1"/>
  <c r="N924" i="6"/>
  <c r="V924" i="6" s="1"/>
  <c r="AM924" i="6" s="1"/>
  <c r="P612" i="6"/>
  <c r="X612" i="6" s="1"/>
  <c r="AO612" i="6" s="1"/>
  <c r="N191" i="6"/>
  <c r="AE191" i="6" s="1"/>
  <c r="N311" i="6"/>
  <c r="AE311" i="6" s="1"/>
  <c r="M784" i="6"/>
  <c r="AD784" i="6" s="1"/>
  <c r="O1395" i="6"/>
  <c r="O929" i="6"/>
  <c r="AF929" i="6" s="1"/>
  <c r="O713" i="6"/>
  <c r="W713" i="6" s="1"/>
  <c r="AN713" i="6" s="1"/>
  <c r="M1488" i="6"/>
  <c r="M787" i="6"/>
  <c r="U787" i="6" s="1"/>
  <c r="AL787" i="6" s="1"/>
  <c r="P21" i="6"/>
  <c r="M634" i="6"/>
  <c r="N897" i="6"/>
  <c r="M1597" i="6"/>
  <c r="AD1597" i="6" s="1"/>
  <c r="O1562" i="6"/>
  <c r="O1646" i="6"/>
  <c r="AF1646" i="6" s="1"/>
  <c r="P1305" i="6"/>
  <c r="O1048" i="6"/>
  <c r="AF1048" i="6" s="1"/>
  <c r="V1078" i="9"/>
  <c r="Q1078" i="6" s="1"/>
  <c r="O1078" i="6"/>
  <c r="AF1078" i="6" s="1"/>
  <c r="N1405" i="6"/>
  <c r="AE1405" i="6" s="1"/>
  <c r="N1664" i="6"/>
  <c r="AE1664" i="6" s="1"/>
  <c r="N1343" i="6"/>
  <c r="AE1343" i="6" s="1"/>
  <c r="O337" i="6"/>
  <c r="AF337" i="6" s="1"/>
  <c r="O66" i="6"/>
  <c r="AF66" i="6" s="1"/>
  <c r="M590" i="6"/>
  <c r="AD590" i="6" s="1"/>
  <c r="M1026" i="6"/>
  <c r="AD1026" i="6" s="1"/>
  <c r="P436" i="6"/>
  <c r="P832" i="6"/>
  <c r="AG832" i="6" s="1"/>
  <c r="P51" i="6"/>
  <c r="AG51" i="6" s="1"/>
  <c r="N724" i="6"/>
  <c r="AE724" i="6" s="1"/>
  <c r="N1274" i="6"/>
  <c r="AE1274" i="6" s="1"/>
  <c r="K223" i="6"/>
  <c r="AB223" i="6" s="1"/>
  <c r="P1317" i="6"/>
  <c r="AG1317" i="6" s="1"/>
  <c r="O1476" i="6"/>
  <c r="AF1476" i="6" s="1"/>
  <c r="M1574" i="6"/>
  <c r="AD1574" i="6" s="1"/>
  <c r="N1231" i="6"/>
  <c r="AE1231" i="6" s="1"/>
  <c r="O57" i="6"/>
  <c r="AF57" i="6" s="1"/>
  <c r="M1457" i="6"/>
  <c r="AD1457" i="6" s="1"/>
  <c r="M1414" i="6"/>
  <c r="AD1414" i="6" s="1"/>
  <c r="M1869" i="6"/>
  <c r="AD1869" i="6" s="1"/>
  <c r="P1695" i="6"/>
  <c r="AG1695" i="6" s="1"/>
  <c r="O1269" i="6"/>
  <c r="AF1269" i="6" s="1"/>
  <c r="O1610" i="6"/>
  <c r="O1205" i="6"/>
  <c r="AF1205" i="6" s="1"/>
  <c r="P1191" i="6"/>
  <c r="AG1191" i="6" s="1"/>
  <c r="M1005" i="6"/>
  <c r="AD1005" i="6" s="1"/>
  <c r="P816" i="6"/>
  <c r="AG816" i="6" s="1"/>
  <c r="M1657" i="6"/>
  <c r="AD1657" i="6" s="1"/>
  <c r="P876" i="6"/>
  <c r="AG876" i="6" s="1"/>
  <c r="M1549" i="6"/>
  <c r="AD1549" i="6" s="1"/>
  <c r="N560" i="6"/>
  <c r="AE560" i="6" s="1"/>
  <c r="N1698" i="6"/>
  <c r="AE1698" i="6" s="1"/>
  <c r="N1072" i="6"/>
  <c r="AE1072" i="6" s="1"/>
  <c r="N1085" i="6"/>
  <c r="AE1085" i="6" s="1"/>
  <c r="N351" i="6"/>
  <c r="V351" i="6" s="1"/>
  <c r="AM351" i="6" s="1"/>
  <c r="M971" i="6"/>
  <c r="U971" i="6" s="1"/>
  <c r="AL971" i="6" s="1"/>
  <c r="P69" i="6"/>
  <c r="X69" i="6" s="1"/>
  <c r="AO69" i="6" s="1"/>
  <c r="M586" i="6"/>
  <c r="U586" i="6" s="1"/>
  <c r="AL586" i="6" s="1"/>
  <c r="M708" i="6"/>
  <c r="U708" i="6" s="1"/>
  <c r="AL708" i="6" s="1"/>
  <c r="O913" i="6"/>
  <c r="AF913" i="6" s="1"/>
  <c r="P821" i="6"/>
  <c r="AG821" i="6" s="1"/>
  <c r="O1833" i="6"/>
  <c r="AF1833" i="6" s="1"/>
  <c r="P776" i="6"/>
  <c r="AG776" i="6" s="1"/>
  <c r="O663" i="6"/>
  <c r="AF663" i="6" s="1"/>
  <c r="M1315" i="6"/>
  <c r="P1594" i="6"/>
  <c r="AG1594" i="6" s="1"/>
  <c r="O81" i="6"/>
  <c r="AF81" i="6" s="1"/>
  <c r="P1062" i="6"/>
  <c r="AG1062" i="6" s="1"/>
  <c r="K171" i="6"/>
  <c r="AB171" i="6" s="1"/>
  <c r="O918" i="6"/>
  <c r="AF918" i="6" s="1"/>
  <c r="M39" i="6"/>
  <c r="AD39" i="6" s="1"/>
  <c r="O300" i="6"/>
  <c r="AF300" i="6" s="1"/>
  <c r="N449" i="6"/>
  <c r="M144" i="6"/>
  <c r="AD144" i="6" s="1"/>
  <c r="M262" i="6"/>
  <c r="AD262" i="6" s="1"/>
  <c r="N267" i="6"/>
  <c r="AE267" i="6" s="1"/>
  <c r="P912" i="6"/>
  <c r="AG912" i="6" s="1"/>
  <c r="M1610" i="6"/>
  <c r="AD1610" i="6" s="1"/>
  <c r="P1453" i="6"/>
  <c r="AG1453" i="6" s="1"/>
  <c r="O937" i="6"/>
  <c r="AF937" i="6" s="1"/>
  <c r="M800" i="6"/>
  <c r="AD800" i="6" s="1"/>
  <c r="O1864" i="6"/>
  <c r="AF1864" i="6" s="1"/>
  <c r="P823" i="6"/>
  <c r="AG823" i="6" s="1"/>
  <c r="O762" i="6"/>
  <c r="AF762" i="6" s="1"/>
  <c r="P1744" i="6"/>
  <c r="AG1744" i="6" s="1"/>
  <c r="P1738" i="6"/>
  <c r="AG1738" i="6" s="1"/>
  <c r="P672" i="6"/>
  <c r="AG672" i="6" s="1"/>
  <c r="P1714" i="6"/>
  <c r="AG1714" i="6" s="1"/>
  <c r="O169" i="6"/>
  <c r="AF169" i="6" s="1"/>
  <c r="W169" i="6"/>
  <c r="AN169" i="6" s="1"/>
  <c r="K721" i="6"/>
  <c r="AB721" i="6" s="1"/>
  <c r="N675" i="6"/>
  <c r="AE675" i="6" s="1"/>
  <c r="P452" i="6"/>
  <c r="AG452" i="6" s="1"/>
  <c r="N335" i="6"/>
  <c r="AE335" i="6" s="1"/>
  <c r="K163" i="6"/>
  <c r="AB163" i="6" s="1"/>
  <c r="M747" i="6"/>
  <c r="AD747" i="6" s="1"/>
  <c r="O866" i="6"/>
  <c r="P1096" i="6"/>
  <c r="O939" i="6"/>
  <c r="N1011" i="6"/>
  <c r="AE1011" i="6" s="1"/>
  <c r="P1462" i="6"/>
  <c r="M1034" i="6"/>
  <c r="AD1034" i="6" s="1"/>
  <c r="O88" i="6"/>
  <c r="M909" i="6"/>
  <c r="AD909" i="6" s="1"/>
  <c r="M380" i="6"/>
  <c r="P596" i="6"/>
  <c r="M375" i="6"/>
  <c r="O881" i="6"/>
  <c r="AF881" i="6" s="1"/>
  <c r="M219" i="6"/>
  <c r="N1150" i="6"/>
  <c r="AE1150" i="6" s="1"/>
  <c r="N329" i="6"/>
  <c r="N874" i="6"/>
  <c r="AE874" i="6" s="1"/>
  <c r="N259" i="6"/>
  <c r="N1355" i="6"/>
  <c r="AE1355" i="6" s="1"/>
  <c r="M1020" i="6"/>
  <c r="M984" i="6"/>
  <c r="AD984" i="6" s="1"/>
  <c r="N1483" i="6"/>
  <c r="M1845" i="6"/>
  <c r="AD1845" i="6" s="1"/>
  <c r="M1716" i="6"/>
  <c r="M1763" i="6"/>
  <c r="AD1763" i="6" s="1"/>
  <c r="M1618" i="6"/>
  <c r="O1099" i="6"/>
  <c r="O1720" i="6"/>
  <c r="M1061" i="6"/>
  <c r="AD1061" i="6" s="1"/>
  <c r="O740" i="6"/>
  <c r="O810" i="6"/>
  <c r="AF810" i="6" s="1"/>
  <c r="M743" i="6"/>
  <c r="O1700" i="6"/>
  <c r="AF1700" i="6" s="1"/>
  <c r="P1689" i="6"/>
  <c r="O479" i="6"/>
  <c r="O444" i="6"/>
  <c r="P1260" i="6"/>
  <c r="AG1260" i="6" s="1"/>
  <c r="N788" i="6"/>
  <c r="N840" i="6"/>
  <c r="AE840" i="6" s="1"/>
  <c r="M838" i="6"/>
  <c r="M767" i="6"/>
  <c r="AD767" i="6" s="1"/>
  <c r="N230" i="6"/>
  <c r="M1508" i="6"/>
  <c r="M1007" i="6"/>
  <c r="K591" i="6"/>
  <c r="AB591" i="6" s="1"/>
  <c r="P166" i="6"/>
  <c r="AG166" i="6" s="1"/>
  <c r="M1822" i="6"/>
  <c r="AD1822" i="6" s="1"/>
  <c r="P1295" i="6"/>
  <c r="O1414" i="6"/>
  <c r="AF1414" i="6" s="1"/>
  <c r="P1550" i="6"/>
  <c r="N1134" i="6"/>
  <c r="AE1134" i="6" s="1"/>
  <c r="M933" i="6"/>
  <c r="N551" i="6"/>
  <c r="M1567" i="6"/>
  <c r="M1532" i="6"/>
  <c r="AD1532" i="6" s="1"/>
  <c r="O1542" i="6"/>
  <c r="AF1542" i="6" s="1"/>
  <c r="P1128" i="6"/>
  <c r="O429" i="6"/>
  <c r="M967" i="6"/>
  <c r="N902" i="6"/>
  <c r="AE902" i="6" s="1"/>
  <c r="M1150" i="6"/>
  <c r="N1334" i="6"/>
  <c r="AE1334" i="6" s="1"/>
  <c r="O119" i="6"/>
  <c r="N582" i="6"/>
  <c r="AE582" i="6" s="1"/>
  <c r="M908" i="6"/>
  <c r="P204" i="6"/>
  <c r="AG204" i="6" s="1"/>
  <c r="M1496" i="6"/>
  <c r="AD1496" i="6" s="1"/>
  <c r="P773" i="6"/>
  <c r="M1702" i="6"/>
  <c r="AD1702" i="6" s="1"/>
  <c r="O1216" i="6"/>
  <c r="N1340" i="6"/>
  <c r="AE1340" i="6" s="1"/>
  <c r="N1694" i="6"/>
  <c r="M355" i="6"/>
  <c r="AD355" i="6" s="1"/>
  <c r="O844" i="6"/>
  <c r="N590" i="6"/>
  <c r="AE590" i="6" s="1"/>
  <c r="N430" i="6"/>
  <c r="N69" i="6"/>
  <c r="AE69" i="6" s="1"/>
  <c r="M1291" i="6"/>
  <c r="M844" i="6"/>
  <c r="K1569" i="6"/>
  <c r="K1480" i="6"/>
  <c r="AB1480" i="6" s="1"/>
  <c r="M1782" i="6"/>
  <c r="P1684" i="6"/>
  <c r="AG1684" i="6" s="1"/>
  <c r="P1293" i="6"/>
  <c r="P1195" i="6"/>
  <c r="O1474" i="6"/>
  <c r="AF1474" i="6" s="1"/>
  <c r="P1732" i="6"/>
  <c r="P1494" i="6"/>
  <c r="AG1494" i="6" s="1"/>
  <c r="K1069" i="6"/>
  <c r="P1279" i="6"/>
  <c r="P1619" i="6"/>
  <c r="N1308" i="6"/>
  <c r="AE1308" i="6" s="1"/>
  <c r="N1726" i="6"/>
  <c r="N480" i="6"/>
  <c r="AE480" i="6" s="1"/>
  <c r="M1022" i="6"/>
  <c r="M119" i="6"/>
  <c r="AD119" i="6" s="1"/>
  <c r="M1824" i="6"/>
  <c r="K854" i="6"/>
  <c r="AB854" i="6" s="1"/>
  <c r="N214" i="6"/>
  <c r="P1081" i="6"/>
  <c r="AG1081" i="6" s="1"/>
  <c r="O289" i="6"/>
  <c r="N1330" i="6"/>
  <c r="AE1330" i="6" s="1"/>
  <c r="O1000" i="6"/>
  <c r="M1816" i="6"/>
  <c r="AD1816" i="6" s="1"/>
  <c r="N286" i="6"/>
  <c r="K1412" i="6"/>
  <c r="AB1412" i="6" s="1"/>
  <c r="P392" i="6"/>
  <c r="M1490" i="6"/>
  <c r="AD1490" i="6" s="1"/>
  <c r="O1218" i="6"/>
  <c r="O1466" i="6"/>
  <c r="AF1466" i="6" s="1"/>
  <c r="O1657" i="6"/>
  <c r="AF1657" i="6" s="1"/>
  <c r="M1667" i="6"/>
  <c r="P1586" i="6"/>
  <c r="AG1586" i="6" s="1"/>
  <c r="N1758" i="6"/>
  <c r="O1336" i="6"/>
  <c r="AF1336" i="6" s="1"/>
  <c r="K637" i="6"/>
  <c r="N1559" i="6"/>
  <c r="AE1559" i="6" s="1"/>
  <c r="N1798" i="6"/>
  <c r="M1050" i="6"/>
  <c r="AD1050" i="6" s="1"/>
  <c r="M470" i="6"/>
  <c r="K110" i="6"/>
  <c r="AB110" i="6" s="1"/>
  <c r="P1167" i="6"/>
  <c r="M1601" i="6"/>
  <c r="AD1601" i="6" s="1"/>
  <c r="M1388" i="6"/>
  <c r="P1368" i="6"/>
  <c r="K895" i="6"/>
  <c r="M1119" i="6"/>
  <c r="AD1119" i="6" s="1"/>
  <c r="O1300" i="6"/>
  <c r="M321" i="6"/>
  <c r="AD321" i="6" s="1"/>
  <c r="M159" i="6"/>
  <c r="N1182" i="6"/>
  <c r="AE1182" i="6" s="1"/>
  <c r="M1040" i="6"/>
  <c r="M997" i="6"/>
  <c r="K116" i="6"/>
  <c r="AB116" i="6" s="1"/>
  <c r="M858" i="6"/>
  <c r="AD858" i="6" s="1"/>
  <c r="N452" i="6"/>
  <c r="P111" i="6"/>
  <c r="AG111" i="6" s="1"/>
  <c r="P426" i="6"/>
  <c r="O885" i="6"/>
  <c r="AF885" i="6" s="1"/>
  <c r="M1637" i="6"/>
  <c r="M1287" i="6"/>
  <c r="AD1287" i="6" s="1"/>
  <c r="M1274" i="6"/>
  <c r="M1456" i="6"/>
  <c r="AD1456" i="6" s="1"/>
  <c r="M1067" i="6"/>
  <c r="O1771" i="6"/>
  <c r="AF1771" i="6" s="1"/>
  <c r="O1209" i="6"/>
  <c r="O1396" i="6"/>
  <c r="AF1396" i="6" s="1"/>
  <c r="P1073" i="6"/>
  <c r="O834" i="6"/>
  <c r="AF834" i="6" s="1"/>
  <c r="W834" i="6"/>
  <c r="AN834" i="6" s="1"/>
  <c r="M736" i="6"/>
  <c r="O728" i="6"/>
  <c r="AF728" i="6" s="1"/>
  <c r="M1558" i="6"/>
  <c r="K1095" i="6"/>
  <c r="AB1095" i="6" s="1"/>
  <c r="M1383" i="6"/>
  <c r="K681" i="6"/>
  <c r="AB681" i="6" s="1"/>
  <c r="N1116" i="6"/>
  <c r="K79" i="6"/>
  <c r="N994" i="6"/>
  <c r="AE994" i="6" s="1"/>
  <c r="N995" i="6"/>
  <c r="AE995" i="6" s="1"/>
  <c r="O314" i="6"/>
  <c r="O642" i="6"/>
  <c r="AF642" i="6" s="1"/>
  <c r="N1641" i="6"/>
  <c r="O1663" i="6"/>
  <c r="AF1663" i="6" s="1"/>
  <c r="N1222" i="6"/>
  <c r="O495" i="6"/>
  <c r="AF495" i="6" s="1"/>
  <c r="K911" i="6"/>
  <c r="O202" i="6"/>
  <c r="AF202" i="6" s="1"/>
  <c r="N1300" i="6"/>
  <c r="M720" i="6"/>
  <c r="AD720" i="6" s="1"/>
  <c r="M851" i="6"/>
  <c r="N1388" i="6"/>
  <c r="K89" i="6"/>
  <c r="M732" i="6"/>
  <c r="AD732" i="6" s="1"/>
  <c r="P601" i="6"/>
  <c r="M531" i="6"/>
  <c r="AD531" i="6" s="1"/>
  <c r="O189" i="6"/>
  <c r="N1174" i="6"/>
  <c r="O1174" i="6"/>
  <c r="W1174" i="6" s="1"/>
  <c r="AN1174" i="6" s="1"/>
  <c r="M525" i="6"/>
  <c r="O1654" i="6"/>
  <c r="W1654" i="6" s="1"/>
  <c r="AN1654" i="6" s="1"/>
  <c r="P1751" i="6"/>
  <c r="N1143" i="6"/>
  <c r="V1143" i="6" s="1"/>
  <c r="AM1143" i="6" s="1"/>
  <c r="O341" i="6"/>
  <c r="K1409" i="6"/>
  <c r="S1409" i="6" s="1"/>
  <c r="AJ1409" i="6" s="1"/>
  <c r="N1697" i="6"/>
  <c r="K203" i="6"/>
  <c r="S203" i="6" s="1"/>
  <c r="AJ203" i="6" s="1"/>
  <c r="M1173" i="6"/>
  <c r="P997" i="6"/>
  <c r="X997" i="6" s="1"/>
  <c r="AO997" i="6" s="1"/>
  <c r="M343" i="6"/>
  <c r="N465" i="6"/>
  <c r="V465" i="6" s="1"/>
  <c r="AM465" i="6" s="1"/>
  <c r="N104" i="6"/>
  <c r="M202" i="6"/>
  <c r="U202" i="6" s="1"/>
  <c r="AL202" i="6" s="1"/>
  <c r="O1848" i="6"/>
  <c r="O1748" i="6"/>
  <c r="W1748" i="6" s="1"/>
  <c r="AN1748" i="6" s="1"/>
  <c r="O654" i="6"/>
  <c r="N1187" i="6"/>
  <c r="V1187" i="6" s="1"/>
  <c r="AM1187" i="6" s="1"/>
  <c r="M388" i="6"/>
  <c r="K66" i="6"/>
  <c r="S66" i="6" s="1"/>
  <c r="AJ66" i="6" s="1"/>
  <c r="N1811" i="6"/>
  <c r="V1811" i="6" s="1"/>
  <c r="AM1811" i="6" s="1"/>
  <c r="N1295" i="6"/>
  <c r="O1089" i="6"/>
  <c r="W1089" i="6" s="1"/>
  <c r="AN1089" i="6" s="1"/>
  <c r="M660" i="6"/>
  <c r="P182" i="6"/>
  <c r="X182" i="6" s="1"/>
  <c r="AO182" i="6" s="1"/>
  <c r="P660" i="6"/>
  <c r="N702" i="6"/>
  <c r="V702" i="6" s="1"/>
  <c r="AM702" i="6" s="1"/>
  <c r="M154" i="6"/>
  <c r="N25" i="6"/>
  <c r="V25" i="6" s="1"/>
  <c r="AM25" i="6" s="1"/>
  <c r="K1326" i="6"/>
  <c r="K537" i="6"/>
  <c r="S537" i="6" s="1"/>
  <c r="AJ537" i="6" s="1"/>
  <c r="O1109" i="6"/>
  <c r="N1092" i="6"/>
  <c r="AE1092" i="6" s="1"/>
  <c r="P113" i="6"/>
  <c r="M1718" i="6"/>
  <c r="M1356" i="6"/>
  <c r="M1620" i="6"/>
  <c r="O1620" i="6"/>
  <c r="P1176" i="6"/>
  <c r="AG1176" i="6" s="1"/>
  <c r="P986" i="6"/>
  <c r="O465" i="6"/>
  <c r="AF465" i="6" s="1"/>
  <c r="N1451" i="6"/>
  <c r="O106" i="6"/>
  <c r="AF106" i="6" s="1"/>
  <c r="M625" i="6"/>
  <c r="O132" i="6"/>
  <c r="AF132" i="6" s="1"/>
  <c r="M617" i="6"/>
  <c r="M1003" i="6"/>
  <c r="AD1003" i="6" s="1"/>
  <c r="O72" i="6"/>
  <c r="N627" i="6"/>
  <c r="AE627" i="6" s="1"/>
  <c r="P1296" i="6"/>
  <c r="O1854" i="6"/>
  <c r="AF1854" i="6" s="1"/>
  <c r="O1547" i="6"/>
  <c r="O1392" i="6"/>
  <c r="P970" i="6"/>
  <c r="V1808" i="9"/>
  <c r="Q1808" i="6" s="1"/>
  <c r="AH1808" i="6" s="1"/>
  <c r="M1808" i="6"/>
  <c r="O1156" i="6"/>
  <c r="M638" i="6"/>
  <c r="K488" i="6"/>
  <c r="M974" i="6"/>
  <c r="K261" i="6"/>
  <c r="K277" i="6"/>
  <c r="K257" i="6"/>
  <c r="P123" i="6"/>
  <c r="N680" i="6"/>
  <c r="N54" i="6"/>
  <c r="N1260" i="6"/>
  <c r="O547" i="6"/>
  <c r="M409" i="6"/>
  <c r="O313" i="6"/>
  <c r="N1498" i="6"/>
  <c r="P42" i="6"/>
  <c r="O677" i="6"/>
  <c r="M1748" i="6"/>
  <c r="P1340" i="6"/>
  <c r="M937" i="6"/>
  <c r="M1700" i="6"/>
  <c r="O1807" i="6"/>
  <c r="K831" i="6"/>
  <c r="O782" i="6"/>
  <c r="P841" i="6"/>
  <c r="O850" i="6"/>
  <c r="M1598" i="6"/>
  <c r="P1768" i="6"/>
  <c r="P1722" i="6"/>
  <c r="O332" i="6"/>
  <c r="N1550" i="6"/>
  <c r="N1322" i="6"/>
  <c r="N1399" i="6"/>
  <c r="N1685" i="6"/>
  <c r="M282" i="6"/>
  <c r="M650" i="6"/>
  <c r="N606" i="6"/>
  <c r="O781" i="6"/>
  <c r="N1395" i="6"/>
  <c r="N530" i="6"/>
  <c r="K357" i="6"/>
  <c r="M965" i="6"/>
  <c r="U965" i="6" s="1"/>
  <c r="AL965" i="6" s="1"/>
  <c r="M1115" i="6"/>
  <c r="N306" i="6"/>
  <c r="V306" i="6" s="1"/>
  <c r="AM306" i="6" s="1"/>
  <c r="N1195" i="6"/>
  <c r="P189" i="6"/>
  <c r="X189" i="6" s="1"/>
  <c r="AO189" i="6" s="1"/>
  <c r="K648" i="6"/>
  <c r="M58" i="6"/>
  <c r="U58" i="6" s="1"/>
  <c r="AL58" i="6" s="1"/>
  <c r="K83" i="6"/>
  <c r="N683" i="6"/>
  <c r="M1827" i="6"/>
  <c r="N76" i="6"/>
  <c r="N635" i="6"/>
  <c r="K745" i="6"/>
  <c r="S745" i="6" s="1"/>
  <c r="AJ745" i="6" s="1"/>
  <c r="K143" i="6"/>
  <c r="O1025" i="6"/>
  <c r="W1025" i="6" s="1"/>
  <c r="AN1025" i="6" s="1"/>
  <c r="N506" i="6"/>
  <c r="M389" i="6"/>
  <c r="U389" i="6" s="1"/>
  <c r="AL389" i="6" s="1"/>
  <c r="K596" i="6"/>
  <c r="AB596" i="6" s="1"/>
  <c r="K1402" i="6"/>
  <c r="S1402" i="6" s="1"/>
  <c r="AJ1402" i="6" s="1"/>
  <c r="O464" i="6"/>
  <c r="N661" i="6"/>
  <c r="V661" i="6" s="1"/>
  <c r="AM661" i="6" s="1"/>
  <c r="M824" i="6"/>
  <c r="AD824" i="6" s="1"/>
  <c r="O161" i="6"/>
  <c r="W161" i="6" s="1"/>
  <c r="AN161" i="6" s="1"/>
  <c r="K346" i="6"/>
  <c r="N658" i="6"/>
  <c r="V658" i="6" s="1"/>
  <c r="AM658" i="6" s="1"/>
  <c r="K290" i="6"/>
  <c r="N1735" i="6"/>
  <c r="V1735" i="6" s="1"/>
  <c r="AM1735" i="6" s="1"/>
  <c r="P1301" i="6"/>
  <c r="P1404" i="6"/>
  <c r="X1404" i="6" s="1"/>
  <c r="AO1404" i="6" s="1"/>
  <c r="W1744" i="6"/>
  <c r="AN1744" i="6" s="1"/>
  <c r="O1744" i="6"/>
  <c r="AF1744" i="6" s="1"/>
  <c r="P1173" i="6"/>
  <c r="X1173" i="6" s="1"/>
  <c r="AO1173" i="6" s="1"/>
  <c r="P763" i="6"/>
  <c r="P915" i="6"/>
  <c r="X915" i="6" s="1"/>
  <c r="AO915" i="6" s="1"/>
  <c r="M729" i="6"/>
  <c r="AD729" i="6" s="1"/>
  <c r="M725" i="6"/>
  <c r="U725" i="6" s="1"/>
  <c r="AL725" i="6" s="1"/>
  <c r="O1682" i="6"/>
  <c r="O1664" i="6"/>
  <c r="W1664" i="6" s="1"/>
  <c r="AN1664" i="6" s="1"/>
  <c r="M1375" i="6"/>
  <c r="AD1375" i="6" s="1"/>
  <c r="P1225" i="6"/>
  <c r="M1671" i="6"/>
  <c r="O1384" i="6"/>
  <c r="P1495" i="6"/>
  <c r="O466" i="6"/>
  <c r="N973" i="6"/>
  <c r="O271" i="6"/>
  <c r="K358" i="6"/>
  <c r="O1824" i="6"/>
  <c r="N1794" i="6"/>
  <c r="K27" i="6"/>
  <c r="N390" i="6"/>
  <c r="V390" i="6" s="1"/>
  <c r="AM390" i="6" s="1"/>
  <c r="K311" i="6"/>
  <c r="S311" i="6" s="1"/>
  <c r="AJ311" i="6" s="1"/>
  <c r="N1166" i="6"/>
  <c r="V1166" i="6" s="1"/>
  <c r="AM1166" i="6" s="1"/>
  <c r="M902" i="6"/>
  <c r="U902" i="6" s="1"/>
  <c r="AL902" i="6" s="1"/>
  <c r="P600" i="6"/>
  <c r="X600" i="6" s="1"/>
  <c r="AO600" i="6" s="1"/>
  <c r="AG600" i="6"/>
  <c r="N1473" i="6"/>
  <c r="V1473" i="6" s="1"/>
  <c r="AM1473" i="6" s="1"/>
  <c r="N407" i="6"/>
  <c r="O597" i="6"/>
  <c r="W597" i="6" s="1"/>
  <c r="AN597" i="6" s="1"/>
  <c r="M478" i="6"/>
  <c r="U478" i="6" s="1"/>
  <c r="AL478" i="6" s="1"/>
  <c r="K808" i="6"/>
  <c r="S808" i="6" s="1"/>
  <c r="AJ808" i="6" s="1"/>
  <c r="N1060" i="6"/>
  <c r="N744" i="6"/>
  <c r="V744" i="6" s="1"/>
  <c r="AM744" i="6" s="1"/>
  <c r="K658" i="6"/>
  <c r="S658" i="6" s="1"/>
  <c r="AJ658" i="6" s="1"/>
  <c r="K1671" i="6"/>
  <c r="S1671" i="6" s="1"/>
  <c r="AJ1671" i="6" s="1"/>
  <c r="N208" i="6"/>
  <c r="K1174" i="6"/>
  <c r="S1174" i="6" s="1"/>
  <c r="AJ1174" i="6" s="1"/>
  <c r="O108" i="6"/>
  <c r="K1120" i="6"/>
  <c r="S1120" i="6" s="1"/>
  <c r="AJ1120" i="6" s="1"/>
  <c r="M1384" i="6"/>
  <c r="K1007" i="6"/>
  <c r="K790" i="6"/>
  <c r="AB790" i="6" s="1"/>
  <c r="K1116" i="6"/>
  <c r="S1116" i="6" s="1"/>
  <c r="AJ1116" i="6" s="1"/>
  <c r="P88" i="6"/>
  <c r="M1334" i="6"/>
  <c r="U1334" i="6" s="1"/>
  <c r="AL1334" i="6" s="1"/>
  <c r="M514" i="6"/>
  <c r="AD514" i="6" s="1"/>
  <c r="K23" i="6"/>
  <c r="S23" i="6" s="1"/>
  <c r="AJ23" i="6" s="1"/>
  <c r="K1194" i="6"/>
  <c r="N180" i="6"/>
  <c r="V180" i="6" s="1"/>
  <c r="AM180" i="6" s="1"/>
  <c r="O1142" i="6"/>
  <c r="P638" i="6"/>
  <c r="X638" i="6" s="1"/>
  <c r="AO638" i="6" s="1"/>
  <c r="K1106" i="6"/>
  <c r="K843" i="6"/>
  <c r="P1080" i="6"/>
  <c r="K265" i="6"/>
  <c r="S265" i="6" s="1"/>
  <c r="AJ265" i="6" s="1"/>
  <c r="P355" i="6"/>
  <c r="O1673" i="6"/>
  <c r="W1673" i="6" s="1"/>
  <c r="AN1673" i="6" s="1"/>
  <c r="S410" i="6"/>
  <c r="AJ410" i="6" s="1"/>
  <c r="K410" i="6"/>
  <c r="AB410" i="6" s="1"/>
  <c r="N760" i="6"/>
  <c r="O1448" i="6"/>
  <c r="P1849" i="6"/>
  <c r="X1849" i="6" s="1"/>
  <c r="AO1849" i="6" s="1"/>
  <c r="M921" i="6"/>
  <c r="O827" i="6"/>
  <c r="O120" i="6"/>
  <c r="N835" i="6"/>
  <c r="P192" i="6"/>
  <c r="N968" i="6"/>
  <c r="N1062" i="6"/>
  <c r="M1819" i="6"/>
  <c r="P1681" i="6"/>
  <c r="N1596" i="6"/>
  <c r="V1596" i="6" s="1"/>
  <c r="AM1596" i="6" s="1"/>
  <c r="O1403" i="6"/>
  <c r="K822" i="6"/>
  <c r="K93" i="6"/>
  <c r="P756" i="6"/>
  <c r="P1148" i="6"/>
  <c r="P1777" i="6"/>
  <c r="K1072" i="6"/>
  <c r="P998" i="6"/>
  <c r="M15" i="6"/>
  <c r="P311" i="6"/>
  <c r="X311" i="6" s="1"/>
  <c r="AO311" i="6" s="1"/>
  <c r="P1156" i="6"/>
  <c r="X1156" i="6" s="1"/>
  <c r="AO1156" i="6" s="1"/>
  <c r="AG1156" i="6"/>
  <c r="P1780" i="6"/>
  <c r="M432" i="6"/>
  <c r="O1134" i="6"/>
  <c r="W1134" i="6" s="1"/>
  <c r="AN1134" i="6" s="1"/>
  <c r="U368" i="6"/>
  <c r="AL368" i="6" s="1"/>
  <c r="M368" i="6"/>
  <c r="AD368" i="6" s="1"/>
  <c r="N1772" i="6"/>
  <c r="N1227" i="6"/>
  <c r="K872" i="6"/>
  <c r="K1478" i="6"/>
  <c r="M818" i="6"/>
  <c r="M448" i="6"/>
  <c r="M600" i="6"/>
  <c r="K1390" i="6"/>
  <c r="P625" i="6"/>
  <c r="K468" i="6"/>
  <c r="N536" i="6"/>
  <c r="V536" i="6" s="1"/>
  <c r="AM536" i="6" s="1"/>
  <c r="P1826" i="6"/>
  <c r="X1826" i="6" s="1"/>
  <c r="AO1826" i="6" s="1"/>
  <c r="AG1826" i="6"/>
  <c r="M299" i="6"/>
  <c r="U299" i="6" s="1"/>
  <c r="AL299" i="6" s="1"/>
  <c r="P257" i="6"/>
  <c r="O957" i="6"/>
  <c r="W957" i="6" s="1"/>
  <c r="AN957" i="6" s="1"/>
  <c r="X221" i="6"/>
  <c r="AO221" i="6" s="1"/>
  <c r="P221" i="6"/>
  <c r="AG221" i="6" s="1"/>
  <c r="N1500" i="6"/>
  <c r="V1500" i="6" s="1"/>
  <c r="AM1500" i="6" s="1"/>
  <c r="M189" i="6"/>
  <c r="N62" i="6"/>
  <c r="V62" i="6" s="1"/>
  <c r="AM62" i="6" s="1"/>
  <c r="K866" i="6"/>
  <c r="M1656" i="6"/>
  <c r="U1656" i="6" s="1"/>
  <c r="AL1656" i="6" s="1"/>
  <c r="M1785" i="6"/>
  <c r="K443" i="6"/>
  <c r="S443" i="6" s="1"/>
  <c r="AJ443" i="6" s="1"/>
  <c r="P757" i="6"/>
  <c r="K643" i="6"/>
  <c r="S643" i="6" s="1"/>
  <c r="AJ643" i="6" s="1"/>
  <c r="O1171" i="6"/>
  <c r="P36" i="6"/>
  <c r="X36" i="6" s="1"/>
  <c r="AO36" i="6" s="1"/>
  <c r="K178" i="6"/>
  <c r="N325" i="6"/>
  <c r="V325" i="6" s="1"/>
  <c r="AM325" i="6" s="1"/>
  <c r="N451" i="6"/>
  <c r="P636" i="6"/>
  <c r="X636" i="6" s="1"/>
  <c r="AO636" i="6" s="1"/>
  <c r="N523" i="6"/>
  <c r="M363" i="6"/>
  <c r="U363" i="6" s="1"/>
  <c r="AL363" i="6" s="1"/>
  <c r="M701" i="6"/>
  <c r="M97" i="6"/>
  <c r="U97" i="6" s="1"/>
  <c r="AL97" i="6" s="1"/>
  <c r="K523" i="6"/>
  <c r="N85" i="6"/>
  <c r="K880" i="6"/>
  <c r="N156" i="6"/>
  <c r="P224" i="6"/>
  <c r="K1548" i="6"/>
  <c r="P1518" i="6"/>
  <c r="P338" i="6"/>
  <c r="X338" i="6" s="1"/>
  <c r="AO338" i="6" s="1"/>
  <c r="P414" i="6"/>
  <c r="P101" i="6"/>
  <c r="X101" i="6" s="1"/>
  <c r="AO101" i="6" s="1"/>
  <c r="O1087" i="6"/>
  <c r="M1843" i="6"/>
  <c r="U1843" i="6" s="1"/>
  <c r="AL1843" i="6" s="1"/>
  <c r="K1089" i="6"/>
  <c r="K1209" i="6"/>
  <c r="S1209" i="6" s="1"/>
  <c r="AJ1209" i="6" s="1"/>
  <c r="K1341" i="6"/>
  <c r="N1595" i="6"/>
  <c r="V1595" i="6" s="1"/>
  <c r="AM1595" i="6" s="1"/>
  <c r="P1846" i="6"/>
  <c r="O1389" i="6"/>
  <c r="O1059" i="6"/>
  <c r="P320" i="6"/>
  <c r="M1823" i="6"/>
  <c r="P1023" i="6"/>
  <c r="O1104" i="6"/>
  <c r="P1152" i="6"/>
  <c r="M1504" i="6"/>
  <c r="N1520" i="6"/>
  <c r="N202" i="6"/>
  <c r="K906" i="6"/>
  <c r="O948" i="6"/>
  <c r="M1335" i="6"/>
  <c r="K1579" i="6"/>
  <c r="M1417" i="6"/>
  <c r="O1197" i="6"/>
  <c r="P1658" i="6"/>
  <c r="X1658" i="6" s="1"/>
  <c r="AO1658" i="6" s="1"/>
  <c r="N15" i="6"/>
  <c r="N92" i="6"/>
  <c r="V92" i="6" s="1"/>
  <c r="AM92" i="6" s="1"/>
  <c r="P461" i="6"/>
  <c r="K256" i="6"/>
  <c r="S256" i="6" s="1"/>
  <c r="AJ256" i="6" s="1"/>
  <c r="P1832" i="6"/>
  <c r="K505" i="6"/>
  <c r="P171" i="6"/>
  <c r="M344" i="6"/>
  <c r="P248" i="6"/>
  <c r="P262" i="6"/>
  <c r="K1308" i="6"/>
  <c r="K1137" i="6"/>
  <c r="M1838" i="6"/>
  <c r="K700" i="6"/>
  <c r="P333" i="6"/>
  <c r="M254" i="6"/>
  <c r="K174" i="6"/>
  <c r="K1615" i="6"/>
  <c r="K1353" i="6"/>
  <c r="O1231" i="6"/>
  <c r="N30" i="6"/>
  <c r="K1161" i="6"/>
  <c r="O1653" i="6"/>
  <c r="N885" i="6"/>
  <c r="P637" i="6"/>
  <c r="K595" i="6"/>
  <c r="K660" i="6"/>
  <c r="P1126" i="6"/>
  <c r="X1126" i="6" s="1"/>
  <c r="AO1126" i="6" s="1"/>
  <c r="P380" i="6"/>
  <c r="K1572" i="6"/>
  <c r="S1572" i="6" s="1"/>
  <c r="AJ1572" i="6" s="1"/>
  <c r="N485" i="6"/>
  <c r="K773" i="6"/>
  <c r="K874" i="6"/>
  <c r="N106" i="6"/>
  <c r="V106" i="6" s="1"/>
  <c r="AM106" i="6" s="1"/>
  <c r="K1414" i="6"/>
  <c r="M1373" i="6"/>
  <c r="U1373" i="6" s="1"/>
  <c r="AL1373" i="6" s="1"/>
  <c r="P905" i="6"/>
  <c r="P77" i="6"/>
  <c r="M633" i="6"/>
  <c r="M59" i="6"/>
  <c r="U59" i="6" s="1"/>
  <c r="AL59" i="6" s="1"/>
  <c r="P890" i="6"/>
  <c r="P412" i="6"/>
  <c r="X412" i="6" s="1"/>
  <c r="AO412" i="6" s="1"/>
  <c r="K1105" i="6"/>
  <c r="K1672" i="6"/>
  <c r="O1437" i="6"/>
  <c r="M1268" i="6"/>
  <c r="K1389" i="6"/>
  <c r="P1667" i="6"/>
  <c r="N71" i="6"/>
  <c r="N100" i="6"/>
  <c r="K388" i="6"/>
  <c r="K344" i="6"/>
  <c r="P372" i="6"/>
  <c r="O1604" i="6"/>
  <c r="W1604" i="6" s="1"/>
  <c r="AN1604" i="6" s="1"/>
  <c r="K1197" i="6"/>
  <c r="M1259" i="6"/>
  <c r="U1259" i="6" s="1"/>
  <c r="AL1259" i="6" s="1"/>
  <c r="P274" i="6"/>
  <c r="N515" i="6"/>
  <c r="V515" i="6" s="1"/>
  <c r="AM515" i="6" s="1"/>
  <c r="N743" i="6"/>
  <c r="K1607" i="6"/>
  <c r="S1607" i="6" s="1"/>
  <c r="AJ1607" i="6" s="1"/>
  <c r="K366" i="6"/>
  <c r="K1022" i="6"/>
  <c r="S1022" i="6" s="1"/>
  <c r="AJ1022" i="6" s="1"/>
  <c r="K1301" i="6"/>
  <c r="O64" i="6"/>
  <c r="W64" i="6" s="1"/>
  <c r="AN64" i="6" s="1"/>
  <c r="K708" i="6"/>
  <c r="K668" i="6"/>
  <c r="S668" i="6" s="1"/>
  <c r="AJ668" i="6" s="1"/>
  <c r="P72" i="6"/>
  <c r="M206" i="6"/>
  <c r="U206" i="6" s="1"/>
  <c r="AL206" i="6" s="1"/>
  <c r="M67" i="6"/>
  <c r="O84" i="6"/>
  <c r="W84" i="6" s="1"/>
  <c r="AN84" i="6" s="1"/>
  <c r="O1236" i="6"/>
  <c r="N1070" i="6"/>
  <c r="V1070" i="6" s="1"/>
  <c r="AM1070" i="6" s="1"/>
  <c r="K1173" i="6"/>
  <c r="M150" i="6"/>
  <c r="U150" i="6" s="1"/>
  <c r="AL150" i="6" s="1"/>
  <c r="K751" i="6"/>
  <c r="P539" i="6"/>
  <c r="X539" i="6" s="1"/>
  <c r="AO539" i="6" s="1"/>
  <c r="K1587" i="6"/>
  <c r="M18" i="6"/>
  <c r="U18" i="6" s="1"/>
  <c r="AL18" i="6" s="1"/>
  <c r="K449" i="6"/>
  <c r="P49" i="6"/>
  <c r="X49" i="6" s="1"/>
  <c r="AO49" i="6" s="1"/>
  <c r="N170" i="6"/>
  <c r="K520" i="6"/>
  <c r="S520" i="6" s="1"/>
  <c r="AJ520" i="6" s="1"/>
  <c r="N1618" i="6"/>
  <c r="K564" i="6"/>
  <c r="S564" i="6" s="1"/>
  <c r="AJ564" i="6" s="1"/>
  <c r="M113" i="6"/>
  <c r="K286" i="6"/>
  <c r="S286" i="6" s="1"/>
  <c r="AJ286" i="6" s="1"/>
  <c r="O1399" i="6"/>
  <c r="M87" i="6"/>
  <c r="U87" i="6" s="1"/>
  <c r="AL87" i="6" s="1"/>
  <c r="M188" i="6"/>
  <c r="O1678" i="6"/>
  <c r="W1678" i="6" s="1"/>
  <c r="AN1678" i="6" s="1"/>
  <c r="N119" i="6"/>
  <c r="P913" i="6"/>
  <c r="X913" i="6" s="1"/>
  <c r="AO913" i="6" s="1"/>
  <c r="N343" i="6"/>
  <c r="O347" i="6"/>
  <c r="W347" i="6" s="1"/>
  <c r="AN347" i="6" s="1"/>
  <c r="K377" i="6"/>
  <c r="V1859" i="9"/>
  <c r="Q1859" i="6" s="1"/>
  <c r="AH1859" i="6" s="1"/>
  <c r="M1859" i="6"/>
  <c r="AD1859" i="6" s="1"/>
  <c r="K16" i="6"/>
  <c r="S16" i="6" s="1"/>
  <c r="AJ16" i="6" s="1"/>
  <c r="M1399" i="6"/>
  <c r="N252" i="6"/>
  <c r="M1109" i="6"/>
  <c r="P1566" i="6"/>
  <c r="K1097" i="6"/>
  <c r="N587" i="6"/>
  <c r="K553" i="6"/>
  <c r="O1363" i="6"/>
  <c r="W1363" i="6" s="1"/>
  <c r="AN1363" i="6" s="1"/>
  <c r="O121" i="6"/>
  <c r="M509" i="6"/>
  <c r="U509" i="6" s="1"/>
  <c r="AL509" i="6" s="1"/>
  <c r="K661" i="6"/>
  <c r="P499" i="6"/>
  <c r="K315" i="6"/>
  <c r="K330" i="6"/>
  <c r="N1351" i="6"/>
  <c r="P1688" i="6"/>
  <c r="N1631" i="6"/>
  <c r="O528" i="6"/>
  <c r="P1178" i="6"/>
  <c r="M158" i="6"/>
  <c r="O1267" i="6"/>
  <c r="P162" i="6"/>
  <c r="X162" i="6" s="1"/>
  <c r="AO162" i="6" s="1"/>
  <c r="P267" i="6"/>
  <c r="O380" i="6"/>
  <c r="N642" i="6"/>
  <c r="N1753" i="6"/>
  <c r="V1753" i="6" s="1"/>
  <c r="AM1753" i="6" s="1"/>
  <c r="K1101" i="6"/>
  <c r="K1253" i="6"/>
  <c r="S1253" i="6" s="1"/>
  <c r="AJ1253" i="6" s="1"/>
  <c r="P885" i="6"/>
  <c r="K937" i="6"/>
  <c r="S937" i="6" s="1"/>
  <c r="AJ937" i="6" s="1"/>
  <c r="P566" i="6"/>
  <c r="K177" i="6"/>
  <c r="P1568" i="6"/>
  <c r="P1611" i="6"/>
  <c r="P1692" i="6"/>
  <c r="O1333" i="6"/>
  <c r="O520" i="6"/>
  <c r="M1517" i="6"/>
  <c r="M1807" i="6"/>
  <c r="O1096" i="6"/>
  <c r="N1802" i="6"/>
  <c r="O880" i="6"/>
  <c r="M1238" i="6"/>
  <c r="K963" i="6"/>
  <c r="K841" i="6"/>
  <c r="O1340" i="6"/>
  <c r="W1340" i="6" s="1"/>
  <c r="AN1340" i="6" s="1"/>
  <c r="O490" i="6"/>
  <c r="K1305" i="6"/>
  <c r="K711" i="6"/>
  <c r="M873" i="6"/>
  <c r="P48" i="6"/>
  <c r="N1535" i="6"/>
  <c r="M1364" i="6"/>
  <c r="U1364" i="6" s="1"/>
  <c r="AL1364" i="6" s="1"/>
  <c r="AD1364" i="6"/>
  <c r="K1824" i="6"/>
  <c r="S1824" i="6" s="1"/>
  <c r="AJ1824" i="6" s="1"/>
  <c r="N1626" i="6"/>
  <c r="P1583" i="6"/>
  <c r="N1733" i="6"/>
  <c r="P1482" i="6"/>
  <c r="N1474" i="6"/>
  <c r="M385" i="6"/>
  <c r="O1375" i="6"/>
  <c r="M1867" i="6"/>
  <c r="X1627" i="6"/>
  <c r="AO1627" i="6" s="1"/>
  <c r="P1627" i="6"/>
  <c r="AG1627" i="6"/>
  <c r="P1251" i="6"/>
  <c r="V29" i="6"/>
  <c r="AM29" i="6" s="1"/>
  <c r="N29" i="6"/>
  <c r="AE29" i="6"/>
  <c r="M1608" i="6"/>
  <c r="S585" i="6"/>
  <c r="AJ585" i="6" s="1"/>
  <c r="K585" i="6"/>
  <c r="AB585" i="6"/>
  <c r="P62" i="6"/>
  <c r="S605" i="6"/>
  <c r="AJ605" i="6" s="1"/>
  <c r="K605" i="6"/>
  <c r="AB605" i="6"/>
  <c r="P1419" i="6"/>
  <c r="V42" i="6"/>
  <c r="AM42" i="6" s="1"/>
  <c r="N42" i="6"/>
  <c r="AE42" i="6"/>
  <c r="O1175" i="6"/>
  <c r="S1045" i="6"/>
  <c r="AJ1045" i="6" s="1"/>
  <c r="K1045" i="6"/>
  <c r="AB1045" i="6"/>
  <c r="M1243" i="6"/>
  <c r="X590" i="6"/>
  <c r="AO590" i="6" s="1"/>
  <c r="P590" i="6"/>
  <c r="AG590" i="6"/>
  <c r="K969" i="6"/>
  <c r="S381" i="6"/>
  <c r="AJ381" i="6" s="1"/>
  <c r="K381" i="6"/>
  <c r="AB381" i="6"/>
  <c r="K121" i="6"/>
  <c r="X1579" i="6"/>
  <c r="AO1579" i="6" s="1"/>
  <c r="P1579" i="6"/>
  <c r="AG1579" i="6"/>
  <c r="O329" i="6"/>
  <c r="X430" i="6"/>
  <c r="AO430" i="6" s="1"/>
  <c r="P430" i="6"/>
  <c r="AG430" i="6"/>
  <c r="P483" i="6"/>
  <c r="U969" i="6"/>
  <c r="AL969" i="6" s="1"/>
  <c r="M969" i="6"/>
  <c r="AD969" i="6"/>
  <c r="M1682" i="6"/>
  <c r="N641" i="6"/>
  <c r="O1599" i="6"/>
  <c r="K14" i="6"/>
  <c r="K297" i="6"/>
  <c r="N521" i="6"/>
  <c r="N887" i="6"/>
  <c r="N81" i="6"/>
  <c r="O1337" i="6"/>
  <c r="S425" i="6"/>
  <c r="AJ425" i="6" s="1"/>
  <c r="K425" i="6"/>
  <c r="AB425" i="6"/>
  <c r="N1690" i="6"/>
  <c r="X1572" i="6"/>
  <c r="AO1572" i="6" s="1"/>
  <c r="P1572" i="6"/>
  <c r="AG1572" i="6"/>
  <c r="P1248" i="6"/>
  <c r="W1188" i="6"/>
  <c r="AN1188" i="6" s="1"/>
  <c r="O1188" i="6"/>
  <c r="AF1188" i="6"/>
  <c r="O422" i="6"/>
  <c r="W246" i="6"/>
  <c r="AN246" i="6" s="1"/>
  <c r="O246" i="6"/>
  <c r="AF246" i="6"/>
  <c r="N986" i="6"/>
  <c r="W266" i="6"/>
  <c r="AN266" i="6" s="1"/>
  <c r="O266" i="6"/>
  <c r="AF266" i="6"/>
  <c r="N1452" i="6"/>
  <c r="P388" i="6"/>
  <c r="O296" i="6"/>
  <c r="O1128" i="6"/>
  <c r="O878" i="6"/>
  <c r="O1504" i="6"/>
  <c r="K492" i="6"/>
  <c r="X1560" i="6"/>
  <c r="AO1560" i="6" s="1"/>
  <c r="P1560" i="6"/>
  <c r="AG1560" i="6"/>
  <c r="O1321" i="6"/>
  <c r="N1310" i="6"/>
  <c r="N1765" i="6"/>
  <c r="P667" i="6"/>
  <c r="N1216" i="6"/>
  <c r="V1363" i="6"/>
  <c r="AM1363" i="6" s="1"/>
  <c r="N1363" i="6"/>
  <c r="AE1363" i="6"/>
  <c r="O310" i="6"/>
  <c r="W1074" i="6"/>
  <c r="AN1074" i="6" s="1"/>
  <c r="O1074" i="6"/>
  <c r="AF1074" i="6"/>
  <c r="N456" i="6"/>
  <c r="P606" i="6"/>
  <c r="N615" i="6"/>
  <c r="N538" i="6"/>
  <c r="O170" i="6"/>
  <c r="O620" i="6"/>
  <c r="O863" i="6"/>
  <c r="U22" i="6"/>
  <c r="AL22" i="6" s="1"/>
  <c r="M22" i="6"/>
  <c r="AD22" i="6"/>
  <c r="M460" i="6"/>
  <c r="M542" i="6"/>
  <c r="P149" i="6"/>
  <c r="V706" i="6"/>
  <c r="AM706" i="6" s="1"/>
  <c r="N706" i="6"/>
  <c r="AE706" i="6"/>
  <c r="O1315" i="6"/>
  <c r="O539" i="6"/>
  <c r="O1124" i="6"/>
  <c r="O517" i="6"/>
  <c r="M464" i="6"/>
  <c r="X373" i="6"/>
  <c r="AO373" i="6" s="1"/>
  <c r="P373" i="6"/>
  <c r="AG373" i="6"/>
  <c r="N386" i="6"/>
  <c r="W349" i="6"/>
  <c r="AN349" i="6" s="1"/>
  <c r="O349" i="6"/>
  <c r="AF349" i="6"/>
  <c r="O1001" i="6"/>
  <c r="U270" i="6"/>
  <c r="AL270" i="6" s="1"/>
  <c r="M270" i="6"/>
  <c r="AD270" i="6"/>
  <c r="P464" i="6"/>
  <c r="S397" i="6"/>
  <c r="AJ397" i="6" s="1"/>
  <c r="K397" i="6"/>
  <c r="AB397" i="6"/>
  <c r="P1256" i="6"/>
  <c r="P1536" i="6"/>
  <c r="O214" i="6"/>
  <c r="N309" i="6"/>
  <c r="O192" i="6"/>
  <c r="O1028" i="6"/>
  <c r="N1757" i="6"/>
  <c r="U92" i="6"/>
  <c r="AL92" i="6" s="1"/>
  <c r="M92" i="6"/>
  <c r="AD92" i="6"/>
  <c r="P527" i="6"/>
  <c r="P137" i="6"/>
  <c r="N169" i="6"/>
  <c r="W893" i="6"/>
  <c r="AN893" i="6" s="1"/>
  <c r="O893" i="6"/>
  <c r="AF893" i="6"/>
  <c r="M248" i="6"/>
  <c r="U528" i="6"/>
  <c r="AL528" i="6" s="1"/>
  <c r="M528" i="6"/>
  <c r="AD528" i="6"/>
  <c r="K1285" i="6"/>
  <c r="N235" i="6"/>
  <c r="O251" i="6"/>
  <c r="O1308" i="6"/>
  <c r="P136" i="6"/>
  <c r="W265" i="6"/>
  <c r="AN265" i="6" s="1"/>
  <c r="O265" i="6"/>
  <c r="AF265" i="6"/>
  <c r="N1774" i="6"/>
  <c r="N1699" i="6"/>
  <c r="N1812" i="6"/>
  <c r="O147" i="6"/>
  <c r="O895" i="6"/>
  <c r="M103" i="6"/>
  <c r="K1592" i="6"/>
  <c r="V240" i="6"/>
  <c r="AM240" i="6" s="1"/>
  <c r="N240" i="6"/>
  <c r="AE240" i="6"/>
  <c r="N831" i="6"/>
  <c r="W999" i="6"/>
  <c r="AN999" i="6" s="1"/>
  <c r="O999" i="6"/>
  <c r="AF999" i="6"/>
  <c r="N1129" i="6"/>
  <c r="V16" i="6"/>
  <c r="AM16" i="6" s="1"/>
  <c r="N16" i="6"/>
  <c r="AE16" i="6"/>
  <c r="N1643" i="6"/>
  <c r="V1643" i="6" s="1"/>
  <c r="AM1643" i="6" s="1"/>
  <c r="S78" i="6"/>
  <c r="AJ78" i="6" s="1"/>
  <c r="K78" i="6"/>
  <c r="AB78" i="6"/>
  <c r="K317" i="6"/>
  <c r="S317" i="6" s="1"/>
  <c r="AJ317" i="6" s="1"/>
  <c r="V23" i="6"/>
  <c r="AM23" i="6" s="1"/>
  <c r="N23" i="6"/>
  <c r="AE23" i="6"/>
  <c r="O142" i="6"/>
  <c r="W142" i="6" s="1"/>
  <c r="AN142" i="6" s="1"/>
  <c r="W306" i="6"/>
  <c r="AN306" i="6" s="1"/>
  <c r="O306" i="6"/>
  <c r="AF306" i="6"/>
  <c r="M356" i="6"/>
  <c r="U356" i="6" s="1"/>
  <c r="AL356" i="6" s="1"/>
  <c r="U570" i="6"/>
  <c r="AL570" i="6" s="1"/>
  <c r="M570" i="6"/>
  <c r="AD570" i="6"/>
  <c r="K63" i="6"/>
  <c r="S63" i="6" s="1"/>
  <c r="AJ63" i="6" s="1"/>
  <c r="X942" i="6"/>
  <c r="AO942" i="6" s="1"/>
  <c r="P942" i="6"/>
  <c r="AG942" i="6"/>
  <c r="O269" i="6"/>
  <c r="O921" i="6"/>
  <c r="M139" i="6"/>
  <c r="N353" i="6"/>
  <c r="N597" i="6"/>
  <c r="O384" i="6"/>
  <c r="O579" i="6"/>
  <c r="O183" i="6"/>
  <c r="O1022" i="6"/>
  <c r="O702" i="6"/>
  <c r="O828" i="6"/>
  <c r="N1703" i="6"/>
  <c r="P617" i="6"/>
  <c r="W619" i="6"/>
  <c r="AN619" i="6" s="1"/>
  <c r="O619" i="6"/>
  <c r="AF619" i="6"/>
  <c r="O77" i="6"/>
  <c r="W77" i="6" s="1"/>
  <c r="AN77" i="6" s="1"/>
  <c r="U46" i="6"/>
  <c r="AL46" i="6" s="1"/>
  <c r="M46" i="6"/>
  <c r="AD46" i="6"/>
  <c r="M267" i="6"/>
  <c r="U267" i="6" s="1"/>
  <c r="AL267" i="6" s="1"/>
  <c r="U892" i="6"/>
  <c r="AL892" i="6" s="1"/>
  <c r="M892" i="6"/>
  <c r="AD892" i="6"/>
  <c r="N787" i="6"/>
  <c r="V965" i="6"/>
  <c r="AM965" i="6" s="1"/>
  <c r="N965" i="6"/>
  <c r="AE965" i="6"/>
  <c r="N1318" i="6"/>
  <c r="V1549" i="6"/>
  <c r="AM1549" i="6" s="1"/>
  <c r="N1549" i="6"/>
  <c r="AE1549" i="6"/>
  <c r="M109" i="6"/>
  <c r="M241" i="6"/>
  <c r="K1269" i="6"/>
  <c r="M777" i="6"/>
  <c r="M803" i="6"/>
  <c r="M847" i="6"/>
  <c r="M903" i="6"/>
  <c r="M1023" i="6"/>
  <c r="K1332" i="6"/>
  <c r="N1349" i="6"/>
  <c r="N540" i="6"/>
  <c r="K614" i="6"/>
  <c r="P173" i="6"/>
  <c r="N157" i="6"/>
  <c r="P936" i="6"/>
  <c r="O91" i="6"/>
  <c r="O227" i="6"/>
  <c r="M11" i="6"/>
  <c r="N1734" i="6"/>
  <c r="O297" i="6"/>
  <c r="W297" i="6" s="1"/>
  <c r="AN297" i="6" s="1"/>
  <c r="M249" i="6"/>
  <c r="P250" i="6"/>
  <c r="M788" i="6"/>
  <c r="M1041" i="6"/>
  <c r="M1378" i="6"/>
  <c r="K1344" i="6"/>
  <c r="N1436" i="6"/>
  <c r="N547" i="6"/>
  <c r="K280" i="6"/>
  <c r="K694" i="6"/>
  <c r="N1553" i="6"/>
  <c r="O675" i="6"/>
  <c r="N483" i="6"/>
  <c r="M280" i="6"/>
  <c r="N1607" i="6"/>
  <c r="P509" i="6"/>
  <c r="N687" i="6"/>
  <c r="O205" i="6"/>
  <c r="M101" i="6"/>
  <c r="U101" i="6" s="1"/>
  <c r="AL101" i="6" s="1"/>
  <c r="M217" i="6"/>
  <c r="U217" i="6" s="1"/>
  <c r="AL217" i="6" s="1"/>
  <c r="M440" i="6"/>
  <c r="M564" i="6"/>
  <c r="M596" i="6"/>
  <c r="M1316" i="6"/>
  <c r="M410" i="6"/>
  <c r="N143" i="6"/>
  <c r="N1246" i="6"/>
  <c r="P609" i="6"/>
  <c r="X609" i="6" s="1"/>
  <c r="AO609" i="6" s="1"/>
  <c r="AG609" i="6"/>
  <c r="M250" i="6"/>
  <c r="U250" i="6" s="1"/>
  <c r="AL250" i="6" s="1"/>
  <c r="O972" i="6"/>
  <c r="W972" i="6" s="1"/>
  <c r="AN972" i="6" s="1"/>
  <c r="O981" i="6"/>
  <c r="W981" i="6" s="1"/>
  <c r="AN981" i="6" s="1"/>
  <c r="M333" i="6"/>
  <c r="M782" i="6"/>
  <c r="K974" i="6"/>
  <c r="O93" i="6"/>
  <c r="W93" i="6" s="1"/>
  <c r="AN93" i="6" s="1"/>
  <c r="M812" i="6"/>
  <c r="U812" i="6" s="1"/>
  <c r="AL812" i="6" s="1"/>
  <c r="AD812" i="6"/>
  <c r="K1202" i="6"/>
  <c r="S1202" i="6" s="1"/>
  <c r="AJ1202" i="6" s="1"/>
  <c r="N285" i="6"/>
  <c r="V285" i="6" s="1"/>
  <c r="AM285" i="6" s="1"/>
  <c r="N681" i="6"/>
  <c r="V681" i="6" s="1"/>
  <c r="AM681" i="6" s="1"/>
  <c r="N746" i="6"/>
  <c r="V746" i="6" s="1"/>
  <c r="AM746" i="6" s="1"/>
  <c r="AE746" i="6"/>
  <c r="P738" i="6"/>
  <c r="X738" i="6" s="1"/>
  <c r="AO738" i="6" s="1"/>
  <c r="N989" i="6"/>
  <c r="M786" i="6"/>
  <c r="N416" i="6"/>
  <c r="N854" i="6"/>
  <c r="N1031" i="6"/>
  <c r="M314" i="6"/>
  <c r="M775" i="6"/>
  <c r="M296" i="6"/>
  <c r="N111" i="6"/>
  <c r="N152" i="6"/>
  <c r="N264" i="6"/>
  <c r="N379" i="6"/>
  <c r="N1113" i="6"/>
  <c r="N1756" i="6"/>
  <c r="K786" i="6"/>
  <c r="M599" i="6"/>
  <c r="M887" i="6"/>
  <c r="N1005" i="6"/>
  <c r="V1005" i="6" s="1"/>
  <c r="AM1005" i="6" s="1"/>
  <c r="V1418" i="6"/>
  <c r="AM1418" i="6" s="1"/>
  <c r="N1418" i="6"/>
  <c r="AE1418" i="6"/>
  <c r="O922" i="6"/>
  <c r="W922" i="6" s="1"/>
  <c r="AN922" i="6" s="1"/>
  <c r="U1103" i="6"/>
  <c r="AL1103" i="6" s="1"/>
  <c r="M1103" i="6"/>
  <c r="AD1103" i="6"/>
  <c r="P624" i="6"/>
  <c r="K208" i="6"/>
  <c r="K586" i="6"/>
  <c r="K478" i="6"/>
  <c r="M629" i="6"/>
  <c r="U629" i="6" s="1"/>
  <c r="AL629" i="6" s="1"/>
  <c r="U1142" i="6"/>
  <c r="AL1142" i="6" s="1"/>
  <c r="M1142" i="6"/>
  <c r="AD1142" i="6"/>
  <c r="K1588" i="6"/>
  <c r="S1588" i="6" s="1"/>
  <c r="AJ1588" i="6" s="1"/>
  <c r="V440" i="6"/>
  <c r="AM440" i="6" s="1"/>
  <c r="N440" i="6"/>
  <c r="AE440" i="6"/>
  <c r="N584" i="6"/>
  <c r="V584" i="6" s="1"/>
  <c r="AM584" i="6" s="1"/>
  <c r="V929" i="6"/>
  <c r="AM929" i="6" s="1"/>
  <c r="N929" i="6"/>
  <c r="AE929" i="6"/>
  <c r="N1289" i="6"/>
  <c r="N767" i="6"/>
  <c r="M644" i="6"/>
  <c r="U644" i="6" s="1"/>
  <c r="AL644" i="6" s="1"/>
  <c r="N411" i="6"/>
  <c r="N629" i="6"/>
  <c r="P551" i="6"/>
  <c r="M1198" i="6"/>
  <c r="O26" i="6"/>
  <c r="N848" i="6"/>
  <c r="V848" i="6" s="1"/>
  <c r="AM848" i="6" s="1"/>
  <c r="U550" i="6"/>
  <c r="AL550" i="6" s="1"/>
  <c r="M550" i="6"/>
  <c r="AD550" i="6"/>
  <c r="N727" i="6"/>
  <c r="V727" i="6" s="1"/>
  <c r="AM727" i="6" s="1"/>
  <c r="V1055" i="6"/>
  <c r="AM1055" i="6" s="1"/>
  <c r="N1055" i="6"/>
  <c r="AE1055" i="6"/>
  <c r="K1024" i="6"/>
  <c r="S1024" i="6" s="1"/>
  <c r="AJ1024" i="6" s="1"/>
  <c r="U1308" i="6"/>
  <c r="AL1308" i="6" s="1"/>
  <c r="M1308" i="6"/>
  <c r="AD1308" i="6"/>
  <c r="N1414" i="6"/>
  <c r="V1414" i="6" s="1"/>
  <c r="AM1414" i="6" s="1"/>
  <c r="V834" i="6"/>
  <c r="AM834" i="6" s="1"/>
  <c r="N834" i="6"/>
  <c r="AE834" i="6"/>
  <c r="N1413" i="6"/>
  <c r="V1413" i="6" s="1"/>
  <c r="AM1413" i="6" s="1"/>
  <c r="M560" i="6"/>
  <c r="M870" i="6"/>
  <c r="U870" i="6" s="1"/>
  <c r="AL870" i="6" s="1"/>
  <c r="N1358" i="6"/>
  <c r="V1358" i="6" s="1"/>
  <c r="AM1358" i="6" s="1"/>
  <c r="N1080" i="6"/>
  <c r="M176" i="6"/>
  <c r="K770" i="6"/>
  <c r="S770" i="6" s="1"/>
  <c r="AJ770" i="6" s="1"/>
  <c r="S856" i="6"/>
  <c r="AJ856" i="6" s="1"/>
  <c r="K856" i="6"/>
  <c r="AB856" i="6"/>
  <c r="N204" i="6"/>
  <c r="V204" i="6" s="1"/>
  <c r="AM204" i="6" s="1"/>
  <c r="U894" i="6"/>
  <c r="AL894" i="6" s="1"/>
  <c r="M894" i="6"/>
  <c r="AD894" i="6"/>
  <c r="M310" i="6"/>
  <c r="N532" i="6"/>
  <c r="N931" i="6"/>
  <c r="M68" i="6"/>
  <c r="K1612" i="6"/>
  <c r="K1406" i="6"/>
  <c r="N338" i="6"/>
  <c r="N1251" i="6"/>
  <c r="N941" i="6"/>
  <c r="N1281" i="6"/>
  <c r="M718" i="6"/>
  <c r="N1068" i="6"/>
  <c r="P281" i="6"/>
  <c r="V1208" i="6"/>
  <c r="AM1208" i="6" s="1"/>
  <c r="N1208" i="6"/>
  <c r="AE1208" i="6"/>
  <c r="N901" i="6"/>
  <c r="V901" i="6" s="1"/>
  <c r="AM901" i="6" s="1"/>
  <c r="V1461" i="6"/>
  <c r="AM1461" i="6" s="1"/>
  <c r="N1461" i="6"/>
  <c r="AE1461" i="6"/>
  <c r="M677" i="6"/>
  <c r="U677" i="6" s="1"/>
  <c r="AL677" i="6" s="1"/>
  <c r="S1606" i="6"/>
  <c r="AJ1606" i="6" s="1"/>
  <c r="K1606" i="6"/>
  <c r="AB1606" i="6"/>
  <c r="N205" i="6"/>
  <c r="V205" i="6" s="1"/>
  <c r="AM205" i="6" s="1"/>
  <c r="V1493" i="6"/>
  <c r="AM1493" i="6" s="1"/>
  <c r="N1493" i="6"/>
  <c r="AE1493" i="6"/>
  <c r="N1587" i="6"/>
  <c r="V1587" i="6" s="1"/>
  <c r="AM1587" i="6" s="1"/>
  <c r="X177" i="6"/>
  <c r="AO177" i="6" s="1"/>
  <c r="P177" i="6"/>
  <c r="AG177" i="6"/>
  <c r="M122" i="6"/>
  <c r="N1810" i="6"/>
  <c r="P353" i="6"/>
  <c r="X353" i="6" s="1"/>
  <c r="AO353" i="6" s="1"/>
  <c r="P592" i="6"/>
  <c r="K828" i="6"/>
  <c r="S828" i="6" s="1"/>
  <c r="AJ828" i="6" s="1"/>
  <c r="K1136" i="6"/>
  <c r="K253" i="6"/>
  <c r="P930" i="6"/>
  <c r="P47" i="6"/>
  <c r="P495" i="6"/>
  <c r="K1632" i="6"/>
  <c r="S1632" i="6" s="1"/>
  <c r="AJ1632" i="6" s="1"/>
  <c r="P32" i="6"/>
  <c r="X32" i="6" s="1"/>
  <c r="AO32" i="6" s="1"/>
  <c r="P466" i="6"/>
  <c r="X466" i="6" s="1"/>
  <c r="AO466" i="6" s="1"/>
  <c r="K142" i="6"/>
  <c r="S142" i="6" s="1"/>
  <c r="AJ142" i="6" s="1"/>
  <c r="AB142" i="6"/>
  <c r="K1208" i="6"/>
  <c r="S1208" i="6" s="1"/>
  <c r="AJ1208" i="6" s="1"/>
  <c r="K408" i="6"/>
  <c r="S408" i="6" s="1"/>
  <c r="AJ408" i="6" s="1"/>
  <c r="K620" i="6"/>
  <c r="S620" i="6" s="1"/>
  <c r="AJ620" i="6" s="1"/>
  <c r="K1000" i="6"/>
  <c r="S1000" i="6" s="1"/>
  <c r="AJ1000" i="6" s="1"/>
  <c r="P339" i="6"/>
  <c r="N1543" i="6"/>
  <c r="V1543" i="6" s="1"/>
  <c r="AM1543" i="6" s="1"/>
  <c r="AE1543" i="6"/>
  <c r="M192" i="6"/>
  <c r="U192" i="6" s="1"/>
  <c r="AL192" i="6" s="1"/>
  <c r="P183" i="6"/>
  <c r="X183" i="6" s="1"/>
  <c r="AO183" i="6" s="1"/>
  <c r="K276" i="6"/>
  <c r="S276" i="6" s="1"/>
  <c r="AJ276" i="6" s="1"/>
  <c r="N589" i="6"/>
  <c r="V589" i="6" s="1"/>
  <c r="AM589" i="6" s="1"/>
  <c r="AE589" i="6"/>
  <c r="M846" i="6"/>
  <c r="O16" i="6"/>
  <c r="N1519" i="6"/>
  <c r="K1032" i="6"/>
  <c r="P174" i="6"/>
  <c r="M879" i="6"/>
  <c r="K622" i="6"/>
  <c r="S622" i="6" s="1"/>
  <c r="AJ622" i="6" s="1"/>
  <c r="V1759" i="6"/>
  <c r="AM1759" i="6" s="1"/>
  <c r="N1759" i="6"/>
  <c r="AE1759" i="6" s="1"/>
  <c r="N1541" i="6"/>
  <c r="V1541" i="6" s="1"/>
  <c r="AM1541" i="6" s="1"/>
  <c r="K166" i="6"/>
  <c r="AB166" i="6" s="1"/>
  <c r="K568" i="6"/>
  <c r="S568" i="6" s="1"/>
  <c r="AJ568" i="6" s="1"/>
  <c r="X301" i="6"/>
  <c r="AO301" i="6" s="1"/>
  <c r="P301" i="6"/>
  <c r="AG301" i="6" s="1"/>
  <c r="K696" i="6"/>
  <c r="S696" i="6" s="1"/>
  <c r="AJ696" i="6" s="1"/>
  <c r="M95" i="6"/>
  <c r="AD95" i="6" s="1"/>
  <c r="M1025" i="6"/>
  <c r="U1025" i="6" s="1"/>
  <c r="AL1025" i="6" s="1"/>
  <c r="O107" i="6"/>
  <c r="N1438" i="6"/>
  <c r="P99" i="6"/>
  <c r="X99" i="6" s="1"/>
  <c r="AO99" i="6" s="1"/>
  <c r="K503" i="6"/>
  <c r="S503" i="6" s="1"/>
  <c r="AJ503" i="6" s="1"/>
  <c r="P330" i="6"/>
  <c r="K323" i="6"/>
  <c r="S323" i="6" s="1"/>
  <c r="AJ323" i="6" s="1"/>
  <c r="M609" i="6"/>
  <c r="AD609" i="6" s="1"/>
  <c r="N131" i="6"/>
  <c r="V131" i="6" s="1"/>
  <c r="AM131" i="6" s="1"/>
  <c r="K1798" i="6"/>
  <c r="P1014" i="6"/>
  <c r="K1150" i="6"/>
  <c r="N1490" i="6"/>
  <c r="P648" i="6"/>
  <c r="K282" i="6"/>
  <c r="O95" i="6"/>
  <c r="W95" i="6" s="1"/>
  <c r="AN95" i="6" s="1"/>
  <c r="K1590" i="6"/>
  <c r="S1590" i="6" s="1"/>
  <c r="AJ1590" i="6" s="1"/>
  <c r="N200" i="6"/>
  <c r="V200" i="6" s="1"/>
  <c r="AM200" i="6" s="1"/>
  <c r="AE200" i="6"/>
  <c r="N1272" i="6"/>
  <c r="V1272" i="6" s="1"/>
  <c r="AM1272" i="6" s="1"/>
  <c r="S527" i="6"/>
  <c r="AJ527" i="6" s="1"/>
  <c r="K527" i="6"/>
  <c r="AB527" i="6"/>
  <c r="N539" i="6"/>
  <c r="V539" i="6" s="1"/>
  <c r="AM539" i="6" s="1"/>
  <c r="V1252" i="6"/>
  <c r="AM1252" i="6" s="1"/>
  <c r="N1252" i="6"/>
  <c r="AE1252" i="6"/>
  <c r="N585" i="6"/>
  <c r="V585" i="6" s="1"/>
  <c r="AM585" i="6" s="1"/>
  <c r="V637" i="6"/>
  <c r="AM637" i="6" s="1"/>
  <c r="N637" i="6"/>
  <c r="AE637" i="6"/>
  <c r="N938" i="6"/>
  <c r="V938" i="6" s="1"/>
  <c r="AM938" i="6" s="1"/>
  <c r="V1050" i="6"/>
  <c r="AM1050" i="6" s="1"/>
  <c r="N1050" i="6"/>
  <c r="AE1050" i="6"/>
  <c r="N1373" i="6"/>
  <c r="N1484" i="6"/>
  <c r="K1233" i="6"/>
  <c r="M228" i="6"/>
  <c r="K1900" i="6"/>
  <c r="N1427" i="6"/>
  <c r="P44" i="6"/>
  <c r="P239" i="6"/>
  <c r="M865" i="6"/>
  <c r="N340" i="6"/>
  <c r="N112" i="6"/>
  <c r="N239" i="6"/>
  <c r="P159" i="6"/>
  <c r="X159" i="6" s="1"/>
  <c r="AO159" i="6" s="1"/>
  <c r="U592" i="6"/>
  <c r="AL592" i="6" s="1"/>
  <c r="M592" i="6"/>
  <c r="AD592" i="6"/>
  <c r="M927" i="6"/>
  <c r="U927" i="6" s="1"/>
  <c r="AL927" i="6" s="1"/>
  <c r="O18" i="6"/>
  <c r="K1638" i="6"/>
  <c r="S1638" i="6" s="1"/>
  <c r="AJ1638" i="6" s="1"/>
  <c r="N871" i="6"/>
  <c r="V871" i="6" s="1"/>
  <c r="AM871" i="6" s="1"/>
  <c r="P785" i="6"/>
  <c r="X785" i="6" s="1"/>
  <c r="AO785" i="6" s="1"/>
  <c r="N768" i="6"/>
  <c r="N659" i="6"/>
  <c r="V659" i="6" s="1"/>
  <c r="AM659" i="6" s="1"/>
  <c r="N837" i="6"/>
  <c r="N1122" i="6"/>
  <c r="K137" i="6"/>
  <c r="N1522" i="6"/>
  <c r="N1590" i="6"/>
  <c r="V1590" i="6" s="1"/>
  <c r="AM1590" i="6" s="1"/>
  <c r="M779" i="6"/>
  <c r="N1374" i="6"/>
  <c r="K152" i="6"/>
  <c r="K1732" i="6"/>
  <c r="S1732" i="6" s="1"/>
  <c r="AJ1732" i="6" s="1"/>
  <c r="AB1732" i="6"/>
  <c r="N57" i="6"/>
  <c r="V57" i="6" s="1"/>
  <c r="AM57" i="6" s="1"/>
  <c r="N1054" i="6"/>
  <c r="V1054" i="6" s="1"/>
  <c r="AM1054" i="6" s="1"/>
  <c r="P14" i="6"/>
  <c r="K368" i="6"/>
  <c r="N162" i="6"/>
  <c r="V162" i="6" s="1"/>
  <c r="AM162" i="6" s="1"/>
  <c r="N1275" i="6"/>
  <c r="V1275" i="6" s="1"/>
  <c r="AM1275" i="6" s="1"/>
  <c r="P526" i="6"/>
  <c r="N1455" i="6"/>
  <c r="V1455" i="6" s="1"/>
  <c r="AM1455" i="6" s="1"/>
  <c r="N722" i="6"/>
  <c r="V722" i="6" s="1"/>
  <c r="AM722" i="6" s="1"/>
  <c r="K1219" i="6"/>
  <c r="S1219" i="6" s="1"/>
  <c r="AJ1219" i="6" s="1"/>
  <c r="N1518" i="6"/>
  <c r="M881" i="6"/>
  <c r="N833" i="6"/>
  <c r="N911" i="6"/>
  <c r="P470" i="6"/>
  <c r="K728" i="6"/>
  <c r="S728" i="6" s="1"/>
  <c r="AJ728" i="6" s="1"/>
  <c r="N1158" i="6"/>
  <c r="V1158" i="6" s="1"/>
  <c r="AM1158" i="6" s="1"/>
  <c r="P1068" i="6"/>
  <c r="P85" i="6"/>
  <c r="X85" i="6" s="1"/>
  <c r="AO85" i="6" s="1"/>
  <c r="P1016" i="6"/>
  <c r="K838" i="6"/>
  <c r="N496" i="6"/>
  <c r="N695" i="6"/>
  <c r="V695" i="6" s="1"/>
  <c r="AM695" i="6" s="1"/>
  <c r="K890" i="6"/>
  <c r="N1008" i="6"/>
  <c r="N1081" i="6"/>
  <c r="N1463" i="6"/>
  <c r="K1184" i="6"/>
  <c r="P429" i="6"/>
  <c r="P57" i="6"/>
  <c r="N1018" i="6"/>
  <c r="P176" i="6"/>
  <c r="X176" i="6" s="1"/>
  <c r="AO176" i="6" s="1"/>
  <c r="AG176" i="6"/>
  <c r="K300" i="6"/>
  <c r="K1223" i="6"/>
  <c r="N105" i="6"/>
  <c r="P849" i="6"/>
  <c r="K736" i="6"/>
  <c r="P811" i="6"/>
  <c r="P29" i="6"/>
  <c r="N315" i="6"/>
  <c r="P313" i="6"/>
  <c r="K476" i="6"/>
  <c r="S476" i="6" s="1"/>
  <c r="AJ476" i="6" s="1"/>
  <c r="K852" i="6"/>
  <c r="S852" i="6" s="1"/>
  <c r="AJ852" i="6" s="1"/>
  <c r="K662" i="6"/>
  <c r="S662" i="6" s="1"/>
  <c r="AJ662" i="6" s="1"/>
  <c r="AB662" i="6"/>
  <c r="K910" i="6"/>
  <c r="S910" i="6" s="1"/>
  <c r="AJ910" i="6" s="1"/>
  <c r="K1104" i="6"/>
  <c r="K850" i="6"/>
  <c r="N223" i="6"/>
  <c r="P582" i="6"/>
  <c r="K720" i="6"/>
  <c r="K1044" i="6"/>
  <c r="K483" i="6"/>
  <c r="P351" i="6"/>
  <c r="K355" i="6"/>
  <c r="K902" i="6"/>
  <c r="U123" i="6"/>
  <c r="AL123" i="6" s="1"/>
  <c r="M123" i="6"/>
  <c r="AD123" i="6"/>
  <c r="N164" i="6"/>
  <c r="V164" i="6" s="1"/>
  <c r="AM164" i="6" s="1"/>
  <c r="S968" i="6"/>
  <c r="AJ968" i="6" s="1"/>
  <c r="K968" i="6"/>
  <c r="AB968" i="6"/>
  <c r="P254" i="6"/>
  <c r="X254" i="6" s="1"/>
  <c r="AO254" i="6" s="1"/>
  <c r="S343" i="6"/>
  <c r="AJ343" i="6" s="1"/>
  <c r="K343" i="6"/>
  <c r="AB343" i="6"/>
  <c r="N221" i="6"/>
  <c r="V221" i="6" s="1"/>
  <c r="AM221" i="6" s="1"/>
  <c r="U111" i="6"/>
  <c r="AL111" i="6" s="1"/>
  <c r="M111" i="6"/>
  <c r="AD111" i="6"/>
  <c r="P523" i="6"/>
  <c r="X523" i="6" s="1"/>
  <c r="AO523" i="6" s="1"/>
  <c r="M57" i="6"/>
  <c r="N68" i="6"/>
  <c r="K608" i="6"/>
  <c r="K606" i="6"/>
  <c r="S606" i="6" s="1"/>
  <c r="AJ606" i="6" s="1"/>
  <c r="V154" i="6"/>
  <c r="AM154" i="6" s="1"/>
  <c r="N154" i="6"/>
  <c r="AE154" i="6"/>
  <c r="N168" i="6"/>
  <c r="V168" i="6" s="1"/>
  <c r="AM168" i="6" s="1"/>
  <c r="O1890" i="6"/>
  <c r="W1890" i="6" s="1"/>
  <c r="AN1890" i="6" s="1"/>
  <c r="P1881" i="6"/>
  <c r="X1881" i="6" s="1"/>
  <c r="AO1881" i="6" s="1"/>
  <c r="M1886" i="6"/>
  <c r="U1886" i="6" s="1"/>
  <c r="AL1886" i="6" s="1"/>
  <c r="O1922" i="6"/>
  <c r="W1922" i="6" s="1"/>
  <c r="AN1922" i="6" s="1"/>
  <c r="N1871" i="6"/>
  <c r="V1871" i="6" s="1"/>
  <c r="AM1871" i="6" s="1"/>
  <c r="AE1871" i="6"/>
  <c r="M1880" i="6"/>
  <c r="U1880" i="6" s="1"/>
  <c r="AL1880" i="6" s="1"/>
  <c r="N1885" i="6"/>
  <c r="V1885" i="6" s="1"/>
  <c r="AM1885" i="6" s="1"/>
  <c r="P1895" i="6"/>
  <c r="X1895" i="6" s="1"/>
  <c r="AO1895" i="6" s="1"/>
  <c r="X1887" i="6"/>
  <c r="AO1887" i="6" s="1"/>
  <c r="P1887" i="6"/>
  <c r="AG1887" i="6"/>
  <c r="N1875" i="6"/>
  <c r="V1875" i="6" s="1"/>
  <c r="AM1875" i="6" s="1"/>
  <c r="O1885" i="6"/>
  <c r="W1885" i="6" s="1"/>
  <c r="AN1885" i="6" s="1"/>
  <c r="P1885" i="6"/>
  <c r="X1885" i="6" s="1"/>
  <c r="AO1885" i="6" s="1"/>
  <c r="P1877" i="6"/>
  <c r="X1877" i="6" s="1"/>
  <c r="AO1877" i="6" s="1"/>
  <c r="N1917" i="6"/>
  <c r="V1917" i="6" s="1"/>
  <c r="AM1917" i="6" s="1"/>
  <c r="X1872" i="6"/>
  <c r="AO1872" i="6" s="1"/>
  <c r="P1872" i="6"/>
  <c r="AG1872" i="6"/>
  <c r="P1894" i="6"/>
  <c r="X1894" i="6" s="1"/>
  <c r="AO1894" i="6" s="1"/>
  <c r="V1901" i="6"/>
  <c r="AM1901" i="6" s="1"/>
  <c r="N1901" i="6"/>
  <c r="AE1901" i="6"/>
  <c r="M1899" i="6"/>
  <c r="U1899" i="6" s="1"/>
  <c r="AL1899" i="6" s="1"/>
  <c r="M1879" i="6"/>
  <c r="U1879" i="6" s="1"/>
  <c r="AL1879" i="6" s="1"/>
  <c r="O1880" i="6"/>
  <c r="W1880" i="6" s="1"/>
  <c r="AN1880" i="6" s="1"/>
  <c r="M1898" i="6"/>
  <c r="U1898" i="6" s="1"/>
  <c r="AL1898" i="6" s="1"/>
  <c r="K1902" i="6"/>
  <c r="S1902" i="6" s="1"/>
  <c r="AJ1902" i="6" s="1"/>
  <c r="W1917" i="6"/>
  <c r="AN1917" i="6" s="1"/>
  <c r="O1917" i="6"/>
  <c r="AF1917" i="6"/>
  <c r="M1916" i="6"/>
  <c r="U1916" i="6" s="1"/>
  <c r="AL1916" i="6" s="1"/>
  <c r="N1916" i="6"/>
  <c r="V1916" i="6" s="1"/>
  <c r="AM1916" i="6" s="1"/>
  <c r="P1918" i="6"/>
  <c r="X1918" i="6" s="1"/>
  <c r="AO1918" i="6" s="1"/>
  <c r="P1914" i="6"/>
  <c r="X1914" i="6" s="1"/>
  <c r="AO1914" i="6" s="1"/>
  <c r="M1887" i="6"/>
  <c r="U1887" i="6" s="1"/>
  <c r="AL1887" i="6" s="1"/>
  <c r="M1900" i="6"/>
  <c r="U1900" i="6" s="1"/>
  <c r="AL1900" i="6" s="1"/>
  <c r="M1901" i="6"/>
  <c r="U1901" i="6" s="1"/>
  <c r="AL1901" i="6" s="1"/>
  <c r="K1898" i="6"/>
  <c r="S1898" i="6" s="1"/>
  <c r="AJ1898" i="6" s="1"/>
  <c r="O1903" i="6"/>
  <c r="W1903" i="6" s="1"/>
  <c r="AN1903" i="6" s="1"/>
  <c r="P1901" i="6"/>
  <c r="X1901" i="6" s="1"/>
  <c r="AO1901" i="6" s="1"/>
  <c r="K1887" i="6"/>
  <c r="S1887" i="6" s="1"/>
  <c r="AJ1887" i="6" s="1"/>
  <c r="M1894" i="6"/>
  <c r="U1894" i="6" s="1"/>
  <c r="AL1894" i="6" s="1"/>
  <c r="M1922" i="6"/>
  <c r="U1922" i="6" s="1"/>
  <c r="AL1922" i="6" s="1"/>
  <c r="N1683" i="6"/>
  <c r="V1683" i="6" s="1"/>
  <c r="AM1683" i="6" s="1"/>
  <c r="N1589" i="6"/>
  <c r="V1589" i="6" s="1"/>
  <c r="AM1589" i="6" s="1"/>
  <c r="O1784" i="6"/>
  <c r="W1784" i="6" s="1"/>
  <c r="AN1784" i="6" s="1"/>
  <c r="M129" i="6"/>
  <c r="U129" i="6" s="1"/>
  <c r="AL129" i="6" s="1"/>
  <c r="M1387" i="6"/>
  <c r="AD1387" i="6" s="1"/>
  <c r="P1277" i="6"/>
  <c r="AG1277" i="6" s="1"/>
  <c r="M1664" i="6"/>
  <c r="AD1664" i="6" s="1"/>
  <c r="O213" i="6"/>
  <c r="AF213" i="6" s="1"/>
  <c r="M724" i="6"/>
  <c r="AD724" i="6" s="1"/>
  <c r="N462" i="6"/>
  <c r="AE462" i="6" s="1"/>
  <c r="M471" i="6"/>
  <c r="AD471" i="6" s="1"/>
  <c r="N821" i="6"/>
  <c r="AE821" i="6" s="1"/>
  <c r="P1001" i="6"/>
  <c r="AG1001" i="6" s="1"/>
  <c r="M913" i="6"/>
  <c r="AD913" i="6" s="1"/>
  <c r="P961" i="6"/>
  <c r="AG961" i="6" s="1"/>
  <c r="O770" i="6"/>
  <c r="AF770" i="6" s="1"/>
  <c r="M1443" i="6"/>
  <c r="AD1443" i="6" s="1"/>
  <c r="M1512" i="6"/>
  <c r="AD1512" i="6" s="1"/>
  <c r="N1321" i="6"/>
  <c r="AE1321" i="6" s="1"/>
  <c r="V1321" i="6"/>
  <c r="AM1321" i="6" s="1"/>
  <c r="K91" i="6"/>
  <c r="AB91" i="6" s="1"/>
  <c r="M769" i="6"/>
  <c r="AD769" i="6" s="1"/>
  <c r="M655" i="6"/>
  <c r="AD655" i="6" s="1"/>
  <c r="P598" i="6"/>
  <c r="AG598" i="6" s="1"/>
  <c r="O321" i="6"/>
  <c r="AF321" i="6" s="1"/>
  <c r="N1394" i="6"/>
  <c r="AE1394" i="6" s="1"/>
  <c r="O1097" i="6"/>
  <c r="AF1097" i="6" s="1"/>
  <c r="N1088" i="6"/>
  <c r="N1200" i="6"/>
  <c r="AE1200" i="6" s="1"/>
  <c r="P1006" i="6"/>
  <c r="AG1006" i="6" s="1"/>
  <c r="O98" i="6"/>
  <c r="AF98" i="6" s="1"/>
  <c r="N136" i="6"/>
  <c r="AE136" i="6" s="1"/>
  <c r="K1282" i="6"/>
  <c r="AB1282" i="6" s="1"/>
  <c r="M1435" i="6"/>
  <c r="AD1435" i="6" s="1"/>
  <c r="O1716" i="6"/>
  <c r="AF1716" i="6" s="1"/>
  <c r="P1602" i="6"/>
  <c r="AG1602" i="6" s="1"/>
  <c r="O1286" i="6"/>
  <c r="AF1286" i="6" s="1"/>
  <c r="O1619" i="6"/>
  <c r="AF1619" i="6" s="1"/>
  <c r="O1018" i="6"/>
  <c r="AF1018" i="6" s="1"/>
  <c r="M1599" i="6"/>
  <c r="AD1599" i="6" s="1"/>
  <c r="K1187" i="6"/>
  <c r="AB1187" i="6" s="1"/>
  <c r="M1523" i="6"/>
  <c r="AD1523" i="6" s="1"/>
  <c r="N1376" i="6"/>
  <c r="AE1376" i="6" s="1"/>
  <c r="N1162" i="6"/>
  <c r="AE1162" i="6" s="1"/>
  <c r="N345" i="6"/>
  <c r="AE345" i="6" s="1"/>
  <c r="P447" i="6"/>
  <c r="AG447" i="6" s="1"/>
  <c r="P1042" i="6"/>
  <c r="AG1042" i="6" s="1"/>
  <c r="M686" i="6"/>
  <c r="AD686" i="6" s="1"/>
  <c r="M512" i="6"/>
  <c r="AD512" i="6" s="1"/>
  <c r="M433" i="6"/>
  <c r="AD433" i="6" s="1"/>
  <c r="M1318" i="6"/>
  <c r="AD1318" i="6" s="1"/>
  <c r="K338" i="6"/>
  <c r="AB338" i="6" s="1"/>
  <c r="O1067" i="6"/>
  <c r="AF1067" i="6" s="1"/>
  <c r="M912" i="6"/>
  <c r="AD912" i="6" s="1"/>
  <c r="K1663" i="6"/>
  <c r="AB1663" i="6" s="1"/>
  <c r="O802" i="6"/>
  <c r="AF802" i="6" s="1"/>
  <c r="P299" i="6"/>
  <c r="AG299" i="6" s="1"/>
  <c r="P1155" i="6"/>
  <c r="AG1155" i="6" s="1"/>
  <c r="M828" i="6"/>
  <c r="AD828" i="6" s="1"/>
  <c r="N120" i="6"/>
  <c r="AE120" i="6" s="1"/>
  <c r="P424" i="6"/>
  <c r="AG424" i="6" s="1"/>
  <c r="N1016" i="6"/>
  <c r="AE1016" i="6" s="1"/>
  <c r="P276" i="6"/>
  <c r="AG276" i="6" s="1"/>
  <c r="N342" i="6"/>
  <c r="AE342" i="6" s="1"/>
  <c r="K1262" i="6"/>
  <c r="AB1262" i="6" s="1"/>
  <c r="M1102" i="6"/>
  <c r="AD1102" i="6" s="1"/>
  <c r="K1237" i="6"/>
  <c r="AB1237" i="6" s="1"/>
  <c r="O1290" i="6"/>
  <c r="AF1290" i="6" s="1"/>
  <c r="P1322" i="6"/>
  <c r="AG1322" i="6" s="1"/>
  <c r="X1322" i="6"/>
  <c r="AO1322" i="6" s="1"/>
  <c r="O1573" i="6"/>
  <c r="AF1573" i="6" s="1"/>
  <c r="O1417" i="6"/>
  <c r="AF1417" i="6" s="1"/>
  <c r="O1200" i="6"/>
  <c r="AF1200" i="6" s="1"/>
  <c r="O1751" i="6"/>
  <c r="AF1751" i="6" s="1"/>
  <c r="O1773" i="6"/>
  <c r="AF1773" i="6" s="1"/>
  <c r="O1433" i="6"/>
  <c r="AF1433" i="6" s="1"/>
  <c r="M1501" i="6"/>
  <c r="AD1501" i="6" s="1"/>
  <c r="O493" i="6"/>
  <c r="AF493" i="6" s="1"/>
  <c r="K871" i="6"/>
  <c r="AB871" i="6" s="1"/>
  <c r="O372" i="6"/>
  <c r="AF372" i="6" s="1"/>
  <c r="O350" i="6"/>
  <c r="AF350" i="6" s="1"/>
  <c r="K1281" i="6"/>
  <c r="AB1281" i="6" s="1"/>
  <c r="K723" i="6"/>
  <c r="AB723" i="6" s="1"/>
  <c r="M1553" i="6"/>
  <c r="AD1553" i="6" s="1"/>
  <c r="N1382" i="6"/>
  <c r="AE1382" i="6" s="1"/>
  <c r="N1163" i="6"/>
  <c r="AE1163" i="6" s="1"/>
  <c r="N1333" i="6"/>
  <c r="AE1333" i="6" s="1"/>
  <c r="M765" i="6"/>
  <c r="AD765" i="6" s="1"/>
  <c r="M942" i="6"/>
  <c r="AD942" i="6" s="1"/>
  <c r="P610" i="6"/>
  <c r="AG610" i="6" s="1"/>
  <c r="O1338" i="6"/>
  <c r="AF1338" i="6" s="1"/>
  <c r="O1076" i="6"/>
  <c r="AF1076" i="6" s="1"/>
  <c r="N1443" i="6"/>
  <c r="AE1443" i="6" s="1"/>
  <c r="P1215" i="6"/>
  <c r="AG1215" i="6" s="1"/>
  <c r="P1236" i="6"/>
  <c r="AG1236" i="6" s="1"/>
  <c r="O872" i="6"/>
  <c r="AF872" i="6" s="1"/>
  <c r="O914" i="6"/>
  <c r="AF914" i="6" s="1"/>
  <c r="M1019" i="6"/>
  <c r="AD1019" i="6" s="1"/>
  <c r="K1520" i="6"/>
  <c r="AB1520" i="6" s="1"/>
  <c r="O768" i="6"/>
  <c r="AF768" i="6" s="1"/>
  <c r="O744" i="6"/>
  <c r="AF744" i="6" s="1"/>
  <c r="O765" i="6"/>
  <c r="AF765" i="6" s="1"/>
  <c r="P862" i="6"/>
  <c r="AG862" i="6" s="1"/>
  <c r="M1705" i="6"/>
  <c r="AD1705" i="6" s="1"/>
  <c r="K785" i="6"/>
  <c r="AB785" i="6" s="1"/>
  <c r="O1705" i="6"/>
  <c r="AF1705" i="6" s="1"/>
  <c r="P972" i="6"/>
  <c r="AG972" i="6" s="1"/>
  <c r="O1405" i="6"/>
  <c r="AF1405" i="6" s="1"/>
  <c r="P863" i="6"/>
  <c r="AG863" i="6" s="1"/>
  <c r="P1729" i="6"/>
  <c r="AG1729" i="6" s="1"/>
  <c r="K1232" i="6"/>
  <c r="AB1232" i="6" s="1"/>
  <c r="K919" i="6"/>
  <c r="AB919" i="6" s="1"/>
  <c r="O156" i="6"/>
  <c r="AF156" i="6" s="1"/>
  <c r="O283" i="6"/>
  <c r="AF283" i="6" s="1"/>
  <c r="M771" i="6"/>
  <c r="AD771" i="6" s="1"/>
  <c r="U771" i="6"/>
  <c r="AL771" i="6" s="1"/>
  <c r="K469" i="6"/>
  <c r="AB469" i="6" s="1"/>
  <c r="M339" i="6"/>
  <c r="AD339" i="6" s="1"/>
  <c r="M662" i="6"/>
  <c r="AD662" i="6" s="1"/>
  <c r="N998" i="6"/>
  <c r="AE998" i="6" s="1"/>
  <c r="M829" i="6"/>
  <c r="AD829" i="6" s="1"/>
  <c r="N1096" i="6"/>
  <c r="AE1096" i="6" s="1"/>
  <c r="M1326" i="6"/>
  <c r="AD1326" i="6" s="1"/>
  <c r="M428" i="6"/>
  <c r="O933" i="6"/>
  <c r="AF933" i="6" s="1"/>
  <c r="K446" i="6"/>
  <c r="AB446" i="6" s="1"/>
  <c r="V50" i="9"/>
  <c r="Q50" i="6" s="1"/>
  <c r="V1381" i="9"/>
  <c r="Q1381" i="6" s="1"/>
  <c r="AH1381" i="6" s="1"/>
  <c r="P1767" i="6"/>
  <c r="AG1767" i="6" s="1"/>
  <c r="P1243" i="6"/>
  <c r="AG1243" i="6" s="1"/>
  <c r="V1727" i="9"/>
  <c r="Q1727" i="6" s="1"/>
  <c r="Y1727" i="6" s="1"/>
  <c r="AP1727" i="6" s="1"/>
  <c r="N1437" i="6"/>
  <c r="AE1437" i="6" s="1"/>
  <c r="N391" i="6"/>
  <c r="AE391" i="6" s="1"/>
  <c r="M994" i="6"/>
  <c r="AD994" i="6" s="1"/>
  <c r="N395" i="6"/>
  <c r="AE395" i="6" s="1"/>
  <c r="M716" i="6"/>
  <c r="AD716" i="6" s="1"/>
  <c r="M545" i="6"/>
  <c r="AD545" i="6" s="1"/>
  <c r="K824" i="6"/>
  <c r="AB824" i="6" s="1"/>
  <c r="P500" i="6"/>
  <c r="AG500" i="6" s="1"/>
  <c r="K1070" i="6"/>
  <c r="AB1070" i="6" s="1"/>
  <c r="M1423" i="6"/>
  <c r="U1423" i="6" s="1"/>
  <c r="AL1423" i="6" s="1"/>
  <c r="M1424" i="6"/>
  <c r="AD1424" i="6" s="1"/>
  <c r="M1482" i="6"/>
  <c r="AD1482" i="6" s="1"/>
  <c r="M1087" i="6"/>
  <c r="AD1087" i="6" s="1"/>
  <c r="M1418" i="6"/>
  <c r="AD1418" i="6" s="1"/>
  <c r="M1104" i="6"/>
  <c r="AD1104" i="6" s="1"/>
  <c r="M1737" i="6"/>
  <c r="AD1737" i="6" s="1"/>
  <c r="U1737" i="6"/>
  <c r="AL1737" i="6" s="1"/>
  <c r="M1591" i="6"/>
  <c r="AD1591" i="6" s="1"/>
  <c r="M1263" i="6"/>
  <c r="AD1263" i="6" s="1"/>
  <c r="P1452" i="6"/>
  <c r="AG1452" i="6" s="1"/>
  <c r="O1609" i="6"/>
  <c r="AF1609" i="6" s="1"/>
  <c r="O1264" i="6"/>
  <c r="AF1264" i="6" s="1"/>
  <c r="P1009" i="6"/>
  <c r="AG1009" i="6" s="1"/>
  <c r="O813" i="6"/>
  <c r="AF813" i="6" s="1"/>
  <c r="O737" i="6"/>
  <c r="AF737" i="6" s="1"/>
  <c r="P907" i="6"/>
  <c r="AG907" i="6" s="1"/>
  <c r="M1814" i="6"/>
  <c r="AD1814" i="6" s="1"/>
  <c r="M1804" i="6"/>
  <c r="AD1804" i="6" s="1"/>
  <c r="P1628" i="6"/>
  <c r="AG1628" i="6" s="1"/>
  <c r="O437" i="6"/>
  <c r="AF437" i="6" s="1"/>
  <c r="O1237" i="6"/>
  <c r="AF1237" i="6" s="1"/>
  <c r="N1680" i="6"/>
  <c r="AE1680" i="6" s="1"/>
  <c r="P1060" i="6"/>
  <c r="AG1060" i="6" s="1"/>
  <c r="N392" i="6"/>
  <c r="AE392" i="6" s="1"/>
  <c r="O285" i="6"/>
  <c r="AF285" i="6" s="1"/>
  <c r="N274" i="6"/>
  <c r="AE274" i="6" s="1"/>
  <c r="N736" i="6"/>
  <c r="AE736" i="6" s="1"/>
  <c r="M502" i="6"/>
  <c r="AD502" i="6" s="1"/>
  <c r="N82" i="6"/>
  <c r="V82" i="6" s="1"/>
  <c r="AM82" i="6" s="1"/>
  <c r="M23" i="6"/>
  <c r="U23" i="6" s="1"/>
  <c r="AL23" i="6" s="1"/>
  <c r="O1284" i="6"/>
  <c r="W1284" i="6" s="1"/>
  <c r="AN1284" i="6" s="1"/>
  <c r="K666" i="6"/>
  <c r="S666" i="6" s="1"/>
  <c r="AJ666" i="6" s="1"/>
  <c r="P657" i="6"/>
  <c r="X657" i="6" s="1"/>
  <c r="AO657" i="6" s="1"/>
  <c r="M146" i="6"/>
  <c r="U146" i="6" s="1"/>
  <c r="AL146" i="6" s="1"/>
  <c r="K918" i="6"/>
  <c r="S918" i="6" s="1"/>
  <c r="AJ918" i="6" s="1"/>
  <c r="N45" i="6"/>
  <c r="V45" i="6" s="1"/>
  <c r="AM45" i="6" s="1"/>
  <c r="M281" i="6"/>
  <c r="U281" i="6" s="1"/>
  <c r="AL281" i="6" s="1"/>
  <c r="P782" i="6"/>
  <c r="X782" i="6" s="1"/>
  <c r="AO782" i="6" s="1"/>
  <c r="P835" i="6"/>
  <c r="X835" i="6" s="1"/>
  <c r="AO835" i="6" s="1"/>
  <c r="O733" i="6"/>
  <c r="W733" i="6" s="1"/>
  <c r="AN733" i="6" s="1"/>
  <c r="K1811" i="6"/>
  <c r="S1811" i="6" s="1"/>
  <c r="AJ1811" i="6" s="1"/>
  <c r="K1005" i="6"/>
  <c r="AB1005" i="6" s="1"/>
  <c r="O1297" i="6"/>
  <c r="W1297" i="6" s="1"/>
  <c r="AN1297" i="6" s="1"/>
  <c r="P287" i="6"/>
  <c r="X287" i="6" s="1"/>
  <c r="AO287" i="6" s="1"/>
  <c r="O1276" i="6"/>
  <c r="W1276" i="6" s="1"/>
  <c r="AN1276" i="6" s="1"/>
  <c r="V1834" i="9"/>
  <c r="Q1834" i="6" s="1"/>
  <c r="M1352" i="6"/>
  <c r="AD1352" i="6" s="1"/>
  <c r="O869" i="6"/>
  <c r="W869" i="6" s="1"/>
  <c r="AN869" i="6" s="1"/>
  <c r="P73" i="6"/>
  <c r="X73" i="6" s="1"/>
  <c r="AO73" i="6" s="1"/>
  <c r="M78" i="6"/>
  <c r="U78" i="6" s="1"/>
  <c r="AL78" i="6" s="1"/>
  <c r="O476" i="6"/>
  <c r="W476" i="6" s="1"/>
  <c r="AN476" i="6" s="1"/>
  <c r="O1166" i="6"/>
  <c r="AF1166" i="6" s="1"/>
  <c r="P90" i="6"/>
  <c r="X90" i="6" s="1"/>
  <c r="AO90" i="6" s="1"/>
  <c r="M1398" i="6"/>
  <c r="U1398" i="6" s="1"/>
  <c r="AL1398" i="6" s="1"/>
  <c r="K1318" i="6"/>
  <c r="S1318" i="6" s="1"/>
  <c r="AJ1318" i="6" s="1"/>
  <c r="K656" i="6"/>
  <c r="S656" i="6" s="1"/>
  <c r="AJ656" i="6" s="1"/>
  <c r="N1155" i="6"/>
  <c r="V1155" i="6" s="1"/>
  <c r="AM1155" i="6" s="1"/>
  <c r="N1149" i="6"/>
  <c r="V1149" i="6" s="1"/>
  <c r="AM1149" i="6" s="1"/>
  <c r="N1412" i="6"/>
  <c r="V1412" i="6" s="1"/>
  <c r="AM1412" i="6" s="1"/>
  <c r="M179" i="6"/>
  <c r="U179" i="6" s="1"/>
  <c r="AL179" i="6" s="1"/>
  <c r="N1538" i="6"/>
  <c r="V1538" i="6" s="1"/>
  <c r="AM1538" i="6" s="1"/>
  <c r="O1106" i="6"/>
  <c r="W1106" i="6" s="1"/>
  <c r="AN1106" i="6" s="1"/>
  <c r="M1613" i="6"/>
  <c r="U1613" i="6" s="1"/>
  <c r="AL1613" i="6" s="1"/>
  <c r="M1219" i="6"/>
  <c r="U1219" i="6" s="1"/>
  <c r="AL1219" i="6" s="1"/>
  <c r="M1541" i="6"/>
  <c r="U1541" i="6" s="1"/>
  <c r="AL1541" i="6" s="1"/>
  <c r="M1771" i="6"/>
  <c r="U1771" i="6" s="1"/>
  <c r="AL1771" i="6" s="1"/>
  <c r="M1481" i="6"/>
  <c r="U1481" i="6" s="1"/>
  <c r="AL1481" i="6" s="1"/>
  <c r="M1217" i="6"/>
  <c r="U1217" i="6" s="1"/>
  <c r="AL1217" i="6" s="1"/>
  <c r="M1528" i="6"/>
  <c r="U1528" i="6" s="1"/>
  <c r="AL1528" i="6" s="1"/>
  <c r="M1626" i="6"/>
  <c r="U1626" i="6" s="1"/>
  <c r="AL1626" i="6" s="1"/>
  <c r="M1178" i="6"/>
  <c r="U1178" i="6" s="1"/>
  <c r="AL1178" i="6" s="1"/>
  <c r="M1397" i="6"/>
  <c r="U1397" i="6" s="1"/>
  <c r="AL1397" i="6" s="1"/>
  <c r="P1654" i="6"/>
  <c r="X1654" i="6" s="1"/>
  <c r="AO1654" i="6" s="1"/>
  <c r="P1220" i="6"/>
  <c r="X1220" i="6" s="1"/>
  <c r="AO1220" i="6" s="1"/>
  <c r="K1801" i="6"/>
  <c r="S1801" i="6" s="1"/>
  <c r="AJ1801" i="6" s="1"/>
  <c r="M1069" i="6"/>
  <c r="U1069" i="6" s="1"/>
  <c r="AL1069" i="6" s="1"/>
  <c r="P979" i="6"/>
  <c r="X979" i="6" s="1"/>
  <c r="AO979" i="6" s="1"/>
  <c r="O764" i="6"/>
  <c r="W764" i="6" s="1"/>
  <c r="AN764" i="6" s="1"/>
  <c r="N1666" i="6"/>
  <c r="V1666" i="6" s="1"/>
  <c r="AM1666" i="6" s="1"/>
  <c r="P1612" i="6"/>
  <c r="X1612" i="6" s="1"/>
  <c r="AO1612" i="6" s="1"/>
  <c r="P1484" i="6"/>
  <c r="X1484" i="6" s="1"/>
  <c r="AO1484" i="6" s="1"/>
  <c r="K1302" i="6"/>
  <c r="S1302" i="6" s="1"/>
  <c r="AJ1302" i="6" s="1"/>
  <c r="N1450" i="6"/>
  <c r="V1450" i="6" s="1"/>
  <c r="AM1450" i="6" s="1"/>
  <c r="M1129" i="6"/>
  <c r="U1129" i="6" s="1"/>
  <c r="AL1129" i="6" s="1"/>
  <c r="P485" i="6"/>
  <c r="X485" i="6" s="1"/>
  <c r="AO485" i="6" s="1"/>
  <c r="M813" i="6"/>
  <c r="U813" i="6" s="1"/>
  <c r="AL813" i="6" s="1"/>
  <c r="M834" i="6"/>
  <c r="U834" i="6" s="1"/>
  <c r="AL834" i="6" s="1"/>
  <c r="M373" i="6"/>
  <c r="U373" i="6" s="1"/>
  <c r="AL373" i="6" s="1"/>
  <c r="N689" i="6"/>
  <c r="V689" i="6" s="1"/>
  <c r="AM689" i="6" s="1"/>
  <c r="O295" i="6"/>
  <c r="W295" i="6" s="1"/>
  <c r="AN295" i="6" s="1"/>
  <c r="M567" i="6"/>
  <c r="U567" i="6" s="1"/>
  <c r="AL567" i="6" s="1"/>
  <c r="N367" i="6"/>
  <c r="V367" i="6" s="1"/>
  <c r="AM367" i="6" s="1"/>
  <c r="K103" i="6"/>
  <c r="S103" i="6" s="1"/>
  <c r="AJ103" i="6" s="1"/>
  <c r="K18" i="6"/>
  <c r="S18" i="6" s="1"/>
  <c r="AJ18" i="6" s="1"/>
  <c r="M551" i="6"/>
  <c r="U551" i="6" s="1"/>
  <c r="AL551" i="6" s="1"/>
  <c r="P1595" i="6"/>
  <c r="X1595" i="6" s="1"/>
  <c r="AO1595" i="6" s="1"/>
  <c r="N1400" i="6"/>
  <c r="V1400" i="6" s="1"/>
  <c r="AM1400" i="6" s="1"/>
  <c r="N1189" i="6"/>
  <c r="V1189" i="6" s="1"/>
  <c r="AM1189" i="6" s="1"/>
  <c r="P1300" i="6"/>
  <c r="X1300" i="6" s="1"/>
  <c r="AO1300" i="6" s="1"/>
  <c r="P1151" i="6"/>
  <c r="X1151" i="6" s="1"/>
  <c r="AO1151" i="6" s="1"/>
  <c r="N820" i="6"/>
  <c r="AE820" i="6" s="1"/>
  <c r="K1436" i="6"/>
  <c r="S1436" i="6" s="1"/>
  <c r="AJ1436" i="6" s="1"/>
  <c r="O843" i="6"/>
  <c r="M995" i="6"/>
  <c r="AD995" i="6" s="1"/>
  <c r="N291" i="6"/>
  <c r="AE291" i="6" s="1"/>
  <c r="O45" i="6"/>
  <c r="W45" i="6" s="1"/>
  <c r="AN45" i="6" s="1"/>
  <c r="M1072" i="6"/>
  <c r="AD1072" i="6" s="1"/>
  <c r="O1335" i="6"/>
  <c r="AF1335" i="6" s="1"/>
  <c r="O1463" i="6"/>
  <c r="AF1463" i="6" s="1"/>
  <c r="O1737" i="6"/>
  <c r="W1737" i="6" s="1"/>
  <c r="AN1737" i="6" s="1"/>
  <c r="O288" i="6"/>
  <c r="W288" i="6" s="1"/>
  <c r="AN288" i="6" s="1"/>
  <c r="P288" i="6"/>
  <c r="X288" i="6" s="1"/>
  <c r="AO288" i="6" s="1"/>
  <c r="K288" i="6"/>
  <c r="AB288" i="6" s="1"/>
  <c r="K1856" i="6"/>
  <c r="AB1856" i="6" s="1"/>
  <c r="M1101" i="6"/>
  <c r="AD1101" i="6" s="1"/>
  <c r="U1101" i="6"/>
  <c r="AL1101" i="6" s="1"/>
  <c r="M1251" i="6"/>
  <c r="AD1251" i="6" s="1"/>
  <c r="O1131" i="6"/>
  <c r="AF1131" i="6" s="1"/>
  <c r="V35" i="9"/>
  <c r="Q35" i="6" s="1"/>
  <c r="K1371" i="6"/>
  <c r="AB1371" i="6" s="1"/>
  <c r="V674" i="9"/>
  <c r="Q674" i="6" s="1"/>
  <c r="O674" i="6"/>
  <c r="AF674" i="6" s="1"/>
  <c r="O664" i="6"/>
  <c r="AF664" i="6" s="1"/>
  <c r="P389" i="6"/>
  <c r="AG389" i="6" s="1"/>
  <c r="M447" i="6"/>
  <c r="AD447" i="6" s="1"/>
  <c r="N110" i="6"/>
  <c r="O1120" i="6"/>
  <c r="AF1120" i="6" s="1"/>
  <c r="K1140" i="6"/>
  <c r="AB1140" i="6" s="1"/>
  <c r="O230" i="6"/>
  <c r="AF230" i="6" s="1"/>
  <c r="K21" i="6"/>
  <c r="AB21" i="6" s="1"/>
  <c r="P170" i="6"/>
  <c r="AG170" i="6" s="1"/>
  <c r="N1309" i="6"/>
  <c r="AE1309" i="6" s="1"/>
  <c r="N1240" i="6"/>
  <c r="V1240" i="6" s="1"/>
  <c r="AM1240" i="6" s="1"/>
  <c r="N271" i="6"/>
  <c r="V271" i="6" s="1"/>
  <c r="AM271" i="6" s="1"/>
  <c r="O61" i="6"/>
  <c r="W61" i="6" s="1"/>
  <c r="AN61" i="6" s="1"/>
  <c r="N1525" i="6"/>
  <c r="V1525" i="6" s="1"/>
  <c r="AM1525" i="6" s="1"/>
  <c r="P1823" i="6"/>
  <c r="X1823" i="6" s="1"/>
  <c r="AO1823" i="6" s="1"/>
  <c r="K509" i="6"/>
  <c r="S509" i="6" s="1"/>
  <c r="AJ509" i="6" s="1"/>
  <c r="P75" i="6"/>
  <c r="X75" i="6" s="1"/>
  <c r="AO75" i="6" s="1"/>
  <c r="O1159" i="6"/>
  <c r="AF1159" i="6" s="1"/>
  <c r="K431" i="6"/>
  <c r="S431" i="6" s="1"/>
  <c r="AJ431" i="6" s="1"/>
  <c r="O1187" i="6"/>
  <c r="W1187" i="6" s="1"/>
  <c r="AN1187" i="6" s="1"/>
  <c r="V743" i="9"/>
  <c r="Q743" i="6" s="1"/>
  <c r="Y743" i="6" s="1"/>
  <c r="AP743" i="6" s="1"/>
  <c r="M1340" i="6"/>
  <c r="AD1340" i="6" s="1"/>
  <c r="K77" i="6"/>
  <c r="AB77" i="6" s="1"/>
  <c r="M1228" i="6"/>
  <c r="AD1228" i="6" s="1"/>
  <c r="P275" i="6"/>
  <c r="AG275" i="6" s="1"/>
  <c r="K632" i="6"/>
  <c r="AB632" i="6" s="1"/>
  <c r="P202" i="6"/>
  <c r="AG202" i="6" s="1"/>
  <c r="K225" i="6"/>
  <c r="AB225" i="6" s="1"/>
  <c r="O177" i="6"/>
  <c r="AF177" i="6" s="1"/>
  <c r="N576" i="6"/>
  <c r="V576" i="6" s="1"/>
  <c r="AM576" i="6" s="1"/>
  <c r="K576" i="6"/>
  <c r="S576" i="6" s="1"/>
  <c r="AJ576" i="6" s="1"/>
  <c r="K1794" i="6"/>
  <c r="AB1794" i="6" s="1"/>
  <c r="K154" i="6"/>
  <c r="AB154" i="6" s="1"/>
  <c r="K133" i="6"/>
  <c r="AB133" i="6" s="1"/>
  <c r="K84" i="6"/>
  <c r="S84" i="6" s="1"/>
  <c r="AJ84" i="6" s="1"/>
  <c r="O1529" i="6"/>
  <c r="AF1529" i="6" s="1"/>
  <c r="P1517" i="6"/>
  <c r="AG1517" i="6" s="1"/>
  <c r="K944" i="6"/>
  <c r="K1016" i="6"/>
  <c r="S1016" i="6" s="1"/>
  <c r="AJ1016" i="6" s="1"/>
  <c r="P70" i="6"/>
  <c r="AG70" i="6" s="1"/>
  <c r="P1241" i="6"/>
  <c r="AG1241" i="6" s="1"/>
  <c r="K285" i="6"/>
  <c r="AB285" i="6" s="1"/>
  <c r="N1288" i="6"/>
  <c r="AE1288" i="6" s="1"/>
  <c r="M342" i="6"/>
  <c r="AD342" i="6" s="1"/>
  <c r="N1079" i="6"/>
  <c r="V1079" i="6" s="1"/>
  <c r="AM1079" i="6" s="1"/>
  <c r="N199" i="6"/>
  <c r="AE199" i="6" s="1"/>
  <c r="V199" i="6"/>
  <c r="AM199" i="6" s="1"/>
  <c r="O1511" i="6"/>
  <c r="AF1511" i="6" s="1"/>
  <c r="M1232" i="6"/>
  <c r="AD1232" i="6" s="1"/>
  <c r="K1331" i="6"/>
  <c r="S1331" i="6" s="1"/>
  <c r="AJ1331" i="6" s="1"/>
  <c r="M1325" i="6"/>
  <c r="AD1325" i="6" s="1"/>
  <c r="N1636" i="6"/>
  <c r="V1636" i="6" s="1"/>
  <c r="AM1636" i="6" s="1"/>
  <c r="M93" i="6"/>
  <c r="AD93" i="6" s="1"/>
  <c r="K104" i="6"/>
  <c r="S104" i="6" s="1"/>
  <c r="AJ104" i="6" s="1"/>
  <c r="P1817" i="6"/>
  <c r="AG1817" i="6" s="1"/>
  <c r="P119" i="6"/>
  <c r="AG119" i="6" s="1"/>
  <c r="K671" i="6"/>
  <c r="AB671" i="6" s="1"/>
  <c r="O1031" i="6"/>
  <c r="W1031" i="6" s="1"/>
  <c r="AN1031" i="6" s="1"/>
  <c r="P549" i="6"/>
  <c r="AG549" i="6" s="1"/>
  <c r="K1304" i="6"/>
  <c r="AB1304" i="6" s="1"/>
  <c r="N495" i="6"/>
  <c r="AE495" i="6" s="1"/>
  <c r="K1530" i="6"/>
  <c r="S1530" i="6" s="1"/>
  <c r="AJ1530" i="6" s="1"/>
  <c r="K1188" i="6"/>
  <c r="AB1188" i="6" s="1"/>
  <c r="M261" i="6"/>
  <c r="AD261" i="6" s="1"/>
  <c r="M1790" i="6"/>
  <c r="AD1790" i="6" s="1"/>
  <c r="O430" i="6"/>
  <c r="W430" i="6" s="1"/>
  <c r="AN430" i="6" s="1"/>
  <c r="P1102" i="6"/>
  <c r="AG1102" i="6" s="1"/>
  <c r="K818" i="6"/>
  <c r="AB818" i="6" s="1"/>
  <c r="K705" i="6"/>
  <c r="AB705" i="6" s="1"/>
  <c r="V1791" i="9"/>
  <c r="Q1791" i="6" s="1"/>
  <c r="M1525" i="6"/>
  <c r="AD1525" i="6" s="1"/>
  <c r="P1336" i="6"/>
  <c r="AG1336" i="6" s="1"/>
  <c r="P1819" i="6"/>
  <c r="AG1819" i="6" s="1"/>
  <c r="P415" i="6"/>
  <c r="AG415" i="6" s="1"/>
  <c r="N1059" i="6"/>
  <c r="AE1059" i="6" s="1"/>
  <c r="O136" i="6"/>
  <c r="AF136" i="6" s="1"/>
  <c r="K394" i="6"/>
  <c r="AB394" i="6" s="1"/>
  <c r="K644" i="6"/>
  <c r="AB644" i="6" s="1"/>
  <c r="P771" i="6"/>
  <c r="AG771" i="6" s="1"/>
  <c r="K1575" i="6"/>
  <c r="AB1575" i="6" s="1"/>
  <c r="P853" i="6"/>
  <c r="AG853" i="6" s="1"/>
  <c r="K1410" i="6"/>
  <c r="AB1410" i="6" s="1"/>
  <c r="K1528" i="6"/>
  <c r="AB1528" i="6" s="1"/>
  <c r="P106" i="6"/>
  <c r="AG106" i="6" s="1"/>
  <c r="N976" i="6"/>
  <c r="AE976" i="6" s="1"/>
  <c r="V82" i="9"/>
  <c r="Q82" i="6" s="1"/>
  <c r="AH82" i="6" s="1"/>
  <c r="K536" i="6"/>
  <c r="AB536" i="6" s="1"/>
  <c r="K1625" i="6"/>
  <c r="S1625" i="6" s="1"/>
  <c r="AJ1625" i="6" s="1"/>
  <c r="N535" i="6"/>
  <c r="AE535" i="6" s="1"/>
  <c r="M308" i="6"/>
  <c r="U308" i="6" s="1"/>
  <c r="AL308" i="6" s="1"/>
  <c r="K1283" i="6"/>
  <c r="AB1283" i="6" s="1"/>
  <c r="P1835" i="6"/>
  <c r="X1835" i="6" s="1"/>
  <c r="AO1835" i="6" s="1"/>
  <c r="P1344" i="6"/>
  <c r="AG1344" i="6" s="1"/>
  <c r="P1219" i="6"/>
  <c r="AG1219" i="6" s="1"/>
  <c r="O1379" i="6"/>
  <c r="AF1379" i="6" s="1"/>
  <c r="O1650" i="6"/>
  <c r="AF1650" i="6" s="1"/>
  <c r="M1858" i="6"/>
  <c r="AD1858" i="6" s="1"/>
  <c r="O1115" i="6"/>
  <c r="AF1115" i="6" s="1"/>
  <c r="W1115" i="6"/>
  <c r="AN1115" i="6" s="1"/>
  <c r="K1577" i="6"/>
  <c r="S1577" i="6" s="1"/>
  <c r="AJ1577" i="6" s="1"/>
  <c r="V1369" i="9"/>
  <c r="Q1369" i="6" s="1"/>
  <c r="AH1369" i="6" s="1"/>
  <c r="P675" i="6"/>
  <c r="AG675" i="6" s="1"/>
  <c r="V1254" i="9"/>
  <c r="Q1254" i="6" s="1"/>
  <c r="K1651" i="6"/>
  <c r="S1651" i="6" s="1"/>
  <c r="AJ1651" i="6" s="1"/>
  <c r="K1490" i="6"/>
  <c r="AB1490" i="6" s="1"/>
  <c r="K639" i="6"/>
  <c r="AB639" i="6" s="1"/>
  <c r="K1593" i="6"/>
  <c r="AB1593" i="6" s="1"/>
  <c r="M374" i="6"/>
  <c r="U374" i="6" s="1"/>
  <c r="AL374" i="6" s="1"/>
  <c r="K1169" i="6"/>
  <c r="S1169" i="6" s="1"/>
  <c r="AJ1169" i="6" s="1"/>
  <c r="V897" i="9"/>
  <c r="Q897" i="6" s="1"/>
  <c r="O897" i="6"/>
  <c r="AF897" i="6" s="1"/>
  <c r="N1565" i="6"/>
  <c r="AE1565" i="6" s="1"/>
  <c r="P941" i="6"/>
  <c r="AG941" i="6" s="1"/>
  <c r="N256" i="6"/>
  <c r="AE256" i="6" s="1"/>
  <c r="V256" i="6"/>
  <c r="AM256" i="6" s="1"/>
  <c r="M480" i="6"/>
  <c r="AD480" i="6" s="1"/>
  <c r="N1419" i="6"/>
  <c r="AE1419" i="6" s="1"/>
  <c r="P329" i="6"/>
  <c r="AG329" i="6" s="1"/>
  <c r="O1665" i="6"/>
  <c r="AF1665" i="6" s="1"/>
  <c r="K555" i="6"/>
  <c r="AB555" i="6" s="1"/>
  <c r="N75" i="6"/>
  <c r="N916" i="6"/>
  <c r="AE916" i="6" s="1"/>
  <c r="O693" i="6"/>
  <c r="AF693" i="6" s="1"/>
  <c r="K194" i="6"/>
  <c r="AB194" i="6" s="1"/>
  <c r="K774" i="6"/>
  <c r="AB774" i="6" s="1"/>
  <c r="N467" i="6"/>
  <c r="AE467" i="6" s="1"/>
  <c r="O1091" i="6"/>
  <c r="AF1091" i="6" s="1"/>
  <c r="M842" i="6"/>
  <c r="AD842" i="6" s="1"/>
  <c r="O966" i="6"/>
  <c r="AF966" i="6" s="1"/>
  <c r="N1847" i="6"/>
  <c r="AE1847" i="6" s="1"/>
  <c r="M390" i="6"/>
  <c r="AD390" i="6" s="1"/>
  <c r="P167" i="6"/>
  <c r="AG167" i="6" s="1"/>
  <c r="K718" i="6"/>
  <c r="AB718" i="6" s="1"/>
  <c r="N141" i="6"/>
  <c r="AE141" i="6" s="1"/>
  <c r="M1809" i="6"/>
  <c r="AD1809" i="6" s="1"/>
  <c r="K986" i="6"/>
  <c r="AB986" i="6" s="1"/>
  <c r="M163" i="6"/>
  <c r="AD163" i="6" s="1"/>
  <c r="O374" i="6"/>
  <c r="AF374" i="6" s="1"/>
  <c r="O1191" i="6"/>
  <c r="AF1191" i="6" s="1"/>
  <c r="P597" i="6"/>
  <c r="AG597" i="6" s="1"/>
  <c r="M44" i="6"/>
  <c r="AD44" i="6" s="1"/>
  <c r="K240" i="6"/>
  <c r="AB240" i="6" s="1"/>
  <c r="M880" i="6"/>
  <c r="AD880" i="6" s="1"/>
  <c r="N254" i="6"/>
  <c r="AE254" i="6" s="1"/>
  <c r="K930" i="6"/>
  <c r="AB930" i="6" s="1"/>
  <c r="N96" i="6"/>
  <c r="AE96" i="6" s="1"/>
  <c r="V96" i="6"/>
  <c r="AM96" i="6" s="1"/>
  <c r="N1053" i="6"/>
  <c r="AE1053" i="6" s="1"/>
  <c r="O778" i="6"/>
  <c r="AF778" i="6" s="1"/>
  <c r="M831" i="6"/>
  <c r="AD831" i="6" s="1"/>
  <c r="O974" i="6"/>
  <c r="AF974" i="6" s="1"/>
  <c r="N61" i="6"/>
  <c r="AE61" i="6" s="1"/>
  <c r="N552" i="6"/>
  <c r="AE552" i="6" s="1"/>
  <c r="M789" i="6"/>
  <c r="AD789" i="6" s="1"/>
  <c r="K1320" i="6"/>
  <c r="P322" i="6"/>
  <c r="AG322" i="6" s="1"/>
  <c r="O617" i="6"/>
  <c r="AF617" i="6" s="1"/>
  <c r="K647" i="6"/>
  <c r="AB647" i="6" s="1"/>
  <c r="K298" i="6"/>
  <c r="AB298" i="6" s="1"/>
  <c r="M104" i="6"/>
  <c r="AD104" i="6" s="1"/>
  <c r="K1550" i="6"/>
  <c r="S1550" i="6" s="1"/>
  <c r="AJ1550" i="6" s="1"/>
  <c r="N44" i="6"/>
  <c r="AE44" i="6" s="1"/>
  <c r="O104" i="6"/>
  <c r="AF104" i="6" s="1"/>
  <c r="K1001" i="6"/>
  <c r="AB1001" i="6" s="1"/>
  <c r="P1239" i="6"/>
  <c r="AG1239" i="6" s="1"/>
  <c r="O366" i="6"/>
  <c r="AF366" i="6" s="1"/>
  <c r="N1173" i="6"/>
  <c r="AE1173" i="6" s="1"/>
  <c r="N494" i="6"/>
  <c r="AE494" i="6" s="1"/>
  <c r="K239" i="6"/>
  <c r="AB239" i="6" s="1"/>
  <c r="O775" i="6"/>
  <c r="AF775" i="6" s="1"/>
  <c r="N594" i="6"/>
  <c r="AE594" i="6" s="1"/>
  <c r="N439" i="6"/>
  <c r="AE439" i="6" s="1"/>
  <c r="K634" i="6"/>
  <c r="O15" i="6"/>
  <c r="AF15" i="6" s="1"/>
  <c r="M422" i="6"/>
  <c r="AD422" i="6" s="1"/>
  <c r="O453" i="6"/>
  <c r="AF453" i="6" s="1"/>
  <c r="P556" i="6"/>
  <c r="AG556" i="6" s="1"/>
  <c r="O605" i="6"/>
  <c r="AF605" i="6" s="1"/>
  <c r="N511" i="6"/>
  <c r="AE511" i="6" s="1"/>
  <c r="K572" i="6"/>
  <c r="AB572" i="6" s="1"/>
  <c r="O1190" i="6"/>
  <c r="AF1190" i="6" s="1"/>
  <c r="P328" i="6"/>
  <c r="AG328" i="6" s="1"/>
  <c r="K411" i="6"/>
  <c r="AB411" i="6" s="1"/>
  <c r="P46" i="6"/>
  <c r="AG46" i="6" s="1"/>
  <c r="M1600" i="6"/>
  <c r="AD1600" i="6" s="1"/>
  <c r="P1813" i="6"/>
  <c r="AG1813" i="6" s="1"/>
  <c r="K255" i="6"/>
  <c r="AB255" i="6" s="1"/>
  <c r="M483" i="6"/>
  <c r="AD483" i="6" s="1"/>
  <c r="P374" i="6"/>
  <c r="AG374" i="6" s="1"/>
  <c r="K1204" i="6"/>
  <c r="AB1204" i="6" s="1"/>
  <c r="K1698" i="6"/>
  <c r="AB1698" i="6" s="1"/>
  <c r="O553" i="6"/>
  <c r="AF553" i="6" s="1"/>
  <c r="K960" i="6"/>
  <c r="S960" i="6" s="1"/>
  <c r="AJ960" i="6" s="1"/>
  <c r="K726" i="6"/>
  <c r="S726" i="6" s="1"/>
  <c r="AJ726" i="6" s="1"/>
  <c r="N20" i="6"/>
  <c r="AE20" i="6" s="1"/>
  <c r="P423" i="6"/>
  <c r="AG423" i="6" s="1"/>
  <c r="M178" i="6"/>
  <c r="AD178" i="6" s="1"/>
  <c r="K1697" i="6"/>
  <c r="AB1697" i="6" s="1"/>
  <c r="N27" i="6"/>
  <c r="AE27" i="6" s="1"/>
  <c r="O449" i="6"/>
  <c r="AF449" i="6" s="1"/>
  <c r="K58" i="6"/>
  <c r="AB58" i="6" s="1"/>
  <c r="V1441" i="9"/>
  <c r="Q1441" i="6" s="1"/>
  <c r="AH1441" i="6" s="1"/>
  <c r="N957" i="6"/>
  <c r="V957" i="6" s="1"/>
  <c r="AM957" i="6" s="1"/>
  <c r="O1676" i="6"/>
  <c r="AF1676" i="6" s="1"/>
  <c r="K750" i="6"/>
  <c r="AB750" i="6" s="1"/>
  <c r="K228" i="6"/>
  <c r="AB228" i="6" s="1"/>
  <c r="V899" i="9"/>
  <c r="Q899" i="6" s="1"/>
  <c r="Y899" i="6" s="1"/>
  <c r="AP899" i="6" s="1"/>
  <c r="N800" i="6"/>
  <c r="AE800" i="6" s="1"/>
  <c r="N427" i="6"/>
  <c r="AE427" i="6" s="1"/>
  <c r="P104" i="6"/>
  <c r="AG104" i="6" s="1"/>
  <c r="M145" i="6"/>
  <c r="U145" i="6" s="1"/>
  <c r="AL145" i="6" s="1"/>
  <c r="K1601" i="6"/>
  <c r="S1601" i="6" s="1"/>
  <c r="AJ1601" i="6" s="1"/>
  <c r="K651" i="6"/>
  <c r="S651" i="6" s="1"/>
  <c r="AJ651" i="6" s="1"/>
  <c r="K465" i="6"/>
  <c r="S465" i="6" s="1"/>
  <c r="AJ465" i="6" s="1"/>
  <c r="P1411" i="6"/>
  <c r="X1411" i="6" s="1"/>
  <c r="AO1411" i="6" s="1"/>
  <c r="P538" i="6"/>
  <c r="AG538" i="6" s="1"/>
  <c r="O130" i="6"/>
  <c r="AF130" i="6" s="1"/>
  <c r="M1107" i="6"/>
  <c r="U1107" i="6" s="1"/>
  <c r="AL1107" i="6" s="1"/>
  <c r="P1511" i="6"/>
  <c r="X1511" i="6" s="1"/>
  <c r="AO1511" i="6" s="1"/>
  <c r="N1547" i="6"/>
  <c r="AE1547" i="6" s="1"/>
  <c r="K534" i="6"/>
  <c r="AB534" i="6" s="1"/>
  <c r="N201" i="6"/>
  <c r="AE201" i="6" s="1"/>
  <c r="M1039" i="6"/>
  <c r="AD1039" i="6" s="1"/>
  <c r="U1039" i="6"/>
  <c r="AL1039" i="6" s="1"/>
  <c r="N1273" i="6"/>
  <c r="AE1273" i="6" s="1"/>
  <c r="N203" i="6"/>
  <c r="AE203" i="6" s="1"/>
  <c r="K1823" i="6"/>
  <c r="S1823" i="6" s="1"/>
  <c r="AJ1823" i="6" s="1"/>
  <c r="K1335" i="6"/>
  <c r="AB1335" i="6" s="1"/>
  <c r="O1548" i="6"/>
  <c r="AF1548" i="6" s="1"/>
  <c r="O1194" i="6"/>
  <c r="AF1194" i="6" s="1"/>
  <c r="V1687" i="9"/>
  <c r="Q1687" i="6" s="1"/>
  <c r="AH1687" i="6" s="1"/>
  <c r="N322" i="6"/>
  <c r="AE322" i="6" s="1"/>
  <c r="N144" i="6"/>
  <c r="AE144" i="6" s="1"/>
  <c r="K1501" i="6"/>
  <c r="AB1501" i="6" s="1"/>
  <c r="K266" i="6"/>
  <c r="S266" i="6" s="1"/>
  <c r="AJ266" i="6" s="1"/>
  <c r="M108" i="6"/>
  <c r="AD108" i="6" s="1"/>
  <c r="K771" i="6"/>
  <c r="AB771" i="6" s="1"/>
  <c r="K826" i="6"/>
  <c r="AB826" i="6" s="1"/>
  <c r="M60" i="6"/>
  <c r="U60" i="6" s="1"/>
  <c r="AL60" i="6" s="1"/>
  <c r="K168" i="6"/>
  <c r="AB168" i="6" s="1"/>
  <c r="P437" i="6"/>
  <c r="AG437" i="6" s="1"/>
  <c r="K1694" i="6"/>
  <c r="AB1694" i="6" s="1"/>
  <c r="V230" i="9"/>
  <c r="Q230" i="6" s="1"/>
  <c r="M230" i="6"/>
  <c r="AD230" i="6" s="1"/>
  <c r="N1845" i="6"/>
  <c r="AE1845" i="6" s="1"/>
  <c r="K1417" i="6"/>
  <c r="S1417" i="6" s="1"/>
  <c r="AJ1417" i="6" s="1"/>
  <c r="M229" i="6"/>
  <c r="AD229" i="6" s="1"/>
  <c r="K829" i="6"/>
  <c r="AB829" i="6" s="1"/>
  <c r="P794" i="6"/>
  <c r="AG794" i="6" s="1"/>
  <c r="O353" i="6"/>
  <c r="AF353" i="6" s="1"/>
  <c r="N1619" i="6"/>
  <c r="AE1619" i="6" s="1"/>
  <c r="O556" i="6"/>
  <c r="AF556" i="6" s="1"/>
  <c r="P1838" i="6"/>
  <c r="AG1838" i="6" s="1"/>
  <c r="P1810" i="6"/>
  <c r="AG1810" i="6" s="1"/>
  <c r="V1429" i="9"/>
  <c r="Q1429" i="6" s="1"/>
  <c r="AH1429" i="6" s="1"/>
  <c r="M79" i="6"/>
  <c r="U79" i="6" s="1"/>
  <c r="AL79" i="6" s="1"/>
  <c r="K307" i="6"/>
  <c r="AB307" i="6" s="1"/>
  <c r="P20" i="6"/>
  <c r="AG20" i="6" s="1"/>
  <c r="P1271" i="6"/>
  <c r="AG1271" i="6" s="1"/>
  <c r="O1282" i="6"/>
  <c r="W1282" i="6" s="1"/>
  <c r="AN1282" i="6" s="1"/>
  <c r="O1066" i="6"/>
  <c r="W1066" i="6" s="1"/>
  <c r="AN1066" i="6" s="1"/>
  <c r="K1303" i="6"/>
  <c r="AB1303" i="6" s="1"/>
  <c r="K760" i="6"/>
  <c r="S760" i="6" s="1"/>
  <c r="AJ760" i="6" s="1"/>
  <c r="K128" i="6"/>
  <c r="S128" i="6" s="1"/>
  <c r="AJ128" i="6" s="1"/>
  <c r="V1795" i="9"/>
  <c r="Q1795" i="6" s="1"/>
  <c r="N1647" i="6"/>
  <c r="V1647" i="6" s="1"/>
  <c r="AM1647" i="6" s="1"/>
  <c r="O1283" i="6"/>
  <c r="W1283" i="6" s="1"/>
  <c r="AN1283" i="6" s="1"/>
  <c r="M161" i="6"/>
  <c r="AD161" i="6" s="1"/>
  <c r="N442" i="6"/>
  <c r="AE442" i="6" s="1"/>
  <c r="P673" i="6"/>
  <c r="AG673" i="6" s="1"/>
  <c r="P1200" i="6"/>
  <c r="AG1200" i="6" s="1"/>
  <c r="V1468" i="9"/>
  <c r="Q1468" i="6" s="1"/>
  <c r="K29" i="6"/>
  <c r="S29" i="6" s="1"/>
  <c r="AJ29" i="6" s="1"/>
  <c r="O185" i="6"/>
  <c r="AF185" i="6" s="1"/>
  <c r="N40" i="6"/>
  <c r="AE40" i="6" s="1"/>
  <c r="V40" i="6"/>
  <c r="AM40" i="6" s="1"/>
  <c r="P419" i="6"/>
  <c r="X419" i="6" s="1"/>
  <c r="AO419" i="6" s="1"/>
  <c r="V744" i="9"/>
  <c r="Q744" i="6" s="1"/>
  <c r="AH744" i="6" s="1"/>
  <c r="V1416" i="9"/>
  <c r="Q1416" i="6" s="1"/>
  <c r="Y1416" i="6" s="1"/>
  <c r="AP1416" i="6" s="1"/>
  <c r="O1034" i="6"/>
  <c r="AF1034" i="6" s="1"/>
  <c r="P1824" i="6"/>
  <c r="X1824" i="6" s="1"/>
  <c r="AO1824" i="6" s="1"/>
  <c r="V623" i="9"/>
  <c r="Q623" i="6" s="1"/>
  <c r="AH623" i="6" s="1"/>
  <c r="O1327" i="6"/>
  <c r="AF1327" i="6" s="1"/>
  <c r="V1743" i="9"/>
  <c r="Q1743" i="6" s="1"/>
  <c r="N314" i="6"/>
  <c r="V314" i="6" s="1"/>
  <c r="AM314" i="6" s="1"/>
  <c r="K353" i="6"/>
  <c r="AB353" i="6" s="1"/>
  <c r="O392" i="6"/>
  <c r="AF392" i="6" s="1"/>
  <c r="K735" i="6"/>
  <c r="S735" i="6" s="1"/>
  <c r="AJ735" i="6" s="1"/>
  <c r="M1353" i="6"/>
  <c r="AD1353" i="6" s="1"/>
  <c r="K1153" i="6"/>
  <c r="AB1153" i="6" s="1"/>
  <c r="P498" i="6"/>
  <c r="AG498" i="6" s="1"/>
  <c r="X498" i="6"/>
  <c r="AO498" i="6" s="1"/>
  <c r="P79" i="6"/>
  <c r="X79" i="6" s="1"/>
  <c r="AO79" i="6" s="1"/>
  <c r="N522" i="6"/>
  <c r="AE522" i="6" s="1"/>
  <c r="N89" i="6"/>
  <c r="AE89" i="6" s="1"/>
  <c r="V89" i="6"/>
  <c r="AM89" i="6" s="1"/>
  <c r="K1639" i="6"/>
  <c r="S1639" i="6" s="1"/>
  <c r="AJ1639" i="6" s="1"/>
  <c r="O1556" i="6"/>
  <c r="AF1556" i="6" s="1"/>
  <c r="V1467" i="9"/>
  <c r="Q1467" i="6" s="1"/>
  <c r="K1556" i="6"/>
  <c r="AB1556" i="6" s="1"/>
  <c r="P398" i="6"/>
  <c r="AG398" i="6" s="1"/>
  <c r="P1086" i="6"/>
  <c r="AG1086" i="6" s="1"/>
  <c r="M1376" i="6"/>
  <c r="AD1376" i="6" s="1"/>
  <c r="O1168" i="6"/>
  <c r="AF1168" i="6" s="1"/>
  <c r="P1816" i="6"/>
  <c r="AG1816" i="6" s="1"/>
  <c r="K757" i="6"/>
  <c r="AB757" i="6" s="1"/>
  <c r="M1805" i="6"/>
  <c r="AD1805" i="6" s="1"/>
  <c r="K737" i="6"/>
  <c r="AB737" i="6" s="1"/>
  <c r="K247" i="6"/>
  <c r="S247" i="6" s="1"/>
  <c r="AJ247" i="6" s="1"/>
  <c r="P1471" i="6"/>
  <c r="AG1471" i="6" s="1"/>
  <c r="K1059" i="6"/>
  <c r="AB1059" i="6" s="1"/>
  <c r="K743" i="6"/>
  <c r="AB743" i="6" s="1"/>
  <c r="P1499" i="6"/>
  <c r="AG1499" i="6" s="1"/>
  <c r="M1368" i="6"/>
  <c r="U1368" i="6" s="1"/>
  <c r="AL1368" i="6" s="1"/>
  <c r="M949" i="6"/>
  <c r="AD949" i="6" s="1"/>
  <c r="O1607" i="6"/>
  <c r="AF1607" i="6" s="1"/>
  <c r="K62" i="6"/>
  <c r="AB62" i="6" s="1"/>
  <c r="K350" i="6"/>
  <c r="AB350" i="6" s="1"/>
  <c r="M1659" i="6"/>
  <c r="AD1659" i="6" s="1"/>
  <c r="K1145" i="6"/>
  <c r="AB1145" i="6" s="1"/>
  <c r="M943" i="6"/>
  <c r="AD943" i="6" s="1"/>
  <c r="P1206" i="6"/>
  <c r="X1206" i="6" s="1"/>
  <c r="AO1206" i="6" s="1"/>
  <c r="K873" i="6"/>
  <c r="AB873" i="6" s="1"/>
  <c r="K340" i="6"/>
  <c r="AB340" i="6" s="1"/>
  <c r="P1498" i="6"/>
  <c r="AG1498" i="6" s="1"/>
  <c r="M1444" i="6"/>
  <c r="U1444" i="6" s="1"/>
  <c r="AL1444" i="6" s="1"/>
  <c r="K753" i="6"/>
  <c r="AB753" i="6" s="1"/>
  <c r="O1838" i="6"/>
  <c r="W1838" i="6" s="1"/>
  <c r="AN1838" i="6" s="1"/>
  <c r="N1729" i="6"/>
  <c r="AE1729" i="6" s="1"/>
  <c r="M1511" i="6"/>
  <c r="AD1511" i="6" s="1"/>
  <c r="N1661" i="6"/>
  <c r="AE1661" i="6" s="1"/>
  <c r="N1646" i="6"/>
  <c r="AE1646" i="6" s="1"/>
  <c r="O1070" i="6"/>
  <c r="AF1070" i="6" s="1"/>
  <c r="P215" i="6"/>
  <c r="X215" i="6" s="1"/>
  <c r="AO215" i="6" s="1"/>
  <c r="K798" i="6"/>
  <c r="S798" i="6" s="1"/>
  <c r="AJ798" i="6" s="1"/>
  <c r="P1769" i="6"/>
  <c r="AG1769" i="6" s="1"/>
  <c r="K518" i="6"/>
  <c r="S518" i="6" s="1"/>
  <c r="AJ518" i="6" s="1"/>
  <c r="N1713" i="6"/>
  <c r="AE1713" i="6" s="1"/>
  <c r="O1332" i="6"/>
  <c r="AF1332" i="6" s="1"/>
  <c r="O328" i="6"/>
  <c r="W328" i="6" s="1"/>
  <c r="AN328" i="6" s="1"/>
  <c r="O275" i="6"/>
  <c r="AF275" i="6" s="1"/>
  <c r="K1077" i="6"/>
  <c r="S1077" i="6" s="1"/>
  <c r="AJ1077" i="6" s="1"/>
  <c r="K275" i="6"/>
  <c r="AB275" i="6" s="1"/>
  <c r="K1141" i="6"/>
  <c r="AB1141" i="6" s="1"/>
  <c r="M855" i="6"/>
  <c r="U855" i="6" s="1"/>
  <c r="AL855" i="6" s="1"/>
  <c r="O1601" i="6"/>
  <c r="AF1601" i="6" s="1"/>
  <c r="O360" i="6"/>
  <c r="W360" i="6" s="1"/>
  <c r="AN360" i="6" s="1"/>
  <c r="K88" i="6"/>
  <c r="AB88" i="6" s="1"/>
  <c r="O1277" i="6"/>
  <c r="W1277" i="6" s="1"/>
  <c r="AN1277" i="6" s="1"/>
  <c r="N1213" i="6"/>
  <c r="AE1213" i="6" s="1"/>
  <c r="O665" i="6"/>
  <c r="AF665" i="6" s="1"/>
  <c r="O686" i="6"/>
  <c r="AF686" i="6" s="1"/>
  <c r="O1394" i="6"/>
  <c r="W1394" i="6" s="1"/>
  <c r="AN1394" i="6" s="1"/>
  <c r="N1786" i="6"/>
  <c r="AE1786" i="6" s="1"/>
  <c r="M377" i="6"/>
  <c r="U377" i="6" s="1"/>
  <c r="AL377" i="6" s="1"/>
  <c r="N843" i="6"/>
  <c r="AE843" i="6" s="1"/>
  <c r="K22" i="6"/>
  <c r="S22" i="6" s="1"/>
  <c r="AJ22" i="6" s="1"/>
  <c r="V1464" i="9"/>
  <c r="Q1464" i="6" s="1"/>
  <c r="AH1464" i="6" s="1"/>
  <c r="N1192" i="6"/>
  <c r="AE1192" i="6" s="1"/>
  <c r="N1665" i="6"/>
  <c r="AE1665" i="6" s="1"/>
  <c r="O14" i="6"/>
  <c r="AF14" i="6" s="1"/>
  <c r="O1072" i="6"/>
  <c r="AF1072" i="6" s="1"/>
  <c r="K217" i="6"/>
  <c r="AB217" i="6" s="1"/>
  <c r="K301" i="6"/>
  <c r="AB301" i="6" s="1"/>
  <c r="O331" i="6"/>
  <c r="AF331" i="6" s="1"/>
  <c r="M1338" i="6"/>
  <c r="AD1338" i="6" s="1"/>
  <c r="O172" i="6"/>
  <c r="AF172" i="6" s="1"/>
  <c r="N824" i="6"/>
  <c r="AE824" i="6" s="1"/>
  <c r="P1015" i="6"/>
  <c r="AG1015" i="6" s="1"/>
  <c r="O141" i="6"/>
  <c r="AF141" i="6" s="1"/>
  <c r="P38" i="6"/>
  <c r="AG38" i="6" s="1"/>
  <c r="N1389" i="6"/>
  <c r="AE1389" i="6" s="1"/>
  <c r="N1718" i="6"/>
  <c r="AE1718" i="6" s="1"/>
  <c r="N1747" i="6"/>
  <c r="AE1747" i="6" s="1"/>
  <c r="O480" i="6"/>
  <c r="AF480" i="6" s="1"/>
  <c r="M481" i="6"/>
  <c r="AD481" i="6" s="1"/>
  <c r="K51" i="6"/>
  <c r="AB51" i="6" s="1"/>
  <c r="O219" i="6"/>
  <c r="AF219" i="6" s="1"/>
  <c r="O915" i="6"/>
  <c r="AF915" i="6" s="1"/>
  <c r="M820" i="6"/>
  <c r="AD820" i="6" s="1"/>
  <c r="M235" i="6"/>
  <c r="AD235" i="6" s="1"/>
  <c r="N1346" i="6"/>
  <c r="AE1346" i="6" s="1"/>
  <c r="N1505" i="6"/>
  <c r="AE1505" i="6" s="1"/>
  <c r="O1382" i="6"/>
  <c r="AF1382" i="6" s="1"/>
  <c r="K167" i="6"/>
  <c r="AB167" i="6" s="1"/>
  <c r="P1487" i="6"/>
  <c r="AG1487" i="6" s="1"/>
  <c r="O1077" i="6"/>
  <c r="AF1077" i="6" s="1"/>
  <c r="N482" i="6"/>
  <c r="AE482" i="6" s="1"/>
  <c r="M124" i="6"/>
  <c r="AD124" i="6" s="1"/>
  <c r="P1531" i="6"/>
  <c r="AG1531" i="6" s="1"/>
  <c r="N778" i="6"/>
  <c r="AE778" i="6" s="1"/>
  <c r="O207" i="6"/>
  <c r="AF207" i="6" s="1"/>
  <c r="O482" i="6"/>
  <c r="AF482" i="6" s="1"/>
  <c r="M758" i="6"/>
  <c r="AD758" i="6" s="1"/>
  <c r="K349" i="6"/>
  <c r="O71" i="6"/>
  <c r="AF71" i="6" s="1"/>
  <c r="O716" i="6"/>
  <c r="AF716" i="6" s="1"/>
  <c r="M610" i="6"/>
  <c r="AD610" i="6" s="1"/>
  <c r="N757" i="6"/>
  <c r="AE757" i="6" s="1"/>
  <c r="N1579" i="6"/>
  <c r="AE1579" i="6" s="1"/>
  <c r="K401" i="6"/>
  <c r="S401" i="6" s="1"/>
  <c r="AJ401" i="6" s="1"/>
  <c r="K348" i="6"/>
  <c r="AB348" i="6" s="1"/>
  <c r="N344" i="6"/>
  <c r="AE344" i="6" s="1"/>
  <c r="M234" i="6"/>
  <c r="AD234" i="6" s="1"/>
  <c r="N1211" i="6"/>
  <c r="AE1211" i="6" s="1"/>
  <c r="O1075" i="6"/>
  <c r="AF1075" i="6" s="1"/>
  <c r="P459" i="6"/>
  <c r="AG459" i="6" s="1"/>
  <c r="K102" i="6"/>
  <c r="AB102" i="6" s="1"/>
  <c r="O998" i="6"/>
  <c r="AF998" i="6" s="1"/>
  <c r="O46" i="6"/>
  <c r="AF46" i="6" s="1"/>
  <c r="M473" i="6"/>
  <c r="AD473" i="6" s="1"/>
  <c r="O272" i="6"/>
  <c r="AF272" i="6" s="1"/>
  <c r="N363" i="6"/>
  <c r="N643" i="6"/>
  <c r="AE643" i="6" s="1"/>
  <c r="K33" i="6"/>
  <c r="AB33" i="6" s="1"/>
  <c r="O267" i="6"/>
  <c r="AF267" i="6" s="1"/>
  <c r="N272" i="6"/>
  <c r="AE272" i="6" s="1"/>
  <c r="N999" i="6"/>
  <c r="AE999" i="6" s="1"/>
  <c r="N1730" i="6"/>
  <c r="AE1730" i="6" s="1"/>
  <c r="O542" i="6"/>
  <c r="AF542" i="6" s="1"/>
  <c r="N1314" i="6"/>
  <c r="AE1314" i="6" s="1"/>
  <c r="V1314" i="6"/>
  <c r="AM1314" i="6" s="1"/>
  <c r="N1091" i="6"/>
  <c r="AE1091" i="6" s="1"/>
  <c r="O165" i="6"/>
  <c r="AF165" i="6" s="1"/>
  <c r="O94" i="6"/>
  <c r="AF94" i="6" s="1"/>
  <c r="P357" i="6"/>
  <c r="AG357" i="6" s="1"/>
  <c r="M80" i="6"/>
  <c r="AD80" i="6" s="1"/>
  <c r="N388" i="6"/>
  <c r="AE388" i="6" s="1"/>
  <c r="O287" i="6"/>
  <c r="AF287" i="6" s="1"/>
  <c r="O1117" i="6"/>
  <c r="W1117" i="6" s="1"/>
  <c r="AN1117" i="6" s="1"/>
  <c r="M468" i="6"/>
  <c r="AD468" i="6" s="1"/>
  <c r="N1846" i="6"/>
  <c r="O1135" i="6"/>
  <c r="AF1135" i="6" s="1"/>
  <c r="O894" i="6"/>
  <c r="AF894" i="6" s="1"/>
  <c r="O958" i="6"/>
  <c r="AF958" i="6" s="1"/>
  <c r="M276" i="6"/>
  <c r="AD276" i="6" s="1"/>
  <c r="M762" i="6"/>
  <c r="AD762" i="6" s="1"/>
  <c r="N357" i="6"/>
  <c r="AE357" i="6" s="1"/>
  <c r="O303" i="6"/>
  <c r="AF303" i="6" s="1"/>
  <c r="O924" i="6"/>
  <c r="AF924" i="6" s="1"/>
  <c r="M252" i="6"/>
  <c r="AD252" i="6" s="1"/>
  <c r="M791" i="6"/>
  <c r="AD791" i="6" s="1"/>
  <c r="M944" i="6"/>
  <c r="AD944" i="6" s="1"/>
  <c r="N360" i="6"/>
  <c r="AE360" i="6" s="1"/>
  <c r="N769" i="6"/>
  <c r="AE769" i="6" s="1"/>
  <c r="K1080" i="6"/>
  <c r="AB1080" i="6" s="1"/>
  <c r="M72" i="6"/>
  <c r="AD72" i="6" s="1"/>
  <c r="M801" i="6"/>
  <c r="AD801" i="6" s="1"/>
  <c r="M898" i="6"/>
  <c r="AD898" i="6" s="1"/>
  <c r="M956" i="6"/>
  <c r="AD956" i="6" s="1"/>
  <c r="K525" i="6"/>
  <c r="AB525" i="6" s="1"/>
  <c r="P724" i="6"/>
  <c r="AG724" i="6" s="1"/>
  <c r="P629" i="6"/>
  <c r="AG629" i="6" s="1"/>
  <c r="P335" i="6"/>
  <c r="AG335" i="6" s="1"/>
  <c r="P847" i="6"/>
  <c r="AG847" i="6" s="1"/>
  <c r="K1521" i="6"/>
  <c r="AB1521" i="6" s="1"/>
  <c r="N1247" i="6"/>
  <c r="AE1247" i="6" s="1"/>
  <c r="N626" i="6"/>
  <c r="AE626" i="6" s="1"/>
  <c r="M64" i="6"/>
  <c r="AD64" i="6" s="1"/>
  <c r="M205" i="6"/>
  <c r="AD205" i="6" s="1"/>
  <c r="P572" i="6"/>
  <c r="AG572" i="6" s="1"/>
  <c r="N232" i="6"/>
  <c r="AE232" i="6" s="1"/>
  <c r="K1576" i="6"/>
  <c r="AB1576" i="6" s="1"/>
  <c r="K327" i="6"/>
  <c r="M259" i="6"/>
  <c r="AD259" i="6" s="1"/>
  <c r="M746" i="6"/>
  <c r="AD746" i="6" s="1"/>
  <c r="K1616" i="6"/>
  <c r="AB1616" i="6" s="1"/>
  <c r="P23" i="6"/>
  <c r="AG23" i="6" s="1"/>
  <c r="P720" i="6"/>
  <c r="AG720" i="6" s="1"/>
  <c r="P837" i="6"/>
  <c r="AG837" i="6" s="1"/>
  <c r="K588" i="6"/>
  <c r="AB588" i="6" s="1"/>
  <c r="N64" i="6"/>
  <c r="AE64" i="6" s="1"/>
  <c r="V64" i="6"/>
  <c r="AM64" i="6" s="1"/>
  <c r="N226" i="6"/>
  <c r="V226" i="6" s="1"/>
  <c r="AM226" i="6" s="1"/>
  <c r="N1204" i="6"/>
  <c r="AE1204" i="6" s="1"/>
  <c r="K746" i="6"/>
  <c r="AB746" i="6" s="1"/>
  <c r="N505" i="6"/>
  <c r="AE505" i="6" s="1"/>
  <c r="M391" i="6"/>
  <c r="AD391" i="6" s="1"/>
  <c r="M591" i="6"/>
  <c r="AD591" i="6" s="1"/>
  <c r="N725" i="6"/>
  <c r="AE725" i="6" s="1"/>
  <c r="P851" i="6"/>
  <c r="AG851" i="6" s="1"/>
  <c r="O127" i="6"/>
  <c r="AF127" i="6" s="1"/>
  <c r="K1561" i="6"/>
  <c r="AB1561" i="6" s="1"/>
  <c r="N631" i="6"/>
  <c r="AE631" i="6" s="1"/>
  <c r="M397" i="6"/>
  <c r="AD397" i="6" s="1"/>
  <c r="M456" i="6"/>
  <c r="AD456" i="6" s="1"/>
  <c r="M885" i="6"/>
  <c r="AD885" i="6" s="1"/>
  <c r="K1400" i="6"/>
  <c r="AB1400" i="6" s="1"/>
  <c r="N301" i="6"/>
  <c r="AE301" i="6" s="1"/>
  <c r="P471" i="6"/>
  <c r="AG471" i="6" s="1"/>
  <c r="M148" i="6"/>
  <c r="AD148" i="6" s="1"/>
  <c r="P443" i="6"/>
  <c r="AG443" i="6" s="1"/>
  <c r="K556" i="6"/>
  <c r="AB556" i="6" s="1"/>
  <c r="P361" i="6"/>
  <c r="AG361" i="6" s="1"/>
  <c r="M905" i="6"/>
  <c r="AD905" i="6" s="1"/>
  <c r="M286" i="6"/>
  <c r="AD286" i="6" s="1"/>
  <c r="K1342" i="6"/>
  <c r="N207" i="6"/>
  <c r="AE207" i="6" s="1"/>
  <c r="K1108" i="6"/>
  <c r="AB1108" i="6" s="1"/>
  <c r="P532" i="6"/>
  <c r="AG532" i="6" s="1"/>
  <c r="P833" i="6"/>
  <c r="AG833" i="6" s="1"/>
  <c r="K580" i="6"/>
  <c r="AB580" i="6" s="1"/>
  <c r="K678" i="6"/>
  <c r="AB678" i="6" s="1"/>
  <c r="K1112" i="6"/>
  <c r="AB1112" i="6" s="1"/>
  <c r="K531" i="6"/>
  <c r="AB531" i="6" s="1"/>
  <c r="K493" i="6"/>
  <c r="AB493" i="6" s="1"/>
  <c r="N1287" i="6"/>
  <c r="AE1287" i="6" s="1"/>
  <c r="N529" i="6"/>
  <c r="AE529" i="6" s="1"/>
  <c r="K517" i="6"/>
  <c r="AB517" i="6" s="1"/>
  <c r="M142" i="6"/>
  <c r="AD142" i="6" s="1"/>
  <c r="K1450" i="6"/>
  <c r="AB1450" i="6" s="1"/>
  <c r="K543" i="6"/>
  <c r="AB543" i="6" s="1"/>
  <c r="K848" i="6"/>
  <c r="AB848" i="6" s="1"/>
  <c r="P656" i="6"/>
  <c r="AG656" i="6" s="1"/>
  <c r="M959" i="6"/>
  <c r="AD959" i="6" s="1"/>
  <c r="N1573" i="6"/>
  <c r="AE1573" i="6" s="1"/>
  <c r="P550" i="6"/>
  <c r="AG550" i="6" s="1"/>
  <c r="M1301" i="6"/>
  <c r="AD1301" i="6" s="1"/>
  <c r="N913" i="6"/>
  <c r="AE913" i="6" s="1"/>
  <c r="K507" i="6"/>
  <c r="AB507" i="6" s="1"/>
  <c r="M130" i="6"/>
  <c r="AD130" i="6" s="1"/>
  <c r="P589" i="6"/>
  <c r="AG589" i="6" s="1"/>
  <c r="K688" i="6"/>
  <c r="AB688" i="6" s="1"/>
  <c r="P654" i="6"/>
  <c r="AG654" i="6" s="1"/>
  <c r="M980" i="6"/>
  <c r="AD980" i="6" s="1"/>
  <c r="N412" i="6"/>
  <c r="AE412" i="6" s="1"/>
  <c r="N1219" i="6"/>
  <c r="AE1219" i="6" s="1"/>
  <c r="K712" i="6"/>
  <c r="AB712" i="6" s="1"/>
  <c r="M1036" i="6"/>
  <c r="O42" i="6"/>
  <c r="AF42" i="6" s="1"/>
  <c r="K1563" i="6"/>
  <c r="AB1563" i="6" s="1"/>
  <c r="N139" i="6"/>
  <c r="AE139" i="6" s="1"/>
  <c r="N1266" i="6"/>
  <c r="AE1266" i="6" s="1"/>
  <c r="P86" i="6"/>
  <c r="AG86" i="6" s="1"/>
  <c r="K836" i="6"/>
  <c r="AB836" i="6" s="1"/>
  <c r="N555" i="6"/>
  <c r="AE555" i="6" s="1"/>
  <c r="N715" i="6"/>
  <c r="AE715" i="6" s="1"/>
  <c r="V715" i="6"/>
  <c r="AM715" i="6" s="1"/>
  <c r="N890" i="6"/>
  <c r="V890" i="6" s="1"/>
  <c r="AM890" i="6" s="1"/>
  <c r="N1083" i="6"/>
  <c r="AE1083" i="6" s="1"/>
  <c r="N1480" i="6"/>
  <c r="AE1480" i="6" s="1"/>
  <c r="M1117" i="6"/>
  <c r="AD1117" i="6" s="1"/>
  <c r="K1472" i="6"/>
  <c r="AB1472" i="6" s="1"/>
  <c r="N454" i="6"/>
  <c r="AE454" i="6" s="1"/>
  <c r="P178" i="6"/>
  <c r="X178" i="6" s="1"/>
  <c r="AO178" i="6" s="1"/>
  <c r="K274" i="6"/>
  <c r="AB274" i="6" s="1"/>
  <c r="K1346" i="6"/>
  <c r="S1346" i="6" s="1"/>
  <c r="AJ1346" i="6" s="1"/>
  <c r="M996" i="6"/>
  <c r="AD996" i="6" s="1"/>
  <c r="K1206" i="6"/>
  <c r="AB1206" i="6" s="1"/>
  <c r="N402" i="6"/>
  <c r="AE402" i="6" s="1"/>
  <c r="K1166" i="6"/>
  <c r="S1166" i="6" s="1"/>
  <c r="AJ1166" i="6" s="1"/>
  <c r="V807" i="9"/>
  <c r="Q807" i="6" s="1"/>
  <c r="AH807" i="6" s="1"/>
  <c r="N639" i="6"/>
  <c r="AE639" i="6" s="1"/>
  <c r="N718" i="6"/>
  <c r="AE718" i="6" s="1"/>
  <c r="N1566" i="6"/>
  <c r="AE1566" i="6" s="1"/>
  <c r="K1256" i="6"/>
  <c r="AB1256" i="6" s="1"/>
  <c r="K980" i="6"/>
  <c r="AB980" i="6" s="1"/>
  <c r="N1562" i="6"/>
  <c r="AE1562" i="6" s="1"/>
  <c r="M962" i="6"/>
  <c r="U962" i="6" s="1"/>
  <c r="AL962" i="6" s="1"/>
  <c r="M982" i="6"/>
  <c r="AD982" i="6" s="1"/>
  <c r="K1293" i="6"/>
  <c r="AB1293" i="6" s="1"/>
  <c r="N735" i="6"/>
  <c r="AE735" i="6" s="1"/>
  <c r="M925" i="6"/>
  <c r="AD925" i="6" s="1"/>
  <c r="M1298" i="6"/>
  <c r="AD1298" i="6" s="1"/>
  <c r="P65" i="6"/>
  <c r="AG65" i="6" s="1"/>
  <c r="K1618" i="6"/>
  <c r="AB1618" i="6" s="1"/>
  <c r="N1207" i="6"/>
  <c r="AE1207" i="6" s="1"/>
  <c r="P628" i="6"/>
  <c r="AG628" i="6" s="1"/>
  <c r="K278" i="6"/>
  <c r="AB278" i="6" s="1"/>
  <c r="S278" i="6"/>
  <c r="AJ278" i="6" s="1"/>
  <c r="N1131" i="6"/>
  <c r="AE1131" i="6" s="1"/>
  <c r="N1752" i="6"/>
  <c r="AE1752" i="6" s="1"/>
  <c r="N1494" i="6"/>
  <c r="AE1494" i="6" s="1"/>
  <c r="N1568" i="6"/>
  <c r="AE1568" i="6" s="1"/>
  <c r="P468" i="6"/>
  <c r="AG468" i="6" s="1"/>
  <c r="P723" i="6"/>
  <c r="AG723" i="6" s="1"/>
  <c r="N1069" i="6"/>
  <c r="AE1069" i="6" s="1"/>
  <c r="K1126" i="6"/>
  <c r="P680" i="6"/>
  <c r="AG680" i="6" s="1"/>
  <c r="N632" i="6"/>
  <c r="AE632" i="6" s="1"/>
  <c r="N772" i="6"/>
  <c r="AE772" i="6" s="1"/>
  <c r="N1496" i="6"/>
  <c r="AE1496" i="6" s="1"/>
  <c r="N1570" i="6"/>
  <c r="AE1570" i="6" s="1"/>
  <c r="K1168" i="6"/>
  <c r="AB1168" i="6" s="1"/>
  <c r="K922" i="6"/>
  <c r="AB922" i="6" s="1"/>
  <c r="P465" i="6"/>
  <c r="AG465" i="6" s="1"/>
  <c r="P928" i="6"/>
  <c r="AG928" i="6" s="1"/>
  <c r="P96" i="6"/>
  <c r="AG96" i="6" s="1"/>
  <c r="K100" i="6"/>
  <c r="AB100" i="6" s="1"/>
  <c r="V1052" i="9"/>
  <c r="Q1052" i="6" s="1"/>
  <c r="K445" i="6"/>
  <c r="AB445" i="6" s="1"/>
  <c r="P161" i="6"/>
  <c r="AG161" i="6" s="1"/>
  <c r="K296" i="6"/>
  <c r="S296" i="6" s="1"/>
  <c r="AJ296" i="6" s="1"/>
  <c r="K862" i="6"/>
  <c r="AB862" i="6" s="1"/>
  <c r="K764" i="6"/>
  <c r="AB764" i="6" s="1"/>
  <c r="P946" i="6"/>
  <c r="AG946" i="6" s="1"/>
  <c r="K954" i="6"/>
  <c r="AB954" i="6" s="1"/>
  <c r="K1036" i="6"/>
  <c r="S1036" i="6" s="1"/>
  <c r="AJ1036" i="6" s="1"/>
  <c r="K814" i="6"/>
  <c r="AB814" i="6" s="1"/>
  <c r="K1158" i="6"/>
  <c r="AB1158" i="6" s="1"/>
  <c r="K551" i="6"/>
  <c r="AB551" i="6" s="1"/>
  <c r="N24" i="6"/>
  <c r="AE24" i="6" s="1"/>
  <c r="K994" i="6"/>
  <c r="S994" i="6" s="1"/>
  <c r="AJ994" i="6" s="1"/>
  <c r="K562" i="6"/>
  <c r="AB562" i="6" s="1"/>
  <c r="P324" i="6"/>
  <c r="AG324" i="6" s="1"/>
  <c r="K794" i="6"/>
  <c r="AB794" i="6" s="1"/>
  <c r="K499" i="6"/>
  <c r="S499" i="6" s="1"/>
  <c r="AJ499" i="6" s="1"/>
  <c r="K1252" i="6"/>
  <c r="AB1252" i="6" s="1"/>
  <c r="K578" i="6"/>
  <c r="S578" i="6" s="1"/>
  <c r="AJ578" i="6" s="1"/>
  <c r="V805" i="9"/>
  <c r="Q805" i="6" s="1"/>
  <c r="Y805" i="6" s="1"/>
  <c r="AP805" i="6" s="1"/>
  <c r="V1949" i="9"/>
  <c r="Q1949" i="6" s="1"/>
  <c r="V1998" i="9"/>
  <c r="Q1998" i="6" s="1"/>
  <c r="O1909" i="6"/>
  <c r="W1909" i="6" s="1"/>
  <c r="AN1909" i="6" s="1"/>
  <c r="P1909" i="6"/>
  <c r="X1909" i="6" s="1"/>
  <c r="AO1909" i="6" s="1"/>
  <c r="V1953" i="9"/>
  <c r="Q1953" i="6" s="1"/>
  <c r="V1960" i="9"/>
  <c r="Q1960" i="6" s="1"/>
  <c r="AH1960" i="6" s="1"/>
  <c r="V1956" i="9"/>
  <c r="Q1956" i="6" s="1"/>
  <c r="Y1956" i="6" s="1"/>
  <c r="AP1956" i="6" s="1"/>
  <c r="V1874" i="9"/>
  <c r="Q1874" i="6" s="1"/>
  <c r="AH1874" i="6" s="1"/>
  <c r="V1971" i="9"/>
  <c r="Q1971" i="6" s="1"/>
  <c r="M1910" i="6"/>
  <c r="U1910" i="6" s="1"/>
  <c r="AL1910" i="6" s="1"/>
  <c r="V1935" i="9"/>
  <c r="Q1935" i="6" s="1"/>
  <c r="AH1935" i="6" s="1"/>
  <c r="V1972" i="9"/>
  <c r="Q1972" i="6" s="1"/>
  <c r="Y1972" i="6" s="1"/>
  <c r="AP1972" i="6" s="1"/>
  <c r="V1962" i="9"/>
  <c r="Q1962" i="6" s="1"/>
  <c r="AH1962" i="6" s="1"/>
  <c r="O1897" i="6"/>
  <c r="W1897" i="6" s="1"/>
  <c r="AN1897" i="6" s="1"/>
  <c r="P1897" i="6"/>
  <c r="X1897" i="6" s="1"/>
  <c r="AO1897" i="6" s="1"/>
  <c r="N1914" i="6"/>
  <c r="V1914" i="6" s="1"/>
  <c r="AM1914" i="6" s="1"/>
  <c r="V1933" i="9"/>
  <c r="Q1933" i="6" s="1"/>
  <c r="AH1933" i="6" s="1"/>
  <c r="V2002" i="9"/>
  <c r="Q2002" i="6" s="1"/>
  <c r="V1929" i="9"/>
  <c r="Q1929" i="6" s="1"/>
  <c r="AH1929" i="6" s="1"/>
  <c r="V2008" i="9"/>
  <c r="Q2008" i="6" s="1"/>
  <c r="Y2008" i="6" s="1"/>
  <c r="AP2008" i="6" s="1"/>
  <c r="V2010" i="9"/>
  <c r="Q2010" i="6" s="1"/>
  <c r="AH2010" i="6" s="1"/>
  <c r="V1927" i="9"/>
  <c r="Q1927" i="6" s="1"/>
  <c r="Y1927" i="6" s="1"/>
  <c r="AP1927" i="6" s="1"/>
  <c r="V1944" i="9"/>
  <c r="Q1944" i="6" s="1"/>
  <c r="AH1944" i="6" s="1"/>
  <c r="V2006" i="9"/>
  <c r="Q2006" i="6" s="1"/>
  <c r="Y2006" i="6" s="1"/>
  <c r="AP2006" i="6" s="1"/>
  <c r="V1931" i="9"/>
  <c r="Q1931" i="6" s="1"/>
  <c r="O1912" i="6"/>
  <c r="AF1912" i="6" s="1"/>
  <c r="N1915" i="6"/>
  <c r="V1915" i="6" s="1"/>
  <c r="AM1915" i="6" s="1"/>
  <c r="V1919" i="9"/>
  <c r="Q1919" i="6" s="1"/>
  <c r="N1888" i="6"/>
  <c r="V1888" i="6" s="1"/>
  <c r="AM1888" i="6" s="1"/>
  <c r="V1957" i="9"/>
  <c r="Q1957" i="6" s="1"/>
  <c r="N1908" i="6"/>
  <c r="AE1908" i="6" s="1"/>
  <c r="M1908" i="6"/>
  <c r="AD1908" i="6" s="1"/>
  <c r="N1873" i="6"/>
  <c r="V1873" i="6" s="1"/>
  <c r="AM1873" i="6" s="1"/>
  <c r="O1873" i="6"/>
  <c r="W1873" i="6" s="1"/>
  <c r="AN1873" i="6" s="1"/>
  <c r="V1930" i="9"/>
  <c r="Q1930" i="6" s="1"/>
  <c r="M1878" i="6"/>
  <c r="AD1878" i="6" s="1"/>
  <c r="N1878" i="6"/>
  <c r="AE1878" i="6" s="1"/>
  <c r="M1883" i="6"/>
  <c r="U1883" i="6" s="1"/>
  <c r="AL1883" i="6" s="1"/>
  <c r="N1948" i="6"/>
  <c r="AE1948" i="6" s="1"/>
  <c r="K1948" i="6"/>
  <c r="S1948" i="6" s="1"/>
  <c r="AJ1948" i="6" s="1"/>
  <c r="V2003" i="9"/>
  <c r="Q2003" i="6" s="1"/>
  <c r="AH2003" i="6" s="1"/>
  <c r="K1886" i="6"/>
  <c r="AB1886" i="6" s="1"/>
  <c r="O1882" i="6"/>
  <c r="AF1882" i="6" s="1"/>
  <c r="N1909" i="6"/>
  <c r="AE1909" i="6" s="1"/>
  <c r="K1909" i="6"/>
  <c r="AB1909" i="6" s="1"/>
  <c r="P1905" i="6"/>
  <c r="X1905" i="6" s="1"/>
  <c r="AO1905" i="6" s="1"/>
  <c r="O1907" i="6"/>
  <c r="AF1907" i="6" s="1"/>
  <c r="N1906" i="6"/>
  <c r="M1948" i="6"/>
  <c r="AD1948" i="6" s="1"/>
  <c r="M1906" i="6"/>
  <c r="K1895" i="6"/>
  <c r="S1895" i="6" s="1"/>
  <c r="AJ1895" i="6" s="1"/>
  <c r="V1928" i="9"/>
  <c r="Q1928" i="6" s="1"/>
  <c r="AH1928" i="6" s="1"/>
  <c r="N1895" i="6"/>
  <c r="AE1895" i="6" s="1"/>
  <c r="N1886" i="6"/>
  <c r="AE1886" i="6" s="1"/>
  <c r="O1915" i="6"/>
  <c r="AF1915" i="6" s="1"/>
  <c r="V1932" i="9"/>
  <c r="Q1932" i="6" s="1"/>
  <c r="Y1932" i="6" s="1"/>
  <c r="AP1932" i="6" s="1"/>
  <c r="M1909" i="6"/>
  <c r="AD1909" i="6" s="1"/>
  <c r="M1905" i="6"/>
  <c r="U1905" i="6" s="1"/>
  <c r="AL1905" i="6" s="1"/>
  <c r="M1873" i="6"/>
  <c r="AD1873" i="6" s="1"/>
  <c r="O1893" i="6"/>
  <c r="W1893" i="6" s="1"/>
  <c r="AN1893" i="6" s="1"/>
  <c r="P1875" i="6"/>
  <c r="AG1875" i="6" s="1"/>
  <c r="M1902" i="6"/>
  <c r="U1902" i="6" s="1"/>
  <c r="AL1902" i="6" s="1"/>
  <c r="M1181" i="6"/>
  <c r="AD1181" i="6" s="1"/>
  <c r="K1212" i="6"/>
  <c r="AB1212" i="6" s="1"/>
  <c r="V1447" i="9"/>
  <c r="Q1447" i="6" s="1"/>
  <c r="Y1447" i="6" s="1"/>
  <c r="AP1447" i="6" s="1"/>
  <c r="M563" i="6"/>
  <c r="AD563" i="6" s="1"/>
  <c r="K935" i="6"/>
  <c r="AB935" i="6" s="1"/>
  <c r="P1683" i="6"/>
  <c r="AG1683" i="6" s="1"/>
  <c r="N1491" i="6"/>
  <c r="AE1491" i="6" s="1"/>
  <c r="N1037" i="6"/>
  <c r="AE1037" i="6" s="1"/>
  <c r="N1313" i="6"/>
  <c r="AE1313" i="6" s="1"/>
  <c r="V1313" i="6"/>
  <c r="AM1313" i="6" s="1"/>
  <c r="O1065" i="6"/>
  <c r="AF1065" i="6" s="1"/>
  <c r="N1073" i="6"/>
  <c r="AE1073" i="6" s="1"/>
  <c r="O1222" i="6"/>
  <c r="AF1222" i="6" s="1"/>
  <c r="N1700" i="6"/>
  <c r="AE1700" i="6" s="1"/>
  <c r="P1428" i="6"/>
  <c r="AG1428" i="6" s="1"/>
  <c r="K34" i="6"/>
  <c r="AB34" i="6" s="1"/>
  <c r="M365" i="6"/>
  <c r="U365" i="6" s="1"/>
  <c r="AL365" i="6" s="1"/>
  <c r="N1038" i="6"/>
  <c r="AE1038" i="6" s="1"/>
  <c r="P428" i="6"/>
  <c r="AG428" i="6" s="1"/>
  <c r="O1553" i="6"/>
  <c r="W1553" i="6" s="1"/>
  <c r="AN1553" i="6" s="1"/>
  <c r="P1164" i="6"/>
  <c r="X1164" i="6" s="1"/>
  <c r="AO1164" i="6" s="1"/>
  <c r="O680" i="6"/>
  <c r="W680" i="6" s="1"/>
  <c r="AN680" i="6" s="1"/>
  <c r="M236" i="6"/>
  <c r="AD236" i="6" s="1"/>
  <c r="P1388" i="6"/>
  <c r="X1388" i="6" s="1"/>
  <c r="AO1388" i="6" s="1"/>
  <c r="P1043" i="6"/>
  <c r="AG1043" i="6" s="1"/>
  <c r="P919" i="6"/>
  <c r="X919" i="6" s="1"/>
  <c r="AO919" i="6" s="1"/>
  <c r="K917" i="6"/>
  <c r="AB917" i="6" s="1"/>
  <c r="P1585" i="6"/>
  <c r="X1585" i="6" s="1"/>
  <c r="AO1585" i="6" s="1"/>
  <c r="K318" i="6"/>
  <c r="AB318" i="6" s="1"/>
  <c r="K1676" i="6"/>
  <c r="S1676" i="6" s="1"/>
  <c r="AJ1676" i="6" s="1"/>
  <c r="M941" i="6"/>
  <c r="AD941" i="6" s="1"/>
  <c r="O198" i="6"/>
  <c r="AF198" i="6" s="1"/>
  <c r="O616" i="6"/>
  <c r="AF616" i="6" s="1"/>
  <c r="N1255" i="6"/>
  <c r="AE1255" i="6" s="1"/>
  <c r="M683" i="6"/>
  <c r="AD683" i="6" s="1"/>
  <c r="K1771" i="6"/>
  <c r="S1771" i="6" s="1"/>
  <c r="AJ1771" i="6" s="1"/>
  <c r="M1801" i="6"/>
  <c r="U1801" i="6" s="1"/>
  <c r="AL1801" i="6" s="1"/>
  <c r="P1002" i="6"/>
  <c r="AG1002" i="6" s="1"/>
  <c r="P677" i="6"/>
  <c r="AG677" i="6" s="1"/>
  <c r="M1831" i="6"/>
  <c r="U1831" i="6" s="1"/>
  <c r="AL1831" i="6" s="1"/>
  <c r="O1055" i="6"/>
  <c r="AF1055" i="6" s="1"/>
  <c r="O1098" i="6"/>
  <c r="W1098" i="6" s="1"/>
  <c r="AN1098" i="6" s="1"/>
  <c r="M1266" i="6"/>
  <c r="AD1266" i="6" s="1"/>
  <c r="P1312" i="6"/>
  <c r="X1312" i="6" s="1"/>
  <c r="AO1312" i="6" s="1"/>
  <c r="P1330" i="6"/>
  <c r="X1330" i="6" s="1"/>
  <c r="AO1330" i="6" s="1"/>
  <c r="P1179" i="6"/>
  <c r="X1179" i="6" s="1"/>
  <c r="AO1179" i="6" s="1"/>
  <c r="M1386" i="6"/>
  <c r="U1386" i="6" s="1"/>
  <c r="AL1386" i="6" s="1"/>
  <c r="P1047" i="6"/>
  <c r="AG1047" i="6" s="1"/>
  <c r="N1140" i="6"/>
  <c r="AE1140" i="6" s="1"/>
  <c r="N677" i="6"/>
  <c r="AE677" i="6" s="1"/>
  <c r="N472" i="6"/>
  <c r="AE472" i="6" s="1"/>
  <c r="P78" i="6"/>
  <c r="AG78" i="6" s="1"/>
  <c r="P164" i="6"/>
  <c r="AG164" i="6" s="1"/>
  <c r="K1627" i="6"/>
  <c r="AB1627" i="6" s="1"/>
  <c r="P318" i="6"/>
  <c r="AG318" i="6" s="1"/>
  <c r="P286" i="6"/>
  <c r="AG286" i="6" s="1"/>
  <c r="O317" i="6"/>
  <c r="AF317" i="6" s="1"/>
  <c r="N195" i="6"/>
  <c r="AE195" i="6" s="1"/>
  <c r="O383" i="6"/>
  <c r="AF383" i="6" s="1"/>
  <c r="N1477" i="6"/>
  <c r="AE1477" i="6" s="1"/>
  <c r="N500" i="6"/>
  <c r="AE500" i="6" s="1"/>
  <c r="N129" i="6"/>
  <c r="AE129" i="6" s="1"/>
  <c r="K1573" i="6"/>
  <c r="S1573" i="6" s="1"/>
  <c r="AJ1573" i="6" s="1"/>
  <c r="M164" i="6"/>
  <c r="AD164" i="6" s="1"/>
  <c r="P579" i="6"/>
  <c r="X579" i="6" s="1"/>
  <c r="AO579" i="6" s="1"/>
  <c r="O977" i="6"/>
  <c r="AF977" i="6" s="1"/>
  <c r="K470" i="6"/>
  <c r="S470" i="6" s="1"/>
  <c r="AJ470" i="6" s="1"/>
  <c r="M295" i="6"/>
  <c r="AD295" i="6" s="1"/>
  <c r="U295" i="6"/>
  <c r="AL295" i="6" s="1"/>
  <c r="M297" i="6"/>
  <c r="AD297" i="6" s="1"/>
  <c r="O150" i="6"/>
  <c r="W150" i="6" s="1"/>
  <c r="AN150" i="6" s="1"/>
  <c r="K1682" i="6"/>
  <c r="AB1682" i="6" s="1"/>
  <c r="N717" i="6"/>
  <c r="V717" i="6" s="1"/>
  <c r="AM717" i="6" s="1"/>
  <c r="P306" i="6"/>
  <c r="AG306" i="6" s="1"/>
  <c r="K1170" i="6"/>
  <c r="S1170" i="6" s="1"/>
  <c r="AJ1170" i="6" s="1"/>
  <c r="K65" i="6"/>
  <c r="AB65" i="6" s="1"/>
  <c r="P505" i="6"/>
  <c r="X505" i="6" s="1"/>
  <c r="AO505" i="6" s="1"/>
  <c r="P1833" i="6"/>
  <c r="AG1833" i="6" s="1"/>
  <c r="M328" i="6"/>
  <c r="U328" i="6" s="1"/>
  <c r="AL328" i="6" s="1"/>
  <c r="N678" i="6"/>
  <c r="AE678" i="6" s="1"/>
  <c r="K303" i="6"/>
  <c r="S303" i="6" s="1"/>
  <c r="AJ303" i="6" s="1"/>
  <c r="N694" i="6"/>
  <c r="AE694" i="6" s="1"/>
  <c r="P240" i="6"/>
  <c r="X240" i="6" s="1"/>
  <c r="AO240" i="6" s="1"/>
  <c r="N943" i="6"/>
  <c r="AE943" i="6" s="1"/>
  <c r="N794" i="6"/>
  <c r="V794" i="6" s="1"/>
  <c r="AM794" i="6" s="1"/>
  <c r="N102" i="6"/>
  <c r="AE102" i="6" s="1"/>
  <c r="V102" i="6"/>
  <c r="AM102" i="6" s="1"/>
  <c r="M1184" i="6"/>
  <c r="U1184" i="6" s="1"/>
  <c r="AL1184" i="6" s="1"/>
  <c r="K1595" i="6"/>
  <c r="AB1595" i="6" s="1"/>
  <c r="P1677" i="6"/>
  <c r="AG1677" i="6" s="1"/>
  <c r="K1288" i="6"/>
  <c r="S1288" i="6" s="1"/>
  <c r="AJ1288" i="6" s="1"/>
  <c r="N1035" i="6"/>
  <c r="AE1035" i="6" s="1"/>
  <c r="N1265" i="6"/>
  <c r="AE1265" i="6" s="1"/>
  <c r="P1053" i="6"/>
  <c r="X1053" i="6" s="1"/>
  <c r="AO1053" i="6" s="1"/>
  <c r="K1038" i="6"/>
  <c r="AB1038" i="6" s="1"/>
  <c r="N1852" i="6"/>
  <c r="V1852" i="6" s="1"/>
  <c r="AM1852" i="6" s="1"/>
  <c r="P220" i="6"/>
  <c r="AG220" i="6" s="1"/>
  <c r="P774" i="6"/>
  <c r="X774" i="6" s="1"/>
  <c r="AO774" i="6" s="1"/>
  <c r="P1194" i="6"/>
  <c r="AG1194" i="6" s="1"/>
  <c r="K684" i="6"/>
  <c r="AB684" i="6" s="1"/>
  <c r="U1855" i="6"/>
  <c r="AL1855" i="6" s="1"/>
  <c r="M1855" i="6"/>
  <c r="AD1855" i="6"/>
  <c r="M1832" i="6"/>
  <c r="AD1832" i="6" s="1"/>
  <c r="P1670" i="6"/>
  <c r="X1670" i="6" s="1"/>
  <c r="AO1670" i="6" s="1"/>
  <c r="N215" i="6"/>
  <c r="V215" i="6" s="1"/>
  <c r="AM215" i="6" s="1"/>
  <c r="N73" i="6"/>
  <c r="AE73" i="6" s="1"/>
  <c r="K901" i="6"/>
  <c r="S901" i="6" s="1"/>
  <c r="AJ901" i="6" s="1"/>
  <c r="K834" i="6"/>
  <c r="AB834" i="6" s="1"/>
  <c r="M1349" i="6"/>
  <c r="U1349" i="6" s="1"/>
  <c r="AL1349" i="6" s="1"/>
  <c r="K192" i="6"/>
  <c r="AB192" i="6" s="1"/>
  <c r="P1812" i="6"/>
  <c r="X1812" i="6" s="1"/>
  <c r="AO1812" i="6" s="1"/>
  <c r="N174" i="6"/>
  <c r="AE174" i="6" s="1"/>
  <c r="K1585" i="6"/>
  <c r="S1585" i="6" s="1"/>
  <c r="AJ1585" i="6" s="1"/>
  <c r="W1293" i="6"/>
  <c r="AN1293" i="6" s="1"/>
  <c r="O1293" i="6"/>
  <c r="AF1293" i="6"/>
  <c r="N1721" i="6"/>
  <c r="V1721" i="6" s="1"/>
  <c r="AM1721" i="6" s="1"/>
  <c r="K481" i="6"/>
  <c r="AB481" i="6" s="1"/>
  <c r="K1092" i="6"/>
  <c r="AB1092" i="6" s="1"/>
  <c r="S1092" i="6"/>
  <c r="AJ1092" i="6" s="1"/>
  <c r="P350" i="6"/>
  <c r="AG350" i="6" s="1"/>
  <c r="P200" i="6"/>
  <c r="AG200" i="6" s="1"/>
  <c r="P71" i="6"/>
  <c r="AG71" i="6" s="1"/>
  <c r="P1402" i="6"/>
  <c r="X1402" i="6" s="1"/>
  <c r="AO1402" i="6" s="1"/>
  <c r="P337" i="6"/>
  <c r="AG337" i="6" s="1"/>
  <c r="O1473" i="6"/>
  <c r="AF1473" i="6" s="1"/>
  <c r="V846" i="9"/>
  <c r="Q846" i="6" s="1"/>
  <c r="P846" i="6"/>
  <c r="AG846" i="6" s="1"/>
  <c r="K1027" i="6"/>
  <c r="S1027" i="6" s="1"/>
  <c r="AJ1027" i="6" s="1"/>
  <c r="K542" i="6"/>
  <c r="AB542" i="6" s="1"/>
  <c r="M1405" i="6"/>
  <c r="U1405" i="6" s="1"/>
  <c r="AL1405" i="6" s="1"/>
  <c r="P1438" i="6"/>
  <c r="AG1438" i="6" s="1"/>
  <c r="P1261" i="6"/>
  <c r="X1261" i="6" s="1"/>
  <c r="AO1261" i="6" s="1"/>
  <c r="P1149" i="6"/>
  <c r="AG1149" i="6" s="1"/>
  <c r="M1789" i="6"/>
  <c r="U1789" i="6" s="1"/>
  <c r="AL1789" i="6" s="1"/>
  <c r="K859" i="6"/>
  <c r="AB859" i="6" s="1"/>
  <c r="M1650" i="6"/>
  <c r="U1650" i="6" s="1"/>
  <c r="AL1650" i="6" s="1"/>
  <c r="P1389" i="6"/>
  <c r="AG1389" i="6" s="1"/>
  <c r="N1588" i="6"/>
  <c r="V1588" i="6" s="1"/>
  <c r="AM1588" i="6" s="1"/>
  <c r="K1248" i="6"/>
  <c r="AB1248" i="6" s="1"/>
  <c r="O1304" i="6"/>
  <c r="W1304" i="6" s="1"/>
  <c r="AN1304" i="6" s="1"/>
  <c r="K299" i="6"/>
  <c r="AB299" i="6" s="1"/>
  <c r="O1600" i="6"/>
  <c r="W1600" i="6" s="1"/>
  <c r="AN1600" i="6" s="1"/>
  <c r="M1662" i="6"/>
  <c r="AD1662" i="6" s="1"/>
  <c r="O307" i="6"/>
  <c r="W307" i="6" s="1"/>
  <c r="AN307" i="6" s="1"/>
  <c r="K1093" i="6"/>
  <c r="AB1093" i="6" s="1"/>
  <c r="P296" i="6"/>
  <c r="X296" i="6" s="1"/>
  <c r="AO296" i="6" s="1"/>
  <c r="M1063" i="6"/>
  <c r="AD1063" i="6" s="1"/>
  <c r="P1613" i="6"/>
  <c r="X1613" i="6" s="1"/>
  <c r="AO1613" i="6" s="1"/>
  <c r="M1309" i="6"/>
  <c r="AD1309" i="6" s="1"/>
  <c r="K833" i="6"/>
  <c r="S833" i="6" s="1"/>
  <c r="AJ833" i="6" s="1"/>
  <c r="O1785" i="6"/>
  <c r="AF1785" i="6" s="1"/>
  <c r="O1243" i="6"/>
  <c r="W1243" i="6" s="1"/>
  <c r="AN1243" i="6" s="1"/>
  <c r="M911" i="6"/>
  <c r="AD911" i="6" s="1"/>
  <c r="O1674" i="6"/>
  <c r="W1674" i="6" s="1"/>
  <c r="AN1674" i="6" s="1"/>
  <c r="K189" i="6"/>
  <c r="AB189" i="6" s="1"/>
  <c r="M1403" i="6"/>
  <c r="U1403" i="6" s="1"/>
  <c r="AL1403" i="6" s="1"/>
  <c r="K486" i="6"/>
  <c r="AB486" i="6" s="1"/>
  <c r="O1536" i="6"/>
  <c r="W1536" i="6" s="1"/>
  <c r="AN1536" i="6" s="1"/>
  <c r="K269" i="6"/>
  <c r="AB269" i="6" s="1"/>
  <c r="P1562" i="6"/>
  <c r="X1562" i="6" s="1"/>
  <c r="AO1562" i="6" s="1"/>
  <c r="M1093" i="6"/>
  <c r="AD1093" i="6" s="1"/>
  <c r="N1745" i="6"/>
  <c r="V1745" i="6" s="1"/>
  <c r="AM1745" i="6" s="1"/>
  <c r="M200" i="6"/>
  <c r="AD200" i="6" s="1"/>
  <c r="M1820" i="6"/>
  <c r="U1820" i="6" s="1"/>
  <c r="AL1820" i="6" s="1"/>
  <c r="N779" i="6"/>
  <c r="AE779" i="6" s="1"/>
  <c r="K1033" i="6"/>
  <c r="AB1033" i="6" s="1"/>
  <c r="K538" i="6"/>
  <c r="AB538" i="6" s="1"/>
  <c r="K617" i="6"/>
  <c r="AB617" i="6" s="1"/>
  <c r="O507" i="6"/>
  <c r="AF507" i="6" s="1"/>
  <c r="K781" i="6"/>
  <c r="AB781" i="6" s="1"/>
  <c r="K80" i="6"/>
  <c r="AB80" i="6" s="1"/>
  <c r="N1172" i="6"/>
  <c r="AE1172" i="6" s="1"/>
  <c r="O30" i="6"/>
  <c r="AF30" i="6" s="1"/>
  <c r="K424" i="6"/>
  <c r="AB424" i="6" s="1"/>
  <c r="N231" i="6"/>
  <c r="V231" i="6" s="1"/>
  <c r="AM231" i="6" s="1"/>
  <c r="K905" i="6"/>
  <c r="AB905" i="6" s="1"/>
  <c r="K423" i="6"/>
  <c r="AB423" i="6" s="1"/>
  <c r="K291" i="6"/>
  <c r="S291" i="6" s="1"/>
  <c r="AJ291" i="6" s="1"/>
  <c r="P1497" i="6"/>
  <c r="AG1497" i="6" s="1"/>
  <c r="P458" i="6"/>
  <c r="AG458" i="6" s="1"/>
  <c r="O583" i="6"/>
  <c r="W583" i="6" s="1"/>
  <c r="AN583" i="6" s="1"/>
  <c r="K1189" i="6"/>
  <c r="AB1189" i="6" s="1"/>
  <c r="K695" i="6"/>
  <c r="AB695" i="6" s="1"/>
  <c r="P909" i="6"/>
  <c r="X909" i="6" s="1"/>
  <c r="AO909" i="6" s="1"/>
  <c r="N31" i="6"/>
  <c r="AE31" i="6" s="1"/>
  <c r="O1352" i="6"/>
  <c r="K881" i="6"/>
  <c r="S881" i="6" s="1"/>
  <c r="AJ881" i="6" s="1"/>
  <c r="M1382" i="6"/>
  <c r="AD1382" i="6" s="1"/>
  <c r="O102" i="6"/>
  <c r="O1446" i="6"/>
  <c r="AF1446" i="6" s="1"/>
  <c r="N19" i="6"/>
  <c r="AE19" i="6" s="1"/>
  <c r="P399" i="6"/>
  <c r="AG399" i="6" s="1"/>
  <c r="K494" i="6"/>
  <c r="AB494" i="6" s="1"/>
  <c r="N1109" i="6"/>
  <c r="AE1109" i="6" s="1"/>
  <c r="P233" i="6"/>
  <c r="AG233" i="6" s="1"/>
  <c r="O39" i="6"/>
  <c r="AF39" i="6" s="1"/>
  <c r="N1317" i="6"/>
  <c r="AE1317" i="6" s="1"/>
  <c r="N1738" i="6"/>
  <c r="AE1738" i="6" s="1"/>
  <c r="N1621" i="6"/>
  <c r="AE1621" i="6" s="1"/>
  <c r="O1107" i="6"/>
  <c r="AF1107" i="6" s="1"/>
  <c r="O694" i="6"/>
  <c r="AF694" i="6" s="1"/>
  <c r="K717" i="6"/>
  <c r="AB717" i="6" s="1"/>
  <c r="P1407" i="6"/>
  <c r="X1407" i="6" s="1"/>
  <c r="AO1407" i="6" s="1"/>
  <c r="P671" i="6"/>
  <c r="X671" i="6" s="1"/>
  <c r="AO671" i="6" s="1"/>
  <c r="N613" i="6"/>
  <c r="V613" i="6" s="1"/>
  <c r="AM613" i="6" s="1"/>
  <c r="N1659" i="6"/>
  <c r="V1659" i="6" s="1"/>
  <c r="AM1659" i="6" s="1"/>
  <c r="N1775" i="6"/>
  <c r="V1775" i="6" s="1"/>
  <c r="AM1775" i="6" s="1"/>
  <c r="O188" i="6"/>
  <c r="AF188" i="6" s="1"/>
  <c r="M70" i="6"/>
  <c r="U70" i="6" s="1"/>
  <c r="AL70" i="6" s="1"/>
  <c r="K245" i="6"/>
  <c r="S245" i="6" s="1"/>
  <c r="AJ245" i="6" s="1"/>
  <c r="K356" i="6"/>
  <c r="S356" i="6" s="1"/>
  <c r="AJ356" i="6" s="1"/>
  <c r="AB356" i="6"/>
  <c r="N1773" i="6"/>
  <c r="AE1773" i="6" s="1"/>
  <c r="O1342" i="6"/>
  <c r="W1342" i="6" s="1"/>
  <c r="AN1342" i="6" s="1"/>
  <c r="N893" i="6"/>
  <c r="V893" i="6" s="1"/>
  <c r="AM893" i="6" s="1"/>
  <c r="O524" i="6"/>
  <c r="W524" i="6" s="1"/>
  <c r="AN524" i="6" s="1"/>
  <c r="M1360" i="6"/>
  <c r="U1360" i="6" s="1"/>
  <c r="AL1360" i="6" s="1"/>
  <c r="P148" i="6"/>
  <c r="X148" i="6" s="1"/>
  <c r="AO148" i="6" s="1"/>
  <c r="V619" i="9"/>
  <c r="Q619" i="6" s="1"/>
  <c r="P619" i="6"/>
  <c r="X619" i="6" s="1"/>
  <c r="AO619" i="6" s="1"/>
  <c r="N1692" i="6"/>
  <c r="AE1692" i="6" s="1"/>
  <c r="AG730" i="6"/>
  <c r="P730" i="6"/>
  <c r="X730" i="6" s="1"/>
  <c r="AO730" i="6" s="1"/>
  <c r="P366" i="6"/>
  <c r="AG366" i="6" s="1"/>
  <c r="M505" i="6"/>
  <c r="U505" i="6" s="1"/>
  <c r="AL505" i="6" s="1"/>
  <c r="M1121" i="6"/>
  <c r="AD1121" i="6" s="1"/>
  <c r="AG143" i="6"/>
  <c r="P143" i="6"/>
  <c r="X143" i="6" s="1"/>
  <c r="AO143" i="6" s="1"/>
  <c r="P482" i="6"/>
  <c r="AG482" i="6" s="1"/>
  <c r="O703" i="6"/>
  <c r="W703" i="6" s="1"/>
  <c r="AN703" i="6" s="1"/>
  <c r="P1391" i="6"/>
  <c r="AG1391" i="6" s="1"/>
  <c r="AF1354" i="6"/>
  <c r="O1354" i="6"/>
  <c r="W1354" i="6" s="1"/>
  <c r="AN1354" i="6" s="1"/>
  <c r="O477" i="6"/>
  <c r="AF477" i="6" s="1"/>
  <c r="P1205" i="6"/>
  <c r="X1205" i="6" s="1"/>
  <c r="AO1205" i="6" s="1"/>
  <c r="M852" i="6"/>
  <c r="AD852" i="6" s="1"/>
  <c r="O178" i="6"/>
  <c r="AF178" i="6" s="1"/>
  <c r="O600" i="6"/>
  <c r="AF600" i="6" s="1"/>
  <c r="O774" i="6"/>
  <c r="W774" i="6" s="1"/>
  <c r="AN774" i="6" s="1"/>
  <c r="M185" i="6"/>
  <c r="AD185" i="6" s="1"/>
  <c r="M1434" i="6"/>
  <c r="U1434" i="6" s="1"/>
  <c r="AL1434" i="6" s="1"/>
  <c r="N1126" i="6"/>
  <c r="V1126" i="6" s="1"/>
  <c r="AM1126" i="6" s="1"/>
  <c r="O345" i="6"/>
  <c r="W345" i="6" s="1"/>
  <c r="AN345" i="6" s="1"/>
  <c r="M354" i="6"/>
  <c r="U354" i="6" s="1"/>
  <c r="AL354" i="6" s="1"/>
  <c r="P520" i="6"/>
  <c r="AG520" i="6" s="1"/>
  <c r="N336" i="6"/>
  <c r="V336" i="6" s="1"/>
  <c r="AM336" i="6" s="1"/>
  <c r="M577" i="6"/>
  <c r="AD577" i="6" s="1"/>
  <c r="K237" i="6"/>
  <c r="AB237" i="6" s="1"/>
  <c r="P12" i="6"/>
  <c r="AG12" i="6" s="1"/>
  <c r="K1708" i="6"/>
  <c r="AB1708" i="6" s="1"/>
  <c r="N242" i="6"/>
  <c r="AE242" i="6" s="1"/>
  <c r="P1408" i="6"/>
  <c r="X1408" i="6" s="1"/>
  <c r="AO1408" i="6" s="1"/>
  <c r="M1798" i="6"/>
  <c r="AD1798" i="6" s="1"/>
  <c r="P535" i="6"/>
  <c r="X535" i="6" s="1"/>
  <c r="AO535" i="6" s="1"/>
  <c r="N601" i="6"/>
  <c r="AE601" i="6" s="1"/>
  <c r="N1136" i="6"/>
  <c r="K87" i="6"/>
  <c r="AB87" i="6" s="1"/>
  <c r="N43" i="6"/>
  <c r="AE43" i="6" s="1"/>
  <c r="O259" i="6"/>
  <c r="AF259" i="6" s="1"/>
  <c r="K241" i="6"/>
  <c r="AB241" i="6" s="1"/>
  <c r="N26" i="6"/>
  <c r="AE26" i="6" s="1"/>
  <c r="P573" i="6"/>
  <c r="AG573" i="6" s="1"/>
  <c r="N1851" i="6"/>
  <c r="AE1851" i="6" s="1"/>
  <c r="P530" i="6"/>
  <c r="AG530" i="6" s="1"/>
  <c r="M507" i="6"/>
  <c r="AD507" i="6" s="1"/>
  <c r="N1672" i="6"/>
  <c r="AE1672" i="6" s="1"/>
  <c r="P393" i="6"/>
  <c r="AG393" i="6" s="1"/>
  <c r="N1719" i="6"/>
  <c r="AE1719" i="6" s="1"/>
  <c r="O358" i="6"/>
  <c r="AF358" i="6" s="1"/>
  <c r="O961" i="6"/>
  <c r="AF961" i="6" s="1"/>
  <c r="M383" i="6"/>
  <c r="AD383" i="6" s="1"/>
  <c r="N1748" i="6"/>
  <c r="AE1748" i="6" s="1"/>
  <c r="O216" i="6"/>
  <c r="AF216" i="6" s="1"/>
  <c r="O204" i="6"/>
  <c r="AF204" i="6" s="1"/>
  <c r="O274" i="6"/>
  <c r="AF274" i="6" s="1"/>
  <c r="O1023" i="6"/>
  <c r="AF1023" i="6" s="1"/>
  <c r="N1741" i="6"/>
  <c r="AE1741" i="6" s="1"/>
  <c r="N607" i="6"/>
  <c r="AE607" i="6" s="1"/>
  <c r="O701" i="6"/>
  <c r="AF701" i="6" s="1"/>
  <c r="M309" i="6"/>
  <c r="AD309" i="6" s="1"/>
  <c r="N1117" i="6"/>
  <c r="V1117" i="6" s="1"/>
  <c r="AM1117" i="6" s="1"/>
  <c r="O62" i="6"/>
  <c r="AF62" i="6" s="1"/>
  <c r="N981" i="6"/>
  <c r="AE981" i="6" s="1"/>
  <c r="N1778" i="6"/>
  <c r="AE1778" i="6" s="1"/>
  <c r="V375" i="9"/>
  <c r="Q375" i="6" s="1"/>
  <c r="N375" i="6"/>
  <c r="AE375" i="6" s="1"/>
  <c r="O457" i="6"/>
  <c r="O456" i="6"/>
  <c r="AF456" i="6" s="1"/>
  <c r="P294" i="6"/>
  <c r="N543" i="6"/>
  <c r="AE543" i="6" s="1"/>
  <c r="O346" i="6"/>
  <c r="M486" i="6"/>
  <c r="AD486" i="6" s="1"/>
  <c r="N996" i="6"/>
  <c r="N1622" i="6"/>
  <c r="AE1622" i="6" s="1"/>
  <c r="O708" i="6"/>
  <c r="M40" i="6"/>
  <c r="AD40" i="6" s="1"/>
  <c r="O535" i="6"/>
  <c r="N548" i="6"/>
  <c r="V548" i="6" s="1"/>
  <c r="AM548" i="6" s="1"/>
  <c r="P635" i="6"/>
  <c r="N621" i="6"/>
  <c r="V621" i="6" s="1"/>
  <c r="AM621" i="6" s="1"/>
  <c r="O196" i="6"/>
  <c r="M193" i="6"/>
  <c r="AD193" i="6" s="1"/>
  <c r="M288" i="6"/>
  <c r="AD288" i="6" s="1"/>
  <c r="M553" i="6"/>
  <c r="AD553" i="6" s="1"/>
  <c r="M576" i="6"/>
  <c r="AD576" i="6" s="1"/>
  <c r="M987" i="6"/>
  <c r="AD987" i="6" s="1"/>
  <c r="O152" i="6"/>
  <c r="AF152" i="6" s="1"/>
  <c r="K1312" i="6"/>
  <c r="AB1312" i="6" s="1"/>
  <c r="N810" i="6"/>
  <c r="AE810" i="6" s="1"/>
  <c r="N605" i="6"/>
  <c r="AE605" i="6" s="1"/>
  <c r="O950" i="6"/>
  <c r="AF950" i="6" s="1"/>
  <c r="O973" i="6"/>
  <c r="AF973" i="6" s="1"/>
  <c r="M98" i="6"/>
  <c r="AD98" i="6" s="1"/>
  <c r="M546" i="6"/>
  <c r="AD546" i="6" s="1"/>
  <c r="N1051" i="6"/>
  <c r="AE1051" i="6" s="1"/>
  <c r="M985" i="6"/>
  <c r="AD985" i="6" s="1"/>
  <c r="K1678" i="6"/>
  <c r="AB1678" i="6" s="1"/>
  <c r="N721" i="6"/>
  <c r="N808" i="6"/>
  <c r="AE808" i="6" s="1"/>
  <c r="N939" i="6"/>
  <c r="AE939" i="6" s="1"/>
  <c r="M307" i="6"/>
  <c r="AD307" i="6" s="1"/>
  <c r="N213" i="6"/>
  <c r="AE213" i="6" s="1"/>
  <c r="K374" i="6"/>
  <c r="S374" i="6" s="1"/>
  <c r="AJ374" i="6" s="1"/>
  <c r="M710" i="6"/>
  <c r="AD710" i="6" s="1"/>
  <c r="W29" i="6"/>
  <c r="AN29" i="6" s="1"/>
  <c r="O29" i="6"/>
  <c r="AF29" i="6" s="1"/>
  <c r="K1692" i="6"/>
  <c r="AB1692" i="6" s="1"/>
  <c r="N122" i="6"/>
  <c r="AE122" i="6" s="1"/>
  <c r="N183" i="6"/>
  <c r="V183" i="6" s="1"/>
  <c r="AM183" i="6" s="1"/>
  <c r="N290" i="6"/>
  <c r="V290" i="6" s="1"/>
  <c r="AM290" i="6" s="1"/>
  <c r="N450" i="6"/>
  <c r="V450" i="6" s="1"/>
  <c r="AM450" i="6" s="1"/>
  <c r="N1261" i="6"/>
  <c r="V1261" i="6" s="1"/>
  <c r="AM1261" i="6" s="1"/>
  <c r="P425" i="6"/>
  <c r="X425" i="6" s="1"/>
  <c r="AO425" i="6" s="1"/>
  <c r="P553" i="6"/>
  <c r="X553" i="6" s="1"/>
  <c r="AO553" i="6" s="1"/>
  <c r="K766" i="6"/>
  <c r="S766" i="6" s="1"/>
  <c r="AJ766" i="6" s="1"/>
  <c r="P43" i="6"/>
  <c r="AG43" i="6" s="1"/>
  <c r="M778" i="6"/>
  <c r="U778" i="6" s="1"/>
  <c r="AL778" i="6" s="1"/>
  <c r="M1028" i="6"/>
  <c r="AD1028" i="6" s="1"/>
  <c r="N275" i="6"/>
  <c r="V275" i="6" s="1"/>
  <c r="AM275" i="6" s="1"/>
  <c r="N567" i="6"/>
  <c r="V567" i="6" s="1"/>
  <c r="AM567" i="6" s="1"/>
  <c r="N937" i="6"/>
  <c r="V937" i="6" s="1"/>
  <c r="AM937" i="6" s="1"/>
  <c r="N1179" i="6"/>
  <c r="V1179" i="6" s="1"/>
  <c r="AM1179" i="6" s="1"/>
  <c r="M112" i="6"/>
  <c r="U112" i="6" s="1"/>
  <c r="AL112" i="6" s="1"/>
  <c r="M482" i="6"/>
  <c r="U482" i="6" s="1"/>
  <c r="AL482" i="6" s="1"/>
  <c r="O23" i="6"/>
  <c r="W23" i="6" s="1"/>
  <c r="AN23" i="6" s="1"/>
  <c r="M402" i="6"/>
  <c r="AD402" i="6" s="1"/>
  <c r="M290" i="6"/>
  <c r="AD290" i="6" s="1"/>
  <c r="P511" i="6"/>
  <c r="AG511" i="6" s="1"/>
  <c r="P750" i="6"/>
  <c r="AG750" i="6" s="1"/>
  <c r="K284" i="6"/>
  <c r="AB284" i="6" s="1"/>
  <c r="K942" i="6"/>
  <c r="AB942" i="6" s="1"/>
  <c r="K992" i="6"/>
  <c r="AB992" i="6" s="1"/>
  <c r="M606" i="6"/>
  <c r="AD606" i="6" s="1"/>
  <c r="M1267" i="6"/>
  <c r="AD1267" i="6" s="1"/>
  <c r="N140" i="6"/>
  <c r="AE140" i="6" s="1"/>
  <c r="N510" i="6"/>
  <c r="AE510" i="6" s="1"/>
  <c r="N850" i="6"/>
  <c r="AE850" i="6" s="1"/>
  <c r="N954" i="6"/>
  <c r="V954" i="6" s="1"/>
  <c r="AM954" i="6" s="1"/>
  <c r="M311" i="6"/>
  <c r="U311" i="6" s="1"/>
  <c r="AL311" i="6" s="1"/>
  <c r="M393" i="6"/>
  <c r="AD393" i="6" s="1"/>
  <c r="N117" i="6"/>
  <c r="AE117" i="6" s="1"/>
  <c r="N738" i="6"/>
  <c r="AE738" i="6" s="1"/>
  <c r="N1148" i="6"/>
  <c r="V1148" i="6" s="1"/>
  <c r="AM1148" i="6" s="1"/>
  <c r="X185" i="6"/>
  <c r="AO185" i="6" s="1"/>
  <c r="P185" i="6"/>
  <c r="AG185" i="6"/>
  <c r="P768" i="6"/>
  <c r="AG768" i="6" s="1"/>
  <c r="P1055" i="6"/>
  <c r="X1055" i="6" s="1"/>
  <c r="AO1055" i="6" s="1"/>
  <c r="P421" i="6"/>
  <c r="X421" i="6" s="1"/>
  <c r="AO421" i="6" s="1"/>
  <c r="M69" i="6"/>
  <c r="AD69" i="6" s="1"/>
  <c r="M1168" i="6"/>
  <c r="U1168" i="6" s="1"/>
  <c r="AL1168" i="6" s="1"/>
  <c r="N163" i="6"/>
  <c r="V163" i="6" s="1"/>
  <c r="AM163" i="6" s="1"/>
  <c r="N288" i="6"/>
  <c r="AE288" i="6" s="1"/>
  <c r="N1259" i="6"/>
  <c r="AE1259" i="6" s="1"/>
  <c r="N593" i="6"/>
  <c r="AE593" i="6" s="1"/>
  <c r="N857" i="6"/>
  <c r="V857" i="6" s="1"/>
  <c r="AM857" i="6" s="1"/>
  <c r="P650" i="6"/>
  <c r="AG650" i="6" s="1"/>
  <c r="K714" i="6"/>
  <c r="AB714" i="6" s="1"/>
  <c r="N438" i="6"/>
  <c r="AE438" i="6" s="1"/>
  <c r="N952" i="6"/>
  <c r="AE952" i="6" s="1"/>
  <c r="K1704" i="6"/>
  <c r="AB1704" i="6" s="1"/>
  <c r="N814" i="6"/>
  <c r="AE814" i="6" s="1"/>
  <c r="P402" i="6"/>
  <c r="AG402" i="6" s="1"/>
  <c r="M1077" i="6"/>
  <c r="AD1077" i="6" s="1"/>
  <c r="K1555" i="6"/>
  <c r="AB1555" i="6" s="1"/>
  <c r="N891" i="6"/>
  <c r="AE891" i="6" s="1"/>
  <c r="M515" i="6"/>
  <c r="AD515" i="6" s="1"/>
  <c r="K474" i="6"/>
  <c r="S474" i="6" s="1"/>
  <c r="AJ474" i="6" s="1"/>
  <c r="M621" i="6"/>
  <c r="AD621" i="6" s="1"/>
  <c r="N179" i="6"/>
  <c r="V179" i="6" s="1"/>
  <c r="AM179" i="6" s="1"/>
  <c r="N409" i="6"/>
  <c r="V409" i="6" s="1"/>
  <c r="AM409" i="6" s="1"/>
  <c r="N734" i="6"/>
  <c r="V734" i="6" s="1"/>
  <c r="AM734" i="6" s="1"/>
  <c r="N1105" i="6"/>
  <c r="AE1105" i="6" s="1"/>
  <c r="P157" i="6"/>
  <c r="AG157" i="6" s="1"/>
  <c r="P1077" i="6"/>
  <c r="X1077" i="6" s="1"/>
  <c r="AO1077" i="6" s="1"/>
  <c r="K800" i="6"/>
  <c r="AB800" i="6" s="1"/>
  <c r="M1296" i="6"/>
  <c r="AD1296" i="6" s="1"/>
  <c r="K1358" i="6"/>
  <c r="AB1358" i="6" s="1"/>
  <c r="N74" i="6"/>
  <c r="N1392" i="6"/>
  <c r="V1392" i="6" s="1"/>
  <c r="AM1392" i="6" s="1"/>
  <c r="M808" i="6"/>
  <c r="U808" i="6" s="1"/>
  <c r="AL808" i="6" s="1"/>
  <c r="M950" i="6"/>
  <c r="U950" i="6" s="1"/>
  <c r="AL950" i="6" s="1"/>
  <c r="M916" i="6"/>
  <c r="AD916" i="6" s="1"/>
  <c r="N362" i="6"/>
  <c r="AE362" i="6" s="1"/>
  <c r="N838" i="6"/>
  <c r="AE838" i="6" s="1"/>
  <c r="N1017" i="6"/>
  <c r="AE1017" i="6" s="1"/>
  <c r="M382" i="6"/>
  <c r="AD382" i="6" s="1"/>
  <c r="K1600" i="6"/>
  <c r="AB1600" i="6" s="1"/>
  <c r="N294" i="6"/>
  <c r="AE294" i="6" s="1"/>
  <c r="N656" i="6"/>
  <c r="AE656" i="6" s="1"/>
  <c r="N1045" i="6"/>
  <c r="AE1045" i="6" s="1"/>
  <c r="K222" i="6"/>
  <c r="AB222" i="6" s="1"/>
  <c r="N113" i="6"/>
  <c r="AE113" i="6" s="1"/>
  <c r="P571" i="6"/>
  <c r="AG571" i="6" s="1"/>
  <c r="P735" i="6"/>
  <c r="AG735" i="6" s="1"/>
  <c r="N1410" i="6"/>
  <c r="AE1410" i="6" s="1"/>
  <c r="N1435" i="6"/>
  <c r="N1470" i="6"/>
  <c r="V1470" i="6" s="1"/>
  <c r="AM1470" i="6" s="1"/>
  <c r="N1569" i="6"/>
  <c r="AE1569" i="6" s="1"/>
  <c r="P13" i="6"/>
  <c r="X13" i="6" s="1"/>
  <c r="AO13" i="6" s="1"/>
  <c r="P193" i="6"/>
  <c r="AG193" i="6" s="1"/>
  <c r="K224" i="6"/>
  <c r="AB224" i="6" s="1"/>
  <c r="N1533" i="6"/>
  <c r="AE1533" i="6" s="1"/>
  <c r="P359" i="6"/>
  <c r="AG359" i="6" s="1"/>
  <c r="P124" i="6"/>
  <c r="AG124" i="6" s="1"/>
  <c r="P554" i="6"/>
  <c r="X554" i="6" s="1"/>
  <c r="AO554" i="6" s="1"/>
  <c r="P740" i="6"/>
  <c r="X740" i="6" s="1"/>
  <c r="AO740" i="6" s="1"/>
  <c r="P859" i="6"/>
  <c r="AG859" i="6" s="1"/>
  <c r="K447" i="6"/>
  <c r="S447" i="6" s="1"/>
  <c r="AJ447" i="6" s="1"/>
  <c r="K858" i="6"/>
  <c r="S858" i="6" s="1"/>
  <c r="AJ858" i="6" s="1"/>
  <c r="K451" i="6"/>
  <c r="S451" i="6" s="1"/>
  <c r="AJ451" i="6" s="1"/>
  <c r="K732" i="6"/>
  <c r="AB732" i="6" s="1"/>
  <c r="K860" i="6"/>
  <c r="AB860" i="6" s="1"/>
  <c r="N1458" i="6"/>
  <c r="AE1458" i="6" s="1"/>
  <c r="P214" i="6"/>
  <c r="AG214" i="6" s="1"/>
  <c r="P478" i="6"/>
  <c r="AG478" i="6" s="1"/>
  <c r="K341" i="6"/>
  <c r="AB341" i="6" s="1"/>
  <c r="N1531" i="6"/>
  <c r="AE1531" i="6" s="1"/>
  <c r="P382" i="6"/>
  <c r="P83" i="6"/>
  <c r="AG83" i="6" s="1"/>
  <c r="P748" i="6"/>
  <c r="AG748" i="6" s="1"/>
  <c r="K772" i="6"/>
  <c r="AB772" i="6" s="1"/>
  <c r="K319" i="6"/>
  <c r="AB319" i="6" s="1"/>
  <c r="N663" i="6"/>
  <c r="AE663" i="6" s="1"/>
  <c r="M125" i="6"/>
  <c r="AD125" i="6" s="1"/>
  <c r="P122" i="6"/>
  <c r="X122" i="6" s="1"/>
  <c r="AO122" i="6" s="1"/>
  <c r="P422" i="6"/>
  <c r="AG422" i="6" s="1"/>
  <c r="X422" i="6"/>
  <c r="AO422" i="6" s="1"/>
  <c r="K1235" i="6"/>
  <c r="AB1235" i="6" s="1"/>
  <c r="K816" i="6"/>
  <c r="S816" i="6" s="1"/>
  <c r="AJ816" i="6" s="1"/>
  <c r="K1056" i="6"/>
  <c r="S1056" i="6" s="1"/>
  <c r="AJ1056" i="6" s="1"/>
  <c r="K1386" i="6"/>
  <c r="AB1386" i="6" s="1"/>
  <c r="N1567" i="6"/>
  <c r="AE1567" i="6" s="1"/>
  <c r="P41" i="6"/>
  <c r="AG41" i="6" s="1"/>
  <c r="K1356" i="6"/>
  <c r="AB1356" i="6" s="1"/>
  <c r="N1529" i="6"/>
  <c r="AE1529" i="6" s="1"/>
  <c r="N1545" i="6"/>
  <c r="AE1545" i="6" s="1"/>
  <c r="M694" i="6"/>
  <c r="U694" i="6" s="1"/>
  <c r="AL694" i="6" s="1"/>
  <c r="P813" i="6"/>
  <c r="AG813" i="6" s="1"/>
  <c r="K426" i="6"/>
  <c r="K1094" i="6"/>
  <c r="S1094" i="6" s="1"/>
  <c r="AJ1094" i="6" s="1"/>
  <c r="K896" i="6"/>
  <c r="AB896" i="6" s="1"/>
  <c r="P515" i="6"/>
  <c r="AG515" i="6" s="1"/>
  <c r="M781" i="6"/>
  <c r="AD781" i="6" s="1"/>
  <c r="K1452" i="6"/>
  <c r="AB1452" i="6" s="1"/>
  <c r="K1178" i="6"/>
  <c r="AB1178" i="6" s="1"/>
  <c r="K804" i="6"/>
  <c r="AB804" i="6" s="1"/>
  <c r="P536" i="6"/>
  <c r="AG536" i="6" s="1"/>
  <c r="P570" i="6"/>
  <c r="AG570" i="6" s="1"/>
  <c r="K1525" i="6"/>
  <c r="AB1525" i="6" s="1"/>
  <c r="K1152" i="6"/>
  <c r="AB1152" i="6" s="1"/>
  <c r="P332" i="6"/>
  <c r="AG332" i="6" s="1"/>
  <c r="K458" i="6"/>
  <c r="AB458" i="6" s="1"/>
  <c r="K1249" i="6"/>
  <c r="AB1249" i="6" s="1"/>
  <c r="M859" i="6"/>
  <c r="AD859" i="6" s="1"/>
  <c r="O65" i="6"/>
  <c r="W65" i="6" s="1"/>
  <c r="AN65" i="6" s="1"/>
  <c r="K1541" i="6"/>
  <c r="AB1541" i="6" s="1"/>
  <c r="K1602" i="6"/>
  <c r="AB1602" i="6" s="1"/>
  <c r="N366" i="6"/>
  <c r="V366" i="6" s="1"/>
  <c r="AM366" i="6" s="1"/>
  <c r="N1420" i="6"/>
  <c r="V1420" i="6" s="1"/>
  <c r="AM1420" i="6" s="1"/>
  <c r="P737" i="6"/>
  <c r="AG737" i="6" s="1"/>
  <c r="M1013" i="6"/>
  <c r="U1013" i="6" s="1"/>
  <c r="AL1013" i="6" s="1"/>
  <c r="M1306" i="6"/>
  <c r="U1306" i="6" s="1"/>
  <c r="AL1306" i="6" s="1"/>
  <c r="M722" i="6"/>
  <c r="U722" i="6" s="1"/>
  <c r="AL722" i="6" s="1"/>
  <c r="K1664" i="6"/>
  <c r="S1664" i="6" s="1"/>
  <c r="AJ1664" i="6" s="1"/>
  <c r="N218" i="6"/>
  <c r="V218" i="6" s="1"/>
  <c r="AM218" i="6" s="1"/>
  <c r="N437" i="6"/>
  <c r="V437" i="6" s="1"/>
  <c r="AM437" i="6" s="1"/>
  <c r="N1033" i="6"/>
  <c r="AE1033" i="6" s="1"/>
  <c r="P872" i="6"/>
  <c r="AG872" i="6" s="1"/>
  <c r="N491" i="6"/>
  <c r="AE491" i="6" s="1"/>
  <c r="N651" i="6"/>
  <c r="AE651" i="6" s="1"/>
  <c r="N1042" i="6"/>
  <c r="V1042" i="6" s="1"/>
  <c r="AM1042" i="6" s="1"/>
  <c r="N1098" i="6"/>
  <c r="V1098" i="6" s="1"/>
  <c r="AM1098" i="6" s="1"/>
  <c r="N1428" i="6"/>
  <c r="AE1428" i="6" s="1"/>
  <c r="N1532" i="6"/>
  <c r="AE1532" i="6" s="1"/>
  <c r="P112" i="6"/>
  <c r="AG112" i="6" s="1"/>
  <c r="N196" i="6"/>
  <c r="AE196" i="6" s="1"/>
  <c r="N486" i="6"/>
  <c r="AE486" i="6" s="1"/>
  <c r="P297" i="6"/>
  <c r="AG297" i="6" s="1"/>
  <c r="V799" i="9"/>
  <c r="Q799" i="6" s="1"/>
  <c r="M799" i="6"/>
  <c r="AD799" i="6" s="1"/>
  <c r="M233" i="6"/>
  <c r="AD233" i="6" s="1"/>
  <c r="M888" i="6"/>
  <c r="AD888" i="6" s="1"/>
  <c r="O138" i="6"/>
  <c r="AF138" i="6" s="1"/>
  <c r="O79" i="6"/>
  <c r="AF79" i="6" s="1"/>
  <c r="K1596" i="6"/>
  <c r="AB1596" i="6" s="1"/>
  <c r="N190" i="6"/>
  <c r="AE190" i="6" s="1"/>
  <c r="N1368" i="6"/>
  <c r="AE1368" i="6" s="1"/>
  <c r="M768" i="6"/>
  <c r="AD768" i="6" s="1"/>
  <c r="O54" i="6"/>
  <c r="AF54" i="6" s="1"/>
  <c r="P453" i="6"/>
  <c r="AG453" i="6" s="1"/>
  <c r="M635" i="6"/>
  <c r="AD635" i="6" s="1"/>
  <c r="K1306" i="6"/>
  <c r="AB1306" i="6" s="1"/>
  <c r="N1462" i="6"/>
  <c r="AE1462" i="6" s="1"/>
  <c r="N1486" i="6"/>
  <c r="AE1486" i="6" s="1"/>
  <c r="K214" i="6"/>
  <c r="AB214" i="6" s="1"/>
  <c r="M668" i="6"/>
  <c r="U668" i="6" s="1"/>
  <c r="AL668" i="6" s="1"/>
  <c r="M978" i="6"/>
  <c r="U978" i="6" s="1"/>
  <c r="AL978" i="6" s="1"/>
  <c r="O182" i="6"/>
  <c r="W182" i="6" s="1"/>
  <c r="AN182" i="6" s="1"/>
  <c r="K1818" i="6"/>
  <c r="AB1818" i="6" s="1"/>
  <c r="N284" i="6"/>
  <c r="AE284" i="6" s="1"/>
  <c r="M613" i="6"/>
  <c r="U613" i="6" s="1"/>
  <c r="AL613" i="6" s="1"/>
  <c r="M1196" i="6"/>
  <c r="U1196" i="6" s="1"/>
  <c r="AL1196" i="6" s="1"/>
  <c r="M1320" i="6"/>
  <c r="U1320" i="6" s="1"/>
  <c r="AL1320" i="6" s="1"/>
  <c r="N1181" i="6"/>
  <c r="AE1181" i="6" s="1"/>
  <c r="M61" i="6"/>
  <c r="AD61" i="6" s="1"/>
  <c r="N544" i="6"/>
  <c r="AE544" i="6" s="1"/>
  <c r="K180" i="6"/>
  <c r="AB180" i="6" s="1"/>
  <c r="O32" i="6"/>
  <c r="AF32" i="6" s="1"/>
  <c r="P759" i="6"/>
  <c r="AG759" i="6" s="1"/>
  <c r="X759" i="6"/>
  <c r="AO759" i="6" s="1"/>
  <c r="M45" i="6"/>
  <c r="AD45" i="6" s="1"/>
  <c r="N262" i="6"/>
  <c r="AE262" i="6" s="1"/>
  <c r="N653" i="6"/>
  <c r="AE653" i="6" s="1"/>
  <c r="V1114" i="9"/>
  <c r="Q1114" i="6" s="1"/>
  <c r="N1114" i="6"/>
  <c r="AE1114" i="6" s="1"/>
  <c r="P781" i="6"/>
  <c r="AG781" i="6" s="1"/>
  <c r="P767" i="6"/>
  <c r="AG767" i="6" s="1"/>
  <c r="P352" i="6"/>
  <c r="AG352" i="6" s="1"/>
  <c r="N720" i="6"/>
  <c r="AE720" i="6" s="1"/>
  <c r="N928" i="6"/>
  <c r="AE928" i="6" s="1"/>
  <c r="M162" i="6"/>
  <c r="AD162" i="6" s="1"/>
  <c r="P910" i="6"/>
  <c r="AG910" i="6" s="1"/>
  <c r="K1214" i="6"/>
  <c r="AB1214" i="6" s="1"/>
  <c r="K618" i="6"/>
  <c r="AB618" i="6" s="1"/>
  <c r="K594" i="6"/>
  <c r="AB594" i="6" s="1"/>
  <c r="N34" i="6"/>
  <c r="AE34" i="6" s="1"/>
  <c r="K472" i="6"/>
  <c r="AB472" i="6" s="1"/>
  <c r="P315" i="6"/>
  <c r="AG315" i="6" s="1"/>
  <c r="K497" i="6"/>
  <c r="AB497" i="6" s="1"/>
  <c r="K636" i="6"/>
  <c r="AB636" i="6" s="1"/>
  <c r="K1905" i="6"/>
  <c r="AB1905" i="6" s="1"/>
  <c r="N1922" i="6"/>
  <c r="AE1922" i="6" s="1"/>
  <c r="K1899" i="6"/>
  <c r="S1899" i="6" s="1"/>
  <c r="AJ1899" i="6" s="1"/>
  <c r="U1890" i="6"/>
  <c r="AL1890" i="6" s="1"/>
  <c r="M1890" i="6"/>
  <c r="AD1890" i="6" s="1"/>
  <c r="M1912" i="6"/>
  <c r="AD1912" i="6" s="1"/>
  <c r="N1912" i="6"/>
  <c r="AE1912" i="6" s="1"/>
  <c r="N1904" i="6"/>
  <c r="AE1904" i="6" s="1"/>
  <c r="V1904" i="6"/>
  <c r="AM1904" i="6" s="1"/>
  <c r="M1904" i="6"/>
  <c r="AD1904" i="6" s="1"/>
  <c r="P1884" i="6"/>
  <c r="AG1884" i="6" s="1"/>
  <c r="N1880" i="6"/>
  <c r="AE1880" i="6" s="1"/>
  <c r="O1900" i="6"/>
  <c r="AF1900" i="6" s="1"/>
  <c r="M1891" i="6"/>
  <c r="AD1891" i="6" s="1"/>
  <c r="K10" i="6"/>
  <c r="S10" i="6" s="1"/>
  <c r="V335" i="9"/>
  <c r="Q335" i="6" s="1"/>
  <c r="J335" i="6"/>
  <c r="AA335" i="6" s="1"/>
  <c r="V1290" i="9"/>
  <c r="Q1290" i="6" s="1"/>
  <c r="J1290" i="6"/>
  <c r="AA1290" i="6" s="1"/>
  <c r="V1466" i="9"/>
  <c r="Q1466" i="6" s="1"/>
  <c r="J1466" i="6"/>
  <c r="AA1466" i="6" s="1"/>
  <c r="V1027" i="9"/>
  <c r="Q1027" i="6" s="1"/>
  <c r="J1027" i="6"/>
  <c r="AA1027" i="6" s="1"/>
  <c r="V1342" i="9"/>
  <c r="Q1342" i="6" s="1"/>
  <c r="J1342" i="6"/>
  <c r="AA1342" i="6" s="1"/>
  <c r="V1656" i="9"/>
  <c r="Q1656" i="6" s="1"/>
  <c r="J1656" i="6"/>
  <c r="AA1656" i="6" s="1"/>
  <c r="V992" i="9"/>
  <c r="Q992" i="6" s="1"/>
  <c r="J992" i="6"/>
  <c r="AA992" i="6" s="1"/>
  <c r="V679" i="9"/>
  <c r="Q679" i="6" s="1"/>
  <c r="J679" i="6"/>
  <c r="AA679" i="6" s="1"/>
  <c r="V527" i="9"/>
  <c r="Q527" i="6" s="1"/>
  <c r="J527" i="6"/>
  <c r="AA527" i="6" s="1"/>
  <c r="V753" i="9"/>
  <c r="Q753" i="6" s="1"/>
  <c r="J753" i="6"/>
  <c r="AA753" i="6" s="1"/>
  <c r="V453" i="9"/>
  <c r="Q453" i="6" s="1"/>
  <c r="J453" i="6"/>
  <c r="AA453" i="6" s="1"/>
  <c r="J277" i="6"/>
  <c r="AA277" i="6" s="1"/>
  <c r="V236" i="9"/>
  <c r="Q236" i="6" s="1"/>
  <c r="J236" i="6"/>
  <c r="AA236" i="6" s="1"/>
  <c r="V223" i="9"/>
  <c r="Q223" i="6" s="1"/>
  <c r="J223" i="6"/>
  <c r="V772" i="9"/>
  <c r="Q772" i="6" s="1"/>
  <c r="J772" i="6"/>
  <c r="AA772" i="6" s="1"/>
  <c r="V657" i="9"/>
  <c r="Q657" i="6" s="1"/>
  <c r="J657" i="6"/>
  <c r="AA657" i="6" s="1"/>
  <c r="V1497" i="9"/>
  <c r="Q1497" i="6" s="1"/>
  <c r="J1497" i="6"/>
  <c r="AA1497" i="6" s="1"/>
  <c r="V844" i="9"/>
  <c r="Q844" i="6" s="1"/>
  <c r="J844" i="6"/>
  <c r="AA844" i="6" s="1"/>
  <c r="V1393" i="9"/>
  <c r="Q1393" i="6" s="1"/>
  <c r="J1393" i="6"/>
  <c r="AA1393" i="6" s="1"/>
  <c r="V1002" i="9"/>
  <c r="Q1002" i="6" s="1"/>
  <c r="J1002" i="6"/>
  <c r="AA1002" i="6" s="1"/>
  <c r="V802" i="9"/>
  <c r="Q802" i="6" s="1"/>
  <c r="J802" i="6"/>
  <c r="AA802" i="6" s="1"/>
  <c r="V263" i="9"/>
  <c r="Q263" i="6" s="1"/>
  <c r="J263" i="6"/>
  <c r="AA263" i="6" s="1"/>
  <c r="V604" i="9"/>
  <c r="Q604" i="6" s="1"/>
  <c r="J604" i="6"/>
  <c r="AA604" i="6" s="1"/>
  <c r="V1209" i="9"/>
  <c r="Q1209" i="6" s="1"/>
  <c r="J1209" i="6"/>
  <c r="V1021" i="9"/>
  <c r="Q1021" i="6" s="1"/>
  <c r="J1021" i="6"/>
  <c r="AA1021" i="6" s="1"/>
  <c r="V791" i="9"/>
  <c r="Q791" i="6" s="1"/>
  <c r="J791" i="6"/>
  <c r="AA791" i="6" s="1"/>
  <c r="V713" i="9"/>
  <c r="Q713" i="6" s="1"/>
  <c r="J713" i="6"/>
  <c r="V526" i="9"/>
  <c r="Q526" i="6" s="1"/>
  <c r="J526" i="6"/>
  <c r="AA526" i="6" s="1"/>
  <c r="J1850" i="6"/>
  <c r="AA1850" i="6" s="1"/>
  <c r="J696" i="6"/>
  <c r="V213" i="9"/>
  <c r="Q213" i="6" s="1"/>
  <c r="J213" i="6"/>
  <c r="AA213" i="6" s="1"/>
  <c r="J264" i="6"/>
  <c r="V1773" i="9"/>
  <c r="Q1773" i="6" s="1"/>
  <c r="J1773" i="6"/>
  <c r="AA1773" i="6" s="1"/>
  <c r="V765" i="9"/>
  <c r="Q765" i="6" s="1"/>
  <c r="J765" i="6"/>
  <c r="AA765" i="6" s="1"/>
  <c r="V1119" i="9"/>
  <c r="Q1119" i="6" s="1"/>
  <c r="J1119" i="6"/>
  <c r="AA1119" i="6" s="1"/>
  <c r="V1445" i="9"/>
  <c r="Q1445" i="6" s="1"/>
  <c r="J1445" i="6"/>
  <c r="AA1445" i="6" s="1"/>
  <c r="V810" i="9"/>
  <c r="Q810" i="6" s="1"/>
  <c r="J810" i="6"/>
  <c r="V1279" i="9"/>
  <c r="Q1279" i="6" s="1"/>
  <c r="J1279" i="6"/>
  <c r="AA1279" i="6" s="1"/>
  <c r="V1800" i="9"/>
  <c r="Q1800" i="6" s="1"/>
  <c r="J1800" i="6"/>
  <c r="AA1800" i="6" s="1"/>
  <c r="V1638" i="9"/>
  <c r="Q1638" i="6" s="1"/>
  <c r="J1638" i="6"/>
  <c r="AA1638" i="6" s="1"/>
  <c r="V1542" i="9"/>
  <c r="Q1542" i="6" s="1"/>
  <c r="J1542" i="6"/>
  <c r="AA1542" i="6" s="1"/>
  <c r="V344" i="9"/>
  <c r="Q344" i="6" s="1"/>
  <c r="J344" i="6"/>
  <c r="AA344" i="6" s="1"/>
  <c r="V111" i="9"/>
  <c r="Q111" i="6" s="1"/>
  <c r="J111" i="6"/>
  <c r="AA111" i="6" s="1"/>
  <c r="V36" i="9"/>
  <c r="Q36" i="6" s="1"/>
  <c r="J36" i="6"/>
  <c r="AA36" i="6" s="1"/>
  <c r="V1277" i="9"/>
  <c r="Q1277" i="6" s="1"/>
  <c r="J1277" i="6"/>
  <c r="AA1277" i="6" s="1"/>
  <c r="V593" i="9"/>
  <c r="Q593" i="6" s="1"/>
  <c r="J593" i="6"/>
  <c r="AA593" i="6" s="1"/>
  <c r="V1270" i="9"/>
  <c r="Q1270" i="6" s="1"/>
  <c r="J1270" i="6"/>
  <c r="AA1270" i="6" s="1"/>
  <c r="V1206" i="9"/>
  <c r="Q1206" i="6" s="1"/>
  <c r="J1206" i="6"/>
  <c r="V269" i="9"/>
  <c r="Q269" i="6" s="1"/>
  <c r="J269" i="6"/>
  <c r="AA269" i="6" s="1"/>
  <c r="V1048" i="9"/>
  <c r="Q1048" i="6" s="1"/>
  <c r="J1048" i="6"/>
  <c r="AA1048" i="6" s="1"/>
  <c r="V63" i="9"/>
  <c r="Q63" i="6" s="1"/>
  <c r="J63" i="6"/>
  <c r="AA63" i="6" s="1"/>
  <c r="V250" i="9"/>
  <c r="Q250" i="6" s="1"/>
  <c r="J250" i="6"/>
  <c r="J545" i="6"/>
  <c r="AA545" i="6" s="1"/>
  <c r="V1818" i="9"/>
  <c r="Q1818" i="6" s="1"/>
  <c r="J1818" i="6"/>
  <c r="V1492" i="9"/>
  <c r="Q1492" i="6" s="1"/>
  <c r="J1492" i="6"/>
  <c r="AA1492" i="6" s="1"/>
  <c r="V1070" i="9"/>
  <c r="Q1070" i="6" s="1"/>
  <c r="J1070" i="6"/>
  <c r="AA1070" i="6" s="1"/>
  <c r="J1551" i="6"/>
  <c r="AA1551" i="6" s="1"/>
  <c r="V1784" i="9"/>
  <c r="Q1784" i="6" s="1"/>
  <c r="J1784" i="6"/>
  <c r="AA1784" i="6" s="1"/>
  <c r="V139" i="9"/>
  <c r="Q139" i="6" s="1"/>
  <c r="J139" i="6"/>
  <c r="V1170" i="9"/>
  <c r="Q1170" i="6" s="1"/>
  <c r="J1170" i="6"/>
  <c r="AA1170" i="6" s="1"/>
  <c r="J333" i="6"/>
  <c r="AA333" i="6" s="1"/>
  <c r="V205" i="9"/>
  <c r="Q205" i="6" s="1"/>
  <c r="J205" i="6"/>
  <c r="AA205" i="6" s="1"/>
  <c r="V1798" i="9"/>
  <c r="Q1798" i="6" s="1"/>
  <c r="J1798" i="6"/>
  <c r="AA1798" i="6" s="1"/>
  <c r="V1359" i="9"/>
  <c r="Q1359" i="6" s="1"/>
  <c r="J1359" i="6"/>
  <c r="AA1359" i="6" s="1"/>
  <c r="J221" i="6"/>
  <c r="AA221" i="6" s="1"/>
  <c r="V1289" i="9"/>
  <c r="Q1289" i="6" s="1"/>
  <c r="J1289" i="6"/>
  <c r="AA1289" i="6" s="1"/>
  <c r="J774" i="6"/>
  <c r="AA774" i="6" s="1"/>
  <c r="V1284" i="9"/>
  <c r="Q1284" i="6" s="1"/>
  <c r="J1284" i="6"/>
  <c r="V185" i="9"/>
  <c r="Q185" i="6" s="1"/>
  <c r="J185" i="6"/>
  <c r="V1443" i="9"/>
  <c r="Q1443" i="6" s="1"/>
  <c r="J1443" i="6"/>
  <c r="AA1443" i="6" s="1"/>
  <c r="V781" i="9"/>
  <c r="Q781" i="6" s="1"/>
  <c r="J781" i="6"/>
  <c r="V294" i="9"/>
  <c r="Q294" i="6" s="1"/>
  <c r="J294" i="6"/>
  <c r="AA294" i="6" s="1"/>
  <c r="V1212" i="9"/>
  <c r="Q1212" i="6" s="1"/>
  <c r="J1212" i="6"/>
  <c r="AA1212" i="6" s="1"/>
  <c r="V798" i="9"/>
  <c r="Q798" i="6" s="1"/>
  <c r="J798" i="6"/>
  <c r="AA798" i="6" s="1"/>
  <c r="V561" i="9"/>
  <c r="Q561" i="6" s="1"/>
  <c r="J561" i="6"/>
  <c r="AA561" i="6" s="1"/>
  <c r="V672" i="9"/>
  <c r="Q672" i="6" s="1"/>
  <c r="J672" i="6"/>
  <c r="V1182" i="9"/>
  <c r="Q1182" i="6" s="1"/>
  <c r="J1182" i="6"/>
  <c r="AA1182" i="6" s="1"/>
  <c r="V382" i="9"/>
  <c r="Q382" i="6" s="1"/>
  <c r="J382" i="6"/>
  <c r="AA382" i="6" s="1"/>
  <c r="V456" i="9"/>
  <c r="Q456" i="6" s="1"/>
  <c r="J456" i="6"/>
  <c r="AA456" i="6" s="1"/>
  <c r="J1881" i="6"/>
  <c r="AA1881" i="6" s="1"/>
  <c r="J33" i="6"/>
  <c r="AA33" i="6" s="1"/>
  <c r="V557" i="9"/>
  <c r="Q557" i="6" s="1"/>
  <c r="J557" i="6"/>
  <c r="AA557" i="6" s="1"/>
  <c r="J851" i="6"/>
  <c r="AA851" i="6" s="1"/>
  <c r="V469" i="9"/>
  <c r="Q469" i="6" s="1"/>
  <c r="J469" i="6"/>
  <c r="AA469" i="6" s="1"/>
  <c r="V392" i="9"/>
  <c r="Q392" i="6" s="1"/>
  <c r="J392" i="6"/>
  <c r="AA392" i="6" s="1"/>
  <c r="V1241" i="9"/>
  <c r="Q1241" i="6" s="1"/>
  <c r="J1241" i="6"/>
  <c r="V1575" i="9"/>
  <c r="Q1575" i="6" s="1"/>
  <c r="J1575" i="6"/>
  <c r="AA1575" i="6" s="1"/>
  <c r="J1376" i="6"/>
  <c r="AA1376" i="6" s="1"/>
  <c r="V1478" i="9"/>
  <c r="Q1478" i="6" s="1"/>
  <c r="J1478" i="6"/>
  <c r="AA1478" i="6" s="1"/>
  <c r="V591" i="9"/>
  <c r="Q591" i="6" s="1"/>
  <c r="J591" i="6"/>
  <c r="AA591" i="6" s="1"/>
  <c r="V555" i="9"/>
  <c r="Q555" i="6" s="1"/>
  <c r="J555" i="6"/>
  <c r="AA555" i="6" s="1"/>
  <c r="J1297" i="6"/>
  <c r="AA1297" i="6" s="1"/>
  <c r="V1355" i="9"/>
  <c r="Q1355" i="6" s="1"/>
  <c r="J1355" i="6"/>
  <c r="AA1355" i="6" s="1"/>
  <c r="V1607" i="9"/>
  <c r="Q1607" i="6" s="1"/>
  <c r="J1607" i="6"/>
  <c r="AA1607" i="6" s="1"/>
  <c r="V1616" i="9"/>
  <c r="Q1616" i="6" s="1"/>
  <c r="J1616" i="6"/>
  <c r="AA1616" i="6" s="1"/>
  <c r="V761" i="9"/>
  <c r="Q761" i="6" s="1"/>
  <c r="J761" i="6"/>
  <c r="V737" i="9"/>
  <c r="Q737" i="6" s="1"/>
  <c r="J737" i="6"/>
  <c r="V965" i="9"/>
  <c r="Q965" i="6" s="1"/>
  <c r="J965" i="6"/>
  <c r="AA965" i="6" s="1"/>
  <c r="V485" i="9"/>
  <c r="Q485" i="6" s="1"/>
  <c r="J485" i="6"/>
  <c r="AA485" i="6" s="1"/>
  <c r="V362" i="9"/>
  <c r="Q362" i="6" s="1"/>
  <c r="J362" i="6"/>
  <c r="V1755" i="9"/>
  <c r="Q1755" i="6" s="1"/>
  <c r="J1755" i="6"/>
  <c r="AA1755" i="6" s="1"/>
  <c r="V1636" i="9"/>
  <c r="Q1636" i="6" s="1"/>
  <c r="J1636" i="6"/>
  <c r="AA1636" i="6" s="1"/>
  <c r="V171" i="9"/>
  <c r="Q171" i="6" s="1"/>
  <c r="J171" i="6"/>
  <c r="AA171" i="6" s="1"/>
  <c r="J512" i="6"/>
  <c r="AA512" i="6" s="1"/>
  <c r="V1705" i="9"/>
  <c r="Q1705" i="6" s="1"/>
  <c r="J1705" i="6"/>
  <c r="V1256" i="9"/>
  <c r="Q1256" i="6" s="1"/>
  <c r="J1256" i="6"/>
  <c r="AA1256" i="6" s="1"/>
  <c r="V1446" i="9"/>
  <c r="Q1446" i="6" s="1"/>
  <c r="J1446" i="6"/>
  <c r="AA1446" i="6" s="1"/>
  <c r="V367" i="9"/>
  <c r="Q367" i="6" s="1"/>
  <c r="J367" i="6"/>
  <c r="AA367" i="6" s="1"/>
  <c r="V464" i="9"/>
  <c r="Q464" i="6" s="1"/>
  <c r="J464" i="6"/>
  <c r="AA464" i="6" s="1"/>
  <c r="V454" i="9"/>
  <c r="Q454" i="6" s="1"/>
  <c r="J454" i="6"/>
  <c r="V562" i="9"/>
  <c r="Q562" i="6" s="1"/>
  <c r="J562" i="6"/>
  <c r="AA562" i="6" s="1"/>
  <c r="V1167" i="9"/>
  <c r="Q1167" i="6" s="1"/>
  <c r="J1167" i="6"/>
  <c r="AA1167" i="6" s="1"/>
  <c r="V1225" i="9"/>
  <c r="Q1225" i="6" s="1"/>
  <c r="J1225" i="6"/>
  <c r="AA1225" i="6" s="1"/>
  <c r="V253" i="9"/>
  <c r="Q253" i="6" s="1"/>
  <c r="J253" i="6"/>
  <c r="V215" i="9"/>
  <c r="Q215" i="6" s="1"/>
  <c r="J215" i="6"/>
  <c r="AA215" i="6" s="1"/>
  <c r="V1776" i="9"/>
  <c r="Q1776" i="6" s="1"/>
  <c r="J1776" i="6"/>
  <c r="V69" i="9"/>
  <c r="Q69" i="6" s="1"/>
  <c r="J69" i="6"/>
  <c r="AA69" i="6" s="1"/>
  <c r="V1134" i="9"/>
  <c r="Q1134" i="6" s="1"/>
  <c r="J1134" i="6"/>
  <c r="AA1134" i="6" s="1"/>
  <c r="V959" i="9"/>
  <c r="Q959" i="6" s="1"/>
  <c r="J959" i="6"/>
  <c r="AA959" i="6" s="1"/>
  <c r="V261" i="9"/>
  <c r="Q261" i="6" s="1"/>
  <c r="J261" i="6"/>
  <c r="V893" i="9"/>
  <c r="Q893" i="6" s="1"/>
  <c r="J893" i="6"/>
  <c r="AA893" i="6" s="1"/>
  <c r="V596" i="9"/>
  <c r="Q596" i="6" s="1"/>
  <c r="J596" i="6"/>
  <c r="AA596" i="6" s="1"/>
  <c r="R596" i="6"/>
  <c r="AI596" i="6" s="1"/>
  <c r="J1906" i="6"/>
  <c r="AA1906" i="6" s="1"/>
  <c r="V1820" i="9"/>
  <c r="Q1820" i="6" s="1"/>
  <c r="J1820" i="6"/>
  <c r="AA1820" i="6" s="1"/>
  <c r="V79" i="9"/>
  <c r="Q79" i="6" s="1"/>
  <c r="J79" i="6"/>
  <c r="AA79" i="6" s="1"/>
  <c r="V1569" i="9"/>
  <c r="Q1569" i="6" s="1"/>
  <c r="J1569" i="6"/>
  <c r="AA1569" i="6" s="1"/>
  <c r="R1569" i="6"/>
  <c r="AI1569" i="6" s="1"/>
  <c r="J1118" i="6"/>
  <c r="AA1118" i="6" s="1"/>
  <c r="V95" i="9"/>
  <c r="Q95" i="6" s="1"/>
  <c r="J95" i="6"/>
  <c r="AA95" i="6" s="1"/>
  <c r="R95" i="6"/>
  <c r="AI95" i="6" s="1"/>
  <c r="V1097" i="9"/>
  <c r="Q1097" i="6" s="1"/>
  <c r="J1097" i="6"/>
  <c r="AA1097" i="6" s="1"/>
  <c r="J1361" i="6"/>
  <c r="AA1361" i="6" s="1"/>
  <c r="V1748" i="9"/>
  <c r="Q1748" i="6" s="1"/>
  <c r="J1748" i="6"/>
  <c r="AA1748" i="6" s="1"/>
  <c r="J581" i="6"/>
  <c r="AA581" i="6" s="1"/>
  <c r="V1295" i="9"/>
  <c r="Q1295" i="6" s="1"/>
  <c r="J1295" i="6"/>
  <c r="J156" i="6"/>
  <c r="AA156" i="6" s="1"/>
  <c r="J1029" i="6"/>
  <c r="AA1029" i="6" s="1"/>
  <c r="V1101" i="9"/>
  <c r="Q1101" i="6" s="1"/>
  <c r="J1101" i="6"/>
  <c r="AA1101" i="6" s="1"/>
  <c r="V618" i="9"/>
  <c r="Q618" i="6" s="1"/>
  <c r="J618" i="6"/>
  <c r="V821" i="9"/>
  <c r="Q821" i="6" s="1"/>
  <c r="J821" i="6"/>
  <c r="AA821" i="6" s="1"/>
  <c r="J246" i="6"/>
  <c r="AA246" i="6" s="1"/>
  <c r="V695" i="9"/>
  <c r="Q695" i="6" s="1"/>
  <c r="J695" i="6"/>
  <c r="AA695" i="6" s="1"/>
  <c r="V1522" i="9"/>
  <c r="Q1522" i="6" s="1"/>
  <c r="J1522" i="6"/>
  <c r="V363" i="9"/>
  <c r="Q363" i="6" s="1"/>
  <c r="J363" i="6"/>
  <c r="AA363" i="6" s="1"/>
  <c r="J1610" i="6"/>
  <c r="AA1610" i="6" s="1"/>
  <c r="V1873" i="9"/>
  <c r="Q1873" i="6" s="1"/>
  <c r="J1873" i="6"/>
  <c r="AA1873" i="6" s="1"/>
  <c r="V388" i="9"/>
  <c r="Q388" i="6" s="1"/>
  <c r="J388" i="6"/>
  <c r="AA388" i="6" s="1"/>
  <c r="V1622" i="9"/>
  <c r="Q1622" i="6" s="1"/>
  <c r="J1622" i="6"/>
  <c r="V1160" i="9"/>
  <c r="Q1160" i="6" s="1"/>
  <c r="J1160" i="6"/>
  <c r="AA1160" i="6" s="1"/>
  <c r="V718" i="9"/>
  <c r="Q718" i="6" s="1"/>
  <c r="J718" i="6"/>
  <c r="AA718" i="6" s="1"/>
  <c r="V173" i="9"/>
  <c r="Q173" i="6" s="1"/>
  <c r="J173" i="6"/>
  <c r="V773" i="9"/>
  <c r="Q773" i="6" s="1"/>
  <c r="J773" i="6"/>
  <c r="AA773" i="6" s="1"/>
  <c r="V701" i="9"/>
  <c r="Q701" i="6" s="1"/>
  <c r="J701" i="6"/>
  <c r="AA701" i="6" s="1"/>
  <c r="V947" i="9"/>
  <c r="Q947" i="6" s="1"/>
  <c r="J947" i="6"/>
  <c r="V412" i="9"/>
  <c r="Q412" i="6" s="1"/>
  <c r="J412" i="6"/>
  <c r="AA412" i="6" s="1"/>
  <c r="V1536" i="9"/>
  <c r="Q1536" i="6" s="1"/>
  <c r="J1536" i="6"/>
  <c r="AA1536" i="6" s="1"/>
  <c r="V673" i="9"/>
  <c r="Q673" i="6" s="1"/>
  <c r="J673" i="6"/>
  <c r="AA673" i="6" s="1"/>
  <c r="V217" i="9"/>
  <c r="Q217" i="6" s="1"/>
  <c r="J217" i="6"/>
  <c r="AA217" i="6" s="1"/>
  <c r="V1309" i="9"/>
  <c r="Q1309" i="6" s="1"/>
  <c r="J1309" i="6"/>
  <c r="AA1309" i="6" s="1"/>
  <c r="V458" i="9"/>
  <c r="Q458" i="6" s="1"/>
  <c r="J458" i="6"/>
  <c r="AA458" i="6" s="1"/>
  <c r="V324" i="9"/>
  <c r="Q324" i="6" s="1"/>
  <c r="J324" i="6"/>
  <c r="V724" i="9"/>
  <c r="Q724" i="6" s="1"/>
  <c r="J724" i="6"/>
  <c r="AA724" i="6" s="1"/>
  <c r="V286" i="9"/>
  <c r="Q286" i="6" s="1"/>
  <c r="J286" i="6"/>
  <c r="AA286" i="6" s="1"/>
  <c r="V989" i="9"/>
  <c r="Q989" i="6" s="1"/>
  <c r="J989" i="6"/>
  <c r="AA989" i="6" s="1"/>
  <c r="V163" i="9"/>
  <c r="Q163" i="6" s="1"/>
  <c r="J163" i="6"/>
  <c r="AA163" i="6" s="1"/>
  <c r="V490" i="9"/>
  <c r="Q490" i="6" s="1"/>
  <c r="J490" i="6"/>
  <c r="AA490" i="6" s="1"/>
  <c r="V883" i="9"/>
  <c r="Q883" i="6" s="1"/>
  <c r="J883" i="6"/>
  <c r="AA883" i="6" s="1"/>
  <c r="V704" i="9"/>
  <c r="Q704" i="6" s="1"/>
  <c r="J704" i="6"/>
  <c r="AA704" i="6" s="1"/>
  <c r="V165" i="9"/>
  <c r="Q165" i="6" s="1"/>
  <c r="J165" i="6"/>
  <c r="AA165" i="6" s="1"/>
  <c r="V1632" i="9"/>
  <c r="Q1632" i="6" s="1"/>
  <c r="J1632" i="6"/>
  <c r="AA1632" i="6" s="1"/>
  <c r="V455" i="9"/>
  <c r="Q455" i="6" s="1"/>
  <c r="J455" i="6"/>
  <c r="AA455" i="6" s="1"/>
  <c r="V243" i="9"/>
  <c r="Q243" i="6" s="1"/>
  <c r="J243" i="6"/>
  <c r="J1889" i="6"/>
  <c r="AA1889" i="6" s="1"/>
  <c r="V1804" i="9"/>
  <c r="Q1804" i="6" s="1"/>
  <c r="J1804" i="6"/>
  <c r="AA1804" i="6" s="1"/>
  <c r="V1246" i="9"/>
  <c r="Q1246" i="6" s="1"/>
  <c r="J1246" i="6"/>
  <c r="AA1246" i="6" s="1"/>
  <c r="V579" i="9"/>
  <c r="Q579" i="6" s="1"/>
  <c r="J579" i="6"/>
  <c r="AA579" i="6" s="1"/>
  <c r="V1217" i="9"/>
  <c r="Q1217" i="6" s="1"/>
  <c r="J1217" i="6"/>
  <c r="AA1217" i="6" s="1"/>
  <c r="V921" i="9"/>
  <c r="Q921" i="6" s="1"/>
  <c r="J921" i="6"/>
  <c r="AA921" i="6" s="1"/>
  <c r="V195" i="9"/>
  <c r="Q195" i="6" s="1"/>
  <c r="J195" i="6"/>
  <c r="AA195" i="6" s="1"/>
  <c r="J1897" i="6"/>
  <c r="AA1897" i="6" s="1"/>
  <c r="V1670" i="9"/>
  <c r="Q1670" i="6" s="1"/>
  <c r="J1670" i="6"/>
  <c r="AA1670" i="6" s="1"/>
  <c r="J124" i="6"/>
  <c r="AA124" i="6" s="1"/>
  <c r="V1762" i="9"/>
  <c r="Q1762" i="6" s="1"/>
  <c r="J1762" i="6"/>
  <c r="AA1762" i="6" s="1"/>
  <c r="V1753" i="9"/>
  <c r="Q1753" i="6" s="1"/>
  <c r="J1753" i="6"/>
  <c r="AA1753" i="6" s="1"/>
  <c r="V615" i="9"/>
  <c r="Q615" i="6" s="1"/>
  <c r="J615" i="6"/>
  <c r="AA615" i="6" s="1"/>
  <c r="V1483" i="9"/>
  <c r="Q1483" i="6" s="1"/>
  <c r="J1483" i="6"/>
  <c r="AA1483" i="6" s="1"/>
  <c r="V1116" i="9"/>
  <c r="Q1116" i="6" s="1"/>
  <c r="J1116" i="6"/>
  <c r="AA1116" i="6" s="1"/>
  <c r="V729" i="9"/>
  <c r="Q729" i="6" s="1"/>
  <c r="J729" i="6"/>
  <c r="AA729" i="6" s="1"/>
  <c r="V1094" i="9"/>
  <c r="Q1094" i="6" s="1"/>
  <c r="J1094" i="6"/>
  <c r="AA1094" i="6" s="1"/>
  <c r="V1110" i="9"/>
  <c r="Q1110" i="6" s="1"/>
  <c r="J1110" i="6"/>
  <c r="AA1110" i="6" s="1"/>
  <c r="V1814" i="9"/>
  <c r="Q1814" i="6" s="1"/>
  <c r="J1814" i="6"/>
  <c r="AA1814" i="6" s="1"/>
  <c r="J1175" i="6"/>
  <c r="AA1175" i="6" s="1"/>
  <c r="J1892" i="6"/>
  <c r="AA1892" i="6" s="1"/>
  <c r="V1028" i="9"/>
  <c r="Q1028" i="6" s="1"/>
  <c r="J1028" i="6"/>
  <c r="V755" i="9"/>
  <c r="Q755" i="6" s="1"/>
  <c r="J755" i="6"/>
  <c r="AA755" i="6" s="1"/>
  <c r="V67" i="9"/>
  <c r="Q67" i="6" s="1"/>
  <c r="J67" i="6"/>
  <c r="AA67" i="6" s="1"/>
  <c r="J1918" i="6"/>
  <c r="AA1918" i="6" s="1"/>
  <c r="V1785" i="9"/>
  <c r="Q1785" i="6" s="1"/>
  <c r="J1785" i="6"/>
  <c r="AA1785" i="6" s="1"/>
  <c r="V641" i="9"/>
  <c r="Q641" i="6" s="1"/>
  <c r="J641" i="6"/>
  <c r="AA641" i="6" s="1"/>
  <c r="V1733" i="9"/>
  <c r="Q1733" i="6" s="1"/>
  <c r="J1733" i="6"/>
  <c r="AA1733" i="6" s="1"/>
  <c r="V948" i="9"/>
  <c r="Q948" i="6" s="1"/>
  <c r="J948" i="6"/>
  <c r="AA948" i="6" s="1"/>
  <c r="V1863" i="9"/>
  <c r="Q1863" i="6" s="1"/>
  <c r="J1863" i="6"/>
  <c r="AA1863" i="6" s="1"/>
  <c r="V1197" i="9"/>
  <c r="Q1197" i="6" s="1"/>
  <c r="J1197" i="6"/>
  <c r="AA1197" i="6" s="1"/>
  <c r="V423" i="9"/>
  <c r="Q423" i="6" s="1"/>
  <c r="J423" i="6"/>
  <c r="AA423" i="6" s="1"/>
  <c r="R423" i="6"/>
  <c r="V1067" i="9"/>
  <c r="Q1067" i="6" s="1"/>
  <c r="J1067" i="6"/>
  <c r="AA1067" i="6" s="1"/>
  <c r="V1518" i="9"/>
  <c r="Q1518" i="6" s="1"/>
  <c r="J1518" i="6"/>
  <c r="AA1518" i="6" s="1"/>
  <c r="V431" i="9"/>
  <c r="Q431" i="6" s="1"/>
  <c r="J431" i="6"/>
  <c r="V1109" i="9"/>
  <c r="Q1109" i="6" s="1"/>
  <c r="J1109" i="6"/>
  <c r="AA1109" i="6" s="1"/>
  <c r="V446" i="9"/>
  <c r="Q446" i="6" s="1"/>
  <c r="J446" i="6"/>
  <c r="AA446" i="6" s="1"/>
  <c r="V108" i="9"/>
  <c r="Q108" i="6" s="1"/>
  <c r="J108" i="6"/>
  <c r="AA108" i="6" s="1"/>
  <c r="V569" i="9"/>
  <c r="Q569" i="6" s="1"/>
  <c r="J569" i="6"/>
  <c r="AA569" i="6" s="1"/>
  <c r="V1431" i="9"/>
  <c r="Q1431" i="6" s="1"/>
  <c r="J1431" i="6"/>
  <c r="AA1431" i="6" s="1"/>
  <c r="V630" i="9"/>
  <c r="Q630" i="6" s="1"/>
  <c r="J630" i="6"/>
  <c r="AA630" i="6" s="1"/>
  <c r="R630" i="6"/>
  <c r="V24" i="9"/>
  <c r="Q24" i="6" s="1"/>
  <c r="J24" i="6"/>
  <c r="AA24" i="6" s="1"/>
  <c r="V86" i="9"/>
  <c r="Q86" i="6" s="1"/>
  <c r="J86" i="6"/>
  <c r="V1669" i="9"/>
  <c r="Q1669" i="6" s="1"/>
  <c r="J1669" i="6"/>
  <c r="AA1669" i="6" s="1"/>
  <c r="V122" i="9"/>
  <c r="Q122" i="6" s="1"/>
  <c r="J122" i="6"/>
  <c r="AA122" i="6" s="1"/>
  <c r="V1757" i="9"/>
  <c r="Q1757" i="6" s="1"/>
  <c r="J1757" i="6"/>
  <c r="AA1757" i="6" s="1"/>
  <c r="V1099" i="9"/>
  <c r="Q1099" i="6" s="1"/>
  <c r="J1099" i="6"/>
  <c r="AA1099" i="6" s="1"/>
  <c r="J284" i="6"/>
  <c r="AA284" i="6" s="1"/>
  <c r="V1150" i="9"/>
  <c r="Q1150" i="6" s="1"/>
  <c r="J1150" i="6"/>
  <c r="AA1150" i="6" s="1"/>
  <c r="V944" i="9"/>
  <c r="Q944" i="6" s="1"/>
  <c r="J944" i="6"/>
  <c r="AA944" i="6" s="1"/>
  <c r="V1760" i="9"/>
  <c r="Q1760" i="6" s="1"/>
  <c r="J1760" i="6"/>
  <c r="AA1760" i="6" s="1"/>
  <c r="V1407" i="9"/>
  <c r="Q1407" i="6" s="1"/>
  <c r="J1407" i="6"/>
  <c r="AA1407" i="6" s="1"/>
  <c r="R1407" i="6"/>
  <c r="V691" i="9"/>
  <c r="Q691" i="6" s="1"/>
  <c r="J691" i="6"/>
  <c r="AA691" i="6" s="1"/>
  <c r="V480" i="9"/>
  <c r="Q480" i="6" s="1"/>
  <c r="J480" i="6"/>
  <c r="AA480" i="6" s="1"/>
  <c r="J501" i="6"/>
  <c r="AA501" i="6" s="1"/>
  <c r="V628" i="9"/>
  <c r="Q628" i="6" s="1"/>
  <c r="J628" i="6"/>
  <c r="AA628" i="6" s="1"/>
  <c r="V1308" i="9"/>
  <c r="Q1308" i="6" s="1"/>
  <c r="J1308" i="6"/>
  <c r="AA1308" i="6" s="1"/>
  <c r="V1719" i="9"/>
  <c r="Q1719" i="6" s="1"/>
  <c r="J1719" i="6"/>
  <c r="AA1719" i="6" s="1"/>
  <c r="V226" i="9"/>
  <c r="Q226" i="6" s="1"/>
  <c r="J226" i="6"/>
  <c r="AA226" i="6" s="1"/>
  <c r="V1353" i="9"/>
  <c r="Q1353" i="6" s="1"/>
  <c r="J1353" i="6"/>
  <c r="AA1353" i="6" s="1"/>
  <c r="R1353" i="6"/>
  <c r="AI1353" i="6" s="1"/>
  <c r="V262" i="9"/>
  <c r="Q262" i="6" s="1"/>
  <c r="J262" i="6"/>
  <c r="AA262" i="6" s="1"/>
  <c r="V508" i="9"/>
  <c r="Q508" i="6" s="1"/>
  <c r="J508" i="6"/>
  <c r="AA508" i="6" s="1"/>
  <c r="V1089" i="9"/>
  <c r="Q1089" i="6" s="1"/>
  <c r="J1089" i="6"/>
  <c r="AA1089" i="6" s="1"/>
  <c r="V1271" i="9"/>
  <c r="Q1271" i="6" s="1"/>
  <c r="J1271" i="6"/>
  <c r="AA1271" i="6" s="1"/>
  <c r="J25" i="6"/>
  <c r="AA25" i="6" s="1"/>
  <c r="V573" i="9"/>
  <c r="Q573" i="6" s="1"/>
  <c r="J573" i="6"/>
  <c r="AA573" i="6" s="1"/>
  <c r="J359" i="6"/>
  <c r="AA359" i="6" s="1"/>
  <c r="V1184" i="9"/>
  <c r="Q1184" i="6" s="1"/>
  <c r="J1184" i="6"/>
  <c r="AA1184" i="6" s="1"/>
  <c r="V436" i="9"/>
  <c r="Q436" i="6" s="1"/>
  <c r="J436" i="6"/>
  <c r="AA436" i="6" s="1"/>
  <c r="V1799" i="9"/>
  <c r="Q1799" i="6" s="1"/>
  <c r="J1799" i="6"/>
  <c r="AA1799" i="6" s="1"/>
  <c r="V1076" i="9"/>
  <c r="Q1076" i="6" s="1"/>
  <c r="J1076" i="6"/>
  <c r="AA1076" i="6" s="1"/>
  <c r="V475" i="9"/>
  <c r="Q475" i="6" s="1"/>
  <c r="J475" i="6"/>
  <c r="AA475" i="6" s="1"/>
  <c r="V1314" i="9"/>
  <c r="Q1314" i="6" s="1"/>
  <c r="J1314" i="6"/>
  <c r="AA1314" i="6" s="1"/>
  <c r="V203" i="9"/>
  <c r="Q203" i="6" s="1"/>
  <c r="J203" i="6"/>
  <c r="AA203" i="6" s="1"/>
  <c r="V29" i="9"/>
  <c r="Q29" i="6" s="1"/>
  <c r="J29" i="6"/>
  <c r="AA29" i="6" s="1"/>
  <c r="V544" i="9"/>
  <c r="Q544" i="6" s="1"/>
  <c r="J544" i="6"/>
  <c r="AA544" i="6" s="1"/>
  <c r="V885" i="9"/>
  <c r="Q885" i="6" s="1"/>
  <c r="J885" i="6"/>
  <c r="AA885" i="6" s="1"/>
  <c r="V420" i="9"/>
  <c r="Q420" i="6" s="1"/>
  <c r="J420" i="6"/>
  <c r="AA420" i="6" s="1"/>
  <c r="V1496" i="9"/>
  <c r="Q1496" i="6" s="1"/>
  <c r="J1496" i="6"/>
  <c r="AA1496" i="6" s="1"/>
  <c r="V1338" i="9"/>
  <c r="Q1338" i="6" s="1"/>
  <c r="J1338" i="6"/>
  <c r="AA1338" i="6" s="1"/>
  <c r="V1127" i="9"/>
  <c r="Q1127" i="6" s="1"/>
  <c r="J1127" i="6"/>
  <c r="AA1127" i="6" s="1"/>
  <c r="V1560" i="9"/>
  <c r="Q1560" i="6" s="1"/>
  <c r="J1560" i="6"/>
  <c r="AA1560" i="6" s="1"/>
  <c r="V326" i="9"/>
  <c r="Q326" i="6" s="1"/>
  <c r="J326" i="6"/>
  <c r="AA326" i="6" s="1"/>
  <c r="V804" i="9"/>
  <c r="Q804" i="6" s="1"/>
  <c r="J804" i="6"/>
  <c r="AA804" i="6" s="1"/>
  <c r="R804" i="6"/>
  <c r="AI804" i="6" s="1"/>
  <c r="V1243" i="9"/>
  <c r="Q1243" i="6" s="1"/>
  <c r="J1243" i="6"/>
  <c r="AA1243" i="6" s="1"/>
  <c r="V932" i="9"/>
  <c r="Q932" i="6" s="1"/>
  <c r="J932" i="6"/>
  <c r="AA932" i="6" s="1"/>
  <c r="V1453" i="9"/>
  <c r="Q1453" i="6" s="1"/>
  <c r="J1453" i="6"/>
  <c r="AA1453" i="6" s="1"/>
  <c r="J1305" i="6"/>
  <c r="AA1305" i="6" s="1"/>
  <c r="V1611" i="9"/>
  <c r="Q1611" i="6" s="1"/>
  <c r="J1611" i="6"/>
  <c r="AA1611" i="6" s="1"/>
  <c r="V1327" i="9"/>
  <c r="Q1327" i="6" s="1"/>
  <c r="J1327" i="6"/>
  <c r="AA1327" i="6" s="1"/>
  <c r="V1848" i="9"/>
  <c r="Q1848" i="6" s="1"/>
  <c r="J1848" i="6"/>
  <c r="AA1848" i="6" s="1"/>
  <c r="V140" i="9"/>
  <c r="Q140" i="6" s="1"/>
  <c r="J140" i="6"/>
  <c r="AA140" i="6" s="1"/>
  <c r="R140" i="6"/>
  <c r="AI140" i="6" s="1"/>
  <c r="V661" i="9"/>
  <c r="Q661" i="6" s="1"/>
  <c r="J661" i="6"/>
  <c r="AA661" i="6" s="1"/>
  <c r="V210" i="9"/>
  <c r="Q210" i="6" s="1"/>
  <c r="J210" i="6"/>
  <c r="V52" i="9"/>
  <c r="Q52" i="6" s="1"/>
  <c r="J52" i="6"/>
  <c r="AA52" i="6" s="1"/>
  <c r="V1193" i="9"/>
  <c r="Q1193" i="6" s="1"/>
  <c r="J1193" i="6"/>
  <c r="AA1193" i="6" s="1"/>
  <c r="V575" i="9"/>
  <c r="Q575" i="6" s="1"/>
  <c r="J575" i="6"/>
  <c r="AA575" i="6" s="1"/>
  <c r="J1910" i="6"/>
  <c r="AA1910" i="6" s="1"/>
  <c r="V1087" i="9"/>
  <c r="Q1087" i="6" s="1"/>
  <c r="J1087" i="6"/>
  <c r="AA1087" i="6" s="1"/>
  <c r="V329" i="9"/>
  <c r="Q329" i="6" s="1"/>
  <c r="J329" i="6"/>
  <c r="AA329" i="6" s="1"/>
  <c r="V483" i="9"/>
  <c r="Q483" i="6" s="1"/>
  <c r="J483" i="6"/>
  <c r="AA483" i="6" s="1"/>
  <c r="J1631" i="6"/>
  <c r="AA1631" i="6" s="1"/>
  <c r="V1562" i="9"/>
  <c r="Q1562" i="6" s="1"/>
  <c r="J1562" i="6"/>
  <c r="AA1562" i="6" s="1"/>
  <c r="V1411" i="9"/>
  <c r="Q1411" i="6" s="1"/>
  <c r="J1411" i="6"/>
  <c r="AA1411" i="6" s="1"/>
  <c r="V445" i="9"/>
  <c r="Q445" i="6" s="1"/>
  <c r="J445" i="6"/>
  <c r="AA445" i="6" s="1"/>
  <c r="V1364" i="9"/>
  <c r="Q1364" i="6" s="1"/>
  <c r="J1364" i="6"/>
  <c r="AA1364" i="6" s="1"/>
  <c r="V1780" i="9"/>
  <c r="Q1780" i="6" s="1"/>
  <c r="J1780" i="6"/>
  <c r="AA1780" i="6" s="1"/>
  <c r="V1653" i="9"/>
  <c r="Q1653" i="6" s="1"/>
  <c r="J1653" i="6"/>
  <c r="AA1653" i="6" s="1"/>
  <c r="V680" i="9"/>
  <c r="Q680" i="6" s="1"/>
  <c r="J680" i="6"/>
  <c r="AA680" i="6" s="1"/>
  <c r="V1772" i="9"/>
  <c r="Q1772" i="6" s="1"/>
  <c r="J1772" i="6"/>
  <c r="AA1772" i="6" s="1"/>
  <c r="V1676" i="9"/>
  <c r="Q1676" i="6" s="1"/>
  <c r="J1676" i="6"/>
  <c r="AA1676" i="6" s="1"/>
  <c r="V720" i="9"/>
  <c r="Q720" i="6" s="1"/>
  <c r="J720" i="6"/>
  <c r="AA720" i="6" s="1"/>
  <c r="J1474" i="6"/>
  <c r="AA1474" i="6" s="1"/>
  <c r="V1516" i="9"/>
  <c r="Q1516" i="6" s="1"/>
  <c r="J1516" i="6"/>
  <c r="AA1516" i="6" s="1"/>
  <c r="J73" i="6"/>
  <c r="AA73" i="6" s="1"/>
  <c r="V1405" i="9"/>
  <c r="Q1405" i="6" s="1"/>
  <c r="J1405" i="6"/>
  <c r="AA1405" i="6" s="1"/>
  <c r="V1410" i="9"/>
  <c r="Q1410" i="6" s="1"/>
  <c r="J1410" i="6"/>
  <c r="AA1410" i="6" s="1"/>
  <c r="V461" i="9"/>
  <c r="Q461" i="6" s="1"/>
  <c r="J461" i="6"/>
  <c r="AA461" i="6" s="1"/>
  <c r="V660" i="9"/>
  <c r="Q660" i="6" s="1"/>
  <c r="J660" i="6"/>
  <c r="AA660" i="6" s="1"/>
  <c r="V689" i="9"/>
  <c r="Q689" i="6" s="1"/>
  <c r="J689" i="6"/>
  <c r="AA689" i="6" s="1"/>
  <c r="V748" i="9"/>
  <c r="Q748" i="6" s="1"/>
  <c r="J748" i="6"/>
  <c r="AA748" i="6" s="1"/>
  <c r="V1419" i="9"/>
  <c r="Q1419" i="6" s="1"/>
  <c r="J1419" i="6"/>
  <c r="AA1419" i="6" s="1"/>
  <c r="J743" i="6"/>
  <c r="AA743" i="6" s="1"/>
  <c r="V1126" i="9"/>
  <c r="Q1126" i="6" s="1"/>
  <c r="J1126" i="6"/>
  <c r="AA1126" i="6" s="1"/>
  <c r="V922" i="9"/>
  <c r="Q922" i="6" s="1"/>
  <c r="J922" i="6"/>
  <c r="AA922" i="6" s="1"/>
  <c r="V1797" i="9"/>
  <c r="Q1797" i="6" s="1"/>
  <c r="J1797" i="6"/>
  <c r="AA1797" i="6" s="1"/>
  <c r="V497" i="9"/>
  <c r="Q497" i="6" s="1"/>
  <c r="J497" i="6"/>
  <c r="AA497" i="6" s="1"/>
  <c r="V178" i="9"/>
  <c r="Q178" i="6" s="1"/>
  <c r="J178" i="6"/>
  <c r="AA178" i="6" s="1"/>
  <c r="V572" i="9"/>
  <c r="Q572" i="6" s="1"/>
  <c r="J572" i="6"/>
  <c r="AA572" i="6" s="1"/>
  <c r="V957" i="9"/>
  <c r="Q957" i="6" s="1"/>
  <c r="J957" i="6"/>
  <c r="AA957" i="6" s="1"/>
  <c r="V112" i="9"/>
  <c r="Q112" i="6" s="1"/>
  <c r="J112" i="6"/>
  <c r="AA112" i="6" s="1"/>
  <c r="V1227" i="9"/>
  <c r="Q1227" i="6" s="1"/>
  <c r="J1227" i="6"/>
  <c r="V459" i="9"/>
  <c r="Q459" i="6" s="1"/>
  <c r="J459" i="6"/>
  <c r="AA459" i="6" s="1"/>
  <c r="J135" i="6"/>
  <c r="AA135" i="6" s="1"/>
  <c r="V244" i="9"/>
  <c r="Q244" i="6" s="1"/>
  <c r="J244" i="6"/>
  <c r="AA244" i="6" s="1"/>
  <c r="V757" i="9"/>
  <c r="Q757" i="6" s="1"/>
  <c r="J757" i="6"/>
  <c r="AA757" i="6" s="1"/>
  <c r="V906" i="9"/>
  <c r="Q906" i="6" s="1"/>
  <c r="J906" i="6"/>
  <c r="AA906" i="6" s="1"/>
  <c r="V543" i="9"/>
  <c r="Q543" i="6" s="1"/>
  <c r="J543" i="6"/>
  <c r="AA543" i="6" s="1"/>
  <c r="V416" i="9"/>
  <c r="Q416" i="6" s="1"/>
  <c r="J416" i="6"/>
  <c r="AA416" i="6" s="1"/>
  <c r="V862" i="9"/>
  <c r="Q862" i="6" s="1"/>
  <c r="J862" i="6"/>
  <c r="AA862" i="6" s="1"/>
  <c r="V1809" i="9"/>
  <c r="Q1809" i="6" s="1"/>
  <c r="J1809" i="6"/>
  <c r="J1905" i="6"/>
  <c r="AA1905" i="6" s="1"/>
  <c r="V1683" i="9"/>
  <c r="Q1683" i="6" s="1"/>
  <c r="J1683" i="6"/>
  <c r="AA1683" i="6" s="1"/>
  <c r="V273" i="9"/>
  <c r="Q273" i="6" s="1"/>
  <c r="J273" i="6"/>
  <c r="AA273" i="6" s="1"/>
  <c r="V199" i="9"/>
  <c r="Q199" i="6" s="1"/>
  <c r="J199" i="6"/>
  <c r="J1706" i="6"/>
  <c r="AA1706" i="6" s="1"/>
  <c r="V123" i="9"/>
  <c r="Q123" i="6" s="1"/>
  <c r="J123" i="6"/>
  <c r="AA123" i="6" s="1"/>
  <c r="V1379" i="9"/>
  <c r="Q1379" i="6" s="1"/>
  <c r="J1379" i="6"/>
  <c r="AA1379" i="6" s="1"/>
  <c r="J319" i="6"/>
  <c r="AA319" i="6" s="1"/>
  <c r="V147" i="9"/>
  <c r="Q147" i="6" s="1"/>
  <c r="J147" i="6"/>
  <c r="AA147" i="6" s="1"/>
  <c r="V1819" i="9"/>
  <c r="Q1819" i="6" s="1"/>
  <c r="J1819" i="6"/>
  <c r="V1620" i="9"/>
  <c r="Q1620" i="6" s="1"/>
  <c r="J1620" i="6"/>
  <c r="AA1620" i="6" s="1"/>
  <c r="V827" i="9"/>
  <c r="Q827" i="6" s="1"/>
  <c r="J827" i="6"/>
  <c r="AA827" i="6" s="1"/>
  <c r="V1115" i="9"/>
  <c r="Q1115" i="6" s="1"/>
  <c r="J1115" i="6"/>
  <c r="AA1115" i="6" s="1"/>
  <c r="V1756" i="9"/>
  <c r="Q1756" i="6" s="1"/>
  <c r="J1756" i="6"/>
  <c r="AA1756" i="6" s="1"/>
  <c r="J325" i="6"/>
  <c r="AA325" i="6" s="1"/>
  <c r="V407" i="9"/>
  <c r="Q407" i="6" s="1"/>
  <c r="J407" i="6"/>
  <c r="AA407" i="6" s="1"/>
  <c r="V711" i="9"/>
  <c r="Q711" i="6" s="1"/>
  <c r="J711" i="6"/>
  <c r="AA711" i="6" s="1"/>
  <c r="V1130" i="9"/>
  <c r="Q1130" i="6" s="1"/>
  <c r="J1130" i="6"/>
  <c r="AA1130" i="6" s="1"/>
  <c r="V251" i="9"/>
  <c r="Q251" i="6" s="1"/>
  <c r="J251" i="6"/>
  <c r="AA251" i="6" s="1"/>
  <c r="V117" i="9"/>
  <c r="Q117" i="6" s="1"/>
  <c r="J117" i="6"/>
  <c r="AA117" i="6" s="1"/>
  <c r="V233" i="9"/>
  <c r="Q233" i="6" s="1"/>
  <c r="J233" i="6"/>
  <c r="AA233" i="6" s="1"/>
  <c r="V1764" i="9"/>
  <c r="Q1764" i="6" s="1"/>
  <c r="J1764" i="6"/>
  <c r="AA1764" i="6" s="1"/>
  <c r="V830" i="9"/>
  <c r="Q830" i="6" s="1"/>
  <c r="J830" i="6"/>
  <c r="AA830" i="6" s="1"/>
  <c r="V1724" i="9"/>
  <c r="Q1724" i="6" s="1"/>
  <c r="J1724" i="6"/>
  <c r="AA1724" i="6" s="1"/>
  <c r="V1722" i="9"/>
  <c r="Q1722" i="6" s="1"/>
  <c r="J1722" i="6"/>
  <c r="AA1722" i="6" s="1"/>
  <c r="V1606" i="9"/>
  <c r="Q1606" i="6" s="1"/>
  <c r="J1606" i="6"/>
  <c r="AA1606" i="6" s="1"/>
  <c r="R1606" i="6"/>
  <c r="V986" i="9"/>
  <c r="Q986" i="6" s="1"/>
  <c r="J986" i="6"/>
  <c r="V903" i="9"/>
  <c r="Q903" i="6" s="1"/>
  <c r="J903" i="6"/>
  <c r="AA903" i="6" s="1"/>
  <c r="V1269" i="9"/>
  <c r="Q1269" i="6" s="1"/>
  <c r="J1269" i="6"/>
  <c r="AA1269" i="6" s="1"/>
  <c r="V327" i="9"/>
  <c r="Q327" i="6" s="1"/>
  <c r="J327" i="6"/>
  <c r="AA327" i="6" s="1"/>
  <c r="V845" i="9"/>
  <c r="Q845" i="6" s="1"/>
  <c r="J845" i="6"/>
  <c r="AA845" i="6" s="1"/>
  <c r="V394" i="9"/>
  <c r="Q394" i="6" s="1"/>
  <c r="J394" i="6"/>
  <c r="AA394" i="6" s="1"/>
  <c r="V967" i="9"/>
  <c r="Q967" i="6" s="1"/>
  <c r="J967" i="6"/>
  <c r="V1854" i="9"/>
  <c r="Q1854" i="6" s="1"/>
  <c r="J1854" i="6"/>
  <c r="AA1854" i="6" s="1"/>
  <c r="R1854" i="6"/>
  <c r="AI1854" i="6" s="1"/>
  <c r="V1510" i="9"/>
  <c r="Q1510" i="6" s="1"/>
  <c r="J1510" i="6"/>
  <c r="AA1510" i="6" s="1"/>
  <c r="V930" i="9"/>
  <c r="Q930" i="6" s="1"/>
  <c r="J930" i="6"/>
  <c r="V1186" i="9"/>
  <c r="Q1186" i="6" s="1"/>
  <c r="J1186" i="6"/>
  <c r="AA1186" i="6" s="1"/>
  <c r="V237" i="9"/>
  <c r="Q237" i="6" s="1"/>
  <c r="J237" i="6"/>
  <c r="AA237" i="6" s="1"/>
  <c r="V341" i="9"/>
  <c r="Q341" i="6" s="1"/>
  <c r="J341" i="6"/>
  <c r="V518" i="9"/>
  <c r="Q518" i="6" s="1"/>
  <c r="J518" i="6"/>
  <c r="AA518" i="6" s="1"/>
  <c r="V1408" i="9"/>
  <c r="Q1408" i="6" s="1"/>
  <c r="J1408" i="6"/>
  <c r="AA1408" i="6" s="1"/>
  <c r="R1408" i="6"/>
  <c r="AI1408" i="6" s="1"/>
  <c r="J1302" i="6"/>
  <c r="AA1302" i="6" s="1"/>
  <c r="V1547" i="9"/>
  <c r="Q1547" i="6" s="1"/>
  <c r="J1547" i="6"/>
  <c r="AA1547" i="6" s="1"/>
  <c r="V943" i="9"/>
  <c r="Q943" i="6" s="1"/>
  <c r="J943" i="6"/>
  <c r="AA943" i="6" s="1"/>
  <c r="V1196" i="9"/>
  <c r="Q1196" i="6" s="1"/>
  <c r="J1196" i="6"/>
  <c r="AA1196" i="6" s="1"/>
  <c r="R1196" i="6"/>
  <c r="AI1196" i="6" s="1"/>
  <c r="J1476" i="6"/>
  <c r="AA1476" i="6" s="1"/>
  <c r="V735" i="9"/>
  <c r="Q735" i="6" s="1"/>
  <c r="J735" i="6"/>
  <c r="AA735" i="6" s="1"/>
  <c r="V174" i="9"/>
  <c r="Q174" i="6" s="1"/>
  <c r="J174" i="6"/>
  <c r="AA174" i="6" s="1"/>
  <c r="V1232" i="9"/>
  <c r="Q1232" i="6" s="1"/>
  <c r="J1232" i="6"/>
  <c r="AA1232" i="6" s="1"/>
  <c r="V1902" i="9"/>
  <c r="Q1902" i="6" s="1"/>
  <c r="J1902" i="6"/>
  <c r="AA1902" i="6" s="1"/>
  <c r="V1629" i="9"/>
  <c r="Q1629" i="6" s="1"/>
  <c r="J1629" i="6"/>
  <c r="AA1629" i="6" s="1"/>
  <c r="V786" i="9"/>
  <c r="Q786" i="6" s="1"/>
  <c r="J786" i="6"/>
  <c r="AA786" i="6" s="1"/>
  <c r="J1896" i="6"/>
  <c r="AA1896" i="6" s="1"/>
  <c r="J546" i="6"/>
  <c r="AA546" i="6" s="1"/>
  <c r="V321" i="9"/>
  <c r="Q321" i="6" s="1"/>
  <c r="J321" i="6"/>
  <c r="AA321" i="6" s="1"/>
  <c r="V1011" i="9"/>
  <c r="Q1011" i="6" s="1"/>
  <c r="J1011" i="6"/>
  <c r="AA1011" i="6" s="1"/>
  <c r="V1708" i="9"/>
  <c r="Q1708" i="6" s="1"/>
  <c r="J1708" i="6"/>
  <c r="V1064" i="9"/>
  <c r="Q1064" i="6" s="1"/>
  <c r="J1064" i="6"/>
  <c r="AA1064" i="6" s="1"/>
  <c r="J860" i="6"/>
  <c r="AA860" i="6" s="1"/>
  <c r="V1266" i="9"/>
  <c r="Q1266" i="6" s="1"/>
  <c r="J1266" i="6"/>
  <c r="AA1266" i="6" s="1"/>
  <c r="V1037" i="9"/>
  <c r="Q1037" i="6" s="1"/>
  <c r="J1037" i="6"/>
  <c r="AA1037" i="6" s="1"/>
  <c r="V1273" i="9"/>
  <c r="Q1273" i="6" s="1"/>
  <c r="J1273" i="6"/>
  <c r="AA1273" i="6" s="1"/>
  <c r="J138" i="6"/>
  <c r="AA138" i="6" s="1"/>
  <c r="V638" i="9"/>
  <c r="Q638" i="6" s="1"/>
  <c r="J638" i="6"/>
  <c r="AA638" i="6" s="1"/>
  <c r="V1761" i="9"/>
  <c r="Q1761" i="6" s="1"/>
  <c r="J1761" i="6"/>
  <c r="AA1761" i="6" s="1"/>
  <c r="V1248" i="9"/>
  <c r="Q1248" i="6" s="1"/>
  <c r="J1248" i="6"/>
  <c r="AA1248" i="6" s="1"/>
  <c r="V812" i="9"/>
  <c r="Q812" i="6" s="1"/>
  <c r="J812" i="6"/>
  <c r="AA812" i="6" s="1"/>
  <c r="V1739" i="9"/>
  <c r="Q1739" i="6" s="1"/>
  <c r="J1739" i="6"/>
  <c r="AA1739" i="6" s="1"/>
  <c r="V1525" i="9"/>
  <c r="Q1525" i="6" s="1"/>
  <c r="J1525" i="6"/>
  <c r="AA1525" i="6" s="1"/>
  <c r="V987" i="9"/>
  <c r="Q987" i="6" s="1"/>
  <c r="J987" i="6"/>
  <c r="AA987" i="6" s="1"/>
  <c r="V1058" i="9"/>
  <c r="Q1058" i="6" s="1"/>
  <c r="J1058" i="6"/>
  <c r="AA1058" i="6" s="1"/>
  <c r="V1591" i="9"/>
  <c r="Q1591" i="6" s="1"/>
  <c r="J1591" i="6"/>
  <c r="AA1591" i="6" s="1"/>
  <c r="V204" i="9"/>
  <c r="Q204" i="6" s="1"/>
  <c r="J204" i="6"/>
  <c r="AA204" i="6" s="1"/>
  <c r="J1378" i="6"/>
  <c r="AA1378" i="6" s="1"/>
  <c r="V1640" i="9"/>
  <c r="Q1640" i="6" s="1"/>
  <c r="J1640" i="6"/>
  <c r="AA1640" i="6" s="1"/>
  <c r="V994" i="9"/>
  <c r="Q994" i="6" s="1"/>
  <c r="J994" i="6"/>
  <c r="AA994" i="6" s="1"/>
  <c r="V68" i="9"/>
  <c r="Q68" i="6" s="1"/>
  <c r="J68" i="6"/>
  <c r="AA68" i="6" s="1"/>
  <c r="V831" i="9"/>
  <c r="Q831" i="6" s="1"/>
  <c r="J831" i="6"/>
  <c r="AA831" i="6" s="1"/>
  <c r="V767" i="9"/>
  <c r="Q767" i="6" s="1"/>
  <c r="J767" i="6"/>
  <c r="AA767" i="6" s="1"/>
  <c r="V626" i="9"/>
  <c r="Q626" i="6" s="1"/>
  <c r="J626" i="6"/>
  <c r="AA626" i="6" s="1"/>
  <c r="V374" i="9"/>
  <c r="Q374" i="6" s="1"/>
  <c r="J374" i="6"/>
  <c r="AA374" i="6" s="1"/>
  <c r="V683" i="9"/>
  <c r="Q683" i="6" s="1"/>
  <c r="J683" i="6"/>
  <c r="AA683" i="6" s="1"/>
  <c r="V440" i="9"/>
  <c r="Q440" i="6" s="1"/>
  <c r="J440" i="6"/>
  <c r="AA440" i="6" s="1"/>
  <c r="V432" i="9"/>
  <c r="Q432" i="6" s="1"/>
  <c r="J432" i="6"/>
  <c r="AA432" i="6" s="1"/>
  <c r="V1723" i="9"/>
  <c r="Q1723" i="6" s="1"/>
  <c r="J1723" i="6"/>
  <c r="V289" i="9"/>
  <c r="Q289" i="6" s="1"/>
  <c r="J289" i="6"/>
  <c r="AA289" i="6" s="1"/>
  <c r="V1713" i="9"/>
  <c r="Q1713" i="6" s="1"/>
  <c r="J1713" i="6"/>
  <c r="AA1713" i="6" s="1"/>
  <c r="V38" i="9"/>
  <c r="Q38" i="6" s="1"/>
  <c r="J38" i="6"/>
  <c r="AA38" i="6" s="1"/>
  <c r="J1900" i="6"/>
  <c r="AA1900" i="6" s="1"/>
  <c r="V809" i="9"/>
  <c r="Q809" i="6" s="1"/>
  <c r="J809" i="6"/>
  <c r="AA809" i="6" s="1"/>
  <c r="V958" i="9"/>
  <c r="Q958" i="6" s="1"/>
  <c r="J958" i="6"/>
  <c r="AA958" i="6" s="1"/>
  <c r="V1224" i="9"/>
  <c r="Q1224" i="6" s="1"/>
  <c r="J1224" i="6"/>
  <c r="AA1224" i="6" s="1"/>
  <c r="J1185" i="6"/>
  <c r="AA1185" i="6" s="1"/>
  <c r="V1511" i="9"/>
  <c r="Q1511" i="6" s="1"/>
  <c r="J1511" i="6"/>
  <c r="AA1511" i="6" s="1"/>
  <c r="V625" i="9"/>
  <c r="Q625" i="6" s="1"/>
  <c r="J625" i="6"/>
  <c r="AA625" i="6" s="1"/>
  <c r="V144" i="9"/>
  <c r="Q144" i="6" s="1"/>
  <c r="J144" i="6"/>
  <c r="AA144" i="6" s="1"/>
  <c r="V694" i="9"/>
  <c r="Q694" i="6" s="1"/>
  <c r="J694" i="6"/>
  <c r="AA694" i="6" s="1"/>
  <c r="V330" i="9"/>
  <c r="Q330" i="6" s="1"/>
  <c r="J330" i="6"/>
  <c r="AA330" i="6" s="1"/>
  <c r="V941" i="9"/>
  <c r="Q941" i="6" s="1"/>
  <c r="J941" i="6"/>
  <c r="AA941" i="6" s="1"/>
  <c r="V449" i="9"/>
  <c r="Q449" i="6" s="1"/>
  <c r="J449" i="6"/>
  <c r="AA449" i="6" s="1"/>
  <c r="V1395" i="9"/>
  <c r="Q1395" i="6" s="1"/>
  <c r="J1395" i="6"/>
  <c r="AA1395" i="6" s="1"/>
  <c r="V366" i="9"/>
  <c r="Q366" i="6" s="1"/>
  <c r="J366" i="6"/>
  <c r="AA366" i="6" s="1"/>
  <c r="V653" i="9"/>
  <c r="Q653" i="6" s="1"/>
  <c r="J653" i="6"/>
  <c r="AA653" i="6" s="1"/>
  <c r="V1673" i="9"/>
  <c r="Q1673" i="6" s="1"/>
  <c r="J1673" i="6"/>
  <c r="AA1673" i="6" s="1"/>
  <c r="V169" i="9"/>
  <c r="Q169" i="6" s="1"/>
  <c r="J169" i="6"/>
  <c r="V211" i="9"/>
  <c r="Q211" i="6" s="1"/>
  <c r="J211" i="6"/>
  <c r="AA211" i="6" s="1"/>
  <c r="V60" i="9"/>
  <c r="Q60" i="6" s="1"/>
  <c r="J60" i="6"/>
  <c r="AA60" i="6" s="1"/>
  <c r="V1157" i="9"/>
  <c r="Q1157" i="6" s="1"/>
  <c r="J1157" i="6"/>
  <c r="J1899" i="6"/>
  <c r="AA1899" i="6" s="1"/>
  <c r="J1948" i="6"/>
  <c r="AA1948" i="6" s="1"/>
  <c r="V476" i="9"/>
  <c r="Q476" i="6" s="1"/>
  <c r="J476" i="6"/>
  <c r="AA476" i="6" s="1"/>
  <c r="V1261" i="9"/>
  <c r="Q1261" i="6" s="1"/>
  <c r="J1261" i="6"/>
  <c r="AA1261" i="6" s="1"/>
  <c r="R1261" i="6"/>
  <c r="AI1261" i="6" s="1"/>
  <c r="V749" i="9"/>
  <c r="Q749" i="6" s="1"/>
  <c r="J749" i="6"/>
  <c r="AA749" i="6" s="1"/>
  <c r="V814" i="9"/>
  <c r="Q814" i="6" s="1"/>
  <c r="J814" i="6"/>
  <c r="V1166" i="9"/>
  <c r="Q1166" i="6" s="1"/>
  <c r="J1166" i="6"/>
  <c r="AA1166" i="6" s="1"/>
  <c r="V306" i="9"/>
  <c r="Q306" i="6" s="1"/>
  <c r="J306" i="6"/>
  <c r="AA306" i="6" s="1"/>
  <c r="V1849" i="9"/>
  <c r="Q1849" i="6" s="1"/>
  <c r="J1849" i="6"/>
  <c r="AA1849" i="6" s="1"/>
  <c r="V1033" i="9"/>
  <c r="Q1033" i="6" s="1"/>
  <c r="J1033" i="6"/>
  <c r="AA1033" i="6" s="1"/>
  <c r="V632" i="9"/>
  <c r="Q632" i="6" s="1"/>
  <c r="J632" i="6"/>
  <c r="AA632" i="6" s="1"/>
  <c r="V1040" i="9"/>
  <c r="Q1040" i="6" s="1"/>
  <c r="J1040" i="6"/>
  <c r="AA1040" i="6" s="1"/>
  <c r="V1771" i="9"/>
  <c r="Q1771" i="6" s="1"/>
  <c r="J1771" i="6"/>
  <c r="AA1771" i="6" s="1"/>
  <c r="V1455" i="9"/>
  <c r="Q1455" i="6" s="1"/>
  <c r="J1455" i="6"/>
  <c r="AA1455" i="6" s="1"/>
  <c r="V457" i="9"/>
  <c r="Q457" i="6" s="1"/>
  <c r="J457" i="6"/>
  <c r="AA457" i="6" s="1"/>
  <c r="V963" i="9"/>
  <c r="Q963" i="6" s="1"/>
  <c r="J963" i="6"/>
  <c r="AA963" i="6" s="1"/>
  <c r="V1721" i="9"/>
  <c r="Q1721" i="6" s="1"/>
  <c r="J1721" i="6"/>
  <c r="AA1721" i="6" s="1"/>
  <c r="V1461" i="9"/>
  <c r="Q1461" i="6" s="1"/>
  <c r="J1461" i="6"/>
  <c r="AA1461" i="6" s="1"/>
  <c r="J379" i="6"/>
  <c r="AA379" i="6" s="1"/>
  <c r="V298" i="9"/>
  <c r="Q298" i="6" s="1"/>
  <c r="J298" i="6"/>
  <c r="AA298" i="6" s="1"/>
  <c r="J795" i="6"/>
  <c r="AA795" i="6" s="1"/>
  <c r="V1436" i="9"/>
  <c r="Q1436" i="6" s="1"/>
  <c r="J1436" i="6"/>
  <c r="AA1436" i="6" s="1"/>
  <c r="V1253" i="9"/>
  <c r="Q1253" i="6" s="1"/>
  <c r="J1253" i="6"/>
  <c r="AA1253" i="6" s="1"/>
  <c r="V1812" i="9"/>
  <c r="Q1812" i="6" s="1"/>
  <c r="J1812" i="6"/>
  <c r="AA1812" i="6" s="1"/>
  <c r="V594" i="9"/>
  <c r="Q594" i="6" s="1"/>
  <c r="J594" i="6"/>
  <c r="AA594" i="6" s="1"/>
  <c r="V119" i="9"/>
  <c r="Q119" i="6" s="1"/>
  <c r="J119" i="6"/>
  <c r="AA119" i="6" s="1"/>
  <c r="V155" i="9"/>
  <c r="Q155" i="6" s="1"/>
  <c r="J155" i="6"/>
  <c r="V26" i="9"/>
  <c r="Q26" i="6" s="1"/>
  <c r="J26" i="6"/>
  <c r="AA26" i="6" s="1"/>
  <c r="J864" i="6"/>
  <c r="AA864" i="6" s="1"/>
  <c r="V1830" i="9"/>
  <c r="Q1830" i="6" s="1"/>
  <c r="J1830" i="6"/>
  <c r="AA1830" i="6" s="1"/>
  <c r="V1082" i="9"/>
  <c r="Q1082" i="6" s="1"/>
  <c r="J1082" i="6"/>
  <c r="V275" i="9"/>
  <c r="Q275" i="6" s="1"/>
  <c r="J275" i="6"/>
  <c r="AA275" i="6" s="1"/>
  <c r="V510" i="9"/>
  <c r="Q510" i="6" s="1"/>
  <c r="J510" i="6"/>
  <c r="AA510" i="6" s="1"/>
  <c r="V1391" i="9"/>
  <c r="Q1391" i="6" s="1"/>
  <c r="J1391" i="6"/>
  <c r="AA1391" i="6" s="1"/>
  <c r="R1391" i="6"/>
  <c r="AI1391" i="6" s="1"/>
  <c r="V709" i="9"/>
  <c r="Q709" i="6" s="1"/>
  <c r="J709" i="6"/>
  <c r="AA709" i="6" s="1"/>
  <c r="V534" i="9"/>
  <c r="Q534" i="6" s="1"/>
  <c r="J534" i="6"/>
  <c r="AA534" i="6" s="1"/>
  <c r="V779" i="9"/>
  <c r="Q779" i="6" s="1"/>
  <c r="J779" i="6"/>
  <c r="AA779" i="6" s="1"/>
  <c r="V819" i="9"/>
  <c r="Q819" i="6" s="1"/>
  <c r="J819" i="6"/>
  <c r="AA819" i="6" s="1"/>
  <c r="V486" i="9"/>
  <c r="Q486" i="6" s="1"/>
  <c r="J486" i="6"/>
  <c r="AA486" i="6" s="1"/>
  <c r="V521" i="9"/>
  <c r="Q521" i="6" s="1"/>
  <c r="J521" i="6"/>
  <c r="AA521" i="6" s="1"/>
  <c r="V730" i="9"/>
  <c r="Q730" i="6" s="1"/>
  <c r="J730" i="6"/>
  <c r="AA730" i="6" s="1"/>
  <c r="V613" i="9"/>
  <c r="Q613" i="6" s="1"/>
  <c r="J613" i="6"/>
  <c r="AA613" i="6" s="1"/>
  <c r="V898" i="9"/>
  <c r="Q898" i="6" s="1"/>
  <c r="J898" i="6"/>
  <c r="AA898" i="6" s="1"/>
  <c r="V34" i="9"/>
  <c r="Q34" i="6" s="1"/>
  <c r="J34" i="6"/>
  <c r="AA34" i="6" s="1"/>
  <c r="V381" i="9"/>
  <c r="Q381" i="6" s="1"/>
  <c r="J381" i="6"/>
  <c r="AA381" i="6" s="1"/>
  <c r="V1477" i="9"/>
  <c r="Q1477" i="6" s="1"/>
  <c r="J1477" i="6"/>
  <c r="AA1477" i="6" s="1"/>
  <c r="V1684" i="9"/>
  <c r="Q1684" i="6" s="1"/>
  <c r="J1684" i="6"/>
  <c r="AA1684" i="6" s="1"/>
  <c r="V1612" i="9"/>
  <c r="Q1612" i="6" s="1"/>
  <c r="J1612" i="6"/>
  <c r="AA1612" i="6" s="1"/>
  <c r="V640" i="9"/>
  <c r="Q640" i="6" s="1"/>
  <c r="J640" i="6"/>
  <c r="AA640" i="6" s="1"/>
  <c r="J397" i="6"/>
  <c r="AA397" i="6" s="1"/>
  <c r="V1450" i="9"/>
  <c r="Q1450" i="6" s="1"/>
  <c r="J1450" i="6"/>
  <c r="AA1450" i="6" s="1"/>
  <c r="V1633" i="9"/>
  <c r="Q1633" i="6" s="1"/>
  <c r="J1633" i="6"/>
  <c r="AA1633" i="6" s="1"/>
  <c r="V1589" i="9"/>
  <c r="Q1589" i="6" s="1"/>
  <c r="J1589" i="6"/>
  <c r="AA1589" i="6" s="1"/>
  <c r="V104" i="9"/>
  <c r="Q104" i="6" s="1"/>
  <c r="J104" i="6"/>
  <c r="AA104" i="6" s="1"/>
  <c r="V842" i="9"/>
  <c r="Q842" i="6" s="1"/>
  <c r="J842" i="6"/>
  <c r="AA842" i="6" s="1"/>
  <c r="V648" i="9"/>
  <c r="Q648" i="6" s="1"/>
  <c r="J648" i="6"/>
  <c r="AA648" i="6" s="1"/>
  <c r="V1071" i="9"/>
  <c r="Q1071" i="6" s="1"/>
  <c r="J1071" i="6"/>
  <c r="AA1071" i="6" s="1"/>
  <c r="V1392" i="9"/>
  <c r="Q1392" i="6" s="1"/>
  <c r="J1392" i="6"/>
  <c r="AA1392" i="6" s="1"/>
  <c r="V1049" i="9"/>
  <c r="Q1049" i="6" s="1"/>
  <c r="J1049" i="6"/>
  <c r="AA1049" i="6" s="1"/>
  <c r="V228" i="9"/>
  <c r="Q228" i="6" s="1"/>
  <c r="J228" i="6"/>
  <c r="AA228" i="6" s="1"/>
  <c r="V553" i="9"/>
  <c r="Q553" i="6" s="1"/>
  <c r="J553" i="6"/>
  <c r="V583" i="9"/>
  <c r="Q583" i="6" s="1"/>
  <c r="J583" i="6"/>
  <c r="AA583" i="6" s="1"/>
  <c r="V995" i="9"/>
  <c r="Q995" i="6" s="1"/>
  <c r="J995" i="6"/>
  <c r="AA995" i="6" s="1"/>
  <c r="J467" i="6"/>
  <c r="AA467" i="6" s="1"/>
  <c r="V16" i="9"/>
  <c r="Q16" i="6" s="1"/>
  <c r="J16" i="6"/>
  <c r="AA16" i="6" s="1"/>
  <c r="V693" i="9"/>
  <c r="Q693" i="6" s="1"/>
  <c r="J693" i="6"/>
  <c r="AA693" i="6" s="1"/>
  <c r="V1857" i="9"/>
  <c r="Q1857" i="6" s="1"/>
  <c r="J1857" i="6"/>
  <c r="AA1857" i="6" s="1"/>
  <c r="V351" i="9"/>
  <c r="Q351" i="6" s="1"/>
  <c r="J351" i="6"/>
  <c r="AA351" i="6" s="1"/>
  <c r="V1767" i="9"/>
  <c r="Q1767" i="6" s="1"/>
  <c r="J1767" i="6"/>
  <c r="AA1767" i="6" s="1"/>
  <c r="V589" i="9"/>
  <c r="Q589" i="6" s="1"/>
  <c r="J589" i="6"/>
  <c r="AA589" i="6" s="1"/>
  <c r="V1493" i="9"/>
  <c r="Q1493" i="6" s="1"/>
  <c r="J1493" i="6"/>
  <c r="AA1493" i="6" s="1"/>
  <c r="V1187" i="9"/>
  <c r="Q1187" i="6" s="1"/>
  <c r="J1187" i="6"/>
  <c r="AA1187" i="6" s="1"/>
  <c r="V421" i="9"/>
  <c r="Q421" i="6" s="1"/>
  <c r="J421" i="6"/>
  <c r="AA421" i="6" s="1"/>
  <c r="V447" i="9"/>
  <c r="Q447" i="6" s="1"/>
  <c r="J447" i="6"/>
  <c r="AA447" i="6" s="1"/>
  <c r="V1793" i="9"/>
  <c r="Q1793" i="6" s="1"/>
  <c r="J1793" i="6"/>
  <c r="AA1793" i="6" s="1"/>
  <c r="V607" i="9"/>
  <c r="Q607" i="6" s="1"/>
  <c r="J607" i="6"/>
  <c r="AA607" i="6" s="1"/>
  <c r="V1417" i="9"/>
  <c r="Q1417" i="6" s="1"/>
  <c r="J1417" i="6"/>
  <c r="AA1417" i="6" s="1"/>
  <c r="V401" i="9"/>
  <c r="Q401" i="6" s="1"/>
  <c r="J401" i="6"/>
  <c r="V1528" i="9"/>
  <c r="Q1528" i="6" s="1"/>
  <c r="J1528" i="6"/>
  <c r="AA1528" i="6" s="1"/>
  <c r="V214" i="9"/>
  <c r="Q214" i="6" s="1"/>
  <c r="J214" i="6"/>
  <c r="AA214" i="6" s="1"/>
  <c r="V1714" i="9"/>
  <c r="Q1714" i="6" s="1"/>
  <c r="J1714" i="6"/>
  <c r="AA1714" i="6" s="1"/>
  <c r="V481" i="9"/>
  <c r="Q481" i="6" s="1"/>
  <c r="J481" i="6"/>
  <c r="AA481" i="6" s="1"/>
  <c r="V599" i="9"/>
  <c r="Q599" i="6" s="1"/>
  <c r="J599" i="6"/>
  <c r="AA599" i="6" s="1"/>
  <c r="V847" i="9"/>
  <c r="Q847" i="6" s="1"/>
  <c r="J847" i="6"/>
  <c r="AA847" i="6" s="1"/>
  <c r="V1337" i="9"/>
  <c r="Q1337" i="6" s="1"/>
  <c r="J1337" i="6"/>
  <c r="V1583" i="9"/>
  <c r="Q1583" i="6" s="1"/>
  <c r="J1583" i="6"/>
  <c r="AA1583" i="6" s="1"/>
  <c r="V1844" i="9"/>
  <c r="Q1844" i="6" s="1"/>
  <c r="J1844" i="6"/>
  <c r="AA1844" i="6" s="1"/>
  <c r="V1330" i="9"/>
  <c r="Q1330" i="6" s="1"/>
  <c r="J1330" i="6"/>
  <c r="AA1330" i="6" s="1"/>
  <c r="R1330" i="6"/>
  <c r="AI1330" i="6" s="1"/>
  <c r="V1274" i="9"/>
  <c r="Q1274" i="6" s="1"/>
  <c r="J1274" i="6"/>
  <c r="AA1274" i="6" s="1"/>
  <c r="V1789" i="9"/>
  <c r="Q1789" i="6" s="1"/>
  <c r="J1789" i="6"/>
  <c r="AA1789" i="6" s="1"/>
  <c r="V170" i="9"/>
  <c r="Q170" i="6" s="1"/>
  <c r="J170" i="6"/>
  <c r="AA170" i="6" s="1"/>
  <c r="V826" i="9"/>
  <c r="Q826" i="6" s="1"/>
  <c r="J826" i="6"/>
  <c r="V1418" i="9"/>
  <c r="Q1418" i="6" s="1"/>
  <c r="J1418" i="6"/>
  <c r="AA1418" i="6" s="1"/>
  <c r="V991" i="9"/>
  <c r="Q991" i="6" s="1"/>
  <c r="J991" i="6"/>
  <c r="AA991" i="6" s="1"/>
  <c r="V1549" i="9"/>
  <c r="Q1549" i="6" s="1"/>
  <c r="J1549" i="6"/>
  <c r="AA1549" i="6" s="1"/>
  <c r="V216" i="9"/>
  <c r="Q216" i="6" s="1"/>
  <c r="J216" i="6"/>
  <c r="AA216" i="6" s="1"/>
  <c r="V1399" i="9"/>
  <c r="Q1399" i="6" s="1"/>
  <c r="J1399" i="6"/>
  <c r="AA1399" i="6" s="1"/>
  <c r="V907" i="9"/>
  <c r="Q907" i="6" s="1"/>
  <c r="J907" i="6"/>
  <c r="AA907" i="6" s="1"/>
  <c r="J44" i="6"/>
  <c r="AA44" i="6" s="1"/>
  <c r="V1559" i="9"/>
  <c r="Q1559" i="6" s="1"/>
  <c r="J1559" i="6"/>
  <c r="AA1559" i="6" s="1"/>
  <c r="V356" i="9"/>
  <c r="Q356" i="6" s="1"/>
  <c r="J356" i="6"/>
  <c r="AA356" i="6" s="1"/>
  <c r="V1233" i="9"/>
  <c r="Q1233" i="6" s="1"/>
  <c r="J1233" i="6"/>
  <c r="AA1233" i="6" s="1"/>
  <c r="V867" i="9"/>
  <c r="Q867" i="6" s="1"/>
  <c r="J867" i="6"/>
  <c r="AA867" i="6" s="1"/>
  <c r="V1535" i="9"/>
  <c r="Q1535" i="6" s="1"/>
  <c r="J1535" i="6"/>
  <c r="AA1535" i="6" s="1"/>
  <c r="V752" i="9"/>
  <c r="Q752" i="6" s="1"/>
  <c r="J752" i="6"/>
  <c r="AA752" i="6" s="1"/>
  <c r="V1228" i="9"/>
  <c r="Q1228" i="6" s="1"/>
  <c r="J1228" i="6"/>
  <c r="AA1228" i="6" s="1"/>
  <c r="J1801" i="6"/>
  <c r="AA1801" i="6" s="1"/>
  <c r="V507" i="9"/>
  <c r="Q507" i="6" s="1"/>
  <c r="J507" i="6"/>
  <c r="AA507" i="6" s="1"/>
  <c r="V1239" i="9"/>
  <c r="Q1239" i="6" s="1"/>
  <c r="J1239" i="6"/>
  <c r="AA1239" i="6" s="1"/>
  <c r="V950" i="9"/>
  <c r="Q950" i="6" s="1"/>
  <c r="J950" i="6"/>
  <c r="AA950" i="6" s="1"/>
  <c r="V1430" i="9"/>
  <c r="Q1430" i="6" s="1"/>
  <c r="J1430" i="6"/>
  <c r="V913" i="9"/>
  <c r="Q913" i="6" s="1"/>
  <c r="J913" i="6"/>
  <c r="AA913" i="6" s="1"/>
  <c r="V102" i="9"/>
  <c r="Q102" i="6" s="1"/>
  <c r="J102" i="6"/>
  <c r="AA102" i="6" s="1"/>
  <c r="V88" i="9"/>
  <c r="Q88" i="6" s="1"/>
  <c r="J88" i="6"/>
  <c r="AA88" i="6" s="1"/>
  <c r="V1320" i="9"/>
  <c r="Q1320" i="6" s="1"/>
  <c r="J1320" i="6"/>
  <c r="AA1320" i="6" s="1"/>
  <c r="J462" i="6"/>
  <c r="AA462" i="6" s="1"/>
  <c r="J315" i="6"/>
  <c r="AA315" i="6" s="1"/>
  <c r="V1293" i="9"/>
  <c r="Q1293" i="6" s="1"/>
  <c r="J1293" i="6"/>
  <c r="AA1293" i="6" s="1"/>
  <c r="V1563" i="9"/>
  <c r="Q1563" i="6" s="1"/>
  <c r="J1563" i="6"/>
  <c r="AA1563" i="6" s="1"/>
  <c r="J1534" i="6"/>
  <c r="AA1534" i="6" s="1"/>
  <c r="V577" i="9"/>
  <c r="Q577" i="6" s="1"/>
  <c r="J577" i="6"/>
  <c r="AA577" i="6" s="1"/>
  <c r="V1090" i="9"/>
  <c r="Q1090" i="6" s="1"/>
  <c r="J1090" i="6"/>
  <c r="AA1090" i="6" s="1"/>
  <c r="V1716" i="9"/>
  <c r="Q1716" i="6" s="1"/>
  <c r="J1716" i="6"/>
  <c r="AA1716" i="6" s="1"/>
  <c r="V61" i="9"/>
  <c r="Q61" i="6" s="1"/>
  <c r="J61" i="6"/>
  <c r="AA61" i="6" s="1"/>
  <c r="V291" i="9"/>
  <c r="Q291" i="6" s="1"/>
  <c r="J291" i="6"/>
  <c r="AA291" i="6" s="1"/>
  <c r="V1747" i="9"/>
  <c r="Q1747" i="6" s="1"/>
  <c r="J1747" i="6"/>
  <c r="AA1747" i="6" s="1"/>
  <c r="V1498" i="9"/>
  <c r="Q1498" i="6" s="1"/>
  <c r="J1498" i="6"/>
  <c r="AA1498" i="6" s="1"/>
  <c r="J1050" i="6"/>
  <c r="AA1050" i="6" s="1"/>
  <c r="R1050" i="6"/>
  <c r="AI1050" i="6" s="1"/>
  <c r="V817" i="9"/>
  <c r="Q817" i="6" s="1"/>
  <c r="J817" i="6"/>
  <c r="AA817" i="6" s="1"/>
  <c r="V1397" i="9"/>
  <c r="Q1397" i="6" s="1"/>
  <c r="J1397" i="6"/>
  <c r="AA1397" i="6" s="1"/>
  <c r="V479" i="9"/>
  <c r="Q479" i="6" s="1"/>
  <c r="J479" i="6"/>
  <c r="AA479" i="6" s="1"/>
  <c r="V1444" i="9"/>
  <c r="Q1444" i="6" s="1"/>
  <c r="J1444" i="6"/>
  <c r="AA1444" i="6" s="1"/>
  <c r="V687" i="9"/>
  <c r="Q687" i="6" s="1"/>
  <c r="J687" i="6"/>
  <c r="AA687" i="6" s="1"/>
  <c r="V224" i="9"/>
  <c r="Q224" i="6" s="1"/>
  <c r="J224" i="6"/>
  <c r="AA224" i="6" s="1"/>
  <c r="V393" i="9"/>
  <c r="Q393" i="6" s="1"/>
  <c r="J393" i="6"/>
  <c r="AA393" i="6" s="1"/>
  <c r="V194" i="9"/>
  <c r="Q194" i="6" s="1"/>
  <c r="J194" i="6"/>
  <c r="J549" i="6"/>
  <c r="AA549" i="6" s="1"/>
  <c r="V98" i="9"/>
  <c r="Q98" i="6" s="1"/>
  <c r="J98" i="6"/>
  <c r="AA98" i="6" s="1"/>
  <c r="V908" i="9"/>
  <c r="Q908" i="6" s="1"/>
  <c r="J908" i="6"/>
  <c r="AA908" i="6" s="1"/>
  <c r="V872" i="9"/>
  <c r="Q872" i="6" s="1"/>
  <c r="J872" i="6"/>
  <c r="AA872" i="6" s="1"/>
  <c r="J666" i="6"/>
  <c r="AA666" i="6" s="1"/>
  <c r="V981" i="9"/>
  <c r="Q981" i="6" s="1"/>
  <c r="J981" i="6"/>
  <c r="AA981" i="6" s="1"/>
  <c r="V1257" i="9"/>
  <c r="Q1257" i="6" s="1"/>
  <c r="J1257" i="6"/>
  <c r="AA1257" i="6" s="1"/>
  <c r="V1766" i="9"/>
  <c r="Q1766" i="6" s="1"/>
  <c r="J1766" i="6"/>
  <c r="AA1766" i="6" s="1"/>
  <c r="V113" i="9"/>
  <c r="Q113" i="6" s="1"/>
  <c r="J113" i="6"/>
  <c r="AA113" i="6" s="1"/>
  <c r="V552" i="9"/>
  <c r="Q552" i="6" s="1"/>
  <c r="J552" i="6"/>
  <c r="AA552" i="6" s="1"/>
  <c r="V567" i="9"/>
  <c r="Q567" i="6" s="1"/>
  <c r="J567" i="6"/>
  <c r="AA567" i="6" s="1"/>
  <c r="V858" i="9"/>
  <c r="Q858" i="6" s="1"/>
  <c r="J858" i="6"/>
  <c r="AA858" i="6" s="1"/>
  <c r="V1183" i="9"/>
  <c r="Q1183" i="6" s="1"/>
  <c r="J1183" i="6"/>
  <c r="AA1183" i="6" s="1"/>
  <c r="V1022" i="9"/>
  <c r="Q1022" i="6" s="1"/>
  <c r="J1022" i="6"/>
  <c r="AA1022" i="6" s="1"/>
  <c r="V1352" i="9"/>
  <c r="Q1352" i="6" s="1"/>
  <c r="J1352" i="6"/>
  <c r="AA1352" i="6" s="1"/>
  <c r="V788" i="9"/>
  <c r="Q788" i="6" s="1"/>
  <c r="J788" i="6"/>
  <c r="AA788" i="6" s="1"/>
  <c r="V1594" i="9"/>
  <c r="Q1594" i="6" s="1"/>
  <c r="J1594" i="6"/>
  <c r="AA1594" i="6" s="1"/>
  <c r="V346" i="9"/>
  <c r="Q346" i="6" s="1"/>
  <c r="J346" i="6"/>
  <c r="AA346" i="6" s="1"/>
  <c r="V655" i="9"/>
  <c r="Q655" i="6" s="1"/>
  <c r="J655" i="6"/>
  <c r="AA655" i="6" s="1"/>
  <c r="V972" i="9"/>
  <c r="Q972" i="6" s="1"/>
  <c r="J972" i="6"/>
  <c r="AA972" i="6" s="1"/>
  <c r="V372" i="9"/>
  <c r="Q372" i="6" s="1"/>
  <c r="J372" i="6"/>
  <c r="AA372" i="6" s="1"/>
  <c r="V662" i="9"/>
  <c r="Q662" i="6" s="1"/>
  <c r="J662" i="6"/>
  <c r="AA662" i="6" s="1"/>
  <c r="V996" i="9"/>
  <c r="Q996" i="6" s="1"/>
  <c r="J996" i="6"/>
  <c r="AA996" i="6" s="1"/>
  <c r="V820" i="9"/>
  <c r="Q820" i="6" s="1"/>
  <c r="J820" i="6"/>
  <c r="AA820" i="6" s="1"/>
  <c r="V1131" i="9"/>
  <c r="Q1131" i="6" s="1"/>
  <c r="J1131" i="6"/>
  <c r="AA1131" i="6" s="1"/>
  <c r="V1382" i="9"/>
  <c r="Q1382" i="6" s="1"/>
  <c r="J1382" i="6"/>
  <c r="AA1382" i="6" s="1"/>
  <c r="V65" i="9"/>
  <c r="Q65" i="6" s="1"/>
  <c r="J65" i="6"/>
  <c r="AA65" i="6" s="1"/>
  <c r="V57" i="9"/>
  <c r="Q57" i="6" s="1"/>
  <c r="J57" i="6"/>
  <c r="AA57" i="6" s="1"/>
  <c r="V611" i="9"/>
  <c r="Q611" i="6" s="1"/>
  <c r="J611" i="6"/>
  <c r="AA611" i="6" s="1"/>
  <c r="V635" i="9"/>
  <c r="Q635" i="6" s="1"/>
  <c r="J635" i="6"/>
  <c r="AA635" i="6" s="1"/>
  <c r="V705" i="9"/>
  <c r="Q705" i="6" s="1"/>
  <c r="J705" i="6"/>
  <c r="AA705" i="6" s="1"/>
  <c r="V1482" i="9"/>
  <c r="Q1482" i="6" s="1"/>
  <c r="J1482" i="6"/>
  <c r="AA1482" i="6" s="1"/>
  <c r="V924" i="9"/>
  <c r="Q924" i="6" s="1"/>
  <c r="J924" i="6"/>
  <c r="AA924" i="6" s="1"/>
  <c r="J1555" i="6"/>
  <c r="AA1555" i="6" s="1"/>
  <c r="V854" i="9"/>
  <c r="Q854" i="6" s="1"/>
  <c r="J854" i="6"/>
  <c r="AA854" i="6" s="1"/>
  <c r="V1451" i="9"/>
  <c r="Q1451" i="6" s="1"/>
  <c r="J1451" i="6"/>
  <c r="AA1451" i="6" s="1"/>
  <c r="V378" i="9"/>
  <c r="Q378" i="6" s="1"/>
  <c r="J378" i="6"/>
  <c r="AA378" i="6" s="1"/>
  <c r="V1179" i="9"/>
  <c r="Q1179" i="6" s="1"/>
  <c r="J1179" i="6"/>
  <c r="AA1179" i="6" s="1"/>
  <c r="V193" i="9"/>
  <c r="Q193" i="6" s="1"/>
  <c r="J193" i="6"/>
  <c r="AA193" i="6" s="1"/>
  <c r="V1326" i="9"/>
  <c r="Q1326" i="6" s="1"/>
  <c r="J1326" i="6"/>
  <c r="AA1326" i="6" s="1"/>
  <c r="V179" i="9"/>
  <c r="Q179" i="6" s="1"/>
  <c r="J179" i="6"/>
  <c r="AA179" i="6" s="1"/>
  <c r="V1111" i="9"/>
  <c r="Q1111" i="6" s="1"/>
  <c r="J1111" i="6"/>
  <c r="AA1111" i="6" s="1"/>
  <c r="V1827" i="9"/>
  <c r="Q1827" i="6" s="1"/>
  <c r="J1827" i="6"/>
  <c r="AA1827" i="6" s="1"/>
  <c r="V316" i="9"/>
  <c r="Q316" i="6" s="1"/>
  <c r="J316" i="6"/>
  <c r="AA316" i="6" s="1"/>
  <c r="V824" i="9"/>
  <c r="Q824" i="6" s="1"/>
  <c r="J824" i="6"/>
  <c r="AA824" i="6" s="1"/>
  <c r="V114" i="9"/>
  <c r="Q114" i="6" s="1"/>
  <c r="J114" i="6"/>
  <c r="AA114" i="6" s="1"/>
  <c r="V1615" i="9"/>
  <c r="Q1615" i="6" s="1"/>
  <c r="J1615" i="6"/>
  <c r="AA1615" i="6" s="1"/>
  <c r="V1736" i="9"/>
  <c r="Q1736" i="6" s="1"/>
  <c r="J1736" i="6"/>
  <c r="AA1736" i="6" s="1"/>
  <c r="V637" i="9"/>
  <c r="Q637" i="6" s="1"/>
  <c r="J637" i="6"/>
  <c r="AA637" i="6" s="1"/>
  <c r="V727" i="9"/>
  <c r="Q727" i="6" s="1"/>
  <c r="J727" i="6"/>
  <c r="AA727" i="6" s="1"/>
  <c r="V1204" i="9"/>
  <c r="Q1204" i="6" s="1"/>
  <c r="J1204" i="6"/>
  <c r="AA1204" i="6" s="1"/>
  <c r="V1102" i="9"/>
  <c r="Q1102" i="6" s="1"/>
  <c r="J1102" i="6"/>
  <c r="AA1102" i="6" s="1"/>
  <c r="V559" i="9"/>
  <c r="Q559" i="6" s="1"/>
  <c r="J559" i="6"/>
  <c r="AA559" i="6" s="1"/>
  <c r="K209" i="6"/>
  <c r="N1220" i="6"/>
  <c r="AE1220" i="6" s="1"/>
  <c r="P103" i="6"/>
  <c r="AG103" i="6" s="1"/>
  <c r="N1521" i="6"/>
  <c r="AE1521" i="6" s="1"/>
  <c r="V1378" i="9"/>
  <c r="Q1378" i="6" s="1"/>
  <c r="O1378" i="6"/>
  <c r="AF1378" i="6" s="1"/>
  <c r="K20" i="6"/>
  <c r="AB20" i="6" s="1"/>
  <c r="M13" i="6"/>
  <c r="AD13" i="6" s="1"/>
  <c r="M12" i="6"/>
  <c r="AD12" i="6" s="1"/>
  <c r="P81" i="6"/>
  <c r="AG81" i="6" s="1"/>
  <c r="V33" i="9"/>
  <c r="Q33" i="6" s="1"/>
  <c r="N33" i="6"/>
  <c r="AE33" i="6" s="1"/>
  <c r="O1832" i="6"/>
  <c r="AF1832" i="6" s="1"/>
  <c r="P87" i="6"/>
  <c r="AG87" i="6" s="1"/>
  <c r="K1696" i="6"/>
  <c r="AB1696" i="6" s="1"/>
  <c r="V1302" i="9"/>
  <c r="Q1302" i="6" s="1"/>
  <c r="M1302" i="6"/>
  <c r="AD1302" i="6" s="1"/>
  <c r="O1409" i="6"/>
  <c r="AF1409" i="6" s="1"/>
  <c r="M361" i="6"/>
  <c r="AD361" i="6" s="1"/>
  <c r="N93" i="6"/>
  <c r="AE93" i="6" s="1"/>
  <c r="V221" i="9"/>
  <c r="Q221" i="6" s="1"/>
  <c r="O221" i="6"/>
  <c r="AF221" i="6" s="1"/>
  <c r="V73" i="9"/>
  <c r="Q73" i="6" s="1"/>
  <c r="M73" i="6"/>
  <c r="AD73" i="6" s="1"/>
  <c r="V246" i="9"/>
  <c r="Q246" i="6" s="1"/>
  <c r="P246" i="6"/>
  <c r="AG246" i="6" s="1"/>
  <c r="V333" i="9"/>
  <c r="Q333" i="6" s="1"/>
  <c r="K333" i="6"/>
  <c r="AB333" i="6" s="1"/>
  <c r="N670" i="6"/>
  <c r="O877" i="6"/>
  <c r="AF877" i="6" s="1"/>
  <c r="K99" i="6"/>
  <c r="AB99" i="6" s="1"/>
  <c r="N525" i="6"/>
  <c r="AE525" i="6" s="1"/>
  <c r="P733" i="6"/>
  <c r="AG733" i="6" s="1"/>
  <c r="V1610" i="9"/>
  <c r="Q1610" i="6" s="1"/>
  <c r="N1610" i="6"/>
  <c r="AE1610" i="6" s="1"/>
  <c r="P1045" i="6"/>
  <c r="AG1045" i="6" s="1"/>
  <c r="K1509" i="6"/>
  <c r="AB1509" i="6" s="1"/>
  <c r="P168" i="6"/>
  <c r="AG168" i="6" s="1"/>
  <c r="K328" i="6"/>
  <c r="AB328" i="6" s="1"/>
  <c r="P336" i="6"/>
  <c r="AG336" i="6" s="1"/>
  <c r="O231" i="6"/>
  <c r="AF231" i="6" s="1"/>
  <c r="K533" i="6"/>
  <c r="AB533" i="6" s="1"/>
  <c r="K652" i="6"/>
  <c r="AB652" i="6" s="1"/>
  <c r="K686" i="6"/>
  <c r="AB686" i="6" s="1"/>
  <c r="V1534" i="9"/>
  <c r="Q1534" i="6" s="1"/>
  <c r="P1534" i="6"/>
  <c r="AG1534" i="6" s="1"/>
  <c r="V501" i="9"/>
  <c r="Q501" i="6" s="1"/>
  <c r="K501" i="6"/>
  <c r="AB501" i="6" s="1"/>
  <c r="V124" i="9"/>
  <c r="Q124" i="6" s="1"/>
  <c r="O124" i="6"/>
  <c r="AF124" i="6" s="1"/>
  <c r="V1380" i="9"/>
  <c r="Q1380" i="6" s="1"/>
  <c r="AH1380" i="6" s="1"/>
  <c r="N278" i="6"/>
  <c r="K248" i="6"/>
  <c r="AB248" i="6" s="1"/>
  <c r="K1617" i="6"/>
  <c r="AB1617" i="6" s="1"/>
  <c r="V512" i="9"/>
  <c r="Q512" i="6" s="1"/>
  <c r="K512" i="6"/>
  <c r="AB512" i="6" s="1"/>
  <c r="M166" i="6"/>
  <c r="AD166" i="6" s="1"/>
  <c r="K45" i="6"/>
  <c r="AB45" i="6" s="1"/>
  <c r="P1551" i="6"/>
  <c r="AG1551" i="6" s="1"/>
  <c r="V1376" i="9"/>
  <c r="Q1376" i="6" s="1"/>
  <c r="O1376" i="6"/>
  <c r="AF1376" i="6" s="1"/>
  <c r="K970" i="6"/>
  <c r="AB970" i="6" s="1"/>
  <c r="N103" i="6"/>
  <c r="AE103" i="6" s="1"/>
  <c r="V25" i="9"/>
  <c r="Q25" i="6" s="1"/>
  <c r="P25" i="6"/>
  <c r="AG25" i="6" s="1"/>
  <c r="M190" i="6"/>
  <c r="AD190" i="6" s="1"/>
  <c r="K466" i="6"/>
  <c r="AB466" i="6" s="1"/>
  <c r="N48" i="6"/>
  <c r="AE48" i="6" s="1"/>
  <c r="V379" i="9"/>
  <c r="Q379" i="6" s="1"/>
  <c r="P379" i="6"/>
  <c r="AG379" i="6" s="1"/>
  <c r="O560" i="6"/>
  <c r="AF560" i="6" s="1"/>
  <c r="V774" i="9"/>
  <c r="Q774" i="6" s="1"/>
  <c r="M774" i="6"/>
  <c r="AD774" i="6" s="1"/>
  <c r="K150" i="6"/>
  <c r="V156" i="9"/>
  <c r="Q156" i="6" s="1"/>
  <c r="P156" i="6"/>
  <c r="AG156" i="6" s="1"/>
  <c r="V1555" i="9"/>
  <c r="Q1555" i="6" s="1"/>
  <c r="M1555" i="6"/>
  <c r="AD1555" i="6" s="1"/>
  <c r="V1631" i="9"/>
  <c r="Q1631" i="6" s="1"/>
  <c r="P1631" i="6"/>
  <c r="AG1631" i="6" s="1"/>
  <c r="O1221" i="6"/>
  <c r="AF1221" i="6" s="1"/>
  <c r="V1361" i="9"/>
  <c r="Q1361" i="6" s="1"/>
  <c r="N1361" i="6"/>
  <c r="AE1361" i="6" s="1"/>
  <c r="V666" i="9"/>
  <c r="Q666" i="6" s="1"/>
  <c r="N666" i="6"/>
  <c r="AE666" i="6" s="1"/>
  <c r="K1025" i="6"/>
  <c r="AB1025" i="6" s="1"/>
  <c r="N519" i="6"/>
  <c r="AE519" i="6" s="1"/>
  <c r="V1801" i="9"/>
  <c r="Q1801" i="6" s="1"/>
  <c r="O1801" i="6"/>
  <c r="AF1801" i="6" s="1"/>
  <c r="K601" i="6"/>
  <c r="AB601" i="6" s="1"/>
  <c r="O1672" i="6"/>
  <c r="AF1672" i="6" s="1"/>
  <c r="O442" i="6"/>
  <c r="AF442" i="6" s="1"/>
  <c r="P938" i="6"/>
  <c r="AG938" i="6" s="1"/>
  <c r="P787" i="6"/>
  <c r="AG787" i="6" s="1"/>
  <c r="K159" i="6"/>
  <c r="AB159" i="6" s="1"/>
  <c r="V1850" i="9"/>
  <c r="Q1850" i="6" s="1"/>
  <c r="P1850" i="6"/>
  <c r="AG1850" i="6" s="1"/>
  <c r="N302" i="6"/>
  <c r="AE302" i="6" s="1"/>
  <c r="O1143" i="6"/>
  <c r="AF1143" i="6" s="1"/>
  <c r="O1806" i="6"/>
  <c r="AF1806" i="6" s="1"/>
  <c r="W1806" i="6"/>
  <c r="AN1806" i="6" s="1"/>
  <c r="O1211" i="6"/>
  <c r="AF1211" i="6" s="1"/>
  <c r="V1175" i="9"/>
  <c r="Q1175" i="6" s="1"/>
  <c r="M1175" i="6"/>
  <c r="AD1175" i="6" s="1"/>
  <c r="M1404" i="6"/>
  <c r="AD1404" i="6" s="1"/>
  <c r="V359" i="9"/>
  <c r="Q359" i="6" s="1"/>
  <c r="M359" i="6"/>
  <c r="O951" i="6"/>
  <c r="AF951" i="6" s="1"/>
  <c r="K889" i="6"/>
  <c r="AB889" i="6" s="1"/>
  <c r="K985" i="6"/>
  <c r="AB985" i="6" s="1"/>
  <c r="P1051" i="6"/>
  <c r="AG1051" i="6" s="1"/>
  <c r="V467" i="9"/>
  <c r="Q467" i="6" s="1"/>
  <c r="K467" i="6"/>
  <c r="AB467" i="6" s="1"/>
  <c r="K141" i="6"/>
  <c r="AB141" i="6" s="1"/>
  <c r="P1488" i="6"/>
  <c r="AG1488" i="6" s="1"/>
  <c r="P1617" i="6"/>
  <c r="AG1617" i="6" s="1"/>
  <c r="P1538" i="6"/>
  <c r="AG1538" i="6" s="1"/>
  <c r="V1474" i="9"/>
  <c r="Q1474" i="6" s="1"/>
  <c r="M1474" i="6"/>
  <c r="AD1474" i="6" s="1"/>
  <c r="V1185" i="9"/>
  <c r="Q1185" i="6" s="1"/>
  <c r="K1185" i="6"/>
  <c r="AB1185" i="6" s="1"/>
  <c r="M1835" i="6"/>
  <c r="AD1835" i="6" s="1"/>
  <c r="M1654" i="6"/>
  <c r="AD1654" i="6" s="1"/>
  <c r="U1654" i="6"/>
  <c r="AL1654" i="6" s="1"/>
  <c r="P744" i="6"/>
  <c r="AG744" i="6" s="1"/>
  <c r="V581" i="9"/>
  <c r="Q581" i="6" s="1"/>
  <c r="K581" i="6"/>
  <c r="AB581" i="6" s="1"/>
  <c r="K1220" i="6"/>
  <c r="AB1220" i="6" s="1"/>
  <c r="N1639" i="6"/>
  <c r="AE1639" i="6" s="1"/>
  <c r="V1706" i="9"/>
  <c r="Q1706" i="6" s="1"/>
  <c r="O1706" i="6"/>
  <c r="AF1706" i="6" s="1"/>
  <c r="O822" i="6"/>
  <c r="AF822" i="6" s="1"/>
  <c r="O860" i="6"/>
  <c r="AF860" i="6" s="1"/>
  <c r="V546" i="9"/>
  <c r="Q546" i="6" s="1"/>
  <c r="N546" i="6"/>
  <c r="AE546" i="6" s="1"/>
  <c r="M861" i="6"/>
  <c r="AD861" i="6" s="1"/>
  <c r="V1305" i="9"/>
  <c r="Q1305" i="6" s="1"/>
  <c r="O1305" i="6"/>
  <c r="AF1305" i="6" s="1"/>
  <c r="P1635" i="6"/>
  <c r="AG1635" i="6" s="1"/>
  <c r="V371" i="9"/>
  <c r="Q371" i="6" s="1"/>
  <c r="AH371" i="6" s="1"/>
  <c r="O348" i="6"/>
  <c r="AF348" i="6" s="1"/>
  <c r="O910" i="6"/>
  <c r="AF910" i="6" s="1"/>
  <c r="V44" i="9"/>
  <c r="Q44" i="6" s="1"/>
  <c r="O44" i="6"/>
  <c r="AF44" i="6" s="1"/>
  <c r="V315" i="9"/>
  <c r="Q315" i="6" s="1"/>
  <c r="O315" i="6"/>
  <c r="AF315" i="6" s="1"/>
  <c r="O978" i="6"/>
  <c r="V264" i="9"/>
  <c r="Q264" i="6" s="1"/>
  <c r="M264" i="6"/>
  <c r="AD264" i="6" s="1"/>
  <c r="P953" i="6"/>
  <c r="AG953" i="6" s="1"/>
  <c r="V795" i="9"/>
  <c r="Q795" i="6" s="1"/>
  <c r="N795" i="6"/>
  <c r="AE795" i="6" s="1"/>
  <c r="O1198" i="6"/>
  <c r="AF1198" i="6" s="1"/>
  <c r="V397" i="9"/>
  <c r="Q397" i="6" s="1"/>
  <c r="O397" i="6"/>
  <c r="AF397" i="6" s="1"/>
  <c r="O1139" i="6"/>
  <c r="AF1139" i="6" s="1"/>
  <c r="N406" i="6"/>
  <c r="AE406" i="6" s="1"/>
  <c r="N1512" i="6"/>
  <c r="AE1512" i="6" s="1"/>
  <c r="N1614" i="6"/>
  <c r="AE1614" i="6" s="1"/>
  <c r="O538" i="6"/>
  <c r="AF538" i="6" s="1"/>
  <c r="V138" i="9"/>
  <c r="Q138" i="6" s="1"/>
  <c r="M138" i="6"/>
  <c r="AD138" i="6" s="1"/>
  <c r="V851" i="9"/>
  <c r="Q851" i="6" s="1"/>
  <c r="K851" i="6"/>
  <c r="AB851" i="6" s="1"/>
  <c r="O1360" i="6"/>
  <c r="AF1360" i="6" s="1"/>
  <c r="K385" i="6"/>
  <c r="AB385" i="6" s="1"/>
  <c r="K769" i="6"/>
  <c r="AB769" i="6" s="1"/>
  <c r="V962" i="9"/>
  <c r="Q962" i="6" s="1"/>
  <c r="N962" i="6"/>
  <c r="AE962" i="6" s="1"/>
  <c r="O1100" i="6"/>
  <c r="AF1100" i="6" s="1"/>
  <c r="M605" i="6"/>
  <c r="AD605" i="6" s="1"/>
  <c r="V1118" i="9"/>
  <c r="Q1118" i="6" s="1"/>
  <c r="M1118" i="6"/>
  <c r="AD1118" i="6" s="1"/>
  <c r="K41" i="6"/>
  <c r="AB41" i="6" s="1"/>
  <c r="O610" i="6"/>
  <c r="AF610" i="6" s="1"/>
  <c r="V860" i="9"/>
  <c r="Q860" i="6" s="1"/>
  <c r="P860" i="6"/>
  <c r="AG860" i="6" s="1"/>
  <c r="V1297" i="9"/>
  <c r="Q1297" i="6" s="1"/>
  <c r="N1297" i="6"/>
  <c r="AE1297" i="6" s="1"/>
  <c r="O406" i="6"/>
  <c r="AF406" i="6" s="1"/>
  <c r="P302" i="6"/>
  <c r="AG302" i="6" s="1"/>
  <c r="V462" i="9"/>
  <c r="Q462" i="6" s="1"/>
  <c r="P462" i="6"/>
  <c r="AG462" i="6" s="1"/>
  <c r="O290" i="6"/>
  <c r="AF290" i="6" s="1"/>
  <c r="V319" i="9"/>
  <c r="Q319" i="6" s="1"/>
  <c r="M319" i="6"/>
  <c r="AD319" i="6" s="1"/>
  <c r="P406" i="6"/>
  <c r="AG406" i="6" s="1"/>
  <c r="P614" i="6"/>
  <c r="AG614" i="6" s="1"/>
  <c r="V789" i="9"/>
  <c r="Q789" i="6" s="1"/>
  <c r="O789" i="6"/>
  <c r="W789" i="6" s="1"/>
  <c r="AN789" i="6" s="1"/>
  <c r="V1551" i="9"/>
  <c r="Q1551" i="6" s="1"/>
  <c r="K1551" i="6"/>
  <c r="AB1551" i="6" s="1"/>
  <c r="V135" i="9"/>
  <c r="Q135" i="6" s="1"/>
  <c r="N135" i="6"/>
  <c r="AE135" i="6" s="1"/>
  <c r="V1476" i="9"/>
  <c r="Q1476" i="6" s="1"/>
  <c r="N1476" i="6"/>
  <c r="AE1476" i="6" s="1"/>
  <c r="N726" i="6"/>
  <c r="AE726" i="6" s="1"/>
  <c r="V1029" i="9"/>
  <c r="Q1029" i="6" s="1"/>
  <c r="M1029" i="6"/>
  <c r="N1112" i="6"/>
  <c r="AE1112" i="6" s="1"/>
  <c r="V1050" i="9"/>
  <c r="Q1050" i="6" s="1"/>
  <c r="K1050" i="6"/>
  <c r="AB1050" i="6" s="1"/>
  <c r="V682" i="9"/>
  <c r="Q682" i="6" s="1"/>
  <c r="M682" i="6"/>
  <c r="AD682" i="6" s="1"/>
  <c r="P331" i="6"/>
  <c r="AG331" i="6" s="1"/>
  <c r="K1180" i="6"/>
  <c r="AB1180" i="6" s="1"/>
  <c r="P247" i="6"/>
  <c r="AG247" i="6" s="1"/>
  <c r="K292" i="6"/>
  <c r="AB292" i="6" s="1"/>
  <c r="K487" i="6"/>
  <c r="AB487" i="6" s="1"/>
  <c r="K710" i="6"/>
  <c r="AB710" i="6" s="1"/>
  <c r="P1007" i="6"/>
  <c r="AG1007" i="6" s="1"/>
  <c r="P951" i="6"/>
  <c r="AG951" i="6" s="1"/>
  <c r="K920" i="6"/>
  <c r="AB920" i="6" s="1"/>
  <c r="P1180" i="6"/>
  <c r="AG1180" i="6" s="1"/>
  <c r="N172" i="6"/>
  <c r="AE172" i="6" s="1"/>
  <c r="K664" i="6"/>
  <c r="AB664" i="6" s="1"/>
  <c r="P766" i="6"/>
  <c r="AG766" i="6" s="1"/>
  <c r="K797" i="6"/>
  <c r="AB797" i="6" s="1"/>
  <c r="K460" i="6"/>
  <c r="AB460" i="6" s="1"/>
  <c r="M75" i="6"/>
  <c r="AD75" i="6" s="1"/>
  <c r="V864" i="9"/>
  <c r="Q864" i="6" s="1"/>
  <c r="K864" i="6"/>
  <c r="AB864" i="6" s="1"/>
  <c r="V545" i="9"/>
  <c r="Q545" i="6" s="1"/>
  <c r="K545" i="6"/>
  <c r="AB545" i="6" s="1"/>
  <c r="N524" i="6"/>
  <c r="AE524" i="6" s="1"/>
  <c r="K590" i="6"/>
  <c r="AB590" i="6" s="1"/>
  <c r="K870" i="6"/>
  <c r="AB870" i="6" s="1"/>
  <c r="V284" i="9"/>
  <c r="Q284" i="6" s="1"/>
  <c r="P284" i="6"/>
  <c r="AG284" i="6" s="1"/>
  <c r="P198" i="6"/>
  <c r="AG198" i="6" s="1"/>
  <c r="P365" i="6"/>
  <c r="AG365" i="6" s="1"/>
  <c r="X365" i="6"/>
  <c r="AO365" i="6" s="1"/>
  <c r="P28" i="6"/>
  <c r="AG28" i="6" s="1"/>
  <c r="V325" i="9"/>
  <c r="Q325" i="6" s="1"/>
  <c r="P325" i="6"/>
  <c r="AG325" i="6" s="1"/>
  <c r="V549" i="9"/>
  <c r="Q549" i="6" s="1"/>
  <c r="K549" i="6"/>
  <c r="AB549" i="6" s="1"/>
  <c r="K574" i="6"/>
  <c r="AB574" i="6" s="1"/>
  <c r="V277" i="9"/>
  <c r="Q277" i="6" s="1"/>
  <c r="P277" i="6"/>
  <c r="AG277" i="6" s="1"/>
  <c r="N121" i="6"/>
  <c r="AE121" i="6" s="1"/>
  <c r="N247" i="6"/>
  <c r="AE247" i="6" s="1"/>
  <c r="M1915" i="6"/>
  <c r="AD1915" i="6" s="1"/>
  <c r="M1892" i="6"/>
  <c r="N1905" i="6"/>
  <c r="AE1905" i="6" s="1"/>
  <c r="O1918" i="6"/>
  <c r="AF1918" i="6" s="1"/>
  <c r="N1893" i="6"/>
  <c r="V1899" i="9"/>
  <c r="Q1899" i="6" s="1"/>
  <c r="N1882" i="6"/>
  <c r="AE1882" i="6" s="1"/>
  <c r="M1903" i="6"/>
  <c r="O1878" i="6"/>
  <c r="AF1878" i="6" s="1"/>
  <c r="N28" i="6"/>
  <c r="AE28" i="6" s="1"/>
  <c r="N1887" i="6"/>
  <c r="AE1887" i="6" s="1"/>
  <c r="N1891" i="6"/>
  <c r="AE1891" i="6" s="1"/>
  <c r="N1907" i="6"/>
  <c r="AE1907" i="6" s="1"/>
  <c r="N1877" i="6"/>
  <c r="AE1877" i="6" s="1"/>
  <c r="P1886" i="6"/>
  <c r="AG1886" i="6" s="1"/>
  <c r="K1883" i="6"/>
  <c r="AB1883" i="6" s="1"/>
  <c r="V1905" i="9"/>
  <c r="Q1905" i="6" s="1"/>
  <c r="O1905" i="6"/>
  <c r="AF1905" i="6" s="1"/>
  <c r="O1883" i="6"/>
  <c r="AF1883" i="6" s="1"/>
  <c r="N1898" i="6"/>
  <c r="AE1898" i="6" s="1"/>
  <c r="V1889" i="9"/>
  <c r="Q1889" i="6" s="1"/>
  <c r="M1889" i="6"/>
  <c r="AD1889" i="6" s="1"/>
  <c r="V1906" i="9"/>
  <c r="Q1906" i="6" s="1"/>
  <c r="P1906" i="6"/>
  <c r="AG1906" i="6" s="1"/>
  <c r="M1897" i="6"/>
  <c r="AD1897" i="6" s="1"/>
  <c r="M1895" i="6"/>
  <c r="AD1895" i="6" s="1"/>
  <c r="M1914" i="6"/>
  <c r="AD1914" i="6" s="1"/>
  <c r="N1910" i="6"/>
  <c r="AE1910" i="6" s="1"/>
  <c r="V1892" i="9"/>
  <c r="Q1892" i="6" s="1"/>
  <c r="O1892" i="6"/>
  <c r="AF1892" i="6" s="1"/>
  <c r="P1904" i="6"/>
  <c r="AG1904" i="6" s="1"/>
  <c r="V1918" i="9"/>
  <c r="Q1918" i="6" s="1"/>
  <c r="N1918" i="6"/>
  <c r="V1900" i="9"/>
  <c r="Q1900" i="6" s="1"/>
  <c r="P1900" i="6"/>
  <c r="AG1900" i="6" s="1"/>
  <c r="M1871" i="6"/>
  <c r="AD1871" i="6" s="1"/>
  <c r="V1985" i="9"/>
  <c r="Q1985" i="6" s="1"/>
  <c r="AH1985" i="6" s="1"/>
  <c r="V1934" i="9"/>
  <c r="Q1934" i="6" s="1"/>
  <c r="V1910" i="9"/>
  <c r="Q1910" i="6" s="1"/>
  <c r="K1910" i="6"/>
  <c r="AB1910" i="6" s="1"/>
  <c r="K1888" i="6"/>
  <c r="AB1888" i="6" s="1"/>
  <c r="V1896" i="9"/>
  <c r="Q1896" i="6" s="1"/>
  <c r="N1896" i="6"/>
  <c r="AE1896" i="6" s="1"/>
  <c r="P1888" i="6"/>
  <c r="AG1888" i="6" s="1"/>
  <c r="V1990" i="9"/>
  <c r="Q1990" i="6" s="1"/>
  <c r="V1964" i="9"/>
  <c r="Q1964" i="6" s="1"/>
  <c r="N1883" i="6"/>
  <c r="AE1883" i="6" s="1"/>
  <c r="K1877" i="6"/>
  <c r="AB1877" i="6" s="1"/>
  <c r="V1897" i="9"/>
  <c r="Q1897" i="6" s="1"/>
  <c r="N1897" i="6"/>
  <c r="AE1897" i="6" s="1"/>
  <c r="K1878" i="6"/>
  <c r="AB1878" i="6" s="1"/>
  <c r="K1901" i="6"/>
  <c r="AB1901" i="6" s="1"/>
  <c r="V1881" i="9"/>
  <c r="Q1881" i="6" s="1"/>
  <c r="O1881" i="6"/>
  <c r="AF1881" i="6" s="1"/>
  <c r="P1879" i="6"/>
  <c r="AG1879" i="6" s="1"/>
  <c r="V556" i="9"/>
  <c r="Q556" i="6" s="1"/>
  <c r="J556" i="6"/>
  <c r="AA556" i="6" s="1"/>
  <c r="V1907" i="9"/>
  <c r="Q1907" i="6" s="1"/>
  <c r="J1907" i="6"/>
  <c r="AA1907" i="6" s="1"/>
  <c r="V1471" i="9"/>
  <c r="Q1471" i="6" s="1"/>
  <c r="J1471" i="6"/>
  <c r="AA1471" i="6" s="1"/>
  <c r="V383" i="9"/>
  <c r="Q383" i="6" s="1"/>
  <c r="J383" i="6"/>
  <c r="AA383" i="6" s="1"/>
  <c r="V166" i="9"/>
  <c r="Q166" i="6" s="1"/>
  <c r="J166" i="6"/>
  <c r="AA166" i="6" s="1"/>
  <c r="V1272" i="9"/>
  <c r="Q1272" i="6" s="1"/>
  <c r="J1272" i="6"/>
  <c r="AA1272" i="6" s="1"/>
  <c r="V890" i="9"/>
  <c r="Q890" i="6" s="1"/>
  <c r="J890" i="6"/>
  <c r="AA890" i="6" s="1"/>
  <c r="V1074" i="9"/>
  <c r="Q1074" i="6" s="1"/>
  <c r="J1074" i="6"/>
  <c r="AA1074" i="6" s="1"/>
  <c r="V513" i="9"/>
  <c r="Q513" i="6" s="1"/>
  <c r="J513" i="6"/>
  <c r="AA513" i="6" s="1"/>
  <c r="V1449" i="9"/>
  <c r="Q1449" i="6" s="1"/>
  <c r="J1449" i="6"/>
  <c r="AA1449" i="6" s="1"/>
  <c r="V474" i="9"/>
  <c r="Q474" i="6" s="1"/>
  <c r="J474" i="6"/>
  <c r="AA474" i="6" s="1"/>
  <c r="V252" i="9"/>
  <c r="Q252" i="6" s="1"/>
  <c r="J252" i="6"/>
  <c r="AA252" i="6" s="1"/>
  <c r="V1621" i="9"/>
  <c r="Q1621" i="6" s="1"/>
  <c r="J1621" i="6"/>
  <c r="AA1621" i="6" s="1"/>
  <c r="V1039" i="9"/>
  <c r="Q1039" i="6" s="1"/>
  <c r="J1039" i="6"/>
  <c r="AA1039" i="6" s="1"/>
  <c r="R1039" i="6"/>
  <c r="V803" i="9"/>
  <c r="Q803" i="6" s="1"/>
  <c r="J803" i="6"/>
  <c r="AA803" i="6" s="1"/>
  <c r="V1315" i="9"/>
  <c r="Q1315" i="6" s="1"/>
  <c r="J1315" i="6"/>
  <c r="AA1315" i="6" s="1"/>
  <c r="V681" i="9"/>
  <c r="Q681" i="6" s="1"/>
  <c r="J681" i="6"/>
  <c r="AA681" i="6" s="1"/>
  <c r="V168" i="9"/>
  <c r="Q168" i="6" s="1"/>
  <c r="J168" i="6"/>
  <c r="AA168" i="6" s="1"/>
  <c r="V1263" i="9"/>
  <c r="Q1263" i="6" s="1"/>
  <c r="J1263" i="6"/>
  <c r="V1867" i="9"/>
  <c r="Q1867" i="6" s="1"/>
  <c r="J1867" i="6"/>
  <c r="V902" i="9"/>
  <c r="Q902" i="6" s="1"/>
  <c r="J902" i="6"/>
  <c r="V1729" i="9"/>
  <c r="Q1729" i="6" s="1"/>
  <c r="J1729" i="6"/>
  <c r="AA1729" i="6" s="1"/>
  <c r="V1567" i="9"/>
  <c r="Q1567" i="6" s="1"/>
  <c r="J1567" i="6"/>
  <c r="V873" i="9"/>
  <c r="Q873" i="6" s="1"/>
  <c r="J873" i="6"/>
  <c r="V1703" i="9"/>
  <c r="Q1703" i="6" s="1"/>
  <c r="J1703" i="6"/>
  <c r="AA1703" i="6" s="1"/>
  <c r="V1659" i="9"/>
  <c r="Q1659" i="6" s="1"/>
  <c r="J1659" i="6"/>
  <c r="V1538" i="9"/>
  <c r="Q1538" i="6" s="1"/>
  <c r="J1538" i="6"/>
  <c r="V317" i="9"/>
  <c r="Q317" i="6" s="1"/>
  <c r="J317" i="6"/>
  <c r="V823" i="9"/>
  <c r="Q823" i="6" s="1"/>
  <c r="J823" i="6"/>
  <c r="AA823" i="6" s="1"/>
  <c r="V1079" i="9"/>
  <c r="Q1079" i="6" s="1"/>
  <c r="J1079" i="6"/>
  <c r="V1485" i="9"/>
  <c r="Q1485" i="6" s="1"/>
  <c r="J1485" i="6"/>
  <c r="AA1485" i="6" s="1"/>
  <c r="V708" i="9"/>
  <c r="Q708" i="6" s="1"/>
  <c r="J708" i="6"/>
  <c r="V763" i="9"/>
  <c r="Q763" i="6" s="1"/>
  <c r="J763" i="6"/>
  <c r="AA763" i="6" s="1"/>
  <c r="V94" i="9"/>
  <c r="Q94" i="6" s="1"/>
  <c r="J94" i="6"/>
  <c r="V714" i="9"/>
  <c r="Q714" i="6" s="1"/>
  <c r="J714" i="6"/>
  <c r="AA714" i="6" s="1"/>
  <c r="V1354" i="9"/>
  <c r="Q1354" i="6" s="1"/>
  <c r="J1354" i="6"/>
  <c r="AA1354" i="6" s="1"/>
  <c r="V1065" i="9"/>
  <c r="Q1065" i="6" s="1"/>
  <c r="J1065" i="6"/>
  <c r="AA1065" i="6" s="1"/>
  <c r="V766" i="9"/>
  <c r="Q766" i="6" s="1"/>
  <c r="J766" i="6"/>
  <c r="AA766" i="6" s="1"/>
  <c r="V353" i="9"/>
  <c r="Q353" i="6" s="1"/>
  <c r="J353" i="6"/>
  <c r="AA353" i="6" s="1"/>
  <c r="V1192" i="9"/>
  <c r="Q1192" i="6" s="1"/>
  <c r="J1192" i="6"/>
  <c r="AA1192" i="6" s="1"/>
  <c r="V1786" i="9"/>
  <c r="Q1786" i="6" s="1"/>
  <c r="J1786" i="6"/>
  <c r="V1088" i="9"/>
  <c r="Q1088" i="6" s="1"/>
  <c r="J1088" i="6"/>
  <c r="AA1088" i="6" s="1"/>
  <c r="V1754" i="9"/>
  <c r="Q1754" i="6" s="1"/>
  <c r="J1754" i="6"/>
  <c r="AA1754" i="6" s="1"/>
  <c r="V677" i="9"/>
  <c r="Q677" i="6" s="1"/>
  <c r="J677" i="6"/>
  <c r="V307" i="9"/>
  <c r="Q307" i="6" s="1"/>
  <c r="J307" i="6"/>
  <c r="V548" i="9"/>
  <c r="Q548" i="6" s="1"/>
  <c r="J548" i="6"/>
  <c r="V1210" i="9"/>
  <c r="Q1210" i="6" s="1"/>
  <c r="J1210" i="6"/>
  <c r="J744" i="6"/>
  <c r="AA744" i="6" s="1"/>
  <c r="V778" i="9"/>
  <c r="Q778" i="6" s="1"/>
  <c r="J778" i="6"/>
  <c r="AA778" i="6" s="1"/>
  <c r="V472" i="9"/>
  <c r="Q472" i="6" s="1"/>
  <c r="J472" i="6"/>
  <c r="V1098" i="9"/>
  <c r="Q1098" i="6" s="1"/>
  <c r="J1098" i="6"/>
  <c r="AA1098" i="6" s="1"/>
  <c r="V131" i="9"/>
  <c r="Q131" i="6" s="1"/>
  <c r="J131" i="6"/>
  <c r="V1774" i="9"/>
  <c r="Q1774" i="6" s="1"/>
  <c r="J1774" i="6"/>
  <c r="AA1774" i="6" s="1"/>
  <c r="V690" i="9"/>
  <c r="Q690" i="6" s="1"/>
  <c r="J690" i="6"/>
  <c r="V387" i="9"/>
  <c r="Q387" i="6" s="1"/>
  <c r="J387" i="6"/>
  <c r="AA387" i="6" s="1"/>
  <c r="V1335" i="9"/>
  <c r="Q1335" i="6" s="1"/>
  <c r="J1335" i="6"/>
  <c r="V939" i="9"/>
  <c r="Q939" i="6" s="1"/>
  <c r="J939" i="6"/>
  <c r="AA939" i="6" s="1"/>
  <c r="V1807" i="9"/>
  <c r="Q1807" i="6" s="1"/>
  <c r="J1807" i="6"/>
  <c r="AA1807" i="6" s="1"/>
  <c r="V390" i="9"/>
  <c r="Q390" i="6" s="1"/>
  <c r="J390" i="6"/>
  <c r="V969" i="9"/>
  <c r="Q969" i="6" s="1"/>
  <c r="J969" i="6"/>
  <c r="V484" i="9"/>
  <c r="Q484" i="6" s="1"/>
  <c r="J484" i="6"/>
  <c r="V1605" i="9"/>
  <c r="Q1605" i="6" s="1"/>
  <c r="J1605" i="6"/>
  <c r="AA1605" i="6" s="1"/>
  <c r="R1605" i="6"/>
  <c r="V137" i="9"/>
  <c r="Q137" i="6" s="1"/>
  <c r="J137" i="6"/>
  <c r="AA137" i="6" s="1"/>
  <c r="V1203" i="9"/>
  <c r="Q1203" i="6" s="1"/>
  <c r="J1203" i="6"/>
  <c r="AA1203" i="6" s="1"/>
  <c r="V524" i="9"/>
  <c r="Q524" i="6" s="1"/>
  <c r="J524" i="6"/>
  <c r="V566" i="9"/>
  <c r="Q566" i="6" s="1"/>
  <c r="J566" i="6"/>
  <c r="AA566" i="6" s="1"/>
  <c r="V187" i="9"/>
  <c r="Q187" i="6" s="1"/>
  <c r="J187" i="6"/>
  <c r="V218" i="9"/>
  <c r="Q218" i="6" s="1"/>
  <c r="J218" i="6"/>
  <c r="V1030" i="9"/>
  <c r="Q1030" i="6" s="1"/>
  <c r="J1030" i="6"/>
  <c r="V414" i="9"/>
  <c r="Q414" i="6" s="1"/>
  <c r="J414" i="6"/>
  <c r="AA414" i="6" s="1"/>
  <c r="V1003" i="9"/>
  <c r="Q1003" i="6" s="1"/>
  <c r="J1003" i="6"/>
  <c r="AA1003" i="6" s="1"/>
  <c r="V1112" i="9"/>
  <c r="Q1112" i="6" s="1"/>
  <c r="J1112" i="6"/>
  <c r="AA1112" i="6" s="1"/>
  <c r="V792" i="9"/>
  <c r="Q792" i="6" s="1"/>
  <c r="J792" i="6"/>
  <c r="AA792" i="6" s="1"/>
  <c r="V146" i="9"/>
  <c r="Q146" i="6" s="1"/>
  <c r="J146" i="6"/>
  <c r="V1081" i="9"/>
  <c r="Q1081" i="6" s="1"/>
  <c r="J1081" i="6"/>
  <c r="AA1081" i="6" s="1"/>
  <c r="V1346" i="9"/>
  <c r="Q1346" i="6" s="1"/>
  <c r="J1346" i="6"/>
  <c r="AA1346" i="6" s="1"/>
  <c r="V879" i="9"/>
  <c r="Q879" i="6" s="1"/>
  <c r="J879" i="6"/>
  <c r="V1909" i="9"/>
  <c r="Q1909" i="6" s="1"/>
  <c r="J1909" i="6"/>
  <c r="V1672" i="9"/>
  <c r="Q1672" i="6" s="1"/>
  <c r="J1672" i="6"/>
  <c r="V435" i="9"/>
  <c r="Q435" i="6" s="1"/>
  <c r="J435" i="6"/>
  <c r="AA435" i="6" s="1"/>
  <c r="V99" i="9"/>
  <c r="Q99" i="6" s="1"/>
  <c r="J99" i="6"/>
  <c r="AA99" i="6" s="1"/>
  <c r="V1686" i="9"/>
  <c r="Q1686" i="6" s="1"/>
  <c r="J1686" i="6"/>
  <c r="AA1686" i="6" s="1"/>
  <c r="V1137" i="9"/>
  <c r="Q1137" i="6" s="1"/>
  <c r="J1137" i="6"/>
  <c r="V1627" i="9"/>
  <c r="Q1627" i="6" s="1"/>
  <c r="J1627" i="6"/>
  <c r="V103" i="9"/>
  <c r="Q103" i="6" s="1"/>
  <c r="J103" i="6"/>
  <c r="AA103" i="6" s="1"/>
  <c r="V1145" i="9"/>
  <c r="Q1145" i="6" s="1"/>
  <c r="J1145" i="6"/>
  <c r="V1156" i="9"/>
  <c r="Q1156" i="6" s="1"/>
  <c r="J1156" i="6"/>
  <c r="AA1156" i="6" s="1"/>
  <c r="V984" i="9"/>
  <c r="Q984" i="6" s="1"/>
  <c r="J984" i="6"/>
  <c r="V608" i="9"/>
  <c r="Q608" i="6" s="1"/>
  <c r="J608" i="6"/>
  <c r="V1211" i="9"/>
  <c r="Q1211" i="6" s="1"/>
  <c r="J1211" i="6"/>
  <c r="AA1211" i="6" s="1"/>
  <c r="V343" i="9"/>
  <c r="Q343" i="6" s="1"/>
  <c r="J343" i="6"/>
  <c r="AA343" i="6" s="1"/>
  <c r="V164" i="9"/>
  <c r="Q164" i="6" s="1"/>
  <c r="J164" i="6"/>
  <c r="V563" i="9"/>
  <c r="Q563" i="6" s="1"/>
  <c r="J563" i="6"/>
  <c r="AA563" i="6" s="1"/>
  <c r="V235" i="9"/>
  <c r="Q235" i="6" s="1"/>
  <c r="J235" i="6"/>
  <c r="AA235" i="6" s="1"/>
  <c r="V1043" i="9"/>
  <c r="Q1043" i="6" s="1"/>
  <c r="J1043" i="6"/>
  <c r="V40" i="9"/>
  <c r="Q40" i="6" s="1"/>
  <c r="J40" i="6"/>
  <c r="V189" i="9"/>
  <c r="Q189" i="6" s="1"/>
  <c r="J189" i="6"/>
  <c r="V1375" i="9"/>
  <c r="Q1375" i="6" s="1"/>
  <c r="J1375" i="6"/>
  <c r="AA1375" i="6" s="1"/>
  <c r="V1005" i="9"/>
  <c r="Q1005" i="6" s="1"/>
  <c r="J1005" i="6"/>
  <c r="V76" i="9"/>
  <c r="Q76" i="6" s="1"/>
  <c r="J76" i="6"/>
  <c r="AA76" i="6" s="1"/>
  <c r="V880" i="9"/>
  <c r="Q880" i="6" s="1"/>
  <c r="J880" i="6"/>
  <c r="AA880" i="6" s="1"/>
  <c r="V1286" i="9"/>
  <c r="Q1286" i="6" s="1"/>
  <c r="J1286" i="6"/>
  <c r="V716" i="9"/>
  <c r="Q716" i="6" s="1"/>
  <c r="J716" i="6"/>
  <c r="AA716" i="6" s="1"/>
  <c r="V1091" i="9"/>
  <c r="Q1091" i="6" s="1"/>
  <c r="J1091" i="6"/>
  <c r="V1437" i="9"/>
  <c r="Q1437" i="6" s="1"/>
  <c r="J1437" i="6"/>
  <c r="V1123" i="9"/>
  <c r="Q1123" i="6" s="1"/>
  <c r="J1123" i="6"/>
  <c r="AA1123" i="6" s="1"/>
  <c r="V1864" i="9"/>
  <c r="Q1864" i="6" s="1"/>
  <c r="J1864" i="6"/>
  <c r="V621" i="9"/>
  <c r="Q621" i="6" s="1"/>
  <c r="J621" i="6"/>
  <c r="AA621" i="6" s="1"/>
  <c r="V1556" i="9"/>
  <c r="Q1556" i="6" s="1"/>
  <c r="J1556" i="6"/>
  <c r="V750" i="9"/>
  <c r="Q750" i="6" s="1"/>
  <c r="J750" i="6"/>
  <c r="V1190" i="9"/>
  <c r="Q1190" i="6" s="1"/>
  <c r="J1190" i="6"/>
  <c r="V1144" i="9"/>
  <c r="Q1144" i="6" s="1"/>
  <c r="J1144" i="6"/>
  <c r="V1268" i="9"/>
  <c r="Q1268" i="6" s="1"/>
  <c r="J1268" i="6"/>
  <c r="V1163" i="9"/>
  <c r="Q1163" i="6" s="1"/>
  <c r="J1163" i="6"/>
  <c r="AA1163" i="6" s="1"/>
  <c r="V142" i="9"/>
  <c r="Q142" i="6" s="1"/>
  <c r="J142" i="6"/>
  <c r="V1732" i="9"/>
  <c r="Q1732" i="6" s="1"/>
  <c r="J1732" i="6"/>
  <c r="V206" i="9"/>
  <c r="Q206" i="6" s="1"/>
  <c r="J206" i="6"/>
  <c r="V183" i="9"/>
  <c r="Q183" i="6" s="1"/>
  <c r="J183" i="6"/>
  <c r="AA183" i="6" s="1"/>
  <c r="V444" i="9"/>
  <c r="Q444" i="6" s="1"/>
  <c r="J444" i="6"/>
  <c r="AA444" i="6" s="1"/>
  <c r="V511" i="9"/>
  <c r="Q511" i="6" s="1"/>
  <c r="J511" i="6"/>
  <c r="V1806" i="9"/>
  <c r="Q1806" i="6" s="1"/>
  <c r="J1806" i="6"/>
  <c r="AA1806" i="6" s="1"/>
  <c r="V1141" i="9"/>
  <c r="Q1141" i="6" s="1"/>
  <c r="J1141" i="6"/>
  <c r="AA1141" i="6" s="1"/>
  <c r="V896" i="9"/>
  <c r="Q896" i="6" s="1"/>
  <c r="J896" i="6"/>
  <c r="AA896" i="6" s="1"/>
  <c r="V345" i="9"/>
  <c r="Q345" i="6" s="1"/>
  <c r="J345" i="6"/>
  <c r="V105" i="9"/>
  <c r="Q105" i="6" s="1"/>
  <c r="J105" i="6"/>
  <c r="V1904" i="9"/>
  <c r="Q1904" i="6" s="1"/>
  <c r="J1904" i="6"/>
  <c r="V145" i="9"/>
  <c r="Q145" i="6" s="1"/>
  <c r="J145" i="6"/>
  <c r="AA145" i="6" s="1"/>
  <c r="V586" i="9"/>
  <c r="Q586" i="6" s="1"/>
  <c r="J586" i="6"/>
  <c r="V1173" i="9"/>
  <c r="Q1173" i="6" s="1"/>
  <c r="J1173" i="6"/>
  <c r="AA1173" i="6" s="1"/>
  <c r="V1318" i="9"/>
  <c r="Q1318" i="6" s="1"/>
  <c r="J1318" i="6"/>
  <c r="V1124" i="9"/>
  <c r="Q1124" i="6" s="1"/>
  <c r="J1124" i="6"/>
  <c r="AA1124" i="6" s="1"/>
  <c r="V876" i="9"/>
  <c r="Q876" i="6" s="1"/>
  <c r="J876" i="6"/>
  <c r="V1236" i="9"/>
  <c r="Q1236" i="6" s="1"/>
  <c r="J1236" i="6"/>
  <c r="AA1236" i="6" s="1"/>
  <c r="V271" i="9"/>
  <c r="Q271" i="6" s="1"/>
  <c r="J271" i="6"/>
  <c r="V1287" i="9"/>
  <c r="Q1287" i="6" s="1"/>
  <c r="J1287" i="6"/>
  <c r="V1230" i="9"/>
  <c r="Q1230" i="6" s="1"/>
  <c r="J1230" i="6"/>
  <c r="V1299" i="9"/>
  <c r="Q1299" i="6" s="1"/>
  <c r="J1299" i="6"/>
  <c r="AA1299" i="6" s="1"/>
  <c r="V1457" i="9"/>
  <c r="Q1457" i="6" s="1"/>
  <c r="J1457" i="6"/>
  <c r="V620" i="9"/>
  <c r="Q620" i="6" s="1"/>
  <c r="J620" i="6"/>
  <c r="AA620" i="6" s="1"/>
  <c r="V309" i="9"/>
  <c r="Q309" i="6" s="1"/>
  <c r="J309" i="6"/>
  <c r="V1650" i="9"/>
  <c r="Q1650" i="6" s="1"/>
  <c r="J1650" i="6"/>
  <c r="V649" i="9"/>
  <c r="Q649" i="6" s="1"/>
  <c r="J649" i="6"/>
  <c r="AA649" i="6" s="1"/>
  <c r="V1740" i="9"/>
  <c r="Q1740" i="6" s="1"/>
  <c r="J1740" i="6"/>
  <c r="V1597" i="9"/>
  <c r="Q1597" i="6" s="1"/>
  <c r="J1597" i="6"/>
  <c r="V1639" i="9"/>
  <c r="Q1639" i="6" s="1"/>
  <c r="J1639" i="6"/>
  <c r="V31" i="9"/>
  <c r="Q31" i="6" s="1"/>
  <c r="J31" i="6"/>
  <c r="AA31" i="6" s="1"/>
  <c r="V1143" i="9"/>
  <c r="Q1143" i="6" s="1"/>
  <c r="J1143" i="6"/>
  <c r="V1373" i="9"/>
  <c r="Q1373" i="6" s="1"/>
  <c r="J1373" i="6"/>
  <c r="AA1373" i="6" s="1"/>
  <c r="V538" i="9"/>
  <c r="Q538" i="6" s="1"/>
  <c r="J538" i="6"/>
  <c r="V71" i="9"/>
  <c r="Q71" i="6" s="1"/>
  <c r="J71" i="6"/>
  <c r="AA71" i="6" s="1"/>
  <c r="V1574" i="9"/>
  <c r="Q1574" i="6" s="1"/>
  <c r="J1574" i="6"/>
  <c r="V723" i="9"/>
  <c r="Q723" i="6" s="1"/>
  <c r="J723" i="6"/>
  <c r="V74" i="9"/>
  <c r="Q74" i="6" s="1"/>
  <c r="J74" i="6"/>
  <c r="V1878" i="9"/>
  <c r="Q1878" i="6" s="1"/>
  <c r="J1878" i="6"/>
  <c r="V202" i="9"/>
  <c r="Q202" i="6" s="1"/>
  <c r="J202" i="6"/>
  <c r="AA202" i="6" s="1"/>
  <c r="V1530" i="9"/>
  <c r="Q1530" i="6" s="1"/>
  <c r="J1530" i="6"/>
  <c r="AA1530" i="6" s="1"/>
  <c r="V348" i="9"/>
  <c r="Q348" i="6" s="1"/>
  <c r="J348" i="6"/>
  <c r="AA348" i="6" s="1"/>
  <c r="V1409" i="9"/>
  <c r="Q1409" i="6" s="1"/>
  <c r="J1409" i="6"/>
  <c r="V760" i="9"/>
  <c r="Q760" i="6" s="1"/>
  <c r="J760" i="6"/>
  <c r="AA760" i="6" s="1"/>
  <c r="R760" i="6"/>
  <c r="V340" i="9"/>
  <c r="Q340" i="6" s="1"/>
  <c r="J340" i="6"/>
  <c r="V811" i="9"/>
  <c r="Q811" i="6" s="1"/>
  <c r="J811" i="6"/>
  <c r="AA811" i="6" s="1"/>
  <c r="V1725" i="9"/>
  <c r="Q1725" i="6" s="1"/>
  <c r="J1725" i="6"/>
  <c r="V143" i="9"/>
  <c r="Q143" i="6" s="1"/>
  <c r="J143" i="6"/>
  <c r="AA143" i="6" s="1"/>
  <c r="V1664" i="9"/>
  <c r="Q1664" i="6" s="1"/>
  <c r="J1664" i="6"/>
  <c r="V385" i="9"/>
  <c r="Q385" i="6" s="1"/>
  <c r="J385" i="6"/>
  <c r="V331" i="9"/>
  <c r="Q331" i="6" s="1"/>
  <c r="J331" i="6"/>
  <c r="AA331" i="6" s="1"/>
  <c r="V1796" i="9"/>
  <c r="Q1796" i="6" s="1"/>
  <c r="J1796" i="6"/>
  <c r="V1846" i="9"/>
  <c r="Q1846" i="6" s="1"/>
  <c r="J1846" i="6"/>
  <c r="V1402" i="9"/>
  <c r="Q1402" i="6" s="1"/>
  <c r="J1402" i="6"/>
  <c r="V85" i="9"/>
  <c r="Q85" i="6" s="1"/>
  <c r="J85" i="6"/>
  <c r="V952" i="9"/>
  <c r="Q952" i="6" s="1"/>
  <c r="J952" i="6"/>
  <c r="AA952" i="6" s="1"/>
  <c r="V1885" i="9"/>
  <c r="Q1885" i="6" s="1"/>
  <c r="J1885" i="6"/>
  <c r="V101" i="9"/>
  <c r="Q101" i="6" s="1"/>
  <c r="J101" i="6"/>
  <c r="AA101" i="6" s="1"/>
  <c r="V1250" i="9"/>
  <c r="Q1250" i="6" s="1"/>
  <c r="J1250" i="6"/>
  <c r="V18" i="9"/>
  <c r="Q18" i="6" s="1"/>
  <c r="J18" i="6"/>
  <c r="AA18" i="6" s="1"/>
  <c r="V650" i="9"/>
  <c r="Q650" i="6" s="1"/>
  <c r="J650" i="6"/>
  <c r="V1688" i="9"/>
  <c r="Q1688" i="6" s="1"/>
  <c r="J1688" i="6"/>
  <c r="V940" i="9"/>
  <c r="Q940" i="6" s="1"/>
  <c r="J940" i="6"/>
  <c r="V220" i="9"/>
  <c r="Q220" i="6" s="1"/>
  <c r="J220" i="6"/>
  <c r="AA220" i="6" s="1"/>
  <c r="V1235" i="9"/>
  <c r="Q1235" i="6" s="1"/>
  <c r="J1235" i="6"/>
  <c r="V1689" i="9"/>
  <c r="Q1689" i="6" s="1"/>
  <c r="J1689" i="6"/>
  <c r="AA1689" i="6" s="1"/>
  <c r="V519" i="9"/>
  <c r="Q519" i="6" s="1"/>
  <c r="J519" i="6"/>
  <c r="AA519" i="6" s="1"/>
  <c r="V1599" i="9"/>
  <c r="Q1599" i="6" s="1"/>
  <c r="J1599" i="6"/>
  <c r="V1336" i="9"/>
  <c r="Q1336" i="6" s="1"/>
  <c r="J1336" i="6"/>
  <c r="V90" i="9"/>
  <c r="Q90" i="6" s="1"/>
  <c r="J90" i="6"/>
  <c r="AA90" i="6" s="1"/>
  <c r="V968" i="9"/>
  <c r="Q968" i="6" s="1"/>
  <c r="J968" i="6"/>
  <c r="V612" i="9"/>
  <c r="Q612" i="6" s="1"/>
  <c r="J612" i="6"/>
  <c r="V1662" i="9"/>
  <c r="Q1662" i="6" s="1"/>
  <c r="J1662" i="6"/>
  <c r="V717" i="9"/>
  <c r="Q717" i="6" s="1"/>
  <c r="J717" i="6"/>
  <c r="AA717" i="6" s="1"/>
  <c r="V1452" i="9"/>
  <c r="Q1452" i="6" s="1"/>
  <c r="J1452" i="6"/>
  <c r="V696" i="9"/>
  <c r="V603" i="9"/>
  <c r="Q603" i="6" s="1"/>
  <c r="J603" i="6"/>
  <c r="V866" i="9"/>
  <c r="Q866" i="6" s="1"/>
  <c r="J866" i="6"/>
  <c r="AA866" i="6" s="1"/>
  <c r="V525" i="9"/>
  <c r="Q525" i="6" s="1"/>
  <c r="J525" i="6"/>
  <c r="AA525" i="6" s="1"/>
  <c r="V782" i="9"/>
  <c r="Q782" i="6" s="1"/>
  <c r="J782" i="6"/>
  <c r="AA782" i="6" s="1"/>
  <c r="V646" i="9"/>
  <c r="Q646" i="6" s="1"/>
  <c r="J646" i="6"/>
  <c r="V710" i="9"/>
  <c r="Q710" i="6" s="1"/>
  <c r="J710" i="6"/>
  <c r="AA710" i="6" s="1"/>
  <c r="V1903" i="9"/>
  <c r="Q1903" i="6" s="1"/>
  <c r="J1903" i="6"/>
  <c r="AA1903" i="6" s="1"/>
  <c r="V1307" i="9"/>
  <c r="Q1307" i="6" s="1"/>
  <c r="J1307" i="6"/>
  <c r="AA1307" i="6" s="1"/>
  <c r="V1332" i="9"/>
  <c r="Q1332" i="6" s="1"/>
  <c r="J1332" i="6"/>
  <c r="AA1332" i="6" s="1"/>
  <c r="R1332" i="6"/>
  <c r="V1749" i="9"/>
  <c r="Q1749" i="6" s="1"/>
  <c r="J1749" i="6"/>
  <c r="V1473" i="9"/>
  <c r="Q1473" i="6" s="1"/>
  <c r="J1473" i="6"/>
  <c r="AA1473" i="6" s="1"/>
  <c r="V248" i="9"/>
  <c r="Q248" i="6" s="1"/>
  <c r="J248" i="6"/>
  <c r="AA248" i="6" s="1"/>
  <c r="V652" i="9"/>
  <c r="Q652" i="6" s="1"/>
  <c r="J652" i="6"/>
  <c r="V1304" i="9"/>
  <c r="Q1304" i="6" s="1"/>
  <c r="J1304" i="6"/>
  <c r="AA1304" i="6" s="1"/>
  <c r="V1894" i="9"/>
  <c r="Q1894" i="6" s="1"/>
  <c r="J1894" i="6"/>
  <c r="AA1894" i="6" s="1"/>
  <c r="V973" i="9"/>
  <c r="Q973" i="6" s="1"/>
  <c r="J973" i="6"/>
  <c r="V405" i="9"/>
  <c r="Q405" i="6" s="1"/>
  <c r="J405" i="6"/>
  <c r="V1580" i="9"/>
  <c r="Q1580" i="6" s="1"/>
  <c r="J1580" i="6"/>
  <c r="V1220" i="9"/>
  <c r="Q1220" i="6" s="1"/>
  <c r="J1220" i="6"/>
  <c r="V1637" i="9"/>
  <c r="Q1637" i="6" s="1"/>
  <c r="J1637" i="6"/>
  <c r="V207" i="9"/>
  <c r="Q207" i="6" s="1"/>
  <c r="J207" i="6"/>
  <c r="AA207" i="6" s="1"/>
  <c r="V482" i="9"/>
  <c r="Q482" i="6" s="1"/>
  <c r="J482" i="6"/>
  <c r="AA482" i="6" s="1"/>
  <c r="V892" i="9"/>
  <c r="Q892" i="6" s="1"/>
  <c r="J892" i="6"/>
  <c r="V1521" i="9"/>
  <c r="Q1521" i="6" s="1"/>
  <c r="J1521" i="6"/>
  <c r="V55" i="9"/>
  <c r="Q55" i="6" s="1"/>
  <c r="J55" i="6"/>
  <c r="AA55" i="6" s="1"/>
  <c r="V396" i="9"/>
  <c r="Q396" i="6" s="1"/>
  <c r="J396" i="6"/>
  <c r="V17" i="9"/>
  <c r="Q17" i="6" s="1"/>
  <c r="J17" i="6"/>
  <c r="AA17" i="6" s="1"/>
  <c r="V410" i="9"/>
  <c r="Q410" i="6" s="1"/>
  <c r="J410" i="6"/>
  <c r="AA410" i="6" s="1"/>
  <c r="V504" i="9"/>
  <c r="Q504" i="6" s="1"/>
  <c r="J504" i="6"/>
  <c r="V120" i="9"/>
  <c r="Q120" i="6" s="1"/>
  <c r="J120" i="6"/>
  <c r="AA120" i="6" s="1"/>
  <c r="V1593" i="9"/>
  <c r="Q1593" i="6" s="1"/>
  <c r="J1593" i="6"/>
  <c r="V1252" i="9"/>
  <c r="Q1252" i="6" s="1"/>
  <c r="J1252" i="6"/>
  <c r="AA1252" i="6" s="1"/>
  <c r="V1161" i="9"/>
  <c r="Q1161" i="6" s="1"/>
  <c r="J1161" i="6"/>
  <c r="V161" i="9"/>
  <c r="Q161" i="6" s="1"/>
  <c r="J161" i="6"/>
  <c r="V1787" i="9"/>
  <c r="Q1787" i="6" s="1"/>
  <c r="J1787" i="6"/>
  <c r="V196" i="9"/>
  <c r="Q196" i="6" s="1"/>
  <c r="J196" i="6"/>
  <c r="AA196" i="6" s="1"/>
  <c r="V212" i="9"/>
  <c r="Q212" i="6" s="1"/>
  <c r="J212" i="6"/>
  <c r="V1024" i="9"/>
  <c r="Q1024" i="6" s="1"/>
  <c r="J1024" i="6"/>
  <c r="V1671" i="9"/>
  <c r="Q1671" i="6" s="1"/>
  <c r="J1671" i="6"/>
  <c r="V1880" i="9"/>
  <c r="Q1880" i="6" s="1"/>
  <c r="J1880" i="6"/>
  <c r="V859" i="9"/>
  <c r="Q859" i="6" s="1"/>
  <c r="J859" i="6"/>
  <c r="V1368" i="9"/>
  <c r="Q1368" i="6" s="1"/>
  <c r="J1368" i="6"/>
  <c r="V46" i="9"/>
  <c r="Q46" i="6" s="1"/>
  <c r="J46" i="6"/>
  <c r="V565" i="9"/>
  <c r="Q565" i="6" s="1"/>
  <c r="J565" i="6"/>
  <c r="V816" i="9"/>
  <c r="Q816" i="6" s="1"/>
  <c r="J816" i="6"/>
  <c r="AA816" i="6" s="1"/>
  <c r="V1023" i="9"/>
  <c r="Q1023" i="6" s="1"/>
  <c r="J1023" i="6"/>
  <c r="AA1023" i="6" s="1"/>
  <c r="V966" i="9"/>
  <c r="Q966" i="6" s="1"/>
  <c r="J966" i="6"/>
  <c r="V255" i="9"/>
  <c r="Q255" i="6" s="1"/>
  <c r="J255" i="6"/>
  <c r="AA255" i="6" s="1"/>
  <c r="V260" i="9"/>
  <c r="Q260" i="6" s="1"/>
  <c r="J260" i="6"/>
  <c r="AA260" i="6" s="1"/>
  <c r="V1321" i="9"/>
  <c r="Q1321" i="6" s="1"/>
  <c r="J1321" i="6"/>
  <c r="AA1321" i="6" s="1"/>
  <c r="V1434" i="9"/>
  <c r="Q1434" i="6" s="1"/>
  <c r="J1434" i="6"/>
  <c r="V946" i="9"/>
  <c r="Q946" i="6" s="1"/>
  <c r="J946" i="6"/>
  <c r="V391" i="9"/>
  <c r="Q391" i="6" s="1"/>
  <c r="J391" i="6"/>
  <c r="AA391" i="6" s="1"/>
  <c r="V1331" i="9"/>
  <c r="Q1331" i="6" s="1"/>
  <c r="J1331" i="6"/>
  <c r="AA1331" i="6" s="1"/>
  <c r="V422" i="9"/>
  <c r="Q422" i="6" s="1"/>
  <c r="J422" i="6"/>
  <c r="AA422" i="6" s="1"/>
  <c r="V426" i="9"/>
  <c r="Q426" i="6" s="1"/>
  <c r="J426" i="6"/>
  <c r="AA426" i="6" s="1"/>
  <c r="R426" i="6"/>
  <c r="V1093" i="9"/>
  <c r="Q1093" i="6" s="1"/>
  <c r="J1093" i="6"/>
  <c r="AA1093" i="6" s="1"/>
  <c r="V1189" i="9"/>
  <c r="Q1189" i="6" s="1"/>
  <c r="J1189" i="6"/>
  <c r="AA1189" i="6" s="1"/>
  <c r="V531" i="9"/>
  <c r="Q531" i="6" s="1"/>
  <c r="J531" i="6"/>
  <c r="AA531" i="6" s="1"/>
  <c r="V587" i="9"/>
  <c r="Q587" i="6" s="1"/>
  <c r="J587" i="6"/>
  <c r="V352" i="9"/>
  <c r="Q352" i="6" s="1"/>
  <c r="J352" i="6"/>
  <c r="V180" i="9"/>
  <c r="Q180" i="6" s="1"/>
  <c r="J180" i="6"/>
  <c r="V313" i="9"/>
  <c r="Q313" i="6" s="1"/>
  <c r="J313" i="6"/>
  <c r="AA313" i="6" s="1"/>
  <c r="V150" i="9"/>
  <c r="Q150" i="6" s="1"/>
  <c r="J150" i="6"/>
  <c r="V1107" i="9"/>
  <c r="Q1107" i="6" s="1"/>
  <c r="J1107" i="6"/>
  <c r="V494" i="9"/>
  <c r="Q494" i="6" s="1"/>
  <c r="J494" i="6"/>
  <c r="V365" i="9"/>
  <c r="Q365" i="6" s="1"/>
  <c r="J365" i="6"/>
  <c r="V386" i="9"/>
  <c r="Q386" i="6" s="1"/>
  <c r="J386" i="6"/>
  <c r="AA386" i="6" s="1"/>
  <c r="V951" i="9"/>
  <c r="Q951" i="6" s="1"/>
  <c r="J951" i="6"/>
  <c r="V1752" i="9"/>
  <c r="Q1752" i="6" s="1"/>
  <c r="J1752" i="6"/>
  <c r="V347" i="9"/>
  <c r="Q347" i="6" s="1"/>
  <c r="J347" i="6"/>
  <c r="V1634" i="9"/>
  <c r="Q1634" i="6" s="1"/>
  <c r="J1634" i="6"/>
  <c r="V1343" i="9"/>
  <c r="Q1343" i="6" s="1"/>
  <c r="J1343" i="6"/>
  <c r="V209" i="9"/>
  <c r="Q209" i="6" s="1"/>
  <c r="J209" i="6"/>
  <c r="AA209" i="6" s="1"/>
  <c r="V1561" i="9"/>
  <c r="Q1561" i="6" s="1"/>
  <c r="J1561" i="6"/>
  <c r="AA1561" i="6" s="1"/>
  <c r="V787" i="9"/>
  <c r="Q787" i="6" s="1"/>
  <c r="J787" i="6"/>
  <c r="V1681" i="9"/>
  <c r="Q1681" i="6" s="1"/>
  <c r="J1681" i="6"/>
  <c r="AA1681" i="6" s="1"/>
  <c r="V266" i="9"/>
  <c r="Q266" i="6" s="1"/>
  <c r="J266" i="6"/>
  <c r="AA266" i="6" s="1"/>
  <c r="V1763" i="9"/>
  <c r="Q1763" i="6" s="1"/>
  <c r="J1763" i="6"/>
  <c r="AA1763" i="6" s="1"/>
  <c r="V985" i="9"/>
  <c r="Q985" i="6" s="1"/>
  <c r="J985" i="6"/>
  <c r="V1663" i="9"/>
  <c r="Q1663" i="6" s="1"/>
  <c r="J1663" i="6"/>
  <c r="V1871" i="9"/>
  <c r="Q1871" i="6" s="1"/>
  <c r="J1871" i="6"/>
  <c r="V28" i="9"/>
  <c r="Q28" i="6" s="1"/>
  <c r="J28" i="6"/>
  <c r="AA28" i="6" s="1"/>
  <c r="V1060" i="9"/>
  <c r="Q1060" i="6" s="1"/>
  <c r="J1060" i="6"/>
  <c r="V285" i="9"/>
  <c r="Q285" i="6" s="1"/>
  <c r="J285" i="6"/>
  <c r="V1504" i="9"/>
  <c r="Q1504" i="6" s="1"/>
  <c r="J1504" i="6"/>
  <c r="V777" i="9"/>
  <c r="Q777" i="6" s="1"/>
  <c r="J777" i="6"/>
  <c r="V624" i="9"/>
  <c r="Q624" i="6" s="1"/>
  <c r="J624" i="6"/>
  <c r="AA624" i="6" s="1"/>
  <c r="V843" i="9"/>
  <c r="Q843" i="6" s="1"/>
  <c r="J843" i="6"/>
  <c r="V1604" i="9"/>
  <c r="Q1604" i="6" s="1"/>
  <c r="J1604" i="6"/>
  <c r="AA1604" i="6" s="1"/>
  <c r="V1319" i="9"/>
  <c r="Q1319" i="6" s="1"/>
  <c r="J1319" i="6"/>
  <c r="V1737" i="9"/>
  <c r="Q1737" i="6" s="1"/>
  <c r="J1737" i="6"/>
  <c r="V116" i="9"/>
  <c r="Q116" i="6" s="1"/>
  <c r="J116" i="6"/>
  <c r="AA116" i="6" s="1"/>
  <c r="V863" i="9"/>
  <c r="Q863" i="6" s="1"/>
  <c r="J863" i="6"/>
  <c r="V1647" i="9"/>
  <c r="Q1647" i="6" s="1"/>
  <c r="J1647" i="6"/>
  <c r="V520" i="9"/>
  <c r="Q520" i="6" s="1"/>
  <c r="J520" i="6"/>
  <c r="AA520" i="6" s="1"/>
  <c r="V539" i="9"/>
  <c r="Q539" i="6" s="1"/>
  <c r="J539" i="6"/>
  <c r="V500" i="9"/>
  <c r="Q500" i="6" s="1"/>
  <c r="J500" i="6"/>
  <c r="V514" i="9"/>
  <c r="Q514" i="6" s="1"/>
  <c r="J514" i="6"/>
  <c r="V1360" i="9"/>
  <c r="Q1360" i="6" s="1"/>
  <c r="J1360" i="6"/>
  <c r="AA1360" i="6" s="1"/>
  <c r="V1845" i="9"/>
  <c r="Q1845" i="6" s="1"/>
  <c r="J1845" i="6"/>
  <c r="V1553" i="9"/>
  <c r="Q1553" i="6" s="1"/>
  <c r="J1553" i="6"/>
  <c r="V1794" i="9"/>
  <c r="Q1794" i="6" s="1"/>
  <c r="J1794" i="6"/>
  <c r="V265" i="9"/>
  <c r="Q265" i="6" s="1"/>
  <c r="J265" i="6"/>
  <c r="V1155" i="9"/>
  <c r="Q1155" i="6" s="1"/>
  <c r="J1155" i="6"/>
  <c r="V1548" i="9"/>
  <c r="Q1548" i="6" s="1"/>
  <c r="J1548" i="6"/>
  <c r="AA1548" i="6" s="1"/>
  <c r="V1690" i="9"/>
  <c r="Q1690" i="6" s="1"/>
  <c r="J1690" i="6"/>
  <c r="V1738" i="9"/>
  <c r="Q1738" i="6" s="1"/>
  <c r="J1738" i="6"/>
  <c r="V1803" i="9"/>
  <c r="Q1803" i="6" s="1"/>
  <c r="J1803" i="6"/>
  <c r="V955" i="9"/>
  <c r="Q955" i="6" s="1"/>
  <c r="J955" i="6"/>
  <c r="V1870" i="9"/>
  <c r="Q1870" i="6" s="1"/>
  <c r="J1870" i="6"/>
  <c r="AA1870" i="6" s="1"/>
  <c r="V728" i="9"/>
  <c r="Q728" i="6" s="1"/>
  <c r="J728" i="6"/>
  <c r="AA728" i="6" s="1"/>
  <c r="V1523" i="9"/>
  <c r="Q1523" i="6" s="1"/>
  <c r="J1523" i="6"/>
  <c r="V568" i="9"/>
  <c r="Q568" i="6" s="1"/>
  <c r="J568" i="6"/>
  <c r="AA568" i="6" s="1"/>
  <c r="V1063" i="9"/>
  <c r="Q1063" i="6" s="1"/>
  <c r="J1063" i="6"/>
  <c r="V570" i="9"/>
  <c r="Q570" i="6" s="1"/>
  <c r="J570" i="6"/>
  <c r="AA570" i="6" s="1"/>
  <c r="V1423" i="9"/>
  <c r="Q1423" i="6" s="1"/>
  <c r="J1423" i="6"/>
  <c r="V1073" i="9"/>
  <c r="Q1073" i="6" s="1"/>
  <c r="J1073" i="6"/>
  <c r="AA1073" i="6" s="1"/>
  <c r="R1073" i="6"/>
  <c r="V1000" i="9"/>
  <c r="Q1000" i="6" s="1"/>
  <c r="J1000" i="6"/>
  <c r="V411" i="9"/>
  <c r="Q411" i="6" s="1"/>
  <c r="J411" i="6"/>
  <c r="AA411" i="6" s="1"/>
  <c r="V1675" i="9"/>
  <c r="Q1675" i="6" s="1"/>
  <c r="J1675" i="6"/>
  <c r="V1825" i="9"/>
  <c r="Q1825" i="6" s="1"/>
  <c r="J1825" i="6"/>
  <c r="V1552" i="9"/>
  <c r="Q1552" i="6" s="1"/>
  <c r="J1552" i="6"/>
  <c r="AA1552" i="6" s="1"/>
  <c r="V1426" i="9"/>
  <c r="Q1426" i="6" s="1"/>
  <c r="J1426" i="6"/>
  <c r="AA1426" i="6" s="1"/>
  <c r="V1540" i="9"/>
  <c r="Q1540" i="6" s="1"/>
  <c r="J1540" i="6"/>
  <c r="AA1540" i="6" s="1"/>
  <c r="V688" i="9"/>
  <c r="Q688" i="6" s="1"/>
  <c r="J688" i="6"/>
  <c r="V1351" i="9"/>
  <c r="Q1351" i="6" s="1"/>
  <c r="J1351" i="6"/>
  <c r="AA1351" i="6" s="1"/>
  <c r="V109" i="9"/>
  <c r="Q109" i="6" s="1"/>
  <c r="J109" i="6"/>
  <c r="V828" i="9"/>
  <c r="Q828" i="6" s="1"/>
  <c r="J828" i="6"/>
  <c r="AA828" i="6" s="1"/>
  <c r="V1613" i="9"/>
  <c r="Q1613" i="6" s="1"/>
  <c r="J1613" i="6"/>
  <c r="V1545" i="9"/>
  <c r="Q1545" i="6" s="1"/>
  <c r="J1545" i="6"/>
  <c r="AA1545" i="6" s="1"/>
  <c r="V308" i="9"/>
  <c r="Q308" i="6" s="1"/>
  <c r="J308" i="6"/>
  <c r="V1624" i="9"/>
  <c r="Q1624" i="6" s="1"/>
  <c r="J1624" i="6"/>
  <c r="V1596" i="9"/>
  <c r="Q1596" i="6" s="1"/>
  <c r="J1596" i="6"/>
  <c r="V115" i="9"/>
  <c r="Q115" i="6" s="1"/>
  <c r="J115" i="6"/>
  <c r="V1658" i="9"/>
  <c r="Q1658" i="6" s="1"/>
  <c r="J1658" i="6"/>
  <c r="V1188" i="9"/>
  <c r="Q1188" i="6" s="1"/>
  <c r="J1188" i="6"/>
  <c r="V1843" i="9"/>
  <c r="Q1843" i="6" s="1"/>
  <c r="J1843" i="6"/>
  <c r="AA1843" i="6" s="1"/>
  <c r="V1077" i="9"/>
  <c r="Q1077" i="6" s="1"/>
  <c r="J1077" i="6"/>
  <c r="V1007" i="9"/>
  <c r="Q1007" i="6" s="1"/>
  <c r="J1007" i="6"/>
  <c r="V43" i="9"/>
  <c r="Q43" i="6" s="1"/>
  <c r="J43" i="6"/>
  <c r="V636" i="9"/>
  <c r="Q636" i="6" s="1"/>
  <c r="J636" i="6"/>
  <c r="AA636" i="6" s="1"/>
  <c r="V1824" i="9"/>
  <c r="Q1824" i="6" s="1"/>
  <c r="J1824" i="6"/>
  <c r="V1822" i="9"/>
  <c r="Q1822" i="6" s="1"/>
  <c r="J1822" i="6"/>
  <c r="V1387" i="9"/>
  <c r="Q1387" i="6" s="1"/>
  <c r="J1387" i="6"/>
  <c r="V1084" i="9"/>
  <c r="Q1084" i="6" s="1"/>
  <c r="J1084" i="6"/>
  <c r="AA1084" i="6" s="1"/>
  <c r="V153" i="9"/>
  <c r="Q153" i="6" s="1"/>
  <c r="J153" i="6"/>
  <c r="V292" i="9"/>
  <c r="Q292" i="6" s="1"/>
  <c r="J292" i="6"/>
  <c r="V794" i="9"/>
  <c r="Q794" i="6" s="1"/>
  <c r="J794" i="6"/>
  <c r="AA794" i="6" s="1"/>
  <c r="V227" i="9"/>
  <c r="Q227" i="6" s="1"/>
  <c r="J227" i="6"/>
  <c r="AA227" i="6" s="1"/>
  <c r="V1912" i="9"/>
  <c r="Q1912" i="6" s="1"/>
  <c r="J1912" i="6"/>
  <c r="AA1912" i="6" s="1"/>
  <c r="V1887" i="9"/>
  <c r="Q1887" i="6" s="1"/>
  <c r="J1887" i="6"/>
  <c r="V595" i="9"/>
  <c r="Q595" i="6" s="1"/>
  <c r="J595" i="6"/>
  <c r="AA595" i="6" s="1"/>
  <c r="V1715" i="9"/>
  <c r="Q1715" i="6" s="1"/>
  <c r="J1715" i="6"/>
  <c r="V222" i="9"/>
  <c r="Q222" i="6" s="1"/>
  <c r="J222" i="6"/>
  <c r="V1862" i="9"/>
  <c r="Q1862" i="6" s="1"/>
  <c r="J1862" i="6"/>
  <c r="V1340" i="9"/>
  <c r="Q1340" i="6" s="1"/>
  <c r="J1340" i="6"/>
  <c r="AA1340" i="6" s="1"/>
  <c r="V1240" i="9"/>
  <c r="Q1240" i="6" s="1"/>
  <c r="J1240" i="6"/>
  <c r="V1168" i="9"/>
  <c r="Q1168" i="6" s="1"/>
  <c r="J1168" i="6"/>
  <c r="V1276" i="9"/>
  <c r="Q1276" i="6" s="1"/>
  <c r="J1276" i="6"/>
  <c r="AA1276" i="6" s="1"/>
  <c r="V127" i="9"/>
  <c r="Q127" i="6" s="1"/>
  <c r="J127" i="6"/>
  <c r="V1643" i="9"/>
  <c r="Q1643" i="6" s="1"/>
  <c r="J1643" i="6"/>
  <c r="AA1643" i="6" s="1"/>
  <c r="V305" i="9"/>
  <c r="Q305" i="6" s="1"/>
  <c r="J305" i="6"/>
  <c r="AA305" i="6" s="1"/>
  <c r="V41" i="9"/>
  <c r="Q41" i="6" s="1"/>
  <c r="J41" i="6"/>
  <c r="AA41" i="6" s="1"/>
  <c r="V229" i="9"/>
  <c r="Q229" i="6" s="1"/>
  <c r="J229" i="6"/>
  <c r="AA229" i="6" s="1"/>
  <c r="V1602" i="9"/>
  <c r="Q1602" i="6" s="1"/>
  <c r="J1602" i="6"/>
  <c r="AA1602" i="6" s="1"/>
  <c r="V338" i="9"/>
  <c r="Q338" i="6" s="1"/>
  <c r="J338" i="6"/>
  <c r="V1533" i="9"/>
  <c r="Q1533" i="6" s="1"/>
  <c r="J1533" i="6"/>
  <c r="AA1533" i="6" s="1"/>
  <c r="V129" i="9"/>
  <c r="Q129" i="6" s="1"/>
  <c r="J129" i="6"/>
  <c r="AA129" i="6" s="1"/>
  <c r="V1777" i="9"/>
  <c r="Q1777" i="6" s="1"/>
  <c r="J1777" i="6"/>
  <c r="AA1777" i="6" s="1"/>
  <c r="V961" i="9"/>
  <c r="Q961" i="6" s="1"/>
  <c r="J961" i="6"/>
  <c r="AA961" i="6" s="1"/>
  <c r="V1586" i="9"/>
  <c r="Q1586" i="6" s="1"/>
  <c r="J1586" i="6"/>
  <c r="AA1586" i="6" s="1"/>
  <c r="V336" i="9"/>
  <c r="Q336" i="6" s="1"/>
  <c r="J336" i="6"/>
  <c r="AA336" i="6" s="1"/>
  <c r="V1267" i="9"/>
  <c r="Q1267" i="6" s="1"/>
  <c r="J1267" i="6"/>
  <c r="AA1267" i="6" s="1"/>
  <c r="V355" i="9"/>
  <c r="Q355" i="6" s="1"/>
  <c r="J355" i="6"/>
  <c r="AA355" i="6" s="1"/>
  <c r="V1911" i="9"/>
  <c r="Q1911" i="6" s="1"/>
  <c r="J1911" i="6"/>
  <c r="V1349" i="9"/>
  <c r="Q1349" i="6" s="1"/>
  <c r="J1349" i="6"/>
  <c r="AA1349" i="6" s="1"/>
  <c r="V685" i="9"/>
  <c r="Q685" i="6" s="1"/>
  <c r="J685" i="6"/>
  <c r="AA685" i="6" s="1"/>
  <c r="V274" i="9"/>
  <c r="Q274" i="6" s="1"/>
  <c r="J274" i="6"/>
  <c r="AA274" i="6" s="1"/>
  <c r="V1700" i="9"/>
  <c r="Q1700" i="6" s="1"/>
  <c r="J1700" i="6"/>
  <c r="AA1700" i="6" s="1"/>
  <c r="V956" i="9"/>
  <c r="Q956" i="6" s="1"/>
  <c r="J956" i="6"/>
  <c r="AA956" i="6" s="1"/>
  <c r="V590" i="9"/>
  <c r="Q590" i="6" s="1"/>
  <c r="J590" i="6"/>
  <c r="AA590" i="6" s="1"/>
  <c r="V529" i="9"/>
  <c r="Q529" i="6" s="1"/>
  <c r="J529" i="6"/>
  <c r="AA529" i="6" s="1"/>
  <c r="V678" i="9"/>
  <c r="Q678" i="6" s="1"/>
  <c r="J678" i="6"/>
  <c r="AA678" i="6" s="1"/>
  <c r="V339" i="9"/>
  <c r="Q339" i="6" s="1"/>
  <c r="J339" i="6"/>
  <c r="AA339" i="6" s="1"/>
  <c r="V988" i="9"/>
  <c r="Q988" i="6" s="1"/>
  <c r="J988" i="6"/>
  <c r="AA988" i="6" s="1"/>
  <c r="R988" i="6"/>
  <c r="V110" i="9"/>
  <c r="Q110" i="6" s="1"/>
  <c r="J110" i="6"/>
  <c r="AA110" i="6" s="1"/>
  <c r="V272" i="9"/>
  <c r="Q272" i="6" s="1"/>
  <c r="J272" i="6"/>
  <c r="AA272" i="6" s="1"/>
  <c r="V1745" i="9"/>
  <c r="Q1745" i="6" s="1"/>
  <c r="J1745" i="6"/>
  <c r="AA1745" i="6" s="1"/>
  <c r="V1541" i="9"/>
  <c r="Q1541" i="6" s="1"/>
  <c r="J1541" i="6"/>
  <c r="AA1541" i="6" s="1"/>
  <c r="V554" i="9"/>
  <c r="Q554" i="6" s="1"/>
  <c r="J554" i="6"/>
  <c r="V838" i="9"/>
  <c r="Q838" i="6" s="1"/>
  <c r="J838" i="6"/>
  <c r="AA838" i="6" s="1"/>
  <c r="V1341" i="9"/>
  <c r="Q1341" i="6" s="1"/>
  <c r="J1341" i="6"/>
  <c r="AA1341" i="6" s="1"/>
  <c r="V418" i="9"/>
  <c r="Q418" i="6" s="1"/>
  <c r="J418" i="6"/>
  <c r="AA418" i="6" s="1"/>
  <c r="V834" i="9"/>
  <c r="Q834" i="6" s="1"/>
  <c r="J834" i="6"/>
  <c r="AA834" i="6" s="1"/>
  <c r="V337" i="9"/>
  <c r="Q337" i="6" s="1"/>
  <c r="J337" i="6"/>
  <c r="V148" i="9"/>
  <c r="Q148" i="6" s="1"/>
  <c r="J148" i="6"/>
  <c r="AA148" i="6" s="1"/>
  <c r="V42" i="9"/>
  <c r="Q42" i="6" s="1"/>
  <c r="J42" i="6"/>
  <c r="AA42" i="6" s="1"/>
  <c r="V1524" i="9"/>
  <c r="Q1524" i="6" s="1"/>
  <c r="J1524" i="6"/>
  <c r="AA1524" i="6" s="1"/>
  <c r="V874" i="9"/>
  <c r="Q874" i="6" s="1"/>
  <c r="J874" i="6"/>
  <c r="AA874" i="6" s="1"/>
  <c r="V1149" i="9"/>
  <c r="Q1149" i="6" s="1"/>
  <c r="J1149" i="6"/>
  <c r="V1765" i="9"/>
  <c r="Q1765" i="6" s="1"/>
  <c r="J1765" i="6"/>
  <c r="AA1765" i="6" s="1"/>
  <c r="V928" i="9"/>
  <c r="Q928" i="6" s="1"/>
  <c r="J928" i="6"/>
  <c r="AA928" i="6" s="1"/>
  <c r="V247" i="9"/>
  <c r="Q247" i="6" s="1"/>
  <c r="J247" i="6"/>
  <c r="AA247" i="6" s="1"/>
  <c r="V1401" i="9"/>
  <c r="Q1401" i="6" s="1"/>
  <c r="J1401" i="6"/>
  <c r="AA1401" i="6" s="1"/>
  <c r="V1642" i="9"/>
  <c r="J1642" i="6"/>
  <c r="V505" i="9"/>
  <c r="Q505" i="6" s="1"/>
  <c r="J505" i="6"/>
  <c r="AA505" i="6" s="1"/>
  <c r="V1198" i="9"/>
  <c r="Q1198" i="6" s="1"/>
  <c r="J1198" i="6"/>
  <c r="AA1198" i="6" s="1"/>
  <c r="V1425" i="9"/>
  <c r="Q1425" i="6" s="1"/>
  <c r="J1425" i="6"/>
  <c r="AA1425" i="6" s="1"/>
  <c r="V1055" i="9"/>
  <c r="Q1055" i="6" s="1"/>
  <c r="J1055" i="6"/>
  <c r="AA1055" i="6" s="1"/>
  <c r="V318" i="9"/>
  <c r="Q318" i="6" s="1"/>
  <c r="J318" i="6"/>
  <c r="V1095" i="9"/>
  <c r="Q1095" i="6" s="1"/>
  <c r="J1095" i="6"/>
  <c r="AA1095" i="6" s="1"/>
  <c r="V451" i="9"/>
  <c r="Q451" i="6" s="1"/>
  <c r="J451" i="6"/>
  <c r="AA451" i="6" s="1"/>
  <c r="V1132" i="9"/>
  <c r="Q1132" i="6" s="1"/>
  <c r="J1132" i="6"/>
  <c r="AA1132" i="6" s="1"/>
  <c r="V249" i="9"/>
  <c r="Q249" i="6" s="1"/>
  <c r="J249" i="6"/>
  <c r="V1054" i="9"/>
  <c r="Q1054" i="6" s="1"/>
  <c r="J1054" i="6"/>
  <c r="V404" i="9"/>
  <c r="Q404" i="6" s="1"/>
  <c r="J404" i="6"/>
  <c r="AA404" i="6" s="1"/>
  <c r="V495" i="9"/>
  <c r="Q495" i="6" s="1"/>
  <c r="J495" i="6"/>
  <c r="AA495" i="6" s="1"/>
  <c r="R495" i="6"/>
  <c r="AI495" i="6" s="1"/>
  <c r="V106" i="9"/>
  <c r="Q106" i="6" s="1"/>
  <c r="J106" i="6"/>
  <c r="AA106" i="6" s="1"/>
  <c r="V83" i="9"/>
  <c r="Q83" i="6" s="1"/>
  <c r="J83" i="6"/>
  <c r="AA83" i="6" s="1"/>
  <c r="V629" i="9"/>
  <c r="Q629" i="6" s="1"/>
  <c r="J629" i="6"/>
  <c r="V1500" i="9"/>
  <c r="Q1500" i="6" s="1"/>
  <c r="J1500" i="6"/>
  <c r="AA1500" i="6" s="1"/>
  <c r="V1242" i="9"/>
  <c r="Q1242" i="6" s="1"/>
  <c r="J1242" i="6"/>
  <c r="AA1242" i="6" s="1"/>
  <c r="V1262" i="9"/>
  <c r="Q1262" i="6" s="1"/>
  <c r="J1262" i="6"/>
  <c r="AA1262" i="6" s="1"/>
  <c r="V283" i="9"/>
  <c r="Q283" i="6" s="1"/>
  <c r="J283" i="6"/>
  <c r="AA283" i="6" s="1"/>
  <c r="V1895" i="9"/>
  <c r="Q1895" i="6" s="1"/>
  <c r="J1895" i="6"/>
  <c r="AA1895" i="6" s="1"/>
  <c r="V1215" i="9"/>
  <c r="Q1215" i="6" s="1"/>
  <c r="J1215" i="6"/>
  <c r="AA1215" i="6" s="1"/>
  <c r="V1699" i="9"/>
  <c r="Q1699" i="6" s="1"/>
  <c r="J1699" i="6"/>
  <c r="AA1699" i="6" s="1"/>
  <c r="V499" i="9"/>
  <c r="Q499" i="6" s="1"/>
  <c r="J499" i="6"/>
  <c r="AA499" i="6" s="1"/>
  <c r="V72" i="9"/>
  <c r="Q72" i="6" s="1"/>
  <c r="J72" i="6"/>
  <c r="AA72" i="6" s="1"/>
  <c r="V160" i="9"/>
  <c r="Q160" i="6" s="1"/>
  <c r="J160" i="6"/>
  <c r="V1096" i="9"/>
  <c r="Q1096" i="6" s="1"/>
  <c r="J1096" i="6"/>
  <c r="AA1096" i="6" s="1"/>
  <c r="V54" i="9"/>
  <c r="Q54" i="6" s="1"/>
  <c r="J54" i="6"/>
  <c r="AA54" i="6" s="1"/>
  <c r="V1406" i="9"/>
  <c r="Q1406" i="6" s="1"/>
  <c r="J1406" i="6"/>
  <c r="AA1406" i="6" s="1"/>
  <c r="V1334" i="9"/>
  <c r="Q1334" i="6" s="1"/>
  <c r="J1334" i="6"/>
  <c r="AA1334" i="6" s="1"/>
  <c r="V465" i="9"/>
  <c r="Q465" i="6" s="1"/>
  <c r="J465" i="6"/>
  <c r="V865" i="9"/>
  <c r="Q865" i="6" s="1"/>
  <c r="J865" i="6"/>
  <c r="AA865" i="6" s="1"/>
  <c r="V1527" i="9"/>
  <c r="Q1527" i="6" s="1"/>
  <c r="J1527" i="6"/>
  <c r="AA1527" i="6" s="1"/>
  <c r="R1527" i="6"/>
  <c r="AI1527" i="6" s="1"/>
  <c r="V1010" i="9"/>
  <c r="Q1010" i="6" s="1"/>
  <c r="J1010" i="6"/>
  <c r="AA1010" i="6" s="1"/>
  <c r="V1588" i="9"/>
  <c r="Q1588" i="6" s="1"/>
  <c r="J1588" i="6"/>
  <c r="V536" i="9"/>
  <c r="Q536" i="6" s="1"/>
  <c r="J536" i="6"/>
  <c r="AA536" i="6" s="1"/>
  <c r="V1282" i="9"/>
  <c r="Q1282" i="6" s="1"/>
  <c r="J1282" i="6"/>
  <c r="AA1282" i="6" s="1"/>
  <c r="V1129" i="9"/>
  <c r="Q1129" i="6" s="1"/>
  <c r="J1129" i="6"/>
  <c r="AA1129" i="6" s="1"/>
  <c r="V350" i="9"/>
  <c r="Q350" i="6" s="1"/>
  <c r="J350" i="6"/>
  <c r="AA350" i="6" s="1"/>
  <c r="V1051" i="9"/>
  <c r="Q1051" i="6" s="1"/>
  <c r="J1051" i="6"/>
  <c r="AA1051" i="6" s="1"/>
  <c r="V564" i="9"/>
  <c r="Q564" i="6" s="1"/>
  <c r="J564" i="6"/>
  <c r="V700" i="9"/>
  <c r="Q700" i="6" s="1"/>
  <c r="J700" i="6"/>
  <c r="AA700" i="6" s="1"/>
  <c r="V377" i="9"/>
  <c r="Q377" i="6" s="1"/>
  <c r="J377" i="6"/>
  <c r="AA377" i="6" s="1"/>
  <c r="V1792" i="9"/>
  <c r="Q1792" i="6" s="1"/>
  <c r="J1792" i="6"/>
  <c r="AA1792" i="6" s="1"/>
  <c r="V1770" i="9"/>
  <c r="Q1770" i="6" s="1"/>
  <c r="J1770" i="6"/>
  <c r="AA1770" i="6" s="1"/>
  <c r="V910" i="9"/>
  <c r="Q910" i="6" s="1"/>
  <c r="J910" i="6"/>
  <c r="AA910" i="6" s="1"/>
  <c r="R910" i="6"/>
  <c r="AI910" i="6" s="1"/>
  <c r="V1080" i="9"/>
  <c r="Q1080" i="6" s="1"/>
  <c r="J1080" i="6"/>
  <c r="AA1080" i="6" s="1"/>
  <c r="V87" i="9"/>
  <c r="Q87" i="6" s="1"/>
  <c r="J87" i="6"/>
  <c r="AA87" i="6" s="1"/>
  <c r="V322" i="9"/>
  <c r="Q322" i="6" s="1"/>
  <c r="J322" i="6"/>
  <c r="V1172" i="9"/>
  <c r="Q1172" i="6" s="1"/>
  <c r="J1172" i="6"/>
  <c r="AA1172" i="6" s="1"/>
  <c r="V1472" i="9"/>
  <c r="Q1472" i="6" s="1"/>
  <c r="J1472" i="6"/>
  <c r="AA1472" i="6" s="1"/>
  <c r="V1852" i="9"/>
  <c r="Q1852" i="6" s="1"/>
  <c r="J1852" i="6"/>
  <c r="AA1852" i="6" s="1"/>
  <c r="V882" i="9"/>
  <c r="Q882" i="6" s="1"/>
  <c r="J882" i="6"/>
  <c r="V738" i="9"/>
  <c r="Q738" i="6" s="1"/>
  <c r="J738" i="6"/>
  <c r="AA738" i="6" s="1"/>
  <c r="V1696" i="9"/>
  <c r="Q1696" i="6" s="1"/>
  <c r="J1696" i="6"/>
  <c r="AA1696" i="6" s="1"/>
  <c r="V1576" i="9"/>
  <c r="Q1576" i="6" s="1"/>
  <c r="J1576" i="6"/>
  <c r="V1044" i="9"/>
  <c r="Q1044" i="6" s="1"/>
  <c r="J1044" i="6"/>
  <c r="AA1044" i="6" s="1"/>
  <c r="V1135" i="9"/>
  <c r="Q1135" i="6" s="1"/>
  <c r="J1135" i="6"/>
  <c r="V1501" i="9"/>
  <c r="Q1501" i="6" s="1"/>
  <c r="J1501" i="6"/>
  <c r="AA1501" i="6" s="1"/>
  <c r="V1758" i="9"/>
  <c r="Q1758" i="6" s="1"/>
  <c r="J1758" i="6"/>
  <c r="AA1758" i="6" s="1"/>
  <c r="V745" i="9"/>
  <c r="Q745" i="6" s="1"/>
  <c r="J745" i="6"/>
  <c r="AA745" i="6" s="1"/>
  <c r="R745" i="6"/>
  <c r="AI745" i="6" s="1"/>
  <c r="V999" i="9"/>
  <c r="Q999" i="6" s="1"/>
  <c r="J999" i="6"/>
  <c r="AA999" i="6" s="1"/>
  <c r="V360" i="9"/>
  <c r="Q360" i="6" s="1"/>
  <c r="J360" i="6"/>
  <c r="AA360" i="6" s="1"/>
  <c r="V1158" i="9"/>
  <c r="Q1158" i="6" s="1"/>
  <c r="J1158" i="6"/>
  <c r="AA1158" i="6" s="1"/>
  <c r="V268" i="9"/>
  <c r="Q268" i="6" s="1"/>
  <c r="J268" i="6"/>
  <c r="AA268" i="6" s="1"/>
  <c r="V775" i="9"/>
  <c r="Q775" i="6" s="1"/>
  <c r="J775" i="6"/>
  <c r="V668" i="9"/>
  <c r="Q668" i="6" s="1"/>
  <c r="J668" i="6"/>
  <c r="AA668" i="6" s="1"/>
  <c r="V1775" i="9"/>
  <c r="Q1775" i="6" s="1"/>
  <c r="J1775" i="6"/>
  <c r="AA1775" i="6" s="1"/>
  <c r="V1751" i="9"/>
  <c r="Q1751" i="6" s="1"/>
  <c r="J1751" i="6"/>
  <c r="AA1751" i="6" s="1"/>
  <c r="V121" i="9"/>
  <c r="Q121" i="6" s="1"/>
  <c r="J121" i="6"/>
  <c r="AA121" i="6" s="1"/>
  <c r="V1323" i="9"/>
  <c r="Q1323" i="6" s="1"/>
  <c r="J1323" i="6"/>
  <c r="AA1323" i="6" s="1"/>
  <c r="V532" i="9"/>
  <c r="Q532" i="6" s="1"/>
  <c r="J532" i="6"/>
  <c r="AA532" i="6" s="1"/>
  <c r="V1888" i="9"/>
  <c r="Q1888" i="6" s="1"/>
  <c r="J1888" i="6"/>
  <c r="AA1888" i="6" s="1"/>
  <c r="V1362" i="9"/>
  <c r="Q1362" i="6" s="1"/>
  <c r="J1362" i="6"/>
  <c r="V1546" i="9"/>
  <c r="Q1546" i="6" s="1"/>
  <c r="J1546" i="6"/>
  <c r="V1301" i="9"/>
  <c r="Q1301" i="6" s="1"/>
  <c r="J1301" i="6"/>
  <c r="AA1301" i="6" s="1"/>
  <c r="V1572" i="9"/>
  <c r="Q1572" i="6" s="1"/>
  <c r="J1572" i="6"/>
  <c r="AA1572" i="6" s="1"/>
  <c r="V1837" i="9"/>
  <c r="Q1837" i="6" s="1"/>
  <c r="J1837" i="6"/>
  <c r="AA1837" i="6" s="1"/>
  <c r="V1200" i="9"/>
  <c r="Q1200" i="6" s="1"/>
  <c r="J1200" i="6"/>
  <c r="V471" i="9"/>
  <c r="Q471" i="6" s="1"/>
  <c r="J471" i="6"/>
  <c r="V1413" i="9"/>
  <c r="Q1413" i="6" s="1"/>
  <c r="J1413" i="6"/>
  <c r="AA1413" i="6" s="1"/>
  <c r="V1490" i="9"/>
  <c r="Q1490" i="6" s="1"/>
  <c r="J1490" i="6"/>
  <c r="V1603" i="9"/>
  <c r="Q1603" i="6" s="1"/>
  <c r="J1603" i="6"/>
  <c r="AA1603" i="6" s="1"/>
  <c r="V733" i="9"/>
  <c r="Q733" i="6" s="1"/>
  <c r="J733" i="6"/>
  <c r="AA733" i="6" s="1"/>
  <c r="V408" i="9"/>
  <c r="Q408" i="6" s="1"/>
  <c r="J408" i="6"/>
  <c r="AA408" i="6" s="1"/>
  <c r="V258" i="9"/>
  <c r="Q258" i="6" s="1"/>
  <c r="J258" i="6"/>
  <c r="AA258" i="6" s="1"/>
  <c r="V290" i="9"/>
  <c r="Q290" i="6" s="1"/>
  <c r="J290" i="6"/>
  <c r="AA290" i="6" s="1"/>
  <c r="V62" i="9"/>
  <c r="Q62" i="6" s="1"/>
  <c r="J62" i="6"/>
  <c r="AA62" i="6" s="1"/>
  <c r="V357" i="9"/>
  <c r="Q357" i="6" s="1"/>
  <c r="J357" i="6"/>
  <c r="AA357" i="6" s="1"/>
  <c r="V1731" i="9"/>
  <c r="Q1731" i="6" s="1"/>
  <c r="J1731" i="6"/>
  <c r="AA1731" i="6" s="1"/>
  <c r="V281" i="9"/>
  <c r="Q281" i="6" s="1"/>
  <c r="J281" i="6"/>
  <c r="V1554" i="9"/>
  <c r="Q1554" i="6" s="1"/>
  <c r="J1554" i="6"/>
  <c r="AA1554" i="6" s="1"/>
  <c r="V739" i="9"/>
  <c r="Q739" i="6" s="1"/>
  <c r="J739" i="6"/>
  <c r="AA739" i="6" s="1"/>
  <c r="V438" i="9"/>
  <c r="Q438" i="6" s="1"/>
  <c r="J438" i="6"/>
  <c r="AA438" i="6" s="1"/>
  <c r="V314" i="9"/>
  <c r="Q314" i="6" s="1"/>
  <c r="J314" i="6"/>
  <c r="AA314" i="6" s="1"/>
  <c r="V1154" i="9"/>
  <c r="Q1154" i="6" s="1"/>
  <c r="J1154" i="6"/>
  <c r="AA1154" i="6" s="1"/>
  <c r="V633" i="9"/>
  <c r="Q633" i="6" s="1"/>
  <c r="J633" i="6"/>
  <c r="AA633" i="6" s="1"/>
  <c r="V797" i="9"/>
  <c r="Q797" i="6" s="1"/>
  <c r="J797" i="6"/>
  <c r="AA797" i="6" s="1"/>
  <c r="R797" i="6"/>
  <c r="V1120" i="9"/>
  <c r="Q1120" i="6" s="1"/>
  <c r="J1120" i="6"/>
  <c r="AA1120" i="6" s="1"/>
  <c r="V598" i="9"/>
  <c r="Q598" i="6" s="1"/>
  <c r="J598" i="6"/>
  <c r="AA598" i="6" s="1"/>
  <c r="V875" i="9"/>
  <c r="Q875" i="6" s="1"/>
  <c r="J875" i="6"/>
  <c r="AA875" i="6" s="1"/>
  <c r="V784" i="9"/>
  <c r="Q784" i="6" s="1"/>
  <c r="J784" i="6"/>
  <c r="V15" i="9"/>
  <c r="Q15" i="6" s="1"/>
  <c r="J15" i="6"/>
  <c r="AA15" i="6" s="1"/>
  <c r="V974" i="9"/>
  <c r="Q974" i="6" s="1"/>
  <c r="J974" i="6"/>
  <c r="AA974" i="6" s="1"/>
  <c r="V49" i="9"/>
  <c r="Q49" i="6" s="1"/>
  <c r="J49" i="6"/>
  <c r="V1148" i="9"/>
  <c r="Q1148" i="6" s="1"/>
  <c r="J1148" i="6"/>
  <c r="AA1148" i="6" s="1"/>
  <c r="V437" i="9"/>
  <c r="Q437" i="6" s="1"/>
  <c r="J437" i="6"/>
  <c r="AA437" i="6" s="1"/>
  <c r="R437" i="6"/>
  <c r="AI437" i="6" s="1"/>
  <c r="V270" i="9"/>
  <c r="Q270" i="6" s="1"/>
  <c r="J270" i="6"/>
  <c r="AA270" i="6" s="1"/>
  <c r="V894" i="9"/>
  <c r="Q894" i="6" s="1"/>
  <c r="J894" i="6"/>
  <c r="AA894" i="6" s="1"/>
  <c r="V1898" i="9"/>
  <c r="Q1898" i="6" s="1"/>
  <c r="J1898" i="6"/>
  <c r="AA1898" i="6" s="1"/>
  <c r="V1759" i="9"/>
  <c r="Q1759" i="6" s="1"/>
  <c r="J1759" i="6"/>
  <c r="V1487" i="9"/>
  <c r="Q1487" i="6" s="1"/>
  <c r="J1487" i="6"/>
  <c r="AA1487" i="6" s="1"/>
  <c r="V32" i="9"/>
  <c r="Q32" i="6" s="1"/>
  <c r="J32" i="6"/>
  <c r="AA32" i="6" s="1"/>
  <c r="V541" i="9"/>
  <c r="Q541" i="6" s="1"/>
  <c r="J541" i="6"/>
  <c r="V1835" i="9"/>
  <c r="Q1835" i="6" s="1"/>
  <c r="J1835" i="6"/>
  <c r="AA1835" i="6" s="1"/>
  <c r="V997" i="9"/>
  <c r="Q997" i="6" s="1"/>
  <c r="J997" i="6"/>
  <c r="AA997" i="6" s="1"/>
  <c r="V1847" i="9"/>
  <c r="Q1847" i="6" s="1"/>
  <c r="J1847" i="6"/>
  <c r="V1092" i="9"/>
  <c r="Q1092" i="6" s="1"/>
  <c r="J1092" i="6"/>
  <c r="AA1092" i="6" s="1"/>
  <c r="R1092" i="6"/>
  <c r="AI1092" i="6" s="1"/>
  <c r="V1585" i="9"/>
  <c r="Q1585" i="6" s="1"/>
  <c r="J1585" i="6"/>
  <c r="AA1585" i="6" s="1"/>
  <c r="V1726" i="9"/>
  <c r="Q1726" i="6" s="1"/>
  <c r="J1726" i="6"/>
  <c r="AA1726" i="6" s="1"/>
  <c r="V935" i="9"/>
  <c r="Q935" i="6" s="1"/>
  <c r="J935" i="6"/>
  <c r="AA935" i="6" s="1"/>
  <c r="V276" i="9"/>
  <c r="Q276" i="6" s="1"/>
  <c r="J276" i="6"/>
  <c r="V1851" i="9"/>
  <c r="Q1851" i="6" s="1"/>
  <c r="J1851" i="6"/>
  <c r="AA1851" i="6" s="1"/>
  <c r="V1625" i="9"/>
  <c r="Q1625" i="6" s="1"/>
  <c r="J1625" i="6"/>
  <c r="AA1625" i="6" s="1"/>
  <c r="V912" i="9"/>
  <c r="Q912" i="6" s="1"/>
  <c r="J912" i="6"/>
  <c r="AA912" i="6" s="1"/>
  <c r="V58" i="9"/>
  <c r="Q58" i="6" s="1"/>
  <c r="J58" i="6"/>
  <c r="AA58" i="6" s="1"/>
  <c r="V1038" i="9"/>
  <c r="Q1038" i="6" s="1"/>
  <c r="J1038" i="6"/>
  <c r="AA1038" i="6" s="1"/>
  <c r="V762" i="9"/>
  <c r="Q762" i="6" s="1"/>
  <c r="J762" i="6"/>
  <c r="AA762" i="6" s="1"/>
  <c r="V578" i="9"/>
  <c r="Q578" i="6" s="1"/>
  <c r="J578" i="6"/>
  <c r="AA578" i="6" s="1"/>
  <c r="V1191" i="9"/>
  <c r="Q1191" i="6" s="1"/>
  <c r="J1191" i="6"/>
  <c r="V1259" i="9"/>
  <c r="Q1259" i="6" s="1"/>
  <c r="J1259" i="6"/>
  <c r="AA1259" i="6" s="1"/>
  <c r="V1020" i="9"/>
  <c r="Q1020" i="6" s="1"/>
  <c r="J1020" i="6"/>
  <c r="AA1020" i="6" s="1"/>
  <c r="V1142" i="9"/>
  <c r="Q1142" i="6" s="1"/>
  <c r="J1142" i="6"/>
  <c r="AA1142" i="6" s="1"/>
  <c r="V332" i="9"/>
  <c r="Q332" i="6" s="1"/>
  <c r="J332" i="6"/>
  <c r="V1508" i="9"/>
  <c r="Q1508" i="6" s="1"/>
  <c r="J1508" i="6"/>
  <c r="AA1508" i="6" s="1"/>
  <c r="V302" i="9"/>
  <c r="Q302" i="6" s="1"/>
  <c r="J302" i="6"/>
  <c r="AA302" i="6" s="1"/>
  <c r="V1221" i="9"/>
  <c r="Q1221" i="6" s="1"/>
  <c r="J1221" i="6"/>
  <c r="AA1221" i="6" s="1"/>
  <c r="V740" i="9"/>
  <c r="Q740" i="6" s="1"/>
  <c r="J740" i="6"/>
  <c r="AA740" i="6" s="1"/>
  <c r="V323" i="9"/>
  <c r="Q323" i="6" s="1"/>
  <c r="J323" i="6"/>
  <c r="AA323" i="6" s="1"/>
  <c r="V837" i="9"/>
  <c r="Q837" i="6" s="1"/>
  <c r="J837" i="6"/>
  <c r="AA837" i="6" s="1"/>
  <c r="V808" i="9"/>
  <c r="Q808" i="6" s="1"/>
  <c r="J808" i="6"/>
  <c r="AA808" i="6" s="1"/>
  <c r="V949" i="9"/>
  <c r="Q949" i="6" s="1"/>
  <c r="J949" i="6"/>
  <c r="V1505" i="9"/>
  <c r="Q1505" i="6" s="1"/>
  <c r="J1505" i="6"/>
  <c r="AA1505" i="6" s="1"/>
  <c r="V361" i="9"/>
  <c r="Q361" i="6" s="1"/>
  <c r="J361" i="6"/>
  <c r="AA361" i="6" s="1"/>
  <c r="V936" i="9"/>
  <c r="Q936" i="6" s="1"/>
  <c r="J936" i="6"/>
  <c r="AA936" i="6" s="1"/>
  <c r="V1384" i="9"/>
  <c r="Q1384" i="6" s="1"/>
  <c r="J1384" i="6"/>
  <c r="AA1384" i="6" s="1"/>
  <c r="V919" i="9"/>
  <c r="Q919" i="6" s="1"/>
  <c r="J919" i="6"/>
  <c r="AA919" i="6" s="1"/>
  <c r="V1324" i="9"/>
  <c r="Q1324" i="6" s="1"/>
  <c r="J1324" i="6"/>
  <c r="AA1324" i="6" s="1"/>
  <c r="V706" i="9"/>
  <c r="Q706" i="6" s="1"/>
  <c r="J706" i="6"/>
  <c r="V1285" i="9"/>
  <c r="Q1285" i="6" s="1"/>
  <c r="J1285" i="6"/>
  <c r="AA1285" i="6" s="1"/>
  <c r="V1288" i="9"/>
  <c r="Q1288" i="6" s="1"/>
  <c r="J1288" i="6"/>
  <c r="V547" i="9"/>
  <c r="Q547" i="6" s="1"/>
  <c r="J547" i="6"/>
  <c r="AA547" i="6" s="1"/>
  <c r="V528" i="9"/>
  <c r="Q528" i="6" s="1"/>
  <c r="J528" i="6"/>
  <c r="AA528" i="6" s="1"/>
  <c r="V1086" i="9"/>
  <c r="Q1086" i="6" s="1"/>
  <c r="J1086" i="6"/>
  <c r="AA1086" i="6" s="1"/>
  <c r="V597" i="9"/>
  <c r="Q597" i="6" s="1"/>
  <c r="J597" i="6"/>
  <c r="AA597" i="6" s="1"/>
  <c r="V1886" i="9"/>
  <c r="Q1886" i="6" s="1"/>
  <c r="J1886" i="6"/>
  <c r="V1917" i="9"/>
  <c r="Q1917" i="6" s="1"/>
  <c r="J1917" i="6"/>
  <c r="AA1917" i="6" s="1"/>
  <c r="V1882" i="9"/>
  <c r="Q1882" i="6" s="1"/>
  <c r="J1882" i="6"/>
  <c r="V478" i="9"/>
  <c r="Q478" i="6" s="1"/>
  <c r="J478" i="6"/>
  <c r="AA478" i="6" s="1"/>
  <c r="V1435" i="9"/>
  <c r="Q1435" i="6" s="1"/>
  <c r="J1435" i="6"/>
  <c r="AA1435" i="6" s="1"/>
  <c r="V537" i="9"/>
  <c r="Q537" i="6" s="1"/>
  <c r="J537" i="6"/>
  <c r="AA537" i="6" s="1"/>
  <c r="V1565" i="9"/>
  <c r="Q1565" i="6" s="1"/>
  <c r="J1565" i="6"/>
  <c r="AA1565" i="6" s="1"/>
  <c r="V1296" i="9"/>
  <c r="Q1296" i="6" s="1"/>
  <c r="J1296" i="6"/>
  <c r="AA1296" i="6" s="1"/>
  <c r="V980" i="9"/>
  <c r="Q980" i="6" s="1"/>
  <c r="J980" i="6"/>
  <c r="V1595" i="9"/>
  <c r="Q1595" i="6" s="1"/>
  <c r="J1595" i="6"/>
  <c r="AA1595" i="6" s="1"/>
  <c r="V734" i="9"/>
  <c r="Q734" i="6" s="1"/>
  <c r="J734" i="6"/>
  <c r="AA734" i="6" s="1"/>
  <c r="V558" i="9"/>
  <c r="Q558" i="6" s="1"/>
  <c r="J558" i="6"/>
  <c r="AA558" i="6" s="1"/>
  <c r="V1856" i="9"/>
  <c r="Q1856" i="6" s="1"/>
  <c r="J1856" i="6"/>
  <c r="AA1856" i="6" s="1"/>
  <c r="V651" i="9"/>
  <c r="Q651" i="6" s="1"/>
  <c r="J651" i="6"/>
  <c r="AA651" i="6" s="1"/>
  <c r="V1216" i="9"/>
  <c r="Q1216" i="6" s="1"/>
  <c r="J1216" i="6"/>
  <c r="AA1216" i="6" s="1"/>
  <c r="V1697" i="9"/>
  <c r="Q1697" i="6" s="1"/>
  <c r="J1697" i="6"/>
  <c r="AA1697" i="6" s="1"/>
  <c r="V1872" i="9"/>
  <c r="Q1872" i="6" s="1"/>
  <c r="J1872" i="6"/>
  <c r="V358" i="9"/>
  <c r="Q358" i="6" s="1"/>
  <c r="J358" i="6"/>
  <c r="AA358" i="6" s="1"/>
  <c r="V627" i="9"/>
  <c r="Q627" i="6" s="1"/>
  <c r="J627" i="6"/>
  <c r="AA627" i="6" s="1"/>
  <c r="R627" i="6"/>
  <c r="V14" i="9"/>
  <c r="Q14" i="6" s="1"/>
  <c r="J14" i="6"/>
  <c r="AA14" i="6" s="1"/>
  <c r="V288" i="9"/>
  <c r="Q288" i="6" s="1"/>
  <c r="J288" i="6"/>
  <c r="AA288" i="6" s="1"/>
  <c r="V1581" i="9"/>
  <c r="Q1581" i="6" s="1"/>
  <c r="J1581" i="6"/>
  <c r="V257" i="9"/>
  <c r="Q257" i="6" s="1"/>
  <c r="J257" i="6"/>
  <c r="AA257" i="6" s="1"/>
  <c r="V157" i="9"/>
  <c r="Q157" i="6" s="1"/>
  <c r="J157" i="6"/>
  <c r="AA157" i="6" s="1"/>
  <c r="V751" i="9"/>
  <c r="Q751" i="6" s="1"/>
  <c r="J751" i="6"/>
  <c r="AA751" i="6" s="1"/>
  <c r="V1371" i="9"/>
  <c r="Q1371" i="6" s="1"/>
  <c r="J1371" i="6"/>
  <c r="V1707" i="9"/>
  <c r="Q1707" i="6" s="1"/>
  <c r="J1707" i="6"/>
  <c r="AA1707" i="6" s="1"/>
  <c r="V1811" i="9"/>
  <c r="Q1811" i="6" s="1"/>
  <c r="J1811" i="6"/>
  <c r="AA1811" i="6" s="1"/>
  <c r="V296" i="9"/>
  <c r="Q296" i="6" s="1"/>
  <c r="J296" i="6"/>
  <c r="AA296" i="6" s="1"/>
  <c r="V1558" i="9"/>
  <c r="Q1558" i="6" s="1"/>
  <c r="J1558" i="6"/>
  <c r="AA1558" i="6" s="1"/>
  <c r="V574" i="9"/>
  <c r="Q574" i="6" s="1"/>
  <c r="J574" i="6"/>
  <c r="AA574" i="6" s="1"/>
  <c r="V1858" i="9"/>
  <c r="Q1858" i="6" s="1"/>
  <c r="J1858" i="6"/>
  <c r="V1412" i="9"/>
  <c r="Q1412" i="6" s="1"/>
  <c r="J1412" i="6"/>
  <c r="AA1412" i="6" s="1"/>
  <c r="V1802" i="9"/>
  <c r="Q1802" i="6" s="1"/>
  <c r="J1802" i="6"/>
  <c r="AA1802" i="6" s="1"/>
  <c r="V89" i="9"/>
  <c r="Q89" i="6" s="1"/>
  <c r="J89" i="6"/>
  <c r="V585" i="9"/>
  <c r="Q585" i="6" s="1"/>
  <c r="J585" i="6"/>
  <c r="AA585" i="6" s="1"/>
  <c r="V78" i="9"/>
  <c r="Q78" i="6" s="1"/>
  <c r="J78" i="6"/>
  <c r="V976" i="9"/>
  <c r="Q976" i="6" s="1"/>
  <c r="J976" i="6"/>
  <c r="AA976" i="6" s="1"/>
  <c r="V1566" i="9"/>
  <c r="Q1566" i="6" s="1"/>
  <c r="J1566" i="6"/>
  <c r="AA1566" i="6" s="1"/>
  <c r="V400" i="9"/>
  <c r="Q400" i="6" s="1"/>
  <c r="J400" i="6"/>
  <c r="AA400" i="6" s="1"/>
  <c r="V1176" i="9"/>
  <c r="Q1176" i="6" s="1"/>
  <c r="J1176" i="6"/>
  <c r="AA1176" i="6" s="1"/>
  <c r="V395" i="9"/>
  <c r="Q395" i="6" s="1"/>
  <c r="J395" i="6"/>
  <c r="AA395" i="6" s="1"/>
  <c r="V1034" i="9"/>
  <c r="Q1034" i="6" s="1"/>
  <c r="J1034" i="6"/>
  <c r="V1875" i="9"/>
  <c r="Q1875" i="6" s="1"/>
  <c r="J1875" i="6"/>
  <c r="AA1875" i="6" s="1"/>
  <c r="V1311" i="9"/>
  <c r="Q1311" i="6" s="1"/>
  <c r="J1311" i="6"/>
  <c r="AA1311" i="6" s="1"/>
  <c r="V1717" i="9"/>
  <c r="Q1717" i="6" s="1"/>
  <c r="J1717" i="6"/>
  <c r="V1855" i="9"/>
  <c r="Q1855" i="6" s="1"/>
  <c r="J1855" i="6"/>
  <c r="AA1855" i="6" s="1"/>
  <c r="R1855" i="6"/>
  <c r="AI1855" i="6" s="1"/>
  <c r="V1438" i="9"/>
  <c r="Q1438" i="6" s="1"/>
  <c r="J1438" i="6"/>
  <c r="AA1438" i="6" s="1"/>
  <c r="V1117" i="9"/>
  <c r="Q1117" i="6" s="1"/>
  <c r="J1117" i="6"/>
  <c r="V1128" i="9"/>
  <c r="Q1128" i="6" s="1"/>
  <c r="J1128" i="6"/>
  <c r="AA1128" i="6" s="1"/>
  <c r="V849" i="9"/>
  <c r="Q849" i="6" s="1"/>
  <c r="J849" i="6"/>
  <c r="AA849" i="6" s="1"/>
  <c r="V1171" i="9"/>
  <c r="Q1171" i="6" s="1"/>
  <c r="J1171" i="6"/>
  <c r="AA1171" i="6" s="1"/>
  <c r="V551" i="9"/>
  <c r="Q551" i="6" s="1"/>
  <c r="J551" i="6"/>
  <c r="V1374" i="9"/>
  <c r="Q1374" i="6" s="1"/>
  <c r="J1374" i="6"/>
  <c r="AA1374" i="6" s="1"/>
  <c r="V1201" i="9"/>
  <c r="Q1201" i="6" s="1"/>
  <c r="J1201" i="6"/>
  <c r="AA1201" i="6" s="1"/>
  <c r="J535" i="6"/>
  <c r="AA535" i="6" s="1"/>
  <c r="V93" i="9"/>
  <c r="Q93" i="6" s="1"/>
  <c r="J93" i="6"/>
  <c r="AA93" i="6" s="1"/>
  <c r="V1869" i="9"/>
  <c r="Q1869" i="6" s="1"/>
  <c r="J1869" i="6"/>
  <c r="AA1869" i="6" s="1"/>
  <c r="V66" i="9"/>
  <c r="Q66" i="6" s="1"/>
  <c r="J66" i="6"/>
  <c r="AA66" i="6" s="1"/>
  <c r="V1047" i="9"/>
  <c r="Q1047" i="6" s="1"/>
  <c r="J1047" i="6"/>
  <c r="AA1047" i="6" s="1"/>
  <c r="V91" i="9"/>
  <c r="Q91" i="6" s="1"/>
  <c r="J91" i="6"/>
  <c r="AA91" i="6" s="1"/>
  <c r="V1836" i="9"/>
  <c r="Q1836" i="6" s="1"/>
  <c r="J1836" i="6"/>
  <c r="AA1836" i="6" s="1"/>
  <c r="R1836" i="6"/>
  <c r="V1782" i="9"/>
  <c r="Q1782" i="6" s="1"/>
  <c r="J1782" i="6"/>
  <c r="AA1782" i="6" s="1"/>
  <c r="V1693" i="9"/>
  <c r="Q1693" i="6" s="1"/>
  <c r="J1693" i="6"/>
  <c r="AA1693" i="6" s="1"/>
  <c r="V192" i="9"/>
  <c r="Q192" i="6" s="1"/>
  <c r="J192" i="6"/>
  <c r="AA192" i="6" s="1"/>
  <c r="V1503" i="9"/>
  <c r="Q1503" i="6" s="1"/>
  <c r="J1503" i="6"/>
  <c r="V889" i="9"/>
  <c r="Q889" i="6" s="1"/>
  <c r="J889" i="6"/>
  <c r="AA889" i="6" s="1"/>
  <c r="V11" i="9"/>
  <c r="Q11" i="6" s="1"/>
  <c r="J11" i="6"/>
  <c r="AA11" i="6" s="1"/>
  <c r="V1691" i="9"/>
  <c r="Q1691" i="6" s="1"/>
  <c r="J1691" i="6"/>
  <c r="AA1691" i="6" s="1"/>
  <c r="V267" i="9"/>
  <c r="Q267" i="6" s="1"/>
  <c r="J267" i="6"/>
  <c r="AA267" i="6" s="1"/>
  <c r="V1651" i="9"/>
  <c r="Q1651" i="6" s="1"/>
  <c r="J1651" i="6"/>
  <c r="AA1651" i="6" s="1"/>
  <c r="V172" i="9"/>
  <c r="Q172" i="6" s="1"/>
  <c r="J172" i="6"/>
  <c r="AA172" i="6" s="1"/>
  <c r="V1424" i="9"/>
  <c r="Q1424" i="6" s="1"/>
  <c r="J1424" i="6"/>
  <c r="V493" i="9"/>
  <c r="Q493" i="6" s="1"/>
  <c r="J493" i="6"/>
  <c r="AA493" i="6" s="1"/>
  <c r="V1122" i="9"/>
  <c r="Q1122" i="6" s="1"/>
  <c r="J1122" i="6"/>
  <c r="AA1122" i="6" s="1"/>
  <c r="V23" i="9"/>
  <c r="Q23" i="6" s="1"/>
  <c r="J23" i="6"/>
  <c r="V1668" i="9"/>
  <c r="Q1668" i="6" s="1"/>
  <c r="J1668" i="6"/>
  <c r="V1544" i="9"/>
  <c r="Q1544" i="6" s="1"/>
  <c r="J1544" i="6"/>
  <c r="AA1544" i="6" s="1"/>
  <c r="V1645" i="9"/>
  <c r="Q1645" i="6" s="1"/>
  <c r="J1645" i="6"/>
  <c r="AA1645" i="6" s="1"/>
  <c r="V697" i="9"/>
  <c r="Q697" i="6" s="1"/>
  <c r="J697" i="6"/>
  <c r="AA697" i="6" s="1"/>
  <c r="V473" i="9"/>
  <c r="Q473" i="6" s="1"/>
  <c r="J473" i="6"/>
  <c r="AA473" i="6" s="1"/>
  <c r="V1014" i="9"/>
  <c r="Q1014" i="6" s="1"/>
  <c r="J1014" i="6"/>
  <c r="AA1014" i="6" s="1"/>
  <c r="V1422" i="9"/>
  <c r="Q1422" i="6" s="1"/>
  <c r="J1422" i="6"/>
  <c r="V1313" i="9"/>
  <c r="Q1313" i="6" s="1"/>
  <c r="J1313" i="6"/>
  <c r="AA1313" i="6" s="1"/>
  <c r="V443" i="9"/>
  <c r="Q443" i="6" s="1"/>
  <c r="J443" i="6"/>
  <c r="AA443" i="6" s="1"/>
  <c r="V254" i="9"/>
  <c r="Q254" i="6" s="1"/>
  <c r="J254" i="6"/>
  <c r="AA254" i="6" s="1"/>
  <c r="V448" i="9"/>
  <c r="Q448" i="6" s="1"/>
  <c r="J448" i="6"/>
  <c r="V884" i="9"/>
  <c r="Q884" i="6" s="1"/>
  <c r="J884" i="6"/>
  <c r="AA884" i="6" s="1"/>
  <c r="V1788" i="9"/>
  <c r="Q1788" i="6" s="1"/>
  <c r="J1788" i="6"/>
  <c r="AA1788" i="6" s="1"/>
  <c r="V1329" i="9"/>
  <c r="Q1329" i="6" s="1"/>
  <c r="J1329" i="6"/>
  <c r="AA1329" i="6" s="1"/>
  <c r="R1329" i="6"/>
  <c r="AI1329" i="6" s="1"/>
  <c r="V915" i="9"/>
  <c r="Q915" i="6" s="1"/>
  <c r="J915" i="6"/>
  <c r="AA915" i="6" s="1"/>
  <c r="V1018" i="9"/>
  <c r="Q1018" i="6" s="1"/>
  <c r="J1018" i="6"/>
  <c r="AA1018" i="6" s="1"/>
  <c r="V1062" i="9"/>
  <c r="Q1062" i="6" s="1"/>
  <c r="J1062" i="6"/>
  <c r="V960" i="9"/>
  <c r="Q960" i="6" s="1"/>
  <c r="J960" i="6"/>
  <c r="AA960" i="6" s="1"/>
  <c r="V639" i="9"/>
  <c r="Q639" i="6" s="1"/>
  <c r="J639" i="6"/>
  <c r="AA639" i="6" s="1"/>
  <c r="V1237" i="9"/>
  <c r="Q1237" i="6" s="1"/>
  <c r="J1237" i="6"/>
  <c r="AA1237" i="6" s="1"/>
  <c r="V663" i="9"/>
  <c r="Q663" i="6" s="1"/>
  <c r="J663" i="6"/>
  <c r="AA663" i="6" s="1"/>
  <c r="V1741" i="9"/>
  <c r="Q1741" i="6" s="1"/>
  <c r="J1741" i="6"/>
  <c r="AA1741" i="6" s="1"/>
  <c r="V515" i="9"/>
  <c r="Q515" i="6" s="1"/>
  <c r="J515" i="6"/>
  <c r="V1396" i="9"/>
  <c r="Q1396" i="6" s="1"/>
  <c r="J1396" i="6"/>
  <c r="AA1396" i="6" s="1"/>
  <c r="V1626" i="9"/>
  <c r="Q1626" i="6" s="1"/>
  <c r="J1626" i="6"/>
  <c r="AA1626" i="6" s="1"/>
  <c r="V232" i="9"/>
  <c r="Q232" i="6" s="1"/>
  <c r="J232" i="6"/>
  <c r="V1053" i="9"/>
  <c r="Q1053" i="6" s="1"/>
  <c r="J1053" i="6"/>
  <c r="AA1053" i="6" s="1"/>
  <c r="V1205" i="9"/>
  <c r="Q1205" i="6" s="1"/>
  <c r="J1205" i="6"/>
  <c r="AA1205" i="6" s="1"/>
  <c r="V1174" i="9"/>
  <c r="Q1174" i="6" s="1"/>
  <c r="J1174" i="6"/>
  <c r="AA1174" i="6" s="1"/>
  <c r="V1694" i="9"/>
  <c r="Q1694" i="6" s="1"/>
  <c r="J1694" i="6"/>
  <c r="V1251" i="9"/>
  <c r="Q1251" i="6" s="1"/>
  <c r="J1251" i="6"/>
  <c r="AA1251" i="6" s="1"/>
  <c r="V1139" i="9"/>
  <c r="Q1139" i="6" s="1"/>
  <c r="J1139" i="6"/>
  <c r="AA1139" i="6" s="1"/>
  <c r="V1414" i="9"/>
  <c r="Q1414" i="6" s="1"/>
  <c r="J1414" i="6"/>
  <c r="AA1414" i="6" s="1"/>
  <c r="V1068" i="9"/>
  <c r="Q1068" i="6" s="1"/>
  <c r="J1068" i="6"/>
  <c r="AA1068" i="6" s="1"/>
  <c r="V1403" i="9"/>
  <c r="Q1403" i="6" s="1"/>
  <c r="J1403" i="6"/>
  <c r="AA1403" i="6" s="1"/>
  <c r="V489" i="9"/>
  <c r="Q489" i="6" s="1"/>
  <c r="J489" i="6"/>
  <c r="AA489" i="6" s="1"/>
  <c r="V279" i="9"/>
  <c r="Q279" i="6" s="1"/>
  <c r="J279" i="6"/>
  <c r="AA279" i="6" s="1"/>
  <c r="V466" i="9"/>
  <c r="Q466" i="6" s="1"/>
  <c r="J466" i="6"/>
  <c r="AA466" i="6" s="1"/>
  <c r="V1333" i="9"/>
  <c r="Q1333" i="6" s="1"/>
  <c r="J1333" i="6"/>
  <c r="V1685" i="9"/>
  <c r="Q1685" i="6" s="1"/>
  <c r="J1685" i="6"/>
  <c r="AA1685" i="6" s="1"/>
  <c r="V295" i="9"/>
  <c r="Q295" i="6" s="1"/>
  <c r="J295" i="6"/>
  <c r="AA295" i="6" s="1"/>
  <c r="V1657" i="9"/>
  <c r="Q1657" i="6" s="1"/>
  <c r="J1657" i="6"/>
  <c r="AA1657" i="6" s="1"/>
  <c r="V84" i="9"/>
  <c r="Q84" i="6" s="1"/>
  <c r="J84" i="6"/>
  <c r="AA84" i="6" s="1"/>
  <c r="V1517" i="9"/>
  <c r="Q1517" i="6" s="1"/>
  <c r="J1517" i="6"/>
  <c r="AA1517" i="6" s="1"/>
  <c r="V320" i="9"/>
  <c r="Q320" i="6" s="1"/>
  <c r="J320" i="6"/>
  <c r="AA320" i="6" s="1"/>
  <c r="V993" i="9"/>
  <c r="Q993" i="6" s="1"/>
  <c r="J993" i="6"/>
  <c r="AA993" i="6" s="1"/>
  <c r="R993" i="6"/>
  <c r="AI993" i="6" s="1"/>
  <c r="V1194" i="9"/>
  <c r="Q1194" i="6" s="1"/>
  <c r="J1194" i="6"/>
  <c r="V1106" i="9"/>
  <c r="Q1106" i="6" s="1"/>
  <c r="J1106" i="6"/>
  <c r="AA1106" i="6" s="1"/>
  <c r="V550" i="9"/>
  <c r="Q550" i="6" s="1"/>
  <c r="J550" i="6"/>
  <c r="AA550" i="6" s="1"/>
  <c r="V342" i="9"/>
  <c r="Q342" i="6" s="1"/>
  <c r="J342" i="6"/>
  <c r="AA342" i="6" s="1"/>
  <c r="V929" i="9"/>
  <c r="Q929" i="6" s="1"/>
  <c r="J929" i="6"/>
  <c r="AA929" i="6" s="1"/>
  <c r="V964" i="9"/>
  <c r="Q964" i="6" s="1"/>
  <c r="J964" i="6"/>
  <c r="AA964" i="6" s="1"/>
  <c r="V1448" i="9"/>
  <c r="Q1448" i="6" s="1"/>
  <c r="J1448" i="6"/>
  <c r="AA1448" i="6" s="1"/>
  <c r="V128" i="9"/>
  <c r="Q128" i="6" s="1"/>
  <c r="J128" i="6"/>
  <c r="AA128" i="6" s="1"/>
  <c r="V364" i="9"/>
  <c r="Q364" i="6" s="1"/>
  <c r="J364" i="6"/>
  <c r="V1356" i="9"/>
  <c r="Q1356" i="6" s="1"/>
  <c r="J1356" i="6"/>
  <c r="AA1356" i="6" s="1"/>
  <c r="V141" i="9"/>
  <c r="Q141" i="6" s="1"/>
  <c r="J141" i="6"/>
  <c r="AA141" i="6" s="1"/>
  <c r="V151" i="9"/>
  <c r="Q151" i="6" s="1"/>
  <c r="J151" i="6"/>
  <c r="AA151" i="6" s="1"/>
  <c r="V1543" i="9"/>
  <c r="Q1543" i="6" s="1"/>
  <c r="J1543" i="6"/>
  <c r="AA1543" i="6" s="1"/>
  <c r="V770" i="9"/>
  <c r="Q770" i="6" s="1"/>
  <c r="J770" i="6"/>
  <c r="AA770" i="6" s="1"/>
  <c r="V1121" i="9"/>
  <c r="Q1121" i="6" s="1"/>
  <c r="J1121" i="6"/>
  <c r="AA1121" i="6" s="1"/>
  <c r="V1601" i="9"/>
  <c r="Q1601" i="6" s="1"/>
  <c r="J1601" i="6"/>
  <c r="V1652" i="9"/>
  <c r="Q1652" i="6" s="1"/>
  <c r="J1652" i="6"/>
  <c r="AA1652" i="6" s="1"/>
  <c r="V1833" i="9"/>
  <c r="Q1833" i="6" s="1"/>
  <c r="J1833" i="6"/>
  <c r="AA1833" i="6" s="1"/>
  <c r="V1133" i="9"/>
  <c r="Q1133" i="6" s="1"/>
  <c r="J1133" i="6"/>
  <c r="AA1133" i="6" s="1"/>
  <c r="V1630" i="9"/>
  <c r="Q1630" i="6" s="1"/>
  <c r="J1630" i="6"/>
  <c r="AA1630" i="6" s="1"/>
  <c r="V282" i="9"/>
  <c r="Q282" i="6" s="1"/>
  <c r="J282" i="6"/>
  <c r="AA282" i="6" s="1"/>
  <c r="V1372" i="9"/>
  <c r="Q1372" i="6" s="1"/>
  <c r="J1372" i="6"/>
  <c r="V1598" i="9"/>
  <c r="Q1598" i="6" s="1"/>
  <c r="J1598" i="6"/>
  <c r="AA1598" i="6" s="1"/>
  <c r="V609" i="9"/>
  <c r="Q609" i="6" s="1"/>
  <c r="J609" i="6"/>
  <c r="AA609" i="6" s="1"/>
  <c r="V1519" i="9"/>
  <c r="Q1519" i="6" s="1"/>
  <c r="J1519" i="6"/>
  <c r="AA1519" i="6" s="1"/>
  <c r="R1519" i="6"/>
  <c r="V937" i="9"/>
  <c r="Q937" i="6" s="1"/>
  <c r="J937" i="6"/>
  <c r="AA937" i="6" s="1"/>
  <c r="V998" i="9"/>
  <c r="Q998" i="6" s="1"/>
  <c r="J998" i="6"/>
  <c r="AA998" i="6" s="1"/>
  <c r="V610" i="9"/>
  <c r="Q610" i="6" s="1"/>
  <c r="J610" i="6"/>
  <c r="AA610" i="6" s="1"/>
  <c r="V938" i="9"/>
  <c r="Q938" i="6" s="1"/>
  <c r="J938" i="6"/>
  <c r="AA938" i="6" s="1"/>
  <c r="V1661" i="9"/>
  <c r="Q1661" i="6" s="1"/>
  <c r="J1661" i="6"/>
  <c r="AA1661" i="6" s="1"/>
  <c r="V878" i="9"/>
  <c r="Q878" i="6" s="1"/>
  <c r="J878" i="6"/>
  <c r="V870" i="9"/>
  <c r="Q870" i="6" s="1"/>
  <c r="J870" i="6"/>
  <c r="AA870" i="6" s="1"/>
  <c r="V1861" i="9"/>
  <c r="Q1861" i="6" s="1"/>
  <c r="J1861" i="6"/>
  <c r="AA1861" i="6" s="1"/>
  <c r="V1013" i="9"/>
  <c r="Q1013" i="6" s="1"/>
  <c r="J1013" i="6"/>
  <c r="AA1013" i="6" s="1"/>
  <c r="V428" i="9"/>
  <c r="Q428" i="6" s="1"/>
  <c r="J428" i="6"/>
  <c r="V920" i="9"/>
  <c r="Q920" i="6" s="1"/>
  <c r="J920" i="6"/>
  <c r="AA920" i="6" s="1"/>
  <c r="V746" i="9"/>
  <c r="Q746" i="6" s="1"/>
  <c r="J746" i="6"/>
  <c r="AA746" i="6" s="1"/>
  <c r="V1600" i="9"/>
  <c r="Q1600" i="6" s="1"/>
  <c r="J1600" i="6"/>
  <c r="AA1600" i="6" s="1"/>
  <c r="V1303" i="9"/>
  <c r="Q1303" i="6" s="1"/>
  <c r="J1303" i="6"/>
  <c r="V1701" i="9"/>
  <c r="Q1701" i="6" s="1"/>
  <c r="J1701" i="6"/>
  <c r="AA1701" i="6" s="1"/>
  <c r="V1815" i="9"/>
  <c r="Q1815" i="6" s="1"/>
  <c r="J1815" i="6"/>
  <c r="AA1815" i="6" s="1"/>
  <c r="V45" i="9"/>
  <c r="Q45" i="6" s="1"/>
  <c r="J45" i="6"/>
  <c r="AA45" i="6" s="1"/>
  <c r="V311" i="9"/>
  <c r="Q311" i="6" s="1"/>
  <c r="J311" i="6"/>
  <c r="V1280" i="9"/>
  <c r="Q1280" i="6" s="1"/>
  <c r="J1280" i="6"/>
  <c r="AA1280" i="6" s="1"/>
  <c r="V1045" i="9"/>
  <c r="Q1045" i="6" s="1"/>
  <c r="J1045" i="6"/>
  <c r="AA1045" i="6" s="1"/>
  <c r="V177" i="9"/>
  <c r="Q177" i="6" s="1"/>
  <c r="J177" i="6"/>
  <c r="V1100" i="9"/>
  <c r="Q1100" i="6" s="1"/>
  <c r="J1100" i="6"/>
  <c r="AA1100" i="6" s="1"/>
  <c r="V1790" i="9"/>
  <c r="Q1790" i="6" s="1"/>
  <c r="J1790" i="6"/>
  <c r="AA1790" i="6" s="1"/>
  <c r="V1363" i="9"/>
  <c r="Q1363" i="6" s="1"/>
  <c r="J1363" i="6"/>
  <c r="AA1363" i="6" s="1"/>
  <c r="V1654" i="9"/>
  <c r="Q1654" i="6" s="1"/>
  <c r="J1654" i="6"/>
  <c r="AA1654" i="6" s="1"/>
  <c r="V1322" i="9"/>
  <c r="Q1322" i="6" s="1"/>
  <c r="J1322" i="6"/>
  <c r="AA1322" i="6" s="1"/>
  <c r="V1649" i="9"/>
  <c r="Q1649" i="6" s="1"/>
  <c r="J1649" i="6"/>
  <c r="AA1649" i="6" s="1"/>
  <c r="V1531" i="9"/>
  <c r="Q1531" i="6" s="1"/>
  <c r="J1531" i="6"/>
  <c r="V77" i="9"/>
  <c r="Q77" i="6" s="1"/>
  <c r="J77" i="6"/>
  <c r="AA77" i="6" s="1"/>
  <c r="V1385" i="9"/>
  <c r="Q1385" i="6" s="1"/>
  <c r="J1385" i="6"/>
  <c r="AA1385" i="6" s="1"/>
  <c r="V219" i="9"/>
  <c r="Q219" i="6" s="1"/>
  <c r="J219" i="6"/>
  <c r="AA219" i="6" s="1"/>
  <c r="V895" i="9"/>
  <c r="Q895" i="6" s="1"/>
  <c r="J895" i="6"/>
  <c r="AA895" i="6" s="1"/>
  <c r="V13" i="9"/>
  <c r="Q13" i="6" s="1"/>
  <c r="J13" i="6"/>
  <c r="V1718" i="9"/>
  <c r="Q1718" i="6" s="1"/>
  <c r="J1718" i="6"/>
  <c r="V684" i="9"/>
  <c r="Q684" i="6" s="1"/>
  <c r="J684" i="6"/>
  <c r="V658" i="9"/>
  <c r="Q658" i="6" s="1"/>
  <c r="J658" i="6"/>
  <c r="AA658" i="6" s="1"/>
  <c r="V334" i="9"/>
  <c r="Q334" i="6" s="1"/>
  <c r="J334" i="6"/>
  <c r="AA334" i="6" s="1"/>
  <c r="V1394" i="9"/>
  <c r="Q1394" i="6" s="1"/>
  <c r="J1394" i="6"/>
  <c r="V1914" i="9"/>
  <c r="Q1914" i="6" s="1"/>
  <c r="J1914" i="6"/>
  <c r="AA1914" i="6" s="1"/>
  <c r="V1357" i="9"/>
  <c r="Q1357" i="6" s="1"/>
  <c r="J1357" i="6"/>
  <c r="AA1357" i="6" s="1"/>
  <c r="V402" i="9"/>
  <c r="Q402" i="6" s="1"/>
  <c r="J402" i="6"/>
  <c r="V1520" i="9"/>
  <c r="Q1520" i="6" s="1"/>
  <c r="J1520" i="6"/>
  <c r="AA1520" i="6" s="1"/>
  <c r="V1019" i="9"/>
  <c r="Q1019" i="6" s="1"/>
  <c r="J1019" i="6"/>
  <c r="AA1019" i="6" s="1"/>
  <c r="V1674" i="9"/>
  <c r="Q1674" i="6" s="1"/>
  <c r="J1674" i="6"/>
  <c r="AA1674" i="6" s="1"/>
  <c r="V1275" i="9"/>
  <c r="Q1275" i="6" s="1"/>
  <c r="J1275" i="6"/>
  <c r="V1178" i="9"/>
  <c r="Q1178" i="6" s="1"/>
  <c r="J1178" i="6"/>
  <c r="AA1178" i="6" s="1"/>
  <c r="V1614" i="9"/>
  <c r="Q1614" i="6" s="1"/>
  <c r="J1614" i="6"/>
  <c r="AA1614" i="6" s="1"/>
  <c r="V835" i="9"/>
  <c r="Q835" i="6" s="1"/>
  <c r="J835" i="6"/>
  <c r="AA835" i="6" s="1"/>
  <c r="R835" i="6"/>
  <c r="AI835" i="6" s="1"/>
  <c r="V605" i="9"/>
  <c r="Q605" i="6" s="1"/>
  <c r="J605" i="6"/>
  <c r="AA605" i="6" s="1"/>
  <c r="V1628" i="9"/>
  <c r="Q1628" i="6" s="1"/>
  <c r="J1628" i="6"/>
  <c r="AA1628" i="6" s="1"/>
  <c r="V1666" i="9"/>
  <c r="Q1666" i="6" s="1"/>
  <c r="J1666" i="6"/>
  <c r="AA1666" i="6" s="1"/>
  <c r="V468" i="9"/>
  <c r="Q468" i="6" s="1"/>
  <c r="J468" i="6"/>
  <c r="V1502" i="9"/>
  <c r="Q1502" i="6" s="1"/>
  <c r="J1502" i="6"/>
  <c r="V1489" i="9"/>
  <c r="Q1489" i="6" s="1"/>
  <c r="J1489" i="6"/>
  <c r="V1768" i="9"/>
  <c r="Q1768" i="6" s="1"/>
  <c r="J1768" i="6"/>
  <c r="AA1768" i="6" s="1"/>
  <c r="V856" i="9"/>
  <c r="Q856" i="6" s="1"/>
  <c r="J856" i="6"/>
  <c r="V1009" i="9"/>
  <c r="Q1009" i="6" s="1"/>
  <c r="J1009" i="6"/>
  <c r="AA1009" i="6" s="1"/>
  <c r="V1826" i="9"/>
  <c r="Q1826" i="6" s="1"/>
  <c r="J1826" i="6"/>
  <c r="V670" i="9"/>
  <c r="Q670" i="6" s="1"/>
  <c r="J670" i="6"/>
  <c r="AA670" i="6" s="1"/>
  <c r="V1526" i="9"/>
  <c r="Q1526" i="6" s="1"/>
  <c r="J1526" i="6"/>
  <c r="V1146" i="9"/>
  <c r="Q1146" i="6" s="1"/>
  <c r="J1146" i="6"/>
  <c r="AA1146" i="6" s="1"/>
  <c r="V533" i="9"/>
  <c r="Q533" i="6" s="1"/>
  <c r="J533" i="6"/>
  <c r="V900" i="9"/>
  <c r="Q900" i="6" s="1"/>
  <c r="J900" i="6"/>
  <c r="AA900" i="6" s="1"/>
  <c r="V622" i="9"/>
  <c r="Q622" i="6" s="1"/>
  <c r="J622" i="6"/>
  <c r="V1159" i="9"/>
  <c r="Q1159" i="6" s="1"/>
  <c r="J1159" i="6"/>
  <c r="V1916" i="9"/>
  <c r="Q1916" i="6" s="1"/>
  <c r="J1916" i="6"/>
  <c r="V1223" i="9"/>
  <c r="Q1223" i="6" s="1"/>
  <c r="J1223" i="6"/>
  <c r="V776" i="9"/>
  <c r="Q776" i="6" s="1"/>
  <c r="J776" i="6"/>
  <c r="AA776" i="6" s="1"/>
  <c r="V354" i="9"/>
  <c r="Q354" i="6" s="1"/>
  <c r="J354" i="6"/>
  <c r="AA354" i="6" s="1"/>
  <c r="V1345" i="9"/>
  <c r="Q1345" i="6" s="1"/>
  <c r="J1345" i="6"/>
  <c r="V368" i="9"/>
  <c r="Q368" i="6" s="1"/>
  <c r="J368" i="6"/>
  <c r="V1577" i="9"/>
  <c r="Q1577" i="6" s="1"/>
  <c r="J1577" i="6"/>
  <c r="V800" i="9"/>
  <c r="Q800" i="6" s="1"/>
  <c r="J800" i="6"/>
  <c r="V850" i="9"/>
  <c r="Q850" i="6" s="1"/>
  <c r="J850" i="6"/>
  <c r="V225" i="9"/>
  <c r="Q225" i="6" s="1"/>
  <c r="J225" i="6"/>
  <c r="AA225" i="6" s="1"/>
  <c r="V645" i="9"/>
  <c r="Q645" i="6" s="1"/>
  <c r="J645" i="6"/>
  <c r="AA645" i="6" s="1"/>
  <c r="V927" i="9"/>
  <c r="Q927" i="6" s="1"/>
  <c r="J927" i="6"/>
  <c r="V186" i="9"/>
  <c r="Q186" i="6" s="1"/>
  <c r="J186" i="6"/>
  <c r="V602" i="9"/>
  <c r="Q602" i="6" s="1"/>
  <c r="J602" i="6"/>
  <c r="V1832" i="9"/>
  <c r="Q1832" i="6" s="1"/>
  <c r="J1832" i="6"/>
  <c r="AA1832" i="6" s="1"/>
  <c r="V1866" i="9"/>
  <c r="Q1866" i="6" s="1"/>
  <c r="J1866" i="6"/>
  <c r="V1783" i="9"/>
  <c r="Q1783" i="6" s="1"/>
  <c r="J1783" i="6"/>
  <c r="V983" i="9"/>
  <c r="Q983" i="6" s="1"/>
  <c r="J983" i="6"/>
  <c r="AA983" i="6" s="1"/>
  <c r="V1108" i="9"/>
  <c r="Q1108" i="6" s="1"/>
  <c r="J1108" i="6"/>
  <c r="V1750" i="9"/>
  <c r="Q1750" i="6" s="1"/>
  <c r="J1750" i="6"/>
  <c r="V154" i="9"/>
  <c r="Q154" i="6" s="1"/>
  <c r="J154" i="6"/>
  <c r="V1481" i="9"/>
  <c r="Q1481" i="6" s="1"/>
  <c r="J1481" i="6"/>
  <c r="AA1481" i="6" s="1"/>
  <c r="V1061" i="9"/>
  <c r="Q1061" i="6" s="1"/>
  <c r="J1061" i="6"/>
  <c r="V1813" i="9"/>
  <c r="Q1813" i="6" s="1"/>
  <c r="J1813" i="6"/>
  <c r="AA1813" i="6" s="1"/>
  <c r="R1813" i="6"/>
  <c r="AI1813" i="6" s="1"/>
  <c r="V1306" i="9"/>
  <c r="Q1306" i="6" s="1"/>
  <c r="J1306" i="6"/>
  <c r="V1229" i="9"/>
  <c r="Q1229" i="6" s="1"/>
  <c r="J1229" i="6"/>
  <c r="AA1229" i="6" s="1"/>
  <c r="V132" i="9"/>
  <c r="Q132" i="6" s="1"/>
  <c r="J132" i="6"/>
  <c r="V676" i="9"/>
  <c r="Q676" i="6" s="1"/>
  <c r="J676" i="6"/>
  <c r="V1883" i="9"/>
  <c r="Q1883" i="6" s="1"/>
  <c r="J1883" i="6"/>
  <c r="V1821" i="9"/>
  <c r="Q1821" i="6" s="1"/>
  <c r="J1821" i="6"/>
  <c r="AA1821" i="6" s="1"/>
  <c r="V399" i="9"/>
  <c r="Q399" i="6" s="1"/>
  <c r="J399" i="6"/>
  <c r="V1890" i="9"/>
  <c r="Q1890" i="6" s="1"/>
  <c r="J1890" i="6"/>
  <c r="V1365" i="9"/>
  <c r="Q1365" i="6" s="1"/>
  <c r="J1365" i="6"/>
  <c r="V492" i="9"/>
  <c r="Q492" i="6" s="1"/>
  <c r="J492" i="6"/>
  <c r="V1348" i="9"/>
  <c r="Q1348" i="6" s="1"/>
  <c r="J1348" i="6"/>
  <c r="V1312" i="9"/>
  <c r="Q1312" i="6" s="1"/>
  <c r="J1312" i="6"/>
  <c r="AA1312" i="6" s="1"/>
  <c r="V1113" i="9"/>
  <c r="Q1113" i="6" s="1"/>
  <c r="J1113" i="6"/>
  <c r="V1059" i="9"/>
  <c r="Q1059" i="6" s="1"/>
  <c r="J1059" i="6"/>
  <c r="V1035" i="9"/>
  <c r="Q1035" i="6" s="1"/>
  <c r="J1035" i="6"/>
  <c r="V721" i="9"/>
  <c r="Q721" i="6" s="1"/>
  <c r="J721" i="6"/>
  <c r="AA721" i="6" s="1"/>
  <c r="V1085" i="9"/>
  <c r="Q1085" i="6" s="1"/>
  <c r="J1085" i="6"/>
  <c r="V978" i="9"/>
  <c r="Q978" i="6" s="1"/>
  <c r="J978" i="6"/>
  <c r="V158" i="9"/>
  <c r="Q158" i="6" s="1"/>
  <c r="J158" i="6"/>
  <c r="V1001" i="9"/>
  <c r="Q1001" i="6" s="1"/>
  <c r="J1001" i="6"/>
  <c r="AA1001" i="6" s="1"/>
  <c r="R1001" i="6"/>
  <c r="AI1001" i="6" s="1"/>
  <c r="V1479" i="9"/>
  <c r="Q1479" i="6" s="1"/>
  <c r="J1479" i="6"/>
  <c r="V51" i="9"/>
  <c r="Q51" i="6" s="1"/>
  <c r="J51" i="6"/>
  <c r="V742" i="9"/>
  <c r="Q742" i="6" s="1"/>
  <c r="J742" i="6"/>
  <c r="V576" i="9"/>
  <c r="Q576" i="6" s="1"/>
  <c r="J576" i="6"/>
  <c r="V667" i="9"/>
  <c r="Q667" i="6" s="1"/>
  <c r="J667" i="6"/>
  <c r="V822" i="9"/>
  <c r="Q822" i="6" s="1"/>
  <c r="J822" i="6"/>
  <c r="V21" i="9"/>
  <c r="Q21" i="6" s="1"/>
  <c r="J21" i="6"/>
  <c r="V918" i="9"/>
  <c r="Q918" i="6" s="1"/>
  <c r="J918" i="6"/>
  <c r="AA918" i="6" s="1"/>
  <c r="V614" i="9"/>
  <c r="Q614" i="6" s="1"/>
  <c r="J614" i="6"/>
  <c r="V1619" i="9"/>
  <c r="Q1619" i="6" s="1"/>
  <c r="J1619" i="6"/>
  <c r="AA1619" i="6" s="1"/>
  <c r="V1506" i="9"/>
  <c r="Q1506" i="6" s="1"/>
  <c r="J1506" i="6"/>
  <c r="V39" i="9"/>
  <c r="Q39" i="6" s="1"/>
  <c r="J39" i="6"/>
  <c r="AA39" i="6" s="1"/>
  <c r="V833" i="9"/>
  <c r="Q833" i="6" s="1"/>
  <c r="J833" i="6"/>
  <c r="AA833" i="6" s="1"/>
  <c r="V442" i="9"/>
  <c r="Q442" i="6" s="1"/>
  <c r="J442" i="6"/>
  <c r="V181" i="9"/>
  <c r="Q181" i="6" s="1"/>
  <c r="J181" i="6"/>
  <c r="V1550" i="9"/>
  <c r="Q1550" i="6" s="1"/>
  <c r="J1550" i="6"/>
  <c r="AA1550" i="6" s="1"/>
  <c r="V37" i="9"/>
  <c r="Q37" i="6" s="1"/>
  <c r="J37" i="6"/>
  <c r="AA37" i="6" s="1"/>
  <c r="V470" i="9"/>
  <c r="Q470" i="6" s="1"/>
  <c r="J470" i="6"/>
  <c r="AA470" i="6" s="1"/>
  <c r="V328" i="9"/>
  <c r="Q328" i="6" s="1"/>
  <c r="J328" i="6"/>
  <c r="AA328" i="6" s="1"/>
  <c r="V293" i="9"/>
  <c r="Q293" i="6" s="1"/>
  <c r="J293" i="6"/>
  <c r="AA293" i="6" s="1"/>
  <c r="V59" i="9"/>
  <c r="Q59" i="6" s="1"/>
  <c r="J59" i="6"/>
  <c r="AA59" i="6" s="1"/>
  <c r="V53" i="9"/>
  <c r="Q53" i="6" s="1"/>
  <c r="J53" i="6"/>
  <c r="V1868" i="9"/>
  <c r="Q1868" i="6" s="1"/>
  <c r="J1868" i="6"/>
  <c r="V1300" i="9"/>
  <c r="Q1300" i="6" s="1"/>
  <c r="J1300" i="6"/>
  <c r="AA1300" i="6" s="1"/>
  <c r="V905" i="9"/>
  <c r="Q905" i="6" s="1"/>
  <c r="J905" i="6"/>
  <c r="AA905" i="6" s="1"/>
  <c r="V1177" i="9"/>
  <c r="Q1177" i="6" s="1"/>
  <c r="J1177" i="6"/>
  <c r="AA1177" i="6" s="1"/>
  <c r="V725" i="9"/>
  <c r="Q725" i="6" s="1"/>
  <c r="J725" i="6"/>
  <c r="V642" i="9"/>
  <c r="Q642" i="6" s="1"/>
  <c r="J642" i="6"/>
  <c r="V1865" i="9"/>
  <c r="Q1865" i="6" s="1"/>
  <c r="J1865" i="6"/>
  <c r="AA1865" i="6" s="1"/>
  <c r="V188" i="9"/>
  <c r="Q188" i="6" s="1"/>
  <c r="J188" i="6"/>
  <c r="V1853" i="9"/>
  <c r="Q1853" i="6" s="1"/>
  <c r="J1853" i="6"/>
  <c r="V259" i="9"/>
  <c r="Q259" i="6" s="1"/>
  <c r="J259" i="6"/>
  <c r="AA259" i="6" s="1"/>
  <c r="V1442" i="9"/>
  <c r="Q1442" i="6" s="1"/>
  <c r="J1442" i="6"/>
  <c r="V535" i="9"/>
  <c r="Q535" i="6" s="1"/>
  <c r="J542" i="6"/>
  <c r="V643" i="9"/>
  <c r="Q643" i="6" s="1"/>
  <c r="J643" i="6"/>
  <c r="AA643" i="6" s="1"/>
  <c r="V1769" i="9"/>
  <c r="Q1769" i="6" s="1"/>
  <c r="J1769" i="6"/>
  <c r="V1105" i="9"/>
  <c r="Q1105" i="6" s="1"/>
  <c r="J1105" i="6"/>
  <c r="AA1105" i="6" s="1"/>
  <c r="V1568" i="9"/>
  <c r="Q1568" i="6" s="1"/>
  <c r="J1568" i="6"/>
  <c r="AA1568" i="6" s="1"/>
  <c r="V1879" i="9"/>
  <c r="Q1879" i="6" s="1"/>
  <c r="J1879" i="6"/>
  <c r="V1386" i="9"/>
  <c r="Q1386" i="6" s="1"/>
  <c r="J1386" i="6"/>
  <c r="AA1386" i="6" s="1"/>
  <c r="R1386" i="6"/>
  <c r="AI1386" i="6" s="1"/>
  <c r="V665" i="9"/>
  <c r="Q665" i="6" s="1"/>
  <c r="J665" i="6"/>
  <c r="AA665" i="6" s="1"/>
  <c r="V134" i="9"/>
  <c r="Q134" i="6" s="1"/>
  <c r="J134" i="6"/>
  <c r="V1260" i="9"/>
  <c r="Q1260" i="6" s="1"/>
  <c r="J1260" i="6"/>
  <c r="AA1260" i="6" s="1"/>
  <c r="V1680" i="9"/>
  <c r="Q1680" i="6" s="1"/>
  <c r="J1680" i="6"/>
  <c r="V1698" i="9"/>
  <c r="Q1698" i="6" s="1"/>
  <c r="J1698" i="6"/>
  <c r="AA1698" i="6" s="1"/>
  <c r="V1208" i="9"/>
  <c r="Q1208" i="6" s="1"/>
  <c r="J1208" i="6"/>
  <c r="V1222" i="9"/>
  <c r="Q1222" i="6" s="1"/>
  <c r="J1222" i="6"/>
  <c r="AA1222" i="6" s="1"/>
  <c r="V1103" i="9"/>
  <c r="Q1103" i="6" s="1"/>
  <c r="J1103" i="6"/>
  <c r="AA1103" i="6" s="1"/>
  <c r="V1908" i="9"/>
  <c r="Q1908" i="6" s="1"/>
  <c r="J1908" i="6"/>
  <c r="V933" i="9"/>
  <c r="Q933" i="6" s="1"/>
  <c r="J933" i="6"/>
  <c r="AA933" i="6" s="1"/>
  <c r="V19" i="9"/>
  <c r="Q19" i="6" s="1"/>
  <c r="J19" i="6"/>
  <c r="AA19" i="6" s="1"/>
  <c r="V1480" i="9"/>
  <c r="Q1480" i="6" s="1"/>
  <c r="J1480" i="6"/>
  <c r="AA1480" i="6" s="1"/>
  <c r="V901" i="9"/>
  <c r="Q901" i="6" s="1"/>
  <c r="J901" i="6"/>
  <c r="V12" i="9"/>
  <c r="Q12" i="6" s="1"/>
  <c r="J12" i="6"/>
  <c r="V450" i="9"/>
  <c r="Q450" i="6" s="1"/>
  <c r="J450" i="6"/>
  <c r="AA450" i="6" s="1"/>
  <c r="V190" i="9"/>
  <c r="Q190" i="6" s="1"/>
  <c r="J190" i="6"/>
  <c r="AA190" i="6" s="1"/>
  <c r="V656" i="9"/>
  <c r="Q656" i="6" s="1"/>
  <c r="J656" i="6"/>
  <c r="V1840" i="9"/>
  <c r="Q1840" i="6" s="1"/>
  <c r="J1840" i="6"/>
  <c r="AA1840" i="6" s="1"/>
  <c r="V1388" i="9"/>
  <c r="Q1388" i="6" s="1"/>
  <c r="J1388" i="6"/>
  <c r="AA1388" i="6" s="1"/>
  <c r="V881" i="9"/>
  <c r="Q881" i="6" s="1"/>
  <c r="J881" i="6"/>
  <c r="AA881" i="6" s="1"/>
  <c r="V815" i="9"/>
  <c r="Q815" i="6" s="1"/>
  <c r="J815" i="6"/>
  <c r="AA815" i="6" s="1"/>
  <c r="V925" i="9"/>
  <c r="Q925" i="6" s="1"/>
  <c r="J925" i="6"/>
  <c r="AA925" i="6" s="1"/>
  <c r="V522" i="9"/>
  <c r="Q522" i="6" s="1"/>
  <c r="J522" i="6"/>
  <c r="V1238" i="9"/>
  <c r="Q1238" i="6" s="1"/>
  <c r="J1238" i="6"/>
  <c r="AA1238" i="6" s="1"/>
  <c r="V1041" i="9"/>
  <c r="Q1041" i="6" s="1"/>
  <c r="J1041" i="6"/>
  <c r="V175" i="9"/>
  <c r="Q175" i="6" s="1"/>
  <c r="J175" i="6"/>
  <c r="AA175" i="6" s="1"/>
  <c r="V783" i="9"/>
  <c r="Q783" i="6" s="1"/>
  <c r="J783" i="6"/>
  <c r="V1644" i="9"/>
  <c r="Q1644" i="6" s="1"/>
  <c r="J1644" i="6"/>
  <c r="AA1644" i="6" s="1"/>
  <c r="V1744" i="9"/>
  <c r="Q1744" i="6" s="1"/>
  <c r="J1744" i="6"/>
  <c r="AA1744" i="6" s="1"/>
  <c r="V1579" i="9"/>
  <c r="Q1579" i="6" s="1"/>
  <c r="J1579" i="6"/>
  <c r="AA1579" i="6" s="1"/>
  <c r="V167" i="9"/>
  <c r="Q167" i="6" s="1"/>
  <c r="J167" i="6"/>
  <c r="V1778" i="9"/>
  <c r="Q1778" i="6" s="1"/>
  <c r="J1778" i="6"/>
  <c r="AA1778" i="6" s="1"/>
  <c r="V1069" i="9"/>
  <c r="Q1069" i="6" s="1"/>
  <c r="J1069" i="6"/>
  <c r="AA1069" i="6" s="1"/>
  <c r="R1069" i="6"/>
  <c r="V234" i="9"/>
  <c r="Q234" i="6" s="1"/>
  <c r="J234" i="6"/>
  <c r="AA234" i="6" s="1"/>
  <c r="V675" i="9"/>
  <c r="Q675" i="6" s="1"/>
  <c r="J675" i="6"/>
  <c r="V20" i="9"/>
  <c r="Q20" i="6" s="1"/>
  <c r="J20" i="6"/>
  <c r="AA20" i="6" s="1"/>
  <c r="V240" i="9"/>
  <c r="Q240" i="6" s="1"/>
  <c r="J240" i="6"/>
  <c r="AA240" i="6" s="1"/>
  <c r="V1590" i="9"/>
  <c r="Q1590" i="6" s="1"/>
  <c r="J1590" i="6"/>
  <c r="AA1590" i="6" s="1"/>
  <c r="V384" i="9"/>
  <c r="Q384" i="6" s="1"/>
  <c r="J384" i="6"/>
  <c r="V580" i="9"/>
  <c r="Q580" i="6" s="1"/>
  <c r="J580" i="6"/>
  <c r="AA580" i="6" s="1"/>
  <c r="V818" i="9"/>
  <c r="Q818" i="6" s="1"/>
  <c r="J818" i="6"/>
  <c r="AA818" i="6" s="1"/>
  <c r="V300" i="9"/>
  <c r="Q300" i="6" s="1"/>
  <c r="J300" i="6"/>
  <c r="AA300" i="6" s="1"/>
  <c r="V1746" i="9"/>
  <c r="Q1746" i="6" s="1"/>
  <c r="J1746" i="6"/>
  <c r="V1169" i="9"/>
  <c r="Q1169" i="6" s="1"/>
  <c r="J1169" i="6"/>
  <c r="AA1169" i="6" s="1"/>
  <c r="V1608" i="9"/>
  <c r="Q1608" i="6" s="1"/>
  <c r="J1608" i="6"/>
  <c r="V48" i="9"/>
  <c r="Q48" i="6" s="1"/>
  <c r="J48" i="6"/>
  <c r="AA48" i="6" s="1"/>
  <c r="V1491" i="9"/>
  <c r="Q1491" i="6" s="1"/>
  <c r="J1491" i="6"/>
  <c r="V1901" i="9"/>
  <c r="Q1901" i="6" s="1"/>
  <c r="J1901" i="6"/>
  <c r="AA1901" i="6" s="1"/>
  <c r="V301" i="9"/>
  <c r="Q301" i="6" s="1"/>
  <c r="J301" i="6"/>
  <c r="AA301" i="6" s="1"/>
  <c r="V1104" i="9"/>
  <c r="Q1104" i="6" s="1"/>
  <c r="J1104" i="6"/>
  <c r="AA1104" i="6" s="1"/>
  <c r="V669" i="9"/>
  <c r="Q669" i="6" s="1"/>
  <c r="J669" i="6"/>
  <c r="V731" i="9"/>
  <c r="Q731" i="6" s="1"/>
  <c r="J731" i="6"/>
  <c r="AA731" i="6" s="1"/>
  <c r="V56" i="9"/>
  <c r="Q56" i="6" s="1"/>
  <c r="J56" i="6"/>
  <c r="AA56" i="6" s="1"/>
  <c r="V1539" i="9"/>
  <c r="Q1539" i="6" s="1"/>
  <c r="J1539" i="6"/>
  <c r="AA1539" i="6" s="1"/>
  <c r="V498" i="9"/>
  <c r="Q498" i="6" s="1"/>
  <c r="J498" i="6"/>
  <c r="AA498" i="6" s="1"/>
  <c r="V1456" i="9"/>
  <c r="Q1456" i="6" s="1"/>
  <c r="J1456" i="6"/>
  <c r="V1207" i="9"/>
  <c r="Q1207" i="6" s="1"/>
  <c r="J1207" i="6"/>
  <c r="AA1207" i="6" s="1"/>
  <c r="V1317" i="9"/>
  <c r="Q1317" i="6" s="1"/>
  <c r="J1317" i="6"/>
  <c r="V601" i="9"/>
  <c r="Q601" i="6" s="1"/>
  <c r="J601" i="6"/>
  <c r="AA601" i="6" s="1"/>
  <c r="V1618" i="9"/>
  <c r="Q1618" i="6" s="1"/>
  <c r="J1618" i="6"/>
  <c r="V191" i="9"/>
  <c r="Q191" i="6" s="1"/>
  <c r="J191" i="6"/>
  <c r="AA191" i="6" s="1"/>
  <c r="V429" i="9"/>
  <c r="Q429" i="6" s="1"/>
  <c r="J429" i="6"/>
  <c r="AA429" i="6" s="1"/>
  <c r="V238" i="9"/>
  <c r="Q238" i="6" s="1"/>
  <c r="J238" i="6"/>
  <c r="AA238" i="6" s="1"/>
  <c r="V841" i="9"/>
  <c r="Q841" i="6" s="1"/>
  <c r="J841" i="6"/>
  <c r="V1026" i="9"/>
  <c r="Q1026" i="6" s="1"/>
  <c r="J1026" i="6"/>
  <c r="AA1026" i="6" s="1"/>
  <c r="V1398" i="9"/>
  <c r="Q1398" i="6" s="1"/>
  <c r="J1398" i="6"/>
  <c r="V953" i="9"/>
  <c r="Q953" i="6" s="1"/>
  <c r="J953" i="6"/>
  <c r="AA953" i="6" s="1"/>
  <c r="V1582" i="9"/>
  <c r="Q1582" i="6" s="1"/>
  <c r="J1582" i="6"/>
  <c r="V1841" i="9"/>
  <c r="Q1841" i="6" s="1"/>
  <c r="J1841" i="6"/>
  <c r="AA1841" i="6" s="1"/>
  <c r="V852" i="9"/>
  <c r="Q852" i="6" s="1"/>
  <c r="J852" i="6"/>
  <c r="V1199" i="9"/>
  <c r="Q1199" i="6" s="1"/>
  <c r="J1199" i="6"/>
  <c r="AA1199" i="6" s="1"/>
  <c r="V1515" i="9"/>
  <c r="Q1515" i="6" s="1"/>
  <c r="J1515" i="6"/>
  <c r="AA1515" i="6" s="1"/>
  <c r="V793" i="9"/>
  <c r="Q793" i="6" s="1"/>
  <c r="J793" i="6"/>
  <c r="AA793" i="6" s="1"/>
  <c r="V813" i="9"/>
  <c r="Q813" i="6" s="1"/>
  <c r="J813" i="6"/>
  <c r="AA813" i="6" s="1"/>
  <c r="V1218" i="9"/>
  <c r="Q1218" i="6" s="1"/>
  <c r="J1218" i="6"/>
  <c r="V1495" i="9"/>
  <c r="Q1495" i="6" s="1"/>
  <c r="J1495" i="6"/>
  <c r="AA1495" i="6" s="1"/>
  <c r="V349" i="9"/>
  <c r="Q349" i="6" s="1"/>
  <c r="J349" i="6"/>
  <c r="AA349" i="6" s="1"/>
  <c r="V768" i="9"/>
  <c r="Q768" i="6" s="1"/>
  <c r="J768" i="6"/>
  <c r="V417" i="9"/>
  <c r="Q417" i="6" s="1"/>
  <c r="J417" i="6"/>
  <c r="V1494" i="9"/>
  <c r="Q1494" i="6" s="1"/>
  <c r="J1494" i="6"/>
  <c r="AA1494" i="6" s="1"/>
  <c r="R1494" i="6"/>
  <c r="AI1494" i="6" s="1"/>
  <c r="V1512" i="9"/>
  <c r="Q1512" i="6" s="1"/>
  <c r="J1512" i="6"/>
  <c r="AA1512" i="6" s="1"/>
  <c r="V1032" i="9"/>
  <c r="Q1032" i="6" s="1"/>
  <c r="J1032" i="6"/>
  <c r="AA1032" i="6" s="1"/>
  <c r="V299" i="9"/>
  <c r="Q299" i="6" s="1"/>
  <c r="J299" i="6"/>
  <c r="AA299" i="6" s="1"/>
  <c r="V398" i="9"/>
  <c r="Q398" i="6" s="1"/>
  <c r="J398" i="6"/>
  <c r="AA398" i="6" s="1"/>
  <c r="V923" i="9"/>
  <c r="Q923" i="6" s="1"/>
  <c r="J923" i="6"/>
  <c r="AA923" i="6" s="1"/>
  <c r="V1948" i="9"/>
  <c r="V27" i="9"/>
  <c r="Q27" i="6" s="1"/>
  <c r="J27" i="6"/>
  <c r="AA27" i="6" s="1"/>
  <c r="V1571" i="9"/>
  <c r="Q1571" i="6" s="1"/>
  <c r="J1571" i="6"/>
  <c r="AA1571" i="6" s="1"/>
  <c r="V126" i="9"/>
  <c r="Q126" i="6" s="1"/>
  <c r="J126" i="6"/>
  <c r="V1665" i="9"/>
  <c r="Q1665" i="6" s="1"/>
  <c r="J1665" i="6"/>
  <c r="V184" i="9"/>
  <c r="Q184" i="6" s="1"/>
  <c r="J184" i="6"/>
  <c r="V934" i="9"/>
  <c r="Q934" i="6" s="1"/>
  <c r="J934" i="6"/>
  <c r="V979" i="9"/>
  <c r="Q979" i="6" s="1"/>
  <c r="J979" i="6"/>
  <c r="V1202" i="9"/>
  <c r="Q1202" i="6" s="1"/>
  <c r="J1202" i="6"/>
  <c r="V785" i="9"/>
  <c r="Q785" i="6" s="1"/>
  <c r="J785" i="6"/>
  <c r="V1884" i="9"/>
  <c r="Q1884" i="6" s="1"/>
  <c r="J1884" i="6"/>
  <c r="V197" i="9"/>
  <c r="Q197" i="6" s="1"/>
  <c r="J197" i="6"/>
  <c r="V702" i="9"/>
  <c r="Q702" i="6" s="1"/>
  <c r="J702" i="6"/>
  <c r="AA702" i="6" s="1"/>
  <c r="V712" i="9"/>
  <c r="Q712" i="6" s="1"/>
  <c r="J712" i="6"/>
  <c r="V853" i="9"/>
  <c r="Q853" i="6" s="1"/>
  <c r="J853" i="6"/>
  <c r="AA853" i="6" s="1"/>
  <c r="V278" i="9"/>
  <c r="Q278" i="6" s="1"/>
  <c r="J278" i="6"/>
  <c r="V303" i="9"/>
  <c r="Q303" i="6" s="1"/>
  <c r="J303" i="6"/>
  <c r="AA303" i="6" s="1"/>
  <c r="V1805" i="9"/>
  <c r="Q1805" i="6" s="1"/>
  <c r="J1805" i="6"/>
  <c r="V523" i="9"/>
  <c r="Q523" i="6" s="1"/>
  <c r="J523" i="6"/>
  <c r="V1283" i="9"/>
  <c r="Q1283" i="6" s="1"/>
  <c r="J1283" i="6"/>
  <c r="V502" i="9"/>
  <c r="Q502" i="6" s="1"/>
  <c r="J502" i="6"/>
  <c r="AA502" i="6" s="1"/>
  <c r="V801" i="9"/>
  <c r="Q801" i="6" s="1"/>
  <c r="J801" i="6"/>
  <c r="V1152" i="9"/>
  <c r="Q1152" i="6" s="1"/>
  <c r="J1152" i="6"/>
  <c r="AA1152" i="6" s="1"/>
  <c r="R1152" i="6"/>
  <c r="V606" i="9"/>
  <c r="Q606" i="6" s="1"/>
  <c r="J606" i="6"/>
  <c r="V1255" i="9"/>
  <c r="Q1255" i="6" s="1"/>
  <c r="J1255" i="6"/>
  <c r="AA1255" i="6" s="1"/>
  <c r="V1015" i="9"/>
  <c r="Q1015" i="6" s="1"/>
  <c r="J1015" i="6"/>
  <c r="V1570" i="9"/>
  <c r="Q1570" i="6" s="1"/>
  <c r="J1570" i="6"/>
  <c r="AA1570" i="6" s="1"/>
  <c r="V488" i="9"/>
  <c r="Q488" i="6" s="1"/>
  <c r="J488" i="6"/>
  <c r="AA488" i="6" s="1"/>
  <c r="V1265" i="9"/>
  <c r="Q1265" i="6" s="1"/>
  <c r="J1265" i="6"/>
  <c r="V162" i="9"/>
  <c r="Q162" i="6" s="1"/>
  <c r="J162" i="6"/>
  <c r="V736" i="9"/>
  <c r="Q736" i="6" s="1"/>
  <c r="J736" i="6"/>
  <c r="V1389" i="9"/>
  <c r="Q1389" i="6" s="1"/>
  <c r="J1389" i="6"/>
  <c r="V909" i="9"/>
  <c r="Q909" i="6" s="1"/>
  <c r="J909" i="6"/>
  <c r="V970" i="9"/>
  <c r="Q970" i="6" s="1"/>
  <c r="J970" i="6"/>
  <c r="V1036" i="9"/>
  <c r="Q1036" i="6" s="1"/>
  <c r="J1036" i="6"/>
  <c r="AA1036" i="6" s="1"/>
  <c r="V759" i="9"/>
  <c r="Q759" i="6" s="1"/>
  <c r="J759" i="6"/>
  <c r="AA759" i="6" s="1"/>
  <c r="V424" i="9"/>
  <c r="Q424" i="6" s="1"/>
  <c r="J424" i="6"/>
  <c r="V241" i="9"/>
  <c r="Q241" i="6" s="1"/>
  <c r="J241" i="6"/>
  <c r="AA241" i="6" s="1"/>
  <c r="V1922" i="9"/>
  <c r="Q1922" i="6" s="1"/>
  <c r="J1922" i="6"/>
  <c r="V1470" i="9"/>
  <c r="Q1470" i="6" s="1"/>
  <c r="J1470" i="6"/>
  <c r="V1140" i="9"/>
  <c r="Q1140" i="6" s="1"/>
  <c r="J1140" i="6"/>
  <c r="AA1140" i="6" s="1"/>
  <c r="V1702" i="9"/>
  <c r="Q1702" i="6" s="1"/>
  <c r="J1702" i="6"/>
  <c r="AA1702" i="6" s="1"/>
  <c r="V1828" i="9"/>
  <c r="Q1828" i="6" s="1"/>
  <c r="J1828" i="6"/>
  <c r="AA1828" i="6" s="1"/>
  <c r="V1358" i="9"/>
  <c r="Q1358" i="6" s="1"/>
  <c r="J1358" i="6"/>
  <c r="AA1358" i="6" s="1"/>
  <c r="V1734" i="9"/>
  <c r="Q1734" i="6" s="1"/>
  <c r="J1734" i="6"/>
  <c r="V1507" i="9"/>
  <c r="Q1507" i="6" s="1"/>
  <c r="J1507" i="6"/>
  <c r="AA1507" i="6" s="1"/>
  <c r="V1153" i="9"/>
  <c r="Q1153" i="6" s="1"/>
  <c r="J1153" i="6"/>
  <c r="AA1153" i="6" s="1"/>
  <c r="R1153" i="6"/>
  <c r="AI1153" i="6" s="1"/>
  <c r="V1136" i="9"/>
  <c r="Q1136" i="6" s="1"/>
  <c r="J1136" i="6"/>
  <c r="AA1136" i="6" s="1"/>
  <c r="V1810" i="9"/>
  <c r="Q1810" i="6" s="1"/>
  <c r="J1810" i="6"/>
  <c r="V1557" i="9"/>
  <c r="Q1557" i="6" s="1"/>
  <c r="J1557" i="6"/>
  <c r="V1573" i="9"/>
  <c r="Q1573" i="6" s="1"/>
  <c r="J1573" i="6"/>
  <c r="V1817" i="9"/>
  <c r="Q1817" i="6" s="1"/>
  <c r="J1817" i="6"/>
  <c r="AA1817" i="6" s="1"/>
  <c r="V125" i="9"/>
  <c r="Q125" i="6" s="1"/>
  <c r="J125" i="6"/>
  <c r="AA125" i="6" s="1"/>
  <c r="V136" i="9"/>
  <c r="Q136" i="6" s="1"/>
  <c r="J136" i="6"/>
  <c r="V22" i="9"/>
  <c r="Q22" i="6" s="1"/>
  <c r="J22" i="6"/>
  <c r="AA22" i="6" s="1"/>
  <c r="V1635" i="9"/>
  <c r="Q1635" i="6" s="1"/>
  <c r="J1635" i="6"/>
  <c r="V1592" i="9"/>
  <c r="Q1592" i="6" s="1"/>
  <c r="J1592" i="6"/>
  <c r="AA1592" i="6" s="1"/>
  <c r="V861" i="9"/>
  <c r="Q861" i="6" s="1"/>
  <c r="J861" i="6"/>
  <c r="V758" i="9"/>
  <c r="Q758" i="6" s="1"/>
  <c r="J758" i="6"/>
  <c r="AA758" i="6" s="1"/>
  <c r="V1072" i="9"/>
  <c r="Q1072" i="6" s="1"/>
  <c r="J1072" i="6"/>
  <c r="V509" i="9"/>
  <c r="Q509" i="6" s="1"/>
  <c r="J509" i="6"/>
  <c r="AA509" i="6" s="1"/>
  <c r="V931" i="9"/>
  <c r="Q931" i="6" s="1"/>
  <c r="J931" i="6"/>
  <c r="V1499" i="9"/>
  <c r="Q1499" i="6" s="1"/>
  <c r="J1499" i="6"/>
  <c r="V130" i="9"/>
  <c r="Q130" i="6" s="1"/>
  <c r="J130" i="6"/>
  <c r="AA130" i="6" s="1"/>
  <c r="V780" i="9"/>
  <c r="Q780" i="6" s="1"/>
  <c r="J780" i="6"/>
  <c r="AA780" i="6" s="1"/>
  <c r="V92" i="9"/>
  <c r="Q92" i="6" s="1"/>
  <c r="J92" i="6"/>
  <c r="V1281" i="9"/>
  <c r="Q1281" i="6" s="1"/>
  <c r="J1281" i="6"/>
  <c r="V1016" i="9"/>
  <c r="Q1016" i="6" s="1"/>
  <c r="J1016" i="6"/>
  <c r="V631" i="9"/>
  <c r="Q631" i="6" s="1"/>
  <c r="J631" i="6"/>
  <c r="V756" i="9"/>
  <c r="Q756" i="6" s="1"/>
  <c r="J756" i="6"/>
  <c r="AA756" i="6" s="1"/>
  <c r="R756" i="6"/>
  <c r="AI756" i="6" s="1"/>
  <c r="V425" i="9"/>
  <c r="Q425" i="6" s="1"/>
  <c r="J425" i="6"/>
  <c r="V1249" i="9"/>
  <c r="Q1249" i="6" s="1"/>
  <c r="J1249" i="6"/>
  <c r="AA1249" i="6" s="1"/>
  <c r="V1325" i="9"/>
  <c r="Q1325" i="6" s="1"/>
  <c r="J1325" i="6"/>
  <c r="V1831" i="9"/>
  <c r="Q1831" i="6" s="1"/>
  <c r="J1831" i="6"/>
  <c r="V1823" i="9"/>
  <c r="Q1823" i="6" s="1"/>
  <c r="J1823" i="6"/>
  <c r="V1735" i="9"/>
  <c r="Q1735" i="6" s="1"/>
  <c r="J1735" i="6"/>
  <c r="V1462" i="9"/>
  <c r="Q1462" i="6" s="1"/>
  <c r="J1462" i="6"/>
  <c r="AA1462" i="6" s="1"/>
  <c r="V239" i="9"/>
  <c r="Q239" i="6" s="1"/>
  <c r="J239" i="6"/>
  <c r="V256" i="9"/>
  <c r="Q256" i="6" s="1"/>
  <c r="J256" i="6"/>
  <c r="AA256" i="6" s="1"/>
  <c r="V201" i="9"/>
  <c r="Q201" i="6" s="1"/>
  <c r="J201" i="6"/>
  <c r="V869" i="9"/>
  <c r="Q869" i="6" s="1"/>
  <c r="J869" i="6"/>
  <c r="AA869" i="6" s="1"/>
  <c r="V107" i="9"/>
  <c r="Q107" i="6" s="1"/>
  <c r="J107" i="6"/>
  <c r="V1046" i="9"/>
  <c r="Q1046" i="6" s="1"/>
  <c r="J1046" i="6"/>
  <c r="AA1046" i="6" s="1"/>
  <c r="V634" i="9"/>
  <c r="Q634" i="6" s="1"/>
  <c r="J634" i="6"/>
  <c r="V1704" i="9"/>
  <c r="Q1704" i="6" s="1"/>
  <c r="J1704" i="6"/>
  <c r="AA1704" i="6" s="1"/>
  <c r="V855" i="9"/>
  <c r="Q855" i="6" s="1"/>
  <c r="J855" i="6"/>
  <c r="V434" i="9"/>
  <c r="Q434" i="6" s="1"/>
  <c r="J434" i="6"/>
  <c r="AA434" i="6" s="1"/>
  <c r="R434" i="6"/>
  <c r="AI434" i="6" s="1"/>
  <c r="V917" i="9"/>
  <c r="Q917" i="6" s="1"/>
  <c r="J917" i="6"/>
  <c r="V888" i="9"/>
  <c r="Q888" i="6" s="1"/>
  <c r="J888" i="6"/>
  <c r="AA888" i="6" s="1"/>
  <c r="V1433" i="9"/>
  <c r="Q1433" i="6" s="1"/>
  <c r="J1433" i="6"/>
  <c r="V1514" i="9"/>
  <c r="Q1514" i="6" s="1"/>
  <c r="J1514" i="6"/>
  <c r="AA1514" i="6" s="1"/>
  <c r="V415" i="9"/>
  <c r="Q415" i="6" s="1"/>
  <c r="J415" i="6"/>
  <c r="V487" i="9"/>
  <c r="Q487" i="6" s="1"/>
  <c r="J487" i="6"/>
  <c r="AA487" i="6" s="1"/>
  <c r="V1509" i="9"/>
  <c r="Q1509" i="6" s="1"/>
  <c r="J1509" i="6"/>
  <c r="V1180" i="9"/>
  <c r="Q1180" i="6" s="1"/>
  <c r="J1180" i="6"/>
  <c r="AA1180" i="6" s="1"/>
  <c r="V1012" i="9"/>
  <c r="Q1012" i="6" s="1"/>
  <c r="J1012" i="6"/>
  <c r="V1532" i="9"/>
  <c r="Q1532" i="6" s="1"/>
  <c r="J1532" i="6"/>
  <c r="AA1532" i="6" s="1"/>
  <c r="V1213" i="9"/>
  <c r="Q1213" i="6" s="1"/>
  <c r="J1213" i="6"/>
  <c r="V1195" i="9"/>
  <c r="Q1195" i="6" s="1"/>
  <c r="J1195" i="6"/>
  <c r="AA1195" i="6" s="1"/>
  <c r="V747" i="9"/>
  <c r="Q747" i="6" s="1"/>
  <c r="J747" i="6"/>
  <c r="V857" i="9"/>
  <c r="Q857" i="6" s="1"/>
  <c r="J857" i="6"/>
  <c r="V1475" i="9"/>
  <c r="Q1475" i="6" s="1"/>
  <c r="J1475" i="6"/>
  <c r="AA1475" i="6" s="1"/>
  <c r="V1463" i="9"/>
  <c r="Q1463" i="6" s="1"/>
  <c r="J1463" i="6"/>
  <c r="V836" i="9"/>
  <c r="Q836" i="6" s="1"/>
  <c r="J836" i="6"/>
  <c r="AA836" i="6" s="1"/>
  <c r="V1779" i="9"/>
  <c r="Q1779" i="6" s="1"/>
  <c r="J1779" i="6"/>
  <c r="V971" i="9"/>
  <c r="Q971" i="6" s="1"/>
  <c r="J971" i="6"/>
  <c r="AA971" i="6" s="1"/>
  <c r="R971" i="6"/>
  <c r="AI971" i="6" s="1"/>
  <c r="V198" i="9"/>
  <c r="Q198" i="6" s="1"/>
  <c r="J198" i="6"/>
  <c r="V1513" i="9"/>
  <c r="Q1513" i="6" s="1"/>
  <c r="J1513" i="6"/>
  <c r="AA1513" i="6" s="1"/>
  <c r="V304" i="9"/>
  <c r="Q304" i="6" s="1"/>
  <c r="J304" i="6"/>
  <c r="V1428" i="9"/>
  <c r="Q1428" i="6" s="1"/>
  <c r="J1428" i="6"/>
  <c r="AA1428" i="6" s="1"/>
  <c r="V600" i="9"/>
  <c r="Q600" i="6" s="1"/>
  <c r="J600" i="6"/>
  <c r="V942" i="9"/>
  <c r="Q942" i="6" s="1"/>
  <c r="J942" i="6"/>
  <c r="AA942" i="6" s="1"/>
  <c r="V312" i="9"/>
  <c r="Q312" i="6" s="1"/>
  <c r="J312" i="6"/>
  <c r="V1291" i="9"/>
  <c r="Q1291" i="6" s="1"/>
  <c r="J1291" i="6"/>
  <c r="AA1291" i="6" s="1"/>
  <c r="V133" i="9"/>
  <c r="Q133" i="6" s="1"/>
  <c r="J133" i="6"/>
  <c r="V1730" i="9"/>
  <c r="Q1730" i="6" s="1"/>
  <c r="J1730" i="6"/>
  <c r="AA1730" i="6" s="1"/>
  <c r="V1383" i="9"/>
  <c r="Q1383" i="6" s="1"/>
  <c r="J1383" i="6"/>
  <c r="AA1383" i="6" s="1"/>
  <c r="V1695" i="9"/>
  <c r="Q1695" i="6" s="1"/>
  <c r="J1695" i="6"/>
  <c r="AA1695" i="6" s="1"/>
  <c r="V530" i="9"/>
  <c r="Q530" i="6" s="1"/>
  <c r="J530" i="6"/>
  <c r="AA530" i="6" s="1"/>
  <c r="V208" i="9"/>
  <c r="Q208" i="6" s="1"/>
  <c r="J208" i="6"/>
  <c r="V1264" i="9"/>
  <c r="Q1264" i="6" s="1"/>
  <c r="J1264" i="6"/>
  <c r="V1578" i="9"/>
  <c r="Q1578" i="6" s="1"/>
  <c r="J1578" i="6"/>
  <c r="V30" i="9"/>
  <c r="Q30" i="6" s="1"/>
  <c r="J30" i="6"/>
  <c r="AA30" i="6" s="1"/>
  <c r="V1486" i="9"/>
  <c r="Q1486" i="6" s="1"/>
  <c r="J1486" i="6"/>
  <c r="V1400" i="9"/>
  <c r="Q1400" i="6" s="1"/>
  <c r="J1400" i="6"/>
  <c r="AA1400" i="6" s="1"/>
  <c r="V1151" i="9"/>
  <c r="Q1151" i="6" s="1"/>
  <c r="J1151" i="6"/>
  <c r="AA1151" i="6" s="1"/>
  <c r="V975" i="9"/>
  <c r="Q975" i="6" s="1"/>
  <c r="J975" i="6"/>
  <c r="V1679" i="9"/>
  <c r="Q1679" i="6" s="1"/>
  <c r="J1679" i="6"/>
  <c r="AA1679" i="6" s="1"/>
  <c r="V100" i="9"/>
  <c r="Q100" i="6" s="1"/>
  <c r="J100" i="6"/>
  <c r="AA100" i="6" s="1"/>
  <c r="V647" i="9"/>
  <c r="Q647" i="6" s="1"/>
  <c r="J647" i="6"/>
  <c r="V644" i="9"/>
  <c r="Q644" i="6" s="1"/>
  <c r="J644" i="6"/>
  <c r="AA644" i="6" s="1"/>
  <c r="V380" i="9"/>
  <c r="Q380" i="6" s="1"/>
  <c r="J380" i="6"/>
  <c r="V1692" i="9"/>
  <c r="Q1692" i="6" s="1"/>
  <c r="J1692" i="6"/>
  <c r="AA1692" i="6" s="1"/>
  <c r="V1646" i="9"/>
  <c r="Q1646" i="6" s="1"/>
  <c r="J1646" i="6"/>
  <c r="V389" i="9"/>
  <c r="Q389" i="6" s="1"/>
  <c r="J389" i="6"/>
  <c r="AA389" i="6" s="1"/>
  <c r="V297" i="9"/>
  <c r="Q297" i="6" s="1"/>
  <c r="J297" i="6"/>
  <c r="AA297" i="6" s="1"/>
  <c r="V1420" i="9"/>
  <c r="Q1420" i="6" s="1"/>
  <c r="J1420" i="6"/>
  <c r="V70" i="9"/>
  <c r="Q70" i="6" s="1"/>
  <c r="J70" i="6"/>
  <c r="AA70" i="6" s="1"/>
  <c r="V1587" i="9"/>
  <c r="Q1587" i="6" s="1"/>
  <c r="J1587" i="6"/>
  <c r="AA1587" i="6" s="1"/>
  <c r="V1421" i="9"/>
  <c r="Q1421" i="6" s="1"/>
  <c r="J1421" i="6"/>
  <c r="AA1421" i="6" s="1"/>
  <c r="V452" i="9"/>
  <c r="Q452" i="6" s="1"/>
  <c r="J452" i="6"/>
  <c r="V1458" i="9"/>
  <c r="Q1458" i="6" s="1"/>
  <c r="J1458" i="6"/>
  <c r="AA1458" i="6" s="1"/>
  <c r="V911" i="9"/>
  <c r="Q911" i="6" s="1"/>
  <c r="J911" i="6"/>
  <c r="AA911" i="6" s="1"/>
  <c r="V1720" i="9"/>
  <c r="Q1720" i="6" s="1"/>
  <c r="J1720" i="6"/>
  <c r="AA1720" i="6" s="1"/>
  <c r="V1025" i="9"/>
  <c r="Q1025" i="6" s="1"/>
  <c r="J1025" i="6"/>
  <c r="AA1025" i="6" s="1"/>
  <c r="V97" i="9"/>
  <c r="Q97" i="6" s="1"/>
  <c r="J97" i="6"/>
  <c r="V477" i="9"/>
  <c r="Q477" i="6" s="1"/>
  <c r="J477" i="6"/>
  <c r="AA477" i="6" s="1"/>
  <c r="V769" i="9"/>
  <c r="Q769" i="6" s="1"/>
  <c r="J769" i="6"/>
  <c r="V231" i="9"/>
  <c r="Q231" i="6" s="1"/>
  <c r="J231" i="6"/>
  <c r="AA231" i="6" s="1"/>
  <c r="V1678" i="9"/>
  <c r="Q1678" i="6" s="1"/>
  <c r="J1678" i="6"/>
  <c r="V871" i="9"/>
  <c r="Q871" i="6" s="1"/>
  <c r="J871" i="6"/>
  <c r="V1641" i="9"/>
  <c r="Q1641" i="6" s="1"/>
  <c r="J1641" i="6"/>
  <c r="AA1641" i="6" s="1"/>
  <c r="R1641" i="6"/>
  <c r="AI1641" i="6" s="1"/>
  <c r="V287" i="9"/>
  <c r="Q287" i="6" s="1"/>
  <c r="J287" i="6"/>
  <c r="V914" i="9"/>
  <c r="Q914" i="6" s="1"/>
  <c r="J914" i="6"/>
  <c r="AA914" i="6" s="1"/>
  <c r="V1245" i="9"/>
  <c r="Q1245" i="6" s="1"/>
  <c r="J1245" i="6"/>
  <c r="V1006" i="9"/>
  <c r="Q1006" i="6" s="1"/>
  <c r="J1006" i="6"/>
  <c r="AA1006" i="6" s="1"/>
  <c r="V1742" i="9"/>
  <c r="Q1742" i="6" s="1"/>
  <c r="J1742" i="6"/>
  <c r="V848" i="9"/>
  <c r="Q848" i="6" s="1"/>
  <c r="J848" i="6"/>
  <c r="V1432" i="9"/>
  <c r="Q1432" i="6" s="1"/>
  <c r="J1432" i="6"/>
  <c r="AA1432" i="6" s="1"/>
  <c r="V764" i="9"/>
  <c r="Q764" i="6" s="1"/>
  <c r="J764" i="6"/>
  <c r="V409" i="9"/>
  <c r="Q409" i="6" s="1"/>
  <c r="J409" i="6"/>
  <c r="AA409" i="6" s="1"/>
  <c r="V1427" i="9"/>
  <c r="Q1427" i="6" s="1"/>
  <c r="J1427" i="6"/>
  <c r="V904" i="9"/>
  <c r="Q904" i="6" s="1"/>
  <c r="J904" i="6"/>
  <c r="AA904" i="6" s="1"/>
  <c r="V954" i="9"/>
  <c r="Q954" i="6" s="1"/>
  <c r="J954" i="6"/>
  <c r="V588" i="9"/>
  <c r="Q588" i="6" s="1"/>
  <c r="J588" i="6"/>
  <c r="AA588" i="6" s="1"/>
  <c r="V1219" i="9"/>
  <c r="Q1219" i="6" s="1"/>
  <c r="J1219" i="6"/>
  <c r="V1031" i="9"/>
  <c r="Q1031" i="6" s="1"/>
  <c r="J1031" i="6"/>
  <c r="AA1031" i="6" s="1"/>
  <c r="V840" i="9"/>
  <c r="Q840" i="6" s="1"/>
  <c r="J840" i="6"/>
  <c r="V732" i="9"/>
  <c r="Q732" i="6" s="1"/>
  <c r="J732" i="6"/>
  <c r="AA732" i="6" s="1"/>
  <c r="V1488" i="9"/>
  <c r="Q1488" i="6" s="1"/>
  <c r="J1488" i="6"/>
  <c r="V1617" i="9"/>
  <c r="Q1617" i="6" s="1"/>
  <c r="J1617" i="6"/>
  <c r="V1860" i="9"/>
  <c r="Q1860" i="6" s="1"/>
  <c r="J1860" i="6"/>
  <c r="AA1860" i="6" s="1"/>
  <c r="V1609" i="9"/>
  <c r="Q1609" i="6" s="1"/>
  <c r="J1609" i="6"/>
  <c r="V1877" i="9"/>
  <c r="Q1877" i="6" s="1"/>
  <c r="J1877" i="6"/>
  <c r="AA1877" i="6" s="1"/>
  <c r="V80" i="9"/>
  <c r="Q80" i="6" s="1"/>
  <c r="J80" i="6"/>
  <c r="V506" i="9"/>
  <c r="Q506" i="6" s="1"/>
  <c r="J506" i="6"/>
  <c r="AA506" i="6" s="1"/>
  <c r="R506" i="6"/>
  <c r="AI506" i="6" s="1"/>
  <c r="V96" i="9"/>
  <c r="Q96" i="6" s="1"/>
  <c r="J96" i="6"/>
  <c r="V1460" i="9"/>
  <c r="Q1460" i="6" s="1"/>
  <c r="J1460" i="6"/>
  <c r="AA1460" i="6" s="1"/>
  <c r="V582" i="9"/>
  <c r="Q582" i="6" s="1"/>
  <c r="J582" i="6"/>
  <c r="AA582" i="6" s="1"/>
  <c r="V1247" i="9"/>
  <c r="Q1247" i="6" s="1"/>
  <c r="J1247" i="6"/>
  <c r="AA1247" i="6" s="1"/>
  <c r="V771" i="9"/>
  <c r="Q771" i="6" s="1"/>
  <c r="J771" i="6"/>
  <c r="AA771" i="6" s="1"/>
  <c r="V1162" i="9"/>
  <c r="Q1162" i="6" s="1"/>
  <c r="J1162" i="6"/>
  <c r="AA1162" i="6" s="1"/>
  <c r="V182" i="9"/>
  <c r="Q182" i="6" s="1"/>
  <c r="J182" i="6"/>
  <c r="AA182" i="6" s="1"/>
  <c r="V242" i="9"/>
  <c r="Q242" i="6" s="1"/>
  <c r="J242" i="6"/>
  <c r="AA242" i="6" s="1"/>
  <c r="V1390" i="9"/>
  <c r="Q1390" i="6" s="1"/>
  <c r="J1390" i="6"/>
  <c r="AA1390" i="6" s="1"/>
  <c r="V1066" i="9"/>
  <c r="Q1066" i="6" s="1"/>
  <c r="J1066" i="6"/>
  <c r="AA1066" i="6" s="1"/>
  <c r="V722" i="9"/>
  <c r="Q722" i="6" s="1"/>
  <c r="J722" i="6"/>
  <c r="AA722" i="6" s="1"/>
  <c r="V891" i="9"/>
  <c r="Q891" i="6" s="1"/>
  <c r="J891" i="6"/>
  <c r="AA891" i="6" s="1"/>
  <c r="V47" i="9"/>
  <c r="Q47" i="6" s="1"/>
  <c r="J47" i="6"/>
  <c r="AA47" i="6" s="1"/>
  <c r="V686" i="9"/>
  <c r="Q686" i="6" s="1"/>
  <c r="J686" i="6"/>
  <c r="AA686" i="6" s="1"/>
  <c r="V460" i="9"/>
  <c r="Q460" i="6" s="1"/>
  <c r="J460" i="6"/>
  <c r="AA460" i="6" s="1"/>
  <c r="V617" i="9"/>
  <c r="Q617" i="6" s="1"/>
  <c r="J617" i="6"/>
  <c r="AA617" i="6" s="1"/>
  <c r="V1344" i="9"/>
  <c r="Q1344" i="6" s="1"/>
  <c r="J1344" i="6"/>
  <c r="AA1344" i="6" s="1"/>
  <c r="V592" i="9"/>
  <c r="Q592" i="6" s="1"/>
  <c r="J592" i="6"/>
  <c r="AA592" i="6" s="1"/>
  <c r="V1298" i="9"/>
  <c r="Q1298" i="6" s="1"/>
  <c r="J1298" i="6"/>
  <c r="AA1298" i="6" s="1"/>
  <c r="V659" i="9"/>
  <c r="Q659" i="6" s="1"/>
  <c r="J659" i="6"/>
  <c r="AA659" i="6" s="1"/>
  <c r="V1816" i="9"/>
  <c r="Q1816" i="6" s="1"/>
  <c r="J1816" i="6"/>
  <c r="AA1816" i="6" s="1"/>
  <c r="R1816" i="6"/>
  <c r="V439" i="9"/>
  <c r="Q439" i="6" s="1"/>
  <c r="J439" i="6"/>
  <c r="AA439" i="6" s="1"/>
  <c r="V790" i="9"/>
  <c r="Q790" i="6" s="1"/>
  <c r="J790" i="6"/>
  <c r="AA790" i="6" s="1"/>
  <c r="V1564" i="9"/>
  <c r="Q1564" i="6" s="1"/>
  <c r="J1564" i="6"/>
  <c r="AA1564" i="6" s="1"/>
  <c r="V1004" i="9"/>
  <c r="Q1004" i="6" s="1"/>
  <c r="J1004" i="6"/>
  <c r="AA1004" i="6" s="1"/>
  <c r="V64" i="9"/>
  <c r="Q64" i="6" s="1"/>
  <c r="J64" i="6"/>
  <c r="AA64" i="6" s="1"/>
  <c r="V1682" i="9"/>
  <c r="Q1682" i="6" s="1"/>
  <c r="J1682" i="6"/>
  <c r="AA1682" i="6" s="1"/>
  <c r="V75" i="9"/>
  <c r="Q75" i="6" s="1"/>
  <c r="J75" i="6"/>
  <c r="AA75" i="6" s="1"/>
  <c r="V671" i="9"/>
  <c r="Q671" i="6" s="1"/>
  <c r="J671" i="6"/>
  <c r="AA671" i="6" s="1"/>
  <c r="V1938" i="9"/>
  <c r="Q1938" i="6" s="1"/>
  <c r="J1938" i="6"/>
  <c r="AA1938" i="6" s="1"/>
  <c r="V1529" i="9"/>
  <c r="Q1529" i="6" s="1"/>
  <c r="J1529" i="6"/>
  <c r="AA1529" i="6" s="1"/>
  <c r="V703" i="9"/>
  <c r="Q703" i="6" s="1"/>
  <c r="J703" i="6"/>
  <c r="AA703" i="6" s="1"/>
  <c r="V1404" i="9"/>
  <c r="Q1404" i="6" s="1"/>
  <c r="J1404" i="6"/>
  <c r="AA1404" i="6" s="1"/>
  <c r="V1893" i="9"/>
  <c r="Q1893" i="6" s="1"/>
  <c r="J1893" i="6"/>
  <c r="AA1893" i="6" s="1"/>
  <c r="V1316" i="9"/>
  <c r="Q1316" i="6" s="1"/>
  <c r="J1316" i="6"/>
  <c r="AA1316" i="6" s="1"/>
  <c r="V419" i="9"/>
  <c r="Q419" i="6" s="1"/>
  <c r="J419" i="6"/>
  <c r="AA419" i="6" s="1"/>
  <c r="V149" i="9"/>
  <c r="Q149" i="6" s="1"/>
  <c r="J149" i="6"/>
  <c r="AA149" i="6" s="1"/>
  <c r="V1138" i="9"/>
  <c r="Q1138" i="6" s="1"/>
  <c r="J1138" i="6"/>
  <c r="AA1138" i="6" s="1"/>
  <c r="V664" i="9"/>
  <c r="Q664" i="6" s="1"/>
  <c r="J664" i="6"/>
  <c r="AA664" i="6" s="1"/>
  <c r="V1165" i="9"/>
  <c r="Q1165" i="6" s="1"/>
  <c r="J1165" i="6"/>
  <c r="AA1165" i="6" s="1"/>
  <c r="R1165" i="6"/>
  <c r="AI1165" i="6" s="1"/>
  <c r="V463" i="9"/>
  <c r="Q463" i="6" s="1"/>
  <c r="J463" i="6"/>
  <c r="AA463" i="6" s="1"/>
  <c r="V441" i="9"/>
  <c r="Q441" i="6" s="1"/>
  <c r="J441" i="6"/>
  <c r="AA441" i="6" s="1"/>
  <c r="V1164" i="9"/>
  <c r="Q1164" i="6" s="1"/>
  <c r="J1164" i="6"/>
  <c r="AA1164" i="6" s="1"/>
  <c r="V1244" i="9"/>
  <c r="Q1244" i="6" s="1"/>
  <c r="J1244" i="6"/>
  <c r="AA1244" i="6" s="1"/>
  <c r="V1710" i="9"/>
  <c r="Q1710" i="6" s="1"/>
  <c r="J1710" i="6"/>
  <c r="AA1710" i="6" s="1"/>
  <c r="V1214" i="9"/>
  <c r="Q1214" i="6" s="1"/>
  <c r="J1214" i="6"/>
  <c r="AA1214" i="6" s="1"/>
  <c r="V877" i="9"/>
  <c r="Q877" i="6" s="1"/>
  <c r="J877" i="6"/>
  <c r="AA877" i="6" s="1"/>
  <c r="V832" i="9"/>
  <c r="Q832" i="6" s="1"/>
  <c r="J832" i="6"/>
  <c r="AA832" i="6" s="1"/>
  <c r="V1075" i="9"/>
  <c r="Q1075" i="6" s="1"/>
  <c r="J1075" i="6"/>
  <c r="AA1075" i="6" s="1"/>
  <c r="V1667" i="9"/>
  <c r="Q1667" i="6" s="1"/>
  <c r="J1667" i="6"/>
  <c r="AA1667" i="6" s="1"/>
  <c r="V692" i="9"/>
  <c r="Q692" i="6" s="1"/>
  <c r="J692" i="6"/>
  <c r="AA692" i="6" s="1"/>
  <c r="V571" i="9"/>
  <c r="Q571" i="6" s="1"/>
  <c r="J571" i="6"/>
  <c r="AA571" i="6" s="1"/>
  <c r="V1838" i="9"/>
  <c r="Q1838" i="6" s="1"/>
  <c r="J1838" i="6"/>
  <c r="AA1838" i="6" s="1"/>
  <c r="V1915" i="9"/>
  <c r="Q1915" i="6" s="1"/>
  <c r="J1915" i="6"/>
  <c r="AA1915" i="6" s="1"/>
  <c r="V310" i="9"/>
  <c r="Q310" i="6" s="1"/>
  <c r="J310" i="6"/>
  <c r="AA310" i="6" s="1"/>
  <c r="R310" i="6"/>
  <c r="AI310" i="6" s="1"/>
  <c r="V1537" i="9"/>
  <c r="Q1537" i="6" s="1"/>
  <c r="J1537" i="6"/>
  <c r="AA1537" i="6" s="1"/>
  <c r="V245" i="9"/>
  <c r="Q245" i="6" s="1"/>
  <c r="J245" i="6"/>
  <c r="AA245" i="6" s="1"/>
  <c r="V1083" i="9"/>
  <c r="Q1083" i="6" s="1"/>
  <c r="J1083" i="6"/>
  <c r="AA1083" i="6" s="1"/>
  <c r="V81" i="9"/>
  <c r="Q81" i="6" s="1"/>
  <c r="J81" i="6"/>
  <c r="AA81" i="6" s="1"/>
  <c r="V1781" i="9"/>
  <c r="J1781" i="6"/>
  <c r="AA1781" i="6" s="1"/>
  <c r="J741" i="6"/>
  <c r="AA741" i="6" s="1"/>
  <c r="V741" i="9"/>
  <c r="Q741" i="6" s="1"/>
  <c r="V1469" i="9"/>
  <c r="Q1469" i="6" s="1"/>
  <c r="J1469" i="6"/>
  <c r="AA1469" i="6" s="1"/>
  <c r="V1623" i="9"/>
  <c r="Q1623" i="6" s="1"/>
  <c r="J1623" i="6"/>
  <c r="AA1623" i="6" s="1"/>
  <c r="V654" i="9"/>
  <c r="Q654" i="6" s="1"/>
  <c r="J654" i="6"/>
  <c r="AA654" i="6" s="1"/>
  <c r="V560" i="9"/>
  <c r="Q560" i="6" s="1"/>
  <c r="J560" i="6"/>
  <c r="AA560" i="6" s="1"/>
  <c r="V373" i="9"/>
  <c r="Q373" i="6" s="1"/>
  <c r="J373" i="6"/>
  <c r="AA373" i="6" s="1"/>
  <c r="V1584" i="9"/>
  <c r="Q1584" i="6" s="1"/>
  <c r="J1584" i="6"/>
  <c r="AA1584" i="6" s="1"/>
  <c r="V540" i="9"/>
  <c r="Q540" i="6" s="1"/>
  <c r="J540" i="6"/>
  <c r="AA540" i="6" s="1"/>
  <c r="V1292" i="9"/>
  <c r="Q1292" i="6" s="1"/>
  <c r="J1292" i="6"/>
  <c r="AA1292" i="6" s="1"/>
  <c r="V982" i="9"/>
  <c r="Q982" i="6" s="1"/>
  <c r="J982" i="6"/>
  <c r="AA982" i="6" s="1"/>
  <c r="V430" i="9"/>
  <c r="Q430" i="6" s="1"/>
  <c r="J430" i="6"/>
  <c r="AA430" i="6" s="1"/>
  <c r="V1677" i="9"/>
  <c r="Q1677" i="6" s="1"/>
  <c r="J1677" i="6"/>
  <c r="AA1677" i="6" s="1"/>
  <c r="V1231" i="9"/>
  <c r="Q1231" i="6" s="1"/>
  <c r="J1231" i="6"/>
  <c r="AA1231" i="6" s="1"/>
  <c r="V1454" i="9"/>
  <c r="Q1454" i="6" s="1"/>
  <c r="J1454" i="6"/>
  <c r="AA1454" i="6" s="1"/>
  <c r="V1017" i="9"/>
  <c r="Q1017" i="6" s="1"/>
  <c r="J1017" i="6"/>
  <c r="AA1017" i="6" s="1"/>
  <c r="V1484" i="9"/>
  <c r="Q1484" i="6" s="1"/>
  <c r="J1484" i="6"/>
  <c r="AA1484" i="6" s="1"/>
  <c r="V503" i="9"/>
  <c r="Q503" i="6" s="1"/>
  <c r="J503" i="6"/>
  <c r="AA503" i="6" s="1"/>
  <c r="V159" i="9"/>
  <c r="Q159" i="6" s="1"/>
  <c r="J159" i="6"/>
  <c r="AA159" i="6" s="1"/>
  <c r="V496" i="9"/>
  <c r="Q496" i="6" s="1"/>
  <c r="J496" i="6"/>
  <c r="AA496" i="6" s="1"/>
  <c r="V200" i="9"/>
  <c r="Q200" i="6" s="1"/>
  <c r="J200" i="6"/>
  <c r="AA200" i="6" s="1"/>
  <c r="V1057" i="9"/>
  <c r="Q1057" i="6" s="1"/>
  <c r="J1057" i="6"/>
  <c r="AA1057" i="6" s="1"/>
  <c r="V152" i="9"/>
  <c r="Q152" i="6" s="1"/>
  <c r="J152" i="6"/>
  <c r="AA152" i="6" s="1"/>
  <c r="V715" i="9"/>
  <c r="Q715" i="6" s="1"/>
  <c r="J715" i="6"/>
  <c r="AA715" i="6" s="1"/>
  <c r="V829" i="9"/>
  <c r="Q829" i="6" s="1"/>
  <c r="J829" i="6"/>
  <c r="AA829" i="6" s="1"/>
  <c r="R829" i="6"/>
  <c r="AI829" i="6" s="1"/>
  <c r="V176" i="9"/>
  <c r="Q176" i="6" s="1"/>
  <c r="J176" i="6"/>
  <c r="AA176" i="6" s="1"/>
  <c r="V1181" i="9"/>
  <c r="Q1181" i="6" s="1"/>
  <c r="J1181" i="6"/>
  <c r="AA1181" i="6" s="1"/>
  <c r="V1147" i="9"/>
  <c r="Q1147" i="6" s="1"/>
  <c r="J1147" i="6"/>
  <c r="AA1147" i="6" s="1"/>
  <c r="V926" i="9"/>
  <c r="Q926" i="6" s="1"/>
  <c r="J926" i="6"/>
  <c r="AA926" i="6" s="1"/>
  <c r="V280" i="9"/>
  <c r="Q280" i="6" s="1"/>
  <c r="J280" i="6"/>
  <c r="AA280" i="6" s="1"/>
  <c r="V1310" i="9"/>
  <c r="Q1310" i="6" s="1"/>
  <c r="J1310" i="6"/>
  <c r="AA1310" i="6" s="1"/>
  <c r="V517" i="9"/>
  <c r="Q517" i="6" s="1"/>
  <c r="J517" i="6"/>
  <c r="AA517" i="6" s="1"/>
  <c r="V1125" i="9"/>
  <c r="Q1125" i="6" s="1"/>
  <c r="J1125" i="6"/>
  <c r="AA1125" i="6" s="1"/>
  <c r="V406" i="9"/>
  <c r="Q406" i="6" s="1"/>
  <c r="J406" i="6"/>
  <c r="AA406" i="6" s="1"/>
  <c r="V1008" i="9"/>
  <c r="Q1008" i="6" s="1"/>
  <c r="J1008" i="6"/>
  <c r="AA1008" i="6" s="1"/>
  <c r="V433" i="9"/>
  <c r="Q433" i="6" s="1"/>
  <c r="J433" i="6"/>
  <c r="AA433" i="6" s="1"/>
  <c r="V491" i="9"/>
  <c r="Q491" i="6" s="1"/>
  <c r="J491" i="6"/>
  <c r="AA491" i="6" s="1"/>
  <c r="V990" i="9"/>
  <c r="Q990" i="6" s="1"/>
  <c r="J990" i="6"/>
  <c r="AA990" i="6" s="1"/>
  <c r="V1042" i="9"/>
  <c r="Q1042" i="6" s="1"/>
  <c r="J1042" i="6"/>
  <c r="AA1042" i="6" s="1"/>
  <c r="V916" i="9"/>
  <c r="Q916" i="6" s="1"/>
  <c r="J916" i="6"/>
  <c r="AA916" i="6" s="1"/>
  <c r="V427" i="9"/>
  <c r="Q427" i="6" s="1"/>
  <c r="J427" i="6"/>
  <c r="AA427" i="6" s="1"/>
  <c r="V616" i="9"/>
  <c r="Q616" i="6" s="1"/>
  <c r="J616" i="6"/>
  <c r="AA616" i="6" s="1"/>
  <c r="V584" i="9"/>
  <c r="Q584" i="6" s="1"/>
  <c r="J584" i="6"/>
  <c r="AA584" i="6" s="1"/>
  <c r="V1891" i="9"/>
  <c r="Q1891" i="6" s="1"/>
  <c r="J1891" i="6"/>
  <c r="AA1891" i="6" s="1"/>
  <c r="V887" i="9"/>
  <c r="Q887" i="6" s="1"/>
  <c r="J887" i="6"/>
  <c r="AA887" i="6" s="1"/>
  <c r="R887" i="6"/>
  <c r="AI887" i="6" s="1"/>
  <c r="V1278" i="9"/>
  <c r="Q1278" i="6" s="1"/>
  <c r="J1278" i="6"/>
  <c r="AA1278" i="6" s="1"/>
  <c r="V10" i="9"/>
  <c r="Q10" i="6" s="1"/>
  <c r="J10" i="6"/>
  <c r="R10" i="6" s="1"/>
  <c r="V1056" i="9"/>
  <c r="Q1056" i="6" s="1"/>
  <c r="J1056" i="6"/>
  <c r="AA1056" i="6" s="1"/>
  <c r="V726" i="9"/>
  <c r="Q726" i="6" s="1"/>
  <c r="J726" i="6"/>
  <c r="AA726" i="6" s="1"/>
  <c r="AB10" i="9"/>
  <c r="L823" i="6" s="1"/>
  <c r="V977" i="9"/>
  <c r="Q977" i="6" s="1"/>
  <c r="J977" i="6"/>
  <c r="AA977" i="6" s="1"/>
  <c r="AF1099" i="6" l="1"/>
  <c r="W1099" i="6"/>
  <c r="AN1099" i="6" s="1"/>
  <c r="U1488" i="6"/>
  <c r="AL1488" i="6" s="1"/>
  <c r="AD1488" i="6"/>
  <c r="AF1428" i="6"/>
  <c r="W1428" i="6"/>
  <c r="AN1428" i="6" s="1"/>
  <c r="W1021" i="6"/>
  <c r="AN1021" i="6" s="1"/>
  <c r="AF1021" i="6"/>
  <c r="S1578" i="6"/>
  <c r="AJ1578" i="6" s="1"/>
  <c r="AB1578" i="6"/>
  <c r="AF1193" i="6"/>
  <c r="W1193" i="6"/>
  <c r="AN1193" i="6" s="1"/>
  <c r="AF1589" i="6"/>
  <c r="W1589" i="6"/>
  <c r="AN1589" i="6" s="1"/>
  <c r="AE1678" i="6"/>
  <c r="V1678" i="6"/>
  <c r="AM1678" i="6" s="1"/>
  <c r="R491" i="6"/>
  <c r="R152" i="6"/>
  <c r="R1214" i="6"/>
  <c r="AI1214" i="6" s="1"/>
  <c r="R64" i="6"/>
  <c r="AI64" i="6" s="1"/>
  <c r="R1390" i="6"/>
  <c r="AI1390" i="6" s="1"/>
  <c r="R1031" i="6"/>
  <c r="AI1031" i="6" s="1"/>
  <c r="R911" i="6"/>
  <c r="AI911" i="6" s="1"/>
  <c r="R1195" i="6"/>
  <c r="AI1195" i="6" s="1"/>
  <c r="R1462" i="6"/>
  <c r="AI1462" i="6" s="1"/>
  <c r="R758" i="6"/>
  <c r="R1255" i="6"/>
  <c r="R1841" i="6"/>
  <c r="AI1841" i="6" s="1"/>
  <c r="R19" i="6"/>
  <c r="AI19" i="6" s="1"/>
  <c r="R293" i="6"/>
  <c r="AI293" i="6" s="1"/>
  <c r="R721" i="6"/>
  <c r="AI721" i="6" s="1"/>
  <c r="R776" i="6"/>
  <c r="R895" i="6"/>
  <c r="AI895" i="6" s="1"/>
  <c r="R342" i="6"/>
  <c r="R1741" i="6"/>
  <c r="AI1741" i="6" s="1"/>
  <c r="R1645" i="6"/>
  <c r="AI1645" i="6" s="1"/>
  <c r="R1311" i="6"/>
  <c r="AI1311" i="6" s="1"/>
  <c r="R323" i="6"/>
  <c r="R997" i="6"/>
  <c r="AI997" i="6" s="1"/>
  <c r="R974" i="6"/>
  <c r="AI974" i="6" s="1"/>
  <c r="R121" i="6"/>
  <c r="AI121" i="6" s="1"/>
  <c r="R1852" i="6"/>
  <c r="AI1852" i="6" s="1"/>
  <c r="R1282" i="6"/>
  <c r="AI1282" i="6" s="1"/>
  <c r="R1215" i="6"/>
  <c r="R1401" i="6"/>
  <c r="R794" i="6"/>
  <c r="R1561" i="6"/>
  <c r="R17" i="6"/>
  <c r="R1123" i="6"/>
  <c r="X1051" i="6"/>
  <c r="AO1051" i="6" s="1"/>
  <c r="S970" i="6"/>
  <c r="AJ970" i="6" s="1"/>
  <c r="U1302" i="6"/>
  <c r="AL1302" i="6" s="1"/>
  <c r="R179" i="6"/>
  <c r="R393" i="6"/>
  <c r="R102" i="6"/>
  <c r="AI102" i="6" s="1"/>
  <c r="R214" i="6"/>
  <c r="R1071" i="6"/>
  <c r="R1684" i="6"/>
  <c r="R60" i="6"/>
  <c r="R1224" i="6"/>
  <c r="AI1224" i="6" s="1"/>
  <c r="R767" i="6"/>
  <c r="AI767" i="6" s="1"/>
  <c r="R237" i="6"/>
  <c r="R845" i="6"/>
  <c r="R416" i="6"/>
  <c r="R572" i="6"/>
  <c r="AI572" i="6" s="1"/>
  <c r="R660" i="6"/>
  <c r="AI660" i="6" s="1"/>
  <c r="R1314" i="6"/>
  <c r="AI1314" i="6" s="1"/>
  <c r="R446" i="6"/>
  <c r="R1863" i="6"/>
  <c r="AI1863" i="6" s="1"/>
  <c r="R1110" i="6"/>
  <c r="R1536" i="6"/>
  <c r="AI1536" i="6" s="1"/>
  <c r="R1225" i="6"/>
  <c r="AI1225" i="6" s="1"/>
  <c r="X1884" i="6"/>
  <c r="AO1884" i="6" s="1"/>
  <c r="U1912" i="6"/>
  <c r="AL1912" i="6" s="1"/>
  <c r="X536" i="6"/>
  <c r="AO536" i="6" s="1"/>
  <c r="S1692" i="6"/>
  <c r="AJ1692" i="6" s="1"/>
  <c r="AG1205" i="6"/>
  <c r="AF703" i="6"/>
  <c r="AD505" i="6"/>
  <c r="AD70" i="6"/>
  <c r="X78" i="6"/>
  <c r="AO78" i="6" s="1"/>
  <c r="S814" i="6"/>
  <c r="AJ814" i="6" s="1"/>
  <c r="X161" i="6"/>
  <c r="AO161" i="6" s="1"/>
  <c r="S100" i="6"/>
  <c r="AJ100" i="6" s="1"/>
  <c r="X465" i="6"/>
  <c r="AO465" i="6" s="1"/>
  <c r="V301" i="6"/>
  <c r="AM301" i="6" s="1"/>
  <c r="S1521" i="6"/>
  <c r="AJ1521" i="6" s="1"/>
  <c r="W1077" i="6"/>
  <c r="AN1077" i="6" s="1"/>
  <c r="S307" i="6"/>
  <c r="AJ307" i="6" s="1"/>
  <c r="S826" i="6"/>
  <c r="AJ826" i="6" s="1"/>
  <c r="W1190" i="6"/>
  <c r="AN1190" i="6" s="1"/>
  <c r="S225" i="6"/>
  <c r="AJ225" i="6" s="1"/>
  <c r="X1060" i="6"/>
  <c r="AO1060" i="6" s="1"/>
  <c r="X299" i="6"/>
  <c r="AO299" i="6" s="1"/>
  <c r="X1602" i="6"/>
  <c r="AO1602" i="6" s="1"/>
  <c r="AD1894" i="6"/>
  <c r="AG1914" i="6"/>
  <c r="AD1886" i="6"/>
  <c r="AB476" i="6"/>
  <c r="AB728" i="6"/>
  <c r="AB1219" i="6"/>
  <c r="AE1455" i="6"/>
  <c r="AE1275" i="6"/>
  <c r="AE1054" i="6"/>
  <c r="AE1590" i="6"/>
  <c r="AE871" i="6"/>
  <c r="AF95" i="6"/>
  <c r="U95" i="6"/>
  <c r="AL95" i="6" s="1"/>
  <c r="S166" i="6"/>
  <c r="AJ166" i="6" s="1"/>
  <c r="AG183" i="6"/>
  <c r="AB408" i="6"/>
  <c r="AG32" i="6"/>
  <c r="AE285" i="6"/>
  <c r="AF972" i="6"/>
  <c r="AD217" i="6"/>
  <c r="AF297" i="6"/>
  <c r="U514" i="6"/>
  <c r="AL514" i="6" s="1"/>
  <c r="AB658" i="6"/>
  <c r="AE390" i="6"/>
  <c r="U1375" i="6"/>
  <c r="AL1375" i="6" s="1"/>
  <c r="U824" i="6"/>
  <c r="AL824" i="6" s="1"/>
  <c r="AB143" i="6"/>
  <c r="S143" i="6"/>
  <c r="AJ143" i="6" s="1"/>
  <c r="AD1718" i="6"/>
  <c r="U1718" i="6"/>
  <c r="AL1718" i="6" s="1"/>
  <c r="AE449" i="6"/>
  <c r="V449" i="6"/>
  <c r="AM449" i="6" s="1"/>
  <c r="AE1101" i="6"/>
  <c r="V1101" i="6"/>
  <c r="AM1101" i="6" s="1"/>
  <c r="U1596" i="6"/>
  <c r="AL1596" i="6" s="1"/>
  <c r="AD1596" i="6"/>
  <c r="U637" i="6"/>
  <c r="AL637" i="6" s="1"/>
  <c r="AD637" i="6"/>
  <c r="X1640" i="6"/>
  <c r="AO1640" i="6" s="1"/>
  <c r="AG1640" i="6"/>
  <c r="AE1663" i="6"/>
  <c r="V1663" i="6"/>
  <c r="AM1663" i="6" s="1"/>
  <c r="AD1363" i="6"/>
  <c r="U1363" i="6"/>
  <c r="AL1363" i="6" s="1"/>
  <c r="AG1731" i="6"/>
  <c r="X1731" i="6"/>
  <c r="AO1731" i="6" s="1"/>
  <c r="W651" i="6"/>
  <c r="AN651" i="6" s="1"/>
  <c r="S1049" i="6"/>
  <c r="AJ1049" i="6" s="1"/>
  <c r="X1622" i="6"/>
  <c r="AO1622" i="6" s="1"/>
  <c r="U1562" i="6"/>
  <c r="AL1562" i="6" s="1"/>
  <c r="X1304" i="6"/>
  <c r="AO1304" i="6" s="1"/>
  <c r="AE348" i="6"/>
  <c r="AD827" i="6"/>
  <c r="W1778" i="6"/>
  <c r="AN1778" i="6" s="1"/>
  <c r="U336" i="6"/>
  <c r="AL336" i="6" s="1"/>
  <c r="S1179" i="6"/>
  <c r="AJ1179" i="6" s="1"/>
  <c r="U1487" i="6"/>
  <c r="AL1487" i="6" s="1"/>
  <c r="V87" i="6"/>
  <c r="AM87" i="6" s="1"/>
  <c r="U1684" i="6"/>
  <c r="AL1684" i="6" s="1"/>
  <c r="X1606" i="6"/>
  <c r="AO1606" i="6" s="1"/>
  <c r="X94" i="6"/>
  <c r="AO94" i="6" s="1"/>
  <c r="V618" i="6"/>
  <c r="AM618" i="6" s="1"/>
  <c r="X265" i="6"/>
  <c r="AO265" i="6" s="1"/>
  <c r="AF1686" i="6"/>
  <c r="W1312" i="6"/>
  <c r="AN1312" i="6" s="1"/>
  <c r="W1452" i="6"/>
  <c r="AN1452" i="6" s="1"/>
  <c r="V95" i="6"/>
  <c r="AM95" i="6" s="1"/>
  <c r="W1914" i="6"/>
  <c r="AN1914" i="6" s="1"/>
  <c r="V433" i="6"/>
  <c r="AM433" i="6" s="1"/>
  <c r="S49" i="6"/>
  <c r="AJ49" i="6" s="1"/>
  <c r="U443" i="6"/>
  <c r="AL443" i="6" s="1"/>
  <c r="V598" i="6"/>
  <c r="AM598" i="6" s="1"/>
  <c r="U27" i="6"/>
  <c r="AL27" i="6" s="1"/>
  <c r="W1151" i="6"/>
  <c r="AN1151" i="6" s="1"/>
  <c r="W355" i="6"/>
  <c r="AN355" i="6" s="1"/>
  <c r="W1030" i="6"/>
  <c r="AN1030" i="6" s="1"/>
  <c r="W501" i="6"/>
  <c r="AN501" i="6" s="1"/>
  <c r="X964" i="6"/>
  <c r="AO964" i="6" s="1"/>
  <c r="W1233" i="6"/>
  <c r="AN1233" i="6" s="1"/>
  <c r="S1229" i="6"/>
  <c r="AJ1229" i="6" s="1"/>
  <c r="S382" i="6"/>
  <c r="AJ382" i="6" s="1"/>
  <c r="U1265" i="6"/>
  <c r="AL1265" i="6" s="1"/>
  <c r="V979" i="6"/>
  <c r="AM979" i="6" s="1"/>
  <c r="V956" i="6"/>
  <c r="AM956" i="6" s="1"/>
  <c r="W820" i="6"/>
  <c r="AN820" i="6" s="1"/>
  <c r="AD1703" i="6"/>
  <c r="X1590" i="6"/>
  <c r="AO1590" i="6" s="1"/>
  <c r="U429" i="6"/>
  <c r="AL429" i="6" s="1"/>
  <c r="W1313" i="6"/>
  <c r="AN1313" i="6" s="1"/>
  <c r="W533" i="6"/>
  <c r="AN533" i="6" s="1"/>
  <c r="X1327" i="6"/>
  <c r="AO1327" i="6" s="1"/>
  <c r="W1275" i="6"/>
  <c r="AN1275" i="6" s="1"/>
  <c r="U1503" i="6"/>
  <c r="AL1503" i="6" s="1"/>
  <c r="AG1587" i="6"/>
  <c r="AB243" i="6"/>
  <c r="AB1096" i="6"/>
  <c r="X251" i="6"/>
  <c r="AO251" i="6" s="1"/>
  <c r="U561" i="6"/>
  <c r="AL561" i="6" s="1"/>
  <c r="V21" i="6"/>
  <c r="AM21" i="6" s="1"/>
  <c r="X280" i="6"/>
  <c r="AO280" i="6" s="1"/>
  <c r="S254" i="6"/>
  <c r="AJ254" i="6" s="1"/>
  <c r="AD1633" i="6"/>
  <c r="V1814" i="6"/>
  <c r="AM1814" i="6" s="1"/>
  <c r="W638" i="6"/>
  <c r="AN638" i="6" s="1"/>
  <c r="X1329" i="6"/>
  <c r="AO1329" i="6" s="1"/>
  <c r="AB1463" i="6"/>
  <c r="S1329" i="6"/>
  <c r="AJ1329" i="6" s="1"/>
  <c r="W301" i="6"/>
  <c r="AN301" i="6" s="1"/>
  <c r="W1772" i="6"/>
  <c r="AN1772" i="6" s="1"/>
  <c r="X397" i="6"/>
  <c r="AO397" i="6" s="1"/>
  <c r="U584" i="6"/>
  <c r="AL584" i="6" s="1"/>
  <c r="X1378" i="6"/>
  <c r="AO1378" i="6" s="1"/>
  <c r="R926" i="6"/>
  <c r="AI926" i="6" s="1"/>
  <c r="R1454" i="6"/>
  <c r="AI1454" i="6" s="1"/>
  <c r="R81" i="6"/>
  <c r="AI81" i="6" s="1"/>
  <c r="R1667" i="6"/>
  <c r="AI1667" i="6" s="1"/>
  <c r="R1893" i="6"/>
  <c r="AI1893" i="6" s="1"/>
  <c r="R1344" i="6"/>
  <c r="AI1344" i="6" s="1"/>
  <c r="R389" i="6"/>
  <c r="AI389" i="6" s="1"/>
  <c r="R1679" i="6"/>
  <c r="AI1679" i="6" s="1"/>
  <c r="R1383" i="6"/>
  <c r="AI1383" i="6" s="1"/>
  <c r="R942" i="6"/>
  <c r="AI942" i="6" s="1"/>
  <c r="R487" i="6"/>
  <c r="AI487" i="6" s="1"/>
  <c r="R1046" i="6"/>
  <c r="AI1046" i="6" s="1"/>
  <c r="AA523" i="6"/>
  <c r="R523" i="6"/>
  <c r="R303" i="6"/>
  <c r="R1207" i="6"/>
  <c r="AI1207" i="6" s="1"/>
  <c r="R1539" i="6"/>
  <c r="AI1539" i="6" s="1"/>
  <c r="AA576" i="6"/>
  <c r="R576" i="6"/>
  <c r="AI576" i="6" s="1"/>
  <c r="AA856" i="6"/>
  <c r="R856" i="6"/>
  <c r="AI856" i="6" s="1"/>
  <c r="AA232" i="6"/>
  <c r="R232" i="6"/>
  <c r="AI232" i="6" s="1"/>
  <c r="AA1882" i="6"/>
  <c r="R1882" i="6"/>
  <c r="AI1882" i="6" s="1"/>
  <c r="AA1576" i="6"/>
  <c r="R1576" i="6"/>
  <c r="AI1576" i="6" s="1"/>
  <c r="AA338" i="6"/>
  <c r="R338" i="6"/>
  <c r="AI338" i="6" s="1"/>
  <c r="AA1553" i="6"/>
  <c r="R1553" i="6"/>
  <c r="AA966" i="6"/>
  <c r="R966" i="6"/>
  <c r="R47" i="6"/>
  <c r="AI47" i="6" s="1"/>
  <c r="R477" i="6"/>
  <c r="AI477" i="6" s="1"/>
  <c r="R1421" i="6"/>
  <c r="R644" i="6"/>
  <c r="R1513" i="6"/>
  <c r="AI1513" i="6" s="1"/>
  <c r="R1514" i="6"/>
  <c r="AI1514" i="6" s="1"/>
  <c r="R256" i="6"/>
  <c r="AI256" i="6" s="1"/>
  <c r="R1249" i="6"/>
  <c r="AI1249" i="6" s="1"/>
  <c r="R780" i="6"/>
  <c r="AI780" i="6" s="1"/>
  <c r="AA1922" i="6"/>
  <c r="R1922" i="6"/>
  <c r="AI1922" i="6" s="1"/>
  <c r="R1570" i="6"/>
  <c r="AI1570" i="6" s="1"/>
  <c r="R702" i="6"/>
  <c r="R1032" i="6"/>
  <c r="AI1032" i="6" s="1"/>
  <c r="R349" i="6"/>
  <c r="AI349" i="6" s="1"/>
  <c r="R429" i="6"/>
  <c r="AI429" i="6" s="1"/>
  <c r="R498" i="6"/>
  <c r="AI498" i="6" s="1"/>
  <c r="AA1041" i="6"/>
  <c r="R1041" i="6"/>
  <c r="R1388" i="6"/>
  <c r="AI1388" i="6" s="1"/>
  <c r="R1103" i="6"/>
  <c r="AI1103" i="6" s="1"/>
  <c r="AA1783" i="6"/>
  <c r="R1783" i="6"/>
  <c r="AI1783" i="6" s="1"/>
  <c r="R645" i="6"/>
  <c r="R1146" i="6"/>
  <c r="AI1146" i="6" s="1"/>
  <c r="AA177" i="6"/>
  <c r="R177" i="6"/>
  <c r="AA551" i="6"/>
  <c r="R551" i="6"/>
  <c r="AI551" i="6" s="1"/>
  <c r="AA1191" i="6"/>
  <c r="R1191" i="6"/>
  <c r="AI1191" i="6" s="1"/>
  <c r="AA337" i="6"/>
  <c r="R337" i="6"/>
  <c r="AA494" i="6"/>
  <c r="R494" i="6"/>
  <c r="AA1557" i="6"/>
  <c r="R1557" i="6"/>
  <c r="AA1890" i="6"/>
  <c r="R1890" i="6"/>
  <c r="AI1890" i="6" s="1"/>
  <c r="AA1718" i="6"/>
  <c r="R1718" i="6"/>
  <c r="AI1718" i="6" s="1"/>
  <c r="AA1601" i="6"/>
  <c r="R1601" i="6"/>
  <c r="AI1601" i="6" s="1"/>
  <c r="AA706" i="6"/>
  <c r="R706" i="6"/>
  <c r="AI706" i="6" s="1"/>
  <c r="AA471" i="6"/>
  <c r="R471" i="6"/>
  <c r="AI471" i="6" s="1"/>
  <c r="AA249" i="6"/>
  <c r="R249" i="6"/>
  <c r="AI249" i="6" s="1"/>
  <c r="AA285" i="6"/>
  <c r="R285" i="6"/>
  <c r="AA1597" i="6"/>
  <c r="R1597" i="6"/>
  <c r="R1125" i="6"/>
  <c r="AI1125" i="6" s="1"/>
  <c r="R200" i="6"/>
  <c r="R560" i="6"/>
  <c r="AI560" i="6" s="1"/>
  <c r="R419" i="6"/>
  <c r="AI419" i="6" s="1"/>
  <c r="R671" i="6"/>
  <c r="AI671" i="6" s="1"/>
  <c r="R1564" i="6"/>
  <c r="R1298" i="6"/>
  <c r="AI1298" i="6" s="1"/>
  <c r="R771" i="6"/>
  <c r="AI771" i="6" s="1"/>
  <c r="R1860" i="6"/>
  <c r="AI1860" i="6" s="1"/>
  <c r="R904" i="6"/>
  <c r="AI904" i="6" s="1"/>
  <c r="R530" i="6"/>
  <c r="AI530" i="6" s="1"/>
  <c r="R1730" i="6"/>
  <c r="AI1730" i="6" s="1"/>
  <c r="R836" i="6"/>
  <c r="AI836" i="6" s="1"/>
  <c r="R1180" i="6"/>
  <c r="AI1180" i="6" s="1"/>
  <c r="R1704" i="6"/>
  <c r="AI1704" i="6" s="1"/>
  <c r="R22" i="6"/>
  <c r="AA1608" i="6"/>
  <c r="R1608" i="6"/>
  <c r="R818" i="6"/>
  <c r="AA188" i="6"/>
  <c r="R188" i="6"/>
  <c r="AI188" i="6" s="1"/>
  <c r="AA402" i="6"/>
  <c r="R402" i="6"/>
  <c r="AI402" i="6" s="1"/>
  <c r="R334" i="6"/>
  <c r="AI334" i="6" s="1"/>
  <c r="AA428" i="6"/>
  <c r="R428" i="6"/>
  <c r="AA23" i="6"/>
  <c r="R23" i="6"/>
  <c r="AI23" i="6" s="1"/>
  <c r="AA89" i="6"/>
  <c r="R89" i="6"/>
  <c r="AA1007" i="6"/>
  <c r="R1007" i="6"/>
  <c r="AA1688" i="6"/>
  <c r="R1688" i="6"/>
  <c r="AA146" i="6"/>
  <c r="R146" i="6"/>
  <c r="W1883" i="6"/>
  <c r="AN1883" i="6" s="1"/>
  <c r="V1297" i="6"/>
  <c r="AM1297" i="6" s="1"/>
  <c r="S1025" i="6"/>
  <c r="AJ1025" i="6" s="1"/>
  <c r="X733" i="6"/>
  <c r="AO733" i="6" s="1"/>
  <c r="R824" i="6"/>
  <c r="R662" i="6"/>
  <c r="R507" i="6"/>
  <c r="AI507" i="6" s="1"/>
  <c r="R1535" i="6"/>
  <c r="AI1535" i="6" s="1"/>
  <c r="R907" i="6"/>
  <c r="R819" i="6"/>
  <c r="AI819" i="6" s="1"/>
  <c r="R1033" i="6"/>
  <c r="R694" i="6"/>
  <c r="AI694" i="6" s="1"/>
  <c r="R440" i="6"/>
  <c r="R1902" i="6"/>
  <c r="AI1902" i="6" s="1"/>
  <c r="R903" i="6"/>
  <c r="AI903" i="6" s="1"/>
  <c r="R830" i="6"/>
  <c r="R1780" i="6"/>
  <c r="AI1780" i="6" s="1"/>
  <c r="R1496" i="6"/>
  <c r="AI1496" i="6" s="1"/>
  <c r="R122" i="6"/>
  <c r="X112" i="6"/>
  <c r="AO112" i="6" s="1"/>
  <c r="AG122" i="6"/>
  <c r="V294" i="6"/>
  <c r="AM294" i="6" s="1"/>
  <c r="X768" i="6"/>
  <c r="AO768" i="6" s="1"/>
  <c r="V605" i="6"/>
  <c r="AM605" i="6" s="1"/>
  <c r="X530" i="6"/>
  <c r="AO530" i="6" s="1"/>
  <c r="V73" i="6"/>
  <c r="AM73" i="6" s="1"/>
  <c r="U1832" i="6"/>
  <c r="AL1832" i="6" s="1"/>
  <c r="S531" i="6"/>
  <c r="AJ531" i="6" s="1"/>
  <c r="W924" i="6"/>
  <c r="AN924" i="6" s="1"/>
  <c r="V1211" i="6"/>
  <c r="AM1211" i="6" s="1"/>
  <c r="X38" i="6"/>
  <c r="AO38" i="6" s="1"/>
  <c r="S62" i="6"/>
  <c r="AJ62" i="6" s="1"/>
  <c r="X673" i="6"/>
  <c r="AO673" i="6" s="1"/>
  <c r="V27" i="6"/>
  <c r="AM27" i="6" s="1"/>
  <c r="X1239" i="6"/>
  <c r="AO1239" i="6" s="1"/>
  <c r="S1520" i="6"/>
  <c r="AJ1520" i="6" s="1"/>
  <c r="U609" i="6"/>
  <c r="AL609" i="6" s="1"/>
  <c r="AG99" i="6"/>
  <c r="AB1000" i="6"/>
  <c r="AE1358" i="6"/>
  <c r="U1513" i="6"/>
  <c r="AL1513" i="6" s="1"/>
  <c r="AD1513" i="6"/>
  <c r="U392" i="6"/>
  <c r="AL392" i="6" s="1"/>
  <c r="AD392" i="6"/>
  <c r="AB625" i="6"/>
  <c r="S625" i="6"/>
  <c r="AJ625" i="6" s="1"/>
  <c r="AG1103" i="6"/>
  <c r="X1103" i="6"/>
  <c r="AO1103" i="6" s="1"/>
  <c r="AF1110" i="6"/>
  <c r="W1110" i="6"/>
  <c r="AN1110" i="6" s="1"/>
  <c r="AF1477" i="6"/>
  <c r="W1477" i="6"/>
  <c r="AN1477" i="6" s="1"/>
  <c r="U642" i="6"/>
  <c r="AL642" i="6" s="1"/>
  <c r="AD642" i="6"/>
  <c r="AB198" i="6"/>
  <c r="S198" i="6"/>
  <c r="AJ198" i="6" s="1"/>
  <c r="U696" i="6"/>
  <c r="AL696" i="6" s="1"/>
  <c r="AD696" i="6"/>
  <c r="AE1003" i="6"/>
  <c r="V1003" i="6"/>
  <c r="AM1003" i="6" s="1"/>
  <c r="X1127" i="6"/>
  <c r="AO1127" i="6" s="1"/>
  <c r="AG1127" i="6"/>
  <c r="S1183" i="6"/>
  <c r="AJ1183" i="6" s="1"/>
  <c r="AB1183" i="6"/>
  <c r="AF241" i="6"/>
  <c r="W241" i="6"/>
  <c r="AN241" i="6" s="1"/>
  <c r="AE947" i="6"/>
  <c r="V947" i="6"/>
  <c r="AM947" i="6" s="1"/>
  <c r="AE217" i="6"/>
  <c r="V217" i="6"/>
  <c r="AM217" i="6" s="1"/>
  <c r="AG1409" i="6"/>
  <c r="X1409" i="6"/>
  <c r="AO1409" i="6" s="1"/>
  <c r="AG1703" i="6"/>
  <c r="X1703" i="6"/>
  <c r="AO1703" i="6" s="1"/>
  <c r="AF1185" i="6"/>
  <c r="W1185" i="6"/>
  <c r="AN1185" i="6" s="1"/>
  <c r="AF1891" i="6"/>
  <c r="W1891" i="6"/>
  <c r="AN1891" i="6" s="1"/>
  <c r="AF1142" i="6"/>
  <c r="W1142" i="6"/>
  <c r="AN1142" i="6" s="1"/>
  <c r="AD1115" i="6"/>
  <c r="U1115" i="6"/>
  <c r="AL1115" i="6" s="1"/>
  <c r="AD1738" i="6"/>
  <c r="U1738" i="6"/>
  <c r="AL1738" i="6" s="1"/>
  <c r="AD157" i="6"/>
  <c r="U157" i="6"/>
  <c r="AL157" i="6" s="1"/>
  <c r="AG831" i="6"/>
  <c r="X831" i="6"/>
  <c r="AO831" i="6" s="1"/>
  <c r="U1237" i="6"/>
  <c r="AL1237" i="6" s="1"/>
  <c r="AD1237" i="6"/>
  <c r="AG1352" i="6"/>
  <c r="X1352" i="6"/>
  <c r="AO1352" i="6" s="1"/>
  <c r="AD1225" i="6"/>
  <c r="U1225" i="6"/>
  <c r="AL1225" i="6" s="1"/>
  <c r="AF499" i="6"/>
  <c r="W499" i="6"/>
  <c r="AN499" i="6" s="1"/>
  <c r="V611" i="6"/>
  <c r="AM611" i="6" s="1"/>
  <c r="AE611" i="6"/>
  <c r="AG1160" i="6"/>
  <c r="X1160" i="6"/>
  <c r="AO1160" i="6" s="1"/>
  <c r="AG727" i="6"/>
  <c r="X727" i="6"/>
  <c r="AO727" i="6" s="1"/>
  <c r="AE645" i="6"/>
  <c r="V645" i="6"/>
  <c r="AM645" i="6" s="1"/>
  <c r="AF167" i="6"/>
  <c r="W167" i="6"/>
  <c r="AN167" i="6" s="1"/>
  <c r="AG631" i="6"/>
  <c r="X631" i="6"/>
  <c r="AO631" i="6" s="1"/>
  <c r="AF450" i="6"/>
  <c r="W450" i="6"/>
  <c r="AN450" i="6" s="1"/>
  <c r="W108" i="6"/>
  <c r="AN108" i="6" s="1"/>
  <c r="AF108" i="6"/>
  <c r="AG596" i="6"/>
  <c r="X596" i="6"/>
  <c r="AO596" i="6" s="1"/>
  <c r="AG1026" i="6"/>
  <c r="X1026" i="6"/>
  <c r="AO1026" i="6" s="1"/>
  <c r="U602" i="6"/>
  <c r="AL602" i="6" s="1"/>
  <c r="AD602" i="6"/>
  <c r="W1220" i="6"/>
  <c r="AN1220" i="6" s="1"/>
  <c r="AF1220" i="6"/>
  <c r="AD26" i="6"/>
  <c r="U26" i="6"/>
  <c r="AL26" i="6" s="1"/>
  <c r="AE588" i="6"/>
  <c r="V588" i="6"/>
  <c r="AM588" i="6" s="1"/>
  <c r="AE1792" i="6"/>
  <c r="V1792" i="6"/>
  <c r="AM1792" i="6" s="1"/>
  <c r="AE508" i="6"/>
  <c r="V508" i="6"/>
  <c r="AM508" i="6" s="1"/>
  <c r="AD1412" i="6"/>
  <c r="U1412" i="6"/>
  <c r="AL1412" i="6" s="1"/>
  <c r="AD1044" i="6"/>
  <c r="U1044" i="6"/>
  <c r="AL1044" i="6" s="1"/>
  <c r="AE1193" i="6"/>
  <c r="V1193" i="6"/>
  <c r="AM1193" i="6" s="1"/>
  <c r="AG1222" i="6"/>
  <c r="X1222" i="6"/>
  <c r="AO1222" i="6" s="1"/>
  <c r="AD439" i="6"/>
  <c r="U439" i="6"/>
  <c r="AL439" i="6" s="1"/>
  <c r="AB925" i="6"/>
  <c r="S925" i="6"/>
  <c r="AJ925" i="6" s="1"/>
  <c r="AD628" i="6"/>
  <c r="U628" i="6"/>
  <c r="AL628" i="6" s="1"/>
  <c r="AF568" i="6"/>
  <c r="W568" i="6"/>
  <c r="AN568" i="6" s="1"/>
  <c r="R301" i="6"/>
  <c r="R1744" i="6"/>
  <c r="R259" i="6"/>
  <c r="AI259" i="6" s="1"/>
  <c r="R905" i="6"/>
  <c r="AI905" i="6" s="1"/>
  <c r="R918" i="6"/>
  <c r="AI918" i="6" s="1"/>
  <c r="R1312" i="6"/>
  <c r="AI1312" i="6" s="1"/>
  <c r="R1815" i="6"/>
  <c r="R1068" i="6"/>
  <c r="R1691" i="6"/>
  <c r="R1566" i="6"/>
  <c r="R1811" i="6"/>
  <c r="R1856" i="6"/>
  <c r="R528" i="6"/>
  <c r="AI528" i="6" s="1"/>
  <c r="R1487" i="6"/>
  <c r="R62" i="6"/>
  <c r="AI62" i="6" s="1"/>
  <c r="R1572" i="6"/>
  <c r="R1406" i="6"/>
  <c r="AI1406" i="6" s="1"/>
  <c r="R828" i="6"/>
  <c r="R728" i="6"/>
  <c r="R116" i="6"/>
  <c r="R145" i="6"/>
  <c r="R1211" i="6"/>
  <c r="R714" i="6"/>
  <c r="R1907" i="6"/>
  <c r="X1007" i="6"/>
  <c r="AO1007" i="6" s="1"/>
  <c r="V406" i="6"/>
  <c r="AM406" i="6" s="1"/>
  <c r="W231" i="6"/>
  <c r="AN231" i="6" s="1"/>
  <c r="R637" i="6"/>
  <c r="R1382" i="6"/>
  <c r="AI1382" i="6" s="1"/>
  <c r="R567" i="6"/>
  <c r="AI567" i="6" s="1"/>
  <c r="R1498" i="6"/>
  <c r="R447" i="6"/>
  <c r="AI447" i="6" s="1"/>
  <c r="R1461" i="6"/>
  <c r="R1395" i="6"/>
  <c r="R987" i="6"/>
  <c r="R1130" i="6"/>
  <c r="AI1130" i="6" s="1"/>
  <c r="R827" i="6"/>
  <c r="AI827" i="6" s="1"/>
  <c r="R1785" i="6"/>
  <c r="AI1785" i="6" s="1"/>
  <c r="R67" i="6"/>
  <c r="R1753" i="6"/>
  <c r="AI1753" i="6" s="1"/>
  <c r="R883" i="6"/>
  <c r="AI883" i="6" s="1"/>
  <c r="R718" i="6"/>
  <c r="AI718" i="6" s="1"/>
  <c r="R1607" i="6"/>
  <c r="R798" i="6"/>
  <c r="R593" i="6"/>
  <c r="R1497" i="6"/>
  <c r="X124" i="6"/>
  <c r="AO124" i="6" s="1"/>
  <c r="U515" i="6"/>
  <c r="AL515" i="6" s="1"/>
  <c r="U309" i="6"/>
  <c r="AL309" i="6" s="1"/>
  <c r="W600" i="6"/>
  <c r="AN600" i="6" s="1"/>
  <c r="AG619" i="6"/>
  <c r="V1773" i="6"/>
  <c r="AM1773" i="6" s="1"/>
  <c r="S423" i="6"/>
  <c r="AJ423" i="6" s="1"/>
  <c r="U297" i="6"/>
  <c r="AL297" i="6" s="1"/>
  <c r="S562" i="6"/>
  <c r="AJ562" i="6" s="1"/>
  <c r="U130" i="6"/>
  <c r="AL130" i="6" s="1"/>
  <c r="AB290" i="6"/>
  <c r="S290" i="6"/>
  <c r="AJ290" i="6" s="1"/>
  <c r="AF1392" i="6"/>
  <c r="W1392" i="6"/>
  <c r="AN1392" i="6" s="1"/>
  <c r="AE551" i="6"/>
  <c r="V551" i="6"/>
  <c r="AM551" i="6" s="1"/>
  <c r="X21" i="6"/>
  <c r="AO21" i="6" s="1"/>
  <c r="AG21" i="6"/>
  <c r="AG1109" i="6"/>
  <c r="X1109" i="6"/>
  <c r="AO1109" i="6" s="1"/>
  <c r="AD1143" i="6"/>
  <c r="U1143" i="6"/>
  <c r="AL1143" i="6" s="1"/>
  <c r="AF1683" i="6"/>
  <c r="W1683" i="6"/>
  <c r="AN1683" i="6" s="1"/>
  <c r="AE765" i="6"/>
  <c r="V765" i="6"/>
  <c r="AM765" i="6" s="1"/>
  <c r="AD1345" i="6"/>
  <c r="U1345" i="6"/>
  <c r="AL1345" i="6" s="1"/>
  <c r="V1783" i="6"/>
  <c r="AM1783" i="6" s="1"/>
  <c r="AE1783" i="6"/>
  <c r="AF1586" i="6"/>
  <c r="W1586" i="6"/>
  <c r="AN1586" i="6" s="1"/>
  <c r="AG1343" i="6"/>
  <c r="X1343" i="6"/>
  <c r="AO1343" i="6" s="1"/>
  <c r="AE1724" i="6"/>
  <c r="V1724" i="6"/>
  <c r="AM1724" i="6" s="1"/>
  <c r="AE813" i="6"/>
  <c r="V813" i="6"/>
  <c r="AM813" i="6" s="1"/>
  <c r="X319" i="6"/>
  <c r="AO319" i="6" s="1"/>
  <c r="AG319" i="6"/>
  <c r="AE316" i="6"/>
  <c r="V316" i="6"/>
  <c r="AM316" i="6" s="1"/>
  <c r="S676" i="6"/>
  <c r="AJ676" i="6" s="1"/>
  <c r="W387" i="6"/>
  <c r="AN387" i="6" s="1"/>
  <c r="U1565" i="6"/>
  <c r="AL1565" i="6" s="1"/>
  <c r="U143" i="6"/>
  <c r="AL143" i="6" s="1"/>
  <c r="W812" i="6"/>
  <c r="AN812" i="6" s="1"/>
  <c r="AF1762" i="6"/>
  <c r="AE1785" i="6"/>
  <c r="X1358" i="6"/>
  <c r="AO1358" i="6" s="1"/>
  <c r="AD478" i="6"/>
  <c r="AE1166" i="6"/>
  <c r="W1663" i="6"/>
  <c r="AN1663" i="6" s="1"/>
  <c r="V1559" i="6"/>
  <c r="AM1559" i="6" s="1"/>
  <c r="S1412" i="6"/>
  <c r="AJ1412" i="6" s="1"/>
  <c r="U800" i="6"/>
  <c r="AL800" i="6" s="1"/>
  <c r="V560" i="6"/>
  <c r="AM560" i="6" s="1"/>
  <c r="X1059" i="6"/>
  <c r="AO1059" i="6" s="1"/>
  <c r="U1149" i="6"/>
  <c r="AL1149" i="6" s="1"/>
  <c r="AD1098" i="6"/>
  <c r="AE461" i="6"/>
  <c r="AG1601" i="6"/>
  <c r="AG98" i="6"/>
  <c r="AB787" i="6"/>
  <c r="U585" i="6"/>
  <c r="AL585" i="6" s="1"/>
  <c r="X1142" i="6"/>
  <c r="AO1142" i="6" s="1"/>
  <c r="W1775" i="6"/>
  <c r="AN1775" i="6" s="1"/>
  <c r="X1365" i="6"/>
  <c r="AO1365" i="6" s="1"/>
  <c r="AD1162" i="6"/>
  <c r="AF1324" i="6"/>
  <c r="AB832" i="6"/>
  <c r="AF1346" i="6"/>
  <c r="AD1185" i="6"/>
  <c r="AE1527" i="6"/>
  <c r="AE910" i="6"/>
  <c r="V1061" i="6"/>
  <c r="AM1061" i="6" s="1"/>
  <c r="W923" i="6"/>
  <c r="AN923" i="6" s="1"/>
  <c r="U1400" i="6"/>
  <c r="AL1400" i="6" s="1"/>
  <c r="U246" i="6"/>
  <c r="AL246" i="6" s="1"/>
  <c r="V1835" i="6"/>
  <c r="AM1835" i="6" s="1"/>
  <c r="W836" i="6"/>
  <c r="AN836" i="6" s="1"/>
  <c r="X1565" i="6"/>
  <c r="AO1565" i="6" s="1"/>
  <c r="X632" i="6"/>
  <c r="AO632" i="6" s="1"/>
  <c r="X678" i="6"/>
  <c r="AO678" i="6" s="1"/>
  <c r="U430" i="6"/>
  <c r="AL430" i="6" s="1"/>
  <c r="AG229" i="6"/>
  <c r="AE923" i="6"/>
  <c r="AF1855" i="6"/>
  <c r="AF1554" i="6"/>
  <c r="AE1813" i="6"/>
  <c r="AE599" i="6"/>
  <c r="X652" i="6"/>
  <c r="AO652" i="6" s="1"/>
  <c r="S1098" i="6"/>
  <c r="AJ1098" i="6" s="1"/>
  <c r="V38" i="6"/>
  <c r="AM38" i="6" s="1"/>
  <c r="V1106" i="6"/>
  <c r="AM1106" i="6" s="1"/>
  <c r="W41" i="6"/>
  <c r="AN41" i="6" s="1"/>
  <c r="X61" i="6"/>
  <c r="AO61" i="6" s="1"/>
  <c r="S1334" i="6"/>
  <c r="AJ1334" i="6" s="1"/>
  <c r="V14" i="6"/>
  <c r="AM14" i="6" s="1"/>
  <c r="W1518" i="6"/>
  <c r="AN1518" i="6" s="1"/>
  <c r="V1481" i="6"/>
  <c r="AM1481" i="6" s="1"/>
  <c r="S72" i="6"/>
  <c r="AJ72" i="6" s="1"/>
  <c r="V1154" i="6"/>
  <c r="AM1154" i="6" s="1"/>
  <c r="X91" i="6"/>
  <c r="AO91" i="6" s="1"/>
  <c r="V1770" i="6"/>
  <c r="AM1770" i="6" s="1"/>
  <c r="X1211" i="6"/>
  <c r="AO1211" i="6" s="1"/>
  <c r="V575" i="6"/>
  <c r="AM575" i="6" s="1"/>
  <c r="V279" i="6"/>
  <c r="AM279" i="6" s="1"/>
  <c r="W1180" i="6"/>
  <c r="AN1180" i="6" s="1"/>
  <c r="X19" i="6"/>
  <c r="AO19" i="6" s="1"/>
  <c r="V633" i="6"/>
  <c r="AM633" i="6" s="1"/>
  <c r="S400" i="6"/>
  <c r="AJ400" i="6" s="1"/>
  <c r="S1624" i="6"/>
  <c r="AJ1624" i="6" s="1"/>
  <c r="V1344" i="6"/>
  <c r="AM1344" i="6" s="1"/>
  <c r="V1597" i="6"/>
  <c r="AM1597" i="6" s="1"/>
  <c r="U327" i="6"/>
  <c r="AL327" i="6" s="1"/>
  <c r="U100" i="6"/>
  <c r="AL100" i="6" s="1"/>
  <c r="X882" i="6"/>
  <c r="AO882" i="6" s="1"/>
  <c r="W291" i="6"/>
  <c r="AN291" i="6" s="1"/>
  <c r="U1359" i="6"/>
  <c r="AL1359" i="6" s="1"/>
  <c r="V517" i="6"/>
  <c r="AM517" i="6" s="1"/>
  <c r="S790" i="6"/>
  <c r="AJ790" i="6" s="1"/>
  <c r="U729" i="6"/>
  <c r="AL729" i="6" s="1"/>
  <c r="S596" i="6"/>
  <c r="AJ596" i="6" s="1"/>
  <c r="W236" i="6"/>
  <c r="AN236" i="6" s="1"/>
  <c r="X1181" i="6"/>
  <c r="AO1181" i="6" s="1"/>
  <c r="W1478" i="6"/>
  <c r="AN1478" i="6" s="1"/>
  <c r="V1617" i="6"/>
  <c r="AM1617" i="6" s="1"/>
  <c r="S32" i="6"/>
  <c r="AJ32" i="6" s="1"/>
  <c r="S635" i="6"/>
  <c r="AJ635" i="6" s="1"/>
  <c r="X1302" i="6"/>
  <c r="AO1302" i="6" s="1"/>
  <c r="U955" i="6"/>
  <c r="AL955" i="6" s="1"/>
  <c r="W721" i="6"/>
  <c r="AN721" i="6" s="1"/>
  <c r="S1083" i="6"/>
  <c r="AJ1083" i="6" s="1"/>
  <c r="U1432" i="6"/>
  <c r="AL1432" i="6" s="1"/>
  <c r="AA1868" i="6"/>
  <c r="R1868" i="6"/>
  <c r="AI1868" i="6" s="1"/>
  <c r="AA1826" i="6"/>
  <c r="R1826" i="6"/>
  <c r="AI1826" i="6" s="1"/>
  <c r="AA1303" i="6"/>
  <c r="R1303" i="6"/>
  <c r="AA1194" i="6"/>
  <c r="R1194" i="6"/>
  <c r="AA1717" i="6"/>
  <c r="R1717" i="6"/>
  <c r="AI1717" i="6" s="1"/>
  <c r="AA1371" i="6"/>
  <c r="R1371" i="6"/>
  <c r="AI1371" i="6" s="1"/>
  <c r="AA980" i="6"/>
  <c r="R980" i="6"/>
  <c r="AI980" i="6" s="1"/>
  <c r="AA1546" i="6"/>
  <c r="R1546" i="6"/>
  <c r="AI1546" i="6" s="1"/>
  <c r="AA322" i="6"/>
  <c r="R322" i="6"/>
  <c r="AI322" i="6" s="1"/>
  <c r="AA1738" i="6"/>
  <c r="R1738" i="6"/>
  <c r="AA1082" i="6"/>
  <c r="R1082" i="6"/>
  <c r="AA1157" i="6"/>
  <c r="R1157" i="6"/>
  <c r="AA1723" i="6"/>
  <c r="R1723" i="6"/>
  <c r="AA1819" i="6"/>
  <c r="R1819" i="6"/>
  <c r="AA1028" i="6"/>
  <c r="R1028" i="6"/>
  <c r="AE1435" i="6"/>
  <c r="V1435" i="6"/>
  <c r="AM1435" i="6" s="1"/>
  <c r="AF457" i="6"/>
  <c r="W457" i="6"/>
  <c r="AN457" i="6" s="1"/>
  <c r="AE363" i="6"/>
  <c r="V363" i="6"/>
  <c r="AM363" i="6" s="1"/>
  <c r="U1807" i="6"/>
  <c r="AL1807" i="6" s="1"/>
  <c r="AD1807" i="6"/>
  <c r="V343" i="6"/>
  <c r="AM343" i="6" s="1"/>
  <c r="AE343" i="6"/>
  <c r="V170" i="6"/>
  <c r="AM170" i="6" s="1"/>
  <c r="AE170" i="6"/>
  <c r="U67" i="6"/>
  <c r="AL67" i="6" s="1"/>
  <c r="AD67" i="6"/>
  <c r="X274" i="6"/>
  <c r="AO274" i="6" s="1"/>
  <c r="AG274" i="6"/>
  <c r="AG380" i="6"/>
  <c r="X380" i="6"/>
  <c r="AO380" i="6" s="1"/>
  <c r="W1087" i="6"/>
  <c r="AN1087" i="6" s="1"/>
  <c r="AF1087" i="6"/>
  <c r="U1785" i="6"/>
  <c r="AL1785" i="6" s="1"/>
  <c r="AD1785" i="6"/>
  <c r="AF1448" i="6"/>
  <c r="W1448" i="6"/>
  <c r="AN1448" i="6" s="1"/>
  <c r="AE506" i="6"/>
  <c r="V506" i="6"/>
  <c r="AM506" i="6" s="1"/>
  <c r="AE1388" i="6"/>
  <c r="V1388" i="6"/>
  <c r="AM1388" i="6" s="1"/>
  <c r="V669" i="6"/>
  <c r="AM669" i="6" s="1"/>
  <c r="AE669" i="6"/>
  <c r="AB1309" i="6"/>
  <c r="S1309" i="6"/>
  <c r="AJ1309" i="6" s="1"/>
  <c r="AD330" i="6"/>
  <c r="U330" i="6"/>
  <c r="AL330" i="6" s="1"/>
  <c r="AG191" i="6"/>
  <c r="X191" i="6"/>
  <c r="AO191" i="6" s="1"/>
  <c r="W309" i="6"/>
  <c r="AN309" i="6" s="1"/>
  <c r="AF309" i="6"/>
  <c r="AE600" i="6"/>
  <c r="V600" i="6"/>
  <c r="AM600" i="6" s="1"/>
  <c r="AD214" i="6"/>
  <c r="U214" i="6"/>
  <c r="AL214" i="6" s="1"/>
  <c r="AE1872" i="6"/>
  <c r="V1872" i="6"/>
  <c r="AM1872" i="6" s="1"/>
  <c r="AG714" i="6"/>
  <c r="X714" i="6"/>
  <c r="AO714" i="6" s="1"/>
  <c r="AF930" i="6"/>
  <c r="W930" i="6"/>
  <c r="AN930" i="6" s="1"/>
  <c r="AE321" i="6"/>
  <c r="V321" i="6"/>
  <c r="AM321" i="6" s="1"/>
  <c r="R427" i="6"/>
  <c r="AI427" i="6" s="1"/>
  <c r="R1181" i="6"/>
  <c r="AI1181" i="6" s="1"/>
  <c r="R159" i="6"/>
  <c r="AI159" i="6" s="1"/>
  <c r="R1292" i="6"/>
  <c r="AI1292" i="6" s="1"/>
  <c r="R441" i="6"/>
  <c r="AI441" i="6" s="1"/>
  <c r="R460" i="6"/>
  <c r="AI460" i="6" s="1"/>
  <c r="R1432" i="6"/>
  <c r="AI1432" i="6" s="1"/>
  <c r="R30" i="6"/>
  <c r="R1695" i="6"/>
  <c r="AI1695" i="6" s="1"/>
  <c r="R1428" i="6"/>
  <c r="AI1428" i="6" s="1"/>
  <c r="R1475" i="6"/>
  <c r="AI1475" i="6" s="1"/>
  <c r="R1532" i="6"/>
  <c r="AI1532" i="6" s="1"/>
  <c r="R888" i="6"/>
  <c r="AI888" i="6" s="1"/>
  <c r="R869" i="6"/>
  <c r="AI869" i="6" s="1"/>
  <c r="R1702" i="6"/>
  <c r="AI1702" i="6" s="1"/>
  <c r="R1036" i="6"/>
  <c r="AI1036" i="6" s="1"/>
  <c r="R502" i="6"/>
  <c r="R1571" i="6"/>
  <c r="R398" i="6"/>
  <c r="AI398" i="6" s="1"/>
  <c r="R813" i="6"/>
  <c r="AI813" i="6" s="1"/>
  <c r="R1026" i="6"/>
  <c r="AI1026" i="6" s="1"/>
  <c r="R240" i="6"/>
  <c r="R815" i="6"/>
  <c r="R190" i="6"/>
  <c r="AI190" i="6" s="1"/>
  <c r="AA542" i="6"/>
  <c r="R542" i="6"/>
  <c r="AI542" i="6" s="1"/>
  <c r="AA725" i="6"/>
  <c r="R725" i="6"/>
  <c r="AA442" i="6"/>
  <c r="R442" i="6"/>
  <c r="AI442" i="6" s="1"/>
  <c r="AA1059" i="6"/>
  <c r="R1059" i="6"/>
  <c r="AI1059" i="6" s="1"/>
  <c r="AA602" i="6"/>
  <c r="R602" i="6"/>
  <c r="AI602" i="6" s="1"/>
  <c r="AA1394" i="6"/>
  <c r="R1394" i="6"/>
  <c r="AA13" i="6"/>
  <c r="R13" i="6"/>
  <c r="AI13" i="6" s="1"/>
  <c r="AA311" i="6"/>
  <c r="R311" i="6"/>
  <c r="AA364" i="6"/>
  <c r="R364" i="6"/>
  <c r="AI364" i="6" s="1"/>
  <c r="AA515" i="6"/>
  <c r="R515" i="6"/>
  <c r="AI515" i="6" s="1"/>
  <c r="AA1424" i="6"/>
  <c r="R1424" i="6"/>
  <c r="AA1034" i="6"/>
  <c r="R1034" i="6"/>
  <c r="AI1034" i="6" s="1"/>
  <c r="AA1858" i="6"/>
  <c r="R1858" i="6"/>
  <c r="AA1872" i="6"/>
  <c r="R1872" i="6"/>
  <c r="AI1872" i="6" s="1"/>
  <c r="AA949" i="6"/>
  <c r="R949" i="6"/>
  <c r="AA541" i="6"/>
  <c r="R541" i="6"/>
  <c r="AA49" i="6"/>
  <c r="R49" i="6"/>
  <c r="AA1200" i="6"/>
  <c r="R1200" i="6"/>
  <c r="AI1200" i="6" s="1"/>
  <c r="AA775" i="6"/>
  <c r="R775" i="6"/>
  <c r="AI775" i="6" s="1"/>
  <c r="AA882" i="6"/>
  <c r="R882" i="6"/>
  <c r="AI882" i="6" s="1"/>
  <c r="AA465" i="6"/>
  <c r="R465" i="6"/>
  <c r="AI465" i="6" s="1"/>
  <c r="AA629" i="6"/>
  <c r="R629" i="6"/>
  <c r="AA554" i="6"/>
  <c r="R554" i="6"/>
  <c r="AI554" i="6" s="1"/>
  <c r="AA352" i="6"/>
  <c r="R352" i="6"/>
  <c r="AA1287" i="6"/>
  <c r="R1287" i="6"/>
  <c r="AE1893" i="6"/>
  <c r="V1893" i="6"/>
  <c r="AM1893" i="6" s="1"/>
  <c r="AD359" i="6"/>
  <c r="U359" i="6"/>
  <c r="AL359" i="6" s="1"/>
  <c r="AA401" i="6"/>
  <c r="R401" i="6"/>
  <c r="AI401" i="6" s="1"/>
  <c r="AA155" i="6"/>
  <c r="R155" i="6"/>
  <c r="AI155" i="6" s="1"/>
  <c r="AA169" i="6"/>
  <c r="R169" i="6"/>
  <c r="AA341" i="6"/>
  <c r="R341" i="6"/>
  <c r="AI341" i="6" s="1"/>
  <c r="AA986" i="6"/>
  <c r="R986" i="6"/>
  <c r="AI986" i="6" s="1"/>
  <c r="AA1227" i="6"/>
  <c r="R1227" i="6"/>
  <c r="AI1227" i="6" s="1"/>
  <c r="AA431" i="6"/>
  <c r="R431" i="6"/>
  <c r="AA947" i="6"/>
  <c r="R947" i="6"/>
  <c r="AI947" i="6" s="1"/>
  <c r="AA1776" i="6"/>
  <c r="R1776" i="6"/>
  <c r="AI1776" i="6" s="1"/>
  <c r="AA713" i="6"/>
  <c r="R713" i="6"/>
  <c r="AE74" i="6"/>
  <c r="V74" i="6"/>
  <c r="AM74" i="6" s="1"/>
  <c r="AF102" i="6"/>
  <c r="W102" i="6"/>
  <c r="AN102" i="6" s="1"/>
  <c r="AD1906" i="6"/>
  <c r="U1906" i="6"/>
  <c r="AL1906" i="6" s="1"/>
  <c r="AD1036" i="6"/>
  <c r="U1036" i="6"/>
  <c r="AL1036" i="6" s="1"/>
  <c r="AB327" i="6"/>
  <c r="S327" i="6"/>
  <c r="AJ327" i="6" s="1"/>
  <c r="AB349" i="6"/>
  <c r="S349" i="6"/>
  <c r="AJ349" i="6" s="1"/>
  <c r="AB1320" i="6"/>
  <c r="S1320" i="6"/>
  <c r="AJ1320" i="6" s="1"/>
  <c r="AE110" i="6"/>
  <c r="V110" i="6"/>
  <c r="AM110" i="6" s="1"/>
  <c r="AD428" i="6"/>
  <c r="U428" i="6"/>
  <c r="AL428" i="6" s="1"/>
  <c r="AA492" i="6"/>
  <c r="R492" i="6"/>
  <c r="AI492" i="6" s="1"/>
  <c r="AA368" i="6"/>
  <c r="R368" i="6"/>
  <c r="AA1275" i="6"/>
  <c r="R1275" i="6"/>
  <c r="AI1275" i="6" s="1"/>
  <c r="AA1062" i="6"/>
  <c r="R1062" i="6"/>
  <c r="AA78" i="6"/>
  <c r="R78" i="6"/>
  <c r="AA1288" i="6"/>
  <c r="R1288" i="6"/>
  <c r="AI1288" i="6" s="1"/>
  <c r="AA1847" i="6"/>
  <c r="R1847" i="6"/>
  <c r="AI1847" i="6" s="1"/>
  <c r="AA1135" i="6"/>
  <c r="R1135" i="6"/>
  <c r="AA843" i="6"/>
  <c r="R843" i="6"/>
  <c r="AA723" i="6"/>
  <c r="R723" i="6"/>
  <c r="AD1903" i="6"/>
  <c r="U1903" i="6"/>
  <c r="AL1903" i="6" s="1"/>
  <c r="AA194" i="6"/>
  <c r="R194" i="6"/>
  <c r="AA1337" i="6"/>
  <c r="R1337" i="6"/>
  <c r="AA1708" i="6"/>
  <c r="R1708" i="6"/>
  <c r="AI1708" i="6" s="1"/>
  <c r="AA618" i="6"/>
  <c r="R618" i="6"/>
  <c r="AE721" i="6"/>
  <c r="V721" i="6"/>
  <c r="AM721" i="6" s="1"/>
  <c r="X635" i="6"/>
  <c r="AO635" i="6" s="1"/>
  <c r="AG635" i="6"/>
  <c r="AF346" i="6"/>
  <c r="W346" i="6"/>
  <c r="AN346" i="6" s="1"/>
  <c r="W490" i="6"/>
  <c r="AN490" i="6" s="1"/>
  <c r="AF490" i="6"/>
  <c r="AG566" i="6"/>
  <c r="X566" i="6"/>
  <c r="AO566" i="6" s="1"/>
  <c r="U188" i="6"/>
  <c r="AL188" i="6" s="1"/>
  <c r="AD188" i="6"/>
  <c r="S1587" i="6"/>
  <c r="AJ1587" i="6" s="1"/>
  <c r="AB1587" i="6"/>
  <c r="S708" i="6"/>
  <c r="AJ708" i="6" s="1"/>
  <c r="AB708" i="6"/>
  <c r="AG890" i="6"/>
  <c r="X890" i="6"/>
  <c r="AO890" i="6" s="1"/>
  <c r="AB874" i="6"/>
  <c r="S874" i="6"/>
  <c r="AJ874" i="6" s="1"/>
  <c r="U701" i="6"/>
  <c r="AL701" i="6" s="1"/>
  <c r="AD701" i="6"/>
  <c r="W1171" i="6"/>
  <c r="AN1171" i="6" s="1"/>
  <c r="AF1171" i="6"/>
  <c r="U15" i="6"/>
  <c r="AL15" i="6" s="1"/>
  <c r="AD15" i="6"/>
  <c r="AG763" i="6"/>
  <c r="X763" i="6"/>
  <c r="AO763" i="6" s="1"/>
  <c r="AG1368" i="6"/>
  <c r="X1368" i="6"/>
  <c r="AO1368" i="6" s="1"/>
  <c r="AD844" i="6"/>
  <c r="U844" i="6"/>
  <c r="AL844" i="6" s="1"/>
  <c r="AD866" i="6"/>
  <c r="U866" i="6"/>
  <c r="AL866" i="6" s="1"/>
  <c r="U822" i="6"/>
  <c r="AL822" i="6" s="1"/>
  <c r="AD822" i="6"/>
  <c r="AB372" i="6"/>
  <c r="S372" i="6"/>
  <c r="AJ372" i="6" s="1"/>
  <c r="AF1397" i="6"/>
  <c r="W1397" i="6"/>
  <c r="AN1397" i="6" s="1"/>
  <c r="AD1794" i="6"/>
  <c r="U1794" i="6"/>
  <c r="AL1794" i="6" s="1"/>
  <c r="AB1805" i="6"/>
  <c r="S1805" i="6"/>
  <c r="AJ1805" i="6" s="1"/>
  <c r="AF1675" i="6"/>
  <c r="W1675" i="6"/>
  <c r="AN1675" i="6" s="1"/>
  <c r="U1065" i="6"/>
  <c r="AL1065" i="6" s="1"/>
  <c r="AD1065" i="6"/>
  <c r="AD42" i="6"/>
  <c r="U42" i="6"/>
  <c r="AL42" i="6" s="1"/>
  <c r="AF609" i="6"/>
  <c r="W609" i="6"/>
  <c r="AN609" i="6" s="1"/>
  <c r="AA51" i="6"/>
  <c r="R51" i="6"/>
  <c r="AI51" i="6" s="1"/>
  <c r="AA676" i="6"/>
  <c r="R676" i="6"/>
  <c r="AI676" i="6" s="1"/>
  <c r="AA1159" i="6"/>
  <c r="R1159" i="6"/>
  <c r="AI1159" i="6" s="1"/>
  <c r="AA468" i="6"/>
  <c r="R468" i="6"/>
  <c r="AI468" i="6" s="1"/>
  <c r="AA878" i="6"/>
  <c r="R878" i="6"/>
  <c r="AA1333" i="6"/>
  <c r="R1333" i="6"/>
  <c r="AA448" i="6"/>
  <c r="R448" i="6"/>
  <c r="AI448" i="6" s="1"/>
  <c r="AA1117" i="6"/>
  <c r="R1117" i="6"/>
  <c r="AA1886" i="6"/>
  <c r="R1886" i="6"/>
  <c r="AI1886" i="6" s="1"/>
  <c r="AA276" i="6"/>
  <c r="R276" i="6"/>
  <c r="AI276" i="6" s="1"/>
  <c r="AA281" i="6"/>
  <c r="R281" i="6"/>
  <c r="AI281" i="6" s="1"/>
  <c r="AA564" i="6"/>
  <c r="R564" i="6"/>
  <c r="AA318" i="6"/>
  <c r="R318" i="6"/>
  <c r="AA222" i="6"/>
  <c r="R222" i="6"/>
  <c r="AA1658" i="6"/>
  <c r="R1658" i="6"/>
  <c r="AA1063" i="6"/>
  <c r="R1063" i="6"/>
  <c r="AA500" i="6"/>
  <c r="R500" i="6"/>
  <c r="AA1663" i="6"/>
  <c r="R1663" i="6"/>
  <c r="AA1787" i="6"/>
  <c r="R1787" i="6"/>
  <c r="AA1402" i="6"/>
  <c r="R1402" i="6"/>
  <c r="AB150" i="6"/>
  <c r="S150" i="6"/>
  <c r="AJ150" i="6" s="1"/>
  <c r="AE670" i="6"/>
  <c r="V670" i="6"/>
  <c r="AM670" i="6" s="1"/>
  <c r="AA826" i="6"/>
  <c r="R826" i="6"/>
  <c r="AI826" i="6" s="1"/>
  <c r="AA553" i="6"/>
  <c r="R553" i="6"/>
  <c r="AI553" i="6" s="1"/>
  <c r="AA814" i="6"/>
  <c r="R814" i="6"/>
  <c r="AI814" i="6" s="1"/>
  <c r="AA967" i="6"/>
  <c r="R967" i="6"/>
  <c r="AI967" i="6" s="1"/>
  <c r="AA1809" i="6"/>
  <c r="R1809" i="6"/>
  <c r="AA210" i="6"/>
  <c r="R210" i="6"/>
  <c r="AA86" i="6"/>
  <c r="R86" i="6"/>
  <c r="AI86" i="6" s="1"/>
  <c r="AA243" i="6"/>
  <c r="R243" i="6"/>
  <c r="AA1522" i="6"/>
  <c r="R1522" i="6"/>
  <c r="AA737" i="6"/>
  <c r="R737" i="6"/>
  <c r="AI737" i="6" s="1"/>
  <c r="AG382" i="6"/>
  <c r="X382" i="6"/>
  <c r="AO382" i="6" s="1"/>
  <c r="AE1136" i="6"/>
  <c r="V1136" i="6"/>
  <c r="AM1136" i="6" s="1"/>
  <c r="AE1906" i="6"/>
  <c r="V1906" i="6"/>
  <c r="AM1906" i="6" s="1"/>
  <c r="AB1342" i="6"/>
  <c r="S1342" i="6"/>
  <c r="AJ1342" i="6" s="1"/>
  <c r="AE1846" i="6"/>
  <c r="V1846" i="6"/>
  <c r="AM1846" i="6" s="1"/>
  <c r="AE75" i="6"/>
  <c r="V75" i="6"/>
  <c r="AM75" i="6" s="1"/>
  <c r="AA822" i="6"/>
  <c r="R822" i="6"/>
  <c r="AI822" i="6" s="1"/>
  <c r="AA1372" i="6"/>
  <c r="R1372" i="6"/>
  <c r="AI1372" i="6" s="1"/>
  <c r="AA1694" i="6"/>
  <c r="R1694" i="6"/>
  <c r="AI1694" i="6" s="1"/>
  <c r="AA332" i="6"/>
  <c r="R332" i="6"/>
  <c r="AI332" i="6" s="1"/>
  <c r="AA1490" i="6"/>
  <c r="R1490" i="6"/>
  <c r="AA1752" i="6"/>
  <c r="R1752" i="6"/>
  <c r="AA1538" i="6"/>
  <c r="R1538" i="6"/>
  <c r="AD1029" i="6"/>
  <c r="U1029" i="6"/>
  <c r="AL1029" i="6" s="1"/>
  <c r="AE278" i="6"/>
  <c r="V278" i="6"/>
  <c r="AM278" i="6" s="1"/>
  <c r="AA324" i="6"/>
  <c r="R324" i="6"/>
  <c r="AF708" i="6"/>
  <c r="W708" i="6"/>
  <c r="AN708" i="6" s="1"/>
  <c r="AB634" i="6"/>
  <c r="S634" i="6"/>
  <c r="AJ634" i="6" s="1"/>
  <c r="AB944" i="6"/>
  <c r="S944" i="6"/>
  <c r="AJ944" i="6" s="1"/>
  <c r="X48" i="6"/>
  <c r="AO48" i="6" s="1"/>
  <c r="AG48" i="6"/>
  <c r="AB1101" i="6"/>
  <c r="S1101" i="6"/>
  <c r="AJ1101" i="6" s="1"/>
  <c r="U113" i="6"/>
  <c r="AL113" i="6" s="1"/>
  <c r="AD113" i="6"/>
  <c r="S1173" i="6"/>
  <c r="AJ1173" i="6" s="1"/>
  <c r="AB1173" i="6"/>
  <c r="S366" i="6"/>
  <c r="AJ366" i="6" s="1"/>
  <c r="AB366" i="6"/>
  <c r="AG905" i="6"/>
  <c r="X905" i="6"/>
  <c r="AO905" i="6" s="1"/>
  <c r="V15" i="6"/>
  <c r="AM15" i="6" s="1"/>
  <c r="AE15" i="6"/>
  <c r="S1341" i="6"/>
  <c r="AJ1341" i="6" s="1"/>
  <c r="AB1341" i="6"/>
  <c r="V451" i="6"/>
  <c r="AM451" i="6" s="1"/>
  <c r="AE451" i="6"/>
  <c r="U189" i="6"/>
  <c r="AL189" i="6" s="1"/>
  <c r="AD189" i="6"/>
  <c r="AG1355" i="6"/>
  <c r="X1355" i="6"/>
  <c r="AO1355" i="6" s="1"/>
  <c r="X595" i="6"/>
  <c r="AO595" i="6" s="1"/>
  <c r="AG595" i="6"/>
  <c r="AD1479" i="6"/>
  <c r="U1479" i="6"/>
  <c r="AL1479" i="6" s="1"/>
  <c r="AD1208" i="6"/>
  <c r="U1208" i="6"/>
  <c r="AL1208" i="6" s="1"/>
  <c r="AB1734" i="6"/>
  <c r="S1734" i="6"/>
  <c r="AJ1734" i="6" s="1"/>
  <c r="W462" i="6"/>
  <c r="AN462" i="6" s="1"/>
  <c r="AF462" i="6"/>
  <c r="AD149" i="6"/>
  <c r="U149" i="6"/>
  <c r="AL149" i="6" s="1"/>
  <c r="AG259" i="6"/>
  <c r="X259" i="6"/>
  <c r="AO259" i="6" s="1"/>
  <c r="V317" i="6"/>
  <c r="AM317" i="6" s="1"/>
  <c r="AE317" i="6"/>
  <c r="AE886" i="6"/>
  <c r="V886" i="6"/>
  <c r="AM886" i="6" s="1"/>
  <c r="AB1176" i="6"/>
  <c r="S1176" i="6"/>
  <c r="AJ1176" i="6" s="1"/>
  <c r="AD1322" i="6"/>
  <c r="U1322" i="6"/>
  <c r="AL1322" i="6" s="1"/>
  <c r="AB1286" i="6"/>
  <c r="S1286" i="6"/>
  <c r="AJ1286" i="6" s="1"/>
  <c r="AA134" i="6"/>
  <c r="R134" i="6"/>
  <c r="AI134" i="6" s="1"/>
  <c r="AA1853" i="6"/>
  <c r="R1853" i="6"/>
  <c r="AI1853" i="6" s="1"/>
  <c r="AA978" i="6"/>
  <c r="R978" i="6"/>
  <c r="AI978" i="6" s="1"/>
  <c r="AA1750" i="6"/>
  <c r="R1750" i="6"/>
  <c r="AI1750" i="6" s="1"/>
  <c r="AA684" i="6"/>
  <c r="R684" i="6"/>
  <c r="AA1531" i="6"/>
  <c r="R1531" i="6"/>
  <c r="AA1668" i="6"/>
  <c r="R1668" i="6"/>
  <c r="AA1503" i="6"/>
  <c r="R1503" i="6"/>
  <c r="AA1759" i="6"/>
  <c r="R1759" i="6"/>
  <c r="AI1759" i="6" s="1"/>
  <c r="AA784" i="6"/>
  <c r="R784" i="6"/>
  <c r="AI784" i="6" s="1"/>
  <c r="AA1588" i="6"/>
  <c r="R1588" i="6"/>
  <c r="AA160" i="6"/>
  <c r="R160" i="6"/>
  <c r="AI160" i="6" s="1"/>
  <c r="AA1054" i="6"/>
  <c r="R1054" i="6"/>
  <c r="AA1149" i="6"/>
  <c r="R1149" i="6"/>
  <c r="AA1911" i="6"/>
  <c r="R1911" i="6"/>
  <c r="AI1911" i="6" s="1"/>
  <c r="AA1824" i="6"/>
  <c r="R1824" i="6"/>
  <c r="AA1825" i="6"/>
  <c r="R1825" i="6"/>
  <c r="AA946" i="6"/>
  <c r="R946" i="6"/>
  <c r="AA1336" i="6"/>
  <c r="R1336" i="6"/>
  <c r="AE1918" i="6"/>
  <c r="V1918" i="6"/>
  <c r="AM1918" i="6" s="1"/>
  <c r="AD1892" i="6"/>
  <c r="U1892" i="6"/>
  <c r="AL1892" i="6" s="1"/>
  <c r="AF978" i="6"/>
  <c r="W978" i="6"/>
  <c r="AN978" i="6" s="1"/>
  <c r="AA1430" i="6"/>
  <c r="R1430" i="6"/>
  <c r="AA930" i="6"/>
  <c r="R930" i="6"/>
  <c r="AA199" i="6"/>
  <c r="R199" i="6"/>
  <c r="AA185" i="6"/>
  <c r="R185" i="6"/>
  <c r="AB426" i="6"/>
  <c r="S426" i="6"/>
  <c r="AJ426" i="6" s="1"/>
  <c r="W196" i="6"/>
  <c r="AN196" i="6" s="1"/>
  <c r="AF196" i="6"/>
  <c r="AF535" i="6"/>
  <c r="W535" i="6"/>
  <c r="AN535" i="6" s="1"/>
  <c r="AE996" i="6"/>
  <c r="V996" i="6"/>
  <c r="AM996" i="6" s="1"/>
  <c r="AG294" i="6"/>
  <c r="X294" i="6"/>
  <c r="AO294" i="6" s="1"/>
  <c r="W1352" i="6"/>
  <c r="AN1352" i="6" s="1"/>
  <c r="AF1352" i="6"/>
  <c r="AB1126" i="6"/>
  <c r="S1126" i="6"/>
  <c r="AJ1126" i="6" s="1"/>
  <c r="AF843" i="6"/>
  <c r="W843" i="6"/>
  <c r="AN843" i="6" s="1"/>
  <c r="AE1088" i="6"/>
  <c r="V1088" i="6"/>
  <c r="AM1088" i="6" s="1"/>
  <c r="U859" i="6"/>
  <c r="AL859" i="6" s="1"/>
  <c r="X813" i="6"/>
  <c r="AO813" i="6" s="1"/>
  <c r="V1545" i="6"/>
  <c r="AM1545" i="6" s="1"/>
  <c r="V601" i="6"/>
  <c r="AM601" i="6" s="1"/>
  <c r="U1798" i="6"/>
  <c r="AL1798" i="6" s="1"/>
  <c r="AD1820" i="6"/>
  <c r="AE1745" i="6"/>
  <c r="AG1562" i="6"/>
  <c r="AF1536" i="6"/>
  <c r="AD1403" i="6"/>
  <c r="AF1674" i="6"/>
  <c r="AF1243" i="6"/>
  <c r="AB833" i="6"/>
  <c r="AG1613" i="6"/>
  <c r="AG296" i="6"/>
  <c r="AF307" i="6"/>
  <c r="AF1600" i="6"/>
  <c r="AF1304" i="6"/>
  <c r="AE1588" i="6"/>
  <c r="AD1650" i="6"/>
  <c r="AD1789" i="6"/>
  <c r="AG1261" i="6"/>
  <c r="AD1405" i="6"/>
  <c r="AB1027" i="6"/>
  <c r="AG88" i="6"/>
  <c r="X88" i="6"/>
  <c r="AO88" i="6" s="1"/>
  <c r="V407" i="6"/>
  <c r="AM407" i="6" s="1"/>
  <c r="AE407" i="6"/>
  <c r="AF1682" i="6"/>
  <c r="W1682" i="6"/>
  <c r="AN1682" i="6" s="1"/>
  <c r="AF464" i="6"/>
  <c r="W464" i="6"/>
  <c r="AN464" i="6" s="1"/>
  <c r="AB79" i="6"/>
  <c r="S79" i="6"/>
  <c r="AJ79" i="6" s="1"/>
  <c r="AG1096" i="6"/>
  <c r="X1096" i="6"/>
  <c r="AO1096" i="6" s="1"/>
  <c r="AF1407" i="6"/>
  <c r="W1407" i="6"/>
  <c r="AN1407" i="6" s="1"/>
  <c r="U431" i="6"/>
  <c r="AL431" i="6" s="1"/>
  <c r="AD431" i="6"/>
  <c r="AD862" i="6"/>
  <c r="U862" i="6"/>
  <c r="AL862" i="6" s="1"/>
  <c r="AG1186" i="6"/>
  <c r="X1186" i="6"/>
  <c r="AO1186" i="6" s="1"/>
  <c r="AF1818" i="6"/>
  <c r="W1818" i="6"/>
  <c r="AN1818" i="6" s="1"/>
  <c r="AD1473" i="6"/>
  <c r="U1473" i="6"/>
  <c r="AL1473" i="6" s="1"/>
  <c r="AB803" i="6"/>
  <c r="S803" i="6"/>
  <c r="AJ803" i="6" s="1"/>
  <c r="X1639" i="6"/>
  <c r="AO1639" i="6" s="1"/>
  <c r="AG1639" i="6"/>
  <c r="U1341" i="6"/>
  <c r="AL1341" i="6" s="1"/>
  <c r="AD1341" i="6"/>
  <c r="AE1889" i="6"/>
  <c r="V1889" i="6"/>
  <c r="AM1889" i="6" s="1"/>
  <c r="AE448" i="6"/>
  <c r="V448" i="6"/>
  <c r="AM448" i="6" s="1"/>
  <c r="AD1204" i="6"/>
  <c r="U1204" i="6"/>
  <c r="AL1204" i="6" s="1"/>
  <c r="R1894" i="6"/>
  <c r="R782" i="6"/>
  <c r="R444" i="6"/>
  <c r="R1375" i="6"/>
  <c r="R99" i="6"/>
  <c r="R414" i="6"/>
  <c r="R1774" i="6"/>
  <c r="R353" i="6"/>
  <c r="R513" i="6"/>
  <c r="W1878" i="6"/>
  <c r="AN1878" i="6" s="1"/>
  <c r="S460" i="6"/>
  <c r="AJ460" i="6" s="1"/>
  <c r="U605" i="6"/>
  <c r="AL605" i="6" s="1"/>
  <c r="W1305" i="6"/>
  <c r="AN1305" i="6" s="1"/>
  <c r="X1488" i="6"/>
  <c r="AO1488" i="6" s="1"/>
  <c r="X787" i="6"/>
  <c r="AO787" i="6" s="1"/>
  <c r="S1509" i="6"/>
  <c r="AJ1509" i="6" s="1"/>
  <c r="W1832" i="6"/>
  <c r="AN1832" i="6" s="1"/>
  <c r="R1102" i="6"/>
  <c r="R1615" i="6"/>
  <c r="R1111" i="6"/>
  <c r="R193" i="6"/>
  <c r="AI193" i="6" s="1"/>
  <c r="R705" i="6"/>
  <c r="R820" i="6"/>
  <c r="R1352" i="6"/>
  <c r="R1444" i="6"/>
  <c r="R589" i="6"/>
  <c r="R1589" i="6"/>
  <c r="R640" i="6"/>
  <c r="R613" i="6"/>
  <c r="AI613" i="6" s="1"/>
  <c r="R709" i="6"/>
  <c r="R1455" i="6"/>
  <c r="R941" i="6"/>
  <c r="R809" i="6"/>
  <c r="R374" i="6"/>
  <c r="AI374" i="6" s="1"/>
  <c r="R1248" i="6"/>
  <c r="AI1248" i="6" s="1"/>
  <c r="R1266" i="6"/>
  <c r="R1269" i="6"/>
  <c r="R1722" i="6"/>
  <c r="AI1722" i="6" s="1"/>
  <c r="R117" i="6"/>
  <c r="R1379" i="6"/>
  <c r="AI1379" i="6" s="1"/>
  <c r="R906" i="6"/>
  <c r="R1676" i="6"/>
  <c r="AI1676" i="6" s="1"/>
  <c r="R1560" i="6"/>
  <c r="AI1560" i="6" s="1"/>
  <c r="R885" i="6"/>
  <c r="AI885" i="6" s="1"/>
  <c r="R1089" i="6"/>
  <c r="R569" i="6"/>
  <c r="AI569" i="6" s="1"/>
  <c r="R1197" i="6"/>
  <c r="AI1197" i="6" s="1"/>
  <c r="R1733" i="6"/>
  <c r="R1116" i="6"/>
  <c r="AI1116" i="6" s="1"/>
  <c r="R1246" i="6"/>
  <c r="R1873" i="6"/>
  <c r="R367" i="6"/>
  <c r="R469" i="6"/>
  <c r="R456" i="6"/>
  <c r="R1048" i="6"/>
  <c r="R1119" i="6"/>
  <c r="S214" i="6"/>
  <c r="AJ214" i="6" s="1"/>
  <c r="S1602" i="6"/>
  <c r="AJ1602" i="6" s="1"/>
  <c r="V438" i="6"/>
  <c r="AM438" i="6" s="1"/>
  <c r="U606" i="6"/>
  <c r="AL606" i="6" s="1"/>
  <c r="U193" i="6"/>
  <c r="AL193" i="6" s="1"/>
  <c r="V1748" i="6"/>
  <c r="AM1748" i="6" s="1"/>
  <c r="V1738" i="6"/>
  <c r="AM1738" i="6" s="1"/>
  <c r="S538" i="6"/>
  <c r="AJ538" i="6" s="1"/>
  <c r="X1833" i="6"/>
  <c r="AO1833" i="6" s="1"/>
  <c r="V1477" i="6"/>
  <c r="AM1477" i="6" s="1"/>
  <c r="V1255" i="6"/>
  <c r="AM1255" i="6" s="1"/>
  <c r="U1909" i="6"/>
  <c r="AL1909" i="6" s="1"/>
  <c r="W1915" i="6"/>
  <c r="AN1915" i="6" s="1"/>
  <c r="U1948" i="6"/>
  <c r="AL1948" i="6" s="1"/>
  <c r="S1293" i="6"/>
  <c r="AJ1293" i="6" s="1"/>
  <c r="S274" i="6"/>
  <c r="AJ274" i="6" s="1"/>
  <c r="S848" i="6"/>
  <c r="AJ848" i="6" s="1"/>
  <c r="X851" i="6"/>
  <c r="AO851" i="6" s="1"/>
  <c r="U801" i="6"/>
  <c r="AL801" i="6" s="1"/>
  <c r="W915" i="6"/>
  <c r="AN915" i="6" s="1"/>
  <c r="V1213" i="6"/>
  <c r="AM1213" i="6" s="1"/>
  <c r="S753" i="6"/>
  <c r="AJ753" i="6" s="1"/>
  <c r="S829" i="6"/>
  <c r="AJ829" i="6" s="1"/>
  <c r="X374" i="6"/>
  <c r="AO374" i="6" s="1"/>
  <c r="W374" i="6"/>
  <c r="AN374" i="6" s="1"/>
  <c r="V976" i="6"/>
  <c r="AM976" i="6" s="1"/>
  <c r="X415" i="6"/>
  <c r="AO415" i="6" s="1"/>
  <c r="X1817" i="6"/>
  <c r="AO1817" i="6" s="1"/>
  <c r="W737" i="6"/>
  <c r="AN737" i="6" s="1"/>
  <c r="U545" i="6"/>
  <c r="AL545" i="6" s="1"/>
  <c r="X972" i="6"/>
  <c r="AO972" i="6" s="1"/>
  <c r="S1262" i="6"/>
  <c r="AJ1262" i="6" s="1"/>
  <c r="U1318" i="6"/>
  <c r="AL1318" i="6" s="1"/>
  <c r="V1162" i="6"/>
  <c r="AM1162" i="6" s="1"/>
  <c r="U471" i="6"/>
  <c r="AL471" i="6" s="1"/>
  <c r="AG355" i="6"/>
  <c r="X355" i="6"/>
  <c r="AO355" i="6" s="1"/>
  <c r="V208" i="6"/>
  <c r="AM208" i="6" s="1"/>
  <c r="AE208" i="6"/>
  <c r="AG1301" i="6"/>
  <c r="X1301" i="6"/>
  <c r="AO1301" i="6" s="1"/>
  <c r="AE1195" i="6"/>
  <c r="V1195" i="6"/>
  <c r="AM1195" i="6" s="1"/>
  <c r="AD1508" i="6"/>
  <c r="U1508" i="6"/>
  <c r="AL1508" i="6" s="1"/>
  <c r="AF479" i="6"/>
  <c r="W479" i="6"/>
  <c r="AN479" i="6" s="1"/>
  <c r="AG436" i="6"/>
  <c r="X436" i="6"/>
  <c r="AO436" i="6" s="1"/>
  <c r="AD634" i="6"/>
  <c r="U634" i="6"/>
  <c r="AL634" i="6" s="1"/>
  <c r="AG803" i="6"/>
  <c r="X803" i="6"/>
  <c r="AO803" i="6" s="1"/>
  <c r="AF363" i="6"/>
  <c r="W363" i="6"/>
  <c r="AN363" i="6" s="1"/>
  <c r="AD1385" i="6"/>
  <c r="U1385" i="6"/>
  <c r="AL1385" i="6" s="1"/>
  <c r="AE175" i="6"/>
  <c r="V175" i="6"/>
  <c r="AM175" i="6" s="1"/>
  <c r="W411" i="6"/>
  <c r="AN411" i="6" s="1"/>
  <c r="AF411" i="6"/>
  <c r="W491" i="6"/>
  <c r="AN491" i="6" s="1"/>
  <c r="AF491" i="6"/>
  <c r="AD946" i="6"/>
  <c r="U946" i="6"/>
  <c r="AL946" i="6" s="1"/>
  <c r="V1802" i="6"/>
  <c r="AM1802" i="6" s="1"/>
  <c r="AE1802" i="6"/>
  <c r="AG885" i="6"/>
  <c r="X885" i="6"/>
  <c r="AO885" i="6" s="1"/>
  <c r="AE642" i="6"/>
  <c r="V642" i="6"/>
  <c r="AM642" i="6" s="1"/>
  <c r="W1267" i="6"/>
  <c r="AN1267" i="6" s="1"/>
  <c r="AF1267" i="6"/>
  <c r="AF121" i="6"/>
  <c r="W121" i="6"/>
  <c r="AN121" i="6" s="1"/>
  <c r="S377" i="6"/>
  <c r="AJ377" i="6" s="1"/>
  <c r="AB377" i="6"/>
  <c r="V119" i="6"/>
  <c r="AM119" i="6" s="1"/>
  <c r="AE119" i="6"/>
  <c r="W1399" i="6"/>
  <c r="AN1399" i="6" s="1"/>
  <c r="AF1399" i="6"/>
  <c r="V1618" i="6"/>
  <c r="AM1618" i="6" s="1"/>
  <c r="AE1618" i="6"/>
  <c r="S449" i="6"/>
  <c r="AJ449" i="6" s="1"/>
  <c r="AB449" i="6"/>
  <c r="S751" i="6"/>
  <c r="AJ751" i="6" s="1"/>
  <c r="AB751" i="6"/>
  <c r="W1236" i="6"/>
  <c r="AN1236" i="6" s="1"/>
  <c r="AF1236" i="6"/>
  <c r="X72" i="6"/>
  <c r="AO72" i="6" s="1"/>
  <c r="AG72" i="6"/>
  <c r="S1301" i="6"/>
  <c r="AJ1301" i="6" s="1"/>
  <c r="AB1301" i="6"/>
  <c r="V743" i="6"/>
  <c r="AM743" i="6" s="1"/>
  <c r="AE743" i="6"/>
  <c r="S1197" i="6"/>
  <c r="AJ1197" i="6" s="1"/>
  <c r="AB1197" i="6"/>
  <c r="AB1105" i="6"/>
  <c r="S1105" i="6"/>
  <c r="AJ1105" i="6" s="1"/>
  <c r="AD633" i="6"/>
  <c r="U633" i="6"/>
  <c r="AL633" i="6" s="1"/>
  <c r="AB1414" i="6"/>
  <c r="S1414" i="6"/>
  <c r="AJ1414" i="6" s="1"/>
  <c r="AE485" i="6"/>
  <c r="V485" i="6"/>
  <c r="AM485" i="6" s="1"/>
  <c r="AF1653" i="6"/>
  <c r="W1653" i="6"/>
  <c r="AN1653" i="6" s="1"/>
  <c r="S1353" i="6"/>
  <c r="AJ1353" i="6" s="1"/>
  <c r="AB1353" i="6"/>
  <c r="W1197" i="6"/>
  <c r="AN1197" i="6" s="1"/>
  <c r="AF1197" i="6"/>
  <c r="S1089" i="6"/>
  <c r="AJ1089" i="6" s="1"/>
  <c r="AB1089" i="6"/>
  <c r="X414" i="6"/>
  <c r="AO414" i="6" s="1"/>
  <c r="AG414" i="6"/>
  <c r="V523" i="6"/>
  <c r="AM523" i="6" s="1"/>
  <c r="AE523" i="6"/>
  <c r="S178" i="6"/>
  <c r="AJ178" i="6" s="1"/>
  <c r="AB178" i="6"/>
  <c r="X757" i="6"/>
  <c r="AO757" i="6" s="1"/>
  <c r="AG757" i="6"/>
  <c r="S866" i="6"/>
  <c r="AJ866" i="6" s="1"/>
  <c r="AB866" i="6"/>
  <c r="AB1194" i="6"/>
  <c r="S1194" i="6"/>
  <c r="AJ1194" i="6" s="1"/>
  <c r="V1060" i="6"/>
  <c r="AM1060" i="6" s="1"/>
  <c r="AE1060" i="6"/>
  <c r="AB346" i="6"/>
  <c r="S346" i="6"/>
  <c r="AJ346" i="6" s="1"/>
  <c r="AB357" i="6"/>
  <c r="S357" i="6"/>
  <c r="AJ357" i="6" s="1"/>
  <c r="X1437" i="6"/>
  <c r="AO1437" i="6" s="1"/>
  <c r="AG1437" i="6"/>
  <c r="W206" i="6"/>
  <c r="AN206" i="6" s="1"/>
  <c r="AF206" i="6"/>
  <c r="W1480" i="6"/>
  <c r="AN1480" i="6" s="1"/>
  <c r="AF1480" i="6"/>
  <c r="AE405" i="6"/>
  <c r="V405" i="6"/>
  <c r="AM405" i="6" s="1"/>
  <c r="AE289" i="6"/>
  <c r="V289" i="6"/>
  <c r="AM289" i="6" s="1"/>
  <c r="AB204" i="6"/>
  <c r="S204" i="6"/>
  <c r="AJ204" i="6" s="1"/>
  <c r="AF882" i="6"/>
  <c r="W882" i="6"/>
  <c r="AN882" i="6" s="1"/>
  <c r="AD997" i="6"/>
  <c r="U997" i="6"/>
  <c r="AL997" i="6" s="1"/>
  <c r="AF1562" i="6"/>
  <c r="W1562" i="6"/>
  <c r="AN1562" i="6" s="1"/>
  <c r="AG989" i="6"/>
  <c r="X989" i="6"/>
  <c r="AO989" i="6" s="1"/>
  <c r="AG923" i="6"/>
  <c r="X923" i="6"/>
  <c r="AO923" i="6" s="1"/>
  <c r="X1524" i="6"/>
  <c r="AO1524" i="6" s="1"/>
  <c r="AG1524" i="6"/>
  <c r="W912" i="6"/>
  <c r="AN912" i="6" s="1"/>
  <c r="AF912" i="6"/>
  <c r="W1491" i="6"/>
  <c r="AN1491" i="6" s="1"/>
  <c r="AF1491" i="6"/>
  <c r="W279" i="6"/>
  <c r="AN279" i="6" s="1"/>
  <c r="AF279" i="6"/>
  <c r="AF1053" i="6"/>
  <c r="W1053" i="6"/>
  <c r="AN1053" i="6" s="1"/>
  <c r="AF596" i="6"/>
  <c r="W596" i="6"/>
  <c r="AN596" i="6" s="1"/>
  <c r="AF179" i="6"/>
  <c r="W179" i="6"/>
  <c r="AN179" i="6" s="1"/>
  <c r="AE771" i="6"/>
  <c r="V771" i="6"/>
  <c r="AM771" i="6" s="1"/>
  <c r="W1085" i="6"/>
  <c r="AN1085" i="6" s="1"/>
  <c r="AF1085" i="6"/>
  <c r="W1093" i="6"/>
  <c r="AN1093" i="6" s="1"/>
  <c r="AF1093" i="6"/>
  <c r="V1228" i="6"/>
  <c r="AM1228" i="6" s="1"/>
  <c r="AE1228" i="6"/>
  <c r="W1634" i="6"/>
  <c r="AN1634" i="6" s="1"/>
  <c r="AF1634" i="6"/>
  <c r="AD1589" i="6"/>
  <c r="U1589" i="6"/>
  <c r="AL1589" i="6" s="1"/>
  <c r="AD527" i="6"/>
  <c r="U527" i="6"/>
  <c r="AL527" i="6" s="1"/>
  <c r="AG1279" i="6"/>
  <c r="X1279" i="6"/>
  <c r="AO1279" i="6" s="1"/>
  <c r="AF429" i="6"/>
  <c r="W429" i="6"/>
  <c r="AN429" i="6" s="1"/>
  <c r="AD1011" i="6"/>
  <c r="U1011" i="6"/>
  <c r="AL1011" i="6" s="1"/>
  <c r="U919" i="6"/>
  <c r="AL919" i="6" s="1"/>
  <c r="AD919" i="6"/>
  <c r="S342" i="6"/>
  <c r="AJ342" i="6" s="1"/>
  <c r="AB342" i="6"/>
  <c r="X1593" i="6"/>
  <c r="AO1593" i="6" s="1"/>
  <c r="AG1593" i="6"/>
  <c r="U279" i="6"/>
  <c r="AL279" i="6" s="1"/>
  <c r="AD279" i="6"/>
  <c r="X1766" i="6"/>
  <c r="AO1766" i="6" s="1"/>
  <c r="AG1766" i="6"/>
  <c r="AD1520" i="6"/>
  <c r="U1520" i="6"/>
  <c r="AL1520" i="6" s="1"/>
  <c r="AF506" i="6"/>
  <c r="W506" i="6"/>
  <c r="AN506" i="6" s="1"/>
  <c r="AD954" i="6"/>
  <c r="U954" i="6"/>
  <c r="AL954" i="6" s="1"/>
  <c r="AG1100" i="6"/>
  <c r="X1100" i="6"/>
  <c r="AO1100" i="6" s="1"/>
  <c r="AE1315" i="6"/>
  <c r="V1315" i="6"/>
  <c r="AM1315" i="6" s="1"/>
  <c r="W393" i="6"/>
  <c r="AN393" i="6" s="1"/>
  <c r="AF393" i="6"/>
  <c r="U278" i="6"/>
  <c r="AL278" i="6" s="1"/>
  <c r="AD278" i="6"/>
  <c r="X1139" i="6"/>
  <c r="AO1139" i="6" s="1"/>
  <c r="AG1139" i="6"/>
  <c r="U1678" i="6"/>
  <c r="AL1678" i="6" s="1"/>
  <c r="AD1678" i="6"/>
  <c r="V1021" i="6"/>
  <c r="AM1021" i="6" s="1"/>
  <c r="AE1021" i="6"/>
  <c r="V222" i="6"/>
  <c r="AM222" i="6" s="1"/>
  <c r="AE222" i="6"/>
  <c r="AD1893" i="6"/>
  <c r="U1893" i="6"/>
  <c r="AL1893" i="6" s="1"/>
  <c r="AB1124" i="6"/>
  <c r="S1124" i="6"/>
  <c r="AJ1124" i="6" s="1"/>
  <c r="AG225" i="6"/>
  <c r="X225" i="6"/>
  <c r="AO225" i="6" s="1"/>
  <c r="AE307" i="6"/>
  <c r="V307" i="6"/>
  <c r="AM307" i="6" s="1"/>
  <c r="AD565" i="6"/>
  <c r="U565" i="6"/>
  <c r="AL565" i="6" s="1"/>
  <c r="AF420" i="6"/>
  <c r="W420" i="6"/>
  <c r="AN420" i="6" s="1"/>
  <c r="AG822" i="6"/>
  <c r="X822" i="6"/>
  <c r="AO822" i="6" s="1"/>
  <c r="AD435" i="6"/>
  <c r="U435" i="6"/>
  <c r="AL435" i="6" s="1"/>
  <c r="AE469" i="6"/>
  <c r="V469" i="6"/>
  <c r="AM469" i="6" s="1"/>
  <c r="AB1215" i="6"/>
  <c r="S1215" i="6"/>
  <c r="AJ1215" i="6" s="1"/>
  <c r="AE381" i="6"/>
  <c r="V381" i="6"/>
  <c r="AM381" i="6" s="1"/>
  <c r="AF1662" i="6"/>
  <c r="W1662" i="6"/>
  <c r="AN1662" i="6" s="1"/>
  <c r="AD748" i="6"/>
  <c r="U748" i="6"/>
  <c r="AL748" i="6" s="1"/>
  <c r="AF529" i="6"/>
  <c r="W529" i="6"/>
  <c r="AN529" i="6" s="1"/>
  <c r="AD1218" i="6"/>
  <c r="U1218" i="6"/>
  <c r="AL1218" i="6" s="1"/>
  <c r="W1860" i="6"/>
  <c r="AN1860" i="6" s="1"/>
  <c r="AF1860" i="6"/>
  <c r="S687" i="6"/>
  <c r="AJ687" i="6" s="1"/>
  <c r="AB687" i="6"/>
  <c r="AG269" i="6"/>
  <c r="X269" i="6"/>
  <c r="AO269" i="6" s="1"/>
  <c r="AD1315" i="6"/>
  <c r="U1315" i="6"/>
  <c r="AL1315" i="6" s="1"/>
  <c r="AD721" i="6"/>
  <c r="U721" i="6"/>
  <c r="AL721" i="6" s="1"/>
  <c r="AF1866" i="6"/>
  <c r="W1866" i="6"/>
  <c r="AN1866" i="6" s="1"/>
  <c r="AD1564" i="6"/>
  <c r="U1564" i="6"/>
  <c r="AL1564" i="6" s="1"/>
  <c r="AG160" i="6"/>
  <c r="X160" i="6"/>
  <c r="AO160" i="6" s="1"/>
  <c r="AD1205" i="6"/>
  <c r="U1205" i="6"/>
  <c r="AL1205" i="6" s="1"/>
  <c r="AE1822" i="6"/>
  <c r="V1822" i="6"/>
  <c r="AM1822" i="6" s="1"/>
  <c r="AF845" i="6"/>
  <c r="W845" i="6"/>
  <c r="AN845" i="6" s="1"/>
  <c r="AF229" i="6"/>
  <c r="W229" i="6"/>
  <c r="AN229" i="6" s="1"/>
  <c r="AD1189" i="6"/>
  <c r="U1189" i="6"/>
  <c r="AL1189" i="6" s="1"/>
  <c r="AF601" i="6"/>
  <c r="W601" i="6"/>
  <c r="AN601" i="6" s="1"/>
  <c r="S1630" i="6"/>
  <c r="AJ1630" i="6" s="1"/>
  <c r="AE464" i="6"/>
  <c r="V464" i="6"/>
  <c r="AM464" i="6" s="1"/>
  <c r="AD257" i="6"/>
  <c r="U257" i="6"/>
  <c r="AL257" i="6" s="1"/>
  <c r="AG1342" i="6"/>
  <c r="X1342" i="6"/>
  <c r="AO1342" i="6" s="1"/>
  <c r="AG1299" i="6"/>
  <c r="X1299" i="6"/>
  <c r="AO1299" i="6" s="1"/>
  <c r="AD1740" i="6"/>
  <c r="U1740" i="6"/>
  <c r="AL1740" i="6" s="1"/>
  <c r="W132" i="6"/>
  <c r="AN132" i="6" s="1"/>
  <c r="U1287" i="6"/>
  <c r="AL1287" i="6" s="1"/>
  <c r="S854" i="6"/>
  <c r="AJ854" i="6" s="1"/>
  <c r="U1702" i="6"/>
  <c r="AL1702" i="6" s="1"/>
  <c r="X204" i="6"/>
  <c r="AO204" i="6" s="1"/>
  <c r="V1355" i="6"/>
  <c r="AM1355" i="6" s="1"/>
  <c r="AF1610" i="6"/>
  <c r="W1610" i="6"/>
  <c r="AN1610" i="6" s="1"/>
  <c r="U1574" i="6"/>
  <c r="AL1574" i="6" s="1"/>
  <c r="U1670" i="6"/>
  <c r="AL1670" i="6" s="1"/>
  <c r="AD165" i="6"/>
  <c r="U165" i="6"/>
  <c r="AL165" i="6" s="1"/>
  <c r="V310" i="6"/>
  <c r="AM310" i="6" s="1"/>
  <c r="AF1523" i="6"/>
  <c r="AE1740" i="6"/>
  <c r="AD832" i="6"/>
  <c r="AG1630" i="6"/>
  <c r="AF1591" i="6"/>
  <c r="AF1594" i="6"/>
  <c r="AE566" i="6"/>
  <c r="AD196" i="6"/>
  <c r="AB1127" i="6"/>
  <c r="AG1318" i="6"/>
  <c r="W1215" i="6"/>
  <c r="AN1215" i="6" s="1"/>
  <c r="AE149" i="6"/>
  <c r="V149" i="6"/>
  <c r="AM149" i="6" s="1"/>
  <c r="AB1731" i="6"/>
  <c r="S1731" i="6"/>
  <c r="AJ1731" i="6" s="1"/>
  <c r="AD398" i="6"/>
  <c r="U398" i="6"/>
  <c r="AL398" i="6" s="1"/>
  <c r="U680" i="6"/>
  <c r="AL680" i="6" s="1"/>
  <c r="AD1214" i="6"/>
  <c r="U1214" i="6"/>
  <c r="AL1214" i="6" s="1"/>
  <c r="W1656" i="6"/>
  <c r="AN1656" i="6" s="1"/>
  <c r="AF511" i="6"/>
  <c r="W511" i="6"/>
  <c r="AN511" i="6" s="1"/>
  <c r="W318" i="6"/>
  <c r="AN318" i="6" s="1"/>
  <c r="AB42" i="6"/>
  <c r="AF1289" i="6"/>
  <c r="AG1101" i="6"/>
  <c r="AE761" i="6"/>
  <c r="AF278" i="6"/>
  <c r="AF343" i="6"/>
  <c r="AE816" i="6"/>
  <c r="V816" i="6"/>
  <c r="AM816" i="6" s="1"/>
  <c r="AF1295" i="6"/>
  <c r="AF1668" i="6"/>
  <c r="AD1054" i="6"/>
  <c r="AG1541" i="6"/>
  <c r="AD1130" i="6"/>
  <c r="AG1661" i="6"/>
  <c r="AD1688" i="6"/>
  <c r="AG1315" i="6"/>
  <c r="AE1160" i="6"/>
  <c r="AF96" i="6"/>
  <c r="W96" i="6"/>
  <c r="AN96" i="6" s="1"/>
  <c r="AB195" i="6"/>
  <c r="S195" i="6"/>
  <c r="AJ195" i="6" s="1"/>
  <c r="AE258" i="6"/>
  <c r="V258" i="6"/>
  <c r="AM258" i="6" s="1"/>
  <c r="AD1088" i="6"/>
  <c r="U1088" i="6"/>
  <c r="AL1088" i="6" s="1"/>
  <c r="AF1263" i="6"/>
  <c r="W1263" i="6"/>
  <c r="AN1263" i="6" s="1"/>
  <c r="AD1190" i="6"/>
  <c r="U1190" i="6"/>
  <c r="AL1190" i="6" s="1"/>
  <c r="AE1057" i="6"/>
  <c r="V1057" i="6"/>
  <c r="AM1057" i="6" s="1"/>
  <c r="V865" i="6"/>
  <c r="AM865" i="6" s="1"/>
  <c r="AG1040" i="6"/>
  <c r="X1040" i="6"/>
  <c r="AO1040" i="6" s="1"/>
  <c r="AE1135" i="6"/>
  <c r="V1135" i="6"/>
  <c r="AM1135" i="6" s="1"/>
  <c r="AG1564" i="6"/>
  <c r="X1564" i="6"/>
  <c r="AO1564" i="6" s="1"/>
  <c r="AB17" i="6"/>
  <c r="S17" i="6"/>
  <c r="AJ17" i="6" s="1"/>
  <c r="AE1047" i="6"/>
  <c r="V1047" i="6"/>
  <c r="AM1047" i="6" s="1"/>
  <c r="AG1485" i="6"/>
  <c r="X1485" i="6"/>
  <c r="AO1485" i="6" s="1"/>
  <c r="V109" i="6"/>
  <c r="AM109" i="6" s="1"/>
  <c r="AE109" i="6"/>
  <c r="AD1147" i="6"/>
  <c r="U1147" i="6"/>
  <c r="AL1147" i="6" s="1"/>
  <c r="AG256" i="6"/>
  <c r="X256" i="6"/>
  <c r="AO256" i="6" s="1"/>
  <c r="AD1860" i="6"/>
  <c r="U1860" i="6"/>
  <c r="AL1860" i="6" s="1"/>
  <c r="W293" i="6"/>
  <c r="AN293" i="6" s="1"/>
  <c r="AF293" i="6"/>
  <c r="W410" i="6"/>
  <c r="AN410" i="6" s="1"/>
  <c r="AF410" i="6"/>
  <c r="AD1775" i="6"/>
  <c r="U1775" i="6"/>
  <c r="AL1775" i="6" s="1"/>
  <c r="AF447" i="6"/>
  <c r="W447" i="6"/>
  <c r="AN447" i="6" s="1"/>
  <c r="AB907" i="6"/>
  <c r="S907" i="6"/>
  <c r="AJ907" i="6" s="1"/>
  <c r="AG348" i="6"/>
  <c r="X348" i="6"/>
  <c r="AO348" i="6" s="1"/>
  <c r="AE1612" i="6"/>
  <c r="V1612" i="6"/>
  <c r="AM1612" i="6" s="1"/>
  <c r="AE1548" i="6"/>
  <c r="V1548" i="6"/>
  <c r="AM1548" i="6" s="1"/>
  <c r="AD891" i="6"/>
  <c r="U891" i="6"/>
  <c r="AL891" i="6" s="1"/>
  <c r="AB795" i="6"/>
  <c r="S795" i="6"/>
  <c r="AJ795" i="6" s="1"/>
  <c r="AG1092" i="6"/>
  <c r="X1092" i="6"/>
  <c r="AO1092" i="6" s="1"/>
  <c r="V1139" i="6"/>
  <c r="AM1139" i="6" s="1"/>
  <c r="AE1139" i="6"/>
  <c r="AE785" i="6"/>
  <c r="V785" i="6"/>
  <c r="AM785" i="6" s="1"/>
  <c r="W1037" i="6"/>
  <c r="AN1037" i="6" s="1"/>
  <c r="AF1037" i="6"/>
  <c r="X1175" i="6"/>
  <c r="AO1175" i="6" s="1"/>
  <c r="AG1175" i="6"/>
  <c r="S1019" i="6"/>
  <c r="AJ1019" i="6" s="1"/>
  <c r="AB1019" i="6"/>
  <c r="AB457" i="6"/>
  <c r="S457" i="6"/>
  <c r="AJ457" i="6" s="1"/>
  <c r="AD558" i="6"/>
  <c r="U558" i="6"/>
  <c r="AL558" i="6" s="1"/>
  <c r="V303" i="6"/>
  <c r="AM303" i="6" s="1"/>
  <c r="AE303" i="6"/>
  <c r="AG892" i="6"/>
  <c r="X892" i="6"/>
  <c r="AO892" i="6" s="1"/>
  <c r="AE898" i="6"/>
  <c r="V898" i="6"/>
  <c r="AM898" i="6" s="1"/>
  <c r="AB730" i="6"/>
  <c r="S730" i="6"/>
  <c r="AJ730" i="6" s="1"/>
  <c r="AB1628" i="6"/>
  <c r="S1628" i="6"/>
  <c r="AJ1628" i="6" s="1"/>
  <c r="AF709" i="6"/>
  <c r="W709" i="6"/>
  <c r="AN709" i="6" s="1"/>
  <c r="AB258" i="6"/>
  <c r="S258" i="6"/>
  <c r="AJ258" i="6" s="1"/>
  <c r="AF1285" i="6"/>
  <c r="W1285" i="6"/>
  <c r="AN1285" i="6" s="1"/>
  <c r="AF27" i="6"/>
  <c r="W27" i="6"/>
  <c r="AN27" i="6" s="1"/>
  <c r="AF1583" i="6"/>
  <c r="W1583" i="6"/>
  <c r="AN1583" i="6" s="1"/>
  <c r="AD685" i="6"/>
  <c r="U685" i="6"/>
  <c r="AL685" i="6" s="1"/>
  <c r="AG824" i="6"/>
  <c r="X824" i="6"/>
  <c r="AO824" i="6" s="1"/>
  <c r="AG1331" i="6"/>
  <c r="X1331" i="6"/>
  <c r="AO1331" i="6" s="1"/>
  <c r="AE46" i="6"/>
  <c r="V46" i="6"/>
  <c r="AM46" i="6" s="1"/>
  <c r="X649" i="6"/>
  <c r="AO649" i="6" s="1"/>
  <c r="AG649" i="6"/>
  <c r="U964" i="6"/>
  <c r="AL964" i="6" s="1"/>
  <c r="AD964" i="6"/>
  <c r="V1861" i="6"/>
  <c r="AM1861" i="6" s="1"/>
  <c r="AE1861" i="6"/>
  <c r="AG1163" i="6"/>
  <c r="X1163" i="6"/>
  <c r="AO1163" i="6" s="1"/>
  <c r="X1620" i="6"/>
  <c r="AO1620" i="6" s="1"/>
  <c r="AG1620" i="6"/>
  <c r="AB739" i="6"/>
  <c r="S739" i="6"/>
  <c r="AJ739" i="6" s="1"/>
  <c r="AE1557" i="6"/>
  <c r="V1557" i="6"/>
  <c r="AM1557" i="6" s="1"/>
  <c r="X1012" i="6"/>
  <c r="AO1012" i="6" s="1"/>
  <c r="V365" i="6"/>
  <c r="AM365" i="6" s="1"/>
  <c r="U1135" i="6"/>
  <c r="AL1135" i="6" s="1"/>
  <c r="S1345" i="6"/>
  <c r="AJ1345" i="6" s="1"/>
  <c r="W1177" i="6"/>
  <c r="AN1177" i="6" s="1"/>
  <c r="W1057" i="6"/>
  <c r="AN1057" i="6" s="1"/>
  <c r="W1761" i="6"/>
  <c r="AN1761" i="6" s="1"/>
  <c r="U1624" i="6"/>
  <c r="AL1624" i="6" s="1"/>
  <c r="W1745" i="6"/>
  <c r="AN1745" i="6" s="1"/>
  <c r="W12" i="6"/>
  <c r="AN12" i="6" s="1"/>
  <c r="W879" i="6"/>
  <c r="AN879" i="6" s="1"/>
  <c r="U1240" i="6"/>
  <c r="AL1240" i="6" s="1"/>
  <c r="AE512" i="6"/>
  <c r="V512" i="6"/>
  <c r="AM512" i="6" s="1"/>
  <c r="AD1524" i="6"/>
  <c r="U1524" i="6"/>
  <c r="AL1524" i="6" s="1"/>
  <c r="AD1484" i="6"/>
  <c r="U1484" i="6"/>
  <c r="AL1484" i="6" s="1"/>
  <c r="AE1186" i="6"/>
  <c r="V1186" i="6"/>
  <c r="AM1186" i="6" s="1"/>
  <c r="AE220" i="6"/>
  <c r="V220" i="6"/>
  <c r="AM220" i="6" s="1"/>
  <c r="AB1383" i="6"/>
  <c r="S1383" i="6"/>
  <c r="AJ1383" i="6" s="1"/>
  <c r="AE250" i="6"/>
  <c r="V250" i="6"/>
  <c r="AM250" i="6" s="1"/>
  <c r="U1169" i="6"/>
  <c r="AL1169" i="6" s="1"/>
  <c r="AD1169" i="6"/>
  <c r="W193" i="6"/>
  <c r="AN193" i="6" s="1"/>
  <c r="AF193" i="6"/>
  <c r="V373" i="6"/>
  <c r="AM373" i="6" s="1"/>
  <c r="AE373" i="6"/>
  <c r="S1605" i="6"/>
  <c r="AJ1605" i="6" s="1"/>
  <c r="AB1605" i="6"/>
  <c r="AD975" i="6"/>
  <c r="U975" i="6"/>
  <c r="AL975" i="6" s="1"/>
  <c r="AE667" i="6"/>
  <c r="V667" i="6"/>
  <c r="AM667" i="6" s="1"/>
  <c r="AF333" i="6"/>
  <c r="W333" i="6"/>
  <c r="AN333" i="6" s="1"/>
  <c r="AD624" i="6"/>
  <c r="U624" i="6"/>
  <c r="AL624" i="6" s="1"/>
  <c r="AE711" i="6"/>
  <c r="V711" i="6"/>
  <c r="AM711" i="6" s="1"/>
  <c r="AE755" i="6"/>
  <c r="V755" i="6"/>
  <c r="AM755" i="6" s="1"/>
  <c r="S419" i="6"/>
  <c r="AJ419" i="6" s="1"/>
  <c r="AB419" i="6"/>
  <c r="U626" i="6"/>
  <c r="AL626" i="6" s="1"/>
  <c r="AD626" i="6"/>
  <c r="AB1177" i="6"/>
  <c r="S1177" i="6"/>
  <c r="AJ1177" i="6" s="1"/>
  <c r="AD1045" i="6"/>
  <c r="U1045" i="6"/>
  <c r="AL1045" i="6" s="1"/>
  <c r="AF830" i="6"/>
  <c r="W830" i="6"/>
  <c r="AN830" i="6" s="1"/>
  <c r="AF427" i="6"/>
  <c r="W427" i="6"/>
  <c r="AN427" i="6" s="1"/>
  <c r="R853" i="6"/>
  <c r="R1495" i="6"/>
  <c r="AI1495" i="6" s="1"/>
  <c r="R601" i="6"/>
  <c r="AI601" i="6" s="1"/>
  <c r="R881" i="6"/>
  <c r="AI881" i="6" s="1"/>
  <c r="R1840" i="6"/>
  <c r="AI1840" i="6" s="1"/>
  <c r="R1480" i="6"/>
  <c r="AI1480" i="6" s="1"/>
  <c r="R933" i="6"/>
  <c r="AI933" i="6" s="1"/>
  <c r="R1260" i="6"/>
  <c r="R665" i="6"/>
  <c r="AI665" i="6" s="1"/>
  <c r="R1568" i="6"/>
  <c r="AI1568" i="6" s="1"/>
  <c r="R1177" i="6"/>
  <c r="AI1177" i="6" s="1"/>
  <c r="R1300" i="6"/>
  <c r="AI1300" i="6" s="1"/>
  <c r="R59" i="6"/>
  <c r="AI59" i="6" s="1"/>
  <c r="R328" i="6"/>
  <c r="AI328" i="6" s="1"/>
  <c r="R1619" i="6"/>
  <c r="AI1619" i="6" s="1"/>
  <c r="R1821" i="6"/>
  <c r="AI1821" i="6" s="1"/>
  <c r="R1229" i="6"/>
  <c r="AI1229" i="6" s="1"/>
  <c r="R1481" i="6"/>
  <c r="AI1481" i="6" s="1"/>
  <c r="R983" i="6"/>
  <c r="AI983" i="6" s="1"/>
  <c r="R1832" i="6"/>
  <c r="R900" i="6"/>
  <c r="AI900" i="6" s="1"/>
  <c r="R670" i="6"/>
  <c r="AI670" i="6" s="1"/>
  <c r="R1009" i="6"/>
  <c r="AI1009" i="6" s="1"/>
  <c r="R1178" i="6"/>
  <c r="R1019" i="6"/>
  <c r="AI1019" i="6" s="1"/>
  <c r="R84" i="6"/>
  <c r="R192" i="6"/>
  <c r="AI192" i="6" s="1"/>
  <c r="R1869" i="6"/>
  <c r="R668" i="6"/>
  <c r="AI668" i="6" s="1"/>
  <c r="R360" i="6"/>
  <c r="R266" i="6"/>
  <c r="R57" i="6"/>
  <c r="AI57" i="6" s="1"/>
  <c r="R1594" i="6"/>
  <c r="AI1594" i="6" s="1"/>
  <c r="R1418" i="6"/>
  <c r="R1274" i="6"/>
  <c r="R842" i="6"/>
  <c r="AI842" i="6" s="1"/>
  <c r="R1633" i="6"/>
  <c r="R34" i="6"/>
  <c r="AI34" i="6" s="1"/>
  <c r="R486" i="6"/>
  <c r="R68" i="6"/>
  <c r="AI68" i="6" s="1"/>
  <c r="R204" i="6"/>
  <c r="AI204" i="6" s="1"/>
  <c r="R812" i="6"/>
  <c r="R1761" i="6"/>
  <c r="AI1761" i="6" s="1"/>
  <c r="R1186" i="6"/>
  <c r="AI1186" i="6" s="1"/>
  <c r="R1510" i="6"/>
  <c r="R394" i="6"/>
  <c r="R123" i="6"/>
  <c r="R244" i="6"/>
  <c r="R420" i="6"/>
  <c r="AI420" i="6" s="1"/>
  <c r="R203" i="6"/>
  <c r="AI203" i="6" s="1"/>
  <c r="R436" i="6"/>
  <c r="AI436" i="6" s="1"/>
  <c r="R262" i="6"/>
  <c r="R1308" i="6"/>
  <c r="R1918" i="6"/>
  <c r="AI1918" i="6" s="1"/>
  <c r="AA173" i="6"/>
  <c r="R173" i="6"/>
  <c r="AI173" i="6" s="1"/>
  <c r="AA1295" i="6"/>
  <c r="R1295" i="6"/>
  <c r="AI1295" i="6" s="1"/>
  <c r="AA253" i="6"/>
  <c r="R253" i="6"/>
  <c r="AA1705" i="6"/>
  <c r="R1705" i="6"/>
  <c r="AA761" i="6"/>
  <c r="R761" i="6"/>
  <c r="AI761" i="6" s="1"/>
  <c r="AA672" i="6"/>
  <c r="R672" i="6"/>
  <c r="AI672" i="6" s="1"/>
  <c r="AA1284" i="6"/>
  <c r="R1284" i="6"/>
  <c r="AI1284" i="6" s="1"/>
  <c r="AA1818" i="6"/>
  <c r="R1818" i="6"/>
  <c r="AA1206" i="6"/>
  <c r="R1206" i="6"/>
  <c r="AA264" i="6"/>
  <c r="R264" i="6"/>
  <c r="AA1209" i="6"/>
  <c r="R1209" i="6"/>
  <c r="R1278" i="6"/>
  <c r="R406" i="6"/>
  <c r="AI406" i="6" s="1"/>
  <c r="R517" i="6"/>
  <c r="AI517" i="6" s="1"/>
  <c r="R1147" i="6"/>
  <c r="R176" i="6"/>
  <c r="R430" i="6"/>
  <c r="AI430" i="6" s="1"/>
  <c r="R1584" i="6"/>
  <c r="AI1584" i="6" s="1"/>
  <c r="R654" i="6"/>
  <c r="R245" i="6"/>
  <c r="AI245" i="6" s="1"/>
  <c r="R1838" i="6"/>
  <c r="AI1838" i="6" s="1"/>
  <c r="R832" i="6"/>
  <c r="AI832" i="6" s="1"/>
  <c r="R1244" i="6"/>
  <c r="AI1244" i="6" s="1"/>
  <c r="R463" i="6"/>
  <c r="R149" i="6"/>
  <c r="R1316" i="6"/>
  <c r="AI1316" i="6" s="1"/>
  <c r="R1938" i="6"/>
  <c r="AI1938" i="6" s="1"/>
  <c r="R1682" i="6"/>
  <c r="AI1682" i="6" s="1"/>
  <c r="R722" i="6"/>
  <c r="AI722" i="6" s="1"/>
  <c r="R182" i="6"/>
  <c r="AI182" i="6" s="1"/>
  <c r="R582" i="6"/>
  <c r="AI582" i="6" s="1"/>
  <c r="R1877" i="6"/>
  <c r="AI1877" i="6" s="1"/>
  <c r="R732" i="6"/>
  <c r="AI732" i="6" s="1"/>
  <c r="R588" i="6"/>
  <c r="AI588" i="6" s="1"/>
  <c r="R409" i="6"/>
  <c r="AI409" i="6" s="1"/>
  <c r="R914" i="6"/>
  <c r="AI914" i="6" s="1"/>
  <c r="R231" i="6"/>
  <c r="AI231" i="6" s="1"/>
  <c r="R1720" i="6"/>
  <c r="AI1720" i="6" s="1"/>
  <c r="R1458" i="6"/>
  <c r="AI1458" i="6" s="1"/>
  <c r="R1587" i="6"/>
  <c r="AI1587" i="6" s="1"/>
  <c r="R1692" i="6"/>
  <c r="R100" i="6"/>
  <c r="R1400" i="6"/>
  <c r="R1291" i="6"/>
  <c r="AI1291" i="6" s="1"/>
  <c r="R509" i="6"/>
  <c r="R1592" i="6"/>
  <c r="R1817" i="6"/>
  <c r="R1136" i="6"/>
  <c r="R1828" i="6"/>
  <c r="AI1828" i="6" s="1"/>
  <c r="R1140" i="6"/>
  <c r="AI1140" i="6" s="1"/>
  <c r="R759" i="6"/>
  <c r="R488" i="6"/>
  <c r="R27" i="6"/>
  <c r="AI27" i="6" s="1"/>
  <c r="R923" i="6"/>
  <c r="R299" i="6"/>
  <c r="AI299" i="6" s="1"/>
  <c r="R1512" i="6"/>
  <c r="AI1512" i="6" s="1"/>
  <c r="R953" i="6"/>
  <c r="AI953" i="6" s="1"/>
  <c r="R238" i="6"/>
  <c r="AI238" i="6" s="1"/>
  <c r="R191" i="6"/>
  <c r="AI191" i="6" s="1"/>
  <c r="R998" i="6"/>
  <c r="R609" i="6"/>
  <c r="AI609" i="6" s="1"/>
  <c r="R1833" i="6"/>
  <c r="AI1833" i="6" s="1"/>
  <c r="R141" i="6"/>
  <c r="R1414" i="6"/>
  <c r="AI1414" i="6" s="1"/>
  <c r="R1174" i="6"/>
  <c r="AI1174" i="6" s="1"/>
  <c r="R1595" i="6"/>
  <c r="AI1595" i="6" s="1"/>
  <c r="R1435" i="6"/>
  <c r="AI1435" i="6" s="1"/>
  <c r="R1917" i="6"/>
  <c r="AI1917" i="6" s="1"/>
  <c r="R597" i="6"/>
  <c r="AI597" i="6" s="1"/>
  <c r="R547" i="6"/>
  <c r="AI547" i="6" s="1"/>
  <c r="R1285" i="6"/>
  <c r="AI1285" i="6" s="1"/>
  <c r="R936" i="6"/>
  <c r="R808" i="6"/>
  <c r="AI808" i="6" s="1"/>
  <c r="R1508" i="6"/>
  <c r="R1142" i="6"/>
  <c r="AI1142" i="6" s="1"/>
  <c r="R58" i="6"/>
  <c r="AI58" i="6" s="1"/>
  <c r="R875" i="6"/>
  <c r="AI875" i="6" s="1"/>
  <c r="R1554" i="6"/>
  <c r="AI1554" i="6" s="1"/>
  <c r="R357" i="6"/>
  <c r="AI357" i="6" s="1"/>
  <c r="R733" i="6"/>
  <c r="AI733" i="6" s="1"/>
  <c r="R1413" i="6"/>
  <c r="AI1413" i="6" s="1"/>
  <c r="R1301" i="6"/>
  <c r="AI1301" i="6" s="1"/>
  <c r="R1129" i="6"/>
  <c r="AI1129" i="6" s="1"/>
  <c r="R1262" i="6"/>
  <c r="R106" i="6"/>
  <c r="AI106" i="6" s="1"/>
  <c r="R418" i="6"/>
  <c r="R272" i="6"/>
  <c r="R1700" i="6"/>
  <c r="AI1700" i="6" s="1"/>
  <c r="R1586" i="6"/>
  <c r="AI1586" i="6" s="1"/>
  <c r="R1276" i="6"/>
  <c r="R1912" i="6"/>
  <c r="R1189" i="6"/>
  <c r="R1331" i="6"/>
  <c r="R260" i="6"/>
  <c r="R816" i="6"/>
  <c r="R120" i="6"/>
  <c r="R482" i="6"/>
  <c r="R248" i="6"/>
  <c r="R1903" i="6"/>
  <c r="R866" i="6"/>
  <c r="R717" i="6"/>
  <c r="R1689" i="6"/>
  <c r="R101" i="6"/>
  <c r="R143" i="6"/>
  <c r="R1530" i="6"/>
  <c r="R1373" i="6"/>
  <c r="R620" i="6"/>
  <c r="R1124" i="6"/>
  <c r="R1141" i="6"/>
  <c r="R1163" i="6"/>
  <c r="R880" i="6"/>
  <c r="R563" i="6"/>
  <c r="R103" i="6"/>
  <c r="R1346" i="6"/>
  <c r="R1112" i="6"/>
  <c r="R1203" i="6"/>
  <c r="R939" i="6"/>
  <c r="R778" i="6"/>
  <c r="R1088" i="6"/>
  <c r="R1065" i="6"/>
  <c r="R1485" i="6"/>
  <c r="R1729" i="6"/>
  <c r="R474" i="6"/>
  <c r="R166" i="6"/>
  <c r="S1878" i="6"/>
  <c r="AJ1878" i="6" s="1"/>
  <c r="S1910" i="6"/>
  <c r="AJ1910" i="6" s="1"/>
  <c r="U1914" i="6"/>
  <c r="AL1914" i="6" s="1"/>
  <c r="V1907" i="6"/>
  <c r="AM1907" i="6" s="1"/>
  <c r="X277" i="6"/>
  <c r="AO277" i="6" s="1"/>
  <c r="S870" i="6"/>
  <c r="AJ870" i="6" s="1"/>
  <c r="V172" i="6"/>
  <c r="AM172" i="6" s="1"/>
  <c r="X247" i="6"/>
  <c r="AO247" i="6" s="1"/>
  <c r="X462" i="6"/>
  <c r="AO462" i="6" s="1"/>
  <c r="W610" i="6"/>
  <c r="AN610" i="6" s="1"/>
  <c r="W1360" i="6"/>
  <c r="AN1360" i="6" s="1"/>
  <c r="W1198" i="6"/>
  <c r="AN1198" i="6" s="1"/>
  <c r="W822" i="6"/>
  <c r="AN822" i="6" s="1"/>
  <c r="U1474" i="6"/>
  <c r="AL1474" i="6" s="1"/>
  <c r="S601" i="6"/>
  <c r="AJ601" i="6" s="1"/>
  <c r="U1555" i="6"/>
  <c r="AL1555" i="6" s="1"/>
  <c r="V48" i="6"/>
  <c r="AM48" i="6" s="1"/>
  <c r="S512" i="6"/>
  <c r="AJ512" i="6" s="1"/>
  <c r="S20" i="6"/>
  <c r="AJ20" i="6" s="1"/>
  <c r="R61" i="6"/>
  <c r="AI61" i="6" s="1"/>
  <c r="R1563" i="6"/>
  <c r="R1233" i="6"/>
  <c r="AI1233" i="6" s="1"/>
  <c r="R1857" i="6"/>
  <c r="AI1857" i="6" s="1"/>
  <c r="R995" i="6"/>
  <c r="AI995" i="6" s="1"/>
  <c r="R1812" i="6"/>
  <c r="R1166" i="6"/>
  <c r="R749" i="6"/>
  <c r="AI749" i="6" s="1"/>
  <c r="R449" i="6"/>
  <c r="R330" i="6"/>
  <c r="R625" i="6"/>
  <c r="R958" i="6"/>
  <c r="R1900" i="6"/>
  <c r="AI1900" i="6" s="1"/>
  <c r="R38" i="6"/>
  <c r="R321" i="6"/>
  <c r="R735" i="6"/>
  <c r="AI735" i="6" s="1"/>
  <c r="R1683" i="6"/>
  <c r="AI1683" i="6" s="1"/>
  <c r="R957" i="6"/>
  <c r="R1797" i="6"/>
  <c r="AI1797" i="6" s="1"/>
  <c r="R1419" i="6"/>
  <c r="AI1419" i="6" s="1"/>
  <c r="R1410" i="6"/>
  <c r="R1653" i="6"/>
  <c r="R1411" i="6"/>
  <c r="AI1411" i="6" s="1"/>
  <c r="R329" i="6"/>
  <c r="R575" i="6"/>
  <c r="AI575" i="6" s="1"/>
  <c r="R661" i="6"/>
  <c r="AI661" i="6" s="1"/>
  <c r="R1327" i="6"/>
  <c r="R932" i="6"/>
  <c r="R326" i="6"/>
  <c r="AI326" i="6" s="1"/>
  <c r="R1150" i="6"/>
  <c r="AI1150" i="6" s="1"/>
  <c r="R729" i="6"/>
  <c r="AI729" i="6" s="1"/>
  <c r="R615" i="6"/>
  <c r="AI615" i="6" s="1"/>
  <c r="R921" i="6"/>
  <c r="AI921" i="6" s="1"/>
  <c r="R165" i="6"/>
  <c r="R989" i="6"/>
  <c r="R217" i="6"/>
  <c r="R412" i="6"/>
  <c r="AI412" i="6" s="1"/>
  <c r="R773" i="6"/>
  <c r="AA1622" i="6"/>
  <c r="R1622" i="6"/>
  <c r="AA261" i="6"/>
  <c r="R261" i="6"/>
  <c r="AI261" i="6" s="1"/>
  <c r="AA454" i="6"/>
  <c r="R454" i="6"/>
  <c r="AA362" i="6"/>
  <c r="R362" i="6"/>
  <c r="AA1241" i="6"/>
  <c r="R1241" i="6"/>
  <c r="AA781" i="6"/>
  <c r="R781" i="6"/>
  <c r="AA139" i="6"/>
  <c r="R139" i="6"/>
  <c r="AA250" i="6"/>
  <c r="R250" i="6"/>
  <c r="AA810" i="6"/>
  <c r="R810" i="6"/>
  <c r="AA696" i="6"/>
  <c r="R696" i="6"/>
  <c r="AA223" i="6"/>
  <c r="R223" i="6"/>
  <c r="AD1802" i="6"/>
  <c r="U1802" i="6"/>
  <c r="AL1802" i="6" s="1"/>
  <c r="AF1239" i="6"/>
  <c r="W1239" i="6"/>
  <c r="AN1239" i="6" s="1"/>
  <c r="AD562" i="6"/>
  <c r="U562" i="6"/>
  <c r="AL562" i="6" s="1"/>
  <c r="AE1707" i="6"/>
  <c r="V1707" i="6"/>
  <c r="AM1707" i="6" s="1"/>
  <c r="AB1147" i="6"/>
  <c r="S1147" i="6"/>
  <c r="AJ1147" i="6" s="1"/>
  <c r="AE690" i="6"/>
  <c r="V690" i="6"/>
  <c r="AM690" i="6" s="1"/>
  <c r="AF73" i="6"/>
  <c r="W73" i="6"/>
  <c r="AN73" i="6" s="1"/>
  <c r="AF1688" i="6"/>
  <c r="W1688" i="6"/>
  <c r="AN1688" i="6" s="1"/>
  <c r="AG1214" i="6"/>
  <c r="X1214" i="6"/>
  <c r="AO1214" i="6" s="1"/>
  <c r="AG1716" i="6"/>
  <c r="X1716" i="6"/>
  <c r="AO1716" i="6" s="1"/>
  <c r="AB847" i="6"/>
  <c r="S847" i="6"/>
  <c r="AJ847" i="6" s="1"/>
  <c r="AD673" i="6"/>
  <c r="U673" i="6"/>
  <c r="AL673" i="6" s="1"/>
  <c r="AG1168" i="6"/>
  <c r="X1168" i="6"/>
  <c r="AO1168" i="6" s="1"/>
  <c r="AE1856" i="6"/>
  <c r="V1856" i="6"/>
  <c r="AM1856" i="6" s="1"/>
  <c r="AE839" i="6"/>
  <c r="V839" i="6"/>
  <c r="AM839" i="6" s="1"/>
  <c r="AD504" i="6"/>
  <c r="U504" i="6"/>
  <c r="AL504" i="6" s="1"/>
  <c r="AG1095" i="6"/>
  <c r="X1095" i="6"/>
  <c r="AO1095" i="6" s="1"/>
  <c r="AD1580" i="6"/>
  <c r="U1580" i="6"/>
  <c r="AL1580" i="6" s="1"/>
  <c r="AE1755" i="6"/>
  <c r="V1755" i="6"/>
  <c r="AM1755" i="6" s="1"/>
  <c r="AF1272" i="6"/>
  <c r="W1272" i="6"/>
  <c r="AN1272" i="6" s="1"/>
  <c r="AD749" i="6"/>
  <c r="U749" i="6"/>
  <c r="AL749" i="6" s="1"/>
  <c r="AD1614" i="6"/>
  <c r="U1614" i="6"/>
  <c r="AL1614" i="6" s="1"/>
  <c r="AE445" i="6"/>
  <c r="V445" i="6"/>
  <c r="AM445" i="6" s="1"/>
  <c r="AE1229" i="6"/>
  <c r="V1229" i="6"/>
  <c r="AM1229" i="6" s="1"/>
  <c r="AE13" i="6"/>
  <c r="V13" i="6"/>
  <c r="AM13" i="6" s="1"/>
  <c r="AG762" i="6"/>
  <c r="X762" i="6"/>
  <c r="AO762" i="6" s="1"/>
  <c r="AF1747" i="6"/>
  <c r="W1747" i="6"/>
  <c r="AN1747" i="6" s="1"/>
  <c r="AF1843" i="6"/>
  <c r="W1843" i="6"/>
  <c r="AN1843" i="6" s="1"/>
  <c r="AG268" i="6"/>
  <c r="X268" i="6"/>
  <c r="AO268" i="6" s="1"/>
  <c r="AE1403" i="6"/>
  <c r="V1403" i="6"/>
  <c r="AM1403" i="6" s="1"/>
  <c r="V826" i="6"/>
  <c r="AM826" i="6" s="1"/>
  <c r="AE826" i="6"/>
  <c r="AD1872" i="6"/>
  <c r="U1872" i="6"/>
  <c r="AL1872" i="6" s="1"/>
  <c r="AE556" i="6"/>
  <c r="V556" i="6"/>
  <c r="AM556" i="6" s="1"/>
  <c r="AE1645" i="6"/>
  <c r="V1645" i="6"/>
  <c r="AM1645" i="6" s="1"/>
  <c r="AF641" i="6"/>
  <c r="W641" i="6"/>
  <c r="AN641" i="6" s="1"/>
  <c r="AE1613" i="6"/>
  <c r="V1613" i="6"/>
  <c r="AM1613" i="6" s="1"/>
  <c r="V1007" i="6"/>
  <c r="AM1007" i="6" s="1"/>
  <c r="AE1007" i="6"/>
  <c r="AB1543" i="6"/>
  <c r="S1543" i="6"/>
  <c r="AJ1543" i="6" s="1"/>
  <c r="AB172" i="6"/>
  <c r="S172" i="6"/>
  <c r="AJ172" i="6" s="1"/>
  <c r="AB364" i="6"/>
  <c r="S364" i="6"/>
  <c r="AJ364" i="6" s="1"/>
  <c r="AD247" i="6"/>
  <c r="U247" i="6"/>
  <c r="AL247" i="6" s="1"/>
  <c r="R1656" i="6"/>
  <c r="S472" i="6"/>
  <c r="AJ472" i="6" s="1"/>
  <c r="S594" i="6"/>
  <c r="AJ594" i="6" s="1"/>
  <c r="S1214" i="6"/>
  <c r="AJ1214" i="6" s="1"/>
  <c r="U162" i="6"/>
  <c r="AL162" i="6" s="1"/>
  <c r="V720" i="6"/>
  <c r="AM720" i="6" s="1"/>
  <c r="X767" i="6"/>
  <c r="AO767" i="6" s="1"/>
  <c r="U61" i="6"/>
  <c r="AL61" i="6" s="1"/>
  <c r="AD1196" i="6"/>
  <c r="U635" i="6"/>
  <c r="AL635" i="6" s="1"/>
  <c r="U768" i="6"/>
  <c r="AL768" i="6" s="1"/>
  <c r="V190" i="6"/>
  <c r="AM190" i="6" s="1"/>
  <c r="W79" i="6"/>
  <c r="AN79" i="6" s="1"/>
  <c r="U888" i="6"/>
  <c r="AL888" i="6" s="1"/>
  <c r="V491" i="6"/>
  <c r="AM491" i="6" s="1"/>
  <c r="X332" i="6"/>
  <c r="AO332" i="6" s="1"/>
  <c r="U781" i="6"/>
  <c r="AL781" i="6" s="1"/>
  <c r="X41" i="6"/>
  <c r="AO41" i="6" s="1"/>
  <c r="S319" i="6"/>
  <c r="AJ319" i="6" s="1"/>
  <c r="X214" i="6"/>
  <c r="AO214" i="6" s="1"/>
  <c r="X193" i="6"/>
  <c r="AO193" i="6" s="1"/>
  <c r="AG13" i="6"/>
  <c r="V113" i="6"/>
  <c r="AM113" i="6" s="1"/>
  <c r="V838" i="6"/>
  <c r="AM838" i="6" s="1"/>
  <c r="V1105" i="6"/>
  <c r="AM1105" i="6" s="1"/>
  <c r="AE734" i="6"/>
  <c r="AE179" i="6"/>
  <c r="X402" i="6"/>
  <c r="AO402" i="6" s="1"/>
  <c r="V593" i="6"/>
  <c r="AM593" i="6" s="1"/>
  <c r="V850" i="6"/>
  <c r="AM850" i="6" s="1"/>
  <c r="X750" i="6"/>
  <c r="AO750" i="6" s="1"/>
  <c r="V213" i="6"/>
  <c r="AM213" i="6" s="1"/>
  <c r="U546" i="6"/>
  <c r="AL546" i="6" s="1"/>
  <c r="U987" i="6"/>
  <c r="AL987" i="6" s="1"/>
  <c r="V1778" i="6"/>
  <c r="AM1778" i="6" s="1"/>
  <c r="W1023" i="6"/>
  <c r="AN1023" i="6" s="1"/>
  <c r="V1719" i="6"/>
  <c r="AM1719" i="6" s="1"/>
  <c r="S241" i="6"/>
  <c r="AJ241" i="6" s="1"/>
  <c r="S237" i="6"/>
  <c r="AJ237" i="6" s="1"/>
  <c r="AF345" i="6"/>
  <c r="AD1434" i="6"/>
  <c r="S717" i="6"/>
  <c r="AJ717" i="6" s="1"/>
  <c r="V1109" i="6"/>
  <c r="AM1109" i="6" s="1"/>
  <c r="S494" i="6"/>
  <c r="AJ494" i="6" s="1"/>
  <c r="S695" i="6"/>
  <c r="AJ695" i="6" s="1"/>
  <c r="S80" i="6"/>
  <c r="AJ80" i="6" s="1"/>
  <c r="W1473" i="6"/>
  <c r="AN1473" i="6" s="1"/>
  <c r="V694" i="6"/>
  <c r="AM694" i="6" s="1"/>
  <c r="X306" i="6"/>
  <c r="AO306" i="6" s="1"/>
  <c r="U164" i="6"/>
  <c r="AL164" i="6" s="1"/>
  <c r="X286" i="6"/>
  <c r="AO286" i="6" s="1"/>
  <c r="X1047" i="6"/>
  <c r="AO1047" i="6" s="1"/>
  <c r="AD1386" i="6"/>
  <c r="AG1330" i="6"/>
  <c r="V1700" i="6"/>
  <c r="AM1700" i="6" s="1"/>
  <c r="S935" i="6"/>
  <c r="AJ935" i="6" s="1"/>
  <c r="X1875" i="6"/>
  <c r="AO1875" i="6" s="1"/>
  <c r="S1886" i="6"/>
  <c r="AJ1886" i="6" s="1"/>
  <c r="S1252" i="6"/>
  <c r="AJ1252" i="6" s="1"/>
  <c r="V1496" i="6"/>
  <c r="AM1496" i="6" s="1"/>
  <c r="V1568" i="6"/>
  <c r="AM1568" i="6" s="1"/>
  <c r="X65" i="6"/>
  <c r="AO65" i="6" s="1"/>
  <c r="V1566" i="6"/>
  <c r="AM1566" i="6" s="1"/>
  <c r="V402" i="6"/>
  <c r="AM402" i="6" s="1"/>
  <c r="U1117" i="6"/>
  <c r="AL1117" i="6" s="1"/>
  <c r="V1266" i="6"/>
  <c r="AM1266" i="6" s="1"/>
  <c r="U980" i="6"/>
  <c r="AL980" i="6" s="1"/>
  <c r="X550" i="6"/>
  <c r="AO550" i="6" s="1"/>
  <c r="S517" i="6"/>
  <c r="AJ517" i="6" s="1"/>
  <c r="X833" i="6"/>
  <c r="AO833" i="6" s="1"/>
  <c r="S556" i="6"/>
  <c r="AJ556" i="6" s="1"/>
  <c r="U397" i="6"/>
  <c r="AL397" i="6" s="1"/>
  <c r="V505" i="6"/>
  <c r="AM505" i="6" s="1"/>
  <c r="X23" i="6"/>
  <c r="AO23" i="6" s="1"/>
  <c r="U205" i="6"/>
  <c r="AL205" i="6" s="1"/>
  <c r="X724" i="6"/>
  <c r="AO724" i="6" s="1"/>
  <c r="V360" i="6"/>
  <c r="AM360" i="6" s="1"/>
  <c r="U276" i="6"/>
  <c r="AL276" i="6" s="1"/>
  <c r="X357" i="6"/>
  <c r="AO357" i="6" s="1"/>
  <c r="V272" i="6"/>
  <c r="AM272" i="6" s="1"/>
  <c r="W998" i="6"/>
  <c r="AN998" i="6" s="1"/>
  <c r="V757" i="6"/>
  <c r="AM757" i="6" s="1"/>
  <c r="V778" i="6"/>
  <c r="AM778" i="6" s="1"/>
  <c r="V1505" i="6"/>
  <c r="AM1505" i="6" s="1"/>
  <c r="W480" i="6"/>
  <c r="AN480" i="6" s="1"/>
  <c r="W172" i="6"/>
  <c r="AN172" i="6" s="1"/>
  <c r="W1072" i="6"/>
  <c r="AN1072" i="6" s="1"/>
  <c r="V1786" i="6"/>
  <c r="AM1786" i="6" s="1"/>
  <c r="W1601" i="6"/>
  <c r="AN1601" i="6" s="1"/>
  <c r="W1332" i="6"/>
  <c r="AN1332" i="6" s="1"/>
  <c r="V1713" i="6"/>
  <c r="AM1713" i="6" s="1"/>
  <c r="V1661" i="6"/>
  <c r="AM1661" i="6" s="1"/>
  <c r="S873" i="6"/>
  <c r="AJ873" i="6" s="1"/>
  <c r="X1499" i="6"/>
  <c r="AO1499" i="6" s="1"/>
  <c r="S1556" i="6"/>
  <c r="AJ1556" i="6" s="1"/>
  <c r="W392" i="6"/>
  <c r="AN392" i="6" s="1"/>
  <c r="S353" i="6"/>
  <c r="AJ353" i="6" s="1"/>
  <c r="W1327" i="6"/>
  <c r="AN1327" i="6" s="1"/>
  <c r="AB128" i="6"/>
  <c r="W556" i="6"/>
  <c r="AN556" i="6" s="1"/>
  <c r="S1694" i="6"/>
  <c r="AJ1694" i="6" s="1"/>
  <c r="S1501" i="6"/>
  <c r="AJ1501" i="6" s="1"/>
  <c r="S1335" i="6"/>
  <c r="AJ1335" i="6" s="1"/>
  <c r="AB1823" i="6"/>
  <c r="W130" i="6"/>
  <c r="AN130" i="6" s="1"/>
  <c r="X104" i="6"/>
  <c r="AO104" i="6" s="1"/>
  <c r="W1676" i="6"/>
  <c r="AN1676" i="6" s="1"/>
  <c r="V20" i="6"/>
  <c r="AM20" i="6" s="1"/>
  <c r="AB726" i="6"/>
  <c r="U1600" i="6"/>
  <c r="AL1600" i="6" s="1"/>
  <c r="X556" i="6"/>
  <c r="AO556" i="6" s="1"/>
  <c r="S239" i="6"/>
  <c r="AJ239" i="6" s="1"/>
  <c r="S298" i="6"/>
  <c r="AJ298" i="6" s="1"/>
  <c r="W974" i="6"/>
  <c r="AN974" i="6" s="1"/>
  <c r="S240" i="6"/>
  <c r="AJ240" i="6" s="1"/>
  <c r="W1665" i="6"/>
  <c r="AN1665" i="6" s="1"/>
  <c r="W1650" i="6"/>
  <c r="AN1650" i="6" s="1"/>
  <c r="S1528" i="6"/>
  <c r="AJ1528" i="6" s="1"/>
  <c r="W136" i="6"/>
  <c r="AN136" i="6" s="1"/>
  <c r="U1325" i="6"/>
  <c r="AL1325" i="6" s="1"/>
  <c r="S285" i="6"/>
  <c r="AJ285" i="6" s="1"/>
  <c r="S133" i="6"/>
  <c r="AJ133" i="6" s="1"/>
  <c r="U1228" i="6"/>
  <c r="AL1228" i="6" s="1"/>
  <c r="W674" i="6"/>
  <c r="AN674" i="6" s="1"/>
  <c r="U1072" i="6"/>
  <c r="AL1072" i="6" s="1"/>
  <c r="U1352" i="6"/>
  <c r="AL1352" i="6" s="1"/>
  <c r="S1005" i="6"/>
  <c r="AJ1005" i="6" s="1"/>
  <c r="AB1811" i="6"/>
  <c r="AE82" i="6"/>
  <c r="V736" i="6"/>
  <c r="AM736" i="6" s="1"/>
  <c r="X1628" i="6"/>
  <c r="AO1628" i="6" s="1"/>
  <c r="W1609" i="6"/>
  <c r="AN1609" i="6" s="1"/>
  <c r="U1482" i="6"/>
  <c r="AL1482" i="6" s="1"/>
  <c r="V391" i="6"/>
  <c r="AM391" i="6" s="1"/>
  <c r="V998" i="6"/>
  <c r="AM998" i="6" s="1"/>
  <c r="S1232" i="6"/>
  <c r="AJ1232" i="6" s="1"/>
  <c r="X862" i="6"/>
  <c r="AO862" i="6" s="1"/>
  <c r="X1236" i="6"/>
  <c r="AO1236" i="6" s="1"/>
  <c r="W1751" i="6"/>
  <c r="AN1751" i="6" s="1"/>
  <c r="S1237" i="6"/>
  <c r="AJ1237" i="6" s="1"/>
  <c r="X424" i="6"/>
  <c r="AO424" i="6" s="1"/>
  <c r="S1663" i="6"/>
  <c r="AJ1663" i="6" s="1"/>
  <c r="U1599" i="6"/>
  <c r="AL1599" i="6" s="1"/>
  <c r="V136" i="6"/>
  <c r="AM136" i="6" s="1"/>
  <c r="X598" i="6"/>
  <c r="AO598" i="6" s="1"/>
  <c r="X961" i="6"/>
  <c r="AO961" i="6" s="1"/>
  <c r="U1664" i="6"/>
  <c r="AL1664" i="6" s="1"/>
  <c r="V627" i="6"/>
  <c r="AM627" i="6" s="1"/>
  <c r="W465" i="6"/>
  <c r="AN465" i="6" s="1"/>
  <c r="AB537" i="6"/>
  <c r="AE25" i="6"/>
  <c r="AE702" i="6"/>
  <c r="AG182" i="6"/>
  <c r="AF1089" i="6"/>
  <c r="AE1811" i="6"/>
  <c r="U531" i="6"/>
  <c r="AL531" i="6" s="1"/>
  <c r="W202" i="6"/>
  <c r="AN202" i="6" s="1"/>
  <c r="V995" i="6"/>
  <c r="AM995" i="6" s="1"/>
  <c r="S1095" i="6"/>
  <c r="AJ1095" i="6" s="1"/>
  <c r="W1771" i="6"/>
  <c r="AN1771" i="6" s="1"/>
  <c r="X111" i="6"/>
  <c r="AO111" i="6" s="1"/>
  <c r="U321" i="6"/>
  <c r="AL321" i="6" s="1"/>
  <c r="S110" i="6"/>
  <c r="AJ110" i="6" s="1"/>
  <c r="X1586" i="6"/>
  <c r="AO1586" i="6" s="1"/>
  <c r="W1466" i="6"/>
  <c r="AN1466" i="6" s="1"/>
  <c r="V1330" i="6"/>
  <c r="AM1330" i="6" s="1"/>
  <c r="V480" i="6"/>
  <c r="AM480" i="6" s="1"/>
  <c r="W1474" i="6"/>
  <c r="AN1474" i="6" s="1"/>
  <c r="X1684" i="6"/>
  <c r="AO1684" i="6" s="1"/>
  <c r="V590" i="6"/>
  <c r="AM590" i="6" s="1"/>
  <c r="V1334" i="6"/>
  <c r="AM1334" i="6" s="1"/>
  <c r="W1414" i="6"/>
  <c r="AN1414" i="6" s="1"/>
  <c r="V840" i="6"/>
  <c r="AM840" i="6" s="1"/>
  <c r="W810" i="6"/>
  <c r="AN810" i="6" s="1"/>
  <c r="U1845" i="6"/>
  <c r="AL1845" i="6" s="1"/>
  <c r="V1150" i="6"/>
  <c r="AM1150" i="6" s="1"/>
  <c r="U1034" i="6"/>
  <c r="AL1034" i="6" s="1"/>
  <c r="V335" i="6"/>
  <c r="AM335" i="6" s="1"/>
  <c r="X1744" i="6"/>
  <c r="AO1744" i="6" s="1"/>
  <c r="X912" i="6"/>
  <c r="AO912" i="6" s="1"/>
  <c r="S171" i="6"/>
  <c r="AJ171" i="6" s="1"/>
  <c r="X821" i="6"/>
  <c r="AO821" i="6" s="1"/>
  <c r="AD586" i="6"/>
  <c r="AD971" i="6"/>
  <c r="X816" i="6"/>
  <c r="AO816" i="6" s="1"/>
  <c r="U1414" i="6"/>
  <c r="AL1414" i="6" s="1"/>
  <c r="V1274" i="6"/>
  <c r="AM1274" i="6" s="1"/>
  <c r="W337" i="6"/>
  <c r="AN337" i="6" s="1"/>
  <c r="V1343" i="6"/>
  <c r="AM1343" i="6" s="1"/>
  <c r="V311" i="6"/>
  <c r="AM311" i="6" s="1"/>
  <c r="AE924" i="6"/>
  <c r="AD1531" i="6"/>
  <c r="AD1554" i="6"/>
  <c r="AF1551" i="6"/>
  <c r="AG914" i="6"/>
  <c r="AE1197" i="6"/>
  <c r="AD1454" i="6"/>
  <c r="AF1341" i="6"/>
  <c r="AF838" i="6"/>
  <c r="AD1006" i="6"/>
  <c r="AF1531" i="6"/>
  <c r="AD1463" i="6"/>
  <c r="X127" i="6"/>
  <c r="AO127" i="6" s="1"/>
  <c r="V612" i="6"/>
  <c r="AM612" i="6" s="1"/>
  <c r="V747" i="6"/>
  <c r="AM747" i="6" s="1"/>
  <c r="W1622" i="6"/>
  <c r="AN1622" i="6" s="1"/>
  <c r="U65" i="6"/>
  <c r="AL65" i="6" s="1"/>
  <c r="W835" i="6"/>
  <c r="AN835" i="6" s="1"/>
  <c r="V809" i="6"/>
  <c r="AM809" i="6" s="1"/>
  <c r="V786" i="6"/>
  <c r="AM786" i="6" s="1"/>
  <c r="S915" i="6"/>
  <c r="AJ915" i="6" s="1"/>
  <c r="U417" i="6"/>
  <c r="AL417" i="6" s="1"/>
  <c r="U1612" i="6"/>
  <c r="AL1612" i="6" s="1"/>
  <c r="U1140" i="6"/>
  <c r="AL1140" i="6" s="1"/>
  <c r="U1550" i="6"/>
  <c r="AL1550" i="6" s="1"/>
  <c r="W1783" i="6"/>
  <c r="AN1783" i="6" s="1"/>
  <c r="W884" i="6"/>
  <c r="AN884" i="6" s="1"/>
  <c r="V228" i="6"/>
  <c r="AM228" i="6" s="1"/>
  <c r="V1327" i="6"/>
  <c r="AM1327" i="6" s="1"/>
  <c r="X1790" i="6"/>
  <c r="AO1790" i="6" s="1"/>
  <c r="S541" i="6"/>
  <c r="AJ541" i="6" s="1"/>
  <c r="X460" i="6"/>
  <c r="AO460" i="6" s="1"/>
  <c r="V1304" i="6"/>
  <c r="AM1304" i="6" s="1"/>
  <c r="V1027" i="6"/>
  <c r="AM1027" i="6" s="1"/>
  <c r="W842" i="6"/>
  <c r="AN842" i="6" s="1"/>
  <c r="AF144" i="6"/>
  <c r="AG384" i="6"/>
  <c r="AF566" i="6"/>
  <c r="AG1745" i="6"/>
  <c r="W1435" i="6"/>
  <c r="AN1435" i="6" s="1"/>
  <c r="U306" i="6"/>
  <c r="AL306" i="6" s="1"/>
  <c r="V803" i="6"/>
  <c r="AM803" i="6" s="1"/>
  <c r="V187" i="6"/>
  <c r="AM187" i="6" s="1"/>
  <c r="AB1244" i="6"/>
  <c r="AF920" i="6"/>
  <c r="AD856" i="6"/>
  <c r="AB894" i="6"/>
  <c r="W613" i="6"/>
  <c r="AN613" i="6" s="1"/>
  <c r="AF613" i="6"/>
  <c r="S197" i="6"/>
  <c r="AJ197" i="6" s="1"/>
  <c r="AB197" i="6"/>
  <c r="V1040" i="6"/>
  <c r="AM1040" i="6" s="1"/>
  <c r="AE1040" i="6"/>
  <c r="AB1317" i="6"/>
  <c r="S1317" i="6"/>
  <c r="AJ1317" i="6" s="1"/>
  <c r="AD666" i="6"/>
  <c r="U666" i="6"/>
  <c r="AL666" i="6" s="1"/>
  <c r="AB105" i="6"/>
  <c r="S105" i="6"/>
  <c r="AJ105" i="6" s="1"/>
  <c r="AF1612" i="6"/>
  <c r="W1612" i="6"/>
  <c r="AN1612" i="6" s="1"/>
  <c r="AG1638" i="6"/>
  <c r="X1638" i="6"/>
  <c r="AO1638" i="6" s="1"/>
  <c r="AE1335" i="6"/>
  <c r="V1335" i="6"/>
  <c r="AM1335" i="6" s="1"/>
  <c r="AG1213" i="6"/>
  <c r="X1213" i="6"/>
  <c r="AO1213" i="6" s="1"/>
  <c r="AD1197" i="6"/>
  <c r="U1197" i="6"/>
  <c r="AL1197" i="6" s="1"/>
  <c r="AE1715" i="6"/>
  <c r="V1715" i="6"/>
  <c r="AM1715" i="6" s="1"/>
  <c r="AD1461" i="6"/>
  <c r="U1461" i="6"/>
  <c r="AL1461" i="6" s="1"/>
  <c r="AE1857" i="6"/>
  <c r="V1857" i="6"/>
  <c r="AM1857" i="6" s="1"/>
  <c r="AB837" i="6"/>
  <c r="S837" i="6"/>
  <c r="AJ837" i="6" s="1"/>
  <c r="AD1536" i="6"/>
  <c r="U1536" i="6"/>
  <c r="AL1536" i="6" s="1"/>
  <c r="AD353" i="6"/>
  <c r="U353" i="6"/>
  <c r="AL353" i="6" s="1"/>
  <c r="AD424" i="6"/>
  <c r="U424" i="6"/>
  <c r="AL424" i="6" s="1"/>
  <c r="AF199" i="6"/>
  <c r="W199" i="6"/>
  <c r="AN199" i="6" s="1"/>
  <c r="AD753" i="6"/>
  <c r="U753" i="6"/>
  <c r="AL753" i="6" s="1"/>
  <c r="AF175" i="6"/>
  <c r="W175" i="6"/>
  <c r="AN175" i="6" s="1"/>
  <c r="AD170" i="6"/>
  <c r="U170" i="6"/>
  <c r="AL170" i="6" s="1"/>
  <c r="AF839" i="6"/>
  <c r="W839" i="6"/>
  <c r="AN839" i="6" s="1"/>
  <c r="AE1249" i="6"/>
  <c r="V1249" i="6"/>
  <c r="AM1249" i="6" s="1"/>
  <c r="AE1170" i="6"/>
  <c r="V1170" i="6"/>
  <c r="AM1170" i="6" s="1"/>
  <c r="AF750" i="6"/>
  <c r="W750" i="6"/>
  <c r="AN750" i="6" s="1"/>
  <c r="AG326" i="6"/>
  <c r="X326" i="6"/>
  <c r="AO326" i="6" s="1"/>
  <c r="V1014" i="6"/>
  <c r="AM1014" i="6" s="1"/>
  <c r="AE1014" i="6"/>
  <c r="X1238" i="6"/>
  <c r="AO1238" i="6" s="1"/>
  <c r="AG1238" i="6"/>
  <c r="U524" i="6"/>
  <c r="AL524" i="6" s="1"/>
  <c r="AD524" i="6"/>
  <c r="V1338" i="6"/>
  <c r="AM1338" i="6" s="1"/>
  <c r="AE1338" i="6"/>
  <c r="V1379" i="6"/>
  <c r="AM1379" i="6" s="1"/>
  <c r="AE1379" i="6"/>
  <c r="W657" i="6"/>
  <c r="AN657" i="6" s="1"/>
  <c r="AF657" i="6"/>
  <c r="X955" i="6"/>
  <c r="AO955" i="6" s="1"/>
  <c r="AG955" i="6"/>
  <c r="V1805" i="6"/>
  <c r="AM1805" i="6" s="1"/>
  <c r="AE1805" i="6"/>
  <c r="X205" i="6"/>
  <c r="AO205" i="6" s="1"/>
  <c r="AG205" i="6"/>
  <c r="AG1871" i="6"/>
  <c r="X1871" i="6"/>
  <c r="AO1871" i="6" s="1"/>
  <c r="AB54" i="6"/>
  <c r="S54" i="6"/>
  <c r="AJ54" i="6" s="1"/>
  <c r="AF940" i="6"/>
  <c r="W940" i="6"/>
  <c r="AN940" i="6" s="1"/>
  <c r="AF970" i="6"/>
  <c r="W970" i="6"/>
  <c r="AN970" i="6" s="1"/>
  <c r="W323" i="6"/>
  <c r="AN323" i="6" s="1"/>
  <c r="AF323" i="6"/>
  <c r="S246" i="6"/>
  <c r="AJ246" i="6" s="1"/>
  <c r="AB246" i="6"/>
  <c r="AG1351" i="6"/>
  <c r="X1351" i="6"/>
  <c r="AO1351" i="6" s="1"/>
  <c r="AG1268" i="6"/>
  <c r="X1268" i="6"/>
  <c r="AO1268" i="6" s="1"/>
  <c r="U552" i="6"/>
  <c r="AL552" i="6" s="1"/>
  <c r="AD552" i="6"/>
  <c r="AD1896" i="6"/>
  <c r="U1896" i="6"/>
  <c r="AL1896" i="6" s="1"/>
  <c r="V299" i="6"/>
  <c r="AM299" i="6" s="1"/>
  <c r="AE299" i="6"/>
  <c r="S1186" i="6"/>
  <c r="AJ1186" i="6" s="1"/>
  <c r="AB1186" i="6"/>
  <c r="S386" i="6"/>
  <c r="AJ386" i="6" s="1"/>
  <c r="AB386" i="6"/>
  <c r="U14" i="6"/>
  <c r="AL14" i="6" s="1"/>
  <c r="AD14" i="6"/>
  <c r="W712" i="6"/>
  <c r="AN712" i="6" s="1"/>
  <c r="AF712" i="6"/>
  <c r="W917" i="6"/>
  <c r="AN917" i="6" s="1"/>
  <c r="AF917" i="6"/>
  <c r="AG391" i="6"/>
  <c r="X391" i="6"/>
  <c r="AO391" i="6" s="1"/>
  <c r="AB972" i="6"/>
  <c r="S972" i="6"/>
  <c r="AJ972" i="6" s="1"/>
  <c r="AE1499" i="6"/>
  <c r="V1499" i="6"/>
  <c r="AM1499" i="6" s="1"/>
  <c r="AG463" i="6"/>
  <c r="X463" i="6"/>
  <c r="AO463" i="6" s="1"/>
  <c r="AB120" i="6"/>
  <c r="S120" i="6"/>
  <c r="AJ120" i="6" s="1"/>
  <c r="AE273" i="6"/>
  <c r="V273" i="6"/>
  <c r="AM273" i="6" s="1"/>
  <c r="X1003" i="6"/>
  <c r="AO1003" i="6" s="1"/>
  <c r="AG1003" i="6"/>
  <c r="AF947" i="6"/>
  <c r="W947" i="6"/>
  <c r="AN947" i="6" s="1"/>
  <c r="AD1156" i="6"/>
  <c r="U1156" i="6"/>
  <c r="AL1156" i="6" s="1"/>
  <c r="AF521" i="6"/>
  <c r="W521" i="6"/>
  <c r="AN521" i="6" s="1"/>
  <c r="AD1076" i="6"/>
  <c r="U1076" i="6"/>
  <c r="AL1076" i="6" s="1"/>
  <c r="AG1285" i="6"/>
  <c r="X1285" i="6"/>
  <c r="AO1285" i="6" s="1"/>
  <c r="AD1622" i="6"/>
  <c r="U1622" i="6"/>
  <c r="AL1622" i="6" s="1"/>
  <c r="AF1485" i="6"/>
  <c r="W1485" i="6"/>
  <c r="AN1485" i="6" s="1"/>
  <c r="AF595" i="6"/>
  <c r="W595" i="6"/>
  <c r="AN595" i="6" s="1"/>
  <c r="W22" i="6"/>
  <c r="AN22" i="6" s="1"/>
  <c r="W74" i="6"/>
  <c r="AN74" i="6" s="1"/>
  <c r="S352" i="6"/>
  <c r="AJ352" i="6" s="1"/>
  <c r="V1606" i="6"/>
  <c r="AM1606" i="6" s="1"/>
  <c r="AB263" i="6"/>
  <c r="AD958" i="6"/>
  <c r="AD1646" i="6"/>
  <c r="AE693" i="6"/>
  <c r="S502" i="6"/>
  <c r="AJ502" i="6" s="1"/>
  <c r="V352" i="6"/>
  <c r="AM352" i="6" s="1"/>
  <c r="X208" i="6"/>
  <c r="AO208" i="6" s="1"/>
  <c r="S817" i="6"/>
  <c r="AJ817" i="6" s="1"/>
  <c r="W1722" i="6"/>
  <c r="AN1722" i="6" s="1"/>
  <c r="W1821" i="6"/>
  <c r="AN1821" i="6" s="1"/>
  <c r="W1182" i="6"/>
  <c r="AN1182" i="6" s="1"/>
  <c r="V323" i="6"/>
  <c r="AM323" i="6" s="1"/>
  <c r="X1147" i="6"/>
  <c r="AO1147" i="6" s="1"/>
  <c r="U1846" i="6"/>
  <c r="AL1846" i="6" s="1"/>
  <c r="X611" i="6"/>
  <c r="AO611" i="6" s="1"/>
  <c r="U1750" i="6"/>
  <c r="AL1750" i="6" s="1"/>
  <c r="V1130" i="6"/>
  <c r="AM1130" i="6" s="1"/>
  <c r="W470" i="6"/>
  <c r="AN470" i="6" s="1"/>
  <c r="X1019" i="6"/>
  <c r="AO1019" i="6" s="1"/>
  <c r="S724" i="6"/>
  <c r="AJ724" i="6" s="1"/>
  <c r="U1800" i="6"/>
  <c r="AL1800" i="6" s="1"/>
  <c r="V1268" i="6"/>
  <c r="AM1268" i="6" s="1"/>
  <c r="U1090" i="6"/>
  <c r="AL1090" i="6" s="1"/>
  <c r="X1000" i="6"/>
  <c r="AO1000" i="6" s="1"/>
  <c r="X416" i="6"/>
  <c r="AO416" i="6" s="1"/>
  <c r="W395" i="6"/>
  <c r="AN395" i="6" s="1"/>
  <c r="U199" i="6"/>
  <c r="AL199" i="6" s="1"/>
  <c r="U362" i="6"/>
  <c r="AL362" i="6" s="1"/>
  <c r="X435" i="6"/>
  <c r="AO435" i="6" s="1"/>
  <c r="S1475" i="6"/>
  <c r="AJ1475" i="6" s="1"/>
  <c r="W1592" i="6"/>
  <c r="AN1592" i="6" s="1"/>
  <c r="X974" i="6"/>
  <c r="AO974" i="6" s="1"/>
  <c r="U498" i="6"/>
  <c r="AL498" i="6" s="1"/>
  <c r="V545" i="6"/>
  <c r="AM545" i="6" s="1"/>
  <c r="W417" i="6"/>
  <c r="AN417" i="6" s="1"/>
  <c r="S1159" i="6"/>
  <c r="AJ1159" i="6" s="1"/>
  <c r="W785" i="6"/>
  <c r="AN785" i="6" s="1"/>
  <c r="AF488" i="6"/>
  <c r="W488" i="6"/>
  <c r="AN488" i="6" s="1"/>
  <c r="AG201" i="6"/>
  <c r="X201" i="6"/>
  <c r="AO201" i="6" s="1"/>
  <c r="AG916" i="6"/>
  <c r="X916" i="6"/>
  <c r="AO916" i="6" s="1"/>
  <c r="AE59" i="6"/>
  <c r="V59" i="6"/>
  <c r="AM59" i="6" s="1"/>
  <c r="AE1784" i="6"/>
  <c r="V1784" i="6"/>
  <c r="AM1784" i="6" s="1"/>
  <c r="AG634" i="6"/>
  <c r="X634" i="6"/>
  <c r="AO634" i="6" s="1"/>
  <c r="S1481" i="6"/>
  <c r="AJ1481" i="6" s="1"/>
  <c r="AF1786" i="6"/>
  <c r="V423" i="6"/>
  <c r="AM423" i="6" s="1"/>
  <c r="V844" i="6"/>
  <c r="AM844" i="6" s="1"/>
  <c r="X992" i="6"/>
  <c r="AO992" i="6" s="1"/>
  <c r="W1388" i="6"/>
  <c r="AN1388" i="6" s="1"/>
  <c r="X996" i="6"/>
  <c r="AO996" i="6" s="1"/>
  <c r="W1530" i="6"/>
  <c r="AN1530" i="6" s="1"/>
  <c r="X1520" i="6"/>
  <c r="AO1520" i="6" s="1"/>
  <c r="U1094" i="6"/>
  <c r="AL1094" i="6" s="1"/>
  <c r="S1553" i="6"/>
  <c r="AJ1553" i="6" s="1"/>
  <c r="W1008" i="6"/>
  <c r="AN1008" i="6" s="1"/>
  <c r="W1757" i="6"/>
  <c r="AN1757" i="6" s="1"/>
  <c r="U972" i="6"/>
  <c r="AL972" i="6" s="1"/>
  <c r="W644" i="6"/>
  <c r="AN644" i="6" s="1"/>
  <c r="U1828" i="6"/>
  <c r="AL1828" i="6" s="1"/>
  <c r="S1699" i="6"/>
  <c r="AJ1699" i="6" s="1"/>
  <c r="U511" i="6"/>
  <c r="AL511" i="6" s="1"/>
  <c r="X616" i="6"/>
  <c r="AO616" i="6" s="1"/>
  <c r="U346" i="6"/>
  <c r="AL346" i="6" s="1"/>
  <c r="W197" i="6"/>
  <c r="AN197" i="6" s="1"/>
  <c r="U1188" i="6"/>
  <c r="AL1188" i="6" s="1"/>
  <c r="W1774" i="6"/>
  <c r="AN1774" i="6" s="1"/>
  <c r="W277" i="6"/>
  <c r="AN277" i="6" s="1"/>
  <c r="U140" i="6"/>
  <c r="AL140" i="6" s="1"/>
  <c r="S599" i="6"/>
  <c r="AJ599" i="6" s="1"/>
  <c r="AD1343" i="6"/>
  <c r="V1656" i="6"/>
  <c r="AM1656" i="6" s="1"/>
  <c r="W1522" i="6"/>
  <c r="AN1522" i="6" s="1"/>
  <c r="X484" i="6"/>
  <c r="AO484" i="6" s="1"/>
  <c r="S1869" i="6"/>
  <c r="AJ1869" i="6" s="1"/>
  <c r="W148" i="6"/>
  <c r="AN148" i="6" s="1"/>
  <c r="W1108" i="6"/>
  <c r="AN1108" i="6" s="1"/>
  <c r="S1814" i="6"/>
  <c r="AJ1814" i="6" s="1"/>
  <c r="S569" i="6"/>
  <c r="AJ569" i="6" s="1"/>
  <c r="X584" i="6"/>
  <c r="AO584" i="6" s="1"/>
  <c r="S630" i="6"/>
  <c r="AJ630" i="6" s="1"/>
  <c r="V132" i="6"/>
  <c r="AM132" i="6" s="1"/>
  <c r="AG89" i="6"/>
  <c r="AF135" i="6"/>
  <c r="AF621" i="6"/>
  <c r="AD533" i="6"/>
  <c r="AB1354" i="6"/>
  <c r="AB463" i="6"/>
  <c r="AE1750" i="6"/>
  <c r="AF386" i="6"/>
  <c r="AE283" i="6"/>
  <c r="AF362" i="6"/>
  <c r="AE142" i="6"/>
  <c r="AB1298" i="6"/>
  <c r="AD667" i="6"/>
  <c r="AF909" i="6"/>
  <c r="AB1002" i="6"/>
  <c r="AD664" i="6"/>
  <c r="AD1272" i="6"/>
  <c r="AE425" i="6"/>
  <c r="AF139" i="6"/>
  <c r="AD571" i="6"/>
  <c r="AB1884" i="6"/>
  <c r="AB1752" i="6"/>
  <c r="AB1505" i="6"/>
  <c r="AE875" i="6"/>
  <c r="AF608" i="6"/>
  <c r="AE944" i="6"/>
  <c r="AD453" i="6"/>
  <c r="AG1252" i="6"/>
  <c r="AE1911" i="6"/>
  <c r="AB38" i="6"/>
  <c r="AB326" i="6"/>
  <c r="AG1629" i="6"/>
  <c r="AB384" i="6"/>
  <c r="AF224" i="6"/>
  <c r="AE896" i="6"/>
  <c r="AB857" i="6"/>
  <c r="AG74" i="6"/>
  <c r="AG947" i="6"/>
  <c r="AB663" i="6"/>
  <c r="AF815" i="6"/>
  <c r="AB1749" i="6"/>
  <c r="AE595" i="6"/>
  <c r="AF1505" i="6"/>
  <c r="AF1495" i="6"/>
  <c r="AE1298" i="6"/>
  <c r="AG1866" i="6"/>
  <c r="AD1275" i="6"/>
  <c r="AG1030" i="6"/>
  <c r="AB1677" i="6"/>
  <c r="AG995" i="6"/>
  <c r="AB1512" i="6"/>
  <c r="AG518" i="6"/>
  <c r="AG109" i="6"/>
  <c r="AF1351" i="6"/>
  <c r="AF1238" i="6"/>
  <c r="AG231" i="6"/>
  <c r="AE1282" i="6"/>
  <c r="U1171" i="6"/>
  <c r="AL1171" i="6" s="1"/>
  <c r="V1039" i="6"/>
  <c r="AM1039" i="6" s="1"/>
  <c r="W1043" i="6"/>
  <c r="AN1043" i="6" s="1"/>
  <c r="AF968" i="6"/>
  <c r="W968" i="6"/>
  <c r="AN968" i="6" s="1"/>
  <c r="AG895" i="6"/>
  <c r="X895" i="6"/>
  <c r="AO895" i="6" s="1"/>
  <c r="V1384" i="6"/>
  <c r="AM1384" i="6" s="1"/>
  <c r="W1661" i="6"/>
  <c r="AN1661" i="6" s="1"/>
  <c r="AB552" i="6"/>
  <c r="S552" i="6"/>
  <c r="AJ552" i="6" s="1"/>
  <c r="AD572" i="6"/>
  <c r="U572" i="6"/>
  <c r="AL572" i="6" s="1"/>
  <c r="AD1534" i="6"/>
  <c r="AF1047" i="6"/>
  <c r="AE1804" i="6"/>
  <c r="W51" i="6"/>
  <c r="AN51" i="6" s="1"/>
  <c r="AF187" i="6"/>
  <c r="AF1060" i="6"/>
  <c r="W783" i="6"/>
  <c r="AN783" i="6" s="1"/>
  <c r="W1593" i="6"/>
  <c r="AN1593" i="6" s="1"/>
  <c r="S689" i="6"/>
  <c r="AJ689" i="6" s="1"/>
  <c r="V1210" i="6"/>
  <c r="AM1210" i="6" s="1"/>
  <c r="V350" i="6"/>
  <c r="AM350" i="6" s="1"/>
  <c r="U1888" i="6"/>
  <c r="AL1888" i="6" s="1"/>
  <c r="AD242" i="6"/>
  <c r="U896" i="6"/>
  <c r="AL896" i="6" s="1"/>
  <c r="S484" i="6"/>
  <c r="AJ484" i="6" s="1"/>
  <c r="AD1884" i="6"/>
  <c r="W1230" i="6"/>
  <c r="AN1230" i="6" s="1"/>
  <c r="AD726" i="6"/>
  <c r="V1025" i="6"/>
  <c r="AM1025" i="6" s="1"/>
  <c r="V564" i="6"/>
  <c r="AM564" i="6" s="1"/>
  <c r="AB70" i="6"/>
  <c r="U901" i="6"/>
  <c r="AL901" i="6" s="1"/>
  <c r="AG196" i="6"/>
  <c r="S546" i="6"/>
  <c r="AJ546" i="6" s="1"/>
  <c r="U253" i="6"/>
  <c r="AL253" i="6" s="1"/>
  <c r="W502" i="6"/>
  <c r="AN502" i="6" s="1"/>
  <c r="AG1427" i="6"/>
  <c r="X1633" i="6"/>
  <c r="AO1633" i="6" s="1"/>
  <c r="S659" i="6"/>
  <c r="AJ659" i="6" s="1"/>
  <c r="X163" i="6"/>
  <c r="AO163" i="6" s="1"/>
  <c r="U1070" i="6"/>
  <c r="AL1070" i="6" s="1"/>
  <c r="V1628" i="6"/>
  <c r="AM1628" i="6" s="1"/>
  <c r="X407" i="6"/>
  <c r="AO407" i="6" s="1"/>
  <c r="U867" i="6"/>
  <c r="AL867" i="6" s="1"/>
  <c r="X1204" i="6"/>
  <c r="AO1204" i="6" s="1"/>
  <c r="W995" i="6"/>
  <c r="AN995" i="6" s="1"/>
  <c r="X1228" i="6"/>
  <c r="AO1228" i="6" s="1"/>
  <c r="V792" i="6"/>
  <c r="AM792" i="6" s="1"/>
  <c r="V710" i="6"/>
  <c r="AM710" i="6" s="1"/>
  <c r="S1207" i="6"/>
  <c r="AJ1207" i="6" s="1"/>
  <c r="X1616" i="6"/>
  <c r="AO1616" i="6" s="1"/>
  <c r="X1553" i="6"/>
  <c r="AO1553" i="6" s="1"/>
  <c r="S1523" i="6"/>
  <c r="AJ1523" i="6" s="1"/>
  <c r="X1554" i="6"/>
  <c r="AO1554" i="6" s="1"/>
  <c r="V1012" i="6"/>
  <c r="AM1012" i="6" s="1"/>
  <c r="S86" i="6"/>
  <c r="AJ86" i="6" s="1"/>
  <c r="U1732" i="6"/>
  <c r="AL1732" i="6" s="1"/>
  <c r="V572" i="6"/>
  <c r="AM572" i="6" s="1"/>
  <c r="U1521" i="6"/>
  <c r="AL1521" i="6" s="1"/>
  <c r="X752" i="6"/>
  <c r="AO752" i="6" s="1"/>
  <c r="X552" i="6"/>
  <c r="AO552" i="6" s="1"/>
  <c r="W1541" i="6"/>
  <c r="AN1541" i="6" s="1"/>
  <c r="AE1034" i="6"/>
  <c r="U1584" i="6"/>
  <c r="AL1584" i="6" s="1"/>
  <c r="X1108" i="6"/>
  <c r="AO1108" i="6" s="1"/>
  <c r="U1734" i="6"/>
  <c r="AL1734" i="6" s="1"/>
  <c r="AD1734" i="6"/>
  <c r="U239" i="6"/>
  <c r="AL239" i="6" s="1"/>
  <c r="AD239" i="6"/>
  <c r="U491" i="6"/>
  <c r="AL491" i="6" s="1"/>
  <c r="AD491" i="6"/>
  <c r="V859" i="6"/>
  <c r="AM859" i="6" s="1"/>
  <c r="AE859" i="6"/>
  <c r="AD1080" i="6"/>
  <c r="U1080" i="6"/>
  <c r="AL1080" i="6" s="1"/>
  <c r="AG420" i="6"/>
  <c r="X420" i="6"/>
  <c r="AO420" i="6" s="1"/>
  <c r="V463" i="6"/>
  <c r="AM463" i="6" s="1"/>
  <c r="AE463" i="6"/>
  <c r="AD1024" i="6"/>
  <c r="U1024" i="6"/>
  <c r="AL1024" i="6" s="1"/>
  <c r="AD197" i="6"/>
  <c r="U197" i="6"/>
  <c r="AL197" i="6" s="1"/>
  <c r="AG510" i="6"/>
  <c r="X510" i="6"/>
  <c r="AO510" i="6" s="1"/>
  <c r="AG442" i="6"/>
  <c r="X442" i="6"/>
  <c r="AO442" i="6" s="1"/>
  <c r="AG901" i="6"/>
  <c r="X901" i="6"/>
  <c r="AO901" i="6" s="1"/>
  <c r="V1302" i="6"/>
  <c r="AM1302" i="6" s="1"/>
  <c r="W1141" i="6"/>
  <c r="AN1141" i="6" s="1"/>
  <c r="X409" i="6"/>
  <c r="AO409" i="6" s="1"/>
  <c r="X802" i="6"/>
  <c r="AO802" i="6" s="1"/>
  <c r="U1623" i="6"/>
  <c r="AL1623" i="6" s="1"/>
  <c r="U1057" i="6"/>
  <c r="AL1057" i="6" s="1"/>
  <c r="W1207" i="6"/>
  <c r="AN1207" i="6" s="1"/>
  <c r="V1723" i="6"/>
  <c r="AM1723" i="6" s="1"/>
  <c r="U495" i="6"/>
  <c r="AL495" i="6" s="1"/>
  <c r="V909" i="6"/>
  <c r="AM909" i="6" s="1"/>
  <c r="U1155" i="6"/>
  <c r="AL1155" i="6" s="1"/>
  <c r="U216" i="6"/>
  <c r="AL216" i="6" s="1"/>
  <c r="U1085" i="6"/>
  <c r="AL1085" i="6" s="1"/>
  <c r="U1112" i="6"/>
  <c r="AL1112" i="6" s="1"/>
  <c r="W256" i="6"/>
  <c r="AN256" i="6" s="1"/>
  <c r="U583" i="6"/>
  <c r="AL583" i="6" s="1"/>
  <c r="V1398" i="6"/>
  <c r="AM1398" i="6" s="1"/>
  <c r="V1230" i="6"/>
  <c r="AM1230" i="6" s="1"/>
  <c r="V1305" i="6"/>
  <c r="AM1305" i="6" s="1"/>
  <c r="W809" i="6"/>
  <c r="AN809" i="6" s="1"/>
  <c r="X1363" i="6"/>
  <c r="AO1363" i="6" s="1"/>
  <c r="V1605" i="6"/>
  <c r="AM1605" i="6" s="1"/>
  <c r="U764" i="6"/>
  <c r="AL764" i="6" s="1"/>
  <c r="U1395" i="6"/>
  <c r="AL1395" i="6" s="1"/>
  <c r="V905" i="6"/>
  <c r="AM905" i="6" s="1"/>
  <c r="S28" i="6"/>
  <c r="AJ28" i="6" s="1"/>
  <c r="X169" i="6"/>
  <c r="AO169" i="6" s="1"/>
  <c r="W1318" i="6"/>
  <c r="AN1318" i="6" s="1"/>
  <c r="X1212" i="6"/>
  <c r="AO1212" i="6" s="1"/>
  <c r="W1770" i="6"/>
  <c r="AN1770" i="6" s="1"/>
  <c r="V1629" i="6"/>
  <c r="AM1629" i="6" s="1"/>
  <c r="X1235" i="6"/>
  <c r="AO1235" i="6" s="1"/>
  <c r="AB950" i="6"/>
  <c r="AG1621" i="6"/>
  <c r="AG529" i="6"/>
  <c r="AF513" i="6"/>
  <c r="AF1753" i="6"/>
  <c r="AF1623" i="6"/>
  <c r="AG1557" i="6"/>
  <c r="AD1110" i="6"/>
  <c r="AG858" i="6"/>
  <c r="AB1763" i="6"/>
  <c r="AG1803" i="6"/>
  <c r="AB1191" i="6"/>
  <c r="AG427" i="6"/>
  <c r="AB923" i="6"/>
  <c r="AF896" i="6"/>
  <c r="AD1165" i="6"/>
  <c r="AE1677" i="6"/>
  <c r="AF254" i="6"/>
  <c r="AF1137" i="6"/>
  <c r="AF80" i="6"/>
  <c r="AE460" i="6"/>
  <c r="AE709" i="6"/>
  <c r="AD1861" i="6"/>
  <c r="AG666" i="6"/>
  <c r="AE459" i="6"/>
  <c r="V459" i="6"/>
  <c r="AM459" i="6" s="1"/>
  <c r="AD1709" i="6"/>
  <c r="U1709" i="6"/>
  <c r="AL1709" i="6" s="1"/>
  <c r="AE731" i="6"/>
  <c r="V731" i="6"/>
  <c r="AM731" i="6" s="1"/>
  <c r="AF1036" i="6"/>
  <c r="W1036" i="6"/>
  <c r="AN1036" i="6" s="1"/>
  <c r="AD32" i="6"/>
  <c r="U32" i="6"/>
  <c r="AL32" i="6" s="1"/>
  <c r="AB1654" i="6"/>
  <c r="S1654" i="6"/>
  <c r="AJ1654" i="6" s="1"/>
  <c r="AE148" i="6"/>
  <c r="V148" i="6"/>
  <c r="AM148" i="6" s="1"/>
  <c r="W757" i="6"/>
  <c r="AN757" i="6" s="1"/>
  <c r="U1183" i="6"/>
  <c r="AL1183" i="6" s="1"/>
  <c r="X1758" i="6"/>
  <c r="AO1758" i="6" s="1"/>
  <c r="W975" i="6"/>
  <c r="AN975" i="6" s="1"/>
  <c r="U510" i="6"/>
  <c r="AL510" i="6" s="1"/>
  <c r="W1585" i="6"/>
  <c r="AN1585" i="6" s="1"/>
  <c r="V1119" i="6"/>
  <c r="AM1119" i="6" s="1"/>
  <c r="W577" i="6"/>
  <c r="AN577" i="6" s="1"/>
  <c r="U508" i="6"/>
  <c r="AL508" i="6" s="1"/>
  <c r="AE499" i="6"/>
  <c r="AG211" i="6"/>
  <c r="W1014" i="6"/>
  <c r="AN1014" i="6" s="1"/>
  <c r="AG290" i="6"/>
  <c r="S947" i="6"/>
  <c r="AJ947" i="6" s="1"/>
  <c r="AF1828" i="6"/>
  <c r="AE1777" i="6"/>
  <c r="AE90" i="6"/>
  <c r="AE83" i="6"/>
  <c r="AF602" i="6"/>
  <c r="AE80" i="6"/>
  <c r="AB821" i="6"/>
  <c r="AB1238" i="6"/>
  <c r="AE58" i="6"/>
  <c r="AE1233" i="6"/>
  <c r="W649" i="6"/>
  <c r="AN649" i="6" s="1"/>
  <c r="X1704" i="6"/>
  <c r="AO1704" i="6" s="1"/>
  <c r="U352" i="6"/>
  <c r="AL352" i="6" s="1"/>
  <c r="U408" i="6"/>
  <c r="AL408" i="6" s="1"/>
  <c r="S310" i="6"/>
  <c r="AJ310" i="6" s="1"/>
  <c r="U900" i="6"/>
  <c r="AL900" i="6" s="1"/>
  <c r="X1039" i="6"/>
  <c r="AO1039" i="6" s="1"/>
  <c r="X968" i="6"/>
  <c r="AO968" i="6" s="1"/>
  <c r="X190" i="6"/>
  <c r="AO190" i="6" s="1"/>
  <c r="U1476" i="6"/>
  <c r="AL1476" i="6" s="1"/>
  <c r="W755" i="6"/>
  <c r="AN755" i="6" s="1"/>
  <c r="X810" i="6"/>
  <c r="AO810" i="6" s="1"/>
  <c r="S43" i="6"/>
  <c r="AJ43" i="6" s="1"/>
  <c r="X949" i="6"/>
  <c r="AO949" i="6" s="1"/>
  <c r="X1184" i="6"/>
  <c r="AO1184" i="6" s="1"/>
  <c r="W1613" i="6"/>
  <c r="AN1613" i="6" s="1"/>
  <c r="U395" i="6"/>
  <c r="AL395" i="6" s="1"/>
  <c r="U1433" i="6"/>
  <c r="AL1433" i="6" s="1"/>
  <c r="W1580" i="6"/>
  <c r="AN1580" i="6" s="1"/>
  <c r="V1408" i="6"/>
  <c r="AM1408" i="6" s="1"/>
  <c r="U107" i="6"/>
  <c r="AL107" i="6" s="1"/>
  <c r="X1094" i="6"/>
  <c r="AO1094" i="6" s="1"/>
  <c r="S1139" i="6"/>
  <c r="AJ1139" i="6" s="1"/>
  <c r="R1891" i="6"/>
  <c r="R616" i="6"/>
  <c r="AI616" i="6" s="1"/>
  <c r="R916" i="6"/>
  <c r="R1042" i="6"/>
  <c r="AI1042" i="6" s="1"/>
  <c r="R1008" i="6"/>
  <c r="R1310" i="6"/>
  <c r="R280" i="6"/>
  <c r="AI280" i="6" s="1"/>
  <c r="R496" i="6"/>
  <c r="AI496" i="6" s="1"/>
  <c r="R1484" i="6"/>
  <c r="AI1484" i="6" s="1"/>
  <c r="R1677" i="6"/>
  <c r="AI1677" i="6" s="1"/>
  <c r="R982" i="6"/>
  <c r="AI982" i="6" s="1"/>
  <c r="R540" i="6"/>
  <c r="AI540" i="6" s="1"/>
  <c r="R373" i="6"/>
  <c r="AI373" i="6" s="1"/>
  <c r="R1083" i="6"/>
  <c r="AI1083" i="6" s="1"/>
  <c r="R1537" i="6"/>
  <c r="AI1537" i="6" s="1"/>
  <c r="R1915" i="6"/>
  <c r="AI1915" i="6" s="1"/>
  <c r="R571" i="6"/>
  <c r="AI571" i="6" s="1"/>
  <c r="R1075" i="6"/>
  <c r="AI1075" i="6" s="1"/>
  <c r="R877" i="6"/>
  <c r="AI877" i="6" s="1"/>
  <c r="R1710" i="6"/>
  <c r="AI1710" i="6" s="1"/>
  <c r="R1164" i="6"/>
  <c r="AI1164" i="6" s="1"/>
  <c r="AA96" i="6"/>
  <c r="R96" i="6"/>
  <c r="AI96" i="6" s="1"/>
  <c r="AA1609" i="6"/>
  <c r="R1609" i="6"/>
  <c r="AI1609" i="6" s="1"/>
  <c r="AA1488" i="6"/>
  <c r="R1488" i="6"/>
  <c r="AI1488" i="6" s="1"/>
  <c r="AA1219" i="6"/>
  <c r="R1219" i="6"/>
  <c r="AI1219" i="6" s="1"/>
  <c r="AA1427" i="6"/>
  <c r="R1427" i="6"/>
  <c r="AI1427" i="6" s="1"/>
  <c r="AA848" i="6"/>
  <c r="R848" i="6"/>
  <c r="AI848" i="6" s="1"/>
  <c r="AA287" i="6"/>
  <c r="R287" i="6"/>
  <c r="AI287" i="6" s="1"/>
  <c r="AA1678" i="6"/>
  <c r="R1678" i="6"/>
  <c r="AI1678" i="6" s="1"/>
  <c r="AA97" i="6"/>
  <c r="R97" i="6"/>
  <c r="AI97" i="6" s="1"/>
  <c r="AA1646" i="6"/>
  <c r="R1646" i="6"/>
  <c r="AA647" i="6"/>
  <c r="R647" i="6"/>
  <c r="AA975" i="6"/>
  <c r="R975" i="6"/>
  <c r="AA1578" i="6"/>
  <c r="R1578" i="6"/>
  <c r="AA208" i="6"/>
  <c r="R208" i="6"/>
  <c r="AI208" i="6" s="1"/>
  <c r="AA133" i="6"/>
  <c r="R133" i="6"/>
  <c r="AI133" i="6" s="1"/>
  <c r="AA600" i="6"/>
  <c r="R600" i="6"/>
  <c r="AI600" i="6" s="1"/>
  <c r="AA198" i="6"/>
  <c r="R198" i="6"/>
  <c r="AI198" i="6" s="1"/>
  <c r="AA1463" i="6"/>
  <c r="R1463" i="6"/>
  <c r="AI1463" i="6" s="1"/>
  <c r="AA747" i="6"/>
  <c r="R747" i="6"/>
  <c r="AI747" i="6" s="1"/>
  <c r="AA1012" i="6"/>
  <c r="R1012" i="6"/>
  <c r="AI1012" i="6" s="1"/>
  <c r="AA415" i="6"/>
  <c r="R415" i="6"/>
  <c r="AI415" i="6" s="1"/>
  <c r="AA917" i="6"/>
  <c r="R917" i="6"/>
  <c r="AI917" i="6" s="1"/>
  <c r="AA634" i="6"/>
  <c r="R634" i="6"/>
  <c r="AI634" i="6" s="1"/>
  <c r="AA201" i="6"/>
  <c r="R201" i="6"/>
  <c r="AI201" i="6" s="1"/>
  <c r="AA1735" i="6"/>
  <c r="R1735" i="6"/>
  <c r="AI1735" i="6" s="1"/>
  <c r="AA1831" i="6"/>
  <c r="R1831" i="6"/>
  <c r="AI1831" i="6" s="1"/>
  <c r="AA425" i="6"/>
  <c r="R425" i="6"/>
  <c r="AI425" i="6" s="1"/>
  <c r="AA1016" i="6"/>
  <c r="R1016" i="6"/>
  <c r="AI1016" i="6" s="1"/>
  <c r="AA92" i="6"/>
  <c r="R92" i="6"/>
  <c r="AI92" i="6" s="1"/>
  <c r="AA931" i="6"/>
  <c r="R931" i="6"/>
  <c r="AI931" i="6" s="1"/>
  <c r="AA861" i="6"/>
  <c r="R861" i="6"/>
  <c r="AA136" i="6"/>
  <c r="R136" i="6"/>
  <c r="AI136" i="6" s="1"/>
  <c r="AA1810" i="6"/>
  <c r="R1810" i="6"/>
  <c r="AA1734" i="6"/>
  <c r="R1734" i="6"/>
  <c r="AI1734" i="6" s="1"/>
  <c r="AA424" i="6"/>
  <c r="R424" i="6"/>
  <c r="AI424" i="6" s="1"/>
  <c r="AA970" i="6"/>
  <c r="R970" i="6"/>
  <c r="AA1389" i="6"/>
  <c r="R1389" i="6"/>
  <c r="AI1389" i="6" s="1"/>
  <c r="AA162" i="6"/>
  <c r="R162" i="6"/>
  <c r="AI162" i="6" s="1"/>
  <c r="AA606" i="6"/>
  <c r="R606" i="6"/>
  <c r="AA1283" i="6"/>
  <c r="R1283" i="6"/>
  <c r="AA278" i="6"/>
  <c r="R278" i="6"/>
  <c r="AA197" i="6"/>
  <c r="R197" i="6"/>
  <c r="AI197" i="6" s="1"/>
  <c r="AA785" i="6"/>
  <c r="R785" i="6"/>
  <c r="AI785" i="6" s="1"/>
  <c r="AA979" i="6"/>
  <c r="R979" i="6"/>
  <c r="AI979" i="6" s="1"/>
  <c r="AA184" i="6"/>
  <c r="R184" i="6"/>
  <c r="AI184" i="6" s="1"/>
  <c r="AA126" i="6"/>
  <c r="R126" i="6"/>
  <c r="AI126" i="6" s="1"/>
  <c r="AA768" i="6"/>
  <c r="R768" i="6"/>
  <c r="AI768" i="6" s="1"/>
  <c r="AA1218" i="6"/>
  <c r="R1218" i="6"/>
  <c r="AI1218" i="6" s="1"/>
  <c r="AA1582" i="6"/>
  <c r="R1582" i="6"/>
  <c r="AI1582" i="6" s="1"/>
  <c r="AA841" i="6"/>
  <c r="R841" i="6"/>
  <c r="AI841" i="6" s="1"/>
  <c r="AA1317" i="6"/>
  <c r="R1317" i="6"/>
  <c r="AI1317" i="6" s="1"/>
  <c r="AA1491" i="6"/>
  <c r="R1491" i="6"/>
  <c r="AA384" i="6"/>
  <c r="R384" i="6"/>
  <c r="AA167" i="6"/>
  <c r="R167" i="6"/>
  <c r="AA522" i="6"/>
  <c r="R522" i="6"/>
  <c r="AA656" i="6"/>
  <c r="R656" i="6"/>
  <c r="AA901" i="6"/>
  <c r="R901" i="6"/>
  <c r="AI901" i="6" s="1"/>
  <c r="AA1208" i="6"/>
  <c r="R1208" i="6"/>
  <c r="AI1208" i="6" s="1"/>
  <c r="AA1769" i="6"/>
  <c r="R1769" i="6"/>
  <c r="AI1769" i="6" s="1"/>
  <c r="AA642" i="6"/>
  <c r="R642" i="6"/>
  <c r="AA181" i="6"/>
  <c r="R181" i="6"/>
  <c r="AI181" i="6" s="1"/>
  <c r="AA614" i="6"/>
  <c r="R614" i="6"/>
  <c r="AI614" i="6" s="1"/>
  <c r="AA667" i="6"/>
  <c r="R667" i="6"/>
  <c r="AI667" i="6" s="1"/>
  <c r="AA1479" i="6"/>
  <c r="R1479" i="6"/>
  <c r="AI1479" i="6" s="1"/>
  <c r="AA1085" i="6"/>
  <c r="R1085" i="6"/>
  <c r="AI1085" i="6" s="1"/>
  <c r="AA1113" i="6"/>
  <c r="R1113" i="6"/>
  <c r="AI1113" i="6" s="1"/>
  <c r="AA1365" i="6"/>
  <c r="R1365" i="6"/>
  <c r="AI1365" i="6" s="1"/>
  <c r="AA1883" i="6"/>
  <c r="R1883" i="6"/>
  <c r="AI1883" i="6" s="1"/>
  <c r="AA1306" i="6"/>
  <c r="R1306" i="6"/>
  <c r="AI1306" i="6" s="1"/>
  <c r="AA154" i="6"/>
  <c r="R154" i="6"/>
  <c r="AI154" i="6" s="1"/>
  <c r="AA850" i="6"/>
  <c r="R850" i="6"/>
  <c r="AA1577" i="6"/>
  <c r="R1577" i="6"/>
  <c r="AI1577" i="6" s="1"/>
  <c r="AA1223" i="6"/>
  <c r="R1223" i="6"/>
  <c r="AA622" i="6"/>
  <c r="R622" i="6"/>
  <c r="AI622" i="6" s="1"/>
  <c r="AA1526" i="6"/>
  <c r="R1526" i="6"/>
  <c r="AI1526" i="6" s="1"/>
  <c r="R977" i="6"/>
  <c r="R1057" i="6"/>
  <c r="R664" i="6"/>
  <c r="R1138" i="6"/>
  <c r="AI1138" i="6" s="1"/>
  <c r="R703" i="6"/>
  <c r="AI703" i="6" s="1"/>
  <c r="R75" i="6"/>
  <c r="AI75" i="6" s="1"/>
  <c r="R1004" i="6"/>
  <c r="R790" i="6"/>
  <c r="R659" i="6"/>
  <c r="AI659" i="6" s="1"/>
  <c r="R592" i="6"/>
  <c r="AI592" i="6" s="1"/>
  <c r="R617" i="6"/>
  <c r="AI617" i="6" s="1"/>
  <c r="R686" i="6"/>
  <c r="AI686" i="6" s="1"/>
  <c r="R891" i="6"/>
  <c r="AI891" i="6" s="1"/>
  <c r="R1066" i="6"/>
  <c r="AI1066" i="6" s="1"/>
  <c r="R242" i="6"/>
  <c r="AI242" i="6" s="1"/>
  <c r="R1162" i="6"/>
  <c r="AI1162" i="6" s="1"/>
  <c r="R1247" i="6"/>
  <c r="AI1247" i="6" s="1"/>
  <c r="R1460" i="6"/>
  <c r="AI1460" i="6" s="1"/>
  <c r="AA80" i="6"/>
  <c r="R80" i="6"/>
  <c r="AI80" i="6" s="1"/>
  <c r="AA1617" i="6"/>
  <c r="R1617" i="6"/>
  <c r="AI1617" i="6" s="1"/>
  <c r="AA840" i="6"/>
  <c r="R840" i="6"/>
  <c r="AI840" i="6" s="1"/>
  <c r="AA954" i="6"/>
  <c r="R954" i="6"/>
  <c r="AI954" i="6" s="1"/>
  <c r="AA764" i="6"/>
  <c r="R764" i="6"/>
  <c r="AI764" i="6" s="1"/>
  <c r="AA1742" i="6"/>
  <c r="R1742" i="6"/>
  <c r="AI1742" i="6" s="1"/>
  <c r="AA871" i="6"/>
  <c r="R871" i="6"/>
  <c r="AI871" i="6" s="1"/>
  <c r="AA769" i="6"/>
  <c r="R769" i="6"/>
  <c r="AI769" i="6" s="1"/>
  <c r="AA452" i="6"/>
  <c r="R452" i="6"/>
  <c r="AA1420" i="6"/>
  <c r="R1420" i="6"/>
  <c r="AI1420" i="6" s="1"/>
  <c r="AA380" i="6"/>
  <c r="R380" i="6"/>
  <c r="AA1486" i="6"/>
  <c r="R1486" i="6"/>
  <c r="AA1264" i="6"/>
  <c r="R1264" i="6"/>
  <c r="AI1264" i="6" s="1"/>
  <c r="AA312" i="6"/>
  <c r="R312" i="6"/>
  <c r="AI312" i="6" s="1"/>
  <c r="AA304" i="6"/>
  <c r="R304" i="6"/>
  <c r="AI304" i="6" s="1"/>
  <c r="AA1779" i="6"/>
  <c r="R1779" i="6"/>
  <c r="AI1779" i="6" s="1"/>
  <c r="AA857" i="6"/>
  <c r="R857" i="6"/>
  <c r="AI857" i="6" s="1"/>
  <c r="AA1213" i="6"/>
  <c r="R1213" i="6"/>
  <c r="AI1213" i="6" s="1"/>
  <c r="AA1509" i="6"/>
  <c r="R1509" i="6"/>
  <c r="AI1509" i="6" s="1"/>
  <c r="AA1433" i="6"/>
  <c r="R1433" i="6"/>
  <c r="AI1433" i="6" s="1"/>
  <c r="AA855" i="6"/>
  <c r="R855" i="6"/>
  <c r="AI855" i="6" s="1"/>
  <c r="AA107" i="6"/>
  <c r="R107" i="6"/>
  <c r="AI107" i="6" s="1"/>
  <c r="AA239" i="6"/>
  <c r="R239" i="6"/>
  <c r="AI239" i="6" s="1"/>
  <c r="AA1823" i="6"/>
  <c r="R1823" i="6"/>
  <c r="AI1823" i="6" s="1"/>
  <c r="AA1325" i="6"/>
  <c r="R1325" i="6"/>
  <c r="AI1325" i="6" s="1"/>
  <c r="AA631" i="6"/>
  <c r="R631" i="6"/>
  <c r="AI631" i="6" s="1"/>
  <c r="AA1281" i="6"/>
  <c r="R1281" i="6"/>
  <c r="AI1281" i="6" s="1"/>
  <c r="AA1499" i="6"/>
  <c r="R1499" i="6"/>
  <c r="AI1499" i="6" s="1"/>
  <c r="AA1072" i="6"/>
  <c r="R1072" i="6"/>
  <c r="AA1635" i="6"/>
  <c r="R1635" i="6"/>
  <c r="AA1573" i="6"/>
  <c r="R1573" i="6"/>
  <c r="AA1470" i="6"/>
  <c r="R1470" i="6"/>
  <c r="AA909" i="6"/>
  <c r="R909" i="6"/>
  <c r="AI909" i="6" s="1"/>
  <c r="AA736" i="6"/>
  <c r="R736" i="6"/>
  <c r="AI736" i="6" s="1"/>
  <c r="AA1265" i="6"/>
  <c r="R1265" i="6"/>
  <c r="AI1265" i="6" s="1"/>
  <c r="AA1015" i="6"/>
  <c r="R1015" i="6"/>
  <c r="AA801" i="6"/>
  <c r="R801" i="6"/>
  <c r="AA1805" i="6"/>
  <c r="R1805" i="6"/>
  <c r="AA712" i="6"/>
  <c r="R712" i="6"/>
  <c r="AA1884" i="6"/>
  <c r="R1884" i="6"/>
  <c r="AI1884" i="6" s="1"/>
  <c r="AA1202" i="6"/>
  <c r="R1202" i="6"/>
  <c r="AI1202" i="6" s="1"/>
  <c r="AA934" i="6"/>
  <c r="R934" i="6"/>
  <c r="AI934" i="6" s="1"/>
  <c r="AA1665" i="6"/>
  <c r="R1665" i="6"/>
  <c r="AI1665" i="6" s="1"/>
  <c r="AA417" i="6"/>
  <c r="R417" i="6"/>
  <c r="AI417" i="6" s="1"/>
  <c r="AA852" i="6"/>
  <c r="R852" i="6"/>
  <c r="AI852" i="6" s="1"/>
  <c r="AA1398" i="6"/>
  <c r="R1398" i="6"/>
  <c r="AI1398" i="6" s="1"/>
  <c r="AA1618" i="6"/>
  <c r="R1618" i="6"/>
  <c r="AI1618" i="6" s="1"/>
  <c r="AA1456" i="6"/>
  <c r="R1456" i="6"/>
  <c r="AI1456" i="6" s="1"/>
  <c r="AA669" i="6"/>
  <c r="R669" i="6"/>
  <c r="AA1746" i="6"/>
  <c r="R1746" i="6"/>
  <c r="AA675" i="6"/>
  <c r="R675" i="6"/>
  <c r="AA783" i="6"/>
  <c r="R783" i="6"/>
  <c r="AA12" i="6"/>
  <c r="R12" i="6"/>
  <c r="AI12" i="6" s="1"/>
  <c r="AA1908" i="6"/>
  <c r="R1908" i="6"/>
  <c r="AA1680" i="6"/>
  <c r="R1680" i="6"/>
  <c r="AI1680" i="6" s="1"/>
  <c r="AA1879" i="6"/>
  <c r="R1879" i="6"/>
  <c r="AA1506" i="6"/>
  <c r="R1506" i="6"/>
  <c r="AI1506" i="6" s="1"/>
  <c r="AA21" i="6"/>
  <c r="R21" i="6"/>
  <c r="AI21" i="6" s="1"/>
  <c r="AA742" i="6"/>
  <c r="R742" i="6"/>
  <c r="AI742" i="6" s="1"/>
  <c r="AA158" i="6"/>
  <c r="R158" i="6"/>
  <c r="AI158" i="6" s="1"/>
  <c r="AA1035" i="6"/>
  <c r="R1035" i="6"/>
  <c r="AI1035" i="6" s="1"/>
  <c r="AA1348" i="6"/>
  <c r="R1348" i="6"/>
  <c r="AI1348" i="6" s="1"/>
  <c r="AA399" i="6"/>
  <c r="R399" i="6"/>
  <c r="AI399" i="6" s="1"/>
  <c r="AA132" i="6"/>
  <c r="R132" i="6"/>
  <c r="AI132" i="6" s="1"/>
  <c r="AA1061" i="6"/>
  <c r="R1061" i="6"/>
  <c r="AI1061" i="6" s="1"/>
  <c r="AA1108" i="6"/>
  <c r="R1108" i="6"/>
  <c r="AI1108" i="6" s="1"/>
  <c r="AA1866" i="6"/>
  <c r="R1866" i="6"/>
  <c r="AI1866" i="6" s="1"/>
  <c r="AA927" i="6"/>
  <c r="R927" i="6"/>
  <c r="AA800" i="6"/>
  <c r="R800" i="6"/>
  <c r="AI800" i="6" s="1"/>
  <c r="AA1345" i="6"/>
  <c r="R1345" i="6"/>
  <c r="AA1916" i="6"/>
  <c r="R1916" i="6"/>
  <c r="AI1916" i="6" s="1"/>
  <c r="AA533" i="6"/>
  <c r="R533" i="6"/>
  <c r="AI533" i="6" s="1"/>
  <c r="R1666" i="6"/>
  <c r="AI1666" i="6" s="1"/>
  <c r="R1628" i="6"/>
  <c r="AI1628" i="6" s="1"/>
  <c r="R1614" i="6"/>
  <c r="R1674" i="6"/>
  <c r="R1520" i="6"/>
  <c r="AI1520" i="6" s="1"/>
  <c r="R1357" i="6"/>
  <c r="R1914" i="6"/>
  <c r="AI1914" i="6" s="1"/>
  <c r="R658" i="6"/>
  <c r="R219" i="6"/>
  <c r="AI219" i="6" s="1"/>
  <c r="R1385" i="6"/>
  <c r="AI1385" i="6" s="1"/>
  <c r="R1322" i="6"/>
  <c r="R1654" i="6"/>
  <c r="AI1654" i="6" s="1"/>
  <c r="R1363" i="6"/>
  <c r="AI1363" i="6" s="1"/>
  <c r="R1790" i="6"/>
  <c r="AI1790" i="6" s="1"/>
  <c r="R1045" i="6"/>
  <c r="R45" i="6"/>
  <c r="R1701" i="6"/>
  <c r="R746" i="6"/>
  <c r="R1861" i="6"/>
  <c r="R938" i="6"/>
  <c r="R937" i="6"/>
  <c r="R1598" i="6"/>
  <c r="R1630" i="6"/>
  <c r="AI1630" i="6" s="1"/>
  <c r="R1543" i="6"/>
  <c r="R1356" i="6"/>
  <c r="AI1356" i="6" s="1"/>
  <c r="R1448" i="6"/>
  <c r="AI1448" i="6" s="1"/>
  <c r="R550" i="6"/>
  <c r="R1106" i="6"/>
  <c r="AI1106" i="6" s="1"/>
  <c r="R320" i="6"/>
  <c r="R295" i="6"/>
  <c r="R279" i="6"/>
  <c r="R489" i="6"/>
  <c r="AI489" i="6" s="1"/>
  <c r="R1139" i="6"/>
  <c r="AI1139" i="6" s="1"/>
  <c r="R1251" i="6"/>
  <c r="AI1251" i="6" s="1"/>
  <c r="R1053" i="6"/>
  <c r="R1626" i="6"/>
  <c r="AI1626" i="6" s="1"/>
  <c r="R663" i="6"/>
  <c r="AI663" i="6" s="1"/>
  <c r="R1237" i="6"/>
  <c r="AI1237" i="6" s="1"/>
  <c r="R639" i="6"/>
  <c r="AI639" i="6" s="1"/>
  <c r="R960" i="6"/>
  <c r="AI960" i="6" s="1"/>
  <c r="R915" i="6"/>
  <c r="R1788" i="6"/>
  <c r="R884" i="6"/>
  <c r="AI884" i="6" s="1"/>
  <c r="R254" i="6"/>
  <c r="R443" i="6"/>
  <c r="AI443" i="6" s="1"/>
  <c r="R1313" i="6"/>
  <c r="AI1313" i="6" s="1"/>
  <c r="R1014" i="6"/>
  <c r="AI1014" i="6" s="1"/>
  <c r="R473" i="6"/>
  <c r="AI473" i="6" s="1"/>
  <c r="R697" i="6"/>
  <c r="AI697" i="6" s="1"/>
  <c r="R1544" i="6"/>
  <c r="AI1544" i="6" s="1"/>
  <c r="R493" i="6"/>
  <c r="R1651" i="6"/>
  <c r="R267" i="6"/>
  <c r="AI267" i="6" s="1"/>
  <c r="R11" i="6"/>
  <c r="R889" i="6"/>
  <c r="AI889" i="6" s="1"/>
  <c r="R1693" i="6"/>
  <c r="R1047" i="6"/>
  <c r="R93" i="6"/>
  <c r="AI93" i="6" s="1"/>
  <c r="R1374" i="6"/>
  <c r="AI1374" i="6" s="1"/>
  <c r="R849" i="6"/>
  <c r="AI849" i="6" s="1"/>
  <c r="R1128" i="6"/>
  <c r="AI1128" i="6" s="1"/>
  <c r="R1438" i="6"/>
  <c r="R1875" i="6"/>
  <c r="R395" i="6"/>
  <c r="R1176" i="6"/>
  <c r="AI1176" i="6" s="1"/>
  <c r="R400" i="6"/>
  <c r="AI400" i="6" s="1"/>
  <c r="R976" i="6"/>
  <c r="R585" i="6"/>
  <c r="AI585" i="6" s="1"/>
  <c r="R1412" i="6"/>
  <c r="R574" i="6"/>
  <c r="AI574" i="6" s="1"/>
  <c r="R1558" i="6"/>
  <c r="AI1558" i="6" s="1"/>
  <c r="R296" i="6"/>
  <c r="AI296" i="6" s="1"/>
  <c r="R1707" i="6"/>
  <c r="AI1707" i="6" s="1"/>
  <c r="R157" i="6"/>
  <c r="AI157" i="6" s="1"/>
  <c r="R257" i="6"/>
  <c r="AI257" i="6" s="1"/>
  <c r="R288" i="6"/>
  <c r="AI288" i="6" s="1"/>
  <c r="R14" i="6"/>
  <c r="AI14" i="6" s="1"/>
  <c r="R358" i="6"/>
  <c r="AI358" i="6" s="1"/>
  <c r="R1216" i="6"/>
  <c r="R734" i="6"/>
  <c r="AI734" i="6" s="1"/>
  <c r="R1296" i="6"/>
  <c r="AI1296" i="6" s="1"/>
  <c r="R1565" i="6"/>
  <c r="AI1565" i="6" s="1"/>
  <c r="R537" i="6"/>
  <c r="AI537" i="6" s="1"/>
  <c r="R478" i="6"/>
  <c r="AI478" i="6" s="1"/>
  <c r="R1086" i="6"/>
  <c r="AI1086" i="6" s="1"/>
  <c r="R919" i="6"/>
  <c r="R1505" i="6"/>
  <c r="R837" i="6"/>
  <c r="AI837" i="6" s="1"/>
  <c r="R1221" i="6"/>
  <c r="R1020" i="6"/>
  <c r="AI1020" i="6" s="1"/>
  <c r="R762" i="6"/>
  <c r="AI762" i="6" s="1"/>
  <c r="R1625" i="6"/>
  <c r="AI1625" i="6" s="1"/>
  <c r="R1726" i="6"/>
  <c r="AI1726" i="6" s="1"/>
  <c r="R1585" i="6"/>
  <c r="AI1585" i="6" s="1"/>
  <c r="R1835" i="6"/>
  <c r="AI1835" i="6" s="1"/>
  <c r="R32" i="6"/>
  <c r="R894" i="6"/>
  <c r="AI894" i="6" s="1"/>
  <c r="R1148" i="6"/>
  <c r="AI1148" i="6" s="1"/>
  <c r="R15" i="6"/>
  <c r="R598" i="6"/>
  <c r="AI598" i="6" s="1"/>
  <c r="R1120" i="6"/>
  <c r="AI1120" i="6" s="1"/>
  <c r="R1154" i="6"/>
  <c r="AI1154" i="6" s="1"/>
  <c r="R314" i="6"/>
  <c r="AI314" i="6" s="1"/>
  <c r="R438" i="6"/>
  <c r="AI438" i="6" s="1"/>
  <c r="R739" i="6"/>
  <c r="AI739" i="6" s="1"/>
  <c r="R1731" i="6"/>
  <c r="AI1731" i="6" s="1"/>
  <c r="R258" i="6"/>
  <c r="AI258" i="6" s="1"/>
  <c r="R408" i="6"/>
  <c r="AI408" i="6" s="1"/>
  <c r="R1603" i="6"/>
  <c r="R1837" i="6"/>
  <c r="AI1837" i="6" s="1"/>
  <c r="R1888" i="6"/>
  <c r="AI1888" i="6" s="1"/>
  <c r="R532" i="6"/>
  <c r="AI532" i="6" s="1"/>
  <c r="R1323" i="6"/>
  <c r="AI1323" i="6" s="1"/>
  <c r="R1775" i="6"/>
  <c r="AI1775" i="6" s="1"/>
  <c r="R268" i="6"/>
  <c r="R999" i="6"/>
  <c r="AI999" i="6" s="1"/>
  <c r="R1758" i="6"/>
  <c r="AI1758" i="6" s="1"/>
  <c r="R1044" i="6"/>
  <c r="R738" i="6"/>
  <c r="AI738" i="6" s="1"/>
  <c r="R1472" i="6"/>
  <c r="AI1472" i="6" s="1"/>
  <c r="R1080" i="6"/>
  <c r="R1792" i="6"/>
  <c r="AI1792" i="6" s="1"/>
  <c r="R377" i="6"/>
  <c r="AI377" i="6" s="1"/>
  <c r="R700" i="6"/>
  <c r="AI700" i="6" s="1"/>
  <c r="R350" i="6"/>
  <c r="R536" i="6"/>
  <c r="AI536" i="6" s="1"/>
  <c r="R1010" i="6"/>
  <c r="AI1010" i="6" s="1"/>
  <c r="R865" i="6"/>
  <c r="R1334" i="6"/>
  <c r="R54" i="6"/>
  <c r="AI54" i="6" s="1"/>
  <c r="R499" i="6"/>
  <c r="AI499" i="6" s="1"/>
  <c r="R1699" i="6"/>
  <c r="AI1699" i="6" s="1"/>
  <c r="R283" i="6"/>
  <c r="R1242" i="6"/>
  <c r="AI1242" i="6" s="1"/>
  <c r="R1500" i="6"/>
  <c r="AI1500" i="6" s="1"/>
  <c r="R83" i="6"/>
  <c r="AI83" i="6" s="1"/>
  <c r="R404" i="6"/>
  <c r="AI404" i="6" s="1"/>
  <c r="R1132" i="6"/>
  <c r="AI1132" i="6" s="1"/>
  <c r="R505" i="6"/>
  <c r="R928" i="6"/>
  <c r="R1524" i="6"/>
  <c r="R834" i="6"/>
  <c r="R1341" i="6"/>
  <c r="AI1341" i="6" s="1"/>
  <c r="R1541" i="6"/>
  <c r="R110" i="6"/>
  <c r="AI110" i="6" s="1"/>
  <c r="R339" i="6"/>
  <c r="R529" i="6"/>
  <c r="AI529" i="6" s="1"/>
  <c r="R590" i="6"/>
  <c r="AI590" i="6" s="1"/>
  <c r="R956" i="6"/>
  <c r="AI956" i="6" s="1"/>
  <c r="R685" i="6"/>
  <c r="R1267" i="6"/>
  <c r="AI1267" i="6" s="1"/>
  <c r="R129" i="6"/>
  <c r="AI129" i="6" s="1"/>
  <c r="R305" i="6"/>
  <c r="AI305" i="6" s="1"/>
  <c r="R1340" i="6"/>
  <c r="R595" i="6"/>
  <c r="R227" i="6"/>
  <c r="R1084" i="6"/>
  <c r="R636" i="6"/>
  <c r="AI636" i="6" s="1"/>
  <c r="R1843" i="6"/>
  <c r="R1545" i="6"/>
  <c r="R1351" i="6"/>
  <c r="R411" i="6"/>
  <c r="R570" i="6"/>
  <c r="R568" i="6"/>
  <c r="R1870" i="6"/>
  <c r="R1548" i="6"/>
  <c r="R1360" i="6"/>
  <c r="R520" i="6"/>
  <c r="AI520" i="6" s="1"/>
  <c r="R1604" i="6"/>
  <c r="R624" i="6"/>
  <c r="AI624" i="6" s="1"/>
  <c r="R28" i="6"/>
  <c r="R1763" i="6"/>
  <c r="AI1763" i="6" s="1"/>
  <c r="R1681" i="6"/>
  <c r="R209" i="6"/>
  <c r="R386" i="6"/>
  <c r="R313" i="6"/>
  <c r="R531" i="6"/>
  <c r="R1093" i="6"/>
  <c r="R422" i="6"/>
  <c r="R391" i="6"/>
  <c r="AI391" i="6" s="1"/>
  <c r="R1321" i="6"/>
  <c r="R255" i="6"/>
  <c r="AI255" i="6" s="1"/>
  <c r="R1023" i="6"/>
  <c r="R196" i="6"/>
  <c r="R1252" i="6"/>
  <c r="R410" i="6"/>
  <c r="AI410" i="6" s="1"/>
  <c r="R55" i="6"/>
  <c r="R207" i="6"/>
  <c r="AI207" i="6" s="1"/>
  <c r="R1304" i="6"/>
  <c r="R1473" i="6"/>
  <c r="R1307" i="6"/>
  <c r="R710" i="6"/>
  <c r="R525" i="6"/>
  <c r="R90" i="6"/>
  <c r="R519" i="6"/>
  <c r="R220" i="6"/>
  <c r="R18" i="6"/>
  <c r="R952" i="6"/>
  <c r="R331" i="6"/>
  <c r="R811" i="6"/>
  <c r="R348" i="6"/>
  <c r="R202" i="6"/>
  <c r="R71" i="6"/>
  <c r="R31" i="6"/>
  <c r="AI31" i="6" s="1"/>
  <c r="R649" i="6"/>
  <c r="R1299" i="6"/>
  <c r="R1236" i="6"/>
  <c r="R1173" i="6"/>
  <c r="R896" i="6"/>
  <c r="R1806" i="6"/>
  <c r="AI1806" i="6" s="1"/>
  <c r="R183" i="6"/>
  <c r="R621" i="6"/>
  <c r="AI621" i="6" s="1"/>
  <c r="R716" i="6"/>
  <c r="R76" i="6"/>
  <c r="R235" i="6"/>
  <c r="R343" i="6"/>
  <c r="AI343" i="6" s="1"/>
  <c r="R1156" i="6"/>
  <c r="R1686" i="6"/>
  <c r="AI1686" i="6" s="1"/>
  <c r="R435" i="6"/>
  <c r="R1081" i="6"/>
  <c r="R792" i="6"/>
  <c r="R1003" i="6"/>
  <c r="R566" i="6"/>
  <c r="R137" i="6"/>
  <c r="R1807" i="6"/>
  <c r="R387" i="6"/>
  <c r="R1098" i="6"/>
  <c r="R744" i="6"/>
  <c r="AI744" i="6" s="1"/>
  <c r="R1754" i="6"/>
  <c r="R1192" i="6"/>
  <c r="AI1192" i="6" s="1"/>
  <c r="R766" i="6"/>
  <c r="R1354" i="6"/>
  <c r="R763" i="6"/>
  <c r="R823" i="6"/>
  <c r="R1703" i="6"/>
  <c r="R1315" i="6"/>
  <c r="AI1315" i="6" s="1"/>
  <c r="R252" i="6"/>
  <c r="R1449" i="6"/>
  <c r="AI1449" i="6" s="1"/>
  <c r="R890" i="6"/>
  <c r="R383" i="6"/>
  <c r="AI383" i="6" s="1"/>
  <c r="X1879" i="6"/>
  <c r="AO1879" i="6" s="1"/>
  <c r="V1883" i="6"/>
  <c r="AM1883" i="6" s="1"/>
  <c r="X1888" i="6"/>
  <c r="AO1888" i="6" s="1"/>
  <c r="X1900" i="6"/>
  <c r="AO1900" i="6" s="1"/>
  <c r="X1904" i="6"/>
  <c r="AO1904" i="6" s="1"/>
  <c r="U1897" i="6"/>
  <c r="AL1897" i="6" s="1"/>
  <c r="X1886" i="6"/>
  <c r="AO1886" i="6" s="1"/>
  <c r="V1887" i="6"/>
  <c r="AM1887" i="6" s="1"/>
  <c r="V247" i="6"/>
  <c r="AM247" i="6" s="1"/>
  <c r="S574" i="6"/>
  <c r="AJ574" i="6" s="1"/>
  <c r="X284" i="6"/>
  <c r="AO284" i="6" s="1"/>
  <c r="V524" i="6"/>
  <c r="AM524" i="6" s="1"/>
  <c r="X766" i="6"/>
  <c r="AO766" i="6" s="1"/>
  <c r="S920" i="6"/>
  <c r="AJ920" i="6" s="1"/>
  <c r="S487" i="6"/>
  <c r="AJ487" i="6" s="1"/>
  <c r="X331" i="6"/>
  <c r="AO331" i="6" s="1"/>
  <c r="V726" i="6"/>
  <c r="AM726" i="6" s="1"/>
  <c r="AF789" i="6"/>
  <c r="X406" i="6"/>
  <c r="AO406" i="6" s="1"/>
  <c r="X302" i="6"/>
  <c r="AO302" i="6" s="1"/>
  <c r="X860" i="6"/>
  <c r="AO860" i="6" s="1"/>
  <c r="U1118" i="6"/>
  <c r="AL1118" i="6" s="1"/>
  <c r="S769" i="6"/>
  <c r="AJ769" i="6" s="1"/>
  <c r="V1614" i="6"/>
  <c r="AM1614" i="6" s="1"/>
  <c r="W397" i="6"/>
  <c r="AN397" i="6" s="1"/>
  <c r="U264" i="6"/>
  <c r="AL264" i="6" s="1"/>
  <c r="W348" i="6"/>
  <c r="AN348" i="6" s="1"/>
  <c r="U861" i="6"/>
  <c r="AL861" i="6" s="1"/>
  <c r="S1220" i="6"/>
  <c r="AJ1220" i="6" s="1"/>
  <c r="S1185" i="6"/>
  <c r="AJ1185" i="6" s="1"/>
  <c r="X1538" i="6"/>
  <c r="AO1538" i="6" s="1"/>
  <c r="S467" i="6"/>
  <c r="AJ467" i="6" s="1"/>
  <c r="S889" i="6"/>
  <c r="AJ889" i="6" s="1"/>
  <c r="U1404" i="6"/>
  <c r="AL1404" i="6" s="1"/>
  <c r="V302" i="6"/>
  <c r="AM302" i="6" s="1"/>
  <c r="W442" i="6"/>
  <c r="AN442" i="6" s="1"/>
  <c r="R378" i="6"/>
  <c r="AI378" i="6" s="1"/>
  <c r="R1482" i="6"/>
  <c r="AI1482" i="6" s="1"/>
  <c r="R611" i="6"/>
  <c r="R65" i="6"/>
  <c r="AI65" i="6" s="1"/>
  <c r="R1131" i="6"/>
  <c r="R996" i="6"/>
  <c r="R372" i="6"/>
  <c r="AI372" i="6" s="1"/>
  <c r="R788" i="6"/>
  <c r="AI788" i="6" s="1"/>
  <c r="R858" i="6"/>
  <c r="R666" i="6"/>
  <c r="AI666" i="6" s="1"/>
  <c r="R549" i="6"/>
  <c r="AI549" i="6" s="1"/>
  <c r="R224" i="6"/>
  <c r="R1397" i="6"/>
  <c r="R291" i="6"/>
  <c r="R315" i="6"/>
  <c r="AI315" i="6" s="1"/>
  <c r="R462" i="6"/>
  <c r="AI462" i="6" s="1"/>
  <c r="R88" i="6"/>
  <c r="AI88" i="6" s="1"/>
  <c r="R913" i="6"/>
  <c r="R1239" i="6"/>
  <c r="AI1239" i="6" s="1"/>
  <c r="R1801" i="6"/>
  <c r="AI1801" i="6" s="1"/>
  <c r="R991" i="6"/>
  <c r="AI991" i="6" s="1"/>
  <c r="R1789" i="6"/>
  <c r="AI1789" i="6" s="1"/>
  <c r="R1583" i="6"/>
  <c r="R599" i="6"/>
  <c r="AI599" i="6" s="1"/>
  <c r="R481" i="6"/>
  <c r="AI481" i="6" s="1"/>
  <c r="R1528" i="6"/>
  <c r="AI1528" i="6" s="1"/>
  <c r="R1417" i="6"/>
  <c r="R1187" i="6"/>
  <c r="AI1187" i="6" s="1"/>
  <c r="R1493" i="6"/>
  <c r="AI1493" i="6" s="1"/>
  <c r="R1767" i="6"/>
  <c r="AI1767" i="6" s="1"/>
  <c r="R16" i="6"/>
  <c r="AI16" i="6" s="1"/>
  <c r="R583" i="6"/>
  <c r="AI583" i="6" s="1"/>
  <c r="R1049" i="6"/>
  <c r="R648" i="6"/>
  <c r="R1450" i="6"/>
  <c r="R26" i="6"/>
  <c r="AI26" i="6" s="1"/>
  <c r="R594" i="6"/>
  <c r="R1253" i="6"/>
  <c r="AI1253" i="6" s="1"/>
  <c r="R298" i="6"/>
  <c r="R144" i="6"/>
  <c r="AI144" i="6" s="1"/>
  <c r="R1511" i="6"/>
  <c r="R1713" i="6"/>
  <c r="R432" i="6"/>
  <c r="R683" i="6"/>
  <c r="R626" i="6"/>
  <c r="AI626" i="6" s="1"/>
  <c r="R831" i="6"/>
  <c r="AI831" i="6" s="1"/>
  <c r="R1640" i="6"/>
  <c r="AI1640" i="6" s="1"/>
  <c r="R1591" i="6"/>
  <c r="AI1591" i="6" s="1"/>
  <c r="R1058" i="6"/>
  <c r="AI1058" i="6" s="1"/>
  <c r="R1739" i="6"/>
  <c r="AI1739" i="6" s="1"/>
  <c r="R1273" i="6"/>
  <c r="AI1273" i="6" s="1"/>
  <c r="R273" i="6"/>
  <c r="AI273" i="6" s="1"/>
  <c r="R862" i="6"/>
  <c r="R543" i="6"/>
  <c r="AI543" i="6" s="1"/>
  <c r="R757" i="6"/>
  <c r="R112" i="6"/>
  <c r="AI112" i="6" s="1"/>
  <c r="R178" i="6"/>
  <c r="AI178" i="6" s="1"/>
  <c r="R748" i="6"/>
  <c r="AI748" i="6" s="1"/>
  <c r="R689" i="6"/>
  <c r="AI689" i="6" s="1"/>
  <c r="R461" i="6"/>
  <c r="AI461" i="6" s="1"/>
  <c r="R1405" i="6"/>
  <c r="AI1405" i="6" s="1"/>
  <c r="R73" i="6"/>
  <c r="AI73" i="6" s="1"/>
  <c r="R1516" i="6"/>
  <c r="R720" i="6"/>
  <c r="AI720" i="6" s="1"/>
  <c r="R1772" i="6"/>
  <c r="R680" i="6"/>
  <c r="AI680" i="6" s="1"/>
  <c r="R445" i="6"/>
  <c r="AI445" i="6" s="1"/>
  <c r="R1562" i="6"/>
  <c r="AI1562" i="6" s="1"/>
  <c r="R483" i="6"/>
  <c r="R1087" i="6"/>
  <c r="AI1087" i="6" s="1"/>
  <c r="R1193" i="6"/>
  <c r="R1848" i="6"/>
  <c r="R1611" i="6"/>
  <c r="R1453" i="6"/>
  <c r="R1243" i="6"/>
  <c r="AI1243" i="6" s="1"/>
  <c r="R1127" i="6"/>
  <c r="R544" i="6"/>
  <c r="AI544" i="6" s="1"/>
  <c r="R475" i="6"/>
  <c r="AI475" i="6" s="1"/>
  <c r="R1184" i="6"/>
  <c r="R573" i="6"/>
  <c r="R1271" i="6"/>
  <c r="R508" i="6"/>
  <c r="AI508" i="6" s="1"/>
  <c r="R1719" i="6"/>
  <c r="R628" i="6"/>
  <c r="AI628" i="6" s="1"/>
  <c r="R691" i="6"/>
  <c r="R1760" i="6"/>
  <c r="AI1760" i="6" s="1"/>
  <c r="R1099" i="6"/>
  <c r="AI1099" i="6" s="1"/>
  <c r="R1757" i="6"/>
  <c r="AI1757" i="6" s="1"/>
  <c r="R1669" i="6"/>
  <c r="AI1669" i="6" s="1"/>
  <c r="R24" i="6"/>
  <c r="AI24" i="6" s="1"/>
  <c r="R1431" i="6"/>
  <c r="R108" i="6"/>
  <c r="AI108" i="6" s="1"/>
  <c r="R1109" i="6"/>
  <c r="R1067" i="6"/>
  <c r="AI1067" i="6" s="1"/>
  <c r="R948" i="6"/>
  <c r="R641" i="6"/>
  <c r="AI641" i="6" s="1"/>
  <c r="R755" i="6"/>
  <c r="AI755" i="6" s="1"/>
  <c r="R1814" i="6"/>
  <c r="AI1814" i="6" s="1"/>
  <c r="R1094" i="6"/>
  <c r="AI1094" i="6" s="1"/>
  <c r="R1483" i="6"/>
  <c r="AI1483" i="6" s="1"/>
  <c r="R1762" i="6"/>
  <c r="AI1762" i="6" s="1"/>
  <c r="R1670" i="6"/>
  <c r="R579" i="6"/>
  <c r="R455" i="6"/>
  <c r="R1632" i="6"/>
  <c r="AI1632" i="6" s="1"/>
  <c r="R704" i="6"/>
  <c r="AI704" i="6" s="1"/>
  <c r="R490" i="6"/>
  <c r="AI490" i="6" s="1"/>
  <c r="R286" i="6"/>
  <c r="R458" i="6"/>
  <c r="R701" i="6"/>
  <c r="AI701" i="6" s="1"/>
  <c r="R1160" i="6"/>
  <c r="R388" i="6"/>
  <c r="R695" i="6"/>
  <c r="R821" i="6"/>
  <c r="AI821" i="6" s="1"/>
  <c r="V1129" i="6"/>
  <c r="AM1129" i="6" s="1"/>
  <c r="AE1129" i="6"/>
  <c r="V831" i="6"/>
  <c r="AM831" i="6" s="1"/>
  <c r="AE831" i="6"/>
  <c r="S1592" i="6"/>
  <c r="AJ1592" i="6" s="1"/>
  <c r="AB1592" i="6"/>
  <c r="W895" i="6"/>
  <c r="AN895" i="6" s="1"/>
  <c r="AF895" i="6"/>
  <c r="V1774" i="6"/>
  <c r="AM1774" i="6" s="1"/>
  <c r="AE1774" i="6"/>
  <c r="U248" i="6"/>
  <c r="AL248" i="6" s="1"/>
  <c r="AD248" i="6"/>
  <c r="V1757" i="6"/>
  <c r="AM1757" i="6" s="1"/>
  <c r="AE1757" i="6"/>
  <c r="X464" i="6"/>
  <c r="AO464" i="6" s="1"/>
  <c r="AG464" i="6"/>
  <c r="W1001" i="6"/>
  <c r="AN1001" i="6" s="1"/>
  <c r="AF1001" i="6"/>
  <c r="V386" i="6"/>
  <c r="AM386" i="6" s="1"/>
  <c r="AE386" i="6"/>
  <c r="W170" i="6"/>
  <c r="AN170" i="6" s="1"/>
  <c r="AF170" i="6"/>
  <c r="W310" i="6"/>
  <c r="AN310" i="6" s="1"/>
  <c r="AF310" i="6"/>
  <c r="V1216" i="6"/>
  <c r="AM1216" i="6" s="1"/>
  <c r="AE1216" i="6"/>
  <c r="W1321" i="6"/>
  <c r="AN1321" i="6" s="1"/>
  <c r="AF1321" i="6"/>
  <c r="S492" i="6"/>
  <c r="AJ492" i="6" s="1"/>
  <c r="AB492" i="6"/>
  <c r="V986" i="6"/>
  <c r="AM986" i="6" s="1"/>
  <c r="AE986" i="6"/>
  <c r="W422" i="6"/>
  <c r="AN422" i="6" s="1"/>
  <c r="AF422" i="6"/>
  <c r="X1248" i="6"/>
  <c r="AO1248" i="6" s="1"/>
  <c r="AG1248" i="6"/>
  <c r="V1690" i="6"/>
  <c r="AM1690" i="6" s="1"/>
  <c r="AE1690" i="6"/>
  <c r="W1337" i="6"/>
  <c r="AN1337" i="6" s="1"/>
  <c r="AF1337" i="6"/>
  <c r="W329" i="6"/>
  <c r="AN329" i="6" s="1"/>
  <c r="AF329" i="6"/>
  <c r="S121" i="6"/>
  <c r="AJ121" i="6" s="1"/>
  <c r="AB121" i="6"/>
  <c r="S969" i="6"/>
  <c r="AJ969" i="6" s="1"/>
  <c r="AB969" i="6"/>
  <c r="U1243" i="6"/>
  <c r="AL1243" i="6" s="1"/>
  <c r="AD1243" i="6"/>
  <c r="W1175" i="6"/>
  <c r="AN1175" i="6" s="1"/>
  <c r="AF1175" i="6"/>
  <c r="X1419" i="6"/>
  <c r="AO1419" i="6" s="1"/>
  <c r="AG1419" i="6"/>
  <c r="X62" i="6"/>
  <c r="AO62" i="6" s="1"/>
  <c r="AG62" i="6"/>
  <c r="U1608" i="6"/>
  <c r="AL1608" i="6" s="1"/>
  <c r="AD1608" i="6"/>
  <c r="X1251" i="6"/>
  <c r="AO1251" i="6" s="1"/>
  <c r="AG1251" i="6"/>
  <c r="X1631" i="6"/>
  <c r="AO1631" i="6" s="1"/>
  <c r="X156" i="6"/>
  <c r="AO156" i="6" s="1"/>
  <c r="X379" i="6"/>
  <c r="AO379" i="6" s="1"/>
  <c r="U190" i="6"/>
  <c r="AL190" i="6" s="1"/>
  <c r="S45" i="6"/>
  <c r="AJ45" i="6" s="1"/>
  <c r="S1617" i="6"/>
  <c r="AJ1617" i="6" s="1"/>
  <c r="S652" i="6"/>
  <c r="AJ652" i="6" s="1"/>
  <c r="S328" i="6"/>
  <c r="AJ328" i="6" s="1"/>
  <c r="V1610" i="6"/>
  <c r="AM1610" i="6" s="1"/>
  <c r="S99" i="6"/>
  <c r="AJ99" i="6" s="1"/>
  <c r="U361" i="6"/>
  <c r="AL361" i="6" s="1"/>
  <c r="S1696" i="6"/>
  <c r="AJ1696" i="6" s="1"/>
  <c r="U12" i="6"/>
  <c r="AL12" i="6" s="1"/>
  <c r="X103" i="6"/>
  <c r="AO103" i="6" s="1"/>
  <c r="R867" i="6"/>
  <c r="R356" i="6"/>
  <c r="AI356" i="6" s="1"/>
  <c r="R1612" i="6"/>
  <c r="R1477" i="6"/>
  <c r="AI1477" i="6" s="1"/>
  <c r="R898" i="6"/>
  <c r="AI898" i="6" s="1"/>
  <c r="R521" i="6"/>
  <c r="AI521" i="6" s="1"/>
  <c r="R534" i="6"/>
  <c r="AI534" i="6" s="1"/>
  <c r="R963" i="6"/>
  <c r="AI963" i="6" s="1"/>
  <c r="R1040" i="6"/>
  <c r="R306" i="6"/>
  <c r="AI306" i="6" s="1"/>
  <c r="R476" i="6"/>
  <c r="R211" i="6"/>
  <c r="AI211" i="6" s="1"/>
  <c r="R653" i="6"/>
  <c r="R1547" i="6"/>
  <c r="AI1547" i="6" s="1"/>
  <c r="R233" i="6"/>
  <c r="R251" i="6"/>
  <c r="AI251" i="6" s="1"/>
  <c r="R711" i="6"/>
  <c r="R1115" i="6"/>
  <c r="R1620" i="6"/>
  <c r="AI1620" i="6" s="1"/>
  <c r="R147" i="6"/>
  <c r="AI147" i="6" s="1"/>
  <c r="R1748" i="6"/>
  <c r="AI1748" i="6" s="1"/>
  <c r="R1361" i="6"/>
  <c r="AI1361" i="6" s="1"/>
  <c r="R1097" i="6"/>
  <c r="AI1097" i="6" s="1"/>
  <c r="R1820" i="6"/>
  <c r="AI1820" i="6" s="1"/>
  <c r="R893" i="6"/>
  <c r="R959" i="6"/>
  <c r="AI959" i="6" s="1"/>
  <c r="R215" i="6"/>
  <c r="AI215" i="6" s="1"/>
  <c r="R1167" i="6"/>
  <c r="AI1167" i="6" s="1"/>
  <c r="R562" i="6"/>
  <c r="AI562" i="6" s="1"/>
  <c r="R464" i="6"/>
  <c r="AI464" i="6" s="1"/>
  <c r="R1446" i="6"/>
  <c r="R171" i="6"/>
  <c r="AI171" i="6" s="1"/>
  <c r="R1636" i="6"/>
  <c r="AI1636" i="6" s="1"/>
  <c r="R1755" i="6"/>
  <c r="AI1755" i="6" s="1"/>
  <c r="R485" i="6"/>
  <c r="AI485" i="6" s="1"/>
  <c r="R965" i="6"/>
  <c r="AI965" i="6" s="1"/>
  <c r="R1616" i="6"/>
  <c r="R1355" i="6"/>
  <c r="AI1355" i="6" s="1"/>
  <c r="R1478" i="6"/>
  <c r="AI1478" i="6" s="1"/>
  <c r="R1575" i="6"/>
  <c r="AI1575" i="6" s="1"/>
  <c r="R392" i="6"/>
  <c r="AI392" i="6" s="1"/>
  <c r="R851" i="6"/>
  <c r="AI851" i="6" s="1"/>
  <c r="R557" i="6"/>
  <c r="R382" i="6"/>
  <c r="AI382" i="6" s="1"/>
  <c r="R561" i="6"/>
  <c r="AI561" i="6" s="1"/>
  <c r="R294" i="6"/>
  <c r="AI294" i="6" s="1"/>
  <c r="R1443" i="6"/>
  <c r="AI1443" i="6" s="1"/>
  <c r="R774" i="6"/>
  <c r="AI774" i="6" s="1"/>
  <c r="R1289" i="6"/>
  <c r="R1359" i="6"/>
  <c r="AI1359" i="6" s="1"/>
  <c r="R1798" i="6"/>
  <c r="AI1798" i="6" s="1"/>
  <c r="R205" i="6"/>
  <c r="AI205" i="6" s="1"/>
  <c r="R1170" i="6"/>
  <c r="R1784" i="6"/>
  <c r="AI1784" i="6" s="1"/>
  <c r="R1492" i="6"/>
  <c r="R63" i="6"/>
  <c r="R269" i="6"/>
  <c r="R1270" i="6"/>
  <c r="R111" i="6"/>
  <c r="R1445" i="6"/>
  <c r="AI1445" i="6" s="1"/>
  <c r="R765" i="6"/>
  <c r="R526" i="6"/>
  <c r="AI526" i="6" s="1"/>
  <c r="R791" i="6"/>
  <c r="R263" i="6"/>
  <c r="AI263" i="6" s="1"/>
  <c r="R657" i="6"/>
  <c r="R236" i="6"/>
  <c r="R453" i="6"/>
  <c r="R335" i="6"/>
  <c r="U1891" i="6"/>
  <c r="AL1891" i="6" s="1"/>
  <c r="V1880" i="6"/>
  <c r="AM1880" i="6" s="1"/>
  <c r="S1905" i="6"/>
  <c r="AJ1905" i="6" s="1"/>
  <c r="S636" i="6"/>
  <c r="AJ636" i="6" s="1"/>
  <c r="V262" i="6"/>
  <c r="AM262" i="6" s="1"/>
  <c r="S180" i="6"/>
  <c r="AJ180" i="6" s="1"/>
  <c r="S1818" i="6"/>
  <c r="AJ1818" i="6" s="1"/>
  <c r="AF182" i="6"/>
  <c r="AD668" i="6"/>
  <c r="V1462" i="6"/>
  <c r="AM1462" i="6" s="1"/>
  <c r="V486" i="6"/>
  <c r="AM486" i="6" s="1"/>
  <c r="V1428" i="6"/>
  <c r="AM1428" i="6" s="1"/>
  <c r="AE1098" i="6"/>
  <c r="V1033" i="6"/>
  <c r="AM1033" i="6" s="1"/>
  <c r="AE437" i="6"/>
  <c r="AB1664" i="6"/>
  <c r="AD1306" i="6"/>
  <c r="AE366" i="6"/>
  <c r="S1249" i="6"/>
  <c r="AJ1249" i="6" s="1"/>
  <c r="S1525" i="6"/>
  <c r="AJ1525" i="6" s="1"/>
  <c r="S1178" i="6"/>
  <c r="AJ1178" i="6" s="1"/>
  <c r="S896" i="6"/>
  <c r="AJ896" i="6" s="1"/>
  <c r="AB1094" i="6"/>
  <c r="V1529" i="6"/>
  <c r="AM1529" i="6" s="1"/>
  <c r="S1386" i="6"/>
  <c r="AJ1386" i="6" s="1"/>
  <c r="AB1056" i="6"/>
  <c r="U125" i="6"/>
  <c r="AL125" i="6" s="1"/>
  <c r="X748" i="6"/>
  <c r="AO748" i="6" s="1"/>
  <c r="S341" i="6"/>
  <c r="AJ341" i="6" s="1"/>
  <c r="S860" i="6"/>
  <c r="AJ860" i="6" s="1"/>
  <c r="AB858" i="6"/>
  <c r="AG554" i="6"/>
  <c r="V1533" i="6"/>
  <c r="AM1533" i="6" s="1"/>
  <c r="V1569" i="6"/>
  <c r="AM1569" i="6" s="1"/>
  <c r="AE1470" i="6"/>
  <c r="X735" i="6"/>
  <c r="AO735" i="6" s="1"/>
  <c r="V1045" i="6"/>
  <c r="AM1045" i="6" s="1"/>
  <c r="U382" i="6"/>
  <c r="AL382" i="6" s="1"/>
  <c r="U916" i="6"/>
  <c r="AL916" i="6" s="1"/>
  <c r="AD950" i="6"/>
  <c r="AE1392" i="6"/>
  <c r="U1296" i="6"/>
  <c r="AL1296" i="6" s="1"/>
  <c r="U621" i="6"/>
  <c r="AL621" i="6" s="1"/>
  <c r="AB474" i="6"/>
  <c r="S1555" i="6"/>
  <c r="AJ1555" i="6" s="1"/>
  <c r="S1704" i="6"/>
  <c r="AJ1704" i="6" s="1"/>
  <c r="X650" i="6"/>
  <c r="AO650" i="6" s="1"/>
  <c r="AE857" i="6"/>
  <c r="V288" i="6"/>
  <c r="AM288" i="6" s="1"/>
  <c r="AE163" i="6"/>
  <c r="AG1055" i="6"/>
  <c r="V117" i="6"/>
  <c r="AM117" i="6" s="1"/>
  <c r="AE954" i="6"/>
  <c r="V140" i="6"/>
  <c r="AM140" i="6" s="1"/>
  <c r="S942" i="6"/>
  <c r="AJ942" i="6" s="1"/>
  <c r="U290" i="6"/>
  <c r="AL290" i="6" s="1"/>
  <c r="AD482" i="6"/>
  <c r="AE1179" i="6"/>
  <c r="AE567" i="6"/>
  <c r="AG553" i="6"/>
  <c r="AE1261" i="6"/>
  <c r="AE290" i="6"/>
  <c r="U710" i="6"/>
  <c r="AL710" i="6" s="1"/>
  <c r="AB374" i="6"/>
  <c r="V939" i="6"/>
  <c r="AM939" i="6" s="1"/>
  <c r="U985" i="6"/>
  <c r="AL985" i="6" s="1"/>
  <c r="W973" i="6"/>
  <c r="AN973" i="6" s="1"/>
  <c r="S1312" i="6"/>
  <c r="AJ1312" i="6" s="1"/>
  <c r="U553" i="6"/>
  <c r="AL553" i="6" s="1"/>
  <c r="V375" i="6"/>
  <c r="AM375" i="6" s="1"/>
  <c r="W62" i="6"/>
  <c r="AN62" i="6" s="1"/>
  <c r="AE1117" i="6"/>
  <c r="V607" i="6"/>
  <c r="AM607" i="6" s="1"/>
  <c r="W204" i="6"/>
  <c r="AN204" i="6" s="1"/>
  <c r="W961" i="6"/>
  <c r="AN961" i="6" s="1"/>
  <c r="V1672" i="6"/>
  <c r="AM1672" i="6" s="1"/>
  <c r="X573" i="6"/>
  <c r="AO573" i="6" s="1"/>
  <c r="V43" i="6"/>
  <c r="AM43" i="6" s="1"/>
  <c r="S1708" i="6"/>
  <c r="AJ1708" i="6" s="1"/>
  <c r="U185" i="6"/>
  <c r="AL185" i="6" s="1"/>
  <c r="AF774" i="6"/>
  <c r="AG148" i="6"/>
  <c r="AF524" i="6"/>
  <c r="AF1342" i="6"/>
  <c r="W188" i="6"/>
  <c r="AN188" i="6" s="1"/>
  <c r="AE1775" i="6"/>
  <c r="AE613" i="6"/>
  <c r="AG1407" i="6"/>
  <c r="W1107" i="6"/>
  <c r="AN1107" i="6" s="1"/>
  <c r="W39" i="6"/>
  <c r="AN39" i="6" s="1"/>
  <c r="V19" i="6"/>
  <c r="AM19" i="6" s="1"/>
  <c r="V31" i="6"/>
  <c r="AM31" i="6" s="1"/>
  <c r="AG909" i="6"/>
  <c r="X1497" i="6"/>
  <c r="AO1497" i="6" s="1"/>
  <c r="AB291" i="6"/>
  <c r="W30" i="6"/>
  <c r="AN30" i="6" s="1"/>
  <c r="W507" i="6"/>
  <c r="AN507" i="6" s="1"/>
  <c r="X846" i="6"/>
  <c r="AO846" i="6" s="1"/>
  <c r="X200" i="6"/>
  <c r="AO200" i="6" s="1"/>
  <c r="AD1349" i="6"/>
  <c r="S834" i="6"/>
  <c r="AJ834" i="6" s="1"/>
  <c r="S684" i="6"/>
  <c r="AJ684" i="6" s="1"/>
  <c r="V1265" i="6"/>
  <c r="AM1265" i="6" s="1"/>
  <c r="X1677" i="6"/>
  <c r="AO1677" i="6" s="1"/>
  <c r="V943" i="6"/>
  <c r="AM943" i="6" s="1"/>
  <c r="V678" i="6"/>
  <c r="AM678" i="6" s="1"/>
  <c r="S65" i="6"/>
  <c r="AJ65" i="6" s="1"/>
  <c r="S1682" i="6"/>
  <c r="AJ1682" i="6" s="1"/>
  <c r="W977" i="6"/>
  <c r="AN977" i="6" s="1"/>
  <c r="V129" i="6"/>
  <c r="AM129" i="6" s="1"/>
  <c r="V195" i="6"/>
  <c r="AM195" i="6" s="1"/>
  <c r="S1627" i="6"/>
  <c r="AJ1627" i="6" s="1"/>
  <c r="V677" i="6"/>
  <c r="AM677" i="6" s="1"/>
  <c r="X1002" i="6"/>
  <c r="AO1002" i="6" s="1"/>
  <c r="AD1801" i="6"/>
  <c r="W198" i="6"/>
  <c r="AN198" i="6" s="1"/>
  <c r="X428" i="6"/>
  <c r="AO428" i="6" s="1"/>
  <c r="S34" i="6"/>
  <c r="AJ34" i="6" s="1"/>
  <c r="V1073" i="6"/>
  <c r="AM1073" i="6" s="1"/>
  <c r="V1491" i="6"/>
  <c r="AM1491" i="6" s="1"/>
  <c r="S1212" i="6"/>
  <c r="AJ1212" i="6" s="1"/>
  <c r="U1181" i="6"/>
  <c r="AL1181" i="6" s="1"/>
  <c r="U1873" i="6"/>
  <c r="AL1873" i="6" s="1"/>
  <c r="V1895" i="6"/>
  <c r="AM1895" i="6" s="1"/>
  <c r="V1909" i="6"/>
  <c r="AM1909" i="6" s="1"/>
  <c r="S794" i="6"/>
  <c r="AJ794" i="6" s="1"/>
  <c r="V24" i="6"/>
  <c r="AM24" i="6" s="1"/>
  <c r="S551" i="6"/>
  <c r="AJ551" i="6" s="1"/>
  <c r="S954" i="6"/>
  <c r="AJ954" i="6" s="1"/>
  <c r="S862" i="6"/>
  <c r="AJ862" i="6" s="1"/>
  <c r="S1168" i="6"/>
  <c r="AJ1168" i="6" s="1"/>
  <c r="V632" i="6"/>
  <c r="AM632" i="6" s="1"/>
  <c r="X723" i="6"/>
  <c r="AO723" i="6" s="1"/>
  <c r="V1752" i="6"/>
  <c r="AM1752" i="6" s="1"/>
  <c r="V1207" i="6"/>
  <c r="AM1207" i="6" s="1"/>
  <c r="U925" i="6"/>
  <c r="AL925" i="6" s="1"/>
  <c r="S980" i="6"/>
  <c r="AJ980" i="6" s="1"/>
  <c r="V639" i="6"/>
  <c r="AM639" i="6" s="1"/>
  <c r="U996" i="6"/>
  <c r="AL996" i="6" s="1"/>
  <c r="V454" i="6"/>
  <c r="AM454" i="6" s="1"/>
  <c r="V1083" i="6"/>
  <c r="AM1083" i="6" s="1"/>
  <c r="S836" i="6"/>
  <c r="AJ836" i="6" s="1"/>
  <c r="S1563" i="6"/>
  <c r="AJ1563" i="6" s="1"/>
  <c r="V1219" i="6"/>
  <c r="AM1219" i="6" s="1"/>
  <c r="S688" i="6"/>
  <c r="AJ688" i="6" s="1"/>
  <c r="V913" i="6"/>
  <c r="AM913" i="6" s="1"/>
  <c r="U959" i="6"/>
  <c r="AL959" i="6" s="1"/>
  <c r="S1450" i="6"/>
  <c r="AJ1450" i="6" s="1"/>
  <c r="V1287" i="6"/>
  <c r="AM1287" i="6" s="1"/>
  <c r="S678" i="6"/>
  <c r="AJ678" i="6" s="1"/>
  <c r="S1108" i="6"/>
  <c r="AJ1108" i="6" s="1"/>
  <c r="U905" i="6"/>
  <c r="AL905" i="6" s="1"/>
  <c r="U148" i="6"/>
  <c r="AL148" i="6" s="1"/>
  <c r="U885" i="6"/>
  <c r="AL885" i="6" s="1"/>
  <c r="S1561" i="6"/>
  <c r="AJ1561" i="6" s="1"/>
  <c r="U591" i="6"/>
  <c r="AL591" i="6" s="1"/>
  <c r="V1204" i="6"/>
  <c r="AM1204" i="6" s="1"/>
  <c r="X837" i="6"/>
  <c r="AO837" i="6" s="1"/>
  <c r="U746" i="6"/>
  <c r="AL746" i="6" s="1"/>
  <c r="V232" i="6"/>
  <c r="AM232" i="6" s="1"/>
  <c r="V626" i="6"/>
  <c r="AM626" i="6" s="1"/>
  <c r="X335" i="6"/>
  <c r="AO335" i="6" s="1"/>
  <c r="U956" i="6"/>
  <c r="AL956" i="6" s="1"/>
  <c r="S1080" i="6"/>
  <c r="AJ1080" i="6" s="1"/>
  <c r="U791" i="6"/>
  <c r="AL791" i="6" s="1"/>
  <c r="V357" i="6"/>
  <c r="AM357" i="6" s="1"/>
  <c r="W894" i="6"/>
  <c r="AN894" i="6" s="1"/>
  <c r="V388" i="6"/>
  <c r="AM388" i="6" s="1"/>
  <c r="W165" i="6"/>
  <c r="AN165" i="6" s="1"/>
  <c r="V1730" i="6"/>
  <c r="AM1730" i="6" s="1"/>
  <c r="S33" i="6"/>
  <c r="AJ33" i="6" s="1"/>
  <c r="U473" i="6"/>
  <c r="AL473" i="6" s="1"/>
  <c r="X459" i="6"/>
  <c r="AO459" i="6" s="1"/>
  <c r="V344" i="6"/>
  <c r="AM344" i="6" s="1"/>
  <c r="W716" i="6"/>
  <c r="AN716" i="6" s="1"/>
  <c r="W482" i="6"/>
  <c r="AN482" i="6" s="1"/>
  <c r="U124" i="6"/>
  <c r="AL124" i="6" s="1"/>
  <c r="S167" i="6"/>
  <c r="AJ167" i="6" s="1"/>
  <c r="U235" i="6"/>
  <c r="AL235" i="6" s="1"/>
  <c r="S51" i="6"/>
  <c r="AJ51" i="6" s="1"/>
  <c r="V1718" i="6"/>
  <c r="AM1718" i="6" s="1"/>
  <c r="X1015" i="6"/>
  <c r="AO1015" i="6" s="1"/>
  <c r="W331" i="6"/>
  <c r="AN331" i="6" s="1"/>
  <c r="S301" i="6"/>
  <c r="AJ301" i="6" s="1"/>
  <c r="V1665" i="6"/>
  <c r="AM1665" i="6" s="1"/>
  <c r="V843" i="6"/>
  <c r="AM843" i="6" s="1"/>
  <c r="W686" i="6"/>
  <c r="AN686" i="6" s="1"/>
  <c r="S88" i="6"/>
  <c r="AJ88" i="6" s="1"/>
  <c r="S1141" i="6"/>
  <c r="AJ1141" i="6" s="1"/>
  <c r="W275" i="6"/>
  <c r="AN275" i="6" s="1"/>
  <c r="X1769" i="6"/>
  <c r="AO1769" i="6" s="1"/>
  <c r="W1070" i="6"/>
  <c r="AN1070" i="6" s="1"/>
  <c r="V1729" i="6"/>
  <c r="AM1729" i="6" s="1"/>
  <c r="X1498" i="6"/>
  <c r="AO1498" i="6" s="1"/>
  <c r="U943" i="6"/>
  <c r="AL943" i="6" s="1"/>
  <c r="U949" i="6"/>
  <c r="AL949" i="6" s="1"/>
  <c r="S1059" i="6"/>
  <c r="AJ1059" i="6" s="1"/>
  <c r="S737" i="6"/>
  <c r="AJ737" i="6" s="1"/>
  <c r="X1816" i="6"/>
  <c r="AO1816" i="6" s="1"/>
  <c r="X1086" i="6"/>
  <c r="AO1086" i="6" s="1"/>
  <c r="W1556" i="6"/>
  <c r="AN1556" i="6" s="1"/>
  <c r="U1353" i="6"/>
  <c r="AL1353" i="6" s="1"/>
  <c r="W1034" i="6"/>
  <c r="AN1034" i="6" s="1"/>
  <c r="U161" i="6"/>
  <c r="AL161" i="6" s="1"/>
  <c r="AF1283" i="6"/>
  <c r="X1271" i="6"/>
  <c r="AO1271" i="6" s="1"/>
  <c r="X1810" i="6"/>
  <c r="AO1810" i="6" s="1"/>
  <c r="W353" i="6"/>
  <c r="AN353" i="6" s="1"/>
  <c r="U230" i="6"/>
  <c r="AL230" i="6" s="1"/>
  <c r="S168" i="6"/>
  <c r="AJ168" i="6" s="1"/>
  <c r="U108" i="6"/>
  <c r="AL108" i="6" s="1"/>
  <c r="V322" i="6"/>
  <c r="AM322" i="6" s="1"/>
  <c r="W1194" i="6"/>
  <c r="AN1194" i="6" s="1"/>
  <c r="V203" i="6"/>
  <c r="AM203" i="6" s="1"/>
  <c r="S534" i="6"/>
  <c r="AJ534" i="6" s="1"/>
  <c r="AD1107" i="6"/>
  <c r="AG1411" i="6"/>
  <c r="AB651" i="6"/>
  <c r="AD145" i="6"/>
  <c r="V800" i="6"/>
  <c r="AM800" i="6" s="1"/>
  <c r="S228" i="6"/>
  <c r="AJ228" i="6" s="1"/>
  <c r="S58" i="6"/>
  <c r="AJ58" i="6" s="1"/>
  <c r="U178" i="6"/>
  <c r="AL178" i="6" s="1"/>
  <c r="S1698" i="6"/>
  <c r="AJ1698" i="6" s="1"/>
  <c r="S255" i="6"/>
  <c r="AJ255" i="6" s="1"/>
  <c r="S411" i="6"/>
  <c r="AJ411" i="6" s="1"/>
  <c r="V511" i="6"/>
  <c r="AM511" i="6" s="1"/>
  <c r="U422" i="6"/>
  <c r="AL422" i="6" s="1"/>
  <c r="V594" i="6"/>
  <c r="AM594" i="6" s="1"/>
  <c r="V1173" i="6"/>
  <c r="AM1173" i="6" s="1"/>
  <c r="W104" i="6"/>
  <c r="AN104" i="6" s="1"/>
  <c r="W617" i="6"/>
  <c r="AN617" i="6" s="1"/>
  <c r="V552" i="6"/>
  <c r="AM552" i="6" s="1"/>
  <c r="W778" i="6"/>
  <c r="AN778" i="6" s="1"/>
  <c r="V254" i="6"/>
  <c r="AM254" i="6" s="1"/>
  <c r="X597" i="6"/>
  <c r="AO597" i="6" s="1"/>
  <c r="S986" i="6"/>
  <c r="AJ986" i="6" s="1"/>
  <c r="S718" i="6"/>
  <c r="AJ718" i="6" s="1"/>
  <c r="W693" i="6"/>
  <c r="AN693" i="6" s="1"/>
  <c r="V1419" i="6"/>
  <c r="AM1419" i="6" s="1"/>
  <c r="V1565" i="6"/>
  <c r="AM1565" i="6" s="1"/>
  <c r="AB1169" i="6"/>
  <c r="S1490" i="6"/>
  <c r="AJ1490" i="6" s="1"/>
  <c r="X675" i="6"/>
  <c r="AO675" i="6" s="1"/>
  <c r="X1219" i="6"/>
  <c r="AO1219" i="6" s="1"/>
  <c r="X1336" i="6"/>
  <c r="AO1336" i="6" s="1"/>
  <c r="S671" i="6"/>
  <c r="AJ671" i="6" s="1"/>
  <c r="U93" i="6"/>
  <c r="AL93" i="6" s="1"/>
  <c r="U1232" i="6"/>
  <c r="AL1232" i="6" s="1"/>
  <c r="U342" i="6"/>
  <c r="AL342" i="6" s="1"/>
  <c r="X70" i="6"/>
  <c r="AO70" i="6" s="1"/>
  <c r="W1529" i="6"/>
  <c r="AN1529" i="6" s="1"/>
  <c r="S1794" i="6"/>
  <c r="AJ1794" i="6" s="1"/>
  <c r="S632" i="6"/>
  <c r="AJ632" i="6" s="1"/>
  <c r="U1340" i="6"/>
  <c r="AL1340" i="6" s="1"/>
  <c r="AF1187" i="6"/>
  <c r="W1159" i="6"/>
  <c r="AN1159" i="6" s="1"/>
  <c r="AG75" i="6"/>
  <c r="AG1823" i="6"/>
  <c r="AF61" i="6"/>
  <c r="AE1240" i="6"/>
  <c r="X170" i="6"/>
  <c r="AO170" i="6" s="1"/>
  <c r="S1140" i="6"/>
  <c r="AJ1140" i="6" s="1"/>
  <c r="X389" i="6"/>
  <c r="AO389" i="6" s="1"/>
  <c r="W1131" i="6"/>
  <c r="AN1131" i="6" s="1"/>
  <c r="W1463" i="6"/>
  <c r="AN1463" i="6" s="1"/>
  <c r="V291" i="6"/>
  <c r="AM291" i="6" s="1"/>
  <c r="V820" i="6"/>
  <c r="AM820" i="6" s="1"/>
  <c r="AG1151" i="6"/>
  <c r="AE1189" i="6"/>
  <c r="AG1595" i="6"/>
  <c r="AB18" i="6"/>
  <c r="AE367" i="6"/>
  <c r="AF295" i="6"/>
  <c r="AD373" i="6"/>
  <c r="AD813" i="6"/>
  <c r="AD1129" i="6"/>
  <c r="AB1302" i="6"/>
  <c r="AG1612" i="6"/>
  <c r="AF764" i="6"/>
  <c r="AD1069" i="6"/>
  <c r="AG1220" i="6"/>
  <c r="AD1397" i="6"/>
  <c r="AD1626" i="6"/>
  <c r="AD1217" i="6"/>
  <c r="AD1771" i="6"/>
  <c r="AD1219" i="6"/>
  <c r="AF1106" i="6"/>
  <c r="AD179" i="6"/>
  <c r="AE1149" i="6"/>
  <c r="AB656" i="6"/>
  <c r="AD1398" i="6"/>
  <c r="AD78" i="6"/>
  <c r="AF869" i="6"/>
  <c r="AF1276" i="6"/>
  <c r="AF1297" i="6"/>
  <c r="AF733" i="6"/>
  <c r="AE45" i="6"/>
  <c r="AD146" i="6"/>
  <c r="AB666" i="6"/>
  <c r="AD23" i="6"/>
  <c r="W285" i="6"/>
  <c r="AN285" i="6" s="1"/>
  <c r="W1237" i="6"/>
  <c r="AN1237" i="6" s="1"/>
  <c r="U1814" i="6"/>
  <c r="AL1814" i="6" s="1"/>
  <c r="X1009" i="6"/>
  <c r="AO1009" i="6" s="1"/>
  <c r="U1263" i="6"/>
  <c r="AL1263" i="6" s="1"/>
  <c r="U1418" i="6"/>
  <c r="AL1418" i="6" s="1"/>
  <c r="X500" i="6"/>
  <c r="AO500" i="6" s="1"/>
  <c r="V395" i="6"/>
  <c r="AM395" i="6" s="1"/>
  <c r="X1243" i="6"/>
  <c r="AO1243" i="6" s="1"/>
  <c r="S446" i="6"/>
  <c r="AJ446" i="6" s="1"/>
  <c r="V1096" i="6"/>
  <c r="AM1096" i="6" s="1"/>
  <c r="U339" i="6"/>
  <c r="AL339" i="6" s="1"/>
  <c r="W156" i="6"/>
  <c r="AN156" i="6" s="1"/>
  <c r="X863" i="6"/>
  <c r="AO863" i="6" s="1"/>
  <c r="S785" i="6"/>
  <c r="AJ785" i="6" s="1"/>
  <c r="W744" i="6"/>
  <c r="AN744" i="6" s="1"/>
  <c r="W914" i="6"/>
  <c r="AN914" i="6" s="1"/>
  <c r="V1443" i="6"/>
  <c r="AM1443" i="6" s="1"/>
  <c r="W1338" i="6"/>
  <c r="AN1338" i="6" s="1"/>
  <c r="U942" i="6"/>
  <c r="AL942" i="6" s="1"/>
  <c r="W1417" i="6"/>
  <c r="AN1417" i="6" s="1"/>
  <c r="X276" i="6"/>
  <c r="AO276" i="6" s="1"/>
  <c r="U828" i="6"/>
  <c r="AL828" i="6" s="1"/>
  <c r="X447" i="6"/>
  <c r="AO447" i="6" s="1"/>
  <c r="U1523" i="6"/>
  <c r="AL1523" i="6" s="1"/>
  <c r="W1619" i="6"/>
  <c r="AN1619" i="6" s="1"/>
  <c r="U1435" i="6"/>
  <c r="AL1435" i="6" s="1"/>
  <c r="X1006" i="6"/>
  <c r="AO1006" i="6" s="1"/>
  <c r="V1394" i="6"/>
  <c r="AM1394" i="6" s="1"/>
  <c r="U769" i="6"/>
  <c r="AL769" i="6" s="1"/>
  <c r="U1443" i="6"/>
  <c r="AL1443" i="6" s="1"/>
  <c r="X1001" i="6"/>
  <c r="AO1001" i="6" s="1"/>
  <c r="U724" i="6"/>
  <c r="AL724" i="6" s="1"/>
  <c r="U1387" i="6"/>
  <c r="AL1387" i="6" s="1"/>
  <c r="AD1922" i="6"/>
  <c r="AB1887" i="6"/>
  <c r="AD1887" i="6"/>
  <c r="AD1916" i="6"/>
  <c r="AG1894" i="6"/>
  <c r="AD1880" i="6"/>
  <c r="AF1922" i="6"/>
  <c r="AB606" i="6"/>
  <c r="AG523" i="6"/>
  <c r="AE221" i="6"/>
  <c r="AG254" i="6"/>
  <c r="AE164" i="6"/>
  <c r="AB910" i="6"/>
  <c r="AB852" i="6"/>
  <c r="AE695" i="6"/>
  <c r="AG85" i="6"/>
  <c r="AE1158" i="6"/>
  <c r="AE722" i="6"/>
  <c r="AE162" i="6"/>
  <c r="AE57" i="6"/>
  <c r="AE659" i="6"/>
  <c r="AG785" i="6"/>
  <c r="AB1638" i="6"/>
  <c r="AD927" i="6"/>
  <c r="AG159" i="6"/>
  <c r="AE938" i="6"/>
  <c r="AE585" i="6"/>
  <c r="AE539" i="6"/>
  <c r="AE1272" i="6"/>
  <c r="AB1590" i="6"/>
  <c r="AE131" i="6"/>
  <c r="AB323" i="6"/>
  <c r="AB503" i="6"/>
  <c r="AD1025" i="6"/>
  <c r="AB696" i="6"/>
  <c r="AB568" i="6"/>
  <c r="AE1541" i="6"/>
  <c r="AB622" i="6"/>
  <c r="AB276" i="6"/>
  <c r="AD192" i="6"/>
  <c r="AB620" i="6"/>
  <c r="AB1208" i="6"/>
  <c r="AG466" i="6"/>
  <c r="AB1632" i="6"/>
  <c r="AB828" i="6"/>
  <c r="AG353" i="6"/>
  <c r="AE1587" i="6"/>
  <c r="AE205" i="6"/>
  <c r="AD677" i="6"/>
  <c r="AE901" i="6"/>
  <c r="AE204" i="6"/>
  <c r="AB770" i="6"/>
  <c r="AD870" i="6"/>
  <c r="AE1413" i="6"/>
  <c r="AE1414" i="6"/>
  <c r="AB1024" i="6"/>
  <c r="AE727" i="6"/>
  <c r="AE848" i="6"/>
  <c r="AD644" i="6"/>
  <c r="AE584" i="6"/>
  <c r="AB1588" i="6"/>
  <c r="AD629" i="6"/>
  <c r="AF922" i="6"/>
  <c r="AE1005" i="6"/>
  <c r="AG738" i="6"/>
  <c r="AE681" i="6"/>
  <c r="AB1202" i="6"/>
  <c r="AF93" i="6"/>
  <c r="AF981" i="6"/>
  <c r="AD250" i="6"/>
  <c r="AD101" i="6"/>
  <c r="AD267" i="6"/>
  <c r="AF77" i="6"/>
  <c r="AB63" i="6"/>
  <c r="AD356" i="6"/>
  <c r="AF142" i="6"/>
  <c r="AB317" i="6"/>
  <c r="AE1643" i="6"/>
  <c r="AB1824" i="6"/>
  <c r="AF1340" i="6"/>
  <c r="AB937" i="6"/>
  <c r="AB1253" i="6"/>
  <c r="AE1753" i="6"/>
  <c r="AG162" i="6"/>
  <c r="AD509" i="6"/>
  <c r="AF1363" i="6"/>
  <c r="AB16" i="6"/>
  <c r="AF347" i="6"/>
  <c r="AG913" i="6"/>
  <c r="AF1678" i="6"/>
  <c r="AD87" i="6"/>
  <c r="AB286" i="6"/>
  <c r="AB564" i="6"/>
  <c r="AB520" i="6"/>
  <c r="AG49" i="6"/>
  <c r="AD18" i="6"/>
  <c r="AG539" i="6"/>
  <c r="AD150" i="6"/>
  <c r="AE1070" i="6"/>
  <c r="AF84" i="6"/>
  <c r="AD206" i="6"/>
  <c r="AB668" i="6"/>
  <c r="AF64" i="6"/>
  <c r="AB1022" i="6"/>
  <c r="AB1607" i="6"/>
  <c r="AE515" i="6"/>
  <c r="AD1259" i="6"/>
  <c r="AF1604" i="6"/>
  <c r="AG412" i="6"/>
  <c r="AD59" i="6"/>
  <c r="AD1373" i="6"/>
  <c r="AE106" i="6"/>
  <c r="AB1572" i="6"/>
  <c r="AG1126" i="6"/>
  <c r="AB256" i="6"/>
  <c r="AE92" i="6"/>
  <c r="AG1658" i="6"/>
  <c r="AE1595" i="6"/>
  <c r="AB1209" i="6"/>
  <c r="AD1843" i="6"/>
  <c r="AG101" i="6"/>
  <c r="AG338" i="6"/>
  <c r="AD97" i="6"/>
  <c r="AD363" i="6"/>
  <c r="AG636" i="6"/>
  <c r="AE325" i="6"/>
  <c r="AG36" i="6"/>
  <c r="AB643" i="6"/>
  <c r="AB443" i="6"/>
  <c r="AD1656" i="6"/>
  <c r="AE62" i="6"/>
  <c r="AE1500" i="6"/>
  <c r="AF957" i="6"/>
  <c r="AD299" i="6"/>
  <c r="AE536" i="6"/>
  <c r="AF1134" i="6"/>
  <c r="AG311" i="6"/>
  <c r="AE1596" i="6"/>
  <c r="AG1849" i="6"/>
  <c r="AF1673" i="6"/>
  <c r="AB265" i="6"/>
  <c r="AG638" i="6"/>
  <c r="AE180" i="6"/>
  <c r="AB23" i="6"/>
  <c r="AD1334" i="6"/>
  <c r="AB1116" i="6"/>
  <c r="AB1120" i="6"/>
  <c r="AB1174" i="6"/>
  <c r="AB1671" i="6"/>
  <c r="AE744" i="6"/>
  <c r="AB808" i="6"/>
  <c r="AF597" i="6"/>
  <c r="AE1473" i="6"/>
  <c r="AD902" i="6"/>
  <c r="AB311" i="6"/>
  <c r="AF1664" i="6"/>
  <c r="AD725" i="6"/>
  <c r="AG915" i="6"/>
  <c r="AG1173" i="6"/>
  <c r="AG1404" i="6"/>
  <c r="AE1735" i="6"/>
  <c r="AE658" i="6"/>
  <c r="AF161" i="6"/>
  <c r="AE661" i="6"/>
  <c r="AB1402" i="6"/>
  <c r="AD389" i="6"/>
  <c r="AF1025" i="6"/>
  <c r="AB745" i="6"/>
  <c r="AD58" i="6"/>
  <c r="AG189" i="6"/>
  <c r="AE306" i="6"/>
  <c r="AD965" i="6"/>
  <c r="W1854" i="6"/>
  <c r="AN1854" i="6" s="1"/>
  <c r="U1003" i="6"/>
  <c r="AL1003" i="6" s="1"/>
  <c r="W106" i="6"/>
  <c r="AN106" i="6" s="1"/>
  <c r="X1176" i="6"/>
  <c r="AO1176" i="6" s="1"/>
  <c r="V1092" i="6"/>
  <c r="AM1092" i="6" s="1"/>
  <c r="AB66" i="6"/>
  <c r="AE1187" i="6"/>
  <c r="AF1748" i="6"/>
  <c r="AD202" i="6"/>
  <c r="AE465" i="6"/>
  <c r="AG997" i="6"/>
  <c r="AB203" i="6"/>
  <c r="AB1409" i="6"/>
  <c r="AE1143" i="6"/>
  <c r="AF1654" i="6"/>
  <c r="AF1174" i="6"/>
  <c r="U732" i="6"/>
  <c r="AL732" i="6" s="1"/>
  <c r="U720" i="6"/>
  <c r="AL720" i="6" s="1"/>
  <c r="W495" i="6"/>
  <c r="AN495" i="6" s="1"/>
  <c r="W642" i="6"/>
  <c r="AN642" i="6" s="1"/>
  <c r="V994" i="6"/>
  <c r="AM994" i="6" s="1"/>
  <c r="S681" i="6"/>
  <c r="AJ681" i="6" s="1"/>
  <c r="W728" i="6"/>
  <c r="AN728" i="6" s="1"/>
  <c r="W1396" i="6"/>
  <c r="AN1396" i="6" s="1"/>
  <c r="U1456" i="6"/>
  <c r="AL1456" i="6" s="1"/>
  <c r="W885" i="6"/>
  <c r="AN885" i="6" s="1"/>
  <c r="U858" i="6"/>
  <c r="AL858" i="6" s="1"/>
  <c r="V1182" i="6"/>
  <c r="AM1182" i="6" s="1"/>
  <c r="U1119" i="6"/>
  <c r="AL1119" i="6" s="1"/>
  <c r="U1601" i="6"/>
  <c r="AL1601" i="6" s="1"/>
  <c r="U1050" i="6"/>
  <c r="AL1050" i="6" s="1"/>
  <c r="W1336" i="6"/>
  <c r="AN1336" i="6" s="1"/>
  <c r="W1657" i="6"/>
  <c r="AN1657" i="6" s="1"/>
  <c r="U1490" i="6"/>
  <c r="AL1490" i="6" s="1"/>
  <c r="U1816" i="6"/>
  <c r="AL1816" i="6" s="1"/>
  <c r="X1081" i="6"/>
  <c r="AO1081" i="6" s="1"/>
  <c r="U119" i="6"/>
  <c r="AL119" i="6" s="1"/>
  <c r="V1308" i="6"/>
  <c r="AM1308" i="6" s="1"/>
  <c r="X1494" i="6"/>
  <c r="AO1494" i="6" s="1"/>
  <c r="S1480" i="6"/>
  <c r="AJ1480" i="6" s="1"/>
  <c r="V69" i="6"/>
  <c r="AM69" i="6" s="1"/>
  <c r="U355" i="6"/>
  <c r="AL355" i="6" s="1"/>
  <c r="V582" i="6"/>
  <c r="AM582" i="6" s="1"/>
  <c r="V902" i="6"/>
  <c r="AM902" i="6" s="1"/>
  <c r="W1542" i="6"/>
  <c r="AN1542" i="6" s="1"/>
  <c r="U1532" i="6"/>
  <c r="AL1532" i="6" s="1"/>
  <c r="V1134" i="6"/>
  <c r="AM1134" i="6" s="1"/>
  <c r="U1822" i="6"/>
  <c r="AL1822" i="6" s="1"/>
  <c r="X166" i="6"/>
  <c r="AO166" i="6" s="1"/>
  <c r="S591" i="6"/>
  <c r="AJ591" i="6" s="1"/>
  <c r="U767" i="6"/>
  <c r="AL767" i="6" s="1"/>
  <c r="X1260" i="6"/>
  <c r="AO1260" i="6" s="1"/>
  <c r="W1700" i="6"/>
  <c r="AN1700" i="6" s="1"/>
  <c r="U1061" i="6"/>
  <c r="AL1061" i="6" s="1"/>
  <c r="U1763" i="6"/>
  <c r="AL1763" i="6" s="1"/>
  <c r="U984" i="6"/>
  <c r="AL984" i="6" s="1"/>
  <c r="V874" i="6"/>
  <c r="AM874" i="6" s="1"/>
  <c r="W881" i="6"/>
  <c r="AN881" i="6" s="1"/>
  <c r="U909" i="6"/>
  <c r="AL909" i="6" s="1"/>
  <c r="V1011" i="6"/>
  <c r="AM1011" i="6" s="1"/>
  <c r="U747" i="6"/>
  <c r="AL747" i="6" s="1"/>
  <c r="V675" i="6"/>
  <c r="AM675" i="6" s="1"/>
  <c r="X672" i="6"/>
  <c r="AO672" i="6" s="1"/>
  <c r="X823" i="6"/>
  <c r="AO823" i="6" s="1"/>
  <c r="X1453" i="6"/>
  <c r="AO1453" i="6" s="1"/>
  <c r="U262" i="6"/>
  <c r="AL262" i="6" s="1"/>
  <c r="U39" i="6"/>
  <c r="AL39" i="6" s="1"/>
  <c r="W81" i="6"/>
  <c r="AN81" i="6" s="1"/>
  <c r="X776" i="6"/>
  <c r="AO776" i="6" s="1"/>
  <c r="V1072" i="6"/>
  <c r="AM1072" i="6" s="1"/>
  <c r="X876" i="6"/>
  <c r="AO876" i="6" s="1"/>
  <c r="X1191" i="6"/>
  <c r="AO1191" i="6" s="1"/>
  <c r="X1695" i="6"/>
  <c r="AO1695" i="6" s="1"/>
  <c r="W57" i="6"/>
  <c r="AN57" i="6" s="1"/>
  <c r="X1317" i="6"/>
  <c r="AO1317" i="6" s="1"/>
  <c r="X51" i="6"/>
  <c r="AO51" i="6" s="1"/>
  <c r="U590" i="6"/>
  <c r="AL590" i="6" s="1"/>
  <c r="V1405" i="6"/>
  <c r="AM1405" i="6" s="1"/>
  <c r="AE897" i="6"/>
  <c r="V897" i="6"/>
  <c r="AM897" i="6" s="1"/>
  <c r="AF1395" i="6"/>
  <c r="W1395" i="6"/>
  <c r="AN1395" i="6" s="1"/>
  <c r="AE1854" i="6"/>
  <c r="V1854" i="6"/>
  <c r="AM1854" i="6" s="1"/>
  <c r="AE1102" i="6"/>
  <c r="V1102" i="6"/>
  <c r="AM1102" i="6" s="1"/>
  <c r="AG879" i="6"/>
  <c r="X879" i="6"/>
  <c r="AO879" i="6" s="1"/>
  <c r="AG356" i="6"/>
  <c r="X356" i="6"/>
  <c r="AO356" i="6" s="1"/>
  <c r="AF217" i="6"/>
  <c r="W217" i="6"/>
  <c r="AN217" i="6" s="1"/>
  <c r="AD322" i="6"/>
  <c r="U322" i="6"/>
  <c r="AL322" i="6" s="1"/>
  <c r="AG783" i="6"/>
  <c r="X783" i="6"/>
  <c r="AO783" i="6" s="1"/>
  <c r="AF1307" i="6"/>
  <c r="W1307" i="6"/>
  <c r="AN1307" i="6" s="1"/>
  <c r="AG165" i="6"/>
  <c r="X165" i="6"/>
  <c r="AO165" i="6" s="1"/>
  <c r="AG1656" i="6"/>
  <c r="X1656" i="6"/>
  <c r="AO1656" i="6" s="1"/>
  <c r="AG219" i="6"/>
  <c r="X219" i="6"/>
  <c r="AO219" i="6" s="1"/>
  <c r="AG1305" i="6"/>
  <c r="X1305" i="6"/>
  <c r="AO1305" i="6" s="1"/>
  <c r="AE354" i="6"/>
  <c r="V354" i="6"/>
  <c r="AM354" i="6" s="1"/>
  <c r="AB1270" i="6"/>
  <c r="S1270" i="6"/>
  <c r="AJ1270" i="6" s="1"/>
  <c r="AE1593" i="6"/>
  <c r="V1593" i="6"/>
  <c r="AM1593" i="6" s="1"/>
  <c r="AD1462" i="6"/>
  <c r="U1462" i="6"/>
  <c r="AL1462" i="6" s="1"/>
  <c r="AE477" i="6"/>
  <c r="V477" i="6"/>
  <c r="AM477" i="6" s="1"/>
  <c r="AF1765" i="6"/>
  <c r="W1765" i="6"/>
  <c r="AN1765" i="6" s="1"/>
  <c r="AG289" i="6"/>
  <c r="X289" i="6"/>
  <c r="AO289" i="6" s="1"/>
  <c r="AD554" i="6"/>
  <c r="U554" i="6"/>
  <c r="AL554" i="6" s="1"/>
  <c r="AF361" i="6"/>
  <c r="W361" i="6"/>
  <c r="AN361" i="6" s="1"/>
  <c r="AF646" i="6"/>
  <c r="W646" i="6"/>
  <c r="AN646" i="6" s="1"/>
  <c r="AD1408" i="6"/>
  <c r="U1408" i="6"/>
  <c r="AL1408" i="6" s="1"/>
  <c r="AF582" i="6"/>
  <c r="W582" i="6"/>
  <c r="AN582" i="6" s="1"/>
  <c r="AD1607" i="6"/>
  <c r="U1607" i="6"/>
  <c r="AL1607" i="6" s="1"/>
  <c r="AD1680" i="6"/>
  <c r="U1680" i="6"/>
  <c r="AL1680" i="6" s="1"/>
  <c r="AB1014" i="6"/>
  <c r="S1014" i="6"/>
  <c r="AJ1014" i="6" s="1"/>
  <c r="AE1094" i="6"/>
  <c r="V1094" i="6"/>
  <c r="AM1094" i="6" s="1"/>
  <c r="AF1789" i="6"/>
  <c r="W1789" i="6"/>
  <c r="AN1789" i="6" s="1"/>
  <c r="AF907" i="6"/>
  <c r="W907" i="6"/>
  <c r="AN907" i="6" s="1"/>
  <c r="AF1041" i="6"/>
  <c r="W1041" i="6"/>
  <c r="AN1041" i="6" s="1"/>
  <c r="AF1424" i="6"/>
  <c r="W1424" i="6"/>
  <c r="AN1424" i="6" s="1"/>
  <c r="AD639" i="6"/>
  <c r="U639" i="6"/>
  <c r="AL639" i="6" s="1"/>
  <c r="AF382" i="6"/>
  <c r="W382" i="6"/>
  <c r="AN382" i="6" s="1"/>
  <c r="AD183" i="6"/>
  <c r="U183" i="6"/>
  <c r="AL183" i="6" s="1"/>
  <c r="AF1614" i="6"/>
  <c r="W1614" i="6"/>
  <c r="AN1614" i="6" s="1"/>
  <c r="AG1193" i="6"/>
  <c r="X1193" i="6"/>
  <c r="AO1193" i="6" s="1"/>
  <c r="U501" i="6"/>
  <c r="AL501" i="6" s="1"/>
  <c r="X683" i="6"/>
  <c r="AO683" i="6" s="1"/>
  <c r="X778" i="6"/>
  <c r="AO778" i="6" s="1"/>
  <c r="V1691" i="6"/>
  <c r="AM1691" i="6" s="1"/>
  <c r="X1282" i="6"/>
  <c r="AO1282" i="6" s="1"/>
  <c r="U1643" i="6"/>
  <c r="AL1643" i="6" s="1"/>
  <c r="W537" i="6"/>
  <c r="AN537" i="6" s="1"/>
  <c r="AD1081" i="6"/>
  <c r="AD1235" i="6"/>
  <c r="W919" i="6"/>
  <c r="AN919" i="6" s="1"/>
  <c r="U620" i="6"/>
  <c r="AL620" i="6" s="1"/>
  <c r="V636" i="6"/>
  <c r="AM636" i="6" s="1"/>
  <c r="V578" i="6"/>
  <c r="AM578" i="6" s="1"/>
  <c r="V296" i="6"/>
  <c r="AM296" i="6" s="1"/>
  <c r="V777" i="6"/>
  <c r="AM777" i="6" s="1"/>
  <c r="X1783" i="6"/>
  <c r="AO1783" i="6" s="1"/>
  <c r="W359" i="6"/>
  <c r="AN359" i="6" s="1"/>
  <c r="S1011" i="6"/>
  <c r="AJ1011" i="6" s="1"/>
  <c r="V1185" i="6"/>
  <c r="AM1185" i="6" s="1"/>
  <c r="W367" i="6"/>
  <c r="AN367" i="6" s="1"/>
  <c r="W261" i="6"/>
  <c r="AN261" i="6" s="1"/>
  <c r="U399" i="6"/>
  <c r="AL399" i="6" s="1"/>
  <c r="W1157" i="6"/>
  <c r="AN1157" i="6" s="1"/>
  <c r="AE1478" i="6"/>
  <c r="W780" i="6"/>
  <c r="AN780" i="6" s="1"/>
  <c r="U674" i="6"/>
  <c r="AL674" i="6" s="1"/>
  <c r="U1336" i="6"/>
  <c r="AL1336" i="6" s="1"/>
  <c r="X34" i="6"/>
  <c r="AO34" i="6" s="1"/>
  <c r="V1078" i="6"/>
  <c r="AM1078" i="6" s="1"/>
  <c r="U1677" i="6"/>
  <c r="AL1677" i="6" s="1"/>
  <c r="AF1788" i="6"/>
  <c r="AF772" i="6"/>
  <c r="AF1545" i="6"/>
  <c r="AG1275" i="6"/>
  <c r="AD1765" i="6"/>
  <c r="AD966" i="6"/>
  <c r="AE1253" i="6"/>
  <c r="AE930" i="6"/>
  <c r="AE1767" i="6"/>
  <c r="AE1537" i="6"/>
  <c r="AE234" i="6"/>
  <c r="AE1169" i="6"/>
  <c r="AB1003" i="6"/>
  <c r="AD854" i="6"/>
  <c r="AF681" i="6"/>
  <c r="AG1198" i="6"/>
  <c r="AF1780" i="6"/>
  <c r="U1776" i="6"/>
  <c r="AL1776" i="6" s="1"/>
  <c r="U1593" i="6"/>
  <c r="AL1593" i="6" s="1"/>
  <c r="U1639" i="6"/>
  <c r="AL1639" i="6" s="1"/>
  <c r="V1554" i="6"/>
  <c r="AM1554" i="6" s="1"/>
  <c r="U536" i="6"/>
  <c r="AL536" i="6" s="1"/>
  <c r="W659" i="6"/>
  <c r="AN659" i="6" s="1"/>
  <c r="U1492" i="6"/>
  <c r="AL1492" i="6" s="1"/>
  <c r="AF381" i="6"/>
  <c r="AG1348" i="6"/>
  <c r="AF1528" i="6"/>
  <c r="AF1733" i="6"/>
  <c r="AE1815" i="6"/>
  <c r="V1482" i="6"/>
  <c r="AM1482" i="6" s="1"/>
  <c r="AG1859" i="6"/>
  <c r="AD809" i="6"/>
  <c r="W1257" i="6"/>
  <c r="AN1257" i="6" s="1"/>
  <c r="V969" i="6"/>
  <c r="AM969" i="6" s="1"/>
  <c r="S471" i="6"/>
  <c r="AJ471" i="6" s="1"/>
  <c r="U1695" i="6"/>
  <c r="AL1695" i="6" s="1"/>
  <c r="U268" i="6"/>
  <c r="AL268" i="6" s="1"/>
  <c r="W1103" i="6"/>
  <c r="AN1103" i="6" s="1"/>
  <c r="X121" i="6"/>
  <c r="AO121" i="6" s="1"/>
  <c r="S1395" i="6"/>
  <c r="AJ1395" i="6" s="1"/>
  <c r="W1565" i="6"/>
  <c r="AN1565" i="6" s="1"/>
  <c r="V1316" i="6"/>
  <c r="AM1316" i="6" s="1"/>
  <c r="W848" i="6"/>
  <c r="AN848" i="6" s="1"/>
  <c r="U1305" i="6"/>
  <c r="AL1305" i="6" s="1"/>
  <c r="X1162" i="6"/>
  <c r="AO1162" i="6" s="1"/>
  <c r="V625" i="6"/>
  <c r="AM625" i="6" s="1"/>
  <c r="V714" i="6"/>
  <c r="AM714" i="6" s="1"/>
  <c r="W1138" i="6"/>
  <c r="AN1138" i="6" s="1"/>
  <c r="W587" i="6"/>
  <c r="AN587" i="6" s="1"/>
  <c r="U1453" i="6"/>
  <c r="AL1453" i="6" s="1"/>
  <c r="U1666" i="6"/>
  <c r="AL1666" i="6" s="1"/>
  <c r="X1140" i="6"/>
  <c r="AO1140" i="6" s="1"/>
  <c r="V990" i="6"/>
  <c r="AM990" i="6" s="1"/>
  <c r="U479" i="6"/>
  <c r="AL479" i="6" s="1"/>
  <c r="W324" i="6"/>
  <c r="AN324" i="6" s="1"/>
  <c r="W662" i="6"/>
  <c r="AN662" i="6" s="1"/>
  <c r="W1850" i="6"/>
  <c r="AN1850" i="6" s="1"/>
  <c r="U988" i="6"/>
  <c r="AL988" i="6" s="1"/>
  <c r="V428" i="6"/>
  <c r="AM428" i="6" s="1"/>
  <c r="AD1159" i="6"/>
  <c r="AE339" i="6"/>
  <c r="AD172" i="6"/>
  <c r="AE828" i="6"/>
  <c r="AE1103" i="6"/>
  <c r="AF415" i="6"/>
  <c r="AD1227" i="6"/>
  <c r="W455" i="6"/>
  <c r="AN455" i="6" s="1"/>
  <c r="V236" i="6"/>
  <c r="AM236" i="6" s="1"/>
  <c r="X264" i="6"/>
  <c r="AO264" i="6" s="1"/>
  <c r="V791" i="6"/>
  <c r="AM791" i="6" s="1"/>
  <c r="W436" i="6"/>
  <c r="AN436" i="6" s="1"/>
  <c r="W1559" i="6"/>
  <c r="AN1559" i="6" s="1"/>
  <c r="X1138" i="6"/>
  <c r="AO1138" i="6" s="1"/>
  <c r="W1768" i="6"/>
  <c r="AN1768" i="6" s="1"/>
  <c r="W509" i="6"/>
  <c r="AN509" i="6" s="1"/>
  <c r="X531" i="6"/>
  <c r="AO531" i="6" s="1"/>
  <c r="V1633" i="6"/>
  <c r="AM1633" i="6" s="1"/>
  <c r="X1394" i="6"/>
  <c r="AO1394" i="6" s="1"/>
  <c r="W946" i="6"/>
  <c r="AN946" i="6" s="1"/>
  <c r="S1759" i="6"/>
  <c r="AJ1759" i="6" s="1"/>
  <c r="W1195" i="6"/>
  <c r="AN1195" i="6" s="1"/>
  <c r="U1270" i="6"/>
  <c r="AL1270" i="6" s="1"/>
  <c r="U1355" i="6"/>
  <c r="AL1355" i="6" s="1"/>
  <c r="W1361" i="6"/>
  <c r="AN1361" i="6" s="1"/>
  <c r="W771" i="6"/>
  <c r="AN771" i="6" s="1"/>
  <c r="W1516" i="6"/>
  <c r="AN1516" i="6" s="1"/>
  <c r="W1822" i="6"/>
  <c r="AN1822" i="6" s="1"/>
  <c r="U1617" i="6"/>
  <c r="AL1617" i="6" s="1"/>
  <c r="U302" i="6"/>
  <c r="AL302" i="6" s="1"/>
  <c r="U537" i="6"/>
  <c r="AL537" i="6" s="1"/>
  <c r="X1865" i="6"/>
  <c r="AO1865" i="6" s="1"/>
  <c r="V1364" i="6"/>
  <c r="AM1364" i="6" s="1"/>
  <c r="W1479" i="6"/>
  <c r="AN1479" i="6" s="1"/>
  <c r="U555" i="6"/>
  <c r="AL555" i="6" s="1"/>
  <c r="W458" i="6"/>
  <c r="AN458" i="6" s="1"/>
  <c r="X922" i="6"/>
  <c r="AO922" i="6" s="1"/>
  <c r="V1681" i="6"/>
  <c r="AM1681" i="6" s="1"/>
  <c r="X363" i="6"/>
  <c r="AO363" i="6" s="1"/>
  <c r="S149" i="6"/>
  <c r="AJ149" i="6" s="1"/>
  <c r="X1190" i="6"/>
  <c r="AO1190" i="6" s="1"/>
  <c r="X1618" i="6"/>
  <c r="AO1618" i="6" s="1"/>
  <c r="U490" i="6"/>
  <c r="AL490" i="6" s="1"/>
  <c r="V1790" i="6"/>
  <c r="AM1790" i="6" s="1"/>
  <c r="U539" i="6"/>
  <c r="AL539" i="6" s="1"/>
  <c r="V870" i="6"/>
  <c r="AM870" i="6" s="1"/>
  <c r="W656" i="6"/>
  <c r="AN656" i="6" s="1"/>
  <c r="U1780" i="6"/>
  <c r="AL1780" i="6" s="1"/>
  <c r="W599" i="6"/>
  <c r="AN599" i="6" s="1"/>
  <c r="W639" i="6"/>
  <c r="AN639" i="6" s="1"/>
  <c r="X893" i="6"/>
  <c r="AO893" i="6" s="1"/>
  <c r="W149" i="6"/>
  <c r="AN149" i="6" s="1"/>
  <c r="V1235" i="6"/>
  <c r="AM1235" i="6" s="1"/>
  <c r="W1326" i="6"/>
  <c r="AN1326" i="6" s="1"/>
  <c r="X976" i="6"/>
  <c r="AO976" i="6" s="1"/>
  <c r="W700" i="6"/>
  <c r="AN700" i="6" s="1"/>
  <c r="W468" i="6"/>
  <c r="AN468" i="6" s="1"/>
  <c r="W1419" i="6"/>
  <c r="AN1419" i="6" s="1"/>
  <c r="U1757" i="6"/>
  <c r="AL1757" i="6" s="1"/>
  <c r="V557" i="6"/>
  <c r="AM557" i="6" s="1"/>
  <c r="U1329" i="6"/>
  <c r="AL1329" i="6" s="1"/>
  <c r="U1766" i="6"/>
  <c r="AL1766" i="6" s="1"/>
  <c r="W685" i="6"/>
  <c r="AN685" i="6" s="1"/>
  <c r="W588" i="6"/>
  <c r="AN588" i="6" s="1"/>
  <c r="V1306" i="6"/>
  <c r="AM1306" i="6" s="1"/>
  <c r="V1291" i="6"/>
  <c r="AM1291" i="6" s="1"/>
  <c r="V1183" i="6"/>
  <c r="AM1183" i="6" s="1"/>
  <c r="X1412" i="6"/>
  <c r="AO1412" i="6" s="1"/>
  <c r="W1160" i="6"/>
  <c r="AN1160" i="6" s="1"/>
  <c r="W660" i="6"/>
  <c r="AN660" i="6" s="1"/>
  <c r="V616" i="6"/>
  <c r="AM616" i="6" s="1"/>
  <c r="U1114" i="6"/>
  <c r="AL1114" i="6" s="1"/>
  <c r="U1638" i="6"/>
  <c r="AL1638" i="6" s="1"/>
  <c r="S480" i="6"/>
  <c r="AJ480" i="6" s="1"/>
  <c r="AG1799" i="6"/>
  <c r="X1203" i="6"/>
  <c r="AO1203" i="6" s="1"/>
  <c r="W200" i="6"/>
  <c r="AN200" i="6" s="1"/>
  <c r="AB279" i="6"/>
  <c r="AD1073" i="6"/>
  <c r="AF137" i="6"/>
  <c r="AF855" i="6"/>
  <c r="AF1724" i="6"/>
  <c r="AD1837" i="6"/>
  <c r="AE804" i="6"/>
  <c r="AB1622" i="6"/>
  <c r="AE498" i="6"/>
  <c r="AB1809" i="6"/>
  <c r="AF1846" i="6"/>
  <c r="AD819" i="6"/>
  <c r="AD458" i="6"/>
  <c r="AF500" i="6"/>
  <c r="AE1837" i="6"/>
  <c r="AG1702" i="6"/>
  <c r="AF459" i="6"/>
  <c r="AE493" i="6"/>
  <c r="AF126" i="6"/>
  <c r="AF481" i="6"/>
  <c r="AD1016" i="6"/>
  <c r="AF991" i="6"/>
  <c r="AF1692" i="6"/>
  <c r="AB626" i="6"/>
  <c r="AF779" i="6"/>
  <c r="AD952" i="6"/>
  <c r="AD1529" i="6"/>
  <c r="AE967" i="6"/>
  <c r="AF352" i="6"/>
  <c r="AG1739" i="6"/>
  <c r="AF1723" i="6"/>
  <c r="AD1821" i="6"/>
  <c r="AE146" i="6"/>
  <c r="AB242" i="6"/>
  <c r="AB511" i="6"/>
  <c r="AB1546" i="6"/>
  <c r="AG924" i="6"/>
  <c r="AD1004" i="6"/>
  <c r="AD1592" i="6"/>
  <c r="AD1037" i="6"/>
  <c r="AD1477" i="6"/>
  <c r="AG383" i="6"/>
  <c r="AE251" i="6"/>
  <c r="AE676" i="6"/>
  <c r="AG1233" i="6"/>
  <c r="AF1670" i="6"/>
  <c r="AB1055" i="6"/>
  <c r="AG640" i="6"/>
  <c r="AF1804" i="6"/>
  <c r="AG1307" i="6"/>
  <c r="AG235" i="6"/>
  <c r="AE151" i="6"/>
  <c r="AD218" i="6"/>
  <c r="AF320" i="6"/>
  <c r="AG1623" i="6"/>
  <c r="AF443" i="6"/>
  <c r="AG713" i="6"/>
  <c r="AG1723" i="6"/>
  <c r="AG978" i="6"/>
  <c r="AF1181" i="6"/>
  <c r="AD1865" i="6"/>
  <c r="AD1542" i="6"/>
  <c r="AB378" i="6"/>
  <c r="AG676" i="6"/>
  <c r="AF952" i="6"/>
  <c r="AG1326" i="6"/>
  <c r="AD1644" i="6"/>
  <c r="AD1615" i="6"/>
  <c r="AD676" i="6"/>
  <c r="AD1100" i="6"/>
  <c r="AE305" i="6"/>
  <c r="AD136" i="6"/>
  <c r="AD780" i="6"/>
  <c r="AF1136" i="6"/>
  <c r="AD1519" i="6"/>
  <c r="AF428" i="6"/>
  <c r="AF1249" i="6"/>
  <c r="AG1699" i="6"/>
  <c r="AF1140" i="6"/>
  <c r="AF247" i="6"/>
  <c r="AF569" i="6"/>
  <c r="AF1606" i="6"/>
  <c r="AF1152" i="6"/>
  <c r="AF1625" i="6"/>
  <c r="AG1298" i="6"/>
  <c r="AD1152" i="6"/>
  <c r="AB1162" i="6"/>
  <c r="AD926" i="6"/>
  <c r="AD877" i="6"/>
  <c r="AF824" i="6"/>
  <c r="AG670" i="6"/>
  <c r="AF260" i="6"/>
  <c r="AF24" i="6"/>
  <c r="AB633" i="6"/>
  <c r="AB293" i="6"/>
  <c r="AF326" i="6"/>
  <c r="AD1585" i="6"/>
  <c r="AD1491" i="6"/>
  <c r="AD1844" i="6"/>
  <c r="AF1730" i="6"/>
  <c r="AD1256" i="6"/>
  <c r="AG147" i="6"/>
  <c r="AF1132" i="6"/>
  <c r="AE1383" i="6"/>
  <c r="AD1669" i="6"/>
  <c r="AG906" i="6"/>
  <c r="AG1387" i="6"/>
  <c r="AD1649" i="6"/>
  <c r="AD517" i="6"/>
  <c r="AD177" i="6"/>
  <c r="AE1849" i="6"/>
  <c r="AE1708" i="6"/>
  <c r="AF640" i="6"/>
  <c r="W166" i="6"/>
  <c r="AN166" i="6" s="1"/>
  <c r="W578" i="6"/>
  <c r="AN578" i="6" s="1"/>
  <c r="S44" i="6"/>
  <c r="AJ44" i="6" s="1"/>
  <c r="S199" i="6"/>
  <c r="AJ199" i="6" s="1"/>
  <c r="S262" i="6"/>
  <c r="AJ262" i="6" s="1"/>
  <c r="W1186" i="6"/>
  <c r="AN1186" i="6" s="1"/>
  <c r="W1019" i="6"/>
  <c r="AN1019" i="6" s="1"/>
  <c r="AF531" i="6"/>
  <c r="S1319" i="6"/>
  <c r="AJ1319" i="6" s="1"/>
  <c r="AG1836" i="6"/>
  <c r="AD521" i="6"/>
  <c r="AE1604" i="6"/>
  <c r="U1604" i="6"/>
  <c r="AL1604" i="6" s="1"/>
  <c r="S784" i="6"/>
  <c r="AJ784" i="6" s="1"/>
  <c r="W591" i="6"/>
  <c r="AN591" i="6" s="1"/>
  <c r="X1221" i="6"/>
  <c r="AO1221" i="6" s="1"/>
  <c r="X1798" i="6"/>
  <c r="AO1798" i="6" s="1"/>
  <c r="U169" i="6"/>
  <c r="AL169" i="6" s="1"/>
  <c r="U1625" i="6"/>
  <c r="AL1625" i="6" s="1"/>
  <c r="W555" i="6"/>
  <c r="AN555" i="6" s="1"/>
  <c r="S1674" i="6"/>
  <c r="AJ1674" i="6" s="1"/>
  <c r="S1175" i="6"/>
  <c r="AJ1175" i="6" s="1"/>
  <c r="S967" i="6"/>
  <c r="AJ967" i="6" s="1"/>
  <c r="V1099" i="6"/>
  <c r="AM1099" i="6" s="1"/>
  <c r="V385" i="6"/>
  <c r="AM385" i="6" s="1"/>
  <c r="W759" i="6"/>
  <c r="AN759" i="6" s="1"/>
  <c r="U49" i="6"/>
  <c r="AL49" i="6" s="1"/>
  <c r="U588" i="6"/>
  <c r="AL588" i="6" s="1"/>
  <c r="AB845" i="6"/>
  <c r="AB1787" i="6"/>
  <c r="AE1867" i="6"/>
  <c r="AE393" i="6"/>
  <c r="AD804" i="6"/>
  <c r="AE292" i="6"/>
  <c r="AD1696" i="6"/>
  <c r="AG1501" i="6"/>
  <c r="AB680" i="6"/>
  <c r="V1828" i="6"/>
  <c r="AM1828" i="6" s="1"/>
  <c r="AE125" i="6"/>
  <c r="AB1903" i="6"/>
  <c r="W1879" i="6"/>
  <c r="AN1879" i="6" s="1"/>
  <c r="W1875" i="6"/>
  <c r="AN1875" i="6" s="1"/>
  <c r="AB1893" i="6"/>
  <c r="AG1916" i="6"/>
  <c r="AB1034" i="6"/>
  <c r="AG679" i="6"/>
  <c r="AG814" i="6"/>
  <c r="AE1850" i="6"/>
  <c r="AE571" i="6"/>
  <c r="AD910" i="6"/>
  <c r="AB642" i="6"/>
  <c r="AE1902" i="6"/>
  <c r="AB1082" i="6"/>
  <c r="AG1087" i="6"/>
  <c r="AG433" i="6"/>
  <c r="AE988" i="6"/>
  <c r="AE426" i="6"/>
  <c r="AE1574" i="6"/>
  <c r="AD198" i="6"/>
  <c r="AB966" i="6"/>
  <c r="AG293" i="6"/>
  <c r="AE1048" i="6"/>
  <c r="AD1002" i="6"/>
  <c r="AB1182" i="6"/>
  <c r="AD836" i="6"/>
  <c r="W777" i="6"/>
  <c r="AN777" i="6" s="1"/>
  <c r="V1696" i="6"/>
  <c r="AM1696" i="6" s="1"/>
  <c r="X1112" i="6"/>
  <c r="AO1112" i="6" s="1"/>
  <c r="W829" i="6"/>
  <c r="AN829" i="6" s="1"/>
  <c r="X226" i="6"/>
  <c r="AO226" i="6" s="1"/>
  <c r="AF993" i="6"/>
  <c r="X1546" i="6"/>
  <c r="AO1546" i="6" s="1"/>
  <c r="AG467" i="6"/>
  <c r="V872" i="6"/>
  <c r="AM872" i="6" s="1"/>
  <c r="U826" i="6"/>
  <c r="AL826" i="6" s="1"/>
  <c r="X323" i="6"/>
  <c r="AO323" i="6" s="1"/>
  <c r="V1178" i="6"/>
  <c r="AM1178" i="6" s="1"/>
  <c r="V470" i="6"/>
  <c r="AM470" i="6" s="1"/>
  <c r="S418" i="6"/>
  <c r="AJ418" i="6" s="1"/>
  <c r="W864" i="6"/>
  <c r="AN864" i="6" s="1"/>
  <c r="AF710" i="6"/>
  <c r="X593" i="6"/>
  <c r="AO593" i="6" s="1"/>
  <c r="X417" i="6"/>
  <c r="AO417" i="6" s="1"/>
  <c r="AB210" i="6"/>
  <c r="V573" i="6"/>
  <c r="AM573" i="6" s="1"/>
  <c r="V337" i="6"/>
  <c r="AM337" i="6" s="1"/>
  <c r="X753" i="6"/>
  <c r="AO753" i="6" s="1"/>
  <c r="U269" i="6"/>
  <c r="AL269" i="6" s="1"/>
  <c r="AD220" i="6"/>
  <c r="AF985" i="6"/>
  <c r="V782" i="6"/>
  <c r="AM782" i="6" s="1"/>
  <c r="W859" i="6"/>
  <c r="AN859" i="6" s="1"/>
  <c r="X608" i="6"/>
  <c r="AO608" i="6" s="1"/>
  <c r="X819" i="6"/>
  <c r="AO819" i="6" s="1"/>
  <c r="V1640" i="6"/>
  <c r="AM1640" i="6" s="1"/>
  <c r="W964" i="6"/>
  <c r="AN964" i="6" s="1"/>
  <c r="V1423" i="6"/>
  <c r="AM1423" i="6" s="1"/>
  <c r="U52" i="6"/>
  <c r="AL52" i="6" s="1"/>
  <c r="W131" i="6"/>
  <c r="AN131" i="6" s="1"/>
  <c r="X305" i="6"/>
  <c r="AO305" i="6" s="1"/>
  <c r="V596" i="6"/>
  <c r="AM596" i="6" s="1"/>
  <c r="W396" i="6"/>
  <c r="AN396" i="6" s="1"/>
  <c r="S765" i="6"/>
  <c r="AJ765" i="6" s="1"/>
  <c r="W817" i="6"/>
  <c r="AN817" i="6" s="1"/>
  <c r="S504" i="6"/>
  <c r="AJ504" i="6" s="1"/>
  <c r="AB1023" i="6"/>
  <c r="AF852" i="6"/>
  <c r="AD1796" i="6"/>
  <c r="AF901" i="6"/>
  <c r="AE1058" i="6"/>
  <c r="AD1280" i="6"/>
  <c r="W1201" i="6"/>
  <c r="AN1201" i="6" s="1"/>
  <c r="U1031" i="6"/>
  <c r="AL1031" i="6" s="1"/>
  <c r="X502" i="6"/>
  <c r="AO502" i="6" s="1"/>
  <c r="S1631" i="6"/>
  <c r="AJ1631" i="6" s="1"/>
  <c r="W1024" i="6"/>
  <c r="AN1024" i="6" s="1"/>
  <c r="X1356" i="6"/>
  <c r="AO1356" i="6" s="1"/>
  <c r="W1398" i="6"/>
  <c r="AN1398" i="6" s="1"/>
  <c r="X521" i="6"/>
  <c r="AO521" i="6" s="1"/>
  <c r="S624" i="6"/>
  <c r="AJ624" i="6" s="1"/>
  <c r="W145" i="6"/>
  <c r="AN145" i="6" s="1"/>
  <c r="S650" i="6"/>
  <c r="AJ650" i="6" s="1"/>
  <c r="S409" i="6"/>
  <c r="AJ409" i="6" s="1"/>
  <c r="U232" i="6"/>
  <c r="AL232" i="6" s="1"/>
  <c r="S1785" i="6"/>
  <c r="AJ1785" i="6" s="1"/>
  <c r="V654" i="6"/>
  <c r="AM654" i="6" s="1"/>
  <c r="W1503" i="6"/>
  <c r="AN1503" i="6" s="1"/>
  <c r="U649" i="6"/>
  <c r="AL649" i="6" s="1"/>
  <c r="AG734" i="6"/>
  <c r="AG1281" i="6"/>
  <c r="AG446" i="6"/>
  <c r="AD929" i="6"/>
  <c r="V1737" i="6"/>
  <c r="AM1737" i="6" s="1"/>
  <c r="S365" i="6"/>
  <c r="AJ365" i="6" s="1"/>
  <c r="W1532" i="6"/>
  <c r="AN1532" i="6" s="1"/>
  <c r="U1128" i="6"/>
  <c r="AL1128" i="6" s="1"/>
  <c r="V287" i="6"/>
  <c r="AM287" i="6" s="1"/>
  <c r="S444" i="6"/>
  <c r="AJ444" i="6" s="1"/>
  <c r="X1448" i="6"/>
  <c r="AO1448" i="6" s="1"/>
  <c r="V1184" i="6"/>
  <c r="AM1184" i="6" s="1"/>
  <c r="X1558" i="6"/>
  <c r="AO1558" i="6" s="1"/>
  <c r="U427" i="6"/>
  <c r="AL427" i="6" s="1"/>
  <c r="U444" i="6"/>
  <c r="AL444" i="6" s="1"/>
  <c r="W1204" i="6"/>
  <c r="AN1204" i="6" s="1"/>
  <c r="U1730" i="6"/>
  <c r="AL1730" i="6" s="1"/>
  <c r="X1508" i="6"/>
  <c r="AO1508" i="6" s="1"/>
  <c r="W679" i="6"/>
  <c r="AN679" i="6" s="1"/>
  <c r="W598" i="6"/>
  <c r="AN598" i="6" s="1"/>
  <c r="W222" i="6"/>
  <c r="AN222" i="6" s="1"/>
  <c r="X1114" i="6"/>
  <c r="AO1114" i="6" s="1"/>
  <c r="W1032" i="6"/>
  <c r="AN1032" i="6" s="1"/>
  <c r="U1630" i="6"/>
  <c r="AL1630" i="6" s="1"/>
  <c r="X817" i="6"/>
  <c r="AO817" i="6" s="1"/>
  <c r="V1731" i="6"/>
  <c r="AM1731" i="6" s="1"/>
  <c r="U90" i="6"/>
  <c r="AL90" i="6" s="1"/>
  <c r="V1009" i="6"/>
  <c r="AM1009" i="6" s="1"/>
  <c r="U857" i="6"/>
  <c r="AL857" i="6" s="1"/>
  <c r="X1806" i="6"/>
  <c r="AO1806" i="6" s="1"/>
  <c r="S611" i="6"/>
  <c r="AJ611" i="6" s="1"/>
  <c r="W1214" i="6"/>
  <c r="AN1214" i="6" s="1"/>
  <c r="V867" i="6"/>
  <c r="AM867" i="6" s="1"/>
  <c r="X476" i="6"/>
  <c r="AO476" i="6" s="1"/>
  <c r="V1396" i="6"/>
  <c r="AM1396" i="6" s="1"/>
  <c r="W811" i="6"/>
  <c r="AN811" i="6" s="1"/>
  <c r="V98" i="6"/>
  <c r="AM98" i="6" s="1"/>
  <c r="S744" i="6"/>
  <c r="AJ744" i="6" s="1"/>
  <c r="S675" i="6"/>
  <c r="AJ675" i="6" s="1"/>
  <c r="X493" i="6"/>
  <c r="AO493" i="6" s="1"/>
  <c r="X1483" i="6"/>
  <c r="AO1483" i="6" s="1"/>
  <c r="V815" i="6"/>
  <c r="AM815" i="6" s="1"/>
  <c r="U735" i="6"/>
  <c r="AL735" i="6" s="1"/>
  <c r="AD493" i="6"/>
  <c r="U493" i="6"/>
  <c r="AL493" i="6" s="1"/>
  <c r="AE334" i="6"/>
  <c r="V334" i="6"/>
  <c r="AM334" i="6" s="1"/>
  <c r="AF1317" i="6"/>
  <c r="W1317" i="6"/>
  <c r="AN1317" i="6" s="1"/>
  <c r="AG715" i="6"/>
  <c r="X715" i="6"/>
  <c r="AO715" i="6" s="1"/>
  <c r="AG1182" i="6"/>
  <c r="X1182" i="6"/>
  <c r="AO1182" i="6" s="1"/>
  <c r="AD547" i="6"/>
  <c r="U547" i="6"/>
  <c r="AL547" i="6" s="1"/>
  <c r="AG1392" i="6"/>
  <c r="X1392" i="6"/>
  <c r="AO1392" i="6" s="1"/>
  <c r="AG309" i="6"/>
  <c r="X309" i="6"/>
  <c r="AO309" i="6" s="1"/>
  <c r="AG1710" i="6"/>
  <c r="X1710" i="6"/>
  <c r="AO1710" i="6" s="1"/>
  <c r="AG236" i="6"/>
  <c r="X236" i="6"/>
  <c r="AO236" i="6" s="1"/>
  <c r="AD717" i="6"/>
  <c r="U717" i="6"/>
  <c r="AL717" i="6" s="1"/>
  <c r="AE604" i="6"/>
  <c r="V604" i="6"/>
  <c r="AM604" i="6" s="1"/>
  <c r="AE565" i="6"/>
  <c r="V565" i="6"/>
  <c r="AM565" i="6" s="1"/>
  <c r="U1699" i="6"/>
  <c r="AL1699" i="6" s="1"/>
  <c r="AF1224" i="6"/>
  <c r="W1224" i="6"/>
  <c r="AN1224" i="6" s="1"/>
  <c r="AD1089" i="6"/>
  <c r="U1089" i="6"/>
  <c r="AL1089" i="6" s="1"/>
  <c r="AG1146" i="6"/>
  <c r="X1146" i="6"/>
  <c r="AO1146" i="6" s="1"/>
  <c r="AF1637" i="6"/>
  <c r="W1637" i="6"/>
  <c r="AN1637" i="6" s="1"/>
  <c r="W1769" i="6"/>
  <c r="AN1769" i="6" s="1"/>
  <c r="U1276" i="6"/>
  <c r="AL1276" i="6" s="1"/>
  <c r="U1297" i="6"/>
  <c r="AL1297" i="6" s="1"/>
  <c r="U1153" i="6"/>
  <c r="AL1153" i="6" s="1"/>
  <c r="U1493" i="6"/>
  <c r="AL1493" i="6" s="1"/>
  <c r="W1521" i="6"/>
  <c r="AN1521" i="6" s="1"/>
  <c r="X1605" i="6"/>
  <c r="AO1605" i="6" s="1"/>
  <c r="V1168" i="6"/>
  <c r="AM1168" i="6" s="1"/>
  <c r="U1304" i="6"/>
  <c r="AL1304" i="6" s="1"/>
  <c r="X828" i="6"/>
  <c r="AO828" i="6" s="1"/>
  <c r="V1271" i="6"/>
  <c r="AM1271" i="6" s="1"/>
  <c r="U1323" i="6"/>
  <c r="AL1323" i="6" s="1"/>
  <c r="AF1889" i="6"/>
  <c r="S1609" i="6"/>
  <c r="AJ1609" i="6" s="1"/>
  <c r="V225" i="6"/>
  <c r="AM225" i="6" s="1"/>
  <c r="S407" i="6"/>
  <c r="AJ407" i="6" s="1"/>
  <c r="AF100" i="6"/>
  <c r="S904" i="6"/>
  <c r="AJ904" i="6" s="1"/>
  <c r="X292" i="6"/>
  <c r="AO292" i="6" s="1"/>
  <c r="S991" i="6"/>
  <c r="AJ991" i="6" s="1"/>
  <c r="V1097" i="6"/>
  <c r="AM1097" i="6" s="1"/>
  <c r="X1696" i="6"/>
  <c r="AO1696" i="6" s="1"/>
  <c r="X481" i="6"/>
  <c r="AO481" i="6" s="1"/>
  <c r="W519" i="6"/>
  <c r="AN519" i="6" s="1"/>
  <c r="S759" i="6"/>
  <c r="AJ759" i="6" s="1"/>
  <c r="V1762" i="6"/>
  <c r="AM1762" i="6" s="1"/>
  <c r="W911" i="6"/>
  <c r="AN911" i="6" s="1"/>
  <c r="V429" i="6"/>
  <c r="AM429" i="6" s="1"/>
  <c r="W905" i="6"/>
  <c r="AN905" i="6" s="1"/>
  <c r="U1663" i="6"/>
  <c r="AL1663" i="6" s="1"/>
  <c r="V1564" i="6"/>
  <c r="AM1564" i="6" s="1"/>
  <c r="U1665" i="6"/>
  <c r="AL1665" i="6" s="1"/>
  <c r="U1714" i="6"/>
  <c r="AL1714" i="6" s="1"/>
  <c r="V763" i="6"/>
  <c r="AM763" i="6" s="1"/>
  <c r="W304" i="6"/>
  <c r="AN304" i="6" s="1"/>
  <c r="U1008" i="6"/>
  <c r="AL1008" i="6" s="1"/>
  <c r="W1679" i="6"/>
  <c r="AN1679" i="6" s="1"/>
  <c r="S981" i="6"/>
  <c r="AJ981" i="6" s="1"/>
  <c r="S1068" i="6"/>
  <c r="AJ1068" i="6" s="1"/>
  <c r="S654" i="6"/>
  <c r="AJ654" i="6" s="1"/>
  <c r="AG722" i="6"/>
  <c r="S1894" i="6"/>
  <c r="AJ1894" i="6" s="1"/>
  <c r="AE269" i="6"/>
  <c r="V1536" i="6"/>
  <c r="AM1536" i="6" s="1"/>
  <c r="S439" i="6"/>
  <c r="AJ439" i="6" s="1"/>
  <c r="X1573" i="6"/>
  <c r="AO1573" i="6" s="1"/>
  <c r="V1032" i="6"/>
  <c r="AM1032" i="6" s="1"/>
  <c r="U1425" i="6"/>
  <c r="AL1425" i="6" s="1"/>
  <c r="U1060" i="6"/>
  <c r="AL1060" i="6" s="1"/>
  <c r="W439" i="6"/>
  <c r="AN439" i="6" s="1"/>
  <c r="U1030" i="6"/>
  <c r="AL1030" i="6" s="1"/>
  <c r="X261" i="6"/>
  <c r="AO261" i="6" s="1"/>
  <c r="W1250" i="6"/>
  <c r="AN1250" i="6" s="1"/>
  <c r="X1123" i="6"/>
  <c r="AO1123" i="6" s="1"/>
  <c r="W1291" i="6"/>
  <c r="AN1291" i="6" s="1"/>
  <c r="U1486" i="6"/>
  <c r="AL1486" i="6" s="1"/>
  <c r="S71" i="6"/>
  <c r="AJ71" i="6" s="1"/>
  <c r="W1026" i="6"/>
  <c r="AN1026" i="6" s="1"/>
  <c r="X669" i="6"/>
  <c r="AO669" i="6" s="1"/>
  <c r="U641" i="6"/>
  <c r="AL641" i="6" s="1"/>
  <c r="X1843" i="6"/>
  <c r="AO1843" i="6" s="1"/>
  <c r="W356" i="6"/>
  <c r="AN356" i="6" s="1"/>
  <c r="W1694" i="6"/>
  <c r="AN1694" i="6" s="1"/>
  <c r="U1246" i="6"/>
  <c r="AL1246" i="6" s="1"/>
  <c r="W965" i="6"/>
  <c r="AN965" i="6" s="1"/>
  <c r="V975" i="6"/>
  <c r="AM975" i="6" s="1"/>
  <c r="U33" i="6"/>
  <c r="AL33" i="6" s="1"/>
  <c r="AF1343" i="6"/>
  <c r="X591" i="6"/>
  <c r="AO591" i="6" s="1"/>
  <c r="S389" i="6"/>
  <c r="AJ389" i="6" s="1"/>
  <c r="S583" i="6"/>
  <c r="AJ583" i="6" s="1"/>
  <c r="V853" i="6"/>
  <c r="AM853" i="6" s="1"/>
  <c r="S1351" i="6"/>
  <c r="AJ1351" i="6" s="1"/>
  <c r="W1508" i="6"/>
  <c r="AN1508" i="6" s="1"/>
  <c r="U1779" i="6"/>
  <c r="AL1779" i="6" s="1"/>
  <c r="AG455" i="6"/>
  <c r="AD1014" i="6"/>
  <c r="AE716" i="6"/>
  <c r="AD1317" i="6"/>
  <c r="AD1437" i="6"/>
  <c r="AF906" i="6"/>
  <c r="AD593" i="6"/>
  <c r="AE1276" i="6"/>
  <c r="AG1530" i="6"/>
  <c r="AG736" i="6"/>
  <c r="AF1423" i="6"/>
  <c r="U548" i="6"/>
  <c r="AL548" i="6" s="1"/>
  <c r="V925" i="6"/>
  <c r="AM925" i="6" s="1"/>
  <c r="AF354" i="6"/>
  <c r="AD947" i="6"/>
  <c r="AE513" i="6"/>
  <c r="AE1093" i="6"/>
  <c r="AG1224" i="6"/>
  <c r="AF1299" i="6"/>
  <c r="AF1638" i="6"/>
  <c r="V583" i="6"/>
  <c r="AM583" i="6" s="1"/>
  <c r="V1445" i="6"/>
  <c r="AM1445" i="6" s="1"/>
  <c r="X1061" i="6"/>
  <c r="AO1061" i="6" s="1"/>
  <c r="V614" i="6"/>
  <c r="AM614" i="6" s="1"/>
  <c r="S913" i="6"/>
  <c r="AJ913" i="6" s="1"/>
  <c r="S238" i="6"/>
  <c r="AJ238" i="6" s="1"/>
  <c r="X316" i="6"/>
  <c r="AO316" i="6" s="1"/>
  <c r="X199" i="6"/>
  <c r="AO199" i="6" s="1"/>
  <c r="S1338" i="6"/>
  <c r="AJ1338" i="6" s="1"/>
  <c r="S496" i="6"/>
  <c r="AJ496" i="6" s="1"/>
  <c r="S1626" i="6"/>
  <c r="AJ1626" i="6" s="1"/>
  <c r="X1232" i="6"/>
  <c r="AO1232" i="6" s="1"/>
  <c r="V253" i="6"/>
  <c r="AM253" i="6" s="1"/>
  <c r="AF1029" i="6"/>
  <c r="AE862" i="6"/>
  <c r="AF823" i="6"/>
  <c r="AG1542" i="6"/>
  <c r="AG249" i="6"/>
  <c r="AE324" i="6"/>
  <c r="AG1110" i="6"/>
  <c r="AD574" i="6"/>
  <c r="AG1041" i="6"/>
  <c r="AD951" i="6"/>
  <c r="AG140" i="6"/>
  <c r="AF253" i="6"/>
  <c r="AE1544" i="6"/>
  <c r="AE1120" i="6"/>
  <c r="AD152" i="6"/>
  <c r="AG360" i="6"/>
  <c r="AF180" i="6"/>
  <c r="AB479" i="6"/>
  <c r="AB571" i="6"/>
  <c r="AF861" i="6"/>
  <c r="AG651" i="6"/>
  <c r="AG488" i="6"/>
  <c r="AB809" i="6"/>
  <c r="AB1571" i="6"/>
  <c r="AG659" i="6"/>
  <c r="AD1411" i="6"/>
  <c r="AD405" i="6"/>
  <c r="AD630" i="6"/>
  <c r="AG1907" i="6"/>
  <c r="AG258" i="6"/>
  <c r="AE1256" i="6"/>
  <c r="AE1019" i="6"/>
  <c r="AF484" i="6"/>
  <c r="AD381" i="6"/>
  <c r="AE1196" i="6"/>
  <c r="AG445" i="6"/>
  <c r="AD871" i="6"/>
  <c r="AG138" i="6"/>
  <c r="AB1125" i="6"/>
  <c r="AB1322" i="6"/>
  <c r="AE72" i="6"/>
  <c r="AG717" i="6"/>
  <c r="AE959" i="6"/>
  <c r="AG345" i="6"/>
  <c r="AF492" i="6"/>
  <c r="AB1041" i="6"/>
  <c r="AD1409" i="6"/>
  <c r="AF503" i="6"/>
  <c r="AD1241" i="6"/>
  <c r="AD711" i="6"/>
  <c r="AF1643" i="6"/>
  <c r="AD979" i="6"/>
  <c r="AG1172" i="6"/>
  <c r="AD1402" i="6"/>
  <c r="AG1647" i="6"/>
  <c r="AE418" i="6"/>
  <c r="AE926" i="6"/>
  <c r="AF982" i="6"/>
  <c r="AE574" i="6"/>
  <c r="AG158" i="6"/>
  <c r="AB405" i="6"/>
  <c r="AB164" i="6"/>
  <c r="AB1604" i="6"/>
  <c r="AB738" i="6"/>
  <c r="AD853" i="6"/>
  <c r="AF949" i="6"/>
  <c r="AD20" i="6"/>
  <c r="AG1134" i="6"/>
  <c r="AE130" i="6"/>
  <c r="AB1403" i="6"/>
  <c r="AE1171" i="6"/>
  <c r="V1264" i="6"/>
  <c r="AM1264" i="6" s="1"/>
  <c r="U841" i="6"/>
  <c r="AL841" i="6" s="1"/>
  <c r="U948" i="6"/>
  <c r="AL948" i="6" s="1"/>
  <c r="X760" i="6"/>
  <c r="AO760" i="6" s="1"/>
  <c r="V1141" i="6"/>
  <c r="AM1141" i="6" s="1"/>
  <c r="W873" i="6"/>
  <c r="AN873" i="6" s="1"/>
  <c r="U1049" i="6"/>
  <c r="AL1049" i="6" s="1"/>
  <c r="V766" i="6"/>
  <c r="AM766" i="6" s="1"/>
  <c r="V1704" i="6"/>
  <c r="AM1704" i="6" s="1"/>
  <c r="V1686" i="6"/>
  <c r="AM1686" i="6" s="1"/>
  <c r="U1186" i="6"/>
  <c r="AL1186" i="6" s="1"/>
  <c r="V1592" i="6"/>
  <c r="AM1592" i="6" s="1"/>
  <c r="V1472" i="6"/>
  <c r="AM1472" i="6" s="1"/>
  <c r="S1473" i="6"/>
  <c r="AJ1473" i="6" s="1"/>
  <c r="W1410" i="6"/>
  <c r="AN1410" i="6" s="1"/>
  <c r="V295" i="6"/>
  <c r="AM295" i="6" s="1"/>
  <c r="X227" i="6"/>
  <c r="AO227" i="6" s="1"/>
  <c r="W526" i="6"/>
  <c r="AN526" i="6" s="1"/>
  <c r="X1668" i="6"/>
  <c r="AO1668" i="6" s="1"/>
  <c r="W463" i="6"/>
  <c r="AN463" i="6" s="1"/>
  <c r="W631" i="6"/>
  <c r="AN631" i="6" s="1"/>
  <c r="S1817" i="6"/>
  <c r="AJ1817" i="6" s="1"/>
  <c r="W438" i="6"/>
  <c r="AN438" i="6" s="1"/>
  <c r="U1079" i="6"/>
  <c r="AL1079" i="6" s="1"/>
  <c r="U715" i="6"/>
  <c r="AL715" i="6" s="1"/>
  <c r="S1251" i="6"/>
  <c r="AJ1251" i="6" s="1"/>
  <c r="V878" i="6"/>
  <c r="AM878" i="6" s="1"/>
  <c r="W1845" i="6"/>
  <c r="AN1845" i="6" s="1"/>
  <c r="U1144" i="6"/>
  <c r="AL1144" i="6" s="1"/>
  <c r="X1396" i="6"/>
  <c r="AO1396" i="6" s="1"/>
  <c r="V327" i="6"/>
  <c r="AM327" i="6" s="1"/>
  <c r="U1203" i="6"/>
  <c r="AL1203" i="6" s="1"/>
  <c r="X1353" i="6"/>
  <c r="AO1353" i="6" s="1"/>
  <c r="S716" i="6"/>
  <c r="AJ716" i="6" s="1"/>
  <c r="V1292" i="6"/>
  <c r="AM1292" i="6" s="1"/>
  <c r="U990" i="6"/>
  <c r="AL990" i="6" s="1"/>
  <c r="X687" i="6"/>
  <c r="AO687" i="6" s="1"/>
  <c r="U1116" i="6"/>
  <c r="AL1116" i="6" s="1"/>
  <c r="U263" i="6"/>
  <c r="AL263" i="6" s="1"/>
  <c r="X1690" i="6"/>
  <c r="AO1690" i="6" s="1"/>
  <c r="AF732" i="6"/>
  <c r="W732" i="6"/>
  <c r="AN732" i="6" s="1"/>
  <c r="AE881" i="6"/>
  <c r="V881" i="6"/>
  <c r="AM881" i="6" s="1"/>
  <c r="AB322" i="6"/>
  <c r="S322" i="6"/>
  <c r="AJ322" i="6" s="1"/>
  <c r="AG975" i="6"/>
  <c r="X975" i="6"/>
  <c r="AO975" i="6" s="1"/>
  <c r="S1091" i="6"/>
  <c r="AJ1091" i="6" s="1"/>
  <c r="V638" i="6"/>
  <c r="AM638" i="6" s="1"/>
  <c r="S339" i="6"/>
  <c r="AJ339" i="6" s="1"/>
  <c r="U773" i="6"/>
  <c r="AL773" i="6" s="1"/>
  <c r="X1410" i="6"/>
  <c r="AO1410" i="6" s="1"/>
  <c r="W1901" i="6"/>
  <c r="AN1901" i="6" s="1"/>
  <c r="U986" i="6"/>
  <c r="AL986" i="6" s="1"/>
  <c r="U607" i="6"/>
  <c r="AL607" i="6" s="1"/>
  <c r="W19" i="6"/>
  <c r="AN19" i="6" s="1"/>
  <c r="V1348" i="6"/>
  <c r="AM1348" i="6" s="1"/>
  <c r="X1890" i="6"/>
  <c r="AO1890" i="6" s="1"/>
  <c r="U1229" i="6"/>
  <c r="AL1229" i="6" s="1"/>
  <c r="U523" i="6"/>
  <c r="AL523" i="6" s="1"/>
  <c r="X135" i="6"/>
  <c r="AO135" i="6" s="1"/>
  <c r="U326" i="6"/>
  <c r="AL326" i="6" s="1"/>
  <c r="AE903" i="6"/>
  <c r="V1892" i="6"/>
  <c r="AM1892" i="6" s="1"/>
  <c r="X454" i="6"/>
  <c r="AO454" i="6" s="1"/>
  <c r="AE1624" i="6"/>
  <c r="AF89" i="6"/>
  <c r="W89" i="6"/>
  <c r="AN89" i="6" s="1"/>
  <c r="AF408" i="6"/>
  <c r="W408" i="6"/>
  <c r="AN408" i="6" s="1"/>
  <c r="W364" i="6"/>
  <c r="AN364" i="6" s="1"/>
  <c r="AF364" i="6"/>
  <c r="X1830" i="6"/>
  <c r="AO1830" i="6" s="1"/>
  <c r="S727" i="6"/>
  <c r="AJ727" i="6" s="1"/>
  <c r="X999" i="6"/>
  <c r="AO999" i="6" s="1"/>
  <c r="X1265" i="6"/>
  <c r="AO1265" i="6" s="1"/>
  <c r="S207" i="6"/>
  <c r="AJ207" i="6" s="1"/>
  <c r="X855" i="6"/>
  <c r="AO855" i="6" s="1"/>
  <c r="V420" i="6"/>
  <c r="AM420" i="6" s="1"/>
  <c r="W1837" i="6"/>
  <c r="AN1837" i="6" s="1"/>
  <c r="U63" i="6"/>
  <c r="AL63" i="6" s="1"/>
  <c r="W1114" i="6"/>
  <c r="AN1114" i="6" s="1"/>
  <c r="W1798" i="6"/>
  <c r="AN1798" i="6" s="1"/>
  <c r="S1776" i="6"/>
  <c r="AJ1776" i="6" s="1"/>
  <c r="U1313" i="6"/>
  <c r="AL1313" i="6" s="1"/>
  <c r="U557" i="6"/>
  <c r="AL557" i="6" s="1"/>
  <c r="V1466" i="6"/>
  <c r="AM1466" i="6" s="1"/>
  <c r="W1472" i="6"/>
  <c r="AN1472" i="6" s="1"/>
  <c r="U1324" i="6"/>
  <c r="AL1324" i="6" s="1"/>
  <c r="X93" i="6"/>
  <c r="AO93" i="6" s="1"/>
  <c r="V1357" i="6"/>
  <c r="AM1357" i="6" s="1"/>
  <c r="W1488" i="6"/>
  <c r="AN1488" i="6" s="1"/>
  <c r="S40" i="6"/>
  <c r="AJ40" i="6" s="1"/>
  <c r="U457" i="6"/>
  <c r="AL457" i="6" s="1"/>
  <c r="W667" i="6"/>
  <c r="AN667" i="6" s="1"/>
  <c r="X1308" i="6"/>
  <c r="AO1308" i="6" s="1"/>
  <c r="U1595" i="6"/>
  <c r="AL1595" i="6" s="1"/>
  <c r="U463" i="6"/>
  <c r="AL463" i="6" s="1"/>
  <c r="V817" i="6"/>
  <c r="AM817" i="6" s="1"/>
  <c r="X1131" i="6"/>
  <c r="AO1131" i="6" s="1"/>
  <c r="W1325" i="6"/>
  <c r="AN1325" i="6" s="1"/>
  <c r="V936" i="6"/>
  <c r="AM936" i="6" s="1"/>
  <c r="W745" i="6"/>
  <c r="AN745" i="6" s="1"/>
  <c r="X364" i="6"/>
  <c r="AO364" i="6" s="1"/>
  <c r="W1641" i="6"/>
  <c r="AN1641" i="6" s="1"/>
  <c r="AF695" i="6"/>
  <c r="AB615" i="6"/>
  <c r="AB138" i="6"/>
  <c r="AG1313" i="6"/>
  <c r="AD1826" i="6"/>
  <c r="AF1776" i="6"/>
  <c r="AG1657" i="6"/>
  <c r="AD1290" i="6"/>
  <c r="AG1071" i="6"/>
  <c r="AG440" i="6"/>
  <c r="AG1070" i="6"/>
  <c r="AE1732" i="6"/>
  <c r="AG125" i="6"/>
  <c r="AG1125" i="6"/>
  <c r="AE1125" i="6"/>
  <c r="AE1064" i="6"/>
  <c r="AD549" i="6"/>
  <c r="AE624" i="6"/>
  <c r="V1071" i="6"/>
  <c r="AM1071" i="6" s="1"/>
  <c r="AG1263" i="6"/>
  <c r="AD559" i="6"/>
  <c r="AG585" i="6"/>
  <c r="AG1516" i="6"/>
  <c r="AE479" i="6"/>
  <c r="AF223" i="6"/>
  <c r="AE1325" i="6"/>
  <c r="AB1118" i="6"/>
  <c r="AG492" i="6"/>
  <c r="AF575" i="6"/>
  <c r="AG80" i="6"/>
  <c r="AG725" i="6"/>
  <c r="AF1303" i="6"/>
  <c r="AD175" i="6"/>
  <c r="AE1523" i="6"/>
  <c r="AF335" i="6"/>
  <c r="AD1172" i="6"/>
  <c r="AD1139" i="6"/>
  <c r="AE507" i="6"/>
  <c r="U1557" i="6"/>
  <c r="AL1557" i="6" s="1"/>
  <c r="AF1229" i="6"/>
  <c r="AD1686" i="6"/>
  <c r="W418" i="6"/>
  <c r="AN418" i="6" s="1"/>
  <c r="AF756" i="6"/>
  <c r="AG344" i="6"/>
  <c r="W1817" i="6"/>
  <c r="AN1817" i="6" s="1"/>
  <c r="AB610" i="6"/>
  <c r="AB1413" i="6"/>
  <c r="AG729" i="6"/>
  <c r="AE377" i="6"/>
  <c r="AD156" i="6"/>
  <c r="AF832" i="6"/>
  <c r="AB768" i="6"/>
  <c r="AD1310" i="6"/>
  <c r="AD1755" i="6"/>
  <c r="AF1373" i="6"/>
  <c r="AD1500" i="6"/>
  <c r="AF1756" i="6"/>
  <c r="AG845" i="6"/>
  <c r="AD1516" i="6"/>
  <c r="AF854" i="6"/>
  <c r="AE1788" i="6"/>
  <c r="AD1857" i="6"/>
  <c r="AG1556" i="6"/>
  <c r="AG985" i="6"/>
  <c r="AG1069" i="6"/>
  <c r="S1621" i="6"/>
  <c r="AJ1621" i="6" s="1"/>
  <c r="W1490" i="6"/>
  <c r="AN1490" i="6" s="1"/>
  <c r="X770" i="6"/>
  <c r="AO770" i="6" s="1"/>
  <c r="AF21" i="6"/>
  <c r="W21" i="6"/>
  <c r="AN21" i="6" s="1"/>
  <c r="AD134" i="6"/>
  <c r="U134" i="6"/>
  <c r="AL134" i="6" s="1"/>
  <c r="AD833" i="6"/>
  <c r="U833" i="6"/>
  <c r="AL833" i="6" s="1"/>
  <c r="AE964" i="6"/>
  <c r="V964" i="6"/>
  <c r="AM964" i="6" s="1"/>
  <c r="W48" i="6"/>
  <c r="AN48" i="6" s="1"/>
  <c r="AF48" i="6"/>
  <c r="AE458" i="6"/>
  <c r="V458" i="6"/>
  <c r="AM458" i="6" s="1"/>
  <c r="AF215" i="6"/>
  <c r="W215" i="6"/>
  <c r="AN215" i="6" s="1"/>
  <c r="AD744" i="6"/>
  <c r="U744" i="6"/>
  <c r="AL744" i="6" s="1"/>
  <c r="W1129" i="6"/>
  <c r="AN1129" i="6" s="1"/>
  <c r="S761" i="6"/>
  <c r="AJ761" i="6" s="1"/>
  <c r="S953" i="6"/>
  <c r="AJ953" i="6" s="1"/>
  <c r="S448" i="6"/>
  <c r="AJ448" i="6" s="1"/>
  <c r="W404" i="6"/>
  <c r="AN404" i="6" s="1"/>
  <c r="S1449" i="6"/>
  <c r="AJ1449" i="6" s="1"/>
  <c r="S1138" i="6"/>
  <c r="AJ1138" i="6" s="1"/>
  <c r="V1164" i="6"/>
  <c r="AM1164" i="6" s="1"/>
  <c r="V246" i="6"/>
  <c r="AM246" i="6" s="1"/>
  <c r="S1029" i="6"/>
  <c r="AJ1029" i="6" s="1"/>
  <c r="S1623" i="6"/>
  <c r="AJ1623" i="6" s="1"/>
  <c r="AG1555" i="6"/>
  <c r="S670" i="6"/>
  <c r="AJ670" i="6" s="1"/>
  <c r="X439" i="6"/>
  <c r="AO439" i="6" s="1"/>
  <c r="X1773" i="6"/>
  <c r="AO1773" i="6" s="1"/>
  <c r="V91" i="6"/>
  <c r="AM91" i="6" s="1"/>
  <c r="V549" i="6"/>
  <c r="AM549" i="6" s="1"/>
  <c r="S519" i="6"/>
  <c r="AJ519" i="6" s="1"/>
  <c r="AF1006" i="6"/>
  <c r="V1152" i="6"/>
  <c r="AM1152" i="6" s="1"/>
  <c r="X873" i="6"/>
  <c r="AO873" i="6" s="1"/>
  <c r="W1169" i="6"/>
  <c r="AN1169" i="6" s="1"/>
  <c r="W486" i="6"/>
  <c r="AN486" i="6" s="1"/>
  <c r="V773" i="6"/>
  <c r="AM773" i="6" s="1"/>
  <c r="W1173" i="6"/>
  <c r="AN1173" i="6" s="1"/>
  <c r="AG282" i="6"/>
  <c r="U24" i="6"/>
  <c r="AL24" i="6" s="1"/>
  <c r="S782" i="6"/>
  <c r="AJ782" i="6" s="1"/>
  <c r="S810" i="6"/>
  <c r="AJ810" i="6" s="1"/>
  <c r="S587" i="6"/>
  <c r="AJ587" i="6" s="1"/>
  <c r="X105" i="6"/>
  <c r="AO105" i="6" s="1"/>
  <c r="V602" i="6"/>
  <c r="AM602" i="6" s="1"/>
  <c r="W414" i="6"/>
  <c r="AN414" i="6" s="1"/>
  <c r="X524" i="6"/>
  <c r="AO524" i="6" s="1"/>
  <c r="U651" i="6"/>
  <c r="AL651" i="6" s="1"/>
  <c r="S1635" i="6"/>
  <c r="AJ1635" i="6" s="1"/>
  <c r="U1390" i="6"/>
  <c r="AL1390" i="6" s="1"/>
  <c r="W1268" i="6"/>
  <c r="AN1268" i="6" s="1"/>
  <c r="X599" i="6"/>
  <c r="AO599" i="6" s="1"/>
  <c r="U1099" i="6"/>
  <c r="AL1099" i="6" s="1"/>
  <c r="S621" i="6"/>
  <c r="AJ621" i="6" s="1"/>
  <c r="U578" i="6"/>
  <c r="AL578" i="6" s="1"/>
  <c r="U727" i="6"/>
  <c r="AL727" i="6" s="1"/>
  <c r="V1089" i="6"/>
  <c r="AM1089" i="6" s="1"/>
  <c r="X818" i="6"/>
  <c r="AO818" i="6" s="1"/>
  <c r="V138" i="6"/>
  <c r="AM138" i="6" s="1"/>
  <c r="X777" i="6"/>
  <c r="AO777" i="6" s="1"/>
  <c r="W652" i="6"/>
  <c r="AN652" i="6" s="1"/>
  <c r="V78" i="6"/>
  <c r="AM78" i="6" s="1"/>
  <c r="X1124" i="6"/>
  <c r="AO1124" i="6" s="1"/>
  <c r="U213" i="6"/>
  <c r="AL213" i="6" s="1"/>
  <c r="U522" i="6"/>
  <c r="AL522" i="6" s="1"/>
  <c r="U1694" i="6"/>
  <c r="AL1694" i="6" s="1"/>
  <c r="V894" i="6"/>
  <c r="AM894" i="6" s="1"/>
  <c r="U1303" i="6"/>
  <c r="AL1303" i="6" s="1"/>
  <c r="AG1529" i="6"/>
  <c r="AD414" i="6"/>
  <c r="AG1626" i="6"/>
  <c r="AF1062" i="6"/>
  <c r="AE841" i="6"/>
  <c r="AF25" i="6"/>
  <c r="AG395" i="6"/>
  <c r="X1303" i="6"/>
  <c r="AO1303" i="6" s="1"/>
  <c r="V1286" i="6"/>
  <c r="AM1286" i="6" s="1"/>
  <c r="U450" i="6"/>
  <c r="AL450" i="6" s="1"/>
  <c r="W212" i="6"/>
  <c r="AN212" i="6" s="1"/>
  <c r="X1360" i="6"/>
  <c r="AO1360" i="6" s="1"/>
  <c r="W262" i="6"/>
  <c r="AN262" i="6" s="1"/>
  <c r="AD1628" i="6"/>
  <c r="U1628" i="6"/>
  <c r="AL1628" i="6" s="1"/>
  <c r="AF1035" i="6"/>
  <c r="W1035" i="6"/>
  <c r="AN1035" i="6" s="1"/>
  <c r="AF989" i="6"/>
  <c r="W989" i="6"/>
  <c r="AN989" i="6" s="1"/>
  <c r="AD615" i="6"/>
  <c r="U615" i="6"/>
  <c r="AL615" i="6" s="1"/>
  <c r="AF496" i="6"/>
  <c r="W496" i="6"/>
  <c r="AN496" i="6" s="1"/>
  <c r="X145" i="6"/>
  <c r="AO145" i="6" s="1"/>
  <c r="X512" i="6"/>
  <c r="AO512" i="6" s="1"/>
  <c r="V985" i="6"/>
  <c r="AM985" i="6" s="1"/>
  <c r="S893" i="6"/>
  <c r="AJ893" i="6" s="1"/>
  <c r="W753" i="6"/>
  <c r="AN753" i="6" s="1"/>
  <c r="W113" i="6"/>
  <c r="AN113" i="6" s="1"/>
  <c r="V1817" i="6"/>
  <c r="AM1817" i="6" s="1"/>
  <c r="X514" i="6"/>
  <c r="AO514" i="6" s="1"/>
  <c r="AG1861" i="6"/>
  <c r="AE1137" i="6"/>
  <c r="AB1922" i="6"/>
  <c r="U180" i="6"/>
  <c r="AL180" i="6" s="1"/>
  <c r="AE948" i="6"/>
  <c r="U345" i="6"/>
  <c r="AL345" i="6" s="1"/>
  <c r="S600" i="6"/>
  <c r="AJ600" i="6" s="1"/>
  <c r="AD693" i="6"/>
  <c r="U312" i="6"/>
  <c r="AL312" i="6" s="1"/>
  <c r="AD1295" i="6"/>
  <c r="U452" i="6"/>
  <c r="AL452" i="6" s="1"/>
  <c r="W715" i="6"/>
  <c r="AN715" i="6" s="1"/>
  <c r="W225" i="6"/>
  <c r="AN225" i="6" s="1"/>
  <c r="W312" i="6"/>
  <c r="AN312" i="6" s="1"/>
  <c r="AG710" i="6"/>
  <c r="W944" i="6"/>
  <c r="AN944" i="6" s="1"/>
  <c r="X386" i="6"/>
  <c r="AO386" i="6" s="1"/>
  <c r="S725" i="6"/>
  <c r="AJ725" i="6" s="1"/>
  <c r="S437" i="6"/>
  <c r="AJ437" i="6" s="1"/>
  <c r="S92" i="6"/>
  <c r="AJ92" i="6" s="1"/>
  <c r="W1794" i="6"/>
  <c r="AN1794" i="6" s="1"/>
  <c r="V586" i="6"/>
  <c r="AM586" i="6" s="1"/>
  <c r="AB548" i="6"/>
  <c r="S948" i="6"/>
  <c r="AJ948" i="6" s="1"/>
  <c r="X1828" i="6"/>
  <c r="AO1828" i="6" s="1"/>
  <c r="W624" i="6"/>
  <c r="AN624" i="6" s="1"/>
  <c r="S628" i="6"/>
  <c r="AJ628" i="6" s="1"/>
  <c r="W1176" i="6"/>
  <c r="AN1176" i="6" s="1"/>
  <c r="W1677" i="6"/>
  <c r="AN1677" i="6" s="1"/>
  <c r="U1074" i="6"/>
  <c r="AL1074" i="6" s="1"/>
  <c r="S755" i="6"/>
  <c r="AJ755" i="6" s="1"/>
  <c r="X1259" i="6"/>
  <c r="AO1259" i="6" s="1"/>
  <c r="X1535" i="6"/>
  <c r="AO1535" i="6" s="1"/>
  <c r="W736" i="6"/>
  <c r="AN736" i="6" s="1"/>
  <c r="X450" i="6"/>
  <c r="AO450" i="6" s="1"/>
  <c r="V630" i="6"/>
  <c r="AM630" i="6" s="1"/>
  <c r="X1169" i="6"/>
  <c r="AO1169" i="6" s="1"/>
  <c r="W831" i="6"/>
  <c r="AN831" i="6" s="1"/>
  <c r="X1423" i="6"/>
  <c r="AO1423" i="6" s="1"/>
  <c r="V634" i="6"/>
  <c r="AM634" i="6" s="1"/>
  <c r="W1524" i="6"/>
  <c r="AN1524" i="6" s="1"/>
  <c r="V1190" i="6"/>
  <c r="AM1190" i="6" s="1"/>
  <c r="S249" i="6"/>
  <c r="AJ249" i="6" s="1"/>
  <c r="V568" i="6"/>
  <c r="AM568" i="6" s="1"/>
  <c r="S313" i="6"/>
  <c r="AJ313" i="6" s="1"/>
  <c r="X780" i="6"/>
  <c r="AO780" i="6" s="1"/>
  <c r="S604" i="6"/>
  <c r="AJ604" i="6" s="1"/>
  <c r="S749" i="6"/>
  <c r="AJ749" i="6" s="1"/>
  <c r="W441" i="6"/>
  <c r="AN441" i="6" s="1"/>
  <c r="AE1430" i="6"/>
  <c r="AF97" i="6"/>
  <c r="AE729" i="6"/>
  <c r="U750" i="6"/>
  <c r="AL750" i="6" s="1"/>
  <c r="AD476" i="6"/>
  <c r="AF83" i="6"/>
  <c r="W17" i="6"/>
  <c r="AN17" i="6" s="1"/>
  <c r="AG594" i="6"/>
  <c r="AF586" i="6"/>
  <c r="V1095" i="6"/>
  <c r="AM1095" i="6" s="1"/>
  <c r="AG1057" i="6"/>
  <c r="AD1428" i="6"/>
  <c r="AB101" i="6"/>
  <c r="AE47" i="6"/>
  <c r="AF1298" i="6"/>
  <c r="AD351" i="6"/>
  <c r="X1157" i="6"/>
  <c r="AO1157" i="6" s="1"/>
  <c r="W1253" i="6"/>
  <c r="AN1253" i="6" s="1"/>
  <c r="V263" i="6"/>
  <c r="AM263" i="6" s="1"/>
  <c r="W1758" i="6"/>
  <c r="AN1758" i="6" s="1"/>
  <c r="X1382" i="6"/>
  <c r="AO1382" i="6" s="1"/>
  <c r="V1236" i="6"/>
  <c r="AM1236" i="6" s="1"/>
  <c r="V1203" i="6"/>
  <c r="AM1203" i="6" s="1"/>
  <c r="X1476" i="6"/>
  <c r="AO1476" i="6" s="1"/>
  <c r="U1818" i="6"/>
  <c r="AL1818" i="6" s="1"/>
  <c r="U989" i="6"/>
  <c r="AL989" i="6" s="1"/>
  <c r="AB1210" i="6"/>
  <c r="AD274" i="6"/>
  <c r="AG242" i="6"/>
  <c r="AE1831" i="6"/>
  <c r="AF1073" i="6"/>
  <c r="AE1701" i="6"/>
  <c r="AD1440" i="6"/>
  <c r="AB1597" i="6"/>
  <c r="AG728" i="6"/>
  <c r="AD1389" i="6"/>
  <c r="AF1092" i="6"/>
  <c r="AF748" i="6"/>
  <c r="V1669" i="6"/>
  <c r="AM1669" i="6" s="1"/>
  <c r="W727" i="6"/>
  <c r="AN727" i="6" s="1"/>
  <c r="X1772" i="6"/>
  <c r="AO1772" i="6" s="1"/>
  <c r="W1564" i="6"/>
  <c r="AN1564" i="6" s="1"/>
  <c r="V1836" i="6"/>
  <c r="AM1836" i="6" s="1"/>
  <c r="W612" i="6"/>
  <c r="AN612" i="6" s="1"/>
  <c r="V432" i="6"/>
  <c r="AM432" i="6" s="1"/>
  <c r="V182" i="6"/>
  <c r="AM182" i="6" s="1"/>
  <c r="AE888" i="6"/>
  <c r="V888" i="6"/>
  <c r="AM888" i="6" s="1"/>
  <c r="AF1413" i="6"/>
  <c r="W1413" i="6"/>
  <c r="AN1413" i="6" s="1"/>
  <c r="AE1571" i="6"/>
  <c r="V1571" i="6"/>
  <c r="AM1571" i="6" s="1"/>
  <c r="AF1302" i="6"/>
  <c r="W1302" i="6"/>
  <c r="AN1302" i="6" s="1"/>
  <c r="AD1722" i="6"/>
  <c r="U1722" i="6"/>
  <c r="AL1722" i="6" s="1"/>
  <c r="AF1626" i="6"/>
  <c r="W1626" i="6"/>
  <c r="AN1626" i="6" s="1"/>
  <c r="AG1113" i="6"/>
  <c r="X1113" i="6"/>
  <c r="AO1113" i="6" s="1"/>
  <c r="AF1432" i="6"/>
  <c r="W1432" i="6"/>
  <c r="AN1432" i="6" s="1"/>
  <c r="AE328" i="6"/>
  <c r="V328" i="6"/>
  <c r="AM328" i="6" s="1"/>
  <c r="AE1449" i="6"/>
  <c r="V1449" i="6"/>
  <c r="AM1449" i="6" s="1"/>
  <c r="AE920" i="6"/>
  <c r="V920" i="6"/>
  <c r="AM920" i="6" s="1"/>
  <c r="AE422" i="6"/>
  <c r="V422" i="6"/>
  <c r="AM422" i="6" s="1"/>
  <c r="AF31" i="6"/>
  <c r="W31" i="6"/>
  <c r="AN31" i="6" s="1"/>
  <c r="AD1285" i="6"/>
  <c r="U1285" i="6"/>
  <c r="AL1285" i="6" s="1"/>
  <c r="AF669" i="6"/>
  <c r="W669" i="6"/>
  <c r="AN669" i="6" s="1"/>
  <c r="AG1512" i="6"/>
  <c r="X1512" i="6"/>
  <c r="AO1512" i="6" s="1"/>
  <c r="AD917" i="6"/>
  <c r="U917" i="6"/>
  <c r="AL917" i="6" s="1"/>
  <c r="AE1637" i="6"/>
  <c r="V1637" i="6"/>
  <c r="AM1637" i="6" s="1"/>
  <c r="AD224" i="6"/>
  <c r="U224" i="6"/>
  <c r="AL224" i="6" s="1"/>
  <c r="AF1520" i="6"/>
  <c r="W1520" i="6"/>
  <c r="AN1520" i="6" s="1"/>
  <c r="AE619" i="6"/>
  <c r="V619" i="6"/>
  <c r="AM619" i="6" s="1"/>
  <c r="AG1079" i="6"/>
  <c r="X1079" i="6"/>
  <c r="AO1079" i="6" s="1"/>
  <c r="AG574" i="6"/>
  <c r="X574" i="6"/>
  <c r="AO574" i="6" s="1"/>
  <c r="X695" i="6"/>
  <c r="AO695" i="6" s="1"/>
  <c r="AG695" i="6"/>
  <c r="AF286" i="6"/>
  <c r="W286" i="6"/>
  <c r="AN286" i="6" s="1"/>
  <c r="AD1406" i="6"/>
  <c r="U1406" i="6"/>
  <c r="AL1406" i="6" s="1"/>
  <c r="AE823" i="6"/>
  <c r="V823" i="6"/>
  <c r="AM823" i="6" s="1"/>
  <c r="AF467" i="6"/>
  <c r="W467" i="6"/>
  <c r="AN467" i="6" s="1"/>
  <c r="AF1179" i="6"/>
  <c r="W1179" i="6"/>
  <c r="AN1179" i="6" s="1"/>
  <c r="AG1376" i="6"/>
  <c r="X1376" i="6"/>
  <c r="AO1376" i="6" s="1"/>
  <c r="AG950" i="6"/>
  <c r="X950" i="6"/>
  <c r="AO950" i="6" s="1"/>
  <c r="AD1510" i="6"/>
  <c r="U1510" i="6"/>
  <c r="AL1510" i="6" s="1"/>
  <c r="AB1661" i="6"/>
  <c r="S1661" i="6"/>
  <c r="AJ1661" i="6" s="1"/>
  <c r="AD1725" i="6"/>
  <c r="U1725" i="6"/>
  <c r="AL1725" i="6" s="1"/>
  <c r="AE282" i="6"/>
  <c r="V282" i="6"/>
  <c r="AM282" i="6" s="1"/>
  <c r="AE527" i="6"/>
  <c r="V527" i="6"/>
  <c r="AM527" i="6" s="1"/>
  <c r="AG1706" i="6"/>
  <c r="X1706" i="6"/>
  <c r="AO1706" i="6" s="1"/>
  <c r="AE484" i="6"/>
  <c r="V484" i="6"/>
  <c r="AM484" i="6" s="1"/>
  <c r="AD1560" i="6"/>
  <c r="U1560" i="6"/>
  <c r="AL1560" i="6" s="1"/>
  <c r="AB677" i="6"/>
  <c r="S677" i="6"/>
  <c r="AJ677" i="6" s="1"/>
  <c r="AB1062" i="6"/>
  <c r="S1062" i="6"/>
  <c r="AJ1062" i="6" s="1"/>
  <c r="AB351" i="6"/>
  <c r="S351" i="6"/>
  <c r="AJ351" i="6" s="1"/>
  <c r="AE1776" i="6"/>
  <c r="V1776" i="6"/>
  <c r="AM1776" i="6" s="1"/>
  <c r="U730" i="6"/>
  <c r="AL730" i="6" s="1"/>
  <c r="AD730" i="6"/>
  <c r="AF433" i="6"/>
  <c r="W433" i="6"/>
  <c r="AN433" i="6" s="1"/>
  <c r="AB835" i="6"/>
  <c r="S835" i="6"/>
  <c r="AJ835" i="6" s="1"/>
  <c r="AD573" i="6"/>
  <c r="U573" i="6"/>
  <c r="AL573" i="6" s="1"/>
  <c r="AF678" i="6"/>
  <c r="W678" i="6"/>
  <c r="AN678" i="6" s="1"/>
  <c r="AE1015" i="6"/>
  <c r="V1015" i="6"/>
  <c r="AM1015" i="6" s="1"/>
  <c r="W1844" i="6"/>
  <c r="AN1844" i="6" s="1"/>
  <c r="AE1411" i="6"/>
  <c r="X1610" i="6"/>
  <c r="AO1610" i="6" s="1"/>
  <c r="X702" i="6"/>
  <c r="AO702" i="6" s="1"/>
  <c r="W242" i="6"/>
  <c r="AN242" i="6" s="1"/>
  <c r="U1708" i="6"/>
  <c r="AL1708" i="6" s="1"/>
  <c r="V1487" i="6"/>
  <c r="AM1487" i="6" s="1"/>
  <c r="S485" i="6"/>
  <c r="AJ485" i="6" s="1"/>
  <c r="W1178" i="6"/>
  <c r="AN1178" i="6" s="1"/>
  <c r="V1319" i="6"/>
  <c r="AM1319" i="6" s="1"/>
  <c r="W1704" i="6"/>
  <c r="AN1704" i="6" s="1"/>
  <c r="W1011" i="6"/>
  <c r="AN1011" i="6" s="1"/>
  <c r="U462" i="6"/>
  <c r="AL462" i="6" s="1"/>
  <c r="S31" i="6"/>
  <c r="AJ31" i="6" s="1"/>
  <c r="V1224" i="6"/>
  <c r="AM1224" i="6" s="1"/>
  <c r="AE206" i="6"/>
  <c r="AE1881" i="6"/>
  <c r="W78" i="6"/>
  <c r="AN78" i="6" s="1"/>
  <c r="W1916" i="6"/>
  <c r="AN1916" i="6" s="1"/>
  <c r="V10" i="6"/>
  <c r="AM10" i="6" s="1"/>
  <c r="AD10" i="6"/>
  <c r="AC823" i="6"/>
  <c r="T823" i="6"/>
  <c r="AK823" i="6" s="1"/>
  <c r="AI10" i="6"/>
  <c r="Q2024" i="6"/>
  <c r="AH10" i="6"/>
  <c r="Q2023" i="6"/>
  <c r="Y10" i="6"/>
  <c r="Y977" i="6"/>
  <c r="AP977" i="6" s="1"/>
  <c r="AH977" i="6"/>
  <c r="AI977" i="6"/>
  <c r="L280" i="6"/>
  <c r="R726" i="6"/>
  <c r="Y726" i="6"/>
  <c r="AP726" i="6" s="1"/>
  <c r="AH726" i="6"/>
  <c r="R1056" i="6"/>
  <c r="AH1056" i="6"/>
  <c r="Y1056" i="6"/>
  <c r="AP1056" i="6" s="1"/>
  <c r="AH1278" i="6"/>
  <c r="Y1278" i="6"/>
  <c r="AP1278" i="6" s="1"/>
  <c r="Y1891" i="6"/>
  <c r="AP1891" i="6" s="1"/>
  <c r="AH1891" i="6"/>
  <c r="AH616" i="6"/>
  <c r="Y616" i="6"/>
  <c r="AP616" i="6" s="1"/>
  <c r="L916" i="6"/>
  <c r="AI916" i="6"/>
  <c r="AH1042" i="6"/>
  <c r="Y1042" i="6"/>
  <c r="AP1042" i="6" s="1"/>
  <c r="R990" i="6"/>
  <c r="AH990" i="6"/>
  <c r="Y990" i="6"/>
  <c r="AP990" i="6" s="1"/>
  <c r="AI491" i="6"/>
  <c r="R433" i="6"/>
  <c r="Y433" i="6"/>
  <c r="AP433" i="6" s="1"/>
  <c r="AH433" i="6"/>
  <c r="AI1008" i="6"/>
  <c r="AH1125" i="6"/>
  <c r="Y1125" i="6"/>
  <c r="AP1125" i="6" s="1"/>
  <c r="AH1310" i="6"/>
  <c r="Y1310" i="6"/>
  <c r="AP1310" i="6" s="1"/>
  <c r="AH280" i="6"/>
  <c r="Y280" i="6"/>
  <c r="AP280" i="6" s="1"/>
  <c r="AI1147" i="6"/>
  <c r="AH176" i="6"/>
  <c r="Y176" i="6"/>
  <c r="AP176" i="6" s="1"/>
  <c r="L726" i="6"/>
  <c r="Y152" i="6"/>
  <c r="AP152" i="6" s="1"/>
  <c r="AH152" i="6"/>
  <c r="AH1057" i="6"/>
  <c r="Y1057" i="6"/>
  <c r="AP1057" i="6" s="1"/>
  <c r="AH200" i="6"/>
  <c r="Y200" i="6"/>
  <c r="AP200" i="6" s="1"/>
  <c r="L1056" i="6"/>
  <c r="Y159" i="6"/>
  <c r="AP159" i="6" s="1"/>
  <c r="AH159" i="6"/>
  <c r="Y1484" i="6"/>
  <c r="AP1484" i="6" s="1"/>
  <c r="AH1484" i="6"/>
  <c r="AH1454" i="6"/>
  <c r="Y1454" i="6"/>
  <c r="AP1454" i="6" s="1"/>
  <c r="AH1677" i="6"/>
  <c r="Y1677" i="6"/>
  <c r="AP1677" i="6" s="1"/>
  <c r="AH982" i="6"/>
  <c r="Y982" i="6"/>
  <c r="AP982" i="6" s="1"/>
  <c r="AH540" i="6"/>
  <c r="Y540" i="6"/>
  <c r="AP540" i="6" s="1"/>
  <c r="AH373" i="6"/>
  <c r="Y373" i="6"/>
  <c r="AP373" i="6" s="1"/>
  <c r="AI654" i="6"/>
  <c r="AH1469" i="6"/>
  <c r="Y1469" i="6"/>
  <c r="AP1469" i="6" s="1"/>
  <c r="Y81" i="6"/>
  <c r="AP81" i="6" s="1"/>
  <c r="AH81" i="6"/>
  <c r="AH1083" i="6"/>
  <c r="Y1083" i="6"/>
  <c r="AP1083" i="6" s="1"/>
  <c r="AH1537" i="6"/>
  <c r="Y1537" i="6"/>
  <c r="AP1537" i="6" s="1"/>
  <c r="R741" i="6"/>
  <c r="AH1838" i="6"/>
  <c r="Y1838" i="6"/>
  <c r="AP1838" i="6" s="1"/>
  <c r="R692" i="6"/>
  <c r="Y692" i="6"/>
  <c r="AP692" i="6" s="1"/>
  <c r="AH692" i="6"/>
  <c r="Y1075" i="6"/>
  <c r="AP1075" i="6" s="1"/>
  <c r="AH1075" i="6"/>
  <c r="Y877" i="6"/>
  <c r="AP877" i="6" s="1"/>
  <c r="AH877" i="6"/>
  <c r="Y1710" i="6"/>
  <c r="AP1710" i="6" s="1"/>
  <c r="AH1710" i="6"/>
  <c r="AH1164" i="6"/>
  <c r="Y1164" i="6"/>
  <c r="AP1164" i="6" s="1"/>
  <c r="AH441" i="6"/>
  <c r="Y441" i="6"/>
  <c r="AP441" i="6" s="1"/>
  <c r="AH463" i="6"/>
  <c r="Y463" i="6"/>
  <c r="AP463" i="6" s="1"/>
  <c r="AH664" i="6"/>
  <c r="Y664" i="6"/>
  <c r="AP664" i="6" s="1"/>
  <c r="Y149" i="6"/>
  <c r="AP149" i="6" s="1"/>
  <c r="AH149" i="6"/>
  <c r="Y1316" i="6"/>
  <c r="AP1316" i="6" s="1"/>
  <c r="AH1316" i="6"/>
  <c r="R1404" i="6"/>
  <c r="AH1404" i="6"/>
  <c r="Y1404" i="6"/>
  <c r="AP1404" i="6" s="1"/>
  <c r="R1529" i="6"/>
  <c r="AH1529" i="6"/>
  <c r="Y1529" i="6"/>
  <c r="AP1529" i="6" s="1"/>
  <c r="AH671" i="6"/>
  <c r="Y671" i="6"/>
  <c r="AP671" i="6" s="1"/>
  <c r="L937" i="6"/>
  <c r="L1652" i="6"/>
  <c r="AH1004" i="6"/>
  <c r="Y1004" i="6"/>
  <c r="AP1004" i="6" s="1"/>
  <c r="Y1564" i="6"/>
  <c r="AP1564" i="6" s="1"/>
  <c r="AH1564" i="6"/>
  <c r="AH790" i="6"/>
  <c r="Y790" i="6"/>
  <c r="AP790" i="6" s="1"/>
  <c r="Y1816" i="6"/>
  <c r="AP1816" i="6" s="1"/>
  <c r="AH1816" i="6"/>
  <c r="L924" i="6"/>
  <c r="L1482" i="6"/>
  <c r="L705" i="6"/>
  <c r="L635" i="6"/>
  <c r="L929" i="6"/>
  <c r="L342" i="6"/>
  <c r="L611" i="6"/>
  <c r="L57" i="6"/>
  <c r="L65" i="6"/>
  <c r="L550" i="6"/>
  <c r="L1382" i="6"/>
  <c r="L1131" i="6"/>
  <c r="L1106" i="6"/>
  <c r="L820" i="6"/>
  <c r="L1194" i="6"/>
  <c r="L993" i="6"/>
  <c r="L996" i="6"/>
  <c r="L662" i="6"/>
  <c r="L372" i="6"/>
  <c r="L320" i="6"/>
  <c r="L972" i="6"/>
  <c r="L1517" i="6"/>
  <c r="L84" i="6"/>
  <c r="L655" i="6"/>
  <c r="L346" i="6"/>
  <c r="L1657" i="6"/>
  <c r="L1594" i="6"/>
  <c r="L788" i="6"/>
  <c r="L1352" i="6"/>
  <c r="L1022" i="6"/>
  <c r="L295" i="6"/>
  <c r="L1183" i="6"/>
  <c r="L858" i="6"/>
  <c r="L1685" i="6"/>
  <c r="L1333" i="6"/>
  <c r="L466" i="6"/>
  <c r="L279" i="6"/>
  <c r="L567" i="6"/>
  <c r="L552" i="6"/>
  <c r="L113" i="6"/>
  <c r="L1245" i="6"/>
  <c r="AH1245" i="6"/>
  <c r="Y1245" i="6"/>
  <c r="AP1245" i="6" s="1"/>
  <c r="L1766" i="6"/>
  <c r="L1257" i="6"/>
  <c r="L981" i="6"/>
  <c r="L489" i="6"/>
  <c r="L1403" i="6"/>
  <c r="L666" i="6"/>
  <c r="L872" i="6"/>
  <c r="L1068" i="6"/>
  <c r="R1025" i="6"/>
  <c r="AH1025" i="6"/>
  <c r="Y1025" i="6"/>
  <c r="AP1025" i="6" s="1"/>
  <c r="Y911" i="6"/>
  <c r="AP911" i="6" s="1"/>
  <c r="AH911" i="6"/>
  <c r="AH452" i="6"/>
  <c r="Y452" i="6"/>
  <c r="AP452" i="6" s="1"/>
  <c r="AH1421" i="6"/>
  <c r="Y1421" i="6"/>
  <c r="AP1421" i="6" s="1"/>
  <c r="R70" i="6"/>
  <c r="AH70" i="6"/>
  <c r="Y70" i="6"/>
  <c r="AP70" i="6" s="1"/>
  <c r="R297" i="6"/>
  <c r="Y297" i="6"/>
  <c r="AP297" i="6" s="1"/>
  <c r="AH297" i="6"/>
  <c r="Y1646" i="6"/>
  <c r="AP1646" i="6" s="1"/>
  <c r="AH1646" i="6"/>
  <c r="AH1692" i="6"/>
  <c r="Y1692" i="6"/>
  <c r="AP1692" i="6" s="1"/>
  <c r="AH380" i="6"/>
  <c r="Y380" i="6"/>
  <c r="AP380" i="6" s="1"/>
  <c r="AH644" i="6"/>
  <c r="Y644" i="6"/>
  <c r="AP644" i="6" s="1"/>
  <c r="Y647" i="6"/>
  <c r="AP647" i="6" s="1"/>
  <c r="AH647" i="6"/>
  <c r="Y100" i="6"/>
  <c r="AP100" i="6" s="1"/>
  <c r="AH100" i="6"/>
  <c r="AH1679" i="6"/>
  <c r="Y1679" i="6"/>
  <c r="AP1679" i="6" s="1"/>
  <c r="AH975" i="6"/>
  <c r="Y975" i="6"/>
  <c r="AP975" i="6" s="1"/>
  <c r="Y1400" i="6"/>
  <c r="AP1400" i="6" s="1"/>
  <c r="AH1400" i="6"/>
  <c r="Y1486" i="6"/>
  <c r="AP1486" i="6" s="1"/>
  <c r="AH1486" i="6"/>
  <c r="AH30" i="6"/>
  <c r="Y30" i="6"/>
  <c r="AP30" i="6" s="1"/>
  <c r="Y1578" i="6"/>
  <c r="AP1578" i="6" s="1"/>
  <c r="AH1578" i="6"/>
  <c r="AH208" i="6"/>
  <c r="Y208" i="6"/>
  <c r="AP208" i="6" s="1"/>
  <c r="AH1695" i="6"/>
  <c r="Y1695" i="6"/>
  <c r="AP1695" i="6" s="1"/>
  <c r="Y1730" i="6"/>
  <c r="AP1730" i="6" s="1"/>
  <c r="AH1730" i="6"/>
  <c r="L913" i="6"/>
  <c r="L1430" i="6"/>
  <c r="L950" i="6"/>
  <c r="L1239" i="6"/>
  <c r="L507" i="6"/>
  <c r="L1801" i="6"/>
  <c r="L1424" i="6"/>
  <c r="L172" i="6"/>
  <c r="L1651" i="6"/>
  <c r="L752" i="6"/>
  <c r="L267" i="6"/>
  <c r="L1691" i="6"/>
  <c r="L1535" i="6"/>
  <c r="L867" i="6"/>
  <c r="L11" i="6"/>
  <c r="L1233" i="6"/>
  <c r="L356" i="6"/>
  <c r="L889" i="6"/>
  <c r="L1559" i="6"/>
  <c r="L44" i="6"/>
  <c r="L907" i="6"/>
  <c r="L1399" i="6"/>
  <c r="L1503" i="6"/>
  <c r="L216" i="6"/>
  <c r="L192" i="6"/>
  <c r="L1693" i="6"/>
  <c r="L1549" i="6"/>
  <c r="L991" i="6"/>
  <c r="L1418" i="6"/>
  <c r="L1782" i="6"/>
  <c r="L1836" i="6"/>
  <c r="L91" i="6"/>
  <c r="L1047" i="6"/>
  <c r="L826" i="6"/>
  <c r="L170" i="6"/>
  <c r="L1789" i="6"/>
  <c r="L1274" i="6"/>
  <c r="L66" i="6"/>
  <c r="L1330" i="6"/>
  <c r="L1869" i="6"/>
  <c r="L1844" i="6"/>
  <c r="L1583" i="6"/>
  <c r="L1337" i="6"/>
  <c r="L847" i="6"/>
  <c r="L599" i="6"/>
  <c r="L481" i="6"/>
  <c r="Y1016" i="6"/>
  <c r="AP1016" i="6" s="1"/>
  <c r="AH1016" i="6"/>
  <c r="AH92" i="6"/>
  <c r="Y92" i="6"/>
  <c r="AP92" i="6" s="1"/>
  <c r="R130" i="6"/>
  <c r="AH130" i="6"/>
  <c r="Y130" i="6"/>
  <c r="AP130" i="6" s="1"/>
  <c r="Y931" i="6"/>
  <c r="AP931" i="6" s="1"/>
  <c r="AH931" i="6"/>
  <c r="AH509" i="6"/>
  <c r="Y509" i="6"/>
  <c r="AP509" i="6" s="1"/>
  <c r="Y1072" i="6"/>
  <c r="AP1072" i="6" s="1"/>
  <c r="AH1072" i="6"/>
  <c r="AH758" i="6"/>
  <c r="Y758" i="6"/>
  <c r="AP758" i="6" s="1"/>
  <c r="AH861" i="6"/>
  <c r="Y861" i="6"/>
  <c r="AP861" i="6" s="1"/>
  <c r="Y1592" i="6"/>
  <c r="AP1592" i="6" s="1"/>
  <c r="AH1592" i="6"/>
  <c r="Y1635" i="6"/>
  <c r="AP1635" i="6" s="1"/>
  <c r="AH1635" i="6"/>
  <c r="Y22" i="6"/>
  <c r="AP22" i="6" s="1"/>
  <c r="AH22" i="6"/>
  <c r="L1493" i="6"/>
  <c r="Y1817" i="6"/>
  <c r="AP1817" i="6" s="1"/>
  <c r="AH1817" i="6"/>
  <c r="AH1573" i="6"/>
  <c r="Y1573" i="6"/>
  <c r="AP1573" i="6" s="1"/>
  <c r="AH1557" i="6"/>
  <c r="Y1557" i="6"/>
  <c r="AP1557" i="6" s="1"/>
  <c r="AH1810" i="6"/>
  <c r="Y1810" i="6"/>
  <c r="AP1810" i="6" s="1"/>
  <c r="AH1136" i="6"/>
  <c r="Y1136" i="6"/>
  <c r="AP1136" i="6" s="1"/>
  <c r="AH1153" i="6"/>
  <c r="Y1153" i="6"/>
  <c r="AP1153" i="6" s="1"/>
  <c r="AH1507" i="6"/>
  <c r="Y1507" i="6"/>
  <c r="AP1507" i="6" s="1"/>
  <c r="R1358" i="6"/>
  <c r="AH1358" i="6"/>
  <c r="Y1358" i="6"/>
  <c r="AP1358" i="6" s="1"/>
  <c r="Y1702" i="6"/>
  <c r="AP1702" i="6" s="1"/>
  <c r="AH1702" i="6"/>
  <c r="Y1470" i="6"/>
  <c r="AP1470" i="6" s="1"/>
  <c r="AH1470" i="6"/>
  <c r="R241" i="6"/>
  <c r="AH241" i="6"/>
  <c r="Y241" i="6"/>
  <c r="AP241" i="6" s="1"/>
  <c r="AH759" i="6"/>
  <c r="Y759" i="6"/>
  <c r="AP759" i="6" s="1"/>
  <c r="Y970" i="6"/>
  <c r="AP970" i="6" s="1"/>
  <c r="AH970" i="6"/>
  <c r="Y1389" i="6"/>
  <c r="AP1389" i="6" s="1"/>
  <c r="AH1389" i="6"/>
  <c r="AH162" i="6"/>
  <c r="Y162" i="6"/>
  <c r="AP162" i="6" s="1"/>
  <c r="Y488" i="6"/>
  <c r="AP488" i="6" s="1"/>
  <c r="AH488" i="6"/>
  <c r="AH1015" i="6"/>
  <c r="Y1015" i="6"/>
  <c r="AP1015" i="6" s="1"/>
  <c r="Y1255" i="6"/>
  <c r="AP1255" i="6" s="1"/>
  <c r="AH1255" i="6"/>
  <c r="AH606" i="6"/>
  <c r="Y606" i="6"/>
  <c r="AP606" i="6" s="1"/>
  <c r="AH1152" i="6"/>
  <c r="Y1152" i="6"/>
  <c r="AP1152" i="6" s="1"/>
  <c r="AH801" i="6"/>
  <c r="Y801" i="6"/>
  <c r="AP801" i="6" s="1"/>
  <c r="AH502" i="6"/>
  <c r="Y502" i="6"/>
  <c r="AP502" i="6" s="1"/>
  <c r="AH1283" i="6"/>
  <c r="Y1283" i="6"/>
  <c r="AP1283" i="6" s="1"/>
  <c r="Y523" i="6"/>
  <c r="AP523" i="6" s="1"/>
  <c r="AH523" i="6"/>
  <c r="Y1805" i="6"/>
  <c r="AP1805" i="6" s="1"/>
  <c r="AH1805" i="6"/>
  <c r="AH303" i="6"/>
  <c r="Y303" i="6"/>
  <c r="AP303" i="6" s="1"/>
  <c r="AH278" i="6"/>
  <c r="Y278" i="6"/>
  <c r="AP278" i="6" s="1"/>
  <c r="AH853" i="6"/>
  <c r="Y853" i="6"/>
  <c r="AP853" i="6" s="1"/>
  <c r="AH712" i="6"/>
  <c r="Y712" i="6"/>
  <c r="AP712" i="6" s="1"/>
  <c r="AH702" i="6"/>
  <c r="Y702" i="6"/>
  <c r="AP702" i="6" s="1"/>
  <c r="AH1884" i="6"/>
  <c r="Y1884" i="6"/>
  <c r="AP1884" i="6" s="1"/>
  <c r="AH1202" i="6"/>
  <c r="Y1202" i="6"/>
  <c r="AP1202" i="6" s="1"/>
  <c r="Y934" i="6"/>
  <c r="AP934" i="6" s="1"/>
  <c r="AH934" i="6"/>
  <c r="AH1665" i="6"/>
  <c r="Y1665" i="6"/>
  <c r="AP1665" i="6" s="1"/>
  <c r="AH1571" i="6"/>
  <c r="Y1571" i="6"/>
  <c r="AP1571" i="6" s="1"/>
  <c r="L797" i="6"/>
  <c r="AH923" i="6"/>
  <c r="Y923" i="6"/>
  <c r="AP923" i="6" s="1"/>
  <c r="L1080" i="6"/>
  <c r="Y1032" i="6"/>
  <c r="AP1032" i="6" s="1"/>
  <c r="AH1032" i="6"/>
  <c r="AH1494" i="6"/>
  <c r="Y1494" i="6"/>
  <c r="AP1494" i="6" s="1"/>
  <c r="AH768" i="6"/>
  <c r="Y768" i="6"/>
  <c r="AP768" i="6" s="1"/>
  <c r="L1051" i="6"/>
  <c r="L350" i="6"/>
  <c r="L694" i="6"/>
  <c r="L204" i="6"/>
  <c r="L1541" i="6"/>
  <c r="L1745" i="6"/>
  <c r="L272" i="6"/>
  <c r="L1058" i="6"/>
  <c r="L987" i="6"/>
  <c r="L988" i="6"/>
  <c r="L529" i="6"/>
  <c r="L812" i="6"/>
  <c r="L1248" i="6"/>
  <c r="L1761" i="6"/>
  <c r="L638" i="6"/>
  <c r="L138" i="6"/>
  <c r="L1273" i="6"/>
  <c r="L1037" i="6"/>
  <c r="L1266" i="6"/>
  <c r="L590" i="6"/>
  <c r="L321" i="6"/>
  <c r="AH669" i="6"/>
  <c r="Y669" i="6"/>
  <c r="AP669" i="6" s="1"/>
  <c r="Y301" i="6"/>
  <c r="AP301" i="6" s="1"/>
  <c r="AH301" i="6"/>
  <c r="AH1491" i="6"/>
  <c r="Y1491" i="6"/>
  <c r="AP1491" i="6" s="1"/>
  <c r="AH1608" i="6"/>
  <c r="Y1608" i="6"/>
  <c r="AP1608" i="6" s="1"/>
  <c r="Y1746" i="6"/>
  <c r="AP1746" i="6" s="1"/>
  <c r="AH1746" i="6"/>
  <c r="Y818" i="6"/>
  <c r="AP818" i="6" s="1"/>
  <c r="AH818" i="6"/>
  <c r="AH384" i="6"/>
  <c r="Y384" i="6"/>
  <c r="AP384" i="6" s="1"/>
  <c r="AH240" i="6"/>
  <c r="Y240" i="6"/>
  <c r="AP240" i="6" s="1"/>
  <c r="AH675" i="6"/>
  <c r="Y675" i="6"/>
  <c r="AP675" i="6" s="1"/>
  <c r="AH1069" i="6"/>
  <c r="Y1069" i="6"/>
  <c r="AP1069" i="6" s="1"/>
  <c r="AH167" i="6"/>
  <c r="Y167" i="6"/>
  <c r="AP167" i="6" s="1"/>
  <c r="AH1744" i="6"/>
  <c r="Y1744" i="6"/>
  <c r="AP1744" i="6" s="1"/>
  <c r="Y783" i="6"/>
  <c r="AP783" i="6" s="1"/>
  <c r="AH783" i="6"/>
  <c r="Y1041" i="6"/>
  <c r="AP1041" i="6" s="1"/>
  <c r="AH1041" i="6"/>
  <c r="AH522" i="6"/>
  <c r="Y522" i="6"/>
  <c r="AP522" i="6" s="1"/>
  <c r="AH815" i="6"/>
  <c r="Y815" i="6"/>
  <c r="AP815" i="6" s="1"/>
  <c r="AH1388" i="6"/>
  <c r="Y1388" i="6"/>
  <c r="AP1388" i="6" s="1"/>
  <c r="AH656" i="6"/>
  <c r="Y656" i="6"/>
  <c r="AP656" i="6" s="1"/>
  <c r="R450" i="6"/>
  <c r="AH450" i="6"/>
  <c r="Y450" i="6"/>
  <c r="AP450" i="6" s="1"/>
  <c r="Y901" i="6"/>
  <c r="AP901" i="6" s="1"/>
  <c r="AH901" i="6"/>
  <c r="AH19" i="6"/>
  <c r="Y19" i="6"/>
  <c r="AP19" i="6" s="1"/>
  <c r="AH1908" i="6"/>
  <c r="Y1908" i="6"/>
  <c r="AP1908" i="6" s="1"/>
  <c r="R1222" i="6"/>
  <c r="Y1222" i="6"/>
  <c r="AP1222" i="6" s="1"/>
  <c r="AH1222" i="6"/>
  <c r="R1698" i="6"/>
  <c r="Y1698" i="6"/>
  <c r="AP1698" i="6" s="1"/>
  <c r="AH1698" i="6"/>
  <c r="Y1260" i="6"/>
  <c r="AP1260" i="6" s="1"/>
  <c r="AH1260" i="6"/>
  <c r="AH665" i="6"/>
  <c r="Y665" i="6"/>
  <c r="AP665" i="6" s="1"/>
  <c r="AH1879" i="6"/>
  <c r="Y1879" i="6"/>
  <c r="AP1879" i="6" s="1"/>
  <c r="R1105" i="6"/>
  <c r="AH1105" i="6"/>
  <c r="Y1105" i="6"/>
  <c r="AP1105" i="6" s="1"/>
  <c r="R643" i="6"/>
  <c r="Y643" i="6"/>
  <c r="AP643" i="6" s="1"/>
  <c r="AH643" i="6"/>
  <c r="AA1442" i="6"/>
  <c r="R1442" i="6"/>
  <c r="Y259" i="6"/>
  <c r="AP259" i="6" s="1"/>
  <c r="AH259" i="6"/>
  <c r="Y188" i="6"/>
  <c r="AP188" i="6" s="1"/>
  <c r="AH188" i="6"/>
  <c r="AH642" i="6"/>
  <c r="Y642" i="6"/>
  <c r="AP642" i="6" s="1"/>
  <c r="AH725" i="6"/>
  <c r="Y725" i="6"/>
  <c r="AP725" i="6" s="1"/>
  <c r="Y1177" i="6"/>
  <c r="AP1177" i="6" s="1"/>
  <c r="AH1177" i="6"/>
  <c r="AH905" i="6"/>
  <c r="Y905" i="6"/>
  <c r="AP905" i="6" s="1"/>
  <c r="AH1300" i="6"/>
  <c r="Y1300" i="6"/>
  <c r="AP1300" i="6" s="1"/>
  <c r="AH1868" i="6"/>
  <c r="Y1868" i="6"/>
  <c r="AP1868" i="6" s="1"/>
  <c r="AA53" i="6"/>
  <c r="R53" i="6"/>
  <c r="AH59" i="6"/>
  <c r="Y59" i="6"/>
  <c r="AP59" i="6" s="1"/>
  <c r="AH328" i="6"/>
  <c r="Y328" i="6"/>
  <c r="AP328" i="6" s="1"/>
  <c r="R470" i="6"/>
  <c r="AH470" i="6"/>
  <c r="Y470" i="6"/>
  <c r="AP470" i="6" s="1"/>
  <c r="R1550" i="6"/>
  <c r="AH1550" i="6"/>
  <c r="Y1550" i="6"/>
  <c r="AP1550" i="6" s="1"/>
  <c r="L1523" i="6"/>
  <c r="R833" i="6"/>
  <c r="AH833" i="6"/>
  <c r="Y833" i="6"/>
  <c r="AP833" i="6" s="1"/>
  <c r="R39" i="6"/>
  <c r="Y39" i="6"/>
  <c r="AP39" i="6" s="1"/>
  <c r="AH39" i="6"/>
  <c r="L1819" i="6"/>
  <c r="L1803" i="6"/>
  <c r="L1738" i="6"/>
  <c r="L147" i="6"/>
  <c r="L1690" i="6"/>
  <c r="L1548" i="6"/>
  <c r="L319" i="6"/>
  <c r="L1155" i="6"/>
  <c r="L1379" i="6"/>
  <c r="L123" i="6"/>
  <c r="L1706" i="6"/>
  <c r="L199" i="6"/>
  <c r="L273" i="6"/>
  <c r="L1683" i="6"/>
  <c r="L1905" i="6"/>
  <c r="L1809" i="6"/>
  <c r="L862" i="6"/>
  <c r="L416" i="6"/>
  <c r="L1794" i="6"/>
  <c r="L543" i="6"/>
  <c r="L906" i="6"/>
  <c r="L1553" i="6"/>
  <c r="L757" i="6"/>
  <c r="L244" i="6"/>
  <c r="L135" i="6"/>
  <c r="L459" i="6"/>
  <c r="L1227" i="6"/>
  <c r="L112" i="6"/>
  <c r="L1845" i="6"/>
  <c r="L957" i="6"/>
  <c r="L572" i="6"/>
  <c r="L1360" i="6"/>
  <c r="L514" i="6"/>
  <c r="L178" i="6"/>
  <c r="L497" i="6"/>
  <c r="L500" i="6"/>
  <c r="L1797" i="6"/>
  <c r="L922" i="6"/>
  <c r="L1126" i="6"/>
  <c r="L743" i="6"/>
  <c r="AH1832" i="6"/>
  <c r="Y1832" i="6"/>
  <c r="AP1832" i="6" s="1"/>
  <c r="Y602" i="6"/>
  <c r="AP602" i="6" s="1"/>
  <c r="AH602" i="6"/>
  <c r="AA186" i="6"/>
  <c r="R186" i="6"/>
  <c r="Y927" i="6"/>
  <c r="AP927" i="6" s="1"/>
  <c r="AH927" i="6"/>
  <c r="Y645" i="6"/>
  <c r="AP645" i="6" s="1"/>
  <c r="AH645" i="6"/>
  <c r="R225" i="6"/>
  <c r="Y225" i="6"/>
  <c r="AP225" i="6" s="1"/>
  <c r="AH225" i="6"/>
  <c r="AH850" i="6"/>
  <c r="Y850" i="6"/>
  <c r="AP850" i="6" s="1"/>
  <c r="Y800" i="6"/>
  <c r="AP800" i="6" s="1"/>
  <c r="AH800" i="6"/>
  <c r="AH1577" i="6"/>
  <c r="Y1577" i="6"/>
  <c r="AP1577" i="6" s="1"/>
  <c r="Y368" i="6"/>
  <c r="AP368" i="6" s="1"/>
  <c r="AH368" i="6"/>
  <c r="AH1345" i="6"/>
  <c r="Y1345" i="6"/>
  <c r="AP1345" i="6" s="1"/>
  <c r="Y776" i="6"/>
  <c r="AP776" i="6" s="1"/>
  <c r="AH776" i="6"/>
  <c r="Y1223" i="6"/>
  <c r="AP1223" i="6" s="1"/>
  <c r="AH1223" i="6"/>
  <c r="Y1916" i="6"/>
  <c r="AP1916" i="6" s="1"/>
  <c r="AH1916" i="6"/>
  <c r="L1676" i="6"/>
  <c r="L843" i="6"/>
  <c r="L1772" i="6"/>
  <c r="L680" i="6"/>
  <c r="L1653" i="6"/>
  <c r="L1780" i="6"/>
  <c r="L1364" i="6"/>
  <c r="L445" i="6"/>
  <c r="L1411" i="6"/>
  <c r="L1562" i="6"/>
  <c r="L1631" i="6"/>
  <c r="Y1489" i="6"/>
  <c r="AP1489" i="6" s="1"/>
  <c r="AH1489" i="6"/>
  <c r="Y1502" i="6"/>
  <c r="AP1502" i="6" s="1"/>
  <c r="AH1502" i="6"/>
  <c r="AH1628" i="6"/>
  <c r="Y1628" i="6"/>
  <c r="AP1628" i="6" s="1"/>
  <c r="R605" i="6"/>
  <c r="Y605" i="6"/>
  <c r="AP605" i="6" s="1"/>
  <c r="AH605" i="6"/>
  <c r="AH1614" i="6"/>
  <c r="Y1614" i="6"/>
  <c r="AP1614" i="6" s="1"/>
  <c r="L945" i="6"/>
  <c r="AH1178" i="6"/>
  <c r="Y1178" i="6"/>
  <c r="AP1178" i="6" s="1"/>
  <c r="L1017" i="6"/>
  <c r="L1453" i="6"/>
  <c r="L932" i="6"/>
  <c r="AH1674" i="6"/>
  <c r="Y1674" i="6"/>
  <c r="AP1674" i="6" s="1"/>
  <c r="L2006" i="6"/>
  <c r="L1292" i="6"/>
  <c r="L540" i="6"/>
  <c r="L373" i="6"/>
  <c r="L1968" i="6"/>
  <c r="L1994" i="6"/>
  <c r="L2013" i="6"/>
  <c r="L81" i="6"/>
  <c r="L1083" i="6"/>
  <c r="L804" i="6"/>
  <c r="L2004" i="6"/>
  <c r="L1560" i="6"/>
  <c r="L1127" i="6"/>
  <c r="Y1357" i="6"/>
  <c r="AP1357" i="6" s="1"/>
  <c r="AH1357" i="6"/>
  <c r="L1075" i="6"/>
  <c r="L1939" i="6"/>
  <c r="AH1394" i="6"/>
  <c r="Y1394" i="6"/>
  <c r="AP1394" i="6" s="1"/>
  <c r="AH334" i="6"/>
  <c r="Y334" i="6"/>
  <c r="AP334" i="6" s="1"/>
  <c r="Y658" i="6"/>
  <c r="AP658" i="6" s="1"/>
  <c r="AH658" i="6"/>
  <c r="L1710" i="6"/>
  <c r="L1164" i="6"/>
  <c r="Y684" i="6"/>
  <c r="AP684" i="6" s="1"/>
  <c r="AH684" i="6"/>
  <c r="L441" i="6"/>
  <c r="L885" i="6"/>
  <c r="L1102" i="6"/>
  <c r="AH13" i="6"/>
  <c r="Y13" i="6"/>
  <c r="AP13" i="6" s="1"/>
  <c r="L29" i="6"/>
  <c r="Y1385" i="6"/>
  <c r="AP1385" i="6" s="1"/>
  <c r="AH1385" i="6"/>
  <c r="L203" i="6"/>
  <c r="AH1531" i="6"/>
  <c r="Y1531" i="6"/>
  <c r="AP1531" i="6" s="1"/>
  <c r="Y1322" i="6"/>
  <c r="AP1322" i="6" s="1"/>
  <c r="AH1322" i="6"/>
  <c r="AH1363" i="6"/>
  <c r="Y1363" i="6"/>
  <c r="AP1363" i="6" s="1"/>
  <c r="L1314" i="6"/>
  <c r="AH177" i="6"/>
  <c r="Y177" i="6"/>
  <c r="AP177" i="6" s="1"/>
  <c r="Y1045" i="6"/>
  <c r="AP1045" i="6" s="1"/>
  <c r="AH1045" i="6"/>
  <c r="AH311" i="6"/>
  <c r="Y311" i="6"/>
  <c r="AP311" i="6" s="1"/>
  <c r="L637" i="6"/>
  <c r="AH45" i="6"/>
  <c r="Y45" i="6"/>
  <c r="AP45" i="6" s="1"/>
  <c r="Y1815" i="6"/>
  <c r="AP1815" i="6" s="1"/>
  <c r="AH1815" i="6"/>
  <c r="L1615" i="6"/>
  <c r="Y1701" i="6"/>
  <c r="AP1701" i="6" s="1"/>
  <c r="AH1701" i="6"/>
  <c r="L824" i="6"/>
  <c r="AH1303" i="6"/>
  <c r="Y1303" i="6"/>
  <c r="AP1303" i="6" s="1"/>
  <c r="AH746" i="6"/>
  <c r="Y746" i="6"/>
  <c r="AP746" i="6" s="1"/>
  <c r="Y428" i="6"/>
  <c r="AP428" i="6" s="1"/>
  <c r="AH428" i="6"/>
  <c r="AH1861" i="6"/>
  <c r="Y1861" i="6"/>
  <c r="AP1861" i="6" s="1"/>
  <c r="Y878" i="6"/>
  <c r="AP878" i="6" s="1"/>
  <c r="AH878" i="6"/>
  <c r="AH938" i="6"/>
  <c r="Y938" i="6"/>
  <c r="AP938" i="6" s="1"/>
  <c r="AH998" i="6"/>
  <c r="Y998" i="6"/>
  <c r="AP998" i="6" s="1"/>
  <c r="Y937" i="6"/>
  <c r="AP937" i="6" s="1"/>
  <c r="AH937" i="6"/>
  <c r="AH1519" i="6"/>
  <c r="Y1519" i="6"/>
  <c r="AP1519" i="6" s="1"/>
  <c r="L369" i="6"/>
  <c r="L1465" i="6"/>
  <c r="Y1598" i="6"/>
  <c r="AP1598" i="6" s="1"/>
  <c r="AH1598" i="6"/>
  <c r="L1184" i="6"/>
  <c r="R282" i="6"/>
  <c r="AH282" i="6"/>
  <c r="Y282" i="6"/>
  <c r="AP282" i="6" s="1"/>
  <c r="L1111" i="6"/>
  <c r="R1133" i="6"/>
  <c r="Y1133" i="6"/>
  <c r="AP1133" i="6" s="1"/>
  <c r="AH1133" i="6"/>
  <c r="L1234" i="6"/>
  <c r="L699" i="6"/>
  <c r="Y1543" i="6"/>
  <c r="AP1543" i="6" s="1"/>
  <c r="AH1543" i="6"/>
  <c r="L25" i="6"/>
  <c r="AH141" i="6"/>
  <c r="Y141" i="6"/>
  <c r="AP141" i="6" s="1"/>
  <c r="L1555" i="6"/>
  <c r="R128" i="6"/>
  <c r="AH128" i="6"/>
  <c r="Y128" i="6"/>
  <c r="AP128" i="6" s="1"/>
  <c r="R964" i="6"/>
  <c r="AH964" i="6"/>
  <c r="Y964" i="6"/>
  <c r="AP964" i="6" s="1"/>
  <c r="L623" i="6"/>
  <c r="R929" i="6"/>
  <c r="Y929" i="6"/>
  <c r="AP929" i="6" s="1"/>
  <c r="AH929" i="6"/>
  <c r="AI342" i="6"/>
  <c r="L1459" i="6"/>
  <c r="L1981" i="6"/>
  <c r="L1983" i="6"/>
  <c r="AH550" i="6"/>
  <c r="Y550" i="6"/>
  <c r="AP550" i="6" s="1"/>
  <c r="Y1194" i="6"/>
  <c r="AP1194" i="6" s="1"/>
  <c r="AH1194" i="6"/>
  <c r="L375" i="6"/>
  <c r="L371" i="6"/>
  <c r="L1992" i="6"/>
  <c r="L1969" i="6"/>
  <c r="AH320" i="6"/>
  <c r="Y320" i="6"/>
  <c r="AP320" i="6" s="1"/>
  <c r="L1971" i="6"/>
  <c r="AH84" i="6"/>
  <c r="Y84" i="6"/>
  <c r="AP84" i="6" s="1"/>
  <c r="AH295" i="6"/>
  <c r="Y295" i="6"/>
  <c r="AP295" i="6" s="1"/>
  <c r="AH1333" i="6"/>
  <c r="Y1333" i="6"/>
  <c r="AP1333" i="6" s="1"/>
  <c r="AH279" i="6"/>
  <c r="Y279" i="6"/>
  <c r="AP279" i="6" s="1"/>
  <c r="R1403" i="6"/>
  <c r="AH1403" i="6"/>
  <c r="Y1403" i="6"/>
  <c r="AP1403" i="6" s="1"/>
  <c r="AI1068" i="6"/>
  <c r="L1089" i="6"/>
  <c r="L413" i="6"/>
  <c r="L98" i="6"/>
  <c r="L194" i="6"/>
  <c r="AH1251" i="6"/>
  <c r="Y1251" i="6"/>
  <c r="AP1251" i="6" s="1"/>
  <c r="L226" i="6"/>
  <c r="L1719" i="6"/>
  <c r="L393" i="6"/>
  <c r="AH1053" i="6"/>
  <c r="Y1053" i="6"/>
  <c r="AP1053" i="6" s="1"/>
  <c r="L628" i="6"/>
  <c r="L224" i="6"/>
  <c r="L1444" i="6"/>
  <c r="L1397" i="6"/>
  <c r="L1050" i="6"/>
  <c r="L1747" i="6"/>
  <c r="R1396" i="6"/>
  <c r="AH1396" i="6"/>
  <c r="Y1396" i="6"/>
  <c r="AP1396" i="6" s="1"/>
  <c r="AH1741" i="6"/>
  <c r="Y1741" i="6"/>
  <c r="AP1741" i="6" s="1"/>
  <c r="L291" i="6"/>
  <c r="Y639" i="6"/>
  <c r="AP639" i="6" s="1"/>
  <c r="AH639" i="6"/>
  <c r="AH1062" i="6"/>
  <c r="Y1062" i="6"/>
  <c r="AP1062" i="6" s="1"/>
  <c r="AH915" i="6"/>
  <c r="Y915" i="6"/>
  <c r="AP915" i="6" s="1"/>
  <c r="L1440" i="6"/>
  <c r="Y1788" i="6"/>
  <c r="AP1788" i="6" s="1"/>
  <c r="AH1788" i="6"/>
  <c r="L1923" i="6"/>
  <c r="Y884" i="6"/>
  <c r="AP884" i="6" s="1"/>
  <c r="AH884" i="6"/>
  <c r="AI254" i="6"/>
  <c r="Y1422" i="6"/>
  <c r="AP1422" i="6" s="1"/>
  <c r="AH1422" i="6"/>
  <c r="L674" i="6"/>
  <c r="L1099" i="6"/>
  <c r="Y697" i="6"/>
  <c r="AP697" i="6" s="1"/>
  <c r="AH697" i="6"/>
  <c r="L102" i="6"/>
  <c r="Y1668" i="6"/>
  <c r="AP1668" i="6" s="1"/>
  <c r="AH1668" i="6"/>
  <c r="L1669" i="6"/>
  <c r="AH493" i="6"/>
  <c r="Y493" i="6"/>
  <c r="AP493" i="6" s="1"/>
  <c r="L1228" i="6"/>
  <c r="L1920" i="6"/>
  <c r="Y1424" i="6"/>
  <c r="AP1424" i="6" s="1"/>
  <c r="AH1424" i="6"/>
  <c r="Y1651" i="6"/>
  <c r="AP1651" i="6" s="1"/>
  <c r="AH1651" i="6"/>
  <c r="AH1691" i="6"/>
  <c r="Y1691" i="6"/>
  <c r="AP1691" i="6" s="1"/>
  <c r="AI11" i="6"/>
  <c r="L846" i="6"/>
  <c r="L1712" i="6"/>
  <c r="L1973" i="6"/>
  <c r="L1921" i="6"/>
  <c r="Y889" i="6"/>
  <c r="AP889" i="6" s="1"/>
  <c r="AH889" i="6"/>
  <c r="AI1503" i="6"/>
  <c r="AH192" i="6"/>
  <c r="Y192" i="6"/>
  <c r="AP192" i="6" s="1"/>
  <c r="AI1693" i="6"/>
  <c r="R1782" i="6"/>
  <c r="Y1782" i="6"/>
  <c r="AP1782" i="6" s="1"/>
  <c r="AH1782" i="6"/>
  <c r="AI1836" i="6"/>
  <c r="R91" i="6"/>
  <c r="AH91" i="6"/>
  <c r="Y91" i="6"/>
  <c r="AP91" i="6" s="1"/>
  <c r="AI1047" i="6"/>
  <c r="R66" i="6"/>
  <c r="AH66" i="6"/>
  <c r="Y66" i="6"/>
  <c r="AP66" i="6" s="1"/>
  <c r="AI1869" i="6"/>
  <c r="L1834" i="6"/>
  <c r="R535" i="6"/>
  <c r="R1201" i="6"/>
  <c r="Y1201" i="6"/>
  <c r="AP1201" i="6" s="1"/>
  <c r="AH1201" i="6"/>
  <c r="L1714" i="6"/>
  <c r="R1171" i="6"/>
  <c r="Y1171" i="6"/>
  <c r="AP1171" i="6" s="1"/>
  <c r="AH1171" i="6"/>
  <c r="Y1117" i="6"/>
  <c r="AP1117" i="6" s="1"/>
  <c r="AH1117" i="6"/>
  <c r="AI1438" i="6"/>
  <c r="AH1717" i="6"/>
  <c r="Y1717" i="6"/>
  <c r="AP1717" i="6" s="1"/>
  <c r="L1793" i="6"/>
  <c r="Y1875" i="6"/>
  <c r="AP1875" i="6" s="1"/>
  <c r="AH1875" i="6"/>
  <c r="L421" i="6"/>
  <c r="L569" i="6"/>
  <c r="Y395" i="6"/>
  <c r="AP395" i="6" s="1"/>
  <c r="AH395" i="6"/>
  <c r="AH1176" i="6"/>
  <c r="Y1176" i="6"/>
  <c r="AP1176" i="6" s="1"/>
  <c r="L553" i="6"/>
  <c r="Y1566" i="6"/>
  <c r="AP1566" i="6" s="1"/>
  <c r="AH1566" i="6"/>
  <c r="Y976" i="6"/>
  <c r="AP976" i="6" s="1"/>
  <c r="AH976" i="6"/>
  <c r="Y78" i="6"/>
  <c r="AP78" i="6" s="1"/>
  <c r="AH78" i="6"/>
  <c r="Y585" i="6"/>
  <c r="AP585" i="6" s="1"/>
  <c r="AH585" i="6"/>
  <c r="AH89" i="6"/>
  <c r="Y89" i="6"/>
  <c r="AP89" i="6" s="1"/>
  <c r="Y1412" i="6"/>
  <c r="AP1412" i="6" s="1"/>
  <c r="AH1412" i="6"/>
  <c r="L1367" i="6"/>
  <c r="Y1858" i="6"/>
  <c r="AP1858" i="6" s="1"/>
  <c r="AH1858" i="6"/>
  <c r="AH574" i="6"/>
  <c r="Y574" i="6"/>
  <c r="AP574" i="6" s="1"/>
  <c r="L641" i="6"/>
  <c r="L1785" i="6"/>
  <c r="Y1811" i="6"/>
  <c r="AP1811" i="6" s="1"/>
  <c r="AH1811" i="6"/>
  <c r="L1633" i="6"/>
  <c r="R751" i="6"/>
  <c r="AH751" i="6"/>
  <c r="Y751" i="6"/>
  <c r="AP751" i="6" s="1"/>
  <c r="Y257" i="6"/>
  <c r="AP257" i="6" s="1"/>
  <c r="AH257" i="6"/>
  <c r="L397" i="6"/>
  <c r="AA1581" i="6"/>
  <c r="R1581" i="6"/>
  <c r="Y288" i="6"/>
  <c r="AP288" i="6" s="1"/>
  <c r="AH288" i="6"/>
  <c r="AH627" i="6"/>
  <c r="Y627" i="6"/>
  <c r="AP627" i="6" s="1"/>
  <c r="L640" i="6"/>
  <c r="L1963" i="6"/>
  <c r="R1697" i="6"/>
  <c r="AH1697" i="6"/>
  <c r="Y1697" i="6"/>
  <c r="AP1697" i="6" s="1"/>
  <c r="L1918" i="6"/>
  <c r="L1999" i="6"/>
  <c r="AH1216" i="6"/>
  <c r="Y1216" i="6"/>
  <c r="AP1216" i="6" s="1"/>
  <c r="Y1856" i="6"/>
  <c r="AP1856" i="6" s="1"/>
  <c r="AH1856" i="6"/>
  <c r="Y734" i="6"/>
  <c r="AP734" i="6" s="1"/>
  <c r="AH734" i="6"/>
  <c r="AH980" i="6"/>
  <c r="Y980" i="6"/>
  <c r="AP980" i="6" s="1"/>
  <c r="L1684" i="6"/>
  <c r="L755" i="6"/>
  <c r="L1972" i="6"/>
  <c r="AH537" i="6"/>
  <c r="Y537" i="6"/>
  <c r="AP537" i="6" s="1"/>
  <c r="L1958" i="6"/>
  <c r="L1028" i="6"/>
  <c r="L381" i="6"/>
  <c r="L1876" i="6"/>
  <c r="L1892" i="6"/>
  <c r="AH1917" i="6"/>
  <c r="Y1917" i="6"/>
  <c r="AP1917" i="6" s="1"/>
  <c r="Y597" i="6"/>
  <c r="AP597" i="6" s="1"/>
  <c r="AH597" i="6"/>
  <c r="L1175" i="6"/>
  <c r="L1814" i="6"/>
  <c r="Y547" i="6"/>
  <c r="AP547" i="6" s="1"/>
  <c r="AH547" i="6"/>
  <c r="Y1285" i="6"/>
  <c r="AP1285" i="6" s="1"/>
  <c r="AH1285" i="6"/>
  <c r="L1110" i="6"/>
  <c r="Y919" i="6"/>
  <c r="AP919" i="6" s="1"/>
  <c r="AH919" i="6"/>
  <c r="AH936" i="6"/>
  <c r="Y936" i="6"/>
  <c r="AP936" i="6" s="1"/>
  <c r="AH1505" i="6"/>
  <c r="Y1505" i="6"/>
  <c r="AP1505" i="6" s="1"/>
  <c r="AH949" i="6"/>
  <c r="Y949" i="6"/>
  <c r="AP949" i="6" s="1"/>
  <c r="Y837" i="6"/>
  <c r="AP837" i="6" s="1"/>
  <c r="AH837" i="6"/>
  <c r="AH323" i="6"/>
  <c r="Y323" i="6"/>
  <c r="AP323" i="6" s="1"/>
  <c r="Y1221" i="6"/>
  <c r="AP1221" i="6" s="1"/>
  <c r="AH1221" i="6"/>
  <c r="Y1508" i="6"/>
  <c r="AP1508" i="6" s="1"/>
  <c r="AH1508" i="6"/>
  <c r="AH1142" i="6"/>
  <c r="Y1142" i="6"/>
  <c r="AP1142" i="6" s="1"/>
  <c r="R1259" i="6"/>
  <c r="AH1259" i="6"/>
  <c r="Y1259" i="6"/>
  <c r="AP1259" i="6" s="1"/>
  <c r="R578" i="6"/>
  <c r="AH578" i="6"/>
  <c r="Y578" i="6"/>
  <c r="AP578" i="6" s="1"/>
  <c r="R1038" i="6"/>
  <c r="AH1038" i="6"/>
  <c r="Y1038" i="6"/>
  <c r="AP1038" i="6" s="1"/>
  <c r="L1116" i="6"/>
  <c r="L613" i="6"/>
  <c r="R912" i="6"/>
  <c r="AH912" i="6"/>
  <c r="Y912" i="6"/>
  <c r="AP912" i="6" s="1"/>
  <c r="R1851" i="6"/>
  <c r="AH1851" i="6"/>
  <c r="Y1851" i="6"/>
  <c r="AP1851" i="6" s="1"/>
  <c r="L730" i="6"/>
  <c r="R935" i="6"/>
  <c r="AH935" i="6"/>
  <c r="Y935" i="6"/>
  <c r="AP935" i="6" s="1"/>
  <c r="Y1585" i="6"/>
  <c r="AP1585" i="6" s="1"/>
  <c r="AH1585" i="6"/>
  <c r="AH1847" i="6"/>
  <c r="Y1847" i="6"/>
  <c r="AP1847" i="6" s="1"/>
  <c r="Y997" i="6"/>
  <c r="AP997" i="6" s="1"/>
  <c r="AH997" i="6"/>
  <c r="L779" i="6"/>
  <c r="AH541" i="6"/>
  <c r="Y541" i="6"/>
  <c r="AP541" i="6" s="1"/>
  <c r="L886" i="6"/>
  <c r="AH32" i="6"/>
  <c r="Y32" i="6"/>
  <c r="AP32" i="6" s="1"/>
  <c r="AH1487" i="6"/>
  <c r="Y1487" i="6"/>
  <c r="AP1487" i="6" s="1"/>
  <c r="L1253" i="6"/>
  <c r="R1898" i="6"/>
  <c r="AH1898" i="6"/>
  <c r="Y1898" i="6"/>
  <c r="AP1898" i="6" s="1"/>
  <c r="R270" i="6"/>
  <c r="AH270" i="6"/>
  <c r="Y270" i="6"/>
  <c r="AP270" i="6" s="1"/>
  <c r="AH1148" i="6"/>
  <c r="Y1148" i="6"/>
  <c r="AP1148" i="6" s="1"/>
  <c r="Y49" i="6"/>
  <c r="AP49" i="6" s="1"/>
  <c r="AH49" i="6"/>
  <c r="L579" i="6"/>
  <c r="AH15" i="6"/>
  <c r="Y15" i="6"/>
  <c r="AP15" i="6" s="1"/>
  <c r="Y875" i="6"/>
  <c r="AP875" i="6" s="1"/>
  <c r="AH875" i="6"/>
  <c r="AH1120" i="6"/>
  <c r="Y1120" i="6"/>
  <c r="AP1120" i="6" s="1"/>
  <c r="AH797" i="6"/>
  <c r="Y797" i="6"/>
  <c r="AP797" i="6" s="1"/>
  <c r="R633" i="6"/>
  <c r="AH633" i="6"/>
  <c r="Y633" i="6"/>
  <c r="AP633" i="6" s="1"/>
  <c r="L298" i="6"/>
  <c r="L1461" i="6"/>
  <c r="L1246" i="6"/>
  <c r="AH438" i="6"/>
  <c r="Y438" i="6"/>
  <c r="AP438" i="6" s="1"/>
  <c r="L963" i="6"/>
  <c r="L1455" i="6"/>
  <c r="L1040" i="6"/>
  <c r="L2016" i="6"/>
  <c r="L1889" i="6"/>
  <c r="AH281" i="6"/>
  <c r="Y281" i="6"/>
  <c r="AP281" i="6" s="1"/>
  <c r="L632" i="6"/>
  <c r="L1849" i="6"/>
  <c r="L243" i="6"/>
  <c r="AH62" i="6"/>
  <c r="Y62" i="6"/>
  <c r="AP62" i="6" s="1"/>
  <c r="R290" i="6"/>
  <c r="AH290" i="6"/>
  <c r="Y290" i="6"/>
  <c r="AP290" i="6" s="1"/>
  <c r="L1925" i="6"/>
  <c r="L1166" i="6"/>
  <c r="L814" i="6"/>
  <c r="AH408" i="6"/>
  <c r="Y408" i="6"/>
  <c r="AP408" i="6" s="1"/>
  <c r="Y1603" i="6"/>
  <c r="AP1603" i="6" s="1"/>
  <c r="AH1603" i="6"/>
  <c r="L1441" i="6"/>
  <c r="Y1490" i="6"/>
  <c r="AP1490" i="6" s="1"/>
  <c r="AH1490" i="6"/>
  <c r="L476" i="6"/>
  <c r="Y1413" i="6"/>
  <c r="AP1413" i="6" s="1"/>
  <c r="AH1413" i="6"/>
  <c r="Y1200" i="6"/>
  <c r="AP1200" i="6" s="1"/>
  <c r="AH1200" i="6"/>
  <c r="L1347" i="6"/>
  <c r="L1948" i="6"/>
  <c r="L1935" i="6"/>
  <c r="Y1572" i="6"/>
  <c r="AP1572" i="6" s="1"/>
  <c r="AH1572" i="6"/>
  <c r="L1988" i="6"/>
  <c r="Y1546" i="6"/>
  <c r="AP1546" i="6" s="1"/>
  <c r="AH1546" i="6"/>
  <c r="AA1362" i="6"/>
  <c r="R1362" i="6"/>
  <c r="L883" i="6"/>
  <c r="L1157" i="6"/>
  <c r="L211" i="6"/>
  <c r="L490" i="6"/>
  <c r="AH1323" i="6"/>
  <c r="Y1323" i="6"/>
  <c r="AP1323" i="6" s="1"/>
  <c r="L163" i="6"/>
  <c r="R1751" i="6"/>
  <c r="AH1751" i="6"/>
  <c r="Y1751" i="6"/>
  <c r="AP1751" i="6" s="1"/>
  <c r="L989" i="6"/>
  <c r="L286" i="6"/>
  <c r="L653" i="6"/>
  <c r="Y268" i="6"/>
  <c r="AP268" i="6" s="1"/>
  <c r="AH268" i="6"/>
  <c r="Y360" i="6"/>
  <c r="AP360" i="6" s="1"/>
  <c r="AH360" i="6"/>
  <c r="Y999" i="6"/>
  <c r="AP999" i="6" s="1"/>
  <c r="AH999" i="6"/>
  <c r="L458" i="6"/>
  <c r="L366" i="6"/>
  <c r="L1309" i="6"/>
  <c r="Y1135" i="6"/>
  <c r="AP1135" i="6" s="1"/>
  <c r="AH1135" i="6"/>
  <c r="Y1044" i="6"/>
  <c r="AP1044" i="6" s="1"/>
  <c r="AH1044" i="6"/>
  <c r="L673" i="6"/>
  <c r="R1696" i="6"/>
  <c r="AH1696" i="6"/>
  <c r="Y1696" i="6"/>
  <c r="AP1696" i="6" s="1"/>
  <c r="L1536" i="6"/>
  <c r="AH1852" i="6"/>
  <c r="Y1852" i="6"/>
  <c r="AP1852" i="6" s="1"/>
  <c r="R1172" i="6"/>
  <c r="AH1172" i="6"/>
  <c r="Y1172" i="6"/>
  <c r="AP1172" i="6" s="1"/>
  <c r="R87" i="6"/>
  <c r="AH87" i="6"/>
  <c r="Y87" i="6"/>
  <c r="AP87" i="6" s="1"/>
  <c r="AI1080" i="6"/>
  <c r="R1770" i="6"/>
  <c r="Y1770" i="6"/>
  <c r="AP1770" i="6" s="1"/>
  <c r="AH1770" i="6"/>
  <c r="AH377" i="6"/>
  <c r="Y377" i="6"/>
  <c r="AP377" i="6" s="1"/>
  <c r="Y564" i="6"/>
  <c r="AP564" i="6" s="1"/>
  <c r="AH564" i="6"/>
  <c r="R1051" i="6"/>
  <c r="AH1051" i="6"/>
  <c r="Y1051" i="6"/>
  <c r="AP1051" i="6" s="1"/>
  <c r="AI350" i="6"/>
  <c r="L947" i="6"/>
  <c r="Y1282" i="6"/>
  <c r="AP1282" i="6" s="1"/>
  <c r="AH1282" i="6"/>
  <c r="AH1588" i="6"/>
  <c r="Y1588" i="6"/>
  <c r="AP1588" i="6" s="1"/>
  <c r="L625" i="6"/>
  <c r="L1185" i="6"/>
  <c r="L958" i="6"/>
  <c r="L773" i="6"/>
  <c r="L1990" i="6"/>
  <c r="L1900" i="6"/>
  <c r="L1829" i="6"/>
  <c r="L1687" i="6"/>
  <c r="AH865" i="6"/>
  <c r="Y865" i="6"/>
  <c r="AP865" i="6" s="1"/>
  <c r="L1713" i="6"/>
  <c r="Y1334" i="6"/>
  <c r="AP1334" i="6" s="1"/>
  <c r="AH1334" i="6"/>
  <c r="L718" i="6"/>
  <c r="L1160" i="6"/>
  <c r="L1956" i="6"/>
  <c r="L1947" i="6"/>
  <c r="L1622" i="6"/>
  <c r="L1258" i="6"/>
  <c r="R1096" i="6"/>
  <c r="AH1096" i="6"/>
  <c r="Y1096" i="6"/>
  <c r="AP1096" i="6" s="1"/>
  <c r="R72" i="6"/>
  <c r="AH72" i="6"/>
  <c r="Y72" i="6"/>
  <c r="AP72" i="6" s="1"/>
  <c r="L432" i="6"/>
  <c r="L1976" i="6"/>
  <c r="Y1699" i="6"/>
  <c r="AP1699" i="6" s="1"/>
  <c r="AH1699" i="6"/>
  <c r="L2011" i="6"/>
  <c r="AH1215" i="6"/>
  <c r="Y1215" i="6"/>
  <c r="AP1215" i="6" s="1"/>
  <c r="L2017" i="6"/>
  <c r="Y283" i="6"/>
  <c r="AP283" i="6" s="1"/>
  <c r="AH283" i="6"/>
  <c r="Y1262" i="6"/>
  <c r="AP1262" i="6" s="1"/>
  <c r="AH1262" i="6"/>
  <c r="L1941" i="6"/>
  <c r="L1873" i="6"/>
  <c r="L374" i="6"/>
  <c r="AH629" i="6"/>
  <c r="Y629" i="6"/>
  <c r="AP629" i="6" s="1"/>
  <c r="Y83" i="6"/>
  <c r="AP83" i="6" s="1"/>
  <c r="AH83" i="6"/>
  <c r="R793" i="6"/>
  <c r="AH495" i="6"/>
  <c r="Y495" i="6"/>
  <c r="AP495" i="6" s="1"/>
  <c r="AH1054" i="6"/>
  <c r="Y1054" i="6"/>
  <c r="AP1054" i="6" s="1"/>
  <c r="L695" i="6"/>
  <c r="L767" i="6"/>
  <c r="L68" i="6"/>
  <c r="AH1132" i="6"/>
  <c r="Y1132" i="6"/>
  <c r="AP1132" i="6" s="1"/>
  <c r="L821" i="6"/>
  <c r="L994" i="6"/>
  <c r="AH318" i="6"/>
  <c r="Y318" i="6"/>
  <c r="AP318" i="6" s="1"/>
  <c r="L1101" i="6"/>
  <c r="L1029" i="6"/>
  <c r="AH505" i="6"/>
  <c r="Y505" i="6"/>
  <c r="AP505" i="6" s="1"/>
  <c r="L1378" i="6"/>
  <c r="AA1642" i="6"/>
  <c r="R1642" i="6"/>
  <c r="Y1401" i="6"/>
  <c r="AP1401" i="6" s="1"/>
  <c r="AH1401" i="6"/>
  <c r="AH928" i="6"/>
  <c r="Y928" i="6"/>
  <c r="AP928" i="6" s="1"/>
  <c r="R1515" i="6"/>
  <c r="AH1149" i="6"/>
  <c r="Y1149" i="6"/>
  <c r="AP1149" i="6" s="1"/>
  <c r="Y1524" i="6"/>
  <c r="AP1524" i="6" s="1"/>
  <c r="AH1524" i="6"/>
  <c r="L1295" i="6"/>
  <c r="Y337" i="6"/>
  <c r="AP337" i="6" s="1"/>
  <c r="AH337" i="6"/>
  <c r="AH834" i="6"/>
  <c r="Y834" i="6"/>
  <c r="AP834" i="6" s="1"/>
  <c r="AH418" i="6"/>
  <c r="Y418" i="6"/>
  <c r="AP418" i="6" s="1"/>
  <c r="R838" i="6"/>
  <c r="AH838" i="6"/>
  <c r="Y838" i="6"/>
  <c r="AP838" i="6" s="1"/>
  <c r="AI1541" i="6"/>
  <c r="R1745" i="6"/>
  <c r="AH1745" i="6"/>
  <c r="Y1745" i="6"/>
  <c r="AP1745" i="6" s="1"/>
  <c r="AI272" i="6"/>
  <c r="L1525" i="6"/>
  <c r="AI988" i="6"/>
  <c r="L1369" i="6"/>
  <c r="AH339" i="6"/>
  <c r="Y339" i="6"/>
  <c r="AP339" i="6" s="1"/>
  <c r="L1064" i="6"/>
  <c r="AH590" i="6"/>
  <c r="Y590" i="6"/>
  <c r="AP590" i="6" s="1"/>
  <c r="AH956" i="6"/>
  <c r="Y956" i="6"/>
  <c r="AP956" i="6" s="1"/>
  <c r="L1361" i="6"/>
  <c r="Y685" i="6"/>
  <c r="AP685" i="6" s="1"/>
  <c r="AH685" i="6"/>
  <c r="R1349" i="6"/>
  <c r="AH1349" i="6"/>
  <c r="Y1349" i="6"/>
  <c r="AP1349" i="6" s="1"/>
  <c r="L118" i="6"/>
  <c r="L806" i="6"/>
  <c r="R355" i="6"/>
  <c r="AH355" i="6"/>
  <c r="Y355" i="6"/>
  <c r="AP355" i="6" s="1"/>
  <c r="R336" i="6"/>
  <c r="Y336" i="6"/>
  <c r="AP336" i="6" s="1"/>
  <c r="AH336" i="6"/>
  <c r="R961" i="6"/>
  <c r="Y961" i="6"/>
  <c r="AP961" i="6" s="1"/>
  <c r="AH961" i="6"/>
  <c r="R1777" i="6"/>
  <c r="AH1777" i="6"/>
  <c r="Y1777" i="6"/>
  <c r="AP1777" i="6" s="1"/>
  <c r="L1708" i="6"/>
  <c r="R1533" i="6"/>
  <c r="Y1533" i="6"/>
  <c r="AP1533" i="6" s="1"/>
  <c r="AH1533" i="6"/>
  <c r="L1961" i="6"/>
  <c r="R1602" i="6"/>
  <c r="AH1602" i="6"/>
  <c r="Y1602" i="6"/>
  <c r="AP1602" i="6" s="1"/>
  <c r="R229" i="6"/>
  <c r="Y229" i="6"/>
  <c r="AP229" i="6" s="1"/>
  <c r="AH229" i="6"/>
  <c r="R41" i="6"/>
  <c r="Y41" i="6"/>
  <c r="AP41" i="6" s="1"/>
  <c r="AH41" i="6"/>
  <c r="L1569" i="6"/>
  <c r="R1643" i="6"/>
  <c r="AH1643" i="6"/>
  <c r="Y1643" i="6"/>
  <c r="AP1643" i="6" s="1"/>
  <c r="L1896" i="6"/>
  <c r="L786" i="6"/>
  <c r="L1629" i="6"/>
  <c r="AA1240" i="6"/>
  <c r="R1240" i="6"/>
  <c r="AI222" i="6"/>
  <c r="Y222" i="6"/>
  <c r="AP222" i="6" s="1"/>
  <c r="AH222" i="6"/>
  <c r="AA1715" i="6"/>
  <c r="R1715" i="6"/>
  <c r="AI1912" i="6"/>
  <c r="AH1912" i="6"/>
  <c r="Y1912" i="6"/>
  <c r="AP1912" i="6" s="1"/>
  <c r="AI227" i="6"/>
  <c r="Y227" i="6"/>
  <c r="AP227" i="6" s="1"/>
  <c r="AH227" i="6"/>
  <c r="L1959" i="6"/>
  <c r="L2019" i="6"/>
  <c r="L596" i="6"/>
  <c r="AA153" i="6"/>
  <c r="R153" i="6"/>
  <c r="L893" i="6"/>
  <c r="AA1822" i="6"/>
  <c r="R1822" i="6"/>
  <c r="L1476" i="6"/>
  <c r="AI1007" i="6"/>
  <c r="AH1007" i="6"/>
  <c r="Y1007" i="6"/>
  <c r="AP1007" i="6" s="1"/>
  <c r="AA1077" i="6"/>
  <c r="R1077" i="6"/>
  <c r="AI1658" i="6"/>
  <c r="Y1658" i="6"/>
  <c r="AP1658" i="6" s="1"/>
  <c r="AH1658" i="6"/>
  <c r="AA115" i="6"/>
  <c r="R115" i="6"/>
  <c r="L1196" i="6"/>
  <c r="L69" i="6"/>
  <c r="AA308" i="6"/>
  <c r="R308" i="6"/>
  <c r="AI1545" i="6"/>
  <c r="Y1545" i="6"/>
  <c r="AP1545" i="6" s="1"/>
  <c r="AH1545" i="6"/>
  <c r="AI828" i="6"/>
  <c r="AH828" i="6"/>
  <c r="Y828" i="6"/>
  <c r="AP828" i="6" s="1"/>
  <c r="AA109" i="6"/>
  <c r="R109" i="6"/>
  <c r="L253" i="6"/>
  <c r="AA688" i="6"/>
  <c r="R688" i="6"/>
  <c r="L1225" i="6"/>
  <c r="Y1540" i="6"/>
  <c r="AP1540" i="6" s="1"/>
  <c r="AH1540" i="6"/>
  <c r="AH1426" i="6"/>
  <c r="Y1426" i="6"/>
  <c r="AP1426" i="6" s="1"/>
  <c r="AH1552" i="6"/>
  <c r="Y1552" i="6"/>
  <c r="AP1552" i="6" s="1"/>
  <c r="AI411" i="6"/>
  <c r="Y411" i="6"/>
  <c r="AP411" i="6" s="1"/>
  <c r="AH411" i="6"/>
  <c r="AA1000" i="6"/>
  <c r="R1000" i="6"/>
  <c r="AI570" i="6"/>
  <c r="AH570" i="6"/>
  <c r="Y570" i="6"/>
  <c r="AP570" i="6" s="1"/>
  <c r="AI568" i="6"/>
  <c r="Y568" i="6"/>
  <c r="AP568" i="6" s="1"/>
  <c r="AH568" i="6"/>
  <c r="AI728" i="6"/>
  <c r="AH728" i="6"/>
  <c r="Y728" i="6"/>
  <c r="AP728" i="6" s="1"/>
  <c r="AI1870" i="6"/>
  <c r="AH1870" i="6"/>
  <c r="Y1870" i="6"/>
  <c r="AP1870" i="6" s="1"/>
  <c r="L1439" i="6"/>
  <c r="AA955" i="6"/>
  <c r="R955" i="6"/>
  <c r="AA1803" i="6"/>
  <c r="R1803" i="6"/>
  <c r="AI1548" i="6"/>
  <c r="AH1548" i="6"/>
  <c r="Y1548" i="6"/>
  <c r="AP1548" i="6" s="1"/>
  <c r="AA1155" i="6"/>
  <c r="R1155" i="6"/>
  <c r="L1927" i="6"/>
  <c r="L1429" i="6"/>
  <c r="AA265" i="6"/>
  <c r="R265" i="6"/>
  <c r="AI1553" i="6"/>
  <c r="Y1553" i="6"/>
  <c r="AP1553" i="6" s="1"/>
  <c r="AH1553" i="6"/>
  <c r="L1943" i="6"/>
  <c r="L1996" i="6"/>
  <c r="L1934" i="6"/>
  <c r="AA1845" i="6"/>
  <c r="R1845" i="6"/>
  <c r="AI500" i="6"/>
  <c r="AH500" i="6"/>
  <c r="Y500" i="6"/>
  <c r="AP500" i="6" s="1"/>
  <c r="AA539" i="6"/>
  <c r="R539" i="6"/>
  <c r="AI116" i="6"/>
  <c r="Y116" i="6"/>
  <c r="AP116" i="6" s="1"/>
  <c r="AH116" i="6"/>
  <c r="AI1604" i="6"/>
  <c r="Y1604" i="6"/>
  <c r="AP1604" i="6" s="1"/>
  <c r="AH1604" i="6"/>
  <c r="L1370" i="6"/>
  <c r="L682" i="6"/>
  <c r="L483" i="6"/>
  <c r="L799" i="6"/>
  <c r="AA1504" i="6"/>
  <c r="R1504" i="6"/>
  <c r="AI28" i="6"/>
  <c r="AH28" i="6"/>
  <c r="Y28" i="6"/>
  <c r="AP28" i="6" s="1"/>
  <c r="AA1871" i="6"/>
  <c r="R1871" i="6"/>
  <c r="AH1763" i="6"/>
  <c r="Y1763" i="6"/>
  <c r="AP1763" i="6" s="1"/>
  <c r="AI1561" i="6"/>
  <c r="AH1561" i="6"/>
  <c r="Y1561" i="6"/>
  <c r="AP1561" i="6" s="1"/>
  <c r="AA347" i="6"/>
  <c r="R347" i="6"/>
  <c r="AI386" i="6"/>
  <c r="AH386" i="6"/>
  <c r="Y386" i="6"/>
  <c r="AP386" i="6" s="1"/>
  <c r="AA365" i="6"/>
  <c r="R365" i="6"/>
  <c r="AI313" i="6"/>
  <c r="Y313" i="6"/>
  <c r="AP313" i="6" s="1"/>
  <c r="AH313" i="6"/>
  <c r="AA180" i="6"/>
  <c r="R180" i="6"/>
  <c r="AI531" i="6"/>
  <c r="AH531" i="6"/>
  <c r="Y531" i="6"/>
  <c r="AP531" i="6" s="1"/>
  <c r="AI1189" i="6"/>
  <c r="Y1189" i="6"/>
  <c r="AP1189" i="6" s="1"/>
  <c r="AH1189" i="6"/>
  <c r="AI422" i="6"/>
  <c r="AH422" i="6"/>
  <c r="Y422" i="6"/>
  <c r="AP422" i="6" s="1"/>
  <c r="L110" i="6"/>
  <c r="L122" i="6"/>
  <c r="AI946" i="6"/>
  <c r="AH946" i="6"/>
  <c r="Y946" i="6"/>
  <c r="AP946" i="6" s="1"/>
  <c r="AI1321" i="6"/>
  <c r="AH1321" i="6"/>
  <c r="Y1321" i="6"/>
  <c r="AP1321" i="6" s="1"/>
  <c r="AI260" i="6"/>
  <c r="AH260" i="6"/>
  <c r="Y260" i="6"/>
  <c r="AP260" i="6" s="1"/>
  <c r="AI1023" i="6"/>
  <c r="Y1023" i="6"/>
  <c r="AP1023" i="6" s="1"/>
  <c r="AH1023" i="6"/>
  <c r="L337" i="6"/>
  <c r="L911" i="6"/>
  <c r="L1720" i="6"/>
  <c r="L1281" i="6"/>
  <c r="L1271" i="6"/>
  <c r="L1449" i="6"/>
  <c r="L928" i="6"/>
  <c r="L1143" i="6"/>
  <c r="L610" i="6"/>
  <c r="L1665" i="6"/>
  <c r="L1519" i="6"/>
  <c r="L1626" i="6"/>
  <c r="L128" i="6"/>
  <c r="L145" i="6"/>
  <c r="L1596" i="6"/>
  <c r="L541" i="6"/>
  <c r="L1109" i="6"/>
  <c r="L1658" i="6"/>
  <c r="L1784" i="6"/>
  <c r="L474" i="6"/>
  <c r="L187" i="6"/>
  <c r="L1628" i="6"/>
  <c r="L636" i="6"/>
  <c r="L711" i="6"/>
  <c r="L1278" i="6"/>
  <c r="L343" i="6"/>
  <c r="L406" i="6"/>
  <c r="L404" i="6"/>
  <c r="L535" i="6"/>
  <c r="L1666" i="6"/>
  <c r="L1494" i="6"/>
  <c r="L2021" i="6"/>
  <c r="L412" i="6"/>
  <c r="L1299" i="6"/>
  <c r="L515" i="6"/>
  <c r="L293" i="6"/>
  <c r="L595" i="6"/>
  <c r="L760" i="6"/>
  <c r="L1373" i="6"/>
  <c r="L1018" i="6"/>
  <c r="L1340" i="6"/>
  <c r="L659" i="6"/>
  <c r="L1574" i="6"/>
  <c r="L1404" i="6"/>
  <c r="L677" i="6"/>
  <c r="L109" i="6"/>
  <c r="L934" i="6"/>
  <c r="L465" i="6"/>
  <c r="L1663" i="6"/>
  <c r="L238" i="6"/>
  <c r="L395" i="6"/>
  <c r="L1343" i="6"/>
  <c r="L1374" i="6"/>
  <c r="L1267" i="6"/>
  <c r="L377" i="6"/>
  <c r="AA46" i="6"/>
  <c r="R46" i="6"/>
  <c r="AA1368" i="6"/>
  <c r="R1368" i="6"/>
  <c r="AA1880" i="6"/>
  <c r="R1880" i="6"/>
  <c r="L1893" i="6"/>
  <c r="AA1671" i="6"/>
  <c r="R1671" i="6"/>
  <c r="AI196" i="6"/>
  <c r="AH196" i="6"/>
  <c r="Y196" i="6"/>
  <c r="AP196" i="6" s="1"/>
  <c r="L339" i="6"/>
  <c r="AI1787" i="6"/>
  <c r="AH1787" i="6"/>
  <c r="Y1787" i="6"/>
  <c r="AP1787" i="6" s="1"/>
  <c r="AA161" i="6"/>
  <c r="R161" i="6"/>
  <c r="AA1161" i="6"/>
  <c r="R1161" i="6"/>
  <c r="AI1252" i="6"/>
  <c r="AH1252" i="6"/>
  <c r="Y1252" i="6"/>
  <c r="AP1252" i="6" s="1"/>
  <c r="AI120" i="6"/>
  <c r="AH120" i="6"/>
  <c r="Y120" i="6"/>
  <c r="AP120" i="6" s="1"/>
  <c r="AH410" i="6"/>
  <c r="Y410" i="6"/>
  <c r="AP410" i="6" s="1"/>
  <c r="Y55" i="6"/>
  <c r="AP55" i="6" s="1"/>
  <c r="AH55" i="6"/>
  <c r="L962" i="6"/>
  <c r="AA892" i="6"/>
  <c r="R892" i="6"/>
  <c r="AH207" i="6"/>
  <c r="Y207" i="6"/>
  <c r="AP207" i="6" s="1"/>
  <c r="AA1220" i="6"/>
  <c r="R1220" i="6"/>
  <c r="AA1580" i="6"/>
  <c r="R1580" i="6"/>
  <c r="AI1894" i="6"/>
  <c r="AH1894" i="6"/>
  <c r="Y1894" i="6"/>
  <c r="AP1894" i="6" s="1"/>
  <c r="AI248" i="6"/>
  <c r="AH248" i="6"/>
  <c r="Y248" i="6"/>
  <c r="AP248" i="6" s="1"/>
  <c r="AI1332" i="6"/>
  <c r="AH1332" i="6"/>
  <c r="Y1332" i="6"/>
  <c r="AP1332" i="6" s="1"/>
  <c r="AI1307" i="6"/>
  <c r="AH1307" i="6"/>
  <c r="Y1307" i="6"/>
  <c r="AP1307" i="6" s="1"/>
  <c r="AI782" i="6"/>
  <c r="AH782" i="6"/>
  <c r="Y782" i="6"/>
  <c r="AP782" i="6" s="1"/>
  <c r="AA968" i="6"/>
  <c r="R968" i="6"/>
  <c r="AI519" i="6"/>
  <c r="AH519" i="6"/>
  <c r="Y519" i="6"/>
  <c r="AP519" i="6" s="1"/>
  <c r="AI220" i="6"/>
  <c r="Y220" i="6"/>
  <c r="AP220" i="6" s="1"/>
  <c r="AH220" i="6"/>
  <c r="AA940" i="6"/>
  <c r="R940" i="6"/>
  <c r="AI18" i="6"/>
  <c r="Y18" i="6"/>
  <c r="AP18" i="6" s="1"/>
  <c r="AH18" i="6"/>
  <c r="AA1250" i="6"/>
  <c r="R1250" i="6"/>
  <c r="AI952" i="6"/>
  <c r="Y952" i="6"/>
  <c r="AP952" i="6" s="1"/>
  <c r="AH952" i="6"/>
  <c r="AA85" i="6"/>
  <c r="R85" i="6"/>
  <c r="AI331" i="6"/>
  <c r="AH331" i="6"/>
  <c r="Y331" i="6"/>
  <c r="AP331" i="6" s="1"/>
  <c r="AA385" i="6"/>
  <c r="R385" i="6"/>
  <c r="AI143" i="6"/>
  <c r="AH143" i="6"/>
  <c r="Y143" i="6"/>
  <c r="AP143" i="6" s="1"/>
  <c r="AA1725" i="6"/>
  <c r="R1725" i="6"/>
  <c r="AI760" i="6"/>
  <c r="Y760" i="6"/>
  <c r="AP760" i="6" s="1"/>
  <c r="AH760" i="6"/>
  <c r="AA1409" i="6"/>
  <c r="R1409" i="6"/>
  <c r="AI202" i="6"/>
  <c r="AH202" i="6"/>
  <c r="Y202" i="6"/>
  <c r="AP202" i="6" s="1"/>
  <c r="AA1878" i="6"/>
  <c r="R1878" i="6"/>
  <c r="AI723" i="6"/>
  <c r="AH723" i="6"/>
  <c r="Y723" i="6"/>
  <c r="AP723" i="6" s="1"/>
  <c r="AA1574" i="6"/>
  <c r="R1574" i="6"/>
  <c r="AI1373" i="6"/>
  <c r="Y1373" i="6"/>
  <c r="AP1373" i="6" s="1"/>
  <c r="AH1373" i="6"/>
  <c r="AA1143" i="6"/>
  <c r="R1143" i="6"/>
  <c r="AI1597" i="6"/>
  <c r="Y1597" i="6"/>
  <c r="AP1597" i="6" s="1"/>
  <c r="AH1597" i="6"/>
  <c r="AA1740" i="6"/>
  <c r="R1740" i="6"/>
  <c r="AA309" i="6"/>
  <c r="R309" i="6"/>
  <c r="AI1299" i="6"/>
  <c r="AH1299" i="6"/>
  <c r="Y1299" i="6"/>
  <c r="AP1299" i="6" s="1"/>
  <c r="AA1230" i="6"/>
  <c r="R1230" i="6"/>
  <c r="AI1236" i="6"/>
  <c r="AH1236" i="6"/>
  <c r="Y1236" i="6"/>
  <c r="AP1236" i="6" s="1"/>
  <c r="AA876" i="6"/>
  <c r="R876" i="6"/>
  <c r="AI1173" i="6"/>
  <c r="AH1173" i="6"/>
  <c r="Y1173" i="6"/>
  <c r="AP1173" i="6" s="1"/>
  <c r="AA586" i="6"/>
  <c r="R586" i="6"/>
  <c r="AA345" i="6"/>
  <c r="R345" i="6"/>
  <c r="Y1806" i="6"/>
  <c r="AP1806" i="6" s="1"/>
  <c r="AH1806" i="6"/>
  <c r="AA511" i="6"/>
  <c r="R511" i="6"/>
  <c r="L796" i="6"/>
  <c r="AA206" i="6"/>
  <c r="R206" i="6"/>
  <c r="AA1732" i="6"/>
  <c r="R1732" i="6"/>
  <c r="AI1163" i="6"/>
  <c r="AH1163" i="6"/>
  <c r="Y1163" i="6"/>
  <c r="AP1163" i="6" s="1"/>
  <c r="L97" i="6"/>
  <c r="AA750" i="6"/>
  <c r="R750" i="6"/>
  <c r="AA1556" i="6"/>
  <c r="R1556" i="6"/>
  <c r="L1635" i="6"/>
  <c r="AA1864" i="6"/>
  <c r="R1864" i="6"/>
  <c r="AA1091" i="6"/>
  <c r="R1091" i="6"/>
  <c r="L1172" i="6"/>
  <c r="L75" i="6"/>
  <c r="L231" i="6"/>
  <c r="L1173" i="6"/>
  <c r="L1250" i="6"/>
  <c r="L90" i="6"/>
  <c r="L700" i="6"/>
  <c r="L482" i="6"/>
  <c r="L1400" i="6"/>
  <c r="L1501" i="6"/>
  <c r="L1119" i="6"/>
  <c r="L467" i="6"/>
  <c r="L1552" i="6"/>
  <c r="L407" i="6"/>
  <c r="L1427" i="6"/>
  <c r="L1148" i="6"/>
  <c r="L1599" i="6"/>
  <c r="L391" i="6"/>
  <c r="L732" i="6"/>
  <c r="L1063" i="6"/>
  <c r="L1800" i="6"/>
  <c r="L1853" i="6"/>
  <c r="L1773" i="6"/>
  <c r="L517" i="6"/>
  <c r="L1861" i="6"/>
  <c r="L765" i="6"/>
  <c r="L1236" i="6"/>
  <c r="L315" i="6"/>
  <c r="L1538" i="6"/>
  <c r="L758" i="6"/>
  <c r="L1287" i="6"/>
  <c r="L1826" i="6"/>
  <c r="L1170" i="6"/>
  <c r="L1597" i="6"/>
  <c r="L207" i="6"/>
  <c r="L833" i="6"/>
  <c r="L733" i="6"/>
  <c r="L1526" i="6"/>
  <c r="L770" i="6"/>
  <c r="L976" i="6"/>
  <c r="L1146" i="6"/>
  <c r="L1689" i="6"/>
  <c r="L1818" i="6"/>
  <c r="L485" i="6"/>
  <c r="L1407" i="6"/>
  <c r="L1383" i="6"/>
  <c r="L592" i="6"/>
  <c r="L1551" i="6"/>
  <c r="L142" i="6"/>
  <c r="AI880" i="6"/>
  <c r="AH880" i="6"/>
  <c r="Y880" i="6"/>
  <c r="AP880" i="6" s="1"/>
  <c r="L1621" i="6"/>
  <c r="L1448" i="6"/>
  <c r="AI1375" i="6"/>
  <c r="Y1375" i="6"/>
  <c r="AP1375" i="6" s="1"/>
  <c r="AH1375" i="6"/>
  <c r="AA189" i="6"/>
  <c r="R189" i="6"/>
  <c r="AI235" i="6"/>
  <c r="Y235" i="6"/>
  <c r="AP235" i="6" s="1"/>
  <c r="AH235" i="6"/>
  <c r="AI563" i="6"/>
  <c r="AH563" i="6"/>
  <c r="Y563" i="6"/>
  <c r="AP563" i="6" s="1"/>
  <c r="AA164" i="6"/>
  <c r="R164" i="6"/>
  <c r="AH343" i="6"/>
  <c r="Y343" i="6"/>
  <c r="AP343" i="6" s="1"/>
  <c r="L723" i="6"/>
  <c r="L1356" i="6"/>
  <c r="AI1211" i="6"/>
  <c r="AH1211" i="6"/>
  <c r="Y1211" i="6"/>
  <c r="AP1211" i="6" s="1"/>
  <c r="AA984" i="6"/>
  <c r="R984" i="6"/>
  <c r="AI1156" i="6"/>
  <c r="Y1156" i="6"/>
  <c r="AP1156" i="6" s="1"/>
  <c r="AH1156" i="6"/>
  <c r="L347" i="6"/>
  <c r="AI103" i="6"/>
  <c r="AH103" i="6"/>
  <c r="Y103" i="6"/>
  <c r="AP103" i="6" s="1"/>
  <c r="L643" i="6"/>
  <c r="L1601" i="6"/>
  <c r="AI99" i="6"/>
  <c r="AH99" i="6"/>
  <c r="Y99" i="6"/>
  <c r="AP99" i="6" s="1"/>
  <c r="AA879" i="6"/>
  <c r="R879" i="6"/>
  <c r="AI146" i="6"/>
  <c r="Y146" i="6"/>
  <c r="AP146" i="6" s="1"/>
  <c r="AH146" i="6"/>
  <c r="AI792" i="6"/>
  <c r="AH792" i="6"/>
  <c r="Y792" i="6"/>
  <c r="AP792" i="6" s="1"/>
  <c r="AI414" i="6"/>
  <c r="Y414" i="6"/>
  <c r="AP414" i="6" s="1"/>
  <c r="AH414" i="6"/>
  <c r="AA1030" i="6"/>
  <c r="R1030" i="6"/>
  <c r="AA218" i="6"/>
  <c r="R218" i="6"/>
  <c r="AI566" i="6"/>
  <c r="AH566" i="6"/>
  <c r="Y566" i="6"/>
  <c r="AP566" i="6" s="1"/>
  <c r="AA524" i="6"/>
  <c r="R524" i="6"/>
  <c r="L1105" i="6"/>
  <c r="L1452" i="6"/>
  <c r="L1682" i="6"/>
  <c r="AA390" i="6"/>
  <c r="R390" i="6"/>
  <c r="L631" i="6"/>
  <c r="L1156" i="6"/>
  <c r="L423" i="6"/>
  <c r="L1093" i="6"/>
  <c r="L303" i="6"/>
  <c r="L1760" i="6"/>
  <c r="L256" i="6"/>
  <c r="L1457" i="6"/>
  <c r="L472" i="6"/>
  <c r="L1703" i="6"/>
  <c r="L464" i="6"/>
  <c r="L1046" i="6"/>
  <c r="L1140" i="6"/>
  <c r="L1061" i="6"/>
  <c r="L1664" i="6"/>
  <c r="L171" i="6"/>
  <c r="L1141" i="6"/>
  <c r="L415" i="6"/>
  <c r="L76" i="6"/>
  <c r="L183" i="6"/>
  <c r="L1848" i="6"/>
  <c r="L282" i="6"/>
  <c r="L325" i="6"/>
  <c r="L1463" i="6"/>
  <c r="L1042" i="6"/>
  <c r="L1779" i="6"/>
  <c r="L198" i="6"/>
  <c r="L1161" i="6"/>
  <c r="L304" i="6"/>
  <c r="L742" i="6"/>
  <c r="L384" i="6"/>
  <c r="L948" i="6"/>
  <c r="L1732" i="6"/>
  <c r="L1284" i="6"/>
  <c r="AI387" i="6"/>
  <c r="Y387" i="6"/>
  <c r="AP387" i="6" s="1"/>
  <c r="AH387" i="6"/>
  <c r="AA690" i="6"/>
  <c r="R690" i="6"/>
  <c r="AI1098" i="6"/>
  <c r="AH1098" i="6"/>
  <c r="Y1098" i="6"/>
  <c r="AP1098" i="6" s="1"/>
  <c r="L876" i="6"/>
  <c r="AA1210" i="6"/>
  <c r="R1210" i="6"/>
  <c r="AA548" i="6"/>
  <c r="R548" i="6"/>
  <c r="AA307" i="6"/>
  <c r="R307" i="6"/>
  <c r="L1002" i="6"/>
  <c r="AI1754" i="6"/>
  <c r="AH1754" i="6"/>
  <c r="Y1754" i="6"/>
  <c r="AP1754" i="6" s="1"/>
  <c r="L236" i="6"/>
  <c r="L1107" i="6"/>
  <c r="L1796" i="6"/>
  <c r="AI1088" i="6"/>
  <c r="AH1088" i="6"/>
  <c r="Y1088" i="6"/>
  <c r="AP1088" i="6" s="1"/>
  <c r="AA1786" i="6"/>
  <c r="R1786" i="6"/>
  <c r="Y1192" i="6"/>
  <c r="AP1192" i="6" s="1"/>
  <c r="AH1192" i="6"/>
  <c r="AI766" i="6"/>
  <c r="Y766" i="6"/>
  <c r="AP766" i="6" s="1"/>
  <c r="AH766" i="6"/>
  <c r="AI1065" i="6"/>
  <c r="AH1065" i="6"/>
  <c r="Y1065" i="6"/>
  <c r="AP1065" i="6" s="1"/>
  <c r="AI714" i="6"/>
  <c r="AH714" i="6"/>
  <c r="Y714" i="6"/>
  <c r="AP714" i="6" s="1"/>
  <c r="AA94" i="6"/>
  <c r="R94" i="6"/>
  <c r="AI1485" i="6"/>
  <c r="AH1485" i="6"/>
  <c r="Y1485" i="6"/>
  <c r="AP1485" i="6" s="1"/>
  <c r="AA1079" i="6"/>
  <c r="R1079" i="6"/>
  <c r="AI1538" i="6"/>
  <c r="AH1538" i="6"/>
  <c r="Y1538" i="6"/>
  <c r="AP1538" i="6" s="1"/>
  <c r="AA1659" i="6"/>
  <c r="R1659" i="6"/>
  <c r="AA1567" i="6"/>
  <c r="R1567" i="6"/>
  <c r="AA1263" i="6"/>
  <c r="R1263" i="6"/>
  <c r="L1954" i="6"/>
  <c r="L975" i="6"/>
  <c r="L1510" i="6"/>
  <c r="L1672" i="6"/>
  <c r="L1767" i="6"/>
  <c r="L311" i="6"/>
  <c r="L762" i="6"/>
  <c r="L1790" i="6"/>
  <c r="L992" i="6"/>
  <c r="L1654" i="6"/>
  <c r="L302" i="6"/>
  <c r="AH1990" i="6"/>
  <c r="Y1990" i="6"/>
  <c r="AP1990" i="6" s="1"/>
  <c r="L1894" i="6"/>
  <c r="L1210" i="6"/>
  <c r="L1211" i="6"/>
  <c r="L1290" i="6"/>
  <c r="L427" i="6"/>
  <c r="L252" i="6"/>
  <c r="L750" i="6"/>
  <c r="L180" i="6"/>
  <c r="L1329" i="6"/>
  <c r="L669" i="6"/>
  <c r="L881" i="6"/>
  <c r="L1817" i="6"/>
  <c r="L1864" i="6"/>
  <c r="L675" i="6"/>
  <c r="L307" i="6"/>
  <c r="L385" i="6"/>
  <c r="L1393" i="6"/>
  <c r="L218" i="6"/>
  <c r="L414" i="6"/>
  <c r="L240" i="6"/>
  <c r="L1850" i="6"/>
  <c r="L335" i="6"/>
  <c r="L513" i="6"/>
  <c r="L1840" i="6"/>
  <c r="L1754" i="6"/>
  <c r="L1137" i="6"/>
  <c r="L1388" i="6"/>
  <c r="L1587" i="6"/>
  <c r="L1567" i="6"/>
  <c r="L1530" i="6"/>
  <c r="L563" i="6"/>
  <c r="L1423" i="6"/>
  <c r="L1644" i="6"/>
  <c r="L190" i="6"/>
  <c r="L383" i="6"/>
  <c r="L548" i="6"/>
  <c r="L235" i="6"/>
  <c r="L164" i="6"/>
  <c r="L390" i="6"/>
  <c r="L930" i="6"/>
  <c r="L652" i="6"/>
  <c r="L818" i="6"/>
  <c r="L1237" i="6"/>
  <c r="L604" i="6"/>
  <c r="L234" i="6"/>
  <c r="L791" i="6"/>
  <c r="L146" i="6"/>
  <c r="L890" i="6"/>
  <c r="L1607" i="6"/>
  <c r="L1354" i="6"/>
  <c r="L679" i="6"/>
  <c r="L690" i="6"/>
  <c r="L1005" i="6"/>
  <c r="L512" i="6"/>
  <c r="L753" i="6"/>
  <c r="L61" i="6"/>
  <c r="L589" i="6"/>
  <c r="L772" i="6"/>
  <c r="L879" i="6"/>
  <c r="L915" i="6"/>
  <c r="L71" i="6"/>
  <c r="L1662" i="6"/>
  <c r="L405" i="6"/>
  <c r="L1638" i="6"/>
  <c r="L1289" i="6"/>
  <c r="L1778" i="6"/>
  <c r="L1681" i="6"/>
  <c r="L1863" i="6"/>
  <c r="L1847" i="6"/>
  <c r="L367" i="6"/>
  <c r="L1208" i="6"/>
  <c r="L568" i="6"/>
  <c r="L410" i="6"/>
  <c r="L1389" i="6"/>
  <c r="L787" i="6"/>
  <c r="L1209" i="6"/>
  <c r="L1220" i="6"/>
  <c r="L851" i="6"/>
  <c r="L101" i="6"/>
  <c r="L555" i="6"/>
  <c r="L297" i="6"/>
  <c r="L1518" i="6"/>
  <c r="L504" i="6"/>
  <c r="L1645" i="6"/>
  <c r="L426" i="6"/>
  <c r="L1115" i="6"/>
  <c r="L545" i="6"/>
  <c r="L1880" i="6"/>
  <c r="L1434" i="6"/>
  <c r="L271" i="6"/>
  <c r="L1570" i="6"/>
  <c r="L1182" i="6"/>
  <c r="L1575" i="6"/>
  <c r="L1561" i="6"/>
  <c r="L925" i="6"/>
  <c r="L920" i="6"/>
  <c r="L1568" i="6"/>
  <c r="L1023" i="6"/>
  <c r="L896" i="6"/>
  <c r="L1502" i="6"/>
  <c r="L708" i="6"/>
  <c r="L200" i="6"/>
  <c r="L1544" i="6"/>
  <c r="L422" i="6"/>
  <c r="L493" i="6"/>
  <c r="L206" i="6"/>
  <c r="L419" i="6"/>
  <c r="L717" i="6"/>
  <c r="L783" i="6"/>
  <c r="L1420" i="6"/>
  <c r="L152" i="6"/>
  <c r="L952" i="6"/>
  <c r="L612" i="6"/>
  <c r="L1443" i="6"/>
  <c r="L870" i="6"/>
  <c r="L237" i="6"/>
  <c r="L136" i="6"/>
  <c r="L1201" i="6"/>
  <c r="L209" i="6"/>
  <c r="L149" i="6"/>
  <c r="L1865" i="6"/>
  <c r="L1604" i="6"/>
  <c r="L265" i="6"/>
  <c r="L1825" i="6"/>
  <c r="L1351" i="6"/>
  <c r="L828" i="6"/>
  <c r="L1624" i="6"/>
  <c r="L115" i="6"/>
  <c r="L1188" i="6"/>
  <c r="L1077" i="6"/>
  <c r="L43" i="6"/>
  <c r="L1822" i="6"/>
  <c r="L1084" i="6"/>
  <c r="L1715" i="6"/>
  <c r="L1862" i="6"/>
  <c r="L1168" i="6"/>
  <c r="L41" i="6"/>
  <c r="L1602" i="6"/>
  <c r="L961" i="6"/>
  <c r="L355" i="6"/>
  <c r="L418" i="6"/>
  <c r="L42" i="6"/>
  <c r="L874" i="6"/>
  <c r="L247" i="6"/>
  <c r="L1198" i="6"/>
  <c r="L1132" i="6"/>
  <c r="L249" i="6"/>
  <c r="L495" i="6"/>
  <c r="L629" i="6"/>
  <c r="L1500" i="6"/>
  <c r="L1242" i="6"/>
  <c r="L1464" i="6"/>
  <c r="L283" i="6"/>
  <c r="L1096" i="6"/>
  <c r="L87" i="6"/>
  <c r="L882" i="6"/>
  <c r="L1758" i="6"/>
  <c r="L1158" i="6"/>
  <c r="L668" i="6"/>
  <c r="L1751" i="6"/>
  <c r="L1323" i="6"/>
  <c r="L1928" i="6"/>
  <c r="L1986" i="6"/>
  <c r="L1490" i="6"/>
  <c r="L1603" i="6"/>
  <c r="L408" i="6"/>
  <c r="L290" i="6"/>
  <c r="L357" i="6"/>
  <c r="L1731" i="6"/>
  <c r="L1554" i="6"/>
  <c r="L739" i="6"/>
  <c r="L2015" i="6"/>
  <c r="L974" i="6"/>
  <c r="L912" i="6"/>
  <c r="L332" i="6"/>
  <c r="L740" i="6"/>
  <c r="L361" i="6"/>
  <c r="L1384" i="6"/>
  <c r="L1324" i="6"/>
  <c r="L1086" i="6"/>
  <c r="L597" i="6"/>
  <c r="L1507" i="6"/>
  <c r="L980" i="6"/>
  <c r="L734" i="6"/>
  <c r="L1856" i="6"/>
  <c r="L1216" i="6"/>
  <c r="L358" i="6"/>
  <c r="L1558" i="6"/>
  <c r="L1858" i="6"/>
  <c r="L1802" i="6"/>
  <c r="L1875" i="6"/>
  <c r="L1960" i="6"/>
  <c r="L2010" i="6"/>
  <c r="L1741" i="6"/>
  <c r="L1396" i="6"/>
  <c r="L1053" i="6"/>
  <c r="L807" i="6"/>
  <c r="L1630" i="6"/>
  <c r="L1598" i="6"/>
  <c r="L1815" i="6"/>
  <c r="L1045" i="6"/>
  <c r="L177" i="6"/>
  <c r="L1363" i="6"/>
  <c r="L1718" i="6"/>
  <c r="L692" i="6"/>
  <c r="L1913" i="6"/>
  <c r="L1915" i="6"/>
  <c r="L402" i="6"/>
  <c r="L1520" i="6"/>
  <c r="L430" i="6"/>
  <c r="L1178" i="6"/>
  <c r="L433" i="6"/>
  <c r="L368" i="6"/>
  <c r="L850" i="6"/>
  <c r="L1783" i="6"/>
  <c r="L1108" i="6"/>
  <c r="L1883" i="6"/>
  <c r="L1821" i="6"/>
  <c r="L492" i="6"/>
  <c r="L1348" i="6"/>
  <c r="L1035" i="6"/>
  <c r="L667" i="6"/>
  <c r="L614" i="6"/>
  <c r="L1619" i="6"/>
  <c r="L39" i="6"/>
  <c r="L1868" i="6"/>
  <c r="L731" i="6"/>
  <c r="L498" i="6"/>
  <c r="L1207" i="6"/>
  <c r="L429" i="6"/>
  <c r="L1026" i="6"/>
  <c r="L953" i="6"/>
  <c r="L1582" i="6"/>
  <c r="L1841" i="6"/>
  <c r="L813" i="6"/>
  <c r="L299" i="6"/>
  <c r="L923" i="6"/>
  <c r="L853" i="6"/>
  <c r="L1153" i="6"/>
  <c r="L1592" i="6"/>
  <c r="L425" i="6"/>
  <c r="L1325" i="6"/>
  <c r="L1823" i="6"/>
  <c r="L1735" i="6"/>
  <c r="L1462" i="6"/>
  <c r="L634" i="6"/>
  <c r="L1704" i="6"/>
  <c r="L888" i="6"/>
  <c r="L1509" i="6"/>
  <c r="L1180" i="6"/>
  <c r="L747" i="6"/>
  <c r="L836" i="6"/>
  <c r="L600" i="6"/>
  <c r="L1291" i="6"/>
  <c r="L647" i="6"/>
  <c r="L848" i="6"/>
  <c r="L409" i="6"/>
  <c r="L904" i="6"/>
  <c r="L588" i="6"/>
  <c r="L840" i="6"/>
  <c r="L1609" i="6"/>
  <c r="L506" i="6"/>
  <c r="L96" i="6"/>
  <c r="L1460" i="6"/>
  <c r="L582" i="6"/>
  <c r="L1247" i="6"/>
  <c r="L1162" i="6"/>
  <c r="L242" i="6"/>
  <c r="L686" i="6"/>
  <c r="L1344" i="6"/>
  <c r="L1298" i="6"/>
  <c r="L1891" i="6"/>
  <c r="L1081" i="6"/>
  <c r="L82" i="6"/>
  <c r="L491" i="6"/>
  <c r="L1336" i="6"/>
  <c r="L1810" i="6"/>
  <c r="L1057" i="6"/>
  <c r="L1746" i="6"/>
  <c r="L223" i="6"/>
  <c r="L1192" i="6"/>
  <c r="L411" i="6"/>
  <c r="L264" i="6"/>
  <c r="L1043" i="6"/>
  <c r="L1637" i="6"/>
  <c r="L503" i="6"/>
  <c r="L1203" i="6"/>
  <c r="L394" i="6"/>
  <c r="L1327" i="6"/>
  <c r="L453" i="6"/>
  <c r="L1275" i="6"/>
  <c r="L1027" i="6"/>
  <c r="L873" i="6"/>
  <c r="L1707" i="6"/>
  <c r="L1371" i="6"/>
  <c r="L1903" i="6"/>
  <c r="L157" i="6"/>
  <c r="L196" i="6"/>
  <c r="L1542" i="6"/>
  <c r="L969" i="6"/>
  <c r="L1787" i="6"/>
  <c r="L1627" i="6"/>
  <c r="L1310" i="6"/>
  <c r="L14" i="6"/>
  <c r="L1260" i="6"/>
  <c r="L1692" i="6"/>
  <c r="L1697" i="6"/>
  <c r="L1098" i="6"/>
  <c r="L1268" i="6"/>
  <c r="L1263" i="6"/>
  <c r="L1540" i="6"/>
  <c r="L1342" i="6"/>
  <c r="L1698" i="6"/>
  <c r="L1123" i="6"/>
  <c r="L380" i="6"/>
  <c r="L1163" i="6"/>
  <c r="L558" i="6"/>
  <c r="L33" i="6"/>
  <c r="L245" i="6"/>
  <c r="L1177" i="6"/>
  <c r="L1466" i="6"/>
  <c r="L392" i="6"/>
  <c r="L1842" i="6"/>
  <c r="L741" i="6"/>
  <c r="L616" i="6"/>
  <c r="L716" i="6"/>
  <c r="L424" i="6"/>
  <c r="L646" i="6"/>
  <c r="L537" i="6"/>
  <c r="L1979" i="6"/>
  <c r="L277" i="6"/>
  <c r="L478" i="6"/>
  <c r="L1917" i="6"/>
  <c r="L334" i="6"/>
  <c r="L877" i="6"/>
  <c r="L525" i="6"/>
  <c r="L562" i="6"/>
  <c r="L1190" i="6"/>
  <c r="L1285" i="6"/>
  <c r="L12" i="6"/>
  <c r="L1103" i="6"/>
  <c r="L759" i="6"/>
  <c r="L895" i="6"/>
  <c r="L469" i="6"/>
  <c r="L808" i="6"/>
  <c r="L714" i="6"/>
  <c r="L219" i="6"/>
  <c r="L1221" i="6"/>
  <c r="L1531" i="6"/>
  <c r="L120" i="6"/>
  <c r="L1508" i="6"/>
  <c r="L1671" i="6"/>
  <c r="L99" i="6"/>
  <c r="L1322" i="6"/>
  <c r="L301" i="6"/>
  <c r="L1259" i="6"/>
  <c r="L1315" i="6"/>
  <c r="L578" i="6"/>
  <c r="L1038" i="6"/>
  <c r="L984" i="6"/>
  <c r="L1280" i="6"/>
  <c r="L58" i="6"/>
  <c r="L45" i="6"/>
  <c r="L396" i="6"/>
  <c r="L1680" i="6"/>
  <c r="L880" i="6"/>
  <c r="L1656" i="6"/>
  <c r="L1851" i="6"/>
  <c r="L1679" i="6"/>
  <c r="L810" i="6"/>
  <c r="L935" i="6"/>
  <c r="L1092" i="6"/>
  <c r="L94" i="6"/>
  <c r="L463" i="6"/>
  <c r="L1616" i="6"/>
  <c r="L698" i="6"/>
  <c r="L1550" i="6"/>
  <c r="L1041" i="6"/>
  <c r="L1762" i="6"/>
  <c r="L811" i="6"/>
  <c r="L1169" i="6"/>
  <c r="L1048" i="6"/>
  <c r="L30" i="6"/>
  <c r="L1112" i="6"/>
  <c r="L736" i="6"/>
  <c r="L442" i="6"/>
  <c r="L1359" i="6"/>
  <c r="L1416" i="6"/>
  <c r="L189" i="6"/>
  <c r="L473" i="6"/>
  <c r="L1193" i="6"/>
  <c r="L1857" i="6"/>
  <c r="L657" i="6"/>
  <c r="L21" i="6"/>
  <c r="L1730" i="6"/>
  <c r="L942" i="6"/>
  <c r="L1506" i="6"/>
  <c r="L606" i="6"/>
  <c r="L1513" i="6"/>
  <c r="L902" i="6"/>
  <c r="L313" i="6"/>
  <c r="L1521" i="6"/>
  <c r="L1479" i="6"/>
  <c r="L70" i="6"/>
  <c r="L971" i="6"/>
  <c r="L158" i="6"/>
  <c r="L526" i="6"/>
  <c r="L978" i="6"/>
  <c r="L1186" i="6"/>
  <c r="L1967" i="6"/>
  <c r="L998" i="6"/>
  <c r="L16" i="6"/>
  <c r="L1059" i="6"/>
  <c r="L352" i="6"/>
  <c r="L1372" i="6"/>
  <c r="L502" i="6"/>
  <c r="L1312" i="6"/>
  <c r="L134" i="6"/>
  <c r="L1283" i="6"/>
  <c r="L1297" i="6"/>
  <c r="L1213" i="6"/>
  <c r="L605" i="6"/>
  <c r="L435" i="6"/>
  <c r="L1890" i="6"/>
  <c r="L1938" i="6"/>
  <c r="L1491" i="6"/>
  <c r="L399" i="6"/>
  <c r="L19" i="6"/>
  <c r="L1212" i="6"/>
  <c r="L1409" i="6"/>
  <c r="L1752" i="6"/>
  <c r="L1229" i="6"/>
  <c r="L650" i="6"/>
  <c r="L1433" i="6"/>
  <c r="L1307" i="6"/>
  <c r="L1813" i="6"/>
  <c r="L1030" i="6"/>
  <c r="L1798" i="6"/>
  <c r="L1750" i="6"/>
  <c r="L18" i="6"/>
  <c r="L855" i="6"/>
  <c r="L997" i="6"/>
  <c r="L983" i="6"/>
  <c r="L1866" i="6"/>
  <c r="L965" i="6"/>
  <c r="L933" i="6"/>
  <c r="L255" i="6"/>
  <c r="L351" i="6"/>
  <c r="L522" i="6"/>
  <c r="L239" i="6"/>
  <c r="L1069" i="6"/>
  <c r="L1734" i="6"/>
  <c r="L185" i="6"/>
  <c r="L278" i="6"/>
  <c r="L1442" i="6"/>
  <c r="L1606" i="6"/>
  <c r="L208" i="6"/>
  <c r="L1071" i="6"/>
  <c r="L665" i="6"/>
  <c r="L1249" i="6"/>
  <c r="L756" i="6"/>
  <c r="L1833" i="6"/>
  <c r="L64" i="6"/>
  <c r="L691" i="6"/>
  <c r="L819" i="6"/>
  <c r="L1878" i="6"/>
  <c r="L782" i="6"/>
  <c r="L1319" i="6"/>
  <c r="L151" i="6"/>
  <c r="L1067" i="6"/>
  <c r="L538" i="6"/>
  <c r="L1634" i="6"/>
  <c r="L1318" i="6"/>
  <c r="L894" i="6"/>
  <c r="L1331" i="6"/>
  <c r="L1646" i="6"/>
  <c r="L448" i="6"/>
  <c r="L438" i="6"/>
  <c r="L1437" i="6"/>
  <c r="L47" i="6"/>
  <c r="L143" i="6"/>
  <c r="L328" i="6"/>
  <c r="L1871" i="6"/>
  <c r="L92" i="6"/>
  <c r="L533" i="6"/>
  <c r="L1881" i="6"/>
  <c r="L1955" i="6"/>
  <c r="L1066" i="6"/>
  <c r="L1270" i="6"/>
  <c r="L940" i="6"/>
  <c r="L221" i="6"/>
  <c r="L1304" i="6"/>
  <c r="L1277" i="6"/>
  <c r="L182" i="6"/>
  <c r="L188" i="6"/>
  <c r="L213" i="6"/>
  <c r="L1884" i="6"/>
  <c r="L2009" i="6"/>
  <c r="L327" i="6"/>
  <c r="L1922" i="6"/>
  <c r="L1036" i="6"/>
  <c r="L181" i="6"/>
  <c r="L926" i="6"/>
  <c r="L389" i="6"/>
  <c r="L365" i="6"/>
  <c r="L1072" i="6"/>
  <c r="L471" i="6"/>
  <c r="L462" i="6"/>
  <c r="L1907" i="6"/>
  <c r="L1426" i="6"/>
  <c r="L1572" i="6"/>
  <c r="L941" i="6"/>
  <c r="L241" i="6"/>
  <c r="L1546" i="6"/>
  <c r="L1749" i="6"/>
  <c r="L1000" i="6"/>
  <c r="L80" i="6"/>
  <c r="L398" i="6"/>
  <c r="L250" i="6"/>
  <c r="L1888" i="6"/>
  <c r="L1879" i="6"/>
  <c r="L220" i="6"/>
  <c r="L829" i="6"/>
  <c r="L1279" i="6"/>
  <c r="L1806" i="6"/>
  <c r="L1725" i="6"/>
  <c r="L542" i="6"/>
  <c r="L938" i="6"/>
  <c r="L1529" i="6"/>
  <c r="L1079" i="6"/>
  <c r="L1316" i="6"/>
  <c r="L532" i="6"/>
  <c r="L437" i="6"/>
  <c r="L591" i="6"/>
  <c r="L1230" i="6"/>
  <c r="L1286" i="6"/>
  <c r="L1031" i="6"/>
  <c r="L1504" i="6"/>
  <c r="L775" i="6"/>
  <c r="L1124" i="6"/>
  <c r="L903" i="6"/>
  <c r="L36" i="6"/>
  <c r="L27" i="6"/>
  <c r="L1060" i="6"/>
  <c r="L967" i="6"/>
  <c r="L285" i="6"/>
  <c r="L93" i="6"/>
  <c r="L999" i="6"/>
  <c r="L530" i="6"/>
  <c r="L764" i="6"/>
  <c r="L1189" i="6"/>
  <c r="L1159" i="6"/>
  <c r="L1206" i="6"/>
  <c r="L1688" i="6"/>
  <c r="L642" i="6"/>
  <c r="L161" i="6"/>
  <c r="L661" i="6"/>
  <c r="L1272" i="6"/>
  <c r="L1135" i="6"/>
  <c r="L856" i="6"/>
  <c r="L74" i="6"/>
  <c r="L443" i="6"/>
  <c r="L333" i="6"/>
  <c r="L1044" i="6"/>
  <c r="L1376" i="6"/>
  <c r="L1641" i="6"/>
  <c r="L1695" i="6"/>
  <c r="L871" i="6"/>
  <c r="L785" i="6"/>
  <c r="L1368" i="6"/>
  <c r="L1696" i="6"/>
  <c r="L816" i="6"/>
  <c r="L1004" i="6"/>
  <c r="L37" i="6"/>
  <c r="L1768" i="6"/>
  <c r="L1472" i="6"/>
  <c r="L1473" i="6"/>
  <c r="L46" i="6"/>
  <c r="L197" i="6"/>
  <c r="L1485" i="6"/>
  <c r="L1139" i="6"/>
  <c r="L1897" i="6"/>
  <c r="L852" i="6"/>
  <c r="L1138" i="6"/>
  <c r="L1311" i="6"/>
  <c r="L1495" i="6"/>
  <c r="L1218" i="6"/>
  <c r="L274" i="6"/>
  <c r="L1252" i="6"/>
  <c r="L1074" i="6"/>
  <c r="L1668" i="6"/>
  <c r="L1380" i="6"/>
  <c r="L678" i="6"/>
  <c r="L508" i="6"/>
  <c r="L1911" i="6"/>
  <c r="L841" i="6"/>
  <c r="L1539" i="6"/>
  <c r="L774" i="6"/>
  <c r="L336" i="6"/>
  <c r="L1591" i="6"/>
  <c r="L1512" i="6"/>
  <c r="L536" i="6"/>
  <c r="L1120" i="6"/>
  <c r="L1414" i="6"/>
  <c r="L1366" i="6"/>
  <c r="L849" i="6"/>
  <c r="L23" i="6"/>
  <c r="L129" i="6"/>
  <c r="L1091" i="6"/>
  <c r="L1422" i="6"/>
  <c r="L1636" i="6"/>
  <c r="L1471" i="6"/>
  <c r="L649" i="6"/>
  <c r="L1659" i="6"/>
  <c r="L803" i="6"/>
  <c r="L229" i="6"/>
  <c r="L488" i="6"/>
  <c r="L865" i="6"/>
  <c r="L349" i="6"/>
  <c r="L1487" i="6"/>
  <c r="L1334" i="6"/>
  <c r="L1643" i="6"/>
  <c r="L1024" i="6"/>
  <c r="L329" i="6"/>
  <c r="L1756" i="6"/>
  <c r="L766" i="6"/>
  <c r="L1904" i="6"/>
  <c r="L838" i="6"/>
  <c r="L54" i="6"/>
  <c r="L1499" i="6"/>
  <c r="L776" i="6"/>
  <c r="L619" i="6"/>
  <c r="L1661" i="6"/>
  <c r="L693" i="6"/>
  <c r="L1240" i="6"/>
  <c r="L166" i="6"/>
  <c r="L499" i="6"/>
  <c r="L1179" i="6"/>
  <c r="L31" i="6"/>
  <c r="L1887" i="6"/>
  <c r="L565" i="6"/>
  <c r="L946" i="6"/>
  <c r="L1215" i="6"/>
  <c r="L1977" i="6"/>
  <c r="L1014" i="6"/>
  <c r="L955" i="6"/>
  <c r="L1770" i="6"/>
  <c r="L624" i="6"/>
  <c r="L175" i="6"/>
  <c r="L386" i="6"/>
  <c r="L292" i="6"/>
  <c r="L83" i="6"/>
  <c r="L681" i="6"/>
  <c r="L106" i="6"/>
  <c r="L270" i="6"/>
  <c r="L85" i="6"/>
  <c r="L1054" i="6"/>
  <c r="L564" i="6"/>
  <c r="L1694" i="6"/>
  <c r="L586" i="6"/>
  <c r="L554" i="6"/>
  <c r="L1816" i="6"/>
  <c r="L583" i="6"/>
  <c r="L746" i="6"/>
  <c r="L671" i="6"/>
  <c r="L1015" i="6"/>
  <c r="L1205" i="6"/>
  <c r="L1013" i="6"/>
  <c r="L1095" i="6"/>
  <c r="L210" i="6"/>
  <c r="L842" i="6"/>
  <c r="L1843" i="6"/>
  <c r="L52" i="6"/>
  <c r="L986" i="6"/>
  <c r="L951" i="6"/>
  <c r="L1055" i="6"/>
  <c r="L697" i="6"/>
  <c r="L139" i="6"/>
  <c r="L133" i="6"/>
  <c r="L1446" i="6"/>
  <c r="L232" i="6"/>
  <c r="L1458" i="6"/>
  <c r="L1317" i="6"/>
  <c r="L126" i="6"/>
  <c r="L308" i="6"/>
  <c r="L1150" i="6"/>
  <c r="L184" i="6"/>
  <c r="L1401" i="6"/>
  <c r="L1744" i="6"/>
  <c r="L1765" i="6"/>
  <c r="L1402" i="6"/>
  <c r="L1456" i="6"/>
  <c r="L1717" i="6"/>
  <c r="L148" i="6"/>
  <c r="L1543" i="6"/>
  <c r="L1039" i="6"/>
  <c r="L446" i="6"/>
  <c r="L439" i="6"/>
  <c r="L1256" i="6"/>
  <c r="L1199" i="6"/>
  <c r="L863" i="6"/>
  <c r="L921" i="6"/>
  <c r="L630" i="6"/>
  <c r="L1613" i="6"/>
  <c r="L1226" i="6"/>
  <c r="L1405" i="6"/>
  <c r="L2020" i="6"/>
  <c r="L1795" i="6"/>
  <c r="L1377" i="6"/>
  <c r="L1350" i="6"/>
  <c r="L2005" i="6"/>
  <c r="L1328" i="6"/>
  <c r="L1709" i="6"/>
  <c r="L1620" i="6"/>
  <c r="L1130" i="6"/>
  <c r="L561" i="6"/>
  <c r="L672" i="6"/>
  <c r="L382" i="6"/>
  <c r="L341" i="6"/>
  <c r="L1408" i="6"/>
  <c r="L1302" i="6"/>
  <c r="L1776" i="6"/>
  <c r="L943" i="6"/>
  <c r="L261" i="6"/>
  <c r="L735" i="6"/>
  <c r="L1937" i="6"/>
  <c r="L174" i="6"/>
  <c r="L2012" i="6"/>
  <c r="L1906" i="6"/>
  <c r="L1902" i="6"/>
  <c r="L1957" i="6"/>
  <c r="L1995" i="6"/>
  <c r="L50" i="6"/>
  <c r="L1820" i="6"/>
  <c r="L353" i="6"/>
  <c r="L802" i="6"/>
  <c r="L1021" i="6"/>
  <c r="L1608" i="6"/>
  <c r="L798" i="6"/>
  <c r="L248" i="6"/>
  <c r="L713" i="6"/>
  <c r="L263" i="6"/>
  <c r="L131" i="6"/>
  <c r="L1740" i="6"/>
  <c r="L1375" i="6"/>
  <c r="L792" i="6"/>
  <c r="L1835" i="6"/>
  <c r="L1497" i="6"/>
  <c r="L1241" i="6"/>
  <c r="L1769" i="6"/>
  <c r="L1763" i="6"/>
  <c r="L696" i="6"/>
  <c r="L531" i="6"/>
  <c r="L1480" i="6"/>
  <c r="L1828" i="6"/>
  <c r="L892" i="6"/>
  <c r="L1910" i="6"/>
  <c r="L124" i="6"/>
  <c r="L137" i="6"/>
  <c r="L212" i="6"/>
  <c r="L973" i="6"/>
  <c r="L300" i="6"/>
  <c r="L710" i="6"/>
  <c r="L331" i="6"/>
  <c r="L909" i="6"/>
  <c r="L1580" i="6"/>
  <c r="L970" i="6"/>
  <c r="L901" i="6"/>
  <c r="L20" i="6"/>
  <c r="L1265" i="6"/>
  <c r="L1386" i="6"/>
  <c r="L845" i="6"/>
  <c r="L1070" i="6"/>
  <c r="L511" i="6"/>
  <c r="L620" i="6"/>
  <c r="L1355" i="6"/>
  <c r="L1151" i="6"/>
  <c r="L195" i="6"/>
  <c r="L348" i="6"/>
  <c r="L1197" i="6"/>
  <c r="L260" i="6"/>
  <c r="L294" i="6"/>
  <c r="L519" i="6"/>
  <c r="L621" i="6"/>
  <c r="L878" i="6"/>
  <c r="L1474" i="6"/>
  <c r="L1181" i="6"/>
  <c r="L1025" i="6"/>
  <c r="L494" i="6"/>
  <c r="L1470" i="6"/>
  <c r="L985" i="6"/>
  <c r="L468" i="6"/>
  <c r="L1016" i="6"/>
  <c r="L24" i="6"/>
  <c r="L1341" i="6"/>
  <c r="L354" i="6"/>
  <c r="L179" i="6"/>
  <c r="L887" i="6"/>
  <c r="L1358" i="6"/>
  <c r="L875" i="6"/>
  <c r="L910" i="6"/>
  <c r="L1984" i="6"/>
  <c r="L1870" i="6"/>
  <c r="L1294" i="6"/>
  <c r="L1007" i="6"/>
  <c r="L1824" i="6"/>
  <c r="L1387" i="6"/>
  <c r="L153" i="6"/>
  <c r="L222" i="6"/>
  <c r="L1276" i="6"/>
  <c r="L127" i="6"/>
  <c r="L305" i="6"/>
  <c r="L56" i="6"/>
  <c r="L338" i="6"/>
  <c r="L1533" i="6"/>
  <c r="L1777" i="6"/>
  <c r="L1586" i="6"/>
  <c r="L1349" i="6"/>
  <c r="L685" i="6"/>
  <c r="L1964" i="6"/>
  <c r="L1524" i="6"/>
  <c r="L1149" i="6"/>
  <c r="L1515" i="6"/>
  <c r="L505" i="6"/>
  <c r="L1425" i="6"/>
  <c r="L451" i="6"/>
  <c r="L1987" i="6"/>
  <c r="L1895" i="6"/>
  <c r="L1699" i="6"/>
  <c r="L160" i="6"/>
  <c r="L1406" i="6"/>
  <c r="L1588" i="6"/>
  <c r="L1282" i="6"/>
  <c r="L10" i="6"/>
  <c r="L1129" i="6"/>
  <c r="L1114" i="6"/>
  <c r="L322" i="6"/>
  <c r="L1852" i="6"/>
  <c r="L1576" i="6"/>
  <c r="L745" i="6"/>
  <c r="L1200" i="6"/>
  <c r="L258" i="6"/>
  <c r="L281" i="6"/>
  <c r="L789" i="6"/>
  <c r="L1154" i="6"/>
  <c r="L15" i="6"/>
  <c r="L49" i="6"/>
  <c r="L1585" i="6"/>
  <c r="L1625" i="6"/>
  <c r="L1142" i="6"/>
  <c r="L323" i="6"/>
  <c r="L837" i="6"/>
  <c r="L949" i="6"/>
  <c r="L1505" i="6"/>
  <c r="L936" i="6"/>
  <c r="L919" i="6"/>
  <c r="L547" i="6"/>
  <c r="L1468" i="6"/>
  <c r="L1565" i="6"/>
  <c r="L1296" i="6"/>
  <c r="L1595" i="6"/>
  <c r="L651" i="6"/>
  <c r="L296" i="6"/>
  <c r="L1412" i="6"/>
  <c r="L78" i="6"/>
  <c r="L1176" i="6"/>
  <c r="L1855" i="6"/>
  <c r="L551" i="6"/>
  <c r="L1944" i="6"/>
  <c r="L1791" i="6"/>
  <c r="L1974" i="6"/>
  <c r="L2018" i="6"/>
  <c r="L1945" i="6"/>
  <c r="L884" i="6"/>
  <c r="L1174" i="6"/>
  <c r="L1251" i="6"/>
  <c r="L1655" i="6"/>
  <c r="L754" i="6"/>
  <c r="L964" i="6"/>
  <c r="L364" i="6"/>
  <c r="L609" i="6"/>
  <c r="L1600" i="6"/>
  <c r="L1100" i="6"/>
  <c r="L1649" i="6"/>
  <c r="L77" i="6"/>
  <c r="L1394" i="6"/>
  <c r="L1914" i="6"/>
  <c r="L1357" i="6"/>
  <c r="L35" i="6"/>
  <c r="L571" i="6"/>
  <c r="L2001" i="6"/>
  <c r="L1838" i="6"/>
  <c r="L982" i="6"/>
  <c r="L1677" i="6"/>
  <c r="L1946" i="6"/>
  <c r="L1674" i="6"/>
  <c r="L1008" i="6"/>
  <c r="L1009" i="6"/>
  <c r="L900" i="6"/>
  <c r="L622" i="6"/>
  <c r="L1916" i="6"/>
  <c r="L1345" i="6"/>
  <c r="L1577" i="6"/>
  <c r="L225" i="6"/>
  <c r="L645" i="6"/>
  <c r="L602" i="6"/>
  <c r="L154" i="6"/>
  <c r="L1306" i="6"/>
  <c r="L132" i="6"/>
  <c r="L676" i="6"/>
  <c r="L1365" i="6"/>
  <c r="L1085" i="6"/>
  <c r="L1001" i="6"/>
  <c r="L822" i="6"/>
  <c r="L918" i="6"/>
  <c r="L470" i="6"/>
  <c r="L1300" i="6"/>
  <c r="L725" i="6"/>
  <c r="L259" i="6"/>
  <c r="L601" i="6"/>
  <c r="L191" i="6"/>
  <c r="L1398" i="6"/>
  <c r="L712" i="6"/>
  <c r="L1805" i="6"/>
  <c r="L801" i="6"/>
  <c r="L1255" i="6"/>
  <c r="L1557" i="6"/>
  <c r="L1573" i="6"/>
  <c r="L125" i="6"/>
  <c r="L861" i="6"/>
  <c r="L509" i="6"/>
  <c r="L1831" i="6"/>
  <c r="L201" i="6"/>
  <c r="L869" i="6"/>
  <c r="L107" i="6"/>
  <c r="L917" i="6"/>
  <c r="L1514" i="6"/>
  <c r="L1012" i="6"/>
  <c r="L1532" i="6"/>
  <c r="L1195" i="6"/>
  <c r="L857" i="6"/>
  <c r="L1475" i="6"/>
  <c r="L1428" i="6"/>
  <c r="L1486" i="6"/>
  <c r="L644" i="6"/>
  <c r="L477" i="6"/>
  <c r="L769" i="6"/>
  <c r="L1678" i="6"/>
  <c r="L287" i="6"/>
  <c r="L914" i="6"/>
  <c r="L1006" i="6"/>
  <c r="L1742" i="6"/>
  <c r="L1432" i="6"/>
  <c r="L954" i="6"/>
  <c r="L1219" i="6"/>
  <c r="L1488" i="6"/>
  <c r="L1617" i="6"/>
  <c r="L1860" i="6"/>
  <c r="L1877" i="6"/>
  <c r="L771" i="6"/>
  <c r="L460" i="6"/>
  <c r="L617" i="6"/>
  <c r="L1564" i="6"/>
  <c r="L484" i="6"/>
  <c r="L1421" i="6"/>
  <c r="L1065" i="6"/>
  <c r="L1145" i="6"/>
  <c r="L40" i="6"/>
  <c r="L1788" i="6"/>
  <c r="L111" i="6"/>
  <c r="L990" i="6"/>
  <c r="L587" i="6"/>
  <c r="L1088" i="6"/>
  <c r="L450" i="6"/>
  <c r="L656" i="6"/>
  <c r="L1136" i="6"/>
  <c r="L89" i="6"/>
  <c r="L566" i="6"/>
  <c r="L603" i="6"/>
  <c r="L362" i="6"/>
  <c r="L1675" i="6"/>
  <c r="L1614" i="6"/>
  <c r="L55" i="6"/>
  <c r="L1484" i="6"/>
  <c r="L1605" i="6"/>
  <c r="L1339" i="6"/>
  <c r="L1104" i="6"/>
  <c r="L939" i="6"/>
  <c r="L574" i="6"/>
  <c r="L17" i="6"/>
  <c r="L1335" i="6"/>
  <c r="L1231" i="6"/>
  <c r="L103" i="6"/>
  <c r="L1811" i="6"/>
  <c r="L859" i="6"/>
  <c r="L1933" i="6"/>
  <c r="L168" i="6"/>
  <c r="L751" i="6"/>
  <c r="L257" i="6"/>
  <c r="L744" i="6"/>
  <c r="L1019" i="6"/>
  <c r="L844" i="6"/>
  <c r="L1269" i="6"/>
  <c r="L1786" i="6"/>
  <c r="L288" i="6"/>
  <c r="L627" i="6"/>
  <c r="L608" i="6"/>
  <c r="L1872" i="6"/>
  <c r="L1332" i="6"/>
  <c r="L1073" i="6"/>
  <c r="L763" i="6"/>
  <c r="L1556" i="6"/>
  <c r="L150" i="6"/>
  <c r="L1537" i="6"/>
  <c r="L496" i="6"/>
  <c r="L310" i="6"/>
  <c r="L778" i="6"/>
  <c r="L905" i="6"/>
  <c r="L387" i="6"/>
  <c r="L1435" i="6"/>
  <c r="L1867" i="6"/>
  <c r="L1949" i="6"/>
  <c r="L1882" i="6"/>
  <c r="L1886" i="6"/>
  <c r="L832" i="6"/>
  <c r="L575" i="6"/>
  <c r="L1222" i="6"/>
  <c r="L658" i="6"/>
  <c r="L527" i="6"/>
  <c r="L528" i="6"/>
  <c r="L345" i="6"/>
  <c r="L1125" i="6"/>
  <c r="L1288" i="6"/>
  <c r="L706" i="6"/>
  <c r="L639" i="6"/>
  <c r="L715" i="6"/>
  <c r="L654" i="6"/>
  <c r="J2024" i="6"/>
  <c r="AA10" i="6"/>
  <c r="J2023" i="6"/>
  <c r="AI1278" i="6"/>
  <c r="AH887" i="6"/>
  <c r="Y887" i="6"/>
  <c r="AP887" i="6" s="1"/>
  <c r="AI1891" i="6"/>
  <c r="R584" i="6"/>
  <c r="AH584" i="6"/>
  <c r="Y584" i="6"/>
  <c r="AP584" i="6" s="1"/>
  <c r="Y427" i="6"/>
  <c r="AP427" i="6" s="1"/>
  <c r="AH427" i="6"/>
  <c r="AH916" i="6"/>
  <c r="Y916" i="6"/>
  <c r="AP916" i="6" s="1"/>
  <c r="AH491" i="6"/>
  <c r="Y491" i="6"/>
  <c r="AP491" i="6" s="1"/>
  <c r="Y1008" i="6"/>
  <c r="AP1008" i="6" s="1"/>
  <c r="AH1008" i="6"/>
  <c r="Y406" i="6"/>
  <c r="AP406" i="6" s="1"/>
  <c r="AH406" i="6"/>
  <c r="AH517" i="6"/>
  <c r="Y517" i="6"/>
  <c r="AP517" i="6" s="1"/>
  <c r="AI1310" i="6"/>
  <c r="L977" i="6"/>
  <c r="AH926" i="6"/>
  <c r="Y926" i="6"/>
  <c r="AP926" i="6" s="1"/>
  <c r="AH1147" i="6"/>
  <c r="Y1147" i="6"/>
  <c r="AP1147" i="6" s="1"/>
  <c r="Y1181" i="6"/>
  <c r="AP1181" i="6" s="1"/>
  <c r="AH1181" i="6"/>
  <c r="AI176" i="6"/>
  <c r="AH829" i="6"/>
  <c r="Y829" i="6"/>
  <c r="AP829" i="6" s="1"/>
  <c r="R715" i="6"/>
  <c r="AH715" i="6"/>
  <c r="Y715" i="6"/>
  <c r="AP715" i="6" s="1"/>
  <c r="AI152" i="6"/>
  <c r="AI1057" i="6"/>
  <c r="AI200" i="6"/>
  <c r="Y496" i="6"/>
  <c r="AP496" i="6" s="1"/>
  <c r="AH496" i="6"/>
  <c r="R503" i="6"/>
  <c r="AH503" i="6"/>
  <c r="Y503" i="6"/>
  <c r="AP503" i="6" s="1"/>
  <c r="R1017" i="6"/>
  <c r="Y1017" i="6"/>
  <c r="AP1017" i="6" s="1"/>
  <c r="AH1017" i="6"/>
  <c r="R1231" i="6"/>
  <c r="AH1231" i="6"/>
  <c r="Y1231" i="6"/>
  <c r="AP1231" i="6" s="1"/>
  <c r="Y430" i="6"/>
  <c r="AP430" i="6" s="1"/>
  <c r="AH430" i="6"/>
  <c r="Y1292" i="6"/>
  <c r="AP1292" i="6" s="1"/>
  <c r="AH1292" i="6"/>
  <c r="AH1584" i="6"/>
  <c r="Y1584" i="6"/>
  <c r="AP1584" i="6" s="1"/>
  <c r="Y560" i="6"/>
  <c r="AP560" i="6" s="1"/>
  <c r="AH560" i="6"/>
  <c r="Y654" i="6"/>
  <c r="AP654" i="6" s="1"/>
  <c r="AH654" i="6"/>
  <c r="R1623" i="6"/>
  <c r="Y1623" i="6"/>
  <c r="AP1623" i="6" s="1"/>
  <c r="AH1623" i="6"/>
  <c r="AH741" i="6"/>
  <c r="Y741" i="6"/>
  <c r="AP741" i="6" s="1"/>
  <c r="R1469" i="6"/>
  <c r="AH245" i="6"/>
  <c r="Y245" i="6"/>
  <c r="AP245" i="6" s="1"/>
  <c r="Y310" i="6"/>
  <c r="AP310" i="6" s="1"/>
  <c r="AH310" i="6"/>
  <c r="AH1915" i="6"/>
  <c r="Y1915" i="6"/>
  <c r="AP1915" i="6" s="1"/>
  <c r="Y571" i="6"/>
  <c r="AP571" i="6" s="1"/>
  <c r="AH571" i="6"/>
  <c r="AH1667" i="6"/>
  <c r="Y1667" i="6"/>
  <c r="AP1667" i="6" s="1"/>
  <c r="Y832" i="6"/>
  <c r="AP832" i="6" s="1"/>
  <c r="AH832" i="6"/>
  <c r="AH1214" i="6"/>
  <c r="Y1214" i="6"/>
  <c r="AP1214" i="6" s="1"/>
  <c r="AH1244" i="6"/>
  <c r="Y1244" i="6"/>
  <c r="AP1244" i="6" s="1"/>
  <c r="R1781" i="6"/>
  <c r="AI463" i="6"/>
  <c r="AH1165" i="6"/>
  <c r="Y1165" i="6"/>
  <c r="AP1165" i="6" s="1"/>
  <c r="AI664" i="6"/>
  <c r="Y1138" i="6"/>
  <c r="AP1138" i="6" s="1"/>
  <c r="AH1138" i="6"/>
  <c r="AI149" i="6"/>
  <c r="AH419" i="6"/>
  <c r="Y419" i="6"/>
  <c r="AP419" i="6" s="1"/>
  <c r="Y1893" i="6"/>
  <c r="AP1893" i="6" s="1"/>
  <c r="AH1893" i="6"/>
  <c r="Y703" i="6"/>
  <c r="AP703" i="6" s="1"/>
  <c r="AH703" i="6"/>
  <c r="AH1938" i="6"/>
  <c r="Y1938" i="6"/>
  <c r="AP1938" i="6" s="1"/>
  <c r="AH75" i="6"/>
  <c r="Y75" i="6"/>
  <c r="AP75" i="6" s="1"/>
  <c r="AH1682" i="6"/>
  <c r="Y1682" i="6"/>
  <c r="AP1682" i="6" s="1"/>
  <c r="AH64" i="6"/>
  <c r="Y64" i="6"/>
  <c r="AP64" i="6" s="1"/>
  <c r="AI1004" i="6"/>
  <c r="L1121" i="6"/>
  <c r="AI1564" i="6"/>
  <c r="L1326" i="6"/>
  <c r="AI790" i="6"/>
  <c r="R439" i="6"/>
  <c r="AH439" i="6"/>
  <c r="Y439" i="6"/>
  <c r="AP439" i="6" s="1"/>
  <c r="AI1816" i="6"/>
  <c r="Y659" i="6"/>
  <c r="AP659" i="6" s="1"/>
  <c r="AH659" i="6"/>
  <c r="AH1298" i="6"/>
  <c r="Y1298" i="6"/>
  <c r="AP1298" i="6" s="1"/>
  <c r="AH592" i="6"/>
  <c r="Y592" i="6"/>
  <c r="AP592" i="6" s="1"/>
  <c r="Y1344" i="6"/>
  <c r="AP1344" i="6" s="1"/>
  <c r="AH1344" i="6"/>
  <c r="AH617" i="6"/>
  <c r="Y617" i="6"/>
  <c r="AP617" i="6" s="1"/>
  <c r="AH460" i="6"/>
  <c r="Y460" i="6"/>
  <c r="AP460" i="6" s="1"/>
  <c r="AH686" i="6"/>
  <c r="Y686" i="6"/>
  <c r="AP686" i="6" s="1"/>
  <c r="Y47" i="6"/>
  <c r="AP47" i="6" s="1"/>
  <c r="AH47" i="6"/>
  <c r="Y891" i="6"/>
  <c r="AP891" i="6" s="1"/>
  <c r="AH891" i="6"/>
  <c r="Y722" i="6"/>
  <c r="AP722" i="6" s="1"/>
  <c r="AH722" i="6"/>
  <c r="AH1066" i="6"/>
  <c r="Y1066" i="6"/>
  <c r="AP1066" i="6" s="1"/>
  <c r="Y1390" i="6"/>
  <c r="AP1390" i="6" s="1"/>
  <c r="AH1390" i="6"/>
  <c r="AH242" i="6"/>
  <c r="Y242" i="6"/>
  <c r="AP242" i="6" s="1"/>
  <c r="AH182" i="6"/>
  <c r="Y182" i="6"/>
  <c r="AP182" i="6" s="1"/>
  <c r="Y1162" i="6"/>
  <c r="AP1162" i="6" s="1"/>
  <c r="AH1162" i="6"/>
  <c r="Y771" i="6"/>
  <c r="AP771" i="6" s="1"/>
  <c r="AH771" i="6"/>
  <c r="AH1247" i="6"/>
  <c r="Y1247" i="6"/>
  <c r="AP1247" i="6" s="1"/>
  <c r="AH582" i="6"/>
  <c r="Y582" i="6"/>
  <c r="AP582" i="6" s="1"/>
  <c r="AH1460" i="6"/>
  <c r="Y1460" i="6"/>
  <c r="AP1460" i="6" s="1"/>
  <c r="AH96" i="6"/>
  <c r="Y96" i="6"/>
  <c r="AP96" i="6" s="1"/>
  <c r="Y506" i="6"/>
  <c r="AP506" i="6" s="1"/>
  <c r="AH506" i="6"/>
  <c r="AH80" i="6"/>
  <c r="Y80" i="6"/>
  <c r="AP80" i="6" s="1"/>
  <c r="AH1877" i="6"/>
  <c r="Y1877" i="6"/>
  <c r="AP1877" i="6" s="1"/>
  <c r="Y1609" i="6"/>
  <c r="AP1609" i="6" s="1"/>
  <c r="AH1609" i="6"/>
  <c r="AH1860" i="6"/>
  <c r="Y1860" i="6"/>
  <c r="AP1860" i="6" s="1"/>
  <c r="AH1617" i="6"/>
  <c r="Y1617" i="6"/>
  <c r="AP1617" i="6" s="1"/>
  <c r="Y1488" i="6"/>
  <c r="AP1488" i="6" s="1"/>
  <c r="AH1488" i="6"/>
  <c r="AH732" i="6"/>
  <c r="Y732" i="6"/>
  <c r="AP732" i="6" s="1"/>
  <c r="Y840" i="6"/>
  <c r="AP840" i="6" s="1"/>
  <c r="AH840" i="6"/>
  <c r="AH1031" i="6"/>
  <c r="Y1031" i="6"/>
  <c r="AP1031" i="6" s="1"/>
  <c r="Y1219" i="6"/>
  <c r="AP1219" i="6" s="1"/>
  <c r="AH1219" i="6"/>
  <c r="AH588" i="6"/>
  <c r="Y588" i="6"/>
  <c r="AP588" i="6" s="1"/>
  <c r="AH954" i="6"/>
  <c r="Y954" i="6"/>
  <c r="AP954" i="6" s="1"/>
  <c r="Y904" i="6"/>
  <c r="AP904" i="6" s="1"/>
  <c r="AH904" i="6"/>
  <c r="AH1427" i="6"/>
  <c r="Y1427" i="6"/>
  <c r="AP1427" i="6" s="1"/>
  <c r="Y409" i="6"/>
  <c r="AP409" i="6" s="1"/>
  <c r="AH409" i="6"/>
  <c r="Y764" i="6"/>
  <c r="AP764" i="6" s="1"/>
  <c r="AH764" i="6"/>
  <c r="AH1432" i="6"/>
  <c r="Y1432" i="6"/>
  <c r="AP1432" i="6" s="1"/>
  <c r="AH848" i="6"/>
  <c r="Y848" i="6"/>
  <c r="AP848" i="6" s="1"/>
  <c r="AH1742" i="6"/>
  <c r="Y1742" i="6"/>
  <c r="AP1742" i="6" s="1"/>
  <c r="R1006" i="6"/>
  <c r="AH1006" i="6"/>
  <c r="Y1006" i="6"/>
  <c r="AP1006" i="6" s="1"/>
  <c r="AA1245" i="6"/>
  <c r="R1245" i="6"/>
  <c r="AH914" i="6"/>
  <c r="Y914" i="6"/>
  <c r="AP914" i="6" s="1"/>
  <c r="AH287" i="6"/>
  <c r="Y287" i="6"/>
  <c r="AP287" i="6" s="1"/>
  <c r="AH1641" i="6"/>
  <c r="Y1641" i="6"/>
  <c r="AP1641" i="6" s="1"/>
  <c r="AH871" i="6"/>
  <c r="Y871" i="6"/>
  <c r="AP871" i="6" s="1"/>
  <c r="AH1678" i="6"/>
  <c r="Y1678" i="6"/>
  <c r="AP1678" i="6" s="1"/>
  <c r="AH231" i="6"/>
  <c r="Y231" i="6"/>
  <c r="AP231" i="6" s="1"/>
  <c r="Y769" i="6"/>
  <c r="AP769" i="6" s="1"/>
  <c r="AH769" i="6"/>
  <c r="AH477" i="6"/>
  <c r="Y477" i="6"/>
  <c r="AP477" i="6" s="1"/>
  <c r="AH97" i="6"/>
  <c r="Y97" i="6"/>
  <c r="AP97" i="6" s="1"/>
  <c r="Y1720" i="6"/>
  <c r="AP1720" i="6" s="1"/>
  <c r="AH1720" i="6"/>
  <c r="AH1458" i="6"/>
  <c r="Y1458" i="6"/>
  <c r="AP1458" i="6" s="1"/>
  <c r="AI452" i="6"/>
  <c r="L908" i="6"/>
  <c r="AI1421" i="6"/>
  <c r="Y1587" i="6"/>
  <c r="AP1587" i="6" s="1"/>
  <c r="AH1587" i="6"/>
  <c r="AH1420" i="6"/>
  <c r="Y1420" i="6"/>
  <c r="AP1420" i="6" s="1"/>
  <c r="AH389" i="6"/>
  <c r="Y389" i="6"/>
  <c r="AP389" i="6" s="1"/>
  <c r="AI1646" i="6"/>
  <c r="L1716" i="6"/>
  <c r="AI1692" i="6"/>
  <c r="L1090" i="6"/>
  <c r="AI380" i="6"/>
  <c r="L577" i="6"/>
  <c r="AI644" i="6"/>
  <c r="L1534" i="6"/>
  <c r="AI647" i="6"/>
  <c r="L1563" i="6"/>
  <c r="AI100" i="6"/>
  <c r="L254" i="6"/>
  <c r="L1293" i="6"/>
  <c r="AI975" i="6"/>
  <c r="R1151" i="6"/>
  <c r="AH1151" i="6"/>
  <c r="Y1151" i="6"/>
  <c r="AP1151" i="6" s="1"/>
  <c r="AI1400" i="6"/>
  <c r="L1313" i="6"/>
  <c r="AI1486" i="6"/>
  <c r="L1320" i="6"/>
  <c r="AI30" i="6"/>
  <c r="L88" i="6"/>
  <c r="AI1578" i="6"/>
  <c r="Y1264" i="6"/>
  <c r="AP1264" i="6" s="1"/>
  <c r="AH1264" i="6"/>
  <c r="Y530" i="6"/>
  <c r="AP530" i="6" s="1"/>
  <c r="AH530" i="6"/>
  <c r="AH1383" i="6"/>
  <c r="Y1383" i="6"/>
  <c r="AP1383" i="6" s="1"/>
  <c r="Y133" i="6"/>
  <c r="AP133" i="6" s="1"/>
  <c r="AH133" i="6"/>
  <c r="AH1291" i="6"/>
  <c r="Y1291" i="6"/>
  <c r="AP1291" i="6" s="1"/>
  <c r="Y312" i="6"/>
  <c r="AP312" i="6" s="1"/>
  <c r="AH312" i="6"/>
  <c r="AH942" i="6"/>
  <c r="Y942" i="6"/>
  <c r="AP942" i="6" s="1"/>
  <c r="Y600" i="6"/>
  <c r="AP600" i="6" s="1"/>
  <c r="AH600" i="6"/>
  <c r="AH1428" i="6"/>
  <c r="Y1428" i="6"/>
  <c r="AP1428" i="6" s="1"/>
  <c r="AH304" i="6"/>
  <c r="Y304" i="6"/>
  <c r="AP304" i="6" s="1"/>
  <c r="AH1513" i="6"/>
  <c r="Y1513" i="6"/>
  <c r="AP1513" i="6" s="1"/>
  <c r="AH198" i="6"/>
  <c r="Y198" i="6"/>
  <c r="AP198" i="6" s="1"/>
  <c r="AH971" i="6"/>
  <c r="Y971" i="6"/>
  <c r="AP971" i="6" s="1"/>
  <c r="Y1779" i="6"/>
  <c r="AP1779" i="6" s="1"/>
  <c r="AH1779" i="6"/>
  <c r="AH836" i="6"/>
  <c r="Y836" i="6"/>
  <c r="AP836" i="6" s="1"/>
  <c r="Y1463" i="6"/>
  <c r="AP1463" i="6" s="1"/>
  <c r="AH1463" i="6"/>
  <c r="AH1475" i="6"/>
  <c r="Y1475" i="6"/>
  <c r="AP1475" i="6" s="1"/>
  <c r="AH857" i="6"/>
  <c r="Y857" i="6"/>
  <c r="AP857" i="6" s="1"/>
  <c r="AH747" i="6"/>
  <c r="Y747" i="6"/>
  <c r="AP747" i="6" s="1"/>
  <c r="AH1195" i="6"/>
  <c r="Y1195" i="6"/>
  <c r="AP1195" i="6" s="1"/>
  <c r="AH1213" i="6"/>
  <c r="Y1213" i="6"/>
  <c r="AP1213" i="6" s="1"/>
  <c r="AH1532" i="6"/>
  <c r="Y1532" i="6"/>
  <c r="AP1532" i="6" s="1"/>
  <c r="AH1012" i="6"/>
  <c r="Y1012" i="6"/>
  <c r="AP1012" i="6" s="1"/>
  <c r="AH1180" i="6"/>
  <c r="Y1180" i="6"/>
  <c r="AP1180" i="6" s="1"/>
  <c r="Y1509" i="6"/>
  <c r="AP1509" i="6" s="1"/>
  <c r="AH1509" i="6"/>
  <c r="AH487" i="6"/>
  <c r="Y487" i="6"/>
  <c r="AP487" i="6" s="1"/>
  <c r="Y415" i="6"/>
  <c r="AP415" i="6" s="1"/>
  <c r="AH415" i="6"/>
  <c r="Y1514" i="6"/>
  <c r="AP1514" i="6" s="1"/>
  <c r="AH1514" i="6"/>
  <c r="Y1433" i="6"/>
  <c r="AP1433" i="6" s="1"/>
  <c r="AH1433" i="6"/>
  <c r="Y888" i="6"/>
  <c r="AP888" i="6" s="1"/>
  <c r="AH888" i="6"/>
  <c r="Y917" i="6"/>
  <c r="AP917" i="6" s="1"/>
  <c r="AH917" i="6"/>
  <c r="AH434" i="6"/>
  <c r="Y434" i="6"/>
  <c r="AP434" i="6" s="1"/>
  <c r="Y855" i="6"/>
  <c r="AP855" i="6" s="1"/>
  <c r="AH855" i="6"/>
  <c r="AH1704" i="6"/>
  <c r="Y1704" i="6"/>
  <c r="AP1704" i="6" s="1"/>
  <c r="AH634" i="6"/>
  <c r="Y634" i="6"/>
  <c r="AP634" i="6" s="1"/>
  <c r="Y1046" i="6"/>
  <c r="AP1046" i="6" s="1"/>
  <c r="AH1046" i="6"/>
  <c r="Y107" i="6"/>
  <c r="AP107" i="6" s="1"/>
  <c r="AH107" i="6"/>
  <c r="AH869" i="6"/>
  <c r="Y869" i="6"/>
  <c r="AP869" i="6" s="1"/>
  <c r="AH201" i="6"/>
  <c r="Y201" i="6"/>
  <c r="AP201" i="6" s="1"/>
  <c r="Y256" i="6"/>
  <c r="AP256" i="6" s="1"/>
  <c r="AH256" i="6"/>
  <c r="Y239" i="6"/>
  <c r="AP239" i="6" s="1"/>
  <c r="AH239" i="6"/>
  <c r="AH1462" i="6"/>
  <c r="Y1462" i="6"/>
  <c r="AP1462" i="6" s="1"/>
  <c r="AH1735" i="6"/>
  <c r="Y1735" i="6"/>
  <c r="AP1735" i="6" s="1"/>
  <c r="AH1823" i="6"/>
  <c r="Y1823" i="6"/>
  <c r="AP1823" i="6" s="1"/>
  <c r="AH1831" i="6"/>
  <c r="Y1831" i="6"/>
  <c r="AP1831" i="6" s="1"/>
  <c r="Y1325" i="6"/>
  <c r="AP1325" i="6" s="1"/>
  <c r="AH1325" i="6"/>
  <c r="Y1249" i="6"/>
  <c r="AP1249" i="6" s="1"/>
  <c r="AH1249" i="6"/>
  <c r="AH425" i="6"/>
  <c r="Y425" i="6"/>
  <c r="AP425" i="6" s="1"/>
  <c r="AH756" i="6"/>
  <c r="Y756" i="6"/>
  <c r="AP756" i="6" s="1"/>
  <c r="Y631" i="6"/>
  <c r="AP631" i="6" s="1"/>
  <c r="AH631" i="6"/>
  <c r="AH1281" i="6"/>
  <c r="Y1281" i="6"/>
  <c r="AP1281" i="6" s="1"/>
  <c r="AH780" i="6"/>
  <c r="Y780" i="6"/>
  <c r="AP780" i="6" s="1"/>
  <c r="AH1499" i="6"/>
  <c r="Y1499" i="6"/>
  <c r="AP1499" i="6" s="1"/>
  <c r="L1128" i="6"/>
  <c r="AI509" i="6"/>
  <c r="L214" i="6"/>
  <c r="AI1072" i="6"/>
  <c r="L1528" i="6"/>
  <c r="AI758" i="6"/>
  <c r="L401" i="6"/>
  <c r="AI861" i="6"/>
  <c r="L1117" i="6"/>
  <c r="AI1592" i="6"/>
  <c r="L1417" i="6"/>
  <c r="AI1635" i="6"/>
  <c r="L1438" i="6"/>
  <c r="AI22" i="6"/>
  <c r="Y136" i="6"/>
  <c r="AP136" i="6" s="1"/>
  <c r="AH136" i="6"/>
  <c r="R125" i="6"/>
  <c r="AH125" i="6"/>
  <c r="Y125" i="6"/>
  <c r="AP125" i="6" s="1"/>
  <c r="AI1817" i="6"/>
  <c r="L228" i="6"/>
  <c r="AI1573" i="6"/>
  <c r="L1566" i="6"/>
  <c r="AI1557" i="6"/>
  <c r="L1049" i="6"/>
  <c r="AI1810" i="6"/>
  <c r="L1392" i="6"/>
  <c r="AI1136" i="6"/>
  <c r="L585" i="6"/>
  <c r="AH1734" i="6"/>
  <c r="Y1734" i="6"/>
  <c r="AP1734" i="6" s="1"/>
  <c r="Y1828" i="6"/>
  <c r="AP1828" i="6" s="1"/>
  <c r="AH1828" i="6"/>
  <c r="AH1140" i="6"/>
  <c r="Y1140" i="6"/>
  <c r="AP1140" i="6" s="1"/>
  <c r="AI1470" i="6"/>
  <c r="AH1922" i="6"/>
  <c r="Y1922" i="6"/>
  <c r="AP1922" i="6" s="1"/>
  <c r="Y424" i="6"/>
  <c r="AP424" i="6" s="1"/>
  <c r="AH424" i="6"/>
  <c r="AI759" i="6"/>
  <c r="AH1036" i="6"/>
  <c r="Y1036" i="6"/>
  <c r="AP1036" i="6" s="1"/>
  <c r="AI970" i="6"/>
  <c r="Y909" i="6"/>
  <c r="AP909" i="6" s="1"/>
  <c r="AH909" i="6"/>
  <c r="Y736" i="6"/>
  <c r="AP736" i="6" s="1"/>
  <c r="AH736" i="6"/>
  <c r="AH1265" i="6"/>
  <c r="Y1265" i="6"/>
  <c r="AP1265" i="6" s="1"/>
  <c r="AI488" i="6"/>
  <c r="AH1570" i="6"/>
  <c r="Y1570" i="6"/>
  <c r="AP1570" i="6" s="1"/>
  <c r="AI1015" i="6"/>
  <c r="L486" i="6"/>
  <c r="AI1255" i="6"/>
  <c r="L534" i="6"/>
  <c r="AI606" i="6"/>
  <c r="L1391" i="6"/>
  <c r="AI1152" i="6"/>
  <c r="L510" i="6"/>
  <c r="AI801" i="6"/>
  <c r="L32" i="6"/>
  <c r="AI502" i="6"/>
  <c r="L275" i="6"/>
  <c r="AI1283" i="6"/>
  <c r="L1082" i="6"/>
  <c r="AI523" i="6"/>
  <c r="L1830" i="6"/>
  <c r="AI1805" i="6"/>
  <c r="L864" i="6"/>
  <c r="AI303" i="6"/>
  <c r="L26" i="6"/>
  <c r="AI278" i="6"/>
  <c r="L155" i="6"/>
  <c r="AI853" i="6"/>
  <c r="L119" i="6"/>
  <c r="AI712" i="6"/>
  <c r="L1812" i="6"/>
  <c r="AI702" i="6"/>
  <c r="Y197" i="6"/>
  <c r="AP197" i="6" s="1"/>
  <c r="AH197" i="6"/>
  <c r="Y785" i="6"/>
  <c r="AP785" i="6" s="1"/>
  <c r="AH785" i="6"/>
  <c r="AH979" i="6"/>
  <c r="Y979" i="6"/>
  <c r="AP979" i="6" s="1"/>
  <c r="Y184" i="6"/>
  <c r="AP184" i="6" s="1"/>
  <c r="AH184" i="6"/>
  <c r="Y126" i="6"/>
  <c r="AP126" i="6" s="1"/>
  <c r="AH126" i="6"/>
  <c r="AI1571" i="6"/>
  <c r="AH27" i="6"/>
  <c r="Y27" i="6"/>
  <c r="AP27" i="6" s="1"/>
  <c r="AI923" i="6"/>
  <c r="AH398" i="6"/>
  <c r="Y398" i="6"/>
  <c r="AP398" i="6" s="1"/>
  <c r="AH299" i="6"/>
  <c r="Y299" i="6"/>
  <c r="AP299" i="6" s="1"/>
  <c r="AH1512" i="6"/>
  <c r="Y1512" i="6"/>
  <c r="AP1512" i="6" s="1"/>
  <c r="Y417" i="6"/>
  <c r="AP417" i="6" s="1"/>
  <c r="AH417" i="6"/>
  <c r="AH349" i="6"/>
  <c r="Y349" i="6"/>
  <c r="AP349" i="6" s="1"/>
  <c r="Y1495" i="6"/>
  <c r="AP1495" i="6" s="1"/>
  <c r="AH1495" i="6"/>
  <c r="AH1218" i="6"/>
  <c r="Y1218" i="6"/>
  <c r="AP1218" i="6" s="1"/>
  <c r="Y813" i="6"/>
  <c r="AP813" i="6" s="1"/>
  <c r="AH813" i="6"/>
  <c r="AH793" i="6"/>
  <c r="Y793" i="6"/>
  <c r="AP793" i="6" s="1"/>
  <c r="AH1515" i="6"/>
  <c r="Y1515" i="6"/>
  <c r="AP1515" i="6" s="1"/>
  <c r="Y1199" i="6"/>
  <c r="AP1199" i="6" s="1"/>
  <c r="AH1199" i="6"/>
  <c r="Y852" i="6"/>
  <c r="AP852" i="6" s="1"/>
  <c r="AH852" i="6"/>
  <c r="AH1841" i="6"/>
  <c r="Y1841" i="6"/>
  <c r="AP1841" i="6" s="1"/>
  <c r="AH1582" i="6"/>
  <c r="Y1582" i="6"/>
  <c r="AP1582" i="6" s="1"/>
  <c r="Y953" i="6"/>
  <c r="AP953" i="6" s="1"/>
  <c r="AH953" i="6"/>
  <c r="AH1398" i="6"/>
  <c r="Y1398" i="6"/>
  <c r="AP1398" i="6" s="1"/>
  <c r="Y1026" i="6"/>
  <c r="AP1026" i="6" s="1"/>
  <c r="AH1026" i="6"/>
  <c r="AH841" i="6"/>
  <c r="Y841" i="6"/>
  <c r="AP841" i="6" s="1"/>
  <c r="Y238" i="6"/>
  <c r="AP238" i="6" s="1"/>
  <c r="AH238" i="6"/>
  <c r="AH429" i="6"/>
  <c r="Y429" i="6"/>
  <c r="AP429" i="6" s="1"/>
  <c r="AH191" i="6"/>
  <c r="Y191" i="6"/>
  <c r="AP191" i="6" s="1"/>
  <c r="Y1618" i="6"/>
  <c r="AP1618" i="6" s="1"/>
  <c r="AH1618" i="6"/>
  <c r="Y601" i="6"/>
  <c r="AP601" i="6" s="1"/>
  <c r="AH601" i="6"/>
  <c r="Y1317" i="6"/>
  <c r="AP1317" i="6" s="1"/>
  <c r="AH1317" i="6"/>
  <c r="Y1207" i="6"/>
  <c r="AP1207" i="6" s="1"/>
  <c r="AH1207" i="6"/>
  <c r="AH1456" i="6"/>
  <c r="Y1456" i="6"/>
  <c r="AP1456" i="6" s="1"/>
  <c r="AH498" i="6"/>
  <c r="Y498" i="6"/>
  <c r="AP498" i="6" s="1"/>
  <c r="Y1539" i="6"/>
  <c r="AP1539" i="6" s="1"/>
  <c r="AH1539" i="6"/>
  <c r="Y56" i="6"/>
  <c r="AP56" i="6" s="1"/>
  <c r="AH56" i="6"/>
  <c r="R731" i="6"/>
  <c r="AH731" i="6"/>
  <c r="Y731" i="6"/>
  <c r="AP731" i="6" s="1"/>
  <c r="AI669" i="6"/>
  <c r="R1104" i="6"/>
  <c r="AH1104" i="6"/>
  <c r="Y1104" i="6"/>
  <c r="AP1104" i="6" s="1"/>
  <c r="AI301" i="6"/>
  <c r="R1901" i="6"/>
  <c r="AH1901" i="6"/>
  <c r="Y1901" i="6"/>
  <c r="AP1901" i="6" s="1"/>
  <c r="AI1491" i="6"/>
  <c r="R48" i="6"/>
  <c r="AH48" i="6"/>
  <c r="Y48" i="6"/>
  <c r="AP48" i="6" s="1"/>
  <c r="AI1608" i="6"/>
  <c r="R1169" i="6"/>
  <c r="AH1169" i="6"/>
  <c r="Y1169" i="6"/>
  <c r="AP1169" i="6" s="1"/>
  <c r="AI1746" i="6"/>
  <c r="R300" i="6"/>
  <c r="AH300" i="6"/>
  <c r="Y300" i="6"/>
  <c r="AP300" i="6" s="1"/>
  <c r="AI818" i="6"/>
  <c r="R580" i="6"/>
  <c r="AH580" i="6"/>
  <c r="Y580" i="6"/>
  <c r="AP580" i="6" s="1"/>
  <c r="AI384" i="6"/>
  <c r="R1590" i="6"/>
  <c r="AH1590" i="6"/>
  <c r="Y1590" i="6"/>
  <c r="AP1590" i="6" s="1"/>
  <c r="AI240" i="6"/>
  <c r="R20" i="6"/>
  <c r="Y20" i="6"/>
  <c r="AP20" i="6" s="1"/>
  <c r="AH20" i="6"/>
  <c r="AI675" i="6"/>
  <c r="R234" i="6"/>
  <c r="AH234" i="6"/>
  <c r="Y234" i="6"/>
  <c r="AP234" i="6" s="1"/>
  <c r="AI1069" i="6"/>
  <c r="R1778" i="6"/>
  <c r="AH1778" i="6"/>
  <c r="Y1778" i="6"/>
  <c r="AP1778" i="6" s="1"/>
  <c r="AI167" i="6"/>
  <c r="R1579" i="6"/>
  <c r="Y1579" i="6"/>
  <c r="AP1579" i="6" s="1"/>
  <c r="AH1579" i="6"/>
  <c r="AI1744" i="6"/>
  <c r="R1644" i="6"/>
  <c r="AH1644" i="6"/>
  <c r="Y1644" i="6"/>
  <c r="AP1644" i="6" s="1"/>
  <c r="AI783" i="6"/>
  <c r="R175" i="6"/>
  <c r="AH175" i="6"/>
  <c r="Y175" i="6"/>
  <c r="AP175" i="6" s="1"/>
  <c r="AI1041" i="6"/>
  <c r="R1238" i="6"/>
  <c r="Y1238" i="6"/>
  <c r="AP1238" i="6" s="1"/>
  <c r="AH1238" i="6"/>
  <c r="AI522" i="6"/>
  <c r="R925" i="6"/>
  <c r="AH925" i="6"/>
  <c r="Y925" i="6"/>
  <c r="AP925" i="6" s="1"/>
  <c r="AI815" i="6"/>
  <c r="Y881" i="6"/>
  <c r="AP881" i="6" s="1"/>
  <c r="AH881" i="6"/>
  <c r="Y1840" i="6"/>
  <c r="AP1840" i="6" s="1"/>
  <c r="AH1840" i="6"/>
  <c r="AI656" i="6"/>
  <c r="AH190" i="6"/>
  <c r="Y190" i="6"/>
  <c r="AP190" i="6" s="1"/>
  <c r="Y12" i="6"/>
  <c r="AP12" i="6" s="1"/>
  <c r="AH12" i="6"/>
  <c r="Y1480" i="6"/>
  <c r="AP1480" i="6" s="1"/>
  <c r="AH1480" i="6"/>
  <c r="AH933" i="6"/>
  <c r="Y933" i="6"/>
  <c r="AP933" i="6" s="1"/>
  <c r="AI1908" i="6"/>
  <c r="AH1103" i="6"/>
  <c r="Y1103" i="6"/>
  <c r="AP1103" i="6" s="1"/>
  <c r="AH1208" i="6"/>
  <c r="Y1208" i="6"/>
  <c r="AP1208" i="6" s="1"/>
  <c r="AH1680" i="6"/>
  <c r="Y1680" i="6"/>
  <c r="AP1680" i="6" s="1"/>
  <c r="AI1260" i="6"/>
  <c r="AH134" i="6"/>
  <c r="Y134" i="6"/>
  <c r="AP134" i="6" s="1"/>
  <c r="Y1386" i="6"/>
  <c r="AP1386" i="6" s="1"/>
  <c r="AH1386" i="6"/>
  <c r="AI1879" i="6"/>
  <c r="AH1568" i="6"/>
  <c r="Y1568" i="6"/>
  <c r="AP1568" i="6" s="1"/>
  <c r="AH1769" i="6"/>
  <c r="Y1769" i="6"/>
  <c r="AP1769" i="6" s="1"/>
  <c r="AH535" i="6"/>
  <c r="Y535" i="6"/>
  <c r="AP535" i="6" s="1"/>
  <c r="Y1442" i="6"/>
  <c r="AP1442" i="6" s="1"/>
  <c r="AH1442" i="6"/>
  <c r="Y1853" i="6"/>
  <c r="AP1853" i="6" s="1"/>
  <c r="AH1853" i="6"/>
  <c r="R1865" i="6"/>
  <c r="Y1865" i="6"/>
  <c r="AP1865" i="6" s="1"/>
  <c r="AH1865" i="6"/>
  <c r="AI642" i="6"/>
  <c r="L1722" i="6"/>
  <c r="AI725" i="6"/>
  <c r="L1724" i="6"/>
  <c r="L830" i="6"/>
  <c r="L1764" i="6"/>
  <c r="L233" i="6"/>
  <c r="L53" i="6"/>
  <c r="AH53" i="6"/>
  <c r="Y53" i="6"/>
  <c r="AP53" i="6" s="1"/>
  <c r="AH293" i="6"/>
  <c r="Y293" i="6"/>
  <c r="AP293" i="6" s="1"/>
  <c r="L117" i="6"/>
  <c r="L251" i="6"/>
  <c r="AH37" i="6"/>
  <c r="Y37" i="6"/>
  <c r="AP37" i="6" s="1"/>
  <c r="AH181" i="6"/>
  <c r="Y181" i="6"/>
  <c r="AP181" i="6" s="1"/>
  <c r="Y442" i="6"/>
  <c r="AP442" i="6" s="1"/>
  <c r="AH442" i="6"/>
  <c r="L728" i="6"/>
  <c r="Y1506" i="6"/>
  <c r="AP1506" i="6" s="1"/>
  <c r="AH1506" i="6"/>
  <c r="Y1619" i="6"/>
  <c r="AP1619" i="6" s="1"/>
  <c r="AH1619" i="6"/>
  <c r="AH614" i="6"/>
  <c r="Y614" i="6"/>
  <c r="AP614" i="6" s="1"/>
  <c r="AH918" i="6"/>
  <c r="Y918" i="6"/>
  <c r="AP918" i="6" s="1"/>
  <c r="AH21" i="6"/>
  <c r="Y21" i="6"/>
  <c r="AP21" i="6" s="1"/>
  <c r="AH822" i="6"/>
  <c r="Y822" i="6"/>
  <c r="AP822" i="6" s="1"/>
  <c r="Y667" i="6"/>
  <c r="AP667" i="6" s="1"/>
  <c r="AH667" i="6"/>
  <c r="Y576" i="6"/>
  <c r="AP576" i="6" s="1"/>
  <c r="AH576" i="6"/>
  <c r="AH742" i="6"/>
  <c r="Y742" i="6"/>
  <c r="AP742" i="6" s="1"/>
  <c r="AH51" i="6"/>
  <c r="Y51" i="6"/>
  <c r="AP51" i="6" s="1"/>
  <c r="AH1479" i="6"/>
  <c r="Y1479" i="6"/>
  <c r="AP1479" i="6" s="1"/>
  <c r="AH1001" i="6"/>
  <c r="Y1001" i="6"/>
  <c r="AP1001" i="6" s="1"/>
  <c r="Y158" i="6"/>
  <c r="AP158" i="6" s="1"/>
  <c r="AH158" i="6"/>
  <c r="Y978" i="6"/>
  <c r="AP978" i="6" s="1"/>
  <c r="AH978" i="6"/>
  <c r="Y1085" i="6"/>
  <c r="AP1085" i="6" s="1"/>
  <c r="AH1085" i="6"/>
  <c r="Y721" i="6"/>
  <c r="AP721" i="6" s="1"/>
  <c r="AH721" i="6"/>
  <c r="Y1035" i="6"/>
  <c r="AP1035" i="6" s="1"/>
  <c r="AH1035" i="6"/>
  <c r="AH1059" i="6"/>
  <c r="Y1059" i="6"/>
  <c r="AP1059" i="6" s="1"/>
  <c r="Y1113" i="6"/>
  <c r="AP1113" i="6" s="1"/>
  <c r="AH1113" i="6"/>
  <c r="Y1312" i="6"/>
  <c r="AP1312" i="6" s="1"/>
  <c r="AH1312" i="6"/>
  <c r="AH1348" i="6"/>
  <c r="Y1348" i="6"/>
  <c r="AP1348" i="6" s="1"/>
  <c r="AH492" i="6"/>
  <c r="Y492" i="6"/>
  <c r="AP492" i="6" s="1"/>
  <c r="AH1365" i="6"/>
  <c r="Y1365" i="6"/>
  <c r="AP1365" i="6" s="1"/>
  <c r="AH1890" i="6"/>
  <c r="Y1890" i="6"/>
  <c r="AP1890" i="6" s="1"/>
  <c r="AH399" i="6"/>
  <c r="Y399" i="6"/>
  <c r="AP399" i="6" s="1"/>
  <c r="Y1821" i="6"/>
  <c r="AP1821" i="6" s="1"/>
  <c r="AH1821" i="6"/>
  <c r="Y1883" i="6"/>
  <c r="AP1883" i="6" s="1"/>
  <c r="AH1883" i="6"/>
  <c r="Y676" i="6"/>
  <c r="AP676" i="6" s="1"/>
  <c r="AH676" i="6"/>
  <c r="AH132" i="6"/>
  <c r="Y132" i="6"/>
  <c r="AP132" i="6" s="1"/>
  <c r="AH1229" i="6"/>
  <c r="Y1229" i="6"/>
  <c r="AP1229" i="6" s="1"/>
  <c r="Y1306" i="6"/>
  <c r="AP1306" i="6" s="1"/>
  <c r="AH1306" i="6"/>
  <c r="Y1813" i="6"/>
  <c r="AP1813" i="6" s="1"/>
  <c r="AH1813" i="6"/>
  <c r="Y1061" i="6"/>
  <c r="AP1061" i="6" s="1"/>
  <c r="AH1061" i="6"/>
  <c r="AH1481" i="6"/>
  <c r="Y1481" i="6"/>
  <c r="AP1481" i="6" s="1"/>
  <c r="AH154" i="6"/>
  <c r="Y154" i="6"/>
  <c r="AP154" i="6" s="1"/>
  <c r="AH1750" i="6"/>
  <c r="Y1750" i="6"/>
  <c r="AP1750" i="6" s="1"/>
  <c r="Y1108" i="6"/>
  <c r="AP1108" i="6" s="1"/>
  <c r="AH1108" i="6"/>
  <c r="AH983" i="6"/>
  <c r="Y983" i="6"/>
  <c r="AP983" i="6" s="1"/>
  <c r="AH1783" i="6"/>
  <c r="Y1783" i="6"/>
  <c r="AP1783" i="6" s="1"/>
  <c r="AH1866" i="6"/>
  <c r="Y1866" i="6"/>
  <c r="AP1866" i="6" s="1"/>
  <c r="L1419" i="6"/>
  <c r="AI1832" i="6"/>
  <c r="L748" i="6"/>
  <c r="L186" i="6"/>
  <c r="Y186" i="6"/>
  <c r="AP186" i="6" s="1"/>
  <c r="AH186" i="6"/>
  <c r="AI927" i="6"/>
  <c r="L689" i="6"/>
  <c r="AI645" i="6"/>
  <c r="L660" i="6"/>
  <c r="L461" i="6"/>
  <c r="AI850" i="6"/>
  <c r="L1410" i="6"/>
  <c r="L539" i="6"/>
  <c r="L520" i="6"/>
  <c r="AI368" i="6"/>
  <c r="L1647" i="6"/>
  <c r="AI1345" i="6"/>
  <c r="R354" i="6"/>
  <c r="AH354" i="6"/>
  <c r="Y354" i="6"/>
  <c r="AP354" i="6" s="1"/>
  <c r="AI776" i="6"/>
  <c r="L1737" i="6"/>
  <c r="AI1223" i="6"/>
  <c r="L720" i="6"/>
  <c r="Y1159" i="6"/>
  <c r="AP1159" i="6" s="1"/>
  <c r="AH1159" i="6"/>
  <c r="AH622" i="6"/>
  <c r="Y622" i="6"/>
  <c r="AP622" i="6" s="1"/>
  <c r="Y900" i="6"/>
  <c r="AP900" i="6" s="1"/>
  <c r="AH900" i="6"/>
  <c r="Y533" i="6"/>
  <c r="AP533" i="6" s="1"/>
  <c r="AH533" i="6"/>
  <c r="AH1146" i="6"/>
  <c r="Y1146" i="6"/>
  <c r="AP1146" i="6" s="1"/>
  <c r="Y1526" i="6"/>
  <c r="AP1526" i="6" s="1"/>
  <c r="AH1526" i="6"/>
  <c r="AH670" i="6"/>
  <c r="Y670" i="6"/>
  <c r="AP670" i="6" s="1"/>
  <c r="AH1826" i="6"/>
  <c r="Y1826" i="6"/>
  <c r="AP1826" i="6" s="1"/>
  <c r="AH1009" i="6"/>
  <c r="Y1009" i="6"/>
  <c r="AP1009" i="6" s="1"/>
  <c r="AH856" i="6"/>
  <c r="Y856" i="6"/>
  <c r="AP856" i="6" s="1"/>
  <c r="R1768" i="6"/>
  <c r="AH1768" i="6"/>
  <c r="Y1768" i="6"/>
  <c r="AP1768" i="6" s="1"/>
  <c r="AA1489" i="6"/>
  <c r="R1489" i="6"/>
  <c r="AA1502" i="6"/>
  <c r="R1502" i="6"/>
  <c r="AH468" i="6"/>
  <c r="Y468" i="6"/>
  <c r="AP468" i="6" s="1"/>
  <c r="AH1666" i="6"/>
  <c r="Y1666" i="6"/>
  <c r="AP1666" i="6" s="1"/>
  <c r="L1147" i="6"/>
  <c r="AH835" i="6"/>
  <c r="Y835" i="6"/>
  <c r="AP835" i="6" s="1"/>
  <c r="AI1614" i="6"/>
  <c r="L159" i="6"/>
  <c r="AI1178" i="6"/>
  <c r="L1305" i="6"/>
  <c r="L1454" i="6"/>
  <c r="Y1275" i="6"/>
  <c r="AP1275" i="6" s="1"/>
  <c r="AH1275" i="6"/>
  <c r="AI1674" i="6"/>
  <c r="L805" i="6"/>
  <c r="L1998" i="6"/>
  <c r="L1243" i="6"/>
  <c r="AH1019" i="6"/>
  <c r="Y1019" i="6"/>
  <c r="AP1019" i="6" s="1"/>
  <c r="L1467" i="6"/>
  <c r="Y1520" i="6"/>
  <c r="AP1520" i="6" s="1"/>
  <c r="AH1520" i="6"/>
  <c r="L1584" i="6"/>
  <c r="L560" i="6"/>
  <c r="L1623" i="6"/>
  <c r="L1469" i="6"/>
  <c r="L1743" i="6"/>
  <c r="AH402" i="6"/>
  <c r="Y402" i="6"/>
  <c r="AP402" i="6" s="1"/>
  <c r="L825" i="6"/>
  <c r="L326" i="6"/>
  <c r="L1660" i="6"/>
  <c r="AI1357" i="6"/>
  <c r="L1667" i="6"/>
  <c r="AH1914" i="6"/>
  <c r="Y1914" i="6"/>
  <c r="AP1914" i="6" s="1"/>
  <c r="L1930" i="6"/>
  <c r="AI1394" i="6"/>
  <c r="L1338" i="6"/>
  <c r="L1496" i="6"/>
  <c r="AI658" i="6"/>
  <c r="L1214" i="6"/>
  <c r="L1244" i="6"/>
  <c r="L420" i="6"/>
  <c r="AI684" i="6"/>
  <c r="L1781" i="6"/>
  <c r="L559" i="6"/>
  <c r="AH1718" i="6"/>
  <c r="Y1718" i="6"/>
  <c r="AP1718" i="6" s="1"/>
  <c r="L544" i="6"/>
  <c r="Y895" i="6"/>
  <c r="AP895" i="6" s="1"/>
  <c r="AH895" i="6"/>
  <c r="AH219" i="6"/>
  <c r="Y219" i="6"/>
  <c r="AP219" i="6" s="1"/>
  <c r="L1204" i="6"/>
  <c r="R77" i="6"/>
  <c r="Y77" i="6"/>
  <c r="AP77" i="6" s="1"/>
  <c r="AH77" i="6"/>
  <c r="AI1531" i="6"/>
  <c r="R1649" i="6"/>
  <c r="AH1649" i="6"/>
  <c r="Y1649" i="6"/>
  <c r="AP1649" i="6" s="1"/>
  <c r="AI1322" i="6"/>
  <c r="AH1654" i="6"/>
  <c r="Y1654" i="6"/>
  <c r="AP1654" i="6" s="1"/>
  <c r="AH1790" i="6"/>
  <c r="Y1790" i="6"/>
  <c r="AP1790" i="6" s="1"/>
  <c r="R1100" i="6"/>
  <c r="AH1100" i="6"/>
  <c r="Y1100" i="6"/>
  <c r="AP1100" i="6" s="1"/>
  <c r="AI177" i="6"/>
  <c r="L475" i="6"/>
  <c r="AI1045" i="6"/>
  <c r="R1280" i="6"/>
  <c r="AH1280" i="6"/>
  <c r="Y1280" i="6"/>
  <c r="AP1280" i="6" s="1"/>
  <c r="AI311" i="6"/>
  <c r="L727" i="6"/>
  <c r="L1076" i="6"/>
  <c r="AI45" i="6"/>
  <c r="L1799" i="6"/>
  <c r="AI1815" i="6"/>
  <c r="L1736" i="6"/>
  <c r="L436" i="6"/>
  <c r="AI1701" i="6"/>
  <c r="L114" i="6"/>
  <c r="L316" i="6"/>
  <c r="AI1303" i="6"/>
  <c r="L1727" i="6"/>
  <c r="R1600" i="6"/>
  <c r="Y1600" i="6"/>
  <c r="AP1600" i="6" s="1"/>
  <c r="AH1600" i="6"/>
  <c r="AI746" i="6"/>
  <c r="R920" i="6"/>
  <c r="AH920" i="6"/>
  <c r="Y920" i="6"/>
  <c r="AP920" i="6" s="1"/>
  <c r="AI428" i="6"/>
  <c r="R1013" i="6"/>
  <c r="Y1013" i="6"/>
  <c r="AP1013" i="6" s="1"/>
  <c r="AH1013" i="6"/>
  <c r="AI1861" i="6"/>
  <c r="R870" i="6"/>
  <c r="Y870" i="6"/>
  <c r="AP870" i="6" s="1"/>
  <c r="AH870" i="6"/>
  <c r="AI878" i="6"/>
  <c r="R1661" i="6"/>
  <c r="AH1661" i="6"/>
  <c r="Y1661" i="6"/>
  <c r="AP1661" i="6" s="1"/>
  <c r="AI938" i="6"/>
  <c r="R610" i="6"/>
  <c r="Y610" i="6"/>
  <c r="AP610" i="6" s="1"/>
  <c r="AH610" i="6"/>
  <c r="AI998" i="6"/>
  <c r="AI937" i="6"/>
  <c r="AI1519" i="6"/>
  <c r="AH609" i="6"/>
  <c r="Y609" i="6"/>
  <c r="AP609" i="6" s="1"/>
  <c r="AI1598" i="6"/>
  <c r="L1827" i="6"/>
  <c r="AH1372" i="6"/>
  <c r="Y1372" i="6"/>
  <c r="AP1372" i="6" s="1"/>
  <c r="AH1630" i="6"/>
  <c r="Y1630" i="6"/>
  <c r="AP1630" i="6" s="1"/>
  <c r="L359" i="6"/>
  <c r="AH1833" i="6"/>
  <c r="Y1833" i="6"/>
  <c r="AP1833" i="6" s="1"/>
  <c r="R1652" i="6"/>
  <c r="AH1652" i="6"/>
  <c r="Y1652" i="6"/>
  <c r="AP1652" i="6" s="1"/>
  <c r="AH1601" i="6"/>
  <c r="Y1601" i="6"/>
  <c r="AP1601" i="6" s="1"/>
  <c r="R1121" i="6"/>
  <c r="AH1121" i="6"/>
  <c r="Y1121" i="6"/>
  <c r="AP1121" i="6" s="1"/>
  <c r="R770" i="6"/>
  <c r="AH770" i="6"/>
  <c r="Y770" i="6"/>
  <c r="AP770" i="6" s="1"/>
  <c r="AI1543" i="6"/>
  <c r="L854" i="6"/>
  <c r="R151" i="6"/>
  <c r="Y151" i="6"/>
  <c r="AP151" i="6" s="1"/>
  <c r="AH151" i="6"/>
  <c r="AI141" i="6"/>
  <c r="L1993" i="6"/>
  <c r="AH1356" i="6"/>
  <c r="Y1356" i="6"/>
  <c r="AP1356" i="6" s="1"/>
  <c r="Y364" i="6"/>
  <c r="AP364" i="6" s="1"/>
  <c r="AH364" i="6"/>
  <c r="L1932" i="6"/>
  <c r="Y1448" i="6"/>
  <c r="AP1448" i="6" s="1"/>
  <c r="AH1448" i="6"/>
  <c r="Y342" i="6"/>
  <c r="AP342" i="6" s="1"/>
  <c r="AH342" i="6"/>
  <c r="AI550" i="6"/>
  <c r="L839" i="6"/>
  <c r="AH1106" i="6"/>
  <c r="Y1106" i="6"/>
  <c r="AP1106" i="6" s="1"/>
  <c r="AI1194" i="6"/>
  <c r="L2007" i="6"/>
  <c r="AH993" i="6"/>
  <c r="Y993" i="6"/>
  <c r="AP993" i="6" s="1"/>
  <c r="L1970" i="6"/>
  <c r="L1381" i="6"/>
  <c r="AI320" i="6"/>
  <c r="R1517" i="6"/>
  <c r="AH1517" i="6"/>
  <c r="Y1517" i="6"/>
  <c r="AP1517" i="6" s="1"/>
  <c r="AI84" i="6"/>
  <c r="R1657" i="6"/>
  <c r="Y1657" i="6"/>
  <c r="AP1657" i="6" s="1"/>
  <c r="AH1657" i="6"/>
  <c r="AI295" i="6"/>
  <c r="R1685" i="6"/>
  <c r="AH1685" i="6"/>
  <c r="Y1685" i="6"/>
  <c r="AP1685" i="6" s="1"/>
  <c r="AI1333" i="6"/>
  <c r="R466" i="6"/>
  <c r="Y466" i="6"/>
  <c r="AP466" i="6" s="1"/>
  <c r="AH466" i="6"/>
  <c r="AI279" i="6"/>
  <c r="AH489" i="6"/>
  <c r="Y489" i="6"/>
  <c r="AP489" i="6" s="1"/>
  <c r="AH1068" i="6"/>
  <c r="Y1068" i="6"/>
  <c r="AP1068" i="6" s="1"/>
  <c r="Y1414" i="6"/>
  <c r="AP1414" i="6" s="1"/>
  <c r="AH1414" i="6"/>
  <c r="AH1139" i="6"/>
  <c r="Y1139" i="6"/>
  <c r="AP1139" i="6" s="1"/>
  <c r="L549" i="6"/>
  <c r="L1353" i="6"/>
  <c r="Y1694" i="6"/>
  <c r="AP1694" i="6" s="1"/>
  <c r="AH1694" i="6"/>
  <c r="AH1174" i="6"/>
  <c r="Y1174" i="6"/>
  <c r="AP1174" i="6" s="1"/>
  <c r="R1205" i="6"/>
  <c r="AH1205" i="6"/>
  <c r="Y1205" i="6"/>
  <c r="AP1205" i="6" s="1"/>
  <c r="L1308" i="6"/>
  <c r="AI1053" i="6"/>
  <c r="AH232" i="6"/>
  <c r="Y232" i="6"/>
  <c r="AP232" i="6" s="1"/>
  <c r="AH1626" i="6"/>
  <c r="Y1626" i="6"/>
  <c r="AP1626" i="6" s="1"/>
  <c r="L687" i="6"/>
  <c r="L479" i="6"/>
  <c r="L817" i="6"/>
  <c r="L1498" i="6"/>
  <c r="L501" i="6"/>
  <c r="AH515" i="6"/>
  <c r="Y515" i="6"/>
  <c r="AP515" i="6" s="1"/>
  <c r="AH663" i="6"/>
  <c r="Y663" i="6"/>
  <c r="AP663" i="6" s="1"/>
  <c r="L1415" i="6"/>
  <c r="AH1237" i="6"/>
  <c r="Y1237" i="6"/>
  <c r="AP1237" i="6" s="1"/>
  <c r="Y960" i="6"/>
  <c r="AP960" i="6" s="1"/>
  <c r="AH960" i="6"/>
  <c r="AI1062" i="6"/>
  <c r="R1018" i="6"/>
  <c r="AH1018" i="6"/>
  <c r="Y1018" i="6"/>
  <c r="AP1018" i="6" s="1"/>
  <c r="AI915" i="6"/>
  <c r="Y1329" i="6"/>
  <c r="AP1329" i="6" s="1"/>
  <c r="AH1329" i="6"/>
  <c r="L897" i="6"/>
  <c r="AI1788" i="6"/>
  <c r="L480" i="6"/>
  <c r="Y448" i="6"/>
  <c r="AP448" i="6" s="1"/>
  <c r="AH448" i="6"/>
  <c r="Y254" i="6"/>
  <c r="AP254" i="6" s="1"/>
  <c r="AH254" i="6"/>
  <c r="AH443" i="6"/>
  <c r="Y443" i="6"/>
  <c r="AP443" i="6" s="1"/>
  <c r="L1711" i="6"/>
  <c r="L370" i="6"/>
  <c r="Y1313" i="6"/>
  <c r="AP1313" i="6" s="1"/>
  <c r="AH1313" i="6"/>
  <c r="AA1422" i="6"/>
  <c r="R1422" i="6"/>
  <c r="AH1014" i="6"/>
  <c r="Y1014" i="6"/>
  <c r="AP1014" i="6" s="1"/>
  <c r="AH473" i="6"/>
  <c r="Y473" i="6"/>
  <c r="AP473" i="6" s="1"/>
  <c r="AH1645" i="6"/>
  <c r="Y1645" i="6"/>
  <c r="AP1645" i="6" s="1"/>
  <c r="Y1544" i="6"/>
  <c r="AP1544" i="6" s="1"/>
  <c r="AH1544" i="6"/>
  <c r="AI1668" i="6"/>
  <c r="AH23" i="6"/>
  <c r="Y23" i="6"/>
  <c r="AP23" i="6" s="1"/>
  <c r="R1122" i="6"/>
  <c r="Y1122" i="6"/>
  <c r="AP1122" i="6" s="1"/>
  <c r="AH1122" i="6"/>
  <c r="AI493" i="6"/>
  <c r="L86" i="6"/>
  <c r="L1447" i="6"/>
  <c r="L1254" i="6"/>
  <c r="L1931" i="6"/>
  <c r="AI1424" i="6"/>
  <c r="R172" i="6"/>
  <c r="Y172" i="6"/>
  <c r="AP172" i="6" s="1"/>
  <c r="AH172" i="6"/>
  <c r="AI1651" i="6"/>
  <c r="AH267" i="6"/>
  <c r="Y267" i="6"/>
  <c r="AP267" i="6" s="1"/>
  <c r="AI1691" i="6"/>
  <c r="L1940" i="6"/>
  <c r="AH11" i="6"/>
  <c r="Y11" i="6"/>
  <c r="AP11" i="6" s="1"/>
  <c r="L1982" i="6"/>
  <c r="L1962" i="6"/>
  <c r="L1728" i="6"/>
  <c r="L1919" i="6"/>
  <c r="AH1503" i="6"/>
  <c r="Y1503" i="6"/>
  <c r="AP1503" i="6" s="1"/>
  <c r="AH1693" i="6"/>
  <c r="Y1693" i="6"/>
  <c r="AP1693" i="6" s="1"/>
  <c r="AH1836" i="6"/>
  <c r="Y1836" i="6"/>
  <c r="AP1836" i="6" s="1"/>
  <c r="AH1047" i="6"/>
  <c r="Y1047" i="6"/>
  <c r="AP1047" i="6" s="1"/>
  <c r="AH1869" i="6"/>
  <c r="Y1869" i="6"/>
  <c r="AP1869" i="6" s="1"/>
  <c r="AH93" i="6"/>
  <c r="Y93" i="6"/>
  <c r="AP93" i="6" s="1"/>
  <c r="AH1374" i="6"/>
  <c r="Y1374" i="6"/>
  <c r="AP1374" i="6" s="1"/>
  <c r="L1859" i="6"/>
  <c r="AH551" i="6"/>
  <c r="Y551" i="6"/>
  <c r="AP551" i="6" s="1"/>
  <c r="Y849" i="6"/>
  <c r="AP849" i="6" s="1"/>
  <c r="AH849" i="6"/>
  <c r="AH1128" i="6"/>
  <c r="Y1128" i="6"/>
  <c r="AP1128" i="6" s="1"/>
  <c r="L868" i="6"/>
  <c r="AI1117" i="6"/>
  <c r="AH1438" i="6"/>
  <c r="Y1438" i="6"/>
  <c r="AP1438" i="6" s="1"/>
  <c r="Y1855" i="6"/>
  <c r="AP1855" i="6" s="1"/>
  <c r="AH1855" i="6"/>
  <c r="L1966" i="6"/>
  <c r="Y1311" i="6"/>
  <c r="AP1311" i="6" s="1"/>
  <c r="AH1311" i="6"/>
  <c r="L1431" i="6"/>
  <c r="AI1875" i="6"/>
  <c r="L447" i="6"/>
  <c r="L1187" i="6"/>
  <c r="Y1034" i="6"/>
  <c r="AP1034" i="6" s="1"/>
  <c r="AH1034" i="6"/>
  <c r="AI395" i="6"/>
  <c r="L108" i="6"/>
  <c r="Y400" i="6"/>
  <c r="AP400" i="6" s="1"/>
  <c r="AH400" i="6"/>
  <c r="AI1566" i="6"/>
  <c r="L376" i="6"/>
  <c r="AI976" i="6"/>
  <c r="L431" i="6"/>
  <c r="AI78" i="6"/>
  <c r="AI89" i="6"/>
  <c r="R1802" i="6"/>
  <c r="Y1802" i="6"/>
  <c r="AP1802" i="6" s="1"/>
  <c r="AH1802" i="6"/>
  <c r="AI1412" i="6"/>
  <c r="L1733" i="6"/>
  <c r="AI1858" i="6"/>
  <c r="L104" i="6"/>
  <c r="L707" i="6"/>
  <c r="L1589" i="6"/>
  <c r="AH1558" i="6"/>
  <c r="Y1558" i="6"/>
  <c r="AP1558" i="6" s="1"/>
  <c r="Y296" i="6"/>
  <c r="AP296" i="6" s="1"/>
  <c r="AH296" i="6"/>
  <c r="AI1811" i="6"/>
  <c r="Y1707" i="6"/>
  <c r="AP1707" i="6" s="1"/>
  <c r="AH1707" i="6"/>
  <c r="L1052" i="6"/>
  <c r="Y1371" i="6"/>
  <c r="AP1371" i="6" s="1"/>
  <c r="AH1371" i="6"/>
  <c r="Y157" i="6"/>
  <c r="AP157" i="6" s="1"/>
  <c r="AH157" i="6"/>
  <c r="L1450" i="6"/>
  <c r="L1581" i="6"/>
  <c r="Y1581" i="6"/>
  <c r="AP1581" i="6" s="1"/>
  <c r="AH1581" i="6"/>
  <c r="AH14" i="6"/>
  <c r="Y14" i="6"/>
  <c r="AP14" i="6" s="1"/>
  <c r="AI627" i="6"/>
  <c r="AH358" i="6"/>
  <c r="Y358" i="6"/>
  <c r="AP358" i="6" s="1"/>
  <c r="L1078" i="6"/>
  <c r="Y1872" i="6"/>
  <c r="AP1872" i="6" s="1"/>
  <c r="AH1872" i="6"/>
  <c r="L1612" i="6"/>
  <c r="L67" i="6"/>
  <c r="AI1216" i="6"/>
  <c r="R651" i="6"/>
  <c r="Y651" i="6"/>
  <c r="AP651" i="6" s="1"/>
  <c r="AH651" i="6"/>
  <c r="AI1856" i="6"/>
  <c r="R558" i="6"/>
  <c r="AH558" i="6"/>
  <c r="Y558" i="6"/>
  <c r="AP558" i="6" s="1"/>
  <c r="AH1595" i="6"/>
  <c r="Y1595" i="6"/>
  <c r="AP1595" i="6" s="1"/>
  <c r="Y1296" i="6"/>
  <c r="AP1296" i="6" s="1"/>
  <c r="AH1296" i="6"/>
  <c r="Y1565" i="6"/>
  <c r="AP1565" i="6" s="1"/>
  <c r="AH1565" i="6"/>
  <c r="L1975" i="6"/>
  <c r="R1507" i="6"/>
  <c r="AH1435" i="6"/>
  <c r="Y1435" i="6"/>
  <c r="AP1435" i="6" s="1"/>
  <c r="L1477" i="6"/>
  <c r="AH478" i="6"/>
  <c r="Y478" i="6"/>
  <c r="AP478" i="6" s="1"/>
  <c r="AH1882" i="6"/>
  <c r="Y1882" i="6"/>
  <c r="AP1882" i="6" s="1"/>
  <c r="L1952" i="6"/>
  <c r="AH1886" i="6"/>
  <c r="Y1886" i="6"/>
  <c r="AP1886" i="6" s="1"/>
  <c r="L34" i="6"/>
  <c r="AH1086" i="6"/>
  <c r="Y1086" i="6"/>
  <c r="AP1086" i="6" s="1"/>
  <c r="Y528" i="6"/>
  <c r="AP528" i="6" s="1"/>
  <c r="AH528" i="6"/>
  <c r="AH1288" i="6"/>
  <c r="Y1288" i="6"/>
  <c r="AP1288" i="6" s="1"/>
  <c r="AH706" i="6"/>
  <c r="Y706" i="6"/>
  <c r="AP706" i="6" s="1"/>
  <c r="R1324" i="6"/>
  <c r="AH1324" i="6"/>
  <c r="Y1324" i="6"/>
  <c r="AP1324" i="6" s="1"/>
  <c r="AI919" i="6"/>
  <c r="R1384" i="6"/>
  <c r="AH1384" i="6"/>
  <c r="Y1384" i="6"/>
  <c r="AP1384" i="6" s="1"/>
  <c r="AI936" i="6"/>
  <c r="R361" i="6"/>
  <c r="AH361" i="6"/>
  <c r="Y361" i="6"/>
  <c r="AP361" i="6" s="1"/>
  <c r="AI1505" i="6"/>
  <c r="L1094" i="6"/>
  <c r="AI949" i="6"/>
  <c r="AH808" i="6"/>
  <c r="Y808" i="6"/>
  <c r="AP808" i="6" s="1"/>
  <c r="L729" i="6"/>
  <c r="AI323" i="6"/>
  <c r="R740" i="6"/>
  <c r="Y740" i="6"/>
  <c r="AP740" i="6" s="1"/>
  <c r="AH740" i="6"/>
  <c r="AI1221" i="6"/>
  <c r="R302" i="6"/>
  <c r="AH302" i="6"/>
  <c r="Y302" i="6"/>
  <c r="AP302" i="6" s="1"/>
  <c r="AI1508" i="6"/>
  <c r="AH332" i="6"/>
  <c r="Y332" i="6"/>
  <c r="AP332" i="6" s="1"/>
  <c r="Y1020" i="6"/>
  <c r="AP1020" i="6" s="1"/>
  <c r="AH1020" i="6"/>
  <c r="Y1191" i="6"/>
  <c r="AP1191" i="6" s="1"/>
  <c r="AH1191" i="6"/>
  <c r="Y762" i="6"/>
  <c r="AP762" i="6" s="1"/>
  <c r="AH762" i="6"/>
  <c r="L898" i="6"/>
  <c r="AH58" i="6"/>
  <c r="Y58" i="6"/>
  <c r="AP58" i="6" s="1"/>
  <c r="L1483" i="6"/>
  <c r="Y1625" i="6"/>
  <c r="AP1625" i="6" s="1"/>
  <c r="AH1625" i="6"/>
  <c r="AH276" i="6"/>
  <c r="Y276" i="6"/>
  <c r="AP276" i="6" s="1"/>
  <c r="L615" i="6"/>
  <c r="AH1726" i="6"/>
  <c r="Y1726" i="6"/>
  <c r="AP1726" i="6" s="1"/>
  <c r="Y1092" i="6"/>
  <c r="AP1092" i="6" s="1"/>
  <c r="AH1092" i="6"/>
  <c r="L521" i="6"/>
  <c r="L1753" i="6"/>
  <c r="AH1835" i="6"/>
  <c r="Y1835" i="6"/>
  <c r="AP1835" i="6" s="1"/>
  <c r="AI541" i="6"/>
  <c r="AI32" i="6"/>
  <c r="AI1487" i="6"/>
  <c r="AH1759" i="6"/>
  <c r="Y1759" i="6"/>
  <c r="AP1759" i="6" s="1"/>
  <c r="L1436" i="6"/>
  <c r="Y894" i="6"/>
  <c r="AP894" i="6" s="1"/>
  <c r="AH894" i="6"/>
  <c r="AH437" i="6"/>
  <c r="Y437" i="6"/>
  <c r="AP437" i="6" s="1"/>
  <c r="L1217" i="6"/>
  <c r="AI49" i="6"/>
  <c r="L795" i="6"/>
  <c r="AH974" i="6"/>
  <c r="Y974" i="6"/>
  <c r="AP974" i="6" s="1"/>
  <c r="AI15" i="6"/>
  <c r="AH784" i="6"/>
  <c r="Y784" i="6"/>
  <c r="AP784" i="6" s="1"/>
  <c r="Y598" i="6"/>
  <c r="AP598" i="6" s="1"/>
  <c r="AH598" i="6"/>
  <c r="L2014" i="6"/>
  <c r="AI797" i="6"/>
  <c r="Y1154" i="6"/>
  <c r="AP1154" i="6" s="1"/>
  <c r="AH1154" i="6"/>
  <c r="L403" i="6"/>
  <c r="L379" i="6"/>
  <c r="L1721" i="6"/>
  <c r="AH314" i="6"/>
  <c r="Y314" i="6"/>
  <c r="AP314" i="6" s="1"/>
  <c r="AH739" i="6"/>
  <c r="Y739" i="6"/>
  <c r="AP739" i="6" s="1"/>
  <c r="L457" i="6"/>
  <c r="L1771" i="6"/>
  <c r="L1804" i="6"/>
  <c r="L1929" i="6"/>
  <c r="L1808" i="6"/>
  <c r="Y1554" i="6"/>
  <c r="AP1554" i="6" s="1"/>
  <c r="AH1554" i="6"/>
  <c r="Y1731" i="6"/>
  <c r="AP1731" i="6" s="1"/>
  <c r="AH1731" i="6"/>
  <c r="L1033" i="6"/>
  <c r="L306" i="6"/>
  <c r="AH357" i="6"/>
  <c r="Y357" i="6"/>
  <c r="AP357" i="6" s="1"/>
  <c r="L455" i="6"/>
  <c r="AH258" i="6"/>
  <c r="Y258" i="6"/>
  <c r="AP258" i="6" s="1"/>
  <c r="L2000" i="6"/>
  <c r="L1632" i="6"/>
  <c r="L1965" i="6"/>
  <c r="L165" i="6"/>
  <c r="AH733" i="6"/>
  <c r="Y733" i="6"/>
  <c r="AP733" i="6" s="1"/>
  <c r="AI1603" i="6"/>
  <c r="L749" i="6"/>
  <c r="AI1490" i="6"/>
  <c r="L1261" i="6"/>
  <c r="L704" i="6"/>
  <c r="AH471" i="6"/>
  <c r="Y471" i="6"/>
  <c r="AP471" i="6" s="1"/>
  <c r="L1997" i="6"/>
  <c r="L1924" i="6"/>
  <c r="AH1837" i="6"/>
  <c r="Y1837" i="6"/>
  <c r="AP1837" i="6" s="1"/>
  <c r="L1950" i="6"/>
  <c r="L1899" i="6"/>
  <c r="AI1572" i="6"/>
  <c r="Y1301" i="6"/>
  <c r="AP1301" i="6" s="1"/>
  <c r="AH1301" i="6"/>
  <c r="L1980" i="6"/>
  <c r="L1362" i="6"/>
  <c r="AH1362" i="6"/>
  <c r="Y1362" i="6"/>
  <c r="AP1362" i="6" s="1"/>
  <c r="AH1888" i="6"/>
  <c r="Y1888" i="6"/>
  <c r="AP1888" i="6" s="1"/>
  <c r="L60" i="6"/>
  <c r="L169" i="6"/>
  <c r="Y532" i="6"/>
  <c r="AP532" i="6" s="1"/>
  <c r="AH532" i="6"/>
  <c r="L1673" i="6"/>
  <c r="Y121" i="6"/>
  <c r="AP121" i="6" s="1"/>
  <c r="AH121" i="6"/>
  <c r="AH1775" i="6"/>
  <c r="Y1775" i="6"/>
  <c r="AP1775" i="6" s="1"/>
  <c r="AH668" i="6"/>
  <c r="Y668" i="6"/>
  <c r="AP668" i="6" s="1"/>
  <c r="Y775" i="6"/>
  <c r="AP775" i="6" s="1"/>
  <c r="AH775" i="6"/>
  <c r="L724" i="6"/>
  <c r="AI268" i="6"/>
  <c r="R1158" i="6"/>
  <c r="Y1158" i="6"/>
  <c r="AP1158" i="6" s="1"/>
  <c r="AH1158" i="6"/>
  <c r="AI360" i="6"/>
  <c r="L324" i="6"/>
  <c r="Y745" i="6"/>
  <c r="AP745" i="6" s="1"/>
  <c r="AH745" i="6"/>
  <c r="AH1758" i="6"/>
  <c r="Y1758" i="6"/>
  <c r="AP1758" i="6" s="1"/>
  <c r="L1395" i="6"/>
  <c r="R1501" i="6"/>
  <c r="AH1501" i="6"/>
  <c r="Y1501" i="6"/>
  <c r="AP1501" i="6" s="1"/>
  <c r="AI1135" i="6"/>
  <c r="L217" i="6"/>
  <c r="AI1044" i="6"/>
  <c r="L449" i="6"/>
  <c r="AH1576" i="6"/>
  <c r="Y1576" i="6"/>
  <c r="AP1576" i="6" s="1"/>
  <c r="AH738" i="6"/>
  <c r="Y738" i="6"/>
  <c r="AP738" i="6" s="1"/>
  <c r="AH882" i="6"/>
  <c r="Y882" i="6"/>
  <c r="AP882" i="6" s="1"/>
  <c r="Y1472" i="6"/>
  <c r="AP1472" i="6" s="1"/>
  <c r="AH1472" i="6"/>
  <c r="AH322" i="6"/>
  <c r="Y322" i="6"/>
  <c r="AP322" i="6" s="1"/>
  <c r="L330" i="6"/>
  <c r="AH1080" i="6"/>
  <c r="Y1080" i="6"/>
  <c r="AP1080" i="6" s="1"/>
  <c r="Y910" i="6"/>
  <c r="AP910" i="6" s="1"/>
  <c r="AH910" i="6"/>
  <c r="AH1792" i="6"/>
  <c r="Y1792" i="6"/>
  <c r="AP1792" i="6" s="1"/>
  <c r="AH700" i="6"/>
  <c r="Y700" i="6"/>
  <c r="AP700" i="6" s="1"/>
  <c r="AI564" i="6"/>
  <c r="L2008" i="6"/>
  <c r="Y350" i="6"/>
  <c r="AP350" i="6" s="1"/>
  <c r="AH350" i="6"/>
  <c r="L1989" i="6"/>
  <c r="AH1129" i="6"/>
  <c r="Y1129" i="6"/>
  <c r="AP1129" i="6" s="1"/>
  <c r="L701" i="6"/>
  <c r="AH536" i="6"/>
  <c r="Y536" i="6"/>
  <c r="AP536" i="6" s="1"/>
  <c r="AI1588" i="6"/>
  <c r="Y1010" i="6"/>
  <c r="AP1010" i="6" s="1"/>
  <c r="AH1010" i="6"/>
  <c r="L1511" i="6"/>
  <c r="L1224" i="6"/>
  <c r="L809" i="6"/>
  <c r="AH1527" i="6"/>
  <c r="Y1527" i="6"/>
  <c r="AP1527" i="6" s="1"/>
  <c r="L1953" i="6"/>
  <c r="L1985" i="6"/>
  <c r="L38" i="6"/>
  <c r="AI865" i="6"/>
  <c r="AH465" i="6"/>
  <c r="Y465" i="6"/>
  <c r="AP465" i="6" s="1"/>
  <c r="L173" i="6"/>
  <c r="AI1334" i="6"/>
  <c r="L289" i="6"/>
  <c r="AH1406" i="6"/>
  <c r="Y1406" i="6"/>
  <c r="AP1406" i="6" s="1"/>
  <c r="L1723" i="6"/>
  <c r="L1874" i="6"/>
  <c r="AH54" i="6"/>
  <c r="Y54" i="6"/>
  <c r="AP54" i="6" s="1"/>
  <c r="AH160" i="6"/>
  <c r="Y160" i="6"/>
  <c r="AP160" i="6" s="1"/>
  <c r="AH499" i="6"/>
  <c r="Y499" i="6"/>
  <c r="AP499" i="6" s="1"/>
  <c r="L440" i="6"/>
  <c r="L388" i="6"/>
  <c r="AI1215" i="6"/>
  <c r="R1895" i="6"/>
  <c r="AH1895" i="6"/>
  <c r="Y1895" i="6"/>
  <c r="AP1895" i="6" s="1"/>
  <c r="AI283" i="6"/>
  <c r="L683" i="6"/>
  <c r="AI1262" i="6"/>
  <c r="Y1242" i="6"/>
  <c r="AP1242" i="6" s="1"/>
  <c r="AH1242" i="6"/>
  <c r="L2002" i="6"/>
  <c r="Y1500" i="6"/>
  <c r="AP1500" i="6" s="1"/>
  <c r="AH1500" i="6"/>
  <c r="L1610" i="6"/>
  <c r="AI629" i="6"/>
  <c r="L363" i="6"/>
  <c r="L1522" i="6"/>
  <c r="AH106" i="6"/>
  <c r="Y106" i="6"/>
  <c r="AP106" i="6" s="1"/>
  <c r="AH404" i="6"/>
  <c r="Y404" i="6"/>
  <c r="AP404" i="6" s="1"/>
  <c r="AI1054" i="6"/>
  <c r="L626" i="6"/>
  <c r="AH249" i="6"/>
  <c r="Y249" i="6"/>
  <c r="AP249" i="6" s="1"/>
  <c r="L831" i="6"/>
  <c r="L246" i="6"/>
  <c r="R451" i="6"/>
  <c r="AH451" i="6"/>
  <c r="Y451" i="6"/>
  <c r="AP451" i="6" s="1"/>
  <c r="R1095" i="6"/>
  <c r="AH1095" i="6"/>
  <c r="Y1095" i="6"/>
  <c r="AP1095" i="6" s="1"/>
  <c r="L618" i="6"/>
  <c r="AI318" i="6"/>
  <c r="R1055" i="6"/>
  <c r="AH1055" i="6"/>
  <c r="Y1055" i="6"/>
  <c r="AP1055" i="6" s="1"/>
  <c r="R1425" i="6"/>
  <c r="AH1425" i="6"/>
  <c r="Y1425" i="6"/>
  <c r="AP1425" i="6" s="1"/>
  <c r="R1198" i="6"/>
  <c r="AH1198" i="6"/>
  <c r="Y1198" i="6"/>
  <c r="AP1198" i="6" s="1"/>
  <c r="AI505" i="6"/>
  <c r="L1640" i="6"/>
  <c r="L1642" i="6"/>
  <c r="AI1401" i="6"/>
  <c r="R247" i="6"/>
  <c r="AH247" i="6"/>
  <c r="Y247" i="6"/>
  <c r="AP247" i="6" s="1"/>
  <c r="AI928" i="6"/>
  <c r="L156" i="6"/>
  <c r="R1765" i="6"/>
  <c r="Y1765" i="6"/>
  <c r="AP1765" i="6" s="1"/>
  <c r="AH1765" i="6"/>
  <c r="AI1149" i="6"/>
  <c r="R874" i="6"/>
  <c r="Y874" i="6"/>
  <c r="AP874" i="6" s="1"/>
  <c r="AH874" i="6"/>
  <c r="AI1524" i="6"/>
  <c r="R42" i="6"/>
  <c r="AH42" i="6"/>
  <c r="Y42" i="6"/>
  <c r="AP42" i="6" s="1"/>
  <c r="R148" i="6"/>
  <c r="Y148" i="6"/>
  <c r="AP148" i="6" s="1"/>
  <c r="AH148" i="6"/>
  <c r="AI337" i="6"/>
  <c r="R1199" i="6"/>
  <c r="AI834" i="6"/>
  <c r="L581" i="6"/>
  <c r="L1991" i="6"/>
  <c r="AI418" i="6"/>
  <c r="AH1341" i="6"/>
  <c r="Y1341" i="6"/>
  <c r="AP1341" i="6" s="1"/>
  <c r="Y554" i="6"/>
  <c r="AP554" i="6" s="1"/>
  <c r="AH554" i="6"/>
  <c r="AH1541" i="6"/>
  <c r="Y1541" i="6"/>
  <c r="AP1541" i="6" s="1"/>
  <c r="Y272" i="6"/>
  <c r="AP272" i="6" s="1"/>
  <c r="AH272" i="6"/>
  <c r="Y110" i="6"/>
  <c r="AP110" i="6" s="1"/>
  <c r="AH110" i="6"/>
  <c r="L1739" i="6"/>
  <c r="Y988" i="6"/>
  <c r="AP988" i="6" s="1"/>
  <c r="AH988" i="6"/>
  <c r="L1748" i="6"/>
  <c r="AI339" i="6"/>
  <c r="R678" i="6"/>
  <c r="AH678" i="6"/>
  <c r="Y678" i="6"/>
  <c r="AP678" i="6" s="1"/>
  <c r="Y529" i="6"/>
  <c r="AP529" i="6" s="1"/>
  <c r="AH529" i="6"/>
  <c r="L860" i="6"/>
  <c r="AH1700" i="6"/>
  <c r="Y1700" i="6"/>
  <c r="AP1700" i="6" s="1"/>
  <c r="R274" i="6"/>
  <c r="AH274" i="6"/>
  <c r="Y274" i="6"/>
  <c r="AP274" i="6" s="1"/>
  <c r="AI685" i="6"/>
  <c r="L1097" i="6"/>
  <c r="L1936" i="6"/>
  <c r="AH1911" i="6"/>
  <c r="Y1911" i="6"/>
  <c r="AP1911" i="6" s="1"/>
  <c r="AH1267" i="6"/>
  <c r="Y1267" i="6"/>
  <c r="AP1267" i="6" s="1"/>
  <c r="AH1586" i="6"/>
  <c r="Y1586" i="6"/>
  <c r="AP1586" i="6" s="1"/>
  <c r="L95" i="6"/>
  <c r="AH129" i="6"/>
  <c r="Y129" i="6"/>
  <c r="AP129" i="6" s="1"/>
  <c r="L1011" i="6"/>
  <c r="L899" i="6"/>
  <c r="Y338" i="6"/>
  <c r="AP338" i="6" s="1"/>
  <c r="AH338" i="6"/>
  <c r="L1118" i="6"/>
  <c r="R56" i="6"/>
  <c r="AH305" i="6"/>
  <c r="Y305" i="6"/>
  <c r="AP305" i="6" s="1"/>
  <c r="L79" i="6"/>
  <c r="L546" i="6"/>
  <c r="L719" i="6"/>
  <c r="AA127" i="6"/>
  <c r="R127" i="6"/>
  <c r="AI1276" i="6"/>
  <c r="AH1276" i="6"/>
  <c r="Y1276" i="6"/>
  <c r="AP1276" i="6" s="1"/>
  <c r="AA1168" i="6"/>
  <c r="R1168" i="6"/>
  <c r="AI1340" i="6"/>
  <c r="AH1340" i="6"/>
  <c r="Y1340" i="6"/>
  <c r="AP1340" i="6" s="1"/>
  <c r="AA1862" i="6"/>
  <c r="R1862" i="6"/>
  <c r="AI595" i="6"/>
  <c r="AH595" i="6"/>
  <c r="Y595" i="6"/>
  <c r="AP595" i="6" s="1"/>
  <c r="L1926" i="6"/>
  <c r="AA1887" i="6"/>
  <c r="R1887" i="6"/>
  <c r="L1232" i="6"/>
  <c r="AI794" i="6"/>
  <c r="Y794" i="6"/>
  <c r="AP794" i="6" s="1"/>
  <c r="AH794" i="6"/>
  <c r="AA292" i="6"/>
  <c r="R292" i="6"/>
  <c r="AI1084" i="6"/>
  <c r="AH1084" i="6"/>
  <c r="Y1084" i="6"/>
  <c r="AP1084" i="6" s="1"/>
  <c r="AA1387" i="6"/>
  <c r="R1387" i="6"/>
  <c r="AI1824" i="6"/>
  <c r="AH1824" i="6"/>
  <c r="Y1824" i="6"/>
  <c r="AP1824" i="6" s="1"/>
  <c r="AH636" i="6"/>
  <c r="Y636" i="6"/>
  <c r="AP636" i="6" s="1"/>
  <c r="AA43" i="6"/>
  <c r="R43" i="6"/>
  <c r="AI1843" i="6"/>
  <c r="Y1843" i="6"/>
  <c r="AP1843" i="6" s="1"/>
  <c r="AH1843" i="6"/>
  <c r="AA1188" i="6"/>
  <c r="R1188" i="6"/>
  <c r="L959" i="6"/>
  <c r="AA1596" i="6"/>
  <c r="R1596" i="6"/>
  <c r="L1134" i="6"/>
  <c r="AA1624" i="6"/>
  <c r="R1624" i="6"/>
  <c r="L1547" i="6"/>
  <c r="L215" i="6"/>
  <c r="AA1613" i="6"/>
  <c r="R1613" i="6"/>
  <c r="AI1351" i="6"/>
  <c r="AH1351" i="6"/>
  <c r="Y1351" i="6"/>
  <c r="AP1351" i="6" s="1"/>
  <c r="L518" i="6"/>
  <c r="AI1825" i="6"/>
  <c r="AH1825" i="6"/>
  <c r="Y1825" i="6"/>
  <c r="AP1825" i="6" s="1"/>
  <c r="AA1675" i="6"/>
  <c r="R1675" i="6"/>
  <c r="AI1073" i="6"/>
  <c r="AH1073" i="6"/>
  <c r="Y1073" i="6"/>
  <c r="AP1073" i="6" s="1"/>
  <c r="AA1423" i="6"/>
  <c r="R1423" i="6"/>
  <c r="AI1063" i="6"/>
  <c r="AH1063" i="6"/>
  <c r="Y1063" i="6"/>
  <c r="AP1063" i="6" s="1"/>
  <c r="AA1523" i="6"/>
  <c r="R1523" i="6"/>
  <c r="L516" i="6"/>
  <c r="L827" i="6"/>
  <c r="AI1738" i="6"/>
  <c r="AH1738" i="6"/>
  <c r="Y1738" i="6"/>
  <c r="AP1738" i="6" s="1"/>
  <c r="AA1690" i="6"/>
  <c r="R1690" i="6"/>
  <c r="L230" i="6"/>
  <c r="AA1794" i="6"/>
  <c r="R1794" i="6"/>
  <c r="L2003" i="6"/>
  <c r="L1978" i="6"/>
  <c r="AI1360" i="6"/>
  <c r="Y1360" i="6"/>
  <c r="AP1360" i="6" s="1"/>
  <c r="AH1360" i="6"/>
  <c r="AA514" i="6"/>
  <c r="R514" i="6"/>
  <c r="Y520" i="6"/>
  <c r="AP520" i="6" s="1"/>
  <c r="AH520" i="6"/>
  <c r="AA1647" i="6"/>
  <c r="R1647" i="6"/>
  <c r="AA863" i="6"/>
  <c r="R863" i="6"/>
  <c r="AA1737" i="6"/>
  <c r="R1737" i="6"/>
  <c r="AA1319" i="6"/>
  <c r="R1319" i="6"/>
  <c r="AI843" i="6"/>
  <c r="AH843" i="6"/>
  <c r="Y843" i="6"/>
  <c r="AP843" i="6" s="1"/>
  <c r="AH624" i="6"/>
  <c r="Y624" i="6"/>
  <c r="AP624" i="6" s="1"/>
  <c r="AA777" i="6"/>
  <c r="R777" i="6"/>
  <c r="AI285" i="6"/>
  <c r="Y285" i="6"/>
  <c r="AP285" i="6" s="1"/>
  <c r="AH285" i="6"/>
  <c r="AA1060" i="6"/>
  <c r="R1060" i="6"/>
  <c r="AI1663" i="6"/>
  <c r="Y1663" i="6"/>
  <c r="AP1663" i="6" s="1"/>
  <c r="AH1663" i="6"/>
  <c r="AA985" i="6"/>
  <c r="R985" i="6"/>
  <c r="AI266" i="6"/>
  <c r="AH266" i="6"/>
  <c r="Y266" i="6"/>
  <c r="AP266" i="6" s="1"/>
  <c r="AI1681" i="6"/>
  <c r="AH1681" i="6"/>
  <c r="Y1681" i="6"/>
  <c r="AP1681" i="6" s="1"/>
  <c r="AA787" i="6"/>
  <c r="R787" i="6"/>
  <c r="AI209" i="6"/>
  <c r="AH209" i="6"/>
  <c r="Y209" i="6"/>
  <c r="AP209" i="6" s="1"/>
  <c r="AA1343" i="6"/>
  <c r="R1343" i="6"/>
  <c r="AA1634" i="6"/>
  <c r="R1634" i="6"/>
  <c r="AI1752" i="6"/>
  <c r="AH1752" i="6"/>
  <c r="Y1752" i="6"/>
  <c r="AP1752" i="6" s="1"/>
  <c r="AA951" i="6"/>
  <c r="R951" i="6"/>
  <c r="AI494" i="6"/>
  <c r="Y494" i="6"/>
  <c r="AP494" i="6" s="1"/>
  <c r="AH494" i="6"/>
  <c r="AA1107" i="6"/>
  <c r="R1107" i="6"/>
  <c r="AA150" i="6"/>
  <c r="R150" i="6"/>
  <c r="AI352" i="6"/>
  <c r="Y352" i="6"/>
  <c r="AP352" i="6" s="1"/>
  <c r="AH352" i="6"/>
  <c r="AA587" i="6"/>
  <c r="R587" i="6"/>
  <c r="L956" i="6"/>
  <c r="L1571" i="6"/>
  <c r="AI1093" i="6"/>
  <c r="AH1093" i="6"/>
  <c r="Y1093" i="6"/>
  <c r="AP1093" i="6" s="1"/>
  <c r="AI426" i="6"/>
  <c r="AH426" i="6"/>
  <c r="Y426" i="6"/>
  <c r="AP426" i="6" s="1"/>
  <c r="AI1331" i="6"/>
  <c r="AH1331" i="6"/>
  <c r="Y1331" i="6"/>
  <c r="AP1331" i="6" s="1"/>
  <c r="AH391" i="6"/>
  <c r="Y391" i="6"/>
  <c r="AP391" i="6" s="1"/>
  <c r="L688" i="6"/>
  <c r="AA1434" i="6"/>
  <c r="R1434" i="6"/>
  <c r="AH255" i="6"/>
  <c r="Y255" i="6"/>
  <c r="AP255" i="6" s="1"/>
  <c r="AI966" i="6"/>
  <c r="AH966" i="6"/>
  <c r="Y966" i="6"/>
  <c r="AP966" i="6" s="1"/>
  <c r="AI816" i="6"/>
  <c r="AH816" i="6"/>
  <c r="Y816" i="6"/>
  <c r="AP816" i="6" s="1"/>
  <c r="L1321" i="6"/>
  <c r="AA565" i="6"/>
  <c r="R565" i="6"/>
  <c r="L834" i="6"/>
  <c r="L1545" i="6"/>
  <c r="L417" i="6"/>
  <c r="L1792" i="6"/>
  <c r="L703" i="6"/>
  <c r="L193" i="6"/>
  <c r="L428" i="6"/>
  <c r="L663" i="6"/>
  <c r="L452" i="6"/>
  <c r="L318" i="6"/>
  <c r="L162" i="6"/>
  <c r="L1451" i="6"/>
  <c r="L815" i="6"/>
  <c r="L780" i="6"/>
  <c r="L556" i="6"/>
  <c r="L777" i="6"/>
  <c r="L968" i="6"/>
  <c r="L1062" i="6"/>
  <c r="L262" i="6"/>
  <c r="L793" i="6"/>
  <c r="L794" i="6"/>
  <c r="L573" i="6"/>
  <c r="L1262" i="6"/>
  <c r="L607" i="6"/>
  <c r="L227" i="6"/>
  <c r="L28" i="6"/>
  <c r="L1912" i="6"/>
  <c r="L1032" i="6"/>
  <c r="L1618" i="6"/>
  <c r="L1489" i="6"/>
  <c r="L72" i="6"/>
  <c r="L1755" i="6"/>
  <c r="L205" i="6"/>
  <c r="L140" i="6"/>
  <c r="L116" i="6"/>
  <c r="L167" i="6"/>
  <c r="L709" i="6"/>
  <c r="L1885" i="6"/>
  <c r="L1527" i="6"/>
  <c r="L1700" i="6"/>
  <c r="L400" i="6"/>
  <c r="L1648" i="6"/>
  <c r="L266" i="6"/>
  <c r="L1010" i="6"/>
  <c r="L1144" i="6"/>
  <c r="L835" i="6"/>
  <c r="L1639" i="6"/>
  <c r="L144" i="6"/>
  <c r="L1705" i="6"/>
  <c r="AA859" i="6"/>
  <c r="R859" i="6"/>
  <c r="AA1024" i="6"/>
  <c r="R1024" i="6"/>
  <c r="AA212" i="6"/>
  <c r="R212" i="6"/>
  <c r="L1579" i="6"/>
  <c r="L1729" i="6"/>
  <c r="AA1593" i="6"/>
  <c r="R1593" i="6"/>
  <c r="AA504" i="6"/>
  <c r="R504" i="6"/>
  <c r="L1034" i="6"/>
  <c r="AI17" i="6"/>
  <c r="AH17" i="6"/>
  <c r="Y17" i="6"/>
  <c r="AP17" i="6" s="1"/>
  <c r="AA396" i="6"/>
  <c r="R396" i="6"/>
  <c r="L931" i="6"/>
  <c r="AI55" i="6"/>
  <c r="L1202" i="6"/>
  <c r="L1839" i="6"/>
  <c r="AA1521" i="6"/>
  <c r="R1521" i="6"/>
  <c r="L22" i="6"/>
  <c r="AI482" i="6"/>
  <c r="AH482" i="6"/>
  <c r="Y482" i="6"/>
  <c r="AP482" i="6" s="1"/>
  <c r="L768" i="6"/>
  <c r="AA1637" i="6"/>
  <c r="R1637" i="6"/>
  <c r="AA405" i="6"/>
  <c r="R405" i="6"/>
  <c r="AA973" i="6"/>
  <c r="R973" i="6"/>
  <c r="AI1304" i="6"/>
  <c r="AH1304" i="6"/>
  <c r="Y1304" i="6"/>
  <c r="AP1304" i="6" s="1"/>
  <c r="AA652" i="6"/>
  <c r="R652" i="6"/>
  <c r="AI1473" i="6"/>
  <c r="Y1473" i="6"/>
  <c r="AP1473" i="6" s="1"/>
  <c r="AH1473" i="6"/>
  <c r="AA1749" i="6"/>
  <c r="R1749" i="6"/>
  <c r="AI1903" i="6"/>
  <c r="Y1903" i="6"/>
  <c r="AP1903" i="6" s="1"/>
  <c r="AH1903" i="6"/>
  <c r="AI710" i="6"/>
  <c r="AH710" i="6"/>
  <c r="Y710" i="6"/>
  <c r="AP710" i="6" s="1"/>
  <c r="AA646" i="6"/>
  <c r="R646" i="6"/>
  <c r="AI525" i="6"/>
  <c r="Y525" i="6"/>
  <c r="AP525" i="6" s="1"/>
  <c r="AH525" i="6"/>
  <c r="AI866" i="6"/>
  <c r="AH866" i="6"/>
  <c r="Y866" i="6"/>
  <c r="AP866" i="6" s="1"/>
  <c r="AA603" i="6"/>
  <c r="R603" i="6"/>
  <c r="AA1452" i="6"/>
  <c r="R1452" i="6"/>
  <c r="AI717" i="6"/>
  <c r="Y717" i="6"/>
  <c r="AP717" i="6" s="1"/>
  <c r="AH717" i="6"/>
  <c r="AA1662" i="6"/>
  <c r="R1662" i="6"/>
  <c r="AA612" i="6"/>
  <c r="R612" i="6"/>
  <c r="AI90" i="6"/>
  <c r="Y90" i="6"/>
  <c r="AP90" i="6" s="1"/>
  <c r="AH90" i="6"/>
  <c r="AI1336" i="6"/>
  <c r="AH1336" i="6"/>
  <c r="Y1336" i="6"/>
  <c r="AP1336" i="6" s="1"/>
  <c r="AA1599" i="6"/>
  <c r="R1599" i="6"/>
  <c r="AI1689" i="6"/>
  <c r="AH1689" i="6"/>
  <c r="Y1689" i="6"/>
  <c r="AP1689" i="6" s="1"/>
  <c r="AA1235" i="6"/>
  <c r="R1235" i="6"/>
  <c r="AI1688" i="6"/>
  <c r="AH1688" i="6"/>
  <c r="Y1688" i="6"/>
  <c r="AP1688" i="6" s="1"/>
  <c r="AA650" i="6"/>
  <c r="R650" i="6"/>
  <c r="AI101" i="6"/>
  <c r="AH101" i="6"/>
  <c r="Y101" i="6"/>
  <c r="AP101" i="6" s="1"/>
  <c r="AA1885" i="6"/>
  <c r="R1885" i="6"/>
  <c r="AI1402" i="6"/>
  <c r="AH1402" i="6"/>
  <c r="Y1402" i="6"/>
  <c r="AP1402" i="6" s="1"/>
  <c r="AA1846" i="6"/>
  <c r="R1846" i="6"/>
  <c r="AA1796" i="6"/>
  <c r="R1796" i="6"/>
  <c r="AA1664" i="6"/>
  <c r="R1664" i="6"/>
  <c r="AI811" i="6"/>
  <c r="Y811" i="6"/>
  <c r="AP811" i="6" s="1"/>
  <c r="AH811" i="6"/>
  <c r="AA340" i="6"/>
  <c r="R340" i="6"/>
  <c r="AI348" i="6"/>
  <c r="AH348" i="6"/>
  <c r="Y348" i="6"/>
  <c r="AP348" i="6" s="1"/>
  <c r="AI1530" i="6"/>
  <c r="AH1530" i="6"/>
  <c r="Y1530" i="6"/>
  <c r="AP1530" i="6" s="1"/>
  <c r="R37" i="6"/>
  <c r="AA74" i="6"/>
  <c r="R74" i="6"/>
  <c r="AI71" i="6"/>
  <c r="AH71" i="6"/>
  <c r="Y71" i="6"/>
  <c r="AP71" i="6" s="1"/>
  <c r="AA538" i="6"/>
  <c r="R538" i="6"/>
  <c r="Y31" i="6"/>
  <c r="AP31" i="6" s="1"/>
  <c r="AH31" i="6"/>
  <c r="AA1639" i="6"/>
  <c r="R1639" i="6"/>
  <c r="AI649" i="6"/>
  <c r="Y649" i="6"/>
  <c r="AP649" i="6" s="1"/>
  <c r="AH649" i="6"/>
  <c r="AA1650" i="6"/>
  <c r="R1650" i="6"/>
  <c r="AI620" i="6"/>
  <c r="Y620" i="6"/>
  <c r="AP620" i="6" s="1"/>
  <c r="AH620" i="6"/>
  <c r="AA1457" i="6"/>
  <c r="R1457" i="6"/>
  <c r="AI1287" i="6"/>
  <c r="AH1287" i="6"/>
  <c r="Y1287" i="6"/>
  <c r="AP1287" i="6" s="1"/>
  <c r="AA271" i="6"/>
  <c r="R271" i="6"/>
  <c r="AI1124" i="6"/>
  <c r="Y1124" i="6"/>
  <c r="AP1124" i="6" s="1"/>
  <c r="AH1124" i="6"/>
  <c r="AA1318" i="6"/>
  <c r="R1318" i="6"/>
  <c r="AI145" i="6"/>
  <c r="Y145" i="6"/>
  <c r="AP145" i="6" s="1"/>
  <c r="AH145" i="6"/>
  <c r="AA1904" i="6"/>
  <c r="R1904" i="6"/>
  <c r="AA105" i="6"/>
  <c r="R105" i="6"/>
  <c r="AI896" i="6"/>
  <c r="AH896" i="6"/>
  <c r="Y896" i="6"/>
  <c r="AP896" i="6" s="1"/>
  <c r="AI1141" i="6"/>
  <c r="AH1141" i="6"/>
  <c r="Y1141" i="6"/>
  <c r="AP1141" i="6" s="1"/>
  <c r="AI444" i="6"/>
  <c r="Y444" i="6"/>
  <c r="AP444" i="6" s="1"/>
  <c r="AH444" i="6"/>
  <c r="AI183" i="6"/>
  <c r="AH183" i="6"/>
  <c r="Y183" i="6"/>
  <c r="AP183" i="6" s="1"/>
  <c r="AA142" i="6"/>
  <c r="R142" i="6"/>
  <c r="AA1268" i="6"/>
  <c r="R1268" i="6"/>
  <c r="AA1144" i="6"/>
  <c r="R1144" i="6"/>
  <c r="AA1190" i="6"/>
  <c r="R1190" i="6"/>
  <c r="AH621" i="6"/>
  <c r="Y621" i="6"/>
  <c r="AP621" i="6" s="1"/>
  <c r="AI1123" i="6"/>
  <c r="Y1123" i="6"/>
  <c r="AP1123" i="6" s="1"/>
  <c r="AH1123" i="6"/>
  <c r="AA1437" i="6"/>
  <c r="R1437" i="6"/>
  <c r="AI716" i="6"/>
  <c r="AH716" i="6"/>
  <c r="Y716" i="6"/>
  <c r="AP716" i="6" s="1"/>
  <c r="L781" i="6"/>
  <c r="L570" i="6"/>
  <c r="L738" i="6"/>
  <c r="L1593" i="6"/>
  <c r="L309" i="6"/>
  <c r="L960" i="6"/>
  <c r="L1774" i="6"/>
  <c r="L202" i="6"/>
  <c r="L1759" i="6"/>
  <c r="L444" i="6"/>
  <c r="L557" i="6"/>
  <c r="L1087" i="6"/>
  <c r="L284" i="6"/>
  <c r="L360" i="6"/>
  <c r="L176" i="6"/>
  <c r="L268" i="6"/>
  <c r="L1235" i="6"/>
  <c r="L1264" i="6"/>
  <c r="L378" i="6"/>
  <c r="L1775" i="6"/>
  <c r="L121" i="6"/>
  <c r="L456" i="6"/>
  <c r="L1702" i="6"/>
  <c r="L1346" i="6"/>
  <c r="L1898" i="6"/>
  <c r="L1301" i="6"/>
  <c r="L1837" i="6"/>
  <c r="L594" i="6"/>
  <c r="L664" i="6"/>
  <c r="L1413" i="6"/>
  <c r="L670" i="6"/>
  <c r="L1492" i="6"/>
  <c r="L1757" i="6"/>
  <c r="L62" i="6"/>
  <c r="L130" i="6"/>
  <c r="L1390" i="6"/>
  <c r="L1650" i="6"/>
  <c r="L722" i="6"/>
  <c r="L73" i="6"/>
  <c r="L891" i="6"/>
  <c r="L979" i="6"/>
  <c r="L593" i="6"/>
  <c r="L314" i="6"/>
  <c r="L598" i="6"/>
  <c r="L1171" i="6"/>
  <c r="L633" i="6"/>
  <c r="AA1286" i="6"/>
  <c r="R1286" i="6"/>
  <c r="AI76" i="6"/>
  <c r="Y76" i="6"/>
  <c r="AP76" i="6" s="1"/>
  <c r="AH76" i="6"/>
  <c r="AA1005" i="6"/>
  <c r="R1005" i="6"/>
  <c r="AA40" i="6"/>
  <c r="R40" i="6"/>
  <c r="AA1043" i="6"/>
  <c r="R1043" i="6"/>
  <c r="L790" i="6"/>
  <c r="L648" i="6"/>
  <c r="AA608" i="6"/>
  <c r="R608" i="6"/>
  <c r="L784" i="6"/>
  <c r="L63" i="6"/>
  <c r="L141" i="6"/>
  <c r="AA1145" i="6"/>
  <c r="R1145" i="6"/>
  <c r="L1223" i="6"/>
  <c r="AA1627" i="6"/>
  <c r="R1627" i="6"/>
  <c r="AA1137" i="6"/>
  <c r="R1137" i="6"/>
  <c r="Y1686" i="6"/>
  <c r="AP1686" i="6" s="1"/>
  <c r="AH1686" i="6"/>
  <c r="L1951" i="6"/>
  <c r="L1908" i="6"/>
  <c r="AI435" i="6"/>
  <c r="AH435" i="6"/>
  <c r="Y435" i="6"/>
  <c r="AP435" i="6" s="1"/>
  <c r="AA1672" i="6"/>
  <c r="R1672" i="6"/>
  <c r="AA1909" i="6"/>
  <c r="R1909" i="6"/>
  <c r="AI1346" i="6"/>
  <c r="AH1346" i="6"/>
  <c r="Y1346" i="6"/>
  <c r="AP1346" i="6" s="1"/>
  <c r="AI1081" i="6"/>
  <c r="Y1081" i="6"/>
  <c r="AP1081" i="6" s="1"/>
  <c r="AH1081" i="6"/>
  <c r="AI1112" i="6"/>
  <c r="AH1112" i="6"/>
  <c r="Y1112" i="6"/>
  <c r="AP1112" i="6" s="1"/>
  <c r="AI1003" i="6"/>
  <c r="AH1003" i="6"/>
  <c r="Y1003" i="6"/>
  <c r="AP1003" i="6" s="1"/>
  <c r="AA187" i="6"/>
  <c r="R187" i="6"/>
  <c r="AI1203" i="6"/>
  <c r="Y1203" i="6"/>
  <c r="AP1203" i="6" s="1"/>
  <c r="AH1203" i="6"/>
  <c r="AI137" i="6"/>
  <c r="Y137" i="6"/>
  <c r="AP137" i="6" s="1"/>
  <c r="AH137" i="6"/>
  <c r="AI1605" i="6"/>
  <c r="Y1605" i="6"/>
  <c r="AP1605" i="6" s="1"/>
  <c r="AH1605" i="6"/>
  <c r="AA484" i="6"/>
  <c r="R484" i="6"/>
  <c r="AA969" i="6"/>
  <c r="R969" i="6"/>
  <c r="L702" i="6"/>
  <c r="L1611" i="6"/>
  <c r="AI1807" i="6"/>
  <c r="AH1807" i="6"/>
  <c r="Y1807" i="6"/>
  <c r="AP1807" i="6" s="1"/>
  <c r="L1165" i="6"/>
  <c r="L737" i="6"/>
  <c r="L944" i="6"/>
  <c r="L800" i="6"/>
  <c r="L1133" i="6"/>
  <c r="L1516" i="6"/>
  <c r="L927" i="6"/>
  <c r="L1167" i="6"/>
  <c r="L1478" i="6"/>
  <c r="L1832" i="6"/>
  <c r="L1846" i="6"/>
  <c r="L434" i="6"/>
  <c r="L1670" i="6"/>
  <c r="L1481" i="6"/>
  <c r="L105" i="6"/>
  <c r="L1686" i="6"/>
  <c r="L1238" i="6"/>
  <c r="L487" i="6"/>
  <c r="L1003" i="6"/>
  <c r="L454" i="6"/>
  <c r="L866" i="6"/>
  <c r="L523" i="6"/>
  <c r="L1113" i="6"/>
  <c r="L995" i="6"/>
  <c r="L721" i="6"/>
  <c r="L1152" i="6"/>
  <c r="L1445" i="6"/>
  <c r="L51" i="6"/>
  <c r="L1901" i="6"/>
  <c r="L1942" i="6"/>
  <c r="L584" i="6"/>
  <c r="L576" i="6"/>
  <c r="L524" i="6"/>
  <c r="L312" i="6"/>
  <c r="L344" i="6"/>
  <c r="AI939" i="6"/>
  <c r="AH939" i="6"/>
  <c r="Y939" i="6"/>
  <c r="AP939" i="6" s="1"/>
  <c r="AA1335" i="6"/>
  <c r="R1335" i="6"/>
  <c r="L1122" i="6"/>
  <c r="L48" i="6"/>
  <c r="AI1774" i="6"/>
  <c r="AH1774" i="6"/>
  <c r="Y1774" i="6"/>
  <c r="AP1774" i="6" s="1"/>
  <c r="AA131" i="6"/>
  <c r="R131" i="6"/>
  <c r="AA472" i="6"/>
  <c r="R472" i="6"/>
  <c r="AI778" i="6"/>
  <c r="AH778" i="6"/>
  <c r="Y778" i="6"/>
  <c r="AP778" i="6" s="1"/>
  <c r="L966" i="6"/>
  <c r="AA677" i="6"/>
  <c r="R677" i="6"/>
  <c r="L1578" i="6"/>
  <c r="L1909" i="6"/>
  <c r="L1303" i="6"/>
  <c r="L1854" i="6"/>
  <c r="AI353" i="6"/>
  <c r="AH353" i="6"/>
  <c r="Y353" i="6"/>
  <c r="AP353" i="6" s="1"/>
  <c r="AI1354" i="6"/>
  <c r="AH1354" i="6"/>
  <c r="Y1354" i="6"/>
  <c r="AP1354" i="6" s="1"/>
  <c r="AI763" i="6"/>
  <c r="Y763" i="6"/>
  <c r="AP763" i="6" s="1"/>
  <c r="AH763" i="6"/>
  <c r="AA708" i="6"/>
  <c r="R708" i="6"/>
  <c r="AI823" i="6"/>
  <c r="AH823" i="6"/>
  <c r="Y823" i="6"/>
  <c r="AP823" i="6" s="1"/>
  <c r="AA317" i="6"/>
  <c r="R317" i="6"/>
  <c r="AI1703" i="6"/>
  <c r="Y1703" i="6"/>
  <c r="AP1703" i="6" s="1"/>
  <c r="AH1703" i="6"/>
  <c r="AA873" i="6"/>
  <c r="R873" i="6"/>
  <c r="AI1729" i="6"/>
  <c r="Y1729" i="6"/>
  <c r="AP1729" i="6" s="1"/>
  <c r="AH1729" i="6"/>
  <c r="AA902" i="6"/>
  <c r="R902" i="6"/>
  <c r="AA1867" i="6"/>
  <c r="R1867" i="6"/>
  <c r="L59" i="6"/>
  <c r="L1701" i="6"/>
  <c r="L761" i="6"/>
  <c r="L1726" i="6"/>
  <c r="L276" i="6"/>
  <c r="L100" i="6"/>
  <c r="L340" i="6"/>
  <c r="L1191" i="6"/>
  <c r="L269" i="6"/>
  <c r="L1020" i="6"/>
  <c r="L1807" i="6"/>
  <c r="L317" i="6"/>
  <c r="L580" i="6"/>
  <c r="L1385" i="6"/>
  <c r="L13" i="6"/>
  <c r="L1590" i="6"/>
  <c r="L684" i="6"/>
  <c r="AH1899" i="6"/>
  <c r="Y1899" i="6"/>
  <c r="AP1899" i="6" s="1"/>
  <c r="AH1315" i="6"/>
  <c r="Y1315" i="6"/>
  <c r="AP1315" i="6" s="1"/>
  <c r="Y1039" i="6"/>
  <c r="AP1039" i="6" s="1"/>
  <c r="AH1039" i="6"/>
  <c r="AH252" i="6"/>
  <c r="Y252" i="6"/>
  <c r="AP252" i="6" s="1"/>
  <c r="AH474" i="6"/>
  <c r="Y474" i="6"/>
  <c r="AP474" i="6" s="1"/>
  <c r="Y1449" i="6"/>
  <c r="AP1449" i="6" s="1"/>
  <c r="AH1449" i="6"/>
  <c r="AH513" i="6"/>
  <c r="Y513" i="6"/>
  <c r="AP513" i="6" s="1"/>
  <c r="AH890" i="6"/>
  <c r="Y890" i="6"/>
  <c r="AP890" i="6" s="1"/>
  <c r="Y166" i="6"/>
  <c r="AP166" i="6" s="1"/>
  <c r="AH166" i="6"/>
  <c r="AH383" i="6"/>
  <c r="Y383" i="6"/>
  <c r="AP383" i="6" s="1"/>
  <c r="AH1907" i="6"/>
  <c r="Y1907" i="6"/>
  <c r="AP1907" i="6" s="1"/>
  <c r="Y1964" i="6"/>
  <c r="AP1964" i="6" s="1"/>
  <c r="AH1964" i="6"/>
  <c r="AH1910" i="6"/>
  <c r="Y1910" i="6"/>
  <c r="AP1910" i="6" s="1"/>
  <c r="AH1900" i="6"/>
  <c r="Y1900" i="6"/>
  <c r="AP1900" i="6" s="1"/>
  <c r="Y1918" i="6"/>
  <c r="AP1918" i="6" s="1"/>
  <c r="AH1918" i="6"/>
  <c r="Y277" i="6"/>
  <c r="AP277" i="6" s="1"/>
  <c r="AH277" i="6"/>
  <c r="AH284" i="6"/>
  <c r="Y284" i="6"/>
  <c r="AP284" i="6" s="1"/>
  <c r="Y1029" i="6"/>
  <c r="AP1029" i="6" s="1"/>
  <c r="AH1029" i="6"/>
  <c r="AH789" i="6"/>
  <c r="Y789" i="6"/>
  <c r="AP789" i="6" s="1"/>
  <c r="Y462" i="6"/>
  <c r="AP462" i="6" s="1"/>
  <c r="AH462" i="6"/>
  <c r="AH1297" i="6"/>
  <c r="Y1297" i="6"/>
  <c r="AP1297" i="6" s="1"/>
  <c r="AH860" i="6"/>
  <c r="Y860" i="6"/>
  <c r="AP860" i="6" s="1"/>
  <c r="Y1118" i="6"/>
  <c r="AP1118" i="6" s="1"/>
  <c r="AH1118" i="6"/>
  <c r="V962" i="6"/>
  <c r="AM962" i="6" s="1"/>
  <c r="AH397" i="6"/>
  <c r="Y397" i="6"/>
  <c r="AP397" i="6" s="1"/>
  <c r="Y264" i="6"/>
  <c r="AP264" i="6" s="1"/>
  <c r="AH264" i="6"/>
  <c r="AH1305" i="6"/>
  <c r="Y1305" i="6"/>
  <c r="AP1305" i="6" s="1"/>
  <c r="AH1185" i="6"/>
  <c r="Y1185" i="6"/>
  <c r="AP1185" i="6" s="1"/>
  <c r="Y1474" i="6"/>
  <c r="AP1474" i="6" s="1"/>
  <c r="AH1474" i="6"/>
  <c r="AH467" i="6"/>
  <c r="Y467" i="6"/>
  <c r="AP467" i="6" s="1"/>
  <c r="AH359" i="6"/>
  <c r="Y359" i="6"/>
  <c r="AP359" i="6" s="1"/>
  <c r="AH1631" i="6"/>
  <c r="Y1631" i="6"/>
  <c r="AP1631" i="6" s="1"/>
  <c r="Y1555" i="6"/>
  <c r="AP1555" i="6" s="1"/>
  <c r="AH1555" i="6"/>
  <c r="AH156" i="6"/>
  <c r="Y156" i="6"/>
  <c r="AP156" i="6" s="1"/>
  <c r="AH379" i="6"/>
  <c r="Y379" i="6"/>
  <c r="AP379" i="6" s="1"/>
  <c r="AH512" i="6"/>
  <c r="Y512" i="6"/>
  <c r="AP512" i="6" s="1"/>
  <c r="AH1610" i="6"/>
  <c r="Y1610" i="6"/>
  <c r="AP1610" i="6" s="1"/>
  <c r="AH1302" i="6"/>
  <c r="Y1302" i="6"/>
  <c r="AP1302" i="6" s="1"/>
  <c r="AH1102" i="6"/>
  <c r="Y1102" i="6"/>
  <c r="AP1102" i="6" s="1"/>
  <c r="AH637" i="6"/>
  <c r="Y637" i="6"/>
  <c r="AP637" i="6" s="1"/>
  <c r="Y1615" i="6"/>
  <c r="AP1615" i="6" s="1"/>
  <c r="AH1615" i="6"/>
  <c r="AH824" i="6"/>
  <c r="Y824" i="6"/>
  <c r="AP824" i="6" s="1"/>
  <c r="Y1111" i="6"/>
  <c r="AP1111" i="6" s="1"/>
  <c r="AH1111" i="6"/>
  <c r="AH179" i="6"/>
  <c r="Y179" i="6"/>
  <c r="AP179" i="6" s="1"/>
  <c r="AH193" i="6"/>
  <c r="Y193" i="6"/>
  <c r="AP193" i="6" s="1"/>
  <c r="AH378" i="6"/>
  <c r="Y378" i="6"/>
  <c r="AP378" i="6" s="1"/>
  <c r="AH1482" i="6"/>
  <c r="Y1482" i="6"/>
  <c r="AP1482" i="6" s="1"/>
  <c r="Y705" i="6"/>
  <c r="AP705" i="6" s="1"/>
  <c r="AH705" i="6"/>
  <c r="AH611" i="6"/>
  <c r="Y611" i="6"/>
  <c r="AP611" i="6" s="1"/>
  <c r="Y57" i="6"/>
  <c r="AP57" i="6" s="1"/>
  <c r="AH57" i="6"/>
  <c r="Y65" i="6"/>
  <c r="AP65" i="6" s="1"/>
  <c r="AH65" i="6"/>
  <c r="AH1382" i="6"/>
  <c r="Y1382" i="6"/>
  <c r="AP1382" i="6" s="1"/>
  <c r="AH1131" i="6"/>
  <c r="Y1131" i="6"/>
  <c r="AP1131" i="6" s="1"/>
  <c r="AH820" i="6"/>
  <c r="Y820" i="6"/>
  <c r="AP820" i="6" s="1"/>
  <c r="Y996" i="6"/>
  <c r="AP996" i="6" s="1"/>
  <c r="AH996" i="6"/>
  <c r="AH662" i="6"/>
  <c r="Y662" i="6"/>
  <c r="AP662" i="6" s="1"/>
  <c r="Y372" i="6"/>
  <c r="AP372" i="6" s="1"/>
  <c r="AH372" i="6"/>
  <c r="Y1594" i="6"/>
  <c r="AP1594" i="6" s="1"/>
  <c r="AH1594" i="6"/>
  <c r="AH788" i="6"/>
  <c r="Y788" i="6"/>
  <c r="AP788" i="6" s="1"/>
  <c r="Y1352" i="6"/>
  <c r="AP1352" i="6" s="1"/>
  <c r="AH1352" i="6"/>
  <c r="Y858" i="6"/>
  <c r="AP858" i="6" s="1"/>
  <c r="AH858" i="6"/>
  <c r="AH567" i="6"/>
  <c r="Y567" i="6"/>
  <c r="AP567" i="6" s="1"/>
  <c r="AH194" i="6"/>
  <c r="Y194" i="6"/>
  <c r="AP194" i="6" s="1"/>
  <c r="Y393" i="6"/>
  <c r="AP393" i="6" s="1"/>
  <c r="AH393" i="6"/>
  <c r="AH224" i="6"/>
  <c r="Y224" i="6"/>
  <c r="AP224" i="6" s="1"/>
  <c r="AH1444" i="6"/>
  <c r="Y1444" i="6"/>
  <c r="AP1444" i="6" s="1"/>
  <c r="AH1397" i="6"/>
  <c r="Y1397" i="6"/>
  <c r="AP1397" i="6" s="1"/>
  <c r="AH1498" i="6"/>
  <c r="Y1498" i="6"/>
  <c r="AP1498" i="6" s="1"/>
  <c r="Y291" i="6"/>
  <c r="AP291" i="6" s="1"/>
  <c r="AH291" i="6"/>
  <c r="AH61" i="6"/>
  <c r="Y61" i="6"/>
  <c r="AP61" i="6" s="1"/>
  <c r="AH1563" i="6"/>
  <c r="Y1563" i="6"/>
  <c r="AP1563" i="6" s="1"/>
  <c r="Y88" i="6"/>
  <c r="AP88" i="6" s="1"/>
  <c r="AH88" i="6"/>
  <c r="AH102" i="6"/>
  <c r="Y102" i="6"/>
  <c r="AP102" i="6" s="1"/>
  <c r="AH913" i="6"/>
  <c r="Y913" i="6"/>
  <c r="AP913" i="6" s="1"/>
  <c r="AH1430" i="6"/>
  <c r="Y1430" i="6"/>
  <c r="AP1430" i="6" s="1"/>
  <c r="AH1239" i="6"/>
  <c r="Y1239" i="6"/>
  <c r="AP1239" i="6" s="1"/>
  <c r="R1228" i="6"/>
  <c r="AH1228" i="6"/>
  <c r="Y1228" i="6"/>
  <c r="AP1228" i="6" s="1"/>
  <c r="R752" i="6"/>
  <c r="AH752" i="6"/>
  <c r="Y752" i="6"/>
  <c r="AP752" i="6" s="1"/>
  <c r="AI867" i="6"/>
  <c r="AH356" i="6"/>
  <c r="Y356" i="6"/>
  <c r="AP356" i="6" s="1"/>
  <c r="AH907" i="6"/>
  <c r="Y907" i="6"/>
  <c r="AP907" i="6" s="1"/>
  <c r="Y991" i="6"/>
  <c r="AP991" i="6" s="1"/>
  <c r="AH991" i="6"/>
  <c r="AH1418" i="6"/>
  <c r="Y1418" i="6"/>
  <c r="AP1418" i="6" s="1"/>
  <c r="AH1789" i="6"/>
  <c r="Y1789" i="6"/>
  <c r="AP1789" i="6" s="1"/>
  <c r="AH1274" i="6"/>
  <c r="Y1274" i="6"/>
  <c r="AP1274" i="6" s="1"/>
  <c r="Y1330" i="6"/>
  <c r="AP1330" i="6" s="1"/>
  <c r="AH1330" i="6"/>
  <c r="Y1583" i="6"/>
  <c r="AP1583" i="6" s="1"/>
  <c r="AH1583" i="6"/>
  <c r="AI1337" i="6"/>
  <c r="R847" i="6"/>
  <c r="AH847" i="6"/>
  <c r="Y847" i="6"/>
  <c r="AP847" i="6" s="1"/>
  <c r="AH214" i="6"/>
  <c r="Y214" i="6"/>
  <c r="AP214" i="6" s="1"/>
  <c r="AH1528" i="6"/>
  <c r="Y1528" i="6"/>
  <c r="AP1528" i="6" s="1"/>
  <c r="Y1417" i="6"/>
  <c r="AP1417" i="6" s="1"/>
  <c r="AH1417" i="6"/>
  <c r="R607" i="6"/>
  <c r="Y607" i="6"/>
  <c r="AP607" i="6" s="1"/>
  <c r="AH607" i="6"/>
  <c r="R1793" i="6"/>
  <c r="Y1793" i="6"/>
  <c r="AP1793" i="6" s="1"/>
  <c r="AH1793" i="6"/>
  <c r="R421" i="6"/>
  <c r="AH421" i="6"/>
  <c r="Y421" i="6"/>
  <c r="AP421" i="6" s="1"/>
  <c r="Y1493" i="6"/>
  <c r="AP1493" i="6" s="1"/>
  <c r="AH1493" i="6"/>
  <c r="AI589" i="6"/>
  <c r="Y1767" i="6"/>
  <c r="AP1767" i="6" s="1"/>
  <c r="AH1767" i="6"/>
  <c r="AH1857" i="6"/>
  <c r="Y1857" i="6"/>
  <c r="AP1857" i="6" s="1"/>
  <c r="Y16" i="6"/>
  <c r="AP16" i="6" s="1"/>
  <c r="AH16" i="6"/>
  <c r="AH583" i="6"/>
  <c r="Y583" i="6"/>
  <c r="AP583" i="6" s="1"/>
  <c r="AH553" i="6"/>
  <c r="Y553" i="6"/>
  <c r="AP553" i="6" s="1"/>
  <c r="Y1049" i="6"/>
  <c r="AP1049" i="6" s="1"/>
  <c r="AH1049" i="6"/>
  <c r="AH1071" i="6"/>
  <c r="Y1071" i="6"/>
  <c r="AP1071" i="6" s="1"/>
  <c r="Y648" i="6"/>
  <c r="AP648" i="6" s="1"/>
  <c r="AH648" i="6"/>
  <c r="AH842" i="6"/>
  <c r="Y842" i="6"/>
  <c r="AP842" i="6" s="1"/>
  <c r="AH1589" i="6"/>
  <c r="Y1589" i="6"/>
  <c r="AP1589" i="6" s="1"/>
  <c r="Y1633" i="6"/>
  <c r="AP1633" i="6" s="1"/>
  <c r="AH1633" i="6"/>
  <c r="Y1450" i="6"/>
  <c r="AP1450" i="6" s="1"/>
  <c r="AH1450" i="6"/>
  <c r="AH640" i="6"/>
  <c r="Y640" i="6"/>
  <c r="AP640" i="6" s="1"/>
  <c r="AI1612" i="6"/>
  <c r="AI1684" i="6"/>
  <c r="R381" i="6"/>
  <c r="AH381" i="6"/>
  <c r="Y381" i="6"/>
  <c r="AP381" i="6" s="1"/>
  <c r="Y613" i="6"/>
  <c r="AP613" i="6" s="1"/>
  <c r="AH613" i="6"/>
  <c r="R730" i="6"/>
  <c r="AH730" i="6"/>
  <c r="Y730" i="6"/>
  <c r="AP730" i="6" s="1"/>
  <c r="AH486" i="6"/>
  <c r="Y486" i="6"/>
  <c r="AP486" i="6" s="1"/>
  <c r="AH819" i="6"/>
  <c r="Y819" i="6"/>
  <c r="AP819" i="6" s="1"/>
  <c r="R779" i="6"/>
  <c r="AH779" i="6"/>
  <c r="Y779" i="6"/>
  <c r="AP779" i="6" s="1"/>
  <c r="AI709" i="6"/>
  <c r="AH1391" i="6"/>
  <c r="Y1391" i="6"/>
  <c r="AP1391" i="6" s="1"/>
  <c r="Y1082" i="6"/>
  <c r="AP1082" i="6" s="1"/>
  <c r="AH1082" i="6"/>
  <c r="Y155" i="6"/>
  <c r="AP155" i="6" s="1"/>
  <c r="AH155" i="6"/>
  <c r="R119" i="6"/>
  <c r="AH119" i="6"/>
  <c r="Y119" i="6"/>
  <c r="AP119" i="6" s="1"/>
  <c r="AI594" i="6"/>
  <c r="AI1812" i="6"/>
  <c r="AH1253" i="6"/>
  <c r="Y1253" i="6"/>
  <c r="AP1253" i="6" s="1"/>
  <c r="AI298" i="6"/>
  <c r="R379" i="6"/>
  <c r="Y1461" i="6"/>
  <c r="AP1461" i="6" s="1"/>
  <c r="AH1461" i="6"/>
  <c r="AH963" i="6"/>
  <c r="Y963" i="6"/>
  <c r="AP963" i="6" s="1"/>
  <c r="Y1455" i="6"/>
  <c r="AP1455" i="6" s="1"/>
  <c r="AH1455" i="6"/>
  <c r="AH1040" i="6"/>
  <c r="Y1040" i="6"/>
  <c r="AP1040" i="6" s="1"/>
  <c r="Y1033" i="6"/>
  <c r="AP1033" i="6" s="1"/>
  <c r="AH1033" i="6"/>
  <c r="AH306" i="6"/>
  <c r="Y306" i="6"/>
  <c r="AP306" i="6" s="1"/>
  <c r="AI1166" i="6"/>
  <c r="Y814" i="6"/>
  <c r="AP814" i="6" s="1"/>
  <c r="AH814" i="6"/>
  <c r="Y1261" i="6"/>
  <c r="AP1261" i="6" s="1"/>
  <c r="AH1261" i="6"/>
  <c r="AI476" i="6"/>
  <c r="R1948" i="6"/>
  <c r="R1899" i="6"/>
  <c r="Y1157" i="6"/>
  <c r="AP1157" i="6" s="1"/>
  <c r="AH1157" i="6"/>
  <c r="AI60" i="6"/>
  <c r="AH211" i="6"/>
  <c r="Y211" i="6"/>
  <c r="AP211" i="6" s="1"/>
  <c r="AI169" i="6"/>
  <c r="AH653" i="6"/>
  <c r="Y653" i="6"/>
  <c r="AP653" i="6" s="1"/>
  <c r="R366" i="6"/>
  <c r="AH366" i="6"/>
  <c r="Y366" i="6"/>
  <c r="AP366" i="6" s="1"/>
  <c r="AI1395" i="6"/>
  <c r="AI449" i="6"/>
  <c r="AI941" i="6"/>
  <c r="AI330" i="6"/>
  <c r="Y144" i="6"/>
  <c r="AP144" i="6" s="1"/>
  <c r="AH144" i="6"/>
  <c r="AH625" i="6"/>
  <c r="Y625" i="6"/>
  <c r="AP625" i="6" s="1"/>
  <c r="AI1511" i="6"/>
  <c r="R1185" i="6"/>
  <c r="AH1224" i="6"/>
  <c r="Y1224" i="6"/>
  <c r="AP1224" i="6" s="1"/>
  <c r="AI958" i="6"/>
  <c r="AH809" i="6"/>
  <c r="Y809" i="6"/>
  <c r="AP809" i="6" s="1"/>
  <c r="AI38" i="6"/>
  <c r="AI1713" i="6"/>
  <c r="R289" i="6"/>
  <c r="Y289" i="6"/>
  <c r="AP289" i="6" s="1"/>
  <c r="AH289" i="6"/>
  <c r="AI1723" i="6"/>
  <c r="AH432" i="6"/>
  <c r="Y432" i="6"/>
  <c r="AP432" i="6" s="1"/>
  <c r="AI440" i="6"/>
  <c r="AI683" i="6"/>
  <c r="AH374" i="6"/>
  <c r="Y374" i="6"/>
  <c r="AP374" i="6" s="1"/>
  <c r="Y767" i="6"/>
  <c r="AP767" i="6" s="1"/>
  <c r="AH767" i="6"/>
  <c r="Y68" i="6"/>
  <c r="AP68" i="6" s="1"/>
  <c r="AH68" i="6"/>
  <c r="R994" i="6"/>
  <c r="Y994" i="6"/>
  <c r="AP994" i="6" s="1"/>
  <c r="AH994" i="6"/>
  <c r="R1378" i="6"/>
  <c r="AH204" i="6"/>
  <c r="Y204" i="6"/>
  <c r="AP204" i="6" s="1"/>
  <c r="AH987" i="6"/>
  <c r="Y987" i="6"/>
  <c r="AP987" i="6" s="1"/>
  <c r="AH1739" i="6"/>
  <c r="Y1739" i="6"/>
  <c r="AP1739" i="6" s="1"/>
  <c r="Y812" i="6"/>
  <c r="AP812" i="6" s="1"/>
  <c r="AH812" i="6"/>
  <c r="AH1273" i="6"/>
  <c r="Y1273" i="6"/>
  <c r="AP1273" i="6" s="1"/>
  <c r="AH1266" i="6"/>
  <c r="Y1266" i="6"/>
  <c r="AP1266" i="6" s="1"/>
  <c r="Y1708" i="6"/>
  <c r="AP1708" i="6" s="1"/>
  <c r="AH1708" i="6"/>
  <c r="AH321" i="6"/>
  <c r="Y321" i="6"/>
  <c r="AP321" i="6" s="1"/>
  <c r="Y1902" i="6"/>
  <c r="AP1902" i="6" s="1"/>
  <c r="AH1902" i="6"/>
  <c r="Y735" i="6"/>
  <c r="AP735" i="6" s="1"/>
  <c r="AH735" i="6"/>
  <c r="AH1196" i="6"/>
  <c r="Y1196" i="6"/>
  <c r="AP1196" i="6" s="1"/>
  <c r="AH1547" i="6"/>
  <c r="Y1547" i="6"/>
  <c r="AP1547" i="6" s="1"/>
  <c r="Y1408" i="6"/>
  <c r="AP1408" i="6" s="1"/>
  <c r="AH1408" i="6"/>
  <c r="AH341" i="6"/>
  <c r="Y341" i="6"/>
  <c r="AP341" i="6" s="1"/>
  <c r="AH237" i="6"/>
  <c r="Y237" i="6"/>
  <c r="AP237" i="6" s="1"/>
  <c r="AH1186" i="6"/>
  <c r="Y1186" i="6"/>
  <c r="AP1186" i="6" s="1"/>
  <c r="AI930" i="6"/>
  <c r="AH1510" i="6"/>
  <c r="Y1510" i="6"/>
  <c r="AP1510" i="6" s="1"/>
  <c r="AI394" i="6"/>
  <c r="AI845" i="6"/>
  <c r="AH1269" i="6"/>
  <c r="Y1269" i="6"/>
  <c r="AP1269" i="6" s="1"/>
  <c r="Y903" i="6"/>
  <c r="AP903" i="6" s="1"/>
  <c r="AH903" i="6"/>
  <c r="Y1606" i="6"/>
  <c r="AP1606" i="6" s="1"/>
  <c r="AH1606" i="6"/>
  <c r="AH830" i="6"/>
  <c r="Y830" i="6"/>
  <c r="AP830" i="6" s="1"/>
  <c r="Y233" i="6"/>
  <c r="AP233" i="6" s="1"/>
  <c r="AH233" i="6"/>
  <c r="AI117" i="6"/>
  <c r="AH1130" i="6"/>
  <c r="Y1130" i="6"/>
  <c r="AP1130" i="6" s="1"/>
  <c r="AI711" i="6"/>
  <c r="R407" i="6"/>
  <c r="AH407" i="6"/>
  <c r="Y407" i="6"/>
  <c r="AP407" i="6" s="1"/>
  <c r="R325" i="6"/>
  <c r="AH1115" i="6"/>
  <c r="Y1115" i="6"/>
  <c r="AP1115" i="6" s="1"/>
  <c r="AH1620" i="6"/>
  <c r="Y1620" i="6"/>
  <c r="AP1620" i="6" s="1"/>
  <c r="Y1819" i="6"/>
  <c r="AP1819" i="6" s="1"/>
  <c r="AH1819" i="6"/>
  <c r="AH1379" i="6"/>
  <c r="Y1379" i="6"/>
  <c r="AP1379" i="6" s="1"/>
  <c r="AI123" i="6"/>
  <c r="R1706" i="6"/>
  <c r="AI199" i="6"/>
  <c r="AH273" i="6"/>
  <c r="Y273" i="6"/>
  <c r="AP273" i="6" s="1"/>
  <c r="R1905" i="6"/>
  <c r="AH1809" i="6"/>
  <c r="Y1809" i="6"/>
  <c r="AP1809" i="6" s="1"/>
  <c r="AH862" i="6"/>
  <c r="Y862" i="6"/>
  <c r="AP862" i="6" s="1"/>
  <c r="Y416" i="6"/>
  <c r="AP416" i="6" s="1"/>
  <c r="AH416" i="6"/>
  <c r="AH543" i="6"/>
  <c r="Y543" i="6"/>
  <c r="AP543" i="6" s="1"/>
  <c r="AH906" i="6"/>
  <c r="Y906" i="6"/>
  <c r="AP906" i="6" s="1"/>
  <c r="AI757" i="6"/>
  <c r="AI244" i="6"/>
  <c r="R459" i="6"/>
  <c r="AH459" i="6"/>
  <c r="Y459" i="6"/>
  <c r="AP459" i="6" s="1"/>
  <c r="AI957" i="6"/>
  <c r="AH572" i="6"/>
  <c r="Y572" i="6"/>
  <c r="AP572" i="6" s="1"/>
  <c r="R497" i="6"/>
  <c r="AH497" i="6"/>
  <c r="Y497" i="6"/>
  <c r="AP497" i="6" s="1"/>
  <c r="R922" i="6"/>
  <c r="AH922" i="6"/>
  <c r="Y922" i="6"/>
  <c r="AP922" i="6" s="1"/>
  <c r="R1126" i="6"/>
  <c r="Y1126" i="6"/>
  <c r="AP1126" i="6" s="1"/>
  <c r="AH1126" i="6"/>
  <c r="R743" i="6"/>
  <c r="AH461" i="6"/>
  <c r="Y461" i="6"/>
  <c r="AP461" i="6" s="1"/>
  <c r="AH1410" i="6"/>
  <c r="Y1410" i="6"/>
  <c r="AP1410" i="6" s="1"/>
  <c r="AH1516" i="6"/>
  <c r="Y1516" i="6"/>
  <c r="AP1516" i="6" s="1"/>
  <c r="Y1772" i="6"/>
  <c r="AP1772" i="6" s="1"/>
  <c r="AH1772" i="6"/>
  <c r="Y680" i="6"/>
  <c r="AP680" i="6" s="1"/>
  <c r="AH680" i="6"/>
  <c r="AH1653" i="6"/>
  <c r="Y1653" i="6"/>
  <c r="AP1653" i="6" s="1"/>
  <c r="Y1780" i="6"/>
  <c r="AP1780" i="6" s="1"/>
  <c r="AH1780" i="6"/>
  <c r="R1364" i="6"/>
  <c r="AH1364" i="6"/>
  <c r="Y1364" i="6"/>
  <c r="AP1364" i="6" s="1"/>
  <c r="R1631" i="6"/>
  <c r="AI483" i="6"/>
  <c r="AI329" i="6"/>
  <c r="Y1087" i="6"/>
  <c r="AP1087" i="6" s="1"/>
  <c r="AH1087" i="6"/>
  <c r="Y1193" i="6"/>
  <c r="AP1193" i="6" s="1"/>
  <c r="AH1193" i="6"/>
  <c r="Y210" i="6"/>
  <c r="AP210" i="6" s="1"/>
  <c r="AH210" i="6"/>
  <c r="AH140" i="6"/>
  <c r="Y140" i="6"/>
  <c r="AP140" i="6" s="1"/>
  <c r="AI1848" i="6"/>
  <c r="Y1327" i="6"/>
  <c r="AP1327" i="6" s="1"/>
  <c r="AH1327" i="6"/>
  <c r="AI1611" i="6"/>
  <c r="R1305" i="6"/>
  <c r="AH1453" i="6"/>
  <c r="Y1453" i="6"/>
  <c r="AP1453" i="6" s="1"/>
  <c r="Y932" i="6"/>
  <c r="AP932" i="6" s="1"/>
  <c r="AH932" i="6"/>
  <c r="AH1127" i="6"/>
  <c r="Y1127" i="6"/>
  <c r="AP1127" i="6" s="1"/>
  <c r="R1338" i="6"/>
  <c r="AH1338" i="6"/>
  <c r="Y1338" i="6"/>
  <c r="AP1338" i="6" s="1"/>
  <c r="AH885" i="6"/>
  <c r="Y885" i="6"/>
  <c r="AP885" i="6" s="1"/>
  <c r="R29" i="6"/>
  <c r="AH29" i="6"/>
  <c r="Y29" i="6"/>
  <c r="AP29" i="6" s="1"/>
  <c r="AH475" i="6"/>
  <c r="Y475" i="6"/>
  <c r="AP475" i="6" s="1"/>
  <c r="R1076" i="6"/>
  <c r="Y1076" i="6"/>
  <c r="AP1076" i="6" s="1"/>
  <c r="AH1076" i="6"/>
  <c r="R1799" i="6"/>
  <c r="AH1799" i="6"/>
  <c r="Y1799" i="6"/>
  <c r="AP1799" i="6" s="1"/>
  <c r="AH1184" i="6"/>
  <c r="Y1184" i="6"/>
  <c r="AP1184" i="6" s="1"/>
  <c r="Y573" i="6"/>
  <c r="AP573" i="6" s="1"/>
  <c r="AH573" i="6"/>
  <c r="R25" i="6"/>
  <c r="Y1271" i="6"/>
  <c r="AP1271" i="6" s="1"/>
  <c r="AH1271" i="6"/>
  <c r="AH1089" i="6"/>
  <c r="Y1089" i="6"/>
  <c r="AP1089" i="6" s="1"/>
  <c r="AH508" i="6"/>
  <c r="Y508" i="6"/>
  <c r="AP508" i="6" s="1"/>
  <c r="AI262" i="6"/>
  <c r="AH1719" i="6"/>
  <c r="Y1719" i="6"/>
  <c r="AP1719" i="6" s="1"/>
  <c r="Y1308" i="6"/>
  <c r="AP1308" i="6" s="1"/>
  <c r="AH1308" i="6"/>
  <c r="AH628" i="6"/>
  <c r="Y628" i="6"/>
  <c r="AP628" i="6" s="1"/>
  <c r="AH691" i="6"/>
  <c r="Y691" i="6"/>
  <c r="AP691" i="6" s="1"/>
  <c r="AI1407" i="6"/>
  <c r="Y1760" i="6"/>
  <c r="AP1760" i="6" s="1"/>
  <c r="AH1760" i="6"/>
  <c r="Y1150" i="6"/>
  <c r="AP1150" i="6" s="1"/>
  <c r="AH1150" i="6"/>
  <c r="AH1757" i="6"/>
  <c r="Y1757" i="6"/>
  <c r="AP1757" i="6" s="1"/>
  <c r="AI122" i="6"/>
  <c r="AH630" i="6"/>
  <c r="Y630" i="6"/>
  <c r="AP630" i="6" s="1"/>
  <c r="AH1431" i="6"/>
  <c r="Y1431" i="6"/>
  <c r="AP1431" i="6" s="1"/>
  <c r="AI446" i="6"/>
  <c r="AH1109" i="6"/>
  <c r="Y1109" i="6"/>
  <c r="AP1109" i="6" s="1"/>
  <c r="Y431" i="6"/>
  <c r="AP431" i="6" s="1"/>
  <c r="AH431" i="6"/>
  <c r="AH1067" i="6"/>
  <c r="Y1067" i="6"/>
  <c r="AP1067" i="6" s="1"/>
  <c r="AH423" i="6"/>
  <c r="Y423" i="6"/>
  <c r="AP423" i="6" s="1"/>
  <c r="AH948" i="6"/>
  <c r="Y948" i="6"/>
  <c r="AP948" i="6" s="1"/>
  <c r="AH1733" i="6"/>
  <c r="Y1733" i="6"/>
  <c r="AP1733" i="6" s="1"/>
  <c r="AH641" i="6"/>
  <c r="Y641" i="6"/>
  <c r="AP641" i="6" s="1"/>
  <c r="Y67" i="6"/>
  <c r="AP67" i="6" s="1"/>
  <c r="AH67" i="6"/>
  <c r="AH1028" i="6"/>
  <c r="Y1028" i="6"/>
  <c r="AP1028" i="6" s="1"/>
  <c r="R1892" i="6"/>
  <c r="Y1814" i="6"/>
  <c r="AP1814" i="6" s="1"/>
  <c r="AH1814" i="6"/>
  <c r="AH1110" i="6"/>
  <c r="Y1110" i="6"/>
  <c r="AP1110" i="6" s="1"/>
  <c r="Y1483" i="6"/>
  <c r="AP1483" i="6" s="1"/>
  <c r="AH1483" i="6"/>
  <c r="AH1762" i="6"/>
  <c r="Y1762" i="6"/>
  <c r="AP1762" i="6" s="1"/>
  <c r="AI1670" i="6"/>
  <c r="R1897" i="6"/>
  <c r="AH579" i="6"/>
  <c r="Y579" i="6"/>
  <c r="AP579" i="6" s="1"/>
  <c r="AH1246" i="6"/>
  <c r="Y1246" i="6"/>
  <c r="AP1246" i="6" s="1"/>
  <c r="Y243" i="6"/>
  <c r="AP243" i="6" s="1"/>
  <c r="AH243" i="6"/>
  <c r="Y455" i="6"/>
  <c r="AP455" i="6" s="1"/>
  <c r="AH455" i="6"/>
  <c r="AH165" i="6"/>
  <c r="Y165" i="6"/>
  <c r="AP165" i="6" s="1"/>
  <c r="AH989" i="6"/>
  <c r="Y989" i="6"/>
  <c r="AP989" i="6" s="1"/>
  <c r="Y286" i="6"/>
  <c r="AP286" i="6" s="1"/>
  <c r="AH286" i="6"/>
  <c r="AH324" i="6"/>
  <c r="Y324" i="6"/>
  <c r="AP324" i="6" s="1"/>
  <c r="AH458" i="6"/>
  <c r="Y458" i="6"/>
  <c r="AP458" i="6" s="1"/>
  <c r="AH217" i="6"/>
  <c r="Y217" i="6"/>
  <c r="AP217" i="6" s="1"/>
  <c r="AH1536" i="6"/>
  <c r="Y1536" i="6"/>
  <c r="AP1536" i="6" s="1"/>
  <c r="AH773" i="6"/>
  <c r="Y773" i="6"/>
  <c r="AP773" i="6" s="1"/>
  <c r="AH173" i="6"/>
  <c r="Y173" i="6"/>
  <c r="AP173" i="6" s="1"/>
  <c r="Y1160" i="6"/>
  <c r="AP1160" i="6" s="1"/>
  <c r="AH1160" i="6"/>
  <c r="Y1622" i="6"/>
  <c r="AP1622" i="6" s="1"/>
  <c r="AH1622" i="6"/>
  <c r="AH388" i="6"/>
  <c r="Y388" i="6"/>
  <c r="AP388" i="6" s="1"/>
  <c r="AH1873" i="6"/>
  <c r="Y1873" i="6"/>
  <c r="AP1873" i="6" s="1"/>
  <c r="AH1522" i="6"/>
  <c r="Y1522" i="6"/>
  <c r="AP1522" i="6" s="1"/>
  <c r="Y695" i="6"/>
  <c r="AP695" i="6" s="1"/>
  <c r="AH695" i="6"/>
  <c r="Y821" i="6"/>
  <c r="AP821" i="6" s="1"/>
  <c r="AH821" i="6"/>
  <c r="AH618" i="6"/>
  <c r="Y618" i="6"/>
  <c r="AP618" i="6" s="1"/>
  <c r="R156" i="6"/>
  <c r="R581" i="6"/>
  <c r="R79" i="6"/>
  <c r="Y79" i="6"/>
  <c r="AP79" i="6" s="1"/>
  <c r="AH79" i="6"/>
  <c r="R1906" i="6"/>
  <c r="AH893" i="6"/>
  <c r="Y893" i="6"/>
  <c r="AP893" i="6" s="1"/>
  <c r="AH959" i="6"/>
  <c r="Y959" i="6"/>
  <c r="AP959" i="6" s="1"/>
  <c r="R1134" i="6"/>
  <c r="Y1134" i="6"/>
  <c r="AP1134" i="6" s="1"/>
  <c r="AH1134" i="6"/>
  <c r="R69" i="6"/>
  <c r="AH69" i="6"/>
  <c r="Y69" i="6"/>
  <c r="AP69" i="6" s="1"/>
  <c r="AH253" i="6"/>
  <c r="Y253" i="6"/>
  <c r="AP253" i="6" s="1"/>
  <c r="AH1167" i="6"/>
  <c r="Y1167" i="6"/>
  <c r="AP1167" i="6" s="1"/>
  <c r="AH454" i="6"/>
  <c r="Y454" i="6"/>
  <c r="AP454" i="6" s="1"/>
  <c r="AH464" i="6"/>
  <c r="Y464" i="6"/>
  <c r="AP464" i="6" s="1"/>
  <c r="AI367" i="6"/>
  <c r="AI1446" i="6"/>
  <c r="R1426" i="6"/>
  <c r="R1256" i="6"/>
  <c r="AH1256" i="6"/>
  <c r="Y1256" i="6"/>
  <c r="AP1256" i="6" s="1"/>
  <c r="AI1705" i="6"/>
  <c r="R512" i="6"/>
  <c r="AH1755" i="6"/>
  <c r="Y1755" i="6"/>
  <c r="AP1755" i="6" s="1"/>
  <c r="AI362" i="6"/>
  <c r="Y485" i="6"/>
  <c r="AP485" i="6" s="1"/>
  <c r="AH485" i="6"/>
  <c r="Y737" i="6"/>
  <c r="AP737" i="6" s="1"/>
  <c r="AH737" i="6"/>
  <c r="AH1616" i="6"/>
  <c r="Y1616" i="6"/>
  <c r="AP1616" i="6" s="1"/>
  <c r="AH1607" i="6"/>
  <c r="Y1607" i="6"/>
  <c r="AP1607" i="6" s="1"/>
  <c r="Y1355" i="6"/>
  <c r="AP1355" i="6" s="1"/>
  <c r="AH1355" i="6"/>
  <c r="Y1478" i="6"/>
  <c r="AP1478" i="6" s="1"/>
  <c r="AH1478" i="6"/>
  <c r="AH1575" i="6"/>
  <c r="Y1575" i="6"/>
  <c r="AP1575" i="6" s="1"/>
  <c r="AI1241" i="6"/>
  <c r="AH392" i="6"/>
  <c r="Y392" i="6"/>
  <c r="AP392" i="6" s="1"/>
  <c r="AI469" i="6"/>
  <c r="AI557" i="6"/>
  <c r="R33" i="6"/>
  <c r="R1881" i="6"/>
  <c r="AI456" i="6"/>
  <c r="R1182" i="6"/>
  <c r="AH1182" i="6"/>
  <c r="Y1182" i="6"/>
  <c r="AP1182" i="6" s="1"/>
  <c r="AH798" i="6"/>
  <c r="Y798" i="6"/>
  <c r="AP798" i="6" s="1"/>
  <c r="AH294" i="6"/>
  <c r="Y294" i="6"/>
  <c r="AP294" i="6" s="1"/>
  <c r="AI781" i="6"/>
  <c r="AH1443" i="6"/>
  <c r="Y1443" i="6"/>
  <c r="AP1443" i="6" s="1"/>
  <c r="AI185" i="6"/>
  <c r="AH1284" i="6"/>
  <c r="Y1284" i="6"/>
  <c r="AP1284" i="6" s="1"/>
  <c r="AH1289" i="6"/>
  <c r="Y1289" i="6"/>
  <c r="AP1289" i="6" s="1"/>
  <c r="AH1798" i="6"/>
  <c r="Y1798" i="6"/>
  <c r="AP1798" i="6" s="1"/>
  <c r="AH205" i="6"/>
  <c r="Y205" i="6"/>
  <c r="AP205" i="6" s="1"/>
  <c r="AI1170" i="6"/>
  <c r="AH139" i="6"/>
  <c r="Y139" i="6"/>
  <c r="AP139" i="6" s="1"/>
  <c r="R1551" i="6"/>
  <c r="R1070" i="6"/>
  <c r="AH1070" i="6"/>
  <c r="Y1070" i="6"/>
  <c r="AP1070" i="6" s="1"/>
  <c r="AI1492" i="6"/>
  <c r="AI1818" i="6"/>
  <c r="R545" i="6"/>
  <c r="AI250" i="6"/>
  <c r="AI63" i="6"/>
  <c r="Y1048" i="6"/>
  <c r="AP1048" i="6" s="1"/>
  <c r="AH1048" i="6"/>
  <c r="Y269" i="6"/>
  <c r="AP269" i="6" s="1"/>
  <c r="AH269" i="6"/>
  <c r="AI1206" i="6"/>
  <c r="AI1270" i="6"/>
  <c r="AI593" i="6"/>
  <c r="R1277" i="6"/>
  <c r="Y1277" i="6"/>
  <c r="AP1277" i="6" s="1"/>
  <c r="AH1277" i="6"/>
  <c r="R36" i="6"/>
  <c r="AH36" i="6"/>
  <c r="Y36" i="6"/>
  <c r="AP36" i="6" s="1"/>
  <c r="AI111" i="6"/>
  <c r="R344" i="6"/>
  <c r="Y344" i="6"/>
  <c r="AP344" i="6" s="1"/>
  <c r="AH344" i="6"/>
  <c r="R1542" i="6"/>
  <c r="AH1542" i="6"/>
  <c r="Y1542" i="6"/>
  <c r="AP1542" i="6" s="1"/>
  <c r="R1638" i="6"/>
  <c r="AH1638" i="6"/>
  <c r="Y1638" i="6"/>
  <c r="AP1638" i="6" s="1"/>
  <c r="R1800" i="6"/>
  <c r="AH1800" i="6"/>
  <c r="Y1800" i="6"/>
  <c r="AP1800" i="6" s="1"/>
  <c r="R1279" i="6"/>
  <c r="Y1279" i="6"/>
  <c r="AP1279" i="6" s="1"/>
  <c r="AH1279" i="6"/>
  <c r="AI810" i="6"/>
  <c r="AI1119" i="6"/>
  <c r="AI765" i="6"/>
  <c r="R1773" i="6"/>
  <c r="Y1773" i="6"/>
  <c r="AP1773" i="6" s="1"/>
  <c r="AH1773" i="6"/>
  <c r="AI264" i="6"/>
  <c r="R213" i="6"/>
  <c r="AH213" i="6"/>
  <c r="Y213" i="6"/>
  <c r="AP213" i="6" s="1"/>
  <c r="AI696" i="6"/>
  <c r="R1850" i="6"/>
  <c r="AI713" i="6"/>
  <c r="AI791" i="6"/>
  <c r="R1021" i="6"/>
  <c r="AH1021" i="6"/>
  <c r="Y1021" i="6"/>
  <c r="AP1021" i="6" s="1"/>
  <c r="AI1209" i="6"/>
  <c r="R604" i="6"/>
  <c r="AH604" i="6"/>
  <c r="Y604" i="6"/>
  <c r="AP604" i="6" s="1"/>
  <c r="R802" i="6"/>
  <c r="Y802" i="6"/>
  <c r="AP802" i="6" s="1"/>
  <c r="AH802" i="6"/>
  <c r="R1002" i="6"/>
  <c r="AH1002" i="6"/>
  <c r="Y1002" i="6"/>
  <c r="AP1002" i="6" s="1"/>
  <c r="R1393" i="6"/>
  <c r="Y1393" i="6"/>
  <c r="AP1393" i="6" s="1"/>
  <c r="AH1393" i="6"/>
  <c r="R844" i="6"/>
  <c r="AH844" i="6"/>
  <c r="Y844" i="6"/>
  <c r="AP844" i="6" s="1"/>
  <c r="AI1497" i="6"/>
  <c r="AI657" i="6"/>
  <c r="R772" i="6"/>
  <c r="AH772" i="6"/>
  <c r="Y772" i="6"/>
  <c r="AP772" i="6" s="1"/>
  <c r="AI223" i="6"/>
  <c r="AI236" i="6"/>
  <c r="R277" i="6"/>
  <c r="AI453" i="6"/>
  <c r="R753" i="6"/>
  <c r="Y753" i="6"/>
  <c r="AP753" i="6" s="1"/>
  <c r="AH753" i="6"/>
  <c r="R527" i="6"/>
  <c r="Y527" i="6"/>
  <c r="AP527" i="6" s="1"/>
  <c r="AH527" i="6"/>
  <c r="R679" i="6"/>
  <c r="AH679" i="6"/>
  <c r="Y679" i="6"/>
  <c r="AP679" i="6" s="1"/>
  <c r="R992" i="6"/>
  <c r="AH992" i="6"/>
  <c r="Y992" i="6"/>
  <c r="AP992" i="6" s="1"/>
  <c r="AI1656" i="6"/>
  <c r="R1342" i="6"/>
  <c r="AH1342" i="6"/>
  <c r="Y1342" i="6"/>
  <c r="AP1342" i="6" s="1"/>
  <c r="R1027" i="6"/>
  <c r="Y1027" i="6"/>
  <c r="AP1027" i="6" s="1"/>
  <c r="AH1027" i="6"/>
  <c r="R1466" i="6"/>
  <c r="Y1466" i="6"/>
  <c r="AP1466" i="6" s="1"/>
  <c r="AH1466" i="6"/>
  <c r="R1290" i="6"/>
  <c r="AH1290" i="6"/>
  <c r="Y1290" i="6"/>
  <c r="AP1290" i="6" s="1"/>
  <c r="AI335" i="6"/>
  <c r="AH1114" i="6"/>
  <c r="Y1114" i="6"/>
  <c r="AP1114" i="6" s="1"/>
  <c r="Y799" i="6"/>
  <c r="AP799" i="6" s="1"/>
  <c r="AH799" i="6"/>
  <c r="AH1930" i="6"/>
  <c r="Y1930" i="6"/>
  <c r="AP1930" i="6" s="1"/>
  <c r="Y1931" i="6"/>
  <c r="AP1931" i="6" s="1"/>
  <c r="AH1931" i="6"/>
  <c r="AH1971" i="6"/>
  <c r="Y1971" i="6"/>
  <c r="AP1971" i="6" s="1"/>
  <c r="AH1998" i="6"/>
  <c r="Y1998" i="6"/>
  <c r="AP1998" i="6" s="1"/>
  <c r="AH1052" i="6"/>
  <c r="Y1052" i="6"/>
  <c r="AP1052" i="6" s="1"/>
  <c r="AH1743" i="6"/>
  <c r="Y1743" i="6"/>
  <c r="AP1743" i="6" s="1"/>
  <c r="Y1795" i="6"/>
  <c r="AP1795" i="6" s="1"/>
  <c r="AH1795" i="6"/>
  <c r="AH127" i="6"/>
  <c r="Y127" i="6"/>
  <c r="AP127" i="6" s="1"/>
  <c r="AH1168" i="6"/>
  <c r="Y1168" i="6"/>
  <c r="AP1168" i="6" s="1"/>
  <c r="AH1240" i="6"/>
  <c r="Y1240" i="6"/>
  <c r="AP1240" i="6" s="1"/>
  <c r="AH1862" i="6"/>
  <c r="Y1862" i="6"/>
  <c r="AP1862" i="6" s="1"/>
  <c r="Y1715" i="6"/>
  <c r="AP1715" i="6" s="1"/>
  <c r="AH1715" i="6"/>
  <c r="AH1887" i="6"/>
  <c r="Y1887" i="6"/>
  <c r="AP1887" i="6" s="1"/>
  <c r="AH292" i="6"/>
  <c r="Y292" i="6"/>
  <c r="AP292" i="6" s="1"/>
  <c r="Y153" i="6"/>
  <c r="AP153" i="6" s="1"/>
  <c r="AH153" i="6"/>
  <c r="AH1387" i="6"/>
  <c r="Y1387" i="6"/>
  <c r="AP1387" i="6" s="1"/>
  <c r="Y1822" i="6"/>
  <c r="AP1822" i="6" s="1"/>
  <c r="AH1822" i="6"/>
  <c r="AH43" i="6"/>
  <c r="Y43" i="6"/>
  <c r="AP43" i="6" s="1"/>
  <c r="AH1077" i="6"/>
  <c r="Y1077" i="6"/>
  <c r="AP1077" i="6" s="1"/>
  <c r="AH1188" i="6"/>
  <c r="Y1188" i="6"/>
  <c r="AP1188" i="6" s="1"/>
  <c r="Y115" i="6"/>
  <c r="AP115" i="6" s="1"/>
  <c r="AH115" i="6"/>
  <c r="AH1596" i="6"/>
  <c r="Y1596" i="6"/>
  <c r="AP1596" i="6" s="1"/>
  <c r="AH1624" i="6"/>
  <c r="Y1624" i="6"/>
  <c r="AP1624" i="6" s="1"/>
  <c r="Y308" i="6"/>
  <c r="AP308" i="6" s="1"/>
  <c r="AH308" i="6"/>
  <c r="AH1613" i="6"/>
  <c r="Y1613" i="6"/>
  <c r="AP1613" i="6" s="1"/>
  <c r="Y109" i="6"/>
  <c r="AP109" i="6" s="1"/>
  <c r="AH109" i="6"/>
  <c r="AH688" i="6"/>
  <c r="Y688" i="6"/>
  <c r="AP688" i="6" s="1"/>
  <c r="AH1675" i="6"/>
  <c r="Y1675" i="6"/>
  <c r="AP1675" i="6" s="1"/>
  <c r="AH1000" i="6"/>
  <c r="Y1000" i="6"/>
  <c r="AP1000" i="6" s="1"/>
  <c r="Y1423" i="6"/>
  <c r="AP1423" i="6" s="1"/>
  <c r="AH1423" i="6"/>
  <c r="Y1523" i="6"/>
  <c r="AP1523" i="6" s="1"/>
  <c r="AH1523" i="6"/>
  <c r="AH955" i="6"/>
  <c r="Y955" i="6"/>
  <c r="AP955" i="6" s="1"/>
  <c r="Y1803" i="6"/>
  <c r="AP1803" i="6" s="1"/>
  <c r="AH1803" i="6"/>
  <c r="Y1690" i="6"/>
  <c r="AP1690" i="6" s="1"/>
  <c r="AH1690" i="6"/>
  <c r="AH1155" i="6"/>
  <c r="Y1155" i="6"/>
  <c r="AP1155" i="6" s="1"/>
  <c r="Y265" i="6"/>
  <c r="AP265" i="6" s="1"/>
  <c r="AH265" i="6"/>
  <c r="AH1794" i="6"/>
  <c r="Y1794" i="6"/>
  <c r="AP1794" i="6" s="1"/>
  <c r="AH1845" i="6"/>
  <c r="Y1845" i="6"/>
  <c r="AP1845" i="6" s="1"/>
  <c r="Y514" i="6"/>
  <c r="AP514" i="6" s="1"/>
  <c r="AH514" i="6"/>
  <c r="Y539" i="6"/>
  <c r="AP539" i="6" s="1"/>
  <c r="AH539" i="6"/>
  <c r="Y1647" i="6"/>
  <c r="AP1647" i="6" s="1"/>
  <c r="AH1647" i="6"/>
  <c r="AH863" i="6"/>
  <c r="Y863" i="6"/>
  <c r="AP863" i="6" s="1"/>
  <c r="AH1737" i="6"/>
  <c r="Y1737" i="6"/>
  <c r="AP1737" i="6" s="1"/>
  <c r="AH1319" i="6"/>
  <c r="Y1319" i="6"/>
  <c r="AP1319" i="6" s="1"/>
  <c r="Y777" i="6"/>
  <c r="AP777" i="6" s="1"/>
  <c r="AH777" i="6"/>
  <c r="AH1504" i="6"/>
  <c r="Y1504" i="6"/>
  <c r="AP1504" i="6" s="1"/>
  <c r="AH1060" i="6"/>
  <c r="Y1060" i="6"/>
  <c r="AP1060" i="6" s="1"/>
  <c r="AH1871" i="6"/>
  <c r="Y1871" i="6"/>
  <c r="AP1871" i="6" s="1"/>
  <c r="AH985" i="6"/>
  <c r="Y985" i="6"/>
  <c r="AP985" i="6" s="1"/>
  <c r="Y787" i="6"/>
  <c r="AP787" i="6" s="1"/>
  <c r="AH787" i="6"/>
  <c r="Y1343" i="6"/>
  <c r="AP1343" i="6" s="1"/>
  <c r="AH1343" i="6"/>
  <c r="AH1634" i="6"/>
  <c r="Y1634" i="6"/>
  <c r="AP1634" i="6" s="1"/>
  <c r="AH347" i="6"/>
  <c r="Y347" i="6"/>
  <c r="AP347" i="6" s="1"/>
  <c r="AH951" i="6"/>
  <c r="Y951" i="6"/>
  <c r="AP951" i="6" s="1"/>
  <c r="Y365" i="6"/>
  <c r="AP365" i="6" s="1"/>
  <c r="AH365" i="6"/>
  <c r="Y1107" i="6"/>
  <c r="AP1107" i="6" s="1"/>
  <c r="AH1107" i="6"/>
  <c r="AH150" i="6"/>
  <c r="Y150" i="6"/>
  <c r="AP150" i="6" s="1"/>
  <c r="Y180" i="6"/>
  <c r="AP180" i="6" s="1"/>
  <c r="AH180" i="6"/>
  <c r="AH587" i="6"/>
  <c r="Y587" i="6"/>
  <c r="AP587" i="6" s="1"/>
  <c r="AH1434" i="6"/>
  <c r="Y1434" i="6"/>
  <c r="AP1434" i="6" s="1"/>
  <c r="Y565" i="6"/>
  <c r="AP565" i="6" s="1"/>
  <c r="AH565" i="6"/>
  <c r="AH46" i="6"/>
  <c r="Y46" i="6"/>
  <c r="AP46" i="6" s="1"/>
  <c r="Y1368" i="6"/>
  <c r="AP1368" i="6" s="1"/>
  <c r="AH1368" i="6"/>
  <c r="AH859" i="6"/>
  <c r="Y859" i="6"/>
  <c r="AP859" i="6" s="1"/>
  <c r="AH1880" i="6"/>
  <c r="Y1880" i="6"/>
  <c r="AP1880" i="6" s="1"/>
  <c r="AH1671" i="6"/>
  <c r="Y1671" i="6"/>
  <c r="AP1671" i="6" s="1"/>
  <c r="Y1024" i="6"/>
  <c r="AP1024" i="6" s="1"/>
  <c r="AH1024" i="6"/>
  <c r="AH212" i="6"/>
  <c r="Y212" i="6"/>
  <c r="AP212" i="6" s="1"/>
  <c r="AH161" i="6"/>
  <c r="Y161" i="6"/>
  <c r="AP161" i="6" s="1"/>
  <c r="AH1161" i="6"/>
  <c r="Y1161" i="6"/>
  <c r="AP1161" i="6" s="1"/>
  <c r="AH1593" i="6"/>
  <c r="Y1593" i="6"/>
  <c r="AP1593" i="6" s="1"/>
  <c r="Y504" i="6"/>
  <c r="AP504" i="6" s="1"/>
  <c r="AH504" i="6"/>
  <c r="AH396" i="6"/>
  <c r="Y396" i="6"/>
  <c r="AP396" i="6" s="1"/>
  <c r="AH1521" i="6"/>
  <c r="Y1521" i="6"/>
  <c r="AP1521" i="6" s="1"/>
  <c r="AH892" i="6"/>
  <c r="Y892" i="6"/>
  <c r="AP892" i="6" s="1"/>
  <c r="AH1637" i="6"/>
  <c r="Y1637" i="6"/>
  <c r="AP1637" i="6" s="1"/>
  <c r="AH1220" i="6"/>
  <c r="Y1220" i="6"/>
  <c r="AP1220" i="6" s="1"/>
  <c r="AH1580" i="6"/>
  <c r="Y1580" i="6"/>
  <c r="AP1580" i="6" s="1"/>
  <c r="Y405" i="6"/>
  <c r="AP405" i="6" s="1"/>
  <c r="AH405" i="6"/>
  <c r="AH973" i="6"/>
  <c r="Y973" i="6"/>
  <c r="AP973" i="6" s="1"/>
  <c r="AH652" i="6"/>
  <c r="Y652" i="6"/>
  <c r="AP652" i="6" s="1"/>
  <c r="Y1749" i="6"/>
  <c r="AP1749" i="6" s="1"/>
  <c r="AH1749" i="6"/>
  <c r="AH646" i="6"/>
  <c r="Y646" i="6"/>
  <c r="AP646" i="6" s="1"/>
  <c r="Y603" i="6"/>
  <c r="AP603" i="6" s="1"/>
  <c r="AH603" i="6"/>
  <c r="AH1452" i="6"/>
  <c r="Y1452" i="6"/>
  <c r="AP1452" i="6" s="1"/>
  <c r="AH1662" i="6"/>
  <c r="Y1662" i="6"/>
  <c r="AP1662" i="6" s="1"/>
  <c r="AH612" i="6"/>
  <c r="Y612" i="6"/>
  <c r="AP612" i="6" s="1"/>
  <c r="AH968" i="6"/>
  <c r="Y968" i="6"/>
  <c r="AP968" i="6" s="1"/>
  <c r="AH1599" i="6"/>
  <c r="Y1599" i="6"/>
  <c r="AP1599" i="6" s="1"/>
  <c r="AH1235" i="6"/>
  <c r="Y1235" i="6"/>
  <c r="AP1235" i="6" s="1"/>
  <c r="AH940" i="6"/>
  <c r="Y940" i="6"/>
  <c r="AP940" i="6" s="1"/>
  <c r="Y650" i="6"/>
  <c r="AP650" i="6" s="1"/>
  <c r="AH650" i="6"/>
  <c r="AH1250" i="6"/>
  <c r="Y1250" i="6"/>
  <c r="AP1250" i="6" s="1"/>
  <c r="AH1885" i="6"/>
  <c r="Y1885" i="6"/>
  <c r="AP1885" i="6" s="1"/>
  <c r="AH85" i="6"/>
  <c r="Y85" i="6"/>
  <c r="AP85" i="6" s="1"/>
  <c r="Y1846" i="6"/>
  <c r="AP1846" i="6" s="1"/>
  <c r="AH1846" i="6"/>
  <c r="AH1796" i="6"/>
  <c r="Y1796" i="6"/>
  <c r="AP1796" i="6" s="1"/>
  <c r="AH385" i="6"/>
  <c r="Y385" i="6"/>
  <c r="AP385" i="6" s="1"/>
  <c r="Y1664" i="6"/>
  <c r="AP1664" i="6" s="1"/>
  <c r="AH1664" i="6"/>
  <c r="Y1725" i="6"/>
  <c r="AP1725" i="6" s="1"/>
  <c r="AH1725" i="6"/>
  <c r="AH340" i="6"/>
  <c r="Y340" i="6"/>
  <c r="AP340" i="6" s="1"/>
  <c r="AH1409" i="6"/>
  <c r="Y1409" i="6"/>
  <c r="AP1409" i="6" s="1"/>
  <c r="Y1878" i="6"/>
  <c r="AP1878" i="6" s="1"/>
  <c r="AH1878" i="6"/>
  <c r="Y74" i="6"/>
  <c r="AP74" i="6" s="1"/>
  <c r="AH74" i="6"/>
  <c r="AH1574" i="6"/>
  <c r="Y1574" i="6"/>
  <c r="AP1574" i="6" s="1"/>
  <c r="AH538" i="6"/>
  <c r="Y538" i="6"/>
  <c r="AP538" i="6" s="1"/>
  <c r="AH1143" i="6"/>
  <c r="Y1143" i="6"/>
  <c r="AP1143" i="6" s="1"/>
  <c r="Y1639" i="6"/>
  <c r="AP1639" i="6" s="1"/>
  <c r="AH1639" i="6"/>
  <c r="Y1740" i="6"/>
  <c r="AP1740" i="6" s="1"/>
  <c r="AH1740" i="6"/>
  <c r="Y1650" i="6"/>
  <c r="AP1650" i="6" s="1"/>
  <c r="AH1650" i="6"/>
  <c r="AH309" i="6"/>
  <c r="Y309" i="6"/>
  <c r="AP309" i="6" s="1"/>
  <c r="AH1457" i="6"/>
  <c r="Y1457" i="6"/>
  <c r="AP1457" i="6" s="1"/>
  <c r="Y1230" i="6"/>
  <c r="AP1230" i="6" s="1"/>
  <c r="AH1230" i="6"/>
  <c r="AH271" i="6"/>
  <c r="Y271" i="6"/>
  <c r="AP271" i="6" s="1"/>
  <c r="AH876" i="6"/>
  <c r="Y876" i="6"/>
  <c r="AP876" i="6" s="1"/>
  <c r="AH1318" i="6"/>
  <c r="Y1318" i="6"/>
  <c r="AP1318" i="6" s="1"/>
  <c r="AH586" i="6"/>
  <c r="Y586" i="6"/>
  <c r="AP586" i="6" s="1"/>
  <c r="AH1904" i="6"/>
  <c r="Y1904" i="6"/>
  <c r="AP1904" i="6" s="1"/>
  <c r="Y105" i="6"/>
  <c r="AP105" i="6" s="1"/>
  <c r="AH105" i="6"/>
  <c r="AH345" i="6"/>
  <c r="Y345" i="6"/>
  <c r="AP345" i="6" s="1"/>
  <c r="AH511" i="6"/>
  <c r="Y511" i="6"/>
  <c r="AP511" i="6" s="1"/>
  <c r="AH206" i="6"/>
  <c r="Y206" i="6"/>
  <c r="AP206" i="6" s="1"/>
  <c r="AH1732" i="6"/>
  <c r="Y1732" i="6"/>
  <c r="AP1732" i="6" s="1"/>
  <c r="Y142" i="6"/>
  <c r="AP142" i="6" s="1"/>
  <c r="AH142" i="6"/>
  <c r="Y1268" i="6"/>
  <c r="AP1268" i="6" s="1"/>
  <c r="AH1268" i="6"/>
  <c r="R1552" i="6"/>
  <c r="Y1144" i="6"/>
  <c r="AP1144" i="6" s="1"/>
  <c r="AH1144" i="6"/>
  <c r="Y1190" i="6"/>
  <c r="AP1190" i="6" s="1"/>
  <c r="AH1190" i="6"/>
  <c r="Y750" i="6"/>
  <c r="AP750" i="6" s="1"/>
  <c r="AH750" i="6"/>
  <c r="AH1556" i="6"/>
  <c r="Y1556" i="6"/>
  <c r="AP1556" i="6" s="1"/>
  <c r="AH1864" i="6"/>
  <c r="Y1864" i="6"/>
  <c r="AP1864" i="6" s="1"/>
  <c r="AH1437" i="6"/>
  <c r="Y1437" i="6"/>
  <c r="AP1437" i="6" s="1"/>
  <c r="AH1091" i="6"/>
  <c r="Y1091" i="6"/>
  <c r="AP1091" i="6" s="1"/>
  <c r="AH1286" i="6"/>
  <c r="Y1286" i="6"/>
  <c r="AP1286" i="6" s="1"/>
  <c r="AH1005" i="6"/>
  <c r="Y1005" i="6"/>
  <c r="AP1005" i="6" s="1"/>
  <c r="AH189" i="6"/>
  <c r="Y189" i="6"/>
  <c r="AP189" i="6" s="1"/>
  <c r="Y40" i="6"/>
  <c r="AP40" i="6" s="1"/>
  <c r="AH40" i="6"/>
  <c r="Y1043" i="6"/>
  <c r="AP1043" i="6" s="1"/>
  <c r="AH1043" i="6"/>
  <c r="Y164" i="6"/>
  <c r="AP164" i="6" s="1"/>
  <c r="AH164" i="6"/>
  <c r="AH608" i="6"/>
  <c r="Y608" i="6"/>
  <c r="AP608" i="6" s="1"/>
  <c r="AH984" i="6"/>
  <c r="Y984" i="6"/>
  <c r="AP984" i="6" s="1"/>
  <c r="AH1145" i="6"/>
  <c r="Y1145" i="6"/>
  <c r="AP1145" i="6" s="1"/>
  <c r="AH1627" i="6"/>
  <c r="Y1627" i="6"/>
  <c r="AP1627" i="6" s="1"/>
  <c r="AH1137" i="6"/>
  <c r="Y1137" i="6"/>
  <c r="AP1137" i="6" s="1"/>
  <c r="AH1672" i="6"/>
  <c r="Y1672" i="6"/>
  <c r="AP1672" i="6" s="1"/>
  <c r="Y1909" i="6"/>
  <c r="AP1909" i="6" s="1"/>
  <c r="AH1909" i="6"/>
  <c r="AH879" i="6"/>
  <c r="Y879" i="6"/>
  <c r="AP879" i="6" s="1"/>
  <c r="AH1030" i="6"/>
  <c r="Y1030" i="6"/>
  <c r="AP1030" i="6" s="1"/>
  <c r="AH218" i="6"/>
  <c r="Y218" i="6"/>
  <c r="AP218" i="6" s="1"/>
  <c r="AH187" i="6"/>
  <c r="Y187" i="6"/>
  <c r="AP187" i="6" s="1"/>
  <c r="AH524" i="6"/>
  <c r="Y524" i="6"/>
  <c r="AP524" i="6" s="1"/>
  <c r="AH484" i="6"/>
  <c r="Y484" i="6"/>
  <c r="AP484" i="6" s="1"/>
  <c r="Y969" i="6"/>
  <c r="AP969" i="6" s="1"/>
  <c r="AH969" i="6"/>
  <c r="Y390" i="6"/>
  <c r="AP390" i="6" s="1"/>
  <c r="AH390" i="6"/>
  <c r="AH1335" i="6"/>
  <c r="Y1335" i="6"/>
  <c r="AP1335" i="6" s="1"/>
  <c r="AH690" i="6"/>
  <c r="Y690" i="6"/>
  <c r="AP690" i="6" s="1"/>
  <c r="Y131" i="6"/>
  <c r="AP131" i="6" s="1"/>
  <c r="AH131" i="6"/>
  <c r="AH472" i="6"/>
  <c r="Y472" i="6"/>
  <c r="AP472" i="6" s="1"/>
  <c r="R1540" i="6"/>
  <c r="AH1210" i="6"/>
  <c r="Y1210" i="6"/>
  <c r="AP1210" i="6" s="1"/>
  <c r="Y548" i="6"/>
  <c r="AP548" i="6" s="1"/>
  <c r="AH548" i="6"/>
  <c r="AH307" i="6"/>
  <c r="Y307" i="6"/>
  <c r="AP307" i="6" s="1"/>
  <c r="AH677" i="6"/>
  <c r="Y677" i="6"/>
  <c r="AP677" i="6" s="1"/>
  <c r="AH1786" i="6"/>
  <c r="Y1786" i="6"/>
  <c r="AP1786" i="6" s="1"/>
  <c r="AH94" i="6"/>
  <c r="Y94" i="6"/>
  <c r="AP94" i="6" s="1"/>
  <c r="AH708" i="6"/>
  <c r="Y708" i="6"/>
  <c r="AP708" i="6" s="1"/>
  <c r="AH1079" i="6"/>
  <c r="Y1079" i="6"/>
  <c r="AP1079" i="6" s="1"/>
  <c r="AH317" i="6"/>
  <c r="Y317" i="6"/>
  <c r="AP317" i="6" s="1"/>
  <c r="AH1659" i="6"/>
  <c r="Y1659" i="6"/>
  <c r="AP1659" i="6" s="1"/>
  <c r="AH873" i="6"/>
  <c r="Y873" i="6"/>
  <c r="AP873" i="6" s="1"/>
  <c r="Y1567" i="6"/>
  <c r="AP1567" i="6" s="1"/>
  <c r="AH1567" i="6"/>
  <c r="AH902" i="6"/>
  <c r="Y902" i="6"/>
  <c r="AP902" i="6" s="1"/>
  <c r="Y1867" i="6"/>
  <c r="AP1867" i="6" s="1"/>
  <c r="AH1867" i="6"/>
  <c r="Y1263" i="6"/>
  <c r="AP1263" i="6" s="1"/>
  <c r="AH1263" i="6"/>
  <c r="R168" i="6"/>
  <c r="Y168" i="6"/>
  <c r="AP168" i="6" s="1"/>
  <c r="AH168" i="6"/>
  <c r="R681" i="6"/>
  <c r="AH681" i="6"/>
  <c r="Y681" i="6"/>
  <c r="AP681" i="6" s="1"/>
  <c r="R803" i="6"/>
  <c r="Y803" i="6"/>
  <c r="AP803" i="6" s="1"/>
  <c r="AH803" i="6"/>
  <c r="AI1039" i="6"/>
  <c r="R1621" i="6"/>
  <c r="AH1621" i="6"/>
  <c r="Y1621" i="6"/>
  <c r="AP1621" i="6" s="1"/>
  <c r="AI252" i="6"/>
  <c r="AI474" i="6"/>
  <c r="AI513" i="6"/>
  <c r="R1074" i="6"/>
  <c r="AH1074" i="6"/>
  <c r="Y1074" i="6"/>
  <c r="AP1074" i="6" s="1"/>
  <c r="AI890" i="6"/>
  <c r="R1272" i="6"/>
  <c r="AH1272" i="6"/>
  <c r="Y1272" i="6"/>
  <c r="AP1272" i="6" s="1"/>
  <c r="AI166" i="6"/>
  <c r="R1471" i="6"/>
  <c r="AH1471" i="6"/>
  <c r="Y1471" i="6"/>
  <c r="AP1471" i="6" s="1"/>
  <c r="AI1907" i="6"/>
  <c r="R556" i="6"/>
  <c r="AH556" i="6"/>
  <c r="Y556" i="6"/>
  <c r="AP556" i="6" s="1"/>
  <c r="W1881" i="6"/>
  <c r="AN1881" i="6" s="1"/>
  <c r="AH1881" i="6"/>
  <c r="Y1881" i="6"/>
  <c r="AP1881" i="6" s="1"/>
  <c r="S1901" i="6"/>
  <c r="AJ1901" i="6" s="1"/>
  <c r="V1897" i="6"/>
  <c r="AM1897" i="6" s="1"/>
  <c r="Y1897" i="6"/>
  <c r="AP1897" i="6" s="1"/>
  <c r="AH1897" i="6"/>
  <c r="S1877" i="6"/>
  <c r="AJ1877" i="6" s="1"/>
  <c r="V1896" i="6"/>
  <c r="AM1896" i="6" s="1"/>
  <c r="AH1896" i="6"/>
  <c r="Y1896" i="6"/>
  <c r="AP1896" i="6" s="1"/>
  <c r="S1888" i="6"/>
  <c r="AJ1888" i="6" s="1"/>
  <c r="Y1934" i="6"/>
  <c r="AP1934" i="6" s="1"/>
  <c r="AH1934" i="6"/>
  <c r="Y1985" i="6"/>
  <c r="AP1985" i="6" s="1"/>
  <c r="U1871" i="6"/>
  <c r="AL1871" i="6" s="1"/>
  <c r="W1892" i="6"/>
  <c r="AN1892" i="6" s="1"/>
  <c r="AH1892" i="6"/>
  <c r="Y1892" i="6"/>
  <c r="AP1892" i="6" s="1"/>
  <c r="V1910" i="6"/>
  <c r="AM1910" i="6" s="1"/>
  <c r="U1895" i="6"/>
  <c r="AL1895" i="6" s="1"/>
  <c r="X1906" i="6"/>
  <c r="AO1906" i="6" s="1"/>
  <c r="AH1906" i="6"/>
  <c r="Y1906" i="6"/>
  <c r="AP1906" i="6" s="1"/>
  <c r="U1889" i="6"/>
  <c r="AL1889" i="6" s="1"/>
  <c r="AH1889" i="6"/>
  <c r="Y1889" i="6"/>
  <c r="AP1889" i="6" s="1"/>
  <c r="V1898" i="6"/>
  <c r="AM1898" i="6" s="1"/>
  <c r="W1905" i="6"/>
  <c r="AN1905" i="6" s="1"/>
  <c r="AH1905" i="6"/>
  <c r="Y1905" i="6"/>
  <c r="AP1905" i="6" s="1"/>
  <c r="S1883" i="6"/>
  <c r="AJ1883" i="6" s="1"/>
  <c r="V1877" i="6"/>
  <c r="AM1877" i="6" s="1"/>
  <c r="V1891" i="6"/>
  <c r="AM1891" i="6" s="1"/>
  <c r="V28" i="6"/>
  <c r="AM28" i="6" s="1"/>
  <c r="V1882" i="6"/>
  <c r="AM1882" i="6" s="1"/>
  <c r="W1918" i="6"/>
  <c r="AN1918" i="6" s="1"/>
  <c r="V1905" i="6"/>
  <c r="AM1905" i="6" s="1"/>
  <c r="U1915" i="6"/>
  <c r="AL1915" i="6" s="1"/>
  <c r="V121" i="6"/>
  <c r="AM121" i="6" s="1"/>
  <c r="S549" i="6"/>
  <c r="AJ549" i="6" s="1"/>
  <c r="Y549" i="6"/>
  <c r="AP549" i="6" s="1"/>
  <c r="AH549" i="6"/>
  <c r="X325" i="6"/>
  <c r="AO325" i="6" s="1"/>
  <c r="Y325" i="6"/>
  <c r="AP325" i="6" s="1"/>
  <c r="AH325" i="6"/>
  <c r="X28" i="6"/>
  <c r="AO28" i="6" s="1"/>
  <c r="X198" i="6"/>
  <c r="AO198" i="6" s="1"/>
  <c r="S590" i="6"/>
  <c r="AJ590" i="6" s="1"/>
  <c r="S545" i="6"/>
  <c r="AJ545" i="6" s="1"/>
  <c r="Y545" i="6"/>
  <c r="AP545" i="6" s="1"/>
  <c r="AH545" i="6"/>
  <c r="S864" i="6"/>
  <c r="AJ864" i="6" s="1"/>
  <c r="Y864" i="6"/>
  <c r="AP864" i="6" s="1"/>
  <c r="AH864" i="6"/>
  <c r="U75" i="6"/>
  <c r="AL75" i="6" s="1"/>
  <c r="S797" i="6"/>
  <c r="AJ797" i="6" s="1"/>
  <c r="S664" i="6"/>
  <c r="AJ664" i="6" s="1"/>
  <c r="X1180" i="6"/>
  <c r="AO1180" i="6" s="1"/>
  <c r="X951" i="6"/>
  <c r="AO951" i="6" s="1"/>
  <c r="S710" i="6"/>
  <c r="AJ710" i="6" s="1"/>
  <c r="S292" i="6"/>
  <c r="AJ292" i="6" s="1"/>
  <c r="S1180" i="6"/>
  <c r="AJ1180" i="6" s="1"/>
  <c r="U682" i="6"/>
  <c r="AL682" i="6" s="1"/>
  <c r="AH682" i="6"/>
  <c r="Y682" i="6"/>
  <c r="AP682" i="6" s="1"/>
  <c r="S1050" i="6"/>
  <c r="AJ1050" i="6" s="1"/>
  <c r="Y1050" i="6"/>
  <c r="AP1050" i="6" s="1"/>
  <c r="AH1050" i="6"/>
  <c r="V1112" i="6"/>
  <c r="AM1112" i="6" s="1"/>
  <c r="V1476" i="6"/>
  <c r="AM1476" i="6" s="1"/>
  <c r="AH1476" i="6"/>
  <c r="Y1476" i="6"/>
  <c r="AP1476" i="6" s="1"/>
  <c r="V135" i="6"/>
  <c r="AM135" i="6" s="1"/>
  <c r="Y135" i="6"/>
  <c r="AP135" i="6" s="1"/>
  <c r="AH135" i="6"/>
  <c r="S1551" i="6"/>
  <c r="AJ1551" i="6" s="1"/>
  <c r="Y1551" i="6"/>
  <c r="AP1551" i="6" s="1"/>
  <c r="AH1551" i="6"/>
  <c r="X614" i="6"/>
  <c r="AO614" i="6" s="1"/>
  <c r="U319" i="6"/>
  <c r="AL319" i="6" s="1"/>
  <c r="Y319" i="6"/>
  <c r="AP319" i="6" s="1"/>
  <c r="AH319" i="6"/>
  <c r="W290" i="6"/>
  <c r="AN290" i="6" s="1"/>
  <c r="W406" i="6"/>
  <c r="AN406" i="6" s="1"/>
  <c r="S41" i="6"/>
  <c r="AJ41" i="6" s="1"/>
  <c r="W1100" i="6"/>
  <c r="AN1100" i="6" s="1"/>
  <c r="AH962" i="6"/>
  <c r="Y962" i="6"/>
  <c r="AP962" i="6" s="1"/>
  <c r="S385" i="6"/>
  <c r="AJ385" i="6" s="1"/>
  <c r="S851" i="6"/>
  <c r="AJ851" i="6" s="1"/>
  <c r="Y851" i="6"/>
  <c r="AP851" i="6" s="1"/>
  <c r="AH851" i="6"/>
  <c r="U138" i="6"/>
  <c r="AL138" i="6" s="1"/>
  <c r="AH138" i="6"/>
  <c r="Y138" i="6"/>
  <c r="AP138" i="6" s="1"/>
  <c r="W538" i="6"/>
  <c r="AN538" i="6" s="1"/>
  <c r="V1512" i="6"/>
  <c r="AM1512" i="6" s="1"/>
  <c r="W1139" i="6"/>
  <c r="AN1139" i="6" s="1"/>
  <c r="V795" i="6"/>
  <c r="AM795" i="6" s="1"/>
  <c r="AH795" i="6"/>
  <c r="Y795" i="6"/>
  <c r="AP795" i="6" s="1"/>
  <c r="X953" i="6"/>
  <c r="AO953" i="6" s="1"/>
  <c r="W315" i="6"/>
  <c r="AN315" i="6" s="1"/>
  <c r="AH315" i="6"/>
  <c r="Y315" i="6"/>
  <c r="AP315" i="6" s="1"/>
  <c r="W44" i="6"/>
  <c r="AN44" i="6" s="1"/>
  <c r="AH44" i="6"/>
  <c r="Y44" i="6"/>
  <c r="AP44" i="6" s="1"/>
  <c r="W910" i="6"/>
  <c r="AN910" i="6" s="1"/>
  <c r="Y371" i="6"/>
  <c r="AP371" i="6" s="1"/>
  <c r="X1635" i="6"/>
  <c r="AO1635" i="6" s="1"/>
  <c r="V546" i="6"/>
  <c r="AM546" i="6" s="1"/>
  <c r="Y546" i="6"/>
  <c r="AP546" i="6" s="1"/>
  <c r="AH546" i="6"/>
  <c r="W860" i="6"/>
  <c r="AN860" i="6" s="1"/>
  <c r="W1706" i="6"/>
  <c r="AN1706" i="6" s="1"/>
  <c r="Y1706" i="6"/>
  <c r="AP1706" i="6" s="1"/>
  <c r="AH1706" i="6"/>
  <c r="V1639" i="6"/>
  <c r="AM1639" i="6" s="1"/>
  <c r="S581" i="6"/>
  <c r="AJ581" i="6" s="1"/>
  <c r="Y581" i="6"/>
  <c r="AP581" i="6" s="1"/>
  <c r="AH581" i="6"/>
  <c r="X744" i="6"/>
  <c r="AO744" i="6" s="1"/>
  <c r="U1835" i="6"/>
  <c r="AL1835" i="6" s="1"/>
  <c r="X1617" i="6"/>
  <c r="AO1617" i="6" s="1"/>
  <c r="S141" i="6"/>
  <c r="AJ141" i="6" s="1"/>
  <c r="S985" i="6"/>
  <c r="AJ985" i="6" s="1"/>
  <c r="W951" i="6"/>
  <c r="AN951" i="6" s="1"/>
  <c r="U1175" i="6"/>
  <c r="AL1175" i="6" s="1"/>
  <c r="Y1175" i="6"/>
  <c r="AP1175" i="6" s="1"/>
  <c r="AH1175" i="6"/>
  <c r="W1211" i="6"/>
  <c r="AN1211" i="6" s="1"/>
  <c r="W1143" i="6"/>
  <c r="AN1143" i="6" s="1"/>
  <c r="X1850" i="6"/>
  <c r="AO1850" i="6" s="1"/>
  <c r="AH1850" i="6"/>
  <c r="Y1850" i="6"/>
  <c r="AP1850" i="6" s="1"/>
  <c r="S159" i="6"/>
  <c r="AJ159" i="6" s="1"/>
  <c r="X938" i="6"/>
  <c r="AO938" i="6" s="1"/>
  <c r="W1672" i="6"/>
  <c r="AN1672" i="6" s="1"/>
  <c r="W1801" i="6"/>
  <c r="AN1801" i="6" s="1"/>
  <c r="AH1801" i="6"/>
  <c r="Y1801" i="6"/>
  <c r="AP1801" i="6" s="1"/>
  <c r="V519" i="6"/>
  <c r="AM519" i="6" s="1"/>
  <c r="V666" i="6"/>
  <c r="AM666" i="6" s="1"/>
  <c r="AH666" i="6"/>
  <c r="Y666" i="6"/>
  <c r="AP666" i="6" s="1"/>
  <c r="V1361" i="6"/>
  <c r="AM1361" i="6" s="1"/>
  <c r="AH1361" i="6"/>
  <c r="Y1361" i="6"/>
  <c r="AP1361" i="6" s="1"/>
  <c r="W1221" i="6"/>
  <c r="AN1221" i="6" s="1"/>
  <c r="U774" i="6"/>
  <c r="AL774" i="6" s="1"/>
  <c r="AH774" i="6"/>
  <c r="Y774" i="6"/>
  <c r="AP774" i="6" s="1"/>
  <c r="W560" i="6"/>
  <c r="AN560" i="6" s="1"/>
  <c r="S466" i="6"/>
  <c r="AJ466" i="6" s="1"/>
  <c r="X25" i="6"/>
  <c r="AO25" i="6" s="1"/>
  <c r="Y25" i="6"/>
  <c r="AP25" i="6" s="1"/>
  <c r="AH25" i="6"/>
  <c r="V103" i="6"/>
  <c r="AM103" i="6" s="1"/>
  <c r="W1376" i="6"/>
  <c r="AN1376" i="6" s="1"/>
  <c r="AH1376" i="6"/>
  <c r="Y1376" i="6"/>
  <c r="AP1376" i="6" s="1"/>
  <c r="X1551" i="6"/>
  <c r="AO1551" i="6" s="1"/>
  <c r="U166" i="6"/>
  <c r="AL166" i="6" s="1"/>
  <c r="S248" i="6"/>
  <c r="AJ248" i="6" s="1"/>
  <c r="Y1380" i="6"/>
  <c r="AP1380" i="6" s="1"/>
  <c r="W124" i="6"/>
  <c r="AN124" i="6" s="1"/>
  <c r="Y124" i="6"/>
  <c r="AP124" i="6" s="1"/>
  <c r="AH124" i="6"/>
  <c r="S501" i="6"/>
  <c r="AJ501" i="6" s="1"/>
  <c r="AH501" i="6"/>
  <c r="Y501" i="6"/>
  <c r="AP501" i="6" s="1"/>
  <c r="X1534" i="6"/>
  <c r="AO1534" i="6" s="1"/>
  <c r="AH1534" i="6"/>
  <c r="Y1534" i="6"/>
  <c r="AP1534" i="6" s="1"/>
  <c r="S686" i="6"/>
  <c r="AJ686" i="6" s="1"/>
  <c r="S533" i="6"/>
  <c r="AJ533" i="6" s="1"/>
  <c r="X336" i="6"/>
  <c r="AO336" i="6" s="1"/>
  <c r="X168" i="6"/>
  <c r="AO168" i="6" s="1"/>
  <c r="X1045" i="6"/>
  <c r="AO1045" i="6" s="1"/>
  <c r="V525" i="6"/>
  <c r="AM525" i="6" s="1"/>
  <c r="W877" i="6"/>
  <c r="AN877" i="6" s="1"/>
  <c r="S333" i="6"/>
  <c r="AJ333" i="6" s="1"/>
  <c r="Y333" i="6"/>
  <c r="AP333" i="6" s="1"/>
  <c r="AH333" i="6"/>
  <c r="X246" i="6"/>
  <c r="AO246" i="6" s="1"/>
  <c r="AH246" i="6"/>
  <c r="Y246" i="6"/>
  <c r="AP246" i="6" s="1"/>
  <c r="U73" i="6"/>
  <c r="AL73" i="6" s="1"/>
  <c r="AH73" i="6"/>
  <c r="Y73" i="6"/>
  <c r="AP73" i="6" s="1"/>
  <c r="W221" i="6"/>
  <c r="AN221" i="6" s="1"/>
  <c r="Y221" i="6"/>
  <c r="AP221" i="6" s="1"/>
  <c r="AH221" i="6"/>
  <c r="V93" i="6"/>
  <c r="AM93" i="6" s="1"/>
  <c r="W1409" i="6"/>
  <c r="AN1409" i="6" s="1"/>
  <c r="X87" i="6"/>
  <c r="AO87" i="6" s="1"/>
  <c r="V33" i="6"/>
  <c r="AM33" i="6" s="1"/>
  <c r="AH33" i="6"/>
  <c r="Y33" i="6"/>
  <c r="AP33" i="6" s="1"/>
  <c r="X81" i="6"/>
  <c r="AO81" i="6" s="1"/>
  <c r="U13" i="6"/>
  <c r="AL13" i="6" s="1"/>
  <c r="W1378" i="6"/>
  <c r="AN1378" i="6" s="1"/>
  <c r="AH1378" i="6"/>
  <c r="Y1378" i="6"/>
  <c r="AP1378" i="6" s="1"/>
  <c r="V1521" i="6"/>
  <c r="AM1521" i="6" s="1"/>
  <c r="V1220" i="6"/>
  <c r="AM1220" i="6" s="1"/>
  <c r="AB209" i="6"/>
  <c r="S209" i="6"/>
  <c r="AJ209" i="6" s="1"/>
  <c r="R559" i="6"/>
  <c r="Y559" i="6"/>
  <c r="AP559" i="6" s="1"/>
  <c r="AH559" i="6"/>
  <c r="AI1102" i="6"/>
  <c r="R1204" i="6"/>
  <c r="Y1204" i="6"/>
  <c r="AP1204" i="6" s="1"/>
  <c r="AH1204" i="6"/>
  <c r="R727" i="6"/>
  <c r="Y727" i="6"/>
  <c r="AP727" i="6" s="1"/>
  <c r="AH727" i="6"/>
  <c r="AI637" i="6"/>
  <c r="R1736" i="6"/>
  <c r="Y1736" i="6"/>
  <c r="AP1736" i="6" s="1"/>
  <c r="AH1736" i="6"/>
  <c r="AI1615" i="6"/>
  <c r="R114" i="6"/>
  <c r="Y114" i="6"/>
  <c r="AP114" i="6" s="1"/>
  <c r="AH114" i="6"/>
  <c r="AI824" i="6"/>
  <c r="R316" i="6"/>
  <c r="AH316" i="6"/>
  <c r="Y316" i="6"/>
  <c r="AP316" i="6" s="1"/>
  <c r="R1827" i="6"/>
  <c r="Y1827" i="6"/>
  <c r="AP1827" i="6" s="1"/>
  <c r="AH1827" i="6"/>
  <c r="AI1111" i="6"/>
  <c r="AI179" i="6"/>
  <c r="R1326" i="6"/>
  <c r="AH1326" i="6"/>
  <c r="Y1326" i="6"/>
  <c r="AP1326" i="6" s="1"/>
  <c r="R1179" i="6"/>
  <c r="Y1179" i="6"/>
  <c r="AP1179" i="6" s="1"/>
  <c r="AH1179" i="6"/>
  <c r="R1451" i="6"/>
  <c r="Y1451" i="6"/>
  <c r="AP1451" i="6" s="1"/>
  <c r="AH1451" i="6"/>
  <c r="R854" i="6"/>
  <c r="AH854" i="6"/>
  <c r="Y854" i="6"/>
  <c r="AP854" i="6" s="1"/>
  <c r="R1555" i="6"/>
  <c r="R924" i="6"/>
  <c r="AH924" i="6"/>
  <c r="Y924" i="6"/>
  <c r="AP924" i="6" s="1"/>
  <c r="AI705" i="6"/>
  <c r="R635" i="6"/>
  <c r="Y635" i="6"/>
  <c r="AP635" i="6" s="1"/>
  <c r="AH635" i="6"/>
  <c r="AI611" i="6"/>
  <c r="AI1131" i="6"/>
  <c r="AI820" i="6"/>
  <c r="AI996" i="6"/>
  <c r="AI662" i="6"/>
  <c r="R972" i="6"/>
  <c r="Y972" i="6"/>
  <c r="AP972" i="6" s="1"/>
  <c r="AH972" i="6"/>
  <c r="R655" i="6"/>
  <c r="AH655" i="6"/>
  <c r="Y655" i="6"/>
  <c r="AP655" i="6" s="1"/>
  <c r="R346" i="6"/>
  <c r="AH346" i="6"/>
  <c r="Y346" i="6"/>
  <c r="AP346" i="6" s="1"/>
  <c r="AI1352" i="6"/>
  <c r="R1022" i="6"/>
  <c r="AH1022" i="6"/>
  <c r="Y1022" i="6"/>
  <c r="AP1022" i="6" s="1"/>
  <c r="R1183" i="6"/>
  <c r="Y1183" i="6"/>
  <c r="AP1183" i="6" s="1"/>
  <c r="AH1183" i="6"/>
  <c r="AI858" i="6"/>
  <c r="R552" i="6"/>
  <c r="AH552" i="6"/>
  <c r="Y552" i="6"/>
  <c r="AP552" i="6" s="1"/>
  <c r="R113" i="6"/>
  <c r="Y113" i="6"/>
  <c r="AP113" i="6" s="1"/>
  <c r="AH113" i="6"/>
  <c r="R1766" i="6"/>
  <c r="AH1766" i="6"/>
  <c r="Y1766" i="6"/>
  <c r="AP1766" i="6" s="1"/>
  <c r="R1257" i="6"/>
  <c r="AH1257" i="6"/>
  <c r="Y1257" i="6"/>
  <c r="AP1257" i="6" s="1"/>
  <c r="R981" i="6"/>
  <c r="AH981" i="6"/>
  <c r="Y981" i="6"/>
  <c r="AP981" i="6" s="1"/>
  <c r="R872" i="6"/>
  <c r="AH872" i="6"/>
  <c r="Y872" i="6"/>
  <c r="AP872" i="6" s="1"/>
  <c r="R908" i="6"/>
  <c r="Y908" i="6"/>
  <c r="AP908" i="6" s="1"/>
  <c r="AH908" i="6"/>
  <c r="R98" i="6"/>
  <c r="AH98" i="6"/>
  <c r="Y98" i="6"/>
  <c r="AP98" i="6" s="1"/>
  <c r="AI194" i="6"/>
  <c r="AI393" i="6"/>
  <c r="AI224" i="6"/>
  <c r="R687" i="6"/>
  <c r="AH687" i="6"/>
  <c r="Y687" i="6"/>
  <c r="AP687" i="6" s="1"/>
  <c r="AI1444" i="6"/>
  <c r="R479" i="6"/>
  <c r="AH479" i="6"/>
  <c r="Y479" i="6"/>
  <c r="AP479" i="6" s="1"/>
  <c r="AI1397" i="6"/>
  <c r="R817" i="6"/>
  <c r="AH817" i="6"/>
  <c r="Y817" i="6"/>
  <c r="AP817" i="6" s="1"/>
  <c r="AI1498" i="6"/>
  <c r="R1747" i="6"/>
  <c r="AH1747" i="6"/>
  <c r="Y1747" i="6"/>
  <c r="AP1747" i="6" s="1"/>
  <c r="AI291" i="6"/>
  <c r="R1716" i="6"/>
  <c r="Y1716" i="6"/>
  <c r="AP1716" i="6" s="1"/>
  <c r="AH1716" i="6"/>
  <c r="R1090" i="6"/>
  <c r="AH1090" i="6"/>
  <c r="Y1090" i="6"/>
  <c r="AP1090" i="6" s="1"/>
  <c r="R577" i="6"/>
  <c r="Y577" i="6"/>
  <c r="AP577" i="6" s="1"/>
  <c r="AH577" i="6"/>
  <c r="R1534" i="6"/>
  <c r="AI1563" i="6"/>
  <c r="R1293" i="6"/>
  <c r="AH1293" i="6"/>
  <c r="Y1293" i="6"/>
  <c r="AP1293" i="6" s="1"/>
  <c r="R1320" i="6"/>
  <c r="AH1320" i="6"/>
  <c r="Y1320" i="6"/>
  <c r="AP1320" i="6" s="1"/>
  <c r="AI913" i="6"/>
  <c r="AI1430" i="6"/>
  <c r="R950" i="6"/>
  <c r="AH950" i="6"/>
  <c r="Y950" i="6"/>
  <c r="AP950" i="6" s="1"/>
  <c r="Y507" i="6"/>
  <c r="AP507" i="6" s="1"/>
  <c r="AH507" i="6"/>
  <c r="Y1535" i="6"/>
  <c r="AP1535" i="6" s="1"/>
  <c r="AH1535" i="6"/>
  <c r="AH867" i="6"/>
  <c r="Y867" i="6"/>
  <c r="AP867" i="6" s="1"/>
  <c r="AH1233" i="6"/>
  <c r="Y1233" i="6"/>
  <c r="AP1233" i="6" s="1"/>
  <c r="R1559" i="6"/>
  <c r="Y1559" i="6"/>
  <c r="AP1559" i="6" s="1"/>
  <c r="AH1559" i="6"/>
  <c r="R44" i="6"/>
  <c r="AI907" i="6"/>
  <c r="R1399" i="6"/>
  <c r="AH1399" i="6"/>
  <c r="Y1399" i="6"/>
  <c r="AP1399" i="6" s="1"/>
  <c r="R216" i="6"/>
  <c r="Y216" i="6"/>
  <c r="AP216" i="6" s="1"/>
  <c r="AH216" i="6"/>
  <c r="R1549" i="6"/>
  <c r="Y1549" i="6"/>
  <c r="AP1549" i="6" s="1"/>
  <c r="AH1549" i="6"/>
  <c r="AI1418" i="6"/>
  <c r="AH826" i="6"/>
  <c r="Y826" i="6"/>
  <c r="AP826" i="6" s="1"/>
  <c r="R170" i="6"/>
  <c r="AH170" i="6"/>
  <c r="Y170" i="6"/>
  <c r="AP170" i="6" s="1"/>
  <c r="AI1274" i="6"/>
  <c r="R1844" i="6"/>
  <c r="AH1844" i="6"/>
  <c r="Y1844" i="6"/>
  <c r="AP1844" i="6" s="1"/>
  <c r="AI1583" i="6"/>
  <c r="AH1337" i="6"/>
  <c r="Y1337" i="6"/>
  <c r="AP1337" i="6" s="1"/>
  <c r="Y599" i="6"/>
  <c r="AP599" i="6" s="1"/>
  <c r="AH599" i="6"/>
  <c r="AH481" i="6"/>
  <c r="Y481" i="6"/>
  <c r="AP481" i="6" s="1"/>
  <c r="R1714" i="6"/>
  <c r="AH1714" i="6"/>
  <c r="Y1714" i="6"/>
  <c r="AP1714" i="6" s="1"/>
  <c r="AI214" i="6"/>
  <c r="Y401" i="6"/>
  <c r="AP401" i="6" s="1"/>
  <c r="AH401" i="6"/>
  <c r="AI1417" i="6"/>
  <c r="AH447" i="6"/>
  <c r="Y447" i="6"/>
  <c r="AP447" i="6" s="1"/>
  <c r="AH1187" i="6"/>
  <c r="Y1187" i="6"/>
  <c r="AP1187" i="6" s="1"/>
  <c r="Y589" i="6"/>
  <c r="AP589" i="6" s="1"/>
  <c r="AH589" i="6"/>
  <c r="R351" i="6"/>
  <c r="AH351" i="6"/>
  <c r="Y351" i="6"/>
  <c r="AP351" i="6" s="1"/>
  <c r="R693" i="6"/>
  <c r="AH693" i="6"/>
  <c r="Y693" i="6"/>
  <c r="AP693" i="6" s="1"/>
  <c r="R467" i="6"/>
  <c r="AH995" i="6"/>
  <c r="Y995" i="6"/>
  <c r="AP995" i="6" s="1"/>
  <c r="R228" i="6"/>
  <c r="Y228" i="6"/>
  <c r="AP228" i="6" s="1"/>
  <c r="AH228" i="6"/>
  <c r="AI1049" i="6"/>
  <c r="R1392" i="6"/>
  <c r="Y1392" i="6"/>
  <c r="AP1392" i="6" s="1"/>
  <c r="AH1392" i="6"/>
  <c r="AI1071" i="6"/>
  <c r="AI648" i="6"/>
  <c r="R104" i="6"/>
  <c r="Y104" i="6"/>
  <c r="AP104" i="6" s="1"/>
  <c r="AH104" i="6"/>
  <c r="AI1589" i="6"/>
  <c r="AI1633" i="6"/>
  <c r="AI1450" i="6"/>
  <c r="R397" i="6"/>
  <c r="AI640" i="6"/>
  <c r="Y1612" i="6"/>
  <c r="AP1612" i="6" s="1"/>
  <c r="AH1612" i="6"/>
  <c r="Y1684" i="6"/>
  <c r="AP1684" i="6" s="1"/>
  <c r="AH1684" i="6"/>
  <c r="Y1477" i="6"/>
  <c r="AP1477" i="6" s="1"/>
  <c r="AH1477" i="6"/>
  <c r="Y34" i="6"/>
  <c r="AP34" i="6" s="1"/>
  <c r="AH34" i="6"/>
  <c r="Y898" i="6"/>
  <c r="AP898" i="6" s="1"/>
  <c r="AH898" i="6"/>
  <c r="AH521" i="6"/>
  <c r="Y521" i="6"/>
  <c r="AP521" i="6" s="1"/>
  <c r="AI486" i="6"/>
  <c r="Y534" i="6"/>
  <c r="AP534" i="6" s="1"/>
  <c r="AH534" i="6"/>
  <c r="AH709" i="6"/>
  <c r="Y709" i="6"/>
  <c r="AP709" i="6" s="1"/>
  <c r="R510" i="6"/>
  <c r="AH510" i="6"/>
  <c r="Y510" i="6"/>
  <c r="AP510" i="6" s="1"/>
  <c r="R275" i="6"/>
  <c r="Y275" i="6"/>
  <c r="AP275" i="6" s="1"/>
  <c r="AH275" i="6"/>
  <c r="AI1082" i="6"/>
  <c r="R1830" i="6"/>
  <c r="AH1830" i="6"/>
  <c r="Y1830" i="6"/>
  <c r="AP1830" i="6" s="1"/>
  <c r="R864" i="6"/>
  <c r="Y26" i="6"/>
  <c r="AP26" i="6" s="1"/>
  <c r="AH26" i="6"/>
  <c r="Y594" i="6"/>
  <c r="AP594" i="6" s="1"/>
  <c r="AH594" i="6"/>
  <c r="AH1812" i="6"/>
  <c r="Y1812" i="6"/>
  <c r="AP1812" i="6" s="1"/>
  <c r="R1436" i="6"/>
  <c r="AH1436" i="6"/>
  <c r="Y1436" i="6"/>
  <c r="AP1436" i="6" s="1"/>
  <c r="R795" i="6"/>
  <c r="AH298" i="6"/>
  <c r="Y298" i="6"/>
  <c r="AP298" i="6" s="1"/>
  <c r="AI1461" i="6"/>
  <c r="R1721" i="6"/>
  <c r="Y1721" i="6"/>
  <c r="AP1721" i="6" s="1"/>
  <c r="AH1721" i="6"/>
  <c r="R457" i="6"/>
  <c r="AH457" i="6"/>
  <c r="Y457" i="6"/>
  <c r="AP457" i="6" s="1"/>
  <c r="AI1455" i="6"/>
  <c r="R1771" i="6"/>
  <c r="AH1771" i="6"/>
  <c r="Y1771" i="6"/>
  <c r="AP1771" i="6" s="1"/>
  <c r="AI1040" i="6"/>
  <c r="R632" i="6"/>
  <c r="Y632" i="6"/>
  <c r="AP632" i="6" s="1"/>
  <c r="AH632" i="6"/>
  <c r="AI1033" i="6"/>
  <c r="R1849" i="6"/>
  <c r="AH1849" i="6"/>
  <c r="Y1849" i="6"/>
  <c r="AP1849" i="6" s="1"/>
  <c r="AH1166" i="6"/>
  <c r="Y1166" i="6"/>
  <c r="AP1166" i="6" s="1"/>
  <c r="AH749" i="6"/>
  <c r="Y749" i="6"/>
  <c r="AP749" i="6" s="1"/>
  <c r="AH476" i="6"/>
  <c r="Y476" i="6"/>
  <c r="AP476" i="6" s="1"/>
  <c r="AI1157" i="6"/>
  <c r="AH60" i="6"/>
  <c r="Y60" i="6"/>
  <c r="AP60" i="6" s="1"/>
  <c r="Y169" i="6"/>
  <c r="AP169" i="6" s="1"/>
  <c r="AH169" i="6"/>
  <c r="R1673" i="6"/>
  <c r="Y1673" i="6"/>
  <c r="AP1673" i="6" s="1"/>
  <c r="AH1673" i="6"/>
  <c r="AI653" i="6"/>
  <c r="AH1395" i="6"/>
  <c r="Y1395" i="6"/>
  <c r="AP1395" i="6" s="1"/>
  <c r="Y449" i="6"/>
  <c r="AP449" i="6" s="1"/>
  <c r="AH449" i="6"/>
  <c r="Y941" i="6"/>
  <c r="AP941" i="6" s="1"/>
  <c r="AH941" i="6"/>
  <c r="Y330" i="6"/>
  <c r="AP330" i="6" s="1"/>
  <c r="AH330" i="6"/>
  <c r="AH694" i="6"/>
  <c r="Y694" i="6"/>
  <c r="AP694" i="6" s="1"/>
  <c r="AI625" i="6"/>
  <c r="AH1511" i="6"/>
  <c r="Y1511" i="6"/>
  <c r="AP1511" i="6" s="1"/>
  <c r="AH958" i="6"/>
  <c r="Y958" i="6"/>
  <c r="AP958" i="6" s="1"/>
  <c r="AI809" i="6"/>
  <c r="AH38" i="6"/>
  <c r="Y38" i="6"/>
  <c r="AP38" i="6" s="1"/>
  <c r="AH1713" i="6"/>
  <c r="Y1713" i="6"/>
  <c r="AP1713" i="6" s="1"/>
  <c r="AH1723" i="6"/>
  <c r="Y1723" i="6"/>
  <c r="AP1723" i="6" s="1"/>
  <c r="AI432" i="6"/>
  <c r="AH440" i="6"/>
  <c r="Y440" i="6"/>
  <c r="AP440" i="6" s="1"/>
  <c r="AH683" i="6"/>
  <c r="Y683" i="6"/>
  <c r="AP683" i="6" s="1"/>
  <c r="AH626" i="6"/>
  <c r="Y626" i="6"/>
  <c r="AP626" i="6" s="1"/>
  <c r="AH831" i="6"/>
  <c r="Y831" i="6"/>
  <c r="AP831" i="6" s="1"/>
  <c r="Y1640" i="6"/>
  <c r="AP1640" i="6" s="1"/>
  <c r="AH1640" i="6"/>
  <c r="AH1591" i="6"/>
  <c r="Y1591" i="6"/>
  <c r="AP1591" i="6" s="1"/>
  <c r="AH1058" i="6"/>
  <c r="Y1058" i="6"/>
  <c r="AP1058" i="6" s="1"/>
  <c r="AI987" i="6"/>
  <c r="R1525" i="6"/>
  <c r="AH1525" i="6"/>
  <c r="Y1525" i="6"/>
  <c r="AP1525" i="6" s="1"/>
  <c r="AI812" i="6"/>
  <c r="Y1248" i="6"/>
  <c r="AP1248" i="6" s="1"/>
  <c r="AH1248" i="6"/>
  <c r="Y1761" i="6"/>
  <c r="AP1761" i="6" s="1"/>
  <c r="AH1761" i="6"/>
  <c r="R638" i="6"/>
  <c r="AH638" i="6"/>
  <c r="Y638" i="6"/>
  <c r="AP638" i="6" s="1"/>
  <c r="R138" i="6"/>
  <c r="R1037" i="6"/>
  <c r="AH1037" i="6"/>
  <c r="Y1037" i="6"/>
  <c r="AP1037" i="6" s="1"/>
  <c r="AI1266" i="6"/>
  <c r="R860" i="6"/>
  <c r="R1064" i="6"/>
  <c r="AH1064" i="6"/>
  <c r="Y1064" i="6"/>
  <c r="AP1064" i="6" s="1"/>
  <c r="R1011" i="6"/>
  <c r="Y1011" i="6"/>
  <c r="AP1011" i="6" s="1"/>
  <c r="AH1011" i="6"/>
  <c r="AI321" i="6"/>
  <c r="R546" i="6"/>
  <c r="R1896" i="6"/>
  <c r="R786" i="6"/>
  <c r="Y786" i="6"/>
  <c r="AP786" i="6" s="1"/>
  <c r="AH786" i="6"/>
  <c r="R1629" i="6"/>
  <c r="Y1629" i="6"/>
  <c r="AP1629" i="6" s="1"/>
  <c r="AH1629" i="6"/>
  <c r="R1232" i="6"/>
  <c r="Y1232" i="6"/>
  <c r="AP1232" i="6" s="1"/>
  <c r="AH1232" i="6"/>
  <c r="R174" i="6"/>
  <c r="Y174" i="6"/>
  <c r="AP174" i="6" s="1"/>
  <c r="AH174" i="6"/>
  <c r="R1476" i="6"/>
  <c r="R943" i="6"/>
  <c r="Y943" i="6"/>
  <c r="AP943" i="6" s="1"/>
  <c r="AH943" i="6"/>
  <c r="R1302" i="6"/>
  <c r="R518" i="6"/>
  <c r="AH518" i="6"/>
  <c r="Y518" i="6"/>
  <c r="AP518" i="6" s="1"/>
  <c r="AI237" i="6"/>
  <c r="AH930" i="6"/>
  <c r="Y930" i="6"/>
  <c r="AP930" i="6" s="1"/>
  <c r="AI1510" i="6"/>
  <c r="AH1854" i="6"/>
  <c r="Y1854" i="6"/>
  <c r="AP1854" i="6" s="1"/>
  <c r="AH967" i="6"/>
  <c r="Y967" i="6"/>
  <c r="AP967" i="6" s="1"/>
  <c r="Y394" i="6"/>
  <c r="AP394" i="6" s="1"/>
  <c r="AH394" i="6"/>
  <c r="AH845" i="6"/>
  <c r="Y845" i="6"/>
  <c r="AP845" i="6" s="1"/>
  <c r="R327" i="6"/>
  <c r="AH327" i="6"/>
  <c r="Y327" i="6"/>
  <c r="AP327" i="6" s="1"/>
  <c r="AI1269" i="6"/>
  <c r="AH986" i="6"/>
  <c r="Y986" i="6"/>
  <c r="AP986" i="6" s="1"/>
  <c r="AI1606" i="6"/>
  <c r="AH1722" i="6"/>
  <c r="Y1722" i="6"/>
  <c r="AP1722" i="6" s="1"/>
  <c r="R1724" i="6"/>
  <c r="Y1724" i="6"/>
  <c r="AP1724" i="6" s="1"/>
  <c r="AH1724" i="6"/>
  <c r="AI830" i="6"/>
  <c r="R1764" i="6"/>
  <c r="AH1764" i="6"/>
  <c r="Y1764" i="6"/>
  <c r="AP1764" i="6" s="1"/>
  <c r="AI233" i="6"/>
  <c r="Y117" i="6"/>
  <c r="AP117" i="6" s="1"/>
  <c r="AH117" i="6"/>
  <c r="AH251" i="6"/>
  <c r="Y251" i="6"/>
  <c r="AP251" i="6" s="1"/>
  <c r="AH711" i="6"/>
  <c r="Y711" i="6"/>
  <c r="AP711" i="6" s="1"/>
  <c r="R1756" i="6"/>
  <c r="Y1756" i="6"/>
  <c r="AP1756" i="6" s="1"/>
  <c r="AH1756" i="6"/>
  <c r="AI1115" i="6"/>
  <c r="AH827" i="6"/>
  <c r="Y827" i="6"/>
  <c r="AP827" i="6" s="1"/>
  <c r="AI1819" i="6"/>
  <c r="AH147" i="6"/>
  <c r="Y147" i="6"/>
  <c r="AP147" i="6" s="1"/>
  <c r="R319" i="6"/>
  <c r="Y123" i="6"/>
  <c r="AP123" i="6" s="1"/>
  <c r="AH123" i="6"/>
  <c r="AH199" i="6"/>
  <c r="Y199" i="6"/>
  <c r="AP199" i="6" s="1"/>
  <c r="AH1683" i="6"/>
  <c r="Y1683" i="6"/>
  <c r="AP1683" i="6" s="1"/>
  <c r="AI1809" i="6"/>
  <c r="AI862" i="6"/>
  <c r="AI416" i="6"/>
  <c r="AI906" i="6"/>
  <c r="AH757" i="6"/>
  <c r="Y757" i="6"/>
  <c r="AP757" i="6" s="1"/>
  <c r="Y244" i="6"/>
  <c r="AP244" i="6" s="1"/>
  <c r="AH244" i="6"/>
  <c r="R135" i="6"/>
  <c r="AH1227" i="6"/>
  <c r="Y1227" i="6"/>
  <c r="AP1227" i="6" s="1"/>
  <c r="Y112" i="6"/>
  <c r="AP112" i="6" s="1"/>
  <c r="AH112" i="6"/>
  <c r="Y957" i="6"/>
  <c r="AP957" i="6" s="1"/>
  <c r="AH957" i="6"/>
  <c r="AH178" i="6"/>
  <c r="Y178" i="6"/>
  <c r="AP178" i="6" s="1"/>
  <c r="Y1797" i="6"/>
  <c r="AP1797" i="6" s="1"/>
  <c r="AH1797" i="6"/>
  <c r="AH1419" i="6"/>
  <c r="Y1419" i="6"/>
  <c r="AP1419" i="6" s="1"/>
  <c r="Y748" i="6"/>
  <c r="AP748" i="6" s="1"/>
  <c r="AH748" i="6"/>
  <c r="Y689" i="6"/>
  <c r="AP689" i="6" s="1"/>
  <c r="AH689" i="6"/>
  <c r="AH660" i="6"/>
  <c r="Y660" i="6"/>
  <c r="AP660" i="6" s="1"/>
  <c r="AI1410" i="6"/>
  <c r="AH1405" i="6"/>
  <c r="Y1405" i="6"/>
  <c r="AP1405" i="6" s="1"/>
  <c r="AI1516" i="6"/>
  <c r="R1474" i="6"/>
  <c r="Y720" i="6"/>
  <c r="AP720" i="6" s="1"/>
  <c r="AH720" i="6"/>
  <c r="Y1676" i="6"/>
  <c r="AP1676" i="6" s="1"/>
  <c r="AH1676" i="6"/>
  <c r="AI1772" i="6"/>
  <c r="AI1653" i="6"/>
  <c r="Y445" i="6"/>
  <c r="AP445" i="6" s="1"/>
  <c r="AH445" i="6"/>
  <c r="AH1411" i="6"/>
  <c r="Y1411" i="6"/>
  <c r="AP1411" i="6" s="1"/>
  <c r="AH1562" i="6"/>
  <c r="Y1562" i="6"/>
  <c r="AP1562" i="6" s="1"/>
  <c r="AH483" i="6"/>
  <c r="Y483" i="6"/>
  <c r="AP483" i="6" s="1"/>
  <c r="AH329" i="6"/>
  <c r="Y329" i="6"/>
  <c r="AP329" i="6" s="1"/>
  <c r="R1910" i="6"/>
  <c r="AH575" i="6"/>
  <c r="Y575" i="6"/>
  <c r="AP575" i="6" s="1"/>
  <c r="AI1193" i="6"/>
  <c r="R52" i="6"/>
  <c r="AH52" i="6"/>
  <c r="Y52" i="6"/>
  <c r="AP52" i="6" s="1"/>
  <c r="AI210" i="6"/>
  <c r="Y661" i="6"/>
  <c r="AP661" i="6" s="1"/>
  <c r="AH661" i="6"/>
  <c r="AH1848" i="6"/>
  <c r="Y1848" i="6"/>
  <c r="AP1848" i="6" s="1"/>
  <c r="AI1327" i="6"/>
  <c r="AH1611" i="6"/>
  <c r="Y1611" i="6"/>
  <c r="AP1611" i="6" s="1"/>
  <c r="AI1453" i="6"/>
  <c r="AI932" i="6"/>
  <c r="AH1243" i="6"/>
  <c r="Y1243" i="6"/>
  <c r="AP1243" i="6" s="1"/>
  <c r="Y804" i="6"/>
  <c r="AP804" i="6" s="1"/>
  <c r="AH804" i="6"/>
  <c r="Y326" i="6"/>
  <c r="AP326" i="6" s="1"/>
  <c r="AH326" i="6"/>
  <c r="AH1560" i="6"/>
  <c r="Y1560" i="6"/>
  <c r="AP1560" i="6" s="1"/>
  <c r="AI1127" i="6"/>
  <c r="AH1496" i="6"/>
  <c r="Y1496" i="6"/>
  <c r="AP1496" i="6" s="1"/>
  <c r="AH420" i="6"/>
  <c r="Y420" i="6"/>
  <c r="AP420" i="6" s="1"/>
  <c r="Y544" i="6"/>
  <c r="AP544" i="6" s="1"/>
  <c r="AH544" i="6"/>
  <c r="AH203" i="6"/>
  <c r="Y203" i="6"/>
  <c r="AP203" i="6" s="1"/>
  <c r="AH1314" i="6"/>
  <c r="Y1314" i="6"/>
  <c r="AP1314" i="6" s="1"/>
  <c r="Y436" i="6"/>
  <c r="AP436" i="6" s="1"/>
  <c r="AH436" i="6"/>
  <c r="AI1184" i="6"/>
  <c r="R359" i="6"/>
  <c r="AI573" i="6"/>
  <c r="AI1271" i="6"/>
  <c r="AI1089" i="6"/>
  <c r="AH262" i="6"/>
  <c r="Y262" i="6"/>
  <c r="AP262" i="6" s="1"/>
  <c r="AH1353" i="6"/>
  <c r="Y1353" i="6"/>
  <c r="AP1353" i="6" s="1"/>
  <c r="R226" i="6"/>
  <c r="Y226" i="6"/>
  <c r="AP226" i="6" s="1"/>
  <c r="AH226" i="6"/>
  <c r="AI1719" i="6"/>
  <c r="AI1308" i="6"/>
  <c r="R501" i="6"/>
  <c r="R480" i="6"/>
  <c r="Y480" i="6"/>
  <c r="AP480" i="6" s="1"/>
  <c r="AH480" i="6"/>
  <c r="AI691" i="6"/>
  <c r="AH1407" i="6"/>
  <c r="Y1407" i="6"/>
  <c r="AP1407" i="6" s="1"/>
  <c r="R944" i="6"/>
  <c r="AH944" i="6"/>
  <c r="Y944" i="6"/>
  <c r="AP944" i="6" s="1"/>
  <c r="R284" i="6"/>
  <c r="AH1099" i="6"/>
  <c r="Y1099" i="6"/>
  <c r="AP1099" i="6" s="1"/>
  <c r="Y122" i="6"/>
  <c r="AP122" i="6" s="1"/>
  <c r="AH122" i="6"/>
  <c r="AH1669" i="6"/>
  <c r="Y1669" i="6"/>
  <c r="AP1669" i="6" s="1"/>
  <c r="AH86" i="6"/>
  <c r="Y86" i="6"/>
  <c r="AP86" i="6" s="1"/>
  <c r="Y24" i="6"/>
  <c r="AP24" i="6" s="1"/>
  <c r="AH24" i="6"/>
  <c r="AI630" i="6"/>
  <c r="AI1431" i="6"/>
  <c r="Y569" i="6"/>
  <c r="AP569" i="6" s="1"/>
  <c r="AH569" i="6"/>
  <c r="Y108" i="6"/>
  <c r="AP108" i="6" s="1"/>
  <c r="AH108" i="6"/>
  <c r="AH446" i="6"/>
  <c r="Y446" i="6"/>
  <c r="AP446" i="6" s="1"/>
  <c r="AI1109" i="6"/>
  <c r="AI431" i="6"/>
  <c r="R1518" i="6"/>
  <c r="Y1518" i="6"/>
  <c r="AP1518" i="6" s="1"/>
  <c r="AH1518" i="6"/>
  <c r="AI423" i="6"/>
  <c r="Y1197" i="6"/>
  <c r="AP1197" i="6" s="1"/>
  <c r="AH1197" i="6"/>
  <c r="AH1863" i="6"/>
  <c r="Y1863" i="6"/>
  <c r="AP1863" i="6" s="1"/>
  <c r="AI948" i="6"/>
  <c r="AI1733" i="6"/>
  <c r="AH1785" i="6"/>
  <c r="Y1785" i="6"/>
  <c r="AP1785" i="6" s="1"/>
  <c r="AI67" i="6"/>
  <c r="AH755" i="6"/>
  <c r="Y755" i="6"/>
  <c r="AP755" i="6" s="1"/>
  <c r="AI1028" i="6"/>
  <c r="R1175" i="6"/>
  <c r="AI1110" i="6"/>
  <c r="AH1094" i="6"/>
  <c r="Y1094" i="6"/>
  <c r="AP1094" i="6" s="1"/>
  <c r="Y729" i="6"/>
  <c r="AP729" i="6" s="1"/>
  <c r="AH729" i="6"/>
  <c r="AH1116" i="6"/>
  <c r="Y1116" i="6"/>
  <c r="AP1116" i="6" s="1"/>
  <c r="Y615" i="6"/>
  <c r="AP615" i="6" s="1"/>
  <c r="AH615" i="6"/>
  <c r="AH1753" i="6"/>
  <c r="Y1753" i="6"/>
  <c r="AP1753" i="6" s="1"/>
  <c r="R124" i="6"/>
  <c r="AH1670" i="6"/>
  <c r="Y1670" i="6"/>
  <c r="AP1670" i="6" s="1"/>
  <c r="R195" i="6"/>
  <c r="AH195" i="6"/>
  <c r="Y195" i="6"/>
  <c r="AP195" i="6" s="1"/>
  <c r="AH921" i="6"/>
  <c r="Y921" i="6"/>
  <c r="AP921" i="6" s="1"/>
  <c r="R1217" i="6"/>
  <c r="AH1217" i="6"/>
  <c r="Y1217" i="6"/>
  <c r="AP1217" i="6" s="1"/>
  <c r="AI579" i="6"/>
  <c r="AI1246" i="6"/>
  <c r="R1804" i="6"/>
  <c r="AH1804" i="6"/>
  <c r="Y1804" i="6"/>
  <c r="AP1804" i="6" s="1"/>
  <c r="R1889" i="6"/>
  <c r="AI243" i="6"/>
  <c r="AI455" i="6"/>
  <c r="AH1632" i="6"/>
  <c r="Y1632" i="6"/>
  <c r="AP1632" i="6" s="1"/>
  <c r="AI165" i="6"/>
  <c r="AH704" i="6"/>
  <c r="Y704" i="6"/>
  <c r="AP704" i="6" s="1"/>
  <c r="Y883" i="6"/>
  <c r="AP883" i="6" s="1"/>
  <c r="AH883" i="6"/>
  <c r="AH490" i="6"/>
  <c r="Y490" i="6"/>
  <c r="AP490" i="6" s="1"/>
  <c r="R163" i="6"/>
  <c r="AH163" i="6"/>
  <c r="Y163" i="6"/>
  <c r="AP163" i="6" s="1"/>
  <c r="AI989" i="6"/>
  <c r="AI286" i="6"/>
  <c r="R724" i="6"/>
  <c r="AH724" i="6"/>
  <c r="Y724" i="6"/>
  <c r="AP724" i="6" s="1"/>
  <c r="AI324" i="6"/>
  <c r="AI458" i="6"/>
  <c r="R1309" i="6"/>
  <c r="AH1309" i="6"/>
  <c r="Y1309" i="6"/>
  <c r="AP1309" i="6" s="1"/>
  <c r="AI217" i="6"/>
  <c r="R673" i="6"/>
  <c r="Y673" i="6"/>
  <c r="AP673" i="6" s="1"/>
  <c r="AH673" i="6"/>
  <c r="Y412" i="6"/>
  <c r="AP412" i="6" s="1"/>
  <c r="AH412" i="6"/>
  <c r="AH947" i="6"/>
  <c r="Y947" i="6"/>
  <c r="AP947" i="6" s="1"/>
  <c r="Y701" i="6"/>
  <c r="AP701" i="6" s="1"/>
  <c r="AH701" i="6"/>
  <c r="AI773" i="6"/>
  <c r="AH718" i="6"/>
  <c r="Y718" i="6"/>
  <c r="AP718" i="6" s="1"/>
  <c r="AI1160" i="6"/>
  <c r="AI1622" i="6"/>
  <c r="AI388" i="6"/>
  <c r="AI1873" i="6"/>
  <c r="R1610" i="6"/>
  <c r="R363" i="6"/>
  <c r="AH363" i="6"/>
  <c r="Y363" i="6"/>
  <c r="AP363" i="6" s="1"/>
  <c r="AI1522" i="6"/>
  <c r="AI695" i="6"/>
  <c r="R246" i="6"/>
  <c r="AI618" i="6"/>
  <c r="R1101" i="6"/>
  <c r="AH1101" i="6"/>
  <c r="Y1101" i="6"/>
  <c r="AP1101" i="6" s="1"/>
  <c r="R1029" i="6"/>
  <c r="Y1295" i="6"/>
  <c r="AP1295" i="6" s="1"/>
  <c r="AH1295" i="6"/>
  <c r="Y1748" i="6"/>
  <c r="AP1748" i="6" s="1"/>
  <c r="AH1748" i="6"/>
  <c r="Y1097" i="6"/>
  <c r="AP1097" i="6" s="1"/>
  <c r="AH1097" i="6"/>
  <c r="Y95" i="6"/>
  <c r="AP95" i="6" s="1"/>
  <c r="AH95" i="6"/>
  <c r="R1118" i="6"/>
  <c r="Y1569" i="6"/>
  <c r="AP1569" i="6" s="1"/>
  <c r="AH1569" i="6"/>
  <c r="AH1820" i="6"/>
  <c r="Y1820" i="6"/>
  <c r="AP1820" i="6" s="1"/>
  <c r="AH596" i="6"/>
  <c r="Y596" i="6"/>
  <c r="AP596" i="6" s="1"/>
  <c r="AI893" i="6"/>
  <c r="AH261" i="6"/>
  <c r="Y261" i="6"/>
  <c r="AP261" i="6" s="1"/>
  <c r="AH1776" i="6"/>
  <c r="Y1776" i="6"/>
  <c r="AP1776" i="6" s="1"/>
  <c r="AH215" i="6"/>
  <c r="Y215" i="6"/>
  <c r="AP215" i="6" s="1"/>
  <c r="AI253" i="6"/>
  <c r="AH1225" i="6"/>
  <c r="Y1225" i="6"/>
  <c r="AP1225" i="6" s="1"/>
  <c r="AH562" i="6"/>
  <c r="Y562" i="6"/>
  <c r="AP562" i="6" s="1"/>
  <c r="AI454" i="6"/>
  <c r="AH367" i="6"/>
  <c r="Y367" i="6"/>
  <c r="AP367" i="6" s="1"/>
  <c r="AH1446" i="6"/>
  <c r="Y1446" i="6"/>
  <c r="AP1446" i="6" s="1"/>
  <c r="AH1705" i="6"/>
  <c r="Y1705" i="6"/>
  <c r="AP1705" i="6" s="1"/>
  <c r="AH171" i="6"/>
  <c r="Y171" i="6"/>
  <c r="AP171" i="6" s="1"/>
  <c r="Y1636" i="6"/>
  <c r="AP1636" i="6" s="1"/>
  <c r="AH1636" i="6"/>
  <c r="AH362" i="6"/>
  <c r="Y362" i="6"/>
  <c r="AP362" i="6" s="1"/>
  <c r="AH965" i="6"/>
  <c r="Y965" i="6"/>
  <c r="AP965" i="6" s="1"/>
  <c r="AH761" i="6"/>
  <c r="Y761" i="6"/>
  <c r="AP761" i="6" s="1"/>
  <c r="AI1616" i="6"/>
  <c r="AI1607" i="6"/>
  <c r="R1297" i="6"/>
  <c r="R555" i="6"/>
  <c r="AH555" i="6"/>
  <c r="Y555" i="6"/>
  <c r="AP555" i="6" s="1"/>
  <c r="R591" i="6"/>
  <c r="AH591" i="6"/>
  <c r="Y591" i="6"/>
  <c r="AP591" i="6" s="1"/>
  <c r="R1376" i="6"/>
  <c r="Y1241" i="6"/>
  <c r="AP1241" i="6" s="1"/>
  <c r="AH1241" i="6"/>
  <c r="AH469" i="6"/>
  <c r="Y469" i="6"/>
  <c r="AP469" i="6" s="1"/>
  <c r="AH557" i="6"/>
  <c r="Y557" i="6"/>
  <c r="AP557" i="6" s="1"/>
  <c r="Y456" i="6"/>
  <c r="AP456" i="6" s="1"/>
  <c r="AH456" i="6"/>
  <c r="AH382" i="6"/>
  <c r="Y382" i="6"/>
  <c r="AP382" i="6" s="1"/>
  <c r="Y672" i="6"/>
  <c r="AP672" i="6" s="1"/>
  <c r="AH672" i="6"/>
  <c r="AH561" i="6"/>
  <c r="Y561" i="6"/>
  <c r="AP561" i="6" s="1"/>
  <c r="AI798" i="6"/>
  <c r="R1212" i="6"/>
  <c r="AH1212" i="6"/>
  <c r="Y1212" i="6"/>
  <c r="AP1212" i="6" s="1"/>
  <c r="Y781" i="6"/>
  <c r="AP781" i="6" s="1"/>
  <c r="AH781" i="6"/>
  <c r="Y185" i="6"/>
  <c r="AP185" i="6" s="1"/>
  <c r="AH185" i="6"/>
  <c r="AI1289" i="6"/>
  <c r="R221" i="6"/>
  <c r="Y1359" i="6"/>
  <c r="AP1359" i="6" s="1"/>
  <c r="AH1359" i="6"/>
  <c r="R333" i="6"/>
  <c r="AH1170" i="6"/>
  <c r="Y1170" i="6"/>
  <c r="AP1170" i="6" s="1"/>
  <c r="AI139" i="6"/>
  <c r="Y1784" i="6"/>
  <c r="AP1784" i="6" s="1"/>
  <c r="AH1784" i="6"/>
  <c r="Y1492" i="6"/>
  <c r="AP1492" i="6" s="1"/>
  <c r="AH1492" i="6"/>
  <c r="AH1818" i="6"/>
  <c r="Y1818" i="6"/>
  <c r="AP1818" i="6" s="1"/>
  <c r="Y250" i="6"/>
  <c r="AP250" i="6" s="1"/>
  <c r="AH250" i="6"/>
  <c r="Y63" i="6"/>
  <c r="AP63" i="6" s="1"/>
  <c r="AH63" i="6"/>
  <c r="AI1048" i="6"/>
  <c r="AI269" i="6"/>
  <c r="AH1206" i="6"/>
  <c r="Y1206" i="6"/>
  <c r="AP1206" i="6" s="1"/>
  <c r="Y1270" i="6"/>
  <c r="AP1270" i="6" s="1"/>
  <c r="AH1270" i="6"/>
  <c r="Y593" i="6"/>
  <c r="AP593" i="6" s="1"/>
  <c r="AH593" i="6"/>
  <c r="Y111" i="6"/>
  <c r="AP111" i="6" s="1"/>
  <c r="AH111" i="6"/>
  <c r="AH810" i="6"/>
  <c r="Y810" i="6"/>
  <c r="AP810" i="6" s="1"/>
  <c r="AH1445" i="6"/>
  <c r="Y1445" i="6"/>
  <c r="AP1445" i="6" s="1"/>
  <c r="AH1119" i="6"/>
  <c r="Y1119" i="6"/>
  <c r="AP1119" i="6" s="1"/>
  <c r="AH765" i="6"/>
  <c r="Y765" i="6"/>
  <c r="AP765" i="6" s="1"/>
  <c r="AH526" i="6"/>
  <c r="Y526" i="6"/>
  <c r="AP526" i="6" s="1"/>
  <c r="AH713" i="6"/>
  <c r="Y713" i="6"/>
  <c r="AP713" i="6" s="1"/>
  <c r="AH791" i="6"/>
  <c r="Y791" i="6"/>
  <c r="AP791" i="6" s="1"/>
  <c r="AH1209" i="6"/>
  <c r="Y1209" i="6"/>
  <c r="AP1209" i="6" s="1"/>
  <c r="AH263" i="6"/>
  <c r="Y263" i="6"/>
  <c r="AP263" i="6" s="1"/>
  <c r="Y1497" i="6"/>
  <c r="AP1497" i="6" s="1"/>
  <c r="AH1497" i="6"/>
  <c r="AH657" i="6"/>
  <c r="Y657" i="6"/>
  <c r="AP657" i="6" s="1"/>
  <c r="AH223" i="6"/>
  <c r="Y223" i="6"/>
  <c r="AP223" i="6" s="1"/>
  <c r="AH236" i="6"/>
  <c r="Y236" i="6"/>
  <c r="AP236" i="6" s="1"/>
  <c r="AH453" i="6"/>
  <c r="Y453" i="6"/>
  <c r="AP453" i="6" s="1"/>
  <c r="Y1656" i="6"/>
  <c r="AP1656" i="6" s="1"/>
  <c r="AH1656" i="6"/>
  <c r="Y335" i="6"/>
  <c r="AP335" i="6" s="1"/>
  <c r="AH335" i="6"/>
  <c r="AJ10" i="6"/>
  <c r="Y1957" i="6"/>
  <c r="AP1957" i="6" s="1"/>
  <c r="AH1957" i="6"/>
  <c r="AH1919" i="6"/>
  <c r="Y1919" i="6"/>
  <c r="AP1919" i="6" s="1"/>
  <c r="AH2002" i="6"/>
  <c r="Y2002" i="6"/>
  <c r="AP2002" i="6" s="1"/>
  <c r="AH1953" i="6"/>
  <c r="Y1953" i="6"/>
  <c r="AP1953" i="6" s="1"/>
  <c r="AH1949" i="6"/>
  <c r="Y1949" i="6"/>
  <c r="AP1949" i="6" s="1"/>
  <c r="Y1467" i="6"/>
  <c r="AP1467" i="6" s="1"/>
  <c r="AH1467" i="6"/>
  <c r="AH1468" i="6"/>
  <c r="Y1468" i="6"/>
  <c r="AP1468" i="6" s="1"/>
  <c r="AH1254" i="6"/>
  <c r="Y1254" i="6"/>
  <c r="AP1254" i="6" s="1"/>
  <c r="AH1791" i="6"/>
  <c r="Y1791" i="6"/>
  <c r="AP1791" i="6" s="1"/>
  <c r="AH35" i="6"/>
  <c r="Y35" i="6"/>
  <c r="AP35" i="6" s="1"/>
  <c r="Y1834" i="6"/>
  <c r="AP1834" i="6" s="1"/>
  <c r="AH1834" i="6"/>
  <c r="AH50" i="6"/>
  <c r="Y50" i="6"/>
  <c r="AP50" i="6" s="1"/>
  <c r="W1900" i="6"/>
  <c r="AN1900" i="6" s="1"/>
  <c r="U1904" i="6"/>
  <c r="AL1904" i="6" s="1"/>
  <c r="V1912" i="6"/>
  <c r="AM1912" i="6" s="1"/>
  <c r="AB1899" i="6"/>
  <c r="V1922" i="6"/>
  <c r="AM1922" i="6" s="1"/>
  <c r="S497" i="6"/>
  <c r="AJ497" i="6" s="1"/>
  <c r="X315" i="6"/>
  <c r="AO315" i="6" s="1"/>
  <c r="V34" i="6"/>
  <c r="AM34" i="6" s="1"/>
  <c r="S618" i="6"/>
  <c r="AJ618" i="6" s="1"/>
  <c r="X910" i="6"/>
  <c r="AO910" i="6" s="1"/>
  <c r="V928" i="6"/>
  <c r="AM928" i="6" s="1"/>
  <c r="X352" i="6"/>
  <c r="AO352" i="6" s="1"/>
  <c r="X781" i="6"/>
  <c r="AO781" i="6" s="1"/>
  <c r="V1114" i="6"/>
  <c r="AM1114" i="6" s="1"/>
  <c r="V653" i="6"/>
  <c r="AM653" i="6" s="1"/>
  <c r="U45" i="6"/>
  <c r="AL45" i="6" s="1"/>
  <c r="W32" i="6"/>
  <c r="AN32" i="6" s="1"/>
  <c r="V544" i="6"/>
  <c r="AM544" i="6" s="1"/>
  <c r="V1181" i="6"/>
  <c r="AM1181" i="6" s="1"/>
  <c r="AD1320" i="6"/>
  <c r="AD613" i="6"/>
  <c r="V284" i="6"/>
  <c r="AM284" i="6" s="1"/>
  <c r="AD978" i="6"/>
  <c r="V1486" i="6"/>
  <c r="AM1486" i="6" s="1"/>
  <c r="S1306" i="6"/>
  <c r="AJ1306" i="6" s="1"/>
  <c r="X453" i="6"/>
  <c r="AO453" i="6" s="1"/>
  <c r="W54" i="6"/>
  <c r="AN54" i="6" s="1"/>
  <c r="V1368" i="6"/>
  <c r="AM1368" i="6" s="1"/>
  <c r="S1596" i="6"/>
  <c r="AJ1596" i="6" s="1"/>
  <c r="W138" i="6"/>
  <c r="AN138" i="6" s="1"/>
  <c r="U233" i="6"/>
  <c r="AL233" i="6" s="1"/>
  <c r="U799" i="6"/>
  <c r="AL799" i="6" s="1"/>
  <c r="X297" i="6"/>
  <c r="AO297" i="6" s="1"/>
  <c r="V196" i="6"/>
  <c r="AM196" i="6" s="1"/>
  <c r="V1532" i="6"/>
  <c r="AM1532" i="6" s="1"/>
  <c r="AE1042" i="6"/>
  <c r="V651" i="6"/>
  <c r="AM651" i="6" s="1"/>
  <c r="X872" i="6"/>
  <c r="AO872" i="6" s="1"/>
  <c r="AE218" i="6"/>
  <c r="AD722" i="6"/>
  <c r="AD1013" i="6"/>
  <c r="X737" i="6"/>
  <c r="AO737" i="6" s="1"/>
  <c r="AE1420" i="6"/>
  <c r="S1541" i="6"/>
  <c r="AJ1541" i="6" s="1"/>
  <c r="AF65" i="6"/>
  <c r="S458" i="6"/>
  <c r="AJ458" i="6" s="1"/>
  <c r="S1152" i="6"/>
  <c r="AJ1152" i="6" s="1"/>
  <c r="X570" i="6"/>
  <c r="AO570" i="6" s="1"/>
  <c r="S804" i="6"/>
  <c r="AJ804" i="6" s="1"/>
  <c r="S1452" i="6"/>
  <c r="AJ1452" i="6" s="1"/>
  <c r="X515" i="6"/>
  <c r="AO515" i="6" s="1"/>
  <c r="AD694" i="6"/>
  <c r="S1356" i="6"/>
  <c r="AJ1356" i="6" s="1"/>
  <c r="V1567" i="6"/>
  <c r="AM1567" i="6" s="1"/>
  <c r="AB816" i="6"/>
  <c r="S1235" i="6"/>
  <c r="AJ1235" i="6" s="1"/>
  <c r="V663" i="6"/>
  <c r="AM663" i="6" s="1"/>
  <c r="S772" i="6"/>
  <c r="AJ772" i="6" s="1"/>
  <c r="X83" i="6"/>
  <c r="AO83" i="6" s="1"/>
  <c r="V1531" i="6"/>
  <c r="AM1531" i="6" s="1"/>
  <c r="X478" i="6"/>
  <c r="AO478" i="6" s="1"/>
  <c r="V1458" i="6"/>
  <c r="AM1458" i="6" s="1"/>
  <c r="S732" i="6"/>
  <c r="AJ732" i="6" s="1"/>
  <c r="AB451" i="6"/>
  <c r="AB447" i="6"/>
  <c r="X859" i="6"/>
  <c r="AO859" i="6" s="1"/>
  <c r="AG740" i="6"/>
  <c r="X359" i="6"/>
  <c r="AO359" i="6" s="1"/>
  <c r="S224" i="6"/>
  <c r="AJ224" i="6" s="1"/>
  <c r="V1410" i="6"/>
  <c r="AM1410" i="6" s="1"/>
  <c r="X571" i="6"/>
  <c r="AO571" i="6" s="1"/>
  <c r="S222" i="6"/>
  <c r="AJ222" i="6" s="1"/>
  <c r="V656" i="6"/>
  <c r="AM656" i="6" s="1"/>
  <c r="S1600" i="6"/>
  <c r="AJ1600" i="6" s="1"/>
  <c r="V1017" i="6"/>
  <c r="AM1017" i="6" s="1"/>
  <c r="V362" i="6"/>
  <c r="AM362" i="6" s="1"/>
  <c r="AD808" i="6"/>
  <c r="S1358" i="6"/>
  <c r="AJ1358" i="6" s="1"/>
  <c r="S800" i="6"/>
  <c r="AJ800" i="6" s="1"/>
  <c r="AG1077" i="6"/>
  <c r="X157" i="6"/>
  <c r="AO157" i="6" s="1"/>
  <c r="AE409" i="6"/>
  <c r="V891" i="6"/>
  <c r="AM891" i="6" s="1"/>
  <c r="U1077" i="6"/>
  <c r="AL1077" i="6" s="1"/>
  <c r="V814" i="6"/>
  <c r="AM814" i="6" s="1"/>
  <c r="V952" i="6"/>
  <c r="AM952" i="6" s="1"/>
  <c r="S714" i="6"/>
  <c r="AJ714" i="6" s="1"/>
  <c r="V1259" i="6"/>
  <c r="AM1259" i="6" s="1"/>
  <c r="AD1168" i="6"/>
  <c r="U69" i="6"/>
  <c r="AL69" i="6" s="1"/>
  <c r="AG421" i="6"/>
  <c r="AE1148" i="6"/>
  <c r="V738" i="6"/>
  <c r="AM738" i="6" s="1"/>
  <c r="U393" i="6"/>
  <c r="AL393" i="6" s="1"/>
  <c r="AD311" i="6"/>
  <c r="V510" i="6"/>
  <c r="AM510" i="6" s="1"/>
  <c r="U1267" i="6"/>
  <c r="AL1267" i="6" s="1"/>
  <c r="S992" i="6"/>
  <c r="AJ992" i="6" s="1"/>
  <c r="S284" i="6"/>
  <c r="AJ284" i="6" s="1"/>
  <c r="X511" i="6"/>
  <c r="AO511" i="6" s="1"/>
  <c r="U402" i="6"/>
  <c r="AL402" i="6" s="1"/>
  <c r="AF23" i="6"/>
  <c r="AD112" i="6"/>
  <c r="AE937" i="6"/>
  <c r="AE275" i="6"/>
  <c r="U1028" i="6"/>
  <c r="AL1028" i="6" s="1"/>
  <c r="AD778" i="6"/>
  <c r="X43" i="6"/>
  <c r="AO43" i="6" s="1"/>
  <c r="AB766" i="6"/>
  <c r="AG425" i="6"/>
  <c r="AE450" i="6"/>
  <c r="AE183" i="6"/>
  <c r="V122" i="6"/>
  <c r="AM122" i="6" s="1"/>
  <c r="U307" i="6"/>
  <c r="AL307" i="6" s="1"/>
  <c r="V808" i="6"/>
  <c r="AM808" i="6" s="1"/>
  <c r="S1678" i="6"/>
  <c r="AJ1678" i="6" s="1"/>
  <c r="V1051" i="6"/>
  <c r="AM1051" i="6" s="1"/>
  <c r="U98" i="6"/>
  <c r="AL98" i="6" s="1"/>
  <c r="W950" i="6"/>
  <c r="AN950" i="6" s="1"/>
  <c r="V810" i="6"/>
  <c r="AM810" i="6" s="1"/>
  <c r="W152" i="6"/>
  <c r="AN152" i="6" s="1"/>
  <c r="U576" i="6"/>
  <c r="AL576" i="6" s="1"/>
  <c r="U288" i="6"/>
  <c r="AL288" i="6" s="1"/>
  <c r="AE621" i="6"/>
  <c r="AE548" i="6"/>
  <c r="U40" i="6"/>
  <c r="AL40" i="6" s="1"/>
  <c r="V1622" i="6"/>
  <c r="AM1622" i="6" s="1"/>
  <c r="U486" i="6"/>
  <c r="AL486" i="6" s="1"/>
  <c r="V543" i="6"/>
  <c r="AM543" i="6" s="1"/>
  <c r="W456" i="6"/>
  <c r="AN456" i="6" s="1"/>
  <c r="V981" i="6"/>
  <c r="AM981" i="6" s="1"/>
  <c r="W701" i="6"/>
  <c r="AN701" i="6" s="1"/>
  <c r="V1741" i="6"/>
  <c r="AM1741" i="6" s="1"/>
  <c r="W274" i="6"/>
  <c r="AN274" i="6" s="1"/>
  <c r="W216" i="6"/>
  <c r="AN216" i="6" s="1"/>
  <c r="U383" i="6"/>
  <c r="AL383" i="6" s="1"/>
  <c r="W358" i="6"/>
  <c r="AN358" i="6" s="1"/>
  <c r="X393" i="6"/>
  <c r="AO393" i="6" s="1"/>
  <c r="U507" i="6"/>
  <c r="AL507" i="6" s="1"/>
  <c r="V1851" i="6"/>
  <c r="AM1851" i="6" s="1"/>
  <c r="V26" i="6"/>
  <c r="AM26" i="6" s="1"/>
  <c r="W259" i="6"/>
  <c r="AN259" i="6" s="1"/>
  <c r="S87" i="6"/>
  <c r="AJ87" i="6" s="1"/>
  <c r="AG535" i="6"/>
  <c r="AG1408" i="6"/>
  <c r="V242" i="6"/>
  <c r="AM242" i="6" s="1"/>
  <c r="X12" i="6"/>
  <c r="AO12" i="6" s="1"/>
  <c r="U577" i="6"/>
  <c r="AL577" i="6" s="1"/>
  <c r="AE336" i="6"/>
  <c r="X520" i="6"/>
  <c r="AO520" i="6" s="1"/>
  <c r="AD354" i="6"/>
  <c r="AE1126" i="6"/>
  <c r="W178" i="6"/>
  <c r="AN178" i="6" s="1"/>
  <c r="U852" i="6"/>
  <c r="AL852" i="6" s="1"/>
  <c r="W477" i="6"/>
  <c r="AN477" i="6" s="1"/>
  <c r="X1391" i="6"/>
  <c r="AO1391" i="6" s="1"/>
  <c r="X482" i="6"/>
  <c r="AO482" i="6" s="1"/>
  <c r="U1121" i="6"/>
  <c r="AL1121" i="6" s="1"/>
  <c r="X366" i="6"/>
  <c r="AO366" i="6" s="1"/>
  <c r="V1692" i="6"/>
  <c r="AM1692" i="6" s="1"/>
  <c r="AD1360" i="6"/>
  <c r="AE893" i="6"/>
  <c r="AB245" i="6"/>
  <c r="AE1659" i="6"/>
  <c r="AG671" i="6"/>
  <c r="W694" i="6"/>
  <c r="AN694" i="6" s="1"/>
  <c r="V1621" i="6"/>
  <c r="AM1621" i="6" s="1"/>
  <c r="V1317" i="6"/>
  <c r="AM1317" i="6" s="1"/>
  <c r="X233" i="6"/>
  <c r="AO233" i="6" s="1"/>
  <c r="X399" i="6"/>
  <c r="AO399" i="6" s="1"/>
  <c r="W1446" i="6"/>
  <c r="AN1446" i="6" s="1"/>
  <c r="U1382" i="6"/>
  <c r="AL1382" i="6" s="1"/>
  <c r="AB881" i="6"/>
  <c r="S1189" i="6"/>
  <c r="AJ1189" i="6" s="1"/>
  <c r="AF583" i="6"/>
  <c r="X458" i="6"/>
  <c r="AO458" i="6" s="1"/>
  <c r="S905" i="6"/>
  <c r="AJ905" i="6" s="1"/>
  <c r="AE231" i="6"/>
  <c r="S424" i="6"/>
  <c r="AJ424" i="6" s="1"/>
  <c r="V1172" i="6"/>
  <c r="AM1172" i="6" s="1"/>
  <c r="S781" i="6"/>
  <c r="AJ781" i="6" s="1"/>
  <c r="S617" i="6"/>
  <c r="AJ617" i="6" s="1"/>
  <c r="S1033" i="6"/>
  <c r="AJ1033" i="6" s="1"/>
  <c r="V779" i="6"/>
  <c r="AM779" i="6" s="1"/>
  <c r="U200" i="6"/>
  <c r="AL200" i="6" s="1"/>
  <c r="U1093" i="6"/>
  <c r="AL1093" i="6" s="1"/>
  <c r="S269" i="6"/>
  <c r="AJ269" i="6" s="1"/>
  <c r="S486" i="6"/>
  <c r="AJ486" i="6" s="1"/>
  <c r="S189" i="6"/>
  <c r="AJ189" i="6" s="1"/>
  <c r="U911" i="6"/>
  <c r="AL911" i="6" s="1"/>
  <c r="W1785" i="6"/>
  <c r="AN1785" i="6" s="1"/>
  <c r="U1309" i="6"/>
  <c r="AL1309" i="6" s="1"/>
  <c r="U1063" i="6"/>
  <c r="AL1063" i="6" s="1"/>
  <c r="S1093" i="6"/>
  <c r="AJ1093" i="6" s="1"/>
  <c r="U1662" i="6"/>
  <c r="AL1662" i="6" s="1"/>
  <c r="S299" i="6"/>
  <c r="AJ299" i="6" s="1"/>
  <c r="S1248" i="6"/>
  <c r="AJ1248" i="6" s="1"/>
  <c r="X1389" i="6"/>
  <c r="AO1389" i="6" s="1"/>
  <c r="S859" i="6"/>
  <c r="AJ859" i="6" s="1"/>
  <c r="X1149" i="6"/>
  <c r="AO1149" i="6" s="1"/>
  <c r="X1438" i="6"/>
  <c r="AO1438" i="6" s="1"/>
  <c r="S542" i="6"/>
  <c r="AJ542" i="6" s="1"/>
  <c r="X337" i="6"/>
  <c r="AO337" i="6" s="1"/>
  <c r="AG1402" i="6"/>
  <c r="X71" i="6"/>
  <c r="AO71" i="6" s="1"/>
  <c r="X350" i="6"/>
  <c r="AO350" i="6" s="1"/>
  <c r="S481" i="6"/>
  <c r="AJ481" i="6" s="1"/>
  <c r="AE1721" i="6"/>
  <c r="AB1585" i="6"/>
  <c r="V174" i="6"/>
  <c r="AM174" i="6" s="1"/>
  <c r="AG1812" i="6"/>
  <c r="S192" i="6"/>
  <c r="AJ192" i="6" s="1"/>
  <c r="X1194" i="6"/>
  <c r="AO1194" i="6" s="1"/>
  <c r="AG774" i="6"/>
  <c r="X220" i="6"/>
  <c r="AO220" i="6" s="1"/>
  <c r="S1038" i="6"/>
  <c r="AJ1038" i="6" s="1"/>
  <c r="V1035" i="6"/>
  <c r="AM1035" i="6" s="1"/>
  <c r="AB1288" i="6"/>
  <c r="AB901" i="6"/>
  <c r="AE215" i="6"/>
  <c r="AE1852" i="6"/>
  <c r="AG1053" i="6"/>
  <c r="AG1164" i="6"/>
  <c r="V1038" i="6"/>
  <c r="AM1038" i="6" s="1"/>
  <c r="AD365" i="6"/>
  <c r="AH230" i="6"/>
  <c r="Y230" i="6"/>
  <c r="AP230" i="6" s="1"/>
  <c r="V1847" i="6"/>
  <c r="AM1847" i="6" s="1"/>
  <c r="U842" i="6"/>
  <c r="AL842" i="6" s="1"/>
  <c r="V467" i="6"/>
  <c r="AM467" i="6" s="1"/>
  <c r="S194" i="6"/>
  <c r="AJ194" i="6" s="1"/>
  <c r="V916" i="6"/>
  <c r="AM916" i="6" s="1"/>
  <c r="S555" i="6"/>
  <c r="AJ555" i="6" s="1"/>
  <c r="X329" i="6"/>
  <c r="AO329" i="6" s="1"/>
  <c r="U480" i="6"/>
  <c r="AL480" i="6" s="1"/>
  <c r="X941" i="6"/>
  <c r="AO941" i="6" s="1"/>
  <c r="W897" i="6"/>
  <c r="AN897" i="6" s="1"/>
  <c r="Y897" i="6"/>
  <c r="AP897" i="6" s="1"/>
  <c r="AH897" i="6"/>
  <c r="AD374" i="6"/>
  <c r="S1593" i="6"/>
  <c r="AJ1593" i="6" s="1"/>
  <c r="S639" i="6"/>
  <c r="AJ639" i="6" s="1"/>
  <c r="U1858" i="6"/>
  <c r="AL1858" i="6" s="1"/>
  <c r="W1379" i="6"/>
  <c r="AN1379" i="6" s="1"/>
  <c r="X1344" i="6"/>
  <c r="AO1344" i="6" s="1"/>
  <c r="S1283" i="6"/>
  <c r="AJ1283" i="6" s="1"/>
  <c r="V535" i="6"/>
  <c r="AM535" i="6" s="1"/>
  <c r="S536" i="6"/>
  <c r="AJ536" i="6" s="1"/>
  <c r="X853" i="6"/>
  <c r="AO853" i="6" s="1"/>
  <c r="X771" i="6"/>
  <c r="AO771" i="6" s="1"/>
  <c r="S394" i="6"/>
  <c r="AJ394" i="6" s="1"/>
  <c r="V1059" i="6"/>
  <c r="AM1059" i="6" s="1"/>
  <c r="X1819" i="6"/>
  <c r="AO1819" i="6" s="1"/>
  <c r="U1525" i="6"/>
  <c r="AL1525" i="6" s="1"/>
  <c r="X1102" i="6"/>
  <c r="AO1102" i="6" s="1"/>
  <c r="U1790" i="6"/>
  <c r="AL1790" i="6" s="1"/>
  <c r="S1188" i="6"/>
  <c r="AJ1188" i="6" s="1"/>
  <c r="V495" i="6"/>
  <c r="AM495" i="6" s="1"/>
  <c r="X549" i="6"/>
  <c r="AO549" i="6" s="1"/>
  <c r="AH674" i="6"/>
  <c r="Y674" i="6"/>
  <c r="AP674" i="6" s="1"/>
  <c r="V1333" i="6"/>
  <c r="AM1333" i="6" s="1"/>
  <c r="V1382" i="6"/>
  <c r="AM1382" i="6" s="1"/>
  <c r="S723" i="6"/>
  <c r="AJ723" i="6" s="1"/>
  <c r="W350" i="6"/>
  <c r="AN350" i="6" s="1"/>
  <c r="S871" i="6"/>
  <c r="AJ871" i="6" s="1"/>
  <c r="U1501" i="6"/>
  <c r="AL1501" i="6" s="1"/>
  <c r="W1773" i="6"/>
  <c r="AN1773" i="6" s="1"/>
  <c r="W1200" i="6"/>
  <c r="AN1200" i="6" s="1"/>
  <c r="W1573" i="6"/>
  <c r="AN1573" i="6" s="1"/>
  <c r="W1290" i="6"/>
  <c r="AN1290" i="6" s="1"/>
  <c r="U1102" i="6"/>
  <c r="AL1102" i="6" s="1"/>
  <c r="V342" i="6"/>
  <c r="AM342" i="6" s="1"/>
  <c r="V1016" i="6"/>
  <c r="AM1016" i="6" s="1"/>
  <c r="V120" i="6"/>
  <c r="AM120" i="6" s="1"/>
  <c r="X1155" i="6"/>
  <c r="AO1155" i="6" s="1"/>
  <c r="W802" i="6"/>
  <c r="AN802" i="6" s="1"/>
  <c r="U912" i="6"/>
  <c r="AL912" i="6" s="1"/>
  <c r="S338" i="6"/>
  <c r="AJ338" i="6" s="1"/>
  <c r="U433" i="6"/>
  <c r="AL433" i="6" s="1"/>
  <c r="U686" i="6"/>
  <c r="AL686" i="6" s="1"/>
  <c r="AD1184" i="6"/>
  <c r="AE794" i="6"/>
  <c r="AG240" i="6"/>
  <c r="AB303" i="6"/>
  <c r="AD328" i="6"/>
  <c r="AG505" i="6"/>
  <c r="AB1170" i="6"/>
  <c r="AE717" i="6"/>
  <c r="AF150" i="6"/>
  <c r="AB470" i="6"/>
  <c r="AG579" i="6"/>
  <c r="AB1573" i="6"/>
  <c r="AH1447" i="6"/>
  <c r="U1908" i="6"/>
  <c r="AL1908" i="6" s="1"/>
  <c r="AD1902" i="6"/>
  <c r="AF1893" i="6"/>
  <c r="AD1905" i="6"/>
  <c r="AH1932" i="6"/>
  <c r="AB1895" i="6"/>
  <c r="AF1873" i="6"/>
  <c r="AG1905" i="6"/>
  <c r="Y2003" i="6"/>
  <c r="AP2003" i="6" s="1"/>
  <c r="AB1948" i="6"/>
  <c r="V1948" i="6"/>
  <c r="AM1948" i="6" s="1"/>
  <c r="AG1897" i="6"/>
  <c r="V1878" i="6"/>
  <c r="AM1878" i="6" s="1"/>
  <c r="AD1883" i="6"/>
  <c r="U1878" i="6"/>
  <c r="AL1878" i="6" s="1"/>
  <c r="AG1909" i="6"/>
  <c r="AE1873" i="6"/>
  <c r="V1908" i="6"/>
  <c r="AM1908" i="6" s="1"/>
  <c r="AE1888" i="6"/>
  <c r="AE1915" i="6"/>
  <c r="W1912" i="6"/>
  <c r="AN1912" i="6" s="1"/>
  <c r="AH2006" i="6"/>
  <c r="Y1944" i="6"/>
  <c r="AP1944" i="6" s="1"/>
  <c r="AH1927" i="6"/>
  <c r="AH2008" i="6"/>
  <c r="Y1929" i="6"/>
  <c r="AP1929" i="6" s="1"/>
  <c r="Y1933" i="6"/>
  <c r="AP1933" i="6" s="1"/>
  <c r="AE1914" i="6"/>
  <c r="AF1897" i="6"/>
  <c r="AH1972" i="6"/>
  <c r="AD1910" i="6"/>
  <c r="AH1956" i="6"/>
  <c r="AF1909" i="6"/>
  <c r="AH805" i="6"/>
  <c r="AB578" i="6"/>
  <c r="AB499" i="6"/>
  <c r="S902" i="6"/>
  <c r="AJ902" i="6" s="1"/>
  <c r="AB902" i="6"/>
  <c r="S355" i="6"/>
  <c r="AJ355" i="6" s="1"/>
  <c r="AB355" i="6"/>
  <c r="X351" i="6"/>
  <c r="AO351" i="6" s="1"/>
  <c r="AG351" i="6"/>
  <c r="S483" i="6"/>
  <c r="AJ483" i="6" s="1"/>
  <c r="AB483" i="6"/>
  <c r="S1044" i="6"/>
  <c r="AJ1044" i="6" s="1"/>
  <c r="AB1044" i="6"/>
  <c r="AB994" i="6"/>
  <c r="V223" i="6"/>
  <c r="AM223" i="6" s="1"/>
  <c r="AE223" i="6"/>
  <c r="S850" i="6"/>
  <c r="AJ850" i="6" s="1"/>
  <c r="AB850" i="6"/>
  <c r="S1104" i="6"/>
  <c r="AJ1104" i="6" s="1"/>
  <c r="AB1104" i="6"/>
  <c r="AB1036" i="6"/>
  <c r="X313" i="6"/>
  <c r="AO313" i="6" s="1"/>
  <c r="AG313" i="6"/>
  <c r="V315" i="6"/>
  <c r="AM315" i="6" s="1"/>
  <c r="AE315" i="6"/>
  <c r="X29" i="6"/>
  <c r="AO29" i="6" s="1"/>
  <c r="AG29" i="6"/>
  <c r="X811" i="6"/>
  <c r="AO811" i="6" s="1"/>
  <c r="AG811" i="6"/>
  <c r="AB296" i="6"/>
  <c r="S736" i="6"/>
  <c r="AJ736" i="6" s="1"/>
  <c r="AB736" i="6"/>
  <c r="X849" i="6"/>
  <c r="AO849" i="6" s="1"/>
  <c r="AG849" i="6"/>
  <c r="X57" i="6"/>
  <c r="AO57" i="6" s="1"/>
  <c r="AG57" i="6"/>
  <c r="X429" i="6"/>
  <c r="AO429" i="6" s="1"/>
  <c r="AG429" i="6"/>
  <c r="S1184" i="6"/>
  <c r="AJ1184" i="6" s="1"/>
  <c r="AB1184" i="6"/>
  <c r="X470" i="6"/>
  <c r="AO470" i="6" s="1"/>
  <c r="AG470" i="6"/>
  <c r="V911" i="6"/>
  <c r="AM911" i="6" s="1"/>
  <c r="AE911" i="6"/>
  <c r="V833" i="6"/>
  <c r="AM833" i="6" s="1"/>
  <c r="AE833" i="6"/>
  <c r="U881" i="6"/>
  <c r="AL881" i="6" s="1"/>
  <c r="AD881" i="6"/>
  <c r="V1518" i="6"/>
  <c r="AM1518" i="6" s="1"/>
  <c r="AE1518" i="6"/>
  <c r="AD962" i="6"/>
  <c r="S368" i="6"/>
  <c r="AJ368" i="6" s="1"/>
  <c r="AB368" i="6"/>
  <c r="X14" i="6"/>
  <c r="AO14" i="6" s="1"/>
  <c r="AG14" i="6"/>
  <c r="S152" i="6"/>
  <c r="AJ152" i="6" s="1"/>
  <c r="AB152" i="6"/>
  <c r="V1374" i="6"/>
  <c r="AM1374" i="6" s="1"/>
  <c r="AE1374" i="6"/>
  <c r="U779" i="6"/>
  <c r="AL779" i="6" s="1"/>
  <c r="AD779" i="6"/>
  <c r="V1522" i="6"/>
  <c r="AM1522" i="6" s="1"/>
  <c r="AE1522" i="6"/>
  <c r="S137" i="6"/>
  <c r="AJ137" i="6" s="1"/>
  <c r="AB137" i="6"/>
  <c r="V1122" i="6"/>
  <c r="AM1122" i="6" s="1"/>
  <c r="AE1122" i="6"/>
  <c r="V837" i="6"/>
  <c r="AM837" i="6" s="1"/>
  <c r="AE837" i="6"/>
  <c r="AB1166" i="6"/>
  <c r="AB1346" i="6"/>
  <c r="AG178" i="6"/>
  <c r="W18" i="6"/>
  <c r="AN18" i="6" s="1"/>
  <c r="AF18" i="6"/>
  <c r="V239" i="6"/>
  <c r="AM239" i="6" s="1"/>
  <c r="AE239" i="6"/>
  <c r="V112" i="6"/>
  <c r="AM112" i="6" s="1"/>
  <c r="AE112" i="6"/>
  <c r="V340" i="6"/>
  <c r="AM340" i="6" s="1"/>
  <c r="AE340" i="6"/>
  <c r="U865" i="6"/>
  <c r="AL865" i="6" s="1"/>
  <c r="AD865" i="6"/>
  <c r="X239" i="6"/>
  <c r="AO239" i="6" s="1"/>
  <c r="AG239" i="6"/>
  <c r="X44" i="6"/>
  <c r="AO44" i="6" s="1"/>
  <c r="AG44" i="6"/>
  <c r="V1427" i="6"/>
  <c r="AM1427" i="6" s="1"/>
  <c r="AE1427" i="6"/>
  <c r="S1900" i="6"/>
  <c r="AJ1900" i="6" s="1"/>
  <c r="AB1900" i="6"/>
  <c r="U228" i="6"/>
  <c r="AL228" i="6" s="1"/>
  <c r="AD228" i="6"/>
  <c r="S1233" i="6"/>
  <c r="AJ1233" i="6" s="1"/>
  <c r="AB1233" i="6"/>
  <c r="V1484" i="6"/>
  <c r="AM1484" i="6" s="1"/>
  <c r="AE1484" i="6"/>
  <c r="V1373" i="6"/>
  <c r="AM1373" i="6" s="1"/>
  <c r="AE1373" i="6"/>
  <c r="AE890" i="6"/>
  <c r="AB576" i="6"/>
  <c r="S282" i="6"/>
  <c r="AJ282" i="6" s="1"/>
  <c r="AB282" i="6"/>
  <c r="V1438" i="6"/>
  <c r="AM1438" i="6" s="1"/>
  <c r="AE1438" i="6"/>
  <c r="W107" i="6"/>
  <c r="AN107" i="6" s="1"/>
  <c r="AF107" i="6"/>
  <c r="X339" i="6"/>
  <c r="AO339" i="6" s="1"/>
  <c r="AG339" i="6"/>
  <c r="X47" i="6"/>
  <c r="AO47" i="6" s="1"/>
  <c r="AG47" i="6"/>
  <c r="X930" i="6"/>
  <c r="AO930" i="6" s="1"/>
  <c r="AG930" i="6"/>
  <c r="S253" i="6"/>
  <c r="AJ253" i="6" s="1"/>
  <c r="AB253" i="6"/>
  <c r="S1136" i="6"/>
  <c r="AJ1136" i="6" s="1"/>
  <c r="AB1136" i="6"/>
  <c r="S1612" i="6"/>
  <c r="AJ1612" i="6" s="1"/>
  <c r="AB1612" i="6"/>
  <c r="U68" i="6"/>
  <c r="AL68" i="6" s="1"/>
  <c r="AD68" i="6"/>
  <c r="V931" i="6"/>
  <c r="AM931" i="6" s="1"/>
  <c r="AE931" i="6"/>
  <c r="V532" i="6"/>
  <c r="AM532" i="6" s="1"/>
  <c r="AE532" i="6"/>
  <c r="U310" i="6"/>
  <c r="AL310" i="6" s="1"/>
  <c r="AD310" i="6"/>
  <c r="U560" i="6"/>
  <c r="AL560" i="6" s="1"/>
  <c r="AD560" i="6"/>
  <c r="W26" i="6"/>
  <c r="AN26" i="6" s="1"/>
  <c r="AF26" i="6"/>
  <c r="U1198" i="6"/>
  <c r="AL1198" i="6" s="1"/>
  <c r="AD1198" i="6"/>
  <c r="X551" i="6"/>
  <c r="AO551" i="6" s="1"/>
  <c r="AG551" i="6"/>
  <c r="S288" i="6"/>
  <c r="AJ288" i="6" s="1"/>
  <c r="V629" i="6"/>
  <c r="AM629" i="6" s="1"/>
  <c r="AE629" i="6"/>
  <c r="V411" i="6"/>
  <c r="AM411" i="6" s="1"/>
  <c r="AE411" i="6"/>
  <c r="AE226" i="6"/>
  <c r="AG288" i="6"/>
  <c r="V767" i="6"/>
  <c r="AM767" i="6" s="1"/>
  <c r="AE767" i="6"/>
  <c r="V1289" i="6"/>
  <c r="AM1289" i="6" s="1"/>
  <c r="AE1289" i="6"/>
  <c r="S478" i="6"/>
  <c r="AJ478" i="6" s="1"/>
  <c r="AB478" i="6"/>
  <c r="S586" i="6"/>
  <c r="AJ586" i="6" s="1"/>
  <c r="AB586" i="6"/>
  <c r="S208" i="6"/>
  <c r="AJ208" i="6" s="1"/>
  <c r="AB208" i="6"/>
  <c r="X624" i="6"/>
  <c r="AO624" i="6" s="1"/>
  <c r="AG624" i="6"/>
  <c r="S1576" i="6"/>
  <c r="AJ1576" i="6" s="1"/>
  <c r="V1756" i="6"/>
  <c r="AM1756" i="6" s="1"/>
  <c r="AE1756" i="6"/>
  <c r="V1113" i="6"/>
  <c r="AM1113" i="6" s="1"/>
  <c r="AE1113" i="6"/>
  <c r="V379" i="6"/>
  <c r="AM379" i="6" s="1"/>
  <c r="AE379" i="6"/>
  <c r="V264" i="6"/>
  <c r="AM264" i="6" s="1"/>
  <c r="AE264" i="6"/>
  <c r="V152" i="6"/>
  <c r="AM152" i="6" s="1"/>
  <c r="AE152" i="6"/>
  <c r="V111" i="6"/>
  <c r="AM111" i="6" s="1"/>
  <c r="AE111" i="6"/>
  <c r="U296" i="6"/>
  <c r="AL296" i="6" s="1"/>
  <c r="AD296" i="6"/>
  <c r="U775" i="6"/>
  <c r="AL775" i="6" s="1"/>
  <c r="AD775" i="6"/>
  <c r="S974" i="6"/>
  <c r="AJ974" i="6" s="1"/>
  <c r="AB974" i="6"/>
  <c r="U782" i="6"/>
  <c r="AL782" i="6" s="1"/>
  <c r="AD782" i="6"/>
  <c r="U333" i="6"/>
  <c r="AL333" i="6" s="1"/>
  <c r="AD333" i="6"/>
  <c r="V143" i="6"/>
  <c r="AM143" i="6" s="1"/>
  <c r="AE143" i="6"/>
  <c r="U410" i="6"/>
  <c r="AL410" i="6" s="1"/>
  <c r="AD410" i="6"/>
  <c r="U1316" i="6"/>
  <c r="AL1316" i="6" s="1"/>
  <c r="AD1316" i="6"/>
  <c r="W205" i="6"/>
  <c r="AN205" i="6" s="1"/>
  <c r="AF205" i="6"/>
  <c r="V687" i="6"/>
  <c r="AM687" i="6" s="1"/>
  <c r="AE687" i="6"/>
  <c r="X509" i="6"/>
  <c r="AO509" i="6" s="1"/>
  <c r="AG509" i="6"/>
  <c r="V1607" i="6"/>
  <c r="AM1607" i="6" s="1"/>
  <c r="AE1607" i="6"/>
  <c r="U280" i="6"/>
  <c r="AL280" i="6" s="1"/>
  <c r="AD280" i="6"/>
  <c r="V483" i="6"/>
  <c r="AM483" i="6" s="1"/>
  <c r="AE483" i="6"/>
  <c r="W675" i="6"/>
  <c r="AN675" i="6" s="1"/>
  <c r="AF675" i="6"/>
  <c r="V1553" i="6"/>
  <c r="AM1553" i="6" s="1"/>
  <c r="AE1553" i="6"/>
  <c r="S694" i="6"/>
  <c r="AJ694" i="6" s="1"/>
  <c r="AB694" i="6"/>
  <c r="S280" i="6"/>
  <c r="AJ280" i="6" s="1"/>
  <c r="AB280" i="6"/>
  <c r="V547" i="6"/>
  <c r="AM547" i="6" s="1"/>
  <c r="AE547" i="6"/>
  <c r="V1436" i="6"/>
  <c r="AM1436" i="6" s="1"/>
  <c r="AE1436" i="6"/>
  <c r="S1344" i="6"/>
  <c r="AJ1344" i="6" s="1"/>
  <c r="AB1344" i="6"/>
  <c r="U1378" i="6"/>
  <c r="AL1378" i="6" s="1"/>
  <c r="AD1378" i="6"/>
  <c r="U1041" i="6"/>
  <c r="AL1041" i="6" s="1"/>
  <c r="AD1041" i="6"/>
  <c r="U788" i="6"/>
  <c r="AL788" i="6" s="1"/>
  <c r="AD788" i="6"/>
  <c r="X250" i="6"/>
  <c r="AO250" i="6" s="1"/>
  <c r="AG250" i="6"/>
  <c r="U249" i="6"/>
  <c r="AL249" i="6" s="1"/>
  <c r="AD249" i="6"/>
  <c r="AF1117" i="6"/>
  <c r="V1734" i="6"/>
  <c r="AM1734" i="6" s="1"/>
  <c r="AE1734" i="6"/>
  <c r="M2023" i="6"/>
  <c r="M2024" i="6"/>
  <c r="U11" i="6"/>
  <c r="AL11" i="6" s="1"/>
  <c r="AD11" i="6"/>
  <c r="W227" i="6"/>
  <c r="AN227" i="6" s="1"/>
  <c r="AF227" i="6"/>
  <c r="W91" i="6"/>
  <c r="AN91" i="6" s="1"/>
  <c r="AF91" i="6"/>
  <c r="X936" i="6"/>
  <c r="AO936" i="6" s="1"/>
  <c r="AG936" i="6"/>
  <c r="V157" i="6"/>
  <c r="AM157" i="6" s="1"/>
  <c r="AE157" i="6"/>
  <c r="X173" i="6"/>
  <c r="AO173" i="6" s="1"/>
  <c r="AG173" i="6"/>
  <c r="S614" i="6"/>
  <c r="AJ614" i="6" s="1"/>
  <c r="AB614" i="6"/>
  <c r="V540" i="6"/>
  <c r="AM540" i="6" s="1"/>
  <c r="AE540" i="6"/>
  <c r="V1349" i="6"/>
  <c r="AM1349" i="6" s="1"/>
  <c r="AE1349" i="6"/>
  <c r="S1332" i="6"/>
  <c r="AJ1332" i="6" s="1"/>
  <c r="AB1332" i="6"/>
  <c r="U1023" i="6"/>
  <c r="AL1023" i="6" s="1"/>
  <c r="AD1023" i="6"/>
  <c r="U903" i="6"/>
  <c r="AL903" i="6" s="1"/>
  <c r="AD903" i="6"/>
  <c r="U847" i="6"/>
  <c r="AL847" i="6" s="1"/>
  <c r="AD847" i="6"/>
  <c r="U803" i="6"/>
  <c r="AL803" i="6" s="1"/>
  <c r="AD803" i="6"/>
  <c r="U777" i="6"/>
  <c r="AL777" i="6" s="1"/>
  <c r="AD777" i="6"/>
  <c r="S1269" i="6"/>
  <c r="AJ1269" i="6" s="1"/>
  <c r="AB1269" i="6"/>
  <c r="U241" i="6"/>
  <c r="AL241" i="6" s="1"/>
  <c r="AD241" i="6"/>
  <c r="U109" i="6"/>
  <c r="AL109" i="6" s="1"/>
  <c r="AD109" i="6"/>
  <c r="V1812" i="6"/>
  <c r="AM1812" i="6" s="1"/>
  <c r="AE1812" i="6"/>
  <c r="V1699" i="6"/>
  <c r="AM1699" i="6" s="1"/>
  <c r="AE1699" i="6"/>
  <c r="AB401" i="6"/>
  <c r="W251" i="6"/>
  <c r="AN251" i="6" s="1"/>
  <c r="AF251" i="6"/>
  <c r="V235" i="6"/>
  <c r="AM235" i="6" s="1"/>
  <c r="AE235" i="6"/>
  <c r="S1285" i="6"/>
  <c r="AJ1285" i="6" s="1"/>
  <c r="AB1285" i="6"/>
  <c r="W1028" i="6"/>
  <c r="AN1028" i="6" s="1"/>
  <c r="AF1028" i="6"/>
  <c r="W192" i="6"/>
  <c r="AN192" i="6" s="1"/>
  <c r="AF192" i="6"/>
  <c r="V309" i="6"/>
  <c r="AM309" i="6" s="1"/>
  <c r="AE309" i="6"/>
  <c r="U464" i="6"/>
  <c r="AL464" i="6" s="1"/>
  <c r="AD464" i="6"/>
  <c r="W517" i="6"/>
  <c r="AN517" i="6" s="1"/>
  <c r="AF517" i="6"/>
  <c r="W1124" i="6"/>
  <c r="AN1124" i="6" s="1"/>
  <c r="AF1124" i="6"/>
  <c r="W539" i="6"/>
  <c r="AN539" i="6" s="1"/>
  <c r="AF539" i="6"/>
  <c r="W1315" i="6"/>
  <c r="AN1315" i="6" s="1"/>
  <c r="AF1315" i="6"/>
  <c r="X149" i="6"/>
  <c r="AO149" i="6" s="1"/>
  <c r="AG149" i="6"/>
  <c r="U542" i="6"/>
  <c r="AL542" i="6" s="1"/>
  <c r="AD542" i="6"/>
  <c r="U460" i="6"/>
  <c r="AL460" i="6" s="1"/>
  <c r="AD460" i="6"/>
  <c r="W863" i="6"/>
  <c r="AN863" i="6" s="1"/>
  <c r="AF863" i="6"/>
  <c r="W620" i="6"/>
  <c r="AN620" i="6" s="1"/>
  <c r="AF620" i="6"/>
  <c r="V538" i="6"/>
  <c r="AM538" i="6" s="1"/>
  <c r="AE538" i="6"/>
  <c r="V615" i="6"/>
  <c r="AM615" i="6" s="1"/>
  <c r="AE615" i="6"/>
  <c r="X606" i="6"/>
  <c r="AO606" i="6" s="1"/>
  <c r="AG606" i="6"/>
  <c r="V456" i="6"/>
  <c r="AM456" i="6" s="1"/>
  <c r="AE456" i="6"/>
  <c r="X667" i="6"/>
  <c r="AO667" i="6" s="1"/>
  <c r="AG667" i="6"/>
  <c r="V1765" i="6"/>
  <c r="AM1765" i="6" s="1"/>
  <c r="AE1765" i="6"/>
  <c r="V1310" i="6"/>
  <c r="AM1310" i="6" s="1"/>
  <c r="AE1310" i="6"/>
  <c r="AB22" i="6"/>
  <c r="AD377" i="6"/>
  <c r="AF1394" i="6"/>
  <c r="V641" i="6"/>
  <c r="AM641" i="6" s="1"/>
  <c r="AE641" i="6"/>
  <c r="U1682" i="6"/>
  <c r="AL1682" i="6" s="1"/>
  <c r="AD1682" i="6"/>
  <c r="AF1277" i="6"/>
  <c r="AF360" i="6"/>
  <c r="AD855" i="6"/>
  <c r="U1867" i="6"/>
  <c r="AL1867" i="6" s="1"/>
  <c r="AD1867" i="6"/>
  <c r="W1375" i="6"/>
  <c r="AN1375" i="6" s="1"/>
  <c r="AF1375" i="6"/>
  <c r="U385" i="6"/>
  <c r="AL385" i="6" s="1"/>
  <c r="AD385" i="6"/>
  <c r="V1474" i="6"/>
  <c r="AM1474" i="6" s="1"/>
  <c r="AE1474" i="6"/>
  <c r="X1482" i="6"/>
  <c r="AO1482" i="6" s="1"/>
  <c r="AG1482" i="6"/>
  <c r="V1733" i="6"/>
  <c r="AM1733" i="6" s="1"/>
  <c r="AE1733" i="6"/>
  <c r="X1583" i="6"/>
  <c r="AO1583" i="6" s="1"/>
  <c r="AG1583" i="6"/>
  <c r="V1626" i="6"/>
  <c r="AM1626" i="6" s="1"/>
  <c r="AE1626" i="6"/>
  <c r="AB1077" i="6"/>
  <c r="AF328" i="6"/>
  <c r="U873" i="6"/>
  <c r="AL873" i="6" s="1"/>
  <c r="AD873" i="6"/>
  <c r="S711" i="6"/>
  <c r="AJ711" i="6" s="1"/>
  <c r="AB711" i="6"/>
  <c r="S1305" i="6"/>
  <c r="AJ1305" i="6" s="1"/>
  <c r="AB1305" i="6"/>
  <c r="AB518" i="6"/>
  <c r="AG215" i="6"/>
  <c r="W1096" i="6"/>
  <c r="AN1096" i="6" s="1"/>
  <c r="AF1096" i="6"/>
  <c r="AF1838" i="6"/>
  <c r="AD1444" i="6"/>
  <c r="AG1206" i="6"/>
  <c r="U1517" i="6"/>
  <c r="AL1517" i="6" s="1"/>
  <c r="AD1517" i="6"/>
  <c r="W520" i="6"/>
  <c r="AN520" i="6" s="1"/>
  <c r="AF520" i="6"/>
  <c r="W1333" i="6"/>
  <c r="AN1333" i="6" s="1"/>
  <c r="AF1333" i="6"/>
  <c r="X1692" i="6"/>
  <c r="AO1692" i="6" s="1"/>
  <c r="AG1692" i="6"/>
  <c r="X1611" i="6"/>
  <c r="AO1611" i="6" s="1"/>
  <c r="AG1611" i="6"/>
  <c r="X1568" i="6"/>
  <c r="AO1568" i="6" s="1"/>
  <c r="AG1568" i="6"/>
  <c r="U1659" i="6"/>
  <c r="AL1659" i="6" s="1"/>
  <c r="S177" i="6"/>
  <c r="AJ177" i="6" s="1"/>
  <c r="AB177" i="6"/>
  <c r="AD1368" i="6"/>
  <c r="U158" i="6"/>
  <c r="AL158" i="6" s="1"/>
  <c r="AD158" i="6"/>
  <c r="X1178" i="6"/>
  <c r="AO1178" i="6" s="1"/>
  <c r="AG1178" i="6"/>
  <c r="W528" i="6"/>
  <c r="AN528" i="6" s="1"/>
  <c r="AF528" i="6"/>
  <c r="V1631" i="6"/>
  <c r="AM1631" i="6" s="1"/>
  <c r="AE1631" i="6"/>
  <c r="X1688" i="6"/>
  <c r="AO1688" i="6" s="1"/>
  <c r="AG1688" i="6"/>
  <c r="V1351" i="6"/>
  <c r="AM1351" i="6" s="1"/>
  <c r="AE1351" i="6"/>
  <c r="S330" i="6"/>
  <c r="AJ330" i="6" s="1"/>
  <c r="AB330" i="6"/>
  <c r="S315" i="6"/>
  <c r="AJ315" i="6" s="1"/>
  <c r="AB315" i="6"/>
  <c r="X499" i="6"/>
  <c r="AO499" i="6" s="1"/>
  <c r="AG499" i="6"/>
  <c r="S661" i="6"/>
  <c r="AJ661" i="6" s="1"/>
  <c r="AB661" i="6"/>
  <c r="S553" i="6"/>
  <c r="AJ553" i="6" s="1"/>
  <c r="AB553" i="6"/>
  <c r="V587" i="6"/>
  <c r="AM587" i="6" s="1"/>
  <c r="AE587" i="6"/>
  <c r="S1097" i="6"/>
  <c r="AJ1097" i="6" s="1"/>
  <c r="AB1097" i="6"/>
  <c r="X1566" i="6"/>
  <c r="AO1566" i="6" s="1"/>
  <c r="AG1566" i="6"/>
  <c r="U1109" i="6"/>
  <c r="AL1109" i="6" s="1"/>
  <c r="AD1109" i="6"/>
  <c r="V252" i="6"/>
  <c r="AM252" i="6" s="1"/>
  <c r="AE252" i="6"/>
  <c r="AB247" i="6"/>
  <c r="AB1639" i="6"/>
  <c r="S1389" i="6"/>
  <c r="AJ1389" i="6" s="1"/>
  <c r="AB1389" i="6"/>
  <c r="AG79" i="6"/>
  <c r="W1437" i="6"/>
  <c r="AN1437" i="6" s="1"/>
  <c r="AF1437" i="6"/>
  <c r="AB735" i="6"/>
  <c r="AE314" i="6"/>
  <c r="S1672" i="6"/>
  <c r="AJ1672" i="6" s="1"/>
  <c r="AB1672" i="6"/>
  <c r="Y623" i="6"/>
  <c r="AP623" i="6" s="1"/>
  <c r="AG1824" i="6"/>
  <c r="AH1416" i="6"/>
  <c r="S773" i="6"/>
  <c r="AJ773" i="6" s="1"/>
  <c r="AB773" i="6"/>
  <c r="AG419" i="6"/>
  <c r="AF1282" i="6"/>
  <c r="AD79" i="6"/>
  <c r="AD60" i="6"/>
  <c r="AB266" i="6"/>
  <c r="AH899" i="6"/>
  <c r="AE957" i="6"/>
  <c r="S660" i="6"/>
  <c r="AJ660" i="6" s="1"/>
  <c r="AB660" i="6"/>
  <c r="S595" i="6"/>
  <c r="AJ595" i="6" s="1"/>
  <c r="AB595" i="6"/>
  <c r="X637" i="6"/>
  <c r="AO637" i="6" s="1"/>
  <c r="AG637" i="6"/>
  <c r="V885" i="6"/>
  <c r="AM885" i="6" s="1"/>
  <c r="AE885" i="6"/>
  <c r="AB1651" i="6"/>
  <c r="S1615" i="6"/>
  <c r="AJ1615" i="6" s="1"/>
  <c r="AB1615" i="6"/>
  <c r="S174" i="6"/>
  <c r="AJ174" i="6" s="1"/>
  <c r="AB174" i="6"/>
  <c r="U254" i="6"/>
  <c r="AL254" i="6" s="1"/>
  <c r="AD254" i="6"/>
  <c r="X333" i="6"/>
  <c r="AO333" i="6" s="1"/>
  <c r="AG333" i="6"/>
  <c r="S700" i="6"/>
  <c r="AJ700" i="6" s="1"/>
  <c r="AB700" i="6"/>
  <c r="U1838" i="6"/>
  <c r="AL1838" i="6" s="1"/>
  <c r="AD1838" i="6"/>
  <c r="S1137" i="6"/>
  <c r="AJ1137" i="6" s="1"/>
  <c r="AB1137" i="6"/>
  <c r="S1308" i="6"/>
  <c r="AJ1308" i="6" s="1"/>
  <c r="AB1308" i="6"/>
  <c r="X262" i="6"/>
  <c r="AO262" i="6" s="1"/>
  <c r="AG262" i="6"/>
  <c r="X248" i="6"/>
  <c r="AO248" i="6" s="1"/>
  <c r="AG248" i="6"/>
  <c r="U344" i="6"/>
  <c r="AL344" i="6" s="1"/>
  <c r="AD344" i="6"/>
  <c r="X171" i="6"/>
  <c r="AO171" i="6" s="1"/>
  <c r="AG171" i="6"/>
  <c r="S505" i="6"/>
  <c r="AJ505" i="6" s="1"/>
  <c r="AB505" i="6"/>
  <c r="X1832" i="6"/>
  <c r="AO1832" i="6" s="1"/>
  <c r="AG1832" i="6"/>
  <c r="N2023" i="6"/>
  <c r="X320" i="6"/>
  <c r="AO320" i="6" s="1"/>
  <c r="AG320" i="6"/>
  <c r="W1059" i="6"/>
  <c r="AN1059" i="6" s="1"/>
  <c r="AF1059" i="6"/>
  <c r="AG1835" i="6"/>
  <c r="AD308" i="6"/>
  <c r="AB1625" i="6"/>
  <c r="X1518" i="6"/>
  <c r="AO1518" i="6" s="1"/>
  <c r="AG1518" i="6"/>
  <c r="S1548" i="6"/>
  <c r="AJ1548" i="6" s="1"/>
  <c r="AB1548" i="6"/>
  <c r="X224" i="6"/>
  <c r="AO224" i="6" s="1"/>
  <c r="AG224" i="6"/>
  <c r="V156" i="6"/>
  <c r="AM156" i="6" s="1"/>
  <c r="AE156" i="6"/>
  <c r="S880" i="6"/>
  <c r="AJ880" i="6" s="1"/>
  <c r="AB880" i="6"/>
  <c r="V85" i="6"/>
  <c r="AM85" i="6" s="1"/>
  <c r="AE85" i="6"/>
  <c r="S523" i="6"/>
  <c r="AJ523" i="6" s="1"/>
  <c r="AB523" i="6"/>
  <c r="X257" i="6"/>
  <c r="AO257" i="6" s="1"/>
  <c r="AG257" i="6"/>
  <c r="S468" i="6"/>
  <c r="AJ468" i="6" s="1"/>
  <c r="AB468" i="6"/>
  <c r="X625" i="6"/>
  <c r="AO625" i="6" s="1"/>
  <c r="AG625" i="6"/>
  <c r="S1390" i="6"/>
  <c r="AJ1390" i="6" s="1"/>
  <c r="AB1390" i="6"/>
  <c r="U600" i="6"/>
  <c r="AL600" i="6" s="1"/>
  <c r="AD600" i="6"/>
  <c r="U448" i="6"/>
  <c r="AL448" i="6" s="1"/>
  <c r="AD448" i="6"/>
  <c r="U818" i="6"/>
  <c r="AL818" i="6" s="1"/>
  <c r="AD818" i="6"/>
  <c r="S1478" i="6"/>
  <c r="AJ1478" i="6" s="1"/>
  <c r="AB1478" i="6"/>
  <c r="S872" i="6"/>
  <c r="AJ872" i="6" s="1"/>
  <c r="AB872" i="6"/>
  <c r="V1227" i="6"/>
  <c r="AM1227" i="6" s="1"/>
  <c r="AE1227" i="6"/>
  <c r="V1772" i="6"/>
  <c r="AM1772" i="6" s="1"/>
  <c r="AE1772" i="6"/>
  <c r="S705" i="6"/>
  <c r="AJ705" i="6" s="1"/>
  <c r="U432" i="6"/>
  <c r="AL432" i="6" s="1"/>
  <c r="AD432" i="6"/>
  <c r="X1780" i="6"/>
  <c r="AO1780" i="6" s="1"/>
  <c r="AG1780" i="6"/>
  <c r="AF430" i="6"/>
  <c r="AB1530" i="6"/>
  <c r="AF1031" i="6"/>
  <c r="AB104" i="6"/>
  <c r="AE1636" i="6"/>
  <c r="AB1331" i="6"/>
  <c r="X998" i="6"/>
  <c r="AO998" i="6" s="1"/>
  <c r="AG998" i="6"/>
  <c r="S1072" i="6"/>
  <c r="AJ1072" i="6" s="1"/>
  <c r="AB1072" i="6"/>
  <c r="X1777" i="6"/>
  <c r="AO1777" i="6" s="1"/>
  <c r="AG1777" i="6"/>
  <c r="X1148" i="6"/>
  <c r="AO1148" i="6" s="1"/>
  <c r="AG1148" i="6"/>
  <c r="X756" i="6"/>
  <c r="AO756" i="6" s="1"/>
  <c r="AG756" i="6"/>
  <c r="S93" i="6"/>
  <c r="AJ93" i="6" s="1"/>
  <c r="AB93" i="6"/>
  <c r="S822" i="6"/>
  <c r="AJ822" i="6" s="1"/>
  <c r="AB822" i="6"/>
  <c r="W1403" i="6"/>
  <c r="AN1403" i="6" s="1"/>
  <c r="AF1403" i="6"/>
  <c r="AE1079" i="6"/>
  <c r="AB1016" i="6"/>
  <c r="AB84" i="6"/>
  <c r="AE576" i="6"/>
  <c r="AH743" i="6"/>
  <c r="X1080" i="6"/>
  <c r="AO1080" i="6" s="1"/>
  <c r="AG1080" i="6"/>
  <c r="S843" i="6"/>
  <c r="AJ843" i="6" s="1"/>
  <c r="AB843" i="6"/>
  <c r="S1106" i="6"/>
  <c r="AJ1106" i="6" s="1"/>
  <c r="AB1106" i="6"/>
  <c r="AF288" i="6"/>
  <c r="S27" i="6"/>
  <c r="AJ27" i="6" s="1"/>
  <c r="AB27" i="6"/>
  <c r="V1794" i="6"/>
  <c r="AM1794" i="6" s="1"/>
  <c r="AE1794" i="6"/>
  <c r="W1824" i="6"/>
  <c r="AN1824" i="6" s="1"/>
  <c r="AF1824" i="6"/>
  <c r="S358" i="6"/>
  <c r="AJ358" i="6" s="1"/>
  <c r="AB358" i="6"/>
  <c r="W271" i="6"/>
  <c r="AN271" i="6" s="1"/>
  <c r="AF271" i="6"/>
  <c r="V973" i="6"/>
  <c r="AM973" i="6" s="1"/>
  <c r="AE973" i="6"/>
  <c r="W466" i="6"/>
  <c r="AN466" i="6" s="1"/>
  <c r="AF466" i="6"/>
  <c r="X1495" i="6"/>
  <c r="AO1495" i="6" s="1"/>
  <c r="AG1495" i="6"/>
  <c r="W1384" i="6"/>
  <c r="AN1384" i="6" s="1"/>
  <c r="AF1384" i="6"/>
  <c r="U1671" i="6"/>
  <c r="AL1671" i="6" s="1"/>
  <c r="AD1671" i="6"/>
  <c r="X1225" i="6"/>
  <c r="AO1225" i="6" s="1"/>
  <c r="AG1225" i="6"/>
  <c r="AF1737" i="6"/>
  <c r="AF45" i="6"/>
  <c r="AB1436" i="6"/>
  <c r="AH1727" i="6"/>
  <c r="V635" i="6"/>
  <c r="AM635" i="6" s="1"/>
  <c r="AE635" i="6"/>
  <c r="V76" i="6"/>
  <c r="AM76" i="6" s="1"/>
  <c r="AE76" i="6"/>
  <c r="U1827" i="6"/>
  <c r="AL1827" i="6" s="1"/>
  <c r="AD1827" i="6"/>
  <c r="V683" i="6"/>
  <c r="AM683" i="6" s="1"/>
  <c r="AE683" i="6"/>
  <c r="S83" i="6"/>
  <c r="AJ83" i="6" s="1"/>
  <c r="AB83" i="6"/>
  <c r="Y1381" i="6"/>
  <c r="AP1381" i="6" s="1"/>
  <c r="S648" i="6"/>
  <c r="AJ648" i="6" s="1"/>
  <c r="AB648" i="6"/>
  <c r="V530" i="6"/>
  <c r="AM530" i="6" s="1"/>
  <c r="AE530" i="6"/>
  <c r="V1395" i="6"/>
  <c r="AM1395" i="6" s="1"/>
  <c r="AE1395" i="6"/>
  <c r="W781" i="6"/>
  <c r="AN781" i="6" s="1"/>
  <c r="AF781" i="6"/>
  <c r="V606" i="6"/>
  <c r="AM606" i="6" s="1"/>
  <c r="AE606" i="6"/>
  <c r="U650" i="6"/>
  <c r="AL650" i="6" s="1"/>
  <c r="AD650" i="6"/>
  <c r="U282" i="6"/>
  <c r="AL282" i="6" s="1"/>
  <c r="AD282" i="6"/>
  <c r="V1685" i="6"/>
  <c r="AM1685" i="6" s="1"/>
  <c r="AE1685" i="6"/>
  <c r="V1399" i="6"/>
  <c r="AM1399" i="6" s="1"/>
  <c r="AE1399" i="6"/>
  <c r="V1322" i="6"/>
  <c r="AM1322" i="6" s="1"/>
  <c r="AE1322" i="6"/>
  <c r="V1550" i="6"/>
  <c r="AM1550" i="6" s="1"/>
  <c r="AE1550" i="6"/>
  <c r="W332" i="6"/>
  <c r="AN332" i="6" s="1"/>
  <c r="AF332" i="6"/>
  <c r="X1722" i="6"/>
  <c r="AO1722" i="6" s="1"/>
  <c r="AG1722" i="6"/>
  <c r="X1768" i="6"/>
  <c r="AO1768" i="6" s="1"/>
  <c r="AG1768" i="6"/>
  <c r="U1598" i="6"/>
  <c r="AL1598" i="6" s="1"/>
  <c r="AD1598" i="6"/>
  <c r="W850" i="6"/>
  <c r="AN850" i="6" s="1"/>
  <c r="AF850" i="6"/>
  <c r="X841" i="6"/>
  <c r="AO841" i="6" s="1"/>
  <c r="AG841" i="6"/>
  <c r="W782" i="6"/>
  <c r="AN782" i="6" s="1"/>
  <c r="AF782" i="6"/>
  <c r="S831" i="6"/>
  <c r="AJ831" i="6" s="1"/>
  <c r="AB831" i="6"/>
  <c r="W1807" i="6"/>
  <c r="AN1807" i="6" s="1"/>
  <c r="AF1807" i="6"/>
  <c r="U1700" i="6"/>
  <c r="AL1700" i="6" s="1"/>
  <c r="AD1700" i="6"/>
  <c r="U937" i="6"/>
  <c r="AL937" i="6" s="1"/>
  <c r="AD937" i="6"/>
  <c r="X1340" i="6"/>
  <c r="AO1340" i="6" s="1"/>
  <c r="AG1340" i="6"/>
  <c r="U1748" i="6"/>
  <c r="AL1748" i="6" s="1"/>
  <c r="AD1748" i="6"/>
  <c r="W677" i="6"/>
  <c r="AN677" i="6" s="1"/>
  <c r="AF677" i="6"/>
  <c r="X42" i="6"/>
  <c r="AO42" i="6" s="1"/>
  <c r="AG42" i="6"/>
  <c r="V1498" i="6"/>
  <c r="AM1498" i="6" s="1"/>
  <c r="AE1498" i="6"/>
  <c r="W313" i="6"/>
  <c r="AN313" i="6" s="1"/>
  <c r="AF313" i="6"/>
  <c r="U409" i="6"/>
  <c r="AL409" i="6" s="1"/>
  <c r="AD409" i="6"/>
  <c r="W547" i="6"/>
  <c r="AN547" i="6" s="1"/>
  <c r="AF547" i="6"/>
  <c r="V1260" i="6"/>
  <c r="AM1260" i="6" s="1"/>
  <c r="AE1260" i="6"/>
  <c r="V54" i="6"/>
  <c r="AM54" i="6" s="1"/>
  <c r="AE54" i="6"/>
  <c r="V680" i="6"/>
  <c r="AM680" i="6" s="1"/>
  <c r="AE680" i="6"/>
  <c r="X123" i="6"/>
  <c r="AO123" i="6" s="1"/>
  <c r="AG123" i="6"/>
  <c r="S257" i="6"/>
  <c r="AJ257" i="6" s="1"/>
  <c r="AB257" i="6"/>
  <c r="S277" i="6"/>
  <c r="AJ277" i="6" s="1"/>
  <c r="AB277" i="6"/>
  <c r="S261" i="6"/>
  <c r="AJ261" i="6" s="1"/>
  <c r="AB261" i="6"/>
  <c r="U974" i="6"/>
  <c r="AL974" i="6" s="1"/>
  <c r="AD974" i="6"/>
  <c r="S488" i="6"/>
  <c r="AJ488" i="6" s="1"/>
  <c r="AB488" i="6"/>
  <c r="U638" i="6"/>
  <c r="AL638" i="6" s="1"/>
  <c r="AD638" i="6"/>
  <c r="AF1156" i="6"/>
  <c r="W1156" i="6"/>
  <c r="AN1156" i="6" s="1"/>
  <c r="AD1808" i="6"/>
  <c r="U1808" i="6"/>
  <c r="AL1808" i="6" s="1"/>
  <c r="U1620" i="6"/>
  <c r="AL1620" i="6" s="1"/>
  <c r="AD1620" i="6"/>
  <c r="AD1356" i="6"/>
  <c r="U1356" i="6"/>
  <c r="AL1356" i="6" s="1"/>
  <c r="AG113" i="6"/>
  <c r="X113" i="6"/>
  <c r="AO113" i="6" s="1"/>
  <c r="AF1109" i="6"/>
  <c r="W1109" i="6"/>
  <c r="AN1109" i="6" s="1"/>
  <c r="S1326" i="6"/>
  <c r="AJ1326" i="6" s="1"/>
  <c r="AB1326" i="6"/>
  <c r="U154" i="6"/>
  <c r="AL154" i="6" s="1"/>
  <c r="AD154" i="6"/>
  <c r="X660" i="6"/>
  <c r="AO660" i="6" s="1"/>
  <c r="AG660" i="6"/>
  <c r="U660" i="6"/>
  <c r="AL660" i="6" s="1"/>
  <c r="AD660" i="6"/>
  <c r="V1295" i="6"/>
  <c r="AM1295" i="6" s="1"/>
  <c r="AE1295" i="6"/>
  <c r="U388" i="6"/>
  <c r="AL388" i="6" s="1"/>
  <c r="AD388" i="6"/>
  <c r="W654" i="6"/>
  <c r="AN654" i="6" s="1"/>
  <c r="AF654" i="6"/>
  <c r="W1848" i="6"/>
  <c r="AN1848" i="6" s="1"/>
  <c r="AF1848" i="6"/>
  <c r="V104" i="6"/>
  <c r="AM104" i="6" s="1"/>
  <c r="AE104" i="6"/>
  <c r="U343" i="6"/>
  <c r="AL343" i="6" s="1"/>
  <c r="AD343" i="6"/>
  <c r="U1173" i="6"/>
  <c r="AL1173" i="6" s="1"/>
  <c r="AD1173" i="6"/>
  <c r="V1697" i="6"/>
  <c r="AM1697" i="6" s="1"/>
  <c r="AE1697" i="6"/>
  <c r="W341" i="6"/>
  <c r="AN341" i="6" s="1"/>
  <c r="AF341" i="6"/>
  <c r="X1751" i="6"/>
  <c r="AO1751" i="6" s="1"/>
  <c r="AG1751" i="6"/>
  <c r="U525" i="6"/>
  <c r="AL525" i="6" s="1"/>
  <c r="AD525" i="6"/>
  <c r="V1174" i="6"/>
  <c r="AM1174" i="6" s="1"/>
  <c r="AE1174" i="6"/>
  <c r="AF189" i="6"/>
  <c r="W189" i="6"/>
  <c r="AN189" i="6" s="1"/>
  <c r="AG601" i="6"/>
  <c r="X601" i="6"/>
  <c r="AO601" i="6" s="1"/>
  <c r="AB89" i="6"/>
  <c r="S89" i="6"/>
  <c r="AJ89" i="6" s="1"/>
  <c r="AD851" i="6"/>
  <c r="U851" i="6"/>
  <c r="AL851" i="6" s="1"/>
  <c r="AE1300" i="6"/>
  <c r="V1300" i="6"/>
  <c r="AM1300" i="6" s="1"/>
  <c r="AB911" i="6"/>
  <c r="S911" i="6"/>
  <c r="AJ911" i="6" s="1"/>
  <c r="AE1222" i="6"/>
  <c r="V1222" i="6"/>
  <c r="AM1222" i="6" s="1"/>
  <c r="AE1641" i="6"/>
  <c r="V1641" i="6"/>
  <c r="AM1641" i="6" s="1"/>
  <c r="AF314" i="6"/>
  <c r="W314" i="6"/>
  <c r="AN314" i="6" s="1"/>
  <c r="AE1116" i="6"/>
  <c r="V1116" i="6"/>
  <c r="AM1116" i="6" s="1"/>
  <c r="AD1383" i="6"/>
  <c r="U1383" i="6"/>
  <c r="AL1383" i="6" s="1"/>
  <c r="AD1558" i="6"/>
  <c r="U1558" i="6"/>
  <c r="AL1558" i="6" s="1"/>
  <c r="AD736" i="6"/>
  <c r="U736" i="6"/>
  <c r="AL736" i="6" s="1"/>
  <c r="AG1073" i="6"/>
  <c r="X1073" i="6"/>
  <c r="AO1073" i="6" s="1"/>
  <c r="AF1209" i="6"/>
  <c r="W1209" i="6"/>
  <c r="AN1209" i="6" s="1"/>
  <c r="AD1067" i="6"/>
  <c r="U1067" i="6"/>
  <c r="AL1067" i="6" s="1"/>
  <c r="AD1274" i="6"/>
  <c r="U1274" i="6"/>
  <c r="AL1274" i="6" s="1"/>
  <c r="AD1637" i="6"/>
  <c r="U1637" i="6"/>
  <c r="AL1637" i="6" s="1"/>
  <c r="AG426" i="6"/>
  <c r="X426" i="6"/>
  <c r="AO426" i="6" s="1"/>
  <c r="AE452" i="6"/>
  <c r="V452" i="6"/>
  <c r="AM452" i="6" s="1"/>
  <c r="S116" i="6"/>
  <c r="AJ116" i="6" s="1"/>
  <c r="AD1040" i="6"/>
  <c r="U1040" i="6"/>
  <c r="AL1040" i="6" s="1"/>
  <c r="AD159" i="6"/>
  <c r="U159" i="6"/>
  <c r="AL159" i="6" s="1"/>
  <c r="AF1300" i="6"/>
  <c r="W1300" i="6"/>
  <c r="AN1300" i="6" s="1"/>
  <c r="AB895" i="6"/>
  <c r="S895" i="6"/>
  <c r="AJ895" i="6" s="1"/>
  <c r="AD1388" i="6"/>
  <c r="U1388" i="6"/>
  <c r="AL1388" i="6" s="1"/>
  <c r="AG1167" i="6"/>
  <c r="X1167" i="6"/>
  <c r="AO1167" i="6" s="1"/>
  <c r="AD470" i="6"/>
  <c r="U470" i="6"/>
  <c r="AL470" i="6" s="1"/>
  <c r="AE1798" i="6"/>
  <c r="V1798" i="6"/>
  <c r="AM1798" i="6" s="1"/>
  <c r="AB637" i="6"/>
  <c r="S637" i="6"/>
  <c r="AJ637" i="6" s="1"/>
  <c r="AE1758" i="6"/>
  <c r="V1758" i="6"/>
  <c r="AM1758" i="6" s="1"/>
  <c r="AD1667" i="6"/>
  <c r="U1667" i="6"/>
  <c r="AL1667" i="6" s="1"/>
  <c r="Y1808" i="6"/>
  <c r="AP1808" i="6" s="1"/>
  <c r="AF1218" i="6"/>
  <c r="W1218" i="6"/>
  <c r="AN1218" i="6" s="1"/>
  <c r="AG392" i="6"/>
  <c r="X392" i="6"/>
  <c r="AO392" i="6" s="1"/>
  <c r="AE286" i="6"/>
  <c r="V286" i="6"/>
  <c r="AM286" i="6" s="1"/>
  <c r="AF1000" i="6"/>
  <c r="W1000" i="6"/>
  <c r="AN1000" i="6" s="1"/>
  <c r="AF289" i="6"/>
  <c r="W289" i="6"/>
  <c r="AN289" i="6" s="1"/>
  <c r="AE214" i="6"/>
  <c r="V214" i="6"/>
  <c r="AM214" i="6" s="1"/>
  <c r="AD1824" i="6"/>
  <c r="U1824" i="6"/>
  <c r="AL1824" i="6" s="1"/>
  <c r="AD1022" i="6"/>
  <c r="U1022" i="6"/>
  <c r="AL1022" i="6" s="1"/>
  <c r="AE1726" i="6"/>
  <c r="V1726" i="6"/>
  <c r="AM1726" i="6" s="1"/>
  <c r="AG1619" i="6"/>
  <c r="X1619" i="6"/>
  <c r="AO1619" i="6" s="1"/>
  <c r="AB1069" i="6"/>
  <c r="S1069" i="6"/>
  <c r="AJ1069" i="6" s="1"/>
  <c r="AG1732" i="6"/>
  <c r="X1732" i="6"/>
  <c r="AO1732" i="6" s="1"/>
  <c r="AG1195" i="6"/>
  <c r="X1195" i="6"/>
  <c r="AO1195" i="6" s="1"/>
  <c r="AD1007" i="6"/>
  <c r="U1007" i="6"/>
  <c r="AL1007" i="6" s="1"/>
  <c r="AH886" i="6"/>
  <c r="Y886" i="6"/>
  <c r="AP886" i="6" s="1"/>
  <c r="AH1709" i="6"/>
  <c r="Y1709" i="6"/>
  <c r="AP1709" i="6" s="1"/>
  <c r="Y1439" i="6"/>
  <c r="AP1439" i="6" s="1"/>
  <c r="AH1439" i="6"/>
  <c r="AB10" i="6"/>
  <c r="K2023" i="6"/>
  <c r="K2024" i="6"/>
  <c r="AH375" i="6"/>
  <c r="Y375" i="6"/>
  <c r="AP375" i="6" s="1"/>
  <c r="Y619" i="6"/>
  <c r="AP619" i="6" s="1"/>
  <c r="AH619" i="6"/>
  <c r="AH846" i="6"/>
  <c r="Y846" i="6"/>
  <c r="AP846" i="6" s="1"/>
  <c r="AG1670" i="6"/>
  <c r="S1595" i="6"/>
  <c r="AJ1595" i="6" s="1"/>
  <c r="V500" i="6"/>
  <c r="AM500" i="6" s="1"/>
  <c r="W383" i="6"/>
  <c r="AN383" i="6" s="1"/>
  <c r="W317" i="6"/>
  <c r="AN317" i="6" s="1"/>
  <c r="X318" i="6"/>
  <c r="AO318" i="6" s="1"/>
  <c r="X164" i="6"/>
  <c r="AO164" i="6" s="1"/>
  <c r="V472" i="6"/>
  <c r="AM472" i="6" s="1"/>
  <c r="V1140" i="6"/>
  <c r="AM1140" i="6" s="1"/>
  <c r="AG1179" i="6"/>
  <c r="AG1312" i="6"/>
  <c r="U1266" i="6"/>
  <c r="AL1266" i="6" s="1"/>
  <c r="AF1098" i="6"/>
  <c r="W1055" i="6"/>
  <c r="AN1055" i="6" s="1"/>
  <c r="AD1831" i="6"/>
  <c r="X677" i="6"/>
  <c r="AO677" i="6" s="1"/>
  <c r="AB1771" i="6"/>
  <c r="U683" i="6"/>
  <c r="AL683" i="6" s="1"/>
  <c r="W616" i="6"/>
  <c r="AN616" i="6" s="1"/>
  <c r="U941" i="6"/>
  <c r="AL941" i="6" s="1"/>
  <c r="AB1676" i="6"/>
  <c r="S318" i="6"/>
  <c r="AJ318" i="6" s="1"/>
  <c r="AG1585" i="6"/>
  <c r="S917" i="6"/>
  <c r="AJ917" i="6" s="1"/>
  <c r="AG919" i="6"/>
  <c r="X1043" i="6"/>
  <c r="AO1043" i="6" s="1"/>
  <c r="AG1388" i="6"/>
  <c r="U236" i="6"/>
  <c r="AL236" i="6" s="1"/>
  <c r="AF680" i="6"/>
  <c r="AF1553" i="6"/>
  <c r="X1428" i="6"/>
  <c r="AO1428" i="6" s="1"/>
  <c r="W1222" i="6"/>
  <c r="AN1222" i="6" s="1"/>
  <c r="W1065" i="6"/>
  <c r="AN1065" i="6" s="1"/>
  <c r="V1037" i="6"/>
  <c r="AM1037" i="6" s="1"/>
  <c r="X1683" i="6"/>
  <c r="AO1683" i="6" s="1"/>
  <c r="U563" i="6"/>
  <c r="AL563" i="6" s="1"/>
  <c r="V1886" i="6"/>
  <c r="AM1886" i="6" s="1"/>
  <c r="Y1928" i="6"/>
  <c r="AP1928" i="6" s="1"/>
  <c r="W1907" i="6"/>
  <c r="AN1907" i="6" s="1"/>
  <c r="S1909" i="6"/>
  <c r="AJ1909" i="6" s="1"/>
  <c r="W1882" i="6"/>
  <c r="AN1882" i="6" s="1"/>
  <c r="Y2010" i="6"/>
  <c r="AP2010" i="6" s="1"/>
  <c r="Y1962" i="6"/>
  <c r="AP1962" i="6" s="1"/>
  <c r="Y1935" i="6"/>
  <c r="AP1935" i="6" s="1"/>
  <c r="Y1874" i="6"/>
  <c r="AP1874" i="6" s="1"/>
  <c r="Y1960" i="6"/>
  <c r="AP1960" i="6" s="1"/>
  <c r="X324" i="6"/>
  <c r="AO324" i="6" s="1"/>
  <c r="S1158" i="6"/>
  <c r="AJ1158" i="6" s="1"/>
  <c r="X946" i="6"/>
  <c r="AO946" i="6" s="1"/>
  <c r="S764" i="6"/>
  <c r="AJ764" i="6" s="1"/>
  <c r="S445" i="6"/>
  <c r="AJ445" i="6" s="1"/>
  <c r="X96" i="6"/>
  <c r="AO96" i="6" s="1"/>
  <c r="X928" i="6"/>
  <c r="AO928" i="6" s="1"/>
  <c r="S922" i="6"/>
  <c r="AJ922" i="6" s="1"/>
  <c r="V1570" i="6"/>
  <c r="AM1570" i="6" s="1"/>
  <c r="V772" i="6"/>
  <c r="AM772" i="6" s="1"/>
  <c r="X680" i="6"/>
  <c r="AO680" i="6" s="1"/>
  <c r="V1069" i="6"/>
  <c r="AM1069" i="6" s="1"/>
  <c r="X468" i="6"/>
  <c r="AO468" i="6" s="1"/>
  <c r="V1494" i="6"/>
  <c r="AM1494" i="6" s="1"/>
  <c r="V1131" i="6"/>
  <c r="AM1131" i="6" s="1"/>
  <c r="X628" i="6"/>
  <c r="AO628" i="6" s="1"/>
  <c r="S1618" i="6"/>
  <c r="AJ1618" i="6" s="1"/>
  <c r="U1298" i="6"/>
  <c r="AL1298" i="6" s="1"/>
  <c r="V735" i="6"/>
  <c r="AM735" i="6" s="1"/>
  <c r="U982" i="6"/>
  <c r="AL982" i="6" s="1"/>
  <c r="V1562" i="6"/>
  <c r="AM1562" i="6" s="1"/>
  <c r="S1256" i="6"/>
  <c r="AJ1256" i="6" s="1"/>
  <c r="V718" i="6"/>
  <c r="AM718" i="6" s="1"/>
  <c r="Y807" i="6"/>
  <c r="AP807" i="6" s="1"/>
  <c r="S1206" i="6"/>
  <c r="AJ1206" i="6" s="1"/>
  <c r="S1472" i="6"/>
  <c r="AJ1472" i="6" s="1"/>
  <c r="V1480" i="6"/>
  <c r="AM1480" i="6" s="1"/>
  <c r="V555" i="6"/>
  <c r="AM555" i="6" s="1"/>
  <c r="X86" i="6"/>
  <c r="AO86" i="6" s="1"/>
  <c r="V139" i="6"/>
  <c r="AM139" i="6" s="1"/>
  <c r="W42" i="6"/>
  <c r="AN42" i="6" s="1"/>
  <c r="S712" i="6"/>
  <c r="AJ712" i="6" s="1"/>
  <c r="V412" i="6"/>
  <c r="AM412" i="6" s="1"/>
  <c r="X654" i="6"/>
  <c r="AO654" i="6" s="1"/>
  <c r="X589" i="6"/>
  <c r="AO589" i="6" s="1"/>
  <c r="S507" i="6"/>
  <c r="AJ507" i="6" s="1"/>
  <c r="U1301" i="6"/>
  <c r="AL1301" i="6" s="1"/>
  <c r="V1573" i="6"/>
  <c r="AM1573" i="6" s="1"/>
  <c r="X656" i="6"/>
  <c r="AO656" i="6" s="1"/>
  <c r="S543" i="6"/>
  <c r="AJ543" i="6" s="1"/>
  <c r="U142" i="6"/>
  <c r="AL142" i="6" s="1"/>
  <c r="V529" i="6"/>
  <c r="AM529" i="6" s="1"/>
  <c r="S493" i="6"/>
  <c r="AJ493" i="6" s="1"/>
  <c r="S1112" i="6"/>
  <c r="AJ1112" i="6" s="1"/>
  <c r="X532" i="6"/>
  <c r="AO532" i="6" s="1"/>
  <c r="V207" i="6"/>
  <c r="AM207" i="6" s="1"/>
  <c r="U286" i="6"/>
  <c r="AL286" i="6" s="1"/>
  <c r="X361" i="6"/>
  <c r="AO361" i="6" s="1"/>
  <c r="X443" i="6"/>
  <c r="AO443" i="6" s="1"/>
  <c r="X471" i="6"/>
  <c r="AO471" i="6" s="1"/>
  <c r="S1400" i="6"/>
  <c r="AJ1400" i="6" s="1"/>
  <c r="U456" i="6"/>
  <c r="AL456" i="6" s="1"/>
  <c r="V631" i="6"/>
  <c r="AM631" i="6" s="1"/>
  <c r="W127" i="6"/>
  <c r="AN127" i="6" s="1"/>
  <c r="V725" i="6"/>
  <c r="AM725" i="6" s="1"/>
  <c r="U391" i="6"/>
  <c r="AL391" i="6" s="1"/>
  <c r="S746" i="6"/>
  <c r="AJ746" i="6" s="1"/>
  <c r="S588" i="6"/>
  <c r="AJ588" i="6" s="1"/>
  <c r="X720" i="6"/>
  <c r="AO720" i="6" s="1"/>
  <c r="S1616" i="6"/>
  <c r="AJ1616" i="6" s="1"/>
  <c r="U259" i="6"/>
  <c r="AL259" i="6" s="1"/>
  <c r="X572" i="6"/>
  <c r="AO572" i="6" s="1"/>
  <c r="U64" i="6"/>
  <c r="AL64" i="6" s="1"/>
  <c r="V1247" i="6"/>
  <c r="AM1247" i="6" s="1"/>
  <c r="X847" i="6"/>
  <c r="AO847" i="6" s="1"/>
  <c r="X629" i="6"/>
  <c r="AO629" i="6" s="1"/>
  <c r="S525" i="6"/>
  <c r="AJ525" i="6" s="1"/>
  <c r="U898" i="6"/>
  <c r="AL898" i="6" s="1"/>
  <c r="U72" i="6"/>
  <c r="AL72" i="6" s="1"/>
  <c r="V769" i="6"/>
  <c r="AM769" i="6" s="1"/>
  <c r="U944" i="6"/>
  <c r="AL944" i="6" s="1"/>
  <c r="U252" i="6"/>
  <c r="AL252" i="6" s="1"/>
  <c r="W303" i="6"/>
  <c r="AN303" i="6" s="1"/>
  <c r="U762" i="6"/>
  <c r="AL762" i="6" s="1"/>
  <c r="W958" i="6"/>
  <c r="AN958" i="6" s="1"/>
  <c r="W1135" i="6"/>
  <c r="AN1135" i="6" s="1"/>
  <c r="U468" i="6"/>
  <c r="AL468" i="6" s="1"/>
  <c r="W287" i="6"/>
  <c r="AN287" i="6" s="1"/>
  <c r="U80" i="6"/>
  <c r="AL80" i="6" s="1"/>
  <c r="W94" i="6"/>
  <c r="AN94" i="6" s="1"/>
  <c r="V1091" i="6"/>
  <c r="AM1091" i="6" s="1"/>
  <c r="W542" i="6"/>
  <c r="AN542" i="6" s="1"/>
  <c r="V999" i="6"/>
  <c r="AM999" i="6" s="1"/>
  <c r="W267" i="6"/>
  <c r="AN267" i="6" s="1"/>
  <c r="V643" i="6"/>
  <c r="AM643" i="6" s="1"/>
  <c r="W272" i="6"/>
  <c r="AN272" i="6" s="1"/>
  <c r="W46" i="6"/>
  <c r="AN46" i="6" s="1"/>
  <c r="S102" i="6"/>
  <c r="AJ102" i="6" s="1"/>
  <c r="W1075" i="6"/>
  <c r="AN1075" i="6" s="1"/>
  <c r="U234" i="6"/>
  <c r="AL234" i="6" s="1"/>
  <c r="S348" i="6"/>
  <c r="AJ348" i="6" s="1"/>
  <c r="V1579" i="6"/>
  <c r="AM1579" i="6" s="1"/>
  <c r="U610" i="6"/>
  <c r="AL610" i="6" s="1"/>
  <c r="W71" i="6"/>
  <c r="AN71" i="6" s="1"/>
  <c r="U758" i="6"/>
  <c r="AL758" i="6" s="1"/>
  <c r="W207" i="6"/>
  <c r="AN207" i="6" s="1"/>
  <c r="X1531" i="6"/>
  <c r="AO1531" i="6" s="1"/>
  <c r="V482" i="6"/>
  <c r="AM482" i="6" s="1"/>
  <c r="X1487" i="6"/>
  <c r="AO1487" i="6" s="1"/>
  <c r="W1382" i="6"/>
  <c r="AN1382" i="6" s="1"/>
  <c r="V1346" i="6"/>
  <c r="AM1346" i="6" s="1"/>
  <c r="U820" i="6"/>
  <c r="AL820" i="6" s="1"/>
  <c r="W219" i="6"/>
  <c r="AN219" i="6" s="1"/>
  <c r="U481" i="6"/>
  <c r="AL481" i="6" s="1"/>
  <c r="V1747" i="6"/>
  <c r="AM1747" i="6" s="1"/>
  <c r="V1389" i="6"/>
  <c r="AM1389" i="6" s="1"/>
  <c r="W141" i="6"/>
  <c r="AN141" i="6" s="1"/>
  <c r="V824" i="6"/>
  <c r="AM824" i="6" s="1"/>
  <c r="U1338" i="6"/>
  <c r="AL1338" i="6" s="1"/>
  <c r="S217" i="6"/>
  <c r="AJ217" i="6" s="1"/>
  <c r="W14" i="6"/>
  <c r="AN14" i="6" s="1"/>
  <c r="V1192" i="6"/>
  <c r="AM1192" i="6" s="1"/>
  <c r="Y1464" i="6"/>
  <c r="AP1464" i="6" s="1"/>
  <c r="W665" i="6"/>
  <c r="AN665" i="6" s="1"/>
  <c r="S275" i="6"/>
  <c r="AJ275" i="6" s="1"/>
  <c r="V1646" i="6"/>
  <c r="AM1646" i="6" s="1"/>
  <c r="U1511" i="6"/>
  <c r="AL1511" i="6" s="1"/>
  <c r="S340" i="6"/>
  <c r="AJ340" i="6" s="1"/>
  <c r="S1145" i="6"/>
  <c r="AJ1145" i="6" s="1"/>
  <c r="S350" i="6"/>
  <c r="AJ350" i="6" s="1"/>
  <c r="W1607" i="6"/>
  <c r="AN1607" i="6" s="1"/>
  <c r="S743" i="6"/>
  <c r="AJ743" i="6" s="1"/>
  <c r="X1471" i="6"/>
  <c r="AO1471" i="6" s="1"/>
  <c r="U1805" i="6"/>
  <c r="AL1805" i="6" s="1"/>
  <c r="S757" i="6"/>
  <c r="AJ757" i="6" s="1"/>
  <c r="W1168" i="6"/>
  <c r="AN1168" i="6" s="1"/>
  <c r="U1376" i="6"/>
  <c r="AL1376" i="6" s="1"/>
  <c r="X398" i="6"/>
  <c r="AO398" i="6" s="1"/>
  <c r="V522" i="6"/>
  <c r="AM522" i="6" s="1"/>
  <c r="S1153" i="6"/>
  <c r="AJ1153" i="6" s="1"/>
  <c r="Y744" i="6"/>
  <c r="AP744" i="6" s="1"/>
  <c r="W185" i="6"/>
  <c r="AN185" i="6" s="1"/>
  <c r="AB29" i="6"/>
  <c r="X1200" i="6"/>
  <c r="AO1200" i="6" s="1"/>
  <c r="V442" i="6"/>
  <c r="AM442" i="6" s="1"/>
  <c r="AE1647" i="6"/>
  <c r="AB760" i="6"/>
  <c r="S1303" i="6"/>
  <c r="AJ1303" i="6" s="1"/>
  <c r="AF1066" i="6"/>
  <c r="X20" i="6"/>
  <c r="AO20" i="6" s="1"/>
  <c r="Y1429" i="6"/>
  <c r="AP1429" i="6" s="1"/>
  <c r="X1838" i="6"/>
  <c r="AO1838" i="6" s="1"/>
  <c r="V1619" i="6"/>
  <c r="AM1619" i="6" s="1"/>
  <c r="X794" i="6"/>
  <c r="AO794" i="6" s="1"/>
  <c r="U229" i="6"/>
  <c r="AL229" i="6" s="1"/>
  <c r="AB1417" i="6"/>
  <c r="V1845" i="6"/>
  <c r="AM1845" i="6" s="1"/>
  <c r="X437" i="6"/>
  <c r="AO437" i="6" s="1"/>
  <c r="S771" i="6"/>
  <c r="AJ771" i="6" s="1"/>
  <c r="V144" i="6"/>
  <c r="AM144" i="6" s="1"/>
  <c r="Y1687" i="6"/>
  <c r="AP1687" i="6" s="1"/>
  <c r="W1548" i="6"/>
  <c r="AN1548" i="6" s="1"/>
  <c r="V1273" i="6"/>
  <c r="AM1273" i="6" s="1"/>
  <c r="V201" i="6"/>
  <c r="AM201" i="6" s="1"/>
  <c r="V1547" i="6"/>
  <c r="AM1547" i="6" s="1"/>
  <c r="AG1511" i="6"/>
  <c r="X538" i="6"/>
  <c r="AO538" i="6" s="1"/>
  <c r="AB465" i="6"/>
  <c r="AB1601" i="6"/>
  <c r="V427" i="6"/>
  <c r="AM427" i="6" s="1"/>
  <c r="S750" i="6"/>
  <c r="AJ750" i="6" s="1"/>
  <c r="Y1441" i="6"/>
  <c r="AP1441" i="6" s="1"/>
  <c r="W449" i="6"/>
  <c r="AN449" i="6" s="1"/>
  <c r="S1697" i="6"/>
  <c r="AJ1697" i="6" s="1"/>
  <c r="X423" i="6"/>
  <c r="AO423" i="6" s="1"/>
  <c r="AB960" i="6"/>
  <c r="W553" i="6"/>
  <c r="AN553" i="6" s="1"/>
  <c r="S1204" i="6"/>
  <c r="AJ1204" i="6" s="1"/>
  <c r="U483" i="6"/>
  <c r="AL483" i="6" s="1"/>
  <c r="X1813" i="6"/>
  <c r="AO1813" i="6" s="1"/>
  <c r="X46" i="6"/>
  <c r="AO46" i="6" s="1"/>
  <c r="X328" i="6"/>
  <c r="AO328" i="6" s="1"/>
  <c r="S572" i="6"/>
  <c r="AJ572" i="6" s="1"/>
  <c r="W605" i="6"/>
  <c r="AN605" i="6" s="1"/>
  <c r="W453" i="6"/>
  <c r="AN453" i="6" s="1"/>
  <c r="W15" i="6"/>
  <c r="AN15" i="6" s="1"/>
  <c r="V439" i="6"/>
  <c r="AM439" i="6" s="1"/>
  <c r="W775" i="6"/>
  <c r="AN775" i="6" s="1"/>
  <c r="V494" i="6"/>
  <c r="AM494" i="6" s="1"/>
  <c r="W366" i="6"/>
  <c r="AN366" i="6" s="1"/>
  <c r="S1001" i="6"/>
  <c r="AJ1001" i="6" s="1"/>
  <c r="V44" i="6"/>
  <c r="AM44" i="6" s="1"/>
  <c r="AB1550" i="6"/>
  <c r="U104" i="6"/>
  <c r="AL104" i="6" s="1"/>
  <c r="S647" i="6"/>
  <c r="AJ647" i="6" s="1"/>
  <c r="X322" i="6"/>
  <c r="AO322" i="6" s="1"/>
  <c r="U789" i="6"/>
  <c r="AL789" i="6" s="1"/>
  <c r="V61" i="6"/>
  <c r="AM61" i="6" s="1"/>
  <c r="U831" i="6"/>
  <c r="AL831" i="6" s="1"/>
  <c r="V1053" i="6"/>
  <c r="AM1053" i="6" s="1"/>
  <c r="S930" i="6"/>
  <c r="AJ930" i="6" s="1"/>
  <c r="U880" i="6"/>
  <c r="AL880" i="6" s="1"/>
  <c r="U44" i="6"/>
  <c r="AL44" i="6" s="1"/>
  <c r="W1191" i="6"/>
  <c r="AN1191" i="6" s="1"/>
  <c r="U163" i="6"/>
  <c r="AL163" i="6" s="1"/>
  <c r="U1809" i="6"/>
  <c r="AL1809" i="6" s="1"/>
  <c r="V141" i="6"/>
  <c r="AM141" i="6" s="1"/>
  <c r="X167" i="6"/>
  <c r="AO167" i="6" s="1"/>
  <c r="U390" i="6"/>
  <c r="AL390" i="6" s="1"/>
  <c r="W966" i="6"/>
  <c r="AN966" i="6" s="1"/>
  <c r="W1091" i="6"/>
  <c r="AN1091" i="6" s="1"/>
  <c r="S774" i="6"/>
  <c r="AJ774" i="6" s="1"/>
  <c r="Y82" i="6"/>
  <c r="AP82" i="6" s="1"/>
  <c r="X106" i="6"/>
  <c r="AO106" i="6" s="1"/>
  <c r="S1410" i="6"/>
  <c r="AJ1410" i="6" s="1"/>
  <c r="S644" i="6"/>
  <c r="AJ644" i="6" s="1"/>
  <c r="S818" i="6"/>
  <c r="AJ818" i="6" s="1"/>
  <c r="U261" i="6"/>
  <c r="AL261" i="6" s="1"/>
  <c r="S1304" i="6"/>
  <c r="AJ1304" i="6" s="1"/>
  <c r="X119" i="6"/>
  <c r="AO119" i="6" s="1"/>
  <c r="W1511" i="6"/>
  <c r="AN1511" i="6" s="1"/>
  <c r="V1288" i="6"/>
  <c r="AM1288" i="6" s="1"/>
  <c r="X1241" i="6"/>
  <c r="AO1241" i="6" s="1"/>
  <c r="X1517" i="6"/>
  <c r="AO1517" i="6" s="1"/>
  <c r="S154" i="6"/>
  <c r="AJ154" i="6" s="1"/>
  <c r="W177" i="6"/>
  <c r="AN177" i="6" s="1"/>
  <c r="X202" i="6"/>
  <c r="AO202" i="6" s="1"/>
  <c r="X275" i="6"/>
  <c r="AO275" i="6" s="1"/>
  <c r="S77" i="6"/>
  <c r="AJ77" i="6" s="1"/>
  <c r="AB431" i="6"/>
  <c r="AB509" i="6"/>
  <c r="AE1525" i="6"/>
  <c r="AE271" i="6"/>
  <c r="V1309" i="6"/>
  <c r="AM1309" i="6" s="1"/>
  <c r="S21" i="6"/>
  <c r="AJ21" i="6" s="1"/>
  <c r="W230" i="6"/>
  <c r="AN230" i="6" s="1"/>
  <c r="W1120" i="6"/>
  <c r="AN1120" i="6" s="1"/>
  <c r="U447" i="6"/>
  <c r="AL447" i="6" s="1"/>
  <c r="W664" i="6"/>
  <c r="AN664" i="6" s="1"/>
  <c r="U1251" i="6"/>
  <c r="AL1251" i="6" s="1"/>
  <c r="S1856" i="6"/>
  <c r="AJ1856" i="6" s="1"/>
  <c r="W1335" i="6"/>
  <c r="AN1335" i="6" s="1"/>
  <c r="U995" i="6"/>
  <c r="AL995" i="6" s="1"/>
  <c r="AG1300" i="6"/>
  <c r="AE1400" i="6"/>
  <c r="AD551" i="6"/>
  <c r="AB103" i="6"/>
  <c r="AD567" i="6"/>
  <c r="AE689" i="6"/>
  <c r="AD834" i="6"/>
  <c r="AG485" i="6"/>
  <c r="AE1450" i="6"/>
  <c r="AG1484" i="6"/>
  <c r="AE1666" i="6"/>
  <c r="AG979" i="6"/>
  <c r="AB1801" i="6"/>
  <c r="AG1654" i="6"/>
  <c r="AD1178" i="6"/>
  <c r="AD1528" i="6"/>
  <c r="AD1481" i="6"/>
  <c r="AD1541" i="6"/>
  <c r="AD1613" i="6"/>
  <c r="AE1538" i="6"/>
  <c r="AE1412" i="6"/>
  <c r="AE1155" i="6"/>
  <c r="AB1318" i="6"/>
  <c r="AG90" i="6"/>
  <c r="W1166" i="6"/>
  <c r="AN1166" i="6" s="1"/>
  <c r="AF476" i="6"/>
  <c r="AG73" i="6"/>
  <c r="AG287" i="6"/>
  <c r="AG835" i="6"/>
  <c r="AG782" i="6"/>
  <c r="AD281" i="6"/>
  <c r="AB918" i="6"/>
  <c r="AG657" i="6"/>
  <c r="AF1284" i="6"/>
  <c r="U502" i="6"/>
  <c r="AL502" i="6" s="1"/>
  <c r="V274" i="6"/>
  <c r="AM274" i="6" s="1"/>
  <c r="V392" i="6"/>
  <c r="AM392" i="6" s="1"/>
  <c r="V1680" i="6"/>
  <c r="AM1680" i="6" s="1"/>
  <c r="W437" i="6"/>
  <c r="AN437" i="6" s="1"/>
  <c r="U1804" i="6"/>
  <c r="AL1804" i="6" s="1"/>
  <c r="X907" i="6"/>
  <c r="AO907" i="6" s="1"/>
  <c r="W813" i="6"/>
  <c r="AN813" i="6" s="1"/>
  <c r="W1264" i="6"/>
  <c r="AN1264" i="6" s="1"/>
  <c r="X1452" i="6"/>
  <c r="AO1452" i="6" s="1"/>
  <c r="U1591" i="6"/>
  <c r="AL1591" i="6" s="1"/>
  <c r="U1104" i="6"/>
  <c r="AL1104" i="6" s="1"/>
  <c r="U1087" i="6"/>
  <c r="AL1087" i="6" s="1"/>
  <c r="U1424" i="6"/>
  <c r="AL1424" i="6" s="1"/>
  <c r="AD1423" i="6"/>
  <c r="S1070" i="6"/>
  <c r="AJ1070" i="6" s="1"/>
  <c r="S824" i="6"/>
  <c r="AJ824" i="6" s="1"/>
  <c r="U716" i="6"/>
  <c r="AL716" i="6" s="1"/>
  <c r="U994" i="6"/>
  <c r="AL994" i="6" s="1"/>
  <c r="V1437" i="6"/>
  <c r="AM1437" i="6" s="1"/>
  <c r="X1767" i="6"/>
  <c r="AO1767" i="6" s="1"/>
  <c r="W933" i="6"/>
  <c r="AN933" i="6" s="1"/>
  <c r="U1326" i="6"/>
  <c r="AL1326" i="6" s="1"/>
  <c r="U829" i="6"/>
  <c r="AL829" i="6" s="1"/>
  <c r="U662" i="6"/>
  <c r="AL662" i="6" s="1"/>
  <c r="S469" i="6"/>
  <c r="AJ469" i="6" s="1"/>
  <c r="W283" i="6"/>
  <c r="AN283" i="6" s="1"/>
  <c r="S919" i="6"/>
  <c r="AJ919" i="6" s="1"/>
  <c r="X1729" i="6"/>
  <c r="AO1729" i="6" s="1"/>
  <c r="W1405" i="6"/>
  <c r="AN1405" i="6" s="1"/>
  <c r="W1705" i="6"/>
  <c r="AN1705" i="6" s="1"/>
  <c r="U1705" i="6"/>
  <c r="AL1705" i="6" s="1"/>
  <c r="W765" i="6"/>
  <c r="AN765" i="6" s="1"/>
  <c r="W768" i="6"/>
  <c r="AN768" i="6" s="1"/>
  <c r="U1019" i="6"/>
  <c r="AL1019" i="6" s="1"/>
  <c r="W872" i="6"/>
  <c r="AN872" i="6" s="1"/>
  <c r="X1215" i="6"/>
  <c r="AO1215" i="6" s="1"/>
  <c r="W1076" i="6"/>
  <c r="AN1076" i="6" s="1"/>
  <c r="X610" i="6"/>
  <c r="AO610" i="6" s="1"/>
  <c r="U765" i="6"/>
  <c r="AL765" i="6" s="1"/>
  <c r="V1163" i="6"/>
  <c r="AM1163" i="6" s="1"/>
  <c r="U1553" i="6"/>
  <c r="AL1553" i="6" s="1"/>
  <c r="S1281" i="6"/>
  <c r="AJ1281" i="6" s="1"/>
  <c r="W372" i="6"/>
  <c r="AN372" i="6" s="1"/>
  <c r="W493" i="6"/>
  <c r="AN493" i="6" s="1"/>
  <c r="W1433" i="6"/>
  <c r="AN1433" i="6" s="1"/>
  <c r="W1067" i="6"/>
  <c r="AN1067" i="6" s="1"/>
  <c r="U512" i="6"/>
  <c r="AL512" i="6" s="1"/>
  <c r="X1042" i="6"/>
  <c r="AO1042" i="6" s="1"/>
  <c r="V345" i="6"/>
  <c r="AM345" i="6" s="1"/>
  <c r="V1376" i="6"/>
  <c r="AM1376" i="6" s="1"/>
  <c r="S1187" i="6"/>
  <c r="AJ1187" i="6" s="1"/>
  <c r="W1018" i="6"/>
  <c r="AN1018" i="6" s="1"/>
  <c r="W1286" i="6"/>
  <c r="AN1286" i="6" s="1"/>
  <c r="W1716" i="6"/>
  <c r="AN1716" i="6" s="1"/>
  <c r="S1282" i="6"/>
  <c r="AJ1282" i="6" s="1"/>
  <c r="W98" i="6"/>
  <c r="AN98" i="6" s="1"/>
  <c r="V1200" i="6"/>
  <c r="AM1200" i="6" s="1"/>
  <c r="W1097" i="6"/>
  <c r="AN1097" i="6" s="1"/>
  <c r="W321" i="6"/>
  <c r="AN321" i="6" s="1"/>
  <c r="U655" i="6"/>
  <c r="AL655" i="6" s="1"/>
  <c r="S91" i="6"/>
  <c r="AJ91" i="6" s="1"/>
  <c r="U1512" i="6"/>
  <c r="AL1512" i="6" s="1"/>
  <c r="W770" i="6"/>
  <c r="AN770" i="6" s="1"/>
  <c r="U913" i="6"/>
  <c r="AL913" i="6" s="1"/>
  <c r="V821" i="6"/>
  <c r="AM821" i="6" s="1"/>
  <c r="V462" i="6"/>
  <c r="AM462" i="6" s="1"/>
  <c r="W213" i="6"/>
  <c r="AN213" i="6" s="1"/>
  <c r="X1277" i="6"/>
  <c r="AO1277" i="6" s="1"/>
  <c r="AF1784" i="6"/>
  <c r="AE1589" i="6"/>
  <c r="AE1683" i="6"/>
  <c r="AG1901" i="6"/>
  <c r="AF1903" i="6"/>
  <c r="AB1898" i="6"/>
  <c r="AD1901" i="6"/>
  <c r="AD1900" i="6"/>
  <c r="AG1918" i="6"/>
  <c r="AE1916" i="6"/>
  <c r="AB1902" i="6"/>
  <c r="AD1898" i="6"/>
  <c r="AF1880" i="6"/>
  <c r="AD1879" i="6"/>
  <c r="AD1899" i="6"/>
  <c r="AE1917" i="6"/>
  <c r="AG1877" i="6"/>
  <c r="AG1885" i="6"/>
  <c r="AF1885" i="6"/>
  <c r="AE1875" i="6"/>
  <c r="AG1895" i="6"/>
  <c r="AE1885" i="6"/>
  <c r="AG1881" i="6"/>
  <c r="AF1890" i="6"/>
  <c r="AE168" i="6"/>
  <c r="S608" i="6"/>
  <c r="AJ608" i="6" s="1"/>
  <c r="AB608" i="6"/>
  <c r="V68" i="6"/>
  <c r="AM68" i="6" s="1"/>
  <c r="AE68" i="6"/>
  <c r="U57" i="6"/>
  <c r="AL57" i="6" s="1"/>
  <c r="AD57" i="6"/>
  <c r="S720" i="6"/>
  <c r="AJ720" i="6" s="1"/>
  <c r="AB720" i="6"/>
  <c r="X582" i="6"/>
  <c r="AO582" i="6" s="1"/>
  <c r="AG582" i="6"/>
  <c r="V105" i="6"/>
  <c r="AM105" i="6" s="1"/>
  <c r="AE105" i="6"/>
  <c r="S1223" i="6"/>
  <c r="AJ1223" i="6" s="1"/>
  <c r="AB1223" i="6"/>
  <c r="S300" i="6"/>
  <c r="AJ300" i="6" s="1"/>
  <c r="AB300" i="6"/>
  <c r="V1018" i="6"/>
  <c r="AM1018" i="6" s="1"/>
  <c r="AE1018" i="6"/>
  <c r="V1463" i="6"/>
  <c r="AM1463" i="6" s="1"/>
  <c r="AE1463" i="6"/>
  <c r="V1081" i="6"/>
  <c r="AM1081" i="6" s="1"/>
  <c r="AE1081" i="6"/>
  <c r="V1008" i="6"/>
  <c r="AM1008" i="6" s="1"/>
  <c r="AE1008" i="6"/>
  <c r="S890" i="6"/>
  <c r="AJ890" i="6" s="1"/>
  <c r="AB890" i="6"/>
  <c r="V496" i="6"/>
  <c r="AM496" i="6" s="1"/>
  <c r="AE496" i="6"/>
  <c r="S838" i="6"/>
  <c r="AJ838" i="6" s="1"/>
  <c r="AB838" i="6"/>
  <c r="X1016" i="6"/>
  <c r="AO1016" i="6" s="1"/>
  <c r="AG1016" i="6"/>
  <c r="X1068" i="6"/>
  <c r="AO1068" i="6" s="1"/>
  <c r="AG1068" i="6"/>
  <c r="X526" i="6"/>
  <c r="AO526" i="6" s="1"/>
  <c r="AG526" i="6"/>
  <c r="V768" i="6"/>
  <c r="AM768" i="6" s="1"/>
  <c r="AE768" i="6"/>
  <c r="X648" i="6"/>
  <c r="AO648" i="6" s="1"/>
  <c r="AG648" i="6"/>
  <c r="V1490" i="6"/>
  <c r="AM1490" i="6" s="1"/>
  <c r="AE1490" i="6"/>
  <c r="S1150" i="6"/>
  <c r="AJ1150" i="6" s="1"/>
  <c r="AB1150" i="6"/>
  <c r="X1014" i="6"/>
  <c r="AO1014" i="6" s="1"/>
  <c r="AG1014" i="6"/>
  <c r="S1798" i="6"/>
  <c r="AJ1798" i="6" s="1"/>
  <c r="AB1798" i="6"/>
  <c r="X330" i="6"/>
  <c r="AO330" i="6" s="1"/>
  <c r="AG330" i="6"/>
  <c r="U879" i="6"/>
  <c r="AL879" i="6" s="1"/>
  <c r="AD879" i="6"/>
  <c r="X174" i="6"/>
  <c r="AO174" i="6" s="1"/>
  <c r="AG174" i="6"/>
  <c r="S1032" i="6"/>
  <c r="AJ1032" i="6" s="1"/>
  <c r="AB1032" i="6"/>
  <c r="V1519" i="6"/>
  <c r="AM1519" i="6" s="1"/>
  <c r="AE1519" i="6"/>
  <c r="W16" i="6"/>
  <c r="AN16" i="6" s="1"/>
  <c r="AF16" i="6"/>
  <c r="U846" i="6"/>
  <c r="AL846" i="6" s="1"/>
  <c r="AD846" i="6"/>
  <c r="X495" i="6"/>
  <c r="AO495" i="6" s="1"/>
  <c r="AG495" i="6"/>
  <c r="S580" i="6"/>
  <c r="AJ580" i="6" s="1"/>
  <c r="X592" i="6"/>
  <c r="AO592" i="6" s="1"/>
  <c r="AG592" i="6"/>
  <c r="V1810" i="6"/>
  <c r="AM1810" i="6" s="1"/>
  <c r="AE1810" i="6"/>
  <c r="U122" i="6"/>
  <c r="AL122" i="6" s="1"/>
  <c r="AD122" i="6"/>
  <c r="X281" i="6"/>
  <c r="AO281" i="6" s="1"/>
  <c r="AG281" i="6"/>
  <c r="V1068" i="6"/>
  <c r="AM1068" i="6" s="1"/>
  <c r="AE1068" i="6"/>
  <c r="U718" i="6"/>
  <c r="AL718" i="6" s="1"/>
  <c r="AD718" i="6"/>
  <c r="V1281" i="6"/>
  <c r="AM1281" i="6" s="1"/>
  <c r="AE1281" i="6"/>
  <c r="V941" i="6"/>
  <c r="AM941" i="6" s="1"/>
  <c r="AE941" i="6"/>
  <c r="V1251" i="6"/>
  <c r="AM1251" i="6" s="1"/>
  <c r="AE1251" i="6"/>
  <c r="V338" i="6"/>
  <c r="AM338" i="6" s="1"/>
  <c r="AE338" i="6"/>
  <c r="S1406" i="6"/>
  <c r="AJ1406" i="6" s="1"/>
  <c r="AB1406" i="6"/>
  <c r="U176" i="6"/>
  <c r="AL176" i="6" s="1"/>
  <c r="AD176" i="6"/>
  <c r="V1080" i="6"/>
  <c r="AM1080" i="6" s="1"/>
  <c r="AE1080" i="6"/>
  <c r="U887" i="6"/>
  <c r="AL887" i="6" s="1"/>
  <c r="AD887" i="6"/>
  <c r="U599" i="6"/>
  <c r="AL599" i="6" s="1"/>
  <c r="AD599" i="6"/>
  <c r="S786" i="6"/>
  <c r="AJ786" i="6" s="1"/>
  <c r="AB786" i="6"/>
  <c r="U314" i="6"/>
  <c r="AL314" i="6" s="1"/>
  <c r="AD314" i="6"/>
  <c r="V1031" i="6"/>
  <c r="AM1031" i="6" s="1"/>
  <c r="AE1031" i="6"/>
  <c r="V854" i="6"/>
  <c r="AM854" i="6" s="1"/>
  <c r="AE854" i="6"/>
  <c r="V416" i="6"/>
  <c r="AM416" i="6" s="1"/>
  <c r="AE416" i="6"/>
  <c r="U786" i="6"/>
  <c r="AL786" i="6" s="1"/>
  <c r="AD786" i="6"/>
  <c r="V989" i="6"/>
  <c r="AM989" i="6" s="1"/>
  <c r="AE989" i="6"/>
  <c r="V1246" i="6"/>
  <c r="AM1246" i="6" s="1"/>
  <c r="AE1246" i="6"/>
  <c r="U596" i="6"/>
  <c r="AL596" i="6" s="1"/>
  <c r="AD596" i="6"/>
  <c r="U564" i="6"/>
  <c r="AL564" i="6" s="1"/>
  <c r="AD564" i="6"/>
  <c r="U440" i="6"/>
  <c r="AL440" i="6" s="1"/>
  <c r="AD440" i="6"/>
  <c r="V1318" i="6"/>
  <c r="AM1318" i="6" s="1"/>
  <c r="AE1318" i="6"/>
  <c r="V787" i="6"/>
  <c r="AM787" i="6" s="1"/>
  <c r="AE787" i="6"/>
  <c r="X617" i="6"/>
  <c r="AO617" i="6" s="1"/>
  <c r="AG617" i="6"/>
  <c r="V1703" i="6"/>
  <c r="AM1703" i="6" s="1"/>
  <c r="AE1703" i="6"/>
  <c r="W828" i="6"/>
  <c r="AN828" i="6" s="1"/>
  <c r="AF828" i="6"/>
  <c r="W702" i="6"/>
  <c r="AN702" i="6" s="1"/>
  <c r="AF702" i="6"/>
  <c r="W1022" i="6"/>
  <c r="AN1022" i="6" s="1"/>
  <c r="AF1022" i="6"/>
  <c r="W183" i="6"/>
  <c r="AN183" i="6" s="1"/>
  <c r="AF183" i="6"/>
  <c r="W579" i="6"/>
  <c r="AN579" i="6" s="1"/>
  <c r="AF579" i="6"/>
  <c r="W384" i="6"/>
  <c r="AN384" i="6" s="1"/>
  <c r="AF384" i="6"/>
  <c r="V597" i="6"/>
  <c r="AM597" i="6" s="1"/>
  <c r="AE597" i="6"/>
  <c r="V353" i="6"/>
  <c r="AM353" i="6" s="1"/>
  <c r="AE353" i="6"/>
  <c r="U139" i="6"/>
  <c r="AL139" i="6" s="1"/>
  <c r="AD139" i="6"/>
  <c r="W921" i="6"/>
  <c r="AN921" i="6" s="1"/>
  <c r="AF921" i="6"/>
  <c r="W269" i="6"/>
  <c r="AN269" i="6" s="1"/>
  <c r="AF269" i="6"/>
  <c r="U103" i="6"/>
  <c r="AL103" i="6" s="1"/>
  <c r="AD103" i="6"/>
  <c r="W147" i="6"/>
  <c r="AN147" i="6" s="1"/>
  <c r="AF147" i="6"/>
  <c r="X136" i="6"/>
  <c r="AO136" i="6" s="1"/>
  <c r="AG136" i="6"/>
  <c r="W1308" i="6"/>
  <c r="AN1308" i="6" s="1"/>
  <c r="AF1308" i="6"/>
  <c r="V169" i="6"/>
  <c r="AM169" i="6" s="1"/>
  <c r="AE169" i="6"/>
  <c r="X137" i="6"/>
  <c r="AO137" i="6" s="1"/>
  <c r="AG137" i="6"/>
  <c r="X527" i="6"/>
  <c r="AO527" i="6" s="1"/>
  <c r="AG527" i="6"/>
  <c r="W214" i="6"/>
  <c r="AN214" i="6" s="1"/>
  <c r="AF214" i="6"/>
  <c r="X1536" i="6"/>
  <c r="AO1536" i="6" s="1"/>
  <c r="AG1536" i="6"/>
  <c r="X1256" i="6"/>
  <c r="AO1256" i="6" s="1"/>
  <c r="AG1256" i="6"/>
  <c r="W1504" i="6"/>
  <c r="AN1504" i="6" s="1"/>
  <c r="AF1504" i="6"/>
  <c r="W878" i="6"/>
  <c r="AN878" i="6" s="1"/>
  <c r="AF878" i="6"/>
  <c r="W1128" i="6"/>
  <c r="AN1128" i="6" s="1"/>
  <c r="AF1128" i="6"/>
  <c r="W296" i="6"/>
  <c r="AN296" i="6" s="1"/>
  <c r="AF296" i="6"/>
  <c r="X388" i="6"/>
  <c r="AO388" i="6" s="1"/>
  <c r="AG388" i="6"/>
  <c r="V1452" i="6"/>
  <c r="AM1452" i="6" s="1"/>
  <c r="AE1452" i="6"/>
  <c r="V81" i="6"/>
  <c r="AM81" i="6" s="1"/>
  <c r="AE81" i="6"/>
  <c r="V887" i="6"/>
  <c r="AM887" i="6" s="1"/>
  <c r="AE887" i="6"/>
  <c r="V521" i="6"/>
  <c r="AM521" i="6" s="1"/>
  <c r="AE521" i="6"/>
  <c r="S297" i="6"/>
  <c r="AJ297" i="6" s="1"/>
  <c r="AB297" i="6"/>
  <c r="S14" i="6"/>
  <c r="AJ14" i="6" s="1"/>
  <c r="AB14" i="6"/>
  <c r="W1599" i="6"/>
  <c r="AN1599" i="6" s="1"/>
  <c r="AF1599" i="6"/>
  <c r="X483" i="6"/>
  <c r="AO483" i="6" s="1"/>
  <c r="AG483" i="6"/>
  <c r="V1535" i="6"/>
  <c r="AM1535" i="6" s="1"/>
  <c r="AE1535" i="6"/>
  <c r="AB798" i="6"/>
  <c r="S841" i="6"/>
  <c r="AJ841" i="6" s="1"/>
  <c r="AB841" i="6"/>
  <c r="S963" i="6"/>
  <c r="AJ963" i="6" s="1"/>
  <c r="AB963" i="6"/>
  <c r="U1238" i="6"/>
  <c r="AL1238" i="6" s="1"/>
  <c r="AD1238" i="6"/>
  <c r="W880" i="6"/>
  <c r="AN880" i="6" s="1"/>
  <c r="AF880" i="6"/>
  <c r="W380" i="6"/>
  <c r="AN380" i="6" s="1"/>
  <c r="AF380" i="6"/>
  <c r="X267" i="6"/>
  <c r="AO267" i="6" s="1"/>
  <c r="AG267" i="6"/>
  <c r="U1399" i="6"/>
  <c r="AL1399" i="6" s="1"/>
  <c r="AD1399" i="6"/>
  <c r="U1859" i="6"/>
  <c r="AL1859" i="6" s="1"/>
  <c r="X372" i="6"/>
  <c r="AO372" i="6" s="1"/>
  <c r="AG372" i="6"/>
  <c r="S344" i="6"/>
  <c r="AJ344" i="6" s="1"/>
  <c r="AB344" i="6"/>
  <c r="S388" i="6"/>
  <c r="AJ388" i="6" s="1"/>
  <c r="AB388" i="6"/>
  <c r="V100" i="6"/>
  <c r="AM100" i="6" s="1"/>
  <c r="AE100" i="6"/>
  <c r="V71" i="6"/>
  <c r="AM71" i="6" s="1"/>
  <c r="AE71" i="6"/>
  <c r="X1667" i="6"/>
  <c r="AO1667" i="6" s="1"/>
  <c r="AG1667" i="6"/>
  <c r="U1268" i="6"/>
  <c r="AL1268" i="6" s="1"/>
  <c r="AD1268" i="6"/>
  <c r="X77" i="6"/>
  <c r="AO77" i="6" s="1"/>
  <c r="AG77" i="6"/>
  <c r="S1161" i="6"/>
  <c r="AJ1161" i="6" s="1"/>
  <c r="AB1161" i="6"/>
  <c r="V30" i="6"/>
  <c r="AM30" i="6" s="1"/>
  <c r="AE30" i="6"/>
  <c r="W1231" i="6"/>
  <c r="AN1231" i="6" s="1"/>
  <c r="AF1231" i="6"/>
  <c r="X461" i="6"/>
  <c r="AO461" i="6" s="1"/>
  <c r="AG461" i="6"/>
  <c r="Y1369" i="6"/>
  <c r="AP1369" i="6" s="1"/>
  <c r="AB1577" i="6"/>
  <c r="AD129" i="6"/>
  <c r="U1417" i="6"/>
  <c r="AL1417" i="6" s="1"/>
  <c r="AD1417" i="6"/>
  <c r="S1579" i="6"/>
  <c r="AJ1579" i="6" s="1"/>
  <c r="AB1579" i="6"/>
  <c r="U1335" i="6"/>
  <c r="AL1335" i="6" s="1"/>
  <c r="AD1335" i="6"/>
  <c r="W948" i="6"/>
  <c r="AN948" i="6" s="1"/>
  <c r="AF948" i="6"/>
  <c r="S906" i="6"/>
  <c r="AJ906" i="6" s="1"/>
  <c r="AB906" i="6"/>
  <c r="V202" i="6"/>
  <c r="AM202" i="6" s="1"/>
  <c r="AE202" i="6"/>
  <c r="V1520" i="6"/>
  <c r="AM1520" i="6" s="1"/>
  <c r="AE1520" i="6"/>
  <c r="U1504" i="6"/>
  <c r="AL1504" i="6" s="1"/>
  <c r="AD1504" i="6"/>
  <c r="X1152" i="6"/>
  <c r="AO1152" i="6" s="1"/>
  <c r="AG1152" i="6"/>
  <c r="W1104" i="6"/>
  <c r="AN1104" i="6" s="1"/>
  <c r="AF1104" i="6"/>
  <c r="X1023" i="6"/>
  <c r="AO1023" i="6" s="1"/>
  <c r="AG1023" i="6"/>
  <c r="U1823" i="6"/>
  <c r="AL1823" i="6" s="1"/>
  <c r="AD1823" i="6"/>
  <c r="W1389" i="6"/>
  <c r="AN1389" i="6" s="1"/>
  <c r="AF1389" i="6"/>
  <c r="X1846" i="6"/>
  <c r="AO1846" i="6" s="1"/>
  <c r="AG1846" i="6"/>
  <c r="S1575" i="6"/>
  <c r="AJ1575" i="6" s="1"/>
  <c r="X1681" i="6"/>
  <c r="AO1681" i="6" s="1"/>
  <c r="AG1681" i="6"/>
  <c r="U1819" i="6"/>
  <c r="AL1819" i="6" s="1"/>
  <c r="AD1819" i="6"/>
  <c r="V1062" i="6"/>
  <c r="AM1062" i="6" s="1"/>
  <c r="AE1062" i="6"/>
  <c r="V968" i="6"/>
  <c r="AM968" i="6" s="1"/>
  <c r="AE968" i="6"/>
  <c r="X192" i="6"/>
  <c r="AO192" i="6" s="1"/>
  <c r="AG192" i="6"/>
  <c r="V835" i="6"/>
  <c r="AM835" i="6" s="1"/>
  <c r="AE835" i="6"/>
  <c r="W120" i="6"/>
  <c r="AN120" i="6" s="1"/>
  <c r="AF120" i="6"/>
  <c r="W827" i="6"/>
  <c r="AN827" i="6" s="1"/>
  <c r="AF827" i="6"/>
  <c r="U921" i="6"/>
  <c r="AL921" i="6" s="1"/>
  <c r="AD921" i="6"/>
  <c r="S1371" i="6"/>
  <c r="AJ1371" i="6" s="1"/>
  <c r="V760" i="6"/>
  <c r="AM760" i="6" s="1"/>
  <c r="AE760" i="6"/>
  <c r="S1007" i="6"/>
  <c r="AJ1007" i="6" s="1"/>
  <c r="AB1007" i="6"/>
  <c r="U1384" i="6"/>
  <c r="AL1384" i="6" s="1"/>
  <c r="AD1384" i="6"/>
  <c r="AG970" i="6"/>
  <c r="X970" i="6"/>
  <c r="AO970" i="6" s="1"/>
  <c r="AF1547" i="6"/>
  <c r="W1547" i="6"/>
  <c r="AN1547" i="6" s="1"/>
  <c r="AG1296" i="6"/>
  <c r="X1296" i="6"/>
  <c r="AO1296" i="6" s="1"/>
  <c r="AF72" i="6"/>
  <c r="W72" i="6"/>
  <c r="AN72" i="6" s="1"/>
  <c r="AD617" i="6"/>
  <c r="U617" i="6"/>
  <c r="AL617" i="6" s="1"/>
  <c r="AD625" i="6"/>
  <c r="U625" i="6"/>
  <c r="AL625" i="6" s="1"/>
  <c r="AE1451" i="6"/>
  <c r="V1451" i="6"/>
  <c r="AM1451" i="6" s="1"/>
  <c r="AG986" i="6"/>
  <c r="X986" i="6"/>
  <c r="AO986" i="6" s="1"/>
  <c r="AF1620" i="6"/>
  <c r="W1620" i="6"/>
  <c r="AN1620" i="6" s="1"/>
  <c r="AG1293" i="6"/>
  <c r="X1293" i="6"/>
  <c r="AO1293" i="6" s="1"/>
  <c r="AD1782" i="6"/>
  <c r="U1782" i="6"/>
  <c r="AL1782" i="6" s="1"/>
  <c r="AB1569" i="6"/>
  <c r="S1569" i="6"/>
  <c r="AJ1569" i="6" s="1"/>
  <c r="AD1291" i="6"/>
  <c r="U1291" i="6"/>
  <c r="AL1291" i="6" s="1"/>
  <c r="AE430" i="6"/>
  <c r="V430" i="6"/>
  <c r="AM430" i="6" s="1"/>
  <c r="AF844" i="6"/>
  <c r="W844" i="6"/>
  <c r="AN844" i="6" s="1"/>
  <c r="AE1694" i="6"/>
  <c r="V1694" i="6"/>
  <c r="AM1694" i="6" s="1"/>
  <c r="AF1216" i="6"/>
  <c r="W1216" i="6"/>
  <c r="AN1216" i="6" s="1"/>
  <c r="AG773" i="6"/>
  <c r="X773" i="6"/>
  <c r="AO773" i="6" s="1"/>
  <c r="AD908" i="6"/>
  <c r="U908" i="6"/>
  <c r="AL908" i="6" s="1"/>
  <c r="AF119" i="6"/>
  <c r="W119" i="6"/>
  <c r="AN119" i="6" s="1"/>
  <c r="AD1150" i="6"/>
  <c r="U1150" i="6"/>
  <c r="AL1150" i="6" s="1"/>
  <c r="AD967" i="6"/>
  <c r="U967" i="6"/>
  <c r="AL967" i="6" s="1"/>
  <c r="AG1128" i="6"/>
  <c r="X1128" i="6"/>
  <c r="AO1128" i="6" s="1"/>
  <c r="AD1567" i="6"/>
  <c r="U1567" i="6"/>
  <c r="AL1567" i="6" s="1"/>
  <c r="AD933" i="6"/>
  <c r="U933" i="6"/>
  <c r="AL933" i="6" s="1"/>
  <c r="AG1550" i="6"/>
  <c r="X1550" i="6"/>
  <c r="AO1550" i="6" s="1"/>
  <c r="AG1295" i="6"/>
  <c r="X1295" i="6"/>
  <c r="AO1295" i="6" s="1"/>
  <c r="V230" i="6"/>
  <c r="AM230" i="6" s="1"/>
  <c r="AE230" i="6"/>
  <c r="AD838" i="6"/>
  <c r="U838" i="6"/>
  <c r="AL838" i="6" s="1"/>
  <c r="AE788" i="6"/>
  <c r="V788" i="6"/>
  <c r="AM788" i="6" s="1"/>
  <c r="AF444" i="6"/>
  <c r="W444" i="6"/>
  <c r="AN444" i="6" s="1"/>
  <c r="AG1689" i="6"/>
  <c r="X1689" i="6"/>
  <c r="AO1689" i="6" s="1"/>
  <c r="AD743" i="6"/>
  <c r="U743" i="6"/>
  <c r="AL743" i="6" s="1"/>
  <c r="AF740" i="6"/>
  <c r="W740" i="6"/>
  <c r="AN740" i="6" s="1"/>
  <c r="AF1720" i="6"/>
  <c r="W1720" i="6"/>
  <c r="AN1720" i="6" s="1"/>
  <c r="AD1618" i="6"/>
  <c r="U1618" i="6"/>
  <c r="AL1618" i="6" s="1"/>
  <c r="AD1716" i="6"/>
  <c r="U1716" i="6"/>
  <c r="AL1716" i="6" s="1"/>
  <c r="AE1483" i="6"/>
  <c r="V1483" i="6"/>
  <c r="AM1483" i="6" s="1"/>
  <c r="AD1020" i="6"/>
  <c r="U1020" i="6"/>
  <c r="AL1020" i="6" s="1"/>
  <c r="AE259" i="6"/>
  <c r="V259" i="6"/>
  <c r="AM259" i="6" s="1"/>
  <c r="AE329" i="6"/>
  <c r="V329" i="6"/>
  <c r="AM329" i="6" s="1"/>
  <c r="AD219" i="6"/>
  <c r="U219" i="6"/>
  <c r="AL219" i="6" s="1"/>
  <c r="AD375" i="6"/>
  <c r="U375" i="6"/>
  <c r="AL375" i="6" s="1"/>
  <c r="AD380" i="6"/>
  <c r="U380" i="6"/>
  <c r="AL380" i="6" s="1"/>
  <c r="AF88" i="6"/>
  <c r="W88" i="6"/>
  <c r="AN88" i="6" s="1"/>
  <c r="AG1462" i="6"/>
  <c r="X1462" i="6"/>
  <c r="AO1462" i="6" s="1"/>
  <c r="AF939" i="6"/>
  <c r="W939" i="6"/>
  <c r="AN939" i="6" s="1"/>
  <c r="AF866" i="6"/>
  <c r="W866" i="6"/>
  <c r="AN866" i="6" s="1"/>
  <c r="Y1078" i="6"/>
  <c r="AP1078" i="6" s="1"/>
  <c r="AH1078" i="6"/>
  <c r="AH1226" i="6"/>
  <c r="Y1226" i="6"/>
  <c r="AP1226" i="6" s="1"/>
  <c r="AN10" i="6"/>
  <c r="V1340" i="6"/>
  <c r="AM1340" i="6" s="1"/>
  <c r="S163" i="6"/>
  <c r="AJ163" i="6" s="1"/>
  <c r="X452" i="6"/>
  <c r="AO452" i="6" s="1"/>
  <c r="S721" i="6"/>
  <c r="AJ721" i="6" s="1"/>
  <c r="X1714" i="6"/>
  <c r="AO1714" i="6" s="1"/>
  <c r="X1738" i="6"/>
  <c r="AO1738" i="6" s="1"/>
  <c r="W762" i="6"/>
  <c r="AN762" i="6" s="1"/>
  <c r="W1864" i="6"/>
  <c r="AN1864" i="6" s="1"/>
  <c r="W937" i="6"/>
  <c r="AN937" i="6" s="1"/>
  <c r="U1610" i="6"/>
  <c r="AL1610" i="6" s="1"/>
  <c r="V267" i="6"/>
  <c r="AM267" i="6" s="1"/>
  <c r="U144" i="6"/>
  <c r="AL144" i="6" s="1"/>
  <c r="W300" i="6"/>
  <c r="AN300" i="6" s="1"/>
  <c r="W918" i="6"/>
  <c r="AN918" i="6" s="1"/>
  <c r="X1062" i="6"/>
  <c r="AO1062" i="6" s="1"/>
  <c r="X1594" i="6"/>
  <c r="AO1594" i="6" s="1"/>
  <c r="W663" i="6"/>
  <c r="AN663" i="6" s="1"/>
  <c r="W1833" i="6"/>
  <c r="AN1833" i="6" s="1"/>
  <c r="W913" i="6"/>
  <c r="AN913" i="6" s="1"/>
  <c r="AD708" i="6"/>
  <c r="AG69" i="6"/>
  <c r="AE351" i="6"/>
  <c r="V1085" i="6"/>
  <c r="AM1085" i="6" s="1"/>
  <c r="V1698" i="6"/>
  <c r="AM1698" i="6" s="1"/>
  <c r="U1549" i="6"/>
  <c r="AL1549" i="6" s="1"/>
  <c r="U1657" i="6"/>
  <c r="AL1657" i="6" s="1"/>
  <c r="U1005" i="6"/>
  <c r="AL1005" i="6" s="1"/>
  <c r="W1205" i="6"/>
  <c r="AN1205" i="6" s="1"/>
  <c r="W1269" i="6"/>
  <c r="AN1269" i="6" s="1"/>
  <c r="U1869" i="6"/>
  <c r="AL1869" i="6" s="1"/>
  <c r="U1457" i="6"/>
  <c r="AL1457" i="6" s="1"/>
  <c r="V1231" i="6"/>
  <c r="AM1231" i="6" s="1"/>
  <c r="W1476" i="6"/>
  <c r="AN1476" i="6" s="1"/>
  <c r="S223" i="6"/>
  <c r="AJ223" i="6" s="1"/>
  <c r="V724" i="6"/>
  <c r="AM724" i="6" s="1"/>
  <c r="X832" i="6"/>
  <c r="AO832" i="6" s="1"/>
  <c r="U1026" i="6"/>
  <c r="AL1026" i="6" s="1"/>
  <c r="W66" i="6"/>
  <c r="AN66" i="6" s="1"/>
  <c r="V1664" i="6"/>
  <c r="AM1664" i="6" s="1"/>
  <c r="W1078" i="6"/>
  <c r="AN1078" i="6" s="1"/>
  <c r="W1048" i="6"/>
  <c r="AN1048" i="6" s="1"/>
  <c r="W1646" i="6"/>
  <c r="AN1646" i="6" s="1"/>
  <c r="U1597" i="6"/>
  <c r="AL1597" i="6" s="1"/>
  <c r="AD787" i="6"/>
  <c r="AF713" i="6"/>
  <c r="W929" i="6"/>
  <c r="AN929" i="6" s="1"/>
  <c r="U784" i="6"/>
  <c r="AL784" i="6" s="1"/>
  <c r="V191" i="6"/>
  <c r="AM191" i="6" s="1"/>
  <c r="AG612" i="6"/>
  <c r="AE799" i="6"/>
  <c r="AF630" i="6"/>
  <c r="AG1432" i="6"/>
  <c r="AD723" i="6"/>
  <c r="AG1105" i="6"/>
  <c r="AD1337" i="6"/>
  <c r="AG1782" i="6"/>
  <c r="AB1705" i="6"/>
  <c r="AG991" i="6"/>
  <c r="AG1188" i="6"/>
  <c r="AD1018" i="6"/>
  <c r="AD1250" i="6"/>
  <c r="V171" i="6"/>
  <c r="AM171" i="6" s="1"/>
  <c r="S513" i="6"/>
  <c r="AJ513" i="6" s="1"/>
  <c r="V1653" i="6"/>
  <c r="AM1653" i="6" s="1"/>
  <c r="X881" i="6"/>
  <c r="AO881" i="6" s="1"/>
  <c r="U1146" i="6"/>
  <c r="AL1146" i="6" s="1"/>
  <c r="U1793" i="6"/>
  <c r="AL1793" i="6" s="1"/>
  <c r="V1036" i="6"/>
  <c r="AM1036" i="6" s="1"/>
  <c r="W1319" i="6"/>
  <c r="AN1319" i="6" s="1"/>
  <c r="W661" i="6"/>
  <c r="AN661" i="6" s="1"/>
  <c r="W967" i="6"/>
  <c r="AN967" i="6" s="1"/>
  <c r="U1745" i="6"/>
  <c r="AL1745" i="6" s="1"/>
  <c r="U1569" i="6"/>
  <c r="AL1569" i="6" s="1"/>
  <c r="V752" i="6"/>
  <c r="AM752" i="6" s="1"/>
  <c r="V526" i="6"/>
  <c r="AM526" i="6" s="1"/>
  <c r="U434" i="6"/>
  <c r="AL434" i="6" s="1"/>
  <c r="V1296" i="6"/>
  <c r="AM1296" i="6" s="1"/>
  <c r="U815" i="6"/>
  <c r="AL815" i="6" s="1"/>
  <c r="U1788" i="6"/>
  <c r="AL1788" i="6" s="1"/>
  <c r="X1036" i="6"/>
  <c r="AO1036" i="6" s="1"/>
  <c r="U1113" i="6"/>
  <c r="AL1113" i="6" s="1"/>
  <c r="V320" i="6"/>
  <c r="AM320" i="6" s="1"/>
  <c r="S1780" i="6"/>
  <c r="AJ1780" i="6" s="1"/>
  <c r="V396" i="6"/>
  <c r="AM396" i="6" s="1"/>
  <c r="V592" i="6"/>
  <c r="AM592" i="6" s="1"/>
  <c r="V1046" i="6"/>
  <c r="AM1046" i="6" s="1"/>
  <c r="V770" i="6"/>
  <c r="AM770" i="6" s="1"/>
  <c r="U878" i="6"/>
  <c r="AL878" i="6" s="1"/>
  <c r="V1201" i="6"/>
  <c r="AM1201" i="6" s="1"/>
  <c r="X310" i="6"/>
  <c r="AO310" i="6" s="1"/>
  <c r="V966" i="6"/>
  <c r="AM966" i="6" s="1"/>
  <c r="W572" i="6"/>
  <c r="AN572" i="6" s="1"/>
  <c r="V1488" i="6"/>
  <c r="AM1488" i="6" s="1"/>
  <c r="W473" i="6"/>
  <c r="AN473" i="6" s="1"/>
  <c r="V1510" i="6"/>
  <c r="AM1510" i="6" s="1"/>
  <c r="X984" i="6"/>
  <c r="AO984" i="6" s="1"/>
  <c r="W1616" i="6"/>
  <c r="AN1616" i="6" s="1"/>
  <c r="U1048" i="6"/>
  <c r="AL1048" i="6" s="1"/>
  <c r="U1358" i="6"/>
  <c r="AL1358" i="6" s="1"/>
  <c r="U1851" i="6"/>
  <c r="AL1851" i="6" s="1"/>
  <c r="X1278" i="6"/>
  <c r="AO1278" i="6" s="1"/>
  <c r="U379" i="6"/>
  <c r="AL379" i="6" s="1"/>
  <c r="U337" i="6"/>
  <c r="AL337" i="6" s="1"/>
  <c r="V700" i="6"/>
  <c r="AM700" i="6" s="1"/>
  <c r="X850" i="6"/>
  <c r="AO850" i="6" s="1"/>
  <c r="W540" i="6"/>
  <c r="AN540" i="6" s="1"/>
  <c r="X1763" i="6"/>
  <c r="AO1763" i="6" s="1"/>
  <c r="W1680" i="6"/>
  <c r="AN1680" i="6" s="1"/>
  <c r="W752" i="6"/>
  <c r="AN752" i="6" s="1"/>
  <c r="W1227" i="6"/>
  <c r="AN1227" i="6" s="1"/>
  <c r="X1337" i="6"/>
  <c r="AO1337" i="6" s="1"/>
  <c r="U1374" i="6"/>
  <c r="AL1374" i="6" s="1"/>
  <c r="U1419" i="6"/>
  <c r="AL1419" i="6" s="1"/>
  <c r="U1096" i="6"/>
  <c r="AL1096" i="6" s="1"/>
  <c r="W816" i="6"/>
  <c r="AN816" i="6" s="1"/>
  <c r="W718" i="6"/>
  <c r="AN718" i="6" s="1"/>
  <c r="AF1088" i="6"/>
  <c r="AD1483" i="6"/>
  <c r="AF984" i="6"/>
  <c r="AE1406" i="6"/>
  <c r="AF870" i="6"/>
  <c r="AD688" i="6"/>
  <c r="AD423" i="6"/>
  <c r="AD883" i="6"/>
  <c r="AD240" i="6"/>
  <c r="AD936" i="6"/>
  <c r="AE672" i="6"/>
  <c r="AE1673" i="6"/>
  <c r="AG755" i="6"/>
  <c r="AD1365" i="6"/>
  <c r="AF1827" i="6"/>
  <c r="AB1821" i="6"/>
  <c r="AF1481" i="6"/>
  <c r="AF316" i="6"/>
  <c r="AD1603" i="6"/>
  <c r="AG1445" i="6"/>
  <c r="AF1494" i="6"/>
  <c r="AF1714" i="6"/>
  <c r="AD1261" i="6"/>
  <c r="AD1773" i="6"/>
  <c r="AF960" i="6"/>
  <c r="AF818" i="6"/>
  <c r="AD1000" i="6"/>
  <c r="AB294" i="6"/>
  <c r="AG966" i="6"/>
  <c r="AE1299" i="6"/>
  <c r="AD566" i="6"/>
  <c r="AG643" i="6"/>
  <c r="AF1309" i="6"/>
  <c r="AG1614" i="6"/>
  <c r="AD1446" i="6"/>
  <c r="AG1242" i="6"/>
  <c r="AG1324" i="6"/>
  <c r="AG1249" i="6"/>
  <c r="AD1248" i="6"/>
  <c r="AG1802" i="6"/>
  <c r="V753" i="6"/>
  <c r="AM753" i="6" s="1"/>
  <c r="U678" i="6"/>
  <c r="AL678" i="6" s="1"/>
  <c r="V758" i="6"/>
  <c r="AM758" i="6" s="1"/>
  <c r="V257" i="6"/>
  <c r="AM257" i="6" s="1"/>
  <c r="V1303" i="6"/>
  <c r="AM1303" i="6" s="1"/>
  <c r="U215" i="6"/>
  <c r="AL215" i="6" s="1"/>
  <c r="V603" i="6"/>
  <c r="AM603" i="6" s="1"/>
  <c r="S557" i="6"/>
  <c r="AJ557" i="6" s="1"/>
  <c r="X1636" i="6"/>
  <c r="AO1636" i="6" s="1"/>
  <c r="W1068" i="6"/>
  <c r="AN1068" i="6" s="1"/>
  <c r="U1286" i="6"/>
  <c r="AL1286" i="6" s="1"/>
  <c r="W103" i="6"/>
  <c r="AN103" i="6" s="1"/>
  <c r="W648" i="6"/>
  <c r="AN648" i="6" s="1"/>
  <c r="U1672" i="6"/>
  <c r="AL1672" i="6" s="1"/>
  <c r="W1624" i="6"/>
  <c r="AN1624" i="6" s="1"/>
  <c r="S1037" i="6"/>
  <c r="AJ1037" i="6" s="1"/>
  <c r="W1617" i="6"/>
  <c r="AN1617" i="6" s="1"/>
  <c r="X1321" i="6"/>
  <c r="AO1321" i="6" s="1"/>
  <c r="AE1323" i="6"/>
  <c r="AE856" i="6"/>
  <c r="AE1591" i="6"/>
  <c r="AE855" i="6"/>
  <c r="AD540" i="6"/>
  <c r="AF158" i="6"/>
  <c r="AG1521" i="6"/>
  <c r="AF257" i="6"/>
  <c r="AF723" i="6"/>
  <c r="AG904" i="6"/>
  <c r="V1167" i="6"/>
  <c r="AM1167" i="6" s="1"/>
  <c r="U669" i="6"/>
  <c r="AL669" i="6" s="1"/>
  <c r="W611" i="6"/>
  <c r="AN611" i="6" s="1"/>
  <c r="X1862" i="6"/>
  <c r="AO1862" i="6" s="1"/>
  <c r="V1066" i="6"/>
  <c r="AM1066" i="6" s="1"/>
  <c r="V665" i="6"/>
  <c r="AM665" i="6" s="1"/>
  <c r="X1037" i="6"/>
  <c r="AO1037" i="6" s="1"/>
  <c r="X1662" i="6"/>
  <c r="AO1662" i="6" s="1"/>
  <c r="U1537" i="6"/>
  <c r="AL1537" i="6" s="1"/>
  <c r="AD329" i="6"/>
  <c r="X834" i="6"/>
  <c r="AO834" i="6" s="1"/>
  <c r="U1653" i="6"/>
  <c r="AL1653" i="6" s="1"/>
  <c r="V101" i="6"/>
  <c r="AM101" i="6" s="1"/>
  <c r="V99" i="6"/>
  <c r="AM99" i="6" s="1"/>
  <c r="X1129" i="6"/>
  <c r="AO1129" i="6" s="1"/>
  <c r="U82" i="6"/>
  <c r="AL82" i="6" s="1"/>
  <c r="V921" i="6"/>
  <c r="AM921" i="6" s="1"/>
  <c r="W419" i="6"/>
  <c r="AN419" i="6" s="1"/>
  <c r="W722" i="6"/>
  <c r="AN722" i="6" s="1"/>
  <c r="X17" i="6"/>
  <c r="AO17" i="6" s="1"/>
  <c r="V1457" i="6"/>
  <c r="AM1457" i="6" s="1"/>
  <c r="S1567" i="6"/>
  <c r="AJ1567" i="6" s="1"/>
  <c r="X203" i="6"/>
  <c r="AO203" i="6" s="1"/>
  <c r="AD740" i="6"/>
  <c r="AE1142" i="6"/>
  <c r="AG1323" i="6"/>
  <c r="AD1706" i="6"/>
  <c r="AF1280" i="6"/>
  <c r="AF1049" i="6"/>
  <c r="W1500" i="6"/>
  <c r="AN1500" i="6" s="1"/>
  <c r="AG1503" i="6"/>
  <c r="AG1680" i="6"/>
  <c r="AF963" i="6"/>
  <c r="AF776" i="6"/>
  <c r="AD977" i="6"/>
  <c r="AB844" i="6"/>
  <c r="AG809" i="6"/>
  <c r="AB1100" i="6"/>
  <c r="AF706" i="6"/>
  <c r="AB354" i="6"/>
  <c r="AD897" i="6"/>
  <c r="AB12" i="6"/>
  <c r="AD703" i="6"/>
  <c r="AF1527" i="6"/>
  <c r="U1769" i="6"/>
  <c r="AL1769" i="6" s="1"/>
  <c r="U940" i="6"/>
  <c r="AL940" i="6" s="1"/>
  <c r="V1859" i="6"/>
  <c r="AM1859" i="6" s="1"/>
  <c r="W1754" i="6"/>
  <c r="AN1754" i="6" s="1"/>
  <c r="U1731" i="6"/>
  <c r="AL1731" i="6" s="1"/>
  <c r="U1854" i="6"/>
  <c r="AL1854" i="6" s="1"/>
  <c r="U1431" i="6"/>
  <c r="AL1431" i="6" s="1"/>
  <c r="V1471" i="6"/>
  <c r="AM1471" i="6" s="1"/>
  <c r="V212" i="6"/>
  <c r="AM212" i="6" s="1"/>
  <c r="U41" i="6"/>
  <c r="AL41" i="6" s="1"/>
  <c r="V685" i="6"/>
  <c r="AM685" i="6" s="1"/>
  <c r="V534" i="6"/>
  <c r="AM534" i="6" s="1"/>
  <c r="W1568" i="6"/>
  <c r="AN1568" i="6" s="1"/>
  <c r="U1472" i="6"/>
  <c r="AL1472" i="6" s="1"/>
  <c r="U1148" i="6"/>
  <c r="AL1148" i="6" s="1"/>
  <c r="AB1812" i="6"/>
  <c r="AD535" i="6"/>
  <c r="AE32" i="6"/>
  <c r="AD173" i="6"/>
  <c r="AD1158" i="6"/>
  <c r="AE1620" i="6"/>
  <c r="AE1075" i="6"/>
  <c r="AF203" i="6"/>
  <c r="AF658" i="6"/>
  <c r="AF1644" i="6"/>
  <c r="AF1731" i="6"/>
  <c r="AF1615" i="6"/>
  <c r="S1531" i="6"/>
  <c r="AJ1531" i="6" s="1"/>
  <c r="V1824" i="6"/>
  <c r="AM1824" i="6" s="1"/>
  <c r="AE876" i="6"/>
  <c r="AG1785" i="6"/>
  <c r="U472" i="6"/>
  <c r="AL472" i="6" s="1"/>
  <c r="X1854" i="6"/>
  <c r="AO1854" i="6" s="1"/>
  <c r="AB669" i="6"/>
  <c r="V1709" i="6"/>
  <c r="AM1709" i="6" s="1"/>
  <c r="W1196" i="6"/>
  <c r="AN1196" i="6" s="1"/>
  <c r="S1757" i="6"/>
  <c r="AJ1757" i="6" s="1"/>
  <c r="X1792" i="6"/>
  <c r="AO1792" i="6" s="1"/>
  <c r="S616" i="6"/>
  <c r="AJ616" i="6" s="1"/>
  <c r="X537" i="6"/>
  <c r="AO537" i="6" s="1"/>
  <c r="U893" i="6"/>
  <c r="AL893" i="6" s="1"/>
  <c r="W122" i="6"/>
  <c r="AN122" i="6" s="1"/>
  <c r="V829" i="6"/>
  <c r="AM829" i="6" s="1"/>
  <c r="U1082" i="6"/>
  <c r="AL1082" i="6" s="1"/>
  <c r="W1348" i="6"/>
  <c r="AN1348" i="6" s="1"/>
  <c r="V1764" i="6"/>
  <c r="AM1764" i="6" s="1"/>
  <c r="X1730" i="6"/>
  <c r="AO1730" i="6" s="1"/>
  <c r="W1033" i="6"/>
  <c r="AN1033" i="6" s="1"/>
  <c r="U1760" i="6"/>
  <c r="AL1760" i="6" s="1"/>
  <c r="U255" i="6"/>
  <c r="AL255" i="6" s="1"/>
  <c r="V488" i="6"/>
  <c r="AM488" i="6" s="1"/>
  <c r="U1136" i="6"/>
  <c r="AL1136" i="6" s="1"/>
  <c r="W76" i="6"/>
  <c r="AN76" i="6" s="1"/>
  <c r="U1683" i="6"/>
  <c r="AL1683" i="6" s="1"/>
  <c r="X1063" i="6"/>
  <c r="AO1063" i="6" s="1"/>
  <c r="X690" i="6"/>
  <c r="AO690" i="6" s="1"/>
  <c r="V1001" i="6"/>
  <c r="AM1001" i="6" s="1"/>
  <c r="S801" i="6"/>
  <c r="AJ801" i="6" s="1"/>
  <c r="X820" i="6"/>
  <c r="AO820" i="6" s="1"/>
  <c r="U652" i="6"/>
  <c r="AL652" i="6" s="1"/>
  <c r="W154" i="6"/>
  <c r="AN154" i="6" s="1"/>
  <c r="U760" i="6"/>
  <c r="AL760" i="6" s="1"/>
  <c r="X1046" i="6"/>
  <c r="AO1046" i="6" s="1"/>
  <c r="W1411" i="6"/>
  <c r="AN1411" i="6" s="1"/>
  <c r="X1341" i="6"/>
  <c r="AO1341" i="6" s="1"/>
  <c r="U1721" i="6"/>
  <c r="AL1721" i="6" s="1"/>
  <c r="V914" i="6"/>
  <c r="AM914" i="6" s="1"/>
  <c r="S170" i="6"/>
  <c r="AJ170" i="6" s="1"/>
  <c r="S820" i="6"/>
  <c r="AJ820" i="6" s="1"/>
  <c r="U265" i="6"/>
  <c r="AL265" i="6" s="1"/>
  <c r="S213" i="6"/>
  <c r="AJ213" i="6" s="1"/>
  <c r="U1445" i="6"/>
  <c r="AL1445" i="6" s="1"/>
  <c r="W85" i="6"/>
  <c r="AN85" i="6" s="1"/>
  <c r="X689" i="6"/>
  <c r="AO689" i="6" s="1"/>
  <c r="X1715" i="6"/>
  <c r="AO1715" i="6" s="1"/>
  <c r="W1155" i="6"/>
  <c r="AN1155" i="6" s="1"/>
  <c r="U1078" i="6"/>
  <c r="AL1078" i="6" s="1"/>
  <c r="V701" i="6"/>
  <c r="AM701" i="6" s="1"/>
  <c r="X1584" i="6"/>
  <c r="AO1584" i="6" s="1"/>
  <c r="S1195" i="6"/>
  <c r="AJ1195" i="6" s="1"/>
  <c r="W763" i="6"/>
  <c r="AN763" i="6" s="1"/>
  <c r="W1533" i="6"/>
  <c r="AN1533" i="6" s="1"/>
  <c r="V137" i="6"/>
  <c r="AM137" i="6" s="1"/>
  <c r="U643" i="6"/>
  <c r="AL643" i="6" s="1"/>
  <c r="W263" i="6"/>
  <c r="AN263" i="6" s="1"/>
  <c r="U341" i="6"/>
  <c r="AL341" i="6" s="1"/>
  <c r="U1394" i="6"/>
  <c r="AL1394" i="6" s="1"/>
  <c r="V775" i="6"/>
  <c r="AM775" i="6" s="1"/>
  <c r="V1511" i="6"/>
  <c r="AM1511" i="6" s="1"/>
  <c r="X1227" i="6"/>
  <c r="AO1227" i="6" s="1"/>
  <c r="W1632" i="6"/>
  <c r="AN1632" i="6" s="1"/>
  <c r="W1640" i="6"/>
  <c r="AN1640" i="6" s="1"/>
  <c r="X1509" i="6"/>
  <c r="AO1509" i="6" s="1"/>
  <c r="V185" i="6"/>
  <c r="AM185" i="6" s="1"/>
  <c r="U656" i="6"/>
  <c r="AL656" i="6" s="1"/>
  <c r="AD973" i="6"/>
  <c r="AD488" i="6"/>
  <c r="AD648" i="6"/>
  <c r="AE1326" i="6"/>
  <c r="AE970" i="6"/>
  <c r="AF478" i="6"/>
  <c r="X852" i="6"/>
  <c r="AO852" i="6" s="1"/>
  <c r="V904" i="6"/>
  <c r="AM904" i="6" s="1"/>
  <c r="X1159" i="6"/>
  <c r="AO1159" i="6" s="1"/>
  <c r="V368" i="6"/>
  <c r="AM368" i="6" s="1"/>
  <c r="U1230" i="6"/>
  <c r="AL1230" i="6" s="1"/>
  <c r="W319" i="6"/>
  <c r="AN319" i="6" s="1"/>
  <c r="S475" i="6"/>
  <c r="AJ475" i="6" s="1"/>
  <c r="V1132" i="6"/>
  <c r="AM1132" i="6" s="1"/>
  <c r="X644" i="6"/>
  <c r="AO644" i="6" s="1"/>
  <c r="X1737" i="6"/>
  <c r="AO1737" i="6" s="1"/>
  <c r="W1401" i="6"/>
  <c r="AN1401" i="6" s="1"/>
  <c r="U1676" i="6"/>
  <c r="AL1676" i="6" s="1"/>
  <c r="X1398" i="6"/>
  <c r="AO1398" i="6" s="1"/>
  <c r="W1486" i="6"/>
  <c r="AN1486" i="6" s="1"/>
  <c r="X1664" i="6"/>
  <c r="AO1664" i="6" s="1"/>
  <c r="U421" i="6"/>
  <c r="AL421" i="6" s="1"/>
  <c r="U1038" i="6"/>
  <c r="AL1038" i="6" s="1"/>
  <c r="V662" i="6"/>
  <c r="AM662" i="6" s="1"/>
  <c r="U998" i="6"/>
  <c r="AL998" i="6" s="1"/>
  <c r="W1344" i="6"/>
  <c r="AN1344" i="6" s="1"/>
  <c r="U332" i="6"/>
  <c r="AL332" i="6" s="1"/>
  <c r="W325" i="6"/>
  <c r="AN325" i="6" s="1"/>
  <c r="S1257" i="6"/>
  <c r="AJ1257" i="6" s="1"/>
  <c r="U1249" i="6"/>
  <c r="AL1249" i="6" s="1"/>
  <c r="W1241" i="6"/>
  <c r="AN1241" i="6" s="1"/>
  <c r="S1779" i="6"/>
  <c r="AJ1779" i="6" s="1"/>
  <c r="X1310" i="6"/>
  <c r="AO1310" i="6" s="1"/>
  <c r="W1271" i="6"/>
  <c r="AN1271" i="6" s="1"/>
  <c r="W1595" i="6"/>
  <c r="AN1595" i="6" s="1"/>
  <c r="U1762" i="6"/>
  <c r="AL1762" i="6" s="1"/>
  <c r="U1568" i="6"/>
  <c r="AL1568" i="6" s="1"/>
  <c r="U1518" i="6"/>
  <c r="AL1518" i="6" s="1"/>
  <c r="U1627" i="6"/>
  <c r="AL1627" i="6" s="1"/>
  <c r="S979" i="6"/>
  <c r="AJ979" i="6" s="1"/>
  <c r="W557" i="6"/>
  <c r="AN557" i="6" s="1"/>
  <c r="S1217" i="6"/>
  <c r="AJ1217" i="6" s="1"/>
  <c r="W969" i="6"/>
  <c r="AN969" i="6" s="1"/>
  <c r="W1288" i="6"/>
  <c r="AN1288" i="6" s="1"/>
  <c r="X1292" i="6"/>
  <c r="AO1292" i="6" s="1"/>
  <c r="X1571" i="6"/>
  <c r="AO1571" i="6" s="1"/>
  <c r="X1135" i="6"/>
  <c r="AO1135" i="6" s="1"/>
  <c r="U1161" i="6"/>
  <c r="AL1161" i="6" s="1"/>
  <c r="V1454" i="6"/>
  <c r="AM1454" i="6" s="1"/>
  <c r="U1551" i="6"/>
  <c r="AL1551" i="6" s="1"/>
  <c r="V319" i="6"/>
  <c r="AM319" i="6" s="1"/>
  <c r="X1844" i="6"/>
  <c r="AO1844" i="6" s="1"/>
  <c r="X1805" i="6"/>
  <c r="AO1805" i="6" s="1"/>
  <c r="V1869" i="6"/>
  <c r="AM1869" i="6" s="1"/>
  <c r="U256" i="6"/>
  <c r="AL256" i="6" s="1"/>
  <c r="U1042" i="6"/>
  <c r="AL1042" i="6" s="1"/>
  <c r="W469" i="6"/>
  <c r="AN469" i="6" s="1"/>
  <c r="X943" i="6"/>
  <c r="AO943" i="6" s="1"/>
  <c r="X1449" i="6"/>
  <c r="AO1449" i="6" s="1"/>
  <c r="S1634" i="6"/>
  <c r="AJ1634" i="6" s="1"/>
  <c r="V1205" i="6"/>
  <c r="AM1205" i="6" s="1"/>
  <c r="W498" i="6"/>
  <c r="AN498" i="6" s="1"/>
  <c r="X1762" i="6"/>
  <c r="AO1762" i="6" s="1"/>
  <c r="W1697" i="6"/>
  <c r="AN1697" i="6" s="1"/>
  <c r="U928" i="6"/>
  <c r="AL928" i="6" s="1"/>
  <c r="W1777" i="6"/>
  <c r="AN1777" i="6" s="1"/>
  <c r="X1857" i="6"/>
  <c r="AO1857" i="6" s="1"/>
  <c r="U930" i="6"/>
  <c r="AL930" i="6" s="1"/>
  <c r="AF606" i="6"/>
  <c r="W606" i="6"/>
  <c r="AN606" i="6" s="1"/>
  <c r="V1860" i="6"/>
  <c r="AM1860" i="6" s="1"/>
  <c r="V1063" i="6"/>
  <c r="AM1063" i="6" s="1"/>
  <c r="S373" i="6"/>
  <c r="AJ373" i="6" s="1"/>
  <c r="S1230" i="6"/>
  <c r="AJ1230" i="6" s="1"/>
  <c r="Y542" i="6"/>
  <c r="AP542" i="6" s="1"/>
  <c r="S283" i="6"/>
  <c r="AJ283" i="6" s="1"/>
  <c r="AE1145" i="6"/>
  <c r="AD654" i="6"/>
  <c r="AG726" i="6"/>
  <c r="AE1848" i="6"/>
  <c r="AD1277" i="6"/>
  <c r="AG1456" i="6"/>
  <c r="AB459" i="6"/>
  <c r="AF1016" i="6"/>
  <c r="V1270" i="6"/>
  <c r="AM1270" i="6" s="1"/>
  <c r="W908" i="6"/>
  <c r="AN908" i="6" s="1"/>
  <c r="V832" i="6"/>
  <c r="AM832" i="6" s="1"/>
  <c r="V1115" i="6"/>
  <c r="AM1115" i="6" s="1"/>
  <c r="W837" i="6"/>
  <c r="AN837" i="6" s="1"/>
  <c r="U646" i="6"/>
  <c r="AL646" i="6" s="1"/>
  <c r="X1760" i="6"/>
  <c r="AO1760" i="6" s="1"/>
  <c r="X1325" i="6"/>
  <c r="AO1325" i="6" s="1"/>
  <c r="U823" i="6"/>
  <c r="AL823" i="6" s="1"/>
  <c r="U569" i="6"/>
  <c r="AL569" i="6" s="1"/>
  <c r="U28" i="6"/>
  <c r="AL28" i="6" s="1"/>
  <c r="U783" i="6"/>
  <c r="AL783" i="6" s="1"/>
  <c r="S869" i="6"/>
  <c r="AJ869" i="6" s="1"/>
  <c r="W248" i="6"/>
  <c r="AN248" i="6" s="1"/>
  <c r="V961" i="6"/>
  <c r="AM961" i="6" s="1"/>
  <c r="S775" i="6"/>
  <c r="AJ775" i="6" s="1"/>
  <c r="V801" i="6"/>
  <c r="AM801" i="6" s="1"/>
  <c r="U1797" i="6"/>
  <c r="AL1797" i="6" s="1"/>
  <c r="U1697" i="6"/>
  <c r="AL1697" i="6" s="1"/>
  <c r="U394" i="6"/>
  <c r="AL394" i="6" s="1"/>
  <c r="U96" i="6"/>
  <c r="AL96" i="6" s="1"/>
  <c r="V1029" i="6"/>
  <c r="AM1029" i="6" s="1"/>
  <c r="S1343" i="6"/>
  <c r="AJ1343" i="6" s="1"/>
  <c r="S939" i="6"/>
  <c r="AJ939" i="6" s="1"/>
  <c r="S1181" i="6"/>
  <c r="AJ1181" i="6" s="1"/>
  <c r="U1154" i="6"/>
  <c r="AL1154" i="6" s="1"/>
  <c r="V389" i="6"/>
  <c r="AM389" i="6" s="1"/>
  <c r="S363" i="6"/>
  <c r="AJ363" i="6" s="1"/>
  <c r="V682" i="6"/>
  <c r="AM682" i="6" s="1"/>
  <c r="V1043" i="6"/>
  <c r="AM1043" i="6" s="1"/>
  <c r="V383" i="6"/>
  <c r="AM383" i="6" s="1"/>
  <c r="V1386" i="6"/>
  <c r="AM1386" i="6" s="1"/>
  <c r="W1826" i="6"/>
  <c r="AN1826" i="6" s="1"/>
  <c r="U1616" i="6"/>
  <c r="AL1616" i="6" s="1"/>
  <c r="W1820" i="6"/>
  <c r="AN1820" i="6" s="1"/>
  <c r="V708" i="6"/>
  <c r="AM708" i="6" s="1"/>
  <c r="U1509" i="6"/>
  <c r="AL1509" i="6" s="1"/>
  <c r="U785" i="6"/>
  <c r="AL785" i="6" s="1"/>
  <c r="W1248" i="6"/>
  <c r="AN1248" i="6" s="1"/>
  <c r="W1535" i="6"/>
  <c r="AN1535" i="6" s="1"/>
  <c r="U1864" i="6"/>
  <c r="AL1864" i="6" s="1"/>
  <c r="U1543" i="6"/>
  <c r="AL1543" i="6" s="1"/>
  <c r="X1691" i="6"/>
  <c r="AO1691" i="6" s="1"/>
  <c r="U1292" i="6"/>
  <c r="AL1292" i="6" s="1"/>
  <c r="W1252" i="6"/>
  <c r="AN1252" i="6" s="1"/>
  <c r="U1281" i="6"/>
  <c r="AL1281" i="6" s="1"/>
  <c r="U1278" i="6"/>
  <c r="AL1278" i="6" s="1"/>
  <c r="U1331" i="6"/>
  <c r="AL1331" i="6" s="1"/>
  <c r="U438" i="6"/>
  <c r="AL438" i="6" s="1"/>
  <c r="V1401" i="6"/>
  <c r="AM1401" i="6" s="1"/>
  <c r="U387" i="6"/>
  <c r="AL387" i="6" s="1"/>
  <c r="W856" i="6"/>
  <c r="AN856" i="6" s="1"/>
  <c r="V1444" i="6"/>
  <c r="AM1444" i="6" s="1"/>
  <c r="U761" i="6"/>
  <c r="AL761" i="6" s="1"/>
  <c r="S455" i="6"/>
  <c r="AJ455" i="6" s="1"/>
  <c r="S941" i="6"/>
  <c r="AJ941" i="6" s="1"/>
  <c r="V1214" i="6"/>
  <c r="AM1214" i="6" s="1"/>
  <c r="W653" i="6"/>
  <c r="AN653" i="6" s="1"/>
  <c r="U1661" i="6"/>
  <c r="AL1661" i="6" s="1"/>
  <c r="U1792" i="6"/>
  <c r="AL1792" i="6" s="1"/>
  <c r="S1825" i="6"/>
  <c r="AJ1825" i="6" s="1"/>
  <c r="W1741" i="6"/>
  <c r="AN1741" i="6" s="1"/>
  <c r="AF1741" i="6"/>
  <c r="W633" i="6"/>
  <c r="AN633" i="6" s="1"/>
  <c r="V647" i="6"/>
  <c r="AM647" i="6" s="1"/>
  <c r="AE358" i="6"/>
  <c r="W163" i="6"/>
  <c r="AN163" i="6" s="1"/>
  <c r="V1833" i="6"/>
  <c r="AM1833" i="6" s="1"/>
  <c r="W1666" i="6"/>
  <c r="AN1666" i="6" s="1"/>
  <c r="V1667" i="6"/>
  <c r="AM1667" i="6" s="1"/>
  <c r="X788" i="6"/>
  <c r="AO788" i="6" s="1"/>
  <c r="X1789" i="6"/>
  <c r="AO1789" i="6" s="1"/>
  <c r="W1374" i="6"/>
  <c r="AN1374" i="6" s="1"/>
  <c r="X927" i="6"/>
  <c r="AO927" i="6" s="1"/>
  <c r="W926" i="6"/>
  <c r="AN926" i="6" s="1"/>
  <c r="W1605" i="6"/>
  <c r="AN1605" i="6" s="1"/>
  <c r="X1346" i="6"/>
  <c r="AO1346" i="6" s="1"/>
  <c r="U396" i="6"/>
  <c r="AL396" i="6" s="1"/>
  <c r="W334" i="6"/>
  <c r="AN334" i="6" s="1"/>
  <c r="X1676" i="6"/>
  <c r="AO1676" i="6" s="1"/>
  <c r="AD1321" i="6"/>
  <c r="V1329" i="6"/>
  <c r="AM1329" i="6" s="1"/>
  <c r="W711" i="6"/>
  <c r="AN711" i="6" s="1"/>
  <c r="V249" i="6"/>
  <c r="AM249" i="6" s="1"/>
  <c r="U273" i="6"/>
  <c r="AL273" i="6" s="1"/>
  <c r="AE520" i="6"/>
  <c r="V520" i="6"/>
  <c r="AM520" i="6" s="1"/>
  <c r="AF1355" i="6"/>
  <c r="U1496" i="6"/>
  <c r="AL1496" i="6" s="1"/>
  <c r="AG491" i="6"/>
  <c r="AG195" i="6"/>
  <c r="AE1202" i="6"/>
  <c r="AG1144" i="6"/>
  <c r="AF1425" i="6"/>
  <c r="AG1375" i="6"/>
  <c r="AD830" i="6"/>
  <c r="AE1497" i="6"/>
  <c r="AG577" i="6"/>
  <c r="AG1309" i="6"/>
  <c r="AG1822" i="6"/>
  <c r="AB477" i="6"/>
  <c r="AE404" i="6"/>
  <c r="AG1291" i="6"/>
  <c r="AE1352" i="6"/>
  <c r="AF1334" i="6"/>
  <c r="AF1058" i="6"/>
  <c r="AG1580" i="6"/>
  <c r="U520" i="6"/>
  <c r="AL520" i="6" s="1"/>
  <c r="AD1236" i="6"/>
  <c r="AE1558" i="6"/>
  <c r="AB48" i="6"/>
  <c r="AG228" i="6"/>
  <c r="AD85" i="6"/>
  <c r="AE561" i="6"/>
  <c r="AE1107" i="6"/>
  <c r="X1700" i="6"/>
  <c r="AO1700" i="6" s="1"/>
  <c r="AG1700" i="6"/>
  <c r="AE1868" i="6"/>
  <c r="AF1767" i="6"/>
  <c r="AG1289" i="6"/>
  <c r="AF1105" i="6"/>
  <c r="W1105" i="6"/>
  <c r="AN1105" i="6" s="1"/>
  <c r="AD1586" i="6"/>
  <c r="AF299" i="6"/>
  <c r="AG303" i="6"/>
  <c r="AG408" i="6"/>
  <c r="AE1108" i="6"/>
  <c r="AE1803" i="6"/>
  <c r="AE1807" i="6"/>
  <c r="AE1793" i="6"/>
  <c r="AE1827" i="6"/>
  <c r="P2023" i="6"/>
  <c r="AG10" i="6"/>
  <c r="P2024" i="6"/>
  <c r="AB544" i="6"/>
  <c r="AB1620" i="6"/>
  <c r="AB1330" i="6"/>
  <c r="AD442" i="6"/>
  <c r="AB1284" i="6"/>
  <c r="AE668" i="6"/>
  <c r="AD1192" i="6"/>
  <c r="U1105" i="6"/>
  <c r="AL1105" i="6" s="1"/>
  <c r="AD1629" i="6"/>
  <c r="X694" i="6"/>
  <c r="AO694" i="6" s="1"/>
  <c r="AG1561" i="6"/>
  <c r="AG1734" i="6"/>
  <c r="AD1451" i="6"/>
  <c r="AF1501" i="6"/>
  <c r="AB863" i="6"/>
  <c r="AF1856" i="6"/>
  <c r="AE1221" i="6"/>
  <c r="AE1041" i="6"/>
  <c r="AD1466" i="6"/>
  <c r="AB1506" i="6"/>
  <c r="AE1492" i="6"/>
  <c r="AG1229" i="6"/>
  <c r="AF1493" i="6"/>
  <c r="AE447" i="6"/>
  <c r="AE1076" i="6"/>
  <c r="AG285" i="6"/>
  <c r="AE1312" i="6"/>
  <c r="AG769" i="6"/>
  <c r="AD251" i="6"/>
  <c r="AF643" i="6"/>
  <c r="W643" i="6"/>
  <c r="AN643" i="6" s="1"/>
  <c r="AF13" i="6"/>
  <c r="AE1248" i="6"/>
  <c r="AG933" i="6"/>
  <c r="AE1771" i="6"/>
  <c r="AB74" i="6"/>
  <c r="AG150" i="6"/>
  <c r="AD745" i="6"/>
  <c r="AF724" i="6"/>
  <c r="AF1287" i="6"/>
  <c r="AE1864" i="6"/>
  <c r="AB1863" i="6"/>
  <c r="AF1329" i="6"/>
  <c r="AF1240" i="6"/>
  <c r="AD1739" i="6"/>
  <c r="AD1774" i="6"/>
  <c r="AD1572" i="6"/>
  <c r="AD1647" i="6"/>
  <c r="AE166" i="6"/>
  <c r="AE1485" i="6"/>
  <c r="AD292" i="6"/>
  <c r="AF603" i="6"/>
  <c r="AB383" i="6"/>
  <c r="AD168" i="6"/>
  <c r="AD671" i="6"/>
  <c r="AD816" i="6"/>
  <c r="W402" i="6"/>
  <c r="AN402" i="6" s="1"/>
  <c r="AF423" i="6"/>
  <c r="AG1646" i="6"/>
  <c r="AD1675" i="6"/>
  <c r="AF1800" i="6"/>
  <c r="AD751" i="6"/>
  <c r="AD1710" i="6"/>
  <c r="AF1561" i="6"/>
  <c r="AG1361" i="6"/>
  <c r="AG1297" i="6"/>
  <c r="AD1735" i="6"/>
  <c r="AD1778" i="6"/>
  <c r="AD1127" i="6"/>
  <c r="AE446" i="6"/>
  <c r="AE984" i="6"/>
  <c r="X1457" i="6"/>
  <c r="AO1457" i="6" s="1"/>
  <c r="AF1270" i="6"/>
  <c r="AD1538" i="6"/>
  <c r="AF1570" i="6"/>
  <c r="AF1851" i="6"/>
  <c r="AD1131" i="6"/>
  <c r="AD1499" i="6"/>
  <c r="AB464" i="6"/>
  <c r="AE728" i="6"/>
  <c r="AE649" i="6"/>
  <c r="AG902" i="6"/>
  <c r="U953" i="6"/>
  <c r="AL953" i="6" s="1"/>
  <c r="AD953" i="6"/>
  <c r="V1863" i="6"/>
  <c r="AM1863" i="6" s="1"/>
  <c r="AE1863" i="6"/>
  <c r="W1260" i="6"/>
  <c r="AN1260" i="6" s="1"/>
  <c r="AF1260" i="6"/>
  <c r="W1368" i="6"/>
  <c r="AN1368" i="6" s="1"/>
  <c r="AE723" i="6"/>
  <c r="X703" i="6"/>
  <c r="AO703" i="6" s="1"/>
  <c r="AG703" i="6"/>
  <c r="Y376" i="6"/>
  <c r="AP376" i="6" s="1"/>
  <c r="AH376" i="6"/>
  <c r="Y1989" i="6"/>
  <c r="AP1989" i="6" s="1"/>
  <c r="AH1989" i="6"/>
  <c r="AH413" i="6"/>
  <c r="Y413" i="6"/>
  <c r="AP413" i="6" s="1"/>
  <c r="AH1465" i="6"/>
  <c r="Y1465" i="6"/>
  <c r="AP1465" i="6" s="1"/>
  <c r="Y1234" i="6"/>
  <c r="AP1234" i="6" s="1"/>
  <c r="AH1234" i="6"/>
  <c r="Y1859" i="6"/>
  <c r="AP1859" i="6" s="1"/>
  <c r="V178" i="6"/>
  <c r="AM178" i="6" s="1"/>
  <c r="V781" i="6"/>
  <c r="AM781" i="6" s="1"/>
  <c r="V1243" i="6"/>
  <c r="AM1243" i="6" s="1"/>
  <c r="V987" i="6"/>
  <c r="AM987" i="6" s="1"/>
  <c r="W567" i="6"/>
  <c r="AN567" i="6" s="1"/>
  <c r="U1713" i="6"/>
  <c r="AL1713" i="6" s="1"/>
  <c r="AE1077" i="6"/>
  <c r="V1077" i="6"/>
  <c r="AM1077" i="6" s="1"/>
  <c r="U1741" i="6"/>
  <c r="AL1741" i="6" s="1"/>
  <c r="AD1741" i="6"/>
  <c r="AB115" i="6"/>
  <c r="S115" i="6"/>
  <c r="AJ115" i="6" s="1"/>
  <c r="U961" i="6"/>
  <c r="AL961" i="6" s="1"/>
  <c r="AD961" i="6"/>
  <c r="U874" i="6"/>
  <c r="AL874" i="6" s="1"/>
  <c r="AD874" i="6"/>
  <c r="N2024" i="6"/>
  <c r="AF10" i="6"/>
  <c r="O2024" i="6"/>
  <c r="O2023" i="6"/>
  <c r="AG1672" i="6"/>
  <c r="X1672" i="6"/>
  <c r="AO1672" i="6" s="1"/>
  <c r="AL10" i="6"/>
  <c r="AH1440" i="6"/>
  <c r="Y1440" i="6"/>
  <c r="AP1440" i="6" s="1"/>
  <c r="Y945" i="6"/>
  <c r="AP945" i="6" s="1"/>
  <c r="AH945" i="6"/>
  <c r="Y118" i="6"/>
  <c r="AP118" i="6" s="1"/>
  <c r="AH118" i="6"/>
  <c r="Y796" i="6"/>
  <c r="AP796" i="6" s="1"/>
  <c r="AH796" i="6"/>
  <c r="Y1925" i="6"/>
  <c r="AP1925" i="6" s="1"/>
  <c r="AH1925" i="6"/>
  <c r="AH1999" i="6"/>
  <c r="Y1999" i="6"/>
  <c r="AP1999" i="6" s="1"/>
  <c r="AD1170" i="6"/>
  <c r="AE655" i="6"/>
  <c r="AD110" i="6"/>
  <c r="AF904" i="6"/>
  <c r="AE1030" i="6"/>
  <c r="AG11" i="6"/>
  <c r="AE892" i="6"/>
  <c r="AE1391" i="6"/>
  <c r="AD1106" i="6"/>
  <c r="AF979" i="6"/>
  <c r="AD174" i="6"/>
  <c r="AE1625" i="6"/>
  <c r="AE394" i="6"/>
  <c r="AE688" i="6"/>
  <c r="AG26" i="6"/>
  <c r="AE992" i="6"/>
  <c r="AE1710" i="6"/>
  <c r="AE927" i="6"/>
  <c r="AF421" i="6"/>
  <c r="AG917" i="6"/>
  <c r="AF1158" i="6"/>
  <c r="AD1830" i="6"/>
  <c r="AF1331" i="6"/>
  <c r="AG1230" i="6"/>
  <c r="AF1525" i="6"/>
  <c r="AF1206" i="6"/>
  <c r="AG1598" i="6"/>
  <c r="AD1222" i="6"/>
  <c r="AD1641" i="6"/>
  <c r="AG448" i="6"/>
  <c r="AG900" i="6"/>
  <c r="AB1690" i="6"/>
  <c r="AE476" i="6"/>
  <c r="AG1454" i="6"/>
  <c r="AB813" i="6"/>
  <c r="AG1253" i="6"/>
  <c r="AB715" i="6"/>
  <c r="AF592" i="6"/>
  <c r="AG1480" i="6"/>
  <c r="AG1608" i="6"/>
  <c r="AG804" i="6"/>
  <c r="AG544" i="6"/>
  <c r="AD1401" i="6"/>
  <c r="AG888" i="6"/>
  <c r="AF1812" i="6"/>
  <c r="AG1669" i="6"/>
  <c r="AE1650" i="6"/>
  <c r="AD1247" i="6"/>
  <c r="AE745" i="6"/>
  <c r="V1900" i="6"/>
  <c r="AM1900" i="6" s="1"/>
  <c r="AG1891" i="6"/>
  <c r="AF1877" i="6"/>
  <c r="AG1902" i="6"/>
  <c r="AG1898" i="6"/>
  <c r="AB1890" i="6"/>
  <c r="AB1891" i="6"/>
  <c r="AG1889" i="6"/>
  <c r="AG1098" i="6"/>
  <c r="AE1385" i="6"/>
  <c r="W726" i="6"/>
  <c r="AN726" i="6" s="1"/>
  <c r="U1223" i="6"/>
  <c r="AL1223" i="6" s="1"/>
  <c r="U1001" i="6"/>
  <c r="AL1001" i="6" s="1"/>
  <c r="W672" i="6"/>
  <c r="AN672" i="6" s="1"/>
  <c r="V417" i="6"/>
  <c r="AM417" i="6" s="1"/>
  <c r="U1566" i="6"/>
  <c r="AL1566" i="6" s="1"/>
  <c r="U99" i="6"/>
  <c r="AL99" i="6" s="1"/>
  <c r="S1574" i="6"/>
  <c r="AJ1574" i="6" s="1"/>
  <c r="S823" i="6"/>
  <c r="AJ823" i="6" s="1"/>
  <c r="V528" i="6"/>
  <c r="AM528" i="6" s="1"/>
  <c r="W1081" i="6"/>
  <c r="AN1081" i="6" s="1"/>
  <c r="AE1832" i="6"/>
  <c r="AD465" i="6"/>
  <c r="AF743" i="6"/>
  <c r="W1867" i="6"/>
  <c r="AN1867" i="6" s="1"/>
  <c r="X1161" i="6"/>
  <c r="AO1161" i="6" s="1"/>
  <c r="S1889" i="6"/>
  <c r="AJ1889" i="6" s="1"/>
  <c r="S1058" i="6"/>
  <c r="AJ1058" i="6" s="1"/>
  <c r="S1796" i="6"/>
  <c r="AJ1796" i="6" s="1"/>
  <c r="U645" i="6"/>
  <c r="AL645" i="6" s="1"/>
  <c r="V359" i="6"/>
  <c r="AM359" i="6" s="1"/>
  <c r="X655" i="6"/>
  <c r="AO655" i="6" s="1"/>
  <c r="W86" i="6"/>
  <c r="AN86" i="6" s="1"/>
  <c r="S722" i="6"/>
  <c r="AJ722" i="6" s="1"/>
  <c r="V455" i="6"/>
  <c r="AM455" i="6" s="1"/>
  <c r="AD187" i="6"/>
  <c r="V444" i="6"/>
  <c r="AM444" i="6" s="1"/>
  <c r="W75" i="6"/>
  <c r="AN75" i="6" s="1"/>
  <c r="X340" i="6"/>
  <c r="AO340" i="6" s="1"/>
  <c r="S1534" i="6"/>
  <c r="AJ1534" i="6" s="1"/>
  <c r="W90" i="6"/>
  <c r="AN90" i="6" s="1"/>
  <c r="U1882" i="6"/>
  <c r="AL1882" i="6" s="1"/>
  <c r="U1877" i="6"/>
  <c r="AL1877" i="6" s="1"/>
  <c r="S934" i="6"/>
  <c r="AJ934" i="6" s="1"/>
  <c r="AG749" i="6"/>
  <c r="V749" i="6"/>
  <c r="AM749" i="6" s="1"/>
  <c r="V1004" i="6"/>
  <c r="AM1004" i="6" s="1"/>
  <c r="V1720" i="6"/>
  <c r="AM1720" i="6" s="1"/>
  <c r="AE1180" i="6"/>
  <c r="U406" i="6"/>
  <c r="AL406" i="6" s="1"/>
  <c r="U1176" i="6"/>
  <c r="AL1176" i="6" s="1"/>
  <c r="X120" i="6"/>
  <c r="AO120" i="6" s="1"/>
  <c r="AB916" i="6"/>
  <c r="AD133" i="6"/>
  <c r="V1084" i="6"/>
  <c r="AM1084" i="6" s="1"/>
  <c r="U603" i="6"/>
  <c r="AL603" i="6" s="1"/>
  <c r="W28" i="6"/>
  <c r="AN28" i="6" s="1"/>
  <c r="AG362" i="6"/>
  <c r="U277" i="6"/>
  <c r="AL277" i="6" s="1"/>
  <c r="W452" i="6"/>
  <c r="AN452" i="6" s="1"/>
  <c r="U792" i="6"/>
  <c r="AL792" i="6" s="1"/>
  <c r="AB882" i="6"/>
  <c r="V478" i="6"/>
  <c r="AM478" i="6" s="1"/>
  <c r="S482" i="6"/>
  <c r="AJ482" i="6" s="1"/>
  <c r="X1284" i="6"/>
  <c r="AO1284" i="6" s="1"/>
  <c r="W1126" i="6"/>
  <c r="AN1126" i="6" s="1"/>
  <c r="V1023" i="6"/>
  <c r="AM1023" i="6" s="1"/>
  <c r="W160" i="6"/>
  <c r="AN160" i="6" s="1"/>
  <c r="U171" i="6"/>
  <c r="AL171" i="6" s="1"/>
  <c r="X342" i="6"/>
  <c r="AO342" i="6" s="1"/>
  <c r="W1090" i="6"/>
  <c r="AN1090" i="6" s="1"/>
  <c r="W916" i="6"/>
  <c r="AN916" i="6" s="1"/>
  <c r="U120" i="6"/>
  <c r="AL120" i="6" s="1"/>
  <c r="V1598" i="6"/>
  <c r="AM1598" i="6" s="1"/>
  <c r="U126" i="6"/>
  <c r="AL126" i="6" s="1"/>
  <c r="U1602" i="6"/>
  <c r="AL1602" i="6" s="1"/>
  <c r="U207" i="6"/>
  <c r="AL207" i="6" s="1"/>
  <c r="V1602" i="6"/>
  <c r="AM1602" i="6" s="1"/>
  <c r="X1779" i="6"/>
  <c r="AO1779" i="6" s="1"/>
  <c r="W1385" i="6"/>
  <c r="AN1385" i="6" s="1"/>
  <c r="W394" i="6"/>
  <c r="AN394" i="6" s="1"/>
  <c r="X1067" i="6"/>
  <c r="AO1067" i="6" s="1"/>
  <c r="W1602" i="6"/>
  <c r="AN1602" i="6" s="1"/>
  <c r="AD48" i="6"/>
  <c r="AE1674" i="6"/>
  <c r="AG504" i="6"/>
  <c r="AG1801" i="6"/>
  <c r="AE1006" i="6"/>
  <c r="AE1127" i="6"/>
  <c r="AG456" i="6"/>
  <c r="AF1639" i="6"/>
  <c r="AB1355" i="6"/>
  <c r="AG1266" i="6"/>
  <c r="AG1701" i="6"/>
  <c r="Y1339" i="6"/>
  <c r="AP1339" i="6" s="1"/>
  <c r="AG1316" i="6"/>
  <c r="U632" i="6"/>
  <c r="AL632" i="6" s="1"/>
  <c r="AF1042" i="6"/>
  <c r="AD1726" i="6"/>
  <c r="AD484" i="6"/>
  <c r="AF614" i="6"/>
  <c r="AD636" i="6"/>
  <c r="V671" i="6"/>
  <c r="AM671" i="6" s="1"/>
  <c r="AB1236" i="6"/>
  <c r="AE1024" i="6"/>
  <c r="AF1550" i="6"/>
  <c r="AD1012" i="6"/>
  <c r="AB1580" i="6"/>
  <c r="AF563" i="6"/>
  <c r="AF63" i="6"/>
  <c r="AE849" i="6"/>
  <c r="AD759" i="6"/>
  <c r="AF888" i="6"/>
  <c r="AB876" i="6"/>
  <c r="AE1293" i="6"/>
  <c r="AF1444" i="6"/>
  <c r="AG1733" i="6"/>
  <c r="W228" i="6"/>
  <c r="AN228" i="6" s="1"/>
  <c r="AG1029" i="6"/>
  <c r="AG1418" i="6"/>
  <c r="AF1044" i="6"/>
  <c r="AF330" i="6"/>
  <c r="AE1407" i="6"/>
  <c r="AD416" i="6"/>
  <c r="AF398" i="6"/>
  <c r="AF1519" i="6"/>
  <c r="AF1219" i="6"/>
  <c r="AH403" i="6"/>
  <c r="Y403" i="6"/>
  <c r="AP403" i="6" s="1"/>
  <c r="Y369" i="6"/>
  <c r="AP369" i="6" s="1"/>
  <c r="AH369" i="6"/>
  <c r="AH719" i="6"/>
  <c r="Y719" i="6"/>
  <c r="AP719" i="6" s="1"/>
  <c r="AD1084" i="6"/>
  <c r="AD1207" i="6"/>
  <c r="AD1260" i="6"/>
  <c r="AE434" i="6"/>
  <c r="AF211" i="6"/>
  <c r="AD1690" i="6"/>
  <c r="AF927" i="6"/>
  <c r="AB81" i="6"/>
  <c r="AD622" i="6"/>
  <c r="AE748" i="6"/>
  <c r="AD201" i="6"/>
  <c r="AG604" i="6"/>
  <c r="AE1290" i="6"/>
  <c r="AD1379" i="6"/>
  <c r="AF1707" i="6"/>
  <c r="AG981" i="6"/>
  <c r="AD1836" i="6"/>
  <c r="AD709" i="6"/>
  <c r="AB1156" i="6"/>
  <c r="AE1194" i="6"/>
  <c r="AF510" i="6"/>
  <c r="AG1749" i="6"/>
  <c r="AG864" i="6"/>
  <c r="AG918" i="6"/>
  <c r="AE313" i="6"/>
  <c r="AF634" i="6"/>
  <c r="AF249" i="6"/>
  <c r="W151" i="6"/>
  <c r="AN151" i="6" s="1"/>
  <c r="V1668" i="6"/>
  <c r="AM1668" i="6" s="1"/>
  <c r="W545" i="6"/>
  <c r="AN545" i="6" s="1"/>
  <c r="V1198" i="6"/>
  <c r="AM1198" i="6" s="1"/>
  <c r="X1545" i="6"/>
  <c r="AO1545" i="6" s="1"/>
  <c r="S67" i="6"/>
  <c r="AJ67" i="6" s="1"/>
  <c r="X641" i="6"/>
  <c r="AO641" i="6" s="1"/>
  <c r="W1819" i="6"/>
  <c r="AN1819" i="6" s="1"/>
  <c r="S602" i="6"/>
  <c r="AJ602" i="6" s="1"/>
  <c r="V696" i="6"/>
  <c r="AM696" i="6" s="1"/>
  <c r="W1825" i="6"/>
  <c r="AN1825" i="6" s="1"/>
  <c r="AB885" i="6"/>
  <c r="S226" i="6"/>
  <c r="AJ226" i="6" s="1"/>
  <c r="W448" i="6"/>
  <c r="AN448" i="6" s="1"/>
  <c r="V542" i="6"/>
  <c r="AM542" i="6" s="1"/>
  <c r="AF1451" i="6"/>
  <c r="W1699" i="6"/>
  <c r="AN1699" i="6" s="1"/>
  <c r="W378" i="6"/>
  <c r="AN378" i="6" s="1"/>
  <c r="V1584" i="6"/>
  <c r="AM1584" i="6" s="1"/>
  <c r="AG1397" i="6"/>
  <c r="AF892" i="6"/>
  <c r="AE435" i="6"/>
  <c r="V1320" i="6"/>
  <c r="AM1320" i="6" s="1"/>
  <c r="W1799" i="6"/>
  <c r="AN1799" i="6" s="1"/>
  <c r="U1751" i="6"/>
  <c r="AL1751" i="6" s="1"/>
  <c r="V1675" i="6"/>
  <c r="AM1675" i="6" s="1"/>
  <c r="AB216" i="6"/>
  <c r="AF1671" i="6"/>
  <c r="AD1220" i="6"/>
  <c r="X1855" i="6"/>
  <c r="AO1855" i="6" s="1"/>
  <c r="AG1786" i="6"/>
  <c r="AG260" i="6"/>
  <c r="W590" i="6"/>
  <c r="AN590" i="6" s="1"/>
  <c r="U575" i="6"/>
  <c r="AL575" i="6" s="1"/>
  <c r="U1588" i="6"/>
  <c r="AL1588" i="6" s="1"/>
  <c r="U284" i="6"/>
  <c r="AL284" i="6" s="1"/>
  <c r="W819" i="6"/>
  <c r="AN819" i="6" s="1"/>
  <c r="U506" i="6"/>
  <c r="AL506" i="6" s="1"/>
  <c r="V1600" i="6"/>
  <c r="AM1600" i="6" s="1"/>
  <c r="W808" i="6"/>
  <c r="AN808" i="6" s="1"/>
  <c r="U1783" i="6"/>
  <c r="AL1783" i="6" s="1"/>
  <c r="V126" i="6"/>
  <c r="AM126" i="6" s="1"/>
  <c r="S64" i="6"/>
  <c r="AJ64" i="6" s="1"/>
  <c r="U618" i="6"/>
  <c r="AL618" i="6" s="1"/>
  <c r="AF786" i="6"/>
  <c r="AG1314" i="6"/>
  <c r="AF574" i="6"/>
  <c r="AD1681" i="6"/>
  <c r="AE1671" i="6"/>
  <c r="AE1010" i="6"/>
  <c r="AD890" i="6"/>
  <c r="AD755" i="6"/>
  <c r="X1031" i="6"/>
  <c r="AO1031" i="6" s="1"/>
  <c r="V1100" i="6"/>
  <c r="AM1100" i="6" s="1"/>
  <c r="V1862" i="6"/>
  <c r="AM1862" i="6" s="1"/>
  <c r="AF1094" i="6"/>
  <c r="AF1487" i="6"/>
  <c r="AD1145" i="6"/>
  <c r="AF1208" i="6"/>
  <c r="W1906" i="6"/>
  <c r="AN1906" i="6" s="1"/>
  <c r="W1895" i="6"/>
  <c r="AN1895" i="6" s="1"/>
  <c r="W1894" i="6"/>
  <c r="AN1894" i="6" s="1"/>
  <c r="U1875" i="6"/>
  <c r="AL1875" i="6" s="1"/>
  <c r="AF1899" i="6"/>
  <c r="W1887" i="6"/>
  <c r="AN1887" i="6" s="1"/>
  <c r="AE1879" i="6"/>
  <c r="AB379" i="6"/>
  <c r="AB1018" i="6"/>
  <c r="AB176" i="6"/>
  <c r="AG54" i="6"/>
  <c r="AE730" i="6"/>
  <c r="AE946" i="6"/>
  <c r="AB692" i="6"/>
  <c r="AB1221" i="6"/>
  <c r="U1885" i="6"/>
  <c r="AL1885" i="6" s="1"/>
  <c r="AF1871" i="6"/>
  <c r="AG1893" i="6"/>
  <c r="AG341" i="6"/>
  <c r="AE764" i="6"/>
  <c r="AE1542" i="6"/>
  <c r="AB140" i="6"/>
  <c r="AD670" i="6"/>
  <c r="AD597" i="6"/>
  <c r="AG555" i="6"/>
  <c r="AG175" i="6"/>
  <c r="AF1888" i="6"/>
  <c r="AE414" i="6"/>
  <c r="AD776" i="6"/>
  <c r="AE1585" i="6"/>
  <c r="U794" i="6"/>
  <c r="AL794" i="6" s="1"/>
  <c r="AD766" i="6"/>
  <c r="V297" i="6"/>
  <c r="AM297" i="6" s="1"/>
  <c r="AG1032" i="6"/>
  <c r="V784" i="6"/>
  <c r="AM784" i="6" s="1"/>
  <c r="AD419" i="6"/>
  <c r="AF162" i="6"/>
  <c r="AD446" i="6"/>
  <c r="AD860" i="6"/>
  <c r="AB11" i="6"/>
  <c r="AF1118" i="6"/>
  <c r="W365" i="6"/>
  <c r="AN365" i="6" s="1"/>
  <c r="V537" i="6"/>
  <c r="AM537" i="6" s="1"/>
  <c r="X117" i="6"/>
  <c r="AO117" i="6" s="1"/>
  <c r="W564" i="6"/>
  <c r="AN564" i="6" s="1"/>
  <c r="W298" i="6"/>
  <c r="AN298" i="6" s="1"/>
  <c r="V1013" i="6"/>
  <c r="AM1013" i="6" s="1"/>
  <c r="W385" i="6"/>
  <c r="AN385" i="6" s="1"/>
  <c r="S47" i="6"/>
  <c r="AJ47" i="6" s="1"/>
  <c r="X298" i="6"/>
  <c r="AO298" i="6" s="1"/>
  <c r="AE950" i="6"/>
  <c r="W541" i="6"/>
  <c r="AN541" i="6" s="1"/>
  <c r="S221" i="6"/>
  <c r="AJ221" i="6" s="1"/>
  <c r="AF1902" i="6"/>
  <c r="V1890" i="6"/>
  <c r="AM1890" i="6" s="1"/>
  <c r="AF1886" i="6"/>
  <c r="S598" i="6"/>
  <c r="AJ598" i="6" s="1"/>
  <c r="X746" i="6"/>
  <c r="AO746" i="6" s="1"/>
  <c r="V1563" i="6"/>
  <c r="AM1563" i="6" s="1"/>
  <c r="AE124" i="6"/>
  <c r="U876" i="6"/>
  <c r="AL876" i="6" s="1"/>
  <c r="AD598" i="6"/>
  <c r="X1197" i="6"/>
  <c r="AO1197" i="6" s="1"/>
  <c r="X1771" i="6"/>
  <c r="AO1771" i="6" s="1"/>
  <c r="S914" i="6"/>
  <c r="AJ914" i="6" s="1"/>
  <c r="U1201" i="6"/>
  <c r="AL1201" i="6" s="1"/>
  <c r="X1899" i="6"/>
  <c r="AO1899" i="6" s="1"/>
  <c r="AG1899" i="6"/>
  <c r="V860" i="6"/>
  <c r="AM860" i="6" s="1"/>
  <c r="AE860" i="6"/>
  <c r="AG217" i="6"/>
  <c r="X217" i="6"/>
  <c r="AO217" i="6" s="1"/>
  <c r="X1882" i="6"/>
  <c r="AO1882" i="6" s="1"/>
  <c r="V1044" i="6"/>
  <c r="AM1044" i="6" s="1"/>
  <c r="AE1044" i="6"/>
  <c r="W264" i="6"/>
  <c r="AN264" i="6" s="1"/>
  <c r="AF264" i="6"/>
  <c r="V1676" i="6"/>
  <c r="AM1676" i="6" s="1"/>
  <c r="AE1676" i="6"/>
  <c r="S359" i="6"/>
  <c r="AJ359" i="6" s="1"/>
  <c r="AB359" i="6"/>
  <c r="V877" i="6"/>
  <c r="AM877" i="6" s="1"/>
  <c r="AE877" i="6"/>
  <c r="W1386" i="6"/>
  <c r="AN1386" i="6" s="1"/>
  <c r="AF1386" i="6"/>
  <c r="AB94" i="6"/>
  <c r="S94" i="6"/>
  <c r="AJ94" i="6" s="1"/>
  <c r="AG1519" i="6"/>
  <c r="X1519" i="6"/>
  <c r="AO1519" i="6" s="1"/>
  <c r="AG1851" i="6"/>
  <c r="X1851" i="6"/>
  <c r="AO1851" i="6" s="1"/>
  <c r="AE22" i="6"/>
  <c r="V22" i="6"/>
  <c r="AM22" i="6" s="1"/>
  <c r="AF342" i="6"/>
  <c r="W342" i="6"/>
  <c r="AN342" i="6" s="1"/>
  <c r="U1194" i="6"/>
  <c r="AL1194" i="6" s="1"/>
  <c r="AD1194" i="6"/>
  <c r="V686" i="6"/>
  <c r="AM686" i="6" s="1"/>
  <c r="AE686" i="6"/>
  <c r="V1223" i="6"/>
  <c r="AM1223" i="6" s="1"/>
  <c r="AE1223" i="6"/>
  <c r="AF1127" i="6"/>
  <c r="W1127" i="6"/>
  <c r="AN1127" i="6" s="1"/>
  <c r="V65" i="6"/>
  <c r="AM65" i="6" s="1"/>
  <c r="AE65" i="6"/>
  <c r="AE922" i="6"/>
  <c r="V922" i="6"/>
  <c r="AM922" i="6" s="1"/>
  <c r="U30" i="6"/>
  <c r="AL30" i="6" s="1"/>
  <c r="AD30" i="6"/>
  <c r="W49" i="6"/>
  <c r="AN49" i="6" s="1"/>
  <c r="AF49" i="6"/>
  <c r="AD378" i="6"/>
  <c r="U378" i="6"/>
  <c r="AL378" i="6" s="1"/>
  <c r="U872" i="6"/>
  <c r="AL872" i="6" s="1"/>
  <c r="AD872" i="6"/>
  <c r="AF826" i="6"/>
  <c r="W826" i="6"/>
  <c r="AN826" i="6" s="1"/>
  <c r="AD221" i="6"/>
  <c r="U221" i="6"/>
  <c r="AL221" i="6" s="1"/>
  <c r="AG1533" i="6"/>
  <c r="X1533" i="6"/>
  <c r="AO1533" i="6" s="1"/>
  <c r="AF67" i="6"/>
  <c r="W67" i="6"/>
  <c r="AN67" i="6" s="1"/>
  <c r="AB500" i="6"/>
  <c r="S500" i="6"/>
  <c r="AJ500" i="6" s="1"/>
  <c r="AE1456" i="6"/>
  <c r="V1456" i="6"/>
  <c r="AM1456" i="6" s="1"/>
  <c r="U843" i="6"/>
  <c r="AL843" i="6" s="1"/>
  <c r="AD843" i="6"/>
  <c r="AE869" i="6"/>
  <c r="V869" i="6"/>
  <c r="AM869" i="6" s="1"/>
  <c r="U976" i="6"/>
  <c r="AL976" i="6" s="1"/>
  <c r="X718" i="6"/>
  <c r="AO718" i="6" s="1"/>
  <c r="V577" i="6"/>
  <c r="AM577" i="6" s="1"/>
  <c r="W1359" i="6"/>
  <c r="AN1359" i="6" s="1"/>
  <c r="X1028" i="6"/>
  <c r="AO1028" i="6" s="1"/>
  <c r="V759" i="6"/>
  <c r="AM759" i="6" s="1"/>
  <c r="U293" i="6"/>
  <c r="AL293" i="6" s="1"/>
  <c r="V1808" i="6"/>
  <c r="AM1808" i="6" s="1"/>
  <c r="AE265" i="6"/>
  <c r="V265" i="6"/>
  <c r="AM265" i="6" s="1"/>
  <c r="AG1349" i="6"/>
  <c r="X1349" i="6"/>
  <c r="AO1349" i="6" s="1"/>
  <c r="U1300" i="6"/>
  <c r="AL1300" i="6" s="1"/>
  <c r="AD1300" i="6"/>
  <c r="U1200" i="6"/>
  <c r="AL1200" i="6" s="1"/>
  <c r="AD1200" i="6"/>
  <c r="AD1570" i="6"/>
  <c r="U1570" i="6"/>
  <c r="AL1570" i="6" s="1"/>
  <c r="AG1050" i="6"/>
  <c r="X1050" i="6"/>
  <c r="AO1050" i="6" s="1"/>
  <c r="V341" i="6"/>
  <c r="AM341" i="6" s="1"/>
  <c r="AD275" i="6"/>
  <c r="V847" i="6"/>
  <c r="AM847" i="6" s="1"/>
  <c r="AD864" i="6"/>
  <c r="AG1435" i="6"/>
  <c r="S952" i="6"/>
  <c r="AJ952" i="6" s="1"/>
  <c r="AE648" i="6"/>
  <c r="U922" i="6"/>
  <c r="AL922" i="6" s="1"/>
  <c r="AD466" i="6"/>
  <c r="W544" i="6"/>
  <c r="AN544" i="6" s="1"/>
  <c r="AF344" i="6"/>
  <c r="AF1443" i="6"/>
  <c r="S1278" i="6"/>
  <c r="AJ1278" i="6" s="1"/>
  <c r="AG1150" i="6"/>
  <c r="AF1549" i="6"/>
  <c r="AF176" i="6"/>
  <c r="AE812" i="6"/>
  <c r="X472" i="6"/>
  <c r="AO472" i="6" s="1"/>
  <c r="AE1746" i="6"/>
  <c r="AF1316" i="6"/>
  <c r="AF1790" i="6"/>
  <c r="AB613" i="6"/>
  <c r="AD313" i="6"/>
  <c r="AE1551" i="6"/>
  <c r="V1751" i="6"/>
  <c r="AM1751" i="6" s="1"/>
  <c r="AF159" i="6"/>
  <c r="AG716" i="6"/>
  <c r="AB875" i="6"/>
  <c r="S30" i="6"/>
  <c r="AJ30" i="6" s="1"/>
  <c r="W1802" i="6"/>
  <c r="AN1802" i="6" s="1"/>
  <c r="AD29" i="6"/>
  <c r="S1591" i="6"/>
  <c r="AJ1591" i="6" s="1"/>
  <c r="AB26" i="6"/>
  <c r="AF1596" i="6"/>
  <c r="AG346" i="6"/>
  <c r="AB855" i="6"/>
  <c r="AG67" i="6"/>
  <c r="AD31" i="6"/>
  <c r="AG27" i="6"/>
  <c r="AG218" i="6"/>
  <c r="AG24" i="6"/>
  <c r="V1067" i="6"/>
  <c r="AM1067" i="6" s="1"/>
  <c r="AE502" i="6"/>
  <c r="AG588" i="6"/>
  <c r="AB1327" i="6"/>
  <c r="AB655" i="6"/>
  <c r="AG506" i="6"/>
  <c r="AB404" i="6"/>
  <c r="AG490" i="6"/>
  <c r="AB1064" i="6"/>
  <c r="AB1086" i="6"/>
  <c r="AG180" i="6"/>
  <c r="AE94" i="6"/>
  <c r="AG63" i="6"/>
  <c r="AD88" i="6"/>
  <c r="S1533" i="6"/>
  <c r="AJ1533" i="6" s="1"/>
  <c r="S691" i="6"/>
  <c r="AJ691" i="6" s="1"/>
  <c r="AB456" i="6"/>
  <c r="AD544" i="6"/>
  <c r="V740" i="6"/>
  <c r="AM740" i="6" s="1"/>
  <c r="AB416" i="6"/>
  <c r="AF1004" i="6"/>
  <c r="U94" i="6"/>
  <c r="AL94" i="6" s="1"/>
  <c r="AB679" i="6"/>
  <c r="AG1685" i="6"/>
  <c r="AG1847" i="6"/>
  <c r="AB1746" i="6"/>
  <c r="AB924" i="6"/>
  <c r="U349" i="6"/>
  <c r="AL349" i="6" s="1"/>
  <c r="AD260" i="6"/>
  <c r="AE165" i="6"/>
  <c r="AE145" i="6"/>
  <c r="AF1212" i="6"/>
  <c r="AF1652" i="6"/>
  <c r="AB830" i="6"/>
  <c r="V553" i="6"/>
  <c r="AM553" i="6" s="1"/>
  <c r="AE12" i="6"/>
  <c r="W788" i="6"/>
  <c r="AN788" i="6" s="1"/>
  <c r="AF1701" i="6"/>
  <c r="X349" i="6"/>
  <c r="AO349" i="6" s="1"/>
  <c r="AG1405" i="6"/>
  <c r="AB1783" i="6"/>
  <c r="X1510" i="6"/>
  <c r="AO1510" i="6" s="1"/>
  <c r="AG1510" i="6"/>
  <c r="U1239" i="6"/>
  <c r="AL1239" i="6" s="1"/>
  <c r="AD1239" i="6"/>
  <c r="V52" i="6"/>
  <c r="AM52" i="6" s="1"/>
  <c r="AE52" i="6"/>
  <c r="V541" i="6"/>
  <c r="AM541" i="6" s="1"/>
  <c r="AE541" i="6"/>
  <c r="AE66" i="6"/>
  <c r="AF1365" i="6"/>
  <c r="AE982" i="6"/>
  <c r="AG1532" i="6"/>
  <c r="X1532" i="6"/>
  <c r="AO1532" i="6" s="1"/>
  <c r="X188" i="6"/>
  <c r="AO188" i="6" s="1"/>
  <c r="AG188" i="6"/>
  <c r="S811" i="6"/>
  <c r="AJ811" i="6" s="1"/>
  <c r="AB811" i="6"/>
  <c r="V1754" i="6"/>
  <c r="AM1754" i="6" s="1"/>
  <c r="AE1754" i="6"/>
  <c r="X1272" i="6"/>
  <c r="AO1272" i="6" s="1"/>
  <c r="AG1272" i="6"/>
  <c r="W931" i="6"/>
  <c r="AN931" i="6" s="1"/>
  <c r="AF931" i="6"/>
  <c r="W1050" i="6"/>
  <c r="AN1050" i="6" s="1"/>
  <c r="AD556" i="6"/>
  <c r="X843" i="6"/>
  <c r="AO843" i="6" s="1"/>
  <c r="AE1425" i="6"/>
  <c r="AE1151" i="6"/>
  <c r="AE1682" i="6"/>
  <c r="AF1739" i="6"/>
  <c r="AE161" i="6"/>
  <c r="AG1671" i="6"/>
  <c r="AF143" i="6"/>
  <c r="AD1863" i="6"/>
  <c r="V312" i="6"/>
  <c r="AM312" i="6" s="1"/>
  <c r="V378" i="6"/>
  <c r="AM378" i="6" s="1"/>
  <c r="S260" i="6"/>
  <c r="AJ260" i="6" s="1"/>
  <c r="S461" i="6"/>
  <c r="AJ461" i="6" s="1"/>
  <c r="V49" i="6"/>
  <c r="AM49" i="6" s="1"/>
  <c r="U16" i="6"/>
  <c r="AL16" i="6" s="1"/>
  <c r="S780" i="6"/>
  <c r="AJ780" i="6" s="1"/>
  <c r="V147" i="6"/>
  <c r="AM147" i="6" s="1"/>
  <c r="U151" i="6"/>
  <c r="AL151" i="6" s="1"/>
  <c r="U582" i="6"/>
  <c r="AL582" i="6" s="1"/>
  <c r="X871" i="6"/>
  <c r="AO871" i="6" s="1"/>
  <c r="S909" i="6"/>
  <c r="AJ909" i="6" s="1"/>
  <c r="V159" i="6"/>
  <c r="AM159" i="6" s="1"/>
  <c r="S13" i="6"/>
  <c r="AJ13" i="6" s="1"/>
  <c r="X16" i="6"/>
  <c r="AO16" i="6" s="1"/>
  <c r="X1270" i="6"/>
  <c r="AO1270" i="6" s="1"/>
  <c r="X937" i="6"/>
  <c r="AO937" i="6" s="1"/>
  <c r="W1557" i="6"/>
  <c r="AN1557" i="6" s="1"/>
  <c r="AB943" i="6"/>
  <c r="W1130" i="6"/>
  <c r="AN1130" i="6" s="1"/>
  <c r="AG519" i="6"/>
  <c r="AG764" i="6"/>
  <c r="AB1662" i="6"/>
  <c r="V1280" i="6"/>
  <c r="AM1280" i="6" s="1"/>
  <c r="AF1544" i="6"/>
  <c r="U1206" i="6"/>
  <c r="AL1206" i="6" s="1"/>
  <c r="X1644" i="6"/>
  <c r="AO1644" i="6" s="1"/>
  <c r="W1492" i="6"/>
  <c r="AN1492" i="6" s="1"/>
  <c r="V188" i="6"/>
  <c r="AM188" i="6" s="1"/>
  <c r="U1332" i="6"/>
  <c r="AL1332" i="6" s="1"/>
  <c r="X368" i="6"/>
  <c r="AO368" i="6" s="1"/>
  <c r="U420" i="6"/>
  <c r="AL420" i="6" s="1"/>
  <c r="U839" i="6"/>
  <c r="AL839" i="6" s="1"/>
  <c r="V1283" i="6"/>
  <c r="AM1283" i="6" s="1"/>
  <c r="U1548" i="6"/>
  <c r="AL1548" i="6" s="1"/>
  <c r="U1396" i="6"/>
  <c r="AL1396" i="6" s="1"/>
  <c r="S640" i="6"/>
  <c r="AJ640" i="6" s="1"/>
  <c r="V518" i="6"/>
  <c r="AM518" i="6" s="1"/>
  <c r="V836" i="6"/>
  <c r="AM836" i="6" s="1"/>
  <c r="W853" i="6"/>
  <c r="AN853" i="6" s="1"/>
  <c r="U1761" i="6"/>
  <c r="AL1761" i="6" s="1"/>
  <c r="W1537" i="6"/>
  <c r="AN1537" i="6" s="1"/>
  <c r="V751" i="6"/>
  <c r="AM751" i="6" s="1"/>
  <c r="V468" i="6"/>
  <c r="AM468" i="6" s="1"/>
  <c r="V1556" i="6"/>
  <c r="AM1556" i="6" s="1"/>
  <c r="X1209" i="6"/>
  <c r="AO1209" i="6" s="1"/>
  <c r="X993" i="6"/>
  <c r="AO993" i="6" s="1"/>
  <c r="W1427" i="6"/>
  <c r="AN1427" i="6" s="1"/>
  <c r="U1547" i="6"/>
  <c r="AL1547" i="6" s="1"/>
  <c r="U503" i="6"/>
  <c r="AL503" i="6" s="1"/>
  <c r="X1165" i="6"/>
  <c r="AO1165" i="6" s="1"/>
  <c r="W153" i="6"/>
  <c r="AN153" i="6" s="1"/>
  <c r="V1780" i="6"/>
  <c r="AM1780" i="6" s="1"/>
  <c r="S1896" i="6"/>
  <c r="AJ1896" i="6" s="1"/>
  <c r="AD970" i="6"/>
  <c r="U970" i="6"/>
  <c r="AL970" i="6" s="1"/>
  <c r="V1278" i="6"/>
  <c r="AM1278" i="6" s="1"/>
  <c r="AE1278" i="6"/>
  <c r="U848" i="6"/>
  <c r="AL848" i="6" s="1"/>
  <c r="AD848" i="6"/>
  <c r="U1091" i="6"/>
  <c r="AL1091" i="6" s="1"/>
  <c r="AD1917" i="6"/>
  <c r="U1917" i="6"/>
  <c r="AL1917" i="6" s="1"/>
  <c r="AE466" i="6"/>
  <c r="V466" i="6"/>
  <c r="AM466" i="6" s="1"/>
  <c r="V216" i="6"/>
  <c r="AM216" i="6" s="1"/>
  <c r="AE79" i="6"/>
  <c r="V79" i="6"/>
  <c r="AM79" i="6" s="1"/>
  <c r="AF515" i="6"/>
  <c r="W515" i="6"/>
  <c r="AN515" i="6" s="1"/>
  <c r="W589" i="6"/>
  <c r="AN589" i="6" s="1"/>
  <c r="W1162" i="6"/>
  <c r="AN1162" i="6" s="1"/>
  <c r="AF1162" i="6"/>
  <c r="W235" i="6"/>
  <c r="AN235" i="6" s="1"/>
  <c r="AF235" i="6"/>
  <c r="X45" i="6"/>
  <c r="AO45" i="6" s="1"/>
  <c r="AG45" i="6"/>
  <c r="W87" i="6"/>
  <c r="AN87" i="6" s="1"/>
  <c r="AF87" i="6"/>
  <c r="X1223" i="6"/>
  <c r="AO1223" i="6" s="1"/>
  <c r="AB1081" i="6"/>
  <c r="S1081" i="6"/>
  <c r="AJ1081" i="6" s="1"/>
  <c r="S1703" i="6"/>
  <c r="AJ1703" i="6" s="1"/>
  <c r="X1020" i="6"/>
  <c r="AO1020" i="6" s="1"/>
  <c r="AE789" i="6"/>
  <c r="V789" i="6"/>
  <c r="AM789" i="6" s="1"/>
  <c r="X857" i="6"/>
  <c r="AO857" i="6" s="1"/>
  <c r="AF99" i="6"/>
  <c r="W99" i="6"/>
  <c r="AN99" i="6" s="1"/>
  <c r="U21" i="6"/>
  <c r="AL21" i="6" s="1"/>
  <c r="AE349" i="6"/>
  <c r="V349" i="6"/>
  <c r="AM349" i="6" s="1"/>
  <c r="W399" i="6"/>
  <c r="AN399" i="6" s="1"/>
  <c r="U1312" i="6"/>
  <c r="AL1312" i="6" s="1"/>
  <c r="U1071" i="6"/>
  <c r="AL1071" i="6" s="1"/>
  <c r="S1054" i="6"/>
  <c r="AJ1054" i="6" s="1"/>
  <c r="U203" i="6"/>
  <c r="AL203" i="6" s="1"/>
  <c r="V298" i="6"/>
  <c r="AM298" i="6" s="1"/>
  <c r="U425" i="6"/>
  <c r="AL425" i="6" s="1"/>
  <c r="S205" i="6"/>
  <c r="AJ205" i="6" s="1"/>
  <c r="V1331" i="6"/>
  <c r="AM1331" i="6" s="1"/>
  <c r="U117" i="6"/>
  <c r="AL117" i="6" s="1"/>
  <c r="V1601" i="6"/>
  <c r="AM1601" i="6" s="1"/>
  <c r="X52" i="6"/>
  <c r="AO52" i="6" s="1"/>
  <c r="S733" i="6"/>
  <c r="AJ733" i="6" s="1"/>
  <c r="S1636" i="6"/>
  <c r="AJ1636" i="6" s="1"/>
  <c r="X1827" i="6"/>
  <c r="AO1827" i="6" s="1"/>
  <c r="U1095" i="6"/>
  <c r="AL1095" i="6" s="1"/>
  <c r="S912" i="6"/>
  <c r="AJ912" i="6" s="1"/>
  <c r="X1089" i="6"/>
  <c r="AO1089" i="6" s="1"/>
  <c r="U366" i="6"/>
  <c r="AL366" i="6" s="1"/>
  <c r="U411" i="6"/>
  <c r="AL411" i="6" s="1"/>
  <c r="U191" i="6"/>
  <c r="AL191" i="6" s="1"/>
  <c r="S212" i="6"/>
  <c r="AJ212" i="6" s="1"/>
  <c r="U923" i="6"/>
  <c r="AL923" i="6" s="1"/>
  <c r="V1844" i="6"/>
  <c r="AM1844" i="6" s="1"/>
  <c r="S573" i="6"/>
  <c r="AJ573" i="6" s="1"/>
  <c r="V1706" i="6"/>
  <c r="AM1706" i="6" s="1"/>
  <c r="W867" i="6"/>
  <c r="AN867" i="6" s="1"/>
  <c r="V471" i="6"/>
  <c r="AM471" i="6" s="1"/>
  <c r="W322" i="6"/>
  <c r="AN322" i="6" s="1"/>
  <c r="U1698" i="6"/>
  <c r="AL1698" i="6" s="1"/>
  <c r="X1811" i="6"/>
  <c r="AO1811" i="6" s="1"/>
  <c r="X1807" i="6"/>
  <c r="AO1807" i="6" s="1"/>
  <c r="U340" i="6"/>
  <c r="AL340" i="6" s="1"/>
  <c r="W168" i="6"/>
  <c r="AN168" i="6" s="1"/>
  <c r="X1183" i="6"/>
  <c r="AO1183" i="6" s="1"/>
  <c r="V983" i="6"/>
  <c r="AM983" i="6" s="1"/>
  <c r="X1735" i="6"/>
  <c r="AO1735" i="6" s="1"/>
  <c r="U1470" i="6"/>
  <c r="AL1470" i="6" s="1"/>
  <c r="W38" i="6"/>
  <c r="AN38" i="6" s="1"/>
  <c r="X711" i="6"/>
  <c r="AO711" i="6" s="1"/>
  <c r="W955" i="6"/>
  <c r="AN955" i="6" s="1"/>
  <c r="V963" i="6"/>
  <c r="AM963" i="6" s="1"/>
  <c r="W454" i="6"/>
  <c r="AN454" i="6" s="1"/>
  <c r="W936" i="6"/>
  <c r="AN936" i="6" s="1"/>
  <c r="U1810" i="6"/>
  <c r="AL1810" i="6" s="1"/>
  <c r="V1448" i="6"/>
  <c r="AM1448" i="6" s="1"/>
  <c r="V1688" i="6"/>
  <c r="AM1688" i="6" s="1"/>
  <c r="U1053" i="6"/>
  <c r="AL1053" i="6" s="1"/>
  <c r="U817" i="6"/>
  <c r="AL817" i="6" s="1"/>
  <c r="X33" i="6"/>
  <c r="AO33" i="6" s="1"/>
  <c r="X1357" i="6"/>
  <c r="AO1357" i="6" s="1"/>
  <c r="W1517" i="6"/>
  <c r="AN1517" i="6" s="1"/>
  <c r="U1754" i="6"/>
  <c r="AL1754" i="6" s="1"/>
  <c r="V189" i="6"/>
  <c r="AM189" i="6" s="1"/>
  <c r="W157" i="6"/>
  <c r="AN157" i="6" s="1"/>
  <c r="U485" i="6"/>
  <c r="AL485" i="6" s="1"/>
  <c r="S90" i="6"/>
  <c r="AJ90" i="6" s="1"/>
  <c r="X1137" i="6"/>
  <c r="AO1137" i="6" s="1"/>
  <c r="S1462" i="6"/>
  <c r="AJ1462" i="6" s="1"/>
  <c r="W1760" i="6"/>
  <c r="AN1760" i="6" s="1"/>
  <c r="X1250" i="6"/>
  <c r="AO1250" i="6" s="1"/>
  <c r="W1039" i="6"/>
  <c r="AN1039" i="6" s="1"/>
  <c r="V1090" i="6"/>
  <c r="AM1090" i="6" s="1"/>
  <c r="W1629" i="6"/>
  <c r="AN1629" i="6" s="1"/>
  <c r="U62" i="6"/>
  <c r="AL62" i="6" s="1"/>
  <c r="X405" i="6"/>
  <c r="AO405" i="6" s="1"/>
  <c r="W1669" i="6"/>
  <c r="AN1669" i="6" s="1"/>
  <c r="V960" i="6"/>
  <c r="AM960" i="6" s="1"/>
  <c r="X1679" i="6"/>
  <c r="AO1679" i="6" s="1"/>
  <c r="U323" i="6"/>
  <c r="AL323" i="6" s="1"/>
  <c r="W255" i="6"/>
  <c r="AN255" i="6" s="1"/>
  <c r="X959" i="6"/>
  <c r="AO959" i="6" s="1"/>
  <c r="W629" i="6"/>
  <c r="AN629" i="6" s="1"/>
  <c r="U938" i="6"/>
  <c r="AL938" i="6" s="1"/>
  <c r="X1283" i="6"/>
  <c r="AO1283" i="6" s="1"/>
  <c r="AB778" i="6"/>
  <c r="S778" i="6"/>
  <c r="AJ778" i="6" s="1"/>
  <c r="AG1778" i="6"/>
  <c r="X1778" i="6"/>
  <c r="AO1778" i="6" s="1"/>
  <c r="W1223" i="6"/>
  <c r="AN1223" i="6" s="1"/>
  <c r="AF1223" i="6"/>
  <c r="X1666" i="6"/>
  <c r="AO1666" i="6" s="1"/>
  <c r="AG1666" i="6"/>
  <c r="AD1640" i="6"/>
  <c r="U1640" i="6"/>
  <c r="AL1640" i="6" s="1"/>
  <c r="U1046" i="6"/>
  <c r="AL1046" i="6" s="1"/>
  <c r="U734" i="6"/>
  <c r="AL734" i="6" s="1"/>
  <c r="U1813" i="6"/>
  <c r="AL1813" i="6" s="1"/>
  <c r="V863" i="6"/>
  <c r="AM863" i="6" s="1"/>
  <c r="U360" i="6"/>
  <c r="AL360" i="6" s="1"/>
  <c r="W1858" i="6"/>
  <c r="AN1858" i="6" s="1"/>
  <c r="U731" i="6"/>
  <c r="AL731" i="6" s="1"/>
  <c r="X779" i="6"/>
  <c r="AO779" i="6" s="1"/>
  <c r="W729" i="6"/>
  <c r="AN729" i="6" s="1"/>
  <c r="V514" i="6"/>
  <c r="AM514" i="6" s="1"/>
  <c r="U619" i="6"/>
  <c r="AL619" i="6" s="1"/>
  <c r="W687" i="6"/>
  <c r="AN687" i="6" s="1"/>
  <c r="X404" i="6"/>
  <c r="AO404" i="6" s="1"/>
  <c r="X1255" i="6"/>
  <c r="AO1255" i="6" s="1"/>
  <c r="X494" i="6"/>
  <c r="AO494" i="6" s="1"/>
  <c r="U810" i="6"/>
  <c r="AL810" i="6" s="1"/>
  <c r="U89" i="6"/>
  <c r="AL89" i="6" s="1"/>
  <c r="X965" i="6"/>
  <c r="AO965" i="6" s="1"/>
  <c r="U76" i="6"/>
  <c r="AL76" i="6" s="1"/>
  <c r="V1819" i="6"/>
  <c r="AM1819" i="6" s="1"/>
  <c r="S747" i="6"/>
  <c r="AJ747" i="6" s="1"/>
  <c r="U1759" i="6"/>
  <c r="AL1759" i="6" s="1"/>
  <c r="W1538" i="6"/>
  <c r="AN1538" i="6" s="1"/>
  <c r="W683" i="6"/>
  <c r="AN683" i="6" s="1"/>
  <c r="V1787" i="6"/>
  <c r="AM1787" i="6" s="1"/>
  <c r="W594" i="6"/>
  <c r="AN594" i="6" s="1"/>
  <c r="AB1352" i="6"/>
  <c r="S1352" i="6"/>
  <c r="AJ1352" i="6" s="1"/>
  <c r="V912" i="6"/>
  <c r="AM912" i="6" s="1"/>
  <c r="AE1894" i="6"/>
  <c r="V1903" i="6"/>
  <c r="AM1903" i="6" s="1"/>
  <c r="S812" i="6"/>
  <c r="AJ812" i="6" s="1"/>
  <c r="U38" i="6"/>
  <c r="AL38" i="6" s="1"/>
  <c r="S842" i="6"/>
  <c r="AJ842" i="6" s="1"/>
  <c r="AB1611" i="6"/>
  <c r="AF1636" i="6"/>
  <c r="V36" i="6"/>
  <c r="AM36" i="6" s="1"/>
  <c r="X187" i="6"/>
  <c r="AO187" i="6" s="1"/>
  <c r="AD939" i="6"/>
  <c r="X1417" i="6"/>
  <c r="AO1417" i="6" s="1"/>
  <c r="U608" i="6"/>
  <c r="AL608" i="6" s="1"/>
  <c r="S704" i="6"/>
  <c r="AJ704" i="6" s="1"/>
  <c r="V953" i="6"/>
  <c r="AM953" i="6" s="1"/>
  <c r="U790" i="6"/>
  <c r="AL790" i="6" s="1"/>
  <c r="U86" i="6"/>
  <c r="AL86" i="6" s="1"/>
  <c r="W1071" i="6"/>
  <c r="AN1071" i="6" s="1"/>
  <c r="U494" i="6"/>
  <c r="AL494" i="6" s="1"/>
  <c r="W720" i="6"/>
  <c r="AN720" i="6" s="1"/>
  <c r="W1471" i="6"/>
  <c r="AN1471" i="6" s="1"/>
  <c r="U700" i="6"/>
  <c r="AL700" i="6" s="1"/>
  <c r="V972" i="6"/>
  <c r="AM972" i="6" s="1"/>
  <c r="W1696" i="6"/>
  <c r="AN1696" i="6" s="1"/>
  <c r="U289" i="6"/>
  <c r="AL289" i="6" s="1"/>
  <c r="X840" i="6"/>
  <c r="AO840" i="6" s="1"/>
  <c r="U675" i="6"/>
  <c r="AL675" i="6" s="1"/>
  <c r="X1588" i="6"/>
  <c r="AO1588" i="6" s="1"/>
  <c r="U226" i="6"/>
  <c r="AL226" i="6" s="1"/>
  <c r="V1191" i="6"/>
  <c r="AM1191" i="6" s="1"/>
  <c r="S887" i="6"/>
  <c r="AJ887" i="6" s="1"/>
  <c r="W1005" i="6"/>
  <c r="AN1005" i="6" s="1"/>
  <c r="U1288" i="6"/>
  <c r="AL1288" i="6" s="1"/>
  <c r="X540" i="6"/>
  <c r="AO540" i="6" s="1"/>
  <c r="U1333" i="6"/>
  <c r="AL1333" i="6" s="1"/>
  <c r="W133" i="6"/>
  <c r="AN133" i="6" s="1"/>
  <c r="S1087" i="6"/>
  <c r="AJ1087" i="6" s="1"/>
  <c r="W1246" i="6"/>
  <c r="AN1246" i="6" s="1"/>
  <c r="U1563" i="6"/>
  <c r="AL1563" i="6" s="1"/>
  <c r="S200" i="6"/>
  <c r="AJ200" i="6" s="1"/>
  <c r="U611" i="6"/>
  <c r="AL611" i="6" s="1"/>
  <c r="W758" i="6"/>
  <c r="AN758" i="6" s="1"/>
  <c r="U1083" i="6"/>
  <c r="AL1083" i="6" s="1"/>
  <c r="U1346" i="6"/>
  <c r="AL1346" i="6" s="1"/>
  <c r="V441" i="6"/>
  <c r="AM441" i="6" s="1"/>
  <c r="V883" i="6"/>
  <c r="AM883" i="6" s="1"/>
  <c r="V737" i="6"/>
  <c r="AM737" i="6" s="1"/>
  <c r="W1069" i="6"/>
  <c r="AN1069" i="6" s="1"/>
  <c r="W1458" i="6"/>
  <c r="AN1458" i="6" s="1"/>
  <c r="U1160" i="6"/>
  <c r="AL1160" i="6" s="1"/>
  <c r="W604" i="6"/>
  <c r="AN604" i="6" s="1"/>
  <c r="W1584" i="6"/>
  <c r="AN1584" i="6" s="1"/>
  <c r="V1809" i="6"/>
  <c r="AM1809" i="6" s="1"/>
  <c r="V1818" i="6"/>
  <c r="AM1818" i="6" s="1"/>
  <c r="AD1767" i="6"/>
  <c r="U1767" i="6"/>
  <c r="AL1767" i="6" s="1"/>
  <c r="U135" i="6"/>
  <c r="AL135" i="6" s="1"/>
  <c r="V504" i="6"/>
  <c r="AM504" i="6" s="1"/>
  <c r="S996" i="6"/>
  <c r="AJ996" i="6" s="1"/>
  <c r="X661" i="6"/>
  <c r="AO661" i="6" s="1"/>
  <c r="AG812" i="6"/>
  <c r="AD543" i="6"/>
  <c r="S406" i="6"/>
  <c r="AJ406" i="6" s="1"/>
  <c r="U1108" i="6"/>
  <c r="AL1108" i="6" s="1"/>
  <c r="X142" i="6"/>
  <c r="AO142" i="6" s="1"/>
  <c r="AE1670" i="6"/>
  <c r="W336" i="6"/>
  <c r="AN336" i="6" s="1"/>
  <c r="V1744" i="6"/>
  <c r="AM1744" i="6" s="1"/>
  <c r="AE858" i="6"/>
  <c r="W226" i="6"/>
  <c r="AN226" i="6" s="1"/>
  <c r="W794" i="6"/>
  <c r="AN794" i="6" s="1"/>
  <c r="AG441" i="6"/>
  <c r="S929" i="6"/>
  <c r="AJ929" i="6" s="1"/>
  <c r="AG1414" i="6"/>
  <c r="W1404" i="6"/>
  <c r="AN1404" i="6" s="1"/>
  <c r="AG1166" i="6"/>
  <c r="X1527" i="6"/>
  <c r="AO1527" i="6" s="1"/>
  <c r="S528" i="6"/>
  <c r="AJ528" i="6" s="1"/>
  <c r="V756" i="6"/>
  <c r="AM756" i="6" s="1"/>
  <c r="AB530" i="6"/>
  <c r="X1478" i="6"/>
  <c r="AO1478" i="6" s="1"/>
  <c r="X533" i="6"/>
  <c r="AO533" i="6" s="1"/>
  <c r="W1702" i="6"/>
  <c r="AN1702" i="6" s="1"/>
  <c r="X1693" i="6"/>
  <c r="AO1693" i="6" s="1"/>
  <c r="W1805" i="6"/>
  <c r="AN1805" i="6" s="1"/>
  <c r="S320" i="6"/>
  <c r="AJ320" i="6" s="1"/>
  <c r="U1733" i="6"/>
  <c r="AL1733" i="6" s="1"/>
  <c r="S853" i="6"/>
  <c r="AJ853" i="6" s="1"/>
  <c r="S983" i="6"/>
  <c r="AJ983" i="6" s="1"/>
  <c r="U1701" i="6"/>
  <c r="AL1701" i="6" s="1"/>
  <c r="W1681" i="6"/>
  <c r="AN1681" i="6" s="1"/>
  <c r="X1863" i="6"/>
  <c r="AO1863" i="6" s="1"/>
  <c r="V1806" i="6"/>
  <c r="AM1806" i="6" s="1"/>
  <c r="V1336" i="6"/>
  <c r="AM1336" i="6" s="1"/>
  <c r="AE1336" i="6"/>
  <c r="AD1533" i="6"/>
  <c r="U1533" i="6"/>
  <c r="AL1533" i="6" s="1"/>
  <c r="U315" i="6"/>
  <c r="AL315" i="6" s="1"/>
  <c r="AD315" i="6"/>
  <c r="W760" i="6"/>
  <c r="AN760" i="6" s="1"/>
  <c r="U1583" i="6"/>
  <c r="AL1583" i="6" s="1"/>
  <c r="V550" i="6"/>
  <c r="AM550" i="6" s="1"/>
  <c r="U1848" i="6"/>
  <c r="AL1848" i="6" s="1"/>
  <c r="X1761" i="6"/>
  <c r="AO1761" i="6" s="1"/>
  <c r="U1764" i="6"/>
  <c r="AL1764" i="6" s="1"/>
  <c r="V67" i="6"/>
  <c r="AM67" i="6" s="1"/>
  <c r="AE67" i="6"/>
  <c r="V1820" i="6"/>
  <c r="AM1820" i="6" s="1"/>
  <c r="S489" i="6"/>
  <c r="AJ489" i="6" s="1"/>
  <c r="U1413" i="6"/>
  <c r="AL1413" i="6" s="1"/>
  <c r="X84" i="6"/>
  <c r="AO84" i="6" s="1"/>
  <c r="S535" i="6"/>
  <c r="AJ535" i="6" s="1"/>
  <c r="AB535" i="6"/>
  <c r="S1017" i="6"/>
  <c r="AJ1017" i="6" s="1"/>
  <c r="V1717" i="6"/>
  <c r="AM1717" i="6" s="1"/>
  <c r="V1634" i="6"/>
  <c r="AM1634" i="6" s="1"/>
  <c r="S607" i="6"/>
  <c r="AJ607" i="6" s="1"/>
  <c r="V398" i="6"/>
  <c r="AM398" i="6" s="1"/>
  <c r="U568" i="6"/>
  <c r="AL568" i="6" s="1"/>
  <c r="U318" i="6"/>
  <c r="AL318" i="6" s="1"/>
  <c r="W690" i="6"/>
  <c r="AN690" i="6" s="1"/>
  <c r="V993" i="6"/>
  <c r="AM993" i="6" s="1"/>
  <c r="U1319" i="6"/>
  <c r="AL1319" i="6" s="1"/>
  <c r="X982" i="6"/>
  <c r="AO982" i="6" s="1"/>
  <c r="U1856" i="6"/>
  <c r="AL1856" i="6" s="1"/>
  <c r="U594" i="6"/>
  <c r="AL594" i="6" s="1"/>
  <c r="U300" i="6"/>
  <c r="AL300" i="6" s="1"/>
  <c r="W340" i="6"/>
  <c r="AN340" i="6" s="1"/>
  <c r="W70" i="6"/>
  <c r="AN70" i="6" s="1"/>
  <c r="S1028" i="6"/>
  <c r="AJ1028" i="6" s="1"/>
  <c r="V591" i="6"/>
  <c r="AM591" i="6" s="1"/>
  <c r="AD1430" i="6"/>
  <c r="V177" i="6"/>
  <c r="AM177" i="6" s="1"/>
  <c r="X172" i="6"/>
  <c r="AO172" i="6" s="1"/>
  <c r="U882" i="6"/>
  <c r="AL882" i="6" s="1"/>
  <c r="V1761" i="6"/>
  <c r="AM1761" i="6" s="1"/>
  <c r="AB98" i="6"/>
  <c r="S490" i="6"/>
  <c r="AJ490" i="6" s="1"/>
  <c r="AD1866" i="6"/>
  <c r="X396" i="6"/>
  <c r="AO396" i="6" s="1"/>
  <c r="V1693" i="6"/>
  <c r="AM1693" i="6" s="1"/>
  <c r="AF1148" i="6"/>
  <c r="V1843" i="6"/>
  <c r="AM1843" i="6" s="1"/>
  <c r="V63" i="6"/>
  <c r="AM63" i="6" s="1"/>
  <c r="S453" i="6"/>
  <c r="AJ453" i="6" s="1"/>
  <c r="X431" i="6"/>
  <c r="AO431" i="6" s="1"/>
  <c r="U884" i="6"/>
  <c r="AL884" i="6" s="1"/>
  <c r="V1654" i="6"/>
  <c r="AM1654" i="6" s="1"/>
  <c r="U1163" i="6"/>
  <c r="AL1163" i="6" s="1"/>
  <c r="W1449" i="6"/>
  <c r="AN1449" i="6" s="1"/>
  <c r="U1679" i="6"/>
  <c r="AL1679" i="6" s="1"/>
  <c r="X1665" i="6"/>
  <c r="AO1665" i="6" s="1"/>
  <c r="W311" i="6"/>
  <c r="AN311" i="6" s="1"/>
  <c r="AD1221" i="6"/>
  <c r="AG300" i="6"/>
  <c r="AG602" i="6"/>
  <c r="AB665" i="6"/>
  <c r="AF650" i="6"/>
  <c r="AF1603" i="6"/>
  <c r="AB1614" i="6"/>
  <c r="AE1402" i="6"/>
  <c r="AE907" i="6"/>
  <c r="AG1634" i="6"/>
  <c r="AF871" i="6"/>
  <c r="V356" i="6"/>
  <c r="AM356" i="6" s="1"/>
  <c r="V229" i="6"/>
  <c r="AM229" i="6" s="1"/>
  <c r="W485" i="6"/>
  <c r="AN485" i="6" s="1"/>
  <c r="AF1310" i="6"/>
  <c r="AE1768" i="6"/>
  <c r="AD612" i="6"/>
  <c r="AE1238" i="6"/>
  <c r="AG1775" i="6"/>
  <c r="AF1566" i="6"/>
  <c r="AD1498" i="6"/>
  <c r="U907" i="6"/>
  <c r="AL907" i="6" s="1"/>
  <c r="U895" i="6"/>
  <c r="AL895" i="6" s="1"/>
  <c r="V1528" i="6"/>
  <c r="AM1528" i="6" s="1"/>
  <c r="U920" i="6"/>
  <c r="AL920" i="6" s="1"/>
  <c r="U968" i="6"/>
  <c r="AL968" i="6" s="1"/>
  <c r="V1144" i="6"/>
  <c r="AM1144" i="6" s="1"/>
  <c r="V1360" i="6"/>
  <c r="AM1360" i="6" s="1"/>
  <c r="V1232" i="6"/>
  <c r="AM1232" i="6" s="1"/>
  <c r="W1161" i="6"/>
  <c r="AN1161" i="6" s="1"/>
  <c r="S1680" i="6"/>
  <c r="AJ1680" i="6" s="1"/>
  <c r="W36" i="6"/>
  <c r="AN36" i="6" s="1"/>
  <c r="W689" i="6"/>
  <c r="AN689" i="6" s="1"/>
  <c r="X732" i="6"/>
  <c r="AO732" i="6" s="1"/>
  <c r="W258" i="6"/>
  <c r="AN258" i="6" s="1"/>
  <c r="U991" i="6"/>
  <c r="AL991" i="6" s="1"/>
  <c r="W471" i="6"/>
  <c r="AN471" i="6" s="1"/>
  <c r="S582" i="6"/>
  <c r="AJ582" i="6" s="1"/>
  <c r="X775" i="6"/>
  <c r="AO775" i="6" s="1"/>
  <c r="S1650" i="6"/>
  <c r="AJ1650" i="6" s="1"/>
  <c r="S345" i="6"/>
  <c r="AJ345" i="6" s="1"/>
  <c r="S1535" i="6"/>
  <c r="AJ1535" i="6" s="1"/>
  <c r="S1799" i="6"/>
  <c r="AJ1799" i="6" s="1"/>
  <c r="S1103" i="6"/>
  <c r="AJ1103" i="6" s="1"/>
  <c r="X444" i="6"/>
  <c r="AO444" i="6" s="1"/>
  <c r="S1761" i="6"/>
  <c r="AJ1761" i="6" s="1"/>
  <c r="S196" i="6"/>
  <c r="AJ196" i="6" s="1"/>
  <c r="S971" i="6"/>
  <c r="AJ971" i="6" s="1"/>
  <c r="W1611" i="6"/>
  <c r="AN1611" i="6" s="1"/>
  <c r="W416" i="6"/>
  <c r="AN416" i="6" s="1"/>
  <c r="V991" i="6"/>
  <c r="AM991" i="6" s="1"/>
  <c r="S473" i="6"/>
  <c r="AJ473" i="6" s="1"/>
  <c r="V1524" i="6"/>
  <c r="AM1524" i="6" s="1"/>
  <c r="U77" i="6"/>
  <c r="AL77" i="6" s="1"/>
  <c r="S1646" i="6"/>
  <c r="AJ1646" i="6" s="1"/>
  <c r="AB1646" i="6"/>
  <c r="AF625" i="6"/>
  <c r="W625" i="6"/>
  <c r="AN625" i="6" s="1"/>
  <c r="AG1653" i="6"/>
  <c r="X1653" i="6"/>
  <c r="AO1653" i="6" s="1"/>
  <c r="X1570" i="6"/>
  <c r="AO1570" i="6" s="1"/>
  <c r="AG1570" i="6"/>
  <c r="W637" i="6"/>
  <c r="AN637" i="6" s="1"/>
  <c r="AF637" i="6"/>
  <c r="AE679" i="6"/>
  <c r="AE1020" i="6"/>
  <c r="AF635" i="6"/>
  <c r="AE1509" i="6"/>
  <c r="AE1215" i="6"/>
  <c r="AE942" i="6"/>
  <c r="AE431" i="6"/>
  <c r="AD1314" i="6"/>
  <c r="AB982" i="6"/>
  <c r="AB462" i="6"/>
  <c r="AE197" i="6"/>
  <c r="AB1806" i="6"/>
  <c r="AF273" i="6"/>
  <c r="AE610" i="6"/>
  <c r="AG1017" i="6"/>
  <c r="AE971" i="6"/>
  <c r="AG1132" i="6"/>
  <c r="AD43" i="6"/>
  <c r="AD223" i="6"/>
  <c r="AG1207" i="6"/>
  <c r="AD102" i="6"/>
  <c r="AD1047" i="6"/>
  <c r="AG1603" i="6"/>
  <c r="AE1123" i="6"/>
  <c r="AE802" i="6"/>
  <c r="AG1004" i="6"/>
  <c r="AE1359" i="6"/>
  <c r="AF252" i="6"/>
  <c r="AF92" i="6"/>
  <c r="AE1002" i="6"/>
  <c r="AB281" i="6"/>
  <c r="AB921" i="6"/>
  <c r="AE1749" i="6"/>
  <c r="AE1695" i="6"/>
  <c r="AG1492" i="6"/>
  <c r="AF717" i="6"/>
  <c r="AD334" i="6"/>
  <c r="AG207" i="6"/>
  <c r="S430" i="6"/>
  <c r="AJ430" i="6" s="1"/>
  <c r="AE1431" i="6"/>
  <c r="V1561" i="6"/>
  <c r="AM1561" i="6" s="1"/>
  <c r="AE1561" i="6"/>
  <c r="V277" i="6"/>
  <c r="AM277" i="6" s="1"/>
  <c r="AE277" i="6"/>
  <c r="V1324" i="6"/>
  <c r="AM1324" i="6" s="1"/>
  <c r="AE1324" i="6"/>
  <c r="V790" i="6"/>
  <c r="AM790" i="6" s="1"/>
  <c r="AE790" i="6"/>
  <c r="V819" i="6"/>
  <c r="AM819" i="6" s="1"/>
  <c r="AE819" i="6"/>
  <c r="W47" i="6"/>
  <c r="AN47" i="6" s="1"/>
  <c r="AF47" i="6"/>
  <c r="V1074" i="6"/>
  <c r="AM1074" i="6" s="1"/>
  <c r="AE1074" i="6"/>
  <c r="S1053" i="6"/>
  <c r="AJ1053" i="6" s="1"/>
  <c r="AB1053" i="6"/>
  <c r="W584" i="6"/>
  <c r="AN584" i="6" s="1"/>
  <c r="AF584" i="6"/>
  <c r="U869" i="6"/>
  <c r="AL869" i="6" s="1"/>
  <c r="V1644" i="6"/>
  <c r="AM1644" i="6" s="1"/>
  <c r="AE1644" i="6"/>
  <c r="AD1122" i="6"/>
  <c r="S1665" i="6"/>
  <c r="AJ1665" i="6" s="1"/>
  <c r="AB1665" i="6"/>
  <c r="W1590" i="6"/>
  <c r="AN1590" i="6" s="1"/>
  <c r="AF1590" i="6"/>
  <c r="W1627" i="6"/>
  <c r="AN1627" i="6" s="1"/>
  <c r="AF1627" i="6"/>
  <c r="X1400" i="6"/>
  <c r="AO1400" i="6" s="1"/>
  <c r="AG1400" i="6"/>
  <c r="X1474" i="6"/>
  <c r="AO1474" i="6" s="1"/>
  <c r="AG151" i="6"/>
  <c r="V1332" i="6"/>
  <c r="AM1332" i="6" s="1"/>
  <c r="AE1332" i="6"/>
  <c r="V1165" i="6"/>
  <c r="AM1165" i="6" s="1"/>
  <c r="AE1165" i="6"/>
  <c r="X1753" i="6"/>
  <c r="AO1753" i="6" s="1"/>
  <c r="AG1753" i="6"/>
  <c r="X977" i="6"/>
  <c r="AO977" i="6" s="1"/>
  <c r="AG977" i="6"/>
  <c r="W1750" i="6"/>
  <c r="AN1750" i="6" s="1"/>
  <c r="AF1750" i="6"/>
  <c r="V1269" i="6"/>
  <c r="AM1269" i="6" s="1"/>
  <c r="AE1269" i="6"/>
  <c r="W201" i="6"/>
  <c r="AN201" i="6" s="1"/>
  <c r="AF201" i="6"/>
  <c r="X1247" i="6"/>
  <c r="AO1247" i="6" s="1"/>
  <c r="AG1247" i="6"/>
  <c r="AF1558" i="6"/>
  <c r="W1558" i="6"/>
  <c r="AN1558" i="6" s="1"/>
  <c r="X980" i="6"/>
  <c r="AO980" i="6" s="1"/>
  <c r="AG980" i="6"/>
  <c r="AH1459" i="6"/>
  <c r="Y1459" i="6"/>
  <c r="AP1459" i="6" s="1"/>
  <c r="AH1347" i="6"/>
  <c r="Y1347" i="6"/>
  <c r="AP1347" i="6" s="1"/>
  <c r="AE331" i="6"/>
  <c r="AD1449" i="6"/>
  <c r="AD1458" i="6"/>
  <c r="AB1040" i="6"/>
  <c r="AD160" i="6"/>
  <c r="AF190" i="6"/>
  <c r="AB1880" i="6"/>
  <c r="AB938" i="6"/>
  <c r="AD714" i="6"/>
  <c r="AD407" i="6"/>
  <c r="AG1033" i="6"/>
  <c r="AG457" i="6"/>
  <c r="AB259" i="6"/>
  <c r="AD51" i="6"/>
  <c r="AE1722" i="6"/>
  <c r="AD1450" i="6"/>
  <c r="AD1211" i="6"/>
  <c r="AB685" i="6"/>
  <c r="AB609" i="6"/>
  <c r="AF1815" i="6"/>
  <c r="AD291" i="6"/>
  <c r="AB510" i="6"/>
  <c r="AG665" i="6"/>
  <c r="AD1193" i="6"/>
  <c r="AG1523" i="6"/>
  <c r="AB883" i="6"/>
  <c r="AB109" i="6"/>
  <c r="AB1508" i="6"/>
  <c r="AB1860" i="6"/>
  <c r="AE133" i="6"/>
  <c r="AD1658" i="6"/>
  <c r="AE1635" i="6"/>
  <c r="AF282" i="6"/>
  <c r="AD303" i="6"/>
  <c r="AD604" i="6"/>
  <c r="AE900" i="6"/>
  <c r="AE304" i="6"/>
  <c r="AD906" i="6"/>
  <c r="AE364" i="6"/>
  <c r="AG1187" i="6"/>
  <c r="AD1262" i="6"/>
  <c r="AD225" i="6"/>
  <c r="AB25" i="6"/>
  <c r="AB1267" i="6"/>
  <c r="AF1210" i="6"/>
  <c r="AF1597" i="6"/>
  <c r="AD1636" i="6"/>
  <c r="AF1228" i="6"/>
  <c r="AF1740" i="6"/>
  <c r="AE1434" i="6"/>
  <c r="AG587" i="6"/>
  <c r="AE1632" i="6"/>
  <c r="AF1242" i="6"/>
  <c r="AE1870" i="6"/>
  <c r="AG758" i="6"/>
  <c r="AE846" i="6"/>
  <c r="AF1779" i="6"/>
  <c r="AE1825" i="6"/>
  <c r="AD1068" i="6"/>
  <c r="AB1255" i="6"/>
  <c r="AG1752" i="6"/>
  <c r="AG1500" i="6"/>
  <c r="AE713" i="6"/>
  <c r="AB1128" i="6"/>
  <c r="AG1470" i="6"/>
  <c r="AG107" i="6"/>
  <c r="AG1093" i="6"/>
  <c r="AG410" i="6"/>
  <c r="AE424" i="6"/>
  <c r="AE570" i="6"/>
  <c r="AD915" i="6"/>
  <c r="AE1766" i="6"/>
  <c r="AD182" i="6"/>
  <c r="AD437" i="6"/>
  <c r="V41" i="6"/>
  <c r="AM41" i="6" s="1"/>
  <c r="AB731" i="6"/>
  <c r="AE300" i="6"/>
  <c r="AG1831" i="6"/>
  <c r="AD153" i="6"/>
  <c r="AE167" i="6"/>
  <c r="AF992" i="6"/>
  <c r="U1862" i="6"/>
  <c r="AL1862" i="6" s="1"/>
  <c r="V657" i="6"/>
  <c r="AM657" i="6" s="1"/>
  <c r="S215" i="6"/>
  <c r="AJ215" i="6" s="1"/>
  <c r="V1138" i="6"/>
  <c r="AM1138" i="6" s="1"/>
  <c r="W1695" i="6"/>
  <c r="AN1695" i="6" s="1"/>
  <c r="X1088" i="6"/>
  <c r="AO1088" i="6" s="1"/>
  <c r="X291" i="6"/>
  <c r="AO291" i="6" s="1"/>
  <c r="W1113" i="6"/>
  <c r="AN1113" i="6" s="1"/>
  <c r="U231" i="6"/>
  <c r="AL231" i="6" s="1"/>
  <c r="U770" i="6"/>
  <c r="AL770" i="6" s="1"/>
  <c r="U752" i="6"/>
  <c r="AL752" i="6" s="1"/>
  <c r="X875" i="6"/>
  <c r="AO875" i="6" s="1"/>
  <c r="W1734" i="6"/>
  <c r="AN1734" i="6" s="1"/>
  <c r="U1594" i="6"/>
  <c r="AL1594" i="6" s="1"/>
  <c r="V84" i="6"/>
  <c r="AM84" i="6" s="1"/>
  <c r="U960" i="6"/>
  <c r="AL960" i="6" s="1"/>
  <c r="W59" i="6"/>
  <c r="AN59" i="6" s="1"/>
  <c r="V750" i="6"/>
  <c r="AM750" i="6" s="1"/>
  <c r="U492" i="6"/>
  <c r="AL492" i="6" s="1"/>
  <c r="W155" i="6"/>
  <c r="AN155" i="6" s="1"/>
  <c r="S1031" i="6"/>
  <c r="AJ1031" i="6" s="1"/>
  <c r="X308" i="6"/>
  <c r="AO308" i="6" s="1"/>
  <c r="W1555" i="6"/>
  <c r="AN1555" i="6" s="1"/>
  <c r="W766" i="6"/>
  <c r="AN766" i="6" s="1"/>
  <c r="W749" i="6"/>
  <c r="AN749" i="6" s="1"/>
  <c r="U713" i="6"/>
  <c r="AL713" i="6" s="1"/>
  <c r="W1787" i="6"/>
  <c r="AN1787" i="6" s="1"/>
  <c r="V399" i="6"/>
  <c r="AM399" i="6" s="1"/>
  <c r="U386" i="6"/>
  <c r="AL386" i="6" s="1"/>
  <c r="V241" i="6"/>
  <c r="AM241" i="6" s="1"/>
  <c r="U331" i="6"/>
  <c r="AL331" i="6" s="1"/>
  <c r="V88" i="6"/>
  <c r="AM88" i="6" s="1"/>
  <c r="AE88" i="6"/>
  <c r="V158" i="6"/>
  <c r="AM158" i="6" s="1"/>
  <c r="AE158" i="6"/>
  <c r="X212" i="6"/>
  <c r="AO212" i="6" s="1"/>
  <c r="U587" i="6"/>
  <c r="AL587" i="6" s="1"/>
  <c r="X206" i="6"/>
  <c r="AO206" i="6" s="1"/>
  <c r="U1010" i="6"/>
  <c r="AL1010" i="6" s="1"/>
  <c r="U338" i="6"/>
  <c r="AL338" i="6" s="1"/>
  <c r="U1527" i="6"/>
  <c r="AL1527" i="6" s="1"/>
  <c r="X1027" i="6"/>
  <c r="AO1027" i="6" s="1"/>
  <c r="V260" i="6"/>
  <c r="AM260" i="6" s="1"/>
  <c r="V1225" i="6"/>
  <c r="AM1225" i="6" s="1"/>
  <c r="W368" i="6"/>
  <c r="AN368" i="6" s="1"/>
  <c r="S931" i="6"/>
  <c r="AJ931" i="6" s="1"/>
  <c r="W445" i="6"/>
  <c r="AN445" i="6" s="1"/>
  <c r="W1402" i="6"/>
  <c r="AN1402" i="6" s="1"/>
  <c r="S1629" i="6"/>
  <c r="AJ1629" i="6" s="1"/>
  <c r="X1120" i="6"/>
  <c r="AO1120" i="6" s="1"/>
  <c r="U640" i="6"/>
  <c r="AL640" i="6" s="1"/>
  <c r="V123" i="6"/>
  <c r="AM123" i="6" s="1"/>
  <c r="U272" i="6"/>
  <c r="AL272" i="6" s="1"/>
  <c r="U415" i="6"/>
  <c r="AL415" i="6" s="1"/>
  <c r="U1273" i="6"/>
  <c r="AL1273" i="6" s="1"/>
  <c r="W117" i="6"/>
  <c r="AN117" i="6" s="1"/>
  <c r="V1237" i="6"/>
  <c r="AM1237" i="6" s="1"/>
  <c r="U1505" i="6"/>
  <c r="AL1505" i="6" s="1"/>
  <c r="X1632" i="6"/>
  <c r="AO1632" i="6" s="1"/>
  <c r="W767" i="6"/>
  <c r="AN767" i="6" s="1"/>
  <c r="W1163" i="6"/>
  <c r="AN1163" i="6" s="1"/>
  <c r="W814" i="6"/>
  <c r="AN814" i="6" s="1"/>
  <c r="W1203" i="6"/>
  <c r="AN1203" i="6" s="1"/>
  <c r="V1433" i="6"/>
  <c r="AM1433" i="6" s="1"/>
  <c r="U305" i="6"/>
  <c r="AL305" i="6" s="1"/>
  <c r="W405" i="6"/>
  <c r="AN405" i="6" s="1"/>
  <c r="V712" i="6"/>
  <c r="AM712" i="6" s="1"/>
  <c r="V997" i="6"/>
  <c r="AM997" i="6" s="1"/>
  <c r="U1342" i="6"/>
  <c r="AL1342" i="6" s="1"/>
  <c r="U1707" i="6"/>
  <c r="AL1707" i="6" s="1"/>
  <c r="AD647" i="6"/>
  <c r="U647" i="6"/>
  <c r="AL647" i="6" s="1"/>
  <c r="AB819" i="6"/>
  <c r="S819" i="6"/>
  <c r="AJ819" i="6" s="1"/>
  <c r="AE1517" i="6"/>
  <c r="V1517" i="6"/>
  <c r="AM1517" i="6" s="1"/>
  <c r="AE150" i="6"/>
  <c r="V150" i="6"/>
  <c r="AM150" i="6" s="1"/>
  <c r="AF1102" i="6"/>
  <c r="W1102" i="6"/>
  <c r="AN1102" i="6" s="1"/>
  <c r="U454" i="6"/>
  <c r="AL454" i="6" s="1"/>
  <c r="V1599" i="6"/>
  <c r="AM1599" i="6" s="1"/>
  <c r="X1589" i="6"/>
  <c r="AO1589" i="6" s="1"/>
  <c r="U1747" i="6"/>
  <c r="AL1747" i="6" s="1"/>
  <c r="V361" i="6"/>
  <c r="AM361" i="6" s="1"/>
  <c r="U706" i="6"/>
  <c r="AL706" i="6" s="1"/>
  <c r="V1453" i="6"/>
  <c r="AM1453" i="6" s="1"/>
  <c r="X830" i="6"/>
  <c r="AO830" i="6" s="1"/>
  <c r="S1695" i="6"/>
  <c r="AJ1695" i="6" s="1"/>
  <c r="V107" i="6"/>
  <c r="AM107" i="6" s="1"/>
  <c r="V1188" i="6"/>
  <c r="AM1188" i="6" s="1"/>
  <c r="X1332" i="6"/>
  <c r="AO1332" i="6" s="1"/>
  <c r="W1621" i="6"/>
  <c r="AN1621" i="6" s="1"/>
  <c r="X1473" i="6"/>
  <c r="AO1473" i="6" s="1"/>
  <c r="S1316" i="6"/>
  <c r="AJ1316" i="6" s="1"/>
  <c r="U1124" i="6"/>
  <c r="AL1124" i="6" s="1"/>
  <c r="U763" i="6"/>
  <c r="AL763" i="6" s="1"/>
  <c r="V1782" i="6"/>
  <c r="AM1782" i="6" s="1"/>
  <c r="W738" i="6"/>
  <c r="AN738" i="6" s="1"/>
  <c r="W1689" i="6"/>
  <c r="AN1689" i="6" s="1"/>
  <c r="V1608" i="6"/>
  <c r="AM1608" i="6" s="1"/>
  <c r="W1810" i="6"/>
  <c r="AN1810" i="6" s="1"/>
  <c r="X772" i="6"/>
  <c r="AO772" i="6" s="1"/>
  <c r="W43" i="6"/>
  <c r="AN43" i="6" s="1"/>
  <c r="W959" i="6"/>
  <c r="AN959" i="6" s="1"/>
  <c r="W688" i="6"/>
  <c r="AN688" i="6" s="1"/>
  <c r="V933" i="6"/>
  <c r="AM933" i="6" s="1"/>
  <c r="W751" i="6"/>
  <c r="AN751" i="6" s="1"/>
  <c r="U1689" i="6"/>
  <c r="AL1689" i="6" s="1"/>
  <c r="U1242" i="6"/>
  <c r="AL1242" i="6" s="1"/>
  <c r="AD679" i="6"/>
  <c r="U679" i="6"/>
  <c r="AL679" i="6" s="1"/>
  <c r="AE895" i="6"/>
  <c r="V895" i="6"/>
  <c r="AM895" i="6" s="1"/>
  <c r="AG1604" i="6"/>
  <c r="X1604" i="6"/>
  <c r="AO1604" i="6" s="1"/>
  <c r="AB165" i="6"/>
  <c r="S165" i="6"/>
  <c r="AJ165" i="6" s="1"/>
  <c r="AB641" i="6"/>
  <c r="S641" i="6"/>
  <c r="AJ641" i="6" s="1"/>
  <c r="AB1315" i="6"/>
  <c r="S1315" i="6"/>
  <c r="AJ1315" i="6" s="1"/>
  <c r="AD1282" i="6"/>
  <c r="U1282" i="6"/>
  <c r="AL1282" i="6" s="1"/>
  <c r="W110" i="6"/>
  <c r="AN110" i="6" s="1"/>
  <c r="AF110" i="6"/>
  <c r="W1412" i="6"/>
  <c r="AN1412" i="6" s="1"/>
  <c r="AF1412" i="6"/>
  <c r="AE919" i="6"/>
  <c r="V919" i="6"/>
  <c r="AM919" i="6" s="1"/>
  <c r="AG1774" i="6"/>
  <c r="X1774" i="6"/>
  <c r="AO1774" i="6" s="1"/>
  <c r="W1144" i="6"/>
  <c r="AN1144" i="6" s="1"/>
  <c r="X1399" i="6"/>
  <c r="AO1399" i="6" s="1"/>
  <c r="W101" i="6"/>
  <c r="AN101" i="6" s="1"/>
  <c r="U141" i="6"/>
  <c r="AL141" i="6" s="1"/>
  <c r="U1062" i="6"/>
  <c r="AL1062" i="6" s="1"/>
  <c r="U811" i="6"/>
  <c r="AL811" i="6" s="1"/>
  <c r="X1217" i="6"/>
  <c r="AO1217" i="6" s="1"/>
  <c r="U737" i="6"/>
  <c r="AL737" i="6" s="1"/>
  <c r="AD737" i="6"/>
  <c r="W268" i="6"/>
  <c r="AN268" i="6" s="1"/>
  <c r="U538" i="6"/>
  <c r="AL538" i="6" s="1"/>
  <c r="U426" i="6"/>
  <c r="AL426" i="6" s="1"/>
  <c r="W971" i="6"/>
  <c r="AN971" i="6" s="1"/>
  <c r="S1071" i="6"/>
  <c r="AJ1071" i="6" s="1"/>
  <c r="U1215" i="6"/>
  <c r="AL1215" i="6" s="1"/>
  <c r="X1311" i="6"/>
  <c r="AO1311" i="6" s="1"/>
  <c r="U66" i="6"/>
  <c r="AL66" i="6" s="1"/>
  <c r="W1453" i="6"/>
  <c r="AN1453" i="6" s="1"/>
  <c r="X1091" i="6"/>
  <c r="AO1091" i="6" s="1"/>
  <c r="S976" i="6"/>
  <c r="AJ976" i="6" s="1"/>
  <c r="AB976" i="6"/>
  <c r="X438" i="6"/>
  <c r="AO438" i="6" s="1"/>
  <c r="AG438" i="6"/>
  <c r="U1852" i="6"/>
  <c r="AL1852" i="6" s="1"/>
  <c r="AD1852" i="6"/>
  <c r="S539" i="6"/>
  <c r="AJ539" i="6" s="1"/>
  <c r="V387" i="6"/>
  <c r="AM387" i="6" s="1"/>
  <c r="V1378" i="6"/>
  <c r="AM1378" i="6" s="1"/>
  <c r="V1375" i="6"/>
  <c r="AM1375" i="6" s="1"/>
  <c r="W735" i="6"/>
  <c r="AN735" i="6" s="1"/>
  <c r="V1365" i="6"/>
  <c r="AM1365" i="6" s="1"/>
  <c r="V562" i="6"/>
  <c r="AM562" i="6" s="1"/>
  <c r="W174" i="6"/>
  <c r="AN174" i="6" s="1"/>
  <c r="V842" i="6"/>
  <c r="AM842" i="6" s="1"/>
  <c r="U659" i="6"/>
  <c r="AL659" i="6" s="1"/>
  <c r="W725" i="6"/>
  <c r="AN725" i="6" s="1"/>
  <c r="U1269" i="6"/>
  <c r="AL1269" i="6" s="1"/>
  <c r="V219" i="6"/>
  <c r="AM219" i="6" s="1"/>
  <c r="U1166" i="6"/>
  <c r="AL1166" i="6" s="1"/>
  <c r="S975" i="6"/>
  <c r="AJ975" i="6" s="1"/>
  <c r="U1715" i="6"/>
  <c r="AL1715" i="6" s="1"/>
  <c r="V176" i="6"/>
  <c r="AM176" i="6" s="1"/>
  <c r="X861" i="6"/>
  <c r="AO861" i="6" s="1"/>
  <c r="U1043" i="6"/>
  <c r="AL1043" i="6" s="1"/>
  <c r="X1189" i="6"/>
  <c r="AO1189" i="6" s="1"/>
  <c r="V1397" i="6"/>
  <c r="AM1397" i="6" s="1"/>
  <c r="U1587" i="6"/>
  <c r="AL1587" i="6" s="1"/>
  <c r="V1104" i="6"/>
  <c r="AM1104" i="6" s="1"/>
  <c r="X381" i="6"/>
  <c r="AO381" i="6" s="1"/>
  <c r="W239" i="6"/>
  <c r="AN239" i="6" s="1"/>
  <c r="U1691" i="6"/>
  <c r="AL1691" i="6" s="1"/>
  <c r="X709" i="6"/>
  <c r="AO709" i="6" s="1"/>
  <c r="V1821" i="6"/>
  <c r="AM1821" i="6" s="1"/>
  <c r="U1027" i="6"/>
  <c r="AL1027" i="6" s="1"/>
  <c r="W522" i="6"/>
  <c r="AN522" i="6" s="1"/>
  <c r="W938" i="6"/>
  <c r="AN938" i="6" s="1"/>
  <c r="X1682" i="6"/>
  <c r="AO1682" i="6" s="1"/>
  <c r="U1719" i="6"/>
  <c r="AL1719" i="6" s="1"/>
  <c r="U1480" i="6"/>
  <c r="AL1480" i="6" s="1"/>
  <c r="U1812" i="6"/>
  <c r="AL1812" i="6" s="1"/>
  <c r="X1231" i="6"/>
  <c r="AO1231" i="6" s="1"/>
  <c r="U1571" i="6"/>
  <c r="AL1571" i="6" s="1"/>
  <c r="X126" i="6"/>
  <c r="AO126" i="6" s="1"/>
  <c r="X1528" i="6"/>
  <c r="AO1528" i="6" s="1"/>
  <c r="U1179" i="6"/>
  <c r="AL1179" i="6" s="1"/>
  <c r="V851" i="6"/>
  <c r="AM851" i="6" s="1"/>
  <c r="U1685" i="6"/>
  <c r="AL1685" i="6" s="1"/>
  <c r="W1387" i="6"/>
  <c r="AN1387" i="6" s="1"/>
  <c r="U47" i="6"/>
  <c r="AL47" i="6" s="1"/>
  <c r="V1855" i="6"/>
  <c r="AM1855" i="6" s="1"/>
  <c r="AF1225" i="6"/>
  <c r="W1225" i="6"/>
  <c r="AN1225" i="6" s="1"/>
  <c r="AB334" i="6"/>
  <c r="S334" i="6"/>
  <c r="AJ334" i="6" s="1"/>
  <c r="AE1658" i="6"/>
  <c r="V1658" i="6"/>
  <c r="AM1658" i="6" s="1"/>
  <c r="AB119" i="6"/>
  <c r="S119" i="6"/>
  <c r="AJ119" i="6" s="1"/>
  <c r="W1040" i="6"/>
  <c r="AN1040" i="6" s="1"/>
  <c r="AF1040" i="6"/>
  <c r="W997" i="6"/>
  <c r="AN997" i="6" s="1"/>
  <c r="AF997" i="6"/>
  <c r="AE1652" i="6"/>
  <c r="V1652" i="6"/>
  <c r="AM1652" i="6" s="1"/>
  <c r="AE1530" i="6"/>
  <c r="V1530" i="6"/>
  <c r="AM1530" i="6" s="1"/>
  <c r="X1038" i="6"/>
  <c r="AO1038" i="6" s="1"/>
  <c r="U1787" i="6"/>
  <c r="AL1787" i="6" s="1"/>
  <c r="V211" i="6"/>
  <c r="AM211" i="6" s="1"/>
  <c r="X1491" i="6"/>
  <c r="AO1491" i="6" s="1"/>
  <c r="AD1452" i="6"/>
  <c r="AD757" i="6"/>
  <c r="AG1804" i="6"/>
  <c r="X517" i="6"/>
  <c r="AO517" i="6" s="1"/>
  <c r="X534" i="6"/>
  <c r="AO534" i="6" s="1"/>
  <c r="AE77" i="6"/>
  <c r="V77" i="6"/>
  <c r="AM77" i="6" s="1"/>
  <c r="X102" i="6"/>
  <c r="AO102" i="6" s="1"/>
  <c r="AG102" i="6"/>
  <c r="X1663" i="6"/>
  <c r="AO1663" i="6" s="1"/>
  <c r="AG1663" i="6"/>
  <c r="AD131" i="6"/>
  <c r="U131" i="6"/>
  <c r="AL131" i="6" s="1"/>
  <c r="S46" i="6"/>
  <c r="AJ46" i="6" s="1"/>
  <c r="X1354" i="6"/>
  <c r="AO1354" i="6" s="1"/>
  <c r="W1063" i="6"/>
  <c r="AN1063" i="6" s="1"/>
  <c r="W1235" i="6"/>
  <c r="AN1235" i="6" s="1"/>
  <c r="U1645" i="6"/>
  <c r="AL1645" i="6" s="1"/>
  <c r="S1773" i="6"/>
  <c r="AJ1773" i="6" s="1"/>
  <c r="U283" i="6"/>
  <c r="AL283" i="6" s="1"/>
  <c r="U147" i="6"/>
  <c r="AL147" i="6" s="1"/>
  <c r="W424" i="6"/>
  <c r="AN424" i="6" s="1"/>
  <c r="W761" i="6"/>
  <c r="AN761" i="6" s="1"/>
  <c r="W1630" i="6"/>
  <c r="AN1630" i="6" s="1"/>
  <c r="AG385" i="6"/>
  <c r="X385" i="6"/>
  <c r="AO385" i="6" s="1"/>
  <c r="AB1115" i="6"/>
  <c r="S1115" i="6"/>
  <c r="AJ1115" i="6" s="1"/>
  <c r="AD1195" i="6"/>
  <c r="U1195" i="6"/>
  <c r="AL1195" i="6" s="1"/>
  <c r="AF389" i="6"/>
  <c r="W389" i="6"/>
  <c r="AN389" i="6" s="1"/>
  <c r="AG255" i="6"/>
  <c r="X255" i="6"/>
  <c r="AO255" i="6" s="1"/>
  <c r="AG314" i="6"/>
  <c r="X314" i="6"/>
  <c r="AO314" i="6" s="1"/>
  <c r="X1306" i="6"/>
  <c r="AO1306" i="6" s="1"/>
  <c r="X1869" i="6"/>
  <c r="AO1869" i="6" s="1"/>
  <c r="V308" i="6"/>
  <c r="AM308" i="6" s="1"/>
  <c r="S638" i="6"/>
  <c r="AJ638" i="6" s="1"/>
  <c r="V1239" i="6"/>
  <c r="AM1239" i="6" s="1"/>
  <c r="AG480" i="6"/>
  <c r="AG1264" i="6"/>
  <c r="AB452" i="6"/>
  <c r="V1026" i="6"/>
  <c r="AM1026" i="6" s="1"/>
  <c r="AG973" i="6"/>
  <c r="AG1276" i="6"/>
  <c r="U1652" i="6"/>
  <c r="AL1652" i="6" s="1"/>
  <c r="AB329" i="6"/>
  <c r="X18" i="6"/>
  <c r="AO18" i="6" s="1"/>
  <c r="AG18" i="6"/>
  <c r="V1354" i="6"/>
  <c r="AM1354" i="6" s="1"/>
  <c r="AE1354" i="6"/>
  <c r="AG784" i="6"/>
  <c r="AG234" i="6"/>
  <c r="X234" i="6"/>
  <c r="AO234" i="6" s="1"/>
  <c r="X911" i="6"/>
  <c r="AO911" i="6" s="1"/>
  <c r="X560" i="6"/>
  <c r="AO560" i="6" s="1"/>
  <c r="W425" i="6"/>
  <c r="AN425" i="6" s="1"/>
  <c r="W1247" i="6"/>
  <c r="AN1247" i="6" s="1"/>
  <c r="U1634" i="6"/>
  <c r="AL1634" i="6" s="1"/>
  <c r="U137" i="6"/>
  <c r="AL137" i="6" s="1"/>
  <c r="U372" i="6"/>
  <c r="AL372" i="6" s="1"/>
  <c r="V380" i="6"/>
  <c r="AM380" i="6" s="1"/>
  <c r="U837" i="6"/>
  <c r="AL837" i="6" s="1"/>
  <c r="V644" i="6"/>
  <c r="AM644" i="6" s="1"/>
  <c r="U1729" i="6"/>
  <c r="AL1729" i="6" s="1"/>
  <c r="V974" i="6"/>
  <c r="AM974" i="6" s="1"/>
  <c r="U1032" i="6"/>
  <c r="AL1032" i="6" s="1"/>
  <c r="X603" i="6"/>
  <c r="AO603" i="6" s="1"/>
  <c r="U1674" i="6"/>
  <c r="AL1674" i="6" s="1"/>
  <c r="U863" i="6"/>
  <c r="AL863" i="6" s="1"/>
  <c r="U657" i="6"/>
  <c r="AL657" i="6" s="1"/>
  <c r="W857" i="6"/>
  <c r="AN857" i="6" s="1"/>
  <c r="S231" i="6"/>
  <c r="AJ231" i="6" s="1"/>
  <c r="AB231" i="6"/>
  <c r="X664" i="6"/>
  <c r="AO664" i="6" s="1"/>
  <c r="AG664" i="6"/>
  <c r="V650" i="6"/>
  <c r="AM650" i="6" s="1"/>
  <c r="AE650" i="6"/>
  <c r="U132" i="6"/>
  <c r="AL132" i="6" s="1"/>
  <c r="AD132" i="6"/>
  <c r="U814" i="6"/>
  <c r="AL814" i="6" s="1"/>
  <c r="AD814" i="6"/>
  <c r="S15" i="6"/>
  <c r="AJ15" i="6" s="1"/>
  <c r="AB15" i="6"/>
  <c r="W505" i="6"/>
  <c r="AN505" i="6" s="1"/>
  <c r="AF505" i="6"/>
  <c r="S932" i="6"/>
  <c r="AJ932" i="6" s="1"/>
  <c r="AB932" i="6"/>
  <c r="X1547" i="6"/>
  <c r="AO1547" i="6" s="1"/>
  <c r="AG1547" i="6"/>
  <c r="V1508" i="6"/>
  <c r="AM1508" i="6" s="1"/>
  <c r="AE1508" i="6"/>
  <c r="W746" i="6"/>
  <c r="AN746" i="6" s="1"/>
  <c r="AF746" i="6"/>
  <c r="AG110" i="6"/>
  <c r="X110" i="6"/>
  <c r="AO110" i="6" s="1"/>
  <c r="AB136" i="6"/>
  <c r="S136" i="6"/>
  <c r="AJ136" i="6" s="1"/>
  <c r="AD1293" i="6"/>
  <c r="U1293" i="6"/>
  <c r="AL1293" i="6" s="1"/>
  <c r="X969" i="6"/>
  <c r="AO969" i="6" s="1"/>
  <c r="AG969" i="6"/>
  <c r="AB1135" i="6"/>
  <c r="S1135" i="6"/>
  <c r="AJ1135" i="6" s="1"/>
  <c r="AF218" i="6"/>
  <c r="W218" i="6"/>
  <c r="AN218" i="6" s="1"/>
  <c r="AF976" i="6"/>
  <c r="W976" i="6"/>
  <c r="AN976" i="6" s="1"/>
  <c r="AF504" i="6"/>
  <c r="W504" i="6"/>
  <c r="AN504" i="6" s="1"/>
  <c r="AG1374" i="6"/>
  <c r="X1374" i="6"/>
  <c r="AO1374" i="6" s="1"/>
  <c r="U532" i="6"/>
  <c r="AL532" i="6" s="1"/>
  <c r="AD532" i="6"/>
  <c r="U71" i="6"/>
  <c r="AL71" i="6" s="1"/>
  <c r="AD71" i="6"/>
  <c r="X528" i="6"/>
  <c r="AO528" i="6" s="1"/>
  <c r="AG528" i="6"/>
  <c r="X545" i="6"/>
  <c r="AO545" i="6" s="1"/>
  <c r="AG545" i="6"/>
  <c r="X1158" i="6"/>
  <c r="AO1158" i="6" s="1"/>
  <c r="AG1158" i="6"/>
  <c r="AD1742" i="6"/>
  <c r="U1742" i="6"/>
  <c r="AL1742" i="6" s="1"/>
  <c r="AF1766" i="6"/>
  <c r="W1766" i="6"/>
  <c r="AN1766" i="6" s="1"/>
  <c r="X642" i="6"/>
  <c r="AO642" i="6" s="1"/>
  <c r="AG642" i="6"/>
  <c r="S139" i="6"/>
  <c r="AJ139" i="6" s="1"/>
  <c r="AB139" i="6"/>
  <c r="V1028" i="6"/>
  <c r="AM1028" i="6" s="1"/>
  <c r="AE1028" i="6"/>
  <c r="X786" i="6"/>
  <c r="AO786" i="6" s="1"/>
  <c r="AG786" i="6"/>
  <c r="AD84" i="6"/>
  <c r="U84" i="6"/>
  <c r="AL84" i="6" s="1"/>
  <c r="V1769" i="6"/>
  <c r="AM1769" i="6" s="1"/>
  <c r="AE1769" i="6"/>
  <c r="U1815" i="6"/>
  <c r="AL1815" i="6" s="1"/>
  <c r="AD1815" i="6"/>
  <c r="V822" i="6"/>
  <c r="AM822" i="6" s="1"/>
  <c r="AE822" i="6"/>
  <c r="S1272" i="6"/>
  <c r="AJ1272" i="6" s="1"/>
  <c r="AB1272" i="6"/>
  <c r="W846" i="6"/>
  <c r="AN846" i="6" s="1"/>
  <c r="AF846" i="6"/>
  <c r="V1501" i="6"/>
  <c r="AM1501" i="6" s="1"/>
  <c r="AE1501" i="6"/>
  <c r="U121" i="6"/>
  <c r="AL121" i="6" s="1"/>
  <c r="AD121" i="6"/>
  <c r="AE1742" i="6"/>
  <c r="AF140" i="6"/>
  <c r="AH1294" i="6"/>
  <c r="Y1294" i="6"/>
  <c r="AP1294" i="6" s="1"/>
  <c r="AG100" i="6"/>
  <c r="AG418" i="6"/>
  <c r="AG1845" i="6"/>
  <c r="AD886" i="6"/>
  <c r="AE558" i="6"/>
  <c r="AE503" i="6"/>
  <c r="AE783" i="6"/>
  <c r="AE1146" i="6"/>
  <c r="AE776" i="6"/>
  <c r="AD653" i="6"/>
  <c r="AD1391" i="6"/>
  <c r="AD1853" i="6"/>
  <c r="AF523" i="6"/>
  <c r="AF1608" i="6"/>
  <c r="AF294" i="6"/>
  <c r="AE579" i="6"/>
  <c r="AF280" i="6"/>
  <c r="AE1175" i="6"/>
  <c r="AF554" i="6"/>
  <c r="AG1216" i="6"/>
  <c r="AG957" i="6"/>
  <c r="AF1358" i="6"/>
  <c r="AE951" i="6"/>
  <c r="AB1012" i="6"/>
  <c r="AF357" i="6"/>
  <c r="AB97" i="6"/>
  <c r="AD695" i="6"/>
  <c r="AE193" i="6"/>
  <c r="AD821" i="6"/>
  <c r="AD1035" i="6"/>
  <c r="AG39" i="6"/>
  <c r="AG197" i="6"/>
  <c r="AE1284" i="6"/>
  <c r="AD1141" i="6"/>
  <c r="V533" i="6"/>
  <c r="AM533" i="6" s="1"/>
  <c r="AG513" i="6"/>
  <c r="AG1054" i="6"/>
  <c r="X66" i="6"/>
  <c r="AO66" i="6" s="1"/>
  <c r="AD496" i="6"/>
  <c r="AG940" i="6"/>
  <c r="AG451" i="6"/>
  <c r="AB191" i="6"/>
  <c r="AB1015" i="6"/>
  <c r="AD364" i="6"/>
  <c r="AE955" i="6"/>
  <c r="AD918" i="6"/>
  <c r="AD728" i="6"/>
  <c r="AG681" i="6"/>
  <c r="AF1217" i="6"/>
  <c r="AE703" i="6"/>
  <c r="AD687" i="6"/>
  <c r="AF270" i="6"/>
  <c r="AD1847" i="6"/>
  <c r="AG1269" i="6"/>
  <c r="AB706" i="6"/>
  <c r="S1121" i="6"/>
  <c r="AJ1121" i="6" s="1"/>
  <c r="AB19" i="6"/>
  <c r="AE233" i="6"/>
  <c r="AB190" i="6"/>
  <c r="S495" i="6"/>
  <c r="AJ495" i="6" s="1"/>
  <c r="AG1434" i="6"/>
  <c r="AF1746" i="6"/>
  <c r="AD1611" i="6"/>
  <c r="AE1218" i="6"/>
  <c r="AG1097" i="6"/>
  <c r="X1116" i="6"/>
  <c r="AO1116" i="6" s="1"/>
  <c r="AG578" i="6"/>
  <c r="AE732" i="6"/>
  <c r="AE1866" i="6"/>
  <c r="AB429" i="6"/>
  <c r="S429" i="6"/>
  <c r="AJ429" i="6" s="1"/>
  <c r="AD1064" i="6"/>
  <c r="U1064" i="6"/>
  <c r="AL1064" i="6" s="1"/>
  <c r="AF1483" i="6"/>
  <c r="W1483" i="6"/>
  <c r="AN1483" i="6" s="1"/>
  <c r="U1348" i="6"/>
  <c r="AL1348" i="6" s="1"/>
  <c r="V248" i="6"/>
  <c r="AM248" i="6" s="1"/>
  <c r="U477" i="6"/>
  <c r="AL477" i="6" s="1"/>
  <c r="W1752" i="6"/>
  <c r="AN1752" i="6" s="1"/>
  <c r="W52" i="6"/>
  <c r="AN52" i="6" s="1"/>
  <c r="S779" i="6"/>
  <c r="AJ779" i="6" s="1"/>
  <c r="W1868" i="6"/>
  <c r="AN1868" i="6" s="1"/>
  <c r="W943" i="6"/>
  <c r="AN943" i="6" s="1"/>
  <c r="V1345" i="6"/>
  <c r="AM1345" i="6" s="1"/>
  <c r="X1600" i="6"/>
  <c r="AO1600" i="6" s="1"/>
  <c r="V1572" i="6"/>
  <c r="AM1572" i="6" s="1"/>
  <c r="AD616" i="6"/>
  <c r="AG1237" i="6"/>
  <c r="W800" i="6"/>
  <c r="AN800" i="6" s="1"/>
  <c r="AG507" i="6"/>
  <c r="U441" i="6"/>
  <c r="AL441" i="6" s="1"/>
  <c r="AG1493" i="6"/>
  <c r="AF607" i="6"/>
  <c r="AE1118" i="6"/>
  <c r="AF494" i="6"/>
  <c r="AB865" i="6"/>
  <c r="AB524" i="6"/>
  <c r="AG1286" i="6"/>
  <c r="AF1123" i="6"/>
  <c r="AE852" i="6"/>
  <c r="AD1216" i="6"/>
  <c r="AE332" i="6"/>
  <c r="AD665" i="6"/>
  <c r="AE1424" i="6"/>
  <c r="AG327" i="6"/>
  <c r="AF440" i="6"/>
  <c r="AE1176" i="6"/>
  <c r="AB729" i="6"/>
  <c r="AD1724" i="6"/>
  <c r="AD1825" i="6"/>
  <c r="AF305" i="6"/>
  <c r="AF1061" i="6"/>
  <c r="AF1167" i="6"/>
  <c r="AE1353" i="6"/>
  <c r="AD1167" i="6"/>
  <c r="AD1151" i="6"/>
  <c r="AB1529" i="6"/>
  <c r="AE1404" i="6"/>
  <c r="AD579" i="6"/>
  <c r="AD518" i="6"/>
  <c r="AG685" i="6"/>
  <c r="AD1257" i="6"/>
  <c r="AG829" i="6"/>
  <c r="AF891" i="6"/>
  <c r="V1161" i="6"/>
  <c r="AM1161" i="6" s="1"/>
  <c r="W1797" i="6"/>
  <c r="AN1797" i="6" s="1"/>
  <c r="V1714" i="6"/>
  <c r="AM1714" i="6" s="1"/>
  <c r="W858" i="6"/>
  <c r="AN858" i="6" s="1"/>
  <c r="U1361" i="6"/>
  <c r="AL1361" i="6" s="1"/>
  <c r="X920" i="6"/>
  <c r="AO920" i="6" s="1"/>
  <c r="W1647" i="6"/>
  <c r="AN1647" i="6" s="1"/>
  <c r="U1255" i="6"/>
  <c r="AL1255" i="6" s="1"/>
  <c r="U1632" i="6"/>
  <c r="AL1632" i="6" s="1"/>
  <c r="U1770" i="6"/>
  <c r="AL1770" i="6" s="1"/>
  <c r="U1420" i="6"/>
  <c r="AL1420" i="6" s="1"/>
  <c r="V1763" i="6"/>
  <c r="AM1763" i="6" s="1"/>
  <c r="W1782" i="6"/>
  <c r="AN1782" i="6" s="1"/>
  <c r="U1210" i="6"/>
  <c r="AL1210" i="6" s="1"/>
  <c r="U335" i="6"/>
  <c r="AL335" i="6" s="1"/>
  <c r="AD335" i="6"/>
  <c r="V492" i="6"/>
  <c r="AM492" i="6" s="1"/>
  <c r="AE492" i="6"/>
  <c r="W1691" i="6"/>
  <c r="AN1691" i="6" s="1"/>
  <c r="AF1691" i="6"/>
  <c r="U1231" i="6"/>
  <c r="AL1231" i="6" s="1"/>
  <c r="U499" i="6"/>
  <c r="AL499" i="6" s="1"/>
  <c r="AG1082" i="6"/>
  <c r="X152" i="6"/>
  <c r="AO152" i="6" s="1"/>
  <c r="AG152" i="6"/>
  <c r="X1698" i="6"/>
  <c r="AO1698" i="6" s="1"/>
  <c r="AE1156" i="6"/>
  <c r="V1156" i="6"/>
  <c r="AM1156" i="6" s="1"/>
  <c r="AF747" i="6"/>
  <c r="W747" i="6"/>
  <c r="AN747" i="6" s="1"/>
  <c r="AD1120" i="6"/>
  <c r="AB1376" i="6"/>
  <c r="V866" i="6"/>
  <c r="AM866" i="6" s="1"/>
  <c r="AG1592" i="6"/>
  <c r="X1099" i="6"/>
  <c r="AO1099" i="6" s="1"/>
  <c r="X815" i="6"/>
  <c r="AO815" i="6" s="1"/>
  <c r="U663" i="6"/>
  <c r="AL663" i="6" s="1"/>
  <c r="W849" i="6"/>
  <c r="AN849" i="6" s="1"/>
  <c r="W1904" i="6"/>
  <c r="AN1904" i="6" s="1"/>
  <c r="AF1884" i="6"/>
  <c r="X548" i="6"/>
  <c r="AO548" i="6" s="1"/>
  <c r="U733" i="6"/>
  <c r="AL733" i="6" s="1"/>
  <c r="V1262" i="6"/>
  <c r="AM1262" i="6" s="1"/>
  <c r="V1495" i="6"/>
  <c r="AM1495" i="6" s="1"/>
  <c r="S1430" i="6"/>
  <c r="AJ1430" i="6" s="1"/>
  <c r="U1289" i="6"/>
  <c r="AL1289" i="6" s="1"/>
  <c r="U455" i="6"/>
  <c r="AL455" i="6" s="1"/>
  <c r="V501" i="6"/>
  <c r="AM501" i="6" s="1"/>
  <c r="X343" i="6"/>
  <c r="AO343" i="6" s="1"/>
  <c r="V1884" i="6"/>
  <c r="AM1884" i="6" s="1"/>
  <c r="X751" i="6"/>
  <c r="AO751" i="6" s="1"/>
  <c r="V554" i="6"/>
  <c r="AM554" i="6" s="1"/>
  <c r="AE879" i="6"/>
  <c r="V1627" i="6"/>
  <c r="AM1627" i="6" s="1"/>
  <c r="V1739" i="6"/>
  <c r="AM1739" i="6" s="1"/>
  <c r="V1638" i="6"/>
  <c r="AM1638" i="6" s="1"/>
  <c r="W164" i="6"/>
  <c r="AN164" i="6" s="1"/>
  <c r="S206" i="6"/>
  <c r="AJ206" i="6" s="1"/>
  <c r="AE326" i="6"/>
  <c r="V1409" i="6"/>
  <c r="AM1409" i="6" s="1"/>
  <c r="X653" i="6"/>
  <c r="AO653" i="6" s="1"/>
  <c r="X605" i="6"/>
  <c r="AO605" i="6" s="1"/>
  <c r="AF1027" i="6"/>
  <c r="W220" i="6"/>
  <c r="AN220" i="6" s="1"/>
  <c r="AD1392" i="6"/>
  <c r="AD1224" i="6"/>
  <c r="W1082" i="6"/>
  <c r="AN1082" i="6" s="1"/>
  <c r="X546" i="6"/>
  <c r="AO546" i="6" s="1"/>
  <c r="V1311" i="6"/>
  <c r="AM1311" i="6" s="1"/>
  <c r="X155" i="6"/>
  <c r="AO155" i="6" s="1"/>
  <c r="AG1413" i="6"/>
  <c r="W391" i="6"/>
  <c r="AN391" i="6" s="1"/>
  <c r="AD324" i="6"/>
  <c r="V1679" i="6"/>
  <c r="AM1679" i="6" s="1"/>
  <c r="V917" i="6"/>
  <c r="AM917" i="6" s="1"/>
  <c r="U467" i="6"/>
  <c r="AL467" i="6" s="1"/>
  <c r="AG1490" i="6"/>
  <c r="S709" i="6"/>
  <c r="AJ709" i="6" s="1"/>
  <c r="V1853" i="6"/>
  <c r="AM1853" i="6" s="1"/>
  <c r="X1574" i="6"/>
  <c r="AO1574" i="6" s="1"/>
  <c r="U287" i="6"/>
  <c r="AL287" i="6" s="1"/>
  <c r="V1616" i="6"/>
  <c r="AM1616" i="6" s="1"/>
  <c r="W1213" i="6"/>
  <c r="AN1213" i="6" s="1"/>
  <c r="W1172" i="6"/>
  <c r="AN1172" i="6" s="1"/>
  <c r="X541" i="6"/>
  <c r="AO541" i="6" s="1"/>
  <c r="W109" i="6"/>
  <c r="AN109" i="6" s="1"/>
  <c r="S85" i="6"/>
  <c r="AJ85" i="6" s="1"/>
  <c r="AF1301" i="6"/>
  <c r="U195" i="6"/>
  <c r="AL195" i="6" s="1"/>
  <c r="X108" i="6"/>
  <c r="AO108" i="6" s="1"/>
  <c r="W125" i="6"/>
  <c r="AN125" i="6" s="1"/>
  <c r="AE1760" i="6"/>
  <c r="V1212" i="6"/>
  <c r="AM1212" i="6" s="1"/>
  <c r="X1246" i="6"/>
  <c r="AO1246" i="6" s="1"/>
  <c r="AF1202" i="6"/>
  <c r="V1630" i="6"/>
  <c r="AM1630" i="6" s="1"/>
  <c r="V17" i="6"/>
  <c r="AM17" i="6" s="1"/>
  <c r="X1218" i="6"/>
  <c r="AO1218" i="6" s="1"/>
  <c r="AE410" i="6"/>
  <c r="X1257" i="6"/>
  <c r="AO1257" i="6" s="1"/>
  <c r="AB287" i="6"/>
  <c r="S1129" i="6"/>
  <c r="AJ1129" i="6" s="1"/>
  <c r="AG967" i="6"/>
  <c r="W1383" i="6"/>
  <c r="AN1383" i="6" s="1"/>
  <c r="V18" i="6"/>
  <c r="AM18" i="6" s="1"/>
  <c r="W1119" i="6"/>
  <c r="AN1119" i="6" s="1"/>
  <c r="V1611" i="6"/>
  <c r="AM1611" i="6" s="1"/>
  <c r="X358" i="6"/>
  <c r="AO358" i="6" s="1"/>
  <c r="U1213" i="6"/>
  <c r="AL1213" i="6" s="1"/>
  <c r="S1599" i="6"/>
  <c r="AJ1599" i="6" s="1"/>
  <c r="S631" i="6"/>
  <c r="AJ631" i="6" s="1"/>
  <c r="X1525" i="6"/>
  <c r="AO1525" i="6" s="1"/>
  <c r="S173" i="6"/>
  <c r="AJ173" i="6" s="1"/>
  <c r="W1112" i="6"/>
  <c r="AN1112" i="6" s="1"/>
  <c r="S756" i="6"/>
  <c r="AJ756" i="6" s="1"/>
  <c r="X958" i="6"/>
  <c r="AO958" i="6" s="1"/>
  <c r="V1217" i="6"/>
  <c r="AM1217" i="6" s="1"/>
  <c r="V408" i="6"/>
  <c r="AM408" i="6" s="1"/>
  <c r="AG1607" i="6"/>
  <c r="V652" i="6"/>
  <c r="AM652" i="6" s="1"/>
  <c r="U1132" i="6"/>
  <c r="AL1132" i="6" s="1"/>
  <c r="X1537" i="6"/>
  <c r="AO1537" i="6" s="1"/>
  <c r="S575" i="6"/>
  <c r="AJ575" i="6" s="1"/>
  <c r="U1212" i="6"/>
  <c r="AL1212" i="6" s="1"/>
  <c r="V436" i="6"/>
  <c r="AM436" i="6" s="1"/>
  <c r="V11" i="6"/>
  <c r="AM11" i="6" s="1"/>
  <c r="S701" i="6"/>
  <c r="AJ701" i="6" s="1"/>
  <c r="V192" i="6"/>
  <c r="AM192" i="6" s="1"/>
  <c r="U412" i="6"/>
  <c r="AL412" i="6" s="1"/>
  <c r="X1757" i="6"/>
  <c r="AO1757" i="6" s="1"/>
  <c r="AE1128" i="6"/>
  <c r="X1599" i="6"/>
  <c r="AO1599" i="6" s="1"/>
  <c r="V762" i="6"/>
  <c r="AM762" i="6" s="1"/>
  <c r="S999" i="6"/>
  <c r="AJ999" i="6" s="1"/>
  <c r="V330" i="6"/>
  <c r="AM330" i="6" s="1"/>
  <c r="W1003" i="6"/>
  <c r="AN1003" i="6" s="1"/>
  <c r="W483" i="6"/>
  <c r="AN483" i="6" s="1"/>
  <c r="S1279" i="6"/>
  <c r="AJ1279" i="6" s="1"/>
  <c r="S898" i="6"/>
  <c r="AJ898" i="6" s="1"/>
  <c r="V39" i="6"/>
  <c r="AM39" i="6" s="1"/>
  <c r="U204" i="6"/>
  <c r="AL204" i="6" s="1"/>
  <c r="S1526" i="6"/>
  <c r="AJ1526" i="6" s="1"/>
  <c r="W461" i="6"/>
  <c r="AN461" i="6" s="1"/>
  <c r="V293" i="6"/>
  <c r="AM293" i="6" s="1"/>
  <c r="U875" i="6"/>
  <c r="AL875" i="6" s="1"/>
  <c r="X1171" i="6"/>
  <c r="AO1171" i="6" s="1"/>
  <c r="U1756" i="6"/>
  <c r="AL1756" i="6" s="1"/>
  <c r="W1095" i="6"/>
  <c r="AN1095" i="6" s="1"/>
  <c r="V884" i="6"/>
  <c r="AM884" i="6" s="1"/>
  <c r="AF1434" i="6"/>
  <c r="AF434" i="6"/>
  <c r="AD601" i="6"/>
  <c r="AF573" i="6"/>
  <c r="U1354" i="6"/>
  <c r="AL1354" i="6" s="1"/>
  <c r="U1191" i="6"/>
  <c r="AL1191" i="6" s="1"/>
  <c r="W833" i="6"/>
  <c r="AN833" i="6" s="1"/>
  <c r="W1862" i="6"/>
  <c r="AN1862" i="6" s="1"/>
  <c r="W1690" i="6"/>
  <c r="AN1690" i="6" s="1"/>
  <c r="W327" i="6"/>
  <c r="AN327" i="6" s="1"/>
  <c r="V1504" i="6"/>
  <c r="AM1504" i="6" s="1"/>
  <c r="W942" i="6"/>
  <c r="AN942" i="6" s="1"/>
  <c r="X295" i="6"/>
  <c r="AO295" i="6" s="1"/>
  <c r="W655" i="6"/>
  <c r="AN655" i="6" s="1"/>
  <c r="W1046" i="6"/>
  <c r="AN1046" i="6" s="1"/>
  <c r="U155" i="6"/>
  <c r="AL155" i="6" s="1"/>
  <c r="V1779" i="6"/>
  <c r="AM1779" i="6" s="1"/>
  <c r="W527" i="6"/>
  <c r="AN527" i="6" s="1"/>
  <c r="W1054" i="6"/>
  <c r="AN1054" i="6" s="1"/>
  <c r="X607" i="6"/>
  <c r="AO607" i="6" s="1"/>
  <c r="W431" i="6"/>
  <c r="AN431" i="6" s="1"/>
  <c r="U1015" i="6"/>
  <c r="AL1015" i="6" s="1"/>
  <c r="U924" i="6"/>
  <c r="AL924" i="6" s="1"/>
  <c r="V674" i="6"/>
  <c r="AM674" i="6" s="1"/>
  <c r="V1684" i="6"/>
  <c r="AM1684" i="6" s="1"/>
  <c r="X1403" i="6"/>
  <c r="AO1403" i="6" s="1"/>
  <c r="U1177" i="6"/>
  <c r="AL1177" i="6" s="1"/>
  <c r="S592" i="6"/>
  <c r="AJ592" i="6" s="1"/>
  <c r="X1750" i="6"/>
  <c r="AO1750" i="6" s="1"/>
  <c r="W1588" i="6"/>
  <c r="AN1588" i="6" s="1"/>
  <c r="U1253" i="6"/>
  <c r="AL1253" i="6" s="1"/>
  <c r="W714" i="6"/>
  <c r="AN714" i="6" s="1"/>
  <c r="X354" i="6"/>
  <c r="AO354" i="6" s="1"/>
  <c r="V173" i="6"/>
  <c r="AM173" i="6" s="1"/>
  <c r="V473" i="6"/>
  <c r="AM473" i="6" s="1"/>
  <c r="W1261" i="6"/>
  <c r="AN1261" i="6" s="1"/>
  <c r="S1670" i="6"/>
  <c r="AJ1670" i="6" s="1"/>
  <c r="AB1670" i="6"/>
  <c r="U1817" i="6"/>
  <c r="AL1817" i="6" s="1"/>
  <c r="X887" i="6"/>
  <c r="AO887" i="6" s="1"/>
  <c r="AF862" i="6"/>
  <c r="W862" i="6"/>
  <c r="AN862" i="6" s="1"/>
  <c r="W281" i="6"/>
  <c r="AN281" i="6" s="1"/>
  <c r="AE880" i="6"/>
  <c r="V880" i="6"/>
  <c r="AM880" i="6" s="1"/>
  <c r="W1232" i="6"/>
  <c r="AN1232" i="6" s="1"/>
  <c r="X1725" i="6"/>
  <c r="AO1725" i="6" s="1"/>
  <c r="X1136" i="6"/>
  <c r="AO1136" i="6" s="1"/>
  <c r="AG1136" i="6"/>
  <c r="V673" i="6"/>
  <c r="AM673" i="6" s="1"/>
  <c r="AE673" i="6"/>
  <c r="X801" i="6"/>
  <c r="AO801" i="6" s="1"/>
  <c r="X312" i="6"/>
  <c r="AO312" i="6" s="1"/>
  <c r="W1572" i="6"/>
  <c r="AN1572" i="6" s="1"/>
  <c r="U1092" i="6"/>
  <c r="AL1092" i="6" s="1"/>
  <c r="V1000" i="6"/>
  <c r="AM1000" i="6" s="1"/>
  <c r="W570" i="6"/>
  <c r="AN570" i="6" s="1"/>
  <c r="V1702" i="6"/>
  <c r="AM1702" i="6" s="1"/>
  <c r="U1033" i="6"/>
  <c r="AL1033" i="6" s="1"/>
  <c r="AD1033" i="6"/>
  <c r="AB52" i="6"/>
  <c r="S52" i="6"/>
  <c r="AJ52" i="6" s="1"/>
  <c r="AD1252" i="6"/>
  <c r="U1252" i="6"/>
  <c r="AL1252" i="6" s="1"/>
  <c r="AG639" i="6"/>
  <c r="X639" i="6"/>
  <c r="AO639" i="6" s="1"/>
  <c r="AF1149" i="6"/>
  <c r="W1149" i="6"/>
  <c r="AN1149" i="6" s="1"/>
  <c r="U106" i="6"/>
  <c r="AL106" i="6" s="1"/>
  <c r="AD106" i="6"/>
  <c r="U981" i="6"/>
  <c r="AL981" i="6" s="1"/>
  <c r="AD981" i="6"/>
  <c r="AF1693" i="6"/>
  <c r="W1693" i="6"/>
  <c r="AN1693" i="6" s="1"/>
  <c r="W1569" i="6"/>
  <c r="AN1569" i="6" s="1"/>
  <c r="AF1569" i="6"/>
  <c r="V453" i="6"/>
  <c r="AM453" i="6" s="1"/>
  <c r="AE453" i="6"/>
  <c r="U1299" i="6"/>
  <c r="AL1299" i="6" s="1"/>
  <c r="AD1299" i="6"/>
  <c r="V1789" i="6"/>
  <c r="AM1789" i="6" s="1"/>
  <c r="AE1789" i="6"/>
  <c r="V1503" i="6"/>
  <c r="AM1503" i="6" s="1"/>
  <c r="AE1503" i="6"/>
  <c r="S73" i="6"/>
  <c r="AJ73" i="6" s="1"/>
  <c r="X856" i="6"/>
  <c r="AO856" i="6" s="1"/>
  <c r="V1277" i="6"/>
  <c r="AM1277" i="6" s="1"/>
  <c r="U1009" i="6"/>
  <c r="AL1009" i="6" s="1"/>
  <c r="X1048" i="6"/>
  <c r="AO1048" i="6" s="1"/>
  <c r="U1850" i="6"/>
  <c r="AL1850" i="6" s="1"/>
  <c r="AF446" i="6"/>
  <c r="W446" i="6"/>
  <c r="AN446" i="6" s="1"/>
  <c r="AG800" i="6"/>
  <c r="X800" i="6"/>
  <c r="AO800" i="6" s="1"/>
  <c r="AG1549" i="6"/>
  <c r="X1549" i="6"/>
  <c r="AO1549" i="6" s="1"/>
  <c r="U627" i="6"/>
  <c r="AL627" i="6" s="1"/>
  <c r="U1455" i="6"/>
  <c r="AL1455" i="6" s="1"/>
  <c r="AE646" i="6"/>
  <c r="V646" i="6"/>
  <c r="AM646" i="6" s="1"/>
  <c r="S308" i="6"/>
  <c r="AJ308" i="6" s="1"/>
  <c r="U681" i="6"/>
  <c r="AL681" i="6" s="1"/>
  <c r="X144" i="6"/>
  <c r="AO144" i="6" s="1"/>
  <c r="U1833" i="6"/>
  <c r="AL1833" i="6" s="1"/>
  <c r="AD1833" i="6"/>
  <c r="V1801" i="6"/>
  <c r="AM1801" i="6" s="1"/>
  <c r="AE1801" i="6"/>
  <c r="U1187" i="6"/>
  <c r="AL1187" i="6" s="1"/>
  <c r="AD1187" i="6"/>
  <c r="AF460" i="6"/>
  <c r="W460" i="6"/>
  <c r="AN460" i="6" s="1"/>
  <c r="X929" i="6"/>
  <c r="AO929" i="6" s="1"/>
  <c r="X283" i="6"/>
  <c r="AO283" i="6" s="1"/>
  <c r="U1799" i="6"/>
  <c r="AL1799" i="6" s="1"/>
  <c r="X583" i="6"/>
  <c r="AO583" i="6" s="1"/>
  <c r="W585" i="6"/>
  <c r="AN585" i="6" s="1"/>
  <c r="W1150" i="6"/>
  <c r="AN1150" i="6" s="1"/>
  <c r="AF1150" i="6"/>
  <c r="AD1407" i="6"/>
  <c r="U1407" i="6"/>
  <c r="AL1407" i="6" s="1"/>
  <c r="AG273" i="6"/>
  <c r="X273" i="6"/>
  <c r="AO273" i="6" s="1"/>
  <c r="U1673" i="6"/>
  <c r="AL1673" i="6" s="1"/>
  <c r="AD1673" i="6"/>
  <c r="X1290" i="6"/>
  <c r="AO1290" i="6" s="1"/>
  <c r="AG1290" i="6"/>
  <c r="V977" i="6"/>
  <c r="AM977" i="6" s="1"/>
  <c r="AE977" i="6"/>
  <c r="V1417" i="6"/>
  <c r="AM1417" i="6" s="1"/>
  <c r="AE1417" i="6"/>
  <c r="X1740" i="6"/>
  <c r="AO1740" i="6" s="1"/>
  <c r="AG1740" i="6"/>
  <c r="AG1401" i="6"/>
  <c r="X1401" i="6"/>
  <c r="AO1401" i="6" s="1"/>
  <c r="AB390" i="6"/>
  <c r="S390" i="6"/>
  <c r="AJ390" i="6" s="1"/>
  <c r="AE563" i="6"/>
  <c r="V563" i="6"/>
  <c r="AM563" i="6" s="1"/>
  <c r="X1569" i="6"/>
  <c r="AO1569" i="6" s="1"/>
  <c r="AG1569" i="6"/>
  <c r="AB1466" i="6"/>
  <c r="S1466" i="6"/>
  <c r="AJ1466" i="6" s="1"/>
  <c r="AE1823" i="6"/>
  <c r="AD756" i="6"/>
  <c r="AF1631" i="6"/>
  <c r="AE1830" i="6"/>
  <c r="AD1233" i="6"/>
  <c r="AD1123" i="6"/>
  <c r="U1021" i="6"/>
  <c r="AL1021" i="6" s="1"/>
  <c r="AB76" i="6"/>
  <c r="AD258" i="6"/>
  <c r="AD436" i="6"/>
  <c r="V818" i="6"/>
  <c r="AM818" i="6" s="1"/>
  <c r="X894" i="6"/>
  <c r="AO894" i="6" s="1"/>
  <c r="AD1868" i="6"/>
  <c r="AE347" i="6"/>
  <c r="AD840" i="6"/>
  <c r="AF407" i="6"/>
  <c r="U1311" i="6"/>
  <c r="AL1311" i="6" s="1"/>
  <c r="AD1017" i="6"/>
  <c r="AG1021" i="6"/>
  <c r="AF1587" i="6"/>
  <c r="AD1849" i="6"/>
  <c r="AD1279" i="6"/>
  <c r="AF58" i="6"/>
  <c r="AE1816" i="6"/>
  <c r="AB227" i="6"/>
  <c r="AB1190" i="6"/>
  <c r="AE980" i="6"/>
  <c r="AF773" i="6"/>
  <c r="X1107" i="6"/>
  <c r="AO1107" i="6" s="1"/>
  <c r="V1147" i="6"/>
  <c r="AM1147" i="6" s="1"/>
  <c r="X58" i="6"/>
  <c r="AO58" i="6" s="1"/>
  <c r="U1126" i="6"/>
  <c r="AL1126" i="6" s="1"/>
  <c r="U105" i="6"/>
  <c r="AL105" i="6" s="1"/>
  <c r="X304" i="6"/>
  <c r="AO304" i="6" s="1"/>
  <c r="W1255" i="6"/>
  <c r="AN1255" i="6" s="1"/>
  <c r="X1118" i="6"/>
  <c r="AO1118" i="6" s="1"/>
  <c r="U1631" i="6"/>
  <c r="AL1631" i="6" s="1"/>
  <c r="S1610" i="6"/>
  <c r="AJ1610" i="6" s="1"/>
  <c r="X278" i="6"/>
  <c r="AO278" i="6" s="1"/>
  <c r="W1792" i="6"/>
  <c r="AN1792" i="6" s="1"/>
  <c r="S244" i="6"/>
  <c r="AJ244" i="6" s="1"/>
  <c r="U1590" i="6"/>
  <c r="AL1590" i="6" s="1"/>
  <c r="S193" i="6"/>
  <c r="AJ193" i="6" s="1"/>
  <c r="X266" i="6"/>
  <c r="AO266" i="6" s="1"/>
  <c r="U1803" i="6"/>
  <c r="AL1803" i="6" s="1"/>
  <c r="U529" i="6"/>
  <c r="AL529" i="6" s="1"/>
  <c r="AG1675" i="6"/>
  <c r="V1800" i="6"/>
  <c r="AM1800" i="6" s="1"/>
  <c r="V1341" i="6"/>
  <c r="AM1341" i="6" s="1"/>
  <c r="W338" i="6"/>
  <c r="AN338" i="6" s="1"/>
  <c r="W1045" i="6"/>
  <c r="AN1045" i="6" s="1"/>
  <c r="W801" i="6"/>
  <c r="AN801" i="6" s="1"/>
  <c r="V1799" i="6"/>
  <c r="AM1799" i="6" s="1"/>
  <c r="U712" i="6"/>
  <c r="AL712" i="6" s="1"/>
  <c r="X1637" i="6"/>
  <c r="AO1637" i="6" s="1"/>
  <c r="W1357" i="6"/>
  <c r="AN1357" i="6" s="1"/>
  <c r="V261" i="6"/>
  <c r="AM261" i="6" s="1"/>
  <c r="AE261" i="6"/>
  <c r="U1264" i="6"/>
  <c r="AL1264" i="6" s="1"/>
  <c r="AD1264" i="6"/>
  <c r="AF1256" i="6"/>
  <c r="W1256" i="6"/>
  <c r="AN1256" i="6" s="1"/>
  <c r="AF1013" i="6"/>
  <c r="W1013" i="6"/>
  <c r="AN1013" i="6" s="1"/>
  <c r="AF980" i="6"/>
  <c r="W980" i="6"/>
  <c r="AN980" i="6" s="1"/>
  <c r="V1858" i="6"/>
  <c r="AM1858" i="6" s="1"/>
  <c r="X1796" i="6"/>
  <c r="AO1796" i="6" s="1"/>
  <c r="AF1281" i="6"/>
  <c r="AE906" i="6"/>
  <c r="AF1020" i="6"/>
  <c r="AD1330" i="6"/>
  <c r="AE830" i="6"/>
  <c r="W426" i="6"/>
  <c r="AN426" i="6" s="1"/>
  <c r="X1240" i="6"/>
  <c r="AO1240" i="6" s="1"/>
  <c r="AG1548" i="6"/>
  <c r="U1806" i="6"/>
  <c r="AL1806" i="6" s="1"/>
  <c r="W1759" i="6"/>
  <c r="AN1759" i="6" s="1"/>
  <c r="AF840" i="6"/>
  <c r="W840" i="6"/>
  <c r="AN840" i="6" s="1"/>
  <c r="AD320" i="6"/>
  <c r="U320" i="6"/>
  <c r="AL320" i="6" s="1"/>
  <c r="AD1410" i="6"/>
  <c r="U1410" i="6"/>
  <c r="AL1410" i="6" s="1"/>
  <c r="S1167" i="6"/>
  <c r="AJ1167" i="6" s="1"/>
  <c r="AB1167" i="6"/>
  <c r="W1849" i="6"/>
  <c r="AN1849" i="6" s="1"/>
  <c r="U301" i="6"/>
  <c r="AL301" i="6" s="1"/>
  <c r="X1287" i="6"/>
  <c r="AO1287" i="6" s="1"/>
  <c r="V1689" i="6"/>
  <c r="AM1689" i="6" s="1"/>
  <c r="S1359" i="6"/>
  <c r="AJ1359" i="6" s="1"/>
  <c r="AF377" i="6"/>
  <c r="W377" i="6"/>
  <c r="AN377" i="6" s="1"/>
  <c r="U738" i="6"/>
  <c r="AL738" i="6" s="1"/>
  <c r="AD738" i="6"/>
  <c r="V382" i="6"/>
  <c r="AM382" i="6" s="1"/>
  <c r="AE382" i="6"/>
  <c r="W571" i="6"/>
  <c r="AN571" i="6" s="1"/>
  <c r="U1752" i="6"/>
  <c r="AL1752" i="6" s="1"/>
  <c r="S289" i="6"/>
  <c r="AJ289" i="6" s="1"/>
  <c r="W1251" i="6"/>
  <c r="AN1251" i="6" s="1"/>
  <c r="U1494" i="6"/>
  <c r="AL1494" i="6" s="1"/>
  <c r="AD1494" i="6"/>
  <c r="X745" i="6"/>
  <c r="AO745" i="6" s="1"/>
  <c r="S1218" i="6"/>
  <c r="AJ1218" i="6" s="1"/>
  <c r="AB1218" i="6"/>
  <c r="V281" i="6"/>
  <c r="AM281" i="6" s="1"/>
  <c r="AE281" i="6"/>
  <c r="U772" i="6"/>
  <c r="AL772" i="6" s="1"/>
  <c r="AD772" i="6"/>
  <c r="V318" i="6"/>
  <c r="AM318" i="6" s="1"/>
  <c r="W1793" i="6"/>
  <c r="AN1793" i="6" s="1"/>
  <c r="X1784" i="6"/>
  <c r="AO1784" i="6" s="1"/>
  <c r="AG1784" i="6"/>
  <c r="V1826" i="6"/>
  <c r="AM1826" i="6" s="1"/>
  <c r="U1051" i="6"/>
  <c r="AL1051" i="6" s="1"/>
  <c r="U1448" i="6"/>
  <c r="AL1448" i="6" s="1"/>
  <c r="AD1448" i="6"/>
  <c r="AF208" i="6"/>
  <c r="AE1086" i="6"/>
  <c r="AD404" i="6"/>
  <c r="AF512" i="6"/>
  <c r="AG1756" i="6"/>
  <c r="AB1051" i="6"/>
  <c r="AF1579" i="6"/>
  <c r="AF1732" i="6"/>
  <c r="AF928" i="6"/>
  <c r="AF953" i="6"/>
  <c r="AG1797" i="6"/>
  <c r="AD1138" i="6"/>
  <c r="U1138" i="6"/>
  <c r="AL1138" i="6" s="1"/>
  <c r="U1066" i="6"/>
  <c r="AL1066" i="6" s="1"/>
  <c r="AD1066" i="6"/>
  <c r="V1838" i="6"/>
  <c r="AM1838" i="6" s="1"/>
  <c r="AE1838" i="6"/>
  <c r="X925" i="6"/>
  <c r="AO925" i="6" s="1"/>
  <c r="AG925" i="6"/>
  <c r="W734" i="6"/>
  <c r="AN734" i="6" s="1"/>
  <c r="AF734" i="6"/>
  <c r="U1753" i="6"/>
  <c r="AL1753" i="6" s="1"/>
  <c r="AD1753" i="6"/>
  <c r="X76" i="6"/>
  <c r="AO76" i="6" s="1"/>
  <c r="AG76" i="6"/>
  <c r="X1196" i="6"/>
  <c r="AO1196" i="6" s="1"/>
  <c r="AG1196" i="6"/>
  <c r="AF173" i="6"/>
  <c r="W173" i="6"/>
  <c r="AN173" i="6" s="1"/>
  <c r="AG1008" i="6"/>
  <c r="X1008" i="6"/>
  <c r="AO1008" i="6" s="1"/>
  <c r="U1202" i="6"/>
  <c r="AL1202" i="6" s="1"/>
  <c r="AD1202" i="6"/>
  <c r="U1545" i="6"/>
  <c r="AL1545" i="6" s="1"/>
  <c r="AD1545" i="6"/>
  <c r="AD661" i="6"/>
  <c r="U661" i="6"/>
  <c r="AL661" i="6" s="1"/>
  <c r="AD1059" i="6"/>
  <c r="U1059" i="6"/>
  <c r="AL1059" i="6" s="1"/>
  <c r="U358" i="6"/>
  <c r="AL358" i="6" s="1"/>
  <c r="U91" i="6"/>
  <c r="AL91" i="6" s="1"/>
  <c r="W1598" i="6"/>
  <c r="AN1598" i="6" s="1"/>
  <c r="W1292" i="6"/>
  <c r="AN1292" i="6" s="1"/>
  <c r="AD1427" i="6"/>
  <c r="U1427" i="6"/>
  <c r="AL1427" i="6" s="1"/>
  <c r="U513" i="6"/>
  <c r="AL513" i="6" s="1"/>
  <c r="X1707" i="6"/>
  <c r="AO1707" i="6" s="1"/>
  <c r="W1080" i="6"/>
  <c r="AN1080" i="6" s="1"/>
  <c r="AG1793" i="6"/>
  <c r="X1793" i="6"/>
  <c r="AO1793" i="6" s="1"/>
  <c r="U1784" i="6"/>
  <c r="AL1784" i="6" s="1"/>
  <c r="W1259" i="6"/>
  <c r="AN1259" i="6" s="1"/>
  <c r="X663" i="6"/>
  <c r="AO663" i="6" s="1"/>
  <c r="X827" i="6"/>
  <c r="AO827" i="6" s="1"/>
  <c r="V733" i="6"/>
  <c r="AM733" i="6" s="1"/>
  <c r="W134" i="6"/>
  <c r="AN134" i="6" s="1"/>
  <c r="U298" i="6"/>
  <c r="AL298" i="6" s="1"/>
  <c r="AE1065" i="6"/>
  <c r="V1065" i="6"/>
  <c r="AM1065" i="6" s="1"/>
  <c r="U1535" i="6"/>
  <c r="AL1535" i="6" s="1"/>
  <c r="AF1628" i="6"/>
  <c r="W1628" i="6"/>
  <c r="AN1628" i="6" s="1"/>
  <c r="AG1800" i="6"/>
  <c r="X1800" i="6"/>
  <c r="AO1800" i="6" s="1"/>
  <c r="AD1307" i="6"/>
  <c r="AD1058" i="6"/>
  <c r="AD316" i="6"/>
  <c r="AD589" i="6"/>
  <c r="X1858" i="6"/>
  <c r="AO1858" i="6" s="1"/>
  <c r="AG1210" i="6"/>
  <c r="AE224" i="6"/>
  <c r="AD1911" i="6"/>
  <c r="U1907" i="6"/>
  <c r="AL1907" i="6" s="1"/>
  <c r="X1880" i="6"/>
  <c r="AO1880" i="6" s="1"/>
  <c r="S1428" i="6"/>
  <c r="AJ1428" i="6" s="1"/>
  <c r="V1206" i="6"/>
  <c r="AM1206" i="6" s="1"/>
  <c r="U1097" i="6"/>
  <c r="AL1097" i="6" s="1"/>
  <c r="V861" i="6"/>
  <c r="AM861" i="6" s="1"/>
  <c r="V622" i="6"/>
  <c r="AM622" i="6" s="1"/>
  <c r="W543" i="6"/>
  <c r="AN543" i="6" s="1"/>
  <c r="S59" i="6"/>
  <c r="AJ59" i="6" s="1"/>
  <c r="AF233" i="6"/>
  <c r="X279" i="6"/>
  <c r="AO279" i="6" s="1"/>
  <c r="V1555" i="6"/>
  <c r="AM1555" i="6" s="1"/>
  <c r="V374" i="6"/>
  <c r="AM374" i="6" s="1"/>
  <c r="W409" i="6"/>
  <c r="AN409" i="6" s="1"/>
  <c r="AE559" i="6"/>
  <c r="X40" i="6"/>
  <c r="AO40" i="6" s="1"/>
  <c r="AF40" i="6"/>
  <c r="V1022" i="6"/>
  <c r="AM1022" i="6" s="1"/>
  <c r="AF1164" i="6"/>
  <c r="V1615" i="6"/>
  <c r="AM1615" i="6" s="1"/>
  <c r="X1058" i="6"/>
  <c r="AO1058" i="6" s="1"/>
  <c r="V1177" i="6"/>
  <c r="AM1177" i="6" s="1"/>
  <c r="W1165" i="6"/>
  <c r="AN1165" i="6" s="1"/>
  <c r="X908" i="6"/>
  <c r="AO908" i="6" s="1"/>
  <c r="W1320" i="6"/>
  <c r="AN1320" i="6" s="1"/>
  <c r="S629" i="6"/>
  <c r="AJ629" i="6" s="1"/>
  <c r="S993" i="6"/>
  <c r="AJ993" i="6" s="1"/>
  <c r="S589" i="6"/>
  <c r="AJ589" i="6" s="1"/>
  <c r="S593" i="6"/>
  <c r="AJ593" i="6" s="1"/>
  <c r="V1583" i="6"/>
  <c r="AM1583" i="6" s="1"/>
  <c r="S703" i="6"/>
  <c r="AJ703" i="6" s="1"/>
  <c r="AG1776" i="6"/>
  <c r="X496" i="6"/>
  <c r="AO496" i="6" s="1"/>
  <c r="V51" i="6"/>
  <c r="AM51" i="6" s="1"/>
  <c r="X241" i="6"/>
  <c r="AO241" i="6" s="1"/>
  <c r="X216" i="6"/>
  <c r="AO216" i="6" s="1"/>
  <c r="S1360" i="6"/>
  <c r="AJ1360" i="6" s="1"/>
  <c r="V509" i="6"/>
  <c r="AM509" i="6" s="1"/>
  <c r="W412" i="6"/>
  <c r="AN412" i="6" s="1"/>
  <c r="V1110" i="6"/>
  <c r="AM1110" i="6" s="1"/>
  <c r="U519" i="6"/>
  <c r="AL519" i="6" s="1"/>
  <c r="S1479" i="6"/>
  <c r="AJ1479" i="6" s="1"/>
  <c r="U1357" i="6"/>
  <c r="AL1357" i="6" s="1"/>
  <c r="S1510" i="6"/>
  <c r="AJ1510" i="6" s="1"/>
  <c r="U449" i="6"/>
  <c r="AL449" i="6" s="1"/>
  <c r="U672" i="6"/>
  <c r="AL672" i="6" s="1"/>
  <c r="X621" i="6"/>
  <c r="AO621" i="6" s="1"/>
  <c r="X1867" i="6"/>
  <c r="AO1867" i="6" s="1"/>
  <c r="AD1749" i="6"/>
  <c r="U1749" i="6"/>
  <c r="AL1749" i="6" s="1"/>
  <c r="X232" i="6"/>
  <c r="AO232" i="6" s="1"/>
  <c r="U1573" i="6"/>
  <c r="AL1573" i="6" s="1"/>
  <c r="W1154" i="6"/>
  <c r="AN1154" i="6" s="1"/>
  <c r="V1479" i="6"/>
  <c r="AM1479" i="6" s="1"/>
  <c r="U266" i="6"/>
  <c r="AL266" i="6" s="1"/>
  <c r="V1594" i="6"/>
  <c r="AM1594" i="6" s="1"/>
  <c r="W351" i="6"/>
  <c r="AN351" i="6" s="1"/>
  <c r="X1174" i="6"/>
  <c r="AO1174" i="6" s="1"/>
  <c r="W536" i="6"/>
  <c r="AN536" i="6" s="1"/>
  <c r="W1830" i="6"/>
  <c r="AN1830" i="6" s="1"/>
  <c r="V198" i="6"/>
  <c r="AM198" i="6" s="1"/>
  <c r="W1633" i="6"/>
  <c r="AN1633" i="6" s="1"/>
  <c r="W1101" i="6"/>
  <c r="AN1101" i="6" s="1"/>
  <c r="AD1768" i="6"/>
  <c r="U1768" i="6"/>
  <c r="AL1768" i="6" s="1"/>
  <c r="V1307" i="6"/>
  <c r="AM1307" i="6" s="1"/>
  <c r="U1137" i="6"/>
  <c r="AL1137" i="6" s="1"/>
  <c r="V918" i="6"/>
  <c r="AM918" i="6" s="1"/>
  <c r="S422" i="6"/>
  <c r="AJ422" i="6" s="1"/>
  <c r="V397" i="6"/>
  <c r="AM397" i="6" s="1"/>
  <c r="U208" i="6"/>
  <c r="AL208" i="6" s="1"/>
  <c r="S861" i="6"/>
  <c r="AJ861" i="6" s="1"/>
  <c r="W1356" i="6"/>
  <c r="AN1356" i="6" s="1"/>
  <c r="U1497" i="6"/>
  <c r="AL1497" i="6" s="1"/>
  <c r="V419" i="6"/>
  <c r="AM419" i="6" s="1"/>
  <c r="X1643" i="6"/>
  <c r="AO1643" i="6" s="1"/>
  <c r="W284" i="6"/>
  <c r="AN284" i="6" s="1"/>
  <c r="U1606" i="6"/>
  <c r="AL1606" i="6" s="1"/>
  <c r="U1471" i="6"/>
  <c r="AL1471" i="6" s="1"/>
  <c r="U1327" i="6"/>
  <c r="AL1327" i="6" s="1"/>
  <c r="U83" i="6"/>
  <c r="AL83" i="6" s="1"/>
  <c r="V481" i="6"/>
  <c r="AM481" i="6" s="1"/>
  <c r="X926" i="6"/>
  <c r="AO926" i="6" s="1"/>
  <c r="S1613" i="6"/>
  <c r="AJ1613" i="6" s="1"/>
  <c r="X1504" i="6"/>
  <c r="AO1504" i="6" s="1"/>
  <c r="X434" i="6"/>
  <c r="AO434" i="6" s="1"/>
  <c r="W549" i="6"/>
  <c r="AN549" i="6" s="1"/>
  <c r="U418" i="6"/>
  <c r="AL418" i="6" s="1"/>
  <c r="W525" i="6"/>
  <c r="AN525" i="6" s="1"/>
  <c r="AE194" i="6"/>
  <c r="X223" i="6"/>
  <c r="AO223" i="6" s="1"/>
  <c r="AB1110" i="6"/>
  <c r="AE1257" i="6"/>
  <c r="AD1125" i="6"/>
  <c r="U631" i="6"/>
  <c r="AL631" i="6" s="1"/>
  <c r="U469" i="6"/>
  <c r="AL469" i="6" s="1"/>
  <c r="AD384" i="6"/>
  <c r="AE1157" i="6"/>
  <c r="AF865" i="6"/>
  <c r="AG146" i="6"/>
  <c r="AF593" i="6"/>
  <c r="W232" i="6"/>
  <c r="AN232" i="6" s="1"/>
  <c r="W435" i="6"/>
  <c r="AN435" i="6" s="1"/>
  <c r="AD81" i="6"/>
  <c r="AB39" i="6"/>
  <c r="AG479" i="6"/>
  <c r="AB777" i="6"/>
  <c r="AG712" i="6"/>
  <c r="AB68" i="6"/>
  <c r="U1786" i="6"/>
  <c r="AL1786" i="6" s="1"/>
  <c r="S645" i="6"/>
  <c r="AJ645" i="6" s="1"/>
  <c r="AB1205" i="6"/>
  <c r="AF1831" i="6"/>
  <c r="AG1625" i="6"/>
  <c r="AG1025" i="6"/>
  <c r="AB1216" i="6"/>
  <c r="AB928" i="6"/>
  <c r="AD54" i="6"/>
  <c r="AF1266" i="6"/>
  <c r="AE1440" i="6"/>
  <c r="AE864" i="6"/>
  <c r="U1704" i="6"/>
  <c r="AL1704" i="6" s="1"/>
  <c r="W1482" i="6"/>
  <c r="AN1482" i="6" s="1"/>
  <c r="X449" i="6"/>
  <c r="AO449" i="6" s="1"/>
  <c r="U534" i="6"/>
  <c r="AL534" i="6" s="1"/>
  <c r="W1353" i="6"/>
  <c r="AN1353" i="6" s="1"/>
  <c r="W1635" i="6"/>
  <c r="AN1635" i="6" s="1"/>
  <c r="U1746" i="6"/>
  <c r="AL1746" i="6" s="1"/>
  <c r="S1765" i="6"/>
  <c r="AJ1765" i="6" s="1"/>
  <c r="U461" i="6"/>
  <c r="AL461" i="6" s="1"/>
  <c r="V1337" i="6"/>
  <c r="AM1337" i="6" s="1"/>
  <c r="V270" i="6"/>
  <c r="AM270" i="6" s="1"/>
  <c r="W191" i="6"/>
  <c r="AN191" i="6" s="1"/>
  <c r="U530" i="6"/>
  <c r="AL530" i="6" s="1"/>
  <c r="W988" i="6"/>
  <c r="AN988" i="6" s="1"/>
  <c r="X1678" i="6"/>
  <c r="AO1678" i="6" s="1"/>
  <c r="U1495" i="6"/>
  <c r="AL1495" i="6" s="1"/>
  <c r="W33" i="6"/>
  <c r="AN33" i="6" s="1"/>
  <c r="W1534" i="6"/>
  <c r="AN1534" i="6" s="1"/>
  <c r="AG130" i="6"/>
  <c r="AD271" i="6"/>
  <c r="AE70" i="6"/>
  <c r="AG1544" i="6"/>
  <c r="AE1390" i="6"/>
  <c r="AE1649" i="6"/>
  <c r="AG1596" i="6"/>
  <c r="AG743" i="6"/>
  <c r="AE268" i="6"/>
  <c r="AG1609" i="6"/>
  <c r="AF112" i="6"/>
  <c r="AF841" i="6"/>
  <c r="AD1605" i="6"/>
  <c r="S514" i="6"/>
  <c r="AJ514" i="6" s="1"/>
  <c r="U1692" i="6"/>
  <c r="AL1692" i="6" s="1"/>
  <c r="W339" i="6"/>
  <c r="AN339" i="6" s="1"/>
  <c r="W1296" i="6"/>
  <c r="AN1296" i="6" s="1"/>
  <c r="AF1618" i="6"/>
  <c r="AE1267" i="6"/>
  <c r="AD1134" i="6"/>
  <c r="AE1387" i="6"/>
  <c r="AF1408" i="6"/>
  <c r="W1869" i="6"/>
  <c r="AN1869" i="6" s="1"/>
  <c r="V1285" i="6"/>
  <c r="AM1285" i="6" s="1"/>
  <c r="X1770" i="6"/>
  <c r="AO1770" i="6" s="1"/>
  <c r="X503" i="6"/>
  <c r="AO503" i="6" s="1"/>
  <c r="U1478" i="6"/>
  <c r="AL1478" i="6" s="1"/>
  <c r="V153" i="6"/>
  <c r="AM153" i="6" s="1"/>
  <c r="V1657" i="6"/>
  <c r="AM1657" i="6" s="1"/>
  <c r="W1430" i="6"/>
  <c r="AN1430" i="6" s="1"/>
  <c r="U850" i="6"/>
  <c r="AL850" i="6" s="1"/>
  <c r="X1267" i="6"/>
  <c r="AO1267" i="6" s="1"/>
  <c r="X253" i="6"/>
  <c r="AO253" i="6" s="1"/>
  <c r="W1567" i="6"/>
  <c r="AN1567" i="6" s="1"/>
  <c r="V628" i="6"/>
  <c r="AM628" i="6" s="1"/>
  <c r="X1505" i="6"/>
  <c r="AO1505" i="6" s="1"/>
  <c r="AD25" i="6"/>
  <c r="AF250" i="6"/>
  <c r="V1124" i="6"/>
  <c r="AM1124" i="6" s="1"/>
  <c r="W240" i="6"/>
  <c r="AN240" i="6" s="1"/>
  <c r="S1250" i="6"/>
  <c r="AJ1250" i="6" s="1"/>
  <c r="S1260" i="6"/>
  <c r="AJ1260" i="6" s="1"/>
  <c r="V1153" i="6"/>
  <c r="AM1153" i="6" s="1"/>
  <c r="V531" i="6"/>
  <c r="AM531" i="6" s="1"/>
  <c r="U1182" i="6"/>
  <c r="AL1182" i="6" s="1"/>
  <c r="U957" i="6"/>
  <c r="AL957" i="6" s="1"/>
  <c r="W388" i="6"/>
  <c r="AN388" i="6" s="1"/>
  <c r="U1180" i="6"/>
  <c r="AL1180" i="6" s="1"/>
  <c r="U1157" i="6"/>
  <c r="AL1157" i="6" s="1"/>
  <c r="X931" i="6"/>
  <c r="AO931" i="6" s="1"/>
  <c r="U325" i="6"/>
  <c r="AL325" i="6" s="1"/>
  <c r="S1227" i="6"/>
  <c r="AJ1227" i="6" s="1"/>
  <c r="U1283" i="6"/>
  <c r="AL1283" i="6" s="1"/>
  <c r="AD1283" i="6"/>
  <c r="W769" i="6"/>
  <c r="AN769" i="6" s="1"/>
  <c r="V1242" i="6"/>
  <c r="AM1242" i="6" s="1"/>
  <c r="X1787" i="6"/>
  <c r="AO1787" i="6" s="1"/>
  <c r="AG1787" i="6"/>
  <c r="W1509" i="6"/>
  <c r="AN1509" i="6" s="1"/>
  <c r="AF1509" i="6"/>
  <c r="AB1042" i="6"/>
  <c r="S1042" i="6"/>
  <c r="AJ1042" i="6" s="1"/>
  <c r="AF1571" i="6"/>
  <c r="AD222" i="6"/>
  <c r="AE266" i="6"/>
  <c r="AD367" i="6"/>
  <c r="AF731" i="6"/>
  <c r="V1159" i="6"/>
  <c r="AM1159" i="6" s="1"/>
  <c r="AE1159" i="6"/>
  <c r="AE355" i="6"/>
  <c r="V355" i="6"/>
  <c r="AM355" i="6" s="1"/>
  <c r="AD1811" i="6"/>
  <c r="U1811" i="6"/>
  <c r="AL1811" i="6" s="1"/>
  <c r="AB783" i="6"/>
  <c r="S783" i="6"/>
  <c r="AJ783" i="6" s="1"/>
  <c r="AF1391" i="6"/>
  <c r="W1391" i="6"/>
  <c r="AN1391" i="6" s="1"/>
  <c r="AB951" i="6"/>
  <c r="S951" i="6"/>
  <c r="AJ951" i="6" s="1"/>
  <c r="W1698" i="6"/>
  <c r="AN1698" i="6" s="1"/>
  <c r="AF1698" i="6"/>
  <c r="U1284" i="6"/>
  <c r="AL1284" i="6" s="1"/>
  <c r="AD1284" i="6"/>
  <c r="AG307" i="6"/>
  <c r="X307" i="6"/>
  <c r="AO307" i="6" s="1"/>
  <c r="W451" i="6"/>
  <c r="AN451" i="6" s="1"/>
  <c r="W1017" i="6"/>
  <c r="AN1017" i="6" s="1"/>
  <c r="U127" i="6"/>
  <c r="AL127" i="6" s="1"/>
  <c r="V415" i="6"/>
  <c r="AM415" i="6" s="1"/>
  <c r="X1177" i="6"/>
  <c r="AO1177" i="6" s="1"/>
  <c r="S1542" i="6"/>
  <c r="AJ1542" i="6" s="1"/>
  <c r="AF1847" i="6"/>
  <c r="W1847" i="6"/>
  <c r="AN1847" i="6" s="1"/>
  <c r="S1762" i="6"/>
  <c r="AJ1762" i="6" s="1"/>
  <c r="AF111" i="6"/>
  <c r="W111" i="6"/>
  <c r="AN111" i="6" s="1"/>
  <c r="X1379" i="6"/>
  <c r="AO1379" i="6" s="1"/>
  <c r="AE1516" i="6"/>
  <c r="V1516" i="6"/>
  <c r="AM1516" i="6" s="1"/>
  <c r="V86" i="6"/>
  <c r="AM86" i="6" s="1"/>
  <c r="AB1404" i="6"/>
  <c r="S1404" i="6"/>
  <c r="AJ1404" i="6" s="1"/>
  <c r="V155" i="6"/>
  <c r="AM155" i="6" s="1"/>
  <c r="AG731" i="6"/>
  <c r="X731" i="6"/>
  <c r="AO731" i="6" s="1"/>
  <c r="AB612" i="6"/>
  <c r="AD1717" i="6"/>
  <c r="AE780" i="6"/>
  <c r="AF875" i="6"/>
  <c r="AF1079" i="6"/>
  <c r="V134" i="6"/>
  <c r="AM134" i="6" s="1"/>
  <c r="AD304" i="6"/>
  <c r="W670" i="6"/>
  <c r="AN670" i="6" s="1"/>
  <c r="V640" i="6"/>
  <c r="AM640" i="6" s="1"/>
  <c r="S309" i="6"/>
  <c r="AJ309" i="6" s="1"/>
  <c r="X1083" i="6"/>
  <c r="AO1083" i="6" s="1"/>
  <c r="X1615" i="6"/>
  <c r="AO1615" i="6" s="1"/>
  <c r="W1184" i="6"/>
  <c r="AN1184" i="6" s="1"/>
  <c r="AB24" i="6"/>
  <c r="U17" i="6"/>
  <c r="AL17" i="6" s="1"/>
  <c r="S1004" i="6"/>
  <c r="AJ1004" i="6" s="1"/>
  <c r="AG688" i="6"/>
  <c r="W1462" i="6"/>
  <c r="AN1462" i="6" s="1"/>
  <c r="U1436" i="6"/>
  <c r="AL1436" i="6" s="1"/>
  <c r="W171" i="6"/>
  <c r="AN171" i="6" s="1"/>
  <c r="V1446" i="6"/>
  <c r="AM1446" i="6" s="1"/>
  <c r="X1345" i="6"/>
  <c r="AO1345" i="6" s="1"/>
  <c r="W276" i="6"/>
  <c r="AN276" i="6" s="1"/>
  <c r="X473" i="6"/>
  <c r="AO473" i="6" s="1"/>
  <c r="U1209" i="6"/>
  <c r="AL1209" i="6" s="1"/>
  <c r="V1716" i="6"/>
  <c r="AM1716" i="6" s="1"/>
  <c r="U1579" i="6"/>
  <c r="AL1579" i="6" s="1"/>
  <c r="X508" i="6"/>
  <c r="AO508" i="6" s="1"/>
  <c r="V958" i="6"/>
  <c r="AM958" i="6" s="1"/>
  <c r="V1796" i="6"/>
  <c r="AM1796" i="6" s="1"/>
  <c r="S867" i="6"/>
  <c r="AJ867" i="6" s="1"/>
  <c r="AB867" i="6"/>
  <c r="U689" i="6"/>
  <c r="AL689" i="6" s="1"/>
  <c r="V1705" i="6"/>
  <c r="AM1705" i="6" s="1"/>
  <c r="U1485" i="6"/>
  <c r="AL1485" i="6" s="1"/>
  <c r="AD1485" i="6"/>
  <c r="U285" i="6"/>
  <c r="AL285" i="6" s="1"/>
  <c r="W530" i="6"/>
  <c r="AN530" i="6" s="1"/>
  <c r="U1546" i="6"/>
  <c r="AL1546" i="6" s="1"/>
  <c r="X971" i="6"/>
  <c r="AO971" i="6" s="1"/>
  <c r="U1744" i="6"/>
  <c r="AL1744" i="6" s="1"/>
  <c r="V1865" i="6"/>
  <c r="AM1865" i="6" s="1"/>
  <c r="X1868" i="6"/>
  <c r="AO1868" i="6" s="1"/>
  <c r="AG1868" i="6"/>
  <c r="AB927" i="6"/>
  <c r="S927" i="6"/>
  <c r="AJ927" i="6" s="1"/>
  <c r="U167" i="6"/>
  <c r="AL167" i="6" s="1"/>
  <c r="AD167" i="6"/>
  <c r="U1544" i="6"/>
  <c r="AL1544" i="6" s="1"/>
  <c r="X561" i="6"/>
  <c r="AO561" i="6" s="1"/>
  <c r="X469" i="6"/>
  <c r="AO469" i="6" s="1"/>
  <c r="S1287" i="6"/>
  <c r="AJ1287" i="6" s="1"/>
  <c r="V127" i="6"/>
  <c r="AM127" i="6" s="1"/>
  <c r="W1645" i="6"/>
  <c r="AN1645" i="6" s="1"/>
  <c r="V1049" i="6"/>
  <c r="AM1049" i="6" s="1"/>
  <c r="U459" i="6"/>
  <c r="AL459" i="6" s="1"/>
  <c r="U992" i="6"/>
  <c r="AL992" i="6" s="1"/>
  <c r="V1534" i="6"/>
  <c r="AM1534" i="6" s="1"/>
  <c r="X1319" i="6"/>
  <c r="AO1319" i="6" s="1"/>
  <c r="X1364" i="6"/>
  <c r="AO1364" i="6" s="1"/>
  <c r="U357" i="6"/>
  <c r="AL357" i="6" s="1"/>
  <c r="X1563" i="6"/>
  <c r="AO1563" i="6" s="1"/>
  <c r="U1777" i="6"/>
  <c r="AL1777" i="6" s="1"/>
  <c r="X1624" i="6"/>
  <c r="AO1624" i="6" s="1"/>
  <c r="W550" i="6"/>
  <c r="AN550" i="6" s="1"/>
  <c r="W1719" i="6"/>
  <c r="AN1719" i="6" s="1"/>
  <c r="W941" i="6"/>
  <c r="AN941" i="6" s="1"/>
  <c r="V421" i="6"/>
  <c r="AM421" i="6" s="1"/>
  <c r="AB267" i="6"/>
  <c r="S267" i="6"/>
  <c r="AJ267" i="6" s="1"/>
  <c r="AB316" i="6"/>
  <c r="S316" i="6"/>
  <c r="AJ316" i="6" s="1"/>
  <c r="AG1597" i="6"/>
  <c r="X1597" i="6"/>
  <c r="AO1597" i="6" s="1"/>
  <c r="AF1418" i="6"/>
  <c r="AG1559" i="6"/>
  <c r="AD1720" i="6"/>
  <c r="X347" i="6"/>
  <c r="AO347" i="6" s="1"/>
  <c r="AB776" i="6"/>
  <c r="S491" i="6"/>
  <c r="AJ491" i="6" s="1"/>
  <c r="S1242" i="6"/>
  <c r="AJ1242" i="6" s="1"/>
  <c r="V1279" i="6"/>
  <c r="AM1279" i="6" s="1"/>
  <c r="S752" i="6"/>
  <c r="AJ752" i="6" s="1"/>
  <c r="U993" i="6"/>
  <c r="AL993" i="6" s="1"/>
  <c r="W622" i="6"/>
  <c r="AN622" i="6" s="1"/>
  <c r="AB75" i="6"/>
  <c r="AD1668" i="6"/>
  <c r="U1668" i="6"/>
  <c r="AL1668" i="6" s="1"/>
  <c r="S1211" i="6"/>
  <c r="AJ1211" i="6" s="1"/>
  <c r="AG1856" i="6"/>
  <c r="X1856" i="6"/>
  <c r="AO1856" i="6" s="1"/>
  <c r="S693" i="6"/>
  <c r="AJ693" i="6" s="1"/>
  <c r="AB693" i="6"/>
  <c r="W1314" i="6"/>
  <c r="AN1314" i="6" s="1"/>
  <c r="AF1314" i="6"/>
  <c r="W1323" i="6"/>
  <c r="AN1323" i="6" s="1"/>
  <c r="AF1323" i="6"/>
  <c r="S219" i="6"/>
  <c r="AJ219" i="6" s="1"/>
  <c r="AB219" i="6"/>
  <c r="X486" i="6"/>
  <c r="AO486" i="6" s="1"/>
  <c r="AG486" i="6"/>
  <c r="S175" i="6"/>
  <c r="AJ175" i="6" s="1"/>
  <c r="AB175" i="6"/>
  <c r="W1703" i="6"/>
  <c r="AN1703" i="6" s="1"/>
  <c r="AF1703" i="6"/>
  <c r="U1561" i="6"/>
  <c r="AL1561" i="6" s="1"/>
  <c r="AD1561" i="6"/>
  <c r="AE443" i="6"/>
  <c r="V443" i="6"/>
  <c r="AM443" i="6" s="1"/>
  <c r="V1250" i="6"/>
  <c r="AM1250" i="6" s="1"/>
  <c r="AE1250" i="6"/>
  <c r="AG795" i="6"/>
  <c r="X795" i="6"/>
  <c r="AO795" i="6" s="1"/>
  <c r="AE108" i="6"/>
  <c r="AD802" i="6"/>
  <c r="AE845" i="6"/>
  <c r="AD347" i="6"/>
  <c r="W1560" i="6"/>
  <c r="AN1560" i="6" s="1"/>
  <c r="X1090" i="6"/>
  <c r="AO1090" i="6" s="1"/>
  <c r="S802" i="6"/>
  <c r="AJ802" i="6" s="1"/>
  <c r="AG854" i="6"/>
  <c r="X854" i="6"/>
  <c r="AO854" i="6" s="1"/>
  <c r="AG64" i="6"/>
  <c r="X64" i="6"/>
  <c r="AO64" i="6" s="1"/>
  <c r="AG153" i="6"/>
  <c r="X153" i="6"/>
  <c r="AO153" i="6" s="1"/>
  <c r="AE1797" i="6"/>
  <c r="V1797" i="6"/>
  <c r="AM1797" i="6" s="1"/>
  <c r="AG1870" i="6"/>
  <c r="X1870" i="6"/>
  <c r="AO1870" i="6" s="1"/>
  <c r="AG543" i="6"/>
  <c r="X543" i="6"/>
  <c r="AO543" i="6" s="1"/>
  <c r="V1603" i="6"/>
  <c r="AM1603" i="6" s="1"/>
  <c r="W1816" i="6"/>
  <c r="AN1816" i="6" s="1"/>
  <c r="W146" i="6"/>
  <c r="AN146" i="6" s="1"/>
  <c r="W1497" i="6"/>
  <c r="AN1497" i="6" s="1"/>
  <c r="X1141" i="6"/>
  <c r="AO1141" i="6" s="1"/>
  <c r="S742" i="6"/>
  <c r="AJ742" i="6" s="1"/>
  <c r="U1556" i="6"/>
  <c r="AL1556" i="6" s="1"/>
  <c r="S1213" i="6"/>
  <c r="AJ1213" i="6" s="1"/>
  <c r="U526" i="6"/>
  <c r="AL526" i="6" s="1"/>
  <c r="AD526" i="6"/>
  <c r="AD212" i="6"/>
  <c r="U212" i="6"/>
  <c r="AL212" i="6" s="1"/>
  <c r="W292" i="6"/>
  <c r="AN292" i="6" s="1"/>
  <c r="AE978" i="6"/>
  <c r="V978" i="6"/>
  <c r="AM978" i="6" s="1"/>
  <c r="W548" i="6"/>
  <c r="AN548" i="6" s="1"/>
  <c r="AE940" i="6"/>
  <c r="V940" i="6"/>
  <c r="AM940" i="6" s="1"/>
  <c r="AD1609" i="6"/>
  <c r="Y1258" i="6"/>
  <c r="AP1258" i="6" s="1"/>
  <c r="AH1258" i="6"/>
  <c r="U845" i="6"/>
  <c r="AL845" i="6" s="1"/>
  <c r="W508" i="6"/>
  <c r="AN508" i="6" s="1"/>
  <c r="V1609" i="6"/>
  <c r="AM1609" i="6" s="1"/>
  <c r="S584" i="6"/>
  <c r="AJ584" i="6" s="1"/>
  <c r="AB506" i="6"/>
  <c r="U1055" i="6"/>
  <c r="AL1055" i="6" s="1"/>
  <c r="U317" i="6"/>
  <c r="AL317" i="6" s="1"/>
  <c r="U1164" i="6"/>
  <c r="AL1164" i="6" s="1"/>
  <c r="W1510" i="6"/>
  <c r="AN1510" i="6" s="1"/>
  <c r="X477" i="6"/>
  <c r="AO477" i="6" s="1"/>
  <c r="AG477" i="6"/>
  <c r="X878" i="6"/>
  <c r="AO878" i="6" s="1"/>
  <c r="W1086" i="6"/>
  <c r="AN1086" i="6" s="1"/>
  <c r="AF1086" i="6"/>
  <c r="W1563" i="6"/>
  <c r="AN1563" i="6" s="1"/>
  <c r="V1662" i="6"/>
  <c r="AM1662" i="6" s="1"/>
  <c r="U614" i="6"/>
  <c r="AL614" i="6" s="1"/>
  <c r="W821" i="6"/>
  <c r="AN821" i="6" s="1"/>
  <c r="AE160" i="6"/>
  <c r="V160" i="6"/>
  <c r="AM160" i="6" s="1"/>
  <c r="AD34" i="6"/>
  <c r="U34" i="6"/>
  <c r="AL34" i="6" s="1"/>
  <c r="V660" i="6"/>
  <c r="AM660" i="6" s="1"/>
  <c r="AE660" i="6"/>
  <c r="X1022" i="6"/>
  <c r="AO1022" i="6" s="1"/>
  <c r="AG1022" i="6"/>
  <c r="W1183" i="6"/>
  <c r="AN1183" i="6" s="1"/>
  <c r="V1623" i="6"/>
  <c r="AM1623" i="6" s="1"/>
  <c r="AE1623" i="6"/>
  <c r="AF1400" i="6"/>
  <c r="W1400" i="6"/>
  <c r="AN1400" i="6" s="1"/>
  <c r="AF1125" i="6"/>
  <c r="W1125" i="6"/>
  <c r="AN1125" i="6" s="1"/>
  <c r="W1002" i="6"/>
  <c r="AN1002" i="6" s="1"/>
  <c r="U74" i="6"/>
  <c r="AL74" i="6" s="1"/>
  <c r="AD74" i="6"/>
  <c r="S1295" i="6"/>
  <c r="AJ1295" i="6" s="1"/>
  <c r="AB1295" i="6"/>
  <c r="V1241" i="6"/>
  <c r="AM1241" i="6" s="1"/>
  <c r="AE1241" i="6"/>
  <c r="V1546" i="6"/>
  <c r="AM1546" i="6" s="1"/>
  <c r="AD1918" i="6"/>
  <c r="U1918" i="6"/>
  <c r="AL1918" i="6" s="1"/>
  <c r="AB1892" i="6"/>
  <c r="S1892" i="6"/>
  <c r="AJ1892" i="6" s="1"/>
  <c r="AG1567" i="6"/>
  <c r="V915" i="6"/>
  <c r="AM915" i="6" s="1"/>
  <c r="AF20" i="6"/>
  <c r="U849" i="6"/>
  <c r="AL849" i="6" s="1"/>
  <c r="AB367" i="6"/>
  <c r="AE617" i="6"/>
  <c r="V620" i="6"/>
  <c r="AM620" i="6" s="1"/>
  <c r="AG252" i="6"/>
  <c r="U227" i="6"/>
  <c r="AL227" i="6" s="1"/>
  <c r="AF195" i="6"/>
  <c r="V1513" i="6"/>
  <c r="AM1513" i="6" s="1"/>
  <c r="AE774" i="6"/>
  <c r="X1385" i="6"/>
  <c r="AO1385" i="6" s="1"/>
  <c r="AF1330" i="6"/>
  <c r="W1726" i="6"/>
  <c r="AN1726" i="6" s="1"/>
  <c r="AG547" i="6"/>
  <c r="X222" i="6"/>
  <c r="AO222" i="6" s="1"/>
  <c r="AE276" i="6"/>
  <c r="W1763" i="6"/>
  <c r="AN1763" i="6" s="1"/>
  <c r="AG1072" i="6"/>
  <c r="U931" i="6"/>
  <c r="AL931" i="6" s="1"/>
  <c r="AF1803" i="6"/>
  <c r="X921" i="6"/>
  <c r="AO921" i="6" s="1"/>
  <c r="AG1049" i="6"/>
  <c r="S108" i="6"/>
  <c r="AJ108" i="6" s="1"/>
  <c r="AD658" i="6"/>
  <c r="U445" i="6"/>
  <c r="AL445" i="6" s="1"/>
  <c r="AD350" i="6"/>
  <c r="W1265" i="6"/>
  <c r="AN1265" i="6" s="1"/>
  <c r="AG896" i="6"/>
  <c r="W552" i="6"/>
  <c r="AN552" i="6" s="1"/>
  <c r="AD1086" i="6"/>
  <c r="V827" i="6"/>
  <c r="AM827" i="6" s="1"/>
  <c r="AE609" i="6"/>
  <c r="X387" i="6"/>
  <c r="AO387" i="6" s="1"/>
  <c r="AD1174" i="6"/>
  <c r="V97" i="6"/>
  <c r="AM97" i="6" s="1"/>
  <c r="AD702" i="6"/>
  <c r="V60" i="6"/>
  <c r="AM60" i="6" s="1"/>
  <c r="AF1038" i="6"/>
  <c r="U983" i="6"/>
  <c r="AL983" i="6" s="1"/>
  <c r="AD1075" i="6"/>
  <c r="U690" i="6"/>
  <c r="AL690" i="6" s="1"/>
  <c r="AB1165" i="6"/>
  <c r="X1005" i="6"/>
  <c r="AO1005" i="6" s="1"/>
  <c r="AD999" i="6"/>
  <c r="AG154" i="6"/>
  <c r="AG367" i="6"/>
  <c r="AD1559" i="6"/>
  <c r="AF990" i="6"/>
  <c r="V873" i="6"/>
  <c r="AM873" i="6" s="1"/>
  <c r="AB440" i="6"/>
  <c r="AE1263" i="6"/>
  <c r="U194" i="6"/>
  <c r="AL194" i="6" s="1"/>
  <c r="AD194" i="6"/>
  <c r="AD19" i="6"/>
  <c r="U19" i="6"/>
  <c r="AL19" i="6" s="1"/>
  <c r="V1356" i="6"/>
  <c r="AM1356" i="6" s="1"/>
  <c r="AE1356" i="6"/>
  <c r="AF302" i="6"/>
  <c r="W302" i="6"/>
  <c r="AN302" i="6" s="1"/>
  <c r="W546" i="6"/>
  <c r="AN546" i="6" s="1"/>
  <c r="AE882" i="6"/>
  <c r="V882" i="6"/>
  <c r="AM882" i="6" s="1"/>
  <c r="V1432" i="6"/>
  <c r="AM1432" i="6" s="1"/>
  <c r="AE1432" i="6"/>
  <c r="V1209" i="6"/>
  <c r="AM1209" i="6" s="1"/>
  <c r="W11" i="6"/>
  <c r="AN11" i="6" s="1"/>
  <c r="AF11" i="6"/>
  <c r="U294" i="6"/>
  <c r="AL294" i="6" s="1"/>
  <c r="AD294" i="6"/>
  <c r="W730" i="6"/>
  <c r="AN730" i="6" s="1"/>
  <c r="V569" i="6"/>
  <c r="AM569" i="6" s="1"/>
  <c r="AF373" i="6"/>
  <c r="U1344" i="6"/>
  <c r="AL1344" i="6" s="1"/>
  <c r="X317" i="6"/>
  <c r="AO317" i="6" s="1"/>
  <c r="W1898" i="6"/>
  <c r="AN1898" i="6" s="1"/>
  <c r="X1170" i="6"/>
  <c r="AO1170" i="6" s="1"/>
  <c r="AG141" i="6"/>
  <c r="AE384" i="6"/>
  <c r="AG134" i="6"/>
  <c r="V1087" i="6"/>
  <c r="AM1087" i="6" s="1"/>
  <c r="W1450" i="6"/>
  <c r="AN1450" i="6" s="1"/>
  <c r="AD348" i="6"/>
  <c r="V280" i="6"/>
  <c r="AM280" i="6" s="1"/>
  <c r="AD1881" i="6"/>
  <c r="AB1885" i="6"/>
  <c r="AD2023" i="6" l="1"/>
  <c r="R2023" i="6"/>
  <c r="E15" i="10"/>
  <c r="F17" i="10"/>
  <c r="E14" i="10"/>
  <c r="AD2024" i="6"/>
  <c r="U2024" i="6"/>
  <c r="F14" i="10"/>
  <c r="AL2023" i="6"/>
  <c r="AL2024" i="6"/>
  <c r="AM2023" i="6"/>
  <c r="F15" i="10"/>
  <c r="AM2024" i="6"/>
  <c r="V2023" i="6"/>
  <c r="AO2023" i="6"/>
  <c r="AO2024" i="6"/>
  <c r="W2023" i="6"/>
  <c r="AN2023" i="6"/>
  <c r="AN2024" i="6"/>
  <c r="F16" i="10"/>
  <c r="AE2024" i="6"/>
  <c r="E10" i="10"/>
  <c r="AB2024" i="6"/>
  <c r="AB2023" i="6"/>
  <c r="F10" i="10"/>
  <c r="AJ2024" i="6"/>
  <c r="AJ2023" i="6"/>
  <c r="AI221" i="6"/>
  <c r="AI1376" i="6"/>
  <c r="AI555" i="6"/>
  <c r="AI1118" i="6"/>
  <c r="AI1029" i="6"/>
  <c r="AI246" i="6"/>
  <c r="AI1610" i="6"/>
  <c r="AI724" i="6"/>
  <c r="AI1804" i="6"/>
  <c r="AI195" i="6"/>
  <c r="AI1175" i="6"/>
  <c r="AI944" i="6"/>
  <c r="AI501" i="6"/>
  <c r="AI226" i="6"/>
  <c r="AI359" i="6"/>
  <c r="AI1910" i="6"/>
  <c r="AI1474" i="6"/>
  <c r="AI135" i="6"/>
  <c r="AI319" i="6"/>
  <c r="AI327" i="6"/>
  <c r="AI518" i="6"/>
  <c r="AI1302" i="6"/>
  <c r="AI943" i="6"/>
  <c r="AI1476" i="6"/>
  <c r="AI174" i="6"/>
  <c r="AI786" i="6"/>
  <c r="AI546" i="6"/>
  <c r="AI1011" i="6"/>
  <c r="AI1064" i="6"/>
  <c r="AI138" i="6"/>
  <c r="AI1525" i="6"/>
  <c r="AI1673" i="6"/>
  <c r="AI1436" i="6"/>
  <c r="AI1830" i="6"/>
  <c r="AI275" i="6"/>
  <c r="AI397" i="6"/>
  <c r="AI104" i="6"/>
  <c r="AI467" i="6"/>
  <c r="AI351" i="6"/>
  <c r="AI1714" i="6"/>
  <c r="AI170" i="6"/>
  <c r="AI216" i="6"/>
  <c r="AI1559" i="6"/>
  <c r="AI1293" i="6"/>
  <c r="AI1534" i="6"/>
  <c r="AI1090" i="6"/>
  <c r="AI908" i="6"/>
  <c r="AI981" i="6"/>
  <c r="AI1766" i="6"/>
  <c r="AI552" i="6"/>
  <c r="AI1183" i="6"/>
  <c r="AI346" i="6"/>
  <c r="AI972" i="6"/>
  <c r="AI1555" i="6"/>
  <c r="AI1451" i="6"/>
  <c r="AI1326" i="6"/>
  <c r="AI316" i="6"/>
  <c r="AI114" i="6"/>
  <c r="AI1736" i="6"/>
  <c r="AI727" i="6"/>
  <c r="AI556" i="6"/>
  <c r="AI1471" i="6"/>
  <c r="AI1621" i="6"/>
  <c r="AI803" i="6"/>
  <c r="AI681" i="6"/>
  <c r="AI1540" i="6"/>
  <c r="AI1290" i="6"/>
  <c r="AI1027" i="6"/>
  <c r="AI992" i="6"/>
  <c r="AI527" i="6"/>
  <c r="AI753" i="6"/>
  <c r="AI772" i="6"/>
  <c r="AI1393" i="6"/>
  <c r="AI802" i="6"/>
  <c r="AI604" i="6"/>
  <c r="AI1850" i="6"/>
  <c r="AI213" i="6"/>
  <c r="AI1773" i="6"/>
  <c r="AI1638" i="6"/>
  <c r="AI344" i="6"/>
  <c r="AI36" i="6"/>
  <c r="AI1070" i="6"/>
  <c r="AI1182" i="6"/>
  <c r="AI1881" i="6"/>
  <c r="AI1426" i="6"/>
  <c r="AI69" i="6"/>
  <c r="AI1906" i="6"/>
  <c r="AI581" i="6"/>
  <c r="AI1897" i="6"/>
  <c r="AI25" i="6"/>
  <c r="AI1799" i="6"/>
  <c r="AI1364" i="6"/>
  <c r="AI743" i="6"/>
  <c r="AI922" i="6"/>
  <c r="AI459" i="6"/>
  <c r="AI1905" i="6"/>
  <c r="AI1706" i="6"/>
  <c r="AI325" i="6"/>
  <c r="AI1378" i="6"/>
  <c r="AI994" i="6"/>
  <c r="AI1899" i="6"/>
  <c r="AI379" i="6"/>
  <c r="AI119" i="6"/>
  <c r="AI381" i="6"/>
  <c r="AI607" i="6"/>
  <c r="AI1228" i="6"/>
  <c r="AC1590" i="6"/>
  <c r="T1590" i="6"/>
  <c r="AK1590" i="6" s="1"/>
  <c r="AC1385" i="6"/>
  <c r="T1385" i="6"/>
  <c r="T317" i="6"/>
  <c r="AC317" i="6"/>
  <c r="AC1020" i="6"/>
  <c r="T1020" i="6"/>
  <c r="AC1191" i="6"/>
  <c r="T1191" i="6"/>
  <c r="AC100" i="6"/>
  <c r="T100" i="6"/>
  <c r="AC1726" i="6"/>
  <c r="T1726" i="6"/>
  <c r="AC1701" i="6"/>
  <c r="T1701" i="6"/>
  <c r="AI1867" i="6"/>
  <c r="AI902" i="6"/>
  <c r="AI873" i="6"/>
  <c r="AI317" i="6"/>
  <c r="AQ823" i="6"/>
  <c r="AI708" i="6"/>
  <c r="AC1854" i="6"/>
  <c r="T1854" i="6"/>
  <c r="T1909" i="6"/>
  <c r="AK1909" i="6" s="1"/>
  <c r="AC1909" i="6"/>
  <c r="AI677" i="6"/>
  <c r="T966" i="6"/>
  <c r="AC966" i="6"/>
  <c r="AC1122" i="6"/>
  <c r="T1122" i="6"/>
  <c r="AK1122" i="6" s="1"/>
  <c r="AC312" i="6"/>
  <c r="T312" i="6"/>
  <c r="AC576" i="6"/>
  <c r="T576" i="6"/>
  <c r="AC1942" i="6"/>
  <c r="T1942" i="6"/>
  <c r="AC51" i="6"/>
  <c r="T51" i="6"/>
  <c r="AC1152" i="6"/>
  <c r="T1152" i="6"/>
  <c r="AC995" i="6"/>
  <c r="T995" i="6"/>
  <c r="AC523" i="6"/>
  <c r="T523" i="6"/>
  <c r="AC454" i="6"/>
  <c r="T454" i="6"/>
  <c r="AC487" i="6"/>
  <c r="T487" i="6"/>
  <c r="AC1686" i="6"/>
  <c r="T1686" i="6"/>
  <c r="AC1481" i="6"/>
  <c r="T1481" i="6"/>
  <c r="AC434" i="6"/>
  <c r="T434" i="6"/>
  <c r="AC1832" i="6"/>
  <c r="T1832" i="6"/>
  <c r="AC1167" i="6"/>
  <c r="T1167" i="6"/>
  <c r="T1516" i="6"/>
  <c r="AC1516" i="6"/>
  <c r="AC800" i="6"/>
  <c r="T800" i="6"/>
  <c r="T737" i="6"/>
  <c r="AC737" i="6"/>
  <c r="T1611" i="6"/>
  <c r="AC1611" i="6"/>
  <c r="AI969" i="6"/>
  <c r="AI484" i="6"/>
  <c r="AI187" i="6"/>
  <c r="AI1909" i="6"/>
  <c r="AI1672" i="6"/>
  <c r="AC1908" i="6"/>
  <c r="T1908" i="6"/>
  <c r="AI1137" i="6"/>
  <c r="AI1627" i="6"/>
  <c r="AC1223" i="6"/>
  <c r="T1223" i="6"/>
  <c r="T63" i="6"/>
  <c r="AC63" i="6"/>
  <c r="AI608" i="6"/>
  <c r="T648" i="6"/>
  <c r="AC648" i="6"/>
  <c r="AI1043" i="6"/>
  <c r="AI40" i="6"/>
  <c r="AI1005" i="6"/>
  <c r="AI1286" i="6"/>
  <c r="AC633" i="6"/>
  <c r="T633" i="6"/>
  <c r="AC598" i="6"/>
  <c r="T598" i="6"/>
  <c r="T593" i="6"/>
  <c r="AC593" i="6"/>
  <c r="AC891" i="6"/>
  <c r="T891" i="6"/>
  <c r="AC722" i="6"/>
  <c r="T722" i="6"/>
  <c r="AC1390" i="6"/>
  <c r="T1390" i="6"/>
  <c r="AC62" i="6"/>
  <c r="T62" i="6"/>
  <c r="T1492" i="6"/>
  <c r="AC1492" i="6"/>
  <c r="AC1413" i="6"/>
  <c r="T1413" i="6"/>
  <c r="AC594" i="6"/>
  <c r="T594" i="6"/>
  <c r="AC1301" i="6"/>
  <c r="T1301" i="6"/>
  <c r="T1346" i="6"/>
  <c r="AC1346" i="6"/>
  <c r="T456" i="6"/>
  <c r="AC456" i="6"/>
  <c r="AC1775" i="6"/>
  <c r="T1775" i="6"/>
  <c r="T1264" i="6"/>
  <c r="AC1264" i="6"/>
  <c r="AC268" i="6"/>
  <c r="T268" i="6"/>
  <c r="AC360" i="6"/>
  <c r="T360" i="6"/>
  <c r="T1087" i="6"/>
  <c r="AC1087" i="6"/>
  <c r="AC444" i="6"/>
  <c r="T444" i="6"/>
  <c r="T202" i="6"/>
  <c r="AC202" i="6"/>
  <c r="T960" i="6"/>
  <c r="AC960" i="6"/>
  <c r="T1593" i="6"/>
  <c r="AK1593" i="6" s="1"/>
  <c r="AC1593" i="6"/>
  <c r="T570" i="6"/>
  <c r="AC570" i="6"/>
  <c r="AI1437" i="6"/>
  <c r="AI1190" i="6"/>
  <c r="AI1144" i="6"/>
  <c r="AI1268" i="6"/>
  <c r="AI142" i="6"/>
  <c r="AI105" i="6"/>
  <c r="AI1904" i="6"/>
  <c r="AI1318" i="6"/>
  <c r="AI271" i="6"/>
  <c r="AI1457" i="6"/>
  <c r="AI1650" i="6"/>
  <c r="AI1639" i="6"/>
  <c r="AI538" i="6"/>
  <c r="AI74" i="6"/>
  <c r="AI37" i="6"/>
  <c r="AC22" i="6"/>
  <c r="T22" i="6"/>
  <c r="AC1202" i="6"/>
  <c r="T1202" i="6"/>
  <c r="AI396" i="6"/>
  <c r="AC1034" i="6"/>
  <c r="T1034" i="6"/>
  <c r="T1579" i="6"/>
  <c r="AK1579" i="6" s="1"/>
  <c r="AC1579" i="6"/>
  <c r="T144" i="6"/>
  <c r="AC144" i="6"/>
  <c r="T835" i="6"/>
  <c r="AC835" i="6"/>
  <c r="AC1010" i="6"/>
  <c r="T1010" i="6"/>
  <c r="AC1648" i="6"/>
  <c r="T1648" i="6"/>
  <c r="AC1700" i="6"/>
  <c r="T1700" i="6"/>
  <c r="T1885" i="6"/>
  <c r="AK1885" i="6" s="1"/>
  <c r="AC1885" i="6"/>
  <c r="T167" i="6"/>
  <c r="AC167" i="6"/>
  <c r="AC140" i="6"/>
  <c r="T140" i="6"/>
  <c r="T1755" i="6"/>
  <c r="AC1755" i="6"/>
  <c r="T1489" i="6"/>
  <c r="AK1489" i="6" s="1"/>
  <c r="AC1489" i="6"/>
  <c r="AC1032" i="6"/>
  <c r="T1032" i="6"/>
  <c r="T28" i="6"/>
  <c r="AC28" i="6"/>
  <c r="T607" i="6"/>
  <c r="AK607" i="6" s="1"/>
  <c r="AC607" i="6"/>
  <c r="T573" i="6"/>
  <c r="AC573" i="6"/>
  <c r="AC793" i="6"/>
  <c r="T793" i="6"/>
  <c r="AK793" i="6" s="1"/>
  <c r="T1062" i="6"/>
  <c r="AC1062" i="6"/>
  <c r="T777" i="6"/>
  <c r="AK777" i="6" s="1"/>
  <c r="AC777" i="6"/>
  <c r="T780" i="6"/>
  <c r="AC780" i="6"/>
  <c r="T1451" i="6"/>
  <c r="AK1451" i="6" s="1"/>
  <c r="AC1451" i="6"/>
  <c r="AC318" i="6"/>
  <c r="T318" i="6"/>
  <c r="AC663" i="6"/>
  <c r="T663" i="6"/>
  <c r="T193" i="6"/>
  <c r="AC193" i="6"/>
  <c r="AC1792" i="6"/>
  <c r="T1792" i="6"/>
  <c r="AC1545" i="6"/>
  <c r="T1545" i="6"/>
  <c r="AI565" i="6"/>
  <c r="AC1321" i="6"/>
  <c r="T1321" i="6"/>
  <c r="AC1571" i="6"/>
  <c r="T1571" i="6"/>
  <c r="AI587" i="6"/>
  <c r="AI150" i="6"/>
  <c r="AI1107" i="6"/>
  <c r="AI951" i="6"/>
  <c r="AI1634" i="6"/>
  <c r="AI1343" i="6"/>
  <c r="AI787" i="6"/>
  <c r="AI985" i="6"/>
  <c r="AI1060" i="6"/>
  <c r="Z777" i="6"/>
  <c r="AI777" i="6"/>
  <c r="AI1319" i="6"/>
  <c r="AI1737" i="6"/>
  <c r="AI863" i="6"/>
  <c r="AI1647" i="6"/>
  <c r="AI514" i="6"/>
  <c r="T1978" i="6"/>
  <c r="AC1978" i="6"/>
  <c r="AI1794" i="6"/>
  <c r="AC230" i="6"/>
  <c r="T230" i="6"/>
  <c r="AC516" i="6"/>
  <c r="T516" i="6"/>
  <c r="AI1613" i="6"/>
  <c r="T215" i="6"/>
  <c r="AC215" i="6"/>
  <c r="AI1624" i="6"/>
  <c r="AC1134" i="6"/>
  <c r="T1134" i="6"/>
  <c r="AK1134" i="6" s="1"/>
  <c r="AI1188" i="6"/>
  <c r="AI43" i="6"/>
  <c r="AI1387" i="6"/>
  <c r="AI292" i="6"/>
  <c r="AC1232" i="6"/>
  <c r="T1232" i="6"/>
  <c r="AK1232" i="6" s="1"/>
  <c r="AI1862" i="6"/>
  <c r="AI1168" i="6"/>
  <c r="AI127" i="6"/>
  <c r="AC719" i="6"/>
  <c r="T719" i="6"/>
  <c r="AC79" i="6"/>
  <c r="T79" i="6"/>
  <c r="AK79" i="6" s="1"/>
  <c r="AI56" i="6"/>
  <c r="AC1011" i="6"/>
  <c r="T1011" i="6"/>
  <c r="AK1011" i="6" s="1"/>
  <c r="AC95" i="6"/>
  <c r="T95" i="6"/>
  <c r="AC1936" i="6"/>
  <c r="T1936" i="6"/>
  <c r="AC860" i="6"/>
  <c r="T860" i="6"/>
  <c r="AK860" i="6" s="1"/>
  <c r="AC1739" i="6"/>
  <c r="T1739" i="6"/>
  <c r="AC581" i="6"/>
  <c r="T581" i="6"/>
  <c r="AK581" i="6" s="1"/>
  <c r="AI1199" i="6"/>
  <c r="AI148" i="6"/>
  <c r="AC156" i="6"/>
  <c r="T156" i="6"/>
  <c r="AK156" i="6" s="1"/>
  <c r="AI247" i="6"/>
  <c r="AC1642" i="6"/>
  <c r="T1642" i="6"/>
  <c r="AK1642" i="6" s="1"/>
  <c r="AI1425" i="6"/>
  <c r="AI1095" i="6"/>
  <c r="AC831" i="6"/>
  <c r="T831" i="6"/>
  <c r="AC626" i="6"/>
  <c r="T626" i="6"/>
  <c r="AC1522" i="6"/>
  <c r="T1522" i="6"/>
  <c r="AC363" i="6"/>
  <c r="T363" i="6"/>
  <c r="AK363" i="6" s="1"/>
  <c r="AC1610" i="6"/>
  <c r="T1610" i="6"/>
  <c r="AK1610" i="6" s="1"/>
  <c r="AC2002" i="6"/>
  <c r="T2002" i="6"/>
  <c r="AC440" i="6"/>
  <c r="T440" i="6"/>
  <c r="AC1874" i="6"/>
  <c r="T1874" i="6"/>
  <c r="AC38" i="6"/>
  <c r="T38" i="6"/>
  <c r="AC1953" i="6"/>
  <c r="T1953" i="6"/>
  <c r="AC809" i="6"/>
  <c r="T809" i="6"/>
  <c r="AC1511" i="6"/>
  <c r="T1511" i="6"/>
  <c r="AC701" i="6"/>
  <c r="T701" i="6"/>
  <c r="AC1989" i="6"/>
  <c r="T1989" i="6"/>
  <c r="AC330" i="6"/>
  <c r="T330" i="6"/>
  <c r="AC449" i="6"/>
  <c r="T449" i="6"/>
  <c r="AC217" i="6"/>
  <c r="T217" i="6"/>
  <c r="AI1501" i="6"/>
  <c r="AC1673" i="6"/>
  <c r="T1673" i="6"/>
  <c r="AK1673" i="6" s="1"/>
  <c r="AC169" i="6"/>
  <c r="T169" i="6"/>
  <c r="AC1980" i="6"/>
  <c r="T1980" i="6"/>
  <c r="AC1950" i="6"/>
  <c r="T1950" i="6"/>
  <c r="AC1924" i="6"/>
  <c r="T1924" i="6"/>
  <c r="AC1261" i="6"/>
  <c r="T1261" i="6"/>
  <c r="AC749" i="6"/>
  <c r="T749" i="6"/>
  <c r="AC1965" i="6"/>
  <c r="T1965" i="6"/>
  <c r="AC2000" i="6"/>
  <c r="T2000" i="6"/>
  <c r="AC455" i="6"/>
  <c r="T455" i="6"/>
  <c r="AC306" i="6"/>
  <c r="T306" i="6"/>
  <c r="AC1808" i="6"/>
  <c r="T1808" i="6"/>
  <c r="AC1804" i="6"/>
  <c r="T1804" i="6"/>
  <c r="AK1804" i="6" s="1"/>
  <c r="AC457" i="6"/>
  <c r="T457" i="6"/>
  <c r="AK457" i="6" s="1"/>
  <c r="AC379" i="6"/>
  <c r="T379" i="6"/>
  <c r="AK379" i="6" s="1"/>
  <c r="AC2014" i="6"/>
  <c r="T2014" i="6"/>
  <c r="AC521" i="6"/>
  <c r="T521" i="6"/>
  <c r="AC1483" i="6"/>
  <c r="T1483" i="6"/>
  <c r="AC898" i="6"/>
  <c r="T898" i="6"/>
  <c r="AI302" i="6"/>
  <c r="AI740" i="6"/>
  <c r="AC729" i="6"/>
  <c r="T729" i="6"/>
  <c r="AC1094" i="6"/>
  <c r="T1094" i="6"/>
  <c r="AI361" i="6"/>
  <c r="AI1384" i="6"/>
  <c r="AI1324" i="6"/>
  <c r="AC1477" i="6"/>
  <c r="T1477" i="6"/>
  <c r="AI1507" i="6"/>
  <c r="AI558" i="6"/>
  <c r="AI651" i="6"/>
  <c r="AC67" i="6"/>
  <c r="T67" i="6"/>
  <c r="AC1450" i="6"/>
  <c r="T1450" i="6"/>
  <c r="AC1589" i="6"/>
  <c r="T1589" i="6"/>
  <c r="AC707" i="6"/>
  <c r="T707" i="6"/>
  <c r="AC108" i="6"/>
  <c r="T108" i="6"/>
  <c r="AC447" i="6"/>
  <c r="T447" i="6"/>
  <c r="AC1431" i="6"/>
  <c r="T1431" i="6"/>
  <c r="AC1966" i="6"/>
  <c r="T1966" i="6"/>
  <c r="AC1859" i="6"/>
  <c r="T1859" i="6"/>
  <c r="AC1919" i="6"/>
  <c r="T1919" i="6"/>
  <c r="AC1962" i="6"/>
  <c r="T1962" i="6"/>
  <c r="AC1982" i="6"/>
  <c r="T1982" i="6"/>
  <c r="AI172" i="6"/>
  <c r="AC1931" i="6"/>
  <c r="T1931" i="6"/>
  <c r="AC1447" i="6"/>
  <c r="T1447" i="6"/>
  <c r="AI1422" i="6"/>
  <c r="AC370" i="6"/>
  <c r="T370" i="6"/>
  <c r="AC480" i="6"/>
  <c r="T480" i="6"/>
  <c r="AC897" i="6"/>
  <c r="T897" i="6"/>
  <c r="AC501" i="6"/>
  <c r="T501" i="6"/>
  <c r="AK501" i="6" s="1"/>
  <c r="AC817" i="6"/>
  <c r="T817" i="6"/>
  <c r="AC687" i="6"/>
  <c r="T687" i="6"/>
  <c r="AK687" i="6" s="1"/>
  <c r="AC1308" i="6"/>
  <c r="T1308" i="6"/>
  <c r="AC1353" i="6"/>
  <c r="T1353" i="6"/>
  <c r="AC1970" i="6"/>
  <c r="T1970" i="6"/>
  <c r="AC1932" i="6"/>
  <c r="T1932" i="6"/>
  <c r="AC854" i="6"/>
  <c r="T854" i="6"/>
  <c r="AK854" i="6" s="1"/>
  <c r="AI770" i="6"/>
  <c r="AC1827" i="6"/>
  <c r="T1827" i="6"/>
  <c r="AK1827" i="6" s="1"/>
  <c r="AI610" i="6"/>
  <c r="AI1661" i="6"/>
  <c r="AI870" i="6"/>
  <c r="AI1013" i="6"/>
  <c r="AI920" i="6"/>
  <c r="AI1600" i="6"/>
  <c r="AC114" i="6"/>
  <c r="T114" i="6"/>
  <c r="AK114" i="6" s="1"/>
  <c r="AC436" i="6"/>
  <c r="T436" i="6"/>
  <c r="AC727" i="6"/>
  <c r="T727" i="6"/>
  <c r="AK727" i="6" s="1"/>
  <c r="AI1280" i="6"/>
  <c r="AC475" i="6"/>
  <c r="T475" i="6"/>
  <c r="AI1100" i="6"/>
  <c r="AI1649" i="6"/>
  <c r="AI77" i="6"/>
  <c r="AC544" i="6"/>
  <c r="T544" i="6"/>
  <c r="AC559" i="6"/>
  <c r="T559" i="6"/>
  <c r="AK559" i="6" s="1"/>
  <c r="AC1244" i="6"/>
  <c r="T1244" i="6"/>
  <c r="AC1338" i="6"/>
  <c r="T1338" i="6"/>
  <c r="AK1338" i="6" s="1"/>
  <c r="AC1930" i="6"/>
  <c r="T1930" i="6"/>
  <c r="AC1667" i="6"/>
  <c r="T1667" i="6"/>
  <c r="AC1660" i="6"/>
  <c r="T1660" i="6"/>
  <c r="AC825" i="6"/>
  <c r="T825" i="6"/>
  <c r="AC1743" i="6"/>
  <c r="T1743" i="6"/>
  <c r="AC1623" i="6"/>
  <c r="T1623" i="6"/>
  <c r="AK1623" i="6" s="1"/>
  <c r="AC1584" i="6"/>
  <c r="T1584" i="6"/>
  <c r="AC1467" i="6"/>
  <c r="T1467" i="6"/>
  <c r="AC1243" i="6"/>
  <c r="T1243" i="6"/>
  <c r="AC805" i="6"/>
  <c r="T805" i="6"/>
  <c r="AC1305" i="6"/>
  <c r="T1305" i="6"/>
  <c r="AK1305" i="6" s="1"/>
  <c r="AC159" i="6"/>
  <c r="T159" i="6"/>
  <c r="AI1502" i="6"/>
  <c r="Z1489" i="6"/>
  <c r="AI1489" i="6"/>
  <c r="AI1768" i="6"/>
  <c r="AC539" i="6"/>
  <c r="T539" i="6"/>
  <c r="AK539" i="6" s="1"/>
  <c r="AC660" i="6"/>
  <c r="T660" i="6"/>
  <c r="AC689" i="6"/>
  <c r="T689" i="6"/>
  <c r="AC186" i="6"/>
  <c r="T186" i="6"/>
  <c r="AK186" i="6" s="1"/>
  <c r="AC728" i="6"/>
  <c r="T728" i="6"/>
  <c r="AC117" i="6"/>
  <c r="T117" i="6"/>
  <c r="AC53" i="6"/>
  <c r="T53" i="6"/>
  <c r="AK53" i="6" s="1"/>
  <c r="AC1764" i="6"/>
  <c r="T1764" i="6"/>
  <c r="AK1764" i="6" s="1"/>
  <c r="AC1724" i="6"/>
  <c r="T1724" i="6"/>
  <c r="AK1724" i="6" s="1"/>
  <c r="AC1722" i="6"/>
  <c r="T1722" i="6"/>
  <c r="AI1865" i="6"/>
  <c r="AC1812" i="6"/>
  <c r="T1812" i="6"/>
  <c r="AC119" i="6"/>
  <c r="T119" i="6"/>
  <c r="AK119" i="6" s="1"/>
  <c r="AC155" i="6"/>
  <c r="T155" i="6"/>
  <c r="AC26" i="6"/>
  <c r="T26" i="6"/>
  <c r="AC864" i="6"/>
  <c r="T864" i="6"/>
  <c r="AK864" i="6" s="1"/>
  <c r="AC1830" i="6"/>
  <c r="T1830" i="6"/>
  <c r="AK1830" i="6" s="1"/>
  <c r="AC1082" i="6"/>
  <c r="T1082" i="6"/>
  <c r="AC275" i="6"/>
  <c r="T275" i="6"/>
  <c r="AK275" i="6" s="1"/>
  <c r="AC32" i="6"/>
  <c r="T32" i="6"/>
  <c r="AC510" i="6"/>
  <c r="T510" i="6"/>
  <c r="AK510" i="6" s="1"/>
  <c r="AC1391" i="6"/>
  <c r="T1391" i="6"/>
  <c r="AC534" i="6"/>
  <c r="T534" i="6"/>
  <c r="AC486" i="6"/>
  <c r="T486" i="6"/>
  <c r="AC585" i="6"/>
  <c r="T585" i="6"/>
  <c r="AC1392" i="6"/>
  <c r="T1392" i="6"/>
  <c r="AK1392" i="6" s="1"/>
  <c r="AC1049" i="6"/>
  <c r="T1049" i="6"/>
  <c r="AC1566" i="6"/>
  <c r="T1566" i="6"/>
  <c r="AC228" i="6"/>
  <c r="T228" i="6"/>
  <c r="AK228" i="6" s="1"/>
  <c r="AI125" i="6"/>
  <c r="AC88" i="6"/>
  <c r="T88" i="6"/>
  <c r="AC1320" i="6"/>
  <c r="T1320" i="6"/>
  <c r="AK1320" i="6" s="1"/>
  <c r="AC1313" i="6"/>
  <c r="T1313" i="6"/>
  <c r="AI1151" i="6"/>
  <c r="AC1293" i="6"/>
  <c r="T1293" i="6"/>
  <c r="AK1293" i="6" s="1"/>
  <c r="AI1245" i="6"/>
  <c r="AI1006" i="6"/>
  <c r="AI439" i="6"/>
  <c r="AC1326" i="6"/>
  <c r="T1326" i="6"/>
  <c r="AK1326" i="6" s="1"/>
  <c r="AC1121" i="6"/>
  <c r="T1121" i="6"/>
  <c r="AK1121" i="6" s="1"/>
  <c r="AI1469" i="6"/>
  <c r="Z1623" i="6"/>
  <c r="AI1623" i="6"/>
  <c r="AC977" i="6"/>
  <c r="T977" i="6"/>
  <c r="E9" i="10"/>
  <c r="AA2024" i="6"/>
  <c r="AA2023" i="6"/>
  <c r="AC654" i="6"/>
  <c r="T654" i="6"/>
  <c r="AC639" i="6"/>
  <c r="T639" i="6"/>
  <c r="AC1288" i="6"/>
  <c r="T1288" i="6"/>
  <c r="AC345" i="6"/>
  <c r="T345" i="6"/>
  <c r="AK345" i="6" s="1"/>
  <c r="AC527" i="6"/>
  <c r="T527" i="6"/>
  <c r="AK527" i="6" s="1"/>
  <c r="AC1222" i="6"/>
  <c r="T1222" i="6"/>
  <c r="AK1222" i="6" s="1"/>
  <c r="AC832" i="6"/>
  <c r="T832" i="6"/>
  <c r="AC1882" i="6"/>
  <c r="T1882" i="6"/>
  <c r="AC1867" i="6"/>
  <c r="T1867" i="6"/>
  <c r="AK1867" i="6" s="1"/>
  <c r="AC387" i="6"/>
  <c r="T387" i="6"/>
  <c r="AC778" i="6"/>
  <c r="T778" i="6"/>
  <c r="AC496" i="6"/>
  <c r="T496" i="6"/>
  <c r="AC150" i="6"/>
  <c r="T150" i="6"/>
  <c r="AK150" i="6" s="1"/>
  <c r="AC763" i="6"/>
  <c r="T763" i="6"/>
  <c r="AC1332" i="6"/>
  <c r="T1332" i="6"/>
  <c r="AC608" i="6"/>
  <c r="T608" i="6"/>
  <c r="AK608" i="6" s="1"/>
  <c r="AC288" i="6"/>
  <c r="T288" i="6"/>
  <c r="AC1269" i="6"/>
  <c r="T1269" i="6"/>
  <c r="AC1019" i="6"/>
  <c r="T1019" i="6"/>
  <c r="AC257" i="6"/>
  <c r="T257" i="6"/>
  <c r="AC168" i="6"/>
  <c r="T168" i="6"/>
  <c r="AK168" i="6" s="1"/>
  <c r="AC859" i="6"/>
  <c r="T859" i="6"/>
  <c r="AC103" i="6"/>
  <c r="T103" i="6"/>
  <c r="AC1335" i="6"/>
  <c r="T1335" i="6"/>
  <c r="AK1335" i="6" s="1"/>
  <c r="AC574" i="6"/>
  <c r="T574" i="6"/>
  <c r="AC1104" i="6"/>
  <c r="T1104" i="6"/>
  <c r="AK1104" i="6" s="1"/>
  <c r="AC1605" i="6"/>
  <c r="T1605" i="6"/>
  <c r="AC55" i="6"/>
  <c r="T55" i="6"/>
  <c r="AC1675" i="6"/>
  <c r="T1675" i="6"/>
  <c r="AC603" i="6"/>
  <c r="T603" i="6"/>
  <c r="AK603" i="6" s="1"/>
  <c r="AC89" i="6"/>
  <c r="T89" i="6"/>
  <c r="AC656" i="6"/>
  <c r="T656" i="6"/>
  <c r="AC1088" i="6"/>
  <c r="T1088" i="6"/>
  <c r="AC990" i="6"/>
  <c r="T990" i="6"/>
  <c r="AK990" i="6" s="1"/>
  <c r="AC1788" i="6"/>
  <c r="T1788" i="6"/>
  <c r="T1145" i="6"/>
  <c r="AK1145" i="6" s="1"/>
  <c r="AC1145" i="6"/>
  <c r="AC1421" i="6"/>
  <c r="T1421" i="6"/>
  <c r="AC1564" i="6"/>
  <c r="T1564" i="6"/>
  <c r="AC460" i="6"/>
  <c r="T460" i="6"/>
  <c r="T1877" i="6"/>
  <c r="AC1877" i="6"/>
  <c r="AC1617" i="6"/>
  <c r="T1617" i="6"/>
  <c r="AC1219" i="6"/>
  <c r="T1219" i="6"/>
  <c r="T1432" i="6"/>
  <c r="AC1432" i="6"/>
  <c r="AC1006" i="6"/>
  <c r="T1006" i="6"/>
  <c r="AK1006" i="6" s="1"/>
  <c r="AC287" i="6"/>
  <c r="T287" i="6"/>
  <c r="AC769" i="6"/>
  <c r="T769" i="6"/>
  <c r="AC644" i="6"/>
  <c r="T644" i="6"/>
  <c r="T1428" i="6"/>
  <c r="AC1428" i="6"/>
  <c r="AC857" i="6"/>
  <c r="T857" i="6"/>
  <c r="AC1532" i="6"/>
  <c r="T1532" i="6"/>
  <c r="AC1514" i="6"/>
  <c r="T1514" i="6"/>
  <c r="AC107" i="6"/>
  <c r="T107" i="6"/>
  <c r="AC201" i="6"/>
  <c r="T201" i="6"/>
  <c r="T509" i="6"/>
  <c r="AC509" i="6"/>
  <c r="AC125" i="6"/>
  <c r="T125" i="6"/>
  <c r="AK125" i="6" s="1"/>
  <c r="AC1557" i="6"/>
  <c r="T1557" i="6"/>
  <c r="T801" i="6"/>
  <c r="AC801" i="6"/>
  <c r="T712" i="6"/>
  <c r="AC712" i="6"/>
  <c r="T191" i="6"/>
  <c r="AC191" i="6"/>
  <c r="AC259" i="6"/>
  <c r="T259" i="6"/>
  <c r="AC1300" i="6"/>
  <c r="T1300" i="6"/>
  <c r="AC918" i="6"/>
  <c r="T918" i="6"/>
  <c r="T1001" i="6"/>
  <c r="AC1001" i="6"/>
  <c r="T1365" i="6"/>
  <c r="AC1365" i="6"/>
  <c r="AC132" i="6"/>
  <c r="T132" i="6"/>
  <c r="T154" i="6"/>
  <c r="AC154" i="6"/>
  <c r="AC645" i="6"/>
  <c r="T645" i="6"/>
  <c r="T1577" i="6"/>
  <c r="AC1577" i="6"/>
  <c r="AC1916" i="6"/>
  <c r="T1916" i="6"/>
  <c r="T900" i="6"/>
  <c r="AC900" i="6"/>
  <c r="AC1008" i="6"/>
  <c r="T1008" i="6"/>
  <c r="AC1946" i="6"/>
  <c r="T1946" i="6"/>
  <c r="AC982" i="6"/>
  <c r="T982" i="6"/>
  <c r="AC2001" i="6"/>
  <c r="T2001" i="6"/>
  <c r="AC35" i="6"/>
  <c r="T35" i="6"/>
  <c r="AC1914" i="6"/>
  <c r="T1914" i="6"/>
  <c r="T77" i="6"/>
  <c r="AK77" i="6" s="1"/>
  <c r="AC77" i="6"/>
  <c r="T1100" i="6"/>
  <c r="AK1100" i="6" s="1"/>
  <c r="AC1100" i="6"/>
  <c r="AC609" i="6"/>
  <c r="T609" i="6"/>
  <c r="T964" i="6"/>
  <c r="AK964" i="6" s="1"/>
  <c r="AC964" i="6"/>
  <c r="AC1655" i="6"/>
  <c r="T1655" i="6"/>
  <c r="AC1174" i="6"/>
  <c r="T1174" i="6"/>
  <c r="T1945" i="6"/>
  <c r="AC1945" i="6"/>
  <c r="AC1974" i="6"/>
  <c r="T1974" i="6"/>
  <c r="AC1944" i="6"/>
  <c r="T1944" i="6"/>
  <c r="T1855" i="6"/>
  <c r="AC1855" i="6"/>
  <c r="AC78" i="6"/>
  <c r="T78" i="6"/>
  <c r="AC296" i="6"/>
  <c r="T296" i="6"/>
  <c r="AC1595" i="6"/>
  <c r="T1595" i="6"/>
  <c r="AC1565" i="6"/>
  <c r="T1565" i="6"/>
  <c r="AC547" i="6"/>
  <c r="T547" i="6"/>
  <c r="AC936" i="6"/>
  <c r="T936" i="6"/>
  <c r="AC949" i="6"/>
  <c r="T949" i="6"/>
  <c r="AC323" i="6"/>
  <c r="T323" i="6"/>
  <c r="AC1625" i="6"/>
  <c r="T1625" i="6"/>
  <c r="AC49" i="6"/>
  <c r="T49" i="6"/>
  <c r="T1154" i="6"/>
  <c r="AC1154" i="6"/>
  <c r="AC281" i="6"/>
  <c r="T281" i="6"/>
  <c r="AC1200" i="6"/>
  <c r="T1200" i="6"/>
  <c r="T1576" i="6"/>
  <c r="AC1576" i="6"/>
  <c r="T322" i="6"/>
  <c r="AC322" i="6"/>
  <c r="AC1129" i="6"/>
  <c r="T1129" i="6"/>
  <c r="AC1282" i="6"/>
  <c r="T1282" i="6"/>
  <c r="T1406" i="6"/>
  <c r="AC1406" i="6"/>
  <c r="AC1699" i="6"/>
  <c r="T1699" i="6"/>
  <c r="T1987" i="6"/>
  <c r="AC1987" i="6"/>
  <c r="AC1425" i="6"/>
  <c r="T1425" i="6"/>
  <c r="AK1425" i="6" s="1"/>
  <c r="AC1515" i="6"/>
  <c r="T1515" i="6"/>
  <c r="AK1515" i="6" s="1"/>
  <c r="T1524" i="6"/>
  <c r="AC1524" i="6"/>
  <c r="T685" i="6"/>
  <c r="AC685" i="6"/>
  <c r="T1586" i="6"/>
  <c r="AC1586" i="6"/>
  <c r="AC1533" i="6"/>
  <c r="T1533" i="6"/>
  <c r="AK1533" i="6" s="1"/>
  <c r="AC56" i="6"/>
  <c r="T56" i="6"/>
  <c r="AK56" i="6" s="1"/>
  <c r="AC127" i="6"/>
  <c r="T127" i="6"/>
  <c r="AK127" i="6" s="1"/>
  <c r="T222" i="6"/>
  <c r="AC222" i="6"/>
  <c r="T1387" i="6"/>
  <c r="AK1387" i="6" s="1"/>
  <c r="AC1387" i="6"/>
  <c r="AC1007" i="6"/>
  <c r="T1007" i="6"/>
  <c r="T1870" i="6"/>
  <c r="AC1870" i="6"/>
  <c r="T910" i="6"/>
  <c r="AC910" i="6"/>
  <c r="T1358" i="6"/>
  <c r="AK1358" i="6" s="1"/>
  <c r="AC1358" i="6"/>
  <c r="T179" i="6"/>
  <c r="AC179" i="6"/>
  <c r="T1341" i="6"/>
  <c r="AC1341" i="6"/>
  <c r="T1016" i="6"/>
  <c r="AC1016" i="6"/>
  <c r="T985" i="6"/>
  <c r="AK985" i="6" s="1"/>
  <c r="AC985" i="6"/>
  <c r="T494" i="6"/>
  <c r="AC494" i="6"/>
  <c r="T1181" i="6"/>
  <c r="AC1181" i="6"/>
  <c r="T878" i="6"/>
  <c r="AC878" i="6"/>
  <c r="T519" i="6"/>
  <c r="AC519" i="6"/>
  <c r="T260" i="6"/>
  <c r="AC260" i="6"/>
  <c r="T348" i="6"/>
  <c r="AC348" i="6"/>
  <c r="T1151" i="6"/>
  <c r="AK1151" i="6" s="1"/>
  <c r="AC1151" i="6"/>
  <c r="T620" i="6"/>
  <c r="AC620" i="6"/>
  <c r="T1070" i="6"/>
  <c r="AK1070" i="6" s="1"/>
  <c r="AC1070" i="6"/>
  <c r="T1386" i="6"/>
  <c r="AC1386" i="6"/>
  <c r="T20" i="6"/>
  <c r="AK20" i="6" s="1"/>
  <c r="AC20" i="6"/>
  <c r="T970" i="6"/>
  <c r="AC970" i="6"/>
  <c r="T909" i="6"/>
  <c r="AC909" i="6"/>
  <c r="T710" i="6"/>
  <c r="AC710" i="6"/>
  <c r="T973" i="6"/>
  <c r="AK973" i="6" s="1"/>
  <c r="AC973" i="6"/>
  <c r="T137" i="6"/>
  <c r="AC137" i="6"/>
  <c r="T1910" i="6"/>
  <c r="AK1910" i="6" s="1"/>
  <c r="AC1910" i="6"/>
  <c r="T1828" i="6"/>
  <c r="AC1828" i="6"/>
  <c r="T531" i="6"/>
  <c r="AC531" i="6"/>
  <c r="T1763" i="6"/>
  <c r="AC1763" i="6"/>
  <c r="T1241" i="6"/>
  <c r="AC1241" i="6"/>
  <c r="T1835" i="6"/>
  <c r="AC1835" i="6"/>
  <c r="T1375" i="6"/>
  <c r="AC1375" i="6"/>
  <c r="T131" i="6"/>
  <c r="AK131" i="6" s="1"/>
  <c r="AC131" i="6"/>
  <c r="T713" i="6"/>
  <c r="AC713" i="6"/>
  <c r="T798" i="6"/>
  <c r="AC798" i="6"/>
  <c r="T1021" i="6"/>
  <c r="AK1021" i="6" s="1"/>
  <c r="AC1021" i="6"/>
  <c r="T353" i="6"/>
  <c r="AC353" i="6"/>
  <c r="AC50" i="6"/>
  <c r="T50" i="6"/>
  <c r="AC1957" i="6"/>
  <c r="T1957" i="6"/>
  <c r="AC1906" i="6"/>
  <c r="T1906" i="6"/>
  <c r="AK1906" i="6" s="1"/>
  <c r="AC174" i="6"/>
  <c r="T174" i="6"/>
  <c r="AK174" i="6" s="1"/>
  <c r="AC735" i="6"/>
  <c r="T735" i="6"/>
  <c r="AC943" i="6"/>
  <c r="T943" i="6"/>
  <c r="AK943" i="6" s="1"/>
  <c r="AC1302" i="6"/>
  <c r="T1302" i="6"/>
  <c r="AK1302" i="6" s="1"/>
  <c r="AC341" i="6"/>
  <c r="T341" i="6"/>
  <c r="AC672" i="6"/>
  <c r="T672" i="6"/>
  <c r="AC1130" i="6"/>
  <c r="T1130" i="6"/>
  <c r="AC1709" i="6"/>
  <c r="T1709" i="6"/>
  <c r="AC2005" i="6"/>
  <c r="T2005" i="6"/>
  <c r="AC1377" i="6"/>
  <c r="T1377" i="6"/>
  <c r="AC2020" i="6"/>
  <c r="T2020" i="6"/>
  <c r="AC1226" i="6"/>
  <c r="T1226" i="6"/>
  <c r="AC630" i="6"/>
  <c r="T630" i="6"/>
  <c r="AC863" i="6"/>
  <c r="T863" i="6"/>
  <c r="AK863" i="6" s="1"/>
  <c r="AC1256" i="6"/>
  <c r="T1256" i="6"/>
  <c r="AC446" i="6"/>
  <c r="T446" i="6"/>
  <c r="AC1543" i="6"/>
  <c r="T1543" i="6"/>
  <c r="AC1717" i="6"/>
  <c r="T1717" i="6"/>
  <c r="AC1402" i="6"/>
  <c r="T1402" i="6"/>
  <c r="AC1744" i="6"/>
  <c r="T1744" i="6"/>
  <c r="AC184" i="6"/>
  <c r="T184" i="6"/>
  <c r="AC308" i="6"/>
  <c r="T308" i="6"/>
  <c r="AK308" i="6" s="1"/>
  <c r="AC1317" i="6"/>
  <c r="T1317" i="6"/>
  <c r="T232" i="6"/>
  <c r="AC232" i="6"/>
  <c r="AC133" i="6"/>
  <c r="T133" i="6"/>
  <c r="AC697" i="6"/>
  <c r="T697" i="6"/>
  <c r="AC951" i="6"/>
  <c r="T951" i="6"/>
  <c r="AK951" i="6" s="1"/>
  <c r="AC52" i="6"/>
  <c r="T52" i="6"/>
  <c r="AC842" i="6"/>
  <c r="T842" i="6"/>
  <c r="AC1095" i="6"/>
  <c r="T1095" i="6"/>
  <c r="AK1095" i="6" s="1"/>
  <c r="AC1205" i="6"/>
  <c r="T1205" i="6"/>
  <c r="AC671" i="6"/>
  <c r="T671" i="6"/>
  <c r="T583" i="6"/>
  <c r="AC583" i="6"/>
  <c r="T554" i="6"/>
  <c r="AC554" i="6"/>
  <c r="AC1694" i="6"/>
  <c r="T1694" i="6"/>
  <c r="T1054" i="6"/>
  <c r="AC1054" i="6"/>
  <c r="AC270" i="6"/>
  <c r="T270" i="6"/>
  <c r="AK270" i="6" s="1"/>
  <c r="AC681" i="6"/>
  <c r="T681" i="6"/>
  <c r="AK681" i="6" s="1"/>
  <c r="T292" i="6"/>
  <c r="AK292" i="6" s="1"/>
  <c r="AC292" i="6"/>
  <c r="AC175" i="6"/>
  <c r="T175" i="6"/>
  <c r="T1770" i="6"/>
  <c r="AK1770" i="6" s="1"/>
  <c r="AC1770" i="6"/>
  <c r="AC1014" i="6"/>
  <c r="T1014" i="6"/>
  <c r="T1215" i="6"/>
  <c r="AC1215" i="6"/>
  <c r="T565" i="6"/>
  <c r="AK565" i="6" s="1"/>
  <c r="AC565" i="6"/>
  <c r="T31" i="6"/>
  <c r="AC31" i="6"/>
  <c r="AC499" i="6"/>
  <c r="T499" i="6"/>
  <c r="T1240" i="6"/>
  <c r="AK1240" i="6" s="1"/>
  <c r="AC1240" i="6"/>
  <c r="T1661" i="6"/>
  <c r="AK1661" i="6" s="1"/>
  <c r="AC1661" i="6"/>
  <c r="AC776" i="6"/>
  <c r="T776" i="6"/>
  <c r="AC54" i="6"/>
  <c r="T54" i="6"/>
  <c r="AC1904" i="6"/>
  <c r="T1904" i="6"/>
  <c r="AK1904" i="6" s="1"/>
  <c r="T1756" i="6"/>
  <c r="AK1756" i="6" s="1"/>
  <c r="AC1756" i="6"/>
  <c r="AC1024" i="6"/>
  <c r="T1024" i="6"/>
  <c r="AC1334" i="6"/>
  <c r="T1334" i="6"/>
  <c r="AC349" i="6"/>
  <c r="T349" i="6"/>
  <c r="AC488" i="6"/>
  <c r="T488" i="6"/>
  <c r="AC803" i="6"/>
  <c r="T803" i="6"/>
  <c r="AK803" i="6" s="1"/>
  <c r="AC649" i="6"/>
  <c r="T649" i="6"/>
  <c r="AC1636" i="6"/>
  <c r="T1636" i="6"/>
  <c r="AC1091" i="6"/>
  <c r="T1091" i="6"/>
  <c r="AK1091" i="6" s="1"/>
  <c r="T23" i="6"/>
  <c r="AC23" i="6"/>
  <c r="T1366" i="6"/>
  <c r="AC1366" i="6"/>
  <c r="AC1120" i="6"/>
  <c r="T1120" i="6"/>
  <c r="AC1512" i="6"/>
  <c r="T1512" i="6"/>
  <c r="AC336" i="6"/>
  <c r="T336" i="6"/>
  <c r="AK336" i="6" s="1"/>
  <c r="AC1539" i="6"/>
  <c r="T1539" i="6"/>
  <c r="AC1911" i="6"/>
  <c r="T1911" i="6"/>
  <c r="AC678" i="6"/>
  <c r="T678" i="6"/>
  <c r="AC1668" i="6"/>
  <c r="T1668" i="6"/>
  <c r="AC1252" i="6"/>
  <c r="T1252" i="6"/>
  <c r="T1218" i="6"/>
  <c r="AC1218" i="6"/>
  <c r="AC1311" i="6"/>
  <c r="T1311" i="6"/>
  <c r="AC852" i="6"/>
  <c r="T852" i="6"/>
  <c r="T1139" i="6"/>
  <c r="AC1139" i="6"/>
  <c r="AC197" i="6"/>
  <c r="T197" i="6"/>
  <c r="AC1473" i="6"/>
  <c r="T1473" i="6"/>
  <c r="T1768" i="6"/>
  <c r="AK1768" i="6" s="1"/>
  <c r="AC1768" i="6"/>
  <c r="T1004" i="6"/>
  <c r="AC1004" i="6"/>
  <c r="AC1696" i="6"/>
  <c r="T1696" i="6"/>
  <c r="AK1696" i="6" s="1"/>
  <c r="T785" i="6"/>
  <c r="AC785" i="6"/>
  <c r="AC1695" i="6"/>
  <c r="T1695" i="6"/>
  <c r="AC1376" i="6"/>
  <c r="T1376" i="6"/>
  <c r="AK1376" i="6" s="1"/>
  <c r="AC333" i="6"/>
  <c r="T333" i="6"/>
  <c r="AK333" i="6" s="1"/>
  <c r="AC74" i="6"/>
  <c r="T74" i="6"/>
  <c r="AK74" i="6" s="1"/>
  <c r="T1135" i="6"/>
  <c r="AC1135" i="6"/>
  <c r="AC661" i="6"/>
  <c r="T661" i="6"/>
  <c r="AC642" i="6"/>
  <c r="T642" i="6"/>
  <c r="AC1206" i="6"/>
  <c r="T1206" i="6"/>
  <c r="AC1189" i="6"/>
  <c r="T1189" i="6"/>
  <c r="AC530" i="6"/>
  <c r="T530" i="6"/>
  <c r="AC93" i="6"/>
  <c r="T93" i="6"/>
  <c r="AC967" i="6"/>
  <c r="T967" i="6"/>
  <c r="AC27" i="6"/>
  <c r="T27" i="6"/>
  <c r="AC903" i="6"/>
  <c r="T903" i="6"/>
  <c r="AC775" i="6"/>
  <c r="T775" i="6"/>
  <c r="AC1031" i="6"/>
  <c r="T1031" i="6"/>
  <c r="T1230" i="6"/>
  <c r="AK1230" i="6" s="1"/>
  <c r="AC1230" i="6"/>
  <c r="AC437" i="6"/>
  <c r="T437" i="6"/>
  <c r="AC1316" i="6"/>
  <c r="T1316" i="6"/>
  <c r="AC1529" i="6"/>
  <c r="T1529" i="6"/>
  <c r="AK1529" i="6" s="1"/>
  <c r="AC542" i="6"/>
  <c r="T542" i="6"/>
  <c r="T1806" i="6"/>
  <c r="AC1806" i="6"/>
  <c r="T829" i="6"/>
  <c r="AC829" i="6"/>
  <c r="AC1879" i="6"/>
  <c r="T1879" i="6"/>
  <c r="AC250" i="6"/>
  <c r="T250" i="6"/>
  <c r="AC80" i="6"/>
  <c r="T80" i="6"/>
  <c r="AC1749" i="6"/>
  <c r="T1749" i="6"/>
  <c r="AC241" i="6"/>
  <c r="T241" i="6"/>
  <c r="AC1572" i="6"/>
  <c r="T1572" i="6"/>
  <c r="AC1907" i="6"/>
  <c r="T1907" i="6"/>
  <c r="T471" i="6"/>
  <c r="AC471" i="6"/>
  <c r="T365" i="6"/>
  <c r="AK365" i="6" s="1"/>
  <c r="AC365" i="6"/>
  <c r="AC926" i="6"/>
  <c r="T926" i="6"/>
  <c r="T1036" i="6"/>
  <c r="AC1036" i="6"/>
  <c r="AC327" i="6"/>
  <c r="T327" i="6"/>
  <c r="AK327" i="6" s="1"/>
  <c r="AC1884" i="6"/>
  <c r="T1884" i="6"/>
  <c r="T188" i="6"/>
  <c r="AC188" i="6"/>
  <c r="AC1277" i="6"/>
  <c r="T1277" i="6"/>
  <c r="AK1277" i="6" s="1"/>
  <c r="AC221" i="6"/>
  <c r="T221" i="6"/>
  <c r="AK221" i="6" s="1"/>
  <c r="T1270" i="6"/>
  <c r="AC1270" i="6"/>
  <c r="AC1955" i="6"/>
  <c r="T1955" i="6"/>
  <c r="T533" i="6"/>
  <c r="AC533" i="6"/>
  <c r="AC1871" i="6"/>
  <c r="T1871" i="6"/>
  <c r="AK1871" i="6" s="1"/>
  <c r="AC143" i="6"/>
  <c r="T143" i="6"/>
  <c r="AC1437" i="6"/>
  <c r="T1437" i="6"/>
  <c r="AK1437" i="6" s="1"/>
  <c r="AC448" i="6"/>
  <c r="T448" i="6"/>
  <c r="T1331" i="6"/>
  <c r="AC1331" i="6"/>
  <c r="AC1318" i="6"/>
  <c r="T1318" i="6"/>
  <c r="AK1318" i="6" s="1"/>
  <c r="T538" i="6"/>
  <c r="AK538" i="6" s="1"/>
  <c r="AC538" i="6"/>
  <c r="AC151" i="6"/>
  <c r="T151" i="6"/>
  <c r="AC782" i="6"/>
  <c r="T782" i="6"/>
  <c r="AC819" i="6"/>
  <c r="T819" i="6"/>
  <c r="AC64" i="6"/>
  <c r="T64" i="6"/>
  <c r="T756" i="6"/>
  <c r="AC756" i="6"/>
  <c r="AC665" i="6"/>
  <c r="T665" i="6"/>
  <c r="AC208" i="6"/>
  <c r="T208" i="6"/>
  <c r="AC1442" i="6"/>
  <c r="T1442" i="6"/>
  <c r="AK1442" i="6" s="1"/>
  <c r="AC185" i="6"/>
  <c r="T185" i="6"/>
  <c r="AC1069" i="6"/>
  <c r="T1069" i="6"/>
  <c r="AC522" i="6"/>
  <c r="T522" i="6"/>
  <c r="AC255" i="6"/>
  <c r="T255" i="6"/>
  <c r="AC965" i="6"/>
  <c r="T965" i="6"/>
  <c r="T983" i="6"/>
  <c r="AC983" i="6"/>
  <c r="AC855" i="6"/>
  <c r="T855" i="6"/>
  <c r="T1750" i="6"/>
  <c r="AC1750" i="6"/>
  <c r="AC1030" i="6"/>
  <c r="T1030" i="6"/>
  <c r="AK1030" i="6" s="1"/>
  <c r="AC1307" i="6"/>
  <c r="T1307" i="6"/>
  <c r="AC650" i="6"/>
  <c r="T650" i="6"/>
  <c r="AK650" i="6" s="1"/>
  <c r="AC1752" i="6"/>
  <c r="T1752" i="6"/>
  <c r="AC1212" i="6"/>
  <c r="T1212" i="6"/>
  <c r="AK1212" i="6" s="1"/>
  <c r="T399" i="6"/>
  <c r="AC399" i="6"/>
  <c r="AC1938" i="6"/>
  <c r="T1938" i="6"/>
  <c r="AC435" i="6"/>
  <c r="T435" i="6"/>
  <c r="AC1213" i="6"/>
  <c r="T1213" i="6"/>
  <c r="T1283" i="6"/>
  <c r="AC1283" i="6"/>
  <c r="AC1312" i="6"/>
  <c r="T1312" i="6"/>
  <c r="T1372" i="6"/>
  <c r="AC1372" i="6"/>
  <c r="AC1059" i="6"/>
  <c r="T1059" i="6"/>
  <c r="AC998" i="6"/>
  <c r="T998" i="6"/>
  <c r="AC1186" i="6"/>
  <c r="T1186" i="6"/>
  <c r="AC526" i="6"/>
  <c r="T526" i="6"/>
  <c r="T971" i="6"/>
  <c r="AC971" i="6"/>
  <c r="AC1479" i="6"/>
  <c r="T1479" i="6"/>
  <c r="T313" i="6"/>
  <c r="AC313" i="6"/>
  <c r="T1513" i="6"/>
  <c r="AC1513" i="6"/>
  <c r="AC1506" i="6"/>
  <c r="T1506" i="6"/>
  <c r="AC1730" i="6"/>
  <c r="T1730" i="6"/>
  <c r="AC657" i="6"/>
  <c r="T657" i="6"/>
  <c r="AC1193" i="6"/>
  <c r="T1193" i="6"/>
  <c r="AC189" i="6"/>
  <c r="T189" i="6"/>
  <c r="AK189" i="6" s="1"/>
  <c r="AC1359" i="6"/>
  <c r="T1359" i="6"/>
  <c r="AC736" i="6"/>
  <c r="T736" i="6"/>
  <c r="AC30" i="6"/>
  <c r="T30" i="6"/>
  <c r="AC1169" i="6"/>
  <c r="T1169" i="6"/>
  <c r="AC1762" i="6"/>
  <c r="T1762" i="6"/>
  <c r="AC1550" i="6"/>
  <c r="T1550" i="6"/>
  <c r="AC1616" i="6"/>
  <c r="T1616" i="6"/>
  <c r="AC94" i="6"/>
  <c r="T94" i="6"/>
  <c r="AC935" i="6"/>
  <c r="T935" i="6"/>
  <c r="AK935" i="6" s="1"/>
  <c r="T1679" i="6"/>
  <c r="AC1679" i="6"/>
  <c r="AC1656" i="6"/>
  <c r="T1656" i="6"/>
  <c r="T1680" i="6"/>
  <c r="AC1680" i="6"/>
  <c r="T45" i="6"/>
  <c r="AC45" i="6"/>
  <c r="T1280" i="6"/>
  <c r="AK1280" i="6" s="1"/>
  <c r="AC1280" i="6"/>
  <c r="AC1038" i="6"/>
  <c r="T1038" i="6"/>
  <c r="AK1038" i="6" s="1"/>
  <c r="AC1315" i="6"/>
  <c r="T1315" i="6"/>
  <c r="AC301" i="6"/>
  <c r="T301" i="6"/>
  <c r="AC99" i="6"/>
  <c r="T99" i="6"/>
  <c r="T1508" i="6"/>
  <c r="AC1508" i="6"/>
  <c r="AC1531" i="6"/>
  <c r="T1531" i="6"/>
  <c r="AC219" i="6"/>
  <c r="T219" i="6"/>
  <c r="T808" i="6"/>
  <c r="AC808" i="6"/>
  <c r="AC895" i="6"/>
  <c r="T895" i="6"/>
  <c r="AC1103" i="6"/>
  <c r="T1103" i="6"/>
  <c r="AC1285" i="6"/>
  <c r="T1285" i="6"/>
  <c r="AC562" i="6"/>
  <c r="T562" i="6"/>
  <c r="AC877" i="6"/>
  <c r="T877" i="6"/>
  <c r="AC1917" i="6"/>
  <c r="T1917" i="6"/>
  <c r="AC277" i="6"/>
  <c r="T277" i="6"/>
  <c r="AC537" i="6"/>
  <c r="T537" i="6"/>
  <c r="T424" i="6"/>
  <c r="AC424" i="6"/>
  <c r="AC616" i="6"/>
  <c r="T616" i="6"/>
  <c r="AC1842" i="6"/>
  <c r="T1842" i="6"/>
  <c r="AC1466" i="6"/>
  <c r="T1466" i="6"/>
  <c r="AC245" i="6"/>
  <c r="T245" i="6"/>
  <c r="AC558" i="6"/>
  <c r="T558" i="6"/>
  <c r="AK558" i="6" s="1"/>
  <c r="AC380" i="6"/>
  <c r="T380" i="6"/>
  <c r="T1698" i="6"/>
  <c r="AK1698" i="6" s="1"/>
  <c r="AC1698" i="6"/>
  <c r="AC1540" i="6"/>
  <c r="T1540" i="6"/>
  <c r="AK1540" i="6" s="1"/>
  <c r="AC1268" i="6"/>
  <c r="T1268" i="6"/>
  <c r="AK1268" i="6" s="1"/>
  <c r="AC1697" i="6"/>
  <c r="T1697" i="6"/>
  <c r="AK1697" i="6" s="1"/>
  <c r="AC1260" i="6"/>
  <c r="T1260" i="6"/>
  <c r="AC1310" i="6"/>
  <c r="T1310" i="6"/>
  <c r="T1787" i="6"/>
  <c r="AC1787" i="6"/>
  <c r="T1542" i="6"/>
  <c r="AK1542" i="6" s="1"/>
  <c r="AC1542" i="6"/>
  <c r="AC157" i="6"/>
  <c r="T157" i="6"/>
  <c r="AC1371" i="6"/>
  <c r="T1371" i="6"/>
  <c r="AC873" i="6"/>
  <c r="T873" i="6"/>
  <c r="AK873" i="6" s="1"/>
  <c r="AC1275" i="6"/>
  <c r="T1275" i="6"/>
  <c r="AC1327" i="6"/>
  <c r="T1327" i="6"/>
  <c r="AC1203" i="6"/>
  <c r="T1203" i="6"/>
  <c r="AC1637" i="6"/>
  <c r="T1637" i="6"/>
  <c r="AC264" i="6"/>
  <c r="T264" i="6"/>
  <c r="AC1192" i="6"/>
  <c r="T1192" i="6"/>
  <c r="AC1746" i="6"/>
  <c r="T1746" i="6"/>
  <c r="AC1810" i="6"/>
  <c r="T1810" i="6"/>
  <c r="AC491" i="6"/>
  <c r="T491" i="6"/>
  <c r="AC1081" i="6"/>
  <c r="T1081" i="6"/>
  <c r="AC1298" i="6"/>
  <c r="T1298" i="6"/>
  <c r="AC686" i="6"/>
  <c r="T686" i="6"/>
  <c r="AC1162" i="6"/>
  <c r="T1162" i="6"/>
  <c r="AC582" i="6"/>
  <c r="T582" i="6"/>
  <c r="AC96" i="6"/>
  <c r="T96" i="6"/>
  <c r="AC1609" i="6"/>
  <c r="T1609" i="6"/>
  <c r="AC588" i="6"/>
  <c r="T588" i="6"/>
  <c r="AC409" i="6"/>
  <c r="T409" i="6"/>
  <c r="AC647" i="6"/>
  <c r="T647" i="6"/>
  <c r="AC600" i="6"/>
  <c r="T600" i="6"/>
  <c r="AC747" i="6"/>
  <c r="T747" i="6"/>
  <c r="AC1509" i="6"/>
  <c r="T1509" i="6"/>
  <c r="AC1704" i="6"/>
  <c r="T1704" i="6"/>
  <c r="AC1462" i="6"/>
  <c r="T1462" i="6"/>
  <c r="AC1823" i="6"/>
  <c r="T1823" i="6"/>
  <c r="AC425" i="6"/>
  <c r="T425" i="6"/>
  <c r="AC1153" i="6"/>
  <c r="T1153" i="6"/>
  <c r="AC923" i="6"/>
  <c r="T923" i="6"/>
  <c r="AC813" i="6"/>
  <c r="T813" i="6"/>
  <c r="AC1582" i="6"/>
  <c r="T1582" i="6"/>
  <c r="AC1026" i="6"/>
  <c r="T1026" i="6"/>
  <c r="AC1207" i="6"/>
  <c r="T1207" i="6"/>
  <c r="AC731" i="6"/>
  <c r="T731" i="6"/>
  <c r="AK731" i="6" s="1"/>
  <c r="AC39" i="6"/>
  <c r="T39" i="6"/>
  <c r="AK39" i="6" s="1"/>
  <c r="AC614" i="6"/>
  <c r="T614" i="6"/>
  <c r="AC1035" i="6"/>
  <c r="T1035" i="6"/>
  <c r="AC492" i="6"/>
  <c r="T492" i="6"/>
  <c r="AC1883" i="6"/>
  <c r="T1883" i="6"/>
  <c r="AC1783" i="6"/>
  <c r="T1783" i="6"/>
  <c r="AC368" i="6"/>
  <c r="T368" i="6"/>
  <c r="AC1178" i="6"/>
  <c r="T1178" i="6"/>
  <c r="AC1520" i="6"/>
  <c r="T1520" i="6"/>
  <c r="AC1915" i="6"/>
  <c r="T1915" i="6"/>
  <c r="AC692" i="6"/>
  <c r="T692" i="6"/>
  <c r="AC1363" i="6"/>
  <c r="T1363" i="6"/>
  <c r="AC1045" i="6"/>
  <c r="T1045" i="6"/>
  <c r="AC1598" i="6"/>
  <c r="T1598" i="6"/>
  <c r="AC807" i="6"/>
  <c r="T807" i="6"/>
  <c r="AC1396" i="6"/>
  <c r="T1396" i="6"/>
  <c r="AK1396" i="6" s="1"/>
  <c r="AC2010" i="6"/>
  <c r="T2010" i="6"/>
  <c r="AC1875" i="6"/>
  <c r="T1875" i="6"/>
  <c r="AC1858" i="6"/>
  <c r="T1858" i="6"/>
  <c r="AC358" i="6"/>
  <c r="T358" i="6"/>
  <c r="AC1856" i="6"/>
  <c r="T1856" i="6"/>
  <c r="AC980" i="6"/>
  <c r="T980" i="6"/>
  <c r="AC597" i="6"/>
  <c r="T597" i="6"/>
  <c r="AC1324" i="6"/>
  <c r="T1324" i="6"/>
  <c r="AK1324" i="6" s="1"/>
  <c r="AC361" i="6"/>
  <c r="T361" i="6"/>
  <c r="AK361" i="6" s="1"/>
  <c r="AC332" i="6"/>
  <c r="T332" i="6"/>
  <c r="AC974" i="6"/>
  <c r="T974" i="6"/>
  <c r="AC739" i="6"/>
  <c r="T739" i="6"/>
  <c r="AC1731" i="6"/>
  <c r="T1731" i="6"/>
  <c r="AC290" i="6"/>
  <c r="T290" i="6"/>
  <c r="AK290" i="6" s="1"/>
  <c r="AC1603" i="6"/>
  <c r="T1603" i="6"/>
  <c r="AC1986" i="6"/>
  <c r="T1986" i="6"/>
  <c r="AC1323" i="6"/>
  <c r="T1323" i="6"/>
  <c r="AC668" i="6"/>
  <c r="T668" i="6"/>
  <c r="AC1758" i="6"/>
  <c r="T1758" i="6"/>
  <c r="AC87" i="6"/>
  <c r="T87" i="6"/>
  <c r="AK87" i="6" s="1"/>
  <c r="AC283" i="6"/>
  <c r="T283" i="6"/>
  <c r="AC1242" i="6"/>
  <c r="T1242" i="6"/>
  <c r="AC629" i="6"/>
  <c r="T629" i="6"/>
  <c r="AC249" i="6"/>
  <c r="T249" i="6"/>
  <c r="AC1198" i="6"/>
  <c r="T1198" i="6"/>
  <c r="AC874" i="6"/>
  <c r="T874" i="6"/>
  <c r="AK874" i="6" s="1"/>
  <c r="AC418" i="6"/>
  <c r="T418" i="6"/>
  <c r="AC961" i="6"/>
  <c r="T961" i="6"/>
  <c r="AK961" i="6" s="1"/>
  <c r="AC41" i="6"/>
  <c r="T41" i="6"/>
  <c r="AK41" i="6" s="1"/>
  <c r="AC1862" i="6"/>
  <c r="T1862" i="6"/>
  <c r="AK1862" i="6" s="1"/>
  <c r="AC1084" i="6"/>
  <c r="T1084" i="6"/>
  <c r="AC43" i="6"/>
  <c r="T43" i="6"/>
  <c r="AK43" i="6" s="1"/>
  <c r="AC1188" i="6"/>
  <c r="T1188" i="6"/>
  <c r="AK1188" i="6" s="1"/>
  <c r="AC1624" i="6"/>
  <c r="T1624" i="6"/>
  <c r="AK1624" i="6" s="1"/>
  <c r="AC1351" i="6"/>
  <c r="T1351" i="6"/>
  <c r="AC265" i="6"/>
  <c r="T265" i="6"/>
  <c r="T1865" i="6"/>
  <c r="AK1865" i="6" s="1"/>
  <c r="AC1865" i="6"/>
  <c r="T209" i="6"/>
  <c r="AC209" i="6"/>
  <c r="T136" i="6"/>
  <c r="AC136" i="6"/>
  <c r="T870" i="6"/>
  <c r="AK870" i="6" s="1"/>
  <c r="AC870" i="6"/>
  <c r="T612" i="6"/>
  <c r="AK612" i="6" s="1"/>
  <c r="AC612" i="6"/>
  <c r="T152" i="6"/>
  <c r="AC152" i="6"/>
  <c r="T783" i="6"/>
  <c r="AC783" i="6"/>
  <c r="T419" i="6"/>
  <c r="AC419" i="6"/>
  <c r="T493" i="6"/>
  <c r="AC493" i="6"/>
  <c r="T1544" i="6"/>
  <c r="AC1544" i="6"/>
  <c r="T708" i="6"/>
  <c r="AK708" i="6" s="1"/>
  <c r="AC708" i="6"/>
  <c r="T896" i="6"/>
  <c r="AC896" i="6"/>
  <c r="T1568" i="6"/>
  <c r="AC1568" i="6"/>
  <c r="T925" i="6"/>
  <c r="AK925" i="6" s="1"/>
  <c r="AC925" i="6"/>
  <c r="T1575" i="6"/>
  <c r="AC1575" i="6"/>
  <c r="T1570" i="6"/>
  <c r="AC1570" i="6"/>
  <c r="T1434" i="6"/>
  <c r="AK1434" i="6" s="1"/>
  <c r="AC1434" i="6"/>
  <c r="T545" i="6"/>
  <c r="AK545" i="6" s="1"/>
  <c r="AC545" i="6"/>
  <c r="T426" i="6"/>
  <c r="AC426" i="6"/>
  <c r="T504" i="6"/>
  <c r="AK504" i="6" s="1"/>
  <c r="AC504" i="6"/>
  <c r="T297" i="6"/>
  <c r="AK297" i="6" s="1"/>
  <c r="AC297" i="6"/>
  <c r="T101" i="6"/>
  <c r="AC101" i="6"/>
  <c r="T1220" i="6"/>
  <c r="AK1220" i="6" s="1"/>
  <c r="AC1220" i="6"/>
  <c r="T787" i="6"/>
  <c r="AK787" i="6" s="1"/>
  <c r="AC787" i="6"/>
  <c r="T410" i="6"/>
  <c r="AC410" i="6"/>
  <c r="T1208" i="6"/>
  <c r="AC1208" i="6"/>
  <c r="T1847" i="6"/>
  <c r="AC1847" i="6"/>
  <c r="T1681" i="6"/>
  <c r="AC1681" i="6"/>
  <c r="T1289" i="6"/>
  <c r="AC1289" i="6"/>
  <c r="T405" i="6"/>
  <c r="AK405" i="6" s="1"/>
  <c r="AC405" i="6"/>
  <c r="T71" i="6"/>
  <c r="AC71" i="6"/>
  <c r="T879" i="6"/>
  <c r="AK879" i="6" s="1"/>
  <c r="AC879" i="6"/>
  <c r="T589" i="6"/>
  <c r="AC589" i="6"/>
  <c r="T753" i="6"/>
  <c r="AK753" i="6" s="1"/>
  <c r="AC753" i="6"/>
  <c r="T1005" i="6"/>
  <c r="AK1005" i="6" s="1"/>
  <c r="AC1005" i="6"/>
  <c r="T679" i="6"/>
  <c r="AK679" i="6" s="1"/>
  <c r="AC679" i="6"/>
  <c r="T1607" i="6"/>
  <c r="AC1607" i="6"/>
  <c r="T146" i="6"/>
  <c r="AC146" i="6"/>
  <c r="T234" i="6"/>
  <c r="AK234" i="6" s="1"/>
  <c r="AC234" i="6"/>
  <c r="T1237" i="6"/>
  <c r="AC1237" i="6"/>
  <c r="T652" i="6"/>
  <c r="AK652" i="6" s="1"/>
  <c r="AC652" i="6"/>
  <c r="T390" i="6"/>
  <c r="AK390" i="6" s="1"/>
  <c r="AC390" i="6"/>
  <c r="T235" i="6"/>
  <c r="AC235" i="6"/>
  <c r="T383" i="6"/>
  <c r="AC383" i="6"/>
  <c r="T1644" i="6"/>
  <c r="AK1644" i="6" s="1"/>
  <c r="AC1644" i="6"/>
  <c r="T563" i="6"/>
  <c r="AC563" i="6"/>
  <c r="T1567" i="6"/>
  <c r="AK1567" i="6" s="1"/>
  <c r="AC1567" i="6"/>
  <c r="T1388" i="6"/>
  <c r="AC1388" i="6"/>
  <c r="T1754" i="6"/>
  <c r="AC1754" i="6"/>
  <c r="T513" i="6"/>
  <c r="AC513" i="6"/>
  <c r="T1850" i="6"/>
  <c r="AK1850" i="6" s="1"/>
  <c r="AC1850" i="6"/>
  <c r="T414" i="6"/>
  <c r="AC414" i="6"/>
  <c r="T1393" i="6"/>
  <c r="AK1393" i="6" s="1"/>
  <c r="AC1393" i="6"/>
  <c r="T307" i="6"/>
  <c r="AK307" i="6" s="1"/>
  <c r="AC307" i="6"/>
  <c r="T1864" i="6"/>
  <c r="AK1864" i="6" s="1"/>
  <c r="AC1864" i="6"/>
  <c r="T881" i="6"/>
  <c r="AC881" i="6"/>
  <c r="T1329" i="6"/>
  <c r="AC1329" i="6"/>
  <c r="T750" i="6"/>
  <c r="AK750" i="6" s="1"/>
  <c r="AC750" i="6"/>
  <c r="T427" i="6"/>
  <c r="AC427" i="6"/>
  <c r="T1211" i="6"/>
  <c r="AC1211" i="6"/>
  <c r="AC1894" i="6"/>
  <c r="T1894" i="6"/>
  <c r="AC1654" i="6"/>
  <c r="T1654" i="6"/>
  <c r="AC1790" i="6"/>
  <c r="T1790" i="6"/>
  <c r="AC311" i="6"/>
  <c r="T311" i="6"/>
  <c r="T1672" i="6"/>
  <c r="AK1672" i="6" s="1"/>
  <c r="AC1672" i="6"/>
  <c r="AC975" i="6"/>
  <c r="T975" i="6"/>
  <c r="AI1263" i="6"/>
  <c r="AI1567" i="6"/>
  <c r="Z1567" i="6"/>
  <c r="AI1659" i="6"/>
  <c r="AI1079" i="6"/>
  <c r="AI94" i="6"/>
  <c r="AI1786" i="6"/>
  <c r="T1796" i="6"/>
  <c r="AK1796" i="6" s="1"/>
  <c r="AC1796" i="6"/>
  <c r="T236" i="6"/>
  <c r="AC236" i="6"/>
  <c r="AI307" i="6"/>
  <c r="AI548" i="6"/>
  <c r="AI1210" i="6"/>
  <c r="T876" i="6"/>
  <c r="AK876" i="6" s="1"/>
  <c r="AC876" i="6"/>
  <c r="T1732" i="6"/>
  <c r="AK1732" i="6" s="1"/>
  <c r="AC1732" i="6"/>
  <c r="AC384" i="6"/>
  <c r="T384" i="6"/>
  <c r="AC304" i="6"/>
  <c r="T304" i="6"/>
  <c r="AC198" i="6"/>
  <c r="T198" i="6"/>
  <c r="AC1042" i="6"/>
  <c r="T1042" i="6"/>
  <c r="T325" i="6"/>
  <c r="AK325" i="6" s="1"/>
  <c r="AC325" i="6"/>
  <c r="T1848" i="6"/>
  <c r="AC1848" i="6"/>
  <c r="T76" i="6"/>
  <c r="AC76" i="6"/>
  <c r="AC1141" i="6"/>
  <c r="T1141" i="6"/>
  <c r="AC1664" i="6"/>
  <c r="T1664" i="6"/>
  <c r="AK1664" i="6" s="1"/>
  <c r="T1140" i="6"/>
  <c r="AC1140" i="6"/>
  <c r="AC464" i="6"/>
  <c r="T464" i="6"/>
  <c r="AC472" i="6"/>
  <c r="T472" i="6"/>
  <c r="AK472" i="6" s="1"/>
  <c r="AC256" i="6"/>
  <c r="T256" i="6"/>
  <c r="AC303" i="6"/>
  <c r="T303" i="6"/>
  <c r="AC423" i="6"/>
  <c r="T423" i="6"/>
  <c r="AC631" i="6"/>
  <c r="T631" i="6"/>
  <c r="T1452" i="6"/>
  <c r="AK1452" i="6" s="1"/>
  <c r="AC1452" i="6"/>
  <c r="AI524" i="6"/>
  <c r="AI218" i="6"/>
  <c r="AI1030" i="6"/>
  <c r="Z1030" i="6"/>
  <c r="AI879" i="6"/>
  <c r="T1601" i="6"/>
  <c r="AC1601" i="6"/>
  <c r="T347" i="6"/>
  <c r="AK347" i="6" s="1"/>
  <c r="AC347" i="6"/>
  <c r="AC723" i="6"/>
  <c r="T723" i="6"/>
  <c r="T1621" i="6"/>
  <c r="AK1621" i="6" s="1"/>
  <c r="AC1621" i="6"/>
  <c r="AC1551" i="6"/>
  <c r="T1551" i="6"/>
  <c r="AK1551" i="6" s="1"/>
  <c r="AC1383" i="6"/>
  <c r="T1383" i="6"/>
  <c r="T485" i="6"/>
  <c r="AC485" i="6"/>
  <c r="T1689" i="6"/>
  <c r="AC1689" i="6"/>
  <c r="T976" i="6"/>
  <c r="AC976" i="6"/>
  <c r="AC1526" i="6"/>
  <c r="T1526" i="6"/>
  <c r="T833" i="6"/>
  <c r="AK833" i="6" s="1"/>
  <c r="AC833" i="6"/>
  <c r="T1597" i="6"/>
  <c r="AC1597" i="6"/>
  <c r="AC1826" i="6"/>
  <c r="T1826" i="6"/>
  <c r="AC758" i="6"/>
  <c r="T758" i="6"/>
  <c r="T315" i="6"/>
  <c r="AC315" i="6"/>
  <c r="T765" i="6"/>
  <c r="AC765" i="6"/>
  <c r="T517" i="6"/>
  <c r="AC517" i="6"/>
  <c r="T1853" i="6"/>
  <c r="AC1853" i="6"/>
  <c r="T1063" i="6"/>
  <c r="AC1063" i="6"/>
  <c r="AC391" i="6"/>
  <c r="T391" i="6"/>
  <c r="AC1148" i="6"/>
  <c r="T1148" i="6"/>
  <c r="AC407" i="6"/>
  <c r="T407" i="6"/>
  <c r="AK407" i="6" s="1"/>
  <c r="AC467" i="6"/>
  <c r="T467" i="6"/>
  <c r="AK467" i="6" s="1"/>
  <c r="AC1501" i="6"/>
  <c r="T1501" i="6"/>
  <c r="AK1501" i="6" s="1"/>
  <c r="T482" i="6"/>
  <c r="AC482" i="6"/>
  <c r="T90" i="6"/>
  <c r="AC90" i="6"/>
  <c r="T1173" i="6"/>
  <c r="AC1173" i="6"/>
  <c r="T75" i="6"/>
  <c r="AC75" i="6"/>
  <c r="AI1091" i="6"/>
  <c r="Z1091" i="6"/>
  <c r="AI1864" i="6"/>
  <c r="Z1864" i="6"/>
  <c r="AC1635" i="6"/>
  <c r="T1635" i="6"/>
  <c r="AI1732" i="6"/>
  <c r="AI206" i="6"/>
  <c r="AC796" i="6"/>
  <c r="T796" i="6"/>
  <c r="AI1161" i="6"/>
  <c r="AI161" i="6"/>
  <c r="AC339" i="6"/>
  <c r="T339" i="6"/>
  <c r="AI1880" i="6"/>
  <c r="AI1368" i="6"/>
  <c r="AI46" i="6"/>
  <c r="AC377" i="6"/>
  <c r="T377" i="6"/>
  <c r="T1374" i="6"/>
  <c r="AC1374" i="6"/>
  <c r="AC395" i="6"/>
  <c r="T395" i="6"/>
  <c r="T1663" i="6"/>
  <c r="AC1663" i="6"/>
  <c r="AC934" i="6"/>
  <c r="T934" i="6"/>
  <c r="T677" i="6"/>
  <c r="AK677" i="6" s="1"/>
  <c r="AC677" i="6"/>
  <c r="AC1574" i="6"/>
  <c r="T1574" i="6"/>
  <c r="AK1574" i="6" s="1"/>
  <c r="AC1340" i="6"/>
  <c r="T1340" i="6"/>
  <c r="T1373" i="6"/>
  <c r="AC1373" i="6"/>
  <c r="AC595" i="6"/>
  <c r="T595" i="6"/>
  <c r="AC515" i="6"/>
  <c r="T515" i="6"/>
  <c r="T412" i="6"/>
  <c r="AC412" i="6"/>
  <c r="T1494" i="6"/>
  <c r="AC1494" i="6"/>
  <c r="AC535" i="6"/>
  <c r="T535" i="6"/>
  <c r="AK535" i="6" s="1"/>
  <c r="T406" i="6"/>
  <c r="AC406" i="6"/>
  <c r="T1278" i="6"/>
  <c r="AC1278" i="6"/>
  <c r="AC636" i="6"/>
  <c r="T636" i="6"/>
  <c r="AC187" i="6"/>
  <c r="T187" i="6"/>
  <c r="AK187" i="6" s="1"/>
  <c r="T1784" i="6"/>
  <c r="AC1784" i="6"/>
  <c r="T1109" i="6"/>
  <c r="AC1109" i="6"/>
  <c r="AC1596" i="6"/>
  <c r="T1596" i="6"/>
  <c r="AC128" i="6"/>
  <c r="T128" i="6"/>
  <c r="AK128" i="6" s="1"/>
  <c r="AC1519" i="6"/>
  <c r="T1519" i="6"/>
  <c r="T610" i="6"/>
  <c r="AK610" i="6" s="1"/>
  <c r="AC610" i="6"/>
  <c r="AC928" i="6"/>
  <c r="T928" i="6"/>
  <c r="T1271" i="6"/>
  <c r="AC1271" i="6"/>
  <c r="T1720" i="6"/>
  <c r="AC1720" i="6"/>
  <c r="AC337" i="6"/>
  <c r="T337" i="6"/>
  <c r="AC110" i="6"/>
  <c r="T110" i="6"/>
  <c r="T483" i="6"/>
  <c r="AC483" i="6"/>
  <c r="T1370" i="6"/>
  <c r="AC1370" i="6"/>
  <c r="T1996" i="6"/>
  <c r="AC1996" i="6"/>
  <c r="AI265" i="6"/>
  <c r="AC1429" i="6"/>
  <c r="T1429" i="6"/>
  <c r="AI1155" i="6"/>
  <c r="AI1803" i="6"/>
  <c r="AI955" i="6"/>
  <c r="AC1439" i="6"/>
  <c r="T1439" i="6"/>
  <c r="AI688" i="6"/>
  <c r="AC253" i="6"/>
  <c r="T253" i="6"/>
  <c r="T1196" i="6"/>
  <c r="AC1196" i="6"/>
  <c r="AI1822" i="6"/>
  <c r="AC893" i="6"/>
  <c r="T893" i="6"/>
  <c r="T2019" i="6"/>
  <c r="AC2019" i="6"/>
  <c r="AI1715" i="6"/>
  <c r="AI1240" i="6"/>
  <c r="T1629" i="6"/>
  <c r="AK1629" i="6" s="1"/>
  <c r="AC1629" i="6"/>
  <c r="AC1896" i="6"/>
  <c r="T1896" i="6"/>
  <c r="AK1896" i="6" s="1"/>
  <c r="AC1569" i="6"/>
  <c r="T1569" i="6"/>
  <c r="AI229" i="6"/>
  <c r="AC1961" i="6"/>
  <c r="T1961" i="6"/>
  <c r="AC1708" i="6"/>
  <c r="T1708" i="6"/>
  <c r="Z961" i="6"/>
  <c r="AI961" i="6"/>
  <c r="AI355" i="6"/>
  <c r="AC118" i="6"/>
  <c r="T118" i="6"/>
  <c r="AC1369" i="6"/>
  <c r="T1369" i="6"/>
  <c r="AC1525" i="6"/>
  <c r="T1525" i="6"/>
  <c r="AK1525" i="6" s="1"/>
  <c r="AI1745" i="6"/>
  <c r="AI838" i="6"/>
  <c r="AC1295" i="6"/>
  <c r="T1295" i="6"/>
  <c r="Z1642" i="6"/>
  <c r="AI1642" i="6"/>
  <c r="AQ1642" i="6" s="1"/>
  <c r="AC1378" i="6"/>
  <c r="T1378" i="6"/>
  <c r="AK1378" i="6" s="1"/>
  <c r="AC1029" i="6"/>
  <c r="T1029" i="6"/>
  <c r="AK1029" i="6" s="1"/>
  <c r="AC821" i="6"/>
  <c r="T821" i="6"/>
  <c r="AC68" i="6"/>
  <c r="T68" i="6"/>
  <c r="AC695" i="6"/>
  <c r="T695" i="6"/>
  <c r="AC374" i="6"/>
  <c r="T374" i="6"/>
  <c r="AC1941" i="6"/>
  <c r="T1941" i="6"/>
  <c r="AC432" i="6"/>
  <c r="T432" i="6"/>
  <c r="AI1096" i="6"/>
  <c r="AC1622" i="6"/>
  <c r="T1622" i="6"/>
  <c r="T1956" i="6"/>
  <c r="AC1956" i="6"/>
  <c r="AC718" i="6"/>
  <c r="T718" i="6"/>
  <c r="AC1713" i="6"/>
  <c r="T1713" i="6"/>
  <c r="AC1687" i="6"/>
  <c r="T1687" i="6"/>
  <c r="AC1900" i="6"/>
  <c r="T1900" i="6"/>
  <c r="AC773" i="6"/>
  <c r="T773" i="6"/>
  <c r="AC1185" i="6"/>
  <c r="T1185" i="6"/>
  <c r="AK1185" i="6" s="1"/>
  <c r="AC947" i="6"/>
  <c r="T947" i="6"/>
  <c r="AI1051" i="6"/>
  <c r="AI1172" i="6"/>
  <c r="AC1536" i="6"/>
  <c r="T1536" i="6"/>
  <c r="AC673" i="6"/>
  <c r="T673" i="6"/>
  <c r="AK673" i="6" s="1"/>
  <c r="AC366" i="6"/>
  <c r="T366" i="6"/>
  <c r="AK366" i="6" s="1"/>
  <c r="AC286" i="6"/>
  <c r="T286" i="6"/>
  <c r="AI1751" i="6"/>
  <c r="AC211" i="6"/>
  <c r="T211" i="6"/>
  <c r="AC883" i="6"/>
  <c r="T883" i="6"/>
  <c r="AC1988" i="6"/>
  <c r="T1988" i="6"/>
  <c r="AC1935" i="6"/>
  <c r="T1935" i="6"/>
  <c r="AC1347" i="6"/>
  <c r="T1347" i="6"/>
  <c r="AC814" i="6"/>
  <c r="T814" i="6"/>
  <c r="AC1925" i="6"/>
  <c r="T1925" i="6"/>
  <c r="AC1849" i="6"/>
  <c r="T1849" i="6"/>
  <c r="AK1849" i="6" s="1"/>
  <c r="AC2016" i="6"/>
  <c r="T2016" i="6"/>
  <c r="AC1455" i="6"/>
  <c r="T1455" i="6"/>
  <c r="AC1461" i="6"/>
  <c r="T1461" i="6"/>
  <c r="AI633" i="6"/>
  <c r="AC579" i="6"/>
  <c r="T579" i="6"/>
  <c r="AI1898" i="6"/>
  <c r="AC730" i="6"/>
  <c r="T730" i="6"/>
  <c r="AK730" i="6" s="1"/>
  <c r="AI912" i="6"/>
  <c r="AC1116" i="6"/>
  <c r="T1116" i="6"/>
  <c r="AI578" i="6"/>
  <c r="AC1814" i="6"/>
  <c r="T1814" i="6"/>
  <c r="AC1892" i="6"/>
  <c r="T1892" i="6"/>
  <c r="AK1892" i="6" s="1"/>
  <c r="AC381" i="6"/>
  <c r="T381" i="6"/>
  <c r="AK381" i="6" s="1"/>
  <c r="AC1958" i="6"/>
  <c r="T1958" i="6"/>
  <c r="AC1972" i="6"/>
  <c r="T1972" i="6"/>
  <c r="AC1684" i="6"/>
  <c r="T1684" i="6"/>
  <c r="AC1918" i="6"/>
  <c r="T1918" i="6"/>
  <c r="AC1963" i="6"/>
  <c r="T1963" i="6"/>
  <c r="AI1581" i="6"/>
  <c r="AC397" i="6"/>
  <c r="T397" i="6"/>
  <c r="AK397" i="6" s="1"/>
  <c r="AI751" i="6"/>
  <c r="AC641" i="6"/>
  <c r="T641" i="6"/>
  <c r="AC553" i="6"/>
  <c r="T553" i="6"/>
  <c r="AC421" i="6"/>
  <c r="T421" i="6"/>
  <c r="AK421" i="6" s="1"/>
  <c r="AC1793" i="6"/>
  <c r="T1793" i="6"/>
  <c r="AK1793" i="6" s="1"/>
  <c r="AI1171" i="6"/>
  <c r="AI1201" i="6"/>
  <c r="AC1834" i="6"/>
  <c r="T1834" i="6"/>
  <c r="AI66" i="6"/>
  <c r="AI91" i="6"/>
  <c r="AI1782" i="6"/>
  <c r="AC1973" i="6"/>
  <c r="T1973" i="6"/>
  <c r="AC846" i="6"/>
  <c r="T846" i="6"/>
  <c r="AC1228" i="6"/>
  <c r="T1228" i="6"/>
  <c r="AK1228" i="6" s="1"/>
  <c r="AC1669" i="6"/>
  <c r="T1669" i="6"/>
  <c r="AC102" i="6"/>
  <c r="T102" i="6"/>
  <c r="AC1099" i="6"/>
  <c r="T1099" i="6"/>
  <c r="AC1747" i="6"/>
  <c r="T1747" i="6"/>
  <c r="AC1397" i="6"/>
  <c r="T1397" i="6"/>
  <c r="AC224" i="6"/>
  <c r="T224" i="6"/>
  <c r="AC1719" i="6"/>
  <c r="T1719" i="6"/>
  <c r="AC98" i="6"/>
  <c r="T98" i="6"/>
  <c r="AK98" i="6" s="1"/>
  <c r="AC1089" i="6"/>
  <c r="T1089" i="6"/>
  <c r="AI1403" i="6"/>
  <c r="AC1971" i="6"/>
  <c r="T1971" i="6"/>
  <c r="AC1992" i="6"/>
  <c r="T1992" i="6"/>
  <c r="AC375" i="6"/>
  <c r="T375" i="6"/>
  <c r="AC1981" i="6"/>
  <c r="T1981" i="6"/>
  <c r="AC623" i="6"/>
  <c r="T623" i="6"/>
  <c r="AI128" i="6"/>
  <c r="AC1234" i="6"/>
  <c r="T1234" i="6"/>
  <c r="AC1111" i="6"/>
  <c r="T1111" i="6"/>
  <c r="AC1184" i="6"/>
  <c r="T1184" i="6"/>
  <c r="AC1465" i="6"/>
  <c r="T1465" i="6"/>
  <c r="AC824" i="6"/>
  <c r="T824" i="6"/>
  <c r="AC1615" i="6"/>
  <c r="T1615" i="6"/>
  <c r="AC885" i="6"/>
  <c r="T885" i="6"/>
  <c r="AC1710" i="6"/>
  <c r="T1710" i="6"/>
  <c r="AC1939" i="6"/>
  <c r="T1939" i="6"/>
  <c r="AC1560" i="6"/>
  <c r="T1560" i="6"/>
  <c r="AC804" i="6"/>
  <c r="T804" i="6"/>
  <c r="AC81" i="6"/>
  <c r="T81" i="6"/>
  <c r="AC1994" i="6"/>
  <c r="T1994" i="6"/>
  <c r="AC373" i="6"/>
  <c r="T373" i="6"/>
  <c r="AC1292" i="6"/>
  <c r="T1292" i="6"/>
  <c r="AC1453" i="6"/>
  <c r="T1453" i="6"/>
  <c r="AC1562" i="6"/>
  <c r="T1562" i="6"/>
  <c r="AC445" i="6"/>
  <c r="T445" i="6"/>
  <c r="AC1780" i="6"/>
  <c r="T1780" i="6"/>
  <c r="AC680" i="6"/>
  <c r="T680" i="6"/>
  <c r="AC843" i="6"/>
  <c r="T843" i="6"/>
  <c r="AI225" i="6"/>
  <c r="AC1126" i="6"/>
  <c r="T1126" i="6"/>
  <c r="AC1797" i="6"/>
  <c r="T1797" i="6"/>
  <c r="AC497" i="6"/>
  <c r="T497" i="6"/>
  <c r="AC514" i="6"/>
  <c r="T514" i="6"/>
  <c r="AK514" i="6" s="1"/>
  <c r="AC572" i="6"/>
  <c r="T572" i="6"/>
  <c r="AC1845" i="6"/>
  <c r="T1845" i="6"/>
  <c r="AK1845" i="6" s="1"/>
  <c r="AC1227" i="6"/>
  <c r="T1227" i="6"/>
  <c r="AC135" i="6"/>
  <c r="T135" i="6"/>
  <c r="AK135" i="6" s="1"/>
  <c r="AC757" i="6"/>
  <c r="T757" i="6"/>
  <c r="AC906" i="6"/>
  <c r="T906" i="6"/>
  <c r="AC1794" i="6"/>
  <c r="T1794" i="6"/>
  <c r="AK1794" i="6" s="1"/>
  <c r="AC862" i="6"/>
  <c r="T862" i="6"/>
  <c r="AC1905" i="6"/>
  <c r="T1905" i="6"/>
  <c r="AK1905" i="6" s="1"/>
  <c r="AC273" i="6"/>
  <c r="T273" i="6"/>
  <c r="AC1706" i="6"/>
  <c r="T1706" i="6"/>
  <c r="AK1706" i="6" s="1"/>
  <c r="AC1379" i="6"/>
  <c r="T1379" i="6"/>
  <c r="AC319" i="6"/>
  <c r="T319" i="6"/>
  <c r="AK319" i="6" s="1"/>
  <c r="AC1690" i="6"/>
  <c r="T1690" i="6"/>
  <c r="AC1738" i="6"/>
  <c r="T1738" i="6"/>
  <c r="AC1819" i="6"/>
  <c r="T1819" i="6"/>
  <c r="AI833" i="6"/>
  <c r="AI1550" i="6"/>
  <c r="AI53" i="6"/>
  <c r="AQ53" i="6" s="1"/>
  <c r="Z53" i="6"/>
  <c r="AI1442" i="6"/>
  <c r="AI643" i="6"/>
  <c r="Z1222" i="6"/>
  <c r="AI1222" i="6"/>
  <c r="AI450" i="6"/>
  <c r="AC590" i="6"/>
  <c r="T590" i="6"/>
  <c r="AC1037" i="6"/>
  <c r="T1037" i="6"/>
  <c r="AC138" i="6"/>
  <c r="T138" i="6"/>
  <c r="AK138" i="6" s="1"/>
  <c r="AC1761" i="6"/>
  <c r="T1761" i="6"/>
  <c r="AC812" i="6"/>
  <c r="T812" i="6"/>
  <c r="AC988" i="6"/>
  <c r="T988" i="6"/>
  <c r="AC1058" i="6"/>
  <c r="T1058" i="6"/>
  <c r="AC1745" i="6"/>
  <c r="T1745" i="6"/>
  <c r="AK1745" i="6" s="1"/>
  <c r="AC204" i="6"/>
  <c r="T204" i="6"/>
  <c r="AC350" i="6"/>
  <c r="T350" i="6"/>
  <c r="AI241" i="6"/>
  <c r="AC1493" i="6"/>
  <c r="T1493" i="6"/>
  <c r="AC481" i="6"/>
  <c r="T481" i="6"/>
  <c r="AC847" i="6"/>
  <c r="T847" i="6"/>
  <c r="AC1583" i="6"/>
  <c r="T1583" i="6"/>
  <c r="AC1869" i="6"/>
  <c r="T1869" i="6"/>
  <c r="AC66" i="6"/>
  <c r="T66" i="6"/>
  <c r="AK66" i="6" s="1"/>
  <c r="AC1789" i="6"/>
  <c r="T1789" i="6"/>
  <c r="AC826" i="6"/>
  <c r="T826" i="6"/>
  <c r="AC91" i="6"/>
  <c r="T91" i="6"/>
  <c r="AK91" i="6" s="1"/>
  <c r="AC1782" i="6"/>
  <c r="T1782" i="6"/>
  <c r="AK1782" i="6" s="1"/>
  <c r="AC991" i="6"/>
  <c r="T991" i="6"/>
  <c r="AC1693" i="6"/>
  <c r="T1693" i="6"/>
  <c r="AC216" i="6"/>
  <c r="T216" i="6"/>
  <c r="AK216" i="6" s="1"/>
  <c r="AC1399" i="6"/>
  <c r="T1399" i="6"/>
  <c r="AK1399" i="6" s="1"/>
  <c r="AC44" i="6"/>
  <c r="T44" i="6"/>
  <c r="AK44" i="6" s="1"/>
  <c r="AC889" i="6"/>
  <c r="T889" i="6"/>
  <c r="AC1233" i="6"/>
  <c r="T1233" i="6"/>
  <c r="AC867" i="6"/>
  <c r="T867" i="6"/>
  <c r="AC1691" i="6"/>
  <c r="T1691" i="6"/>
  <c r="AC752" i="6"/>
  <c r="T752" i="6"/>
  <c r="AC172" i="6"/>
  <c r="T172" i="6"/>
  <c r="AK172" i="6" s="1"/>
  <c r="AC1801" i="6"/>
  <c r="T1801" i="6"/>
  <c r="AC1239" i="6"/>
  <c r="T1239" i="6"/>
  <c r="AC1430" i="6"/>
  <c r="T1430" i="6"/>
  <c r="AI70" i="6"/>
  <c r="AI1025" i="6"/>
  <c r="AC872" i="6"/>
  <c r="T872" i="6"/>
  <c r="AK872" i="6" s="1"/>
  <c r="AC1403" i="6"/>
  <c r="T1403" i="6"/>
  <c r="AK1403" i="6" s="1"/>
  <c r="AC981" i="6"/>
  <c r="T981" i="6"/>
  <c r="AK981" i="6" s="1"/>
  <c r="AC1766" i="6"/>
  <c r="T1766" i="6"/>
  <c r="AK1766" i="6" s="1"/>
  <c r="AC113" i="6"/>
  <c r="T113" i="6"/>
  <c r="AC567" i="6"/>
  <c r="T567" i="6"/>
  <c r="AC466" i="6"/>
  <c r="T466" i="6"/>
  <c r="AC1685" i="6"/>
  <c r="T1685" i="6"/>
  <c r="AC1183" i="6"/>
  <c r="T1183" i="6"/>
  <c r="AK1183" i="6" s="1"/>
  <c r="AC1022" i="6"/>
  <c r="T1022" i="6"/>
  <c r="AC788" i="6"/>
  <c r="T788" i="6"/>
  <c r="AC1657" i="6"/>
  <c r="T1657" i="6"/>
  <c r="AC655" i="6"/>
  <c r="T655" i="6"/>
  <c r="AC1517" i="6"/>
  <c r="T1517" i="6"/>
  <c r="AC320" i="6"/>
  <c r="T320" i="6"/>
  <c r="AC662" i="6"/>
  <c r="T662" i="6"/>
  <c r="AC993" i="6"/>
  <c r="T993" i="6"/>
  <c r="AC820" i="6"/>
  <c r="T820" i="6"/>
  <c r="AC1131" i="6"/>
  <c r="T1131" i="6"/>
  <c r="AC550" i="6"/>
  <c r="T550" i="6"/>
  <c r="AC57" i="6"/>
  <c r="T57" i="6"/>
  <c r="AC342" i="6"/>
  <c r="T342" i="6"/>
  <c r="AC635" i="6"/>
  <c r="T635" i="6"/>
  <c r="AC1482" i="6"/>
  <c r="T1482" i="6"/>
  <c r="AC1652" i="6"/>
  <c r="T1652" i="6"/>
  <c r="AI1404" i="6"/>
  <c r="AI692" i="6"/>
  <c r="AI741" i="6"/>
  <c r="AC1056" i="6"/>
  <c r="T1056" i="6"/>
  <c r="AK1056" i="6" s="1"/>
  <c r="AI433" i="6"/>
  <c r="AI990" i="6"/>
  <c r="AC916" i="6"/>
  <c r="T916" i="6"/>
  <c r="AI1056" i="6"/>
  <c r="AC280" i="6"/>
  <c r="T280" i="6"/>
  <c r="U2023" i="6"/>
  <c r="AF2024" i="6"/>
  <c r="E16" i="10"/>
  <c r="AF2023" i="6"/>
  <c r="V2024" i="6"/>
  <c r="X2023" i="6"/>
  <c r="E17" i="10"/>
  <c r="AG2023" i="6"/>
  <c r="AG2024" i="6"/>
  <c r="X2024" i="6"/>
  <c r="W2024" i="6"/>
  <c r="AE2023" i="6"/>
  <c r="S2024" i="6"/>
  <c r="S2023" i="6"/>
  <c r="Z333" i="6"/>
  <c r="AI333" i="6"/>
  <c r="Z1212" i="6"/>
  <c r="AI1212" i="6"/>
  <c r="AI591" i="6"/>
  <c r="AI1297" i="6"/>
  <c r="AI1101" i="6"/>
  <c r="Z363" i="6"/>
  <c r="AI363" i="6"/>
  <c r="AQ363" i="6" s="1"/>
  <c r="Z673" i="6"/>
  <c r="AI673" i="6"/>
  <c r="AI1309" i="6"/>
  <c r="AI163" i="6"/>
  <c r="AI1889" i="6"/>
  <c r="AI1217" i="6"/>
  <c r="AI124" i="6"/>
  <c r="AI1518" i="6"/>
  <c r="AI284" i="6"/>
  <c r="AI480" i="6"/>
  <c r="AI52" i="6"/>
  <c r="Z1756" i="6"/>
  <c r="AI1756" i="6"/>
  <c r="Z1764" i="6"/>
  <c r="AI1764" i="6"/>
  <c r="AQ1764" i="6" s="1"/>
  <c r="Z1724" i="6"/>
  <c r="AI1724" i="6"/>
  <c r="AQ1724" i="6" s="1"/>
  <c r="AI1232" i="6"/>
  <c r="Z1232" i="6"/>
  <c r="AI1629" i="6"/>
  <c r="Z1629" i="6"/>
  <c r="AI1896" i="6"/>
  <c r="AI860" i="6"/>
  <c r="Z860" i="6"/>
  <c r="AI1037" i="6"/>
  <c r="AI638" i="6"/>
  <c r="Z1849" i="6"/>
  <c r="AI1849" i="6"/>
  <c r="AI632" i="6"/>
  <c r="AI1771" i="6"/>
  <c r="Z457" i="6"/>
  <c r="AI457" i="6"/>
  <c r="AI1721" i="6"/>
  <c r="AI795" i="6"/>
  <c r="Z864" i="6"/>
  <c r="AI864" i="6"/>
  <c r="Z510" i="6"/>
  <c r="AI510" i="6"/>
  <c r="Z1392" i="6"/>
  <c r="AI1392" i="6"/>
  <c r="Z228" i="6"/>
  <c r="AI228" i="6"/>
  <c r="AI693" i="6"/>
  <c r="AI1844" i="6"/>
  <c r="AI1549" i="6"/>
  <c r="AI1399" i="6"/>
  <c r="AI44" i="6"/>
  <c r="AI950" i="6"/>
  <c r="Z1320" i="6"/>
  <c r="AI1320" i="6"/>
  <c r="AQ1320" i="6" s="1"/>
  <c r="AI577" i="6"/>
  <c r="AI1716" i="6"/>
  <c r="AI1747" i="6"/>
  <c r="AI817" i="6"/>
  <c r="AI479" i="6"/>
  <c r="Z687" i="6"/>
  <c r="AI687" i="6"/>
  <c r="AI98" i="6"/>
  <c r="AI872" i="6"/>
  <c r="AI1257" i="6"/>
  <c r="AI113" i="6"/>
  <c r="AI1022" i="6"/>
  <c r="AI655" i="6"/>
  <c r="AI635" i="6"/>
  <c r="AI924" i="6"/>
  <c r="Z854" i="6"/>
  <c r="AI854" i="6"/>
  <c r="AI1179" i="6"/>
  <c r="Z1827" i="6"/>
  <c r="AI1827" i="6"/>
  <c r="AQ1827" i="6" s="1"/>
  <c r="AI1204" i="6"/>
  <c r="Z559" i="6"/>
  <c r="AI559" i="6"/>
  <c r="AQ559" i="6" s="1"/>
  <c r="AI1272" i="6"/>
  <c r="AI1074" i="6"/>
  <c r="Z168" i="6"/>
  <c r="AI168" i="6"/>
  <c r="AI1552" i="6"/>
  <c r="AI1466" i="6"/>
  <c r="AI1342" i="6"/>
  <c r="AI679" i="6"/>
  <c r="AI277" i="6"/>
  <c r="AI844" i="6"/>
  <c r="AI1002" i="6"/>
  <c r="Z1021" i="6"/>
  <c r="AI1021" i="6"/>
  <c r="AQ1021" i="6" s="1"/>
  <c r="AI1279" i="6"/>
  <c r="AI1800" i="6"/>
  <c r="AI1542" i="6"/>
  <c r="Z1277" i="6"/>
  <c r="AI1277" i="6"/>
  <c r="AI545" i="6"/>
  <c r="Z1551" i="6"/>
  <c r="AI1551" i="6"/>
  <c r="AI33" i="6"/>
  <c r="AI512" i="6"/>
  <c r="AI1256" i="6"/>
  <c r="Z1134" i="6"/>
  <c r="AI1134" i="6"/>
  <c r="Z79" i="6"/>
  <c r="AI79" i="6"/>
  <c r="AQ79" i="6" s="1"/>
  <c r="Z156" i="6"/>
  <c r="AI156" i="6"/>
  <c r="AI1892" i="6"/>
  <c r="AQ1892" i="6" s="1"/>
  <c r="AI1076" i="6"/>
  <c r="AI29" i="6"/>
  <c r="Z1338" i="6"/>
  <c r="AI1338" i="6"/>
  <c r="AQ1338" i="6" s="1"/>
  <c r="Z1305" i="6"/>
  <c r="AI1305" i="6"/>
  <c r="AQ1305" i="6" s="1"/>
  <c r="AI1631" i="6"/>
  <c r="AI1126" i="6"/>
  <c r="AI497" i="6"/>
  <c r="AI407" i="6"/>
  <c r="AI289" i="6"/>
  <c r="AI1185" i="6"/>
  <c r="AI366" i="6"/>
  <c r="AI1948" i="6"/>
  <c r="AI779" i="6"/>
  <c r="AI730" i="6"/>
  <c r="AQ730" i="6" s="1"/>
  <c r="AI421" i="6"/>
  <c r="AQ421" i="6" s="1"/>
  <c r="AI1793" i="6"/>
  <c r="AQ1793" i="6" s="1"/>
  <c r="AI847" i="6"/>
  <c r="AI752" i="6"/>
  <c r="AC684" i="6"/>
  <c r="T684" i="6"/>
  <c r="AC13" i="6"/>
  <c r="T13" i="6"/>
  <c r="T580" i="6"/>
  <c r="AK580" i="6" s="1"/>
  <c r="AC580" i="6"/>
  <c r="T1807" i="6"/>
  <c r="AC1807" i="6"/>
  <c r="T269" i="6"/>
  <c r="AC269" i="6"/>
  <c r="T340" i="6"/>
  <c r="AK340" i="6" s="1"/>
  <c r="AC340" i="6"/>
  <c r="AC276" i="6"/>
  <c r="T276" i="6"/>
  <c r="AC761" i="6"/>
  <c r="T761" i="6"/>
  <c r="AC59" i="6"/>
  <c r="T59" i="6"/>
  <c r="Z823" i="6"/>
  <c r="T1303" i="6"/>
  <c r="AC1303" i="6"/>
  <c r="AC1578" i="6"/>
  <c r="T1578" i="6"/>
  <c r="AI472" i="6"/>
  <c r="AI131" i="6"/>
  <c r="AC48" i="6"/>
  <c r="T48" i="6"/>
  <c r="AK48" i="6" s="1"/>
  <c r="Z1335" i="6"/>
  <c r="AI1335" i="6"/>
  <c r="T344" i="6"/>
  <c r="AK344" i="6" s="1"/>
  <c r="AC344" i="6"/>
  <c r="AC524" i="6"/>
  <c r="T524" i="6"/>
  <c r="AK524" i="6" s="1"/>
  <c r="AC584" i="6"/>
  <c r="T584" i="6"/>
  <c r="AK584" i="6" s="1"/>
  <c r="T1901" i="6"/>
  <c r="AK1901" i="6" s="1"/>
  <c r="AC1901" i="6"/>
  <c r="T1445" i="6"/>
  <c r="AC1445" i="6"/>
  <c r="AC721" i="6"/>
  <c r="T721" i="6"/>
  <c r="AC1113" i="6"/>
  <c r="T1113" i="6"/>
  <c r="T866" i="6"/>
  <c r="AC866" i="6"/>
  <c r="T1003" i="6"/>
  <c r="AC1003" i="6"/>
  <c r="AC1238" i="6"/>
  <c r="T1238" i="6"/>
  <c r="AK1238" i="6" s="1"/>
  <c r="T105" i="6"/>
  <c r="AK105" i="6" s="1"/>
  <c r="AC105" i="6"/>
  <c r="AC1670" i="6"/>
  <c r="T1670" i="6"/>
  <c r="AC1846" i="6"/>
  <c r="T1846" i="6"/>
  <c r="AK1846" i="6" s="1"/>
  <c r="T1478" i="6"/>
  <c r="AC1478" i="6"/>
  <c r="AC927" i="6"/>
  <c r="T927" i="6"/>
  <c r="AC1133" i="6"/>
  <c r="T1133" i="6"/>
  <c r="AK1133" i="6" s="1"/>
  <c r="AC944" i="6"/>
  <c r="T944" i="6"/>
  <c r="AK944" i="6" s="1"/>
  <c r="T1165" i="6"/>
  <c r="AC1165" i="6"/>
  <c r="AC702" i="6"/>
  <c r="T702" i="6"/>
  <c r="AC1951" i="6"/>
  <c r="T1951" i="6"/>
  <c r="Z1145" i="6"/>
  <c r="AI1145" i="6"/>
  <c r="AC141" i="6"/>
  <c r="T141" i="6"/>
  <c r="AC784" i="6"/>
  <c r="T784" i="6"/>
  <c r="AC790" i="6"/>
  <c r="T790" i="6"/>
  <c r="AC1171" i="6"/>
  <c r="T1171" i="6"/>
  <c r="AK1171" i="6" s="1"/>
  <c r="AC314" i="6"/>
  <c r="T314" i="6"/>
  <c r="AC979" i="6"/>
  <c r="T979" i="6"/>
  <c r="AC73" i="6"/>
  <c r="T73" i="6"/>
  <c r="AC1650" i="6"/>
  <c r="T1650" i="6"/>
  <c r="AK1650" i="6" s="1"/>
  <c r="T130" i="6"/>
  <c r="AK130" i="6" s="1"/>
  <c r="AC130" i="6"/>
  <c r="T1757" i="6"/>
  <c r="AC1757" i="6"/>
  <c r="AC670" i="6"/>
  <c r="T670" i="6"/>
  <c r="T664" i="6"/>
  <c r="AC664" i="6"/>
  <c r="AC1837" i="6"/>
  <c r="T1837" i="6"/>
  <c r="T1898" i="6"/>
  <c r="AK1898" i="6" s="1"/>
  <c r="AC1898" i="6"/>
  <c r="T1702" i="6"/>
  <c r="AC1702" i="6"/>
  <c r="AC121" i="6"/>
  <c r="T121" i="6"/>
  <c r="T378" i="6"/>
  <c r="AC378" i="6"/>
  <c r="AC1235" i="6"/>
  <c r="T1235" i="6"/>
  <c r="AK1235" i="6" s="1"/>
  <c r="AC176" i="6"/>
  <c r="T176" i="6"/>
  <c r="T284" i="6"/>
  <c r="AK284" i="6" s="1"/>
  <c r="AC284" i="6"/>
  <c r="AC557" i="6"/>
  <c r="T557" i="6"/>
  <c r="T1759" i="6"/>
  <c r="AC1759" i="6"/>
  <c r="T1774" i="6"/>
  <c r="AC1774" i="6"/>
  <c r="T309" i="6"/>
  <c r="AK309" i="6" s="1"/>
  <c r="AC309" i="6"/>
  <c r="AC738" i="6"/>
  <c r="T738" i="6"/>
  <c r="AC781" i="6"/>
  <c r="T781" i="6"/>
  <c r="AI340" i="6"/>
  <c r="Z1664" i="6"/>
  <c r="AI1664" i="6"/>
  <c r="Z1796" i="6"/>
  <c r="AI1796" i="6"/>
  <c r="AQ1796" i="6" s="1"/>
  <c r="AI1846" i="6"/>
  <c r="Z1885" i="6"/>
  <c r="AI1885" i="6"/>
  <c r="AQ1885" i="6" s="1"/>
  <c r="Z650" i="6"/>
  <c r="AI650" i="6"/>
  <c r="AI1235" i="6"/>
  <c r="AI1599" i="6"/>
  <c r="AI612" i="6"/>
  <c r="AQ612" i="6" s="1"/>
  <c r="AI1662" i="6"/>
  <c r="Z1452" i="6"/>
  <c r="AI1452" i="6"/>
  <c r="Z603" i="6"/>
  <c r="AI603" i="6"/>
  <c r="AI646" i="6"/>
  <c r="AI1749" i="6"/>
  <c r="Z652" i="6"/>
  <c r="AI652" i="6"/>
  <c r="Z973" i="6"/>
  <c r="AI973" i="6"/>
  <c r="Z405" i="6"/>
  <c r="AI405" i="6"/>
  <c r="AI1637" i="6"/>
  <c r="T768" i="6"/>
  <c r="AC768" i="6"/>
  <c r="AI1521" i="6"/>
  <c r="AC1839" i="6"/>
  <c r="T1839" i="6"/>
  <c r="T931" i="6"/>
  <c r="AC931" i="6"/>
  <c r="AI504" i="6"/>
  <c r="Z1593" i="6"/>
  <c r="AI1593" i="6"/>
  <c r="AQ1593" i="6" s="1"/>
  <c r="AC1729" i="6"/>
  <c r="T1729" i="6"/>
  <c r="AI212" i="6"/>
  <c r="AI1024" i="6"/>
  <c r="AI859" i="6"/>
  <c r="T1705" i="6"/>
  <c r="AC1705" i="6"/>
  <c r="T1639" i="6"/>
  <c r="AK1639" i="6" s="1"/>
  <c r="AC1639" i="6"/>
  <c r="AC1144" i="6"/>
  <c r="T1144" i="6"/>
  <c r="AK1144" i="6" s="1"/>
  <c r="T266" i="6"/>
  <c r="AC266" i="6"/>
  <c r="T400" i="6"/>
  <c r="AC400" i="6"/>
  <c r="AC1527" i="6"/>
  <c r="T1527" i="6"/>
  <c r="T709" i="6"/>
  <c r="AC709" i="6"/>
  <c r="T116" i="6"/>
  <c r="AC116" i="6"/>
  <c r="T205" i="6"/>
  <c r="AC205" i="6"/>
  <c r="AC72" i="6"/>
  <c r="T72" i="6"/>
  <c r="AK72" i="6" s="1"/>
  <c r="AC1618" i="6"/>
  <c r="T1618" i="6"/>
  <c r="AC1912" i="6"/>
  <c r="T1912" i="6"/>
  <c r="AC227" i="6"/>
  <c r="T227" i="6"/>
  <c r="AC1262" i="6"/>
  <c r="T1262" i="6"/>
  <c r="AC794" i="6"/>
  <c r="T794" i="6"/>
  <c r="T262" i="6"/>
  <c r="AC262" i="6"/>
  <c r="T968" i="6"/>
  <c r="AK968" i="6" s="1"/>
  <c r="AC968" i="6"/>
  <c r="T556" i="6"/>
  <c r="AK556" i="6" s="1"/>
  <c r="AC556" i="6"/>
  <c r="T815" i="6"/>
  <c r="AC815" i="6"/>
  <c r="T162" i="6"/>
  <c r="AC162" i="6"/>
  <c r="T452" i="6"/>
  <c r="AC452" i="6"/>
  <c r="T428" i="6"/>
  <c r="AC428" i="6"/>
  <c r="T703" i="6"/>
  <c r="AC703" i="6"/>
  <c r="T417" i="6"/>
  <c r="AC417" i="6"/>
  <c r="AC834" i="6"/>
  <c r="T834" i="6"/>
  <c r="Z1434" i="6"/>
  <c r="AI1434" i="6"/>
  <c r="AC688" i="6"/>
  <c r="T688" i="6"/>
  <c r="AK688" i="6" s="1"/>
  <c r="AC956" i="6"/>
  <c r="T956" i="6"/>
  <c r="T2003" i="6"/>
  <c r="AC2003" i="6"/>
  <c r="AI1690" i="6"/>
  <c r="T827" i="6"/>
  <c r="AC827" i="6"/>
  <c r="AI1523" i="6"/>
  <c r="AI1423" i="6"/>
  <c r="AI1675" i="6"/>
  <c r="T518" i="6"/>
  <c r="AK518" i="6" s="1"/>
  <c r="AC518" i="6"/>
  <c r="T1547" i="6"/>
  <c r="AC1547" i="6"/>
  <c r="AI1596" i="6"/>
  <c r="AC959" i="6"/>
  <c r="T959" i="6"/>
  <c r="AI1887" i="6"/>
  <c r="T1926" i="6"/>
  <c r="AC1926" i="6"/>
  <c r="AC546" i="6"/>
  <c r="T546" i="6"/>
  <c r="AK546" i="6" s="1"/>
  <c r="AC1118" i="6"/>
  <c r="T1118" i="6"/>
  <c r="AK1118" i="6" s="1"/>
  <c r="AC899" i="6"/>
  <c r="T899" i="6"/>
  <c r="AC1097" i="6"/>
  <c r="T1097" i="6"/>
  <c r="AI274" i="6"/>
  <c r="AI678" i="6"/>
  <c r="AC1748" i="6"/>
  <c r="T1748" i="6"/>
  <c r="AC1991" i="6"/>
  <c r="T1991" i="6"/>
  <c r="AI42" i="6"/>
  <c r="Z874" i="6"/>
  <c r="AI874" i="6"/>
  <c r="AI1765" i="6"/>
  <c r="AC1640" i="6"/>
  <c r="T1640" i="6"/>
  <c r="AI1198" i="6"/>
  <c r="AI1055" i="6"/>
  <c r="AC618" i="6"/>
  <c r="T618" i="6"/>
  <c r="AI451" i="6"/>
  <c r="AC246" i="6"/>
  <c r="T246" i="6"/>
  <c r="AK246" i="6" s="1"/>
  <c r="AC683" i="6"/>
  <c r="T683" i="6"/>
  <c r="AI1895" i="6"/>
  <c r="AC388" i="6"/>
  <c r="T388" i="6"/>
  <c r="AC1723" i="6"/>
  <c r="T1723" i="6"/>
  <c r="AC289" i="6"/>
  <c r="T289" i="6"/>
  <c r="AK289" i="6" s="1"/>
  <c r="AC173" i="6"/>
  <c r="T173" i="6"/>
  <c r="AC1985" i="6"/>
  <c r="T1985" i="6"/>
  <c r="AC1224" i="6"/>
  <c r="T1224" i="6"/>
  <c r="AC2008" i="6"/>
  <c r="T2008" i="6"/>
  <c r="AC1395" i="6"/>
  <c r="T1395" i="6"/>
  <c r="AC324" i="6"/>
  <c r="T324" i="6"/>
  <c r="AI1158" i="6"/>
  <c r="AC724" i="6"/>
  <c r="T724" i="6"/>
  <c r="AK724" i="6" s="1"/>
  <c r="AC60" i="6"/>
  <c r="T60" i="6"/>
  <c r="AC1362" i="6"/>
  <c r="T1362" i="6"/>
  <c r="AK1362" i="6" s="1"/>
  <c r="AC1899" i="6"/>
  <c r="T1899" i="6"/>
  <c r="AK1899" i="6" s="1"/>
  <c r="AC1997" i="6"/>
  <c r="T1997" i="6"/>
  <c r="AC704" i="6"/>
  <c r="T704" i="6"/>
  <c r="AC165" i="6"/>
  <c r="T165" i="6"/>
  <c r="AC1632" i="6"/>
  <c r="T1632" i="6"/>
  <c r="AC1033" i="6"/>
  <c r="T1033" i="6"/>
  <c r="AC1929" i="6"/>
  <c r="T1929" i="6"/>
  <c r="AC1771" i="6"/>
  <c r="T1771" i="6"/>
  <c r="AK1771" i="6" s="1"/>
  <c r="AC1721" i="6"/>
  <c r="T1721" i="6"/>
  <c r="AK1721" i="6" s="1"/>
  <c r="AC403" i="6"/>
  <c r="T403" i="6"/>
  <c r="AC795" i="6"/>
  <c r="T795" i="6"/>
  <c r="AK795" i="6" s="1"/>
  <c r="AC1217" i="6"/>
  <c r="T1217" i="6"/>
  <c r="AK1217" i="6" s="1"/>
  <c r="AC1436" i="6"/>
  <c r="T1436" i="6"/>
  <c r="AK1436" i="6" s="1"/>
  <c r="AC1753" i="6"/>
  <c r="T1753" i="6"/>
  <c r="AC615" i="6"/>
  <c r="T615" i="6"/>
  <c r="AC34" i="6"/>
  <c r="T34" i="6"/>
  <c r="AC1952" i="6"/>
  <c r="T1952" i="6"/>
  <c r="AC1975" i="6"/>
  <c r="T1975" i="6"/>
  <c r="AC1612" i="6"/>
  <c r="T1612" i="6"/>
  <c r="AC1078" i="6"/>
  <c r="T1078" i="6"/>
  <c r="AC1581" i="6"/>
  <c r="T1581" i="6"/>
  <c r="AK1581" i="6" s="1"/>
  <c r="AC1052" i="6"/>
  <c r="T1052" i="6"/>
  <c r="AC104" i="6"/>
  <c r="T104" i="6"/>
  <c r="AK104" i="6" s="1"/>
  <c r="AC1733" i="6"/>
  <c r="T1733" i="6"/>
  <c r="AI1802" i="6"/>
  <c r="AC431" i="6"/>
  <c r="T431" i="6"/>
  <c r="AC376" i="6"/>
  <c r="T376" i="6"/>
  <c r="AC1187" i="6"/>
  <c r="T1187" i="6"/>
  <c r="AC868" i="6"/>
  <c r="T868" i="6"/>
  <c r="AC1728" i="6"/>
  <c r="T1728" i="6"/>
  <c r="AC1940" i="6"/>
  <c r="T1940" i="6"/>
  <c r="AC1254" i="6"/>
  <c r="T1254" i="6"/>
  <c r="AC86" i="6"/>
  <c r="T86" i="6"/>
  <c r="Z1122" i="6"/>
  <c r="AI1122" i="6"/>
  <c r="AC1711" i="6"/>
  <c r="T1711" i="6"/>
  <c r="AI1018" i="6"/>
  <c r="AC1415" i="6"/>
  <c r="T1415" i="6"/>
  <c r="AC1498" i="6"/>
  <c r="T1498" i="6"/>
  <c r="AC479" i="6"/>
  <c r="T479" i="6"/>
  <c r="AK479" i="6" s="1"/>
  <c r="AI1205" i="6"/>
  <c r="AC549" i="6"/>
  <c r="T549" i="6"/>
  <c r="AI466" i="6"/>
  <c r="AI1685" i="6"/>
  <c r="AI1657" i="6"/>
  <c r="AI1517" i="6"/>
  <c r="AC1381" i="6"/>
  <c r="T1381" i="6"/>
  <c r="AC2007" i="6"/>
  <c r="T2007" i="6"/>
  <c r="AC839" i="6"/>
  <c r="T839" i="6"/>
  <c r="AC1993" i="6"/>
  <c r="T1993" i="6"/>
  <c r="AI151" i="6"/>
  <c r="Z1121" i="6"/>
  <c r="AI1121" i="6"/>
  <c r="AQ1121" i="6" s="1"/>
  <c r="AI1652" i="6"/>
  <c r="AC359" i="6"/>
  <c r="T359" i="6"/>
  <c r="AK359" i="6" s="1"/>
  <c r="AC1727" i="6"/>
  <c r="T1727" i="6"/>
  <c r="AC316" i="6"/>
  <c r="T316" i="6"/>
  <c r="AK316" i="6" s="1"/>
  <c r="AC1736" i="6"/>
  <c r="T1736" i="6"/>
  <c r="AK1736" i="6" s="1"/>
  <c r="AC1799" i="6"/>
  <c r="T1799" i="6"/>
  <c r="AK1799" i="6" s="1"/>
  <c r="AC1076" i="6"/>
  <c r="T1076" i="6"/>
  <c r="AK1076" i="6" s="1"/>
  <c r="AC1204" i="6"/>
  <c r="T1204" i="6"/>
  <c r="AK1204" i="6" s="1"/>
  <c r="AC1781" i="6"/>
  <c r="T1781" i="6"/>
  <c r="AK1781" i="6" s="1"/>
  <c r="AC420" i="6"/>
  <c r="T420" i="6"/>
  <c r="AC1214" i="6"/>
  <c r="T1214" i="6"/>
  <c r="AC1496" i="6"/>
  <c r="T1496" i="6"/>
  <c r="AC326" i="6"/>
  <c r="T326" i="6"/>
  <c r="AC1469" i="6"/>
  <c r="T1469" i="6"/>
  <c r="AK1469" i="6" s="1"/>
  <c r="AC560" i="6"/>
  <c r="T560" i="6"/>
  <c r="AC1998" i="6"/>
  <c r="T1998" i="6"/>
  <c r="AC1454" i="6"/>
  <c r="T1454" i="6"/>
  <c r="AC1147" i="6"/>
  <c r="T1147" i="6"/>
  <c r="AC720" i="6"/>
  <c r="T720" i="6"/>
  <c r="AC1737" i="6"/>
  <c r="T1737" i="6"/>
  <c r="AK1737" i="6" s="1"/>
  <c r="AI354" i="6"/>
  <c r="AC1647" i="6"/>
  <c r="T1647" i="6"/>
  <c r="AK1647" i="6" s="1"/>
  <c r="AC520" i="6"/>
  <c r="T520" i="6"/>
  <c r="AC1410" i="6"/>
  <c r="T1410" i="6"/>
  <c r="AC461" i="6"/>
  <c r="T461" i="6"/>
  <c r="AC748" i="6"/>
  <c r="T748" i="6"/>
  <c r="AC1419" i="6"/>
  <c r="T1419" i="6"/>
  <c r="AC251" i="6"/>
  <c r="T251" i="6"/>
  <c r="AC233" i="6"/>
  <c r="T233" i="6"/>
  <c r="AC830" i="6"/>
  <c r="T830" i="6"/>
  <c r="AI925" i="6"/>
  <c r="AI1238" i="6"/>
  <c r="AI175" i="6"/>
  <c r="AI1644" i="6"/>
  <c r="AQ1644" i="6" s="1"/>
  <c r="Z1579" i="6"/>
  <c r="AI1579" i="6"/>
  <c r="AQ1579" i="6" s="1"/>
  <c r="AI1778" i="6"/>
  <c r="Z234" i="6"/>
  <c r="AI234" i="6"/>
  <c r="Z20" i="6"/>
  <c r="AI20" i="6"/>
  <c r="Z1590" i="6"/>
  <c r="AI1590" i="6"/>
  <c r="AQ1590" i="6" s="1"/>
  <c r="AI580" i="6"/>
  <c r="AI300" i="6"/>
  <c r="AI1169" i="6"/>
  <c r="AI48" i="6"/>
  <c r="Z1901" i="6"/>
  <c r="AI1901" i="6"/>
  <c r="Z1104" i="6"/>
  <c r="AI1104" i="6"/>
  <c r="AQ1104" i="6" s="1"/>
  <c r="Z731" i="6"/>
  <c r="AI731" i="6"/>
  <c r="AQ731" i="6" s="1"/>
  <c r="AC1438" i="6"/>
  <c r="T1438" i="6"/>
  <c r="AC1417" i="6"/>
  <c r="T1417" i="6"/>
  <c r="AC1117" i="6"/>
  <c r="T1117" i="6"/>
  <c r="AC401" i="6"/>
  <c r="T401" i="6"/>
  <c r="AC1528" i="6"/>
  <c r="T1528" i="6"/>
  <c r="AC214" i="6"/>
  <c r="T214" i="6"/>
  <c r="AC1128" i="6"/>
  <c r="T1128" i="6"/>
  <c r="AC254" i="6"/>
  <c r="T254" i="6"/>
  <c r="AC1563" i="6"/>
  <c r="T1563" i="6"/>
  <c r="AC1534" i="6"/>
  <c r="T1534" i="6"/>
  <c r="AK1534" i="6" s="1"/>
  <c r="AC577" i="6"/>
  <c r="T577" i="6"/>
  <c r="AK577" i="6" s="1"/>
  <c r="AC1090" i="6"/>
  <c r="T1090" i="6"/>
  <c r="AK1090" i="6" s="1"/>
  <c r="AC1716" i="6"/>
  <c r="T1716" i="6"/>
  <c r="AK1716" i="6" s="1"/>
  <c r="AC908" i="6"/>
  <c r="T908" i="6"/>
  <c r="AK908" i="6" s="1"/>
  <c r="AI1781" i="6"/>
  <c r="Z1781" i="6"/>
  <c r="AI1231" i="6"/>
  <c r="AI1017" i="6"/>
  <c r="AI503" i="6"/>
  <c r="AI715" i="6"/>
  <c r="AI584" i="6"/>
  <c r="AC715" i="6"/>
  <c r="T715" i="6"/>
  <c r="AK715" i="6" s="1"/>
  <c r="AC706" i="6"/>
  <c r="T706" i="6"/>
  <c r="AC1125" i="6"/>
  <c r="T1125" i="6"/>
  <c r="AC528" i="6"/>
  <c r="T528" i="6"/>
  <c r="AC658" i="6"/>
  <c r="T658" i="6"/>
  <c r="AC575" i="6"/>
  <c r="T575" i="6"/>
  <c r="AC1886" i="6"/>
  <c r="T1886" i="6"/>
  <c r="AC1949" i="6"/>
  <c r="T1949" i="6"/>
  <c r="AC1435" i="6"/>
  <c r="T1435" i="6"/>
  <c r="AC905" i="6"/>
  <c r="T905" i="6"/>
  <c r="AC310" i="6"/>
  <c r="T310" i="6"/>
  <c r="AC1537" i="6"/>
  <c r="T1537" i="6"/>
  <c r="AC1556" i="6"/>
  <c r="T1556" i="6"/>
  <c r="AK1556" i="6" s="1"/>
  <c r="AC1073" i="6"/>
  <c r="T1073" i="6"/>
  <c r="AC1872" i="6"/>
  <c r="T1872" i="6"/>
  <c r="AC627" i="6"/>
  <c r="T627" i="6"/>
  <c r="AC1786" i="6"/>
  <c r="T1786" i="6"/>
  <c r="AK1786" i="6" s="1"/>
  <c r="AC844" i="6"/>
  <c r="T844" i="6"/>
  <c r="AK844" i="6" s="1"/>
  <c r="AC744" i="6"/>
  <c r="T744" i="6"/>
  <c r="AC751" i="6"/>
  <c r="T751" i="6"/>
  <c r="AK751" i="6" s="1"/>
  <c r="AC1933" i="6"/>
  <c r="T1933" i="6"/>
  <c r="AC1811" i="6"/>
  <c r="T1811" i="6"/>
  <c r="AC1231" i="6"/>
  <c r="T1231" i="6"/>
  <c r="AK1231" i="6" s="1"/>
  <c r="AC17" i="6"/>
  <c r="T17" i="6"/>
  <c r="AC939" i="6"/>
  <c r="T939" i="6"/>
  <c r="AC1339" i="6"/>
  <c r="T1339" i="6"/>
  <c r="AC1484" i="6"/>
  <c r="T1484" i="6"/>
  <c r="AC1614" i="6"/>
  <c r="T1614" i="6"/>
  <c r="AC362" i="6"/>
  <c r="T362" i="6"/>
  <c r="AC566" i="6"/>
  <c r="T566" i="6"/>
  <c r="AC1136" i="6"/>
  <c r="T1136" i="6"/>
  <c r="AC450" i="6"/>
  <c r="T450" i="6"/>
  <c r="AK450" i="6" s="1"/>
  <c r="AC587" i="6"/>
  <c r="T587" i="6"/>
  <c r="AK587" i="6" s="1"/>
  <c r="AC111" i="6"/>
  <c r="T111" i="6"/>
  <c r="AC40" i="6"/>
  <c r="T40" i="6"/>
  <c r="AK40" i="6" s="1"/>
  <c r="T1065" i="6"/>
  <c r="AC1065" i="6"/>
  <c r="AC484" i="6"/>
  <c r="T484" i="6"/>
  <c r="AK484" i="6" s="1"/>
  <c r="AC617" i="6"/>
  <c r="T617" i="6"/>
  <c r="T771" i="6"/>
  <c r="AC771" i="6"/>
  <c r="AC1860" i="6"/>
  <c r="T1860" i="6"/>
  <c r="AC1488" i="6"/>
  <c r="T1488" i="6"/>
  <c r="AC954" i="6"/>
  <c r="T954" i="6"/>
  <c r="T1742" i="6"/>
  <c r="AC1742" i="6"/>
  <c r="AC914" i="6"/>
  <c r="T914" i="6"/>
  <c r="T1678" i="6"/>
  <c r="AC1678" i="6"/>
  <c r="AC477" i="6"/>
  <c r="T477" i="6"/>
  <c r="AC1486" i="6"/>
  <c r="T1486" i="6"/>
  <c r="AC1475" i="6"/>
  <c r="T1475" i="6"/>
  <c r="AC1195" i="6"/>
  <c r="T1195" i="6"/>
  <c r="AC1012" i="6"/>
  <c r="T1012" i="6"/>
  <c r="AC917" i="6"/>
  <c r="T917" i="6"/>
  <c r="AC869" i="6"/>
  <c r="T869" i="6"/>
  <c r="T1831" i="6"/>
  <c r="AC1831" i="6"/>
  <c r="T861" i="6"/>
  <c r="AC861" i="6"/>
  <c r="AC1573" i="6"/>
  <c r="T1573" i="6"/>
  <c r="AC1255" i="6"/>
  <c r="T1255" i="6"/>
  <c r="AC1805" i="6"/>
  <c r="T1805" i="6"/>
  <c r="T1398" i="6"/>
  <c r="AC1398" i="6"/>
  <c r="T601" i="6"/>
  <c r="AC601" i="6"/>
  <c r="AC725" i="6"/>
  <c r="T725" i="6"/>
  <c r="T470" i="6"/>
  <c r="AK470" i="6" s="1"/>
  <c r="AC470" i="6"/>
  <c r="T822" i="6"/>
  <c r="AC822" i="6"/>
  <c r="AC1085" i="6"/>
  <c r="T1085" i="6"/>
  <c r="AC676" i="6"/>
  <c r="T676" i="6"/>
  <c r="AC1306" i="6"/>
  <c r="T1306" i="6"/>
  <c r="AC602" i="6"/>
  <c r="T602" i="6"/>
  <c r="T225" i="6"/>
  <c r="AK225" i="6" s="1"/>
  <c r="AC225" i="6"/>
  <c r="AC1345" i="6"/>
  <c r="T1345" i="6"/>
  <c r="AC622" i="6"/>
  <c r="T622" i="6"/>
  <c r="T1009" i="6"/>
  <c r="AC1009" i="6"/>
  <c r="AC1674" i="6"/>
  <c r="T1674" i="6"/>
  <c r="AC1677" i="6"/>
  <c r="T1677" i="6"/>
  <c r="AC1838" i="6"/>
  <c r="T1838" i="6"/>
  <c r="AC571" i="6"/>
  <c r="T571" i="6"/>
  <c r="AC1357" i="6"/>
  <c r="T1357" i="6"/>
  <c r="AC1394" i="6"/>
  <c r="T1394" i="6"/>
  <c r="T1649" i="6"/>
  <c r="AK1649" i="6" s="1"/>
  <c r="AC1649" i="6"/>
  <c r="T1600" i="6"/>
  <c r="AK1600" i="6" s="1"/>
  <c r="AC1600" i="6"/>
  <c r="T364" i="6"/>
  <c r="AC364" i="6"/>
  <c r="T754" i="6"/>
  <c r="AC754" i="6"/>
  <c r="T1251" i="6"/>
  <c r="AC1251" i="6"/>
  <c r="AC884" i="6"/>
  <c r="T884" i="6"/>
  <c r="AC2018" i="6"/>
  <c r="T2018" i="6"/>
  <c r="AC1791" i="6"/>
  <c r="T1791" i="6"/>
  <c r="T551" i="6"/>
  <c r="AC551" i="6"/>
  <c r="AC1176" i="6"/>
  <c r="T1176" i="6"/>
  <c r="AC1412" i="6"/>
  <c r="T1412" i="6"/>
  <c r="AC651" i="6"/>
  <c r="T651" i="6"/>
  <c r="AK651" i="6" s="1"/>
  <c r="AC1296" i="6"/>
  <c r="T1296" i="6"/>
  <c r="AC1468" i="6"/>
  <c r="T1468" i="6"/>
  <c r="AC919" i="6"/>
  <c r="T919" i="6"/>
  <c r="AC1505" i="6"/>
  <c r="T1505" i="6"/>
  <c r="AC837" i="6"/>
  <c r="T837" i="6"/>
  <c r="AC1142" i="6"/>
  <c r="T1142" i="6"/>
  <c r="AC1585" i="6"/>
  <c r="T1585" i="6"/>
  <c r="T15" i="6"/>
  <c r="AC15" i="6"/>
  <c r="T789" i="6"/>
  <c r="AC789" i="6"/>
  <c r="T258" i="6"/>
  <c r="AC258" i="6"/>
  <c r="T745" i="6"/>
  <c r="AC745" i="6"/>
  <c r="AC1852" i="6"/>
  <c r="T1852" i="6"/>
  <c r="AC1114" i="6"/>
  <c r="T1114" i="6"/>
  <c r="L2023" i="6"/>
  <c r="T10" i="6"/>
  <c r="L2024" i="6"/>
  <c r="AC10" i="6"/>
  <c r="T1588" i="6"/>
  <c r="AC1588" i="6"/>
  <c r="AC160" i="6"/>
  <c r="T160" i="6"/>
  <c r="T1895" i="6"/>
  <c r="AK1895" i="6" s="1"/>
  <c r="AC1895" i="6"/>
  <c r="AC451" i="6"/>
  <c r="T451" i="6"/>
  <c r="AK451" i="6" s="1"/>
  <c r="AC505" i="6"/>
  <c r="T505" i="6"/>
  <c r="AC1149" i="6"/>
  <c r="T1149" i="6"/>
  <c r="AC1964" i="6"/>
  <c r="T1964" i="6"/>
  <c r="AC1349" i="6"/>
  <c r="T1349" i="6"/>
  <c r="AK1349" i="6" s="1"/>
  <c r="AC1777" i="6"/>
  <c r="T1777" i="6"/>
  <c r="AK1777" i="6" s="1"/>
  <c r="T338" i="6"/>
  <c r="AC338" i="6"/>
  <c r="AC305" i="6"/>
  <c r="T305" i="6"/>
  <c r="T1276" i="6"/>
  <c r="AC1276" i="6"/>
  <c r="AC153" i="6"/>
  <c r="T153" i="6"/>
  <c r="AK153" i="6" s="1"/>
  <c r="AC1824" i="6"/>
  <c r="T1824" i="6"/>
  <c r="AC1294" i="6"/>
  <c r="T1294" i="6"/>
  <c r="T1984" i="6"/>
  <c r="AC1984" i="6"/>
  <c r="T875" i="6"/>
  <c r="AC875" i="6"/>
  <c r="T887" i="6"/>
  <c r="AC887" i="6"/>
  <c r="T354" i="6"/>
  <c r="AK354" i="6" s="1"/>
  <c r="AC354" i="6"/>
  <c r="T24" i="6"/>
  <c r="AC24" i="6"/>
  <c r="T468" i="6"/>
  <c r="AC468" i="6"/>
  <c r="T1470" i="6"/>
  <c r="AC1470" i="6"/>
  <c r="T1025" i="6"/>
  <c r="AK1025" i="6" s="1"/>
  <c r="AC1025" i="6"/>
  <c r="T1474" i="6"/>
  <c r="AK1474" i="6" s="1"/>
  <c r="AC1474" i="6"/>
  <c r="T621" i="6"/>
  <c r="AC621" i="6"/>
  <c r="T294" i="6"/>
  <c r="AC294" i="6"/>
  <c r="T1197" i="6"/>
  <c r="AC1197" i="6"/>
  <c r="T195" i="6"/>
  <c r="AK195" i="6" s="1"/>
  <c r="AC195" i="6"/>
  <c r="T1355" i="6"/>
  <c r="AC1355" i="6"/>
  <c r="T511" i="6"/>
  <c r="AK511" i="6" s="1"/>
  <c r="AC511" i="6"/>
  <c r="T845" i="6"/>
  <c r="AC845" i="6"/>
  <c r="T1265" i="6"/>
  <c r="AC1265" i="6"/>
  <c r="T901" i="6"/>
  <c r="AC901" i="6"/>
  <c r="T1580" i="6"/>
  <c r="AK1580" i="6" s="1"/>
  <c r="AC1580" i="6"/>
  <c r="T331" i="6"/>
  <c r="AC331" i="6"/>
  <c r="T300" i="6"/>
  <c r="AK300" i="6" s="1"/>
  <c r="AC300" i="6"/>
  <c r="T212" i="6"/>
  <c r="AK212" i="6" s="1"/>
  <c r="AC212" i="6"/>
  <c r="T124" i="6"/>
  <c r="AK124" i="6" s="1"/>
  <c r="AC124" i="6"/>
  <c r="T892" i="6"/>
  <c r="AK892" i="6" s="1"/>
  <c r="AC892" i="6"/>
  <c r="T1480" i="6"/>
  <c r="AC1480" i="6"/>
  <c r="T696" i="6"/>
  <c r="AC696" i="6"/>
  <c r="T1769" i="6"/>
  <c r="AC1769" i="6"/>
  <c r="T1497" i="6"/>
  <c r="AC1497" i="6"/>
  <c r="T792" i="6"/>
  <c r="AC792" i="6"/>
  <c r="T1740" i="6"/>
  <c r="AK1740" i="6" s="1"/>
  <c r="AC1740" i="6"/>
  <c r="T263" i="6"/>
  <c r="AC263" i="6"/>
  <c r="T248" i="6"/>
  <c r="AC248" i="6"/>
  <c r="T1608" i="6"/>
  <c r="AC1608" i="6"/>
  <c r="T802" i="6"/>
  <c r="AK802" i="6" s="1"/>
  <c r="AC802" i="6"/>
  <c r="AC1820" i="6"/>
  <c r="T1820" i="6"/>
  <c r="AC1995" i="6"/>
  <c r="T1995" i="6"/>
  <c r="AC1902" i="6"/>
  <c r="T1902" i="6"/>
  <c r="AC2012" i="6"/>
  <c r="T2012" i="6"/>
  <c r="AC1937" i="6"/>
  <c r="T1937" i="6"/>
  <c r="AC261" i="6"/>
  <c r="T261" i="6"/>
  <c r="AC1776" i="6"/>
  <c r="T1776" i="6"/>
  <c r="AC1408" i="6"/>
  <c r="T1408" i="6"/>
  <c r="AC382" i="6"/>
  <c r="T382" i="6"/>
  <c r="AC561" i="6"/>
  <c r="T561" i="6"/>
  <c r="AC1620" i="6"/>
  <c r="T1620" i="6"/>
  <c r="AC1328" i="6"/>
  <c r="T1328" i="6"/>
  <c r="AC1350" i="6"/>
  <c r="T1350" i="6"/>
  <c r="AC1795" i="6"/>
  <c r="T1795" i="6"/>
  <c r="AC1405" i="6"/>
  <c r="T1405" i="6"/>
  <c r="T1613" i="6"/>
  <c r="AK1613" i="6" s="1"/>
  <c r="AC1613" i="6"/>
  <c r="AC921" i="6"/>
  <c r="T921" i="6"/>
  <c r="AC1199" i="6"/>
  <c r="T1199" i="6"/>
  <c r="AK1199" i="6" s="1"/>
  <c r="T439" i="6"/>
  <c r="AK439" i="6" s="1"/>
  <c r="AC439" i="6"/>
  <c r="T1039" i="6"/>
  <c r="AC1039" i="6"/>
  <c r="T148" i="6"/>
  <c r="AK148" i="6" s="1"/>
  <c r="AC148" i="6"/>
  <c r="AC1456" i="6"/>
  <c r="T1456" i="6"/>
  <c r="AC1765" i="6"/>
  <c r="T1765" i="6"/>
  <c r="AK1765" i="6" s="1"/>
  <c r="AC1401" i="6"/>
  <c r="T1401" i="6"/>
  <c r="AC1150" i="6"/>
  <c r="T1150" i="6"/>
  <c r="AC126" i="6"/>
  <c r="T126" i="6"/>
  <c r="AC1458" i="6"/>
  <c r="T1458" i="6"/>
  <c r="T1446" i="6"/>
  <c r="AC1446" i="6"/>
  <c r="T139" i="6"/>
  <c r="AC139" i="6"/>
  <c r="AC1055" i="6"/>
  <c r="T1055" i="6"/>
  <c r="AK1055" i="6" s="1"/>
  <c r="T986" i="6"/>
  <c r="AC986" i="6"/>
  <c r="AC1843" i="6"/>
  <c r="T1843" i="6"/>
  <c r="AC210" i="6"/>
  <c r="T210" i="6"/>
  <c r="AC1013" i="6"/>
  <c r="T1013" i="6"/>
  <c r="AK1013" i="6" s="1"/>
  <c r="AC1015" i="6"/>
  <c r="T1015" i="6"/>
  <c r="AC746" i="6"/>
  <c r="T746" i="6"/>
  <c r="AC1816" i="6"/>
  <c r="T1816" i="6"/>
  <c r="AC586" i="6"/>
  <c r="T586" i="6"/>
  <c r="AK586" i="6" s="1"/>
  <c r="AC564" i="6"/>
  <c r="T564" i="6"/>
  <c r="AC85" i="6"/>
  <c r="T85" i="6"/>
  <c r="AK85" i="6" s="1"/>
  <c r="AC106" i="6"/>
  <c r="T106" i="6"/>
  <c r="AC83" i="6"/>
  <c r="T83" i="6"/>
  <c r="AC386" i="6"/>
  <c r="T386" i="6"/>
  <c r="AC624" i="6"/>
  <c r="T624" i="6"/>
  <c r="AC955" i="6"/>
  <c r="T955" i="6"/>
  <c r="AK955" i="6" s="1"/>
  <c r="T1977" i="6"/>
  <c r="AC1977" i="6"/>
  <c r="AC946" i="6"/>
  <c r="T946" i="6"/>
  <c r="T1887" i="6"/>
  <c r="AK1887" i="6" s="1"/>
  <c r="AC1887" i="6"/>
  <c r="AC1179" i="6"/>
  <c r="T1179" i="6"/>
  <c r="AK1179" i="6" s="1"/>
  <c r="T166" i="6"/>
  <c r="AC166" i="6"/>
  <c r="AC693" i="6"/>
  <c r="T693" i="6"/>
  <c r="AK693" i="6" s="1"/>
  <c r="T619" i="6"/>
  <c r="AC619" i="6"/>
  <c r="AC1499" i="6"/>
  <c r="T1499" i="6"/>
  <c r="AC838" i="6"/>
  <c r="T838" i="6"/>
  <c r="AK838" i="6" s="1"/>
  <c r="AC766" i="6"/>
  <c r="T766" i="6"/>
  <c r="AC329" i="6"/>
  <c r="T329" i="6"/>
  <c r="AC1643" i="6"/>
  <c r="T1643" i="6"/>
  <c r="AK1643" i="6" s="1"/>
  <c r="AC1487" i="6"/>
  <c r="T1487" i="6"/>
  <c r="T865" i="6"/>
  <c r="AC865" i="6"/>
  <c r="AC229" i="6"/>
  <c r="T229" i="6"/>
  <c r="AK229" i="6" s="1"/>
  <c r="AC1659" i="6"/>
  <c r="T1659" i="6"/>
  <c r="AK1659" i="6" s="1"/>
  <c r="AC1471" i="6"/>
  <c r="T1471" i="6"/>
  <c r="AK1471" i="6" s="1"/>
  <c r="T1422" i="6"/>
  <c r="AK1422" i="6" s="1"/>
  <c r="AC1422" i="6"/>
  <c r="AC129" i="6"/>
  <c r="T129" i="6"/>
  <c r="AC849" i="6"/>
  <c r="T849" i="6"/>
  <c r="AC1414" i="6"/>
  <c r="T1414" i="6"/>
  <c r="AC536" i="6"/>
  <c r="T536" i="6"/>
  <c r="AC1591" i="6"/>
  <c r="T1591" i="6"/>
  <c r="AC774" i="6"/>
  <c r="T774" i="6"/>
  <c r="T841" i="6"/>
  <c r="AC841" i="6"/>
  <c r="AC508" i="6"/>
  <c r="T508" i="6"/>
  <c r="T1380" i="6"/>
  <c r="AC1380" i="6"/>
  <c r="T1074" i="6"/>
  <c r="AK1074" i="6" s="1"/>
  <c r="AC1074" i="6"/>
  <c r="AC274" i="6"/>
  <c r="T274" i="6"/>
  <c r="AK274" i="6" s="1"/>
  <c r="T1495" i="6"/>
  <c r="AC1495" i="6"/>
  <c r="AC1138" i="6"/>
  <c r="T1138" i="6"/>
  <c r="AC1897" i="6"/>
  <c r="T1897" i="6"/>
  <c r="AK1897" i="6" s="1"/>
  <c r="AC1485" i="6"/>
  <c r="T1485" i="6"/>
  <c r="AC46" i="6"/>
  <c r="T46" i="6"/>
  <c r="AK46" i="6" s="1"/>
  <c r="AC1472" i="6"/>
  <c r="T1472" i="6"/>
  <c r="AC37" i="6"/>
  <c r="T37" i="6"/>
  <c r="AK37" i="6" s="1"/>
  <c r="AC816" i="6"/>
  <c r="T816" i="6"/>
  <c r="AC1368" i="6"/>
  <c r="T1368" i="6"/>
  <c r="AK1368" i="6" s="1"/>
  <c r="T871" i="6"/>
  <c r="AC871" i="6"/>
  <c r="AC1641" i="6"/>
  <c r="T1641" i="6"/>
  <c r="T1044" i="6"/>
  <c r="AC1044" i="6"/>
  <c r="T443" i="6"/>
  <c r="AC443" i="6"/>
  <c r="AC856" i="6"/>
  <c r="T856" i="6"/>
  <c r="AC1272" i="6"/>
  <c r="T1272" i="6"/>
  <c r="AK1272" i="6" s="1"/>
  <c r="T161" i="6"/>
  <c r="AK161" i="6" s="1"/>
  <c r="AC161" i="6"/>
  <c r="AC1688" i="6"/>
  <c r="T1688" i="6"/>
  <c r="AC1159" i="6"/>
  <c r="T1159" i="6"/>
  <c r="AC764" i="6"/>
  <c r="T764" i="6"/>
  <c r="T999" i="6"/>
  <c r="AC999" i="6"/>
  <c r="AC285" i="6"/>
  <c r="T285" i="6"/>
  <c r="AC1060" i="6"/>
  <c r="T1060" i="6"/>
  <c r="AK1060" i="6" s="1"/>
  <c r="T36" i="6"/>
  <c r="AK36" i="6" s="1"/>
  <c r="AC36" i="6"/>
  <c r="AC1124" i="6"/>
  <c r="T1124" i="6"/>
  <c r="AC1504" i="6"/>
  <c r="T1504" i="6"/>
  <c r="AK1504" i="6" s="1"/>
  <c r="AC1286" i="6"/>
  <c r="T1286" i="6"/>
  <c r="AK1286" i="6" s="1"/>
  <c r="AC591" i="6"/>
  <c r="T591" i="6"/>
  <c r="AK591" i="6" s="1"/>
  <c r="AC532" i="6"/>
  <c r="T532" i="6"/>
  <c r="T1079" i="6"/>
  <c r="AK1079" i="6" s="1"/>
  <c r="AC1079" i="6"/>
  <c r="AC938" i="6"/>
  <c r="T938" i="6"/>
  <c r="AC1725" i="6"/>
  <c r="T1725" i="6"/>
  <c r="AK1725" i="6" s="1"/>
  <c r="AC1279" i="6"/>
  <c r="T1279" i="6"/>
  <c r="AC220" i="6"/>
  <c r="T220" i="6"/>
  <c r="AC1888" i="6"/>
  <c r="T1888" i="6"/>
  <c r="AC398" i="6"/>
  <c r="T398" i="6"/>
  <c r="AC1000" i="6"/>
  <c r="T1000" i="6"/>
  <c r="AK1000" i="6" s="1"/>
  <c r="AC1546" i="6"/>
  <c r="T1546" i="6"/>
  <c r="AC941" i="6"/>
  <c r="T941" i="6"/>
  <c r="AC1426" i="6"/>
  <c r="T1426" i="6"/>
  <c r="AK1426" i="6" s="1"/>
  <c r="T462" i="6"/>
  <c r="AC462" i="6"/>
  <c r="AC1072" i="6"/>
  <c r="T1072" i="6"/>
  <c r="AC389" i="6"/>
  <c r="T389" i="6"/>
  <c r="AC181" i="6"/>
  <c r="T181" i="6"/>
  <c r="AC1922" i="6"/>
  <c r="T1922" i="6"/>
  <c r="AC2009" i="6"/>
  <c r="T2009" i="6"/>
  <c r="AC213" i="6"/>
  <c r="T213" i="6"/>
  <c r="AK213" i="6" s="1"/>
  <c r="T182" i="6"/>
  <c r="AC182" i="6"/>
  <c r="AC1304" i="6"/>
  <c r="T1304" i="6"/>
  <c r="AC940" i="6"/>
  <c r="T940" i="6"/>
  <c r="AK940" i="6" s="1"/>
  <c r="T1066" i="6"/>
  <c r="AC1066" i="6"/>
  <c r="AC1881" i="6"/>
  <c r="T1881" i="6"/>
  <c r="AK1881" i="6" s="1"/>
  <c r="AC92" i="6"/>
  <c r="T92" i="6"/>
  <c r="AC328" i="6"/>
  <c r="T328" i="6"/>
  <c r="T47" i="6"/>
  <c r="AC47" i="6"/>
  <c r="T438" i="6"/>
  <c r="AC438" i="6"/>
  <c r="AC1646" i="6"/>
  <c r="T1646" i="6"/>
  <c r="AC894" i="6"/>
  <c r="T894" i="6"/>
  <c r="T1634" i="6"/>
  <c r="AK1634" i="6" s="1"/>
  <c r="AC1634" i="6"/>
  <c r="T1067" i="6"/>
  <c r="AC1067" i="6"/>
  <c r="AC1319" i="6"/>
  <c r="T1319" i="6"/>
  <c r="AK1319" i="6" s="1"/>
  <c r="AC1878" i="6"/>
  <c r="T1878" i="6"/>
  <c r="AK1878" i="6" s="1"/>
  <c r="AC691" i="6"/>
  <c r="T691" i="6"/>
  <c r="AC1833" i="6"/>
  <c r="T1833" i="6"/>
  <c r="AC1249" i="6"/>
  <c r="T1249" i="6"/>
  <c r="AC1071" i="6"/>
  <c r="T1071" i="6"/>
  <c r="AC1606" i="6"/>
  <c r="T1606" i="6"/>
  <c r="AC278" i="6"/>
  <c r="T278" i="6"/>
  <c r="AC1734" i="6"/>
  <c r="T1734" i="6"/>
  <c r="AC239" i="6"/>
  <c r="T239" i="6"/>
  <c r="AC351" i="6"/>
  <c r="T351" i="6"/>
  <c r="AK351" i="6" s="1"/>
  <c r="AC933" i="6"/>
  <c r="T933" i="6"/>
  <c r="AC1866" i="6"/>
  <c r="T1866" i="6"/>
  <c r="AC997" i="6"/>
  <c r="T997" i="6"/>
  <c r="AC18" i="6"/>
  <c r="T18" i="6"/>
  <c r="AC1798" i="6"/>
  <c r="T1798" i="6"/>
  <c r="AC1813" i="6"/>
  <c r="T1813" i="6"/>
  <c r="T1433" i="6"/>
  <c r="AC1433" i="6"/>
  <c r="AC1229" i="6"/>
  <c r="T1229" i="6"/>
  <c r="AC1409" i="6"/>
  <c r="T1409" i="6"/>
  <c r="AK1409" i="6" s="1"/>
  <c r="AC19" i="6"/>
  <c r="T19" i="6"/>
  <c r="AC1491" i="6"/>
  <c r="T1491" i="6"/>
  <c r="T1890" i="6"/>
  <c r="AC1890" i="6"/>
  <c r="AC605" i="6"/>
  <c r="T605" i="6"/>
  <c r="AK605" i="6" s="1"/>
  <c r="AC1297" i="6"/>
  <c r="T1297" i="6"/>
  <c r="AK1297" i="6" s="1"/>
  <c r="AC134" i="6"/>
  <c r="T134" i="6"/>
  <c r="T502" i="6"/>
  <c r="AC502" i="6"/>
  <c r="AC352" i="6"/>
  <c r="T352" i="6"/>
  <c r="AC16" i="6"/>
  <c r="T16" i="6"/>
  <c r="AC1967" i="6"/>
  <c r="T1967" i="6"/>
  <c r="T978" i="6"/>
  <c r="AC978" i="6"/>
  <c r="AC158" i="6"/>
  <c r="T158" i="6"/>
  <c r="AC70" i="6"/>
  <c r="T70" i="6"/>
  <c r="AK70" i="6" s="1"/>
  <c r="AC1521" i="6"/>
  <c r="T1521" i="6"/>
  <c r="AK1521" i="6" s="1"/>
  <c r="AC902" i="6"/>
  <c r="T902" i="6"/>
  <c r="AK902" i="6" s="1"/>
  <c r="T606" i="6"/>
  <c r="AC606" i="6"/>
  <c r="T942" i="6"/>
  <c r="AC942" i="6"/>
  <c r="T21" i="6"/>
  <c r="AC21" i="6"/>
  <c r="AC1857" i="6"/>
  <c r="T1857" i="6"/>
  <c r="AC473" i="6"/>
  <c r="T473" i="6"/>
  <c r="T1416" i="6"/>
  <c r="AC1416" i="6"/>
  <c r="AC442" i="6"/>
  <c r="T442" i="6"/>
  <c r="AC1112" i="6"/>
  <c r="T1112" i="6"/>
  <c r="AC1048" i="6"/>
  <c r="T1048" i="6"/>
  <c r="T811" i="6"/>
  <c r="AC811" i="6"/>
  <c r="T1041" i="6"/>
  <c r="AC1041" i="6"/>
  <c r="AC698" i="6"/>
  <c r="T698" i="6"/>
  <c r="AC463" i="6"/>
  <c r="T463" i="6"/>
  <c r="AC1092" i="6"/>
  <c r="T1092" i="6"/>
  <c r="AC810" i="6"/>
  <c r="T810" i="6"/>
  <c r="AC1851" i="6"/>
  <c r="T1851" i="6"/>
  <c r="AK1851" i="6" s="1"/>
  <c r="AC880" i="6"/>
  <c r="T880" i="6"/>
  <c r="AC396" i="6"/>
  <c r="T396" i="6"/>
  <c r="AK396" i="6" s="1"/>
  <c r="AC58" i="6"/>
  <c r="T58" i="6"/>
  <c r="AC984" i="6"/>
  <c r="T984" i="6"/>
  <c r="AK984" i="6" s="1"/>
  <c r="T578" i="6"/>
  <c r="AK578" i="6" s="1"/>
  <c r="AC578" i="6"/>
  <c r="T1259" i="6"/>
  <c r="AK1259" i="6" s="1"/>
  <c r="AC1259" i="6"/>
  <c r="T1322" i="6"/>
  <c r="AC1322" i="6"/>
  <c r="AC1671" i="6"/>
  <c r="T1671" i="6"/>
  <c r="AK1671" i="6" s="1"/>
  <c r="AC120" i="6"/>
  <c r="T120" i="6"/>
  <c r="T1221" i="6"/>
  <c r="AC1221" i="6"/>
  <c r="AC714" i="6"/>
  <c r="T714" i="6"/>
  <c r="AC469" i="6"/>
  <c r="T469" i="6"/>
  <c r="AC759" i="6"/>
  <c r="T759" i="6"/>
  <c r="AC12" i="6"/>
  <c r="T12" i="6"/>
  <c r="AC1190" i="6"/>
  <c r="T1190" i="6"/>
  <c r="AK1190" i="6" s="1"/>
  <c r="AC525" i="6"/>
  <c r="T525" i="6"/>
  <c r="AC334" i="6"/>
  <c r="T334" i="6"/>
  <c r="AC478" i="6"/>
  <c r="T478" i="6"/>
  <c r="AC1979" i="6"/>
  <c r="T1979" i="6"/>
  <c r="AC646" i="6"/>
  <c r="T646" i="6"/>
  <c r="AK646" i="6" s="1"/>
  <c r="AC716" i="6"/>
  <c r="T716" i="6"/>
  <c r="AC741" i="6"/>
  <c r="T741" i="6"/>
  <c r="AK741" i="6" s="1"/>
  <c r="AC392" i="6"/>
  <c r="T392" i="6"/>
  <c r="AC1177" i="6"/>
  <c r="T1177" i="6"/>
  <c r="AC33" i="6"/>
  <c r="T33" i="6"/>
  <c r="AK33" i="6" s="1"/>
  <c r="AC1163" i="6"/>
  <c r="T1163" i="6"/>
  <c r="AC1123" i="6"/>
  <c r="T1123" i="6"/>
  <c r="AC1342" i="6"/>
  <c r="T1342" i="6"/>
  <c r="AK1342" i="6" s="1"/>
  <c r="AC1263" i="6"/>
  <c r="T1263" i="6"/>
  <c r="AK1263" i="6" s="1"/>
  <c r="AC1098" i="6"/>
  <c r="T1098" i="6"/>
  <c r="AC1692" i="6"/>
  <c r="T1692" i="6"/>
  <c r="AC14" i="6"/>
  <c r="T14" i="6"/>
  <c r="AC1627" i="6"/>
  <c r="T1627" i="6"/>
  <c r="AK1627" i="6" s="1"/>
  <c r="AC969" i="6"/>
  <c r="T969" i="6"/>
  <c r="AK969" i="6" s="1"/>
  <c r="AC196" i="6"/>
  <c r="T196" i="6"/>
  <c r="AC1903" i="6"/>
  <c r="T1903" i="6"/>
  <c r="AC1707" i="6"/>
  <c r="T1707" i="6"/>
  <c r="AC1027" i="6"/>
  <c r="T1027" i="6"/>
  <c r="AK1027" i="6" s="1"/>
  <c r="AC453" i="6"/>
  <c r="T453" i="6"/>
  <c r="T394" i="6"/>
  <c r="AC394" i="6"/>
  <c r="AC503" i="6"/>
  <c r="T503" i="6"/>
  <c r="AK503" i="6" s="1"/>
  <c r="AC1043" i="6"/>
  <c r="T1043" i="6"/>
  <c r="AK1043" i="6" s="1"/>
  <c r="AC411" i="6"/>
  <c r="T411" i="6"/>
  <c r="AC223" i="6"/>
  <c r="T223" i="6"/>
  <c r="AC1057" i="6"/>
  <c r="T1057" i="6"/>
  <c r="AC1336" i="6"/>
  <c r="T1336" i="6"/>
  <c r="AC82" i="6"/>
  <c r="T82" i="6"/>
  <c r="AC1891" i="6"/>
  <c r="T1891" i="6"/>
  <c r="AC1344" i="6"/>
  <c r="T1344" i="6"/>
  <c r="AC242" i="6"/>
  <c r="T242" i="6"/>
  <c r="AC1247" i="6"/>
  <c r="T1247" i="6"/>
  <c r="AC1460" i="6"/>
  <c r="T1460" i="6"/>
  <c r="AC506" i="6"/>
  <c r="T506" i="6"/>
  <c r="AC840" i="6"/>
  <c r="T840" i="6"/>
  <c r="AC904" i="6"/>
  <c r="T904" i="6"/>
  <c r="AC848" i="6"/>
  <c r="T848" i="6"/>
  <c r="AC1291" i="6"/>
  <c r="T1291" i="6"/>
  <c r="AC836" i="6"/>
  <c r="T836" i="6"/>
  <c r="AC1180" i="6"/>
  <c r="T1180" i="6"/>
  <c r="AC888" i="6"/>
  <c r="T888" i="6"/>
  <c r="AC634" i="6"/>
  <c r="T634" i="6"/>
  <c r="AC1735" i="6"/>
  <c r="T1735" i="6"/>
  <c r="AC1325" i="6"/>
  <c r="T1325" i="6"/>
  <c r="AC1592" i="6"/>
  <c r="T1592" i="6"/>
  <c r="AC853" i="6"/>
  <c r="T853" i="6"/>
  <c r="AC299" i="6"/>
  <c r="T299" i="6"/>
  <c r="AC1841" i="6"/>
  <c r="T1841" i="6"/>
  <c r="AC953" i="6"/>
  <c r="T953" i="6"/>
  <c r="AC429" i="6"/>
  <c r="T429" i="6"/>
  <c r="AC498" i="6"/>
  <c r="T498" i="6"/>
  <c r="AC1868" i="6"/>
  <c r="T1868" i="6"/>
  <c r="AC1619" i="6"/>
  <c r="T1619" i="6"/>
  <c r="AC667" i="6"/>
  <c r="T667" i="6"/>
  <c r="AC1348" i="6"/>
  <c r="T1348" i="6"/>
  <c r="AC1821" i="6"/>
  <c r="T1821" i="6"/>
  <c r="AC1108" i="6"/>
  <c r="T1108" i="6"/>
  <c r="AC850" i="6"/>
  <c r="T850" i="6"/>
  <c r="AC433" i="6"/>
  <c r="T433" i="6"/>
  <c r="AK433" i="6" s="1"/>
  <c r="AC430" i="6"/>
  <c r="T430" i="6"/>
  <c r="AC402" i="6"/>
  <c r="T402" i="6"/>
  <c r="AC1913" i="6"/>
  <c r="T1913" i="6"/>
  <c r="AC1718" i="6"/>
  <c r="T1718" i="6"/>
  <c r="AC177" i="6"/>
  <c r="T177" i="6"/>
  <c r="AC1815" i="6"/>
  <c r="T1815" i="6"/>
  <c r="AC1630" i="6"/>
  <c r="T1630" i="6"/>
  <c r="AC1053" i="6"/>
  <c r="T1053" i="6"/>
  <c r="AC1741" i="6"/>
  <c r="T1741" i="6"/>
  <c r="AC1960" i="6"/>
  <c r="T1960" i="6"/>
  <c r="AC1802" i="6"/>
  <c r="T1802" i="6"/>
  <c r="AK1802" i="6" s="1"/>
  <c r="AC1558" i="6"/>
  <c r="T1558" i="6"/>
  <c r="AC1216" i="6"/>
  <c r="T1216" i="6"/>
  <c r="AC734" i="6"/>
  <c r="T734" i="6"/>
  <c r="AC1507" i="6"/>
  <c r="T1507" i="6"/>
  <c r="AK1507" i="6" s="1"/>
  <c r="AC1086" i="6"/>
  <c r="T1086" i="6"/>
  <c r="AC1384" i="6"/>
  <c r="T1384" i="6"/>
  <c r="AK1384" i="6" s="1"/>
  <c r="AC740" i="6"/>
  <c r="T740" i="6"/>
  <c r="AK740" i="6" s="1"/>
  <c r="AC912" i="6"/>
  <c r="T912" i="6"/>
  <c r="AK912" i="6" s="1"/>
  <c r="AC2015" i="6"/>
  <c r="T2015" i="6"/>
  <c r="AC1554" i="6"/>
  <c r="T1554" i="6"/>
  <c r="AC357" i="6"/>
  <c r="T357" i="6"/>
  <c r="AC408" i="6"/>
  <c r="T408" i="6"/>
  <c r="AC1490" i="6"/>
  <c r="T1490" i="6"/>
  <c r="AC1928" i="6"/>
  <c r="T1928" i="6"/>
  <c r="AC1751" i="6"/>
  <c r="T1751" i="6"/>
  <c r="AK1751" i="6" s="1"/>
  <c r="AC1158" i="6"/>
  <c r="T1158" i="6"/>
  <c r="AK1158" i="6" s="1"/>
  <c r="AC882" i="6"/>
  <c r="T882" i="6"/>
  <c r="AC1096" i="6"/>
  <c r="T1096" i="6"/>
  <c r="AK1096" i="6" s="1"/>
  <c r="AC1464" i="6"/>
  <c r="T1464" i="6"/>
  <c r="AC1500" i="6"/>
  <c r="T1500" i="6"/>
  <c r="AC495" i="6"/>
  <c r="T495" i="6"/>
  <c r="AC1132" i="6"/>
  <c r="T1132" i="6"/>
  <c r="AC247" i="6"/>
  <c r="T247" i="6"/>
  <c r="AK247" i="6" s="1"/>
  <c r="AC42" i="6"/>
  <c r="T42" i="6"/>
  <c r="AK42" i="6" s="1"/>
  <c r="AC355" i="6"/>
  <c r="T355" i="6"/>
  <c r="AK355" i="6" s="1"/>
  <c r="AC1602" i="6"/>
  <c r="T1602" i="6"/>
  <c r="AK1602" i="6" s="1"/>
  <c r="AC1168" i="6"/>
  <c r="T1168" i="6"/>
  <c r="AK1168" i="6" s="1"/>
  <c r="AC1715" i="6"/>
  <c r="T1715" i="6"/>
  <c r="AK1715" i="6" s="1"/>
  <c r="AC1822" i="6"/>
  <c r="T1822" i="6"/>
  <c r="AK1822" i="6" s="1"/>
  <c r="AC1077" i="6"/>
  <c r="T1077" i="6"/>
  <c r="AK1077" i="6" s="1"/>
  <c r="AC115" i="6"/>
  <c r="T115" i="6"/>
  <c r="AK115" i="6" s="1"/>
  <c r="AC828" i="6"/>
  <c r="T828" i="6"/>
  <c r="AC1825" i="6"/>
  <c r="T1825" i="6"/>
  <c r="AC1604" i="6"/>
  <c r="T1604" i="6"/>
  <c r="T149" i="6"/>
  <c r="AC149" i="6"/>
  <c r="T1201" i="6"/>
  <c r="AK1201" i="6" s="1"/>
  <c r="AC1201" i="6"/>
  <c r="T237" i="6"/>
  <c r="AC237" i="6"/>
  <c r="T1443" i="6"/>
  <c r="AC1443" i="6"/>
  <c r="T952" i="6"/>
  <c r="AC952" i="6"/>
  <c r="T1420" i="6"/>
  <c r="AC1420" i="6"/>
  <c r="T717" i="6"/>
  <c r="AC717" i="6"/>
  <c r="T206" i="6"/>
  <c r="AK206" i="6" s="1"/>
  <c r="AC206" i="6"/>
  <c r="T422" i="6"/>
  <c r="AC422" i="6"/>
  <c r="T200" i="6"/>
  <c r="AC200" i="6"/>
  <c r="T1502" i="6"/>
  <c r="AK1502" i="6" s="1"/>
  <c r="AC1502" i="6"/>
  <c r="T1023" i="6"/>
  <c r="AC1023" i="6"/>
  <c r="T920" i="6"/>
  <c r="AK920" i="6" s="1"/>
  <c r="AC920" i="6"/>
  <c r="T1561" i="6"/>
  <c r="AC1561" i="6"/>
  <c r="T1182" i="6"/>
  <c r="AK1182" i="6" s="1"/>
  <c r="AC1182" i="6"/>
  <c r="T271" i="6"/>
  <c r="AK271" i="6" s="1"/>
  <c r="AC271" i="6"/>
  <c r="T1880" i="6"/>
  <c r="AK1880" i="6" s="1"/>
  <c r="AC1880" i="6"/>
  <c r="T1115" i="6"/>
  <c r="AC1115" i="6"/>
  <c r="T1645" i="6"/>
  <c r="AC1645" i="6"/>
  <c r="T1518" i="6"/>
  <c r="AK1518" i="6" s="1"/>
  <c r="AC1518" i="6"/>
  <c r="T555" i="6"/>
  <c r="AK555" i="6" s="1"/>
  <c r="AC555" i="6"/>
  <c r="T851" i="6"/>
  <c r="AC851" i="6"/>
  <c r="T1209" i="6"/>
  <c r="AC1209" i="6"/>
  <c r="T1389" i="6"/>
  <c r="AC1389" i="6"/>
  <c r="T568" i="6"/>
  <c r="AC568" i="6"/>
  <c r="T367" i="6"/>
  <c r="AC367" i="6"/>
  <c r="T1863" i="6"/>
  <c r="AC1863" i="6"/>
  <c r="T1778" i="6"/>
  <c r="AK1778" i="6" s="1"/>
  <c r="AC1778" i="6"/>
  <c r="T1638" i="6"/>
  <c r="AK1638" i="6" s="1"/>
  <c r="AC1638" i="6"/>
  <c r="T1662" i="6"/>
  <c r="AK1662" i="6" s="1"/>
  <c r="AC1662" i="6"/>
  <c r="T915" i="6"/>
  <c r="AC915" i="6"/>
  <c r="T772" i="6"/>
  <c r="AK772" i="6" s="1"/>
  <c r="AC772" i="6"/>
  <c r="T61" i="6"/>
  <c r="AC61" i="6"/>
  <c r="T512" i="6"/>
  <c r="AK512" i="6" s="1"/>
  <c r="AC512" i="6"/>
  <c r="T690" i="6"/>
  <c r="AK690" i="6" s="1"/>
  <c r="AC690" i="6"/>
  <c r="T1354" i="6"/>
  <c r="AC1354" i="6"/>
  <c r="T890" i="6"/>
  <c r="AC890" i="6"/>
  <c r="T791" i="6"/>
  <c r="AC791" i="6"/>
  <c r="T604" i="6"/>
  <c r="AK604" i="6" s="1"/>
  <c r="AC604" i="6"/>
  <c r="T818" i="6"/>
  <c r="AC818" i="6"/>
  <c r="T930" i="6"/>
  <c r="AC930" i="6"/>
  <c r="T164" i="6"/>
  <c r="AK164" i="6" s="1"/>
  <c r="AC164" i="6"/>
  <c r="T548" i="6"/>
  <c r="AK548" i="6" s="1"/>
  <c r="AC548" i="6"/>
  <c r="T190" i="6"/>
  <c r="AC190" i="6"/>
  <c r="T1423" i="6"/>
  <c r="AK1423" i="6" s="1"/>
  <c r="AC1423" i="6"/>
  <c r="T1530" i="6"/>
  <c r="AC1530" i="6"/>
  <c r="T1587" i="6"/>
  <c r="AC1587" i="6"/>
  <c r="T1137" i="6"/>
  <c r="AK1137" i="6" s="1"/>
  <c r="AC1137" i="6"/>
  <c r="T1840" i="6"/>
  <c r="AC1840" i="6"/>
  <c r="T335" i="6"/>
  <c r="AC335" i="6"/>
  <c r="T240" i="6"/>
  <c r="AC240" i="6"/>
  <c r="T218" i="6"/>
  <c r="AK218" i="6" s="1"/>
  <c r="AC218" i="6"/>
  <c r="T385" i="6"/>
  <c r="AK385" i="6" s="1"/>
  <c r="AC385" i="6"/>
  <c r="T675" i="6"/>
  <c r="AC675" i="6"/>
  <c r="T1817" i="6"/>
  <c r="AC1817" i="6"/>
  <c r="T669" i="6"/>
  <c r="AC669" i="6"/>
  <c r="T180" i="6"/>
  <c r="AK180" i="6" s="1"/>
  <c r="AC180" i="6"/>
  <c r="T252" i="6"/>
  <c r="AC252" i="6"/>
  <c r="T1290" i="6"/>
  <c r="AK1290" i="6" s="1"/>
  <c r="AC1290" i="6"/>
  <c r="T1210" i="6"/>
  <c r="AK1210" i="6" s="1"/>
  <c r="AC1210" i="6"/>
  <c r="AC302" i="6"/>
  <c r="T302" i="6"/>
  <c r="AK302" i="6" s="1"/>
  <c r="T992" i="6"/>
  <c r="AK992" i="6" s="1"/>
  <c r="AC992" i="6"/>
  <c r="AC762" i="6"/>
  <c r="T762" i="6"/>
  <c r="T1767" i="6"/>
  <c r="AC1767" i="6"/>
  <c r="AC1510" i="6"/>
  <c r="T1510" i="6"/>
  <c r="AC1954" i="6"/>
  <c r="T1954" i="6"/>
  <c r="T1107" i="6"/>
  <c r="AK1107" i="6" s="1"/>
  <c r="AC1107" i="6"/>
  <c r="T1002" i="6"/>
  <c r="AK1002" i="6" s="1"/>
  <c r="AC1002" i="6"/>
  <c r="AI690" i="6"/>
  <c r="T1284" i="6"/>
  <c r="AC1284" i="6"/>
  <c r="T948" i="6"/>
  <c r="AC948" i="6"/>
  <c r="AC742" i="6"/>
  <c r="T742" i="6"/>
  <c r="AC1161" i="6"/>
  <c r="T1161" i="6"/>
  <c r="AK1161" i="6" s="1"/>
  <c r="AC1779" i="6"/>
  <c r="T1779" i="6"/>
  <c r="AC1463" i="6"/>
  <c r="T1463" i="6"/>
  <c r="AC282" i="6"/>
  <c r="T282" i="6"/>
  <c r="AK282" i="6" s="1"/>
  <c r="T183" i="6"/>
  <c r="AC183" i="6"/>
  <c r="AC415" i="6"/>
  <c r="T415" i="6"/>
  <c r="AC171" i="6"/>
  <c r="T171" i="6"/>
  <c r="AC1061" i="6"/>
  <c r="T1061" i="6"/>
  <c r="AC1046" i="6"/>
  <c r="T1046" i="6"/>
  <c r="T1703" i="6"/>
  <c r="AC1703" i="6"/>
  <c r="T1457" i="6"/>
  <c r="AK1457" i="6" s="1"/>
  <c r="AC1457" i="6"/>
  <c r="T1760" i="6"/>
  <c r="AC1760" i="6"/>
  <c r="AC1093" i="6"/>
  <c r="T1093" i="6"/>
  <c r="AC1156" i="6"/>
  <c r="T1156" i="6"/>
  <c r="AI390" i="6"/>
  <c r="AC1682" i="6"/>
  <c r="T1682" i="6"/>
  <c r="T1105" i="6"/>
  <c r="AK1105" i="6" s="1"/>
  <c r="AC1105" i="6"/>
  <c r="T643" i="6"/>
  <c r="AK643" i="6" s="1"/>
  <c r="AC643" i="6"/>
  <c r="AI984" i="6"/>
  <c r="AC1356" i="6"/>
  <c r="T1356" i="6"/>
  <c r="AI164" i="6"/>
  <c r="Z189" i="6"/>
  <c r="AI189" i="6"/>
  <c r="AQ189" i="6" s="1"/>
  <c r="AC1448" i="6"/>
  <c r="T1448" i="6"/>
  <c r="AC142" i="6"/>
  <c r="T142" i="6"/>
  <c r="AK142" i="6" s="1"/>
  <c r="AC592" i="6"/>
  <c r="T592" i="6"/>
  <c r="T1407" i="6"/>
  <c r="AC1407" i="6"/>
  <c r="T1818" i="6"/>
  <c r="AC1818" i="6"/>
  <c r="AC1146" i="6"/>
  <c r="T1146" i="6"/>
  <c r="T770" i="6"/>
  <c r="AK770" i="6" s="1"/>
  <c r="AC770" i="6"/>
  <c r="AC733" i="6"/>
  <c r="T733" i="6"/>
  <c r="T207" i="6"/>
  <c r="AC207" i="6"/>
  <c r="T1170" i="6"/>
  <c r="AC1170" i="6"/>
  <c r="T1287" i="6"/>
  <c r="AC1287" i="6"/>
  <c r="AC1538" i="6"/>
  <c r="T1538" i="6"/>
  <c r="AC1236" i="6"/>
  <c r="T1236" i="6"/>
  <c r="T1861" i="6"/>
  <c r="AC1861" i="6"/>
  <c r="T1773" i="6"/>
  <c r="AK1773" i="6" s="1"/>
  <c r="AC1773" i="6"/>
  <c r="T1800" i="6"/>
  <c r="AK1800" i="6" s="1"/>
  <c r="AC1800" i="6"/>
  <c r="AC732" i="6"/>
  <c r="T732" i="6"/>
  <c r="AC1599" i="6"/>
  <c r="T1599" i="6"/>
  <c r="AC1427" i="6"/>
  <c r="T1427" i="6"/>
  <c r="T1552" i="6"/>
  <c r="AK1552" i="6" s="1"/>
  <c r="AC1552" i="6"/>
  <c r="T1119" i="6"/>
  <c r="AC1119" i="6"/>
  <c r="AC1400" i="6"/>
  <c r="T1400" i="6"/>
  <c r="T700" i="6"/>
  <c r="AC700" i="6"/>
  <c r="T1250" i="6"/>
  <c r="AK1250" i="6" s="1"/>
  <c r="AC1250" i="6"/>
  <c r="AC231" i="6"/>
  <c r="T231" i="6"/>
  <c r="AC1172" i="6"/>
  <c r="T1172" i="6"/>
  <c r="AK1172" i="6" s="1"/>
  <c r="AI1556" i="6"/>
  <c r="AI750" i="6"/>
  <c r="AC97" i="6"/>
  <c r="T97" i="6"/>
  <c r="AI511" i="6"/>
  <c r="AI345" i="6"/>
  <c r="AQ345" i="6" s="1"/>
  <c r="Z345" i="6"/>
  <c r="AI586" i="6"/>
  <c r="AI876" i="6"/>
  <c r="Z876" i="6"/>
  <c r="AI1230" i="6"/>
  <c r="Z1230" i="6"/>
  <c r="AI309" i="6"/>
  <c r="AI1740" i="6"/>
  <c r="AI1143" i="6"/>
  <c r="AI1574" i="6"/>
  <c r="AI1878" i="6"/>
  <c r="AI1409" i="6"/>
  <c r="AI1725" i="6"/>
  <c r="AI385" i="6"/>
  <c r="AI85" i="6"/>
  <c r="AI1250" i="6"/>
  <c r="AI940" i="6"/>
  <c r="AI968" i="6"/>
  <c r="AI1580" i="6"/>
  <c r="AI1220" i="6"/>
  <c r="AQ1220" i="6" s="1"/>
  <c r="AI892" i="6"/>
  <c r="AC962" i="6"/>
  <c r="T962" i="6"/>
  <c r="AI1671" i="6"/>
  <c r="T1893" i="6"/>
  <c r="AC1893" i="6"/>
  <c r="AC1267" i="6"/>
  <c r="T1267" i="6"/>
  <c r="T1343" i="6"/>
  <c r="AK1343" i="6" s="1"/>
  <c r="AC1343" i="6"/>
  <c r="AC238" i="6"/>
  <c r="T238" i="6"/>
  <c r="AC465" i="6"/>
  <c r="T465" i="6"/>
  <c r="AC109" i="6"/>
  <c r="T109" i="6"/>
  <c r="AK109" i="6" s="1"/>
  <c r="AC1404" i="6"/>
  <c r="T1404" i="6"/>
  <c r="AK1404" i="6" s="1"/>
  <c r="T659" i="6"/>
  <c r="AC659" i="6"/>
  <c r="T1018" i="6"/>
  <c r="AK1018" i="6" s="1"/>
  <c r="AC1018" i="6"/>
  <c r="T760" i="6"/>
  <c r="AC760" i="6"/>
  <c r="T293" i="6"/>
  <c r="AC293" i="6"/>
  <c r="T1299" i="6"/>
  <c r="AC1299" i="6"/>
  <c r="AC2021" i="6"/>
  <c r="T2021" i="6"/>
  <c r="T1666" i="6"/>
  <c r="AC1666" i="6"/>
  <c r="AC404" i="6"/>
  <c r="T404" i="6"/>
  <c r="AC343" i="6"/>
  <c r="T343" i="6"/>
  <c r="T711" i="6"/>
  <c r="AC711" i="6"/>
  <c r="AC1628" i="6"/>
  <c r="T1628" i="6"/>
  <c r="T474" i="6"/>
  <c r="AC474" i="6"/>
  <c r="AC1658" i="6"/>
  <c r="T1658" i="6"/>
  <c r="T541" i="6"/>
  <c r="AC541" i="6"/>
  <c r="T145" i="6"/>
  <c r="AC145" i="6"/>
  <c r="AC1626" i="6"/>
  <c r="T1626" i="6"/>
  <c r="T1665" i="6"/>
  <c r="AC1665" i="6"/>
  <c r="AC1143" i="6"/>
  <c r="T1143" i="6"/>
  <c r="AK1143" i="6" s="1"/>
  <c r="AC1449" i="6"/>
  <c r="T1449" i="6"/>
  <c r="T1281" i="6"/>
  <c r="AC1281" i="6"/>
  <c r="T911" i="6"/>
  <c r="AC911" i="6"/>
  <c r="T122" i="6"/>
  <c r="AC122" i="6"/>
  <c r="AI180" i="6"/>
  <c r="AI365" i="6"/>
  <c r="Z365" i="6"/>
  <c r="AI347" i="6"/>
  <c r="AQ347" i="6" s="1"/>
  <c r="Z347" i="6"/>
  <c r="Z1871" i="6"/>
  <c r="AI1871" i="6"/>
  <c r="AQ1871" i="6" s="1"/>
  <c r="AI1504" i="6"/>
  <c r="T799" i="6"/>
  <c r="AC799" i="6"/>
  <c r="AC682" i="6"/>
  <c r="T682" i="6"/>
  <c r="AI539" i="6"/>
  <c r="AQ539" i="6" s="1"/>
  <c r="Z539" i="6"/>
  <c r="AI1845" i="6"/>
  <c r="AQ1845" i="6" s="1"/>
  <c r="Z1845" i="6"/>
  <c r="T1934" i="6"/>
  <c r="AC1934" i="6"/>
  <c r="AC1943" i="6"/>
  <c r="T1943" i="6"/>
  <c r="AC1927" i="6"/>
  <c r="T1927" i="6"/>
  <c r="AI1000" i="6"/>
  <c r="AC1225" i="6"/>
  <c r="T1225" i="6"/>
  <c r="AI109" i="6"/>
  <c r="Z308" i="6"/>
  <c r="AI308" i="6"/>
  <c r="AQ308" i="6" s="1"/>
  <c r="AC69" i="6"/>
  <c r="T69" i="6"/>
  <c r="AK69" i="6" s="1"/>
  <c r="AI115" i="6"/>
  <c r="AI1077" i="6"/>
  <c r="AC1476" i="6"/>
  <c r="T1476" i="6"/>
  <c r="AK1476" i="6" s="1"/>
  <c r="AI153" i="6"/>
  <c r="T596" i="6"/>
  <c r="AC596" i="6"/>
  <c r="T1959" i="6"/>
  <c r="AC1959" i="6"/>
  <c r="T786" i="6"/>
  <c r="AK786" i="6" s="1"/>
  <c r="AC786" i="6"/>
  <c r="AI1643" i="6"/>
  <c r="Z41" i="6"/>
  <c r="AI41" i="6"/>
  <c r="AQ41" i="6" s="1"/>
  <c r="AI1602" i="6"/>
  <c r="Z1533" i="6"/>
  <c r="AI1533" i="6"/>
  <c r="AQ1533" i="6" s="1"/>
  <c r="AI1777" i="6"/>
  <c r="AQ1777" i="6" s="1"/>
  <c r="Z336" i="6"/>
  <c r="AI336" i="6"/>
  <c r="AQ336" i="6" s="1"/>
  <c r="AC806" i="6"/>
  <c r="T806" i="6"/>
  <c r="AI1349" i="6"/>
  <c r="AC1361" i="6"/>
  <c r="T1361" i="6"/>
  <c r="AC1064" i="6"/>
  <c r="T1064" i="6"/>
  <c r="AK1064" i="6" s="1"/>
  <c r="Z1515" i="6"/>
  <c r="AI1515" i="6"/>
  <c r="AQ1515" i="6" s="1"/>
  <c r="AC1101" i="6"/>
  <c r="T1101" i="6"/>
  <c r="AK1101" i="6" s="1"/>
  <c r="AC994" i="6"/>
  <c r="T994" i="6"/>
  <c r="AK994" i="6" s="1"/>
  <c r="AC767" i="6"/>
  <c r="T767" i="6"/>
  <c r="Z793" i="6"/>
  <c r="AI793" i="6"/>
  <c r="AC1873" i="6"/>
  <c r="T1873" i="6"/>
  <c r="AC2017" i="6"/>
  <c r="T2017" i="6"/>
  <c r="AC2011" i="6"/>
  <c r="T2011" i="6"/>
  <c r="AC1976" i="6"/>
  <c r="T1976" i="6"/>
  <c r="AI72" i="6"/>
  <c r="AC1258" i="6"/>
  <c r="T1258" i="6"/>
  <c r="AC1947" i="6"/>
  <c r="T1947" i="6"/>
  <c r="AC1160" i="6"/>
  <c r="T1160" i="6"/>
  <c r="AC1829" i="6"/>
  <c r="T1829" i="6"/>
  <c r="AC1990" i="6"/>
  <c r="T1990" i="6"/>
  <c r="AC958" i="6"/>
  <c r="T958" i="6"/>
  <c r="AC625" i="6"/>
  <c r="T625" i="6"/>
  <c r="Z1770" i="6"/>
  <c r="AI1770" i="6"/>
  <c r="Z87" i="6"/>
  <c r="AI87" i="6"/>
  <c r="AQ87" i="6" s="1"/>
  <c r="Z1696" i="6"/>
  <c r="AI1696" i="6"/>
  <c r="AQ1696" i="6" s="1"/>
  <c r="AC1309" i="6"/>
  <c r="T1309" i="6"/>
  <c r="AC458" i="6"/>
  <c r="T458" i="6"/>
  <c r="AC653" i="6"/>
  <c r="T653" i="6"/>
  <c r="AC989" i="6"/>
  <c r="T989" i="6"/>
  <c r="AC163" i="6"/>
  <c r="T163" i="6"/>
  <c r="AC490" i="6"/>
  <c r="T490" i="6"/>
  <c r="AC1157" i="6"/>
  <c r="T1157" i="6"/>
  <c r="AI1362" i="6"/>
  <c r="AC1948" i="6"/>
  <c r="T1948" i="6"/>
  <c r="AC476" i="6"/>
  <c r="T476" i="6"/>
  <c r="AC1441" i="6"/>
  <c r="T1441" i="6"/>
  <c r="AC1166" i="6"/>
  <c r="T1166" i="6"/>
  <c r="Z290" i="6"/>
  <c r="AI290" i="6"/>
  <c r="AQ290" i="6" s="1"/>
  <c r="AC243" i="6"/>
  <c r="T243" i="6"/>
  <c r="AC632" i="6"/>
  <c r="T632" i="6"/>
  <c r="AK632" i="6" s="1"/>
  <c r="AC1889" i="6"/>
  <c r="T1889" i="6"/>
  <c r="AC1040" i="6"/>
  <c r="T1040" i="6"/>
  <c r="AC963" i="6"/>
  <c r="T963" i="6"/>
  <c r="AC1246" i="6"/>
  <c r="T1246" i="6"/>
  <c r="AC298" i="6"/>
  <c r="T298" i="6"/>
  <c r="Z270" i="6"/>
  <c r="AI270" i="6"/>
  <c r="AQ270" i="6" s="1"/>
  <c r="AC1253" i="6"/>
  <c r="T1253" i="6"/>
  <c r="AC886" i="6"/>
  <c r="T886" i="6"/>
  <c r="AC779" i="6"/>
  <c r="T779" i="6"/>
  <c r="AK779" i="6" s="1"/>
  <c r="Z935" i="6"/>
  <c r="AI935" i="6"/>
  <c r="AQ935" i="6" s="1"/>
  <c r="AI1851" i="6"/>
  <c r="AC613" i="6"/>
  <c r="T613" i="6"/>
  <c r="Z1038" i="6"/>
  <c r="AI1038" i="6"/>
  <c r="AQ1038" i="6" s="1"/>
  <c r="AI1259" i="6"/>
  <c r="AC1110" i="6"/>
  <c r="T1110" i="6"/>
  <c r="AC1175" i="6"/>
  <c r="T1175" i="6"/>
  <c r="AK1175" i="6" s="1"/>
  <c r="AC1876" i="6"/>
  <c r="T1876" i="6"/>
  <c r="AC1028" i="6"/>
  <c r="T1028" i="6"/>
  <c r="AC755" i="6"/>
  <c r="T755" i="6"/>
  <c r="AC1999" i="6"/>
  <c r="T1999" i="6"/>
  <c r="Z1697" i="6"/>
  <c r="AI1697" i="6"/>
  <c r="AQ1697" i="6" s="1"/>
  <c r="AC640" i="6"/>
  <c r="T640" i="6"/>
  <c r="AC1633" i="6"/>
  <c r="T1633" i="6"/>
  <c r="AC1785" i="6"/>
  <c r="T1785" i="6"/>
  <c r="AC1367" i="6"/>
  <c r="T1367" i="6"/>
  <c r="AC569" i="6"/>
  <c r="T569" i="6"/>
  <c r="AC1714" i="6"/>
  <c r="T1714" i="6"/>
  <c r="AK1714" i="6" s="1"/>
  <c r="Z535" i="6"/>
  <c r="AI535" i="6"/>
  <c r="AC1921" i="6"/>
  <c r="T1921" i="6"/>
  <c r="AC1712" i="6"/>
  <c r="T1712" i="6"/>
  <c r="AC1920" i="6"/>
  <c r="T1920" i="6"/>
  <c r="AC674" i="6"/>
  <c r="T674" i="6"/>
  <c r="AC1923" i="6"/>
  <c r="T1923" i="6"/>
  <c r="AC1440" i="6"/>
  <c r="T1440" i="6"/>
  <c r="AC291" i="6"/>
  <c r="T291" i="6"/>
  <c r="Z1396" i="6"/>
  <c r="AI1396" i="6"/>
  <c r="AQ1396" i="6" s="1"/>
  <c r="AC1050" i="6"/>
  <c r="T1050" i="6"/>
  <c r="AC1444" i="6"/>
  <c r="T1444" i="6"/>
  <c r="AC628" i="6"/>
  <c r="T628" i="6"/>
  <c r="AC393" i="6"/>
  <c r="T393" i="6"/>
  <c r="AC226" i="6"/>
  <c r="T226" i="6"/>
  <c r="AK226" i="6" s="1"/>
  <c r="AC194" i="6"/>
  <c r="T194" i="6"/>
  <c r="AC413" i="6"/>
  <c r="T413" i="6"/>
  <c r="AC1969" i="6"/>
  <c r="T1969" i="6"/>
  <c r="AC371" i="6"/>
  <c r="T371" i="6"/>
  <c r="AC1983" i="6"/>
  <c r="T1983" i="6"/>
  <c r="AC1459" i="6"/>
  <c r="T1459" i="6"/>
  <c r="AI929" i="6"/>
  <c r="Z964" i="6"/>
  <c r="AI964" i="6"/>
  <c r="AQ964" i="6" s="1"/>
  <c r="AC1555" i="6"/>
  <c r="T1555" i="6"/>
  <c r="AK1555" i="6" s="1"/>
  <c r="AC25" i="6"/>
  <c r="T25" i="6"/>
  <c r="AK25" i="6" s="1"/>
  <c r="AC699" i="6"/>
  <c r="T699" i="6"/>
  <c r="AI1133" i="6"/>
  <c r="AI282" i="6"/>
  <c r="AC369" i="6"/>
  <c r="T369" i="6"/>
  <c r="AC637" i="6"/>
  <c r="T637" i="6"/>
  <c r="AC1314" i="6"/>
  <c r="T1314" i="6"/>
  <c r="AC203" i="6"/>
  <c r="T203" i="6"/>
  <c r="AC29" i="6"/>
  <c r="T29" i="6"/>
  <c r="AK29" i="6" s="1"/>
  <c r="AC1102" i="6"/>
  <c r="T1102" i="6"/>
  <c r="AC441" i="6"/>
  <c r="T441" i="6"/>
  <c r="AC1164" i="6"/>
  <c r="T1164" i="6"/>
  <c r="AC1075" i="6"/>
  <c r="T1075" i="6"/>
  <c r="AC1127" i="6"/>
  <c r="T1127" i="6"/>
  <c r="AC2004" i="6"/>
  <c r="T2004" i="6"/>
  <c r="AC1083" i="6"/>
  <c r="T1083" i="6"/>
  <c r="AC2013" i="6"/>
  <c r="T2013" i="6"/>
  <c r="AC1968" i="6"/>
  <c r="T1968" i="6"/>
  <c r="AC540" i="6"/>
  <c r="T540" i="6"/>
  <c r="AC2006" i="6"/>
  <c r="T2006" i="6"/>
  <c r="AC932" i="6"/>
  <c r="T932" i="6"/>
  <c r="AC1017" i="6"/>
  <c r="T1017" i="6"/>
  <c r="AK1017" i="6" s="1"/>
  <c r="AC945" i="6"/>
  <c r="T945" i="6"/>
  <c r="AI605" i="6"/>
  <c r="AC1631" i="6"/>
  <c r="T1631" i="6"/>
  <c r="AK1631" i="6" s="1"/>
  <c r="AC1411" i="6"/>
  <c r="T1411" i="6"/>
  <c r="AC1364" i="6"/>
  <c r="T1364" i="6"/>
  <c r="AK1364" i="6" s="1"/>
  <c r="AC1653" i="6"/>
  <c r="T1653" i="6"/>
  <c r="AC1772" i="6"/>
  <c r="T1772" i="6"/>
  <c r="AC1676" i="6"/>
  <c r="T1676" i="6"/>
  <c r="Z186" i="6"/>
  <c r="AI186" i="6"/>
  <c r="AQ186" i="6" s="1"/>
  <c r="AC743" i="6"/>
  <c r="T743" i="6"/>
  <c r="AK743" i="6" s="1"/>
  <c r="AC922" i="6"/>
  <c r="T922" i="6"/>
  <c r="AK922" i="6" s="1"/>
  <c r="AC500" i="6"/>
  <c r="T500" i="6"/>
  <c r="AC178" i="6"/>
  <c r="T178" i="6"/>
  <c r="AC1360" i="6"/>
  <c r="T1360" i="6"/>
  <c r="AC957" i="6"/>
  <c r="T957" i="6"/>
  <c r="AC112" i="6"/>
  <c r="T112" i="6"/>
  <c r="AC459" i="6"/>
  <c r="T459" i="6"/>
  <c r="AK459" i="6" s="1"/>
  <c r="AC244" i="6"/>
  <c r="T244" i="6"/>
  <c r="AC1553" i="6"/>
  <c r="T1553" i="6"/>
  <c r="AC543" i="6"/>
  <c r="T543" i="6"/>
  <c r="AC416" i="6"/>
  <c r="T416" i="6"/>
  <c r="AC1809" i="6"/>
  <c r="T1809" i="6"/>
  <c r="AC1683" i="6"/>
  <c r="T1683" i="6"/>
  <c r="AC199" i="6"/>
  <c r="T199" i="6"/>
  <c r="AC123" i="6"/>
  <c r="T123" i="6"/>
  <c r="AC1155" i="6"/>
  <c r="T1155" i="6"/>
  <c r="AK1155" i="6" s="1"/>
  <c r="AC1548" i="6"/>
  <c r="T1548" i="6"/>
  <c r="AC147" i="6"/>
  <c r="T147" i="6"/>
  <c r="AC1803" i="6"/>
  <c r="T1803" i="6"/>
  <c r="AK1803" i="6" s="1"/>
  <c r="Z39" i="6"/>
  <c r="AI39" i="6"/>
  <c r="AQ39" i="6" s="1"/>
  <c r="AC1523" i="6"/>
  <c r="T1523" i="6"/>
  <c r="AK1523" i="6" s="1"/>
  <c r="AI470" i="6"/>
  <c r="AI1105" i="6"/>
  <c r="AI1698" i="6"/>
  <c r="AQ1698" i="6" s="1"/>
  <c r="AC321" i="6"/>
  <c r="T321" i="6"/>
  <c r="AC1266" i="6"/>
  <c r="T1266" i="6"/>
  <c r="AC1273" i="6"/>
  <c r="T1273" i="6"/>
  <c r="AC638" i="6"/>
  <c r="T638" i="6"/>
  <c r="AK638" i="6" s="1"/>
  <c r="AC1248" i="6"/>
  <c r="T1248" i="6"/>
  <c r="AC529" i="6"/>
  <c r="T529" i="6"/>
  <c r="AC987" i="6"/>
  <c r="T987" i="6"/>
  <c r="AC272" i="6"/>
  <c r="T272" i="6"/>
  <c r="AC1541" i="6"/>
  <c r="T1541" i="6"/>
  <c r="AC694" i="6"/>
  <c r="T694" i="6"/>
  <c r="AC1051" i="6"/>
  <c r="T1051" i="6"/>
  <c r="AK1051" i="6" s="1"/>
  <c r="AC1080" i="6"/>
  <c r="T1080" i="6"/>
  <c r="AC797" i="6"/>
  <c r="T797" i="6"/>
  <c r="Z1358" i="6"/>
  <c r="AI1358" i="6"/>
  <c r="AQ1358" i="6" s="1"/>
  <c r="Z130" i="6"/>
  <c r="AI130" i="6"/>
  <c r="AQ130" i="6" s="1"/>
  <c r="AC599" i="6"/>
  <c r="T599" i="6"/>
  <c r="AC1337" i="6"/>
  <c r="T1337" i="6"/>
  <c r="AC1844" i="6"/>
  <c r="T1844" i="6"/>
  <c r="AK1844" i="6" s="1"/>
  <c r="AC1330" i="6"/>
  <c r="T1330" i="6"/>
  <c r="AC1274" i="6"/>
  <c r="T1274" i="6"/>
  <c r="AC170" i="6"/>
  <c r="T170" i="6"/>
  <c r="AK170" i="6" s="1"/>
  <c r="AC1047" i="6"/>
  <c r="T1047" i="6"/>
  <c r="AC1836" i="6"/>
  <c r="T1836" i="6"/>
  <c r="AC1418" i="6"/>
  <c r="T1418" i="6"/>
  <c r="AC1549" i="6"/>
  <c r="T1549" i="6"/>
  <c r="AK1549" i="6" s="1"/>
  <c r="AC192" i="6"/>
  <c r="T192" i="6"/>
  <c r="AC1503" i="6"/>
  <c r="T1503" i="6"/>
  <c r="AC907" i="6"/>
  <c r="T907" i="6"/>
  <c r="AC1559" i="6"/>
  <c r="T1559" i="6"/>
  <c r="AK1559" i="6" s="1"/>
  <c r="AC356" i="6"/>
  <c r="T356" i="6"/>
  <c r="AC11" i="6"/>
  <c r="T11" i="6"/>
  <c r="AC1535" i="6"/>
  <c r="T1535" i="6"/>
  <c r="AC267" i="6"/>
  <c r="T267" i="6"/>
  <c r="AC1651" i="6"/>
  <c r="T1651" i="6"/>
  <c r="AC1424" i="6"/>
  <c r="T1424" i="6"/>
  <c r="AC507" i="6"/>
  <c r="T507" i="6"/>
  <c r="AC950" i="6"/>
  <c r="T950" i="6"/>
  <c r="AK950" i="6" s="1"/>
  <c r="AC913" i="6"/>
  <c r="T913" i="6"/>
  <c r="AI297" i="6"/>
  <c r="AC1068" i="6"/>
  <c r="T1068" i="6"/>
  <c r="AC666" i="6"/>
  <c r="T666" i="6"/>
  <c r="AC489" i="6"/>
  <c r="T489" i="6"/>
  <c r="AC1257" i="6"/>
  <c r="T1257" i="6"/>
  <c r="AK1257" i="6" s="1"/>
  <c r="AC1245" i="6"/>
  <c r="T1245" i="6"/>
  <c r="AK1245" i="6" s="1"/>
  <c r="AC552" i="6"/>
  <c r="T552" i="6"/>
  <c r="AK552" i="6" s="1"/>
  <c r="AC279" i="6"/>
  <c r="T279" i="6"/>
  <c r="AC1333" i="6"/>
  <c r="T1333" i="6"/>
  <c r="AC858" i="6"/>
  <c r="T858" i="6"/>
  <c r="AC295" i="6"/>
  <c r="T295" i="6"/>
  <c r="AC1352" i="6"/>
  <c r="T1352" i="6"/>
  <c r="AC1594" i="6"/>
  <c r="T1594" i="6"/>
  <c r="AC346" i="6"/>
  <c r="T346" i="6"/>
  <c r="AK346" i="6" s="1"/>
  <c r="AC84" i="6"/>
  <c r="T84" i="6"/>
  <c r="AC972" i="6"/>
  <c r="T972" i="6"/>
  <c r="AK972" i="6" s="1"/>
  <c r="AC372" i="6"/>
  <c r="T372" i="6"/>
  <c r="AC996" i="6"/>
  <c r="T996" i="6"/>
  <c r="AC1194" i="6"/>
  <c r="T1194" i="6"/>
  <c r="AC1106" i="6"/>
  <c r="T1106" i="6"/>
  <c r="AC1382" i="6"/>
  <c r="T1382" i="6"/>
  <c r="AC65" i="6"/>
  <c r="T65" i="6"/>
  <c r="AC611" i="6"/>
  <c r="T611" i="6"/>
  <c r="AC929" i="6"/>
  <c r="T929" i="6"/>
  <c r="AK929" i="6" s="1"/>
  <c r="AC705" i="6"/>
  <c r="T705" i="6"/>
  <c r="AC924" i="6"/>
  <c r="T924" i="6"/>
  <c r="AK924" i="6" s="1"/>
  <c r="AC937" i="6"/>
  <c r="T937" i="6"/>
  <c r="Z1529" i="6"/>
  <c r="AI1529" i="6"/>
  <c r="AQ1529" i="6" s="1"/>
  <c r="AC726" i="6"/>
  <c r="T726" i="6"/>
  <c r="AK726" i="6" s="1"/>
  <c r="AI726" i="6"/>
  <c r="Y2023" i="6"/>
  <c r="AP10" i="6"/>
  <c r="Y2024" i="6"/>
  <c r="AH2024" i="6"/>
  <c r="AH2023" i="6"/>
  <c r="E19" i="10"/>
  <c r="R2024" i="6"/>
  <c r="AQ297" i="6" l="1"/>
  <c r="AQ793" i="6"/>
  <c r="AQ309" i="6"/>
  <c r="AQ20" i="6"/>
  <c r="AQ1122" i="6"/>
  <c r="AQ973" i="6"/>
  <c r="AQ1145" i="6"/>
  <c r="AQ131" i="6"/>
  <c r="AQ1756" i="6"/>
  <c r="Z297" i="6"/>
  <c r="Z1698" i="6"/>
  <c r="Z605" i="6"/>
  <c r="AQ535" i="6"/>
  <c r="AQ1349" i="6"/>
  <c r="Z1643" i="6"/>
  <c r="AQ1504" i="6"/>
  <c r="AQ365" i="6"/>
  <c r="AQ1671" i="6"/>
  <c r="Z1220" i="6"/>
  <c r="AQ876" i="6"/>
  <c r="AQ1556" i="6"/>
  <c r="AQ234" i="6"/>
  <c r="Z1644" i="6"/>
  <c r="Z925" i="6"/>
  <c r="AQ1434" i="6"/>
  <c r="AQ652" i="6"/>
  <c r="AQ1452" i="6"/>
  <c r="Z612" i="6"/>
  <c r="Z1793" i="6"/>
  <c r="Z421" i="6"/>
  <c r="Z730" i="6"/>
  <c r="Z1892" i="6"/>
  <c r="Z1896" i="6"/>
  <c r="Z128" i="6"/>
  <c r="Z1732" i="6"/>
  <c r="Z1362" i="6"/>
  <c r="Z984" i="6"/>
  <c r="Z1185" i="6"/>
  <c r="Z990" i="6"/>
  <c r="Z1442" i="6"/>
  <c r="Z879" i="6"/>
  <c r="Z1851" i="6"/>
  <c r="AQ586" i="6"/>
  <c r="AQ1602" i="6"/>
  <c r="Z153" i="6"/>
  <c r="AQ115" i="6"/>
  <c r="AQ1000" i="6"/>
  <c r="Z968" i="6"/>
  <c r="Z309" i="6"/>
  <c r="AQ1185" i="6"/>
  <c r="AQ673" i="6"/>
  <c r="Z833" i="6"/>
  <c r="Z726" i="6"/>
  <c r="AQ1770" i="6"/>
  <c r="AQ1230" i="6"/>
  <c r="AQ504" i="6"/>
  <c r="Z131" i="6"/>
  <c r="AQ366" i="6"/>
  <c r="Z545" i="6"/>
  <c r="AQ1542" i="6"/>
  <c r="AQ1629" i="6"/>
  <c r="Z1909" i="6"/>
  <c r="Z504" i="6"/>
  <c r="Z366" i="6"/>
  <c r="AQ545" i="6"/>
  <c r="Z1542" i="6"/>
  <c r="AQ679" i="6"/>
  <c r="Z1240" i="6"/>
  <c r="Z307" i="6"/>
  <c r="Z1574" i="6"/>
  <c r="Z750" i="6"/>
  <c r="Z390" i="6"/>
  <c r="Z1250" i="6"/>
  <c r="AQ1574" i="6"/>
  <c r="AQ750" i="6"/>
  <c r="AQ390" i="6"/>
  <c r="AQ925" i="6"/>
  <c r="AQ405" i="6"/>
  <c r="Z472" i="6"/>
  <c r="Z679" i="6"/>
  <c r="Z1056" i="6"/>
  <c r="AQ726" i="6"/>
  <c r="AQ470" i="6"/>
  <c r="Z282" i="6"/>
  <c r="Z1259" i="6"/>
  <c r="Z1580" i="6"/>
  <c r="Z385" i="6"/>
  <c r="Z164" i="6"/>
  <c r="AQ1240" i="6"/>
  <c r="AQ1623" i="6"/>
  <c r="AQ1489" i="6"/>
  <c r="AQ1105" i="6"/>
  <c r="Z180" i="6"/>
  <c r="Z892" i="6"/>
  <c r="AQ1740" i="6"/>
  <c r="AQ511" i="6"/>
  <c r="Z690" i="6"/>
  <c r="AQ580" i="6"/>
  <c r="AQ340" i="6"/>
  <c r="AQ1864" i="6"/>
  <c r="AQ879" i="6"/>
  <c r="AQ307" i="6"/>
  <c r="F9" i="10"/>
  <c r="AQ72" i="6"/>
  <c r="Z1349" i="6"/>
  <c r="Z1777" i="6"/>
  <c r="AQ1643" i="6"/>
  <c r="AQ153" i="6"/>
  <c r="AQ1077" i="6"/>
  <c r="AQ109" i="6"/>
  <c r="Z1000" i="6"/>
  <c r="Z1504" i="6"/>
  <c r="Z940" i="6"/>
  <c r="Z85" i="6"/>
  <c r="Z1725" i="6"/>
  <c r="Z1409" i="6"/>
  <c r="Z1878" i="6"/>
  <c r="Z586" i="6"/>
  <c r="Z1556" i="6"/>
  <c r="Z584" i="6"/>
  <c r="AQ1781" i="6"/>
  <c r="Z48" i="6"/>
  <c r="Z580" i="6"/>
  <c r="Z1846" i="6"/>
  <c r="Z340" i="6"/>
  <c r="Z1143" i="6"/>
  <c r="AK1599" i="6"/>
  <c r="Z1599" i="6"/>
  <c r="AK1279" i="6"/>
  <c r="Z1279" i="6"/>
  <c r="Z503" i="6"/>
  <c r="AK1652" i="6"/>
  <c r="AQ1652" i="6" s="1"/>
  <c r="Z1652" i="6"/>
  <c r="AK635" i="6"/>
  <c r="AQ635" i="6" s="1"/>
  <c r="Z635" i="6"/>
  <c r="AK1517" i="6"/>
  <c r="AQ1517" i="6" s="1"/>
  <c r="Z1517" i="6"/>
  <c r="AK655" i="6"/>
  <c r="AQ655" i="6" s="1"/>
  <c r="Z655" i="6"/>
  <c r="AK1657" i="6"/>
  <c r="AQ1657" i="6" s="1"/>
  <c r="Z1657" i="6"/>
  <c r="AK1022" i="6"/>
  <c r="AQ1022" i="6" s="1"/>
  <c r="Z1022" i="6"/>
  <c r="AK1685" i="6"/>
  <c r="AQ1685" i="6" s="1"/>
  <c r="Z1685" i="6"/>
  <c r="AK466" i="6"/>
  <c r="AQ466" i="6" s="1"/>
  <c r="Z466" i="6"/>
  <c r="AK113" i="6"/>
  <c r="AQ113" i="6" s="1"/>
  <c r="Z113" i="6"/>
  <c r="AK752" i="6"/>
  <c r="AQ752" i="6" s="1"/>
  <c r="Z752" i="6"/>
  <c r="AK847" i="6"/>
  <c r="AQ847" i="6" s="1"/>
  <c r="Z847" i="6"/>
  <c r="AK1690" i="6"/>
  <c r="AQ1690" i="6" s="1"/>
  <c r="Z1690" i="6"/>
  <c r="AK497" i="6"/>
  <c r="AQ497" i="6" s="1"/>
  <c r="Z497" i="6"/>
  <c r="AK1126" i="6"/>
  <c r="AQ1126" i="6" s="1"/>
  <c r="Z1126" i="6"/>
  <c r="AK1747" i="6"/>
  <c r="AQ1747" i="6" s="1"/>
  <c r="Z1747" i="6"/>
  <c r="AK1596" i="6"/>
  <c r="AQ1596" i="6" s="1"/>
  <c r="Z1596" i="6"/>
  <c r="AK317" i="6"/>
  <c r="AQ317" i="6" s="1"/>
  <c r="Z317" i="6"/>
  <c r="AK1889" i="6"/>
  <c r="Z1889" i="6"/>
  <c r="AK1948" i="6"/>
  <c r="Z1948" i="6"/>
  <c r="AK163" i="6"/>
  <c r="AQ163" i="6" s="1"/>
  <c r="Z163" i="6"/>
  <c r="AK1309" i="6"/>
  <c r="Z1309" i="6"/>
  <c r="Z1602" i="6"/>
  <c r="Z1077" i="6"/>
  <c r="Z115" i="6"/>
  <c r="Z109" i="6"/>
  <c r="Z1671" i="6"/>
  <c r="Z715" i="6"/>
  <c r="Z1231" i="6"/>
  <c r="AQ1901" i="6"/>
  <c r="Z407" i="6"/>
  <c r="Z844" i="6"/>
  <c r="Z872" i="6"/>
  <c r="Z98" i="6"/>
  <c r="Z44" i="6"/>
  <c r="Z1399" i="6"/>
  <c r="Z693" i="6"/>
  <c r="AK1037" i="6"/>
  <c r="AQ1037" i="6" s="1"/>
  <c r="Z1037" i="6"/>
  <c r="AK265" i="6"/>
  <c r="AQ265" i="6" s="1"/>
  <c r="Z265" i="6"/>
  <c r="AK1198" i="6"/>
  <c r="AQ1198" i="6" s="1"/>
  <c r="Z1198" i="6"/>
  <c r="AK692" i="6"/>
  <c r="AQ692" i="6" s="1"/>
  <c r="Z692" i="6"/>
  <c r="AK1637" i="6"/>
  <c r="AQ1637" i="6" s="1"/>
  <c r="Z1637" i="6"/>
  <c r="AK1466" i="6"/>
  <c r="AQ1466" i="6" s="1"/>
  <c r="Z1466" i="6"/>
  <c r="AK277" i="6"/>
  <c r="AQ277" i="6" s="1"/>
  <c r="Z277" i="6"/>
  <c r="AK94" i="6"/>
  <c r="AQ94" i="6" s="1"/>
  <c r="Z94" i="6"/>
  <c r="AK1550" i="6"/>
  <c r="AQ1550" i="6" s="1"/>
  <c r="Z1550" i="6"/>
  <c r="AK1169" i="6"/>
  <c r="AQ1169" i="6" s="1"/>
  <c r="Z1169" i="6"/>
  <c r="AK151" i="6"/>
  <c r="AQ151" i="6" s="1"/>
  <c r="Z151" i="6"/>
  <c r="AK241" i="6"/>
  <c r="AQ241" i="6" s="1"/>
  <c r="Z241" i="6"/>
  <c r="AK1749" i="6"/>
  <c r="AQ1749" i="6" s="1"/>
  <c r="Z1749" i="6"/>
  <c r="AK678" i="6"/>
  <c r="AQ678" i="6" s="1"/>
  <c r="Z678" i="6"/>
  <c r="AK1024" i="6"/>
  <c r="AQ1024" i="6" s="1"/>
  <c r="Z1024" i="6"/>
  <c r="AK175" i="6"/>
  <c r="AQ175" i="6" s="1"/>
  <c r="Z175" i="6"/>
  <c r="AK1205" i="6"/>
  <c r="AQ1205" i="6" s="1"/>
  <c r="Z1205" i="6"/>
  <c r="AK52" i="6"/>
  <c r="AQ52" i="6" s="1"/>
  <c r="Z52" i="6"/>
  <c r="AK1256" i="6"/>
  <c r="AQ1256" i="6" s="1"/>
  <c r="Z1256" i="6"/>
  <c r="AK1675" i="6"/>
  <c r="AQ1675" i="6" s="1"/>
  <c r="Z1675" i="6"/>
  <c r="AK859" i="6"/>
  <c r="AQ859" i="6" s="1"/>
  <c r="Z859" i="6"/>
  <c r="AK817" i="6"/>
  <c r="AQ817" i="6" s="1"/>
  <c r="Z817" i="6"/>
  <c r="AK480" i="6"/>
  <c r="AQ480" i="6" s="1"/>
  <c r="Z480" i="6"/>
  <c r="AK633" i="6"/>
  <c r="AQ633" i="6" s="1"/>
  <c r="Z633" i="6"/>
  <c r="AQ874" i="6"/>
  <c r="AQ603" i="6"/>
  <c r="AQ650" i="6"/>
  <c r="AQ1664" i="6"/>
  <c r="AQ1335" i="6"/>
  <c r="AQ472" i="6"/>
  <c r="AQ407" i="6"/>
  <c r="AQ156" i="6"/>
  <c r="AQ1134" i="6"/>
  <c r="AQ1551" i="6"/>
  <c r="AQ1277" i="6"/>
  <c r="AQ168" i="6"/>
  <c r="AQ854" i="6"/>
  <c r="AQ872" i="6"/>
  <c r="AQ98" i="6"/>
  <c r="AQ687" i="6"/>
  <c r="AQ44" i="6"/>
  <c r="AQ1399" i="6"/>
  <c r="AQ228" i="6"/>
  <c r="AQ1392" i="6"/>
  <c r="AQ510" i="6"/>
  <c r="AQ864" i="6"/>
  <c r="AQ457" i="6"/>
  <c r="AQ1849" i="6"/>
  <c r="AQ860" i="6"/>
  <c r="AQ1896" i="6"/>
  <c r="AQ1232" i="6"/>
  <c r="AQ1212" i="6"/>
  <c r="AQ333" i="6"/>
  <c r="AQ1056" i="6"/>
  <c r="AQ990" i="6"/>
  <c r="AQ1222" i="6"/>
  <c r="AQ1442" i="6"/>
  <c r="AQ128" i="6"/>
  <c r="AQ961" i="6"/>
  <c r="AQ1091" i="6"/>
  <c r="AQ1030" i="6"/>
  <c r="AQ605" i="6"/>
  <c r="AQ282" i="6"/>
  <c r="AQ1133" i="6"/>
  <c r="AQ1851" i="6"/>
  <c r="AQ968" i="6"/>
  <c r="AQ940" i="6"/>
  <c r="AQ85" i="6"/>
  <c r="AQ1725" i="6"/>
  <c r="AQ1409" i="6"/>
  <c r="AQ1878" i="6"/>
  <c r="AQ984" i="6"/>
  <c r="AQ48" i="6"/>
  <c r="AQ1238" i="6"/>
  <c r="AQ1235" i="6"/>
  <c r="AQ833" i="6"/>
  <c r="AQ1732" i="6"/>
  <c r="AQ1567" i="6"/>
  <c r="AQ1909" i="6"/>
  <c r="AQ1802" i="6"/>
  <c r="AQ1055" i="6"/>
  <c r="AQ42" i="6"/>
  <c r="AQ1521" i="6"/>
  <c r="AQ289" i="6"/>
  <c r="AQ1342" i="6"/>
  <c r="AQ1204" i="6"/>
  <c r="AQ479" i="6"/>
  <c r="AQ577" i="6"/>
  <c r="AQ1297" i="6"/>
  <c r="AQ1158" i="6"/>
  <c r="AQ451" i="6"/>
  <c r="AQ1765" i="6"/>
  <c r="AQ274" i="6"/>
  <c r="AQ646" i="6"/>
  <c r="AQ779" i="6"/>
  <c r="AQ33" i="6"/>
  <c r="AQ1272" i="6"/>
  <c r="AQ1179" i="6"/>
  <c r="AQ1716" i="6"/>
  <c r="AQ632" i="6"/>
  <c r="AQ284" i="6"/>
  <c r="AQ591" i="6"/>
  <c r="AK65" i="6"/>
  <c r="AQ65" i="6" s="1"/>
  <c r="Z65" i="6"/>
  <c r="AK1106" i="6"/>
  <c r="AQ1106" i="6" s="1"/>
  <c r="Z1106" i="6"/>
  <c r="AK996" i="6"/>
  <c r="AQ996" i="6" s="1"/>
  <c r="Z996" i="6"/>
  <c r="AK84" i="6"/>
  <c r="AQ84" i="6" s="1"/>
  <c r="Z84" i="6"/>
  <c r="AK1594" i="6"/>
  <c r="AQ1594" i="6" s="1"/>
  <c r="Z1594" i="6"/>
  <c r="AK295" i="6"/>
  <c r="AQ295" i="6" s="1"/>
  <c r="Z295" i="6"/>
  <c r="AK1333" i="6"/>
  <c r="AQ1333" i="6" s="1"/>
  <c r="Z1333" i="6"/>
  <c r="AK666" i="6"/>
  <c r="AQ666" i="6" s="1"/>
  <c r="Z666" i="6"/>
  <c r="AK1068" i="6"/>
  <c r="AQ1068" i="6" s="1"/>
  <c r="Z1068" i="6"/>
  <c r="AK913" i="6"/>
  <c r="AQ913" i="6" s="1"/>
  <c r="Z913" i="6"/>
  <c r="AK507" i="6"/>
  <c r="AQ507" i="6" s="1"/>
  <c r="Z507" i="6"/>
  <c r="AK1651" i="6"/>
  <c r="AQ1651" i="6" s="1"/>
  <c r="Z1651" i="6"/>
  <c r="AK1535" i="6"/>
  <c r="AQ1535" i="6" s="1"/>
  <c r="Z1535" i="6"/>
  <c r="AK1503" i="6"/>
  <c r="AQ1503" i="6" s="1"/>
  <c r="Z1503" i="6"/>
  <c r="AK192" i="6"/>
  <c r="AQ192" i="6" s="1"/>
  <c r="Z192" i="6"/>
  <c r="AK1836" i="6"/>
  <c r="AQ1836" i="6" s="1"/>
  <c r="Z1836" i="6"/>
  <c r="AK1047" i="6"/>
  <c r="AQ1047" i="6" s="1"/>
  <c r="Z1047" i="6"/>
  <c r="AK1274" i="6"/>
  <c r="AQ1274" i="6" s="1"/>
  <c r="Z1274" i="6"/>
  <c r="AK1330" i="6"/>
  <c r="AQ1330" i="6" s="1"/>
  <c r="Z1330" i="6"/>
  <c r="AK1337" i="6"/>
  <c r="AQ1337" i="6" s="1"/>
  <c r="Z1337" i="6"/>
  <c r="AK797" i="6"/>
  <c r="AQ797" i="6" s="1"/>
  <c r="Z797" i="6"/>
  <c r="AK1541" i="6"/>
  <c r="AQ1541" i="6" s="1"/>
  <c r="Z1541" i="6"/>
  <c r="AK987" i="6"/>
  <c r="AQ987" i="6" s="1"/>
  <c r="Z987" i="6"/>
  <c r="AK1248" i="6"/>
  <c r="AQ1248" i="6" s="1"/>
  <c r="Z1248" i="6"/>
  <c r="AK1273" i="6"/>
  <c r="AQ1273" i="6" s="1"/>
  <c r="Z1273" i="6"/>
  <c r="AK147" i="6"/>
  <c r="AQ147" i="6" s="1"/>
  <c r="Z147" i="6"/>
  <c r="AK1548" i="6"/>
  <c r="AQ1548" i="6" s="1"/>
  <c r="Z1548" i="6"/>
  <c r="AK123" i="6"/>
  <c r="AQ123" i="6" s="1"/>
  <c r="Z123" i="6"/>
  <c r="AK1683" i="6"/>
  <c r="AQ1683" i="6" s="1"/>
  <c r="Z1683" i="6"/>
  <c r="AK416" i="6"/>
  <c r="AQ416" i="6" s="1"/>
  <c r="Z416" i="6"/>
  <c r="AK1553" i="6"/>
  <c r="AQ1553" i="6" s="1"/>
  <c r="Z1553" i="6"/>
  <c r="AK244" i="6"/>
  <c r="AQ244" i="6" s="1"/>
  <c r="Z244" i="6"/>
  <c r="AK112" i="6"/>
  <c r="AQ112" i="6" s="1"/>
  <c r="Z112" i="6"/>
  <c r="AK1360" i="6"/>
  <c r="AQ1360" i="6" s="1"/>
  <c r="Z1360" i="6"/>
  <c r="AK178" i="6"/>
  <c r="AQ178" i="6" s="1"/>
  <c r="Z178" i="6"/>
  <c r="AK500" i="6"/>
  <c r="AQ500" i="6" s="1"/>
  <c r="Z500" i="6"/>
  <c r="AK1772" i="6"/>
  <c r="AQ1772" i="6" s="1"/>
  <c r="Z1772" i="6"/>
  <c r="AK1653" i="6"/>
  <c r="AQ1653" i="6" s="1"/>
  <c r="Z1653" i="6"/>
  <c r="AK1411" i="6"/>
  <c r="AQ1411" i="6" s="1"/>
  <c r="Z1411" i="6"/>
  <c r="Z2006" i="6"/>
  <c r="AK2006" i="6"/>
  <c r="AQ2006" i="6" s="1"/>
  <c r="Z1968" i="6"/>
  <c r="AK1968" i="6"/>
  <c r="AQ1968" i="6" s="1"/>
  <c r="AK1083" i="6"/>
  <c r="AQ1083" i="6" s="1"/>
  <c r="Z1083" i="6"/>
  <c r="AK1127" i="6"/>
  <c r="AQ1127" i="6" s="1"/>
  <c r="Z1127" i="6"/>
  <c r="Z1164" i="6"/>
  <c r="AK1164" i="6"/>
  <c r="AQ1164" i="6" s="1"/>
  <c r="AK1314" i="6"/>
  <c r="AQ1314" i="6" s="1"/>
  <c r="Z1314" i="6"/>
  <c r="Z369" i="6"/>
  <c r="AK369" i="6"/>
  <c r="AQ369" i="6" s="1"/>
  <c r="AQ929" i="6"/>
  <c r="Z1983" i="6"/>
  <c r="AK1983" i="6"/>
  <c r="AQ1983" i="6" s="1"/>
  <c r="Z1969" i="6"/>
  <c r="AK1969" i="6"/>
  <c r="AQ1969" i="6" s="1"/>
  <c r="Z1920" i="6"/>
  <c r="AK1920" i="6"/>
  <c r="AQ1920" i="6" s="1"/>
  <c r="AK958" i="6"/>
  <c r="AQ958" i="6" s="1"/>
  <c r="Z958" i="6"/>
  <c r="AK1160" i="6"/>
  <c r="AQ1160" i="6" s="1"/>
  <c r="Z1160" i="6"/>
  <c r="Z2011" i="6"/>
  <c r="AK2011" i="6"/>
  <c r="AQ2011" i="6" s="1"/>
  <c r="Z767" i="6"/>
  <c r="AK767" i="6"/>
  <c r="AQ767" i="6" s="1"/>
  <c r="Z1927" i="6"/>
  <c r="AK1927" i="6"/>
  <c r="AQ1927" i="6" s="1"/>
  <c r="Z799" i="6"/>
  <c r="AK799" i="6"/>
  <c r="AQ799" i="6" s="1"/>
  <c r="AK122" i="6"/>
  <c r="AQ122" i="6" s="1"/>
  <c r="Z122" i="6"/>
  <c r="AK1281" i="6"/>
  <c r="AQ1281" i="6" s="1"/>
  <c r="Z1281" i="6"/>
  <c r="AK145" i="6"/>
  <c r="AQ145" i="6" s="1"/>
  <c r="Z145" i="6"/>
  <c r="AK1666" i="6"/>
  <c r="AQ1666" i="6" s="1"/>
  <c r="Z1666" i="6"/>
  <c r="AK1299" i="6"/>
  <c r="AQ1299" i="6" s="1"/>
  <c r="Z1299" i="6"/>
  <c r="AK659" i="6"/>
  <c r="AQ659" i="6" s="1"/>
  <c r="Z659" i="6"/>
  <c r="AK258" i="6"/>
  <c r="AQ258" i="6" s="1"/>
  <c r="Z258" i="6"/>
  <c r="AK15" i="6"/>
  <c r="AQ15" i="6" s="1"/>
  <c r="Z15" i="6"/>
  <c r="AK551" i="6"/>
  <c r="AQ551" i="6" s="1"/>
  <c r="Z551" i="6"/>
  <c r="AK1251" i="6"/>
  <c r="AQ1251" i="6" s="1"/>
  <c r="Z1251" i="6"/>
  <c r="AK364" i="6"/>
  <c r="AQ364" i="6" s="1"/>
  <c r="Z364" i="6"/>
  <c r="AK1009" i="6"/>
  <c r="AQ1009" i="6" s="1"/>
  <c r="Z1009" i="6"/>
  <c r="AK822" i="6"/>
  <c r="AQ822" i="6" s="1"/>
  <c r="Z822" i="6"/>
  <c r="AK1398" i="6"/>
  <c r="AQ1398" i="6" s="1"/>
  <c r="Z1398" i="6"/>
  <c r="AK861" i="6"/>
  <c r="AQ861" i="6" s="1"/>
  <c r="Z861" i="6"/>
  <c r="AK1678" i="6"/>
  <c r="AQ1678" i="6" s="1"/>
  <c r="Z1678" i="6"/>
  <c r="AK1065" i="6"/>
  <c r="AQ1065" i="6" s="1"/>
  <c r="Z1065" i="6"/>
  <c r="AK1128" i="6"/>
  <c r="AQ1128" i="6" s="1"/>
  <c r="Z1128" i="6"/>
  <c r="AK1528" i="6"/>
  <c r="AQ1528" i="6" s="1"/>
  <c r="Z1528" i="6"/>
  <c r="AK1117" i="6"/>
  <c r="AQ1117" i="6" s="1"/>
  <c r="Z1117" i="6"/>
  <c r="AK1438" i="6"/>
  <c r="AQ1438" i="6" s="1"/>
  <c r="Z1438" i="6"/>
  <c r="AK233" i="6"/>
  <c r="AQ233" i="6" s="1"/>
  <c r="Z233" i="6"/>
  <c r="AK1419" i="6"/>
  <c r="AQ1419" i="6" s="1"/>
  <c r="Z1419" i="6"/>
  <c r="AK1410" i="6"/>
  <c r="AQ1410" i="6" s="1"/>
  <c r="Z1410" i="6"/>
  <c r="AK1147" i="6"/>
  <c r="AQ1147" i="6" s="1"/>
  <c r="Z1147" i="6"/>
  <c r="AK1454" i="6"/>
  <c r="AQ1454" i="6" s="1"/>
  <c r="Z1454" i="6"/>
  <c r="Z839" i="6"/>
  <c r="AK839" i="6"/>
  <c r="AQ839" i="6" s="1"/>
  <c r="AK1381" i="6"/>
  <c r="AQ1381" i="6" s="1"/>
  <c r="Z1381" i="6"/>
  <c r="Z1711" i="6"/>
  <c r="AK1711" i="6"/>
  <c r="AQ1711" i="6" s="1"/>
  <c r="AK1733" i="6"/>
  <c r="AQ1733" i="6" s="1"/>
  <c r="Z1733" i="6"/>
  <c r="Z1952" i="6"/>
  <c r="AK1952" i="6"/>
  <c r="AQ1952" i="6" s="1"/>
  <c r="AK615" i="6"/>
  <c r="AQ615" i="6" s="1"/>
  <c r="Z615" i="6"/>
  <c r="Z1929" i="6"/>
  <c r="AK1929" i="6"/>
  <c r="AQ1929" i="6" s="1"/>
  <c r="AK1632" i="6"/>
  <c r="AQ1632" i="6" s="1"/>
  <c r="Z1632" i="6"/>
  <c r="AK1997" i="6"/>
  <c r="AQ1997" i="6" s="1"/>
  <c r="Z1997" i="6"/>
  <c r="AK60" i="6"/>
  <c r="AQ60" i="6" s="1"/>
  <c r="Z60" i="6"/>
  <c r="AK1395" i="6"/>
  <c r="AQ1395" i="6" s="1"/>
  <c r="Z1395" i="6"/>
  <c r="Z2008" i="6"/>
  <c r="AK2008" i="6"/>
  <c r="AQ2008" i="6" s="1"/>
  <c r="AK1985" i="6"/>
  <c r="AQ1985" i="6" s="1"/>
  <c r="Z1985" i="6"/>
  <c r="AK618" i="6"/>
  <c r="AQ618" i="6" s="1"/>
  <c r="Z618" i="6"/>
  <c r="Z1991" i="6"/>
  <c r="AK1991" i="6"/>
  <c r="AQ1991" i="6" s="1"/>
  <c r="AK1097" i="6"/>
  <c r="AQ1097" i="6" s="1"/>
  <c r="Z1097" i="6"/>
  <c r="Z899" i="6"/>
  <c r="AK899" i="6"/>
  <c r="AQ899" i="6" s="1"/>
  <c r="AQ1887" i="6"/>
  <c r="AK959" i="6"/>
  <c r="AQ959" i="6" s="1"/>
  <c r="Z959" i="6"/>
  <c r="Z1423" i="6"/>
  <c r="AQ1523" i="6"/>
  <c r="Z2003" i="6"/>
  <c r="AK2003" i="6"/>
  <c r="AQ2003" i="6" s="1"/>
  <c r="AK834" i="6"/>
  <c r="AQ834" i="6" s="1"/>
  <c r="Z834" i="6"/>
  <c r="AK794" i="6"/>
  <c r="AQ794" i="6" s="1"/>
  <c r="Z794" i="6"/>
  <c r="AK1262" i="6"/>
  <c r="AQ1262" i="6" s="1"/>
  <c r="Z1262" i="6"/>
  <c r="AK227" i="6"/>
  <c r="AQ227" i="6" s="1"/>
  <c r="Z227" i="6"/>
  <c r="AK1912" i="6"/>
  <c r="AQ1912" i="6" s="1"/>
  <c r="Z1912" i="6"/>
  <c r="AK1618" i="6"/>
  <c r="AQ1618" i="6" s="1"/>
  <c r="Z1618" i="6"/>
  <c r="AK1527" i="6"/>
  <c r="AQ1527" i="6" s="1"/>
  <c r="Z1527" i="6"/>
  <c r="AQ212" i="6"/>
  <c r="AK931" i="6"/>
  <c r="AQ931" i="6" s="1"/>
  <c r="Z931" i="6"/>
  <c r="Z1839" i="6"/>
  <c r="AK1839" i="6"/>
  <c r="AQ1839" i="6" s="1"/>
  <c r="AK768" i="6"/>
  <c r="AQ768" i="6" s="1"/>
  <c r="Z768" i="6"/>
  <c r="AQ1662" i="6"/>
  <c r="AI2023" i="6"/>
  <c r="AI2024" i="6"/>
  <c r="Z1105" i="6"/>
  <c r="Z470" i="6"/>
  <c r="Z1133" i="6"/>
  <c r="Z929" i="6"/>
  <c r="Z413" i="6"/>
  <c r="AK413" i="6"/>
  <c r="AQ413" i="6" s="1"/>
  <c r="AK194" i="6"/>
  <c r="AQ194" i="6" s="1"/>
  <c r="Z194" i="6"/>
  <c r="AK393" i="6"/>
  <c r="AQ393" i="6" s="1"/>
  <c r="Z393" i="6"/>
  <c r="AK628" i="6"/>
  <c r="AQ628" i="6" s="1"/>
  <c r="Z628" i="6"/>
  <c r="AK1444" i="6"/>
  <c r="AQ1444" i="6" s="1"/>
  <c r="Z1444" i="6"/>
  <c r="AK1050" i="6"/>
  <c r="AQ1050" i="6" s="1"/>
  <c r="Z1050" i="6"/>
  <c r="AK291" i="6"/>
  <c r="AQ291" i="6" s="1"/>
  <c r="Z291" i="6"/>
  <c r="Z1440" i="6"/>
  <c r="AK1440" i="6"/>
  <c r="AQ1440" i="6" s="1"/>
  <c r="Z1923" i="6"/>
  <c r="AK1923" i="6"/>
  <c r="AQ1923" i="6" s="1"/>
  <c r="Z1712" i="6"/>
  <c r="AK1712" i="6"/>
  <c r="AQ1712" i="6" s="1"/>
  <c r="Z1921" i="6"/>
  <c r="AK1921" i="6"/>
  <c r="AQ1921" i="6" s="1"/>
  <c r="AK569" i="6"/>
  <c r="AQ569" i="6" s="1"/>
  <c r="Z569" i="6"/>
  <c r="Z1367" i="6"/>
  <c r="AK1367" i="6"/>
  <c r="AQ1367" i="6" s="1"/>
  <c r="AK1785" i="6"/>
  <c r="AQ1785" i="6" s="1"/>
  <c r="Z1785" i="6"/>
  <c r="AK1633" i="6"/>
  <c r="AQ1633" i="6" s="1"/>
  <c r="Z1633" i="6"/>
  <c r="AK640" i="6"/>
  <c r="AQ640" i="6" s="1"/>
  <c r="Z640" i="6"/>
  <c r="Z1999" i="6"/>
  <c r="AK1999" i="6"/>
  <c r="AQ1999" i="6" s="1"/>
  <c r="AK755" i="6"/>
  <c r="AQ755" i="6" s="1"/>
  <c r="Z755" i="6"/>
  <c r="AK1028" i="6"/>
  <c r="AQ1028" i="6" s="1"/>
  <c r="Z1028" i="6"/>
  <c r="Z1876" i="6"/>
  <c r="AK1876" i="6"/>
  <c r="AQ1876" i="6" s="1"/>
  <c r="AK1110" i="6"/>
  <c r="AQ1110" i="6" s="1"/>
  <c r="Z1110" i="6"/>
  <c r="AQ1259" i="6"/>
  <c r="AK613" i="6"/>
  <c r="AQ613" i="6" s="1"/>
  <c r="Z613" i="6"/>
  <c r="Z886" i="6"/>
  <c r="AK886" i="6"/>
  <c r="AQ886" i="6" s="1"/>
  <c r="AK1253" i="6"/>
  <c r="AQ1253" i="6" s="1"/>
  <c r="Z1253" i="6"/>
  <c r="AK298" i="6"/>
  <c r="AQ298" i="6" s="1"/>
  <c r="Z298" i="6"/>
  <c r="AK1246" i="6"/>
  <c r="AQ1246" i="6" s="1"/>
  <c r="Z1246" i="6"/>
  <c r="AK963" i="6"/>
  <c r="AQ963" i="6" s="1"/>
  <c r="Z963" i="6"/>
  <c r="AK1040" i="6"/>
  <c r="AQ1040" i="6" s="1"/>
  <c r="Z1040" i="6"/>
  <c r="AK243" i="6"/>
  <c r="AQ243" i="6" s="1"/>
  <c r="Z243" i="6"/>
  <c r="AK1166" i="6"/>
  <c r="AQ1166" i="6" s="1"/>
  <c r="Z1166" i="6"/>
  <c r="Z1441" i="6"/>
  <c r="AK1441" i="6"/>
  <c r="AQ1441" i="6" s="1"/>
  <c r="AK476" i="6"/>
  <c r="AQ476" i="6" s="1"/>
  <c r="Z476" i="6"/>
  <c r="AQ1362" i="6"/>
  <c r="AK1157" i="6"/>
  <c r="AQ1157" i="6" s="1"/>
  <c r="Z1157" i="6"/>
  <c r="AK490" i="6"/>
  <c r="AQ490" i="6" s="1"/>
  <c r="Z490" i="6"/>
  <c r="AK989" i="6"/>
  <c r="AQ989" i="6" s="1"/>
  <c r="Z989" i="6"/>
  <c r="AK653" i="6"/>
  <c r="AQ653" i="6" s="1"/>
  <c r="Z653" i="6"/>
  <c r="AK458" i="6"/>
  <c r="AQ458" i="6" s="1"/>
  <c r="Z458" i="6"/>
  <c r="Z72" i="6"/>
  <c r="AK1361" i="6"/>
  <c r="AQ1361" i="6" s="1"/>
  <c r="Z1361" i="6"/>
  <c r="Z806" i="6"/>
  <c r="AK806" i="6"/>
  <c r="AQ806" i="6" s="1"/>
  <c r="Z1959" i="6"/>
  <c r="AK1959" i="6"/>
  <c r="AQ1959" i="6" s="1"/>
  <c r="AK596" i="6"/>
  <c r="AQ596" i="6" s="1"/>
  <c r="Z596" i="6"/>
  <c r="Z1934" i="6"/>
  <c r="AK1934" i="6"/>
  <c r="AQ1934" i="6" s="1"/>
  <c r="Z682" i="6"/>
  <c r="AK682" i="6"/>
  <c r="AQ682" i="6" s="1"/>
  <c r="AQ180" i="6"/>
  <c r="AK1449" i="6"/>
  <c r="AQ1449" i="6" s="1"/>
  <c r="Z1449" i="6"/>
  <c r="AK1626" i="6"/>
  <c r="AQ1626" i="6" s="1"/>
  <c r="Z1626" i="6"/>
  <c r="AK1658" i="6"/>
  <c r="AQ1658" i="6" s="1"/>
  <c r="Z1658" i="6"/>
  <c r="AK1628" i="6"/>
  <c r="AQ1628" i="6" s="1"/>
  <c r="Z1628" i="6"/>
  <c r="AK343" i="6"/>
  <c r="AQ343" i="6" s="1"/>
  <c r="Z343" i="6"/>
  <c r="AK404" i="6"/>
  <c r="AQ404" i="6" s="1"/>
  <c r="Z404" i="6"/>
  <c r="AK2021" i="6"/>
  <c r="AQ2021" i="6" s="1"/>
  <c r="Z2021" i="6"/>
  <c r="AK465" i="6"/>
  <c r="AQ465" i="6" s="1"/>
  <c r="Z465" i="6"/>
  <c r="AK238" i="6"/>
  <c r="AQ238" i="6" s="1"/>
  <c r="Z238" i="6"/>
  <c r="AK1267" i="6"/>
  <c r="AQ1267" i="6" s="1"/>
  <c r="Z1267" i="6"/>
  <c r="AQ892" i="6"/>
  <c r="AQ1580" i="6"/>
  <c r="AQ1250" i="6"/>
  <c r="AQ385" i="6"/>
  <c r="AQ1143" i="6"/>
  <c r="Z1740" i="6"/>
  <c r="Z511" i="6"/>
  <c r="AK97" i="6"/>
  <c r="AQ97" i="6" s="1"/>
  <c r="Z97" i="6"/>
  <c r="AK231" i="6"/>
  <c r="AQ231" i="6" s="1"/>
  <c r="Z231" i="6"/>
  <c r="AK1400" i="6"/>
  <c r="AQ1400" i="6" s="1"/>
  <c r="Z1400" i="6"/>
  <c r="AK1427" i="6"/>
  <c r="AQ1427" i="6" s="1"/>
  <c r="Z1427" i="6"/>
  <c r="AK732" i="6"/>
  <c r="AQ732" i="6" s="1"/>
  <c r="Z732" i="6"/>
  <c r="AK1236" i="6"/>
  <c r="AQ1236" i="6" s="1"/>
  <c r="Z1236" i="6"/>
  <c r="AK1538" i="6"/>
  <c r="AQ1538" i="6" s="1"/>
  <c r="Z1538" i="6"/>
  <c r="AK733" i="6"/>
  <c r="AQ733" i="6" s="1"/>
  <c r="Z733" i="6"/>
  <c r="AK1146" i="6"/>
  <c r="AQ1146" i="6" s="1"/>
  <c r="Z1146" i="6"/>
  <c r="AK592" i="6"/>
  <c r="AQ592" i="6" s="1"/>
  <c r="Z592" i="6"/>
  <c r="AQ164" i="6"/>
  <c r="AK1682" i="6"/>
  <c r="AQ1682" i="6" s="1"/>
  <c r="Z1682" i="6"/>
  <c r="AK1156" i="6"/>
  <c r="AQ1156" i="6" s="1"/>
  <c r="Z1156" i="6"/>
  <c r="AK1093" i="6"/>
  <c r="AQ1093" i="6" s="1"/>
  <c r="Z1093" i="6"/>
  <c r="AK1046" i="6"/>
  <c r="AQ1046" i="6" s="1"/>
  <c r="Z1046" i="6"/>
  <c r="AK1061" i="6"/>
  <c r="AQ1061" i="6" s="1"/>
  <c r="Z1061" i="6"/>
  <c r="AK171" i="6"/>
  <c r="AQ171" i="6" s="1"/>
  <c r="Z171" i="6"/>
  <c r="AK415" i="6"/>
  <c r="AQ415" i="6" s="1"/>
  <c r="Z415" i="6"/>
  <c r="AK1463" i="6"/>
  <c r="AQ1463" i="6" s="1"/>
  <c r="Z1463" i="6"/>
  <c r="AK1779" i="6"/>
  <c r="AQ1779" i="6" s="1"/>
  <c r="Z1779" i="6"/>
  <c r="AK742" i="6"/>
  <c r="AQ742" i="6" s="1"/>
  <c r="Z742" i="6"/>
  <c r="AQ690" i="6"/>
  <c r="AK1954" i="6"/>
  <c r="AQ1954" i="6" s="1"/>
  <c r="Z1954" i="6"/>
  <c r="AK1510" i="6"/>
  <c r="AQ1510" i="6" s="1"/>
  <c r="Z1510" i="6"/>
  <c r="AK762" i="6"/>
  <c r="AQ762" i="6" s="1"/>
  <c r="Z762" i="6"/>
  <c r="AK1604" i="6"/>
  <c r="AQ1604" i="6" s="1"/>
  <c r="Z1604" i="6"/>
  <c r="AK1825" i="6"/>
  <c r="AQ1825" i="6" s="1"/>
  <c r="Z1825" i="6"/>
  <c r="AK828" i="6"/>
  <c r="AQ828" i="6" s="1"/>
  <c r="Z828" i="6"/>
  <c r="AK1132" i="6"/>
  <c r="AQ1132" i="6" s="1"/>
  <c r="Z1132" i="6"/>
  <c r="AK495" i="6"/>
  <c r="AQ495" i="6" s="1"/>
  <c r="Z495" i="6"/>
  <c r="AK1500" i="6"/>
  <c r="AQ1500" i="6" s="1"/>
  <c r="Z1500" i="6"/>
  <c r="AK1464" i="6"/>
  <c r="AQ1464" i="6" s="1"/>
  <c r="Z1464" i="6"/>
  <c r="AK882" i="6"/>
  <c r="AQ882" i="6" s="1"/>
  <c r="Z882" i="6"/>
  <c r="AK1928" i="6"/>
  <c r="AQ1928" i="6" s="1"/>
  <c r="Z1928" i="6"/>
  <c r="AK1490" i="6"/>
  <c r="AQ1490" i="6" s="1"/>
  <c r="Z1490" i="6"/>
  <c r="AK408" i="6"/>
  <c r="AQ408" i="6" s="1"/>
  <c r="Z408" i="6"/>
  <c r="AK357" i="6"/>
  <c r="AQ357" i="6" s="1"/>
  <c r="Z357" i="6"/>
  <c r="AK1554" i="6"/>
  <c r="AQ1554" i="6" s="1"/>
  <c r="Z1554" i="6"/>
  <c r="AK2015" i="6"/>
  <c r="AQ2015" i="6" s="1"/>
  <c r="Z2015" i="6"/>
  <c r="AK1086" i="6"/>
  <c r="AQ1086" i="6" s="1"/>
  <c r="Z1086" i="6"/>
  <c r="AK734" i="6"/>
  <c r="AQ734" i="6" s="1"/>
  <c r="Z734" i="6"/>
  <c r="AK1216" i="6"/>
  <c r="AQ1216" i="6" s="1"/>
  <c r="Z1216" i="6"/>
  <c r="AK1558" i="6"/>
  <c r="AQ1558" i="6" s="1"/>
  <c r="Z1558" i="6"/>
  <c r="AK1960" i="6"/>
  <c r="AQ1960" i="6" s="1"/>
  <c r="Z1960" i="6"/>
  <c r="AK1741" i="6"/>
  <c r="AQ1741" i="6" s="1"/>
  <c r="Z1741" i="6"/>
  <c r="AK1053" i="6"/>
  <c r="AQ1053" i="6" s="1"/>
  <c r="Z1053" i="6"/>
  <c r="AK1630" i="6"/>
  <c r="AQ1630" i="6" s="1"/>
  <c r="Z1630" i="6"/>
  <c r="AK1815" i="6"/>
  <c r="AQ1815" i="6" s="1"/>
  <c r="Z1815" i="6"/>
  <c r="AK177" i="6"/>
  <c r="AQ177" i="6" s="1"/>
  <c r="Z177" i="6"/>
  <c r="AK1718" i="6"/>
  <c r="AQ1718" i="6" s="1"/>
  <c r="Z1718" i="6"/>
  <c r="AK1913" i="6"/>
  <c r="AQ1913" i="6" s="1"/>
  <c r="Z1913" i="6"/>
  <c r="AK402" i="6"/>
  <c r="AQ402" i="6" s="1"/>
  <c r="Z402" i="6"/>
  <c r="AK430" i="6"/>
  <c r="AQ430" i="6" s="1"/>
  <c r="Z430" i="6"/>
  <c r="AK850" i="6"/>
  <c r="AQ850" i="6" s="1"/>
  <c r="Z850" i="6"/>
  <c r="AK1108" i="6"/>
  <c r="AQ1108" i="6" s="1"/>
  <c r="Z1108" i="6"/>
  <c r="AK1821" i="6"/>
  <c r="AQ1821" i="6" s="1"/>
  <c r="Z1821" i="6"/>
  <c r="AK1348" i="6"/>
  <c r="AQ1348" i="6" s="1"/>
  <c r="Z1348" i="6"/>
  <c r="AK667" i="6"/>
  <c r="AQ667" i="6" s="1"/>
  <c r="Z667" i="6"/>
  <c r="AK1619" i="6"/>
  <c r="AQ1619" i="6" s="1"/>
  <c r="Z1619" i="6"/>
  <c r="AK1868" i="6"/>
  <c r="AQ1868" i="6" s="1"/>
  <c r="Z1868" i="6"/>
  <c r="AK498" i="6"/>
  <c r="AQ498" i="6" s="1"/>
  <c r="Z498" i="6"/>
  <c r="AK429" i="6"/>
  <c r="AQ429" i="6" s="1"/>
  <c r="Z429" i="6"/>
  <c r="AK953" i="6"/>
  <c r="AQ953" i="6" s="1"/>
  <c r="Z953" i="6"/>
  <c r="AK1841" i="6"/>
  <c r="AQ1841" i="6" s="1"/>
  <c r="Z1841" i="6"/>
  <c r="AK299" i="6"/>
  <c r="AQ299" i="6" s="1"/>
  <c r="Z299" i="6"/>
  <c r="AK853" i="6"/>
  <c r="AQ853" i="6" s="1"/>
  <c r="Z853" i="6"/>
  <c r="AK1592" i="6"/>
  <c r="AQ1592" i="6" s="1"/>
  <c r="Z1592" i="6"/>
  <c r="AK1325" i="6"/>
  <c r="AQ1325" i="6" s="1"/>
  <c r="Z1325" i="6"/>
  <c r="AK1735" i="6"/>
  <c r="AQ1735" i="6" s="1"/>
  <c r="Z1735" i="6"/>
  <c r="AK634" i="6"/>
  <c r="AQ634" i="6" s="1"/>
  <c r="Z634" i="6"/>
  <c r="AK888" i="6"/>
  <c r="AQ888" i="6" s="1"/>
  <c r="Z888" i="6"/>
  <c r="AK1180" i="6"/>
  <c r="AQ1180" i="6" s="1"/>
  <c r="Z1180" i="6"/>
  <c r="AK836" i="6"/>
  <c r="AQ836" i="6" s="1"/>
  <c r="Z836" i="6"/>
  <c r="AK1291" i="6"/>
  <c r="AQ1291" i="6" s="1"/>
  <c r="Z1291" i="6"/>
  <c r="AK848" i="6"/>
  <c r="AQ848" i="6" s="1"/>
  <c r="Z848" i="6"/>
  <c r="AK904" i="6"/>
  <c r="AQ904" i="6" s="1"/>
  <c r="Z904" i="6"/>
  <c r="AK840" i="6"/>
  <c r="AQ840" i="6" s="1"/>
  <c r="Z840" i="6"/>
  <c r="AK506" i="6"/>
  <c r="AQ506" i="6" s="1"/>
  <c r="Z506" i="6"/>
  <c r="AK1460" i="6"/>
  <c r="AQ1460" i="6" s="1"/>
  <c r="Z1460" i="6"/>
  <c r="AK1247" i="6"/>
  <c r="AQ1247" i="6" s="1"/>
  <c r="Z1247" i="6"/>
  <c r="AK242" i="6"/>
  <c r="AQ242" i="6" s="1"/>
  <c r="Z242" i="6"/>
  <c r="AK1344" i="6"/>
  <c r="AQ1344" i="6" s="1"/>
  <c r="Z1344" i="6"/>
  <c r="AK1891" i="6"/>
  <c r="AQ1891" i="6" s="1"/>
  <c r="Z1891" i="6"/>
  <c r="AK82" i="6"/>
  <c r="AQ82" i="6" s="1"/>
  <c r="Z82" i="6"/>
  <c r="AK1336" i="6"/>
  <c r="AQ1336" i="6" s="1"/>
  <c r="Z1336" i="6"/>
  <c r="AK1057" i="6"/>
  <c r="AQ1057" i="6" s="1"/>
  <c r="Z1057" i="6"/>
  <c r="AK223" i="6"/>
  <c r="AQ223" i="6" s="1"/>
  <c r="Z223" i="6"/>
  <c r="AK411" i="6"/>
  <c r="AQ411" i="6" s="1"/>
  <c r="Z411" i="6"/>
  <c r="AK453" i="6"/>
  <c r="AQ453" i="6" s="1"/>
  <c r="Z453" i="6"/>
  <c r="AK1707" i="6"/>
  <c r="AQ1707" i="6" s="1"/>
  <c r="Z1707" i="6"/>
  <c r="AK1903" i="6"/>
  <c r="AQ1903" i="6" s="1"/>
  <c r="Z1903" i="6"/>
  <c r="AK196" i="6"/>
  <c r="AQ196" i="6" s="1"/>
  <c r="Z196" i="6"/>
  <c r="AK14" i="6"/>
  <c r="AQ14" i="6" s="1"/>
  <c r="Z14" i="6"/>
  <c r="AK1692" i="6"/>
  <c r="AQ1692" i="6" s="1"/>
  <c r="Z1692" i="6"/>
  <c r="AK1098" i="6"/>
  <c r="AQ1098" i="6" s="1"/>
  <c r="Z1098" i="6"/>
  <c r="AK1123" i="6"/>
  <c r="AQ1123" i="6" s="1"/>
  <c r="Z1123" i="6"/>
  <c r="AK1163" i="6"/>
  <c r="AQ1163" i="6" s="1"/>
  <c r="Z1163" i="6"/>
  <c r="AK1177" i="6"/>
  <c r="AQ1177" i="6" s="1"/>
  <c r="Z1177" i="6"/>
  <c r="AK392" i="6"/>
  <c r="AQ392" i="6" s="1"/>
  <c r="Z392" i="6"/>
  <c r="AK716" i="6"/>
  <c r="AQ716" i="6" s="1"/>
  <c r="Z716" i="6"/>
  <c r="Z1979" i="6"/>
  <c r="AK1979" i="6"/>
  <c r="AQ1979" i="6" s="1"/>
  <c r="AK478" i="6"/>
  <c r="AQ478" i="6" s="1"/>
  <c r="Z478" i="6"/>
  <c r="AK334" i="6"/>
  <c r="AQ334" i="6" s="1"/>
  <c r="Z334" i="6"/>
  <c r="AK525" i="6"/>
  <c r="AQ525" i="6" s="1"/>
  <c r="Z525" i="6"/>
  <c r="AK12" i="6"/>
  <c r="AQ12" i="6" s="1"/>
  <c r="Z12" i="6"/>
  <c r="AK759" i="6"/>
  <c r="AQ759" i="6" s="1"/>
  <c r="Z759" i="6"/>
  <c r="AK469" i="6"/>
  <c r="AQ469" i="6" s="1"/>
  <c r="Z469" i="6"/>
  <c r="AK714" i="6"/>
  <c r="AQ714" i="6" s="1"/>
  <c r="Z714" i="6"/>
  <c r="AK120" i="6"/>
  <c r="AQ120" i="6" s="1"/>
  <c r="Z120" i="6"/>
  <c r="AK58" i="6"/>
  <c r="AQ58" i="6" s="1"/>
  <c r="Z58" i="6"/>
  <c r="AK880" i="6"/>
  <c r="AQ880" i="6" s="1"/>
  <c r="Z880" i="6"/>
  <c r="AK810" i="6"/>
  <c r="AQ810" i="6" s="1"/>
  <c r="Z810" i="6"/>
  <c r="AK1092" i="6"/>
  <c r="AQ1092" i="6" s="1"/>
  <c r="Z1092" i="6"/>
  <c r="AK463" i="6"/>
  <c r="AQ463" i="6" s="1"/>
  <c r="Z463" i="6"/>
  <c r="Z698" i="6"/>
  <c r="AK698" i="6"/>
  <c r="AQ698" i="6" s="1"/>
  <c r="AK1048" i="6"/>
  <c r="AQ1048" i="6" s="1"/>
  <c r="Z1048" i="6"/>
  <c r="AK1112" i="6"/>
  <c r="AQ1112" i="6" s="1"/>
  <c r="Z1112" i="6"/>
  <c r="AK442" i="6"/>
  <c r="AQ442" i="6" s="1"/>
  <c r="Z442" i="6"/>
  <c r="AK473" i="6"/>
  <c r="AQ473" i="6" s="1"/>
  <c r="Z473" i="6"/>
  <c r="AK1857" i="6"/>
  <c r="AQ1857" i="6" s="1"/>
  <c r="Z1857" i="6"/>
  <c r="AK158" i="6"/>
  <c r="AQ158" i="6" s="1"/>
  <c r="Z158" i="6"/>
  <c r="Z1967" i="6"/>
  <c r="AK1967" i="6"/>
  <c r="AQ1967" i="6" s="1"/>
  <c r="AK16" i="6"/>
  <c r="AQ16" i="6" s="1"/>
  <c r="Z16" i="6"/>
  <c r="AK352" i="6"/>
  <c r="AQ352" i="6" s="1"/>
  <c r="Z352" i="6"/>
  <c r="AK134" i="6"/>
  <c r="AQ134" i="6" s="1"/>
  <c r="Z134" i="6"/>
  <c r="AK1491" i="6"/>
  <c r="AQ1491" i="6" s="1"/>
  <c r="Z1491" i="6"/>
  <c r="AK19" i="6"/>
  <c r="AQ19" i="6" s="1"/>
  <c r="Z19" i="6"/>
  <c r="AK1229" i="6"/>
  <c r="AQ1229" i="6" s="1"/>
  <c r="Z1229" i="6"/>
  <c r="AK1813" i="6"/>
  <c r="AQ1813" i="6" s="1"/>
  <c r="Z1813" i="6"/>
  <c r="AK1798" i="6"/>
  <c r="AQ1798" i="6" s="1"/>
  <c r="Z1798" i="6"/>
  <c r="AK18" i="6"/>
  <c r="AQ18" i="6" s="1"/>
  <c r="Z18" i="6"/>
  <c r="AK997" i="6"/>
  <c r="AQ997" i="6" s="1"/>
  <c r="Z997" i="6"/>
  <c r="AK1866" i="6"/>
  <c r="AQ1866" i="6" s="1"/>
  <c r="Z1866" i="6"/>
  <c r="AK933" i="6"/>
  <c r="AQ933" i="6" s="1"/>
  <c r="Z933" i="6"/>
  <c r="AK239" i="6"/>
  <c r="AQ239" i="6" s="1"/>
  <c r="Z239" i="6"/>
  <c r="AK1734" i="6"/>
  <c r="AQ1734" i="6" s="1"/>
  <c r="Z1734" i="6"/>
  <c r="AK278" i="6"/>
  <c r="AQ278" i="6" s="1"/>
  <c r="Z278" i="6"/>
  <c r="AK1606" i="6"/>
  <c r="AQ1606" i="6" s="1"/>
  <c r="Z1606" i="6"/>
  <c r="AK1071" i="6"/>
  <c r="AQ1071" i="6" s="1"/>
  <c r="Z1071" i="6"/>
  <c r="AK1249" i="6"/>
  <c r="AQ1249" i="6" s="1"/>
  <c r="Z1249" i="6"/>
  <c r="AK1833" i="6"/>
  <c r="AQ1833" i="6" s="1"/>
  <c r="Z1833" i="6"/>
  <c r="AK691" i="6"/>
  <c r="AQ691" i="6" s="1"/>
  <c r="Z691" i="6"/>
  <c r="AK894" i="6"/>
  <c r="AQ894" i="6" s="1"/>
  <c r="Z894" i="6"/>
  <c r="AK1646" i="6"/>
  <c r="AQ1646" i="6" s="1"/>
  <c r="Z1646" i="6"/>
  <c r="AK328" i="6"/>
  <c r="AQ328" i="6" s="1"/>
  <c r="Z328" i="6"/>
  <c r="AK92" i="6"/>
  <c r="AQ92" i="6" s="1"/>
  <c r="Z92" i="6"/>
  <c r="AK1304" i="6"/>
  <c r="AQ1304" i="6" s="1"/>
  <c r="Z1304" i="6"/>
  <c r="AK2009" i="6"/>
  <c r="AQ2009" i="6" s="1"/>
  <c r="Z2009" i="6"/>
  <c r="AK1922" i="6"/>
  <c r="AQ1922" i="6" s="1"/>
  <c r="Z1922" i="6"/>
  <c r="AK181" i="6"/>
  <c r="AQ181" i="6" s="1"/>
  <c r="Z181" i="6"/>
  <c r="AK389" i="6"/>
  <c r="AQ389" i="6" s="1"/>
  <c r="Z389" i="6"/>
  <c r="AK1072" i="6"/>
  <c r="AQ1072" i="6" s="1"/>
  <c r="Z1072" i="6"/>
  <c r="AK941" i="6"/>
  <c r="AQ941" i="6" s="1"/>
  <c r="Z941" i="6"/>
  <c r="AK1546" i="6"/>
  <c r="AQ1546" i="6" s="1"/>
  <c r="Z1546" i="6"/>
  <c r="AK398" i="6"/>
  <c r="AQ398" i="6" s="1"/>
  <c r="Z398" i="6"/>
  <c r="AK1888" i="6"/>
  <c r="AQ1888" i="6" s="1"/>
  <c r="Z1888" i="6"/>
  <c r="AK220" i="6"/>
  <c r="AQ220" i="6" s="1"/>
  <c r="Z220" i="6"/>
  <c r="AK938" i="6"/>
  <c r="AQ938" i="6" s="1"/>
  <c r="Z938" i="6"/>
  <c r="AK532" i="6"/>
  <c r="AQ532" i="6" s="1"/>
  <c r="Z532" i="6"/>
  <c r="AK1124" i="6"/>
  <c r="AQ1124" i="6" s="1"/>
  <c r="Z1124" i="6"/>
  <c r="AK285" i="6"/>
  <c r="AQ285" i="6" s="1"/>
  <c r="Z285" i="6"/>
  <c r="AK764" i="6"/>
  <c r="AQ764" i="6" s="1"/>
  <c r="Z764" i="6"/>
  <c r="AK1159" i="6"/>
  <c r="AQ1159" i="6" s="1"/>
  <c r="Z1159" i="6"/>
  <c r="AK1688" i="6"/>
  <c r="AQ1688" i="6" s="1"/>
  <c r="Z1688" i="6"/>
  <c r="AK856" i="6"/>
  <c r="AQ856" i="6" s="1"/>
  <c r="Z856" i="6"/>
  <c r="AK1641" i="6"/>
  <c r="AQ1641" i="6" s="1"/>
  <c r="Z1641" i="6"/>
  <c r="AK816" i="6"/>
  <c r="AQ816" i="6" s="1"/>
  <c r="Z816" i="6"/>
  <c r="AK1472" i="6"/>
  <c r="AQ1472" i="6" s="1"/>
  <c r="Z1472" i="6"/>
  <c r="AK1485" i="6"/>
  <c r="AQ1485" i="6" s="1"/>
  <c r="Z1485" i="6"/>
  <c r="AK1138" i="6"/>
  <c r="AQ1138" i="6" s="1"/>
  <c r="Z1138" i="6"/>
  <c r="AK508" i="6"/>
  <c r="AQ508" i="6" s="1"/>
  <c r="Z508" i="6"/>
  <c r="AK774" i="6"/>
  <c r="AQ774" i="6" s="1"/>
  <c r="Z774" i="6"/>
  <c r="AK1591" i="6"/>
  <c r="AQ1591" i="6" s="1"/>
  <c r="Z1591" i="6"/>
  <c r="AK536" i="6"/>
  <c r="AQ536" i="6" s="1"/>
  <c r="Z536" i="6"/>
  <c r="AK1414" i="6"/>
  <c r="AQ1414" i="6" s="1"/>
  <c r="Z1414" i="6"/>
  <c r="AK849" i="6"/>
  <c r="AQ849" i="6" s="1"/>
  <c r="Z849" i="6"/>
  <c r="AK129" i="6"/>
  <c r="AQ129" i="6" s="1"/>
  <c r="Z129" i="6"/>
  <c r="AK1487" i="6"/>
  <c r="AQ1487" i="6" s="1"/>
  <c r="Z1487" i="6"/>
  <c r="AK329" i="6"/>
  <c r="AQ329" i="6" s="1"/>
  <c r="Z329" i="6"/>
  <c r="AK766" i="6"/>
  <c r="AQ766" i="6" s="1"/>
  <c r="Z766" i="6"/>
  <c r="AK1499" i="6"/>
  <c r="AQ1499" i="6" s="1"/>
  <c r="Z1499" i="6"/>
  <c r="AK946" i="6"/>
  <c r="AQ946" i="6" s="1"/>
  <c r="Z946" i="6"/>
  <c r="AK624" i="6"/>
  <c r="AQ624" i="6" s="1"/>
  <c r="Z624" i="6"/>
  <c r="AK386" i="6"/>
  <c r="AQ386" i="6" s="1"/>
  <c r="Z386" i="6"/>
  <c r="AK83" i="6"/>
  <c r="AQ83" i="6" s="1"/>
  <c r="Z83" i="6"/>
  <c r="AK106" i="6"/>
  <c r="AQ106" i="6" s="1"/>
  <c r="Z106" i="6"/>
  <c r="AK564" i="6"/>
  <c r="AQ564" i="6" s="1"/>
  <c r="Z564" i="6"/>
  <c r="AK1816" i="6"/>
  <c r="AQ1816" i="6" s="1"/>
  <c r="Z1816" i="6"/>
  <c r="AK746" i="6"/>
  <c r="AQ746" i="6" s="1"/>
  <c r="Z746" i="6"/>
  <c r="AK1015" i="6"/>
  <c r="AQ1015" i="6" s="1"/>
  <c r="Z1015" i="6"/>
  <c r="AK210" i="6"/>
  <c r="AQ210" i="6" s="1"/>
  <c r="Z210" i="6"/>
  <c r="AK1843" i="6"/>
  <c r="AQ1843" i="6" s="1"/>
  <c r="Z1843" i="6"/>
  <c r="AK1458" i="6"/>
  <c r="AQ1458" i="6" s="1"/>
  <c r="Z1458" i="6"/>
  <c r="AK126" i="6"/>
  <c r="AQ126" i="6" s="1"/>
  <c r="Z126" i="6"/>
  <c r="AK1150" i="6"/>
  <c r="AQ1150" i="6" s="1"/>
  <c r="Z1150" i="6"/>
  <c r="AK1401" i="6"/>
  <c r="AQ1401" i="6" s="1"/>
  <c r="Z1401" i="6"/>
  <c r="AK1456" i="6"/>
  <c r="AQ1456" i="6" s="1"/>
  <c r="Z1456" i="6"/>
  <c r="AK921" i="6"/>
  <c r="AQ921" i="6" s="1"/>
  <c r="Z921" i="6"/>
  <c r="AK1405" i="6"/>
  <c r="AQ1405" i="6" s="1"/>
  <c r="Z1405" i="6"/>
  <c r="AK1795" i="6"/>
  <c r="AQ1795" i="6" s="1"/>
  <c r="Z1795" i="6"/>
  <c r="AK1350" i="6"/>
  <c r="AQ1350" i="6" s="1"/>
  <c r="Z1350" i="6"/>
  <c r="AK1328" i="6"/>
  <c r="AQ1328" i="6" s="1"/>
  <c r="Z1328" i="6"/>
  <c r="AK1620" i="6"/>
  <c r="AQ1620" i="6" s="1"/>
  <c r="Z1620" i="6"/>
  <c r="AK561" i="6"/>
  <c r="AQ561" i="6" s="1"/>
  <c r="Z561" i="6"/>
  <c r="AK382" i="6"/>
  <c r="AQ382" i="6" s="1"/>
  <c r="Z382" i="6"/>
  <c r="AK1408" i="6"/>
  <c r="AQ1408" i="6" s="1"/>
  <c r="Z1408" i="6"/>
  <c r="AK1776" i="6"/>
  <c r="AQ1776" i="6" s="1"/>
  <c r="Z1776" i="6"/>
  <c r="AK261" i="6"/>
  <c r="AQ261" i="6" s="1"/>
  <c r="Z261" i="6"/>
  <c r="Z1937" i="6"/>
  <c r="AK1937" i="6"/>
  <c r="AQ1937" i="6" s="1"/>
  <c r="Z2012" i="6"/>
  <c r="AK2012" i="6"/>
  <c r="AQ2012" i="6" s="1"/>
  <c r="AK1902" i="6"/>
  <c r="AQ1902" i="6" s="1"/>
  <c r="Z1902" i="6"/>
  <c r="AK1995" i="6"/>
  <c r="AQ1995" i="6" s="1"/>
  <c r="Z1995" i="6"/>
  <c r="AK1820" i="6"/>
  <c r="AQ1820" i="6" s="1"/>
  <c r="Z1820" i="6"/>
  <c r="Z1294" i="6"/>
  <c r="AK1294" i="6"/>
  <c r="AQ1294" i="6" s="1"/>
  <c r="AK1824" i="6"/>
  <c r="AQ1824" i="6" s="1"/>
  <c r="Z1824" i="6"/>
  <c r="AK305" i="6"/>
  <c r="AQ305" i="6" s="1"/>
  <c r="Z305" i="6"/>
  <c r="Z1964" i="6"/>
  <c r="AK1964" i="6"/>
  <c r="AQ1964" i="6" s="1"/>
  <c r="AK1149" i="6"/>
  <c r="AQ1149" i="6" s="1"/>
  <c r="Z1149" i="6"/>
  <c r="AK505" i="6"/>
  <c r="AQ505" i="6" s="1"/>
  <c r="Z505" i="6"/>
  <c r="AK160" i="6"/>
  <c r="AQ160" i="6" s="1"/>
  <c r="Z160" i="6"/>
  <c r="AC2024" i="6"/>
  <c r="AC2023" i="6"/>
  <c r="E11" i="10"/>
  <c r="AK10" i="6"/>
  <c r="T2023" i="6"/>
  <c r="T2024" i="6"/>
  <c r="Z10" i="6"/>
  <c r="Z1114" i="6"/>
  <c r="AK1114" i="6"/>
  <c r="AQ1114" i="6" s="1"/>
  <c r="AK1852" i="6"/>
  <c r="AQ1852" i="6" s="1"/>
  <c r="Z1852" i="6"/>
  <c r="AK1585" i="6"/>
  <c r="AQ1585" i="6" s="1"/>
  <c r="Z1585" i="6"/>
  <c r="AK1142" i="6"/>
  <c r="AQ1142" i="6" s="1"/>
  <c r="Z1142" i="6"/>
  <c r="AK837" i="6"/>
  <c r="AQ837" i="6" s="1"/>
  <c r="Z837" i="6"/>
  <c r="AK1505" i="6"/>
  <c r="AQ1505" i="6" s="1"/>
  <c r="Z1505" i="6"/>
  <c r="AK919" i="6"/>
  <c r="AQ919" i="6" s="1"/>
  <c r="Z919" i="6"/>
  <c r="Z1468" i="6"/>
  <c r="AK1468" i="6"/>
  <c r="AQ1468" i="6" s="1"/>
  <c r="AK1296" i="6"/>
  <c r="AQ1296" i="6" s="1"/>
  <c r="Z1296" i="6"/>
  <c r="AK1412" i="6"/>
  <c r="AQ1412" i="6" s="1"/>
  <c r="Z1412" i="6"/>
  <c r="AK1176" i="6"/>
  <c r="AQ1176" i="6" s="1"/>
  <c r="Z1176" i="6"/>
  <c r="Z1791" i="6"/>
  <c r="AK1791" i="6"/>
  <c r="AQ1791" i="6" s="1"/>
  <c r="Z2018" i="6"/>
  <c r="AK2018" i="6"/>
  <c r="AQ2018" i="6" s="1"/>
  <c r="AK884" i="6"/>
  <c r="AQ884" i="6" s="1"/>
  <c r="Z884" i="6"/>
  <c r="AK1394" i="6"/>
  <c r="AQ1394" i="6" s="1"/>
  <c r="Z1394" i="6"/>
  <c r="AK1357" i="6"/>
  <c r="AQ1357" i="6" s="1"/>
  <c r="Z1357" i="6"/>
  <c r="AK571" i="6"/>
  <c r="AQ571" i="6" s="1"/>
  <c r="Z571" i="6"/>
  <c r="AK1838" i="6"/>
  <c r="AQ1838" i="6" s="1"/>
  <c r="Z1838" i="6"/>
  <c r="AK1677" i="6"/>
  <c r="AQ1677" i="6" s="1"/>
  <c r="Z1677" i="6"/>
  <c r="AK1674" i="6"/>
  <c r="AQ1674" i="6" s="1"/>
  <c r="Z1674" i="6"/>
  <c r="AK622" i="6"/>
  <c r="AQ622" i="6" s="1"/>
  <c r="Z622" i="6"/>
  <c r="AK1345" i="6"/>
  <c r="AQ1345" i="6" s="1"/>
  <c r="Z1345" i="6"/>
  <c r="AK602" i="6"/>
  <c r="AQ602" i="6" s="1"/>
  <c r="Z602" i="6"/>
  <c r="AK1306" i="6"/>
  <c r="AQ1306" i="6" s="1"/>
  <c r="Z1306" i="6"/>
  <c r="AK676" i="6"/>
  <c r="AQ676" i="6" s="1"/>
  <c r="Z676" i="6"/>
  <c r="AK1085" i="6"/>
  <c r="AQ1085" i="6" s="1"/>
  <c r="Z1085" i="6"/>
  <c r="AK725" i="6"/>
  <c r="AQ725" i="6" s="1"/>
  <c r="Z725" i="6"/>
  <c r="AK1805" i="6"/>
  <c r="AQ1805" i="6" s="1"/>
  <c r="Z1805" i="6"/>
  <c r="AK1255" i="6"/>
  <c r="AQ1255" i="6" s="1"/>
  <c r="Z1255" i="6"/>
  <c r="AK1573" i="6"/>
  <c r="AQ1573" i="6" s="1"/>
  <c r="Z1573" i="6"/>
  <c r="AK869" i="6"/>
  <c r="AQ869" i="6" s="1"/>
  <c r="Z869" i="6"/>
  <c r="AK917" i="6"/>
  <c r="AQ917" i="6" s="1"/>
  <c r="Z917" i="6"/>
  <c r="AK1012" i="6"/>
  <c r="AQ1012" i="6" s="1"/>
  <c r="Z1012" i="6"/>
  <c r="AK1195" i="6"/>
  <c r="AQ1195" i="6" s="1"/>
  <c r="Z1195" i="6"/>
  <c r="AK1475" i="6"/>
  <c r="AQ1475" i="6" s="1"/>
  <c r="Z1475" i="6"/>
  <c r="AK1486" i="6"/>
  <c r="AQ1486" i="6" s="1"/>
  <c r="Z1486" i="6"/>
  <c r="AK477" i="6"/>
  <c r="AQ477" i="6" s="1"/>
  <c r="Z477" i="6"/>
  <c r="AK914" i="6"/>
  <c r="AQ914" i="6" s="1"/>
  <c r="Z914" i="6"/>
  <c r="AK954" i="6"/>
  <c r="AQ954" i="6" s="1"/>
  <c r="Z954" i="6"/>
  <c r="AK1488" i="6"/>
  <c r="AQ1488" i="6" s="1"/>
  <c r="Z1488" i="6"/>
  <c r="AK1860" i="6"/>
  <c r="AQ1860" i="6" s="1"/>
  <c r="Z1860" i="6"/>
  <c r="AK617" i="6"/>
  <c r="AQ617" i="6" s="1"/>
  <c r="Z617" i="6"/>
  <c r="AK111" i="6"/>
  <c r="AQ111" i="6" s="1"/>
  <c r="Z111" i="6"/>
  <c r="AK1136" i="6"/>
  <c r="AQ1136" i="6" s="1"/>
  <c r="Z1136" i="6"/>
  <c r="AK566" i="6"/>
  <c r="AQ566" i="6" s="1"/>
  <c r="Z566" i="6"/>
  <c r="AK362" i="6"/>
  <c r="AQ362" i="6" s="1"/>
  <c r="Z362" i="6"/>
  <c r="AK1614" i="6"/>
  <c r="AQ1614" i="6" s="1"/>
  <c r="Z1614" i="6"/>
  <c r="AK1484" i="6"/>
  <c r="AQ1484" i="6" s="1"/>
  <c r="Z1484" i="6"/>
  <c r="Z1339" i="6"/>
  <c r="AK1339" i="6"/>
  <c r="AQ1339" i="6" s="1"/>
  <c r="AK939" i="6"/>
  <c r="AQ939" i="6" s="1"/>
  <c r="Z939" i="6"/>
  <c r="AK17" i="6"/>
  <c r="AQ17" i="6" s="1"/>
  <c r="Z17" i="6"/>
  <c r="AK1811" i="6"/>
  <c r="AQ1811" i="6" s="1"/>
  <c r="Z1811" i="6"/>
  <c r="AK1933" i="6"/>
  <c r="AQ1933" i="6" s="1"/>
  <c r="Z1933" i="6"/>
  <c r="AK744" i="6"/>
  <c r="AQ744" i="6" s="1"/>
  <c r="Z744" i="6"/>
  <c r="AK627" i="6"/>
  <c r="AQ627" i="6" s="1"/>
  <c r="Z627" i="6"/>
  <c r="AK1872" i="6"/>
  <c r="AQ1872" i="6" s="1"/>
  <c r="Z1872" i="6"/>
  <c r="AK1073" i="6"/>
  <c r="AQ1073" i="6" s="1"/>
  <c r="Z1073" i="6"/>
  <c r="AK1537" i="6"/>
  <c r="AQ1537" i="6" s="1"/>
  <c r="Z1537" i="6"/>
  <c r="AK310" i="6"/>
  <c r="AQ310" i="6" s="1"/>
  <c r="Z310" i="6"/>
  <c r="AK905" i="6"/>
  <c r="AQ905" i="6" s="1"/>
  <c r="Z905" i="6"/>
  <c r="AK1435" i="6"/>
  <c r="AQ1435" i="6" s="1"/>
  <c r="Z1435" i="6"/>
  <c r="AK1949" i="6"/>
  <c r="AQ1949" i="6" s="1"/>
  <c r="Z1949" i="6"/>
  <c r="AK1886" i="6"/>
  <c r="AQ1886" i="6" s="1"/>
  <c r="Z1886" i="6"/>
  <c r="AK575" i="6"/>
  <c r="AQ575" i="6" s="1"/>
  <c r="Z575" i="6"/>
  <c r="AK658" i="6"/>
  <c r="AQ658" i="6" s="1"/>
  <c r="Z658" i="6"/>
  <c r="AK528" i="6"/>
  <c r="AQ528" i="6" s="1"/>
  <c r="Z528" i="6"/>
  <c r="AK1125" i="6"/>
  <c r="AQ1125" i="6" s="1"/>
  <c r="Z1125" i="6"/>
  <c r="AK706" i="6"/>
  <c r="AQ706" i="6" s="1"/>
  <c r="Z706" i="6"/>
  <c r="AQ584" i="6"/>
  <c r="AQ715" i="6"/>
  <c r="AQ503" i="6"/>
  <c r="AQ1017" i="6"/>
  <c r="AQ1231" i="6"/>
  <c r="AK1563" i="6"/>
  <c r="AQ1563" i="6" s="1"/>
  <c r="Z1563" i="6"/>
  <c r="AK254" i="6"/>
  <c r="AQ254" i="6" s="1"/>
  <c r="Z254" i="6"/>
  <c r="Z300" i="6"/>
  <c r="Z1778" i="6"/>
  <c r="Z1238" i="6"/>
  <c r="Z354" i="6"/>
  <c r="AK1998" i="6"/>
  <c r="AQ1998" i="6" s="1"/>
  <c r="Z1998" i="6"/>
  <c r="AK560" i="6"/>
  <c r="AQ560" i="6" s="1"/>
  <c r="Z560" i="6"/>
  <c r="AK326" i="6"/>
  <c r="AQ326" i="6" s="1"/>
  <c r="Z326" i="6"/>
  <c r="AK1496" i="6"/>
  <c r="AQ1496" i="6" s="1"/>
  <c r="Z1496" i="6"/>
  <c r="AK1214" i="6"/>
  <c r="AQ1214" i="6" s="1"/>
  <c r="Z1214" i="6"/>
  <c r="AK420" i="6"/>
  <c r="AQ420" i="6" s="1"/>
  <c r="Z420" i="6"/>
  <c r="AK1727" i="6"/>
  <c r="AQ1727" i="6" s="1"/>
  <c r="Z1727" i="6"/>
  <c r="AK1498" i="6"/>
  <c r="AQ1498" i="6" s="1"/>
  <c r="Z1498" i="6"/>
  <c r="Z1415" i="6"/>
  <c r="AK1415" i="6"/>
  <c r="AQ1415" i="6" s="1"/>
  <c r="AQ1018" i="6"/>
  <c r="AK86" i="6"/>
  <c r="AQ86" i="6" s="1"/>
  <c r="Z86" i="6"/>
  <c r="Z1254" i="6"/>
  <c r="AK1254" i="6"/>
  <c r="AQ1254" i="6" s="1"/>
  <c r="Z1940" i="6"/>
  <c r="AK1940" i="6"/>
  <c r="AQ1940" i="6" s="1"/>
  <c r="Z1728" i="6"/>
  <c r="AK1728" i="6"/>
  <c r="AQ1728" i="6" s="1"/>
  <c r="AK868" i="6"/>
  <c r="AQ868" i="6" s="1"/>
  <c r="Z868" i="6"/>
  <c r="Z376" i="6"/>
  <c r="AK376" i="6"/>
  <c r="AQ376" i="6" s="1"/>
  <c r="AK431" i="6"/>
  <c r="AQ431" i="6" s="1"/>
  <c r="Z431" i="6"/>
  <c r="Z1802" i="6"/>
  <c r="AK1078" i="6"/>
  <c r="AQ1078" i="6" s="1"/>
  <c r="Z1078" i="6"/>
  <c r="AK1612" i="6"/>
  <c r="AQ1612" i="6" s="1"/>
  <c r="Z1612" i="6"/>
  <c r="Z1158" i="6"/>
  <c r="AK173" i="6"/>
  <c r="AQ173" i="6" s="1"/>
  <c r="Z173" i="6"/>
  <c r="AK1723" i="6"/>
  <c r="AQ1723" i="6" s="1"/>
  <c r="Z1723" i="6"/>
  <c r="AK388" i="6"/>
  <c r="AQ388" i="6" s="1"/>
  <c r="Z388" i="6"/>
  <c r="AQ1895" i="6"/>
  <c r="AK683" i="6"/>
  <c r="AQ683" i="6" s="1"/>
  <c r="Z683" i="6"/>
  <c r="Z451" i="6"/>
  <c r="Z1055" i="6"/>
  <c r="Z1765" i="6"/>
  <c r="Z42" i="6"/>
  <c r="Z274" i="6"/>
  <c r="Z1926" i="6"/>
  <c r="AK1926" i="6"/>
  <c r="AQ1926" i="6" s="1"/>
  <c r="Z1887" i="6"/>
  <c r="AK1547" i="6"/>
  <c r="AQ1547" i="6" s="1"/>
  <c r="Z1547" i="6"/>
  <c r="AQ1423" i="6"/>
  <c r="Z1523" i="6"/>
  <c r="Z827" i="6"/>
  <c r="AK827" i="6"/>
  <c r="AQ827" i="6" s="1"/>
  <c r="AK956" i="6"/>
  <c r="AQ956" i="6" s="1"/>
  <c r="Z956" i="6"/>
  <c r="AK417" i="6"/>
  <c r="AQ417" i="6" s="1"/>
  <c r="Z417" i="6"/>
  <c r="AK703" i="6"/>
  <c r="AQ703" i="6" s="1"/>
  <c r="Z703" i="6"/>
  <c r="AK428" i="6"/>
  <c r="AQ428" i="6" s="1"/>
  <c r="Z428" i="6"/>
  <c r="AK452" i="6"/>
  <c r="AQ452" i="6" s="1"/>
  <c r="Z452" i="6"/>
  <c r="AK162" i="6"/>
  <c r="AQ162" i="6" s="1"/>
  <c r="Z162" i="6"/>
  <c r="AK815" i="6"/>
  <c r="AQ815" i="6" s="1"/>
  <c r="Z815" i="6"/>
  <c r="AK262" i="6"/>
  <c r="AQ262" i="6" s="1"/>
  <c r="Z262" i="6"/>
  <c r="AK205" i="6"/>
  <c r="AQ205" i="6" s="1"/>
  <c r="Z205" i="6"/>
  <c r="AK116" i="6"/>
  <c r="AQ116" i="6" s="1"/>
  <c r="Z116" i="6"/>
  <c r="AK709" i="6"/>
  <c r="AQ709" i="6" s="1"/>
  <c r="Z709" i="6"/>
  <c r="AK400" i="6"/>
  <c r="AQ400" i="6" s="1"/>
  <c r="Z400" i="6"/>
  <c r="AK266" i="6"/>
  <c r="AQ266" i="6" s="1"/>
  <c r="Z266" i="6"/>
  <c r="AK1705" i="6"/>
  <c r="AQ1705" i="6" s="1"/>
  <c r="Z1705" i="6"/>
  <c r="Z212" i="6"/>
  <c r="Z1521" i="6"/>
  <c r="Z646" i="6"/>
  <c r="Z1662" i="6"/>
  <c r="AQ1599" i="6"/>
  <c r="Z1235" i="6"/>
  <c r="AQ1846" i="6"/>
  <c r="AK1774" i="6"/>
  <c r="AQ1774" i="6" s="1"/>
  <c r="Z1774" i="6"/>
  <c r="AK1759" i="6"/>
  <c r="AQ1759" i="6" s="1"/>
  <c r="Z1759" i="6"/>
  <c r="AK378" i="6"/>
  <c r="AQ378" i="6" s="1"/>
  <c r="Z378" i="6"/>
  <c r="AK1702" i="6"/>
  <c r="AQ1702" i="6" s="1"/>
  <c r="Z1702" i="6"/>
  <c r="AK664" i="6"/>
  <c r="AQ664" i="6" s="1"/>
  <c r="Z664" i="6"/>
  <c r="AK1757" i="6"/>
  <c r="AQ1757" i="6" s="1"/>
  <c r="Z1757" i="6"/>
  <c r="AK1165" i="6"/>
  <c r="AQ1165" i="6" s="1"/>
  <c r="Z1165" i="6"/>
  <c r="AK1478" i="6"/>
  <c r="AQ1478" i="6" s="1"/>
  <c r="Z1478" i="6"/>
  <c r="AK1003" i="6"/>
  <c r="AQ1003" i="6" s="1"/>
  <c r="Z1003" i="6"/>
  <c r="AK866" i="6"/>
  <c r="AQ866" i="6" s="1"/>
  <c r="Z866" i="6"/>
  <c r="AK1445" i="6"/>
  <c r="AQ1445" i="6" s="1"/>
  <c r="Z1445" i="6"/>
  <c r="AK1578" i="6"/>
  <c r="AQ1578" i="6" s="1"/>
  <c r="Z1578" i="6"/>
  <c r="AK269" i="6"/>
  <c r="AQ269" i="6" s="1"/>
  <c r="Z269" i="6"/>
  <c r="AK1807" i="6"/>
  <c r="AQ1807" i="6" s="1"/>
  <c r="Z1807" i="6"/>
  <c r="Z779" i="6"/>
  <c r="AQ1948" i="6"/>
  <c r="Z289" i="6"/>
  <c r="Z1631" i="6"/>
  <c r="Z29" i="6"/>
  <c r="Z1076" i="6"/>
  <c r="Z512" i="6"/>
  <c r="Z33" i="6"/>
  <c r="AQ1800" i="6"/>
  <c r="AQ1279" i="6"/>
  <c r="AQ1002" i="6"/>
  <c r="AQ844" i="6"/>
  <c r="Z1342" i="6"/>
  <c r="AQ1552" i="6"/>
  <c r="Z1074" i="6"/>
  <c r="Z1272" i="6"/>
  <c r="Z1204" i="6"/>
  <c r="Z1179" i="6"/>
  <c r="Z924" i="6"/>
  <c r="AQ1257" i="6"/>
  <c r="Z479" i="6"/>
  <c r="Z1716" i="6"/>
  <c r="Z577" i="6"/>
  <c r="Z950" i="6"/>
  <c r="Z1549" i="6"/>
  <c r="AQ1844" i="6"/>
  <c r="AQ693" i="6"/>
  <c r="AQ795" i="6"/>
  <c r="Z1721" i="6"/>
  <c r="Z1771" i="6"/>
  <c r="Z632" i="6"/>
  <c r="AQ638" i="6"/>
  <c r="Z284" i="6"/>
  <c r="Z1518" i="6"/>
  <c r="Z124" i="6"/>
  <c r="Z1217" i="6"/>
  <c r="AQ1889" i="6"/>
  <c r="AQ1309" i="6"/>
  <c r="AQ1101" i="6"/>
  <c r="Z1297" i="6"/>
  <c r="Z591" i="6"/>
  <c r="Z433" i="6"/>
  <c r="AQ741" i="6"/>
  <c r="Z1404" i="6"/>
  <c r="Z1025" i="6"/>
  <c r="Z70" i="6"/>
  <c r="Z450" i="6"/>
  <c r="Z643" i="6"/>
  <c r="Z225" i="6"/>
  <c r="Z1981" i="6"/>
  <c r="AK1981" i="6"/>
  <c r="AQ1981" i="6" s="1"/>
  <c r="Z375" i="6"/>
  <c r="AK375" i="6"/>
  <c r="AQ375" i="6" s="1"/>
  <c r="Z1992" i="6"/>
  <c r="AK1992" i="6"/>
  <c r="AQ1992" i="6" s="1"/>
  <c r="Z1971" i="6"/>
  <c r="AK1971" i="6"/>
  <c r="AQ1971" i="6" s="1"/>
  <c r="AQ1403" i="6"/>
  <c r="AK1089" i="6"/>
  <c r="AQ1089" i="6" s="1"/>
  <c r="Z1089" i="6"/>
  <c r="AK1719" i="6"/>
  <c r="AQ1719" i="6" s="1"/>
  <c r="Z1719" i="6"/>
  <c r="AK224" i="6"/>
  <c r="AQ224" i="6" s="1"/>
  <c r="Z224" i="6"/>
  <c r="AK1397" i="6"/>
  <c r="AQ1397" i="6" s="1"/>
  <c r="Z1397" i="6"/>
  <c r="AK1099" i="6"/>
  <c r="AQ1099" i="6" s="1"/>
  <c r="Z1099" i="6"/>
  <c r="AK102" i="6"/>
  <c r="AQ102" i="6" s="1"/>
  <c r="Z102" i="6"/>
  <c r="AK1669" i="6"/>
  <c r="AQ1669" i="6" s="1"/>
  <c r="Z1669" i="6"/>
  <c r="Z846" i="6"/>
  <c r="AK846" i="6"/>
  <c r="AQ846" i="6" s="1"/>
  <c r="Z1973" i="6"/>
  <c r="AK1973" i="6"/>
  <c r="AQ1973" i="6" s="1"/>
  <c r="Z1782" i="6"/>
  <c r="Z91" i="6"/>
  <c r="Z66" i="6"/>
  <c r="Z1201" i="6"/>
  <c r="Z1171" i="6"/>
  <c r="AK553" i="6"/>
  <c r="AQ553" i="6" s="1"/>
  <c r="Z553" i="6"/>
  <c r="AK641" i="6"/>
  <c r="AQ641" i="6" s="1"/>
  <c r="Z641" i="6"/>
  <c r="AQ751" i="6"/>
  <c r="AQ1581" i="6"/>
  <c r="Z1963" i="6"/>
  <c r="AK1963" i="6"/>
  <c r="AQ1963" i="6" s="1"/>
  <c r="AK1918" i="6"/>
  <c r="AQ1918" i="6" s="1"/>
  <c r="Z1918" i="6"/>
  <c r="AK1684" i="6"/>
  <c r="AQ1684" i="6" s="1"/>
  <c r="Z1684" i="6"/>
  <c r="Z1972" i="6"/>
  <c r="AK1972" i="6"/>
  <c r="AQ1972" i="6" s="1"/>
  <c r="Z1958" i="6"/>
  <c r="AK1958" i="6"/>
  <c r="AQ1958" i="6" s="1"/>
  <c r="AK1814" i="6"/>
  <c r="AQ1814" i="6" s="1"/>
  <c r="Z1814" i="6"/>
  <c r="AQ578" i="6"/>
  <c r="AK1116" i="6"/>
  <c r="AQ1116" i="6" s="1"/>
  <c r="Z1116" i="6"/>
  <c r="AQ912" i="6"/>
  <c r="AQ1898" i="6"/>
  <c r="AK579" i="6"/>
  <c r="AQ579" i="6" s="1"/>
  <c r="Z579" i="6"/>
  <c r="AK1461" i="6"/>
  <c r="AQ1461" i="6" s="1"/>
  <c r="Z1461" i="6"/>
  <c r="AK1455" i="6"/>
  <c r="AQ1455" i="6" s="1"/>
  <c r="Z1455" i="6"/>
  <c r="Z2016" i="6"/>
  <c r="AK2016" i="6"/>
  <c r="AQ2016" i="6" s="1"/>
  <c r="Z1925" i="6"/>
  <c r="AK1925" i="6"/>
  <c r="AQ1925" i="6" s="1"/>
  <c r="AK814" i="6"/>
  <c r="AQ814" i="6" s="1"/>
  <c r="Z814" i="6"/>
  <c r="Z1347" i="6"/>
  <c r="AK1347" i="6"/>
  <c r="AQ1347" i="6" s="1"/>
  <c r="Z1935" i="6"/>
  <c r="AK1935" i="6"/>
  <c r="AQ1935" i="6" s="1"/>
  <c r="Z1988" i="6"/>
  <c r="AK1988" i="6"/>
  <c r="AQ1988" i="6" s="1"/>
  <c r="AK883" i="6"/>
  <c r="AQ883" i="6" s="1"/>
  <c r="Z883" i="6"/>
  <c r="AK211" i="6"/>
  <c r="AQ211" i="6" s="1"/>
  <c r="Z211" i="6"/>
  <c r="AQ1751" i="6"/>
  <c r="AK286" i="6"/>
  <c r="AQ286" i="6" s="1"/>
  <c r="Z286" i="6"/>
  <c r="AK1536" i="6"/>
  <c r="AQ1536" i="6" s="1"/>
  <c r="Z1536" i="6"/>
  <c r="AQ1172" i="6"/>
  <c r="Z1051" i="6"/>
  <c r="Z1956" i="6"/>
  <c r="AK1956" i="6"/>
  <c r="AQ1956" i="6" s="1"/>
  <c r="Z1096" i="6"/>
  <c r="Z838" i="6"/>
  <c r="Z1745" i="6"/>
  <c r="Z355" i="6"/>
  <c r="Z229" i="6"/>
  <c r="Z1715" i="6"/>
  <c r="Z2019" i="6"/>
  <c r="AK2019" i="6"/>
  <c r="AQ2019" i="6" s="1"/>
  <c r="Z1822" i="6"/>
  <c r="AK1196" i="6"/>
  <c r="AQ1196" i="6" s="1"/>
  <c r="Z1196" i="6"/>
  <c r="Z688" i="6"/>
  <c r="Z1439" i="6"/>
  <c r="AK1439" i="6"/>
  <c r="AQ1439" i="6" s="1"/>
  <c r="AQ955" i="6"/>
  <c r="Z1803" i="6"/>
  <c r="AQ1155" i="6"/>
  <c r="AK110" i="6"/>
  <c r="AQ110" i="6" s="1"/>
  <c r="Z110" i="6"/>
  <c r="AK337" i="6"/>
  <c r="AQ337" i="6" s="1"/>
  <c r="Z337" i="6"/>
  <c r="AK928" i="6"/>
  <c r="AQ928" i="6" s="1"/>
  <c r="Z928" i="6"/>
  <c r="AK1519" i="6"/>
  <c r="AQ1519" i="6" s="1"/>
  <c r="Z1519" i="6"/>
  <c r="AK636" i="6"/>
  <c r="AQ636" i="6" s="1"/>
  <c r="Z636" i="6"/>
  <c r="AK515" i="6"/>
  <c r="AQ515" i="6" s="1"/>
  <c r="Z515" i="6"/>
  <c r="AK595" i="6"/>
  <c r="AQ595" i="6" s="1"/>
  <c r="Z595" i="6"/>
  <c r="AK1340" i="6"/>
  <c r="AQ1340" i="6" s="1"/>
  <c r="Z1340" i="6"/>
  <c r="AK934" i="6"/>
  <c r="AQ934" i="6" s="1"/>
  <c r="Z934" i="6"/>
  <c r="AK395" i="6"/>
  <c r="AQ395" i="6" s="1"/>
  <c r="Z395" i="6"/>
  <c r="AK377" i="6"/>
  <c r="AQ377" i="6" s="1"/>
  <c r="Z377" i="6"/>
  <c r="Z46" i="6"/>
  <c r="AQ1368" i="6"/>
  <c r="AQ1880" i="6"/>
  <c r="AQ161" i="6"/>
  <c r="Z1161" i="6"/>
  <c r="Z796" i="6"/>
  <c r="AK796" i="6"/>
  <c r="AQ796" i="6" s="1"/>
  <c r="Z206" i="6"/>
  <c r="AK75" i="6"/>
  <c r="AQ75" i="6" s="1"/>
  <c r="Z75" i="6"/>
  <c r="AK1173" i="6"/>
  <c r="AQ1173" i="6" s="1"/>
  <c r="Z1173" i="6"/>
  <c r="AK90" i="6"/>
  <c r="AQ90" i="6" s="1"/>
  <c r="Z90" i="6"/>
  <c r="AK482" i="6"/>
  <c r="AQ482" i="6" s="1"/>
  <c r="Z482" i="6"/>
  <c r="AK1063" i="6"/>
  <c r="AQ1063" i="6" s="1"/>
  <c r="Z1063" i="6"/>
  <c r="AK1853" i="6"/>
  <c r="AQ1853" i="6" s="1"/>
  <c r="Z1853" i="6"/>
  <c r="AK517" i="6"/>
  <c r="AQ517" i="6" s="1"/>
  <c r="Z517" i="6"/>
  <c r="AK765" i="6"/>
  <c r="AQ765" i="6" s="1"/>
  <c r="Z765" i="6"/>
  <c r="AK315" i="6"/>
  <c r="AQ315" i="6" s="1"/>
  <c r="Z315" i="6"/>
  <c r="AK1597" i="6"/>
  <c r="AQ1597" i="6" s="1"/>
  <c r="Z1597" i="6"/>
  <c r="AK976" i="6"/>
  <c r="AQ976" i="6" s="1"/>
  <c r="Z976" i="6"/>
  <c r="AK1689" i="6"/>
  <c r="AQ1689" i="6" s="1"/>
  <c r="Z1689" i="6"/>
  <c r="AK485" i="6"/>
  <c r="AQ485" i="6" s="1"/>
  <c r="Z485" i="6"/>
  <c r="Z218" i="6"/>
  <c r="Z524" i="6"/>
  <c r="AK631" i="6"/>
  <c r="AQ631" i="6" s="1"/>
  <c r="Z631" i="6"/>
  <c r="AK423" i="6"/>
  <c r="AQ423" i="6" s="1"/>
  <c r="Z423" i="6"/>
  <c r="AK303" i="6"/>
  <c r="AQ303" i="6" s="1"/>
  <c r="Z303" i="6"/>
  <c r="AK256" i="6"/>
  <c r="AQ256" i="6" s="1"/>
  <c r="Z256" i="6"/>
  <c r="AK464" i="6"/>
  <c r="AQ464" i="6" s="1"/>
  <c r="Z464" i="6"/>
  <c r="AK1141" i="6"/>
  <c r="AQ1141" i="6" s="1"/>
  <c r="Z1141" i="6"/>
  <c r="AK1042" i="6"/>
  <c r="AQ1042" i="6" s="1"/>
  <c r="Z1042" i="6"/>
  <c r="AK198" i="6"/>
  <c r="AQ198" i="6" s="1"/>
  <c r="Z198" i="6"/>
  <c r="AK304" i="6"/>
  <c r="AQ304" i="6" s="1"/>
  <c r="Z304" i="6"/>
  <c r="AK384" i="6"/>
  <c r="AQ384" i="6" s="1"/>
  <c r="Z384" i="6"/>
  <c r="AQ1210" i="6"/>
  <c r="Z548" i="6"/>
  <c r="AK236" i="6"/>
  <c r="AQ236" i="6" s="1"/>
  <c r="Z236" i="6"/>
  <c r="AQ1786" i="6"/>
  <c r="AQ1079" i="6"/>
  <c r="Z1659" i="6"/>
  <c r="Z1263" i="6"/>
  <c r="AK975" i="6"/>
  <c r="AQ975" i="6" s="1"/>
  <c r="Z975" i="6"/>
  <c r="AK311" i="6"/>
  <c r="AQ311" i="6" s="1"/>
  <c r="Z311" i="6"/>
  <c r="AK1790" i="6"/>
  <c r="AQ1790" i="6" s="1"/>
  <c r="Z1790" i="6"/>
  <c r="AK1654" i="6"/>
  <c r="AQ1654" i="6" s="1"/>
  <c r="Z1654" i="6"/>
  <c r="AK1894" i="6"/>
  <c r="AQ1894" i="6" s="1"/>
  <c r="Z1894" i="6"/>
  <c r="AK1351" i="6"/>
  <c r="AQ1351" i="6" s="1"/>
  <c r="Z1351" i="6"/>
  <c r="AK1084" i="6"/>
  <c r="AQ1084" i="6" s="1"/>
  <c r="Z1084" i="6"/>
  <c r="AK418" i="6"/>
  <c r="AQ418" i="6" s="1"/>
  <c r="Z418" i="6"/>
  <c r="AK249" i="6"/>
  <c r="AQ249" i="6" s="1"/>
  <c r="Z249" i="6"/>
  <c r="AK629" i="6"/>
  <c r="AQ629" i="6" s="1"/>
  <c r="Z629" i="6"/>
  <c r="AK1242" i="6"/>
  <c r="AQ1242" i="6" s="1"/>
  <c r="Z1242" i="6"/>
  <c r="AK283" i="6"/>
  <c r="AQ283" i="6" s="1"/>
  <c r="Z283" i="6"/>
  <c r="AK1758" i="6"/>
  <c r="AQ1758" i="6" s="1"/>
  <c r="Z1758" i="6"/>
  <c r="AK668" i="6"/>
  <c r="AQ668" i="6" s="1"/>
  <c r="Z668" i="6"/>
  <c r="AK1323" i="6"/>
  <c r="AQ1323" i="6" s="1"/>
  <c r="Z1323" i="6"/>
  <c r="AK1986" i="6"/>
  <c r="AQ1986" i="6" s="1"/>
  <c r="Z1986" i="6"/>
  <c r="AK1603" i="6"/>
  <c r="AQ1603" i="6" s="1"/>
  <c r="Z1603" i="6"/>
  <c r="AK1731" i="6"/>
  <c r="AQ1731" i="6" s="1"/>
  <c r="Z1731" i="6"/>
  <c r="AK739" i="6"/>
  <c r="AQ739" i="6" s="1"/>
  <c r="Z739" i="6"/>
  <c r="AK974" i="6"/>
  <c r="AQ974" i="6" s="1"/>
  <c r="Z974" i="6"/>
  <c r="AK332" i="6"/>
  <c r="AQ332" i="6" s="1"/>
  <c r="Z332" i="6"/>
  <c r="AK597" i="6"/>
  <c r="AQ597" i="6" s="1"/>
  <c r="Z597" i="6"/>
  <c r="AK980" i="6"/>
  <c r="AQ980" i="6" s="1"/>
  <c r="Z980" i="6"/>
  <c r="AK1856" i="6"/>
  <c r="AQ1856" i="6" s="1"/>
  <c r="Z1856" i="6"/>
  <c r="AK358" i="6"/>
  <c r="AQ358" i="6" s="1"/>
  <c r="Z358" i="6"/>
  <c r="AK1858" i="6"/>
  <c r="AQ1858" i="6" s="1"/>
  <c r="Z1858" i="6"/>
  <c r="AK1875" i="6"/>
  <c r="AQ1875" i="6" s="1"/>
  <c r="Z1875" i="6"/>
  <c r="AK2010" i="6"/>
  <c r="AQ2010" i="6" s="1"/>
  <c r="Z2010" i="6"/>
  <c r="AK807" i="6"/>
  <c r="AQ807" i="6" s="1"/>
  <c r="Z807" i="6"/>
  <c r="AK1598" i="6"/>
  <c r="AQ1598" i="6" s="1"/>
  <c r="Z1598" i="6"/>
  <c r="AK1045" i="6"/>
  <c r="AQ1045" i="6" s="1"/>
  <c r="Z1045" i="6"/>
  <c r="AK1363" i="6"/>
  <c r="AQ1363" i="6" s="1"/>
  <c r="Z1363" i="6"/>
  <c r="AK1915" i="6"/>
  <c r="AQ1915" i="6" s="1"/>
  <c r="Z1915" i="6"/>
  <c r="AK1520" i="6"/>
  <c r="AQ1520" i="6" s="1"/>
  <c r="Z1520" i="6"/>
  <c r="AK1178" i="6"/>
  <c r="AQ1178" i="6" s="1"/>
  <c r="Z1178" i="6"/>
  <c r="AK368" i="6"/>
  <c r="AQ368" i="6" s="1"/>
  <c r="Z368" i="6"/>
  <c r="AK1783" i="6"/>
  <c r="AQ1783" i="6" s="1"/>
  <c r="Z1783" i="6"/>
  <c r="AK1883" i="6"/>
  <c r="AQ1883" i="6" s="1"/>
  <c r="Z1883" i="6"/>
  <c r="AK492" i="6"/>
  <c r="AQ492" i="6" s="1"/>
  <c r="Z492" i="6"/>
  <c r="AK1035" i="6"/>
  <c r="AQ1035" i="6" s="1"/>
  <c r="Z1035" i="6"/>
  <c r="AK614" i="6"/>
  <c r="AQ614" i="6" s="1"/>
  <c r="Z614" i="6"/>
  <c r="AK1207" i="6"/>
  <c r="AQ1207" i="6" s="1"/>
  <c r="Z1207" i="6"/>
  <c r="AK1026" i="6"/>
  <c r="AQ1026" i="6" s="1"/>
  <c r="Z1026" i="6"/>
  <c r="AK1582" i="6"/>
  <c r="AQ1582" i="6" s="1"/>
  <c r="Z1582" i="6"/>
  <c r="AK813" i="6"/>
  <c r="AQ813" i="6" s="1"/>
  <c r="Z813" i="6"/>
  <c r="AK923" i="6"/>
  <c r="AQ923" i="6" s="1"/>
  <c r="Z923" i="6"/>
  <c r="AK1153" i="6"/>
  <c r="AQ1153" i="6" s="1"/>
  <c r="Z1153" i="6"/>
  <c r="AK425" i="6"/>
  <c r="AQ425" i="6" s="1"/>
  <c r="Z425" i="6"/>
  <c r="AK1823" i="6"/>
  <c r="AQ1823" i="6" s="1"/>
  <c r="Z1823" i="6"/>
  <c r="AK1462" i="6"/>
  <c r="AQ1462" i="6" s="1"/>
  <c r="Z1462" i="6"/>
  <c r="AK1704" i="6"/>
  <c r="AQ1704" i="6" s="1"/>
  <c r="Z1704" i="6"/>
  <c r="AK1509" i="6"/>
  <c r="AQ1509" i="6" s="1"/>
  <c r="Z1509" i="6"/>
  <c r="AK747" i="6"/>
  <c r="AQ747" i="6" s="1"/>
  <c r="Z747" i="6"/>
  <c r="AK600" i="6"/>
  <c r="AQ600" i="6" s="1"/>
  <c r="Z600" i="6"/>
  <c r="AK647" i="6"/>
  <c r="AQ647" i="6" s="1"/>
  <c r="Z647" i="6"/>
  <c r="AK409" i="6"/>
  <c r="AQ409" i="6" s="1"/>
  <c r="Z409" i="6"/>
  <c r="AK588" i="6"/>
  <c r="AQ588" i="6" s="1"/>
  <c r="Z588" i="6"/>
  <c r="AK1609" i="6"/>
  <c r="AQ1609" i="6" s="1"/>
  <c r="Z1609" i="6"/>
  <c r="AK96" i="6"/>
  <c r="AQ96" i="6" s="1"/>
  <c r="Z96" i="6"/>
  <c r="AK582" i="6"/>
  <c r="AQ582" i="6" s="1"/>
  <c r="Z582" i="6"/>
  <c r="AK1162" i="6"/>
  <c r="AQ1162" i="6" s="1"/>
  <c r="Z1162" i="6"/>
  <c r="AK686" i="6"/>
  <c r="AQ686" i="6" s="1"/>
  <c r="Z686" i="6"/>
  <c r="AK1298" i="6"/>
  <c r="AQ1298" i="6" s="1"/>
  <c r="Z1298" i="6"/>
  <c r="AK1081" i="6"/>
  <c r="AQ1081" i="6" s="1"/>
  <c r="Z1081" i="6"/>
  <c r="AK491" i="6"/>
  <c r="AQ491" i="6" s="1"/>
  <c r="Z491" i="6"/>
  <c r="AK1810" i="6"/>
  <c r="AQ1810" i="6" s="1"/>
  <c r="Z1810" i="6"/>
  <c r="AK1746" i="6"/>
  <c r="AQ1746" i="6" s="1"/>
  <c r="Z1746" i="6"/>
  <c r="AK1192" i="6"/>
  <c r="AQ1192" i="6" s="1"/>
  <c r="Z1192" i="6"/>
  <c r="AK264" i="6"/>
  <c r="AQ264" i="6" s="1"/>
  <c r="Z264" i="6"/>
  <c r="AK1203" i="6"/>
  <c r="AQ1203" i="6" s="1"/>
  <c r="Z1203" i="6"/>
  <c r="AK1327" i="6"/>
  <c r="AQ1327" i="6" s="1"/>
  <c r="Z1327" i="6"/>
  <c r="AK1275" i="6"/>
  <c r="AQ1275" i="6" s="1"/>
  <c r="Z1275" i="6"/>
  <c r="AK1371" i="6"/>
  <c r="AQ1371" i="6" s="1"/>
  <c r="Z1371" i="6"/>
  <c r="AK157" i="6"/>
  <c r="AQ157" i="6" s="1"/>
  <c r="Z157" i="6"/>
  <c r="AK1310" i="6"/>
  <c r="AQ1310" i="6" s="1"/>
  <c r="Z1310" i="6"/>
  <c r="AK1260" i="6"/>
  <c r="AQ1260" i="6" s="1"/>
  <c r="Z1260" i="6"/>
  <c r="AK380" i="6"/>
  <c r="AQ380" i="6" s="1"/>
  <c r="Z380" i="6"/>
  <c r="AK245" i="6"/>
  <c r="AQ245" i="6" s="1"/>
  <c r="Z245" i="6"/>
  <c r="Z1842" i="6"/>
  <c r="AK1842" i="6"/>
  <c r="AQ1842" i="6" s="1"/>
  <c r="AK616" i="6"/>
  <c r="AQ616" i="6" s="1"/>
  <c r="Z616" i="6"/>
  <c r="AK537" i="6"/>
  <c r="AQ537" i="6" s="1"/>
  <c r="Z537" i="6"/>
  <c r="AK1917" i="6"/>
  <c r="AQ1917" i="6" s="1"/>
  <c r="Z1917" i="6"/>
  <c r="AK877" i="6"/>
  <c r="AQ877" i="6" s="1"/>
  <c r="Z877" i="6"/>
  <c r="AK562" i="6"/>
  <c r="AQ562" i="6" s="1"/>
  <c r="Z562" i="6"/>
  <c r="AK1285" i="6"/>
  <c r="AQ1285" i="6" s="1"/>
  <c r="Z1285" i="6"/>
  <c r="AK1103" i="6"/>
  <c r="AQ1103" i="6" s="1"/>
  <c r="Z1103" i="6"/>
  <c r="AK895" i="6"/>
  <c r="AQ895" i="6" s="1"/>
  <c r="Z895" i="6"/>
  <c r="AK219" i="6"/>
  <c r="AQ219" i="6" s="1"/>
  <c r="Z219" i="6"/>
  <c r="AK1531" i="6"/>
  <c r="AQ1531" i="6" s="1"/>
  <c r="Z1531" i="6"/>
  <c r="AK99" i="6"/>
  <c r="AQ99" i="6" s="1"/>
  <c r="Z99" i="6"/>
  <c r="AK301" i="6"/>
  <c r="AQ301" i="6" s="1"/>
  <c r="Z301" i="6"/>
  <c r="AK1315" i="6"/>
  <c r="AQ1315" i="6" s="1"/>
  <c r="Z1315" i="6"/>
  <c r="AK1656" i="6"/>
  <c r="AQ1656" i="6" s="1"/>
  <c r="Z1656" i="6"/>
  <c r="AK1616" i="6"/>
  <c r="AQ1616" i="6" s="1"/>
  <c r="Z1616" i="6"/>
  <c r="AK1762" i="6"/>
  <c r="AQ1762" i="6" s="1"/>
  <c r="Z1762" i="6"/>
  <c r="AK30" i="6"/>
  <c r="AQ30" i="6" s="1"/>
  <c r="Z30" i="6"/>
  <c r="AK736" i="6"/>
  <c r="AQ736" i="6" s="1"/>
  <c r="Z736" i="6"/>
  <c r="AK1359" i="6"/>
  <c r="AQ1359" i="6" s="1"/>
  <c r="Z1359" i="6"/>
  <c r="AK1193" i="6"/>
  <c r="AQ1193" i="6" s="1"/>
  <c r="Z1193" i="6"/>
  <c r="AK657" i="6"/>
  <c r="AQ657" i="6" s="1"/>
  <c r="Z657" i="6"/>
  <c r="AK1730" i="6"/>
  <c r="AQ1730" i="6" s="1"/>
  <c r="Z1730" i="6"/>
  <c r="AK1506" i="6"/>
  <c r="AQ1506" i="6" s="1"/>
  <c r="Z1506" i="6"/>
  <c r="AK1479" i="6"/>
  <c r="AQ1479" i="6" s="1"/>
  <c r="Z1479" i="6"/>
  <c r="AK526" i="6"/>
  <c r="AQ526" i="6" s="1"/>
  <c r="Z526" i="6"/>
  <c r="AK1186" i="6"/>
  <c r="AQ1186" i="6" s="1"/>
  <c r="Z1186" i="6"/>
  <c r="AK998" i="6"/>
  <c r="AQ998" i="6" s="1"/>
  <c r="Z998" i="6"/>
  <c r="AK1059" i="6"/>
  <c r="AQ1059" i="6" s="1"/>
  <c r="Z1059" i="6"/>
  <c r="AK1312" i="6"/>
  <c r="AQ1312" i="6" s="1"/>
  <c r="Z1312" i="6"/>
  <c r="AK1213" i="6"/>
  <c r="AQ1213" i="6" s="1"/>
  <c r="Z1213" i="6"/>
  <c r="AK435" i="6"/>
  <c r="AQ435" i="6" s="1"/>
  <c r="Z435" i="6"/>
  <c r="AK1938" i="6"/>
  <c r="AQ1938" i="6" s="1"/>
  <c r="Z1938" i="6"/>
  <c r="AK1752" i="6"/>
  <c r="AQ1752" i="6" s="1"/>
  <c r="Z1752" i="6"/>
  <c r="AK1307" i="6"/>
  <c r="AQ1307" i="6" s="1"/>
  <c r="Z1307" i="6"/>
  <c r="AK855" i="6"/>
  <c r="AQ855" i="6" s="1"/>
  <c r="Z855" i="6"/>
  <c r="AK965" i="6"/>
  <c r="AQ965" i="6" s="1"/>
  <c r="Z965" i="6"/>
  <c r="AK255" i="6"/>
  <c r="AQ255" i="6" s="1"/>
  <c r="Z255" i="6"/>
  <c r="AK522" i="6"/>
  <c r="AQ522" i="6" s="1"/>
  <c r="Z522" i="6"/>
  <c r="AK1069" i="6"/>
  <c r="AQ1069" i="6" s="1"/>
  <c r="Z1069" i="6"/>
  <c r="AK185" i="6"/>
  <c r="AQ185" i="6" s="1"/>
  <c r="Z185" i="6"/>
  <c r="AK208" i="6"/>
  <c r="AQ208" i="6" s="1"/>
  <c r="Z208" i="6"/>
  <c r="AK665" i="6"/>
  <c r="AQ665" i="6" s="1"/>
  <c r="Z665" i="6"/>
  <c r="AK64" i="6"/>
  <c r="AQ64" i="6" s="1"/>
  <c r="Z64" i="6"/>
  <c r="AK819" i="6"/>
  <c r="AQ819" i="6" s="1"/>
  <c r="Z819" i="6"/>
  <c r="AK782" i="6"/>
  <c r="AQ782" i="6" s="1"/>
  <c r="Z782" i="6"/>
  <c r="AK448" i="6"/>
  <c r="AQ448" i="6" s="1"/>
  <c r="Z448" i="6"/>
  <c r="AK143" i="6"/>
  <c r="AQ143" i="6" s="1"/>
  <c r="Z143" i="6"/>
  <c r="Z1955" i="6"/>
  <c r="AK1955" i="6"/>
  <c r="AQ1955" i="6" s="1"/>
  <c r="AK1884" i="6"/>
  <c r="AQ1884" i="6" s="1"/>
  <c r="Z1884" i="6"/>
  <c r="AK926" i="6"/>
  <c r="AQ926" i="6" s="1"/>
  <c r="Z926" i="6"/>
  <c r="AK1907" i="6"/>
  <c r="AQ1907" i="6" s="1"/>
  <c r="Z1907" i="6"/>
  <c r="AK1572" i="6"/>
  <c r="AQ1572" i="6" s="1"/>
  <c r="Z1572" i="6"/>
  <c r="AK80" i="6"/>
  <c r="AQ80" i="6" s="1"/>
  <c r="Z80" i="6"/>
  <c r="AK250" i="6"/>
  <c r="AQ250" i="6" s="1"/>
  <c r="Z250" i="6"/>
  <c r="AK1879" i="6"/>
  <c r="AQ1879" i="6" s="1"/>
  <c r="Z1879" i="6"/>
  <c r="AK542" i="6"/>
  <c r="AQ542" i="6" s="1"/>
  <c r="Z542" i="6"/>
  <c r="AK1316" i="6"/>
  <c r="AQ1316" i="6" s="1"/>
  <c r="Z1316" i="6"/>
  <c r="AK437" i="6"/>
  <c r="AQ437" i="6" s="1"/>
  <c r="Z437" i="6"/>
  <c r="AK1031" i="6"/>
  <c r="AQ1031" i="6" s="1"/>
  <c r="Z1031" i="6"/>
  <c r="AK775" i="6"/>
  <c r="AQ775" i="6" s="1"/>
  <c r="Z775" i="6"/>
  <c r="AK903" i="6"/>
  <c r="AQ903" i="6" s="1"/>
  <c r="Z903" i="6"/>
  <c r="AK27" i="6"/>
  <c r="AQ27" i="6" s="1"/>
  <c r="Z27" i="6"/>
  <c r="AK967" i="6"/>
  <c r="AQ967" i="6" s="1"/>
  <c r="Z967" i="6"/>
  <c r="AK93" i="6"/>
  <c r="AQ93" i="6" s="1"/>
  <c r="Z93" i="6"/>
  <c r="AK530" i="6"/>
  <c r="AQ530" i="6" s="1"/>
  <c r="Z530" i="6"/>
  <c r="AK1189" i="6"/>
  <c r="AQ1189" i="6" s="1"/>
  <c r="Z1189" i="6"/>
  <c r="AK1206" i="6"/>
  <c r="AQ1206" i="6" s="1"/>
  <c r="Z1206" i="6"/>
  <c r="AK642" i="6"/>
  <c r="AQ642" i="6" s="1"/>
  <c r="Z642" i="6"/>
  <c r="AK661" i="6"/>
  <c r="AQ661" i="6" s="1"/>
  <c r="Z661" i="6"/>
  <c r="AK1695" i="6"/>
  <c r="AQ1695" i="6" s="1"/>
  <c r="Z1695" i="6"/>
  <c r="AK1473" i="6"/>
  <c r="AQ1473" i="6" s="1"/>
  <c r="Z1473" i="6"/>
  <c r="AK197" i="6"/>
  <c r="AQ197" i="6" s="1"/>
  <c r="Z197" i="6"/>
  <c r="AK852" i="6"/>
  <c r="AQ852" i="6" s="1"/>
  <c r="Z852" i="6"/>
  <c r="AK1311" i="6"/>
  <c r="AQ1311" i="6" s="1"/>
  <c r="Z1311" i="6"/>
  <c r="AK1252" i="6"/>
  <c r="AQ1252" i="6" s="1"/>
  <c r="Z1252" i="6"/>
  <c r="AK1668" i="6"/>
  <c r="AQ1668" i="6" s="1"/>
  <c r="Z1668" i="6"/>
  <c r="AK1911" i="6"/>
  <c r="AQ1911" i="6" s="1"/>
  <c r="Z1911" i="6"/>
  <c r="AK1539" i="6"/>
  <c r="AQ1539" i="6" s="1"/>
  <c r="Z1539" i="6"/>
  <c r="AK1512" i="6"/>
  <c r="AQ1512" i="6" s="1"/>
  <c r="Z1512" i="6"/>
  <c r="AK1120" i="6"/>
  <c r="AQ1120" i="6" s="1"/>
  <c r="Z1120" i="6"/>
  <c r="AK1636" i="6"/>
  <c r="AQ1636" i="6" s="1"/>
  <c r="Z1636" i="6"/>
  <c r="AK649" i="6"/>
  <c r="AQ649" i="6" s="1"/>
  <c r="Z649" i="6"/>
  <c r="AK488" i="6"/>
  <c r="AQ488" i="6" s="1"/>
  <c r="Z488" i="6"/>
  <c r="AK349" i="6"/>
  <c r="AQ349" i="6" s="1"/>
  <c r="Z349" i="6"/>
  <c r="AK1334" i="6"/>
  <c r="AQ1334" i="6" s="1"/>
  <c r="Z1334" i="6"/>
  <c r="AK54" i="6"/>
  <c r="AQ54" i="6" s="1"/>
  <c r="Z54" i="6"/>
  <c r="AK776" i="6"/>
  <c r="AQ776" i="6" s="1"/>
  <c r="Z776" i="6"/>
  <c r="AK499" i="6"/>
  <c r="AQ499" i="6" s="1"/>
  <c r="Z499" i="6"/>
  <c r="AK1014" i="6"/>
  <c r="AQ1014" i="6" s="1"/>
  <c r="Z1014" i="6"/>
  <c r="AK1694" i="6"/>
  <c r="AQ1694" i="6" s="1"/>
  <c r="Z1694" i="6"/>
  <c r="AK671" i="6"/>
  <c r="AQ671" i="6" s="1"/>
  <c r="Z671" i="6"/>
  <c r="AK842" i="6"/>
  <c r="AQ842" i="6" s="1"/>
  <c r="Z842" i="6"/>
  <c r="AK697" i="6"/>
  <c r="AQ697" i="6" s="1"/>
  <c r="Z697" i="6"/>
  <c r="AK133" i="6"/>
  <c r="AQ133" i="6" s="1"/>
  <c r="Z133" i="6"/>
  <c r="AK1317" i="6"/>
  <c r="AQ1317" i="6" s="1"/>
  <c r="Z1317" i="6"/>
  <c r="AK184" i="6"/>
  <c r="AQ184" i="6" s="1"/>
  <c r="Z184" i="6"/>
  <c r="AK1744" i="6"/>
  <c r="AQ1744" i="6" s="1"/>
  <c r="Z1744" i="6"/>
  <c r="AK1402" i="6"/>
  <c r="AQ1402" i="6" s="1"/>
  <c r="Z1402" i="6"/>
  <c r="AK1717" i="6"/>
  <c r="AQ1717" i="6" s="1"/>
  <c r="Z1717" i="6"/>
  <c r="AK1543" i="6"/>
  <c r="AQ1543" i="6" s="1"/>
  <c r="Z1543" i="6"/>
  <c r="AK446" i="6"/>
  <c r="AQ446" i="6" s="1"/>
  <c r="Z446" i="6"/>
  <c r="AK630" i="6"/>
  <c r="AQ630" i="6" s="1"/>
  <c r="Z630" i="6"/>
  <c r="AK1226" i="6"/>
  <c r="AQ1226" i="6" s="1"/>
  <c r="Z1226" i="6"/>
  <c r="Z2020" i="6"/>
  <c r="AK2020" i="6"/>
  <c r="AQ2020" i="6" s="1"/>
  <c r="AK1377" i="6"/>
  <c r="AQ1377" i="6" s="1"/>
  <c r="Z1377" i="6"/>
  <c r="Z2005" i="6"/>
  <c r="AK2005" i="6"/>
  <c r="AQ2005" i="6" s="1"/>
  <c r="Z1709" i="6"/>
  <c r="AK1709" i="6"/>
  <c r="AQ1709" i="6" s="1"/>
  <c r="AK1130" i="6"/>
  <c r="AQ1130" i="6" s="1"/>
  <c r="Z1130" i="6"/>
  <c r="AK672" i="6"/>
  <c r="AQ672" i="6" s="1"/>
  <c r="Z672" i="6"/>
  <c r="AK341" i="6"/>
  <c r="AQ341" i="6" s="1"/>
  <c r="Z341" i="6"/>
  <c r="AK735" i="6"/>
  <c r="AQ735" i="6" s="1"/>
  <c r="Z735" i="6"/>
  <c r="Z1957" i="6"/>
  <c r="AK1957" i="6"/>
  <c r="AQ1957" i="6" s="1"/>
  <c r="AK50" i="6"/>
  <c r="AQ50" i="6" s="1"/>
  <c r="Z50" i="6"/>
  <c r="AK1007" i="6"/>
  <c r="AQ1007" i="6" s="1"/>
  <c r="Z1007" i="6"/>
  <c r="AK1699" i="6"/>
  <c r="AQ1699" i="6" s="1"/>
  <c r="Z1699" i="6"/>
  <c r="AK1282" i="6"/>
  <c r="AQ1282" i="6" s="1"/>
  <c r="Z1282" i="6"/>
  <c r="AK1129" i="6"/>
  <c r="AQ1129" i="6" s="1"/>
  <c r="Z1129" i="6"/>
  <c r="AK1200" i="6"/>
  <c r="AQ1200" i="6" s="1"/>
  <c r="Z1200" i="6"/>
  <c r="AK281" i="6"/>
  <c r="AQ281" i="6" s="1"/>
  <c r="Z281" i="6"/>
  <c r="AK49" i="6"/>
  <c r="AQ49" i="6" s="1"/>
  <c r="Z49" i="6"/>
  <c r="AK1625" i="6"/>
  <c r="AQ1625" i="6" s="1"/>
  <c r="Z1625" i="6"/>
  <c r="AK323" i="6"/>
  <c r="AQ323" i="6" s="1"/>
  <c r="Z323" i="6"/>
  <c r="AK949" i="6"/>
  <c r="AQ949" i="6" s="1"/>
  <c r="Z949" i="6"/>
  <c r="AK936" i="6"/>
  <c r="AQ936" i="6" s="1"/>
  <c r="Z936" i="6"/>
  <c r="AK547" i="6"/>
  <c r="AQ547" i="6" s="1"/>
  <c r="Z547" i="6"/>
  <c r="AK1565" i="6"/>
  <c r="AQ1565" i="6" s="1"/>
  <c r="Z1565" i="6"/>
  <c r="AK1595" i="6"/>
  <c r="AQ1595" i="6" s="1"/>
  <c r="Z1595" i="6"/>
  <c r="AK296" i="6"/>
  <c r="AQ296" i="6" s="1"/>
  <c r="Z296" i="6"/>
  <c r="AK78" i="6"/>
  <c r="AQ78" i="6" s="1"/>
  <c r="Z78" i="6"/>
  <c r="Z1944" i="6"/>
  <c r="AK1944" i="6"/>
  <c r="AQ1944" i="6" s="1"/>
  <c r="Z1974" i="6"/>
  <c r="AK1974" i="6"/>
  <c r="AQ1974" i="6" s="1"/>
  <c r="AK1174" i="6"/>
  <c r="AQ1174" i="6" s="1"/>
  <c r="Z1174" i="6"/>
  <c r="Z1655" i="6"/>
  <c r="AK1655" i="6"/>
  <c r="AQ1655" i="6" s="1"/>
  <c r="AK609" i="6"/>
  <c r="AQ609" i="6" s="1"/>
  <c r="Z609" i="6"/>
  <c r="AK1914" i="6"/>
  <c r="AQ1914" i="6" s="1"/>
  <c r="Z1914" i="6"/>
  <c r="Z35" i="6"/>
  <c r="AK35" i="6"/>
  <c r="AQ35" i="6" s="1"/>
  <c r="Z2001" i="6"/>
  <c r="AK2001" i="6"/>
  <c r="AQ2001" i="6" s="1"/>
  <c r="AK982" i="6"/>
  <c r="AQ982" i="6" s="1"/>
  <c r="Z982" i="6"/>
  <c r="Z1946" i="6"/>
  <c r="AK1946" i="6"/>
  <c r="AQ1946" i="6" s="1"/>
  <c r="AK1008" i="6"/>
  <c r="AQ1008" i="6" s="1"/>
  <c r="Z1008" i="6"/>
  <c r="AK1916" i="6"/>
  <c r="AQ1916" i="6" s="1"/>
  <c r="Z1916" i="6"/>
  <c r="AK645" i="6"/>
  <c r="AQ645" i="6" s="1"/>
  <c r="Z645" i="6"/>
  <c r="AK132" i="6"/>
  <c r="AQ132" i="6" s="1"/>
  <c r="Z132" i="6"/>
  <c r="AK918" i="6"/>
  <c r="AQ918" i="6" s="1"/>
  <c r="Z918" i="6"/>
  <c r="AK1300" i="6"/>
  <c r="AQ1300" i="6" s="1"/>
  <c r="Z1300" i="6"/>
  <c r="AK259" i="6"/>
  <c r="AQ259" i="6" s="1"/>
  <c r="Z259" i="6"/>
  <c r="AK1557" i="6"/>
  <c r="AQ1557" i="6" s="1"/>
  <c r="Z1557" i="6"/>
  <c r="AK201" i="6"/>
  <c r="AQ201" i="6" s="1"/>
  <c r="Z201" i="6"/>
  <c r="AK107" i="6"/>
  <c r="AQ107" i="6" s="1"/>
  <c r="Z107" i="6"/>
  <c r="AK1514" i="6"/>
  <c r="AQ1514" i="6" s="1"/>
  <c r="Z1514" i="6"/>
  <c r="AK1532" i="6"/>
  <c r="AQ1532" i="6" s="1"/>
  <c r="Z1532" i="6"/>
  <c r="AK857" i="6"/>
  <c r="AQ857" i="6" s="1"/>
  <c r="Z857" i="6"/>
  <c r="AK644" i="6"/>
  <c r="AQ644" i="6" s="1"/>
  <c r="Z644" i="6"/>
  <c r="AK769" i="6"/>
  <c r="AQ769" i="6" s="1"/>
  <c r="Z769" i="6"/>
  <c r="AK287" i="6"/>
  <c r="AQ287" i="6" s="1"/>
  <c r="Z287" i="6"/>
  <c r="AK1219" i="6"/>
  <c r="AQ1219" i="6" s="1"/>
  <c r="Z1219" i="6"/>
  <c r="AK1617" i="6"/>
  <c r="AQ1617" i="6" s="1"/>
  <c r="Z1617" i="6"/>
  <c r="AK460" i="6"/>
  <c r="AQ460" i="6" s="1"/>
  <c r="Z460" i="6"/>
  <c r="AK1564" i="6"/>
  <c r="AQ1564" i="6" s="1"/>
  <c r="Z1564" i="6"/>
  <c r="AK1421" i="6"/>
  <c r="AQ1421" i="6" s="1"/>
  <c r="Z1421" i="6"/>
  <c r="AK1788" i="6"/>
  <c r="AQ1788" i="6" s="1"/>
  <c r="Z1788" i="6"/>
  <c r="AK1088" i="6"/>
  <c r="AQ1088" i="6" s="1"/>
  <c r="Z1088" i="6"/>
  <c r="AK656" i="6"/>
  <c r="AQ656" i="6" s="1"/>
  <c r="Z656" i="6"/>
  <c r="AK89" i="6"/>
  <c r="AQ89" i="6" s="1"/>
  <c r="Z89" i="6"/>
  <c r="AK55" i="6"/>
  <c r="AQ55" i="6" s="1"/>
  <c r="Z55" i="6"/>
  <c r="AK1605" i="6"/>
  <c r="AQ1605" i="6" s="1"/>
  <c r="Z1605" i="6"/>
  <c r="AK574" i="6"/>
  <c r="AQ574" i="6" s="1"/>
  <c r="Z574" i="6"/>
  <c r="AK103" i="6"/>
  <c r="AQ103" i="6" s="1"/>
  <c r="Z103" i="6"/>
  <c r="AK257" i="6"/>
  <c r="AQ257" i="6" s="1"/>
  <c r="Z257" i="6"/>
  <c r="AK1019" i="6"/>
  <c r="AQ1019" i="6" s="1"/>
  <c r="Z1019" i="6"/>
  <c r="AK1269" i="6"/>
  <c r="AQ1269" i="6" s="1"/>
  <c r="Z1269" i="6"/>
  <c r="AK288" i="6"/>
  <c r="AQ288" i="6" s="1"/>
  <c r="Z288" i="6"/>
  <c r="AK1332" i="6"/>
  <c r="AQ1332" i="6" s="1"/>
  <c r="Z1332" i="6"/>
  <c r="AK763" i="6"/>
  <c r="AQ763" i="6" s="1"/>
  <c r="Z763" i="6"/>
  <c r="AK496" i="6"/>
  <c r="AQ496" i="6" s="1"/>
  <c r="Z496" i="6"/>
  <c r="AK778" i="6"/>
  <c r="AQ778" i="6" s="1"/>
  <c r="Z778" i="6"/>
  <c r="AK387" i="6"/>
  <c r="AQ387" i="6" s="1"/>
  <c r="Z387" i="6"/>
  <c r="AK1882" i="6"/>
  <c r="AQ1882" i="6" s="1"/>
  <c r="Z1882" i="6"/>
  <c r="AK832" i="6"/>
  <c r="AQ832" i="6" s="1"/>
  <c r="Z832" i="6"/>
  <c r="AK1288" i="6"/>
  <c r="AQ1288" i="6" s="1"/>
  <c r="Z1288" i="6"/>
  <c r="AK639" i="6"/>
  <c r="AQ639" i="6" s="1"/>
  <c r="Z639" i="6"/>
  <c r="AK654" i="6"/>
  <c r="AQ654" i="6" s="1"/>
  <c r="Z654" i="6"/>
  <c r="AK977" i="6"/>
  <c r="AQ977" i="6" s="1"/>
  <c r="Z977" i="6"/>
  <c r="Z1469" i="6"/>
  <c r="AQ439" i="6"/>
  <c r="AQ1006" i="6"/>
  <c r="AQ1245" i="6"/>
  <c r="AQ1151" i="6"/>
  <c r="AK1313" i="6"/>
  <c r="AQ1313" i="6" s="1"/>
  <c r="Z1313" i="6"/>
  <c r="AK88" i="6"/>
  <c r="AQ88" i="6" s="1"/>
  <c r="Z88" i="6"/>
  <c r="Z125" i="6"/>
  <c r="AK486" i="6"/>
  <c r="AQ486" i="6" s="1"/>
  <c r="Z486" i="6"/>
  <c r="AK534" i="6"/>
  <c r="AQ534" i="6" s="1"/>
  <c r="Z534" i="6"/>
  <c r="AK1391" i="6"/>
  <c r="AQ1391" i="6" s="1"/>
  <c r="Z1391" i="6"/>
  <c r="AK32" i="6"/>
  <c r="AQ32" i="6" s="1"/>
  <c r="Z32" i="6"/>
  <c r="AK1082" i="6"/>
  <c r="AQ1082" i="6" s="1"/>
  <c r="Z1082" i="6"/>
  <c r="AK26" i="6"/>
  <c r="AQ26" i="6" s="1"/>
  <c r="Z26" i="6"/>
  <c r="AK155" i="6"/>
  <c r="AQ155" i="6" s="1"/>
  <c r="Z155" i="6"/>
  <c r="AK1812" i="6"/>
  <c r="AQ1812" i="6" s="1"/>
  <c r="Z1812" i="6"/>
  <c r="AQ1865" i="6"/>
  <c r="AK1722" i="6"/>
  <c r="AQ1722" i="6" s="1"/>
  <c r="Z1722" i="6"/>
  <c r="AK117" i="6"/>
  <c r="AQ117" i="6" s="1"/>
  <c r="Z117" i="6"/>
  <c r="AK728" i="6"/>
  <c r="AQ728" i="6" s="1"/>
  <c r="Z728" i="6"/>
  <c r="AQ1768" i="6"/>
  <c r="AQ1502" i="6"/>
  <c r="AK159" i="6"/>
  <c r="AQ159" i="6" s="1"/>
  <c r="Z159" i="6"/>
  <c r="AK805" i="6"/>
  <c r="AQ805" i="6" s="1"/>
  <c r="Z805" i="6"/>
  <c r="AK1243" i="6"/>
  <c r="AQ1243" i="6" s="1"/>
  <c r="Z1243" i="6"/>
  <c r="AK1467" i="6"/>
  <c r="AQ1467" i="6" s="1"/>
  <c r="Z1467" i="6"/>
  <c r="AK1584" i="6"/>
  <c r="AQ1584" i="6" s="1"/>
  <c r="Z1584" i="6"/>
  <c r="AK1743" i="6"/>
  <c r="AQ1743" i="6" s="1"/>
  <c r="Z1743" i="6"/>
  <c r="AK825" i="6"/>
  <c r="AQ825" i="6" s="1"/>
  <c r="Z825" i="6"/>
  <c r="Z1660" i="6"/>
  <c r="AK1660" i="6"/>
  <c r="AQ1660" i="6" s="1"/>
  <c r="AK1667" i="6"/>
  <c r="AQ1667" i="6" s="1"/>
  <c r="Z1667" i="6"/>
  <c r="Z1930" i="6"/>
  <c r="AK1930" i="6"/>
  <c r="AQ1930" i="6" s="1"/>
  <c r="AK544" i="6"/>
  <c r="AQ544" i="6" s="1"/>
  <c r="Z544" i="6"/>
  <c r="AQ77" i="6"/>
  <c r="AQ1649" i="6"/>
  <c r="AQ1100" i="6"/>
  <c r="AK475" i="6"/>
  <c r="AQ475" i="6" s="1"/>
  <c r="Z475" i="6"/>
  <c r="AQ1280" i="6"/>
  <c r="AK436" i="6"/>
  <c r="AQ436" i="6" s="1"/>
  <c r="Z436" i="6"/>
  <c r="Z1600" i="6"/>
  <c r="Z920" i="6"/>
  <c r="Z1013" i="6"/>
  <c r="Z870" i="6"/>
  <c r="Z1661" i="6"/>
  <c r="Z610" i="6"/>
  <c r="AQ770" i="6"/>
  <c r="AK1353" i="6"/>
  <c r="AQ1353" i="6" s="1"/>
  <c r="Z1353" i="6"/>
  <c r="AK1308" i="6"/>
  <c r="AQ1308" i="6" s="1"/>
  <c r="Z1308" i="6"/>
  <c r="Z897" i="6"/>
  <c r="AK897" i="6"/>
  <c r="AQ897" i="6" s="1"/>
  <c r="Z370" i="6"/>
  <c r="AK370" i="6"/>
  <c r="AQ370" i="6" s="1"/>
  <c r="AQ1422" i="6"/>
  <c r="Z172" i="6"/>
  <c r="AK1982" i="6"/>
  <c r="AQ1982" i="6" s="1"/>
  <c r="Z1982" i="6"/>
  <c r="Z1962" i="6"/>
  <c r="AK1962" i="6"/>
  <c r="AQ1962" i="6" s="1"/>
  <c r="Z1919" i="6"/>
  <c r="AK1919" i="6"/>
  <c r="AQ1919" i="6" s="1"/>
  <c r="AK1859" i="6"/>
  <c r="AQ1859" i="6" s="1"/>
  <c r="Z1859" i="6"/>
  <c r="Z651" i="6"/>
  <c r="Z558" i="6"/>
  <c r="Z1507" i="6"/>
  <c r="Z1324" i="6"/>
  <c r="Z1384" i="6"/>
  <c r="Z361" i="6"/>
  <c r="Z740" i="6"/>
  <c r="Z302" i="6"/>
  <c r="AK2014" i="6"/>
  <c r="AQ2014" i="6" s="1"/>
  <c r="Z2014" i="6"/>
  <c r="Z1808" i="6"/>
  <c r="AK1808" i="6"/>
  <c r="AQ1808" i="6" s="1"/>
  <c r="AK306" i="6"/>
  <c r="AQ306" i="6" s="1"/>
  <c r="Z306" i="6"/>
  <c r="AK455" i="6"/>
  <c r="AQ455" i="6" s="1"/>
  <c r="Z455" i="6"/>
  <c r="Z2000" i="6"/>
  <c r="AK2000" i="6"/>
  <c r="AQ2000" i="6" s="1"/>
  <c r="Z1965" i="6"/>
  <c r="AK1965" i="6"/>
  <c r="AQ1965" i="6" s="1"/>
  <c r="AK749" i="6"/>
  <c r="AQ749" i="6" s="1"/>
  <c r="Z749" i="6"/>
  <c r="AK1261" i="6"/>
  <c r="AQ1261" i="6" s="1"/>
  <c r="Z1261" i="6"/>
  <c r="AK1924" i="6"/>
  <c r="AQ1924" i="6" s="1"/>
  <c r="Z1924" i="6"/>
  <c r="Z1950" i="6"/>
  <c r="AK1950" i="6"/>
  <c r="AQ1950" i="6" s="1"/>
  <c r="AQ1501" i="6"/>
  <c r="AK217" i="6"/>
  <c r="AQ217" i="6" s="1"/>
  <c r="Z217" i="6"/>
  <c r="AK449" i="6"/>
  <c r="AQ449" i="6" s="1"/>
  <c r="Z449" i="6"/>
  <c r="AK330" i="6"/>
  <c r="AQ330" i="6" s="1"/>
  <c r="Z330" i="6"/>
  <c r="AK1511" i="6"/>
  <c r="AQ1511" i="6" s="1"/>
  <c r="Z1511" i="6"/>
  <c r="AK809" i="6"/>
  <c r="AQ809" i="6" s="1"/>
  <c r="Z809" i="6"/>
  <c r="Z1953" i="6"/>
  <c r="AK1953" i="6"/>
  <c r="AQ1953" i="6" s="1"/>
  <c r="AK38" i="6"/>
  <c r="AQ38" i="6" s="1"/>
  <c r="Z38" i="6"/>
  <c r="Z2002" i="6"/>
  <c r="AK2002" i="6"/>
  <c r="AQ2002" i="6" s="1"/>
  <c r="AK1522" i="6"/>
  <c r="AQ1522" i="6" s="1"/>
  <c r="Z1522" i="6"/>
  <c r="AK626" i="6"/>
  <c r="AQ626" i="6" s="1"/>
  <c r="Z626" i="6"/>
  <c r="Z831" i="6"/>
  <c r="AK831" i="6"/>
  <c r="AQ831" i="6" s="1"/>
  <c r="Z1095" i="6"/>
  <c r="AQ1425" i="6"/>
  <c r="Z247" i="6"/>
  <c r="Z148" i="6"/>
  <c r="Z1199" i="6"/>
  <c r="AK1739" i="6"/>
  <c r="AQ1739" i="6" s="1"/>
  <c r="Z1739" i="6"/>
  <c r="AK1936" i="6"/>
  <c r="AQ1936" i="6" s="1"/>
  <c r="Z1936" i="6"/>
  <c r="AK95" i="6"/>
  <c r="AQ95" i="6" s="1"/>
  <c r="Z95" i="6"/>
  <c r="AQ56" i="6"/>
  <c r="AK719" i="6"/>
  <c r="AQ719" i="6" s="1"/>
  <c r="Z719" i="6"/>
  <c r="AQ127" i="6"/>
  <c r="Z1168" i="6"/>
  <c r="Z1862" i="6"/>
  <c r="AQ292" i="6"/>
  <c r="Z1387" i="6"/>
  <c r="AQ43" i="6"/>
  <c r="AQ1188" i="6"/>
  <c r="AQ1624" i="6"/>
  <c r="AQ1613" i="6"/>
  <c r="Z516" i="6"/>
  <c r="AK516" i="6"/>
  <c r="AQ516" i="6" s="1"/>
  <c r="Z230" i="6"/>
  <c r="AK230" i="6"/>
  <c r="AQ230" i="6" s="1"/>
  <c r="AQ1794" i="6"/>
  <c r="Z514" i="6"/>
  <c r="AQ1647" i="6"/>
  <c r="AQ863" i="6"/>
  <c r="AQ1737" i="6"/>
  <c r="AQ1319" i="6"/>
  <c r="AQ777" i="6"/>
  <c r="Z1060" i="6"/>
  <c r="Z985" i="6"/>
  <c r="AQ787" i="6"/>
  <c r="Z1343" i="6"/>
  <c r="Z1634" i="6"/>
  <c r="AQ951" i="6"/>
  <c r="Z1107" i="6"/>
  <c r="Z150" i="6"/>
  <c r="AQ587" i="6"/>
  <c r="AK1571" i="6"/>
  <c r="AQ1571" i="6" s="1"/>
  <c r="Z1571" i="6"/>
  <c r="AK1321" i="6"/>
  <c r="AQ1321" i="6" s="1"/>
  <c r="Z1321" i="6"/>
  <c r="AQ565" i="6"/>
  <c r="AK1545" i="6"/>
  <c r="AQ1545" i="6" s="1"/>
  <c r="Z1545" i="6"/>
  <c r="AK1792" i="6"/>
  <c r="AQ1792" i="6" s="1"/>
  <c r="Z1792" i="6"/>
  <c r="AK663" i="6"/>
  <c r="AQ663" i="6" s="1"/>
  <c r="Z663" i="6"/>
  <c r="AK318" i="6"/>
  <c r="AQ318" i="6" s="1"/>
  <c r="Z318" i="6"/>
  <c r="AK1032" i="6"/>
  <c r="AQ1032" i="6" s="1"/>
  <c r="Z1032" i="6"/>
  <c r="AK140" i="6"/>
  <c r="AQ140" i="6" s="1"/>
  <c r="Z140" i="6"/>
  <c r="AK1700" i="6"/>
  <c r="AQ1700" i="6" s="1"/>
  <c r="Z1700" i="6"/>
  <c r="Z1648" i="6"/>
  <c r="AK1648" i="6"/>
  <c r="AQ1648" i="6" s="1"/>
  <c r="AK1010" i="6"/>
  <c r="AQ1010" i="6" s="1"/>
  <c r="Z1010" i="6"/>
  <c r="AK1034" i="6"/>
  <c r="AQ1034" i="6" s="1"/>
  <c r="Z1034" i="6"/>
  <c r="AQ396" i="6"/>
  <c r="AK1202" i="6"/>
  <c r="AQ1202" i="6" s="1"/>
  <c r="Z1202" i="6"/>
  <c r="AK22" i="6"/>
  <c r="AQ22" i="6" s="1"/>
  <c r="Z22" i="6"/>
  <c r="Z37" i="6"/>
  <c r="Z74" i="6"/>
  <c r="AQ538" i="6"/>
  <c r="Z1639" i="6"/>
  <c r="AQ1650" i="6"/>
  <c r="Z1457" i="6"/>
  <c r="AQ271" i="6"/>
  <c r="Z1318" i="6"/>
  <c r="AQ1904" i="6"/>
  <c r="AQ105" i="6"/>
  <c r="Z142" i="6"/>
  <c r="Z1268" i="6"/>
  <c r="Z1144" i="6"/>
  <c r="Z1190" i="6"/>
  <c r="AQ1437" i="6"/>
  <c r="AK570" i="6"/>
  <c r="AQ570" i="6" s="1"/>
  <c r="Z570" i="6"/>
  <c r="AK960" i="6"/>
  <c r="AQ960" i="6" s="1"/>
  <c r="Z960" i="6"/>
  <c r="AK202" i="6"/>
  <c r="AQ202" i="6" s="1"/>
  <c r="Z202" i="6"/>
  <c r="AK1087" i="6"/>
  <c r="AQ1087" i="6" s="1"/>
  <c r="Z1087" i="6"/>
  <c r="AK1264" i="6"/>
  <c r="AQ1264" i="6" s="1"/>
  <c r="Z1264" i="6"/>
  <c r="AK456" i="6"/>
  <c r="AQ456" i="6" s="1"/>
  <c r="Z456" i="6"/>
  <c r="AK1346" i="6"/>
  <c r="AQ1346" i="6" s="1"/>
  <c r="Z1346" i="6"/>
  <c r="AK1492" i="6"/>
  <c r="AQ1492" i="6" s="1"/>
  <c r="Z1492" i="6"/>
  <c r="AK593" i="6"/>
  <c r="AQ593" i="6" s="1"/>
  <c r="Z593" i="6"/>
  <c r="Z1286" i="6"/>
  <c r="AQ1005" i="6"/>
  <c r="AQ40" i="6"/>
  <c r="AQ1043" i="6"/>
  <c r="AQ608" i="6"/>
  <c r="AK1223" i="6"/>
  <c r="AQ1223" i="6" s="1"/>
  <c r="Z1223" i="6"/>
  <c r="AQ1627" i="6"/>
  <c r="AQ1137" i="6"/>
  <c r="AQ1672" i="6"/>
  <c r="Z187" i="6"/>
  <c r="Z484" i="6"/>
  <c r="Z969" i="6"/>
  <c r="AK1611" i="6"/>
  <c r="AQ1611" i="6" s="1"/>
  <c r="Z1611" i="6"/>
  <c r="AK800" i="6"/>
  <c r="AQ800" i="6" s="1"/>
  <c r="Z800" i="6"/>
  <c r="AK1167" i="6"/>
  <c r="AQ1167" i="6" s="1"/>
  <c r="Z1167" i="6"/>
  <c r="AK1832" i="6"/>
  <c r="AQ1832" i="6" s="1"/>
  <c r="Z1832" i="6"/>
  <c r="AK434" i="6"/>
  <c r="AQ434" i="6" s="1"/>
  <c r="Z434" i="6"/>
  <c r="AK1481" i="6"/>
  <c r="AQ1481" i="6" s="1"/>
  <c r="Z1481" i="6"/>
  <c r="AK1686" i="6"/>
  <c r="AQ1686" i="6" s="1"/>
  <c r="Z1686" i="6"/>
  <c r="AK487" i="6"/>
  <c r="AQ487" i="6" s="1"/>
  <c r="Z487" i="6"/>
  <c r="AK454" i="6"/>
  <c r="AQ454" i="6" s="1"/>
  <c r="Z454" i="6"/>
  <c r="AK523" i="6"/>
  <c r="AQ523" i="6" s="1"/>
  <c r="Z523" i="6"/>
  <c r="AK995" i="6"/>
  <c r="AQ995" i="6" s="1"/>
  <c r="Z995" i="6"/>
  <c r="AK1152" i="6"/>
  <c r="AQ1152" i="6" s="1"/>
  <c r="Z1152" i="6"/>
  <c r="AK51" i="6"/>
  <c r="AQ51" i="6" s="1"/>
  <c r="Z51" i="6"/>
  <c r="Z1942" i="6"/>
  <c r="AK1942" i="6"/>
  <c r="AQ1942" i="6" s="1"/>
  <c r="AK576" i="6"/>
  <c r="AQ576" i="6" s="1"/>
  <c r="Z576" i="6"/>
  <c r="AK312" i="6"/>
  <c r="AQ312" i="6" s="1"/>
  <c r="Z312" i="6"/>
  <c r="AK966" i="6"/>
  <c r="AQ966" i="6" s="1"/>
  <c r="Z966" i="6"/>
  <c r="Z677" i="6"/>
  <c r="AQ708" i="6"/>
  <c r="AQ873" i="6"/>
  <c r="Z902" i="6"/>
  <c r="Z1867" i="6"/>
  <c r="Z1228" i="6"/>
  <c r="AQ607" i="6"/>
  <c r="AQ381" i="6"/>
  <c r="AQ119" i="6"/>
  <c r="AQ379" i="6"/>
  <c r="Z1899" i="6"/>
  <c r="Z994" i="6"/>
  <c r="AQ1378" i="6"/>
  <c r="AQ325" i="6"/>
  <c r="AQ1706" i="6"/>
  <c r="AQ1905" i="6"/>
  <c r="AQ459" i="6"/>
  <c r="Z922" i="6"/>
  <c r="AQ743" i="6"/>
  <c r="Z1364" i="6"/>
  <c r="Z1799" i="6"/>
  <c r="Z25" i="6"/>
  <c r="Z1897" i="6"/>
  <c r="Z581" i="6"/>
  <c r="Z1906" i="6"/>
  <c r="Z69" i="6"/>
  <c r="Z1426" i="6"/>
  <c r="Z1881" i="6"/>
  <c r="Z1182" i="6"/>
  <c r="AQ1070" i="6"/>
  <c r="AQ36" i="6"/>
  <c r="AQ344" i="6"/>
  <c r="AQ1638" i="6"/>
  <c r="AQ1773" i="6"/>
  <c r="AQ213" i="6"/>
  <c r="Z1850" i="6"/>
  <c r="Z604" i="6"/>
  <c r="Z802" i="6"/>
  <c r="Z1393" i="6"/>
  <c r="AQ772" i="6"/>
  <c r="AQ753" i="6"/>
  <c r="AQ527" i="6"/>
  <c r="AQ992" i="6"/>
  <c r="AQ1027" i="6"/>
  <c r="AQ1290" i="6"/>
  <c r="AQ1540" i="6"/>
  <c r="Z681" i="6"/>
  <c r="Z803" i="6"/>
  <c r="Z1621" i="6"/>
  <c r="Z1471" i="6"/>
  <c r="Z556" i="6"/>
  <c r="AQ727" i="6"/>
  <c r="AQ1736" i="6"/>
  <c r="AQ114" i="6"/>
  <c r="AQ316" i="6"/>
  <c r="Z1326" i="6"/>
  <c r="Z1451" i="6"/>
  <c r="Z1555" i="6"/>
  <c r="Z972" i="6"/>
  <c r="Z346" i="6"/>
  <c r="AQ1183" i="6"/>
  <c r="AQ552" i="6"/>
  <c r="AQ1766" i="6"/>
  <c r="AQ981" i="6"/>
  <c r="AQ908" i="6"/>
  <c r="AQ1090" i="6"/>
  <c r="AQ1534" i="6"/>
  <c r="AQ1293" i="6"/>
  <c r="Z1559" i="6"/>
  <c r="AQ216" i="6"/>
  <c r="Z170" i="6"/>
  <c r="AQ1714" i="6"/>
  <c r="Z351" i="6"/>
  <c r="Z467" i="6"/>
  <c r="Z104" i="6"/>
  <c r="AQ397" i="6"/>
  <c r="AQ275" i="6"/>
  <c r="AQ1830" i="6"/>
  <c r="Z1436" i="6"/>
  <c r="AQ1673" i="6"/>
  <c r="Z1525" i="6"/>
  <c r="Z138" i="6"/>
  <c r="Z1064" i="6"/>
  <c r="Z1011" i="6"/>
  <c r="Z546" i="6"/>
  <c r="Z786" i="6"/>
  <c r="Z174" i="6"/>
  <c r="Z1476" i="6"/>
  <c r="Z943" i="6"/>
  <c r="Z1302" i="6"/>
  <c r="Z518" i="6"/>
  <c r="Z327" i="6"/>
  <c r="Z319" i="6"/>
  <c r="Z135" i="6"/>
  <c r="AQ1474" i="6"/>
  <c r="Z1910" i="6"/>
  <c r="Z359" i="6"/>
  <c r="Z226" i="6"/>
  <c r="AQ501" i="6"/>
  <c r="Z944" i="6"/>
  <c r="Z1175" i="6"/>
  <c r="Z195" i="6"/>
  <c r="AQ1804" i="6"/>
  <c r="AQ724" i="6"/>
  <c r="Z1610" i="6"/>
  <c r="AQ246" i="6"/>
  <c r="Z1029" i="6"/>
  <c r="Z1118" i="6"/>
  <c r="Z555" i="6"/>
  <c r="Z1376" i="6"/>
  <c r="Z221" i="6"/>
  <c r="AP2024" i="6"/>
  <c r="F19" i="10"/>
  <c r="F20" i="10" s="1"/>
  <c r="AP2023" i="6"/>
  <c r="AK937" i="6"/>
  <c r="AQ937" i="6" s="1"/>
  <c r="Z937" i="6"/>
  <c r="AK705" i="6"/>
  <c r="AQ705" i="6" s="1"/>
  <c r="Z705" i="6"/>
  <c r="AK611" i="6"/>
  <c r="AQ611" i="6" s="1"/>
  <c r="Z611" i="6"/>
  <c r="AK1382" i="6"/>
  <c r="AQ1382" i="6" s="1"/>
  <c r="Z1382" i="6"/>
  <c r="AK1194" i="6"/>
  <c r="AQ1194" i="6" s="1"/>
  <c r="Z1194" i="6"/>
  <c r="AK372" i="6"/>
  <c r="AQ372" i="6" s="1"/>
  <c r="Z372" i="6"/>
  <c r="AK1352" i="6"/>
  <c r="AQ1352" i="6" s="1"/>
  <c r="Z1352" i="6"/>
  <c r="AK858" i="6"/>
  <c r="AQ858" i="6" s="1"/>
  <c r="Z858" i="6"/>
  <c r="AK279" i="6"/>
  <c r="AQ279" i="6" s="1"/>
  <c r="Z279" i="6"/>
  <c r="AK489" i="6"/>
  <c r="AQ489" i="6" s="1"/>
  <c r="Z489" i="6"/>
  <c r="AK1424" i="6"/>
  <c r="AQ1424" i="6" s="1"/>
  <c r="Z1424" i="6"/>
  <c r="AK267" i="6"/>
  <c r="AQ267" i="6" s="1"/>
  <c r="Z267" i="6"/>
  <c r="AK11" i="6"/>
  <c r="AQ11" i="6" s="1"/>
  <c r="Z11" i="6"/>
  <c r="AK356" i="6"/>
  <c r="AQ356" i="6" s="1"/>
  <c r="Z356" i="6"/>
  <c r="AK907" i="6"/>
  <c r="AQ907" i="6" s="1"/>
  <c r="Z907" i="6"/>
  <c r="AK1418" i="6"/>
  <c r="AQ1418" i="6" s="1"/>
  <c r="Z1418" i="6"/>
  <c r="AK599" i="6"/>
  <c r="AQ599" i="6" s="1"/>
  <c r="Z599" i="6"/>
  <c r="AK1080" i="6"/>
  <c r="AQ1080" i="6" s="1"/>
  <c r="Z1080" i="6"/>
  <c r="AK694" i="6"/>
  <c r="AQ694" i="6" s="1"/>
  <c r="Z694" i="6"/>
  <c r="AK272" i="6"/>
  <c r="AQ272" i="6" s="1"/>
  <c r="Z272" i="6"/>
  <c r="AK529" i="6"/>
  <c r="AQ529" i="6" s="1"/>
  <c r="Z529" i="6"/>
  <c r="AK1266" i="6"/>
  <c r="AQ1266" i="6" s="1"/>
  <c r="Z1266" i="6"/>
  <c r="AK321" i="6"/>
  <c r="AQ321" i="6" s="1"/>
  <c r="Z321" i="6"/>
  <c r="AK199" i="6"/>
  <c r="AQ199" i="6" s="1"/>
  <c r="Z199" i="6"/>
  <c r="AK1809" i="6"/>
  <c r="AQ1809" i="6" s="1"/>
  <c r="Z1809" i="6"/>
  <c r="AK543" i="6"/>
  <c r="AQ543" i="6" s="1"/>
  <c r="Z543" i="6"/>
  <c r="AK957" i="6"/>
  <c r="AQ957" i="6" s="1"/>
  <c r="Z957" i="6"/>
  <c r="AK1676" i="6"/>
  <c r="AQ1676" i="6" s="1"/>
  <c r="Z1676" i="6"/>
  <c r="Z945" i="6"/>
  <c r="AK945" i="6"/>
  <c r="AQ945" i="6" s="1"/>
  <c r="AK932" i="6"/>
  <c r="AQ932" i="6" s="1"/>
  <c r="Z932" i="6"/>
  <c r="Z540" i="6"/>
  <c r="AK540" i="6"/>
  <c r="AQ540" i="6" s="1"/>
  <c r="Z2013" i="6"/>
  <c r="AK2013" i="6"/>
  <c r="AQ2013" i="6" s="1"/>
  <c r="Z2004" i="6"/>
  <c r="AK2004" i="6"/>
  <c r="AQ2004" i="6" s="1"/>
  <c r="Z1075" i="6"/>
  <c r="AK1075" i="6"/>
  <c r="AQ1075" i="6" s="1"/>
  <c r="AK441" i="6"/>
  <c r="AQ441" i="6" s="1"/>
  <c r="Z441" i="6"/>
  <c r="AK1102" i="6"/>
  <c r="AQ1102" i="6" s="1"/>
  <c r="Z1102" i="6"/>
  <c r="AK203" i="6"/>
  <c r="AQ203" i="6" s="1"/>
  <c r="Z203" i="6"/>
  <c r="AK637" i="6"/>
  <c r="AQ637" i="6" s="1"/>
  <c r="Z637" i="6"/>
  <c r="Z699" i="6"/>
  <c r="AK699" i="6"/>
  <c r="AQ699" i="6" s="1"/>
  <c r="Z1459" i="6"/>
  <c r="AK1459" i="6"/>
  <c r="AQ1459" i="6" s="1"/>
  <c r="Z371" i="6"/>
  <c r="AK371" i="6"/>
  <c r="AQ371" i="6" s="1"/>
  <c r="Z674" i="6"/>
  <c r="AK674" i="6"/>
  <c r="AQ674" i="6" s="1"/>
  <c r="AK625" i="6"/>
  <c r="AQ625" i="6" s="1"/>
  <c r="Z625" i="6"/>
  <c r="Z1990" i="6"/>
  <c r="AK1990" i="6"/>
  <c r="AQ1990" i="6" s="1"/>
  <c r="Z1829" i="6"/>
  <c r="AK1829" i="6"/>
  <c r="AQ1829" i="6" s="1"/>
  <c r="Z1947" i="6"/>
  <c r="AK1947" i="6"/>
  <c r="AQ1947" i="6" s="1"/>
  <c r="Z1258" i="6"/>
  <c r="AK1258" i="6"/>
  <c r="AQ1258" i="6" s="1"/>
  <c r="Z1976" i="6"/>
  <c r="AK1976" i="6"/>
  <c r="AQ1976" i="6" s="1"/>
  <c r="Z2017" i="6"/>
  <c r="AK2017" i="6"/>
  <c r="AQ2017" i="6" s="1"/>
  <c r="AK1873" i="6"/>
  <c r="AQ1873" i="6" s="1"/>
  <c r="Z1873" i="6"/>
  <c r="AK1225" i="6"/>
  <c r="AQ1225" i="6" s="1"/>
  <c r="Z1225" i="6"/>
  <c r="Z1943" i="6"/>
  <c r="AK1943" i="6"/>
  <c r="AQ1943" i="6" s="1"/>
  <c r="AK911" i="6"/>
  <c r="AQ911" i="6" s="1"/>
  <c r="Z911" i="6"/>
  <c r="AK1665" i="6"/>
  <c r="AQ1665" i="6" s="1"/>
  <c r="Z1665" i="6"/>
  <c r="AK541" i="6"/>
  <c r="AQ541" i="6" s="1"/>
  <c r="Z541" i="6"/>
  <c r="AK474" i="6"/>
  <c r="AQ474" i="6" s="1"/>
  <c r="Z474" i="6"/>
  <c r="AK711" i="6"/>
  <c r="AQ711" i="6" s="1"/>
  <c r="Z711" i="6"/>
  <c r="AK293" i="6"/>
  <c r="AQ293" i="6" s="1"/>
  <c r="Z293" i="6"/>
  <c r="AK760" i="6"/>
  <c r="AQ760" i="6" s="1"/>
  <c r="Z760" i="6"/>
  <c r="AK1893" i="6"/>
  <c r="AQ1893" i="6" s="1"/>
  <c r="Z1893" i="6"/>
  <c r="AK962" i="6"/>
  <c r="AQ962" i="6" s="1"/>
  <c r="Z962" i="6"/>
  <c r="AK700" i="6"/>
  <c r="AQ700" i="6" s="1"/>
  <c r="Z700" i="6"/>
  <c r="AK1119" i="6"/>
  <c r="AQ1119" i="6" s="1"/>
  <c r="Z1119" i="6"/>
  <c r="AK1861" i="6"/>
  <c r="AQ1861" i="6" s="1"/>
  <c r="Z1861" i="6"/>
  <c r="AK1287" i="6"/>
  <c r="AQ1287" i="6" s="1"/>
  <c r="Z1287" i="6"/>
  <c r="AK1170" i="6"/>
  <c r="AQ1170" i="6" s="1"/>
  <c r="Z1170" i="6"/>
  <c r="AK207" i="6"/>
  <c r="AQ207" i="6" s="1"/>
  <c r="Z207" i="6"/>
  <c r="AK1818" i="6"/>
  <c r="AQ1818" i="6" s="1"/>
  <c r="Z1818" i="6"/>
  <c r="AK1407" i="6"/>
  <c r="AQ1407" i="6" s="1"/>
  <c r="Z1407" i="6"/>
  <c r="AK1448" i="6"/>
  <c r="AQ1448" i="6" s="1"/>
  <c r="Z1448" i="6"/>
  <c r="AK1356" i="6"/>
  <c r="AQ1356" i="6" s="1"/>
  <c r="Z1356" i="6"/>
  <c r="AK1760" i="6"/>
  <c r="AQ1760" i="6" s="1"/>
  <c r="Z1760" i="6"/>
  <c r="AK1703" i="6"/>
  <c r="AQ1703" i="6" s="1"/>
  <c r="Z1703" i="6"/>
  <c r="AK183" i="6"/>
  <c r="AQ183" i="6" s="1"/>
  <c r="Z183" i="6"/>
  <c r="AK948" i="6"/>
  <c r="AQ948" i="6" s="1"/>
  <c r="Z948" i="6"/>
  <c r="AK1284" i="6"/>
  <c r="AQ1284" i="6" s="1"/>
  <c r="Z1284" i="6"/>
  <c r="AK1767" i="6"/>
  <c r="AQ1767" i="6" s="1"/>
  <c r="Z1767" i="6"/>
  <c r="AK252" i="6"/>
  <c r="AQ252" i="6" s="1"/>
  <c r="Z252" i="6"/>
  <c r="AK669" i="6"/>
  <c r="AQ669" i="6" s="1"/>
  <c r="Z669" i="6"/>
  <c r="AK1817" i="6"/>
  <c r="AQ1817" i="6" s="1"/>
  <c r="Z1817" i="6"/>
  <c r="AK675" i="6"/>
  <c r="AQ675" i="6" s="1"/>
  <c r="Z675" i="6"/>
  <c r="AK240" i="6"/>
  <c r="AQ240" i="6" s="1"/>
  <c r="Z240" i="6"/>
  <c r="AK335" i="6"/>
  <c r="AQ335" i="6" s="1"/>
  <c r="Z335" i="6"/>
  <c r="AK1840" i="6"/>
  <c r="AQ1840" i="6" s="1"/>
  <c r="Z1840" i="6"/>
  <c r="AK1587" i="6"/>
  <c r="AQ1587" i="6" s="1"/>
  <c r="Z1587" i="6"/>
  <c r="AK1530" i="6"/>
  <c r="AQ1530" i="6" s="1"/>
  <c r="Z1530" i="6"/>
  <c r="AK190" i="6"/>
  <c r="AQ190" i="6" s="1"/>
  <c r="Z190" i="6"/>
  <c r="AK930" i="6"/>
  <c r="AQ930" i="6" s="1"/>
  <c r="Z930" i="6"/>
  <c r="AK818" i="6"/>
  <c r="AQ818" i="6" s="1"/>
  <c r="Z818" i="6"/>
  <c r="AK791" i="6"/>
  <c r="AQ791" i="6" s="1"/>
  <c r="Z791" i="6"/>
  <c r="AK890" i="6"/>
  <c r="AQ890" i="6" s="1"/>
  <c r="Z890" i="6"/>
  <c r="AK1354" i="6"/>
  <c r="AQ1354" i="6" s="1"/>
  <c r="Z1354" i="6"/>
  <c r="AK61" i="6"/>
  <c r="AQ61" i="6" s="1"/>
  <c r="Z61" i="6"/>
  <c r="AK915" i="6"/>
  <c r="AQ915" i="6" s="1"/>
  <c r="Z915" i="6"/>
  <c r="AK1863" i="6"/>
  <c r="AQ1863" i="6" s="1"/>
  <c r="Z1863" i="6"/>
  <c r="AK367" i="6"/>
  <c r="AQ367" i="6" s="1"/>
  <c r="Z367" i="6"/>
  <c r="AK568" i="6"/>
  <c r="AQ568" i="6" s="1"/>
  <c r="Z568" i="6"/>
  <c r="AK1389" i="6"/>
  <c r="AQ1389" i="6" s="1"/>
  <c r="Z1389" i="6"/>
  <c r="AK1209" i="6"/>
  <c r="AQ1209" i="6" s="1"/>
  <c r="Z1209" i="6"/>
  <c r="AK851" i="6"/>
  <c r="AQ851" i="6" s="1"/>
  <c r="Z851" i="6"/>
  <c r="AK1645" i="6"/>
  <c r="AQ1645" i="6" s="1"/>
  <c r="Z1645" i="6"/>
  <c r="AK1115" i="6"/>
  <c r="AQ1115" i="6" s="1"/>
  <c r="Z1115" i="6"/>
  <c r="AK1561" i="6"/>
  <c r="AQ1561" i="6" s="1"/>
  <c r="Z1561" i="6"/>
  <c r="AK1023" i="6"/>
  <c r="AQ1023" i="6" s="1"/>
  <c r="Z1023" i="6"/>
  <c r="AK200" i="6"/>
  <c r="AQ200" i="6" s="1"/>
  <c r="Z200" i="6"/>
  <c r="AK422" i="6"/>
  <c r="AQ422" i="6" s="1"/>
  <c r="Z422" i="6"/>
  <c r="AK717" i="6"/>
  <c r="AQ717" i="6" s="1"/>
  <c r="Z717" i="6"/>
  <c r="AK1420" i="6"/>
  <c r="AQ1420" i="6" s="1"/>
  <c r="Z1420" i="6"/>
  <c r="AK952" i="6"/>
  <c r="AQ952" i="6" s="1"/>
  <c r="Z952" i="6"/>
  <c r="AK1443" i="6"/>
  <c r="AQ1443" i="6" s="1"/>
  <c r="Z1443" i="6"/>
  <c r="AK237" i="6"/>
  <c r="AQ237" i="6" s="1"/>
  <c r="Z237" i="6"/>
  <c r="AK149" i="6"/>
  <c r="AQ149" i="6" s="1"/>
  <c r="Z149" i="6"/>
  <c r="AK394" i="6"/>
  <c r="AQ394" i="6" s="1"/>
  <c r="Z394" i="6"/>
  <c r="AK1221" i="6"/>
  <c r="AQ1221" i="6" s="1"/>
  <c r="Z1221" i="6"/>
  <c r="AK1322" i="6"/>
  <c r="AQ1322" i="6" s="1"/>
  <c r="Z1322" i="6"/>
  <c r="AK1041" i="6"/>
  <c r="AQ1041" i="6" s="1"/>
  <c r="Z1041" i="6"/>
  <c r="AK811" i="6"/>
  <c r="AQ811" i="6" s="1"/>
  <c r="Z811" i="6"/>
  <c r="AK1416" i="6"/>
  <c r="AQ1416" i="6" s="1"/>
  <c r="Z1416" i="6"/>
  <c r="AK21" i="6"/>
  <c r="AQ21" i="6" s="1"/>
  <c r="Z21" i="6"/>
  <c r="AK942" i="6"/>
  <c r="AQ942" i="6" s="1"/>
  <c r="Z942" i="6"/>
  <c r="AK606" i="6"/>
  <c r="AQ606" i="6" s="1"/>
  <c r="Z606" i="6"/>
  <c r="AK978" i="6"/>
  <c r="AQ978" i="6" s="1"/>
  <c r="Z978" i="6"/>
  <c r="AK502" i="6"/>
  <c r="AQ502" i="6" s="1"/>
  <c r="Z502" i="6"/>
  <c r="AK1890" i="6"/>
  <c r="AQ1890" i="6" s="1"/>
  <c r="Z1890" i="6"/>
  <c r="AK1433" i="6"/>
  <c r="AQ1433" i="6" s="1"/>
  <c r="Z1433" i="6"/>
  <c r="AK1067" i="6"/>
  <c r="AQ1067" i="6" s="1"/>
  <c r="Z1067" i="6"/>
  <c r="AK438" i="6"/>
  <c r="AQ438" i="6" s="1"/>
  <c r="Z438" i="6"/>
  <c r="AK47" i="6"/>
  <c r="AQ47" i="6" s="1"/>
  <c r="Z47" i="6"/>
  <c r="AK1066" i="6"/>
  <c r="AQ1066" i="6" s="1"/>
  <c r="Z1066" i="6"/>
  <c r="AK182" i="6"/>
  <c r="AQ182" i="6" s="1"/>
  <c r="Z182" i="6"/>
  <c r="AK462" i="6"/>
  <c r="AQ462" i="6" s="1"/>
  <c r="Z462" i="6"/>
  <c r="AK999" i="6"/>
  <c r="AQ999" i="6" s="1"/>
  <c r="Z999" i="6"/>
  <c r="AK443" i="6"/>
  <c r="AQ443" i="6" s="1"/>
  <c r="Z443" i="6"/>
  <c r="AK1044" i="6"/>
  <c r="AQ1044" i="6" s="1"/>
  <c r="Z1044" i="6"/>
  <c r="AK871" i="6"/>
  <c r="AQ871" i="6" s="1"/>
  <c r="Z871" i="6"/>
  <c r="AK1495" i="6"/>
  <c r="AQ1495" i="6" s="1"/>
  <c r="Z1495" i="6"/>
  <c r="AK1380" i="6"/>
  <c r="AQ1380" i="6" s="1"/>
  <c r="Z1380" i="6"/>
  <c r="AK841" i="6"/>
  <c r="AQ841" i="6" s="1"/>
  <c r="Z841" i="6"/>
  <c r="AK865" i="6"/>
  <c r="AQ865" i="6" s="1"/>
  <c r="Z865" i="6"/>
  <c r="Z619" i="6"/>
  <c r="AK619" i="6"/>
  <c r="AQ619" i="6" s="1"/>
  <c r="AK166" i="6"/>
  <c r="AQ166" i="6" s="1"/>
  <c r="Z166" i="6"/>
  <c r="Z1977" i="6"/>
  <c r="AK1977" i="6"/>
  <c r="AQ1977" i="6" s="1"/>
  <c r="AK986" i="6"/>
  <c r="AQ986" i="6" s="1"/>
  <c r="Z986" i="6"/>
  <c r="AK139" i="6"/>
  <c r="AQ139" i="6" s="1"/>
  <c r="Z139" i="6"/>
  <c r="AK1446" i="6"/>
  <c r="AQ1446" i="6" s="1"/>
  <c r="Z1446" i="6"/>
  <c r="AK1039" i="6"/>
  <c r="AQ1039" i="6" s="1"/>
  <c r="Z1039" i="6"/>
  <c r="AK1608" i="6"/>
  <c r="AQ1608" i="6" s="1"/>
  <c r="Z1608" i="6"/>
  <c r="AK248" i="6"/>
  <c r="AQ248" i="6" s="1"/>
  <c r="Z248" i="6"/>
  <c r="AK263" i="6"/>
  <c r="AQ263" i="6" s="1"/>
  <c r="Z263" i="6"/>
  <c r="AK792" i="6"/>
  <c r="AQ792" i="6" s="1"/>
  <c r="Z792" i="6"/>
  <c r="AK1497" i="6"/>
  <c r="AQ1497" i="6" s="1"/>
  <c r="Z1497" i="6"/>
  <c r="AK1769" i="6"/>
  <c r="AQ1769" i="6" s="1"/>
  <c r="Z1769" i="6"/>
  <c r="AK696" i="6"/>
  <c r="AQ696" i="6" s="1"/>
  <c r="Z696" i="6"/>
  <c r="AK1480" i="6"/>
  <c r="AQ1480" i="6" s="1"/>
  <c r="Z1480" i="6"/>
  <c r="AK331" i="6"/>
  <c r="AQ331" i="6" s="1"/>
  <c r="Z331" i="6"/>
  <c r="AK901" i="6"/>
  <c r="AQ901" i="6" s="1"/>
  <c r="Z901" i="6"/>
  <c r="AK1265" i="6"/>
  <c r="AQ1265" i="6" s="1"/>
  <c r="Z1265" i="6"/>
  <c r="AK845" i="6"/>
  <c r="AQ845" i="6" s="1"/>
  <c r="Z845" i="6"/>
  <c r="AK1355" i="6"/>
  <c r="AQ1355" i="6" s="1"/>
  <c r="Z1355" i="6"/>
  <c r="AK1197" i="6"/>
  <c r="AQ1197" i="6" s="1"/>
  <c r="Z1197" i="6"/>
  <c r="AK294" i="6"/>
  <c r="AQ294" i="6" s="1"/>
  <c r="Z294" i="6"/>
  <c r="AK621" i="6"/>
  <c r="AQ621" i="6" s="1"/>
  <c r="Z621" i="6"/>
  <c r="AK1470" i="6"/>
  <c r="AQ1470" i="6" s="1"/>
  <c r="Z1470" i="6"/>
  <c r="AK468" i="6"/>
  <c r="AQ468" i="6" s="1"/>
  <c r="Z468" i="6"/>
  <c r="AK24" i="6"/>
  <c r="AQ24" i="6" s="1"/>
  <c r="Z24" i="6"/>
  <c r="AK887" i="6"/>
  <c r="AQ887" i="6" s="1"/>
  <c r="Z887" i="6"/>
  <c r="AK875" i="6"/>
  <c r="AQ875" i="6" s="1"/>
  <c r="Z875" i="6"/>
  <c r="Z1984" i="6"/>
  <c r="AK1984" i="6"/>
  <c r="AQ1984" i="6" s="1"/>
  <c r="AK1276" i="6"/>
  <c r="AQ1276" i="6" s="1"/>
  <c r="Z1276" i="6"/>
  <c r="AK338" i="6"/>
  <c r="AQ338" i="6" s="1"/>
  <c r="Z338" i="6"/>
  <c r="AK1588" i="6"/>
  <c r="AQ1588" i="6" s="1"/>
  <c r="Z1588" i="6"/>
  <c r="AK745" i="6"/>
  <c r="AQ745" i="6" s="1"/>
  <c r="Z745" i="6"/>
  <c r="Z789" i="6"/>
  <c r="AK789" i="6"/>
  <c r="AQ789" i="6" s="1"/>
  <c r="Z754" i="6"/>
  <c r="AK754" i="6"/>
  <c r="AQ754" i="6" s="1"/>
  <c r="AK601" i="6"/>
  <c r="AQ601" i="6" s="1"/>
  <c r="Z601" i="6"/>
  <c r="AK1831" i="6"/>
  <c r="AQ1831" i="6" s="1"/>
  <c r="Z1831" i="6"/>
  <c r="AK1742" i="6"/>
  <c r="AQ1742" i="6" s="1"/>
  <c r="Z1742" i="6"/>
  <c r="AK771" i="6"/>
  <c r="AQ771" i="6" s="1"/>
  <c r="Z771" i="6"/>
  <c r="Z1017" i="6"/>
  <c r="AK214" i="6"/>
  <c r="AQ214" i="6" s="1"/>
  <c r="Z214" i="6"/>
  <c r="AK401" i="6"/>
  <c r="AQ401" i="6" s="1"/>
  <c r="Z401" i="6"/>
  <c r="AK1417" i="6"/>
  <c r="AQ1417" i="6" s="1"/>
  <c r="Z1417" i="6"/>
  <c r="AQ300" i="6"/>
  <c r="AQ1778" i="6"/>
  <c r="AK830" i="6"/>
  <c r="AQ830" i="6" s="1"/>
  <c r="Z830" i="6"/>
  <c r="AK251" i="6"/>
  <c r="AQ251" i="6" s="1"/>
  <c r="Z251" i="6"/>
  <c r="AK748" i="6"/>
  <c r="AQ748" i="6" s="1"/>
  <c r="Z748" i="6"/>
  <c r="AK461" i="6"/>
  <c r="AQ461" i="6" s="1"/>
  <c r="Z461" i="6"/>
  <c r="AK520" i="6"/>
  <c r="AQ520" i="6" s="1"/>
  <c r="Z520" i="6"/>
  <c r="AQ354" i="6"/>
  <c r="AK720" i="6"/>
  <c r="AQ720" i="6" s="1"/>
  <c r="Z720" i="6"/>
  <c r="AK1993" i="6"/>
  <c r="AQ1993" i="6" s="1"/>
  <c r="Z1993" i="6"/>
  <c r="Z2007" i="6"/>
  <c r="AK2007" i="6"/>
  <c r="AQ2007" i="6" s="1"/>
  <c r="AK549" i="6"/>
  <c r="AQ549" i="6" s="1"/>
  <c r="Z549" i="6"/>
  <c r="Z1018" i="6"/>
  <c r="AK1187" i="6"/>
  <c r="AQ1187" i="6" s="1"/>
  <c r="Z1187" i="6"/>
  <c r="AK1052" i="6"/>
  <c r="AQ1052" i="6" s="1"/>
  <c r="Z1052" i="6"/>
  <c r="Z1975" i="6"/>
  <c r="AK1975" i="6"/>
  <c r="AQ1975" i="6" s="1"/>
  <c r="AK34" i="6"/>
  <c r="AQ34" i="6" s="1"/>
  <c r="Z34" i="6"/>
  <c r="AK1753" i="6"/>
  <c r="AQ1753" i="6" s="1"/>
  <c r="Z1753" i="6"/>
  <c r="AK403" i="6"/>
  <c r="AQ403" i="6" s="1"/>
  <c r="Z403" i="6"/>
  <c r="AK1033" i="6"/>
  <c r="AQ1033" i="6" s="1"/>
  <c r="Z1033" i="6"/>
  <c r="AK165" i="6"/>
  <c r="AQ165" i="6" s="1"/>
  <c r="Z165" i="6"/>
  <c r="AK704" i="6"/>
  <c r="AQ704" i="6" s="1"/>
  <c r="Z704" i="6"/>
  <c r="AK324" i="6"/>
  <c r="AQ324" i="6" s="1"/>
  <c r="Z324" i="6"/>
  <c r="AK1224" i="6"/>
  <c r="AQ1224" i="6" s="1"/>
  <c r="Z1224" i="6"/>
  <c r="Z1895" i="6"/>
  <c r="AK1640" i="6"/>
  <c r="AQ1640" i="6" s="1"/>
  <c r="Z1640" i="6"/>
  <c r="AK1748" i="6"/>
  <c r="AQ1748" i="6" s="1"/>
  <c r="Z1748" i="6"/>
  <c r="AK1729" i="6"/>
  <c r="AQ1729" i="6" s="1"/>
  <c r="Z1729" i="6"/>
  <c r="AK781" i="6"/>
  <c r="AQ781" i="6" s="1"/>
  <c r="Z781" i="6"/>
  <c r="AK738" i="6"/>
  <c r="AQ738" i="6" s="1"/>
  <c r="Z738" i="6"/>
  <c r="AK557" i="6"/>
  <c r="AQ557" i="6" s="1"/>
  <c r="Z557" i="6"/>
  <c r="AK176" i="6"/>
  <c r="AQ176" i="6" s="1"/>
  <c r="Z176" i="6"/>
  <c r="AK121" i="6"/>
  <c r="AQ121" i="6" s="1"/>
  <c r="Z121" i="6"/>
  <c r="AK1837" i="6"/>
  <c r="AQ1837" i="6" s="1"/>
  <c r="Z1837" i="6"/>
  <c r="AK670" i="6"/>
  <c r="AQ670" i="6" s="1"/>
  <c r="Z670" i="6"/>
  <c r="AK73" i="6"/>
  <c r="AQ73" i="6" s="1"/>
  <c r="Z73" i="6"/>
  <c r="AK979" i="6"/>
  <c r="AQ979" i="6" s="1"/>
  <c r="Z979" i="6"/>
  <c r="AK314" i="6"/>
  <c r="AQ314" i="6" s="1"/>
  <c r="Z314" i="6"/>
  <c r="AK790" i="6"/>
  <c r="AQ790" i="6" s="1"/>
  <c r="Z790" i="6"/>
  <c r="AK784" i="6"/>
  <c r="AQ784" i="6" s="1"/>
  <c r="Z784" i="6"/>
  <c r="AK141" i="6"/>
  <c r="AQ141" i="6" s="1"/>
  <c r="Z141" i="6"/>
  <c r="Z1951" i="6"/>
  <c r="AK1951" i="6"/>
  <c r="AQ1951" i="6" s="1"/>
  <c r="AK702" i="6"/>
  <c r="AQ702" i="6" s="1"/>
  <c r="Z702" i="6"/>
  <c r="AK927" i="6"/>
  <c r="AQ927" i="6" s="1"/>
  <c r="Z927" i="6"/>
  <c r="AK1670" i="6"/>
  <c r="AQ1670" i="6" s="1"/>
  <c r="Z1670" i="6"/>
  <c r="AK1113" i="6"/>
  <c r="AQ1113" i="6" s="1"/>
  <c r="Z1113" i="6"/>
  <c r="AK721" i="6"/>
  <c r="AQ721" i="6" s="1"/>
  <c r="Z721" i="6"/>
  <c r="AK1303" i="6"/>
  <c r="AQ1303" i="6" s="1"/>
  <c r="Z1303" i="6"/>
  <c r="AK59" i="6"/>
  <c r="AQ59" i="6" s="1"/>
  <c r="Z59" i="6"/>
  <c r="AK761" i="6"/>
  <c r="AQ761" i="6" s="1"/>
  <c r="Z761" i="6"/>
  <c r="AK276" i="6"/>
  <c r="AQ276" i="6" s="1"/>
  <c r="Z276" i="6"/>
  <c r="AK13" i="6"/>
  <c r="AQ13" i="6" s="1"/>
  <c r="Z13" i="6"/>
  <c r="AK684" i="6"/>
  <c r="AQ684" i="6" s="1"/>
  <c r="Z684" i="6"/>
  <c r="AQ1631" i="6"/>
  <c r="AQ29" i="6"/>
  <c r="AQ1076" i="6"/>
  <c r="AQ512" i="6"/>
  <c r="Z1800" i="6"/>
  <c r="Z1002" i="6"/>
  <c r="Z1552" i="6"/>
  <c r="AQ1074" i="6"/>
  <c r="AQ924" i="6"/>
  <c r="Z1257" i="6"/>
  <c r="AQ950" i="6"/>
  <c r="AQ1549" i="6"/>
  <c r="Z1844" i="6"/>
  <c r="Z795" i="6"/>
  <c r="AQ1721" i="6"/>
  <c r="AQ1771" i="6"/>
  <c r="Z638" i="6"/>
  <c r="AQ1518" i="6"/>
  <c r="AQ124" i="6"/>
  <c r="AQ1217" i="6"/>
  <c r="Z1101" i="6"/>
  <c r="AK280" i="6"/>
  <c r="AQ280" i="6" s="1"/>
  <c r="Z280" i="6"/>
  <c r="AK916" i="6"/>
  <c r="AQ916" i="6" s="1"/>
  <c r="Z916" i="6"/>
  <c r="AQ433" i="6"/>
  <c r="Z741" i="6"/>
  <c r="AQ1404" i="6"/>
  <c r="AK1482" i="6"/>
  <c r="AQ1482" i="6" s="1"/>
  <c r="Z1482" i="6"/>
  <c r="AK342" i="6"/>
  <c r="AQ342" i="6" s="1"/>
  <c r="Z342" i="6"/>
  <c r="AK57" i="6"/>
  <c r="AQ57" i="6" s="1"/>
  <c r="Z57" i="6"/>
  <c r="AK550" i="6"/>
  <c r="AQ550" i="6" s="1"/>
  <c r="Z550" i="6"/>
  <c r="AK1131" i="6"/>
  <c r="AQ1131" i="6" s="1"/>
  <c r="Z1131" i="6"/>
  <c r="AK820" i="6"/>
  <c r="AQ820" i="6" s="1"/>
  <c r="Z820" i="6"/>
  <c r="AK993" i="6"/>
  <c r="AQ993" i="6" s="1"/>
  <c r="Z993" i="6"/>
  <c r="AK662" i="6"/>
  <c r="AQ662" i="6" s="1"/>
  <c r="Z662" i="6"/>
  <c r="AK320" i="6"/>
  <c r="AQ320" i="6" s="1"/>
  <c r="Z320" i="6"/>
  <c r="AK788" i="6"/>
  <c r="AQ788" i="6" s="1"/>
  <c r="Z788" i="6"/>
  <c r="AK567" i="6"/>
  <c r="AQ567" i="6" s="1"/>
  <c r="Z567" i="6"/>
  <c r="AQ1025" i="6"/>
  <c r="AQ70" i="6"/>
  <c r="AK1430" i="6"/>
  <c r="AQ1430" i="6" s="1"/>
  <c r="Z1430" i="6"/>
  <c r="AK1239" i="6"/>
  <c r="AQ1239" i="6" s="1"/>
  <c r="Z1239" i="6"/>
  <c r="AK1801" i="6"/>
  <c r="AQ1801" i="6" s="1"/>
  <c r="Z1801" i="6"/>
  <c r="AK1691" i="6"/>
  <c r="AQ1691" i="6" s="1"/>
  <c r="Z1691" i="6"/>
  <c r="AK867" i="6"/>
  <c r="AQ867" i="6" s="1"/>
  <c r="Z867" i="6"/>
  <c r="AK1233" i="6"/>
  <c r="AQ1233" i="6" s="1"/>
  <c r="Z1233" i="6"/>
  <c r="AK889" i="6"/>
  <c r="AQ889" i="6" s="1"/>
  <c r="Z889" i="6"/>
  <c r="AK1693" i="6"/>
  <c r="AQ1693" i="6" s="1"/>
  <c r="Z1693" i="6"/>
  <c r="AK991" i="6"/>
  <c r="AQ991" i="6" s="1"/>
  <c r="Z991" i="6"/>
  <c r="AK826" i="6"/>
  <c r="AQ826" i="6" s="1"/>
  <c r="Z826" i="6"/>
  <c r="AK1789" i="6"/>
  <c r="AQ1789" i="6" s="1"/>
  <c r="Z1789" i="6"/>
  <c r="AK1869" i="6"/>
  <c r="AQ1869" i="6" s="1"/>
  <c r="Z1869" i="6"/>
  <c r="AK1583" i="6"/>
  <c r="AQ1583" i="6" s="1"/>
  <c r="Z1583" i="6"/>
  <c r="AK481" i="6"/>
  <c r="AQ481" i="6" s="1"/>
  <c r="Z481" i="6"/>
  <c r="AK1493" i="6"/>
  <c r="AQ1493" i="6" s="1"/>
  <c r="Z1493" i="6"/>
  <c r="AK350" i="6"/>
  <c r="AQ350" i="6" s="1"/>
  <c r="Z350" i="6"/>
  <c r="AK204" i="6"/>
  <c r="AQ204" i="6" s="1"/>
  <c r="Z204" i="6"/>
  <c r="AK1058" i="6"/>
  <c r="AQ1058" i="6" s="1"/>
  <c r="Z1058" i="6"/>
  <c r="AK988" i="6"/>
  <c r="AQ988" i="6" s="1"/>
  <c r="Z988" i="6"/>
  <c r="AK812" i="6"/>
  <c r="AQ812" i="6" s="1"/>
  <c r="Z812" i="6"/>
  <c r="AK1761" i="6"/>
  <c r="AQ1761" i="6" s="1"/>
  <c r="Z1761" i="6"/>
  <c r="AK590" i="6"/>
  <c r="AQ590" i="6" s="1"/>
  <c r="Z590" i="6"/>
  <c r="AQ450" i="6"/>
  <c r="AQ643" i="6"/>
  <c r="AK1819" i="6"/>
  <c r="AQ1819" i="6" s="1"/>
  <c r="Z1819" i="6"/>
  <c r="AK1738" i="6"/>
  <c r="AQ1738" i="6" s="1"/>
  <c r="Z1738" i="6"/>
  <c r="AK1379" i="6"/>
  <c r="AQ1379" i="6" s="1"/>
  <c r="Z1379" i="6"/>
  <c r="AK273" i="6"/>
  <c r="AQ273" i="6" s="1"/>
  <c r="Z273" i="6"/>
  <c r="AK862" i="6"/>
  <c r="AQ862" i="6" s="1"/>
  <c r="Z862" i="6"/>
  <c r="AK906" i="6"/>
  <c r="AQ906" i="6" s="1"/>
  <c r="Z906" i="6"/>
  <c r="AK757" i="6"/>
  <c r="AQ757" i="6" s="1"/>
  <c r="Z757" i="6"/>
  <c r="AK1227" i="6"/>
  <c r="AQ1227" i="6" s="1"/>
  <c r="Z1227" i="6"/>
  <c r="AK572" i="6"/>
  <c r="AQ572" i="6" s="1"/>
  <c r="Z572" i="6"/>
  <c r="AK1797" i="6"/>
  <c r="AQ1797" i="6" s="1"/>
  <c r="Z1797" i="6"/>
  <c r="AQ225" i="6"/>
  <c r="AK843" i="6"/>
  <c r="AQ843" i="6" s="1"/>
  <c r="Z843" i="6"/>
  <c r="AK680" i="6"/>
  <c r="AQ680" i="6" s="1"/>
  <c r="Z680" i="6"/>
  <c r="AK1780" i="6"/>
  <c r="AQ1780" i="6" s="1"/>
  <c r="Z1780" i="6"/>
  <c r="AK445" i="6"/>
  <c r="AQ445" i="6" s="1"/>
  <c r="Z445" i="6"/>
  <c r="AK1562" i="6"/>
  <c r="AQ1562" i="6" s="1"/>
  <c r="Z1562" i="6"/>
  <c r="AK1453" i="6"/>
  <c r="AQ1453" i="6" s="1"/>
  <c r="Z1453" i="6"/>
  <c r="AK1292" i="6"/>
  <c r="AQ1292" i="6" s="1"/>
  <c r="Z1292" i="6"/>
  <c r="Z373" i="6"/>
  <c r="AK373" i="6"/>
  <c r="AQ373" i="6" s="1"/>
  <c r="Z1994" i="6"/>
  <c r="AK1994" i="6"/>
  <c r="AQ1994" i="6" s="1"/>
  <c r="AK81" i="6"/>
  <c r="AQ81" i="6" s="1"/>
  <c r="Z81" i="6"/>
  <c r="AK804" i="6"/>
  <c r="AQ804" i="6" s="1"/>
  <c r="Z804" i="6"/>
  <c r="AK1560" i="6"/>
  <c r="AQ1560" i="6" s="1"/>
  <c r="Z1560" i="6"/>
  <c r="Z1939" i="6"/>
  <c r="AK1939" i="6"/>
  <c r="AQ1939" i="6" s="1"/>
  <c r="Z1710" i="6"/>
  <c r="AK1710" i="6"/>
  <c r="AQ1710" i="6" s="1"/>
  <c r="AK885" i="6"/>
  <c r="AQ885" i="6" s="1"/>
  <c r="Z885" i="6"/>
  <c r="AK1615" i="6"/>
  <c r="AQ1615" i="6" s="1"/>
  <c r="Z1615" i="6"/>
  <c r="AK824" i="6"/>
  <c r="AQ824" i="6" s="1"/>
  <c r="Z824" i="6"/>
  <c r="Z1465" i="6"/>
  <c r="AK1465" i="6"/>
  <c r="AQ1465" i="6" s="1"/>
  <c r="AK1184" i="6"/>
  <c r="AQ1184" i="6" s="1"/>
  <c r="Z1184" i="6"/>
  <c r="AK1111" i="6"/>
  <c r="AQ1111" i="6" s="1"/>
  <c r="Z1111" i="6"/>
  <c r="Z1234" i="6"/>
  <c r="AK1234" i="6"/>
  <c r="AQ1234" i="6" s="1"/>
  <c r="Z623" i="6"/>
  <c r="AK623" i="6"/>
  <c r="AQ623" i="6" s="1"/>
  <c r="Z1403" i="6"/>
  <c r="AQ1782" i="6"/>
  <c r="AQ91" i="6"/>
  <c r="AQ66" i="6"/>
  <c r="Z1834" i="6"/>
  <c r="AK1834" i="6"/>
  <c r="AQ1834" i="6" s="1"/>
  <c r="AQ1201" i="6"/>
  <c r="AQ1171" i="6"/>
  <c r="Z751" i="6"/>
  <c r="Z1581" i="6"/>
  <c r="Z578" i="6"/>
  <c r="Z912" i="6"/>
  <c r="Z1898" i="6"/>
  <c r="Z1751" i="6"/>
  <c r="Z1172" i="6"/>
  <c r="AQ1051" i="6"/>
  <c r="AK947" i="6"/>
  <c r="AQ947" i="6" s="1"/>
  <c r="Z947" i="6"/>
  <c r="AK773" i="6"/>
  <c r="AQ773" i="6" s="1"/>
  <c r="Z773" i="6"/>
  <c r="AK1900" i="6"/>
  <c r="AQ1900" i="6" s="1"/>
  <c r="Z1900" i="6"/>
  <c r="Z1687" i="6"/>
  <c r="AK1687" i="6"/>
  <c r="AQ1687" i="6" s="1"/>
  <c r="AK1713" i="6"/>
  <c r="AQ1713" i="6" s="1"/>
  <c r="Z1713" i="6"/>
  <c r="AK718" i="6"/>
  <c r="AQ718" i="6" s="1"/>
  <c r="Z718" i="6"/>
  <c r="AK1622" i="6"/>
  <c r="AQ1622" i="6" s="1"/>
  <c r="Z1622" i="6"/>
  <c r="AQ1096" i="6"/>
  <c r="AK432" i="6"/>
  <c r="AQ432" i="6" s="1"/>
  <c r="Z432" i="6"/>
  <c r="Z1941" i="6"/>
  <c r="AK1941" i="6"/>
  <c r="AQ1941" i="6" s="1"/>
  <c r="AK374" i="6"/>
  <c r="AQ374" i="6" s="1"/>
  <c r="Z374" i="6"/>
  <c r="AK695" i="6"/>
  <c r="AQ695" i="6" s="1"/>
  <c r="Z695" i="6"/>
  <c r="AK68" i="6"/>
  <c r="AQ68" i="6" s="1"/>
  <c r="Z68" i="6"/>
  <c r="AK821" i="6"/>
  <c r="AQ821" i="6" s="1"/>
  <c r="Z821" i="6"/>
  <c r="AK1295" i="6"/>
  <c r="AQ1295" i="6" s="1"/>
  <c r="Z1295" i="6"/>
  <c r="AQ838" i="6"/>
  <c r="AQ1745" i="6"/>
  <c r="Z1369" i="6"/>
  <c r="AK1369" i="6"/>
  <c r="AQ1369" i="6" s="1"/>
  <c r="Z118" i="6"/>
  <c r="AK118" i="6"/>
  <c r="AQ118" i="6" s="1"/>
  <c r="AQ355" i="6"/>
  <c r="AK1708" i="6"/>
  <c r="AQ1708" i="6" s="1"/>
  <c r="Z1708" i="6"/>
  <c r="Z1961" i="6"/>
  <c r="AK1961" i="6"/>
  <c r="AQ1961" i="6" s="1"/>
  <c r="AQ229" i="6"/>
  <c r="AK1569" i="6"/>
  <c r="AQ1569" i="6" s="1"/>
  <c r="Z1569" i="6"/>
  <c r="AQ1715" i="6"/>
  <c r="AK893" i="6"/>
  <c r="AQ893" i="6" s="1"/>
  <c r="Z893" i="6"/>
  <c r="AQ1822" i="6"/>
  <c r="AK253" i="6"/>
  <c r="AQ253" i="6" s="1"/>
  <c r="Z253" i="6"/>
  <c r="AQ688" i="6"/>
  <c r="Z955" i="6"/>
  <c r="AQ1803" i="6"/>
  <c r="Z1155" i="6"/>
  <c r="Z1429" i="6"/>
  <c r="AK1429" i="6"/>
  <c r="AQ1429" i="6" s="1"/>
  <c r="Z1996" i="6"/>
  <c r="AK1996" i="6"/>
  <c r="AQ1996" i="6" s="1"/>
  <c r="Z1370" i="6"/>
  <c r="AK1370" i="6"/>
  <c r="AQ1370" i="6" s="1"/>
  <c r="AK483" i="6"/>
  <c r="AQ483" i="6" s="1"/>
  <c r="Z483" i="6"/>
  <c r="AK1720" i="6"/>
  <c r="AQ1720" i="6" s="1"/>
  <c r="Z1720" i="6"/>
  <c r="AK1271" i="6"/>
  <c r="AQ1271" i="6" s="1"/>
  <c r="Z1271" i="6"/>
  <c r="AK1109" i="6"/>
  <c r="AQ1109" i="6" s="1"/>
  <c r="Z1109" i="6"/>
  <c r="AK1784" i="6"/>
  <c r="AQ1784" i="6" s="1"/>
  <c r="Z1784" i="6"/>
  <c r="AK1278" i="6"/>
  <c r="AQ1278" i="6" s="1"/>
  <c r="Z1278" i="6"/>
  <c r="AK406" i="6"/>
  <c r="AQ406" i="6" s="1"/>
  <c r="Z406" i="6"/>
  <c r="AK1494" i="6"/>
  <c r="AQ1494" i="6" s="1"/>
  <c r="Z1494" i="6"/>
  <c r="AK412" i="6"/>
  <c r="AQ412" i="6" s="1"/>
  <c r="Z412" i="6"/>
  <c r="AK1373" i="6"/>
  <c r="AQ1373" i="6" s="1"/>
  <c r="Z1373" i="6"/>
  <c r="AK1663" i="6"/>
  <c r="AQ1663" i="6" s="1"/>
  <c r="Z1663" i="6"/>
  <c r="AK1374" i="6"/>
  <c r="AQ1374" i="6" s="1"/>
  <c r="Z1374" i="6"/>
  <c r="AQ46" i="6"/>
  <c r="Z1368" i="6"/>
  <c r="Z1880" i="6"/>
  <c r="AK339" i="6"/>
  <c r="AQ339" i="6" s="1"/>
  <c r="Z339" i="6"/>
  <c r="Z161" i="6"/>
  <c r="AQ1161" i="6"/>
  <c r="AQ206" i="6"/>
  <c r="AK1635" i="6"/>
  <c r="AQ1635" i="6" s="1"/>
  <c r="Z1635" i="6"/>
  <c r="AK1148" i="6"/>
  <c r="AQ1148" i="6" s="1"/>
  <c r="Z1148" i="6"/>
  <c r="AK391" i="6"/>
  <c r="AQ391" i="6" s="1"/>
  <c r="Z391" i="6"/>
  <c r="AK758" i="6"/>
  <c r="AQ758" i="6" s="1"/>
  <c r="Z758" i="6"/>
  <c r="AK1826" i="6"/>
  <c r="AQ1826" i="6" s="1"/>
  <c r="Z1826" i="6"/>
  <c r="AK1526" i="6"/>
  <c r="AQ1526" i="6" s="1"/>
  <c r="Z1526" i="6"/>
  <c r="AK1383" i="6"/>
  <c r="AQ1383" i="6" s="1"/>
  <c r="Z1383" i="6"/>
  <c r="AK723" i="6"/>
  <c r="AQ723" i="6" s="1"/>
  <c r="Z723" i="6"/>
  <c r="AK1601" i="6"/>
  <c r="AQ1601" i="6" s="1"/>
  <c r="Z1601" i="6"/>
  <c r="AQ218" i="6"/>
  <c r="AQ524" i="6"/>
  <c r="AK1140" i="6"/>
  <c r="AQ1140" i="6" s="1"/>
  <c r="Z1140" i="6"/>
  <c r="AK76" i="6"/>
  <c r="AQ76" i="6" s="1"/>
  <c r="Z76" i="6"/>
  <c r="AK1848" i="6"/>
  <c r="AQ1848" i="6" s="1"/>
  <c r="Z1848" i="6"/>
  <c r="Z1210" i="6"/>
  <c r="AQ548" i="6"/>
  <c r="Z1786" i="6"/>
  <c r="Z1079" i="6"/>
  <c r="AQ1659" i="6"/>
  <c r="AQ1263" i="6"/>
  <c r="AK1211" i="6"/>
  <c r="AQ1211" i="6" s="1"/>
  <c r="Z1211" i="6"/>
  <c r="AK427" i="6"/>
  <c r="AQ427" i="6" s="1"/>
  <c r="Z427" i="6"/>
  <c r="AK1329" i="6"/>
  <c r="AQ1329" i="6" s="1"/>
  <c r="Z1329" i="6"/>
  <c r="AK881" i="6"/>
  <c r="AQ881" i="6" s="1"/>
  <c r="Z881" i="6"/>
  <c r="AK414" i="6"/>
  <c r="AQ414" i="6" s="1"/>
  <c r="Z414" i="6"/>
  <c r="AK513" i="6"/>
  <c r="AQ513" i="6" s="1"/>
  <c r="Z513" i="6"/>
  <c r="AK1754" i="6"/>
  <c r="AQ1754" i="6" s="1"/>
  <c r="Z1754" i="6"/>
  <c r="AK1388" i="6"/>
  <c r="AQ1388" i="6" s="1"/>
  <c r="Z1388" i="6"/>
  <c r="AK563" i="6"/>
  <c r="AQ563" i="6" s="1"/>
  <c r="Z563" i="6"/>
  <c r="AK383" i="6"/>
  <c r="AQ383" i="6" s="1"/>
  <c r="Z383" i="6"/>
  <c r="AK235" i="6"/>
  <c r="AQ235" i="6" s="1"/>
  <c r="Z235" i="6"/>
  <c r="AK1237" i="6"/>
  <c r="AQ1237" i="6" s="1"/>
  <c r="Z1237" i="6"/>
  <c r="AK146" i="6"/>
  <c r="AQ146" i="6" s="1"/>
  <c r="Z146" i="6"/>
  <c r="AK1607" i="6"/>
  <c r="AQ1607" i="6" s="1"/>
  <c r="Z1607" i="6"/>
  <c r="AK589" i="6"/>
  <c r="AQ589" i="6" s="1"/>
  <c r="Z589" i="6"/>
  <c r="AK71" i="6"/>
  <c r="AQ71" i="6" s="1"/>
  <c r="Z71" i="6"/>
  <c r="AK1289" i="6"/>
  <c r="AQ1289" i="6" s="1"/>
  <c r="Z1289" i="6"/>
  <c r="AK1681" i="6"/>
  <c r="AQ1681" i="6" s="1"/>
  <c r="Z1681" i="6"/>
  <c r="AK1847" i="6"/>
  <c r="AQ1847" i="6" s="1"/>
  <c r="Z1847" i="6"/>
  <c r="AK1208" i="6"/>
  <c r="AQ1208" i="6" s="1"/>
  <c r="Z1208" i="6"/>
  <c r="AK410" i="6"/>
  <c r="AQ410" i="6" s="1"/>
  <c r="Z410" i="6"/>
  <c r="AK101" i="6"/>
  <c r="AQ101" i="6" s="1"/>
  <c r="Z101" i="6"/>
  <c r="AK426" i="6"/>
  <c r="AQ426" i="6" s="1"/>
  <c r="Z426" i="6"/>
  <c r="AK1570" i="6"/>
  <c r="AQ1570" i="6" s="1"/>
  <c r="Z1570" i="6"/>
  <c r="AK1575" i="6"/>
  <c r="AQ1575" i="6" s="1"/>
  <c r="Z1575" i="6"/>
  <c r="AK1568" i="6"/>
  <c r="AQ1568" i="6" s="1"/>
  <c r="Z1568" i="6"/>
  <c r="AK896" i="6"/>
  <c r="AQ896" i="6" s="1"/>
  <c r="Z896" i="6"/>
  <c r="AK1544" i="6"/>
  <c r="AQ1544" i="6" s="1"/>
  <c r="Z1544" i="6"/>
  <c r="AK493" i="6"/>
  <c r="AQ493" i="6" s="1"/>
  <c r="Z493" i="6"/>
  <c r="AK419" i="6"/>
  <c r="AQ419" i="6" s="1"/>
  <c r="Z419" i="6"/>
  <c r="AK783" i="6"/>
  <c r="AQ783" i="6" s="1"/>
  <c r="Z783" i="6"/>
  <c r="AK152" i="6"/>
  <c r="AQ152" i="6" s="1"/>
  <c r="Z152" i="6"/>
  <c r="AK136" i="6"/>
  <c r="AQ136" i="6" s="1"/>
  <c r="Z136" i="6"/>
  <c r="AK209" i="6"/>
  <c r="AQ209" i="6" s="1"/>
  <c r="Z209" i="6"/>
  <c r="AK1787" i="6"/>
  <c r="AQ1787" i="6" s="1"/>
  <c r="Z1787" i="6"/>
  <c r="AK424" i="6"/>
  <c r="AQ424" i="6" s="1"/>
  <c r="Z424" i="6"/>
  <c r="AK808" i="6"/>
  <c r="AQ808" i="6" s="1"/>
  <c r="Z808" i="6"/>
  <c r="AK1508" i="6"/>
  <c r="AQ1508" i="6" s="1"/>
  <c r="Z1508" i="6"/>
  <c r="AK45" i="6"/>
  <c r="AQ45" i="6" s="1"/>
  <c r="Z45" i="6"/>
  <c r="AK1680" i="6"/>
  <c r="AQ1680" i="6" s="1"/>
  <c r="Z1680" i="6"/>
  <c r="AK1679" i="6"/>
  <c r="AQ1679" i="6" s="1"/>
  <c r="Z1679" i="6"/>
  <c r="AK1513" i="6"/>
  <c r="AQ1513" i="6" s="1"/>
  <c r="Z1513" i="6"/>
  <c r="AK313" i="6"/>
  <c r="AQ313" i="6" s="1"/>
  <c r="Z313" i="6"/>
  <c r="AK971" i="6"/>
  <c r="AQ971" i="6" s="1"/>
  <c r="Z971" i="6"/>
  <c r="AK1372" i="6"/>
  <c r="AQ1372" i="6" s="1"/>
  <c r="Z1372" i="6"/>
  <c r="AK1283" i="6"/>
  <c r="AQ1283" i="6" s="1"/>
  <c r="Z1283" i="6"/>
  <c r="AK399" i="6"/>
  <c r="AQ399" i="6" s="1"/>
  <c r="Z399" i="6"/>
  <c r="AK1750" i="6"/>
  <c r="AQ1750" i="6" s="1"/>
  <c r="Z1750" i="6"/>
  <c r="AK983" i="6"/>
  <c r="AQ983" i="6" s="1"/>
  <c r="Z983" i="6"/>
  <c r="AK756" i="6"/>
  <c r="AQ756" i="6" s="1"/>
  <c r="Z756" i="6"/>
  <c r="AK1331" i="6"/>
  <c r="AQ1331" i="6" s="1"/>
  <c r="Z1331" i="6"/>
  <c r="AK533" i="6"/>
  <c r="AQ533" i="6" s="1"/>
  <c r="Z533" i="6"/>
  <c r="AK1270" i="6"/>
  <c r="AQ1270" i="6" s="1"/>
  <c r="Z1270" i="6"/>
  <c r="AK188" i="6"/>
  <c r="AQ188" i="6" s="1"/>
  <c r="Z188" i="6"/>
  <c r="AK1036" i="6"/>
  <c r="AQ1036" i="6" s="1"/>
  <c r="Z1036" i="6"/>
  <c r="AK471" i="6"/>
  <c r="AQ471" i="6" s="1"/>
  <c r="Z471" i="6"/>
  <c r="AK829" i="6"/>
  <c r="AQ829" i="6" s="1"/>
  <c r="Z829" i="6"/>
  <c r="AK1806" i="6"/>
  <c r="AQ1806" i="6" s="1"/>
  <c r="Z1806" i="6"/>
  <c r="AK1135" i="6"/>
  <c r="AQ1135" i="6" s="1"/>
  <c r="Z1135" i="6"/>
  <c r="AK785" i="6"/>
  <c r="AQ785" i="6" s="1"/>
  <c r="Z785" i="6"/>
  <c r="AK1004" i="6"/>
  <c r="AQ1004" i="6" s="1"/>
  <c r="Z1004" i="6"/>
  <c r="AK1139" i="6"/>
  <c r="AQ1139" i="6" s="1"/>
  <c r="Z1139" i="6"/>
  <c r="AK1218" i="6"/>
  <c r="AQ1218" i="6" s="1"/>
  <c r="Z1218" i="6"/>
  <c r="Z1366" i="6"/>
  <c r="AK1366" i="6"/>
  <c r="AQ1366" i="6" s="1"/>
  <c r="AK23" i="6"/>
  <c r="AQ23" i="6" s="1"/>
  <c r="Z23" i="6"/>
  <c r="AK31" i="6"/>
  <c r="AQ31" i="6" s="1"/>
  <c r="Z31" i="6"/>
  <c r="AK1215" i="6"/>
  <c r="AQ1215" i="6" s="1"/>
  <c r="Z1215" i="6"/>
  <c r="AK1054" i="6"/>
  <c r="AQ1054" i="6" s="1"/>
  <c r="Z1054" i="6"/>
  <c r="AK554" i="6"/>
  <c r="AQ554" i="6" s="1"/>
  <c r="Z554" i="6"/>
  <c r="AK583" i="6"/>
  <c r="AQ583" i="6" s="1"/>
  <c r="Z583" i="6"/>
  <c r="AK232" i="6"/>
  <c r="AQ232" i="6" s="1"/>
  <c r="Z232" i="6"/>
  <c r="AK353" i="6"/>
  <c r="AQ353" i="6" s="1"/>
  <c r="Z353" i="6"/>
  <c r="AK798" i="6"/>
  <c r="AQ798" i="6" s="1"/>
  <c r="Z798" i="6"/>
  <c r="AK713" i="6"/>
  <c r="AQ713" i="6" s="1"/>
  <c r="Z713" i="6"/>
  <c r="AK1375" i="6"/>
  <c r="AQ1375" i="6" s="1"/>
  <c r="Z1375" i="6"/>
  <c r="AK1835" i="6"/>
  <c r="AQ1835" i="6" s="1"/>
  <c r="Z1835" i="6"/>
  <c r="AK1241" i="6"/>
  <c r="AQ1241" i="6" s="1"/>
  <c r="Z1241" i="6"/>
  <c r="AK1763" i="6"/>
  <c r="AQ1763" i="6" s="1"/>
  <c r="Z1763" i="6"/>
  <c r="AK531" i="6"/>
  <c r="AQ531" i="6" s="1"/>
  <c r="Z531" i="6"/>
  <c r="AK1828" i="6"/>
  <c r="AQ1828" i="6" s="1"/>
  <c r="Z1828" i="6"/>
  <c r="AK137" i="6"/>
  <c r="AQ137" i="6" s="1"/>
  <c r="Z137" i="6"/>
  <c r="AK710" i="6"/>
  <c r="AQ710" i="6" s="1"/>
  <c r="Z710" i="6"/>
  <c r="AK909" i="6"/>
  <c r="AQ909" i="6" s="1"/>
  <c r="Z909" i="6"/>
  <c r="AK970" i="6"/>
  <c r="AQ970" i="6" s="1"/>
  <c r="Z970" i="6"/>
  <c r="AK1386" i="6"/>
  <c r="AQ1386" i="6" s="1"/>
  <c r="Z1386" i="6"/>
  <c r="AK620" i="6"/>
  <c r="AQ620" i="6" s="1"/>
  <c r="Z620" i="6"/>
  <c r="AK348" i="6"/>
  <c r="AQ348" i="6" s="1"/>
  <c r="Z348" i="6"/>
  <c r="AK260" i="6"/>
  <c r="AQ260" i="6" s="1"/>
  <c r="Z260" i="6"/>
  <c r="AK519" i="6"/>
  <c r="AQ519" i="6" s="1"/>
  <c r="Z519" i="6"/>
  <c r="AK878" i="6"/>
  <c r="AQ878" i="6" s="1"/>
  <c r="Z878" i="6"/>
  <c r="AK1181" i="6"/>
  <c r="AQ1181" i="6" s="1"/>
  <c r="Z1181" i="6"/>
  <c r="AK494" i="6"/>
  <c r="AQ494" i="6" s="1"/>
  <c r="Z494" i="6"/>
  <c r="AK1016" i="6"/>
  <c r="AQ1016" i="6" s="1"/>
  <c r="Z1016" i="6"/>
  <c r="AK1341" i="6"/>
  <c r="AQ1341" i="6" s="1"/>
  <c r="Z1341" i="6"/>
  <c r="AK179" i="6"/>
  <c r="AQ179" i="6" s="1"/>
  <c r="Z179" i="6"/>
  <c r="AK910" i="6"/>
  <c r="AQ910" i="6" s="1"/>
  <c r="Z910" i="6"/>
  <c r="AK1870" i="6"/>
  <c r="AQ1870" i="6" s="1"/>
  <c r="Z1870" i="6"/>
  <c r="AK222" i="6"/>
  <c r="AQ222" i="6" s="1"/>
  <c r="Z222" i="6"/>
  <c r="AK1586" i="6"/>
  <c r="AQ1586" i="6" s="1"/>
  <c r="Z1586" i="6"/>
  <c r="AK685" i="6"/>
  <c r="AQ685" i="6" s="1"/>
  <c r="Z685" i="6"/>
  <c r="AK1524" i="6"/>
  <c r="AQ1524" i="6" s="1"/>
  <c r="Z1524" i="6"/>
  <c r="Z1987" i="6"/>
  <c r="AK1987" i="6"/>
  <c r="AQ1987" i="6" s="1"/>
  <c r="AK1406" i="6"/>
  <c r="AQ1406" i="6" s="1"/>
  <c r="Z1406" i="6"/>
  <c r="AK322" i="6"/>
  <c r="AQ322" i="6" s="1"/>
  <c r="Z322" i="6"/>
  <c r="AK1576" i="6"/>
  <c r="AQ1576" i="6" s="1"/>
  <c r="Z1576" i="6"/>
  <c r="AK1154" i="6"/>
  <c r="AQ1154" i="6" s="1"/>
  <c r="Z1154" i="6"/>
  <c r="AK1855" i="6"/>
  <c r="AQ1855" i="6" s="1"/>
  <c r="Z1855" i="6"/>
  <c r="Z1945" i="6"/>
  <c r="AK1945" i="6"/>
  <c r="AQ1945" i="6" s="1"/>
  <c r="AK900" i="6"/>
  <c r="AQ900" i="6" s="1"/>
  <c r="Z900" i="6"/>
  <c r="AK1577" i="6"/>
  <c r="AQ1577" i="6" s="1"/>
  <c r="Z1577" i="6"/>
  <c r="AK154" i="6"/>
  <c r="AQ154" i="6" s="1"/>
  <c r="Z154" i="6"/>
  <c r="AK1365" i="6"/>
  <c r="AQ1365" i="6" s="1"/>
  <c r="Z1365" i="6"/>
  <c r="AK1001" i="6"/>
  <c r="AQ1001" i="6" s="1"/>
  <c r="Z1001" i="6"/>
  <c r="AK191" i="6"/>
  <c r="AQ191" i="6" s="1"/>
  <c r="Z191" i="6"/>
  <c r="AK712" i="6"/>
  <c r="AQ712" i="6" s="1"/>
  <c r="Z712" i="6"/>
  <c r="AK801" i="6"/>
  <c r="AQ801" i="6" s="1"/>
  <c r="Z801" i="6"/>
  <c r="AK509" i="6"/>
  <c r="AQ509" i="6" s="1"/>
  <c r="Z509" i="6"/>
  <c r="AK1428" i="6"/>
  <c r="AQ1428" i="6" s="1"/>
  <c r="Z1428" i="6"/>
  <c r="AK1432" i="6"/>
  <c r="AQ1432" i="6" s="1"/>
  <c r="Z1432" i="6"/>
  <c r="AK1877" i="6"/>
  <c r="AQ1877" i="6" s="1"/>
  <c r="Z1877" i="6"/>
  <c r="E12" i="10"/>
  <c r="AQ1469" i="6"/>
  <c r="Z439" i="6"/>
  <c r="Z1006" i="6"/>
  <c r="Z1245" i="6"/>
  <c r="Z1151" i="6"/>
  <c r="AQ125" i="6"/>
  <c r="AK1566" i="6"/>
  <c r="AQ1566" i="6" s="1"/>
  <c r="Z1566" i="6"/>
  <c r="AK1049" i="6"/>
  <c r="AQ1049" i="6" s="1"/>
  <c r="Z1049" i="6"/>
  <c r="AK585" i="6"/>
  <c r="AQ585" i="6" s="1"/>
  <c r="Z585" i="6"/>
  <c r="Z1865" i="6"/>
  <c r="AK689" i="6"/>
  <c r="AQ689" i="6" s="1"/>
  <c r="Z689" i="6"/>
  <c r="AK660" i="6"/>
  <c r="AQ660" i="6" s="1"/>
  <c r="Z660" i="6"/>
  <c r="Z1768" i="6"/>
  <c r="Z1502" i="6"/>
  <c r="AK1244" i="6"/>
  <c r="AQ1244" i="6" s="1"/>
  <c r="Z1244" i="6"/>
  <c r="Z77" i="6"/>
  <c r="Z1649" i="6"/>
  <c r="Z1100" i="6"/>
  <c r="Z1280" i="6"/>
  <c r="AQ1600" i="6"/>
  <c r="AQ920" i="6"/>
  <c r="AQ1013" i="6"/>
  <c r="AQ870" i="6"/>
  <c r="AQ1661" i="6"/>
  <c r="AQ610" i="6"/>
  <c r="Z770" i="6"/>
  <c r="AK1932" i="6"/>
  <c r="AQ1932" i="6" s="1"/>
  <c r="Z1932" i="6"/>
  <c r="AK1970" i="6"/>
  <c r="AQ1970" i="6" s="1"/>
  <c r="Z1970" i="6"/>
  <c r="Z1422" i="6"/>
  <c r="Z1447" i="6"/>
  <c r="AK1447" i="6"/>
  <c r="AQ1447" i="6" s="1"/>
  <c r="Z1931" i="6"/>
  <c r="AK1931" i="6"/>
  <c r="AQ1931" i="6" s="1"/>
  <c r="AQ172" i="6"/>
  <c r="AK1966" i="6"/>
  <c r="AQ1966" i="6" s="1"/>
  <c r="Z1966" i="6"/>
  <c r="AK1431" i="6"/>
  <c r="AQ1431" i="6" s="1"/>
  <c r="Z1431" i="6"/>
  <c r="AK447" i="6"/>
  <c r="AQ447" i="6" s="1"/>
  <c r="Z447" i="6"/>
  <c r="AK108" i="6"/>
  <c r="AQ108" i="6" s="1"/>
  <c r="Z108" i="6"/>
  <c r="Z707" i="6"/>
  <c r="AK707" i="6"/>
  <c r="AQ707" i="6" s="1"/>
  <c r="AK1589" i="6"/>
  <c r="AQ1589" i="6" s="1"/>
  <c r="Z1589" i="6"/>
  <c r="AK1450" i="6"/>
  <c r="AQ1450" i="6" s="1"/>
  <c r="Z1450" i="6"/>
  <c r="AK67" i="6"/>
  <c r="AQ67" i="6" s="1"/>
  <c r="Z67" i="6"/>
  <c r="AQ651" i="6"/>
  <c r="AQ558" i="6"/>
  <c r="AQ1507" i="6"/>
  <c r="AK1477" i="6"/>
  <c r="AQ1477" i="6" s="1"/>
  <c r="Z1477" i="6"/>
  <c r="AQ1324" i="6"/>
  <c r="AQ1384" i="6"/>
  <c r="AQ361" i="6"/>
  <c r="AK1094" i="6"/>
  <c r="AQ1094" i="6" s="1"/>
  <c r="Z1094" i="6"/>
  <c r="AK729" i="6"/>
  <c r="AQ729" i="6" s="1"/>
  <c r="Z729" i="6"/>
  <c r="AQ740" i="6"/>
  <c r="AQ302" i="6"/>
  <c r="AK898" i="6"/>
  <c r="AQ898" i="6" s="1"/>
  <c r="Z898" i="6"/>
  <c r="AK1483" i="6"/>
  <c r="AQ1483" i="6" s="1"/>
  <c r="Z1483" i="6"/>
  <c r="AK521" i="6"/>
  <c r="AQ521" i="6" s="1"/>
  <c r="Z521" i="6"/>
  <c r="Z1980" i="6"/>
  <c r="AK1980" i="6"/>
  <c r="AQ1980" i="6" s="1"/>
  <c r="AK169" i="6"/>
  <c r="AQ169" i="6" s="1"/>
  <c r="Z169" i="6"/>
  <c r="Z1501" i="6"/>
  <c r="AK1989" i="6"/>
  <c r="AQ1989" i="6" s="1"/>
  <c r="Z1989" i="6"/>
  <c r="AK701" i="6"/>
  <c r="AQ701" i="6" s="1"/>
  <c r="Z701" i="6"/>
  <c r="Z1874" i="6"/>
  <c r="AK1874" i="6"/>
  <c r="AQ1874" i="6" s="1"/>
  <c r="AK440" i="6"/>
  <c r="AQ440" i="6" s="1"/>
  <c r="Z440" i="6"/>
  <c r="AQ1095" i="6"/>
  <c r="Z1425" i="6"/>
  <c r="AQ247" i="6"/>
  <c r="AQ148" i="6"/>
  <c r="AQ1199" i="6"/>
  <c r="Z56" i="6"/>
  <c r="Z127" i="6"/>
  <c r="AQ1168" i="6"/>
  <c r="AQ1862" i="6"/>
  <c r="Z292" i="6"/>
  <c r="AQ1387" i="6"/>
  <c r="Z43" i="6"/>
  <c r="Z1188" i="6"/>
  <c r="Z1624" i="6"/>
  <c r="AK215" i="6"/>
  <c r="AQ215" i="6" s="1"/>
  <c r="Z215" i="6"/>
  <c r="Z1613" i="6"/>
  <c r="Z1794" i="6"/>
  <c r="Z1978" i="6"/>
  <c r="AK1978" i="6"/>
  <c r="AQ1978" i="6" s="1"/>
  <c r="AQ514" i="6"/>
  <c r="Z1647" i="6"/>
  <c r="Z863" i="6"/>
  <c r="Z1737" i="6"/>
  <c r="Z1319" i="6"/>
  <c r="AQ1060" i="6"/>
  <c r="AQ985" i="6"/>
  <c r="Z787" i="6"/>
  <c r="AQ1343" i="6"/>
  <c r="AQ1634" i="6"/>
  <c r="Z951" i="6"/>
  <c r="AQ1107" i="6"/>
  <c r="AQ150" i="6"/>
  <c r="Z587" i="6"/>
  <c r="Z565" i="6"/>
  <c r="AK193" i="6"/>
  <c r="AQ193" i="6" s="1"/>
  <c r="Z193" i="6"/>
  <c r="AK780" i="6"/>
  <c r="AQ780" i="6" s="1"/>
  <c r="Z780" i="6"/>
  <c r="AK1062" i="6"/>
  <c r="AQ1062" i="6" s="1"/>
  <c r="Z1062" i="6"/>
  <c r="AK573" i="6"/>
  <c r="AQ573" i="6" s="1"/>
  <c r="Z573" i="6"/>
  <c r="AK28" i="6"/>
  <c r="AQ28" i="6" s="1"/>
  <c r="Z28" i="6"/>
  <c r="AK1755" i="6"/>
  <c r="AQ1755" i="6" s="1"/>
  <c r="Z1755" i="6"/>
  <c r="AK167" i="6"/>
  <c r="AQ167" i="6" s="1"/>
  <c r="Z167" i="6"/>
  <c r="AK835" i="6"/>
  <c r="AQ835" i="6" s="1"/>
  <c r="Z835" i="6"/>
  <c r="AK144" i="6"/>
  <c r="AQ144" i="6" s="1"/>
  <c r="Z144" i="6"/>
  <c r="Z396" i="6"/>
  <c r="AQ37" i="6"/>
  <c r="AQ74" i="6"/>
  <c r="Z538" i="6"/>
  <c r="AQ1639" i="6"/>
  <c r="Z1650" i="6"/>
  <c r="AQ1457" i="6"/>
  <c r="Z271" i="6"/>
  <c r="AQ1318" i="6"/>
  <c r="Z1904" i="6"/>
  <c r="Z105" i="6"/>
  <c r="AQ142" i="6"/>
  <c r="AQ1268" i="6"/>
  <c r="AQ1144" i="6"/>
  <c r="AQ1190" i="6"/>
  <c r="Z1437" i="6"/>
  <c r="AK444" i="6"/>
  <c r="AQ444" i="6" s="1"/>
  <c r="Z444" i="6"/>
  <c r="AK360" i="6"/>
  <c r="AQ360" i="6" s="1"/>
  <c r="Z360" i="6"/>
  <c r="AK268" i="6"/>
  <c r="AQ268" i="6" s="1"/>
  <c r="Z268" i="6"/>
  <c r="AK1775" i="6"/>
  <c r="AQ1775" i="6" s="1"/>
  <c r="Z1775" i="6"/>
  <c r="AK1301" i="6"/>
  <c r="AQ1301" i="6" s="1"/>
  <c r="Z1301" i="6"/>
  <c r="AK594" i="6"/>
  <c r="AQ594" i="6" s="1"/>
  <c r="Z594" i="6"/>
  <c r="AK1413" i="6"/>
  <c r="AQ1413" i="6" s="1"/>
  <c r="Z1413" i="6"/>
  <c r="AK62" i="6"/>
  <c r="AQ62" i="6" s="1"/>
  <c r="Z62" i="6"/>
  <c r="AK1390" i="6"/>
  <c r="AQ1390" i="6" s="1"/>
  <c r="Z1390" i="6"/>
  <c r="AK722" i="6"/>
  <c r="AQ722" i="6" s="1"/>
  <c r="Z722" i="6"/>
  <c r="AK891" i="6"/>
  <c r="AQ891" i="6" s="1"/>
  <c r="Z891" i="6"/>
  <c r="AK598" i="6"/>
  <c r="AQ598" i="6" s="1"/>
  <c r="Z598" i="6"/>
  <c r="AQ1286" i="6"/>
  <c r="Z1005" i="6"/>
  <c r="Z40" i="6"/>
  <c r="Z1043" i="6"/>
  <c r="AK648" i="6"/>
  <c r="AQ648" i="6" s="1"/>
  <c r="Z648" i="6"/>
  <c r="Z608" i="6"/>
  <c r="AK63" i="6"/>
  <c r="AQ63" i="6" s="1"/>
  <c r="Z63" i="6"/>
  <c r="Z1627" i="6"/>
  <c r="Z1137" i="6"/>
  <c r="AK1908" i="6"/>
  <c r="AQ1908" i="6" s="1"/>
  <c r="Z1908" i="6"/>
  <c r="Z1672" i="6"/>
  <c r="AQ187" i="6"/>
  <c r="AQ484" i="6"/>
  <c r="AQ969" i="6"/>
  <c r="AK737" i="6"/>
  <c r="AQ737" i="6" s="1"/>
  <c r="Z737" i="6"/>
  <c r="AK1516" i="6"/>
  <c r="AQ1516" i="6" s="1"/>
  <c r="Z1516" i="6"/>
  <c r="AQ677" i="6"/>
  <c r="AK1854" i="6"/>
  <c r="AQ1854" i="6" s="1"/>
  <c r="Z1854" i="6"/>
  <c r="Z708" i="6"/>
  <c r="Z873" i="6"/>
  <c r="AQ902" i="6"/>
  <c r="AQ1867" i="6"/>
  <c r="AK1701" i="6"/>
  <c r="AQ1701" i="6" s="1"/>
  <c r="Z1701" i="6"/>
  <c r="AK1726" i="6"/>
  <c r="AQ1726" i="6" s="1"/>
  <c r="Z1726" i="6"/>
  <c r="AK100" i="6"/>
  <c r="AQ100" i="6" s="1"/>
  <c r="Z100" i="6"/>
  <c r="AK1191" i="6"/>
  <c r="AQ1191" i="6" s="1"/>
  <c r="Z1191" i="6"/>
  <c r="AK1020" i="6"/>
  <c r="AQ1020" i="6" s="1"/>
  <c r="Z1020" i="6"/>
  <c r="AK1385" i="6"/>
  <c r="AQ1385" i="6" s="1"/>
  <c r="Z1385" i="6"/>
  <c r="AQ1228" i="6"/>
  <c r="Z607" i="6"/>
  <c r="Z381" i="6"/>
  <c r="Z119" i="6"/>
  <c r="Z379" i="6"/>
  <c r="AQ1899" i="6"/>
  <c r="AQ994" i="6"/>
  <c r="Z1378" i="6"/>
  <c r="Z325" i="6"/>
  <c r="Z1706" i="6"/>
  <c r="Z1905" i="6"/>
  <c r="Z459" i="6"/>
  <c r="AQ922" i="6"/>
  <c r="Z743" i="6"/>
  <c r="AQ1364" i="6"/>
  <c r="AQ1799" i="6"/>
  <c r="AQ25" i="6"/>
  <c r="AQ1897" i="6"/>
  <c r="AQ581" i="6"/>
  <c r="AQ1906" i="6"/>
  <c r="AQ69" i="6"/>
  <c r="AQ1426" i="6"/>
  <c r="AQ1881" i="6"/>
  <c r="AQ1182" i="6"/>
  <c r="Z1070" i="6"/>
  <c r="Z36" i="6"/>
  <c r="Z344" i="6"/>
  <c r="Z1638" i="6"/>
  <c r="Z1773" i="6"/>
  <c r="Z213" i="6"/>
  <c r="AQ1850" i="6"/>
  <c r="AQ604" i="6"/>
  <c r="AQ802" i="6"/>
  <c r="AQ1393" i="6"/>
  <c r="Z772" i="6"/>
  <c r="Z753" i="6"/>
  <c r="Z527" i="6"/>
  <c r="Z992" i="6"/>
  <c r="Z1027" i="6"/>
  <c r="Z1290" i="6"/>
  <c r="Z1540" i="6"/>
  <c r="AQ681" i="6"/>
  <c r="AQ803" i="6"/>
  <c r="AQ1621" i="6"/>
  <c r="AQ1471" i="6"/>
  <c r="AQ556" i="6"/>
  <c r="Z727" i="6"/>
  <c r="Z1736" i="6"/>
  <c r="Z114" i="6"/>
  <c r="Z316" i="6"/>
  <c r="AQ1326" i="6"/>
  <c r="AQ1451" i="6"/>
  <c r="AQ1555" i="6"/>
  <c r="AQ972" i="6"/>
  <c r="AQ346" i="6"/>
  <c r="Z1183" i="6"/>
  <c r="Z552" i="6"/>
  <c r="Z1766" i="6"/>
  <c r="Z981" i="6"/>
  <c r="Z908" i="6"/>
  <c r="Z1090" i="6"/>
  <c r="Z1534" i="6"/>
  <c r="Z1293" i="6"/>
  <c r="AQ1559" i="6"/>
  <c r="Z216" i="6"/>
  <c r="AQ170" i="6"/>
  <c r="Z1714" i="6"/>
  <c r="AQ351" i="6"/>
  <c r="AQ467" i="6"/>
  <c r="AQ104" i="6"/>
  <c r="Z397" i="6"/>
  <c r="Z275" i="6"/>
  <c r="Z1830" i="6"/>
  <c r="AQ1436" i="6"/>
  <c r="Z1673" i="6"/>
  <c r="AQ1525" i="6"/>
  <c r="AQ138" i="6"/>
  <c r="AQ1064" i="6"/>
  <c r="AQ1011" i="6"/>
  <c r="AQ546" i="6"/>
  <c r="AQ786" i="6"/>
  <c r="AQ174" i="6"/>
  <c r="AQ1476" i="6"/>
  <c r="AQ943" i="6"/>
  <c r="AQ1302" i="6"/>
  <c r="AQ518" i="6"/>
  <c r="AQ327" i="6"/>
  <c r="AQ319" i="6"/>
  <c r="AQ135" i="6"/>
  <c r="Z1474" i="6"/>
  <c r="AQ1910" i="6"/>
  <c r="AQ359" i="6"/>
  <c r="AQ226" i="6"/>
  <c r="Z501" i="6"/>
  <c r="AQ944" i="6"/>
  <c r="AQ1175" i="6"/>
  <c r="AQ195" i="6"/>
  <c r="Z1804" i="6"/>
  <c r="Z724" i="6"/>
  <c r="AQ1610" i="6"/>
  <c r="Z246" i="6"/>
  <c r="AQ1029" i="6"/>
  <c r="AQ1118" i="6"/>
  <c r="AQ555" i="6"/>
  <c r="AQ1376" i="6"/>
  <c r="AQ221" i="6"/>
  <c r="Z2023" i="6" l="1"/>
  <c r="Z2024" i="6"/>
  <c r="AK2023" i="6"/>
  <c r="F11" i="10"/>
  <c r="F12" i="10" s="1"/>
  <c r="AK2024" i="6"/>
  <c r="AQ10" i="6"/>
  <c r="AQ2024" i="6" l="1"/>
  <c r="F21" i="10"/>
  <c r="AQ2023" i="6"/>
</calcChain>
</file>

<file path=xl/comments1.xml><?xml version="1.0" encoding="utf-8"?>
<comments xmlns="http://schemas.openxmlformats.org/spreadsheetml/2006/main">
  <authors>
    <author>Jayne</author>
    <author>Elizabeth Somervell</author>
  </authors>
  <commentList>
    <comment ref="I6" authorId="0">
      <text>
        <r>
          <rPr>
            <b/>
            <sz val="9"/>
            <color indexed="81"/>
            <rFont val="Tahoma"/>
            <family val="2"/>
          </rPr>
          <t>Jayne:</t>
        </r>
        <r>
          <rPr>
            <sz val="9"/>
            <color indexed="81"/>
            <rFont val="Tahoma"/>
            <family val="2"/>
          </rPr>
          <t xml:space="preserve">
Only the total population is used in calculations (for RAD's), but data included for reference.</t>
        </r>
      </text>
    </comment>
    <comment ref="P6" authorId="0">
      <text>
        <r>
          <rPr>
            <b/>
            <sz val="9"/>
            <color indexed="81"/>
            <rFont val="Tahoma"/>
            <family val="2"/>
          </rPr>
          <t>Jayne:</t>
        </r>
        <r>
          <rPr>
            <sz val="9"/>
            <color indexed="81"/>
            <rFont val="Tahoma"/>
            <family val="2"/>
          </rPr>
          <t xml:space="preserve">
Data provided by Ministry of Health</t>
        </r>
      </text>
    </comment>
    <comment ref="W8" authorId="1">
      <text>
        <r>
          <rPr>
            <b/>
            <sz val="9"/>
            <color indexed="81"/>
            <rFont val="Tahoma"/>
            <family val="2"/>
          </rPr>
          <t>Elizabeth Somervell:</t>
        </r>
        <r>
          <rPr>
            <sz val="9"/>
            <color indexed="81"/>
            <rFont val="Tahoma"/>
            <family val="2"/>
          </rPr>
          <t xml:space="preserve">
(from Workbook B_HAPINZ Updated_Exposure Model_2013_for_MfE_NIWA, sheet:E1 Exposure, column P</t>
        </r>
      </text>
    </comment>
  </commentList>
</comments>
</file>

<file path=xl/sharedStrings.xml><?xml version="1.0" encoding="utf-8"?>
<sst xmlns="http://schemas.openxmlformats.org/spreadsheetml/2006/main" count="15498" uniqueCount="2340">
  <si>
    <t>Respiratory Admissions -
1-4 yrs</t>
  </si>
  <si>
    <t>Respiratory Admissions - 5-14 yrs</t>
  </si>
  <si>
    <t>Mortality Adults Maori
30 yrs+</t>
  </si>
  <si>
    <t>Mortality Cost Adults Maori
30 yrs+ 
(Million $)</t>
  </si>
  <si>
    <t>Regional</t>
  </si>
  <si>
    <t>Whangerai</t>
  </si>
  <si>
    <t>Te Awamutu &amp; Kihikihi</t>
  </si>
  <si>
    <t>Taumaranui</t>
  </si>
  <si>
    <t>Cost Respiratory Admissions -
5-14 yrs
(Million $)</t>
  </si>
  <si>
    <t>Urban Centre</t>
  </si>
  <si>
    <t>Social Costs</t>
  </si>
  <si>
    <t>(0.85-1.15)</t>
  </si>
  <si>
    <t>($34-$87)</t>
  </si>
  <si>
    <t>Rural</t>
  </si>
  <si>
    <t>Babies
0-1yrs</t>
  </si>
  <si>
    <t>Mortality Babies 
0-1 yrs</t>
  </si>
  <si>
    <t>Mortality Cost Babies
 0-1 yrs 
(Million $)</t>
  </si>
  <si>
    <t>Mortality Babies 0-1 yrs</t>
  </si>
  <si>
    <t>Kumeu &amp; Riverhead</t>
  </si>
  <si>
    <t>Marsden Point</t>
  </si>
  <si>
    <t>Naseby &amp; Ranfurly</t>
  </si>
  <si>
    <t>Alexandra, Clyde &amp; Cromwell</t>
  </si>
  <si>
    <r>
      <t>Premature mortality, all adults (30 yrs +)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annual PM</t>
    </r>
    <r>
      <rPr>
        <vertAlign val="subscript"/>
        <sz val="11"/>
        <color indexed="8"/>
        <rFont val="Calibri"/>
        <family val="2"/>
      </rPr>
      <t>10</t>
    </r>
  </si>
  <si>
    <r>
      <t>Premature mortality, Maori adults (30 yrs +)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annual PM</t>
    </r>
    <r>
      <rPr>
        <vertAlign val="subscript"/>
        <sz val="11"/>
        <color indexed="8"/>
        <rFont val="Calibri"/>
        <family val="2"/>
      </rPr>
      <t>10</t>
    </r>
  </si>
  <si>
    <r>
      <t>Premature mortality, all children (0-1 yrs)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annual PM</t>
    </r>
    <r>
      <rPr>
        <vertAlign val="subscript"/>
        <sz val="11"/>
        <color indexed="8"/>
        <rFont val="Calibri"/>
        <family val="2"/>
      </rPr>
      <t>10</t>
    </r>
  </si>
  <si>
    <r>
      <t>Cardiac hospital admissions, all ages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daily PM</t>
    </r>
    <r>
      <rPr>
        <vertAlign val="subscript"/>
        <sz val="11"/>
        <color indexed="8"/>
        <rFont val="Calibri"/>
        <family val="2"/>
      </rPr>
      <t>10</t>
    </r>
  </si>
  <si>
    <r>
      <t>Respiratory hospital admissions, all ages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daily PM</t>
    </r>
    <r>
      <rPr>
        <vertAlign val="subscript"/>
        <sz val="11"/>
        <color indexed="8"/>
        <rFont val="Calibri"/>
        <family val="2"/>
      </rPr>
      <t>10</t>
    </r>
  </si>
  <si>
    <r>
      <t>Respiratory hospital admissions, all children (1-4 yrs)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daily PM</t>
    </r>
    <r>
      <rPr>
        <vertAlign val="subscript"/>
        <sz val="11"/>
        <color indexed="8"/>
        <rFont val="Calibri"/>
        <family val="2"/>
      </rPr>
      <t>10</t>
    </r>
  </si>
  <si>
    <r>
      <t>Respiratory hospital admissions, all children (5-14 yrs)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daily PM</t>
    </r>
    <r>
      <rPr>
        <vertAlign val="subscript"/>
        <sz val="11"/>
        <color indexed="8"/>
        <rFont val="Calibri"/>
        <family val="2"/>
      </rPr>
      <t>10</t>
    </r>
  </si>
  <si>
    <r>
      <t>Restricted activity days, all ages per 10 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daily PM</t>
    </r>
    <r>
      <rPr>
        <vertAlign val="subscript"/>
        <sz val="11"/>
        <color indexed="8"/>
        <rFont val="Calibri"/>
        <family val="2"/>
      </rPr>
      <t>2.5</t>
    </r>
  </si>
  <si>
    <t>Census Area Unit Description</t>
  </si>
  <si>
    <t>Urban and rural classifications from Stats NZ</t>
  </si>
  <si>
    <r>
      <t>Annual average
PM</t>
    </r>
    <r>
      <rPr>
        <b/>
        <vertAlign val="subscript"/>
        <sz val="10"/>
        <rFont val="Calibri"/>
        <family val="2"/>
      </rPr>
      <t>10</t>
    </r>
    <r>
      <rPr>
        <b/>
        <sz val="10"/>
        <rFont val="Calibri"/>
        <family val="2"/>
      </rPr>
      <t xml:space="preserve"> concentration</t>
    </r>
  </si>
  <si>
    <r>
      <t>Population Weighted PM</t>
    </r>
    <r>
      <rPr>
        <b/>
        <vertAlign val="subscript"/>
        <sz val="10"/>
        <color indexed="8"/>
        <rFont val="Calibri"/>
        <family val="2"/>
      </rPr>
      <t>10</t>
    </r>
    <r>
      <rPr>
        <b/>
        <sz val="10"/>
        <color indexed="8"/>
        <rFont val="Calibri"/>
        <family val="2"/>
      </rPr>
      <t xml:space="preserve"> Annual Average</t>
    </r>
  </si>
  <si>
    <r>
      <t>Population 0-1 years Weighted PM</t>
    </r>
    <r>
      <rPr>
        <b/>
        <vertAlign val="subscript"/>
        <sz val="10"/>
        <color indexed="8"/>
        <rFont val="Calibri"/>
        <family val="2"/>
      </rPr>
      <t>10</t>
    </r>
    <r>
      <rPr>
        <b/>
        <sz val="10"/>
        <color indexed="8"/>
        <rFont val="Calibri"/>
        <family val="2"/>
      </rPr>
      <t xml:space="preserve"> Annual Average</t>
    </r>
  </si>
  <si>
    <t>Data on this sheet CANNOT be changed</t>
  </si>
  <si>
    <t>Notes</t>
  </si>
  <si>
    <r>
      <t>increase PM</t>
    </r>
    <r>
      <rPr>
        <vertAlign val="subscript"/>
        <sz val="10"/>
        <color indexed="8"/>
        <rFont val="Calibri"/>
        <family val="2"/>
      </rPr>
      <t>10</t>
    </r>
    <r>
      <rPr>
        <sz val="10"/>
        <color indexed="8"/>
        <rFont val="Calibri"/>
        <family val="2"/>
      </rPr>
      <t xml:space="preserve"> concentrations by 20%.</t>
    </r>
  </si>
  <si>
    <t>No range because census year, but user can change multiplier to</t>
  </si>
  <si>
    <t xml:space="preserve"> assess health effects under different population scenarios.</t>
  </si>
  <si>
    <r>
      <t>PM</t>
    </r>
    <r>
      <rPr>
        <b/>
        <vertAlign val="subscript"/>
        <sz val="12"/>
        <color indexed="8"/>
        <rFont val="Calibri"/>
        <family val="2"/>
      </rPr>
      <t>10</t>
    </r>
    <r>
      <rPr>
        <b/>
        <sz val="12"/>
        <color indexed="8"/>
        <rFont val="Calibri"/>
        <family val="2"/>
      </rPr>
      <t xml:space="preserve"> Data</t>
    </r>
  </si>
  <si>
    <t>Full details of health outcomes are discussed in the reports:</t>
  </si>
  <si>
    <t xml:space="preserve">Updated Health and Air Pollution in New Zealand Study Volume 1 - Summary Report,  </t>
  </si>
  <si>
    <t>Updated Health and Air Pollution in New Zealand Study Volume 2 - Technical Reports</t>
  </si>
  <si>
    <t>Full details of social costs are discussed in the reports:</t>
  </si>
  <si>
    <t>Social Costs (in NZ$ as at June 2011)</t>
  </si>
  <si>
    <t xml:space="preserve">This value is a multiplier. E.g. If user enters value of 1.20, this will </t>
  </si>
  <si>
    <t>Cardiac Hospital Admissions: All ages</t>
  </si>
  <si>
    <t>Respiratory Hospital Admissions: All ages</t>
  </si>
  <si>
    <t>Respiratory Hospital Admissions: Children 1-4 yrs</t>
  </si>
  <si>
    <t>Respiratory Hospital Admissions: Children 5-14 yrs</t>
  </si>
  <si>
    <t>Restricted Activity Days</t>
  </si>
  <si>
    <t>Population weighted concentration</t>
  </si>
  <si>
    <t>BASE CASE RESULTS</t>
  </si>
  <si>
    <t>Health Outcomes</t>
  </si>
  <si>
    <t>3a</t>
  </si>
  <si>
    <t>6a</t>
  </si>
  <si>
    <t>Data as supplied by councils and corrected for HiVol equivalency</t>
  </si>
  <si>
    <t>6b</t>
  </si>
  <si>
    <t>8a</t>
  </si>
  <si>
    <t>11a</t>
  </si>
  <si>
    <t>11b</t>
  </si>
  <si>
    <t>Urban centre classification</t>
  </si>
  <si>
    <t>Urban centre descriptor</t>
  </si>
  <si>
    <t>Urban rural Classification</t>
  </si>
  <si>
    <t>Northland Region</t>
  </si>
  <si>
    <t>Awanui</t>
  </si>
  <si>
    <t>Rural Centre</t>
  </si>
  <si>
    <t>Karikari Peninsula-Maungataniwha</t>
  </si>
  <si>
    <t>Rural (Incl.some Off Shore Islands)</t>
  </si>
  <si>
    <t>Taipa Bay-Mangonui</t>
  </si>
  <si>
    <t>Herekino</t>
  </si>
  <si>
    <t>Ahipara</t>
  </si>
  <si>
    <t>North Cape</t>
  </si>
  <si>
    <t>Houhora</t>
  </si>
  <si>
    <t>Motutangi-Kareponia</t>
  </si>
  <si>
    <t>Kaitaia West</t>
  </si>
  <si>
    <t>Kaitaia</t>
  </si>
  <si>
    <t>Kaitaia East</t>
  </si>
  <si>
    <t>Kaeo</t>
  </si>
  <si>
    <t>Mangapa-Matauri Bay</t>
  </si>
  <si>
    <t>Kohukohu</t>
  </si>
  <si>
    <t>Rawene</t>
  </si>
  <si>
    <t>Omapere and Opononi</t>
  </si>
  <si>
    <t>Hokianga North</t>
  </si>
  <si>
    <t>Hokianga South</t>
  </si>
  <si>
    <t>Kerikeri</t>
  </si>
  <si>
    <t>Russell</t>
  </si>
  <si>
    <t>Paihia</t>
  </si>
  <si>
    <t>Haruru Falls</t>
  </si>
  <si>
    <t>Opua East</t>
  </si>
  <si>
    <t>Kawakawa</t>
  </si>
  <si>
    <t>Moerewa</t>
  </si>
  <si>
    <t>Opua West</t>
  </si>
  <si>
    <t>Bay of Islands</t>
  </si>
  <si>
    <t>Inlet-in TA but not in Urban Area</t>
  </si>
  <si>
    <t>Kapiro</t>
  </si>
  <si>
    <t>Waitangi</t>
  </si>
  <si>
    <t>Pokere-Waihaha</t>
  </si>
  <si>
    <t>Okaihau</t>
  </si>
  <si>
    <t>Ohaeawai</t>
  </si>
  <si>
    <t>Waihou Valley-Hupara</t>
  </si>
  <si>
    <t>Ngapuhi-Kaikou</t>
  </si>
  <si>
    <t>Kaikohe</t>
  </si>
  <si>
    <t>Opouteke-Tanekaha</t>
  </si>
  <si>
    <t>Marsden Point-Ruakaka</t>
  </si>
  <si>
    <t>Ngunguru</t>
  </si>
  <si>
    <t>Wharekohe-Oakleigh</t>
  </si>
  <si>
    <t>Maungatapere</t>
  </si>
  <si>
    <t>Waiotira-Springfield</t>
  </si>
  <si>
    <t>Whangaruru Harbour</t>
  </si>
  <si>
    <t>Punaruku-Kiripaka</t>
  </si>
  <si>
    <t>Bream Bay</t>
  </si>
  <si>
    <t>Waipu</t>
  </si>
  <si>
    <t>Pataua-Whareora</t>
  </si>
  <si>
    <t>Parua Bay</t>
  </si>
  <si>
    <t>Bream Head</t>
  </si>
  <si>
    <t>Springs Flat</t>
  </si>
  <si>
    <t>Whangarei</t>
  </si>
  <si>
    <t>Three Mile Bush</t>
  </si>
  <si>
    <t>Te Hihi</t>
  </si>
  <si>
    <t>Abbey Caves</t>
  </si>
  <si>
    <t>Otaika-Portland</t>
  </si>
  <si>
    <t>Kamo West</t>
  </si>
  <si>
    <t>Kamo East</t>
  </si>
  <si>
    <t>Tikipunga West</t>
  </si>
  <si>
    <t>Tikipunga East</t>
  </si>
  <si>
    <t>Whau Valley</t>
  </si>
  <si>
    <t>Otangarei</t>
  </si>
  <si>
    <t>Western Hills</t>
  </si>
  <si>
    <t>Kensington</t>
  </si>
  <si>
    <t>Mairtown</t>
  </si>
  <si>
    <t>Regent</t>
  </si>
  <si>
    <t>Woodhill</t>
  </si>
  <si>
    <t>Vinetown</t>
  </si>
  <si>
    <t>Whangarei Central</t>
  </si>
  <si>
    <t>Riverside</t>
  </si>
  <si>
    <t>Horahora</t>
  </si>
  <si>
    <t>Maunu</t>
  </si>
  <si>
    <t>Raumanga East</t>
  </si>
  <si>
    <t>Morningside</t>
  </si>
  <si>
    <t>Parahaki</t>
  </si>
  <si>
    <t>Raumanga West</t>
  </si>
  <si>
    <t>Port-Limeburners</t>
  </si>
  <si>
    <t>Sherwood Rise</t>
  </si>
  <si>
    <t>Onerahi</t>
  </si>
  <si>
    <t>Hikurangi</t>
  </si>
  <si>
    <t>Te Kopuru</t>
  </si>
  <si>
    <t>Kaipara Coastal</t>
  </si>
  <si>
    <t>Maungaru</t>
  </si>
  <si>
    <t>Dargaville</t>
  </si>
  <si>
    <t>Maungaturoto</t>
  </si>
  <si>
    <t>Ruawai</t>
  </si>
  <si>
    <t>Kaiwaka</t>
  </si>
  <si>
    <t>Rehia-Oneriri</t>
  </si>
  <si>
    <t>Mangawhai</t>
  </si>
  <si>
    <t>Mangawhai Heads</t>
  </si>
  <si>
    <t>Auckland Region</t>
  </si>
  <si>
    <t>Wellsford</t>
  </si>
  <si>
    <t>Leigh</t>
  </si>
  <si>
    <t>Warkworth</t>
  </si>
  <si>
    <t>Western Auckland Zone</t>
  </si>
  <si>
    <t>Waipareira West</t>
  </si>
  <si>
    <t>Northern Auckland Zone</t>
  </si>
  <si>
    <t>Waiwera</t>
  </si>
  <si>
    <t>Hatfields Beach</t>
  </si>
  <si>
    <t>Orewa</t>
  </si>
  <si>
    <t>Manly</t>
  </si>
  <si>
    <t>Army Bay</t>
  </si>
  <si>
    <t>Vipond</t>
  </si>
  <si>
    <t>Stanmore Bay West</t>
  </si>
  <si>
    <t>Stanmore Bay East</t>
  </si>
  <si>
    <t>Wade Heads</t>
  </si>
  <si>
    <t>Gulf Harbour</t>
  </si>
  <si>
    <t>Gulf Harbour Marina</t>
  </si>
  <si>
    <t>Silverdale South</t>
  </si>
  <si>
    <t>Silverdale North</t>
  </si>
  <si>
    <t>Dairy Flat-Redvale</t>
  </si>
  <si>
    <t>Paremoremo West</t>
  </si>
  <si>
    <t>Tauhoa-Puhoi</t>
  </si>
  <si>
    <t>Tahekeroa</t>
  </si>
  <si>
    <t>Cape Rodney</t>
  </si>
  <si>
    <t>Matheson Bay</t>
  </si>
  <si>
    <t>Kawau</t>
  </si>
  <si>
    <t>Snells Beach</t>
  </si>
  <si>
    <t>South Head</t>
  </si>
  <si>
    <t>Kaukapakapa</t>
  </si>
  <si>
    <t>Muriwai Beach</t>
  </si>
  <si>
    <t>Rewiti</t>
  </si>
  <si>
    <t>Riverhead</t>
  </si>
  <si>
    <t>Helensville</t>
  </si>
  <si>
    <t>Awaruku</t>
  </si>
  <si>
    <t>Glamorgan</t>
  </si>
  <si>
    <t>Torbay</t>
  </si>
  <si>
    <t>Waiake</t>
  </si>
  <si>
    <t>Browns Bay</t>
  </si>
  <si>
    <t>Oaktree</t>
  </si>
  <si>
    <t>Rothesay Bay</t>
  </si>
  <si>
    <t>Murrays Bay</t>
  </si>
  <si>
    <t>Mairangi Bay</t>
  </si>
  <si>
    <t>Campbells Bay</t>
  </si>
  <si>
    <t>Castor Bay</t>
  </si>
  <si>
    <t>Crown Hill</t>
  </si>
  <si>
    <t>Lake Pupuke</t>
  </si>
  <si>
    <t>Westlake</t>
  </si>
  <si>
    <t>Takapuna Central</t>
  </si>
  <si>
    <t>Hauraki</t>
  </si>
  <si>
    <t>Seacliffe</t>
  </si>
  <si>
    <t>Bayswater</t>
  </si>
  <si>
    <t>Kaipatiki</t>
  </si>
  <si>
    <t>Windy Ridge</t>
  </si>
  <si>
    <t>Glenfield Central</t>
  </si>
  <si>
    <t>Glenfield North</t>
  </si>
  <si>
    <t>Glendhu</t>
  </si>
  <si>
    <t>Witheford</t>
  </si>
  <si>
    <t>Target Road</t>
  </si>
  <si>
    <t>Forrest Hill</t>
  </si>
  <si>
    <t>Sunnynook</t>
  </si>
  <si>
    <t>Monarch Park</t>
  </si>
  <si>
    <t>Sunnybrae</t>
  </si>
  <si>
    <t>Albany</t>
  </si>
  <si>
    <t>Fairview</t>
  </si>
  <si>
    <t>Northcross</t>
  </si>
  <si>
    <t>Unsworth Heights</t>
  </si>
  <si>
    <t>Pinehill</t>
  </si>
  <si>
    <t>Windsor Park</t>
  </si>
  <si>
    <t>North Harbour West</t>
  </si>
  <si>
    <t>North Harbour East</t>
  </si>
  <si>
    <t>Long Bay</t>
  </si>
  <si>
    <t>Paremoremo East</t>
  </si>
  <si>
    <t>Greenhithe</t>
  </si>
  <si>
    <t>Narrow Neck</t>
  </si>
  <si>
    <t>Mt Victoria</t>
  </si>
  <si>
    <t>Stanley Bay</t>
  </si>
  <si>
    <t>Ocean View</t>
  </si>
  <si>
    <t>Tuff Crater</t>
  </si>
  <si>
    <t>Northcote South</t>
  </si>
  <si>
    <t>Beachhaven North</t>
  </si>
  <si>
    <t>Beachhaven South</t>
  </si>
  <si>
    <t>Birkdale North</t>
  </si>
  <si>
    <t>Birkdale South</t>
  </si>
  <si>
    <t>Kauri Park</t>
  </si>
  <si>
    <t>Chelsea</t>
  </si>
  <si>
    <t>Birkenhead East</t>
  </si>
  <si>
    <t>Henderson North</t>
  </si>
  <si>
    <t>Henderson South</t>
  </si>
  <si>
    <t>Tangutu</t>
  </si>
  <si>
    <t>Woodglen</t>
  </si>
  <si>
    <t>Glen Eden East</t>
  </si>
  <si>
    <t>New Lynn North</t>
  </si>
  <si>
    <t>New Lynn South</t>
  </si>
  <si>
    <t>Lynnmall</t>
  </si>
  <si>
    <t>Fruitvale</t>
  </si>
  <si>
    <t>Rewarewa</t>
  </si>
  <si>
    <t>Glendene North</t>
  </si>
  <si>
    <t>Glendene South</t>
  </si>
  <si>
    <t>Kelston Central</t>
  </si>
  <si>
    <t>Sunnyvale</t>
  </si>
  <si>
    <t>Kaurilands</t>
  </si>
  <si>
    <t>Crum Park</t>
  </si>
  <si>
    <t>Titirangi South</t>
  </si>
  <si>
    <t>Green Bay</t>
  </si>
  <si>
    <t>Matipo</t>
  </si>
  <si>
    <t>Durham Green</t>
  </si>
  <si>
    <t>Te Atatu Central</t>
  </si>
  <si>
    <t>Edmonton</t>
  </si>
  <si>
    <t>Wakeling</t>
  </si>
  <si>
    <t>Mcleod</t>
  </si>
  <si>
    <t>Konini</t>
  </si>
  <si>
    <t>Waima</t>
  </si>
  <si>
    <t>Laingholm</t>
  </si>
  <si>
    <t>Armour Bay</t>
  </si>
  <si>
    <t>Parrs Park</t>
  </si>
  <si>
    <t>Otimai</t>
  </si>
  <si>
    <t>Henderson West</t>
  </si>
  <si>
    <t>Palm Heights</t>
  </si>
  <si>
    <t>McLaren Park</t>
  </si>
  <si>
    <t>Opanuku</t>
  </si>
  <si>
    <t>Swanson</t>
  </si>
  <si>
    <t>Urlich</t>
  </si>
  <si>
    <t>Starling Park</t>
  </si>
  <si>
    <t>Ranui Domain</t>
  </si>
  <si>
    <t>Ranui South</t>
  </si>
  <si>
    <t>Sturges North</t>
  </si>
  <si>
    <t>Kingdale</t>
  </si>
  <si>
    <t>Fairdene</t>
  </si>
  <si>
    <t>Whenuapai West</t>
  </si>
  <si>
    <t>Herald</t>
  </si>
  <si>
    <t>Westgate</t>
  </si>
  <si>
    <t>Royal Road West</t>
  </si>
  <si>
    <t>West Harbour</t>
  </si>
  <si>
    <t>Lucken Point</t>
  </si>
  <si>
    <t>Royal Heights</t>
  </si>
  <si>
    <t>Massey West</t>
  </si>
  <si>
    <t>Waimumu North</t>
  </si>
  <si>
    <t>Waimumu South</t>
  </si>
  <si>
    <t>Taupaki</t>
  </si>
  <si>
    <t>Waitakere</t>
  </si>
  <si>
    <t>Karekare</t>
  </si>
  <si>
    <t>Freemans Bay</t>
  </si>
  <si>
    <t>Central Auckland Zone</t>
  </si>
  <si>
    <t>Auckland Harbourside</t>
  </si>
  <si>
    <t>Auckland Central West</t>
  </si>
  <si>
    <t>Auckland Central East</t>
  </si>
  <si>
    <t>Newton</t>
  </si>
  <si>
    <t>Grafton West</t>
  </si>
  <si>
    <t>Grafton East</t>
  </si>
  <si>
    <t>Roberton</t>
  </si>
  <si>
    <t>Glenavon</t>
  </si>
  <si>
    <t>New Windsor</t>
  </si>
  <si>
    <t>Avondale South</t>
  </si>
  <si>
    <t>Blockhouse Bay</t>
  </si>
  <si>
    <t>Rosebank</t>
  </si>
  <si>
    <t>Avondale West</t>
  </si>
  <si>
    <t>Waterview</t>
  </si>
  <si>
    <t>Point Chevalier West</t>
  </si>
  <si>
    <t>Point Chevalier East</t>
  </si>
  <si>
    <t>Point Chevalier South</t>
  </si>
  <si>
    <t>Westmere</t>
  </si>
  <si>
    <t>Herne Bay</t>
  </si>
  <si>
    <t>St Marys</t>
  </si>
  <si>
    <t>Ponsonby West</t>
  </si>
  <si>
    <t>Ponsonby East</t>
  </si>
  <si>
    <t>Grey Lynn West</t>
  </si>
  <si>
    <t>Grey Lynn East</t>
  </si>
  <si>
    <t>Surrey Crescent</t>
  </si>
  <si>
    <t>St Lukes North</t>
  </si>
  <si>
    <t>Arch Hill</t>
  </si>
  <si>
    <t>Eden Terrace</t>
  </si>
  <si>
    <t>Epsom North</t>
  </si>
  <si>
    <t>Epsom Central</t>
  </si>
  <si>
    <t>Epsom South</t>
  </si>
  <si>
    <t>Parnell East</t>
  </si>
  <si>
    <t>Parnell West</t>
  </si>
  <si>
    <t>Mt Hobson</t>
  </si>
  <si>
    <t>Remuera South</t>
  </si>
  <si>
    <t>Abbotts Park</t>
  </si>
  <si>
    <t>Remuera West</t>
  </si>
  <si>
    <t>Waitaramoa</t>
  </si>
  <si>
    <t>Orakei South</t>
  </si>
  <si>
    <t>Waiata</t>
  </si>
  <si>
    <t>Meadowbank North</t>
  </si>
  <si>
    <t>Meadowbank South</t>
  </si>
  <si>
    <t>Orakei North</t>
  </si>
  <si>
    <t>Mission Bay</t>
  </si>
  <si>
    <t>Kohimarama West</t>
  </si>
  <si>
    <t>Kohimarama East</t>
  </si>
  <si>
    <t>St Heliers</t>
  </si>
  <si>
    <t>Glendowie</t>
  </si>
  <si>
    <t>Glen Innes North</t>
  </si>
  <si>
    <t>Glen Innes West</t>
  </si>
  <si>
    <t>Glen Innes East</t>
  </si>
  <si>
    <t>Point England</t>
  </si>
  <si>
    <t>St Johns</t>
  </si>
  <si>
    <t>Newmarket</t>
  </si>
  <si>
    <t>Kingsland</t>
  </si>
  <si>
    <t>St Lukes</t>
  </si>
  <si>
    <t>Sandringham North</t>
  </si>
  <si>
    <t>Sandringham West</t>
  </si>
  <si>
    <t>Sandringham East</t>
  </si>
  <si>
    <t>Mt Albert Central</t>
  </si>
  <si>
    <t>Springleigh</t>
  </si>
  <si>
    <t>Owairaka West</t>
  </si>
  <si>
    <t>Owairaka East</t>
  </si>
  <si>
    <t>Mt Eden North</t>
  </si>
  <si>
    <t>Sherbourne</t>
  </si>
  <si>
    <t>Balmoral</t>
  </si>
  <si>
    <t>Mt Eden East</t>
  </si>
  <si>
    <t>Maungawhau</t>
  </si>
  <si>
    <t>Mt Eden South</t>
  </si>
  <si>
    <t>Three Kings</t>
  </si>
  <si>
    <t>Royal Oak</t>
  </si>
  <si>
    <t>Hillsborough West</t>
  </si>
  <si>
    <t>Hillsborough East</t>
  </si>
  <si>
    <t>Walmsley</t>
  </si>
  <si>
    <t>Wesley</t>
  </si>
  <si>
    <t>Akarana</t>
  </si>
  <si>
    <t>Lynfield North</t>
  </si>
  <si>
    <t>Lynfield South</t>
  </si>
  <si>
    <t>Waikowhai West</t>
  </si>
  <si>
    <t>Waikowhai East</t>
  </si>
  <si>
    <t>Mt St John</t>
  </si>
  <si>
    <t>One Tree Hill Central</t>
  </si>
  <si>
    <t>One Tree Hill East</t>
  </si>
  <si>
    <t>Penrose</t>
  </si>
  <si>
    <t>Onehunga North West</t>
  </si>
  <si>
    <t>Onehunga North East</t>
  </si>
  <si>
    <t>Onehunga South West</t>
  </si>
  <si>
    <t>Onehunga South East</t>
  </si>
  <si>
    <t>Oranga</t>
  </si>
  <si>
    <t>Te Papapa</t>
  </si>
  <si>
    <t>Ellerslie North</t>
  </si>
  <si>
    <t>Ellerslie South</t>
  </si>
  <si>
    <t>Mt Wellington North</t>
  </si>
  <si>
    <t>Ferndale</t>
  </si>
  <si>
    <t>Hamlin</t>
  </si>
  <si>
    <t>Mt Wellington South</t>
  </si>
  <si>
    <t>Tamaki</t>
  </si>
  <si>
    <t>Panmure Basin</t>
  </si>
  <si>
    <t>Waiheke Island</t>
  </si>
  <si>
    <t>Bays-Waiheke Island</t>
  </si>
  <si>
    <t>Inlet-not in TA</t>
  </si>
  <si>
    <t>Tidal-Waiheke Island</t>
  </si>
  <si>
    <t>Islands-Motutapu, Rangitoto, Rakino</t>
  </si>
  <si>
    <t>Great Barrier Island</t>
  </si>
  <si>
    <t>Paerata-Cape Hill</t>
  </si>
  <si>
    <t>Pukekohe</t>
  </si>
  <si>
    <t>Eden Road-Hill Top</t>
  </si>
  <si>
    <t>Waikato Region</t>
  </si>
  <si>
    <t>Buckland</t>
  </si>
  <si>
    <t>Redoubt</t>
  </si>
  <si>
    <t>Opuawhanga</t>
  </si>
  <si>
    <t>Patumahoe</t>
  </si>
  <si>
    <t>Kingseat</t>
  </si>
  <si>
    <t>Pokeno</t>
  </si>
  <si>
    <t>Hunua</t>
  </si>
  <si>
    <t>Mangatawhiri</t>
  </si>
  <si>
    <t>Awhitu</t>
  </si>
  <si>
    <t>Glenbrook</t>
  </si>
  <si>
    <t>Otaua</t>
  </si>
  <si>
    <t>Bombay</t>
  </si>
  <si>
    <t>Hingaia</t>
  </si>
  <si>
    <t>Southern Auckland Zone</t>
  </si>
  <si>
    <t>Whangapouri Creek</t>
  </si>
  <si>
    <t>Bremner</t>
  </si>
  <si>
    <t>Drury</t>
  </si>
  <si>
    <t>Runciman</t>
  </si>
  <si>
    <t>Mellons Bay</t>
  </si>
  <si>
    <t>Cockle Bay</t>
  </si>
  <si>
    <t>Howick West</t>
  </si>
  <si>
    <t>Howick Central</t>
  </si>
  <si>
    <t>Otahuhu North</t>
  </si>
  <si>
    <t>Fairburn</t>
  </si>
  <si>
    <t>Otahuhu East</t>
  </si>
  <si>
    <t>Otahuhu West</t>
  </si>
  <si>
    <t>Middlemore</t>
  </si>
  <si>
    <t>Papatoetoe West</t>
  </si>
  <si>
    <t>Papatoetoe North</t>
  </si>
  <si>
    <t>Papatoetoe Central</t>
  </si>
  <si>
    <t>Dingwall</t>
  </si>
  <si>
    <t>Papatoetoe East</t>
  </si>
  <si>
    <t>Puhinui</t>
  </si>
  <si>
    <t>Bucklands and Eastern Beaches</t>
  </si>
  <si>
    <t>Bleakhouse</t>
  </si>
  <si>
    <t>Bucklands Beach South</t>
  </si>
  <si>
    <t>Half Moon Bay Marina</t>
  </si>
  <si>
    <t>Pigeon Mountain North</t>
  </si>
  <si>
    <t>Murvale</t>
  </si>
  <si>
    <t>Pigeon Mountain South</t>
  </si>
  <si>
    <t>Aberfeldy</t>
  </si>
  <si>
    <t>Elsmore Park</t>
  </si>
  <si>
    <t>Half Moon Bay</t>
  </si>
  <si>
    <t>Pakuranga North</t>
  </si>
  <si>
    <t>Sunnyhills</t>
  </si>
  <si>
    <t>Pakuranga Central</t>
  </si>
  <si>
    <t>Edgewater</t>
  </si>
  <si>
    <t>Pakuranga East</t>
  </si>
  <si>
    <t>Botany Downs</t>
  </si>
  <si>
    <t>Maungamaungaroa</t>
  </si>
  <si>
    <t>Golfland</t>
  </si>
  <si>
    <t>Millhouse</t>
  </si>
  <si>
    <t>Burswood</t>
  </si>
  <si>
    <t>Dannemora</t>
  </si>
  <si>
    <t>Kilkenny</t>
  </si>
  <si>
    <t>Point View</t>
  </si>
  <si>
    <t>Shelly Park</t>
  </si>
  <si>
    <t>Turanga</t>
  </si>
  <si>
    <t>Beachlands-Maraetai</t>
  </si>
  <si>
    <t>Grange</t>
  </si>
  <si>
    <t>Otara West</t>
  </si>
  <si>
    <t>Otara North</t>
  </si>
  <si>
    <t>Otara East</t>
  </si>
  <si>
    <t>Otara South</t>
  </si>
  <si>
    <t>Ferguson</t>
  </si>
  <si>
    <t>Flat Bush</t>
  </si>
  <si>
    <t>Donegal Park</t>
  </si>
  <si>
    <t>Ormiston</t>
  </si>
  <si>
    <t>Clover Park</t>
  </si>
  <si>
    <t>Redoubt North</t>
  </si>
  <si>
    <t>Ardmore</t>
  </si>
  <si>
    <t>Totara Heights</t>
  </si>
  <si>
    <t>Randwick Park</t>
  </si>
  <si>
    <t>Hyperion</t>
  </si>
  <si>
    <t>Redoubt South</t>
  </si>
  <si>
    <t>Takanini North</t>
  </si>
  <si>
    <t>Takanini South</t>
  </si>
  <si>
    <t>Takanini West</t>
  </si>
  <si>
    <t>Ambury</t>
  </si>
  <si>
    <t>Mangere Bridge</t>
  </si>
  <si>
    <t>Mangere Central</t>
  </si>
  <si>
    <t>Mascot</t>
  </si>
  <si>
    <t>Arahanga</t>
  </si>
  <si>
    <t>Viscount</t>
  </si>
  <si>
    <t>Mangere South</t>
  </si>
  <si>
    <t>Mangere East</t>
  </si>
  <si>
    <t>Aorere</t>
  </si>
  <si>
    <t>Kohuora</t>
  </si>
  <si>
    <t>Mangere Station</t>
  </si>
  <si>
    <t>Favona West</t>
  </si>
  <si>
    <t>Favona North</t>
  </si>
  <si>
    <t>Favona South</t>
  </si>
  <si>
    <t>Harania North</t>
  </si>
  <si>
    <t>Harania West</t>
  </si>
  <si>
    <t>Harania East</t>
  </si>
  <si>
    <t>Manukau Central</t>
  </si>
  <si>
    <t>Wiri</t>
  </si>
  <si>
    <t>Burbank</t>
  </si>
  <si>
    <t>Homai West</t>
  </si>
  <si>
    <t>Rowandale</t>
  </si>
  <si>
    <t>Homai East</t>
  </si>
  <si>
    <t>Weymouth West</t>
  </si>
  <si>
    <t>Weymouth East</t>
  </si>
  <si>
    <t>Clendon North</t>
  </si>
  <si>
    <t>Clendon South</t>
  </si>
  <si>
    <t>Hillpark</t>
  </si>
  <si>
    <t>Manurewa East</t>
  </si>
  <si>
    <t>Manurewa Central</t>
  </si>
  <si>
    <t>Beaumont</t>
  </si>
  <si>
    <t>Leabank</t>
  </si>
  <si>
    <t>Wattle Farm</t>
  </si>
  <si>
    <t>Clevedon</t>
  </si>
  <si>
    <t>Kawakawa-Orere</t>
  </si>
  <si>
    <t>Papakura Central</t>
  </si>
  <si>
    <t>Papakura North</t>
  </si>
  <si>
    <t>Papakura South</t>
  </si>
  <si>
    <t>Opaheke</t>
  </si>
  <si>
    <t>Rosehill</t>
  </si>
  <si>
    <t>Pahurehure</t>
  </si>
  <si>
    <t>Papakura East</t>
  </si>
  <si>
    <t>Massey Park</t>
  </si>
  <si>
    <t>Papakura North East</t>
  </si>
  <si>
    <t>Red Hill</t>
  </si>
  <si>
    <t>Pukekohe North</t>
  </si>
  <si>
    <t>Pukekohe West</t>
  </si>
  <si>
    <t>Bledisloe Park</t>
  </si>
  <si>
    <t>Waiuku</t>
  </si>
  <si>
    <t>South Waiuku</t>
  </si>
  <si>
    <t>Tuakau</t>
  </si>
  <si>
    <t>Rotowaro</t>
  </si>
  <si>
    <t>Raglan</t>
  </si>
  <si>
    <t>Waikato Western Hills</t>
  </si>
  <si>
    <t>Te Uku</t>
  </si>
  <si>
    <t>Te Pahu</t>
  </si>
  <si>
    <t>Onewhero</t>
  </si>
  <si>
    <t>Te Akau</t>
  </si>
  <si>
    <t>Te Kauwhata</t>
  </si>
  <si>
    <t>Matangi</t>
  </si>
  <si>
    <t>Hamilton Zone</t>
  </si>
  <si>
    <t>Sylvester</t>
  </si>
  <si>
    <t>Flagstaff</t>
  </si>
  <si>
    <t>Horsham Downs</t>
  </si>
  <si>
    <t>Rototuna</t>
  </si>
  <si>
    <t>Huntington</t>
  </si>
  <si>
    <t>Whitikahu</t>
  </si>
  <si>
    <t>Taupiri Community</t>
  </si>
  <si>
    <t>Eureka</t>
  </si>
  <si>
    <t>Gordonton</t>
  </si>
  <si>
    <t>Kainui</t>
  </si>
  <si>
    <t>Tamahere-Tauwhare</t>
  </si>
  <si>
    <t>Hautapu</t>
  </si>
  <si>
    <t>Cambridge Zone</t>
  </si>
  <si>
    <t>Waerenga</t>
  </si>
  <si>
    <t>Maramarua</t>
  </si>
  <si>
    <t>Meremere</t>
  </si>
  <si>
    <t>Huntly West</t>
  </si>
  <si>
    <t>Huntly</t>
  </si>
  <si>
    <t>Huntly East</t>
  </si>
  <si>
    <t>Cambridge North</t>
  </si>
  <si>
    <t>Cambridge West</t>
  </si>
  <si>
    <t>Cambridge Central</t>
  </si>
  <si>
    <t>Leamington West</t>
  </si>
  <si>
    <t>Leamington East</t>
  </si>
  <si>
    <t>Ohaupo</t>
  </si>
  <si>
    <t>Kihikihi</t>
  </si>
  <si>
    <t>Te Awamutu Zone</t>
  </si>
  <si>
    <t>Peacocke</t>
  </si>
  <si>
    <t>Temple View</t>
  </si>
  <si>
    <t>Horotiu</t>
  </si>
  <si>
    <t>Te Kowhai</t>
  </si>
  <si>
    <t>Whatawhata</t>
  </si>
  <si>
    <t>Ngahinapouri</t>
  </si>
  <si>
    <t>Lake Cameron</t>
  </si>
  <si>
    <t>Te Rore</t>
  </si>
  <si>
    <t>Pirongia</t>
  </si>
  <si>
    <t>Pokuru</t>
  </si>
  <si>
    <t>Lake Ngaroto</t>
  </si>
  <si>
    <t>Tokanui</t>
  </si>
  <si>
    <t>Pukerimu</t>
  </si>
  <si>
    <t>Kaipaki</t>
  </si>
  <si>
    <t>Rotoorangi</t>
  </si>
  <si>
    <t>Te Rahu</t>
  </si>
  <si>
    <t>Kihikihi Flat</t>
  </si>
  <si>
    <t>Allen Road</t>
  </si>
  <si>
    <t>Rotongata</t>
  </si>
  <si>
    <t>Ngaruawahia</t>
  </si>
  <si>
    <t>Bryant</t>
  </si>
  <si>
    <t>Pukete</t>
  </si>
  <si>
    <t>Pukete West</t>
  </si>
  <si>
    <t>Te Rapa</t>
  </si>
  <si>
    <t>Burbush</t>
  </si>
  <si>
    <t>Rotokauri</t>
  </si>
  <si>
    <t>Nawton</t>
  </si>
  <si>
    <t>Crawshaw</t>
  </si>
  <si>
    <t>Grandview</t>
  </si>
  <si>
    <t>Brymer</t>
  </si>
  <si>
    <t>Dinsdale North</t>
  </si>
  <si>
    <t>Dinsdale South</t>
  </si>
  <si>
    <t>Beerescourt</t>
  </si>
  <si>
    <t>Maeroa</t>
  </si>
  <si>
    <t>Frankton Junction</t>
  </si>
  <si>
    <t>Swarbrick</t>
  </si>
  <si>
    <t>Hamilton Lake</t>
  </si>
  <si>
    <t>Melville</t>
  </si>
  <si>
    <t>Glenview</t>
  </si>
  <si>
    <t>Queenwood</t>
  </si>
  <si>
    <t>Chedworth</t>
  </si>
  <si>
    <t>Porritt</t>
  </si>
  <si>
    <t>Insoll</t>
  </si>
  <si>
    <t>Fairview Downs</t>
  </si>
  <si>
    <t>Chartwell</t>
  </si>
  <si>
    <t>Hamilton Central</t>
  </si>
  <si>
    <t>Clarkin</t>
  </si>
  <si>
    <t>Claudelands</t>
  </si>
  <si>
    <t>Enderley</t>
  </si>
  <si>
    <t>Peachgrove</t>
  </si>
  <si>
    <t>Hamilton East</t>
  </si>
  <si>
    <t>Naylor</t>
  </si>
  <si>
    <t>Bader</t>
  </si>
  <si>
    <t>University</t>
  </si>
  <si>
    <t>Silverdale</t>
  </si>
  <si>
    <t>Hillcrest West</t>
  </si>
  <si>
    <t>Riverlea</t>
  </si>
  <si>
    <t>Te Awamutu West</t>
  </si>
  <si>
    <t>Te Awamutu Central</t>
  </si>
  <si>
    <t>Te Awamutu East</t>
  </si>
  <si>
    <t>Te Awamutu South</t>
  </si>
  <si>
    <t>Kawhia Community</t>
  </si>
  <si>
    <t>Otorohanga</t>
  </si>
  <si>
    <t>Otorohanga Rural West</t>
  </si>
  <si>
    <t>Te Kawa</t>
  </si>
  <si>
    <t>Otorohanga Rural East</t>
  </si>
  <si>
    <t>Piopio</t>
  </si>
  <si>
    <t>Taharoa</t>
  </si>
  <si>
    <t>Mahoenui</t>
  </si>
  <si>
    <t>Marokopa</t>
  </si>
  <si>
    <t>Waipa Valley</t>
  </si>
  <si>
    <t>Manawatu-Wanganui Region</t>
  </si>
  <si>
    <t>Tiroa</t>
  </si>
  <si>
    <t>Mokauiti</t>
  </si>
  <si>
    <t>Te Kuiti</t>
  </si>
  <si>
    <t>Omori</t>
  </si>
  <si>
    <t>Owhango</t>
  </si>
  <si>
    <t>Ohura</t>
  </si>
  <si>
    <t>Ngapuke</t>
  </si>
  <si>
    <t>Kuratau</t>
  </si>
  <si>
    <t>Raurimu</t>
  </si>
  <si>
    <t>National Park</t>
  </si>
  <si>
    <t>Otangiwai-Heao</t>
  </si>
  <si>
    <t>Tarrangower</t>
  </si>
  <si>
    <t>Taumarunui</t>
  </si>
  <si>
    <t>Taumarunui Central</t>
  </si>
  <si>
    <t>Sunshine-Hospital Hill</t>
  </si>
  <si>
    <t>Manunui</t>
  </si>
  <si>
    <t>Whitianga</t>
  </si>
  <si>
    <t>Coromandel</t>
  </si>
  <si>
    <t>Te Rerenga</t>
  </si>
  <si>
    <t>Whangamata</t>
  </si>
  <si>
    <t>Tairua</t>
  </si>
  <si>
    <t>Moanataiari</t>
  </si>
  <si>
    <t>Thames</t>
  </si>
  <si>
    <t>Parawai</t>
  </si>
  <si>
    <t>Pauanui Beach</t>
  </si>
  <si>
    <t>Hikuai</t>
  </si>
  <si>
    <t>Te Puru-Thornton Bay</t>
  </si>
  <si>
    <t>Ngatea</t>
  </si>
  <si>
    <t>Hauraki Plains</t>
  </si>
  <si>
    <t>Turua</t>
  </si>
  <si>
    <t>Kerepehi</t>
  </si>
  <si>
    <t>Bay of Plenty Region</t>
  </si>
  <si>
    <t>Waihi Beach</t>
  </si>
  <si>
    <t>Ohinemuri</t>
  </si>
  <si>
    <t>Paeroa</t>
  </si>
  <si>
    <t>Waihi</t>
  </si>
  <si>
    <t>Tahuroa</t>
  </si>
  <si>
    <t>Waitoa</t>
  </si>
  <si>
    <t>Springdale</t>
  </si>
  <si>
    <t>Waihou-Walton</t>
  </si>
  <si>
    <t>Te Aroha</t>
  </si>
  <si>
    <t>Morrinsville West</t>
  </si>
  <si>
    <t>Morrinsville</t>
  </si>
  <si>
    <t>Morrinsville East</t>
  </si>
  <si>
    <t>Waharoa</t>
  </si>
  <si>
    <t>Tirau</t>
  </si>
  <si>
    <t>Mangakaretu</t>
  </si>
  <si>
    <t>Tokoroa</t>
  </si>
  <si>
    <t>Kinleith</t>
  </si>
  <si>
    <t>Okauia</t>
  </si>
  <si>
    <t>Te Poi</t>
  </si>
  <si>
    <t>Tapapa</t>
  </si>
  <si>
    <t>Karapiro</t>
  </si>
  <si>
    <t>Hinuera</t>
  </si>
  <si>
    <t>Arapuni</t>
  </si>
  <si>
    <t>Lichfield</t>
  </si>
  <si>
    <t>Wawa</t>
  </si>
  <si>
    <t>Paraonui</t>
  </si>
  <si>
    <t>Parkdale</t>
  </si>
  <si>
    <t>Matarawa</t>
  </si>
  <si>
    <t>Stanley Park</t>
  </si>
  <si>
    <t>Tokoroa Central</t>
  </si>
  <si>
    <t>Aotea</t>
  </si>
  <si>
    <t>Strathmore</t>
  </si>
  <si>
    <t>Amisfield</t>
  </si>
  <si>
    <t>Matamata North</t>
  </si>
  <si>
    <t>Matamata</t>
  </si>
  <si>
    <t>Matamata South</t>
  </si>
  <si>
    <t>Putaruru</t>
  </si>
  <si>
    <t>Athenree</t>
  </si>
  <si>
    <t>Katikati Community</t>
  </si>
  <si>
    <t>Maketu Community</t>
  </si>
  <si>
    <t>Omokoroa</t>
  </si>
  <si>
    <t>Tauranga</t>
  </si>
  <si>
    <t>Papamoa Beach East</t>
  </si>
  <si>
    <t>Palm Springs</t>
  </si>
  <si>
    <t>Doncaster</t>
  </si>
  <si>
    <t>Island View-Pios Beach</t>
  </si>
  <si>
    <t>Te Puna</t>
  </si>
  <si>
    <t>Matapihi</t>
  </si>
  <si>
    <t>Inlet-Tauranga Harbour Omokoroa</t>
  </si>
  <si>
    <t>Inlet-Tauranga Harbour</t>
  </si>
  <si>
    <t>Waikareao Estuary</t>
  </si>
  <si>
    <t>Motuopae Island</t>
  </si>
  <si>
    <t>Kairua</t>
  </si>
  <si>
    <t>Bethlehem East</t>
  </si>
  <si>
    <t>Bethlehem</t>
  </si>
  <si>
    <t>Pacific View</t>
  </si>
  <si>
    <t>Palm Beach</t>
  </si>
  <si>
    <t>Gravatt</t>
  </si>
  <si>
    <t>Matakana Island</t>
  </si>
  <si>
    <t>Inlet-Tauranga Harbour North</t>
  </si>
  <si>
    <t>Tahawai</t>
  </si>
  <si>
    <t>Aongatete</t>
  </si>
  <si>
    <t>Minden</t>
  </si>
  <si>
    <t>Kaimai</t>
  </si>
  <si>
    <t>Ohauiti-Ngapeke</t>
  </si>
  <si>
    <t>Upper Papamoa</t>
  </si>
  <si>
    <t>Paengaroa</t>
  </si>
  <si>
    <t>Rangiuru</t>
  </si>
  <si>
    <t>Pongakawa</t>
  </si>
  <si>
    <t>Mt Maunganui North</t>
  </si>
  <si>
    <t>Omanu</t>
  </si>
  <si>
    <t>Tauranga City-Marinas</t>
  </si>
  <si>
    <t>Arataki</t>
  </si>
  <si>
    <t>Te Maunga</t>
  </si>
  <si>
    <t>Matua</t>
  </si>
  <si>
    <t>Bellevue</t>
  </si>
  <si>
    <t>Otumoetai North</t>
  </si>
  <si>
    <t>Otumoetai South</t>
  </si>
  <si>
    <t>Brookfield</t>
  </si>
  <si>
    <t>Te Reti</t>
  </si>
  <si>
    <t>Judea</t>
  </si>
  <si>
    <t>Gate Pa</t>
  </si>
  <si>
    <t>Greerton</t>
  </si>
  <si>
    <t>Pyes Pa</t>
  </si>
  <si>
    <t>Yatton Park</t>
  </si>
  <si>
    <t>Poike</t>
  </si>
  <si>
    <t>Hairini</t>
  </si>
  <si>
    <t>Maungatapu</t>
  </si>
  <si>
    <t>Tauranga Hospital</t>
  </si>
  <si>
    <t>Tauranga South</t>
  </si>
  <si>
    <t>Tauranga Central</t>
  </si>
  <si>
    <t>Sulphur Point</t>
  </si>
  <si>
    <t>Kaitemako</t>
  </si>
  <si>
    <t>Welcome Bay West</t>
  </si>
  <si>
    <t>Welcome Bay East</t>
  </si>
  <si>
    <t>Te Puke West</t>
  </si>
  <si>
    <t>Te Puke Community</t>
  </si>
  <si>
    <t>Te Puke East</t>
  </si>
  <si>
    <t>Ngongotaha North</t>
  </si>
  <si>
    <t>Rotorua</t>
  </si>
  <si>
    <t>Ngongotaha South</t>
  </si>
  <si>
    <t>Poets Corner</t>
  </si>
  <si>
    <t>Ngapuna</t>
  </si>
  <si>
    <t>Owhata South</t>
  </si>
  <si>
    <t>Lynmore</t>
  </si>
  <si>
    <t>Owhata West</t>
  </si>
  <si>
    <t>Owhata East</t>
  </si>
  <si>
    <t>Hamurana</t>
  </si>
  <si>
    <t>Inland Water-Lake Rotorua</t>
  </si>
  <si>
    <t>Inland Water not in Urban Area</t>
  </si>
  <si>
    <t>Tikitere</t>
  </si>
  <si>
    <t>Kaingaroa Forest</t>
  </si>
  <si>
    <t>Tarawera</t>
  </si>
  <si>
    <t>Golden Springs</t>
  </si>
  <si>
    <t>Reporoa</t>
  </si>
  <si>
    <t>Ngakuru</t>
  </si>
  <si>
    <t>Arahiwi</t>
  </si>
  <si>
    <t>Waiwhero</t>
  </si>
  <si>
    <t>Mamaku</t>
  </si>
  <si>
    <t>Selwyn Heights</t>
  </si>
  <si>
    <t>Western Heights</t>
  </si>
  <si>
    <t>Fairy Springs</t>
  </si>
  <si>
    <t>Pukehangi North</t>
  </si>
  <si>
    <t>Pukehangi South</t>
  </si>
  <si>
    <t>Mangakakahi</t>
  </si>
  <si>
    <t>Sunnybrook</t>
  </si>
  <si>
    <t>Fordlands</t>
  </si>
  <si>
    <t>Utuhina</t>
  </si>
  <si>
    <t>Pomare</t>
  </si>
  <si>
    <t>Hillcrest</t>
  </si>
  <si>
    <t>Springfield</t>
  </si>
  <si>
    <t>Kawaha Point</t>
  </si>
  <si>
    <t>Koutu</t>
  </si>
  <si>
    <t>Ohinemutu</t>
  </si>
  <si>
    <t>Kuirau</t>
  </si>
  <si>
    <t>Victoria</t>
  </si>
  <si>
    <t>Glenholme East</t>
  </si>
  <si>
    <t>Glenholme West</t>
  </si>
  <si>
    <t>Fenton</t>
  </si>
  <si>
    <t>Whaka</t>
  </si>
  <si>
    <t>Mangakino</t>
  </si>
  <si>
    <t>Turangi</t>
  </si>
  <si>
    <t>Acacia Bay</t>
  </si>
  <si>
    <t>Taupo</t>
  </si>
  <si>
    <t>Wairakei-Aratiatia</t>
  </si>
  <si>
    <t>Maunganamu</t>
  </si>
  <si>
    <t>Taupo East</t>
  </si>
  <si>
    <t>Wharewaka</t>
  </si>
  <si>
    <t>Rangatira Park</t>
  </si>
  <si>
    <t>Rangatira</t>
  </si>
  <si>
    <t>Lakewood</t>
  </si>
  <si>
    <t>Marotiri</t>
  </si>
  <si>
    <t>Oruanui</t>
  </si>
  <si>
    <t>Kinloch</t>
  </si>
  <si>
    <t>Rangitaiki</t>
  </si>
  <si>
    <t>Rangipo</t>
  </si>
  <si>
    <t>Te More</t>
  </si>
  <si>
    <t>Hawke's Bay Region</t>
  </si>
  <si>
    <t>Taharua</t>
  </si>
  <si>
    <t>Nukuhau</t>
  </si>
  <si>
    <t>Taupo Central</t>
  </si>
  <si>
    <t>Tauhara</t>
  </si>
  <si>
    <t>Hilltop</t>
  </si>
  <si>
    <t>Waipahihi</t>
  </si>
  <si>
    <t>Richmond Heights</t>
  </si>
  <si>
    <t>Ohope</t>
  </si>
  <si>
    <t>Whakatane</t>
  </si>
  <si>
    <t>Matata</t>
  </si>
  <si>
    <t>Taneatua</t>
  </si>
  <si>
    <t>Edgecumbe</t>
  </si>
  <si>
    <t>Te Teko</t>
  </si>
  <si>
    <t>Whakatane North</t>
  </si>
  <si>
    <t>Coastlands</t>
  </si>
  <si>
    <t>Whakatane West</t>
  </si>
  <si>
    <t>Trident</t>
  </si>
  <si>
    <t>Allandale-Mokorua</t>
  </si>
  <si>
    <t>Orini</t>
  </si>
  <si>
    <t>Inlet-Ohiwa Harbour West</t>
  </si>
  <si>
    <t>Maraetotara</t>
  </si>
  <si>
    <t>Poroporo</t>
  </si>
  <si>
    <t>Otakiri</t>
  </si>
  <si>
    <t>Rotoma</t>
  </si>
  <si>
    <t>Matahina-Minginui</t>
  </si>
  <si>
    <t>Waimana</t>
  </si>
  <si>
    <t>Urewera</t>
  </si>
  <si>
    <t>Kawerau</t>
  </si>
  <si>
    <t>Murupara</t>
  </si>
  <si>
    <t>Opotiki</t>
  </si>
  <si>
    <t>Te Kaha</t>
  </si>
  <si>
    <t>Cape Runaway</t>
  </si>
  <si>
    <t>Oponae</t>
  </si>
  <si>
    <t>Inlet-Ohiwa Harbour East</t>
  </si>
  <si>
    <t>Waiotahi</t>
  </si>
  <si>
    <t>Gisborne Region</t>
  </si>
  <si>
    <t>East Cape</t>
  </si>
  <si>
    <t>Ruatoria</t>
  </si>
  <si>
    <t>Tokomaru Bay</t>
  </si>
  <si>
    <t>Tarndale-Rakauroa</t>
  </si>
  <si>
    <t>Te Karaka</t>
  </si>
  <si>
    <t>Patutahi</t>
  </si>
  <si>
    <t>Makaraka</t>
  </si>
  <si>
    <t>Gisborne</t>
  </si>
  <si>
    <t>Matokitoki</t>
  </si>
  <si>
    <t>Wainui</t>
  </si>
  <si>
    <t>Wharekaka</t>
  </si>
  <si>
    <t>Tiniroto</t>
  </si>
  <si>
    <t>Manutuke</t>
  </si>
  <si>
    <t>Tolaga Bay</t>
  </si>
  <si>
    <t>Mangapapa</t>
  </si>
  <si>
    <t>Te Hapara</t>
  </si>
  <si>
    <t>Gisborne Airport</t>
  </si>
  <si>
    <t>Whataupoko</t>
  </si>
  <si>
    <t>Gisborne Central</t>
  </si>
  <si>
    <t>Kaiti North</t>
  </si>
  <si>
    <t>Outer Kaiti</t>
  </si>
  <si>
    <t>Kaiti South</t>
  </si>
  <si>
    <t>Tamarau</t>
  </si>
  <si>
    <t>Riverdale</t>
  </si>
  <si>
    <t>Tuai</t>
  </si>
  <si>
    <t>Frasertown</t>
  </si>
  <si>
    <t>Ruakituri-Morere</t>
  </si>
  <si>
    <t>Maungataniwha</t>
  </si>
  <si>
    <t>Inland Water-Lake Waikaremoana</t>
  </si>
  <si>
    <t>Raupunga</t>
  </si>
  <si>
    <t>Whakaki</t>
  </si>
  <si>
    <t>Nuhaka</t>
  </si>
  <si>
    <t>Mahia</t>
  </si>
  <si>
    <t>Wairoa</t>
  </si>
  <si>
    <t>Bay View</t>
  </si>
  <si>
    <t>Napier Zone</t>
  </si>
  <si>
    <t>Poraiti</t>
  </si>
  <si>
    <t>Meeanee</t>
  </si>
  <si>
    <t>Awatoto</t>
  </si>
  <si>
    <t>Twyford</t>
  </si>
  <si>
    <t>Hastings Zone</t>
  </si>
  <si>
    <t>Karamu</t>
  </si>
  <si>
    <t>Whakatu</t>
  </si>
  <si>
    <t>Clive</t>
  </si>
  <si>
    <t>Haumoana</t>
  </si>
  <si>
    <t>Brookvale</t>
  </si>
  <si>
    <t>Irongate</t>
  </si>
  <si>
    <t>Longlands South</t>
  </si>
  <si>
    <t>Tangoio</t>
  </si>
  <si>
    <t>Eskdale</t>
  </si>
  <si>
    <t>Sherenden-Puketapu</t>
  </si>
  <si>
    <t>Omahu</t>
  </si>
  <si>
    <t>Waiohiki</t>
  </si>
  <si>
    <t>Pakowhai</t>
  </si>
  <si>
    <t>Maraekakaho</t>
  </si>
  <si>
    <t>Bridge Pa</t>
  </si>
  <si>
    <t>Poukawa</t>
  </si>
  <si>
    <t>Pakipaki</t>
  </si>
  <si>
    <t>Waimarama</t>
  </si>
  <si>
    <t>Tutira</t>
  </si>
  <si>
    <t>Puketitiri</t>
  </si>
  <si>
    <t>Whanawhana</t>
  </si>
  <si>
    <t>Westshore</t>
  </si>
  <si>
    <t>Ahuriri</t>
  </si>
  <si>
    <t>Onekawa Central</t>
  </si>
  <si>
    <t>Onekawa West</t>
  </si>
  <si>
    <t>Onekawa South</t>
  </si>
  <si>
    <t>Marewa</t>
  </si>
  <si>
    <t>Maraenui</t>
  </si>
  <si>
    <t>Hospital Hill</t>
  </si>
  <si>
    <t>Bluff Hill</t>
  </si>
  <si>
    <t>Nelson Park</t>
  </si>
  <si>
    <t>Mclean Park</t>
  </si>
  <si>
    <t>Tamatea North</t>
  </si>
  <si>
    <t>Tamatea South</t>
  </si>
  <si>
    <t>Greenmeadows</t>
  </si>
  <si>
    <t>Taradale North</t>
  </si>
  <si>
    <t>Taradale South</t>
  </si>
  <si>
    <t>Pirimai</t>
  </si>
  <si>
    <t>Mahora</t>
  </si>
  <si>
    <t>St Leonards</t>
  </si>
  <si>
    <t>Frimley</t>
  </si>
  <si>
    <t>Raureka</t>
  </si>
  <si>
    <t>Mayfair</t>
  </si>
  <si>
    <t>Parkvale</t>
  </si>
  <si>
    <t>Hastings Central</t>
  </si>
  <si>
    <t>Akina</t>
  </si>
  <si>
    <t>Woolwich</t>
  </si>
  <si>
    <t>Camberley</t>
  </si>
  <si>
    <t>Kingsley-Chatham</t>
  </si>
  <si>
    <t>Lochain</t>
  </si>
  <si>
    <t>Flaxmere East</t>
  </si>
  <si>
    <t>Anderson Park</t>
  </si>
  <si>
    <t>Iona</t>
  </si>
  <si>
    <t>Havelock Hills</t>
  </si>
  <si>
    <t>Te Mata</t>
  </si>
  <si>
    <t>Havelock North Central</t>
  </si>
  <si>
    <t>Te Mata Hills</t>
  </si>
  <si>
    <t>Takapau</t>
  </si>
  <si>
    <t>Waipawa</t>
  </si>
  <si>
    <t>Tikokino</t>
  </si>
  <si>
    <t>Otane</t>
  </si>
  <si>
    <t>Waipukurau</t>
  </si>
  <si>
    <t>Porangahau</t>
  </si>
  <si>
    <t>Elsthorpe-Flemington</t>
  </si>
  <si>
    <t>Norsewood-Herbertville</t>
  </si>
  <si>
    <t>Owahanga</t>
  </si>
  <si>
    <t>Wellington Region</t>
  </si>
  <si>
    <t>Mara</t>
  </si>
  <si>
    <t>Dannevirke West</t>
  </si>
  <si>
    <t>Dannevirke</t>
  </si>
  <si>
    <t>Dannevirke East</t>
  </si>
  <si>
    <t>Papatawa</t>
  </si>
  <si>
    <t>Woodville</t>
  </si>
  <si>
    <t>Taranaki Region</t>
  </si>
  <si>
    <t>Urenui</t>
  </si>
  <si>
    <t>Okoki-Okau</t>
  </si>
  <si>
    <t>Oakura</t>
  </si>
  <si>
    <t>New Plymouth</t>
  </si>
  <si>
    <t>Bell Block</t>
  </si>
  <si>
    <t>Paraite</t>
  </si>
  <si>
    <t>Glen Avon</t>
  </si>
  <si>
    <t>Bowden</t>
  </si>
  <si>
    <t>Mangaoraka</t>
  </si>
  <si>
    <t>Carrington</t>
  </si>
  <si>
    <t>Highlands Park</t>
  </si>
  <si>
    <t>Fernleigh</t>
  </si>
  <si>
    <t>Barrett</t>
  </si>
  <si>
    <t>Omata</t>
  </si>
  <si>
    <t>Lepperton</t>
  </si>
  <si>
    <t>Kaitake</t>
  </si>
  <si>
    <t>Okato</t>
  </si>
  <si>
    <t>Waitara West</t>
  </si>
  <si>
    <t>Waitara</t>
  </si>
  <si>
    <t>Waitara East</t>
  </si>
  <si>
    <t>Moturoa</t>
  </si>
  <si>
    <t>Lynmouth</t>
  </si>
  <si>
    <t>Spotswood</t>
  </si>
  <si>
    <t>Marfell</t>
  </si>
  <si>
    <t>Upper Westown</t>
  </si>
  <si>
    <t>Westown</t>
  </si>
  <si>
    <t>New Plymouth Central</t>
  </si>
  <si>
    <t>Kawaroa</t>
  </si>
  <si>
    <t>Mount Bryan</t>
  </si>
  <si>
    <t>Marsland Hill</t>
  </si>
  <si>
    <t>Fitzroy</t>
  </si>
  <si>
    <t>Welbourn</t>
  </si>
  <si>
    <t>Merrilands</t>
  </si>
  <si>
    <t>Frankleigh</t>
  </si>
  <si>
    <t>Struan Park</t>
  </si>
  <si>
    <t>Egmont Village</t>
  </si>
  <si>
    <t>Kaimata</t>
  </si>
  <si>
    <t>Inglewood</t>
  </si>
  <si>
    <t>Midhirst</t>
  </si>
  <si>
    <t>Whangamomona</t>
  </si>
  <si>
    <t>Douglas</t>
  </si>
  <si>
    <t>Toko</t>
  </si>
  <si>
    <t>Pembroke</t>
  </si>
  <si>
    <t>Stratford West</t>
  </si>
  <si>
    <t>Stratford</t>
  </si>
  <si>
    <t>Stratford East</t>
  </si>
  <si>
    <t>Opunake</t>
  </si>
  <si>
    <t>Rahotu</t>
  </si>
  <si>
    <t>Kahui</t>
  </si>
  <si>
    <t>Kaponga</t>
  </si>
  <si>
    <t>Mangatoki-Moeroa</t>
  </si>
  <si>
    <t>Eltham</t>
  </si>
  <si>
    <t>Kapuni</t>
  </si>
  <si>
    <t>Manaia</t>
  </si>
  <si>
    <t>Normanby</t>
  </si>
  <si>
    <t>Hawera</t>
  </si>
  <si>
    <t>Hawera North</t>
  </si>
  <si>
    <t>Hawera South</t>
  </si>
  <si>
    <t>Ohawe Beach</t>
  </si>
  <si>
    <t>Tawhiti</t>
  </si>
  <si>
    <t>Waingongoro</t>
  </si>
  <si>
    <t>Hawera West</t>
  </si>
  <si>
    <t>Ohangai</t>
  </si>
  <si>
    <t>Okaiawa</t>
  </si>
  <si>
    <t>Waitotara</t>
  </si>
  <si>
    <t>Whenuakura</t>
  </si>
  <si>
    <t>Makakaho</t>
  </si>
  <si>
    <t>Patea</t>
  </si>
  <si>
    <t>Waverley</t>
  </si>
  <si>
    <t>Tangiwai</t>
  </si>
  <si>
    <t>Ohakune</t>
  </si>
  <si>
    <t>Raetihi</t>
  </si>
  <si>
    <t>Otamatea</t>
  </si>
  <si>
    <t>Wanganui</t>
  </si>
  <si>
    <t>Blueskin</t>
  </si>
  <si>
    <t>Maxwell</t>
  </si>
  <si>
    <t>Castlecliff North</t>
  </si>
  <si>
    <t>Castlecliff South</t>
  </si>
  <si>
    <t>Mosston</t>
  </si>
  <si>
    <t>Balgownie</t>
  </si>
  <si>
    <t>Tawhero</t>
  </si>
  <si>
    <t>Gonville South</t>
  </si>
  <si>
    <t>Gonville East</t>
  </si>
  <si>
    <t>Gonville West</t>
  </si>
  <si>
    <t>Springvale West</t>
  </si>
  <si>
    <t>Springvale East</t>
  </si>
  <si>
    <t>Wanganui Collegiate</t>
  </si>
  <si>
    <t>Laird Park</t>
  </si>
  <si>
    <t>Wanganui Central</t>
  </si>
  <si>
    <t>Spriggens Park</t>
  </si>
  <si>
    <t>Cooks Gardens</t>
  </si>
  <si>
    <t>St Johns Hill</t>
  </si>
  <si>
    <t>Lower Aramoho</t>
  </si>
  <si>
    <t>Upper Aramoho</t>
  </si>
  <si>
    <t>Williams Domain</t>
  </si>
  <si>
    <t>Wembley Park</t>
  </si>
  <si>
    <t>Kowhai Park</t>
  </si>
  <si>
    <t>Bastia Hill</t>
  </si>
  <si>
    <t>Durie Hill</t>
  </si>
  <si>
    <t>Putiki</t>
  </si>
  <si>
    <t>Marybank-Gordon Park</t>
  </si>
  <si>
    <t>Fordell-Kakatahi</t>
  </si>
  <si>
    <t>Waiouru</t>
  </si>
  <si>
    <t>Mangaweka</t>
  </si>
  <si>
    <t>Hunterville</t>
  </si>
  <si>
    <t>Ratana Community</t>
  </si>
  <si>
    <t>Bulls</t>
  </si>
  <si>
    <t>Ngamatea</t>
  </si>
  <si>
    <t>Moawhango</t>
  </si>
  <si>
    <t>Pohonui-Porewa</t>
  </si>
  <si>
    <t>Lake Alice</t>
  </si>
  <si>
    <t>Koitiata</t>
  </si>
  <si>
    <t>Taihape</t>
  </si>
  <si>
    <t>Marton</t>
  </si>
  <si>
    <t>Kiwitea</t>
  </si>
  <si>
    <t>Pohangina</t>
  </si>
  <si>
    <t>Ashhurst</t>
  </si>
  <si>
    <t>Palmerston North</t>
  </si>
  <si>
    <t>Stoney Creek</t>
  </si>
  <si>
    <t>Whakarongo</t>
  </si>
  <si>
    <t>Oroua Bridge</t>
  </si>
  <si>
    <t>Feilding</t>
  </si>
  <si>
    <t>Maewa</t>
  </si>
  <si>
    <t>Halcombe</t>
  </si>
  <si>
    <t>Tokorangi-Hiwinui</t>
  </si>
  <si>
    <t>Feilding North</t>
  </si>
  <si>
    <t>Feilding West</t>
  </si>
  <si>
    <t>Feilding Central</t>
  </si>
  <si>
    <t>Feilding East</t>
  </si>
  <si>
    <t>Sanson</t>
  </si>
  <si>
    <t>Rongotea</t>
  </si>
  <si>
    <t>Tangimoana</t>
  </si>
  <si>
    <t>Himatangi Beach</t>
  </si>
  <si>
    <t>Foxton Beach</t>
  </si>
  <si>
    <t>Foxton Community</t>
  </si>
  <si>
    <t>Rakiraki</t>
  </si>
  <si>
    <t>Ohakea</t>
  </si>
  <si>
    <t>Oroua Downs-Waitohi</t>
  </si>
  <si>
    <t>Moutoa</t>
  </si>
  <si>
    <t>Foxton</t>
  </si>
  <si>
    <t>Kairanga</t>
  </si>
  <si>
    <t>Longburn</t>
  </si>
  <si>
    <t>Massey University</t>
  </si>
  <si>
    <t>Linton Military Camp</t>
  </si>
  <si>
    <t>Kauwhata</t>
  </si>
  <si>
    <t>Turitea</t>
  </si>
  <si>
    <t>Milson</t>
  </si>
  <si>
    <t>Kelvin Grove</t>
  </si>
  <si>
    <t>Takaro</t>
  </si>
  <si>
    <t>Cloverlea</t>
  </si>
  <si>
    <t>Palmerston North Hospital</t>
  </si>
  <si>
    <t>Papaeoia</t>
  </si>
  <si>
    <t>Roslyn</t>
  </si>
  <si>
    <t>Terrace End</t>
  </si>
  <si>
    <t>Highbury</t>
  </si>
  <si>
    <t>Westbrook</t>
  </si>
  <si>
    <t>Palmerston North Central</t>
  </si>
  <si>
    <t>Awapuni North</t>
  </si>
  <si>
    <t>Awapuni West</t>
  </si>
  <si>
    <t>Awapuni South</t>
  </si>
  <si>
    <t>West End</t>
  </si>
  <si>
    <t>Hokowhitu West</t>
  </si>
  <si>
    <t>Hokowhitu Lagoon</t>
  </si>
  <si>
    <t>Hokowhitu East</t>
  </si>
  <si>
    <t>Aokautere</t>
  </si>
  <si>
    <t>Shannon</t>
  </si>
  <si>
    <t>Waitarere</t>
  </si>
  <si>
    <t>Levin</t>
  </si>
  <si>
    <t>Waikanae Beach</t>
  </si>
  <si>
    <t>Kapiti</t>
  </si>
  <si>
    <t>Waikanae East</t>
  </si>
  <si>
    <t>Peka Peka</t>
  </si>
  <si>
    <t>Waikanae Park</t>
  </si>
  <si>
    <t>Waikanae West</t>
  </si>
  <si>
    <t>Tokomaru</t>
  </si>
  <si>
    <t>Opiki</t>
  </si>
  <si>
    <t>Kaitawa</t>
  </si>
  <si>
    <t>Lake Horowhenua</t>
  </si>
  <si>
    <t>Waiopehu</t>
  </si>
  <si>
    <t>Kohitere</t>
  </si>
  <si>
    <t>Mangaore-Manakau</t>
  </si>
  <si>
    <t>Otaki Forks</t>
  </si>
  <si>
    <t>Te Horo</t>
  </si>
  <si>
    <t>Levin North</t>
  </si>
  <si>
    <t>Levin West</t>
  </si>
  <si>
    <t>Playford Park</t>
  </si>
  <si>
    <t>Levin South</t>
  </si>
  <si>
    <t>Levin East</t>
  </si>
  <si>
    <t>Otaki</t>
  </si>
  <si>
    <t>Heretaunga Park</t>
  </si>
  <si>
    <t>Upper Hutt Zone</t>
  </si>
  <si>
    <t>Trentham South</t>
  </si>
  <si>
    <t>Pinehaven</t>
  </si>
  <si>
    <t>Nabhra</t>
  </si>
  <si>
    <t>Riverstone Terraces</t>
  </si>
  <si>
    <t>Glendale</t>
  </si>
  <si>
    <t>Lower Hutt Zone</t>
  </si>
  <si>
    <t>Parkway</t>
  </si>
  <si>
    <t>Fernlea</t>
  </si>
  <si>
    <t>Arakura</t>
  </si>
  <si>
    <t>Homedale West</t>
  </si>
  <si>
    <t>Homedale East</t>
  </si>
  <si>
    <t>Pencarrow</t>
  </si>
  <si>
    <t>Pauatahanui</t>
  </si>
  <si>
    <t>Porirua Zone</t>
  </si>
  <si>
    <t>Endeavour</t>
  </si>
  <si>
    <t>Resolution</t>
  </si>
  <si>
    <t>Adventure</t>
  </si>
  <si>
    <t>Paekakariki Hill</t>
  </si>
  <si>
    <t>Paraparaumu Beach North</t>
  </si>
  <si>
    <t>Otaihanga</t>
  </si>
  <si>
    <t>Paraparaumu Beach South</t>
  </si>
  <si>
    <t>Paraparaumu Central</t>
  </si>
  <si>
    <t>Raumati Beach</t>
  </si>
  <si>
    <t>Raumati South</t>
  </si>
  <si>
    <t>Paekakariki</t>
  </si>
  <si>
    <t>Kapiti Island</t>
  </si>
  <si>
    <t>Maungakotukutuku</t>
  </si>
  <si>
    <t>Te Marua</t>
  </si>
  <si>
    <t>Akatarawa</t>
  </si>
  <si>
    <t>Emerald Hill</t>
  </si>
  <si>
    <t>Maoribank</t>
  </si>
  <si>
    <t>Clouston Park</t>
  </si>
  <si>
    <t>Totara Park</t>
  </si>
  <si>
    <t>Ebdentown</t>
  </si>
  <si>
    <t>Upper Hutt Central</t>
  </si>
  <si>
    <t>Maidstone</t>
  </si>
  <si>
    <t>Wallaceville</t>
  </si>
  <si>
    <t>Elderslea</t>
  </si>
  <si>
    <t>Moonshine</t>
  </si>
  <si>
    <t>Brentwood</t>
  </si>
  <si>
    <t>Filtered Total</t>
  </si>
  <si>
    <t>National Total</t>
  </si>
  <si>
    <t>Trentham North</t>
  </si>
  <si>
    <t>Heretaunga-Silverstream</t>
  </si>
  <si>
    <t>Cloustonville</t>
  </si>
  <si>
    <t>Mangaroa</t>
  </si>
  <si>
    <t>Tawhai</t>
  </si>
  <si>
    <t>Holborn</t>
  </si>
  <si>
    <t>Delaney</t>
  </si>
  <si>
    <t>Manuka</t>
  </si>
  <si>
    <t>Taita North</t>
  </si>
  <si>
    <t>Taita South</t>
  </si>
  <si>
    <t>Avalon East</t>
  </si>
  <si>
    <t>Naenae North</t>
  </si>
  <si>
    <t>Naenae South</t>
  </si>
  <si>
    <t>Avalon West</t>
  </si>
  <si>
    <t>Boulcott</t>
  </si>
  <si>
    <t>Epuni West</t>
  </si>
  <si>
    <t>Epuni East</t>
  </si>
  <si>
    <t>Waterloo West</t>
  </si>
  <si>
    <t>Waterloo East</t>
  </si>
  <si>
    <t>Waiwhetu North</t>
  </si>
  <si>
    <t>Waiwhetu South</t>
  </si>
  <si>
    <t>Gracefield</t>
  </si>
  <si>
    <t>Moera</t>
  </si>
  <si>
    <t>Woburn North</t>
  </si>
  <si>
    <t>Woburn South</t>
  </si>
  <si>
    <t>Hutt Central</t>
  </si>
  <si>
    <t>Melling</t>
  </si>
  <si>
    <t>Alicetown</t>
  </si>
  <si>
    <t>Normandale</t>
  </si>
  <si>
    <t>Maungaraki</t>
  </si>
  <si>
    <t>Tirohanga</t>
  </si>
  <si>
    <t>Belmont</t>
  </si>
  <si>
    <t>Kelson</t>
  </si>
  <si>
    <t>Haywards-Manor Park</t>
  </si>
  <si>
    <t>Korokoro</t>
  </si>
  <si>
    <t>Petone Central</t>
  </si>
  <si>
    <t>Esplanade</t>
  </si>
  <si>
    <t>Wilford</t>
  </si>
  <si>
    <t>Eastbourne</t>
  </si>
  <si>
    <t>Titahi Bay North</t>
  </si>
  <si>
    <t>Onepoto</t>
  </si>
  <si>
    <t>Titahi Bay South</t>
  </si>
  <si>
    <t>Elsdon-Takapuwahia</t>
  </si>
  <si>
    <t>Porirua Central</t>
  </si>
  <si>
    <t>Porirua East</t>
  </si>
  <si>
    <t>Ranui Heights</t>
  </si>
  <si>
    <t>Cannons Creek North</t>
  </si>
  <si>
    <t>Cannons Creek South</t>
  </si>
  <si>
    <t>Cannons Creek East</t>
  </si>
  <si>
    <t>Waitangirua</t>
  </si>
  <si>
    <t>Ascot Park</t>
  </si>
  <si>
    <t>Pukerua Bay</t>
  </si>
  <si>
    <t>Plimmerton</t>
  </si>
  <si>
    <t>Mana-Camborne</t>
  </si>
  <si>
    <t>Paremata-Postgate</t>
  </si>
  <si>
    <t>Discovery</t>
  </si>
  <si>
    <t>Mana Island</t>
  </si>
  <si>
    <t>Tawa South</t>
  </si>
  <si>
    <t>Wellington Zone</t>
  </si>
  <si>
    <t>Tawa Central</t>
  </si>
  <si>
    <t>Linden</t>
  </si>
  <si>
    <t>Greenacres</t>
  </si>
  <si>
    <t>Thorndon-Tinakori Road</t>
  </si>
  <si>
    <t>Lambton</t>
  </si>
  <si>
    <t>Willis Street-Cambridge Terrace</t>
  </si>
  <si>
    <t>Wellington City-Marinas</t>
  </si>
  <si>
    <t>Aro Street-Nairn Street</t>
  </si>
  <si>
    <t>Mt Cook-Wallace Street</t>
  </si>
  <si>
    <t>Mt Victoria West</t>
  </si>
  <si>
    <t>Glenside North</t>
  </si>
  <si>
    <t>Grenada North</t>
  </si>
  <si>
    <t>Grenada Village</t>
  </si>
  <si>
    <t>Newlands East</t>
  </si>
  <si>
    <t>Takapu</t>
  </si>
  <si>
    <t>Horokiwi</t>
  </si>
  <si>
    <t>Johnsonville North</t>
  </si>
  <si>
    <t>Johnsonville South</t>
  </si>
  <si>
    <t>Johnsonville East</t>
  </si>
  <si>
    <t>Newlands North</t>
  </si>
  <si>
    <t>Newlands South</t>
  </si>
  <si>
    <t>Ngauranga East</t>
  </si>
  <si>
    <t>Raroa</t>
  </si>
  <si>
    <t>Khandallah Park</t>
  </si>
  <si>
    <t>Te Kainga</t>
  </si>
  <si>
    <t>Ngauranga West</t>
  </si>
  <si>
    <t>Rangoon Heights</t>
  </si>
  <si>
    <t>Awarua</t>
  </si>
  <si>
    <t>Ngaio</t>
  </si>
  <si>
    <t>Kaiwharawhara</t>
  </si>
  <si>
    <t>Wadestown</t>
  </si>
  <si>
    <t>Karori North</t>
  </si>
  <si>
    <t>Karori Park</t>
  </si>
  <si>
    <t>Karori East</t>
  </si>
  <si>
    <t>Karori South</t>
  </si>
  <si>
    <t>Northland</t>
  </si>
  <si>
    <t>Kelburn</t>
  </si>
  <si>
    <t>Taitville</t>
  </si>
  <si>
    <t>Mitchelltown</t>
  </si>
  <si>
    <t>Brooklyn</t>
  </si>
  <si>
    <t>Vogeltown</t>
  </si>
  <si>
    <t>Kingston</t>
  </si>
  <si>
    <t>Brooklyn South</t>
  </si>
  <si>
    <t>Happy Valley-Owhiro Bay</t>
  </si>
  <si>
    <t>Island Bay West</t>
  </si>
  <si>
    <t>Island Bay East</t>
  </si>
  <si>
    <t>Melrose</t>
  </si>
  <si>
    <t>Berhampore</t>
  </si>
  <si>
    <t>Newtown West</t>
  </si>
  <si>
    <t>Newtown East</t>
  </si>
  <si>
    <t>Adelaide</t>
  </si>
  <si>
    <t>Oriental Bay</t>
  </si>
  <si>
    <t>Roseneath</t>
  </si>
  <si>
    <t>Hataitai</t>
  </si>
  <si>
    <t>Kilbirnie East</t>
  </si>
  <si>
    <t>Kilbirnie West</t>
  </si>
  <si>
    <t>Evans Bay Marina</t>
  </si>
  <si>
    <t>Lyall Bay</t>
  </si>
  <si>
    <t>Strathmore Park</t>
  </si>
  <si>
    <t>Miramar South</t>
  </si>
  <si>
    <t>Miramar North</t>
  </si>
  <si>
    <t>Karaka Bay-Worser Bay</t>
  </si>
  <si>
    <t>Seatoun</t>
  </si>
  <si>
    <t>Maupuia</t>
  </si>
  <si>
    <t>Makara-Ohariu</t>
  </si>
  <si>
    <t>Mangatainoka</t>
  </si>
  <si>
    <t>Pahiatua</t>
  </si>
  <si>
    <t>Eketahuna</t>
  </si>
  <si>
    <t>Nireaha-Tiraumea</t>
  </si>
  <si>
    <t>Homebush-Te Ore Ore</t>
  </si>
  <si>
    <t>Masterton</t>
  </si>
  <si>
    <t>Opaki-Fernridge</t>
  </si>
  <si>
    <t>Kopuaranga</t>
  </si>
  <si>
    <t>Whareama</t>
  </si>
  <si>
    <t>Masterton Central</t>
  </si>
  <si>
    <t>Masterton West</t>
  </si>
  <si>
    <t>Masterton East</t>
  </si>
  <si>
    <t>Solway North</t>
  </si>
  <si>
    <t>Solway South</t>
  </si>
  <si>
    <t>Ngaumutawa</t>
  </si>
  <si>
    <t>Masterton Railway</t>
  </si>
  <si>
    <t>Lansdowne</t>
  </si>
  <si>
    <t>Waingawa</t>
  </si>
  <si>
    <t>Mt Holdsworth</t>
  </si>
  <si>
    <t>Te Wharau</t>
  </si>
  <si>
    <t>Carterton</t>
  </si>
  <si>
    <t>Tuturumuri</t>
  </si>
  <si>
    <t>Kahutara</t>
  </si>
  <si>
    <t>Inland Water-Lake Wairarapa</t>
  </si>
  <si>
    <t>Greytown</t>
  </si>
  <si>
    <t>Featherston</t>
  </si>
  <si>
    <t>Martinborough</t>
  </si>
  <si>
    <t>Marlborough Region</t>
  </si>
  <si>
    <t>Havelock</t>
  </si>
  <si>
    <t>Renwick</t>
  </si>
  <si>
    <t>Blenheim</t>
  </si>
  <si>
    <t>Woodbourne</t>
  </si>
  <si>
    <t>Omaka</t>
  </si>
  <si>
    <t>Waikawa</t>
  </si>
  <si>
    <t>Picton</t>
  </si>
  <si>
    <t>Marlborough Sounds Coastal Marine</t>
  </si>
  <si>
    <t>Marlborough Sounds Terrestrial</t>
  </si>
  <si>
    <t>Severn</t>
  </si>
  <si>
    <t>Ward</t>
  </si>
  <si>
    <t>Seddon</t>
  </si>
  <si>
    <t>Canterbury Region</t>
  </si>
  <si>
    <t>Lake Tennyson</t>
  </si>
  <si>
    <t>Springlands</t>
  </si>
  <si>
    <t>Mayfield</t>
  </si>
  <si>
    <t>Blenheim Central</t>
  </si>
  <si>
    <t>Whitney</t>
  </si>
  <si>
    <t>Redwoodtown</t>
  </si>
  <si>
    <t>Witherlea</t>
  </si>
  <si>
    <t>Kaikoura Township</t>
  </si>
  <si>
    <t>Kaikoura</t>
  </si>
  <si>
    <t>Kaikoura Rural</t>
  </si>
  <si>
    <t>Tasman Region</t>
  </si>
  <si>
    <t>Golden Bay</t>
  </si>
  <si>
    <t>Takaka</t>
  </si>
  <si>
    <t>Nelson Region</t>
  </si>
  <si>
    <t>Glenduan</t>
  </si>
  <si>
    <t>Nelson</t>
  </si>
  <si>
    <t>Ngawhatu</t>
  </si>
  <si>
    <t>Aniseed Hill</t>
  </si>
  <si>
    <t>Hope</t>
  </si>
  <si>
    <t>Saxton Island</t>
  </si>
  <si>
    <t>Waimea Inlet East</t>
  </si>
  <si>
    <t>Saxton</t>
  </si>
  <si>
    <t>Best Island</t>
  </si>
  <si>
    <t>Bell Island</t>
  </si>
  <si>
    <t>Ranzau</t>
  </si>
  <si>
    <t>Richmond Hill</t>
  </si>
  <si>
    <t>Whangamoa</t>
  </si>
  <si>
    <t>Brightwater</t>
  </si>
  <si>
    <t>Wakefield</t>
  </si>
  <si>
    <t>Mapua</t>
  </si>
  <si>
    <t>Inlet-Motueka</t>
  </si>
  <si>
    <t>Kaiteriteri</t>
  </si>
  <si>
    <t>Motueka Outer</t>
  </si>
  <si>
    <t>Rabbit Island</t>
  </si>
  <si>
    <t>Waimea Inlet West</t>
  </si>
  <si>
    <t>Wai-Iti</t>
  </si>
  <si>
    <t>Golden Downs</t>
  </si>
  <si>
    <t>Lake Rotoroa</t>
  </si>
  <si>
    <t>Murchison</t>
  </si>
  <si>
    <t>Tapawera</t>
  </si>
  <si>
    <t>Riwaka</t>
  </si>
  <si>
    <t>Clifton</t>
  </si>
  <si>
    <t>Atawhai</t>
  </si>
  <si>
    <t>Port Nelson</t>
  </si>
  <si>
    <t>The Wood</t>
  </si>
  <si>
    <t>Britannia</t>
  </si>
  <si>
    <t>Washington</t>
  </si>
  <si>
    <t>Trafalgar</t>
  </si>
  <si>
    <t>Maitai</t>
  </si>
  <si>
    <t>Kirks</t>
  </si>
  <si>
    <t>Bronte</t>
  </si>
  <si>
    <t>Atmore</t>
  </si>
  <si>
    <t>Tahunanui</t>
  </si>
  <si>
    <t>Tahuna Hills</t>
  </si>
  <si>
    <t>Toi Toi</t>
  </si>
  <si>
    <t>Broads</t>
  </si>
  <si>
    <t>Grampians</t>
  </si>
  <si>
    <t>The Brook</t>
  </si>
  <si>
    <t>Nelson Airport</t>
  </si>
  <si>
    <t>Nayland</t>
  </si>
  <si>
    <t>Enner Glynn</t>
  </si>
  <si>
    <t>Maitlands</t>
  </si>
  <si>
    <t>Isel Park</t>
  </si>
  <si>
    <t>Langbein</t>
  </si>
  <si>
    <t>Richmond East</t>
  </si>
  <si>
    <t>Richmond</t>
  </si>
  <si>
    <t>Richmond West</t>
  </si>
  <si>
    <t>Motueka West</t>
  </si>
  <si>
    <t>Motueka</t>
  </si>
  <si>
    <t>Motueka East</t>
  </si>
  <si>
    <t>Moutere Inlet</t>
  </si>
  <si>
    <t>Jackett Island</t>
  </si>
  <si>
    <t>West Coast Region</t>
  </si>
  <si>
    <t>Karamea</t>
  </si>
  <si>
    <t>Hector-Ngakawau</t>
  </si>
  <si>
    <t>Granity</t>
  </si>
  <si>
    <t>Orowaiti</t>
  </si>
  <si>
    <t>Little Wanganui</t>
  </si>
  <si>
    <t>Mokihinui</t>
  </si>
  <si>
    <t>Buller Coalfields</t>
  </si>
  <si>
    <t>Westport Rural</t>
  </si>
  <si>
    <t>Charleston</t>
  </si>
  <si>
    <t>Inangahua Junction</t>
  </si>
  <si>
    <t>Westport Urban</t>
  </si>
  <si>
    <t>Westport</t>
  </si>
  <si>
    <t>Reefton</t>
  </si>
  <si>
    <t>Inangahua Valley</t>
  </si>
  <si>
    <t>Mawheraiti</t>
  </si>
  <si>
    <t>Maruia</t>
  </si>
  <si>
    <t>Karoro</t>
  </si>
  <si>
    <t>Greymouth</t>
  </si>
  <si>
    <t>Kaiata</t>
  </si>
  <si>
    <t>South Beach-Camerons</t>
  </si>
  <si>
    <t>Blackball</t>
  </si>
  <si>
    <t>Point Elizabeth</t>
  </si>
  <si>
    <t>Dobson</t>
  </si>
  <si>
    <t>Barrytown</t>
  </si>
  <si>
    <t>Coal Creek</t>
  </si>
  <si>
    <t>Atarau</t>
  </si>
  <si>
    <t>Greymouth Rural</t>
  </si>
  <si>
    <t>Marsden-Hohonu</t>
  </si>
  <si>
    <t>Arnold Valley</t>
  </si>
  <si>
    <t>Nelson Creek-Ngahere</t>
  </si>
  <si>
    <t>Ahaura</t>
  </si>
  <si>
    <t>Lake Brunner</t>
  </si>
  <si>
    <t>Haupiri</t>
  </si>
  <si>
    <t>Runanga-Rapahoe</t>
  </si>
  <si>
    <t>Cobden</t>
  </si>
  <si>
    <t>Blaketown</t>
  </si>
  <si>
    <t>Greymouth Central</t>
  </si>
  <si>
    <t>Greymouth South</t>
  </si>
  <si>
    <t>Kumara</t>
  </si>
  <si>
    <t>Kaniere</t>
  </si>
  <si>
    <t>Hokitika</t>
  </si>
  <si>
    <t>Ross</t>
  </si>
  <si>
    <t>Harihari</t>
  </si>
  <si>
    <t>Franz Josef</t>
  </si>
  <si>
    <t>Fox Glacier</t>
  </si>
  <si>
    <t>Taramakau</t>
  </si>
  <si>
    <t>Otira</t>
  </si>
  <si>
    <t>Waimea-Arahura</t>
  </si>
  <si>
    <t>Hokitika Rural</t>
  </si>
  <si>
    <t>Hokitika Valley</t>
  </si>
  <si>
    <t>Totara River</t>
  </si>
  <si>
    <t>Waitaha</t>
  </si>
  <si>
    <t>Whataroa</t>
  </si>
  <si>
    <t>Waiho</t>
  </si>
  <si>
    <t>Karangarua</t>
  </si>
  <si>
    <t>Bruce Bay-Paringa</t>
  </si>
  <si>
    <t>Haast</t>
  </si>
  <si>
    <t>Hokitika Urban</t>
  </si>
  <si>
    <t>Hanmer Springs</t>
  </si>
  <si>
    <t>Culverden</t>
  </si>
  <si>
    <t>Waiau</t>
  </si>
  <si>
    <t>Amuri</t>
  </si>
  <si>
    <t>Parnassus</t>
  </si>
  <si>
    <t>Cheviot</t>
  </si>
  <si>
    <t>Hurunui</t>
  </si>
  <si>
    <t>Amberley</t>
  </si>
  <si>
    <t>Leithfield</t>
  </si>
  <si>
    <t>Sefton</t>
  </si>
  <si>
    <t>Okuku</t>
  </si>
  <si>
    <t>Loburn</t>
  </si>
  <si>
    <t>Ashley</t>
  </si>
  <si>
    <t>Camside</t>
  </si>
  <si>
    <t>Christchurch</t>
  </si>
  <si>
    <t>Pines-Kairaki Beach</t>
  </si>
  <si>
    <t>Waikuku</t>
  </si>
  <si>
    <t>Cust</t>
  </si>
  <si>
    <t>Mairaki</t>
  </si>
  <si>
    <t>Fernside</t>
  </si>
  <si>
    <t>Tuahiwi</t>
  </si>
  <si>
    <t>Coldstream</t>
  </si>
  <si>
    <t>Woodend</t>
  </si>
  <si>
    <t>Rangiora West</t>
  </si>
  <si>
    <t>Rangiora</t>
  </si>
  <si>
    <t>Rangiora East</t>
  </si>
  <si>
    <t>Southbrook</t>
  </si>
  <si>
    <t>Kingsbury</t>
  </si>
  <si>
    <t>Rangiora North</t>
  </si>
  <si>
    <t>Kaiapoi South</t>
  </si>
  <si>
    <t>Mansfield</t>
  </si>
  <si>
    <t>Courtenay</t>
  </si>
  <si>
    <t>Clarkville</t>
  </si>
  <si>
    <t>Kaiapoi West</t>
  </si>
  <si>
    <t>West Eyreton</t>
  </si>
  <si>
    <t>Mandeville</t>
  </si>
  <si>
    <t>Ohoka</t>
  </si>
  <si>
    <t>Ashley Gorge</t>
  </si>
  <si>
    <t>Oxford</t>
  </si>
  <si>
    <t>Darfield</t>
  </si>
  <si>
    <t>Kirwee</t>
  </si>
  <si>
    <t>Burnham Military Camp</t>
  </si>
  <si>
    <t>Malvern</t>
  </si>
  <si>
    <t>Halswell South</t>
  </si>
  <si>
    <t>Oaklands West</t>
  </si>
  <si>
    <t>Oaklands East</t>
  </si>
  <si>
    <t>Hornby North</t>
  </si>
  <si>
    <t>Hornby South</t>
  </si>
  <si>
    <t>Sockburn</t>
  </si>
  <si>
    <t>Wigram</t>
  </si>
  <si>
    <t>Yaldhurst</t>
  </si>
  <si>
    <t>Broomfield</t>
  </si>
  <si>
    <t>Templeton</t>
  </si>
  <si>
    <t>Islington</t>
  </si>
  <si>
    <t>Prebbleton</t>
  </si>
  <si>
    <t>Halswell West</t>
  </si>
  <si>
    <t>Westmorland</t>
  </si>
  <si>
    <t>Aidanfield</t>
  </si>
  <si>
    <t>Halswell Domain</t>
  </si>
  <si>
    <t>Hendersons Basin</t>
  </si>
  <si>
    <t>Mcleans Island</t>
  </si>
  <si>
    <t>Kennedys Bush</t>
  </si>
  <si>
    <t>West Melton</t>
  </si>
  <si>
    <t>Taitapu</t>
  </si>
  <si>
    <t>Redwood North</t>
  </si>
  <si>
    <t>Redwood South</t>
  </si>
  <si>
    <t>Styx Mill</t>
  </si>
  <si>
    <t>Casebrook</t>
  </si>
  <si>
    <t>Belfast South</t>
  </si>
  <si>
    <t>Sawyers Arms</t>
  </si>
  <si>
    <t>Kaimahi</t>
  </si>
  <si>
    <t>Harewood</t>
  </si>
  <si>
    <t>Bishopdale</t>
  </si>
  <si>
    <t>Russley</t>
  </si>
  <si>
    <t>Burnside</t>
  </si>
  <si>
    <t>Wairarapa</t>
  </si>
  <si>
    <t>Jellie Park</t>
  </si>
  <si>
    <t>Bryndwr</t>
  </si>
  <si>
    <t>Holmwood</t>
  </si>
  <si>
    <t>Fendalton</t>
  </si>
  <si>
    <t>Deans Bush</t>
  </si>
  <si>
    <t>Hawthornden</t>
  </si>
  <si>
    <t>Merrin</t>
  </si>
  <si>
    <t>Westburn</t>
  </si>
  <si>
    <t>Masham</t>
  </si>
  <si>
    <t>Avonhead</t>
  </si>
  <si>
    <t>Ilam</t>
  </si>
  <si>
    <t>Upper Riccarton</t>
  </si>
  <si>
    <t>Wharenui</t>
  </si>
  <si>
    <t>Middleton</t>
  </si>
  <si>
    <t>Belfast</t>
  </si>
  <si>
    <t>Travis Wetland</t>
  </si>
  <si>
    <t>Parklands</t>
  </si>
  <si>
    <t>Waimairi Beach</t>
  </si>
  <si>
    <t>Styx</t>
  </si>
  <si>
    <t>Mona Vale</t>
  </si>
  <si>
    <t>Riccarton West</t>
  </si>
  <si>
    <t>Riccarton</t>
  </si>
  <si>
    <t>Riccarton South</t>
  </si>
  <si>
    <t>Cashmere West</t>
  </si>
  <si>
    <t>Cashmere East</t>
  </si>
  <si>
    <t>Rapaki Track</t>
  </si>
  <si>
    <t>Heathcote Valley</t>
  </si>
  <si>
    <t>Cathedral Square</t>
  </si>
  <si>
    <t>Hagley Park</t>
  </si>
  <si>
    <t>Avon Loop</t>
  </si>
  <si>
    <t>Northcote</t>
  </si>
  <si>
    <t>Papanui</t>
  </si>
  <si>
    <t>Aorangi</t>
  </si>
  <si>
    <t>Strowan</t>
  </si>
  <si>
    <t>Merivale</t>
  </si>
  <si>
    <t>Rutland</t>
  </si>
  <si>
    <t>St Albans West</t>
  </si>
  <si>
    <t>St Albans East</t>
  </si>
  <si>
    <t>Mairehau</t>
  </si>
  <si>
    <t>Edgeware</t>
  </si>
  <si>
    <t>Shirley West</t>
  </si>
  <si>
    <t>Shirley East</t>
  </si>
  <si>
    <t>Burwood</t>
  </si>
  <si>
    <t>Dallington</t>
  </si>
  <si>
    <t>Travis</t>
  </si>
  <si>
    <t>Avondale</t>
  </si>
  <si>
    <t>Chisnall</t>
  </si>
  <si>
    <t>Aranui</t>
  </si>
  <si>
    <t>Richmond North</t>
  </si>
  <si>
    <t>Richmond South</t>
  </si>
  <si>
    <t>Avonside</t>
  </si>
  <si>
    <t>Linwood</t>
  </si>
  <si>
    <t>Phillipstown</t>
  </si>
  <si>
    <t>Linwood North</t>
  </si>
  <si>
    <t>Linwood East</t>
  </si>
  <si>
    <t>Bexley</t>
  </si>
  <si>
    <t>Bromley</t>
  </si>
  <si>
    <t>Woolston West</t>
  </si>
  <si>
    <t>Ferrymead</t>
  </si>
  <si>
    <t>Woolston South</t>
  </si>
  <si>
    <t>Ensors</t>
  </si>
  <si>
    <t>Opawa</t>
  </si>
  <si>
    <t>St Martins</t>
  </si>
  <si>
    <t>Waltham</t>
  </si>
  <si>
    <t>Sydenham</t>
  </si>
  <si>
    <t>Addington</t>
  </si>
  <si>
    <t>Barrington North</t>
  </si>
  <si>
    <t>Barrington South</t>
  </si>
  <si>
    <t>Spreydon</t>
  </si>
  <si>
    <t>Hoon Hay</t>
  </si>
  <si>
    <t>Hoon Hay South</t>
  </si>
  <si>
    <t>Hillmorton</t>
  </si>
  <si>
    <t>Somerfield</t>
  </si>
  <si>
    <t>Beckenham</t>
  </si>
  <si>
    <t>North Beach</t>
  </si>
  <si>
    <t>Rawhiti</t>
  </si>
  <si>
    <t>New Brighton</t>
  </si>
  <si>
    <t>South Brighton</t>
  </si>
  <si>
    <t>Mt Pleasant</t>
  </si>
  <si>
    <t>Avon-Heathcote Estuary</t>
  </si>
  <si>
    <t>Moncks Bay</t>
  </si>
  <si>
    <t>Sumner</t>
  </si>
  <si>
    <t>Lyttelton</t>
  </si>
  <si>
    <t>Diamond Harbour</t>
  </si>
  <si>
    <t>Governors Bay</t>
  </si>
  <si>
    <t>Quail Island</t>
  </si>
  <si>
    <t>Port Levy</t>
  </si>
  <si>
    <t>Akaroa</t>
  </si>
  <si>
    <t>Akaroa Harbour</t>
  </si>
  <si>
    <t>Banks Peninsula Eastern Bays</t>
  </si>
  <si>
    <t>Area Outside Region</t>
  </si>
  <si>
    <t>Chatham Islands</t>
  </si>
  <si>
    <t>Little River</t>
  </si>
  <si>
    <t>Inland Water-Lake Ellesmere South</t>
  </si>
  <si>
    <t>Lincoln</t>
  </si>
  <si>
    <t>Leeston</t>
  </si>
  <si>
    <t>Southbridge</t>
  </si>
  <si>
    <t>Rolleston</t>
  </si>
  <si>
    <t>Dunsandel</t>
  </si>
  <si>
    <t>Springston</t>
  </si>
  <si>
    <t>Inland Water-Lake Ellesmere North</t>
  </si>
  <si>
    <t>Selwyn-Rakaia</t>
  </si>
  <si>
    <t>Methven</t>
  </si>
  <si>
    <t>Fairton</t>
  </si>
  <si>
    <t>Ashburton</t>
  </si>
  <si>
    <t>Plains Railway</t>
  </si>
  <si>
    <t>Mt Somers</t>
  </si>
  <si>
    <t>Hinds</t>
  </si>
  <si>
    <t>Chertsey</t>
  </si>
  <si>
    <t>Rakaia</t>
  </si>
  <si>
    <t>Ashburton Central West</t>
  </si>
  <si>
    <t>Netherby</t>
  </si>
  <si>
    <t>Ashburton Central East</t>
  </si>
  <si>
    <t>Hampstead</t>
  </si>
  <si>
    <t>Tinwald</t>
  </si>
  <si>
    <t>Winchester</t>
  </si>
  <si>
    <t>Fairview-Scarborough</t>
  </si>
  <si>
    <t>Timaru</t>
  </si>
  <si>
    <t>Otipua Creek-Washdyke Flat</t>
  </si>
  <si>
    <t>Ben Mcleod</t>
  </si>
  <si>
    <t>Orari</t>
  </si>
  <si>
    <t>Levels</t>
  </si>
  <si>
    <t>Pareora</t>
  </si>
  <si>
    <t>Pleasant Point</t>
  </si>
  <si>
    <t>Geraldine</t>
  </si>
  <si>
    <t>Temuka</t>
  </si>
  <si>
    <t>Washdyke</t>
  </si>
  <si>
    <t>Waimataitai</t>
  </si>
  <si>
    <t>Marchwiel</t>
  </si>
  <si>
    <t>Maori Park</t>
  </si>
  <si>
    <t>Highfield</t>
  </si>
  <si>
    <t>Glenwood</t>
  </si>
  <si>
    <t>Gleniti</t>
  </si>
  <si>
    <t>Fraser Park</t>
  </si>
  <si>
    <t>Seaview</t>
  </si>
  <si>
    <t>Watlington</t>
  </si>
  <si>
    <t>Parkside</t>
  </si>
  <si>
    <t>Timaru Gardens</t>
  </si>
  <si>
    <t>Redruth</t>
  </si>
  <si>
    <t>Twizel Community</t>
  </si>
  <si>
    <t>Fairlie</t>
  </si>
  <si>
    <t>Mt Cook</t>
  </si>
  <si>
    <t>Lake Tekapo</t>
  </si>
  <si>
    <t>Inland Water-Lake Alexandrina</t>
  </si>
  <si>
    <t>Inland Water-Lake Tekapo</t>
  </si>
  <si>
    <t>Mackenzie</t>
  </si>
  <si>
    <t>Waihao</t>
  </si>
  <si>
    <t>St Andrews</t>
  </si>
  <si>
    <t>Waimate</t>
  </si>
  <si>
    <t>Otago Region</t>
  </si>
  <si>
    <t>Weston</t>
  </si>
  <si>
    <t>Oamaru</t>
  </si>
  <si>
    <t>Pukeuri</t>
  </si>
  <si>
    <t>Ardgowan</t>
  </si>
  <si>
    <t>Cape Wanbrow</t>
  </si>
  <si>
    <t>Duntroon</t>
  </si>
  <si>
    <t>Kurow</t>
  </si>
  <si>
    <t>Maheno</t>
  </si>
  <si>
    <t>Omarama</t>
  </si>
  <si>
    <t>Kakanui</t>
  </si>
  <si>
    <t>Otematata</t>
  </si>
  <si>
    <t>Aviemore</t>
  </si>
  <si>
    <t>Inland Water-Lake Ohau</t>
  </si>
  <si>
    <t>Hampden</t>
  </si>
  <si>
    <t>Oamaru North</t>
  </si>
  <si>
    <t>Orana Park</t>
  </si>
  <si>
    <t>Oamaru Central</t>
  </si>
  <si>
    <t>Oamaru South</t>
  </si>
  <si>
    <t>Palmerston</t>
  </si>
  <si>
    <t>Waihemo</t>
  </si>
  <si>
    <t>Hyde</t>
  </si>
  <si>
    <t>Waikouaiti</t>
  </si>
  <si>
    <t>Aramoana</t>
  </si>
  <si>
    <t>Dunedin</t>
  </si>
  <si>
    <t>Waitati</t>
  </si>
  <si>
    <t>Evansdale</t>
  </si>
  <si>
    <t>Karitane</t>
  </si>
  <si>
    <t>Warrington</t>
  </si>
  <si>
    <t>Nenthorn</t>
  </si>
  <si>
    <t>Fairfield</t>
  </si>
  <si>
    <t>Brighton</t>
  </si>
  <si>
    <t>Waldronville</t>
  </si>
  <si>
    <t>Outram</t>
  </si>
  <si>
    <t>Middlemarch</t>
  </si>
  <si>
    <t>Wyllies Crossing</t>
  </si>
  <si>
    <t>Wingatui</t>
  </si>
  <si>
    <t>Kaikorai Hill</t>
  </si>
  <si>
    <t>Saddle Hill</t>
  </si>
  <si>
    <t>Taieri</t>
  </si>
  <si>
    <t>Strath Taieri</t>
  </si>
  <si>
    <t>Harbourside</t>
  </si>
  <si>
    <t>Fernhill</t>
  </si>
  <si>
    <t>High St-Stuart St</t>
  </si>
  <si>
    <t>Stuart St-Frederick St</t>
  </si>
  <si>
    <t>Opoho</t>
  </si>
  <si>
    <t>Forrester Park</t>
  </si>
  <si>
    <t>North East Valley</t>
  </si>
  <si>
    <t>Pine Hill</t>
  </si>
  <si>
    <t>Woodhaugh</t>
  </si>
  <si>
    <t>North Dunedin</t>
  </si>
  <si>
    <t>Otago University</t>
  </si>
  <si>
    <t>Maori Hill</t>
  </si>
  <si>
    <t>Balmacewen</t>
  </si>
  <si>
    <t>Glenleith</t>
  </si>
  <si>
    <t>Helensburgh</t>
  </si>
  <si>
    <t>Wakari</t>
  </si>
  <si>
    <t>Halfway Bush</t>
  </si>
  <si>
    <t>Brockville</t>
  </si>
  <si>
    <t>Roslyn North</t>
  </si>
  <si>
    <t>Roslyn South</t>
  </si>
  <si>
    <t>Mornington</t>
  </si>
  <si>
    <t>Belleknowes</t>
  </si>
  <si>
    <t>Kenmure</t>
  </si>
  <si>
    <t>Caversham</t>
  </si>
  <si>
    <t>Corstorphine West</t>
  </si>
  <si>
    <t>Corstorphine East</t>
  </si>
  <si>
    <t>Caledonian</t>
  </si>
  <si>
    <t>South Dunedin</t>
  </si>
  <si>
    <t>Forbury</t>
  </si>
  <si>
    <t>St Clair</t>
  </si>
  <si>
    <t>Musselburgh</t>
  </si>
  <si>
    <t>Andersons Bay</t>
  </si>
  <si>
    <t>Vauxhall</t>
  </si>
  <si>
    <t>St Leonards-Blanket Bay</t>
  </si>
  <si>
    <t>Ravensbourne</t>
  </si>
  <si>
    <t>Inner Peninsula</t>
  </si>
  <si>
    <t>Company Bay</t>
  </si>
  <si>
    <t>Macandrew Bay</t>
  </si>
  <si>
    <t>Broad Bay-Portobello</t>
  </si>
  <si>
    <t>Taiaroa-Cape Saunders</t>
  </si>
  <si>
    <t>Sandymount</t>
  </si>
  <si>
    <t>Sawyers Bay</t>
  </si>
  <si>
    <t>Port Chalmers</t>
  </si>
  <si>
    <t>St Kilda West</t>
  </si>
  <si>
    <t>St Kilda Central</t>
  </si>
  <si>
    <t>St Kilda East</t>
  </si>
  <si>
    <t>Green Island</t>
  </si>
  <si>
    <t>Abbotsford</t>
  </si>
  <si>
    <t>Concord</t>
  </si>
  <si>
    <t>Mosgiel East</t>
  </si>
  <si>
    <t>Mosgiel South</t>
  </si>
  <si>
    <t>East Taieri</t>
  </si>
  <si>
    <t>Bush Road</t>
  </si>
  <si>
    <t>Benhar</t>
  </si>
  <si>
    <t>Stirling</t>
  </si>
  <si>
    <t>Bruce</t>
  </si>
  <si>
    <t>Milton</t>
  </si>
  <si>
    <t>Kaitangata</t>
  </si>
  <si>
    <t>Clinton</t>
  </si>
  <si>
    <t>Kaka Point</t>
  </si>
  <si>
    <t>Owaka</t>
  </si>
  <si>
    <t>Clutha</t>
  </si>
  <si>
    <t>Balclutha</t>
  </si>
  <si>
    <t>Teviot</t>
  </si>
  <si>
    <t>Tuapeka</t>
  </si>
  <si>
    <t>Tapanui</t>
  </si>
  <si>
    <t>Lawrence</t>
  </si>
  <si>
    <t>Roxburgh</t>
  </si>
  <si>
    <t>Ranfurly</t>
  </si>
  <si>
    <t>Maniototo</t>
  </si>
  <si>
    <t>Naseby</t>
  </si>
  <si>
    <t>Dunstan</t>
  </si>
  <si>
    <t>Clyde</t>
  </si>
  <si>
    <t>Hawea</t>
  </si>
  <si>
    <t>Inland Water-Lake Hawea</t>
  </si>
  <si>
    <t>Alexandra</t>
  </si>
  <si>
    <t>Cromwell</t>
  </si>
  <si>
    <t>Frankton</t>
  </si>
  <si>
    <t>Queenstown</t>
  </si>
  <si>
    <t>Wanaka</t>
  </si>
  <si>
    <t>Southland Region</t>
  </si>
  <si>
    <t>Milford</t>
  </si>
  <si>
    <t>Glenorchy</t>
  </si>
  <si>
    <t>Kelvin Heights</t>
  </si>
  <si>
    <t>Sunshine Bay</t>
  </si>
  <si>
    <t>Inland Water-Lake Wakatipu</t>
  </si>
  <si>
    <t>Lake Hayes</t>
  </si>
  <si>
    <t>Matukituki</t>
  </si>
  <si>
    <t>Inland Water-Lake Wanaka</t>
  </si>
  <si>
    <t>Arrowtown</t>
  </si>
  <si>
    <t>Queenstown Bay</t>
  </si>
  <si>
    <t>Queenstown Hill</t>
  </si>
  <si>
    <t>Balfour Community</t>
  </si>
  <si>
    <t>Riversdale Community</t>
  </si>
  <si>
    <t>Lumsden Community</t>
  </si>
  <si>
    <t>Edendale Community</t>
  </si>
  <si>
    <t>Wyndham</t>
  </si>
  <si>
    <t>Makarewa North</t>
  </si>
  <si>
    <t>Makarewa</t>
  </si>
  <si>
    <t>Invercargill</t>
  </si>
  <si>
    <t>Bay Road West</t>
  </si>
  <si>
    <t>Mill Road-Woodend</t>
  </si>
  <si>
    <t>Bushy Point</t>
  </si>
  <si>
    <t>Otatara</t>
  </si>
  <si>
    <t>Charlton</t>
  </si>
  <si>
    <t>Gore</t>
  </si>
  <si>
    <t>Waikaia</t>
  </si>
  <si>
    <t>Kaweku</t>
  </si>
  <si>
    <t>Chatton</t>
  </si>
  <si>
    <t>Kaiwera</t>
  </si>
  <si>
    <t>Hokonui</t>
  </si>
  <si>
    <t>Waianiwa</t>
  </si>
  <si>
    <t>Oreti Beach</t>
  </si>
  <si>
    <t>Dacre</t>
  </si>
  <si>
    <t>Myross Bush</t>
  </si>
  <si>
    <t>Waituna</t>
  </si>
  <si>
    <t>Woodlands</t>
  </si>
  <si>
    <t>Greenhills</t>
  </si>
  <si>
    <t>Tiwai Point</t>
  </si>
  <si>
    <t>Toetoes</t>
  </si>
  <si>
    <t>Wallacetown</t>
  </si>
  <si>
    <t>North Gore</t>
  </si>
  <si>
    <t>East Gore</t>
  </si>
  <si>
    <t>Central Gore</t>
  </si>
  <si>
    <t>West Gore</t>
  </si>
  <si>
    <t>South Gore</t>
  </si>
  <si>
    <t>Mataura</t>
  </si>
  <si>
    <t>Winton</t>
  </si>
  <si>
    <t>Grasmere</t>
  </si>
  <si>
    <t>Waikiwi</t>
  </si>
  <si>
    <t>Rosedale</t>
  </si>
  <si>
    <t>Gladstone-Avenal</t>
  </si>
  <si>
    <t>Windsor</t>
  </si>
  <si>
    <t>Waverley-Glengarry</t>
  </si>
  <si>
    <t>Hawthorndale</t>
  </si>
  <si>
    <t>Otakaro Park</t>
  </si>
  <si>
    <t>Crinan</t>
  </si>
  <si>
    <t>West Invercargill</t>
  </si>
  <si>
    <t>Georgetown</t>
  </si>
  <si>
    <t>Newfield-Rockdale</t>
  </si>
  <si>
    <t>Heidelberg</t>
  </si>
  <si>
    <t>Strathern</t>
  </si>
  <si>
    <t>Appleby-Kew</t>
  </si>
  <si>
    <t>Kingswell-Clifton</t>
  </si>
  <si>
    <t>Tisbury</t>
  </si>
  <si>
    <t>Bluff</t>
  </si>
  <si>
    <t>Nightcaps</t>
  </si>
  <si>
    <t>Ohai</t>
  </si>
  <si>
    <t>Te Anau</t>
  </si>
  <si>
    <t>Tuatapere</t>
  </si>
  <si>
    <t>Otautau</t>
  </si>
  <si>
    <t>Manapouri</t>
  </si>
  <si>
    <t>Mossburn</t>
  </si>
  <si>
    <t>Mararoa River</t>
  </si>
  <si>
    <t>Inland Water-Lake Te Anau</t>
  </si>
  <si>
    <t>Wairio</t>
  </si>
  <si>
    <t>Te Waewae</t>
  </si>
  <si>
    <t>Fairfax</t>
  </si>
  <si>
    <t>Riverton East</t>
  </si>
  <si>
    <t>Riverton</t>
  </si>
  <si>
    <t>Riverton West</t>
  </si>
  <si>
    <t>Fiordland</t>
  </si>
  <si>
    <t>Inland Water-Lake Manapouri</t>
  </si>
  <si>
    <t>Inland Water-Lake Hauroko</t>
  </si>
  <si>
    <t>Stewart Island</t>
  </si>
  <si>
    <t>Oceanic-Kermadec Islands</t>
  </si>
  <si>
    <t>Oceanic</t>
  </si>
  <si>
    <t>Kermadec Islands</t>
  </si>
  <si>
    <t>Inlet-Hokianga Harbour</t>
  </si>
  <si>
    <t>Three Kings Islands</t>
  </si>
  <si>
    <t>Oceanic-Northland Region</t>
  </si>
  <si>
    <t>Oceanic-in Region but not in TA</t>
  </si>
  <si>
    <t>Inlet-Rangaunu Harbour</t>
  </si>
  <si>
    <t>Inlet-Doubtless Bay</t>
  </si>
  <si>
    <t>Inlet-Whangaroa Harbour</t>
  </si>
  <si>
    <t>Inlet-Bay of Islands</t>
  </si>
  <si>
    <t>Inlet-Tutukaka Harbour</t>
  </si>
  <si>
    <t>Inlet-Whangarei Harbour</t>
  </si>
  <si>
    <t>Inlet-Port Whangarei</t>
  </si>
  <si>
    <t>Inlet-Mangawhai Harbour</t>
  </si>
  <si>
    <t>Mokohinau Island</t>
  </si>
  <si>
    <t>Little Barrier Island</t>
  </si>
  <si>
    <t>Kaikoura and Rangiahua Islands</t>
  </si>
  <si>
    <t>Inlet-Port Fitzroy</t>
  </si>
  <si>
    <t>Cape Barrier</t>
  </si>
  <si>
    <t>Rakitu Island</t>
  </si>
  <si>
    <t>Browns Island</t>
  </si>
  <si>
    <t>Aiguilles Island</t>
  </si>
  <si>
    <t>Inlet-Kaipara Harbour North</t>
  </si>
  <si>
    <t>Inlet-Kaipara Harbour South</t>
  </si>
  <si>
    <t>Inlet-Kaipara River</t>
  </si>
  <si>
    <t>Inlet-Takapuna Head</t>
  </si>
  <si>
    <t>Inlet-Hobson Bay</t>
  </si>
  <si>
    <t>Oceanic-Auckland Region East</t>
  </si>
  <si>
    <t>Tidal-Great Barrier Island</t>
  </si>
  <si>
    <t>Tidal-Motutapu and Browns Islands</t>
  </si>
  <si>
    <t>Oceanic-Auckland Region West</t>
  </si>
  <si>
    <t>Tidal-Manukau Harbour</t>
  </si>
  <si>
    <t>Inlet-Manukau Harbour</t>
  </si>
  <si>
    <t>Tidal-Manukau Harbour  North</t>
  </si>
  <si>
    <t>Tidal-Tamaki</t>
  </si>
  <si>
    <t>Tamaki Strait</t>
  </si>
  <si>
    <t>Tidal-Eastern Bays</t>
  </si>
  <si>
    <t>Inlet-Waiuku River</t>
  </si>
  <si>
    <t>Inlet-Waitemata Harbour</t>
  </si>
  <si>
    <t>Tidal-Waitemata Harbour</t>
  </si>
  <si>
    <t>Auckland City-Marinas</t>
  </si>
  <si>
    <t>Te Motu Island</t>
  </si>
  <si>
    <t>Motiti Island</t>
  </si>
  <si>
    <t>Mayor Island</t>
  </si>
  <si>
    <t>Inlet-Raglan Harbour</t>
  </si>
  <si>
    <t>Inlet-Aotea Harbour North</t>
  </si>
  <si>
    <t>Inlets-Otorohanga District</t>
  </si>
  <si>
    <t>Inlet-Waitomo District</t>
  </si>
  <si>
    <t>Oceanic-Waikato Region West</t>
  </si>
  <si>
    <t>Inlets-Thames-Coromandel District</t>
  </si>
  <si>
    <t>Islands-Thames-Coromandel District</t>
  </si>
  <si>
    <t>Bays-Thames-Coromandel District</t>
  </si>
  <si>
    <t>Oceanic-Waikato Region East</t>
  </si>
  <si>
    <t>Inlet-Firth of Thames</t>
  </si>
  <si>
    <t>Moutohora Island</t>
  </si>
  <si>
    <t>Oceanic-Bay of Plenty Region</t>
  </si>
  <si>
    <t>White Island</t>
  </si>
  <si>
    <t>Inland Water-Lake Taupo</t>
  </si>
  <si>
    <t>Oceanic-Gisborne Region</t>
  </si>
  <si>
    <t>Inlet-Port Napier</t>
  </si>
  <si>
    <t>Oceanic-Hawke's Bay Region</t>
  </si>
  <si>
    <t>Bare Island</t>
  </si>
  <si>
    <t>Port-Taranaki</t>
  </si>
  <si>
    <t>Oceanic-Taranaki Region</t>
  </si>
  <si>
    <t>Oceanic-Oil Rigs Taranaki</t>
  </si>
  <si>
    <t>Oceanic-Tararua Constituency</t>
  </si>
  <si>
    <t>Inlet-Wellington Harbour</t>
  </si>
  <si>
    <t>Seaview Marina</t>
  </si>
  <si>
    <t>Inlet-Porirua Harbour</t>
  </si>
  <si>
    <t>Oceanic-Wellington Region</t>
  </si>
  <si>
    <t>Oceanic-Manawatu-Wanganui Region</t>
  </si>
  <si>
    <t>Inlet-Tasman Bay</t>
  </si>
  <si>
    <t>Oceanic-Tasman Region</t>
  </si>
  <si>
    <t>Oceanic-Nelson Region</t>
  </si>
  <si>
    <t>Oceanic-Marlborough Region</t>
  </si>
  <si>
    <t>Oceanic-Canterbury Region North</t>
  </si>
  <si>
    <t>Inlet-Ligar Bay</t>
  </si>
  <si>
    <t>Inlet-Buller River</t>
  </si>
  <si>
    <t>Oceanic-West Coast Region</t>
  </si>
  <si>
    <t>Inlet-Port Lyttelton</t>
  </si>
  <si>
    <t>Inlets-Banks Peninsula Bays</t>
  </si>
  <si>
    <t>Oceanic-Canterbury Region South</t>
  </si>
  <si>
    <t>Oceanic-Chatham Islands</t>
  </si>
  <si>
    <t>Inlet-Port Timaru</t>
  </si>
  <si>
    <t>Inlet-Otago Harbour</t>
  </si>
  <si>
    <t>Inlet-Dunedin City Bays</t>
  </si>
  <si>
    <t>Oceanic-Otago Region</t>
  </si>
  <si>
    <t>Inlet-Port Oamaru</t>
  </si>
  <si>
    <t>Inlet-Milford Sound</t>
  </si>
  <si>
    <t>Dog Island</t>
  </si>
  <si>
    <t>Oceanic-Campbell Island</t>
  </si>
  <si>
    <t>Campbell Island</t>
  </si>
  <si>
    <t>Centre Island</t>
  </si>
  <si>
    <t>Inlet-Bluff Harbour</t>
  </si>
  <si>
    <t>Inlet-New River Estuary</t>
  </si>
  <si>
    <t>Oceanic-Oil Rig Southland</t>
  </si>
  <si>
    <t>Inlet-Jacobs River Estuary</t>
  </si>
  <si>
    <t>Oceanic-Southland Region</t>
  </si>
  <si>
    <t>Oceanic-Auckland Islands</t>
  </si>
  <si>
    <t>Auckland Islands</t>
  </si>
  <si>
    <t>Region</t>
  </si>
  <si>
    <t>TLA</t>
  </si>
  <si>
    <t xml:space="preserve">Natural sources </t>
  </si>
  <si>
    <t xml:space="preserve">Area information  </t>
  </si>
  <si>
    <t>Airshed</t>
  </si>
  <si>
    <t>Health data - base incidence rates</t>
  </si>
  <si>
    <t>Area Data</t>
  </si>
  <si>
    <t>Health Effects of Air Pollution</t>
  </si>
  <si>
    <t>Annual Mortality</t>
  </si>
  <si>
    <t>Annual Cost of Mortality</t>
  </si>
  <si>
    <t>Mortality Adults
30 yrs+</t>
  </si>
  <si>
    <t>Cardiac Admissions - All Ages</t>
  </si>
  <si>
    <t>Respiratory Admissions - All Ages</t>
  </si>
  <si>
    <t>Annual Restricted Activity Days - All Ages</t>
  </si>
  <si>
    <r>
      <t>PM</t>
    </r>
    <r>
      <rPr>
        <b/>
        <vertAlign val="subscript"/>
        <sz val="10"/>
        <rFont val="Calibri"/>
        <family val="2"/>
      </rPr>
      <t>10</t>
    </r>
    <r>
      <rPr>
        <b/>
        <sz val="10"/>
        <rFont val="Calibri"/>
        <family val="2"/>
      </rPr>
      <t xml:space="preserve"> - estimated contribution by source (%)</t>
    </r>
  </si>
  <si>
    <t>Far North District</t>
  </si>
  <si>
    <t>Whangarei District</t>
  </si>
  <si>
    <t>Kaipara District</t>
  </si>
  <si>
    <t>Rodney District</t>
  </si>
  <si>
    <t>North Shore City</t>
  </si>
  <si>
    <t>Waitakere City</t>
  </si>
  <si>
    <t>Area Outside Territorial Authority</t>
  </si>
  <si>
    <t>Papakura District</t>
  </si>
  <si>
    <t>Manukau City</t>
  </si>
  <si>
    <t>Waikato District</t>
  </si>
  <si>
    <t>Waipa District</t>
  </si>
  <si>
    <t>Hamilton City</t>
  </si>
  <si>
    <t>Otorohanga District</t>
  </si>
  <si>
    <t>Waitomo District</t>
  </si>
  <si>
    <t>Taupo District</t>
  </si>
  <si>
    <t>Ruapehu District</t>
  </si>
  <si>
    <t>Thames-Coromandel District</t>
  </si>
  <si>
    <t>Hauraki District</t>
  </si>
  <si>
    <t>Western Bay of Plenty District</t>
  </si>
  <si>
    <t>Matamata-Piako District</t>
  </si>
  <si>
    <t>South Waikato District</t>
  </si>
  <si>
    <t>Tauranga City</t>
  </si>
  <si>
    <t>Rotorua District</t>
  </si>
  <si>
    <t>Whakatane District</t>
  </si>
  <si>
    <t>Kawerau District</t>
  </si>
  <si>
    <t>Opotiki District</t>
  </si>
  <si>
    <t>Gisborne District</t>
  </si>
  <si>
    <t>Wairoa District</t>
  </si>
  <si>
    <t>Napier City</t>
  </si>
  <si>
    <t>Hastings District</t>
  </si>
  <si>
    <t>Central Hawke's Bay District</t>
  </si>
  <si>
    <t>Tararua District</t>
  </si>
  <si>
    <t>New Plymouth District</t>
  </si>
  <si>
    <t>Stratford District</t>
  </si>
  <si>
    <t>South Taranaki District</t>
  </si>
  <si>
    <t>Wanganui District</t>
  </si>
  <si>
    <t>Rangitikei District</t>
  </si>
  <si>
    <t>Manawatu District</t>
  </si>
  <si>
    <t>Palmerston North City</t>
  </si>
  <si>
    <t>Horowhenua District</t>
  </si>
  <si>
    <t>Kapiti Coast District</t>
  </si>
  <si>
    <t>Upper Hutt City</t>
  </si>
  <si>
    <t>Lower Hutt City</t>
  </si>
  <si>
    <t>Porirua City</t>
  </si>
  <si>
    <t>Wellington City</t>
  </si>
  <si>
    <t>Masterton District</t>
  </si>
  <si>
    <t>Carterton District</t>
  </si>
  <si>
    <t>South Wairarapa District</t>
  </si>
  <si>
    <t>Marlborough District</t>
  </si>
  <si>
    <t>Hurunui District</t>
  </si>
  <si>
    <t>Kaikoura District</t>
  </si>
  <si>
    <t>Tasman District</t>
  </si>
  <si>
    <t>Nelson City</t>
  </si>
  <si>
    <t>Buller District</t>
  </si>
  <si>
    <t>Grey District</t>
  </si>
  <si>
    <t>Westland District</t>
  </si>
  <si>
    <t>Waimakariri District</t>
  </si>
  <si>
    <t>Selwyn District</t>
  </si>
  <si>
    <t>Christchurch City</t>
  </si>
  <si>
    <t>Chatham Islands Territory</t>
  </si>
  <si>
    <t>Ashburton District</t>
  </si>
  <si>
    <t>Timaru District</t>
  </si>
  <si>
    <t>Mackenzie District</t>
  </si>
  <si>
    <t>Waimate District</t>
  </si>
  <si>
    <t>Waitaki District</t>
  </si>
  <si>
    <t>Dunedin City</t>
  </si>
  <si>
    <t>Clutha District</t>
  </si>
  <si>
    <t>Central Otago District</t>
  </si>
  <si>
    <t>Queenstown-Lakes District</t>
  </si>
  <si>
    <t>Southland District</t>
  </si>
  <si>
    <t>Invercargill City</t>
  </si>
  <si>
    <t>Gore District</t>
  </si>
  <si>
    <t>0-4 years</t>
  </si>
  <si>
    <t>5-14 years</t>
  </si>
  <si>
    <t>Maori adults 30+ years</t>
  </si>
  <si>
    <t>..C</t>
  </si>
  <si>
    <t xml:space="preserve">Population data </t>
  </si>
  <si>
    <t>Hospital admissions, annual average 2005-2007</t>
  </si>
  <si>
    <t>Annual Hospital Admissions</t>
  </si>
  <si>
    <t>Annual Cost of Hospital Admissions</t>
  </si>
  <si>
    <t>Age &lt; 1 year</t>
  </si>
  <si>
    <t>Adults 30 yrs+</t>
  </si>
  <si>
    <t>Population</t>
  </si>
  <si>
    <t>Karori</t>
  </si>
  <si>
    <t>Upper Hutt</t>
  </si>
  <si>
    <t>Lower Hutt</t>
  </si>
  <si>
    <t>Porirua</t>
  </si>
  <si>
    <t>Wainuiomata</t>
  </si>
  <si>
    <t>Mosgiel</t>
  </si>
  <si>
    <t>Napier</t>
  </si>
  <si>
    <t>Nelson A</t>
  </si>
  <si>
    <t>Nelson B</t>
  </si>
  <si>
    <t>Nelson C</t>
  </si>
  <si>
    <t xml:space="preserve"> per case per year</t>
  </si>
  <si>
    <t xml:space="preserve"> per adult per year</t>
  </si>
  <si>
    <t xml:space="preserve"> per child per year</t>
  </si>
  <si>
    <t xml:space="preserve"> per person per year</t>
  </si>
  <si>
    <t>Mortality Cost Adults
30 yrs+ 
(Million $)</t>
  </si>
  <si>
    <t>Cost Cardiac Admissions 
- All Ages
(Million $)</t>
  </si>
  <si>
    <t>Cost Respiratory Admissions 
- All Ages
(Million $)</t>
  </si>
  <si>
    <t>Total Cost
(Million $)</t>
  </si>
  <si>
    <t>(1.00 - 1.00)</t>
  </si>
  <si>
    <t>Typical Range - used for sensitivity analyses</t>
  </si>
  <si>
    <t>(0.03-0.10)</t>
  </si>
  <si>
    <t>(0.07-0.33)</t>
  </si>
  <si>
    <t>(0.02-0.08)</t>
  </si>
  <si>
    <t>(0.003-0.009)</t>
  </si>
  <si>
    <t>(0.006-0.017)</t>
  </si>
  <si>
    <t>(0.01-0.04)</t>
  </si>
  <si>
    <t>(0.00-0.05)</t>
  </si>
  <si>
    <t>(0.5-1.7)</t>
  </si>
  <si>
    <t>($6,350-$356,000)</t>
  </si>
  <si>
    <t>($4,535-$356,000)</t>
  </si>
  <si>
    <t>($3.56M-$7.12M)</t>
  </si>
  <si>
    <t>Source Contribution - Anthropogenic</t>
  </si>
  <si>
    <t>Cost Respiratory Admissions 
- 1-4 yrs
(Million $)</t>
  </si>
  <si>
    <t>Cost Respiratory Admissions 
- 5-14 yrs
(Million $)</t>
  </si>
  <si>
    <t>Respiratory Admissions - Children 
1-4yrs</t>
  </si>
  <si>
    <t>Respiratory Admissions - Children 
5-14yrs</t>
  </si>
  <si>
    <t>Total Population</t>
  </si>
  <si>
    <t>Adults 30+ years</t>
  </si>
  <si>
    <t>Adults
30 yrs+
Maori</t>
  </si>
  <si>
    <t>Adults
30 yrs+
All</t>
  </si>
  <si>
    <t>Cardiovascular diseases
All ages</t>
  </si>
  <si>
    <t>Respiratory diseases
All ages</t>
  </si>
  <si>
    <t>Respiratory diseases
1-4 yrs</t>
  </si>
  <si>
    <t>Respiratory diseases
5-14 yrs</t>
  </si>
  <si>
    <t>Total annual average mortality from all non-external causes
2005-2007</t>
  </si>
  <si>
    <t>Cost Cardiac Admissions -
All Ages
(Million $)</t>
  </si>
  <si>
    <t>Cost Respiratory Admissions -
All Ages
(Million $)</t>
  </si>
  <si>
    <t>Cost Respiratory Admissions -
1-4 yrs
(Million $)</t>
  </si>
  <si>
    <t>Cost Annual Restricted Activity Days -
All Ages
(Million $)</t>
  </si>
  <si>
    <t>Mortality Adults 30+ yrs</t>
  </si>
  <si>
    <t>Mortality Adults Maori 30+ yrs</t>
  </si>
  <si>
    <t>Mortality Adults Maori
30 yrs +</t>
  </si>
  <si>
    <t>Waimauku</t>
  </si>
  <si>
    <t>Huapai</t>
  </si>
  <si>
    <t>Riverhead Urban</t>
  </si>
  <si>
    <t>Kumeu East</t>
  </si>
  <si>
    <t>Kumeu West</t>
  </si>
  <si>
    <t>Silverdale Central</t>
  </si>
  <si>
    <t>Red Beach West</t>
  </si>
  <si>
    <t>Red Beach East</t>
  </si>
  <si>
    <t>Weiti River</t>
  </si>
  <si>
    <t>Stillwater</t>
  </si>
  <si>
    <t>Orewa West</t>
  </si>
  <si>
    <t>Algies Bay</t>
  </si>
  <si>
    <t>Mahurangi</t>
  </si>
  <si>
    <t>Parakai Rural</t>
  </si>
  <si>
    <t>Parakai Urban</t>
  </si>
  <si>
    <t>Kaukapakapa Rural</t>
  </si>
  <si>
    <t>Helensville South</t>
  </si>
  <si>
    <t>Muriwai Valley</t>
  </si>
  <si>
    <t>Waitakere West</t>
  </si>
  <si>
    <t>Point Wells</t>
  </si>
  <si>
    <t>Omaha</t>
  </si>
  <si>
    <t>Matakana</t>
  </si>
  <si>
    <t>Cape Rodney South</t>
  </si>
  <si>
    <t>Parrs Park West</t>
  </si>
  <si>
    <t>Oratia West</t>
  </si>
  <si>
    <t>Oratia</t>
  </si>
  <si>
    <t>Swanson South</t>
  </si>
  <si>
    <t>Hobsonville East</t>
  </si>
  <si>
    <t>Hobsonville South</t>
  </si>
  <si>
    <t>Birdwood West</t>
  </si>
  <si>
    <t>Birdwood East</t>
  </si>
  <si>
    <t>Stonefields</t>
  </si>
  <si>
    <t>Mt Wellington Domain</t>
  </si>
  <si>
    <t>Mt Wellington West</t>
  </si>
  <si>
    <t>Buckland South</t>
  </si>
  <si>
    <t>Paparata</t>
  </si>
  <si>
    <t>Kaiaua</t>
  </si>
  <si>
    <t>Highbrook</t>
  </si>
  <si>
    <t>Greenmount</t>
  </si>
  <si>
    <t>Baverstock Oaks</t>
  </si>
  <si>
    <t>Mission Heights</t>
  </si>
  <si>
    <t>Wymondley</t>
  </si>
  <si>
    <t>Redoubt East</t>
  </si>
  <si>
    <t>Mill Road</t>
  </si>
  <si>
    <t>Puhinui South</t>
  </si>
  <si>
    <t>Waiuku West</t>
  </si>
  <si>
    <t>Waiuku East</t>
  </si>
  <si>
    <t>Pukeoware</t>
  </si>
  <si>
    <t>Newstead</t>
  </si>
  <si>
    <t>Swayne</t>
  </si>
  <si>
    <t>Te Rapa North</t>
  </si>
  <si>
    <t>Tatua</t>
  </si>
  <si>
    <t>Broadlands</t>
  </si>
  <si>
    <t>Waitahanui</t>
  </si>
  <si>
    <t>Tongariro</t>
  </si>
  <si>
    <t>Motuoapa</t>
  </si>
  <si>
    <t>Tokaanu</t>
  </si>
  <si>
    <t>Papakowhai North</t>
  </si>
  <si>
    <t>Papakowhai South</t>
  </si>
  <si>
    <t>Churton Park North</t>
  </si>
  <si>
    <t>Churton Park South</t>
  </si>
  <si>
    <t>Paparangi West</t>
  </si>
  <si>
    <t>Paparangi</t>
  </si>
  <si>
    <t>Woodridge</t>
  </si>
  <si>
    <t>Crofton Downs</t>
  </si>
  <si>
    <t>Wilton</t>
  </si>
  <si>
    <t>Northland North</t>
  </si>
  <si>
    <t>Vogeltown West</t>
  </si>
  <si>
    <t>Berhampore East</t>
  </si>
  <si>
    <t>Seatoun Tunnel West</t>
  </si>
  <si>
    <t>Miramar</t>
  </si>
  <si>
    <t>Miramar West</t>
  </si>
  <si>
    <t>Spring Creek-Grovetown</t>
  </si>
  <si>
    <t>Riverlands</t>
  </si>
  <si>
    <t>Wairau North</t>
  </si>
  <si>
    <t>Tuamarina</t>
  </si>
  <si>
    <t>Rapaura</t>
  </si>
  <si>
    <t>Wairau South</t>
  </si>
  <si>
    <t>Weld Pass</t>
  </si>
  <si>
    <t>Fairhall</t>
  </si>
  <si>
    <t>Lehmans</t>
  </si>
  <si>
    <t>Pegasus</t>
  </si>
  <si>
    <t>Woodend Beach</t>
  </si>
  <si>
    <t>Ravenswood</t>
  </si>
  <si>
    <t>Woodend West</t>
  </si>
  <si>
    <t>Rangiora Central</t>
  </si>
  <si>
    <t>Kaiapoi East</t>
  </si>
  <si>
    <t>Kaiapoi North West</t>
  </si>
  <si>
    <t>Kaiapoi North East</t>
  </si>
  <si>
    <t>Silverstream</t>
  </si>
  <si>
    <t>Eyrewell</t>
  </si>
  <si>
    <t>Paparua</t>
  </si>
  <si>
    <t>Trents-Ladbrooks</t>
  </si>
  <si>
    <t>Mairehau North</t>
  </si>
  <si>
    <t>Westhaven</t>
  </si>
  <si>
    <t>Highfield Park</t>
  </si>
  <si>
    <t>Prestons</t>
  </si>
  <si>
    <t>Rolleston North West</t>
  </si>
  <si>
    <t>Rolleston Central</t>
  </si>
  <si>
    <t>Rolleston North East</t>
  </si>
  <si>
    <t>Rolleston South West</t>
  </si>
  <si>
    <t>Rolleston South East</t>
  </si>
  <si>
    <t>Ashburton North</t>
  </si>
  <si>
    <t>Ashburton East</t>
  </si>
  <si>
    <t>Allenton West</t>
  </si>
  <si>
    <t>Allenton East</t>
  </si>
  <si>
    <t>Kingston South</t>
  </si>
  <si>
    <t>Outer Wakatipu</t>
  </si>
  <si>
    <t>Wakatipu Basin</t>
  </si>
  <si>
    <t>Frankton East</t>
  </si>
  <si>
    <t>Lake Hayes South</t>
  </si>
  <si>
    <t>Jacks Point</t>
  </si>
  <si>
    <t>Arthurs Point</t>
  </si>
  <si>
    <t>Auckland</t>
  </si>
  <si>
    <t>All Anthropo-genic</t>
  </si>
  <si>
    <r>
      <t>Proxy for Annual average
PM</t>
    </r>
    <r>
      <rPr>
        <b/>
        <vertAlign val="subscript"/>
        <sz val="10"/>
        <rFont val="Calibri"/>
        <family val="2"/>
      </rPr>
      <t>2.5</t>
    </r>
    <r>
      <rPr>
        <b/>
        <sz val="10"/>
        <rFont val="Calibri"/>
        <family val="2"/>
      </rPr>
      <t xml:space="preserve"> concentration</t>
    </r>
  </si>
  <si>
    <t>All Anthropogenic Sources
Annual Mortality</t>
  </si>
  <si>
    <t>All Anthropogenic Sources
Annual Hospital Admissions</t>
  </si>
  <si>
    <t>All Anthropogenic Sources
Annual Cost of Mortality</t>
  </si>
  <si>
    <t>All Anthropogenic Sources
Annual Cost of Hospital Admissions</t>
  </si>
  <si>
    <t>All Anthropo-genic Sources
Annual Restricted Activity Days - All Ages</t>
  </si>
  <si>
    <t>All Anthropo-genic Sources Cost Annual Restricted Activity Days 
- All Ages
(Million $)</t>
  </si>
  <si>
    <t>RESULTS</t>
  </si>
  <si>
    <t>All Anthropo-genic Sources TOTAL COST (Million $)</t>
  </si>
  <si>
    <t>Census Area Unit Code (2013 Areas)</t>
  </si>
  <si>
    <t>2013 Population</t>
  </si>
  <si>
    <t>2013 Census, Census Usually Resident Population Count</t>
  </si>
  <si>
    <t>Population data as per 2013 Census</t>
  </si>
  <si>
    <t>Social Cost All Anthropogenic Sources ($million/annum)</t>
  </si>
  <si>
    <t>Health Effects  All Anthropogenic Sources (cases)</t>
  </si>
  <si>
    <t>Default Input Values</t>
  </si>
  <si>
    <t>Output Table</t>
  </si>
  <si>
    <t>Total Mortality</t>
  </si>
  <si>
    <t>Total Morbidity</t>
  </si>
  <si>
    <t>TOTAL POPULATION/CASES/COSTS</t>
  </si>
  <si>
    <t xml:space="preserve">Results </t>
  </si>
  <si>
    <t>Base Data</t>
  </si>
  <si>
    <t>Values on this sheet should not be changed</t>
  </si>
  <si>
    <t>Morbidity</t>
  </si>
  <si>
    <t>Mortality</t>
  </si>
  <si>
    <r>
      <t>PM</t>
    </r>
    <r>
      <rPr>
        <b/>
        <vertAlign val="subscript"/>
        <sz val="11"/>
        <color indexed="8"/>
        <rFont val="Calibri"/>
        <family val="2"/>
      </rPr>
      <t>10</t>
    </r>
    <r>
      <rPr>
        <b/>
        <sz val="11"/>
        <color indexed="8"/>
        <rFont val="Calibri"/>
        <family val="2"/>
      </rPr>
      <t xml:space="preserve"> and PM</t>
    </r>
    <r>
      <rPr>
        <b/>
        <vertAlign val="subscript"/>
        <sz val="11"/>
        <color indexed="8"/>
        <rFont val="Calibri"/>
        <family val="2"/>
      </rPr>
      <t>2.5</t>
    </r>
    <r>
      <rPr>
        <b/>
        <sz val="11"/>
        <color indexed="8"/>
        <rFont val="Calibri"/>
        <family val="2"/>
      </rPr>
      <t xml:space="preserve"> data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</si>
</sst>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&quot;$&quot;#,##0.00"/>
    <numFmt numFmtId="167" formatCode="&quot;$&quot;#,##0"/>
    <numFmt numFmtId="168" formatCode="0.0000"/>
    <numFmt numFmtId="169" formatCode="0.000000"/>
    <numFmt numFmtId="170" formatCode="_-* #,##0.0_-;\-* #,##0.0_-;_-* &quot;-&quot;??_-;_-@_-"/>
    <numFmt numFmtId="171" formatCode="_-&quot;$&quot;* #,##0.0_-;\-&quot;$&quot;* #,##0.0_-;_-&quot;$&quot;* &quot;-&quot;??_-;_-@_-"/>
    <numFmt numFmtId="172" formatCode="_-* #,##0.000_-;\-* #,##0.000_-;_-* &quot;-&quot;??_-;_-@_-"/>
  </numFmts>
  <fonts count="40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vertAlign val="subscript"/>
      <sz val="10"/>
      <name val="Calibri"/>
      <family val="2"/>
    </font>
    <font>
      <b/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23"/>
      <name val="Calibri"/>
      <family val="2"/>
    </font>
    <font>
      <sz val="9"/>
      <color indexed="23"/>
      <name val="Calibri"/>
      <family val="2"/>
    </font>
    <font>
      <sz val="10"/>
      <color indexed="23"/>
      <name val="Calibri"/>
      <family val="2"/>
    </font>
    <font>
      <sz val="10"/>
      <color indexed="60"/>
      <name val="Calibri"/>
      <family val="2"/>
    </font>
    <font>
      <b/>
      <sz val="8"/>
      <name val="Arial"/>
      <family val="2"/>
    </font>
    <font>
      <vertAlign val="subscript"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10"/>
      <color indexed="10"/>
      <name val="Calibri"/>
      <family val="2"/>
    </font>
    <font>
      <b/>
      <vertAlign val="subscript"/>
      <sz val="10"/>
      <color indexed="8"/>
      <name val="Calibri"/>
      <family val="2"/>
    </font>
    <font>
      <vertAlign val="subscript"/>
      <sz val="10"/>
      <color indexed="8"/>
      <name val="Calibri"/>
      <family val="2"/>
    </font>
    <font>
      <b/>
      <vertAlign val="subscript"/>
      <sz val="12"/>
      <color indexed="8"/>
      <name val="Calibri"/>
      <family val="2"/>
    </font>
    <font>
      <sz val="10"/>
      <color indexed="23"/>
      <name val="Calibri"/>
      <family val="2"/>
    </font>
    <font>
      <sz val="10"/>
      <color indexed="8"/>
      <name val="Calibri"/>
      <family val="2"/>
    </font>
    <font>
      <sz val="8"/>
      <color indexed="23"/>
      <name val="Calibri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8"/>
      <color rgb="FF9C0006"/>
      <name val="Arial"/>
      <family val="2"/>
    </font>
    <font>
      <i/>
      <sz val="11"/>
      <color rgb="FF7F7F7F"/>
      <name val="Calibri"/>
      <family val="2"/>
      <scheme val="minor"/>
    </font>
    <font>
      <sz val="8"/>
      <color theme="1"/>
      <name val="Arial"/>
      <family val="2"/>
    </font>
    <font>
      <b/>
      <sz val="12"/>
      <name val="Calibri"/>
      <family val="2"/>
    </font>
    <font>
      <b/>
      <sz val="14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DCDB"/>
        <bgColor rgb="FF000000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30"/>
      </bottom>
      <diagonal/>
    </border>
    <border>
      <left style="thin">
        <color indexed="30"/>
      </left>
      <right/>
      <top/>
      <bottom/>
      <diagonal/>
    </border>
    <border>
      <left/>
      <right style="thin">
        <color indexed="30"/>
      </right>
      <top/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/>
      <right/>
      <top style="thin">
        <color indexed="30"/>
      </top>
      <bottom/>
      <diagonal/>
    </border>
    <border>
      <left/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30"/>
      </left>
      <right/>
      <top style="thin">
        <color indexed="30"/>
      </top>
      <bottom/>
      <diagonal/>
    </border>
    <border>
      <left/>
      <right style="thin">
        <color indexed="30"/>
      </right>
      <top style="thin">
        <color indexed="30"/>
      </top>
      <bottom/>
      <diagonal/>
    </border>
    <border>
      <left style="thin">
        <color indexed="30"/>
      </left>
      <right style="thin">
        <color indexed="30"/>
      </right>
      <top style="medium">
        <color indexed="30"/>
      </top>
      <bottom style="medium">
        <color indexed="30"/>
      </bottom>
      <diagonal/>
    </border>
    <border>
      <left style="thin">
        <color indexed="30"/>
      </left>
      <right style="thin">
        <color indexed="30"/>
      </right>
      <top/>
      <bottom style="medium">
        <color indexed="30"/>
      </bottom>
      <diagonal/>
    </border>
    <border>
      <left style="thin">
        <color indexed="30"/>
      </left>
      <right/>
      <top style="thin">
        <color indexed="30"/>
      </top>
      <bottom style="medium">
        <color indexed="30"/>
      </bottom>
      <diagonal/>
    </border>
    <border>
      <left/>
      <right style="thin">
        <color indexed="30"/>
      </right>
      <top/>
      <bottom style="medium">
        <color indexed="30"/>
      </bottom>
      <diagonal/>
    </border>
    <border>
      <left style="thin">
        <color indexed="30"/>
      </left>
      <right/>
      <top style="medium">
        <color indexed="30"/>
      </top>
      <bottom style="medium">
        <color indexed="30"/>
      </bottom>
      <diagonal/>
    </border>
    <border>
      <left style="thin">
        <color indexed="30"/>
      </left>
      <right/>
      <top/>
      <bottom style="medium">
        <color indexed="30"/>
      </bottom>
      <diagonal/>
    </border>
  </borders>
  <cellStyleXfs count="8">
    <xf numFmtId="0" fontId="0" fillId="0" borderId="0"/>
    <xf numFmtId="0" fontId="31" fillId="12" borderId="0" applyNumberFormat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9" fontId="14" fillId="0" borderId="0" applyFont="0" applyFill="0" applyBorder="0" applyAlignment="0" applyProtection="0"/>
    <xf numFmtId="0" fontId="30" fillId="0" borderId="0"/>
  </cellStyleXfs>
  <cellXfs count="318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3" fillId="0" borderId="0" xfId="0" applyFont="1"/>
    <xf numFmtId="2" fontId="0" fillId="0" borderId="0" xfId="0" applyNumberFormat="1"/>
    <xf numFmtId="0" fontId="0" fillId="0" borderId="0" xfId="0" applyAlignment="1">
      <alignment horizontal="left"/>
    </xf>
    <xf numFmtId="2" fontId="0" fillId="2" borderId="0" xfId="0" applyNumberFormat="1" applyFill="1"/>
    <xf numFmtId="0" fontId="2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10" fillId="4" borderId="0" xfId="0" applyFont="1" applyFill="1"/>
    <xf numFmtId="0" fontId="9" fillId="4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32" fillId="4" borderId="0" xfId="4" applyFill="1"/>
    <xf numFmtId="0" fontId="0" fillId="0" borderId="0" xfId="0" applyBorder="1"/>
    <xf numFmtId="9" fontId="6" fillId="4" borderId="0" xfId="0" applyNumberFormat="1" applyFont="1" applyFill="1" applyBorder="1"/>
    <xf numFmtId="0" fontId="9" fillId="0" borderId="1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166" fontId="0" fillId="0" borderId="0" xfId="0" applyNumberFormat="1"/>
    <xf numFmtId="167" fontId="0" fillId="0" borderId="0" xfId="0" applyNumberFormat="1"/>
    <xf numFmtId="167" fontId="0" fillId="2" borderId="0" xfId="0" applyNumberFormat="1" applyFill="1" applyAlignment="1">
      <alignment horizontal="right"/>
    </xf>
    <xf numFmtId="0" fontId="0" fillId="0" borderId="0" xfId="0" applyFill="1"/>
    <xf numFmtId="0" fontId="6" fillId="0" borderId="0" xfId="0" applyFont="1" applyBorder="1"/>
    <xf numFmtId="0" fontId="15" fillId="0" borderId="0" xfId="0" applyFont="1"/>
    <xf numFmtId="0" fontId="16" fillId="0" borderId="0" xfId="0" applyFont="1" applyAlignment="1">
      <alignment horizontal="left"/>
    </xf>
    <xf numFmtId="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10" fillId="0" borderId="0" xfId="0" applyFont="1" applyFill="1"/>
    <xf numFmtId="0" fontId="1" fillId="6" borderId="0" xfId="0" applyFont="1" applyFill="1" applyAlignment="1">
      <alignment horizontal="center" vertical="center"/>
    </xf>
    <xf numFmtId="168" fontId="6" fillId="4" borderId="0" xfId="0" applyNumberFormat="1" applyFont="1" applyFill="1"/>
    <xf numFmtId="2" fontId="0" fillId="4" borderId="0" xfId="0" applyNumberFormat="1" applyFill="1"/>
    <xf numFmtId="0" fontId="0" fillId="0" borderId="0" xfId="0" applyFill="1" applyBorder="1"/>
    <xf numFmtId="0" fontId="0" fillId="6" borderId="0" xfId="0" applyFill="1"/>
    <xf numFmtId="0" fontId="18" fillId="0" borderId="0" xfId="0" applyFont="1"/>
    <xf numFmtId="0" fontId="2" fillId="4" borderId="0" xfId="0" applyFont="1" applyFill="1"/>
    <xf numFmtId="0" fontId="22" fillId="4" borderId="0" xfId="0" applyFont="1" applyFill="1"/>
    <xf numFmtId="0" fontId="16" fillId="0" borderId="0" xfId="0" applyFont="1" applyAlignment="1">
      <alignment horizontal="center" wrapText="1"/>
    </xf>
    <xf numFmtId="0" fontId="26" fillId="0" borderId="0" xfId="0" applyFont="1"/>
    <xf numFmtId="0" fontId="27" fillId="0" borderId="0" xfId="0" applyFont="1"/>
    <xf numFmtId="0" fontId="1" fillId="4" borderId="0" xfId="0" applyFont="1" applyFill="1" applyAlignment="1"/>
    <xf numFmtId="0" fontId="6" fillId="4" borderId="0" xfId="0" applyFont="1" applyFill="1" applyBorder="1"/>
    <xf numFmtId="2" fontId="6" fillId="4" borderId="12" xfId="0" applyNumberFormat="1" applyFont="1" applyFill="1" applyBorder="1"/>
    <xf numFmtId="0" fontId="28" fillId="4" borderId="0" xfId="0" applyFont="1" applyFill="1"/>
    <xf numFmtId="0" fontId="10" fillId="0" borderId="0" xfId="0" applyFont="1" applyProtection="1"/>
    <xf numFmtId="0" fontId="0" fillId="0" borderId="0" xfId="0" applyFill="1" applyProtection="1"/>
    <xf numFmtId="0" fontId="10" fillId="0" borderId="0" xfId="0" applyFont="1" applyFill="1" applyProtection="1"/>
    <xf numFmtId="0" fontId="10" fillId="0" borderId="0" xfId="0" applyFont="1" applyBorder="1" applyProtection="1"/>
    <xf numFmtId="0" fontId="11" fillId="0" borderId="0" xfId="0" applyFont="1" applyFill="1" applyAlignment="1" applyProtection="1">
      <alignment vertical="center"/>
    </xf>
    <xf numFmtId="0" fontId="11" fillId="0" borderId="0" xfId="0" applyFont="1" applyFill="1" applyAlignment="1" applyProtection="1"/>
    <xf numFmtId="0" fontId="0" fillId="0" borderId="0" xfId="0" applyProtection="1"/>
    <xf numFmtId="0" fontId="0" fillId="0" borderId="0" xfId="0" applyBorder="1" applyProtection="1"/>
    <xf numFmtId="0" fontId="10" fillId="0" borderId="18" xfId="0" applyFont="1" applyBorder="1" applyProtection="1"/>
    <xf numFmtId="0" fontId="10" fillId="4" borderId="0" xfId="0" applyFont="1" applyFill="1" applyAlignment="1" applyProtection="1">
      <alignment vertical="center"/>
    </xf>
    <xf numFmtId="0" fontId="0" fillId="4" borderId="18" xfId="0" applyFill="1" applyBorder="1" applyAlignment="1" applyProtection="1">
      <alignment vertical="center"/>
    </xf>
    <xf numFmtId="3" fontId="10" fillId="4" borderId="23" xfId="0" applyNumberFormat="1" applyFont="1" applyFill="1" applyBorder="1" applyProtection="1"/>
    <xf numFmtId="165" fontId="10" fillId="0" borderId="23" xfId="0" applyNumberFormat="1" applyFont="1" applyBorder="1" applyProtection="1"/>
    <xf numFmtId="165" fontId="10" fillId="4" borderId="23" xfId="0" applyNumberFormat="1" applyFont="1" applyFill="1" applyBorder="1" applyProtection="1"/>
    <xf numFmtId="0" fontId="0" fillId="0" borderId="18" xfId="0" applyBorder="1" applyProtection="1"/>
    <xf numFmtId="0" fontId="10" fillId="4" borderId="17" xfId="0" applyFont="1" applyFill="1" applyBorder="1" applyAlignment="1" applyProtection="1">
      <alignment vertical="center"/>
    </xf>
    <xf numFmtId="1" fontId="10" fillId="4" borderId="23" xfId="0" applyNumberFormat="1" applyFont="1" applyFill="1" applyBorder="1" applyAlignment="1" applyProtection="1">
      <alignment vertical="center"/>
    </xf>
    <xf numFmtId="169" fontId="0" fillId="0" borderId="0" xfId="0" applyNumberFormat="1" applyProtection="1"/>
    <xf numFmtId="0" fontId="11" fillId="0" borderId="0" xfId="0" applyFont="1" applyProtection="1"/>
    <xf numFmtId="0" fontId="10" fillId="0" borderId="0" xfId="0" quotePrefix="1" applyFont="1" applyProtection="1"/>
    <xf numFmtId="0" fontId="10" fillId="4" borderId="0" xfId="0" applyFont="1" applyFill="1" applyProtection="1"/>
    <xf numFmtId="0" fontId="9" fillId="8" borderId="24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165" fontId="6" fillId="8" borderId="5" xfId="0" applyNumberFormat="1" applyFont="1" applyFill="1" applyBorder="1" applyAlignment="1">
      <alignment horizontal="center"/>
    </xf>
    <xf numFmtId="0" fontId="2" fillId="8" borderId="0" xfId="0" applyFont="1" applyFill="1"/>
    <xf numFmtId="0" fontId="2" fillId="9" borderId="0" xfId="0" applyFont="1" applyFill="1"/>
    <xf numFmtId="0" fontId="0" fillId="9" borderId="0" xfId="0" applyFill="1"/>
    <xf numFmtId="2" fontId="0" fillId="3" borderId="0" xfId="0" applyNumberFormat="1" applyFill="1"/>
    <xf numFmtId="164" fontId="0" fillId="3" borderId="0" xfId="0" applyNumberFormat="1" applyFill="1"/>
    <xf numFmtId="165" fontId="0" fillId="3" borderId="0" xfId="0" applyNumberFormat="1" applyFill="1"/>
    <xf numFmtId="167" fontId="0" fillId="3" borderId="0" xfId="0" applyNumberFormat="1" applyFill="1" applyAlignment="1">
      <alignment horizontal="right"/>
    </xf>
    <xf numFmtId="167" fontId="0" fillId="3" borderId="0" xfId="0" quotePrefix="1" applyNumberFormat="1" applyFill="1" applyAlignment="1">
      <alignment horizontal="right"/>
    </xf>
    <xf numFmtId="0" fontId="2" fillId="10" borderId="0" xfId="0" applyFont="1" applyFill="1" applyProtection="1"/>
    <xf numFmtId="0" fontId="0" fillId="10" borderId="0" xfId="0" applyFill="1" applyProtection="1"/>
    <xf numFmtId="0" fontId="10" fillId="10" borderId="0" xfId="0" applyFont="1" applyFill="1" applyProtection="1"/>
    <xf numFmtId="0" fontId="29" fillId="4" borderId="11" xfId="0" applyFont="1" applyFill="1" applyBorder="1" applyAlignment="1">
      <alignment horizontal="right" vertical="center"/>
    </xf>
    <xf numFmtId="3" fontId="29" fillId="4" borderId="4" xfId="2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1" fontId="6" fillId="4" borderId="3" xfId="0" applyNumberFormat="1" applyFont="1" applyFill="1" applyBorder="1" applyAlignment="1">
      <alignment horizontal="center"/>
    </xf>
    <xf numFmtId="1" fontId="6" fillId="4" borderId="2" xfId="0" applyNumberFormat="1" applyFont="1" applyFill="1" applyBorder="1"/>
    <xf numFmtId="165" fontId="6" fillId="4" borderId="3" xfId="0" applyNumberFormat="1" applyFont="1" applyFill="1" applyBorder="1"/>
    <xf numFmtId="165" fontId="6" fillId="4" borderId="2" xfId="0" applyNumberFormat="1" applyFont="1" applyFill="1" applyBorder="1"/>
    <xf numFmtId="1" fontId="6" fillId="4" borderId="3" xfId="0" applyNumberFormat="1" applyFont="1" applyFill="1" applyBorder="1"/>
    <xf numFmtId="165" fontId="5" fillId="4" borderId="2" xfId="5" applyNumberFormat="1" applyFont="1" applyFill="1" applyBorder="1"/>
    <xf numFmtId="165" fontId="6" fillId="4" borderId="13" xfId="0" applyNumberFormat="1" applyFont="1" applyFill="1" applyBorder="1"/>
    <xf numFmtId="165" fontId="6" fillId="4" borderId="13" xfId="2" applyNumberFormat="1" applyFont="1" applyFill="1" applyBorder="1"/>
    <xf numFmtId="1" fontId="33" fillId="0" borderId="0" xfId="0" applyNumberFormat="1" applyFont="1" applyFill="1" applyBorder="1" applyAlignment="1">
      <alignment horizontal="left"/>
    </xf>
    <xf numFmtId="1" fontId="33" fillId="0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1" fontId="33" fillId="0" borderId="8" xfId="0" applyNumberFormat="1" applyFont="1" applyFill="1" applyBorder="1" applyAlignment="1">
      <alignment horizontal="center"/>
    </xf>
    <xf numFmtId="1" fontId="33" fillId="0" borderId="9" xfId="0" applyNumberFormat="1" applyFont="1" applyFill="1" applyBorder="1" applyAlignment="1">
      <alignment horizontal="center"/>
    </xf>
    <xf numFmtId="1" fontId="33" fillId="0" borderId="14" xfId="0" applyNumberFormat="1" applyFont="1" applyFill="1" applyBorder="1" applyAlignment="1">
      <alignment horizontal="center"/>
    </xf>
    <xf numFmtId="9" fontId="0" fillId="4" borderId="0" xfId="0" applyNumberFormat="1" applyFill="1"/>
    <xf numFmtId="3" fontId="5" fillId="0" borderId="15" xfId="7" applyNumberFormat="1" applyFont="1" applyBorder="1" applyAlignment="1">
      <alignment horizontal="center"/>
    </xf>
    <xf numFmtId="2" fontId="6" fillId="4" borderId="24" xfId="0" applyNumberFormat="1" applyFont="1" applyFill="1" applyBorder="1"/>
    <xf numFmtId="165" fontId="6" fillId="8" borderId="6" xfId="0" applyNumberFormat="1" applyFont="1" applyFill="1" applyBorder="1" applyAlignment="1">
      <alignment horizontal="center"/>
    </xf>
    <xf numFmtId="165" fontId="6" fillId="8" borderId="1" xfId="0" applyNumberFormat="1" applyFont="1" applyFill="1" applyBorder="1" applyAlignment="1">
      <alignment horizontal="center"/>
    </xf>
    <xf numFmtId="3" fontId="5" fillId="0" borderId="26" xfId="7" applyNumberFormat="1" applyFont="1" applyBorder="1" applyAlignment="1">
      <alignment horizontal="center"/>
    </xf>
    <xf numFmtId="3" fontId="5" fillId="0" borderId="27" xfId="7" applyNumberFormat="1" applyFont="1" applyBorder="1" applyAlignment="1">
      <alignment horizontal="center"/>
    </xf>
    <xf numFmtId="1" fontId="33" fillId="0" borderId="6" xfId="0" applyNumberFormat="1" applyFont="1" applyFill="1" applyBorder="1" applyAlignment="1">
      <alignment horizontal="center"/>
    </xf>
    <xf numFmtId="1" fontId="33" fillId="0" borderId="7" xfId="0" applyNumberFormat="1" applyFont="1" applyFill="1" applyBorder="1" applyAlignment="1">
      <alignment horizontal="center"/>
    </xf>
    <xf numFmtId="1" fontId="33" fillId="0" borderId="10" xfId="0" applyNumberFormat="1" applyFont="1" applyFill="1" applyBorder="1" applyAlignment="1">
      <alignment horizontal="center"/>
    </xf>
    <xf numFmtId="1" fontId="33" fillId="0" borderId="1" xfId="0" applyNumberFormat="1" applyFont="1" applyFill="1" applyBorder="1" applyAlignment="1">
      <alignment horizontal="center"/>
    </xf>
    <xf numFmtId="1" fontId="33" fillId="0" borderId="2" xfId="0" applyNumberFormat="1" applyFont="1" applyFill="1" applyBorder="1" applyAlignment="1">
      <alignment horizontal="center"/>
    </xf>
    <xf numFmtId="1" fontId="33" fillId="0" borderId="3" xfId="0" applyNumberFormat="1" applyFont="1" applyFill="1" applyBorder="1" applyAlignment="1">
      <alignment horizontal="center"/>
    </xf>
    <xf numFmtId="0" fontId="5" fillId="0" borderId="6" xfId="0" applyNumberFormat="1" applyFont="1" applyFill="1" applyBorder="1"/>
    <xf numFmtId="49" fontId="5" fillId="0" borderId="7" xfId="0" applyNumberFormat="1" applyFont="1" applyFill="1" applyBorder="1"/>
    <xf numFmtId="0" fontId="33" fillId="0" borderId="7" xfId="0" quotePrefix="1" applyNumberFormat="1" applyFont="1" applyFill="1" applyBorder="1"/>
    <xf numFmtId="1" fontId="33" fillId="0" borderId="7" xfId="0" applyNumberFormat="1" applyFont="1" applyFill="1" applyBorder="1" applyAlignment="1">
      <alignment horizontal="left"/>
    </xf>
    <xf numFmtId="0" fontId="5" fillId="0" borderId="5" xfId="0" applyNumberFormat="1" applyFont="1" applyFill="1" applyBorder="1"/>
    <xf numFmtId="49" fontId="5" fillId="0" borderId="0" xfId="0" applyNumberFormat="1" applyFont="1" applyFill="1" applyBorder="1"/>
    <xf numFmtId="0" fontId="33" fillId="0" borderId="0" xfId="0" quotePrefix="1" applyNumberFormat="1" applyFont="1" applyFill="1" applyBorder="1"/>
    <xf numFmtId="0" fontId="5" fillId="0" borderId="1" xfId="0" applyNumberFormat="1" applyFont="1" applyFill="1" applyBorder="1"/>
    <xf numFmtId="49" fontId="5" fillId="0" borderId="2" xfId="0" applyNumberFormat="1" applyFont="1" applyFill="1" applyBorder="1"/>
    <xf numFmtId="0" fontId="33" fillId="0" borderId="2" xfId="0" quotePrefix="1" applyNumberFormat="1" applyFont="1" applyFill="1" applyBorder="1"/>
    <xf numFmtId="1" fontId="33" fillId="0" borderId="2" xfId="0" applyNumberFormat="1" applyFont="1" applyFill="1" applyBorder="1" applyAlignment="1">
      <alignment horizontal="left"/>
    </xf>
    <xf numFmtId="0" fontId="5" fillId="0" borderId="5" xfId="0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3" fontId="5" fillId="0" borderId="5" xfId="0" applyNumberFormat="1" applyFont="1" applyFill="1" applyBorder="1" applyAlignment="1">
      <alignment horizontal="center"/>
    </xf>
    <xf numFmtId="3" fontId="5" fillId="0" borderId="8" xfId="0" applyNumberFormat="1" applyFont="1" applyFill="1" applyBorder="1" applyAlignment="1">
      <alignment horizontal="center"/>
    </xf>
    <xf numFmtId="0" fontId="5" fillId="0" borderId="14" xfId="6" applyNumberFormat="1" applyFont="1" applyFill="1" applyBorder="1" applyAlignment="1">
      <alignment horizontal="center"/>
    </xf>
    <xf numFmtId="1" fontId="6" fillId="0" borderId="5" xfId="7" applyNumberFormat="1" applyFont="1" applyFill="1" applyBorder="1" applyAlignment="1">
      <alignment horizontal="center"/>
    </xf>
    <xf numFmtId="1" fontId="6" fillId="0" borderId="8" xfId="7" applyNumberFormat="1" applyFont="1" applyFill="1" applyBorder="1" applyAlignment="1">
      <alignment horizontal="center"/>
    </xf>
    <xf numFmtId="1" fontId="6" fillId="0" borderId="0" xfId="7" applyNumberFormat="1" applyFont="1" applyFill="1" applyBorder="1" applyAlignment="1">
      <alignment horizontal="center"/>
    </xf>
    <xf numFmtId="9" fontId="6" fillId="0" borderId="0" xfId="0" applyNumberFormat="1" applyFont="1" applyFill="1" applyBorder="1"/>
    <xf numFmtId="0" fontId="5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4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2" fillId="8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3" fontId="5" fillId="0" borderId="0" xfId="0" applyNumberFormat="1" applyFont="1" applyFill="1" applyBorder="1" applyAlignment="1">
      <alignment horizontal="left"/>
    </xf>
    <xf numFmtId="0" fontId="5" fillId="0" borderId="8" xfId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1" fontId="6" fillId="0" borderId="6" xfId="7" applyNumberFormat="1" applyFont="1" applyFill="1" applyBorder="1" applyAlignment="1">
      <alignment horizontal="center"/>
    </xf>
    <xf numFmtId="0" fontId="6" fillId="0" borderId="8" xfId="0" applyFont="1" applyFill="1" applyBorder="1"/>
    <xf numFmtId="0" fontId="0" fillId="0" borderId="8" xfId="0" applyFill="1" applyBorder="1"/>
    <xf numFmtId="0" fontId="0" fillId="0" borderId="3" xfId="0" applyFill="1" applyBorder="1"/>
    <xf numFmtId="0" fontId="0" fillId="4" borderId="0" xfId="0" applyFill="1" applyBorder="1"/>
    <xf numFmtId="1" fontId="6" fillId="0" borderId="0" xfId="0" applyNumberFormat="1" applyFont="1" applyFill="1" applyBorder="1"/>
    <xf numFmtId="0" fontId="6" fillId="0" borderId="0" xfId="0" applyFont="1" applyFill="1" applyBorder="1"/>
    <xf numFmtId="3" fontId="5" fillId="0" borderId="28" xfId="7" applyNumberFormat="1" applyFont="1" applyBorder="1" applyAlignment="1">
      <alignment horizontal="center"/>
    </xf>
    <xf numFmtId="1" fontId="6" fillId="0" borderId="10" xfId="7" applyNumberFormat="1" applyFont="1" applyFill="1" applyBorder="1" applyAlignment="1">
      <alignment horizontal="center"/>
    </xf>
    <xf numFmtId="1" fontId="6" fillId="0" borderId="1" xfId="7" applyNumberFormat="1" applyFont="1" applyFill="1" applyBorder="1" applyAlignment="1">
      <alignment horizontal="center"/>
    </xf>
    <xf numFmtId="1" fontId="6" fillId="0" borderId="3" xfId="7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1" fontId="6" fillId="0" borderId="10" xfId="0" applyNumberFormat="1" applyFont="1" applyFill="1" applyBorder="1"/>
    <xf numFmtId="3" fontId="0" fillId="0" borderId="5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" fontId="6" fillId="0" borderId="8" xfId="0" applyNumberFormat="1" applyFont="1" applyFill="1" applyBorder="1"/>
    <xf numFmtId="0" fontId="0" fillId="0" borderId="5" xfId="0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1" fontId="6" fillId="0" borderId="7" xfId="0" applyNumberFormat="1" applyFont="1" applyFill="1" applyBorder="1" applyAlignment="1">
      <alignment horizontal="center"/>
    </xf>
    <xf numFmtId="1" fontId="6" fillId="0" borderId="10" xfId="0" applyNumberFormat="1" applyFont="1" applyFill="1" applyBorder="1" applyAlignment="1">
      <alignment horizontal="center"/>
    </xf>
    <xf numFmtId="1" fontId="6" fillId="0" borderId="7" xfId="0" applyNumberFormat="1" applyFont="1" applyFill="1" applyBorder="1"/>
    <xf numFmtId="165" fontId="6" fillId="0" borderId="10" xfId="0" applyNumberFormat="1" applyFont="1" applyFill="1" applyBorder="1"/>
    <xf numFmtId="165" fontId="6" fillId="0" borderId="7" xfId="0" applyNumberFormat="1" applyFont="1" applyFill="1" applyBorder="1"/>
    <xf numFmtId="1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1" fontId="6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/>
    <xf numFmtId="165" fontId="6" fillId="0" borderId="2" xfId="0" applyNumberFormat="1" applyFont="1" applyFill="1" applyBorder="1"/>
    <xf numFmtId="165" fontId="6" fillId="0" borderId="3" xfId="0" applyNumberFormat="1" applyFont="1" applyFill="1" applyBorder="1"/>
    <xf numFmtId="1" fontId="6" fillId="0" borderId="3" xfId="0" applyNumberFormat="1" applyFont="1" applyFill="1" applyBorder="1"/>
    <xf numFmtId="165" fontId="6" fillId="0" borderId="10" xfId="2" applyNumberFormat="1" applyFont="1" applyFill="1" applyBorder="1"/>
    <xf numFmtId="165" fontId="6" fillId="0" borderId="8" xfId="2" applyNumberFormat="1" applyFont="1" applyFill="1" applyBorder="1"/>
    <xf numFmtId="165" fontId="6" fillId="0" borderId="3" xfId="2" applyNumberFormat="1" applyFont="1" applyFill="1" applyBorder="1"/>
    <xf numFmtId="165" fontId="5" fillId="0" borderId="6" xfId="5" applyNumberFormat="1" applyFont="1" applyFill="1" applyBorder="1"/>
    <xf numFmtId="165" fontId="5" fillId="0" borderId="5" xfId="5" applyNumberFormat="1" applyFont="1" applyFill="1" applyBorder="1"/>
    <xf numFmtId="165" fontId="5" fillId="0" borderId="1" xfId="5" applyNumberFormat="1" applyFont="1" applyFill="1" applyBorder="1"/>
    <xf numFmtId="1" fontId="6" fillId="0" borderId="8" xfId="0" applyNumberFormat="1" applyFon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0" fillId="0" borderId="2" xfId="0" applyFill="1" applyBorder="1"/>
    <xf numFmtId="0" fontId="0" fillId="4" borderId="0" xfId="0" applyFill="1" applyAlignment="1">
      <alignment horizontal="left" vertical="center"/>
    </xf>
    <xf numFmtId="0" fontId="10" fillId="4" borderId="7" xfId="0" applyFont="1" applyFill="1" applyBorder="1" applyAlignment="1">
      <alignment horizontal="left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0" xfId="0" applyFont="1" applyFill="1" applyBorder="1" applyAlignment="1" applyProtection="1">
      <alignment vertical="center"/>
    </xf>
    <xf numFmtId="0" fontId="11" fillId="0" borderId="22" xfId="0" applyFont="1" applyFill="1" applyBorder="1" applyAlignment="1" applyProtection="1">
      <alignment horizontal="right"/>
    </xf>
    <xf numFmtId="165" fontId="10" fillId="7" borderId="31" xfId="3" applyNumberFormat="1" applyFont="1" applyFill="1" applyBorder="1" applyProtection="1"/>
    <xf numFmtId="171" fontId="10" fillId="7" borderId="31" xfId="3" applyNumberFormat="1" applyFont="1" applyFill="1" applyBorder="1" applyProtection="1"/>
    <xf numFmtId="3" fontId="10" fillId="0" borderId="23" xfId="0" applyNumberFormat="1" applyFont="1" applyBorder="1" applyProtection="1"/>
    <xf numFmtId="0" fontId="11" fillId="7" borderId="33" xfId="0" applyFont="1" applyFill="1" applyBorder="1" applyAlignment="1" applyProtection="1">
      <alignment horizontal="right"/>
    </xf>
    <xf numFmtId="3" fontId="11" fillId="7" borderId="34" xfId="0" applyNumberFormat="1" applyFont="1" applyFill="1" applyBorder="1" applyAlignment="1" applyProtection="1">
      <alignment horizontal="center"/>
    </xf>
    <xf numFmtId="165" fontId="11" fillId="7" borderId="32" xfId="3" applyNumberFormat="1" applyFont="1" applyFill="1" applyBorder="1" applyProtection="1"/>
    <xf numFmtId="0" fontId="0" fillId="0" borderId="18" xfId="0" applyBorder="1" applyAlignment="1">
      <alignment horizontal="center" vertical="center"/>
    </xf>
    <xf numFmtId="165" fontId="10" fillId="0" borderId="18" xfId="3" applyNumberFormat="1" applyFont="1" applyFill="1" applyBorder="1" applyProtection="1"/>
    <xf numFmtId="165" fontId="10" fillId="0" borderId="23" xfId="3" applyNumberFormat="1" applyFont="1" applyFill="1" applyBorder="1" applyProtection="1"/>
    <xf numFmtId="0" fontId="11" fillId="4" borderId="0" xfId="0" applyFont="1" applyFill="1" applyAlignment="1" applyProtection="1">
      <alignment vertical="center"/>
    </xf>
    <xf numFmtId="0" fontId="36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left" vertical="center"/>
    </xf>
    <xf numFmtId="0" fontId="10" fillId="13" borderId="0" xfId="0" applyFont="1" applyFill="1" applyAlignment="1" applyProtection="1">
      <alignment vertical="center"/>
    </xf>
    <xf numFmtId="0" fontId="0" fillId="13" borderId="18" xfId="0" applyFill="1" applyBorder="1" applyAlignment="1" applyProtection="1">
      <alignment vertical="center"/>
    </xf>
    <xf numFmtId="3" fontId="10" fillId="13" borderId="23" xfId="0" applyNumberFormat="1" applyFont="1" applyFill="1" applyBorder="1" applyProtection="1"/>
    <xf numFmtId="165" fontId="10" fillId="13" borderId="23" xfId="0" applyNumberFormat="1" applyFont="1" applyFill="1" applyBorder="1" applyProtection="1"/>
    <xf numFmtId="165" fontId="38" fillId="14" borderId="0" xfId="0" applyNumberFormat="1" applyFont="1" applyFill="1" applyBorder="1" applyAlignment="1">
      <alignment horizontal="center"/>
    </xf>
    <xf numFmtId="9" fontId="39" fillId="0" borderId="0" xfId="6" applyFont="1" applyFill="1" applyBorder="1"/>
    <xf numFmtId="0" fontId="0" fillId="0" borderId="0" xfId="0" applyFill="1" applyAlignment="1">
      <alignment horizontal="left"/>
    </xf>
    <xf numFmtId="0" fontId="37" fillId="0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vertical="center"/>
    </xf>
    <xf numFmtId="0" fontId="10" fillId="10" borderId="0" xfId="0" applyFont="1" applyFill="1" applyBorder="1" applyProtection="1"/>
    <xf numFmtId="0" fontId="36" fillId="0" borderId="17" xfId="0" applyFont="1" applyBorder="1" applyAlignment="1">
      <alignment horizontal="center" vertical="center" wrapText="1"/>
    </xf>
    <xf numFmtId="170" fontId="10" fillId="4" borderId="17" xfId="0" applyNumberFormat="1" applyFont="1" applyFill="1" applyBorder="1" applyProtection="1"/>
    <xf numFmtId="170" fontId="10" fillId="13" borderId="17" xfId="0" applyNumberFormat="1" applyFont="1" applyFill="1" applyBorder="1" applyProtection="1"/>
    <xf numFmtId="171" fontId="10" fillId="7" borderId="35" xfId="3" applyNumberFormat="1" applyFont="1" applyFill="1" applyBorder="1" applyProtection="1"/>
    <xf numFmtId="171" fontId="10" fillId="0" borderId="17" xfId="3" applyNumberFormat="1" applyFont="1" applyFill="1" applyBorder="1" applyProtection="1"/>
    <xf numFmtId="170" fontId="10" fillId="4" borderId="17" xfId="2" applyNumberFormat="1" applyFont="1" applyFill="1" applyBorder="1" applyAlignment="1" applyProtection="1">
      <alignment vertical="center"/>
    </xf>
    <xf numFmtId="165" fontId="11" fillId="7" borderId="36" xfId="3" applyNumberFormat="1" applyFont="1" applyFill="1" applyBorder="1" applyProtection="1"/>
    <xf numFmtId="0" fontId="0" fillId="0" borderId="0" xfId="0" applyFill="1" applyBorder="1" applyProtection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172" fontId="0" fillId="0" borderId="0" xfId="0" applyNumberFormat="1" applyFill="1" applyBorder="1" applyProtection="1"/>
    <xf numFmtId="0" fontId="0" fillId="0" borderId="0" xfId="0" applyFill="1" applyBorder="1" applyAlignment="1" applyProtection="1">
      <alignment vertical="center"/>
    </xf>
    <xf numFmtId="3" fontId="10" fillId="0" borderId="0" xfId="0" applyNumberFormat="1" applyFont="1" applyFill="1" applyBorder="1" applyProtection="1"/>
    <xf numFmtId="170" fontId="10" fillId="0" borderId="0" xfId="0" applyNumberFormat="1" applyFont="1" applyFill="1" applyBorder="1" applyProtection="1"/>
    <xf numFmtId="165" fontId="10" fillId="0" borderId="0" xfId="0" applyNumberFormat="1" applyFont="1" applyFill="1" applyBorder="1" applyProtection="1"/>
    <xf numFmtId="165" fontId="10" fillId="0" borderId="0" xfId="3" applyNumberFormat="1" applyFont="1" applyFill="1" applyBorder="1" applyProtection="1"/>
    <xf numFmtId="171" fontId="10" fillId="0" borderId="0" xfId="3" applyNumberFormat="1" applyFont="1" applyFill="1" applyBorder="1" applyProtection="1"/>
    <xf numFmtId="0" fontId="11" fillId="0" borderId="0" xfId="0" applyFont="1" applyFill="1" applyBorder="1" applyAlignment="1" applyProtection="1">
      <alignment vertical="center"/>
    </xf>
    <xf numFmtId="1" fontId="10" fillId="0" borderId="0" xfId="0" applyNumberFormat="1" applyFont="1" applyFill="1" applyBorder="1" applyAlignment="1" applyProtection="1">
      <alignment vertical="center"/>
    </xf>
    <xf numFmtId="170" fontId="10" fillId="0" borderId="0" xfId="2" applyNumberFormat="1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right"/>
    </xf>
    <xf numFmtId="3" fontId="11" fillId="0" borderId="0" xfId="0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Protection="1"/>
    <xf numFmtId="0" fontId="11" fillId="10" borderId="20" xfId="0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11" fillId="10" borderId="19" xfId="0" applyFont="1" applyFill="1" applyBorder="1" applyAlignment="1" applyProtection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5" fillId="10" borderId="29" xfId="0" applyFont="1" applyFill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9" fillId="3" borderId="10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left" vertic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3" borderId="12" xfId="0" applyFont="1" applyFill="1" applyBorder="1" applyAlignment="1">
      <alignment horizontal="center" vertical="center" wrapText="1"/>
    </xf>
    <xf numFmtId="0" fontId="34" fillId="3" borderId="11" xfId="0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34" fillId="3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0" fontId="34" fillId="5" borderId="24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 vertical="center" wrapText="1"/>
    </xf>
    <xf numFmtId="0" fontId="9" fillId="8" borderId="12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wrapText="1"/>
    </xf>
    <xf numFmtId="0" fontId="11" fillId="4" borderId="13" xfId="0" applyFont="1" applyFill="1" applyBorder="1" applyAlignment="1">
      <alignment horizontal="center" wrapText="1"/>
    </xf>
    <xf numFmtId="0" fontId="3" fillId="11" borderId="0" xfId="0" applyFont="1" applyFill="1" applyAlignment="1">
      <alignment horizontal="center" wrapText="1"/>
    </xf>
    <xf numFmtId="0" fontId="0" fillId="0" borderId="0" xfId="0" applyAlignment="1"/>
    <xf numFmtId="0" fontId="9" fillId="8" borderId="9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/>
    </xf>
    <xf numFmtId="0" fontId="9" fillId="4" borderId="3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vertical="center" wrapText="1"/>
    </xf>
  </cellXfs>
  <cellStyles count="8">
    <cellStyle name="Bad" xfId="1" builtinId="27" customBuiltin="1"/>
    <cellStyle name="Comma" xfId="2" builtinId="3"/>
    <cellStyle name="Currency" xfId="3" builtinId="4"/>
    <cellStyle name="Explanatory Text" xfId="4" builtinId="53"/>
    <cellStyle name="Normal" xfId="0" builtinId="0"/>
    <cellStyle name="Normal 2" xfId="5"/>
    <cellStyle name="Normal 3" xfId="7"/>
    <cellStyle name="Percent" xfId="6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4 Base case Output Table'!A3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7 Base case Results'!A3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4 Base case Output Table'!A3"/><Relationship Id="rId2" Type="http://schemas.openxmlformats.org/officeDocument/2006/relationships/image" Target="../media/image3.png"/><Relationship Id="rId1" Type="http://schemas.openxmlformats.org/officeDocument/2006/relationships/hyperlink" Target="#'9 All Base Data'!A2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14</xdr:row>
      <xdr:rowOff>28575</xdr:rowOff>
    </xdr:from>
    <xdr:ext cx="5429250" cy="2752725"/>
    <xdr:sp macro="" textlink="">
      <xdr:nvSpPr>
        <xdr:cNvPr id="10" name="TextBox 9"/>
        <xdr:cNvSpPr txBox="1"/>
      </xdr:nvSpPr>
      <xdr:spPr>
        <a:xfrm>
          <a:off x="47625" y="2695575"/>
          <a:ext cx="5429250" cy="275272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+mn-lt"/>
              <a:cs typeface="Calibri"/>
            </a:rPr>
            <a:t>This workbook is an adaptation of the "Updated HAPINZ Exposure Model" (2012) developed by Gerda Kuschel and Jayne Metcalfe of Emission Impossible, and Emily Wilton of Environet Ltd.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80808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+mn-lt"/>
              <a:cs typeface="Calibri"/>
            </a:rPr>
            <a:t>The original 2012 project was commissioned and originally funded by: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- Health Research Council of New Zealand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- Ministry of Transport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- Ministry for the Environment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- NZ Transport Agency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80808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With in-kind support from: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- Ministry of Health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cs typeface="Calibri"/>
            </a:rPr>
            <a:t>- Auckland Council</a:t>
          </a:r>
        </a:p>
        <a:p>
          <a:pPr algn="l" rtl="0">
            <a:defRPr sz="1000"/>
          </a:pPr>
          <a:endParaRPr lang="en-GB" sz="1000"/>
        </a:p>
        <a:p>
          <a:pPr marL="0" indent="0" algn="l" rtl="0" eaLnBrk="1" fontAlgn="auto" latinLnBrk="0" hangingPunct="1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ea typeface="+mn-ea"/>
              <a:cs typeface="Calibri"/>
            </a:rPr>
            <a:t>This version was modified by Ian Longley, Sharleen Harper and Elizabeth Somervell </a:t>
          </a:r>
          <a:endParaRPr lang="en-NZ" sz="1000" b="0" i="0" u="none" strike="noStrike" baseline="0">
            <a:solidFill>
              <a:srgbClr val="808080"/>
            </a:solidFill>
            <a:latin typeface="Calibri"/>
            <a:ea typeface="+mn-ea"/>
            <a:cs typeface="Calibri"/>
          </a:endParaRPr>
        </a:p>
        <a:p>
          <a:pPr marL="0" indent="0" algn="l" rtl="0" eaLnBrk="1" fontAlgn="auto" latinLnBrk="0" hangingPunct="1">
            <a:defRPr sz="1000"/>
          </a:pPr>
          <a:r>
            <a:rPr lang="en-GB" sz="1000" b="0" i="0" u="none" strike="noStrike" baseline="0">
              <a:solidFill>
                <a:srgbClr val="808080"/>
              </a:solidFill>
              <a:latin typeface="Calibri"/>
              <a:ea typeface="+mn-ea"/>
              <a:cs typeface="Calibri"/>
            </a:rPr>
            <a:t>of NIWA Ltd with funding from the Ministry for the Environment.</a:t>
          </a:r>
          <a:endParaRPr lang="en-NZ" sz="1000" b="0" i="0" u="none" strike="noStrike" baseline="0">
            <a:solidFill>
              <a:srgbClr val="808080"/>
            </a:solidFill>
            <a:latin typeface="Calibri"/>
            <a:ea typeface="+mn-ea"/>
            <a:cs typeface="Calibri"/>
          </a:endParaRPr>
        </a:p>
        <a:p>
          <a:pPr algn="l" rtl="0">
            <a:defRPr sz="1000"/>
          </a:pPr>
          <a:endParaRPr lang="en-GB"/>
        </a:p>
      </xdr:txBody>
    </xdr:sp>
    <xdr:clientData/>
  </xdr:oneCellAnchor>
  <xdr:twoCellAnchor>
    <xdr:from>
      <xdr:col>0</xdr:col>
      <xdr:colOff>0</xdr:colOff>
      <xdr:row>4</xdr:row>
      <xdr:rowOff>114300</xdr:rowOff>
    </xdr:from>
    <xdr:to>
      <xdr:col>9</xdr:col>
      <xdr:colOff>1</xdr:colOff>
      <xdr:row>9</xdr:row>
      <xdr:rowOff>123825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876300"/>
          <a:ext cx="5486401" cy="962025"/>
        </a:xfrm>
        <a:prstGeom prst="rect">
          <a:avLst/>
        </a:prstGeom>
        <a:solidFill>
          <a:srgbClr val="D34817"/>
        </a:solidFill>
        <a:ln w="12700">
          <a:noFill/>
          <a:miter lim="800000"/>
          <a:headEnd/>
          <a:tailEnd/>
        </a:ln>
      </xdr:spPr>
      <xdr:txBody>
        <a:bodyPr rot="0" vert="horz" wrap="square" lIns="182880" tIns="45720" rIns="182880" bIns="45720" anchor="ctr" anchorCtr="0" upright="1">
          <a:noAutofit/>
        </a:bodyPr>
        <a:lstStyle/>
        <a:p>
          <a:pPr algn="r">
            <a:spcAft>
              <a:spcPts val="0"/>
            </a:spcAft>
          </a:pPr>
          <a:r>
            <a:rPr lang="en-NZ" sz="3200">
              <a:solidFill>
                <a:schemeClr val="bg1"/>
              </a:solidFill>
              <a:effectLst/>
              <a:latin typeface="Calibri"/>
              <a:ea typeface="Times New Roman"/>
              <a:cs typeface="Calibri"/>
            </a:rPr>
            <a:t>Health Effects Model</a:t>
          </a:r>
          <a:endParaRPr lang="en-GB" sz="1100">
            <a:solidFill>
              <a:schemeClr val="bg1"/>
            </a:solidFill>
            <a:effectLst/>
            <a:latin typeface="Calibri"/>
            <a:ea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57151</xdr:colOff>
      <xdr:row>10</xdr:row>
      <xdr:rowOff>1</xdr:rowOff>
    </xdr:from>
    <xdr:to>
      <xdr:col>9</xdr:col>
      <xdr:colOff>19051</xdr:colOff>
      <xdr:row>12</xdr:row>
      <xdr:rowOff>180975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76351" y="1905001"/>
          <a:ext cx="4229100" cy="561974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r" rtl="0">
            <a:defRPr sz="1000"/>
          </a:pPr>
          <a:r>
            <a:rPr lang="en-NZ" sz="1400" b="0" i="0" u="none" strike="noStrike" baseline="0">
              <a:solidFill>
                <a:srgbClr val="FF6600"/>
              </a:solidFill>
              <a:latin typeface="Calibri"/>
              <a:cs typeface="Calibri"/>
            </a:rPr>
            <a:t>Prepared for Ministry for the Environment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white">
                  <a:lumMod val="50000"/>
                </a:prstClr>
              </a:solidFill>
              <a:effectLst/>
              <a:uLnTx/>
              <a:uFillTx/>
              <a:latin typeface="+mn-lt"/>
              <a:ea typeface="Times New Roman"/>
              <a:cs typeface="Times New Roman"/>
            </a:rPr>
            <a:t>April 2014</a:t>
          </a:r>
          <a:endParaRPr kumimoji="0" lang="en-GB" sz="1100" b="0" i="0" u="none" strike="noStrike" kern="0" cap="none" spc="0" normalizeH="0" baseline="0" noProof="0">
            <a:ln>
              <a:noFill/>
            </a:ln>
            <a:solidFill>
              <a:prstClr val="white">
                <a:lumMod val="50000"/>
              </a:prstClr>
            </a:solidFill>
            <a:effectLst/>
            <a:uLnTx/>
            <a:uFillTx/>
            <a:latin typeface="Trebuchet MS"/>
            <a:ea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114300</xdr:rowOff>
    </xdr:from>
    <xdr:to>
      <xdr:col>4</xdr:col>
      <xdr:colOff>256266</xdr:colOff>
      <xdr:row>4</xdr:row>
      <xdr:rowOff>29015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"/>
          <a:ext cx="2694666" cy="676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0</xdr:row>
      <xdr:rowOff>57150</xdr:rowOff>
    </xdr:from>
    <xdr:to>
      <xdr:col>4</xdr:col>
      <xdr:colOff>714375</xdr:colOff>
      <xdr:row>2</xdr:row>
      <xdr:rowOff>104775</xdr:rowOff>
    </xdr:to>
    <xdr:sp macro="" textlink="">
      <xdr:nvSpPr>
        <xdr:cNvPr id="9227" name="Rectangle 1">
          <a:hlinkClick xmlns:r="http://schemas.openxmlformats.org/officeDocument/2006/relationships" r:id="rId1" tooltip="Run Base case"/>
        </xdr:cNvPr>
        <xdr:cNvSpPr>
          <a:spLocks noChangeArrowheads="1"/>
        </xdr:cNvSpPr>
      </xdr:nvSpPr>
      <xdr:spPr bwMode="auto">
        <a:xfrm>
          <a:off x="6305550" y="57150"/>
          <a:ext cx="2114550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>
          <a:noFill/>
        </a:ln>
        <a:effectLst>
          <a:outerShdw blurRad="40000" dist="23000" dir="5400000" rotWithShape="0">
            <a:srgbClr val="000000">
              <a:alpha val="34998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NZ" sz="2000" b="1" i="0" u="none" strike="noStrike" baseline="0">
              <a:solidFill>
                <a:srgbClr val="FFFFFF"/>
              </a:solidFill>
              <a:latin typeface="Calibri"/>
              <a:cs typeface="Calibri"/>
            </a:rPr>
            <a:t>Run Model</a:t>
          </a:r>
          <a:endParaRPr lang="en-NZ" sz="2000" b="1"/>
        </a:p>
      </xdr:txBody>
    </xdr:sp>
    <xdr:clientData/>
  </xdr:twoCellAnchor>
  <xdr:twoCellAnchor>
    <xdr:from>
      <xdr:col>0</xdr:col>
      <xdr:colOff>323850</xdr:colOff>
      <xdr:row>1</xdr:row>
      <xdr:rowOff>19050</xdr:rowOff>
    </xdr:from>
    <xdr:to>
      <xdr:col>1</xdr:col>
      <xdr:colOff>9525</xdr:colOff>
      <xdr:row>2</xdr:row>
      <xdr:rowOff>123825</xdr:rowOff>
    </xdr:to>
    <xdr:pic>
      <xdr:nvPicPr>
        <xdr:cNvPr id="9232" name="Picture 2" descr="C:\Users\Surekha\AppData\Local\Microsoft\Windows\Temporary Internet Files\Content.IE5\33JYEM4X\MC900434750[1]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0</xdr:row>
      <xdr:rowOff>47625</xdr:rowOff>
    </xdr:from>
    <xdr:to>
      <xdr:col>5</xdr:col>
      <xdr:colOff>361950</xdr:colOff>
      <xdr:row>1</xdr:row>
      <xdr:rowOff>9525</xdr:rowOff>
    </xdr:to>
    <xdr:sp macro="" textlink="">
      <xdr:nvSpPr>
        <xdr:cNvPr id="11385" name="Rectangle 1">
          <a:hlinkClick xmlns:r="http://schemas.openxmlformats.org/officeDocument/2006/relationships" r:id="rId1" tooltip="View All Base case Results"/>
        </xdr:cNvPr>
        <xdr:cNvSpPr>
          <a:spLocks noChangeArrowheads="1"/>
        </xdr:cNvSpPr>
      </xdr:nvSpPr>
      <xdr:spPr bwMode="auto">
        <a:xfrm>
          <a:off x="4419600" y="47625"/>
          <a:ext cx="132397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/>
        </a:solidFill>
        <a:ln>
          <a:noFill/>
        </a:ln>
        <a:effectLst>
          <a:outerShdw blurRad="40000" dist="23000" dir="5400000" rotWithShape="0">
            <a:srgbClr val="000000">
              <a:alpha val="34998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NZ" sz="1600" b="1" i="0" u="none" strike="noStrike" baseline="0">
              <a:solidFill>
                <a:srgbClr val="FFFFFF"/>
              </a:solidFill>
              <a:latin typeface="Calibri"/>
              <a:cs typeface="Calibri"/>
            </a:rPr>
            <a:t>Results</a:t>
          </a:r>
          <a:endParaRPr lang="en-NZ" sz="16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923925</xdr:colOff>
      <xdr:row>2</xdr:row>
      <xdr:rowOff>104775</xdr:rowOff>
    </xdr:from>
    <xdr:to>
      <xdr:col>4</xdr:col>
      <xdr:colOff>1028700</xdr:colOff>
      <xdr:row>3</xdr:row>
      <xdr:rowOff>142875</xdr:rowOff>
    </xdr:to>
    <xdr:sp macro="" textlink="">
      <xdr:nvSpPr>
        <xdr:cNvPr id="14478" name="Rectangle 2">
          <a:hlinkClick xmlns:r="http://schemas.openxmlformats.org/officeDocument/2006/relationships" r:id="rId1" tooltip="All Base Data"/>
        </xdr:cNvPr>
        <xdr:cNvSpPr>
          <a:spLocks noChangeArrowheads="1"/>
        </xdr:cNvSpPr>
      </xdr:nvSpPr>
      <xdr:spPr bwMode="auto">
        <a:xfrm>
          <a:off x="4791075" y="561975"/>
          <a:ext cx="161925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99CC00" mc:Ignorable="a14" a14:legacySpreadsheetColorIndex="50"/>
        </a:solidFill>
        <a:ln>
          <a:noFill/>
        </a:ln>
        <a:effectLst>
          <a:outerShdw blurRad="40000" dist="23000" dir="5400000" rotWithShape="0">
            <a:srgbClr val="000000">
              <a:alpha val="34998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NZ" sz="1100" b="0" i="0" u="none" strike="noStrike" baseline="0">
              <a:solidFill>
                <a:srgbClr val="FFFFFF"/>
              </a:solidFill>
              <a:latin typeface="Calibri"/>
              <a:cs typeface="Calibri"/>
            </a:rPr>
            <a:t>To All Default Data</a:t>
          </a:r>
          <a:endParaRPr lang="en-NZ"/>
        </a:p>
      </xdr:txBody>
    </xdr:sp>
    <xdr:clientData/>
  </xdr:twoCellAnchor>
  <xdr:twoCellAnchor>
    <xdr:from>
      <xdr:col>0</xdr:col>
      <xdr:colOff>19050</xdr:colOff>
      <xdr:row>1</xdr:row>
      <xdr:rowOff>28575</xdr:rowOff>
    </xdr:from>
    <xdr:to>
      <xdr:col>3</xdr:col>
      <xdr:colOff>847725</xdr:colOff>
      <xdr:row>3</xdr:row>
      <xdr:rowOff>161925</xdr:rowOff>
    </xdr:to>
    <xdr:grpSp>
      <xdr:nvGrpSpPr>
        <xdr:cNvPr id="14491" name="Group 11"/>
        <xdr:cNvGrpSpPr>
          <a:grpSpLocks/>
        </xdr:cNvGrpSpPr>
      </xdr:nvGrpSpPr>
      <xdr:grpSpPr bwMode="auto">
        <a:xfrm>
          <a:off x="19050" y="290513"/>
          <a:ext cx="4686300" cy="514350"/>
          <a:chOff x="2" y="31"/>
          <a:chExt cx="493" cy="54"/>
        </a:xfrm>
      </xdr:grpSpPr>
      <xdr:sp macro="" textlink="">
        <xdr:nvSpPr>
          <xdr:cNvPr id="14344" name="TextBox 4"/>
          <xdr:cNvSpPr txBox="1">
            <a:spLocks noChangeArrowheads="1"/>
          </xdr:cNvSpPr>
        </xdr:nvSpPr>
        <xdr:spPr bwMode="auto">
          <a:xfrm>
            <a:off x="2" y="31"/>
            <a:ext cx="493" cy="54"/>
          </a:xfrm>
          <a:prstGeom prst="rect">
            <a:avLst/>
          </a:prstGeom>
          <a:solidFill>
            <a:srgbClr val="EBF1DE"/>
          </a:solidFill>
          <a:ln w="25400" algn="ctr">
            <a:solidFill>
              <a:srgbClr val="9BBB5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NZ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</a:t>
            </a:r>
            <a:r>
              <a:rPr lang="en-NZ" sz="900" b="1" i="0" u="none" strike="noStrike" baseline="0">
                <a:solidFill>
                  <a:srgbClr val="FF0000"/>
                </a:solidFill>
                <a:latin typeface="Calibri"/>
                <a:cs typeface="Calibri"/>
              </a:rPr>
              <a:t>Data on this sheet cannot be changed</a:t>
            </a:r>
          </a:p>
          <a:p>
            <a:pPr algn="l" rtl="0">
              <a:defRPr sz="1000"/>
            </a:pPr>
            <a:r>
              <a:rPr lang="en-NZ" sz="900" b="1" i="0" u="none" strike="noStrike" baseline="0">
                <a:solidFill>
                  <a:srgbClr val="FF0000"/>
                </a:solidFill>
                <a:latin typeface="Calibri"/>
                <a:cs typeface="Calibri"/>
              </a:rPr>
              <a:t>             </a:t>
            </a:r>
            <a:r>
              <a:rPr lang="en-NZ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Results are presented by CAU but detail shown (e.g. decimal plaes) implies a level of accuracy which is not necessarily justifiable and must be treated with caution.</a:t>
            </a:r>
            <a:endParaRPr lang="en-NZ"/>
          </a:p>
        </xdr:txBody>
      </xdr:sp>
      <xdr:pic>
        <xdr:nvPicPr>
          <xdr:cNvPr id="14494" name="Picture 5" descr="C:\Users\Surekha\AppData\Local\Microsoft\Windows\Temporary Internet Files\Content.IE5\33JYEM4X\MC900434750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" y="33"/>
            <a:ext cx="26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923925</xdr:colOff>
      <xdr:row>0</xdr:row>
      <xdr:rowOff>28575</xdr:rowOff>
    </xdr:from>
    <xdr:to>
      <xdr:col>4</xdr:col>
      <xdr:colOff>1028700</xdr:colOff>
      <xdr:row>0</xdr:row>
      <xdr:rowOff>247650</xdr:rowOff>
    </xdr:to>
    <xdr:sp macro="" textlink="">
      <xdr:nvSpPr>
        <xdr:cNvPr id="14480" name="Rectangle 6">
          <a:hlinkClick xmlns:r="http://schemas.openxmlformats.org/officeDocument/2006/relationships" r:id="rId3" tooltip="Back to Base case Output Table"/>
        </xdr:cNvPr>
        <xdr:cNvSpPr>
          <a:spLocks noChangeArrowheads="1"/>
        </xdr:cNvSpPr>
      </xdr:nvSpPr>
      <xdr:spPr bwMode="auto">
        <a:xfrm>
          <a:off x="4791075" y="28575"/>
          <a:ext cx="16192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99CC00" mc:Ignorable="a14" a14:legacySpreadsheetColorIndex="50"/>
        </a:solidFill>
        <a:ln>
          <a:noFill/>
        </a:ln>
        <a:effectLst>
          <a:outerShdw blurRad="40000" dist="23000" dir="5400000" rotWithShape="0">
            <a:srgbClr val="000000">
              <a:alpha val="34998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NZ" sz="1100" b="0" i="0" u="none" strike="noStrike" baseline="0">
              <a:solidFill>
                <a:srgbClr val="FFFFFF"/>
              </a:solidFill>
              <a:latin typeface="Symbol"/>
            </a:rPr>
            <a:t>¬</a:t>
          </a:r>
          <a:r>
            <a:rPr lang="en-NZ" sz="1100" b="0" i="0" u="none" strike="noStrike" baseline="0">
              <a:solidFill>
                <a:srgbClr val="FFFFFF"/>
              </a:solidFill>
              <a:latin typeface="Calibri"/>
              <a:cs typeface="Calibri"/>
            </a:rPr>
            <a:t> Back to Output Table</a:t>
          </a:r>
          <a:endParaRPr lang="en-NZ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</xdr:row>
      <xdr:rowOff>180975</xdr:rowOff>
    </xdr:from>
    <xdr:to>
      <xdr:col>0</xdr:col>
      <xdr:colOff>657225</xdr:colOff>
      <xdr:row>3</xdr:row>
      <xdr:rowOff>95250</xdr:rowOff>
    </xdr:to>
    <xdr:pic>
      <xdr:nvPicPr>
        <xdr:cNvPr id="6238" name="Picture 7" descr="C:\Users\Surekha\AppData\Local\Microsoft\Windows\Temporary Internet Files\Content.IE5\33JYEM4X\MC900434750[1]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4767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609600</xdr:colOff>
      <xdr:row>1</xdr:row>
      <xdr:rowOff>152400</xdr:rowOff>
    </xdr:from>
    <xdr:to>
      <xdr:col>13</xdr:col>
      <xdr:colOff>38100</xdr:colOff>
      <xdr:row>4</xdr:row>
      <xdr:rowOff>152400</xdr:rowOff>
    </xdr:to>
    <xdr:grpSp>
      <xdr:nvGrpSpPr>
        <xdr:cNvPr id="6239" name="Group 58"/>
        <xdr:cNvGrpSpPr>
          <a:grpSpLocks/>
        </xdr:cNvGrpSpPr>
      </xdr:nvGrpSpPr>
      <xdr:grpSpPr bwMode="auto">
        <a:xfrm>
          <a:off x="8932069" y="414338"/>
          <a:ext cx="3714750" cy="571500"/>
          <a:chOff x="939" y="44"/>
          <a:chExt cx="390" cy="60"/>
        </a:xfrm>
      </xdr:grpSpPr>
      <xdr:sp macro="" textlink="">
        <xdr:nvSpPr>
          <xdr:cNvPr id="3" name="TextBox 2"/>
          <xdr:cNvSpPr txBox="1"/>
        </xdr:nvSpPr>
        <xdr:spPr>
          <a:xfrm>
            <a:off x="942" y="44"/>
            <a:ext cx="387" cy="6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 rtl="0">
              <a:defRPr sz="1000"/>
            </a:pPr>
            <a:r>
              <a:rPr lang="en-GB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</a:t>
            </a:r>
            <a:r>
              <a:rPr lang="en-GB" sz="9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Note: Population data</a:t>
            </a:r>
          </a:p>
          <a:p>
            <a:pPr algn="l" rtl="0">
              <a:defRPr sz="1000"/>
            </a:pPr>
            <a:r>
              <a:rPr lang="en-GB" sz="9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</a:t>
            </a:r>
            <a:r>
              <a:rPr lang="en-GB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..C = Confidential. Population data is not available for the CAU. </a:t>
            </a:r>
          </a:p>
          <a:p>
            <a:pPr algn="l" rtl="0">
              <a:defRPr sz="1000"/>
            </a:pPr>
            <a:r>
              <a:rPr lang="en-GB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In these cases, data is assumed to be '0' for calculations.</a:t>
            </a:r>
            <a:endParaRPr lang="en-GB"/>
          </a:p>
        </xdr:txBody>
      </xdr:sp>
      <xdr:pic>
        <xdr:nvPicPr>
          <xdr:cNvPr id="6244" name="Picture 11" descr="C:\Users\Surekha\AppData\Local\Microsoft\Windows\Temporary Internet Files\Content.IE5\88J4DFC6\MC900432536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9" y="50"/>
            <a:ext cx="34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25</xdr:col>
      <xdr:colOff>495300</xdr:colOff>
      <xdr:row>10</xdr:row>
      <xdr:rowOff>123825</xdr:rowOff>
    </xdr:from>
    <xdr:to>
      <xdr:col>28</xdr:col>
      <xdr:colOff>0</xdr:colOff>
      <xdr:row>21</xdr:row>
      <xdr:rowOff>47625</xdr:rowOff>
    </xdr:to>
    <xdr:grpSp>
      <xdr:nvGrpSpPr>
        <xdr:cNvPr id="6240" name="Group 57"/>
        <xdr:cNvGrpSpPr>
          <a:grpSpLocks/>
        </xdr:cNvGrpSpPr>
      </xdr:nvGrpSpPr>
      <xdr:grpSpPr bwMode="auto">
        <a:xfrm>
          <a:off x="22748081" y="2969419"/>
          <a:ext cx="1457325" cy="2019300"/>
          <a:chOff x="2577" y="313"/>
          <a:chExt cx="230" cy="212"/>
        </a:xfrm>
      </xdr:grpSpPr>
      <xdr:sp macro="" textlink="">
        <xdr:nvSpPr>
          <xdr:cNvPr id="6196" name="TextBox 8"/>
          <xdr:cNvSpPr txBox="1">
            <a:spLocks noChangeArrowheads="1"/>
          </xdr:cNvSpPr>
        </xdr:nvSpPr>
        <xdr:spPr bwMode="auto">
          <a:xfrm>
            <a:off x="2578" y="313"/>
            <a:ext cx="229" cy="212"/>
          </a:xfrm>
          <a:prstGeom prst="rect">
            <a:avLst/>
          </a:prstGeom>
          <a:solidFill>
            <a:srgbClr val="F2DCDB"/>
          </a:solidFill>
          <a:ln w="25400" algn="ctr">
            <a:solidFill>
              <a:srgbClr val="C0504D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</a:t>
            </a:r>
            <a:r>
              <a:rPr lang="en-GB" sz="9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Population weighted annual average</a:t>
            </a:r>
          </a:p>
          <a:p>
            <a:pPr algn="l" rtl="0">
              <a:defRPr sz="1000"/>
            </a:pPr>
            <a:endParaRPr lang="en-GB" sz="9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 algn="l" rtl="0">
              <a:defRPr sz="1000"/>
            </a:pPr>
            <a:r>
              <a:rPr lang="en-GB" sz="9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</a:t>
            </a:r>
            <a:r>
              <a:rPr lang="en-GB" sz="9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 premature mortality related to babies , data  on the total cases are only available as a single national total.  To  estimate by CAU, the national total has been pro-rated by the number of babies in each CAU versus the total number of babies nationally.  These numbers have  then been multiplied by the population 0-1 years weighted annual average concentrations.</a:t>
            </a:r>
            <a:endParaRPr lang="en-GB"/>
          </a:p>
        </xdr:txBody>
      </xdr:sp>
      <xdr:pic>
        <xdr:nvPicPr>
          <xdr:cNvPr id="6242" name="Picture 12" descr="C:\Users\Surekha\AppData\Local\Microsoft\Windows\Temporary Internet Files\Content.IE5\88J4DFC6\MC900432536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7" y="315"/>
            <a:ext cx="34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_1\Jobs'%20Files\HRC%20HAPINZ%202010\Milestones\e1&amp;f1%20Exposure%20Model\Exposure%20Model%20FINAL%20without%20ot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E1 Exposure"/>
      <sheetName val="S1 Sources"/>
      <sheetName val="ED1 PM no Mon"/>
      <sheetName val="ED2 Mon Data Adj"/>
      <sheetName val="ED3 Mon Data"/>
      <sheetName val="ED4 MonMethods"/>
      <sheetName val="ED5 PM2.5"/>
      <sheetName val="SD1 Variables"/>
      <sheetName val="SD2 Inventory"/>
      <sheetName val="SD3 NaturalSources"/>
      <sheetName val="SD4 IndustryStacks"/>
      <sheetName val="ReferenceList"/>
      <sheetName val="APP1 SpatialAnalysis"/>
      <sheetName val="APP2 PopMonitored"/>
      <sheetName val="APP3 Inventorie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E6">
            <v>0.58672527618901282</v>
          </cell>
        </row>
        <row r="7">
          <cell r="E7">
            <v>0.38875315185182513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1:C35"/>
  <sheetViews>
    <sheetView showGridLines="0" tabSelected="1" workbookViewId="0">
      <selection activeCell="D31" sqref="D31"/>
    </sheetView>
  </sheetViews>
  <sheetFormatPr defaultRowHeight="15" customHeight="1" x14ac:dyDescent="0.25"/>
  <cols>
    <col min="1" max="16384" width="9.140625" style="10"/>
  </cols>
  <sheetData>
    <row r="1" spans="1:1" ht="15" customHeight="1" x14ac:dyDescent="0.35">
      <c r="A1" s="45"/>
    </row>
    <row r="3" spans="1:1" ht="15" customHeight="1" x14ac:dyDescent="0.25">
      <c r="A3" s="9"/>
    </row>
    <row r="30" spans="3:3" ht="15" customHeight="1" x14ac:dyDescent="0.25">
      <c r="C30" s="53"/>
    </row>
    <row r="31" spans="3:3" ht="15" customHeight="1" x14ac:dyDescent="0.25">
      <c r="C31" s="53"/>
    </row>
    <row r="32" spans="3:3" ht="15" customHeight="1" x14ac:dyDescent="0.25">
      <c r="C32" s="53"/>
    </row>
    <row r="35" spans="1:2" ht="15" customHeight="1" x14ac:dyDescent="0.25">
      <c r="A35" s="48"/>
      <c r="B35" s="48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52"/>
    <pageSetUpPr fitToPage="1"/>
  </sheetPr>
  <dimension ref="A1:G43"/>
  <sheetViews>
    <sheetView showGridLines="0" showRowColHeaders="0" workbookViewId="0">
      <selection activeCell="C25" sqref="C25"/>
    </sheetView>
  </sheetViews>
  <sheetFormatPr defaultRowHeight="15" x14ac:dyDescent="0.25"/>
  <cols>
    <col min="2" max="2" width="71.5703125" bestFit="1" customWidth="1"/>
    <col min="3" max="3" width="12.7109375" bestFit="1" customWidth="1"/>
    <col min="4" max="4" width="22.140625" customWidth="1"/>
    <col min="5" max="5" width="30.7109375" style="33" customWidth="1"/>
    <col min="6" max="6" width="12.7109375" bestFit="1" customWidth="1"/>
  </cols>
  <sheetData>
    <row r="1" spans="1:7" ht="21" x14ac:dyDescent="0.35">
      <c r="A1" s="7" t="s">
        <v>2329</v>
      </c>
      <c r="B1" s="8"/>
    </row>
    <row r="2" spans="1:7" x14ac:dyDescent="0.25">
      <c r="B2" s="44" t="s">
        <v>2336</v>
      </c>
    </row>
    <row r="3" spans="1:7" ht="26.25" customHeight="1" x14ac:dyDescent="0.35">
      <c r="A3" s="3" t="s">
        <v>40</v>
      </c>
      <c r="E3" s="34" t="s">
        <v>2166</v>
      </c>
      <c r="G3" s="47" t="s">
        <v>36</v>
      </c>
    </row>
    <row r="4" spans="1:7" ht="11.1" customHeight="1" x14ac:dyDescent="0.25">
      <c r="A4" s="2"/>
    </row>
    <row r="5" spans="1:7" x14ac:dyDescent="0.25">
      <c r="A5">
        <v>1</v>
      </c>
      <c r="B5" t="s">
        <v>57</v>
      </c>
      <c r="C5" s="81">
        <v>1</v>
      </c>
      <c r="E5" s="35" t="s">
        <v>11</v>
      </c>
      <c r="G5" s="38" t="s">
        <v>46</v>
      </c>
    </row>
    <row r="6" spans="1:7" ht="11.1" customHeight="1" x14ac:dyDescent="0.25">
      <c r="C6" s="4"/>
      <c r="E6" s="35"/>
      <c r="G6" s="38" t="s">
        <v>37</v>
      </c>
    </row>
    <row r="7" spans="1:7" x14ac:dyDescent="0.25">
      <c r="A7">
        <v>2</v>
      </c>
      <c r="B7" t="s">
        <v>2326</v>
      </c>
      <c r="C7" s="81">
        <v>1</v>
      </c>
      <c r="E7" s="35" t="s">
        <v>2165</v>
      </c>
      <c r="G7" s="38" t="s">
        <v>38</v>
      </c>
    </row>
    <row r="8" spans="1:7" x14ac:dyDescent="0.25">
      <c r="C8" s="4"/>
      <c r="G8" s="38" t="s">
        <v>39</v>
      </c>
    </row>
    <row r="9" spans="1:7" ht="15.75" customHeight="1" x14ac:dyDescent="0.25">
      <c r="A9" s="3" t="s">
        <v>54</v>
      </c>
      <c r="C9" s="4"/>
    </row>
    <row r="10" spans="1:7" ht="11.1" customHeight="1" x14ac:dyDescent="0.25">
      <c r="C10" s="4"/>
    </row>
    <row r="11" spans="1:7" ht="18.75" customHeight="1" x14ac:dyDescent="0.35">
      <c r="A11">
        <v>3</v>
      </c>
      <c r="B11" t="s">
        <v>22</v>
      </c>
      <c r="C11" s="81">
        <v>7.0000000000000007E-2</v>
      </c>
      <c r="D11" s="5" t="s">
        <v>2158</v>
      </c>
      <c r="E11" s="35" t="s">
        <v>2167</v>
      </c>
      <c r="G11" s="38" t="s">
        <v>41</v>
      </c>
    </row>
    <row r="12" spans="1:7" ht="11.1" customHeight="1" x14ac:dyDescent="0.25">
      <c r="C12" s="4"/>
      <c r="D12" s="5"/>
      <c r="E12" s="36"/>
      <c r="G12" s="49" t="s">
        <v>42</v>
      </c>
    </row>
    <row r="13" spans="1:7" ht="18.75" x14ac:dyDescent="0.35">
      <c r="A13" s="1" t="s">
        <v>55</v>
      </c>
      <c r="B13" t="s">
        <v>23</v>
      </c>
      <c r="C13" s="6">
        <v>0.2</v>
      </c>
      <c r="D13" s="5" t="s">
        <v>2158</v>
      </c>
      <c r="E13" s="35" t="s">
        <v>2168</v>
      </c>
      <c r="G13" s="49" t="s">
        <v>43</v>
      </c>
    </row>
    <row r="14" spans="1:7" ht="11.1" customHeight="1" x14ac:dyDescent="0.25">
      <c r="D14" s="5"/>
      <c r="E14" s="36"/>
    </row>
    <row r="15" spans="1:7" ht="18.75" x14ac:dyDescent="0.35">
      <c r="A15">
        <v>4</v>
      </c>
      <c r="B15" t="s">
        <v>24</v>
      </c>
      <c r="C15" s="8">
        <v>0.05</v>
      </c>
      <c r="D15" s="5" t="s">
        <v>2159</v>
      </c>
      <c r="E15" s="35" t="s">
        <v>2169</v>
      </c>
    </row>
    <row r="16" spans="1:7" ht="11.1" customHeight="1" x14ac:dyDescent="0.25">
      <c r="D16" s="5"/>
      <c r="E16" s="36"/>
    </row>
    <row r="17" spans="1:7" ht="18.75" x14ac:dyDescent="0.35">
      <c r="A17">
        <v>5</v>
      </c>
      <c r="B17" t="s">
        <v>25</v>
      </c>
      <c r="C17" s="8">
        <v>6.0000000000000001E-3</v>
      </c>
      <c r="D17" s="5" t="s">
        <v>2160</v>
      </c>
      <c r="E17" s="35" t="s">
        <v>2170</v>
      </c>
    </row>
    <row r="18" spans="1:7" ht="11.1" customHeight="1" x14ac:dyDescent="0.25">
      <c r="D18" s="5"/>
    </row>
    <row r="19" spans="1:7" ht="18.75" x14ac:dyDescent="0.35">
      <c r="A19">
        <v>6</v>
      </c>
      <c r="B19" t="s">
        <v>26</v>
      </c>
      <c r="C19" s="82">
        <v>0.01</v>
      </c>
      <c r="D19" s="5" t="s">
        <v>2160</v>
      </c>
      <c r="E19" s="35" t="s">
        <v>2171</v>
      </c>
    </row>
    <row r="20" spans="1:7" ht="11.1" customHeight="1" x14ac:dyDescent="0.25">
      <c r="D20" s="5"/>
    </row>
    <row r="21" spans="1:7" ht="18.75" x14ac:dyDescent="0.35">
      <c r="A21" s="1" t="s">
        <v>56</v>
      </c>
      <c r="B21" t="s">
        <v>27</v>
      </c>
      <c r="C21" s="6">
        <v>0.02</v>
      </c>
      <c r="D21" s="5" t="s">
        <v>2159</v>
      </c>
      <c r="E21" s="35" t="s">
        <v>2172</v>
      </c>
    </row>
    <row r="22" spans="1:7" ht="11.1" customHeight="1" x14ac:dyDescent="0.25">
      <c r="D22" s="5"/>
    </row>
    <row r="23" spans="1:7" ht="18.75" x14ac:dyDescent="0.35">
      <c r="A23" s="1" t="s">
        <v>58</v>
      </c>
      <c r="B23" t="s">
        <v>28</v>
      </c>
      <c r="C23" s="6">
        <v>0.03</v>
      </c>
      <c r="D23" s="5" t="s">
        <v>2159</v>
      </c>
      <c r="E23" s="35" t="s">
        <v>2173</v>
      </c>
    </row>
    <row r="24" spans="1:7" ht="11.1" customHeight="1" x14ac:dyDescent="0.25">
      <c r="D24" s="5"/>
      <c r="E24" s="36"/>
    </row>
    <row r="25" spans="1:7" ht="18.75" x14ac:dyDescent="0.35">
      <c r="A25">
        <v>7</v>
      </c>
      <c r="B25" t="s">
        <v>29</v>
      </c>
      <c r="C25" s="83">
        <v>0.9</v>
      </c>
      <c r="D25" s="5" t="s">
        <v>2160</v>
      </c>
      <c r="E25" s="35" t="s">
        <v>2174</v>
      </c>
    </row>
    <row r="26" spans="1:7" x14ac:dyDescent="0.25">
      <c r="D26" s="5"/>
    </row>
    <row r="27" spans="1:7" ht="15.75" x14ac:dyDescent="0.25">
      <c r="A27" s="3" t="s">
        <v>45</v>
      </c>
      <c r="C27" s="4"/>
      <c r="D27" s="5"/>
    </row>
    <row r="28" spans="1:7" ht="11.1" customHeight="1" x14ac:dyDescent="0.25">
      <c r="C28" s="4"/>
      <c r="D28" s="5"/>
    </row>
    <row r="29" spans="1:7" ht="18.75" x14ac:dyDescent="0.35">
      <c r="A29">
        <v>8</v>
      </c>
      <c r="B29" t="s">
        <v>22</v>
      </c>
      <c r="C29" s="84">
        <f>3560000</f>
        <v>3560000</v>
      </c>
      <c r="D29" s="5" t="s">
        <v>2157</v>
      </c>
      <c r="E29" s="35" t="s">
        <v>2177</v>
      </c>
      <c r="F29" s="28"/>
      <c r="G29" s="38" t="s">
        <v>44</v>
      </c>
    </row>
    <row r="30" spans="1:7" ht="11.1" customHeight="1" x14ac:dyDescent="0.25">
      <c r="C30" s="29"/>
      <c r="D30" s="5"/>
      <c r="E30" s="37"/>
      <c r="G30" s="49" t="s">
        <v>42</v>
      </c>
    </row>
    <row r="31" spans="1:7" ht="18.75" x14ac:dyDescent="0.35">
      <c r="A31" s="1" t="s">
        <v>59</v>
      </c>
      <c r="B31" t="s">
        <v>23</v>
      </c>
      <c r="C31" s="30">
        <f>3560000</f>
        <v>3560000</v>
      </c>
      <c r="D31" s="5" t="s">
        <v>2158</v>
      </c>
      <c r="E31" s="35" t="s">
        <v>2177</v>
      </c>
      <c r="G31" s="49" t="s">
        <v>43</v>
      </c>
    </row>
    <row r="32" spans="1:7" ht="11.1" customHeight="1" x14ac:dyDescent="0.25">
      <c r="C32" s="29"/>
      <c r="D32" s="5"/>
      <c r="E32" s="37"/>
    </row>
    <row r="33" spans="1:5" ht="18.75" x14ac:dyDescent="0.35">
      <c r="A33">
        <v>9</v>
      </c>
      <c r="B33" t="s">
        <v>24</v>
      </c>
      <c r="C33" s="84">
        <f>3560000</f>
        <v>3560000</v>
      </c>
      <c r="D33" s="5" t="s">
        <v>2159</v>
      </c>
      <c r="E33" s="35" t="s">
        <v>2177</v>
      </c>
    </row>
    <row r="34" spans="1:5" ht="11.1" customHeight="1" x14ac:dyDescent="0.25">
      <c r="D34" s="5"/>
      <c r="E34" s="37"/>
    </row>
    <row r="35" spans="1:5" ht="18.75" x14ac:dyDescent="0.35">
      <c r="A35">
        <v>10</v>
      </c>
      <c r="B35" t="s">
        <v>25</v>
      </c>
      <c r="C35" s="84">
        <v>6350</v>
      </c>
      <c r="D35" s="5" t="s">
        <v>2160</v>
      </c>
      <c r="E35" s="35" t="s">
        <v>2175</v>
      </c>
    </row>
    <row r="36" spans="1:5" ht="11.1" customHeight="1" x14ac:dyDescent="0.25">
      <c r="C36" s="1"/>
      <c r="D36" s="5"/>
      <c r="E36" s="37"/>
    </row>
    <row r="37" spans="1:5" ht="18.75" x14ac:dyDescent="0.35">
      <c r="A37">
        <v>11</v>
      </c>
      <c r="B37" t="s">
        <v>26</v>
      </c>
      <c r="C37" s="84">
        <v>4535</v>
      </c>
      <c r="D37" s="5" t="s">
        <v>2160</v>
      </c>
      <c r="E37" s="35" t="s">
        <v>2176</v>
      </c>
    </row>
    <row r="38" spans="1:5" ht="11.1" customHeight="1" x14ac:dyDescent="0.25">
      <c r="C38" s="1"/>
      <c r="D38" s="5"/>
      <c r="E38" s="37"/>
    </row>
    <row r="39" spans="1:5" ht="18.75" x14ac:dyDescent="0.35">
      <c r="A39" s="1" t="s">
        <v>60</v>
      </c>
      <c r="B39" t="s">
        <v>27</v>
      </c>
      <c r="C39" s="30">
        <v>4535</v>
      </c>
      <c r="D39" s="5" t="s">
        <v>2159</v>
      </c>
      <c r="E39" s="35" t="s">
        <v>2176</v>
      </c>
    </row>
    <row r="40" spans="1:5" ht="11.1" customHeight="1" x14ac:dyDescent="0.25">
      <c r="C40" s="29"/>
      <c r="D40" s="5"/>
      <c r="E40" s="37"/>
    </row>
    <row r="41" spans="1:5" ht="18.75" x14ac:dyDescent="0.35">
      <c r="A41" s="1" t="s">
        <v>61</v>
      </c>
      <c r="B41" t="s">
        <v>28</v>
      </c>
      <c r="C41" s="30">
        <v>4535</v>
      </c>
      <c r="D41" s="5" t="s">
        <v>2159</v>
      </c>
      <c r="E41" s="35" t="s">
        <v>2176</v>
      </c>
    </row>
    <row r="42" spans="1:5" ht="11.1" customHeight="1" x14ac:dyDescent="0.25">
      <c r="D42" s="5"/>
      <c r="E42" s="37"/>
    </row>
    <row r="43" spans="1:5" ht="18.75" x14ac:dyDescent="0.35">
      <c r="A43">
        <v>12</v>
      </c>
      <c r="B43" t="s">
        <v>29</v>
      </c>
      <c r="C43" s="85">
        <v>62</v>
      </c>
      <c r="D43" s="5" t="s">
        <v>2160</v>
      </c>
      <c r="E43" s="35" t="s">
        <v>12</v>
      </c>
    </row>
  </sheetData>
  <phoneticPr fontId="0" type="noConversion"/>
  <dataValidations count="13">
    <dataValidation type="decimal" operator="equal" allowBlank="1" showInputMessage="1" showErrorMessage="1" errorTitle="Invalid entry" error="Cannot change basecase values." sqref="C5 C7">
      <formula1>1</formula1>
    </dataValidation>
    <dataValidation type="decimal" operator="equal" allowBlank="1" showInputMessage="1" showErrorMessage="1" errorTitle="Invalid entry" error="Cannot change basecase values." sqref="C11">
      <formula1>0.07</formula1>
    </dataValidation>
    <dataValidation type="decimal" operator="equal" allowBlank="1" showInputMessage="1" showErrorMessage="1" sqref="C13">
      <formula1>0.2</formula1>
    </dataValidation>
    <dataValidation type="decimal" operator="equal" allowBlank="1" showInputMessage="1" showErrorMessage="1" errorTitle="Invalid entry" error="Cannot change basecase values." sqref="C15">
      <formula1>0.05</formula1>
    </dataValidation>
    <dataValidation type="decimal" operator="equal" allowBlank="1" showInputMessage="1" showErrorMessage="1" errorTitle="Invalid entry" error="Cannot change basecase values." sqref="C17">
      <formula1>0.006</formula1>
    </dataValidation>
    <dataValidation type="decimal" operator="equal" allowBlank="1" showInputMessage="1" showErrorMessage="1" errorTitle="Invalid entry" error="Cannot change basecase values." sqref="C19">
      <formula1>0.01</formula1>
    </dataValidation>
    <dataValidation type="decimal" operator="equal" allowBlank="1" showInputMessage="1" showErrorMessage="1" errorTitle="Invalid entry" error="Cannot change basecase values." sqref="C21">
      <formula1>0.02</formula1>
    </dataValidation>
    <dataValidation type="decimal" operator="equal" allowBlank="1" showInputMessage="1" showErrorMessage="1" errorTitle="Invalid entry" error="Cannot change basecase values." sqref="C23">
      <formula1>0.03</formula1>
    </dataValidation>
    <dataValidation type="decimal" operator="equal" allowBlank="1" showInputMessage="1" showErrorMessage="1" errorTitle="Invalid entry" error="Cannot change basecase values." sqref="C25">
      <formula1>0.9</formula1>
    </dataValidation>
    <dataValidation type="whole" operator="equal" allowBlank="1" showInputMessage="1" showErrorMessage="1" errorTitle="Invalid entry" error="Cannot change basecase values." sqref="C29 C31 C33">
      <formula1>3560000</formula1>
    </dataValidation>
    <dataValidation type="whole" operator="equal" allowBlank="1" showInputMessage="1" showErrorMessage="1" errorTitle="Invalid entry" error="Cannot change basecase values." sqref="C35">
      <formula1>6350</formula1>
    </dataValidation>
    <dataValidation type="whole" operator="equal" allowBlank="1" showInputMessage="1" showErrorMessage="1" errorTitle="Invalid entry" error="Cannot change basecase values." sqref="C37 C39 C41">
      <formula1>4535</formula1>
    </dataValidation>
    <dataValidation type="whole" operator="equal" allowBlank="1" showInputMessage="1" showErrorMessage="1" errorTitle="Invalid entry" error="Cannot change basecase values." sqref="C43">
      <formula1>62</formula1>
    </dataValidation>
  </dataValidations>
  <pageMargins left="0.7" right="0.7" top="0.75" bottom="0.75" header="0.3" footer="0.3"/>
  <pageSetup paperSize="9" scale="5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0.59999389629810485"/>
  </sheetPr>
  <dimension ref="A1:IV1832"/>
  <sheetViews>
    <sheetView showGridLines="0" workbookViewId="0">
      <selection activeCell="G6" sqref="G6"/>
    </sheetView>
  </sheetViews>
  <sheetFormatPr defaultColWidth="12" defaultRowHeight="12.75" x14ac:dyDescent="0.2"/>
  <cols>
    <col min="1" max="1" width="11.7109375" style="54" customWidth="1"/>
    <col min="2" max="2" width="10.28515625" style="54" customWidth="1"/>
    <col min="3" max="3" width="28.140625" style="54" customWidth="1"/>
    <col min="4" max="11" width="15.7109375" style="54" customWidth="1"/>
    <col min="12" max="14" width="12" style="54" customWidth="1"/>
    <col min="15" max="15" width="11.7109375" style="54" customWidth="1"/>
    <col min="16" max="16" width="12.7109375" style="54" hidden="1" customWidth="1"/>
    <col min="17" max="19" width="10.7109375" style="54" hidden="1" customWidth="1"/>
    <col min="20" max="46" width="12" style="54" customWidth="1"/>
    <col min="47" max="47" width="11" style="54" customWidth="1"/>
    <col min="48" max="67" width="12" style="54" customWidth="1"/>
    <col min="68" max="68" width="11" style="54" customWidth="1"/>
    <col min="69" max="75" width="12" style="54" customWidth="1"/>
    <col min="76" max="76" width="11" style="54" customWidth="1"/>
    <col min="77" max="78" width="12" style="54" customWidth="1"/>
    <col min="79" max="79" width="11" style="54" customWidth="1"/>
    <col min="80" max="82" width="12" style="54" customWidth="1"/>
    <col min="83" max="83" width="11" style="54" customWidth="1"/>
    <col min="84" max="96" width="12" style="54" customWidth="1"/>
    <col min="97" max="99" width="11" style="54" customWidth="1"/>
    <col min="100" max="105" width="12" style="54" customWidth="1"/>
    <col min="106" max="106" width="11" style="54" customWidth="1"/>
    <col min="107" max="109" width="12" style="54" customWidth="1"/>
    <col min="110" max="110" width="11" style="54" customWidth="1"/>
    <col min="111" max="113" width="12" style="54" customWidth="1"/>
    <col min="114" max="114" width="11" style="54" customWidth="1"/>
    <col min="115" max="149" width="12" style="54" customWidth="1"/>
    <col min="150" max="150" width="11" style="54" customWidth="1"/>
    <col min="151" max="164" width="12" style="54" customWidth="1"/>
    <col min="165" max="165" width="11" style="54" customWidth="1"/>
    <col min="166" max="201" width="12" style="54" customWidth="1"/>
    <col min="202" max="202" width="10" style="54" customWidth="1"/>
    <col min="203" max="223" width="12" style="54" customWidth="1"/>
    <col min="224" max="224" width="10" style="54" customWidth="1"/>
    <col min="225" max="231" width="12" style="54" customWidth="1"/>
    <col min="232" max="232" width="11" style="54" customWidth="1"/>
    <col min="233" max="233" width="10" style="54" customWidth="1"/>
    <col min="234" max="239" width="12" style="54" customWidth="1"/>
    <col min="240" max="241" width="11" style="54" customWidth="1"/>
    <col min="242" max="16384" width="12" style="54"/>
  </cols>
  <sheetData>
    <row r="1" spans="1:256" ht="21" x14ac:dyDescent="0.35">
      <c r="A1" s="86" t="s">
        <v>2330</v>
      </c>
      <c r="B1" s="87"/>
      <c r="C1" s="87"/>
      <c r="D1" s="88"/>
      <c r="E1" s="74"/>
      <c r="P1" s="2" t="s">
        <v>4</v>
      </c>
      <c r="Q1" s="2" t="s">
        <v>2050</v>
      </c>
      <c r="R1" s="2" t="s">
        <v>2053</v>
      </c>
      <c r="S1" s="2" t="s">
        <v>9</v>
      </c>
    </row>
    <row r="2" spans="1:256" ht="15" customHeight="1" x14ac:dyDescent="0.35">
      <c r="A2" s="86"/>
      <c r="B2" s="87"/>
      <c r="C2" s="87"/>
      <c r="D2" s="222"/>
      <c r="E2" s="56"/>
      <c r="P2"/>
      <c r="Q2"/>
      <c r="R2"/>
      <c r="S2"/>
    </row>
    <row r="3" spans="1:256" ht="15" customHeight="1" x14ac:dyDescent="0.25">
      <c r="B3" s="57"/>
      <c r="L3" s="58"/>
      <c r="M3" s="58"/>
      <c r="N3" s="58"/>
      <c r="O3" s="58"/>
      <c r="P3" s="5" t="s">
        <v>157</v>
      </c>
      <c r="Q3" s="5" t="s">
        <v>2124</v>
      </c>
      <c r="R3" t="s">
        <v>21</v>
      </c>
      <c r="S3" s="5" t="s">
        <v>1858</v>
      </c>
      <c r="T3" s="58"/>
      <c r="U3" s="59"/>
      <c r="V3" s="59"/>
    </row>
    <row r="4" spans="1:256" ht="15" x14ac:dyDescent="0.25">
      <c r="B4" s="57"/>
      <c r="D4" s="57"/>
      <c r="L4" s="60"/>
      <c r="M4" s="60"/>
      <c r="N4" s="60"/>
      <c r="O4" s="60"/>
      <c r="P4" s="5"/>
      <c r="Q4" s="5"/>
      <c r="R4"/>
      <c r="S4" s="5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</row>
    <row r="5" spans="1:256" ht="18.75" customHeight="1" x14ac:dyDescent="0.25">
      <c r="B5" s="62"/>
      <c r="C5" s="252" t="s">
        <v>2321</v>
      </c>
      <c r="D5" s="253"/>
      <c r="E5" s="246" t="s">
        <v>2328</v>
      </c>
      <c r="F5" s="249" t="s">
        <v>2327</v>
      </c>
      <c r="G5" s="60"/>
      <c r="H5" s="60"/>
      <c r="I5" s="60"/>
      <c r="J5" s="60"/>
      <c r="K5" s="5"/>
      <c r="L5" s="5"/>
      <c r="M5"/>
      <c r="N5" s="5"/>
    </row>
    <row r="6" spans="1:256" ht="24.95" customHeight="1" x14ac:dyDescent="0.25">
      <c r="B6" s="62"/>
      <c r="C6" s="254"/>
      <c r="D6" s="255"/>
      <c r="E6" s="247"/>
      <c r="F6" s="250"/>
      <c r="G6" s="60"/>
      <c r="H6" s="60"/>
      <c r="I6" s="60"/>
      <c r="J6" s="60"/>
      <c r="K6" s="5"/>
      <c r="L6" s="5"/>
      <c r="M6"/>
      <c r="N6" s="5"/>
    </row>
    <row r="7" spans="1:256" ht="24.95" customHeight="1" x14ac:dyDescent="0.25">
      <c r="B7" s="62"/>
      <c r="C7" s="256"/>
      <c r="D7" s="257"/>
      <c r="E7" s="248"/>
      <c r="F7" s="251"/>
      <c r="G7" s="55"/>
      <c r="H7" s="55"/>
      <c r="I7" s="55"/>
      <c r="J7" s="55"/>
      <c r="K7" s="218"/>
      <c r="L7" s="218"/>
      <c r="M7"/>
      <c r="N7" s="5"/>
    </row>
    <row r="8" spans="1:256" ht="15" customHeight="1" x14ac:dyDescent="0.25">
      <c r="B8" s="62"/>
      <c r="C8" s="211" t="s">
        <v>2338</v>
      </c>
      <c r="D8" s="206"/>
      <c r="E8" s="210"/>
      <c r="F8" s="223"/>
      <c r="G8" s="230"/>
      <c r="H8" s="219"/>
      <c r="I8" s="231"/>
      <c r="J8" s="220"/>
      <c r="K8" s="220"/>
      <c r="L8" s="232"/>
      <c r="M8"/>
      <c r="N8" s="5"/>
    </row>
    <row r="9" spans="1:256" ht="15" customHeight="1" x14ac:dyDescent="0.25">
      <c r="B9" s="62"/>
      <c r="C9" s="63" t="s">
        <v>2196</v>
      </c>
      <c r="D9" s="64"/>
      <c r="E9" s="65">
        <f>SUM('7 Base case Results'!$AA$10:$AA$2021)</f>
        <v>1002.7460402249189</v>
      </c>
      <c r="F9" s="224">
        <f>SUM('7 Base case Results'!$AI$10:$AI$2021)</f>
        <v>3569.7759032007116</v>
      </c>
      <c r="G9" s="233"/>
      <c r="H9" s="221"/>
      <c r="I9" s="234"/>
      <c r="J9" s="235"/>
      <c r="K9" s="236"/>
      <c r="L9" s="232"/>
      <c r="M9"/>
      <c r="N9" s="5"/>
    </row>
    <row r="10" spans="1:256" ht="15" customHeight="1" x14ac:dyDescent="0.25">
      <c r="B10" s="62"/>
      <c r="C10" s="212" t="s">
        <v>2197</v>
      </c>
      <c r="D10" s="213"/>
      <c r="E10" s="214">
        <f>SUM('7 Base case Results'!$AB$10:$AB$2021)</f>
        <v>160.14504995669429</v>
      </c>
      <c r="F10" s="225">
        <f>SUM('7 Base case Results'!$AJ$10:$AJ$2021)</f>
        <v>570.11637784582911</v>
      </c>
      <c r="G10" s="230"/>
      <c r="H10" s="221"/>
      <c r="I10" s="234"/>
      <c r="J10" s="235"/>
      <c r="K10" s="236"/>
      <c r="L10" s="232"/>
      <c r="M10"/>
      <c r="N10" s="5"/>
    </row>
    <row r="11" spans="1:256" ht="15" customHeight="1" thickBot="1" x14ac:dyDescent="0.3">
      <c r="B11" s="62"/>
      <c r="C11" s="63" t="s">
        <v>17</v>
      </c>
      <c r="D11" s="64"/>
      <c r="E11" s="66">
        <f>SUM('7 Base case Results'!$AC$10:$AC$2021)</f>
        <v>3.3580843146640755</v>
      </c>
      <c r="F11" s="224">
        <f>SUM('7 Base case Results'!$AK$10:$AK$2021)</f>
        <v>11.954780160204114</v>
      </c>
      <c r="G11" s="230"/>
      <c r="H11" s="221"/>
      <c r="I11" s="234"/>
      <c r="J11" s="237"/>
      <c r="K11" s="236"/>
      <c r="L11" s="232"/>
      <c r="M11"/>
      <c r="N11" s="5"/>
    </row>
    <row r="12" spans="1:256" ht="15" customHeight="1" thickBot="1" x14ac:dyDescent="0.3">
      <c r="B12" s="62"/>
      <c r="C12" s="63"/>
      <c r="D12" s="200" t="s">
        <v>2331</v>
      </c>
      <c r="E12" s="200">
        <f>E9+E11</f>
        <v>1006.104124539583</v>
      </c>
      <c r="F12" s="226">
        <f>F9+F11</f>
        <v>3581.7306833609159</v>
      </c>
      <c r="G12" s="230"/>
      <c r="H12" s="221"/>
      <c r="I12" s="238"/>
      <c r="J12" s="238"/>
      <c r="K12" s="239"/>
      <c r="L12" s="232"/>
      <c r="M12"/>
      <c r="N12" s="5"/>
    </row>
    <row r="13" spans="1:256" ht="15" customHeight="1" x14ac:dyDescent="0.25">
      <c r="B13" s="62"/>
      <c r="C13" s="209" t="s">
        <v>2337</v>
      </c>
      <c r="D13" s="207"/>
      <c r="E13" s="208"/>
      <c r="F13" s="227"/>
      <c r="G13" s="230"/>
      <c r="H13" s="240"/>
      <c r="I13" s="238"/>
      <c r="J13" s="238"/>
      <c r="K13" s="239"/>
      <c r="L13" s="232"/>
      <c r="M13"/>
      <c r="N13" s="5"/>
    </row>
    <row r="14" spans="1:256" ht="15" customHeight="1" x14ac:dyDescent="0.25">
      <c r="B14" s="68"/>
      <c r="C14" s="63" t="s">
        <v>47</v>
      </c>
      <c r="D14" s="64"/>
      <c r="E14" s="67">
        <f>SUM('7 Base case Results'!$AD$10:$AD$2021)</f>
        <v>197.2910701624605</v>
      </c>
      <c r="F14" s="224">
        <f>SUM('7 Base case Results'!$AL$10:$AL$2021)</f>
        <v>1.2527982955316241</v>
      </c>
      <c r="G14" s="230"/>
      <c r="H14" s="221"/>
      <c r="I14" s="234"/>
      <c r="J14" s="237"/>
      <c r="K14" s="236"/>
      <c r="L14" s="232"/>
      <c r="M14"/>
      <c r="N14" s="5"/>
    </row>
    <row r="15" spans="1:256" ht="15" customHeight="1" x14ac:dyDescent="0.25">
      <c r="A15" s="60"/>
      <c r="B15" s="68"/>
      <c r="C15" s="69" t="s">
        <v>48</v>
      </c>
      <c r="D15" s="64"/>
      <c r="E15" s="67">
        <f>SUM('7 Base case Results'!$AE$10:$AE$2021)</f>
        <v>318.46942891269754</v>
      </c>
      <c r="F15" s="224">
        <f>SUM('7 Base case Results'!$AM$10:$AM$2021)</f>
        <v>1.4442588601190827</v>
      </c>
      <c r="G15" s="230"/>
      <c r="H15" s="221"/>
      <c r="I15" s="234"/>
      <c r="J15" s="237"/>
      <c r="K15" s="236"/>
      <c r="L15" s="232"/>
      <c r="M15"/>
      <c r="N15" s="5"/>
    </row>
    <row r="16" spans="1:256" ht="15" customHeight="1" x14ac:dyDescent="0.25">
      <c r="A16" s="60"/>
      <c r="B16" s="68"/>
      <c r="C16" s="212" t="s">
        <v>49</v>
      </c>
      <c r="D16" s="213"/>
      <c r="E16" s="215">
        <f>SUM('7 Base case Results'!$AF$10:$AF$2021)</f>
        <v>107.90006725389756</v>
      </c>
      <c r="F16" s="225">
        <f>SUM('7 Base case Results'!$AN$10:$AN$2021)</f>
        <v>0.48932680499642339</v>
      </c>
      <c r="G16" s="230"/>
      <c r="H16" s="221"/>
      <c r="I16" s="234"/>
      <c r="J16" s="237"/>
      <c r="K16" s="236"/>
      <c r="L16" s="232"/>
      <c r="M16"/>
      <c r="N16" s="5"/>
    </row>
    <row r="17" spans="1:23" ht="15" customHeight="1" x14ac:dyDescent="0.25">
      <c r="A17" s="60"/>
      <c r="B17" s="68"/>
      <c r="C17" s="212" t="s">
        <v>50</v>
      </c>
      <c r="D17" s="213"/>
      <c r="E17" s="215">
        <f>SUM('7 Base case Results'!$AG$10:$AG$2021)</f>
        <v>65.564185119579903</v>
      </c>
      <c r="F17" s="225">
        <f>SUM('7 Base case Results'!$AO$10:$AO$2021)</f>
        <v>0.29733357951729394</v>
      </c>
      <c r="G17" s="230"/>
      <c r="H17" s="221"/>
      <c r="I17" s="234"/>
      <c r="J17" s="237"/>
      <c r="K17" s="236"/>
      <c r="L17" s="232"/>
      <c r="M17"/>
      <c r="N17" s="5"/>
    </row>
    <row r="18" spans="1:23" ht="15" customHeight="1" x14ac:dyDescent="0.25">
      <c r="A18" s="60"/>
      <c r="B18" s="68"/>
      <c r="C18" s="63"/>
      <c r="D18" s="64"/>
      <c r="E18" s="70"/>
      <c r="F18" s="228"/>
      <c r="G18" s="230"/>
      <c r="H18" s="221"/>
      <c r="I18" s="234"/>
      <c r="J18" s="241"/>
      <c r="K18" s="242"/>
      <c r="L18" s="232"/>
      <c r="M18"/>
      <c r="N18" s="5"/>
    </row>
    <row r="19" spans="1:23" ht="15" customHeight="1" thickBot="1" x14ac:dyDescent="0.3">
      <c r="A19" s="60"/>
      <c r="B19" s="68"/>
      <c r="C19" s="198" t="s">
        <v>51</v>
      </c>
      <c r="D19" s="64"/>
      <c r="E19" s="202">
        <f>SUM('7 Base case Results'!$AH$10:$AH$2021)</f>
        <v>1348537.7366550323</v>
      </c>
      <c r="F19" s="224">
        <f>SUM('7 Base case Results'!$AP$10:$AP$2021)</f>
        <v>83.609339672611753</v>
      </c>
      <c r="G19" s="230"/>
      <c r="H19" s="221"/>
      <c r="I19" s="234"/>
      <c r="J19" s="235"/>
      <c r="K19" s="236"/>
      <c r="L19" s="232"/>
      <c r="M19"/>
      <c r="N19" s="5"/>
    </row>
    <row r="20" spans="1:23" ht="15" customHeight="1" thickBot="1" x14ac:dyDescent="0.3">
      <c r="A20" s="60"/>
      <c r="B20" s="61"/>
      <c r="C20" s="199"/>
      <c r="D20" s="200" t="s">
        <v>2332</v>
      </c>
      <c r="E20" s="201"/>
      <c r="F20" s="226">
        <f>SUM(F14:F15,F19)</f>
        <v>86.306396828262464</v>
      </c>
      <c r="G20" s="230"/>
      <c r="H20" s="243"/>
      <c r="I20" s="238"/>
      <c r="J20" s="239"/>
      <c r="K20" s="239"/>
      <c r="L20" s="232"/>
      <c r="M20"/>
      <c r="N20" s="5"/>
    </row>
    <row r="21" spans="1:23" ht="15.75" thickBot="1" x14ac:dyDescent="0.3">
      <c r="A21" s="60"/>
      <c r="B21" s="60"/>
      <c r="C21" s="203" t="s">
        <v>2333</v>
      </c>
      <c r="D21" s="204">
        <f>SUM('7 Base case Results'!$G$10:$G$2021)</f>
        <v>4242030</v>
      </c>
      <c r="E21" s="205"/>
      <c r="F21" s="229">
        <f>SUM('7 Base case Results'!$AQ$10:$AQ$2021)</f>
        <v>3668.0370801891809</v>
      </c>
      <c r="G21" s="230"/>
      <c r="H21" s="243"/>
      <c r="I21" s="244"/>
      <c r="J21" s="245"/>
      <c r="K21" s="245"/>
      <c r="L21" s="232"/>
      <c r="M21"/>
      <c r="N21" s="5"/>
    </row>
    <row r="22" spans="1:23" ht="15" x14ac:dyDescent="0.25">
      <c r="A22" s="60"/>
      <c r="B22" s="60"/>
      <c r="C22" s="60"/>
      <c r="D22" s="60"/>
      <c r="E22" s="71"/>
      <c r="F22" s="60"/>
      <c r="G22" s="230"/>
      <c r="H22" s="230"/>
      <c r="I22" s="230"/>
      <c r="J22" s="230"/>
      <c r="K22" s="230"/>
      <c r="L22" s="230"/>
      <c r="M22" s="60"/>
      <c r="N22" s="60"/>
      <c r="O22" s="60"/>
      <c r="P22"/>
      <c r="Q22" s="5"/>
      <c r="R22"/>
      <c r="S22" s="5"/>
    </row>
    <row r="23" spans="1:23" ht="15" x14ac:dyDescent="0.25">
      <c r="B23" s="60"/>
      <c r="C23" s="60"/>
      <c r="D23" s="60"/>
      <c r="E23" s="71"/>
      <c r="F23" s="60"/>
      <c r="G23" s="230"/>
      <c r="H23" s="230"/>
      <c r="I23" s="230"/>
      <c r="J23" s="230"/>
      <c r="K23" s="230"/>
      <c r="L23" s="230"/>
      <c r="M23" s="60"/>
      <c r="N23" s="60"/>
      <c r="O23" s="60"/>
      <c r="P23"/>
      <c r="Q23" s="5"/>
      <c r="R23"/>
      <c r="S23" s="5"/>
      <c r="T23" s="60"/>
      <c r="U23" s="60"/>
      <c r="V23" s="60"/>
      <c r="W23" s="60"/>
    </row>
    <row r="24" spans="1:23" ht="15" x14ac:dyDescent="0.25">
      <c r="B24" s="60"/>
      <c r="C24" s="60"/>
      <c r="D24" s="60"/>
      <c r="E24" s="71"/>
      <c r="F24" s="60"/>
      <c r="G24" s="230"/>
      <c r="H24" s="230"/>
      <c r="I24" s="230"/>
      <c r="J24" s="230"/>
      <c r="K24" s="230"/>
      <c r="L24" s="230"/>
      <c r="M24" s="60"/>
      <c r="N24" s="60"/>
      <c r="O24" s="60"/>
      <c r="P24"/>
      <c r="Q24" s="5"/>
      <c r="R24"/>
      <c r="S24" s="5"/>
      <c r="T24" s="60"/>
      <c r="U24" s="60"/>
      <c r="V24" s="60"/>
      <c r="W24" s="60"/>
    </row>
    <row r="25" spans="1:23" ht="15" x14ac:dyDescent="0.25">
      <c r="B25" s="60"/>
      <c r="C25" s="60"/>
      <c r="D25" s="60"/>
      <c r="E25" s="60"/>
      <c r="F25" s="60"/>
      <c r="G25" s="61"/>
      <c r="H25" s="61"/>
      <c r="I25" s="61"/>
      <c r="J25" s="61"/>
      <c r="K25" s="61"/>
      <c r="L25" s="57"/>
      <c r="P25"/>
      <c r="Q25" s="5" t="s">
        <v>2066</v>
      </c>
      <c r="R25" t="s">
        <v>2147</v>
      </c>
      <c r="S25" s="5" t="s">
        <v>1122</v>
      </c>
    </row>
    <row r="26" spans="1:23" ht="15" x14ac:dyDescent="0.25">
      <c r="B26" s="55"/>
      <c r="C26" s="55"/>
      <c r="D26" s="55"/>
      <c r="E26" s="55"/>
      <c r="F26" s="60"/>
      <c r="G26" s="61"/>
      <c r="H26" s="61"/>
      <c r="I26" s="61"/>
      <c r="J26" s="61"/>
      <c r="K26" s="61"/>
      <c r="L26" s="57"/>
      <c r="P26"/>
      <c r="Q26" s="5" t="s">
        <v>2104</v>
      </c>
      <c r="R26" t="s">
        <v>86</v>
      </c>
      <c r="S26" s="5" t="s">
        <v>1717</v>
      </c>
    </row>
    <row r="27" spans="1:23" ht="15" x14ac:dyDescent="0.25">
      <c r="B27" s="55"/>
      <c r="C27" s="72"/>
      <c r="D27" s="55"/>
      <c r="E27" s="55"/>
      <c r="F27" s="60"/>
      <c r="G27" s="61"/>
      <c r="H27" s="61"/>
      <c r="I27" s="61"/>
      <c r="J27" s="61"/>
      <c r="K27" s="61"/>
      <c r="L27" s="57"/>
      <c r="P27"/>
      <c r="Q27" s="5" t="s">
        <v>2088</v>
      </c>
      <c r="R27" t="s">
        <v>1321</v>
      </c>
      <c r="S27" s="5" t="s">
        <v>880</v>
      </c>
    </row>
    <row r="28" spans="1:23" ht="15" x14ac:dyDescent="0.25">
      <c r="B28" s="55"/>
      <c r="D28" s="55"/>
      <c r="E28" s="55"/>
      <c r="F28" s="60"/>
      <c r="G28" s="61"/>
      <c r="H28" s="61"/>
      <c r="I28" s="57"/>
      <c r="J28" s="57"/>
      <c r="K28" s="57"/>
      <c r="L28" s="57"/>
      <c r="P28"/>
      <c r="Q28" s="5" t="s">
        <v>2106</v>
      </c>
      <c r="R28" t="s">
        <v>18</v>
      </c>
      <c r="S28" s="5" t="s">
        <v>1888</v>
      </c>
    </row>
    <row r="29" spans="1:23" ht="15" x14ac:dyDescent="0.25">
      <c r="B29" s="55"/>
      <c r="D29" s="55"/>
      <c r="E29" s="55"/>
      <c r="F29" s="60"/>
      <c r="G29" s="60"/>
      <c r="H29" s="60"/>
      <c r="P29"/>
      <c r="Q29" s="5" t="s">
        <v>2126</v>
      </c>
      <c r="R29" t="s">
        <v>2149</v>
      </c>
      <c r="S29" s="5" t="s">
        <v>1476</v>
      </c>
    </row>
    <row r="30" spans="1:23" ht="15" x14ac:dyDescent="0.25">
      <c r="B30" s="60"/>
      <c r="C30" s="73"/>
      <c r="D30" s="60"/>
      <c r="E30" s="60"/>
      <c r="F30" s="60"/>
      <c r="G30" s="60"/>
      <c r="H30" s="60"/>
      <c r="P30"/>
      <c r="Q30" s="5" t="s">
        <v>2101</v>
      </c>
      <c r="R30" t="s">
        <v>19</v>
      </c>
      <c r="S30" s="5" t="s">
        <v>1369</v>
      </c>
    </row>
    <row r="31" spans="1:23" ht="15" x14ac:dyDescent="0.25">
      <c r="B31" s="60"/>
      <c r="C31" s="60"/>
      <c r="D31" s="60"/>
      <c r="E31" s="60"/>
      <c r="F31" s="60"/>
      <c r="G31" s="60"/>
      <c r="H31" s="60"/>
      <c r="P31"/>
      <c r="Q31" s="5" t="s">
        <v>2072</v>
      </c>
      <c r="R31" t="s">
        <v>713</v>
      </c>
      <c r="S31" s="5" t="s">
        <v>547</v>
      </c>
    </row>
    <row r="32" spans="1:23" ht="15" x14ac:dyDescent="0.25">
      <c r="B32" s="60"/>
      <c r="C32" s="60"/>
      <c r="D32" s="60"/>
      <c r="E32" s="60"/>
      <c r="F32" s="60"/>
      <c r="G32" s="60"/>
      <c r="H32" s="60"/>
      <c r="P32"/>
      <c r="Q32" s="5" t="s">
        <v>2112</v>
      </c>
      <c r="R32" t="s">
        <v>689</v>
      </c>
      <c r="S32" s="5" t="s">
        <v>1517</v>
      </c>
    </row>
    <row r="33" spans="2:19" ht="15" x14ac:dyDescent="0.25">
      <c r="B33" s="60"/>
      <c r="C33" s="60"/>
      <c r="D33" s="60"/>
      <c r="E33" s="60"/>
      <c r="F33" s="60"/>
      <c r="G33" s="60"/>
      <c r="H33" s="60"/>
      <c r="P33"/>
      <c r="Q33" s="5" t="s">
        <v>2109</v>
      </c>
      <c r="R33" t="s">
        <v>2152</v>
      </c>
      <c r="S33" s="5" t="s">
        <v>913</v>
      </c>
    </row>
    <row r="34" spans="2:19" ht="15" x14ac:dyDescent="0.25">
      <c r="B34" s="60"/>
      <c r="C34" s="60"/>
      <c r="D34" s="60"/>
      <c r="E34" s="60"/>
      <c r="F34" s="60"/>
      <c r="G34" s="60"/>
      <c r="H34" s="60"/>
      <c r="P34"/>
      <c r="Q34" s="5" t="s">
        <v>2083</v>
      </c>
      <c r="R34" t="s">
        <v>2153</v>
      </c>
      <c r="S34" s="5" t="s">
        <v>1043</v>
      </c>
    </row>
    <row r="35" spans="2:19" ht="15" x14ac:dyDescent="0.25">
      <c r="B35" s="60"/>
      <c r="C35" s="60"/>
      <c r="D35" s="60"/>
      <c r="E35" s="60"/>
      <c r="F35" s="60"/>
      <c r="G35" s="60"/>
      <c r="H35" s="60"/>
      <c r="P35"/>
      <c r="Q35" s="5" t="s">
        <v>2092</v>
      </c>
      <c r="R35" t="s">
        <v>20</v>
      </c>
      <c r="S35" s="5" t="s">
        <v>190</v>
      </c>
    </row>
    <row r="36" spans="2:19" ht="15" x14ac:dyDescent="0.25">
      <c r="B36" s="60"/>
      <c r="C36" s="60"/>
      <c r="D36" s="60"/>
      <c r="E36" s="60"/>
      <c r="F36" s="60"/>
      <c r="G36" s="60"/>
      <c r="H36" s="60"/>
      <c r="P36"/>
      <c r="Q36" s="5" t="s">
        <v>2116</v>
      </c>
      <c r="R36" t="s">
        <v>2154</v>
      </c>
      <c r="S36" s="5" t="s">
        <v>1499</v>
      </c>
    </row>
    <row r="37" spans="2:19" ht="15" x14ac:dyDescent="0.25">
      <c r="B37" s="60"/>
      <c r="C37" s="60"/>
      <c r="D37" s="60"/>
      <c r="E37" s="60"/>
      <c r="F37" s="60"/>
      <c r="G37" s="60"/>
      <c r="H37" s="60"/>
      <c r="P37"/>
      <c r="Q37" s="5" t="s">
        <v>2096</v>
      </c>
      <c r="R37" t="s">
        <v>2155</v>
      </c>
      <c r="S37" s="5" t="s">
        <v>565</v>
      </c>
    </row>
    <row r="38" spans="2:19" ht="15" x14ac:dyDescent="0.25">
      <c r="B38" s="60"/>
      <c r="C38" s="60"/>
      <c r="D38" s="60"/>
      <c r="E38" s="60"/>
      <c r="F38" s="60"/>
      <c r="G38" s="60"/>
      <c r="H38" s="60"/>
      <c r="P38"/>
      <c r="Q38" s="5" t="s">
        <v>2068</v>
      </c>
      <c r="R38" t="s">
        <v>2156</v>
      </c>
      <c r="S38" s="5" t="s">
        <v>1025</v>
      </c>
    </row>
    <row r="39" spans="2:19" ht="15" x14ac:dyDescent="0.25">
      <c r="B39" s="60"/>
      <c r="C39" s="60"/>
      <c r="D39" s="60"/>
      <c r="E39" s="60"/>
      <c r="F39" s="60"/>
      <c r="G39" s="60"/>
      <c r="H39" s="60"/>
      <c r="P39"/>
      <c r="Q39" s="5" t="s">
        <v>2089</v>
      </c>
      <c r="R39" t="s">
        <v>594</v>
      </c>
      <c r="S39" s="5" t="s">
        <v>1882</v>
      </c>
    </row>
    <row r="40" spans="2:19" ht="15" x14ac:dyDescent="0.25">
      <c r="B40" s="60"/>
      <c r="C40" s="60"/>
      <c r="D40" s="60"/>
      <c r="E40" s="60"/>
      <c r="F40" s="60"/>
      <c r="G40" s="60"/>
      <c r="H40" s="60"/>
      <c r="P40"/>
      <c r="Q40" s="5" t="s">
        <v>2076</v>
      </c>
      <c r="R40" t="s">
        <v>1744</v>
      </c>
      <c r="S40" s="5" t="s">
        <v>103</v>
      </c>
    </row>
    <row r="41" spans="2:19" ht="15" x14ac:dyDescent="0.25">
      <c r="B41" s="60"/>
      <c r="C41" s="60"/>
      <c r="D41" s="60"/>
      <c r="E41" s="60"/>
      <c r="F41" s="60"/>
      <c r="G41" s="60"/>
      <c r="H41" s="60"/>
      <c r="P41"/>
      <c r="Q41" s="5" t="s">
        <v>2102</v>
      </c>
      <c r="R41" t="s">
        <v>637</v>
      </c>
      <c r="S41" s="5" t="s">
        <v>1394</v>
      </c>
    </row>
    <row r="42" spans="2:19" ht="15" x14ac:dyDescent="0.25">
      <c r="B42" s="60"/>
      <c r="C42" s="60"/>
      <c r="D42" s="60"/>
      <c r="E42" s="60"/>
      <c r="F42" s="60"/>
      <c r="G42" s="60"/>
      <c r="H42" s="60"/>
      <c r="P42"/>
      <c r="Q42" s="5" t="s">
        <v>2071</v>
      </c>
      <c r="R42" t="s">
        <v>681</v>
      </c>
      <c r="S42" s="5" t="s">
        <v>77</v>
      </c>
    </row>
    <row r="43" spans="2:19" ht="15" x14ac:dyDescent="0.25">
      <c r="B43" s="60"/>
      <c r="C43" s="60"/>
      <c r="D43" s="60"/>
      <c r="E43" s="60"/>
      <c r="F43" s="60"/>
      <c r="G43" s="60"/>
      <c r="H43" s="60"/>
      <c r="P43"/>
      <c r="Q43" s="5" t="s">
        <v>2107</v>
      </c>
      <c r="R43" t="s">
        <v>1761</v>
      </c>
      <c r="S43" s="5" t="s">
        <v>1157</v>
      </c>
    </row>
    <row r="44" spans="2:19" ht="15" x14ac:dyDescent="0.25">
      <c r="B44" s="60"/>
      <c r="C44" s="60"/>
      <c r="D44" s="60"/>
      <c r="E44" s="60"/>
      <c r="F44" s="60"/>
      <c r="G44" s="60"/>
      <c r="H44" s="60"/>
      <c r="P44"/>
      <c r="Q44" s="5" t="s">
        <v>2132</v>
      </c>
      <c r="R44" t="s">
        <v>2150</v>
      </c>
      <c r="S44" s="5" t="s">
        <v>717</v>
      </c>
    </row>
    <row r="45" spans="2:19" ht="15" x14ac:dyDescent="0.25">
      <c r="B45" s="60"/>
      <c r="C45" s="60"/>
      <c r="D45" s="60"/>
      <c r="E45" s="60"/>
      <c r="F45" s="60"/>
      <c r="G45" s="60"/>
      <c r="H45" s="60"/>
      <c r="P45"/>
      <c r="Q45" s="5" t="s">
        <v>2100</v>
      </c>
      <c r="R45" t="s">
        <v>406</v>
      </c>
      <c r="S45" s="5" t="s">
        <v>91</v>
      </c>
    </row>
    <row r="46" spans="2:19" ht="15" x14ac:dyDescent="0.25">
      <c r="B46" s="60"/>
      <c r="C46" s="60"/>
      <c r="D46" s="60"/>
      <c r="E46" s="60"/>
      <c r="F46" s="60"/>
      <c r="G46" s="60"/>
      <c r="H46" s="60"/>
      <c r="P46"/>
      <c r="Q46" s="5" t="s">
        <v>2067</v>
      </c>
      <c r="R46" t="s">
        <v>715</v>
      </c>
      <c r="S46" s="5" t="s">
        <v>864</v>
      </c>
    </row>
    <row r="47" spans="2:19" ht="15" x14ac:dyDescent="0.25">
      <c r="B47" s="60"/>
      <c r="C47" s="60"/>
      <c r="D47" s="60"/>
      <c r="E47" s="60"/>
      <c r="F47" s="60"/>
      <c r="G47" s="60"/>
      <c r="H47" s="60"/>
      <c r="P47"/>
      <c r="Q47" s="5" t="s">
        <v>2086</v>
      </c>
      <c r="R47" t="s">
        <v>1541</v>
      </c>
      <c r="S47" s="5" t="s">
        <v>86</v>
      </c>
    </row>
    <row r="48" spans="2:19" ht="15" x14ac:dyDescent="0.25">
      <c r="B48" s="60"/>
      <c r="C48" s="60"/>
      <c r="D48" s="60"/>
      <c r="E48" s="60"/>
      <c r="F48" s="60"/>
      <c r="G48" s="60"/>
      <c r="H48" s="60"/>
      <c r="P48"/>
      <c r="Q48" s="5" t="s">
        <v>2079</v>
      </c>
      <c r="R48" t="s">
        <v>1471</v>
      </c>
      <c r="S48" s="5" t="s">
        <v>1688</v>
      </c>
    </row>
    <row r="49" spans="2:19" ht="15" x14ac:dyDescent="0.25">
      <c r="B49" s="60"/>
      <c r="C49" s="60"/>
      <c r="D49" s="60"/>
      <c r="E49" s="60"/>
      <c r="F49" s="60"/>
      <c r="G49" s="60"/>
      <c r="H49" s="60"/>
      <c r="P49"/>
      <c r="Q49" s="5" t="s">
        <v>2121</v>
      </c>
      <c r="R49" t="s">
        <v>1451</v>
      </c>
      <c r="S49" s="5" t="s">
        <v>1155</v>
      </c>
    </row>
    <row r="50" spans="2:19" ht="15" x14ac:dyDescent="0.25">
      <c r="B50" s="60"/>
      <c r="C50" s="60"/>
      <c r="D50" s="60"/>
      <c r="E50" s="60"/>
      <c r="F50" s="60"/>
      <c r="G50" s="60"/>
      <c r="H50" s="60"/>
      <c r="P50"/>
      <c r="Q50" s="5" t="s">
        <v>2098</v>
      </c>
      <c r="R50" t="s">
        <v>778</v>
      </c>
      <c r="S50" s="5" t="s">
        <v>1687</v>
      </c>
    </row>
    <row r="51" spans="2:19" ht="15" x14ac:dyDescent="0.25">
      <c r="B51" s="60"/>
      <c r="C51" s="60"/>
      <c r="D51" s="60"/>
      <c r="E51" s="60"/>
      <c r="F51" s="60"/>
      <c r="G51" s="60"/>
      <c r="H51" s="60"/>
      <c r="P51"/>
      <c r="Q51" s="5" t="s">
        <v>2084</v>
      </c>
      <c r="R51" t="s">
        <v>1850</v>
      </c>
      <c r="S51" s="5" t="s">
        <v>1184</v>
      </c>
    </row>
    <row r="52" spans="2:19" ht="15" x14ac:dyDescent="0.25">
      <c r="B52" s="60"/>
      <c r="C52" s="60"/>
      <c r="D52" s="60"/>
      <c r="E52" s="60"/>
      <c r="F52" s="60"/>
      <c r="G52" s="60"/>
      <c r="H52" s="60"/>
      <c r="P52"/>
      <c r="Q52" s="5" t="s">
        <v>2111</v>
      </c>
      <c r="R52" t="s">
        <v>184</v>
      </c>
      <c r="S52" s="5" t="s">
        <v>1041</v>
      </c>
    </row>
    <row r="53" spans="2:19" ht="15" x14ac:dyDescent="0.25">
      <c r="B53" s="60"/>
      <c r="C53" s="60"/>
      <c r="D53" s="60"/>
      <c r="E53" s="60"/>
      <c r="F53" s="60"/>
      <c r="G53" s="60"/>
      <c r="H53" s="60"/>
      <c r="P53"/>
      <c r="Q53" s="5" t="s">
        <v>2133</v>
      </c>
      <c r="R53" t="s">
        <v>1100</v>
      </c>
      <c r="S53" s="5" t="s">
        <v>819</v>
      </c>
    </row>
    <row r="54" spans="2:19" ht="15" x14ac:dyDescent="0.25">
      <c r="B54" s="60"/>
      <c r="C54" s="60"/>
      <c r="D54" s="60"/>
      <c r="E54" s="60"/>
      <c r="F54" s="60"/>
      <c r="G54" s="60"/>
      <c r="H54" s="60"/>
      <c r="P54"/>
      <c r="Q54" s="5" t="s">
        <v>2097</v>
      </c>
      <c r="R54" t="s">
        <v>7</v>
      </c>
      <c r="S54" s="5" t="s">
        <v>1371</v>
      </c>
    </row>
    <row r="55" spans="2:19" ht="15" x14ac:dyDescent="0.25">
      <c r="B55" s="60"/>
      <c r="C55" s="60"/>
      <c r="D55" s="60"/>
      <c r="E55" s="60"/>
      <c r="F55" s="60"/>
      <c r="G55" s="60"/>
      <c r="H55" s="60"/>
      <c r="P55"/>
      <c r="Q55" s="5" t="s">
        <v>2095</v>
      </c>
      <c r="R55" t="s">
        <v>822</v>
      </c>
      <c r="S55" s="5" t="s">
        <v>1101</v>
      </c>
    </row>
    <row r="56" spans="2:19" ht="15" x14ac:dyDescent="0.25">
      <c r="B56" s="60"/>
      <c r="C56" s="60"/>
      <c r="D56" s="60"/>
      <c r="E56" s="60"/>
      <c r="F56" s="60"/>
      <c r="G56" s="60"/>
      <c r="H56" s="60"/>
      <c r="P56"/>
      <c r="Q56" s="5" t="s">
        <v>2115</v>
      </c>
      <c r="R56" t="s">
        <v>687</v>
      </c>
      <c r="S56" s="5" t="s">
        <v>1350</v>
      </c>
    </row>
    <row r="57" spans="2:19" ht="15" x14ac:dyDescent="0.25">
      <c r="B57" s="60"/>
      <c r="C57" s="60"/>
      <c r="D57" s="60"/>
      <c r="E57" s="60"/>
      <c r="F57" s="60"/>
      <c r="G57" s="60"/>
      <c r="H57" s="60"/>
      <c r="P57"/>
      <c r="Q57" s="5" t="s">
        <v>2078</v>
      </c>
      <c r="R57" t="s">
        <v>6</v>
      </c>
      <c r="S57" s="5" t="s">
        <v>713</v>
      </c>
    </row>
    <row r="58" spans="2:19" ht="15" x14ac:dyDescent="0.25">
      <c r="B58" s="60"/>
      <c r="C58" s="60"/>
      <c r="D58" s="60"/>
      <c r="E58" s="60"/>
      <c r="F58" s="60"/>
      <c r="G58" s="60"/>
      <c r="H58" s="60"/>
      <c r="P58"/>
      <c r="Q58" s="5" t="s">
        <v>2085</v>
      </c>
      <c r="R58" t="s">
        <v>649</v>
      </c>
      <c r="S58" s="5" t="s">
        <v>1839</v>
      </c>
    </row>
    <row r="59" spans="2:19" ht="15" x14ac:dyDescent="0.25">
      <c r="B59" s="60"/>
      <c r="C59" s="60"/>
      <c r="D59" s="60"/>
      <c r="E59" s="60"/>
      <c r="F59" s="60"/>
      <c r="G59" s="60"/>
      <c r="H59" s="60"/>
      <c r="P59"/>
      <c r="Q59" s="5" t="s">
        <v>2080</v>
      </c>
      <c r="R59" t="s">
        <v>669</v>
      </c>
      <c r="S59" s="5" t="s">
        <v>92</v>
      </c>
    </row>
    <row r="60" spans="2:19" ht="15" x14ac:dyDescent="0.25">
      <c r="B60" s="60"/>
      <c r="C60" s="60"/>
      <c r="D60" s="60"/>
      <c r="E60" s="60"/>
      <c r="F60" s="60"/>
      <c r="G60" s="60"/>
      <c r="H60" s="60"/>
      <c r="P60"/>
      <c r="Q60" s="5" t="s">
        <v>2125</v>
      </c>
      <c r="R60" t="s">
        <v>1710</v>
      </c>
      <c r="S60" s="5" t="s">
        <v>689</v>
      </c>
    </row>
    <row r="61" spans="2:19" ht="15" x14ac:dyDescent="0.25">
      <c r="B61" s="60"/>
      <c r="C61" s="60"/>
      <c r="D61" s="60"/>
      <c r="E61" s="60"/>
      <c r="F61" s="60"/>
      <c r="G61" s="60"/>
      <c r="H61" s="60"/>
      <c r="P61"/>
      <c r="Q61" s="5" t="s">
        <v>2105</v>
      </c>
      <c r="R61" t="s">
        <v>694</v>
      </c>
      <c r="S61" s="5" t="s">
        <v>1454</v>
      </c>
    </row>
    <row r="62" spans="2:19" ht="15" x14ac:dyDescent="0.25">
      <c r="B62" s="60"/>
      <c r="C62" s="60"/>
      <c r="D62" s="60"/>
      <c r="E62" s="60"/>
      <c r="F62" s="60"/>
      <c r="G62" s="60"/>
      <c r="H62" s="60"/>
      <c r="P62"/>
      <c r="Q62" s="5" t="s">
        <v>2073</v>
      </c>
      <c r="R62" t="s">
        <v>537</v>
      </c>
      <c r="S62" s="5" t="s">
        <v>865</v>
      </c>
    </row>
    <row r="63" spans="2:19" ht="15" x14ac:dyDescent="0.25">
      <c r="B63" s="60"/>
      <c r="C63" s="60"/>
      <c r="D63" s="60"/>
      <c r="E63" s="60"/>
      <c r="F63" s="60"/>
      <c r="G63" s="60"/>
      <c r="H63" s="60"/>
      <c r="P63"/>
      <c r="Q63" s="5" t="s">
        <v>2120</v>
      </c>
      <c r="R63" t="s">
        <v>820</v>
      </c>
      <c r="S63" s="5" t="s">
        <v>908</v>
      </c>
    </row>
    <row r="64" spans="2:19" ht="15" x14ac:dyDescent="0.25">
      <c r="B64" s="60"/>
      <c r="C64" s="60"/>
      <c r="D64" s="60"/>
      <c r="E64" s="60"/>
      <c r="F64" s="60"/>
      <c r="G64" s="60"/>
      <c r="H64" s="60"/>
      <c r="P64"/>
      <c r="Q64" s="5" t="s">
        <v>2127</v>
      </c>
      <c r="R64" t="s">
        <v>2148</v>
      </c>
      <c r="S64" s="5" t="s">
        <v>1401</v>
      </c>
    </row>
    <row r="65" spans="2:19" ht="15" x14ac:dyDescent="0.25">
      <c r="B65" s="60"/>
      <c r="C65" s="60"/>
      <c r="D65" s="60"/>
      <c r="E65" s="60"/>
      <c r="F65" s="60"/>
      <c r="G65" s="60"/>
      <c r="H65" s="60"/>
      <c r="P65"/>
      <c r="Q65" s="5" t="s">
        <v>2074</v>
      </c>
      <c r="R65" t="s">
        <v>399</v>
      </c>
      <c r="S65" s="5" t="s">
        <v>991</v>
      </c>
    </row>
    <row r="66" spans="2:19" ht="15" x14ac:dyDescent="0.25">
      <c r="B66" s="60"/>
      <c r="C66" s="60"/>
      <c r="D66" s="60"/>
      <c r="E66" s="60"/>
      <c r="F66" s="60"/>
      <c r="G66" s="60"/>
      <c r="H66" s="60"/>
      <c r="P66"/>
      <c r="Q66" s="5" t="s">
        <v>2091</v>
      </c>
      <c r="R66" t="s">
        <v>682</v>
      </c>
      <c r="S66" s="5" t="s">
        <v>163</v>
      </c>
    </row>
    <row r="67" spans="2:19" ht="15" x14ac:dyDescent="0.25">
      <c r="B67" s="60"/>
      <c r="C67" s="60"/>
      <c r="D67" s="60"/>
      <c r="E67" s="60"/>
      <c r="F67" s="60"/>
      <c r="G67" s="60"/>
      <c r="H67" s="60"/>
      <c r="P67"/>
      <c r="Q67" s="5" t="s">
        <v>2069</v>
      </c>
      <c r="R67" t="s">
        <v>1764</v>
      </c>
      <c r="S67" s="5" t="s">
        <v>1744</v>
      </c>
    </row>
    <row r="68" spans="2:19" ht="15" x14ac:dyDescent="0.25">
      <c r="B68" s="60"/>
      <c r="C68" s="60"/>
      <c r="D68" s="60"/>
      <c r="E68" s="60"/>
      <c r="F68" s="60"/>
      <c r="G68" s="60"/>
      <c r="H68" s="60"/>
      <c r="P68"/>
      <c r="Q68" s="5" t="s">
        <v>2128</v>
      </c>
      <c r="R68" t="s">
        <v>1741</v>
      </c>
      <c r="S68" s="5" t="s">
        <v>1058</v>
      </c>
    </row>
    <row r="69" spans="2:19" ht="15" x14ac:dyDescent="0.25">
      <c r="B69" s="60"/>
      <c r="C69" s="60"/>
      <c r="D69" s="60"/>
      <c r="E69" s="60"/>
      <c r="F69" s="60"/>
      <c r="G69" s="60"/>
      <c r="H69" s="60"/>
      <c r="P69"/>
      <c r="Q69" s="5" t="s">
        <v>2077</v>
      </c>
      <c r="R69" t="s">
        <v>2151</v>
      </c>
      <c r="S69" s="5" t="s">
        <v>866</v>
      </c>
    </row>
    <row r="70" spans="2:19" ht="15" x14ac:dyDescent="0.25">
      <c r="B70" s="60"/>
      <c r="C70" s="60"/>
      <c r="D70" s="60"/>
      <c r="E70" s="60"/>
      <c r="F70" s="60"/>
      <c r="G70" s="60"/>
      <c r="H70" s="60"/>
      <c r="P70"/>
      <c r="Q70" s="5" t="s">
        <v>2099</v>
      </c>
      <c r="R70" t="s">
        <v>1592</v>
      </c>
      <c r="S70" s="5" t="s">
        <v>1034</v>
      </c>
    </row>
    <row r="71" spans="2:19" ht="15" x14ac:dyDescent="0.25">
      <c r="B71" s="60"/>
      <c r="C71" s="60"/>
      <c r="D71" s="60"/>
      <c r="E71" s="60"/>
      <c r="F71" s="60"/>
      <c r="G71" s="60"/>
      <c r="H71" s="60"/>
      <c r="P71"/>
      <c r="Q71" s="5" t="s">
        <v>2108</v>
      </c>
      <c r="R71" t="s">
        <v>535</v>
      </c>
      <c r="S71" s="5" t="s">
        <v>1176</v>
      </c>
    </row>
    <row r="72" spans="2:19" ht="15" x14ac:dyDescent="0.25">
      <c r="B72" s="60"/>
      <c r="C72" s="60"/>
      <c r="D72" s="60"/>
      <c r="E72" s="60"/>
      <c r="F72" s="60"/>
      <c r="G72" s="60"/>
      <c r="H72" s="60"/>
      <c r="P72"/>
      <c r="Q72" s="5" t="s">
        <v>2082</v>
      </c>
      <c r="R72" t="s">
        <v>1862</v>
      </c>
      <c r="S72" s="5" t="s">
        <v>637</v>
      </c>
    </row>
    <row r="73" spans="2:19" ht="15" x14ac:dyDescent="0.25">
      <c r="B73" s="60"/>
      <c r="C73" s="60"/>
      <c r="D73" s="60"/>
      <c r="E73" s="60"/>
      <c r="F73" s="60"/>
      <c r="G73" s="60"/>
      <c r="H73" s="60"/>
      <c r="P73"/>
      <c r="Q73" s="5" t="s">
        <v>2119</v>
      </c>
      <c r="R73" t="s">
        <v>160</v>
      </c>
      <c r="S73" s="5" t="s">
        <v>1555</v>
      </c>
    </row>
    <row r="74" spans="2:19" ht="15" x14ac:dyDescent="0.25">
      <c r="B74" s="60"/>
      <c r="C74" s="60"/>
      <c r="D74" s="60"/>
      <c r="E74" s="60"/>
      <c r="F74" s="60"/>
      <c r="G74" s="60"/>
      <c r="H74" s="60"/>
      <c r="P74"/>
      <c r="Q74" s="5" t="s">
        <v>2087</v>
      </c>
      <c r="R74" t="s">
        <v>2108</v>
      </c>
      <c r="S74" s="5" t="s">
        <v>681</v>
      </c>
    </row>
    <row r="75" spans="2:19" ht="15" x14ac:dyDescent="0.25">
      <c r="B75" s="60"/>
      <c r="C75" s="60"/>
      <c r="D75" s="60"/>
      <c r="E75" s="60"/>
      <c r="F75" s="60"/>
      <c r="G75" s="60"/>
      <c r="H75" s="60"/>
      <c r="P75"/>
      <c r="Q75" s="5" t="s">
        <v>2065</v>
      </c>
      <c r="R75" t="s">
        <v>158</v>
      </c>
      <c r="S75" s="5" t="s">
        <v>1346</v>
      </c>
    </row>
    <row r="76" spans="2:19" ht="15" x14ac:dyDescent="0.25">
      <c r="B76" s="60"/>
      <c r="C76" s="60"/>
      <c r="D76" s="60"/>
      <c r="E76" s="60"/>
      <c r="F76" s="60"/>
      <c r="G76" s="60"/>
      <c r="H76" s="60"/>
      <c r="P76"/>
      <c r="Q76" s="5" t="s">
        <v>2070</v>
      </c>
      <c r="R76" t="s">
        <v>666</v>
      </c>
      <c r="S76" s="5" t="s">
        <v>88</v>
      </c>
    </row>
    <row r="77" spans="2:19" ht="15" x14ac:dyDescent="0.25">
      <c r="B77" s="60"/>
      <c r="C77" s="60"/>
      <c r="D77" s="60"/>
      <c r="E77" s="60"/>
      <c r="F77" s="60"/>
      <c r="G77" s="60"/>
      <c r="H77" s="60"/>
      <c r="P77"/>
      <c r="Q77"/>
      <c r="R77" t="s">
        <v>5</v>
      </c>
      <c r="S77" s="5" t="s">
        <v>1105</v>
      </c>
    </row>
    <row r="78" spans="2:19" ht="15" x14ac:dyDescent="0.25">
      <c r="B78" s="60"/>
      <c r="C78" s="60"/>
      <c r="D78" s="60"/>
      <c r="E78" s="60"/>
      <c r="F78" s="60"/>
      <c r="G78" s="60"/>
      <c r="H78" s="60"/>
      <c r="P78"/>
      <c r="Q78"/>
      <c r="R78" t="s">
        <v>663</v>
      </c>
      <c r="S78" s="5" t="s">
        <v>1055</v>
      </c>
    </row>
    <row r="79" spans="2:19" ht="15" x14ac:dyDescent="0.25">
      <c r="B79" s="60"/>
      <c r="C79" s="60"/>
      <c r="D79" s="60"/>
      <c r="E79" s="60"/>
      <c r="F79" s="60"/>
      <c r="G79" s="60"/>
      <c r="H79" s="60"/>
      <c r="P79"/>
      <c r="Q79"/>
      <c r="R79"/>
      <c r="S79" s="5" t="s">
        <v>1379</v>
      </c>
    </row>
    <row r="80" spans="2:19" ht="15" x14ac:dyDescent="0.25">
      <c r="B80" s="60"/>
      <c r="C80" s="60"/>
      <c r="D80" s="60"/>
      <c r="E80" s="60"/>
      <c r="F80" s="60"/>
      <c r="G80" s="60"/>
      <c r="H80" s="60"/>
      <c r="P80"/>
      <c r="Q80"/>
      <c r="R80"/>
      <c r="S80" s="5" t="s">
        <v>1716</v>
      </c>
    </row>
    <row r="81" spans="2:19" ht="15" x14ac:dyDescent="0.25">
      <c r="B81" s="60"/>
      <c r="C81" s="60"/>
      <c r="D81" s="60"/>
      <c r="E81" s="60"/>
      <c r="F81" s="60"/>
      <c r="G81" s="60"/>
      <c r="H81" s="60"/>
      <c r="P81"/>
      <c r="Q81"/>
      <c r="R81"/>
      <c r="S81" s="5" t="s">
        <v>1192</v>
      </c>
    </row>
    <row r="82" spans="2:19" ht="15" x14ac:dyDescent="0.25">
      <c r="B82" s="60"/>
      <c r="C82" s="60"/>
      <c r="D82" s="60"/>
      <c r="E82" s="60"/>
      <c r="F82" s="60"/>
      <c r="G82" s="60"/>
      <c r="H82" s="60"/>
      <c r="P82"/>
      <c r="Q82"/>
      <c r="R82"/>
      <c r="S82" s="5" t="s">
        <v>406</v>
      </c>
    </row>
    <row r="83" spans="2:19" ht="15" x14ac:dyDescent="0.25">
      <c r="B83" s="60"/>
      <c r="C83" s="60"/>
      <c r="D83" s="60"/>
      <c r="E83" s="60"/>
      <c r="F83" s="60"/>
      <c r="G83" s="60"/>
      <c r="H83" s="60"/>
      <c r="P83"/>
      <c r="Q83"/>
      <c r="R83"/>
      <c r="S83" s="5" t="s">
        <v>715</v>
      </c>
    </row>
    <row r="84" spans="2:19" ht="15" x14ac:dyDescent="0.25">
      <c r="B84" s="60"/>
      <c r="C84" s="60"/>
      <c r="D84" s="60"/>
      <c r="E84" s="60"/>
      <c r="F84" s="60"/>
      <c r="G84" s="60"/>
      <c r="H84" s="60"/>
      <c r="P84"/>
      <c r="Q84"/>
      <c r="R84"/>
      <c r="S84" s="5" t="s">
        <v>1861</v>
      </c>
    </row>
    <row r="85" spans="2:19" ht="15" x14ac:dyDescent="0.25">
      <c r="B85" s="60"/>
      <c r="C85" s="60"/>
      <c r="D85" s="60"/>
      <c r="E85" s="60"/>
      <c r="F85" s="60"/>
      <c r="G85" s="60"/>
      <c r="H85" s="60"/>
      <c r="P85"/>
      <c r="Q85"/>
      <c r="R85"/>
      <c r="S85" s="5" t="s">
        <v>1059</v>
      </c>
    </row>
    <row r="86" spans="2:19" ht="15" x14ac:dyDescent="0.25">
      <c r="B86" s="60"/>
      <c r="C86" s="60"/>
      <c r="D86" s="60"/>
      <c r="E86" s="60"/>
      <c r="F86" s="60"/>
      <c r="G86" s="60"/>
      <c r="H86" s="60"/>
      <c r="P86"/>
      <c r="Q86"/>
      <c r="R86"/>
      <c r="S86" s="5" t="s">
        <v>539</v>
      </c>
    </row>
    <row r="87" spans="2:19" ht="15" x14ac:dyDescent="0.25">
      <c r="B87" s="60"/>
      <c r="C87" s="60"/>
      <c r="D87" s="60"/>
      <c r="E87" s="60"/>
      <c r="F87" s="60"/>
      <c r="G87" s="60"/>
      <c r="H87" s="60"/>
      <c r="P87"/>
      <c r="Q87"/>
      <c r="R87"/>
      <c r="S87" s="5" t="s">
        <v>1541</v>
      </c>
    </row>
    <row r="88" spans="2:19" ht="15" x14ac:dyDescent="0.25">
      <c r="B88" s="60"/>
      <c r="C88" s="60"/>
      <c r="D88" s="60"/>
      <c r="E88" s="60"/>
      <c r="F88" s="60"/>
      <c r="G88" s="60"/>
      <c r="H88" s="60"/>
      <c r="P88"/>
      <c r="Q88"/>
      <c r="R88"/>
      <c r="S88" s="5" t="s">
        <v>1471</v>
      </c>
    </row>
    <row r="89" spans="2:19" ht="15" x14ac:dyDescent="0.25">
      <c r="B89" s="60"/>
      <c r="C89" s="60"/>
      <c r="D89" s="60"/>
      <c r="E89" s="60"/>
      <c r="F89" s="60"/>
      <c r="G89" s="60"/>
      <c r="H89" s="60"/>
      <c r="P89"/>
      <c r="Q89"/>
      <c r="R89"/>
      <c r="S89" s="5" t="s">
        <v>1942</v>
      </c>
    </row>
    <row r="90" spans="2:19" ht="15" x14ac:dyDescent="0.25">
      <c r="B90" s="60"/>
      <c r="C90" s="60"/>
      <c r="D90" s="60"/>
      <c r="E90" s="60"/>
      <c r="F90" s="60"/>
      <c r="G90" s="60"/>
      <c r="H90" s="60"/>
      <c r="P90"/>
      <c r="Q90"/>
      <c r="R90"/>
      <c r="S90" s="5" t="s">
        <v>1690</v>
      </c>
    </row>
    <row r="91" spans="2:19" ht="15" x14ac:dyDescent="0.25">
      <c r="B91" s="60"/>
      <c r="C91" s="60"/>
      <c r="D91" s="60"/>
      <c r="E91" s="60"/>
      <c r="F91" s="60"/>
      <c r="G91" s="60"/>
      <c r="H91" s="60"/>
      <c r="P91"/>
      <c r="Q91"/>
      <c r="R91"/>
      <c r="S91" s="5" t="s">
        <v>778</v>
      </c>
    </row>
    <row r="92" spans="2:19" ht="15" x14ac:dyDescent="0.25">
      <c r="B92" s="60"/>
      <c r="C92" s="60"/>
      <c r="D92" s="60"/>
      <c r="E92" s="60"/>
      <c r="F92" s="60"/>
      <c r="G92" s="60"/>
      <c r="H92" s="60"/>
      <c r="P92"/>
      <c r="Q92"/>
      <c r="R92"/>
      <c r="S92" s="5" t="s">
        <v>13</v>
      </c>
    </row>
    <row r="93" spans="2:19" ht="15" x14ac:dyDescent="0.25">
      <c r="B93" s="60"/>
      <c r="C93" s="60"/>
      <c r="D93" s="60"/>
      <c r="E93" s="60"/>
      <c r="F93" s="60"/>
      <c r="G93" s="60"/>
      <c r="H93" s="60"/>
      <c r="P93"/>
      <c r="Q93"/>
      <c r="R93"/>
      <c r="S93" s="5" t="s">
        <v>87</v>
      </c>
    </row>
    <row r="94" spans="2:19" ht="15" x14ac:dyDescent="0.25">
      <c r="B94" s="60"/>
      <c r="C94" s="60"/>
      <c r="D94" s="60"/>
      <c r="E94" s="60"/>
      <c r="F94" s="60"/>
      <c r="G94" s="60"/>
      <c r="H94" s="60"/>
      <c r="P94"/>
      <c r="Q94"/>
      <c r="R94"/>
      <c r="S94" s="5" t="s">
        <v>1153</v>
      </c>
    </row>
    <row r="95" spans="2:19" ht="15" x14ac:dyDescent="0.25">
      <c r="B95" s="60"/>
      <c r="C95" s="60"/>
      <c r="D95" s="60"/>
      <c r="E95" s="60"/>
      <c r="F95" s="60"/>
      <c r="G95" s="60"/>
      <c r="H95" s="60"/>
      <c r="P95"/>
      <c r="Q95"/>
      <c r="R95"/>
      <c r="S95" s="5" t="s">
        <v>184</v>
      </c>
    </row>
    <row r="96" spans="2:19" ht="15" x14ac:dyDescent="0.25">
      <c r="B96" s="60"/>
      <c r="C96" s="60"/>
      <c r="D96" s="60"/>
      <c r="E96" s="60"/>
      <c r="F96" s="60"/>
      <c r="G96" s="60"/>
      <c r="H96" s="60"/>
      <c r="P96"/>
      <c r="Q96"/>
      <c r="R96"/>
      <c r="S96" s="5" t="s">
        <v>422</v>
      </c>
    </row>
    <row r="97" spans="2:19" ht="15" x14ac:dyDescent="0.25">
      <c r="B97" s="60"/>
      <c r="C97" s="60"/>
      <c r="D97" s="60"/>
      <c r="E97" s="60"/>
      <c r="F97" s="60"/>
      <c r="G97" s="60"/>
      <c r="H97" s="60"/>
      <c r="P97"/>
      <c r="Q97"/>
      <c r="R97"/>
      <c r="S97" s="5" t="s">
        <v>1032</v>
      </c>
    </row>
    <row r="98" spans="2:19" ht="15" x14ac:dyDescent="0.25">
      <c r="B98" s="60"/>
      <c r="C98" s="60"/>
      <c r="D98" s="60"/>
      <c r="E98" s="60"/>
      <c r="F98" s="60"/>
      <c r="G98" s="60"/>
      <c r="H98" s="60"/>
      <c r="P98"/>
      <c r="Q98"/>
      <c r="R98"/>
      <c r="S98" s="5" t="s">
        <v>1100</v>
      </c>
    </row>
    <row r="99" spans="2:19" ht="15" x14ac:dyDescent="0.25">
      <c r="B99" s="60"/>
      <c r="C99" s="60"/>
      <c r="D99" s="60"/>
      <c r="E99" s="60"/>
      <c r="F99" s="60"/>
      <c r="G99" s="60"/>
      <c r="H99" s="60"/>
      <c r="P99"/>
      <c r="Q99"/>
      <c r="R99"/>
      <c r="S99" s="5" t="s">
        <v>70</v>
      </c>
    </row>
    <row r="100" spans="2:19" ht="15" x14ac:dyDescent="0.25">
      <c r="B100" s="60"/>
      <c r="C100" s="60"/>
      <c r="D100" s="60"/>
      <c r="E100" s="60"/>
      <c r="F100" s="60"/>
      <c r="G100" s="60"/>
      <c r="H100" s="60"/>
      <c r="P100"/>
      <c r="Q100"/>
      <c r="R100"/>
      <c r="S100" s="5" t="s">
        <v>667</v>
      </c>
    </row>
    <row r="101" spans="2:19" ht="15" x14ac:dyDescent="0.25">
      <c r="B101" s="60"/>
      <c r="C101" s="60"/>
      <c r="D101" s="60"/>
      <c r="E101" s="60"/>
      <c r="F101" s="60"/>
      <c r="G101" s="60"/>
      <c r="H101" s="60"/>
      <c r="P101"/>
      <c r="Q101"/>
      <c r="R101"/>
      <c r="S101" s="5" t="s">
        <v>1398</v>
      </c>
    </row>
    <row r="102" spans="2:19" ht="15" x14ac:dyDescent="0.25">
      <c r="B102" s="60"/>
      <c r="C102" s="60"/>
      <c r="D102" s="60"/>
      <c r="E102" s="60"/>
      <c r="F102" s="60"/>
      <c r="G102" s="60"/>
      <c r="H102" s="60"/>
      <c r="P102"/>
      <c r="Q102"/>
      <c r="R102"/>
      <c r="S102" s="5" t="s">
        <v>659</v>
      </c>
    </row>
    <row r="103" spans="2:19" ht="15" x14ac:dyDescent="0.25">
      <c r="B103" s="60"/>
      <c r="C103" s="60"/>
      <c r="D103" s="60"/>
      <c r="E103" s="60"/>
      <c r="F103" s="60"/>
      <c r="G103" s="60"/>
      <c r="H103" s="60"/>
      <c r="P103"/>
      <c r="Q103"/>
      <c r="R103"/>
      <c r="S103" s="5" t="s">
        <v>822</v>
      </c>
    </row>
    <row r="104" spans="2:19" ht="15" x14ac:dyDescent="0.25">
      <c r="B104" s="60"/>
      <c r="C104" s="60"/>
      <c r="D104" s="60"/>
      <c r="E104" s="60"/>
      <c r="F104" s="60"/>
      <c r="G104" s="60"/>
      <c r="H104" s="60"/>
      <c r="P104"/>
      <c r="Q104"/>
      <c r="R104"/>
      <c r="S104" s="5" t="s">
        <v>720</v>
      </c>
    </row>
    <row r="105" spans="2:19" ht="15" x14ac:dyDescent="0.25">
      <c r="B105" s="60"/>
      <c r="C105" s="60"/>
      <c r="D105" s="60"/>
      <c r="E105" s="60"/>
      <c r="F105" s="60"/>
      <c r="G105" s="60"/>
      <c r="H105" s="60"/>
      <c r="P105"/>
      <c r="Q105"/>
      <c r="R105"/>
      <c r="S105" s="5" t="s">
        <v>1931</v>
      </c>
    </row>
    <row r="106" spans="2:19" ht="15" x14ac:dyDescent="0.25">
      <c r="B106" s="60"/>
      <c r="C106" s="60"/>
      <c r="D106" s="60"/>
      <c r="E106" s="60"/>
      <c r="F106" s="60"/>
      <c r="G106" s="60"/>
      <c r="H106" s="60"/>
      <c r="P106"/>
      <c r="Q106"/>
      <c r="R106"/>
      <c r="S106" s="5" t="s">
        <v>687</v>
      </c>
    </row>
    <row r="107" spans="2:19" ht="15" x14ac:dyDescent="0.25">
      <c r="B107" s="60"/>
      <c r="C107" s="60"/>
      <c r="D107" s="60"/>
      <c r="E107" s="60"/>
      <c r="F107" s="60"/>
      <c r="G107" s="60"/>
      <c r="H107" s="60"/>
      <c r="P107"/>
      <c r="Q107"/>
      <c r="R107"/>
      <c r="S107" s="5" t="s">
        <v>574</v>
      </c>
    </row>
    <row r="108" spans="2:19" ht="15" x14ac:dyDescent="0.25">
      <c r="B108" s="60"/>
      <c r="C108" s="60"/>
      <c r="D108" s="60"/>
      <c r="E108" s="60"/>
      <c r="F108" s="60"/>
      <c r="G108" s="60"/>
      <c r="H108" s="60"/>
      <c r="P108"/>
      <c r="Q108"/>
      <c r="R108"/>
      <c r="S108" s="5" t="s">
        <v>649</v>
      </c>
    </row>
    <row r="109" spans="2:19" ht="15" x14ac:dyDescent="0.25">
      <c r="B109" s="60"/>
      <c r="C109" s="60"/>
      <c r="D109" s="60"/>
      <c r="E109" s="60"/>
      <c r="F109" s="60"/>
      <c r="G109" s="60"/>
      <c r="H109" s="60"/>
      <c r="P109"/>
      <c r="Q109"/>
      <c r="R109"/>
      <c r="S109" s="5" t="s">
        <v>775</v>
      </c>
    </row>
    <row r="110" spans="2:19" ht="15" x14ac:dyDescent="0.25">
      <c r="B110" s="60"/>
      <c r="C110" s="60"/>
      <c r="D110" s="60"/>
      <c r="E110" s="60"/>
      <c r="F110" s="60"/>
      <c r="G110" s="60"/>
      <c r="H110" s="60"/>
      <c r="P110"/>
      <c r="Q110"/>
      <c r="R110"/>
      <c r="S110" s="5" t="s">
        <v>1718</v>
      </c>
    </row>
    <row r="111" spans="2:19" ht="15" x14ac:dyDescent="0.25">
      <c r="B111" s="60"/>
      <c r="C111" s="60"/>
      <c r="D111" s="60"/>
      <c r="E111" s="60"/>
      <c r="F111" s="60"/>
      <c r="G111" s="60"/>
      <c r="H111" s="60"/>
      <c r="P111"/>
      <c r="Q111"/>
      <c r="R111"/>
      <c r="S111" s="5" t="s">
        <v>669</v>
      </c>
    </row>
    <row r="112" spans="2:19" ht="15" x14ac:dyDescent="0.25">
      <c r="B112" s="60"/>
      <c r="C112" s="60"/>
      <c r="D112" s="60"/>
      <c r="E112" s="60"/>
      <c r="F112" s="60"/>
      <c r="G112" s="60"/>
      <c r="H112" s="60"/>
      <c r="P112"/>
      <c r="Q112"/>
      <c r="R112"/>
      <c r="S112" s="5" t="s">
        <v>1710</v>
      </c>
    </row>
    <row r="113" spans="2:19" ht="15" x14ac:dyDescent="0.25">
      <c r="B113" s="60"/>
      <c r="C113" s="60"/>
      <c r="D113" s="60"/>
      <c r="E113" s="60"/>
      <c r="F113" s="60"/>
      <c r="G113" s="60"/>
      <c r="H113" s="60"/>
      <c r="P113"/>
      <c r="Q113"/>
      <c r="R113"/>
      <c r="S113" s="5" t="s">
        <v>694</v>
      </c>
    </row>
    <row r="114" spans="2:19" ht="15" x14ac:dyDescent="0.25">
      <c r="B114" s="60"/>
      <c r="C114" s="60"/>
      <c r="D114" s="60"/>
      <c r="E114" s="60"/>
      <c r="F114" s="60"/>
      <c r="G114" s="60"/>
      <c r="H114" s="60"/>
      <c r="P114"/>
      <c r="Q114"/>
      <c r="R114"/>
      <c r="S114" s="5" t="s">
        <v>820</v>
      </c>
    </row>
    <row r="115" spans="2:19" ht="15" x14ac:dyDescent="0.25">
      <c r="B115" s="60"/>
      <c r="C115" s="60"/>
      <c r="D115" s="60"/>
      <c r="E115" s="60"/>
      <c r="F115" s="60"/>
      <c r="G115" s="60"/>
      <c r="H115" s="60"/>
      <c r="P115"/>
      <c r="Q115"/>
      <c r="R115"/>
      <c r="S115" s="5" t="s">
        <v>1732</v>
      </c>
    </row>
    <row r="116" spans="2:19" ht="15" x14ac:dyDescent="0.25">
      <c r="B116" s="60"/>
      <c r="C116" s="60"/>
      <c r="D116" s="60"/>
      <c r="E116" s="60"/>
      <c r="F116" s="60"/>
      <c r="G116" s="60"/>
      <c r="H116" s="60"/>
      <c r="P116"/>
      <c r="Q116"/>
      <c r="R116"/>
      <c r="S116" s="5" t="s">
        <v>1178</v>
      </c>
    </row>
    <row r="117" spans="2:19" ht="15" x14ac:dyDescent="0.25">
      <c r="B117" s="60"/>
      <c r="C117" s="60"/>
      <c r="D117" s="60"/>
      <c r="E117" s="60"/>
      <c r="F117" s="60"/>
      <c r="G117" s="60"/>
      <c r="H117" s="60"/>
      <c r="P117"/>
      <c r="Q117"/>
      <c r="R117"/>
      <c r="S117" s="5" t="s">
        <v>399</v>
      </c>
    </row>
    <row r="118" spans="2:19" ht="15" x14ac:dyDescent="0.25">
      <c r="B118" s="60"/>
      <c r="C118" s="60"/>
      <c r="D118" s="60"/>
      <c r="E118" s="60"/>
      <c r="F118" s="60"/>
      <c r="G118" s="60"/>
      <c r="H118" s="60"/>
      <c r="P118"/>
      <c r="Q118"/>
      <c r="R118"/>
      <c r="S118" s="5" t="s">
        <v>682</v>
      </c>
    </row>
    <row r="119" spans="2:19" ht="15" x14ac:dyDescent="0.25">
      <c r="B119" s="60"/>
      <c r="C119" s="60"/>
      <c r="D119" s="60"/>
      <c r="E119" s="60"/>
      <c r="F119" s="60"/>
      <c r="G119" s="60"/>
      <c r="H119" s="60"/>
      <c r="P119"/>
      <c r="Q119"/>
      <c r="R119"/>
      <c r="S119" s="5" t="s">
        <v>679</v>
      </c>
    </row>
    <row r="120" spans="2:19" ht="15" x14ac:dyDescent="0.25">
      <c r="B120" s="60"/>
      <c r="C120" s="60"/>
      <c r="D120" s="60"/>
      <c r="E120" s="60"/>
      <c r="F120" s="60"/>
      <c r="G120" s="60"/>
      <c r="H120" s="60"/>
      <c r="P120"/>
      <c r="Q120"/>
      <c r="R120"/>
      <c r="S120" s="5" t="s">
        <v>1741</v>
      </c>
    </row>
    <row r="121" spans="2:19" ht="15" x14ac:dyDescent="0.25">
      <c r="B121" s="60"/>
      <c r="C121" s="60"/>
      <c r="D121" s="60"/>
      <c r="E121" s="60"/>
      <c r="F121" s="60"/>
      <c r="G121" s="60"/>
      <c r="H121" s="60"/>
      <c r="P121"/>
      <c r="Q121"/>
      <c r="R121"/>
      <c r="S121" s="5" t="s">
        <v>1090</v>
      </c>
    </row>
    <row r="122" spans="2:19" ht="15" x14ac:dyDescent="0.25">
      <c r="B122" s="60"/>
      <c r="C122" s="60"/>
      <c r="D122" s="60"/>
      <c r="E122" s="60"/>
      <c r="F122" s="60"/>
      <c r="G122" s="60"/>
      <c r="H122" s="60"/>
      <c r="P122"/>
      <c r="Q122"/>
      <c r="R122"/>
      <c r="S122" s="5" t="s">
        <v>972</v>
      </c>
    </row>
    <row r="123" spans="2:19" ht="15" x14ac:dyDescent="0.25">
      <c r="B123" s="60"/>
      <c r="C123" s="60"/>
      <c r="D123" s="60"/>
      <c r="E123" s="60"/>
      <c r="F123" s="60"/>
      <c r="G123" s="60"/>
      <c r="H123" s="60"/>
      <c r="P123"/>
      <c r="Q123"/>
      <c r="R123"/>
      <c r="S123" s="5" t="s">
        <v>975</v>
      </c>
    </row>
    <row r="124" spans="2:19" ht="15" x14ac:dyDescent="0.25">
      <c r="B124" s="60"/>
      <c r="C124" s="60"/>
      <c r="D124" s="60"/>
      <c r="E124" s="60"/>
      <c r="F124" s="60"/>
      <c r="G124" s="60"/>
      <c r="H124" s="60"/>
      <c r="P124"/>
      <c r="Q124"/>
      <c r="R124"/>
      <c r="S124" s="5" t="s">
        <v>906</v>
      </c>
    </row>
    <row r="125" spans="2:19" ht="15" x14ac:dyDescent="0.25">
      <c r="B125" s="60"/>
      <c r="C125" s="60"/>
      <c r="D125" s="60"/>
      <c r="E125" s="60"/>
      <c r="F125" s="60"/>
      <c r="G125" s="60"/>
      <c r="H125" s="60"/>
      <c r="P125"/>
      <c r="Q125"/>
      <c r="R125"/>
      <c r="S125" s="5" t="s">
        <v>1006</v>
      </c>
    </row>
    <row r="126" spans="2:19" ht="15" x14ac:dyDescent="0.25">
      <c r="B126" s="60"/>
      <c r="C126" s="60"/>
      <c r="D126" s="60"/>
      <c r="E126" s="60"/>
      <c r="F126" s="60"/>
      <c r="G126" s="60"/>
      <c r="H126" s="60"/>
      <c r="P126"/>
      <c r="Q126"/>
      <c r="R126"/>
      <c r="S126" s="5" t="s">
        <v>535</v>
      </c>
    </row>
    <row r="127" spans="2:19" ht="15" x14ac:dyDescent="0.25">
      <c r="B127" s="60"/>
      <c r="C127" s="60"/>
      <c r="D127" s="60"/>
      <c r="E127" s="60"/>
      <c r="F127" s="60"/>
      <c r="G127" s="60"/>
      <c r="H127" s="60"/>
      <c r="P127"/>
      <c r="Q127"/>
      <c r="R127"/>
      <c r="S127" s="5" t="s">
        <v>1414</v>
      </c>
    </row>
    <row r="128" spans="2:19" ht="15" x14ac:dyDescent="0.25">
      <c r="B128" s="60"/>
      <c r="C128" s="60"/>
      <c r="D128" s="60"/>
      <c r="E128" s="60"/>
      <c r="F128" s="60"/>
      <c r="G128" s="60"/>
      <c r="H128" s="60"/>
      <c r="P128"/>
      <c r="Q128"/>
      <c r="R128"/>
      <c r="S128" s="5" t="s">
        <v>1862</v>
      </c>
    </row>
    <row r="129" spans="2:19" ht="15" x14ac:dyDescent="0.25">
      <c r="B129" s="60"/>
      <c r="C129" s="60"/>
      <c r="D129" s="60"/>
      <c r="E129" s="60"/>
      <c r="F129" s="60"/>
      <c r="G129" s="60"/>
      <c r="H129" s="60"/>
      <c r="P129"/>
      <c r="Q129"/>
      <c r="R129"/>
      <c r="S129" s="5" t="s">
        <v>1061</v>
      </c>
    </row>
    <row r="130" spans="2:19" ht="15" x14ac:dyDescent="0.25">
      <c r="B130" s="60"/>
      <c r="C130" s="60"/>
      <c r="D130" s="60"/>
      <c r="E130" s="60"/>
      <c r="F130" s="60"/>
      <c r="G130" s="60"/>
      <c r="H130" s="60"/>
      <c r="P130"/>
      <c r="Q130"/>
      <c r="R130"/>
      <c r="S130" s="5" t="s">
        <v>160</v>
      </c>
    </row>
    <row r="131" spans="2:19" ht="15" x14ac:dyDescent="0.25">
      <c r="B131" s="60"/>
      <c r="C131" s="60"/>
      <c r="D131" s="60"/>
      <c r="E131" s="60"/>
      <c r="F131" s="60"/>
      <c r="G131" s="60"/>
      <c r="H131" s="60"/>
      <c r="P131"/>
      <c r="Q131"/>
      <c r="R131"/>
      <c r="S131" s="5" t="s">
        <v>1279</v>
      </c>
    </row>
    <row r="132" spans="2:19" ht="15" x14ac:dyDescent="0.25">
      <c r="B132" s="60"/>
      <c r="C132" s="60"/>
      <c r="D132" s="60"/>
      <c r="E132" s="60"/>
      <c r="F132" s="60"/>
      <c r="G132" s="60"/>
      <c r="H132" s="60"/>
      <c r="P132"/>
      <c r="Q132"/>
      <c r="R132"/>
      <c r="S132" s="5" t="s">
        <v>158</v>
      </c>
    </row>
    <row r="133" spans="2:19" ht="15" x14ac:dyDescent="0.25">
      <c r="B133" s="60"/>
      <c r="C133" s="60"/>
      <c r="D133" s="60"/>
      <c r="E133" s="60"/>
      <c r="F133" s="60"/>
      <c r="G133" s="60"/>
      <c r="H133" s="60"/>
      <c r="P133"/>
      <c r="Q133"/>
      <c r="R133"/>
      <c r="S133" s="5" t="s">
        <v>161</v>
      </c>
    </row>
    <row r="134" spans="2:19" ht="15" x14ac:dyDescent="0.25">
      <c r="B134" s="60"/>
      <c r="C134" s="60"/>
      <c r="D134" s="60"/>
      <c r="E134" s="60"/>
      <c r="F134" s="60"/>
      <c r="G134" s="60"/>
      <c r="H134" s="60"/>
      <c r="P134"/>
      <c r="Q134"/>
      <c r="R134"/>
      <c r="S134" s="5" t="s">
        <v>1470</v>
      </c>
    </row>
    <row r="135" spans="2:19" ht="15" x14ac:dyDescent="0.25">
      <c r="B135" s="60"/>
      <c r="C135" s="60"/>
      <c r="D135" s="60"/>
      <c r="E135" s="60"/>
      <c r="F135" s="60"/>
      <c r="G135" s="60"/>
      <c r="H135" s="60"/>
      <c r="P135"/>
      <c r="Q135"/>
      <c r="R135"/>
      <c r="S135" s="5" t="s">
        <v>845</v>
      </c>
    </row>
    <row r="136" spans="2:19" ht="15" x14ac:dyDescent="0.25">
      <c r="B136" s="60"/>
      <c r="C136" s="60"/>
      <c r="D136" s="60"/>
      <c r="E136" s="60"/>
      <c r="F136" s="60"/>
      <c r="G136" s="60"/>
      <c r="H136" s="60"/>
      <c r="P136"/>
      <c r="Q136"/>
      <c r="R136"/>
      <c r="S136" s="5" t="s">
        <v>666</v>
      </c>
    </row>
    <row r="137" spans="2:19" ht="15" x14ac:dyDescent="0.25">
      <c r="B137" s="60"/>
      <c r="C137" s="60"/>
      <c r="D137" s="60"/>
      <c r="E137" s="60"/>
      <c r="F137" s="60"/>
      <c r="G137" s="60"/>
      <c r="H137" s="60"/>
      <c r="P137"/>
      <c r="Q137"/>
      <c r="R137"/>
      <c r="S137" s="5" t="s">
        <v>118</v>
      </c>
    </row>
    <row r="138" spans="2:19" ht="15" x14ac:dyDescent="0.25">
      <c r="B138" s="60"/>
      <c r="C138" s="60"/>
      <c r="D138" s="60"/>
      <c r="E138" s="60"/>
      <c r="F138" s="60"/>
      <c r="G138" s="60"/>
      <c r="H138" s="60"/>
      <c r="P138"/>
      <c r="Q138"/>
      <c r="R138"/>
      <c r="S138" s="5" t="s">
        <v>663</v>
      </c>
    </row>
    <row r="139" spans="2:19" ht="15" x14ac:dyDescent="0.25">
      <c r="B139" s="60"/>
      <c r="C139" s="60"/>
      <c r="D139" s="60"/>
      <c r="E139" s="60"/>
      <c r="F139" s="60"/>
      <c r="G139" s="60"/>
      <c r="H139" s="60"/>
      <c r="P139"/>
      <c r="Q139"/>
      <c r="R139"/>
      <c r="S139" s="5" t="s">
        <v>1910</v>
      </c>
    </row>
    <row r="140" spans="2:19" ht="15" x14ac:dyDescent="0.25">
      <c r="B140" s="60"/>
      <c r="C140" s="60"/>
      <c r="D140" s="60"/>
      <c r="E140" s="60"/>
      <c r="F140" s="60"/>
      <c r="G140" s="60"/>
      <c r="H140" s="60"/>
      <c r="P140"/>
      <c r="Q140"/>
      <c r="R140"/>
      <c r="S140" s="5" t="s">
        <v>1539</v>
      </c>
    </row>
    <row r="141" spans="2:19" ht="15" x14ac:dyDescent="0.25">
      <c r="B141" s="60"/>
      <c r="C141" s="60"/>
      <c r="D141" s="60"/>
      <c r="E141" s="60"/>
      <c r="F141" s="60"/>
      <c r="G141" s="60"/>
      <c r="H141" s="60"/>
      <c r="P141"/>
      <c r="Q141"/>
      <c r="R141"/>
      <c r="S141" s="5" t="s">
        <v>986</v>
      </c>
    </row>
    <row r="142" spans="2:19" ht="15" x14ac:dyDescent="0.25">
      <c r="B142" s="60"/>
      <c r="C142" s="60"/>
      <c r="D142" s="60"/>
      <c r="E142" s="60"/>
      <c r="F142" s="60"/>
      <c r="G142" s="60"/>
      <c r="H142" s="60"/>
    </row>
    <row r="143" spans="2:19" ht="15" x14ac:dyDescent="0.25">
      <c r="B143" s="60"/>
      <c r="C143" s="60"/>
      <c r="D143" s="60"/>
      <c r="E143" s="60"/>
      <c r="F143" s="60"/>
      <c r="G143" s="60"/>
      <c r="H143" s="60"/>
    </row>
    <row r="144" spans="2:19" ht="15" x14ac:dyDescent="0.25">
      <c r="B144" s="60"/>
      <c r="C144" s="60"/>
      <c r="D144" s="60"/>
      <c r="E144" s="60"/>
      <c r="F144" s="60"/>
      <c r="G144" s="60"/>
      <c r="H144" s="60"/>
    </row>
    <row r="145" spans="2:8" ht="15" x14ac:dyDescent="0.25">
      <c r="B145" s="60"/>
      <c r="C145" s="60"/>
      <c r="D145" s="60"/>
      <c r="E145" s="60"/>
      <c r="F145" s="60"/>
      <c r="G145" s="60"/>
      <c r="H145" s="60"/>
    </row>
    <row r="146" spans="2:8" ht="15" x14ac:dyDescent="0.25">
      <c r="B146" s="60"/>
      <c r="C146" s="60"/>
      <c r="D146" s="60"/>
      <c r="E146" s="60"/>
      <c r="F146" s="60"/>
      <c r="G146" s="60"/>
      <c r="H146" s="60"/>
    </row>
    <row r="147" spans="2:8" ht="15" x14ac:dyDescent="0.25">
      <c r="B147" s="60"/>
      <c r="C147" s="60"/>
      <c r="D147" s="60"/>
      <c r="E147" s="60"/>
      <c r="F147" s="60"/>
      <c r="G147" s="60"/>
      <c r="H147" s="60"/>
    </row>
    <row r="148" spans="2:8" ht="15" x14ac:dyDescent="0.25">
      <c r="B148" s="60"/>
      <c r="C148" s="60"/>
      <c r="D148" s="60"/>
      <c r="E148" s="60"/>
      <c r="F148" s="60"/>
      <c r="G148" s="60"/>
      <c r="H148" s="60"/>
    </row>
    <row r="149" spans="2:8" ht="15" x14ac:dyDescent="0.25">
      <c r="B149" s="60"/>
      <c r="C149" s="60"/>
      <c r="D149" s="60"/>
      <c r="E149" s="60"/>
      <c r="F149" s="60"/>
      <c r="G149" s="60"/>
      <c r="H149" s="60"/>
    </row>
    <row r="150" spans="2:8" ht="15" x14ac:dyDescent="0.25">
      <c r="B150" s="60"/>
      <c r="C150" s="60"/>
      <c r="D150" s="60"/>
      <c r="E150" s="60"/>
      <c r="F150" s="60"/>
      <c r="G150" s="60"/>
      <c r="H150" s="60"/>
    </row>
    <row r="151" spans="2:8" ht="15" x14ac:dyDescent="0.25">
      <c r="B151" s="60"/>
      <c r="C151" s="60"/>
      <c r="D151" s="60"/>
      <c r="E151" s="60"/>
      <c r="F151" s="60"/>
      <c r="G151" s="60"/>
      <c r="H151" s="60"/>
    </row>
    <row r="152" spans="2:8" ht="15" x14ac:dyDescent="0.25">
      <c r="B152" s="60"/>
      <c r="C152" s="60"/>
      <c r="D152" s="60"/>
      <c r="E152" s="60"/>
      <c r="F152" s="60"/>
      <c r="G152" s="60"/>
      <c r="H152" s="60"/>
    </row>
    <row r="153" spans="2:8" ht="15" x14ac:dyDescent="0.25">
      <c r="B153" s="60"/>
      <c r="C153" s="60"/>
      <c r="D153" s="60"/>
      <c r="E153" s="60"/>
      <c r="F153" s="60"/>
      <c r="G153" s="60"/>
      <c r="H153" s="60"/>
    </row>
    <row r="154" spans="2:8" ht="15" x14ac:dyDescent="0.25">
      <c r="B154" s="60"/>
      <c r="C154" s="60"/>
      <c r="D154" s="60"/>
      <c r="E154" s="60"/>
      <c r="F154" s="60"/>
      <c r="G154" s="60"/>
      <c r="H154" s="60"/>
    </row>
    <row r="155" spans="2:8" ht="15" x14ac:dyDescent="0.25">
      <c r="B155" s="60"/>
      <c r="C155" s="60"/>
      <c r="D155" s="60"/>
      <c r="E155" s="60"/>
      <c r="F155" s="60"/>
      <c r="G155" s="60"/>
      <c r="H155" s="60"/>
    </row>
    <row r="156" spans="2:8" ht="15" x14ac:dyDescent="0.25">
      <c r="B156" s="60"/>
      <c r="C156" s="60"/>
      <c r="D156" s="60"/>
      <c r="E156" s="60"/>
      <c r="F156" s="60"/>
      <c r="G156" s="60"/>
      <c r="H156" s="60"/>
    </row>
    <row r="157" spans="2:8" ht="15" x14ac:dyDescent="0.25">
      <c r="B157" s="60"/>
      <c r="C157" s="60"/>
      <c r="D157" s="60"/>
      <c r="E157" s="60"/>
      <c r="F157" s="60"/>
      <c r="G157" s="60"/>
      <c r="H157" s="60"/>
    </row>
    <row r="158" spans="2:8" ht="15" x14ac:dyDescent="0.25">
      <c r="B158" s="60"/>
      <c r="C158" s="60"/>
      <c r="D158" s="60"/>
      <c r="E158" s="60"/>
      <c r="F158" s="60"/>
      <c r="G158" s="60"/>
      <c r="H158" s="60"/>
    </row>
    <row r="159" spans="2:8" ht="15" x14ac:dyDescent="0.25">
      <c r="B159" s="60"/>
      <c r="C159" s="60"/>
      <c r="D159" s="60"/>
      <c r="E159" s="60"/>
      <c r="F159" s="60"/>
      <c r="G159" s="60"/>
      <c r="H159" s="60"/>
    </row>
    <row r="160" spans="2:8" ht="15" x14ac:dyDescent="0.25">
      <c r="B160" s="60"/>
      <c r="C160" s="60"/>
      <c r="D160" s="60"/>
      <c r="E160" s="60"/>
      <c r="F160" s="60"/>
      <c r="G160" s="60"/>
      <c r="H160" s="60"/>
    </row>
    <row r="161" spans="2:8" ht="15" x14ac:dyDescent="0.25">
      <c r="B161" s="60"/>
      <c r="C161" s="60"/>
      <c r="D161" s="60"/>
      <c r="E161" s="60"/>
      <c r="F161" s="60"/>
      <c r="G161" s="60"/>
      <c r="H161" s="60"/>
    </row>
    <row r="162" spans="2:8" ht="15" x14ac:dyDescent="0.25">
      <c r="B162" s="60"/>
      <c r="C162" s="60"/>
      <c r="D162" s="60"/>
      <c r="E162" s="60"/>
      <c r="F162" s="60"/>
      <c r="G162" s="60"/>
      <c r="H162" s="60"/>
    </row>
    <row r="163" spans="2:8" ht="15" x14ac:dyDescent="0.25">
      <c r="B163" s="60"/>
      <c r="C163" s="60"/>
      <c r="D163" s="60"/>
      <c r="E163" s="60"/>
      <c r="F163" s="60"/>
      <c r="G163" s="60"/>
      <c r="H163" s="60"/>
    </row>
    <row r="164" spans="2:8" ht="15" x14ac:dyDescent="0.25">
      <c r="B164" s="60"/>
      <c r="C164" s="60"/>
      <c r="D164" s="60"/>
      <c r="E164" s="60"/>
      <c r="F164" s="60"/>
      <c r="G164" s="60"/>
      <c r="H164" s="60"/>
    </row>
    <row r="165" spans="2:8" ht="15" x14ac:dyDescent="0.25">
      <c r="B165" s="60"/>
      <c r="C165" s="60"/>
      <c r="D165" s="60"/>
      <c r="E165" s="60"/>
      <c r="F165" s="60"/>
      <c r="G165" s="60"/>
      <c r="H165" s="60"/>
    </row>
    <row r="166" spans="2:8" ht="15" x14ac:dyDescent="0.25">
      <c r="B166" s="60"/>
      <c r="C166" s="60"/>
      <c r="D166" s="60"/>
      <c r="E166" s="60"/>
      <c r="F166" s="60"/>
      <c r="G166" s="60"/>
      <c r="H166" s="60"/>
    </row>
    <row r="167" spans="2:8" ht="15" x14ac:dyDescent="0.25">
      <c r="B167" s="60"/>
      <c r="C167" s="60"/>
      <c r="D167" s="60"/>
      <c r="E167" s="60"/>
      <c r="F167" s="60"/>
      <c r="G167" s="60"/>
      <c r="H167" s="60"/>
    </row>
    <row r="168" spans="2:8" ht="15" x14ac:dyDescent="0.25">
      <c r="B168" s="60"/>
      <c r="C168" s="60"/>
      <c r="D168" s="60"/>
      <c r="E168" s="60"/>
      <c r="F168" s="60"/>
      <c r="G168" s="60"/>
      <c r="H168" s="60"/>
    </row>
    <row r="169" spans="2:8" ht="15" x14ac:dyDescent="0.25">
      <c r="B169" s="60"/>
      <c r="C169" s="60"/>
      <c r="D169" s="60"/>
      <c r="E169" s="60"/>
      <c r="F169" s="60"/>
      <c r="G169" s="60"/>
      <c r="H169" s="60"/>
    </row>
    <row r="170" spans="2:8" ht="15" x14ac:dyDescent="0.25">
      <c r="B170" s="60"/>
      <c r="C170" s="60"/>
      <c r="D170" s="60"/>
      <c r="E170" s="60"/>
      <c r="F170" s="60"/>
      <c r="G170" s="60"/>
      <c r="H170" s="60"/>
    </row>
    <row r="171" spans="2:8" ht="15" x14ac:dyDescent="0.25">
      <c r="B171" s="60"/>
      <c r="C171" s="60"/>
      <c r="D171" s="60"/>
      <c r="E171" s="60"/>
      <c r="F171" s="60"/>
      <c r="G171" s="60"/>
      <c r="H171" s="60"/>
    </row>
    <row r="172" spans="2:8" ht="15" x14ac:dyDescent="0.25">
      <c r="B172" s="60"/>
      <c r="C172" s="60"/>
      <c r="D172" s="60"/>
      <c r="E172" s="60"/>
      <c r="F172" s="60"/>
      <c r="G172" s="60"/>
      <c r="H172" s="60"/>
    </row>
    <row r="173" spans="2:8" ht="15" x14ac:dyDescent="0.25">
      <c r="B173" s="60"/>
      <c r="C173" s="60"/>
      <c r="D173" s="60"/>
      <c r="E173" s="60"/>
      <c r="F173" s="60"/>
      <c r="G173" s="60"/>
      <c r="H173" s="60"/>
    </row>
    <row r="174" spans="2:8" ht="15" x14ac:dyDescent="0.25">
      <c r="B174" s="60"/>
      <c r="C174" s="60"/>
      <c r="D174" s="60"/>
      <c r="E174" s="60"/>
      <c r="F174" s="60"/>
      <c r="G174" s="60"/>
      <c r="H174" s="60"/>
    </row>
    <row r="175" spans="2:8" ht="15" x14ac:dyDescent="0.25">
      <c r="B175" s="60"/>
      <c r="C175" s="60"/>
      <c r="D175" s="60"/>
      <c r="E175" s="60"/>
      <c r="F175" s="60"/>
      <c r="G175" s="60"/>
      <c r="H175" s="60"/>
    </row>
    <row r="176" spans="2:8" ht="15" x14ac:dyDescent="0.25">
      <c r="B176" s="60"/>
      <c r="C176" s="60"/>
      <c r="D176" s="60"/>
      <c r="E176" s="60"/>
      <c r="F176" s="60"/>
      <c r="G176" s="60"/>
      <c r="H176" s="60"/>
    </row>
    <row r="177" spans="2:8" ht="15" x14ac:dyDescent="0.25">
      <c r="B177" s="60"/>
      <c r="C177" s="60"/>
      <c r="D177" s="60"/>
      <c r="E177" s="60"/>
      <c r="F177" s="60"/>
      <c r="G177" s="60"/>
      <c r="H177" s="60"/>
    </row>
    <row r="178" spans="2:8" ht="15" x14ac:dyDescent="0.25">
      <c r="B178" s="60"/>
      <c r="C178" s="60"/>
      <c r="D178" s="60"/>
      <c r="E178" s="60"/>
      <c r="F178" s="60"/>
      <c r="G178" s="60"/>
      <c r="H178" s="60"/>
    </row>
    <row r="179" spans="2:8" ht="15" x14ac:dyDescent="0.25">
      <c r="B179" s="60"/>
      <c r="C179" s="60"/>
      <c r="D179" s="60"/>
      <c r="E179" s="60"/>
      <c r="F179" s="60"/>
      <c r="G179" s="60"/>
      <c r="H179" s="60"/>
    </row>
    <row r="180" spans="2:8" ht="15" x14ac:dyDescent="0.25">
      <c r="B180" s="60"/>
      <c r="C180" s="60"/>
      <c r="D180" s="60"/>
      <c r="E180" s="60"/>
      <c r="F180" s="60"/>
      <c r="G180" s="60"/>
      <c r="H180" s="60"/>
    </row>
    <row r="181" spans="2:8" ht="15" x14ac:dyDescent="0.25">
      <c r="B181" s="60"/>
      <c r="C181" s="60"/>
      <c r="D181" s="60"/>
      <c r="E181" s="60"/>
      <c r="F181" s="60"/>
      <c r="G181" s="60"/>
      <c r="H181" s="60"/>
    </row>
    <row r="182" spans="2:8" ht="15" x14ac:dyDescent="0.25">
      <c r="B182" s="60"/>
      <c r="C182" s="60"/>
      <c r="D182" s="60"/>
      <c r="E182" s="60"/>
      <c r="F182" s="60"/>
      <c r="G182" s="60"/>
      <c r="H182" s="60"/>
    </row>
    <row r="183" spans="2:8" ht="15" x14ac:dyDescent="0.25">
      <c r="B183" s="60"/>
      <c r="C183" s="60"/>
      <c r="D183" s="60"/>
      <c r="E183" s="60"/>
      <c r="F183" s="60"/>
      <c r="G183" s="60"/>
      <c r="H183" s="60"/>
    </row>
    <row r="184" spans="2:8" ht="15" x14ac:dyDescent="0.25">
      <c r="B184" s="60"/>
      <c r="C184" s="60"/>
      <c r="D184" s="60"/>
      <c r="E184" s="60"/>
      <c r="F184" s="60"/>
      <c r="G184" s="60"/>
      <c r="H184" s="60"/>
    </row>
    <row r="185" spans="2:8" ht="15" x14ac:dyDescent="0.25">
      <c r="B185" s="60"/>
      <c r="C185" s="60"/>
      <c r="D185" s="60"/>
      <c r="E185" s="60"/>
      <c r="F185" s="60"/>
      <c r="G185" s="60"/>
      <c r="H185" s="60"/>
    </row>
    <row r="186" spans="2:8" ht="15" x14ac:dyDescent="0.25">
      <c r="B186" s="60"/>
      <c r="C186" s="60"/>
      <c r="D186" s="60"/>
      <c r="E186" s="60"/>
      <c r="F186" s="60"/>
      <c r="G186" s="60"/>
      <c r="H186" s="60"/>
    </row>
    <row r="187" spans="2:8" ht="15" x14ac:dyDescent="0.25">
      <c r="B187" s="60"/>
      <c r="C187" s="60"/>
      <c r="D187" s="60"/>
      <c r="E187" s="60"/>
      <c r="F187" s="60"/>
      <c r="G187" s="60"/>
      <c r="H187" s="60"/>
    </row>
    <row r="188" spans="2:8" ht="15" x14ac:dyDescent="0.25">
      <c r="B188" s="60"/>
      <c r="C188" s="60"/>
      <c r="D188" s="60"/>
      <c r="E188" s="60"/>
      <c r="F188" s="60"/>
      <c r="G188" s="60"/>
      <c r="H188" s="60"/>
    </row>
    <row r="189" spans="2:8" ht="15" x14ac:dyDescent="0.25">
      <c r="B189" s="60"/>
      <c r="C189" s="60"/>
      <c r="D189" s="60"/>
      <c r="E189" s="60"/>
      <c r="F189" s="60"/>
      <c r="G189" s="60"/>
      <c r="H189" s="60"/>
    </row>
    <row r="190" spans="2:8" ht="15" x14ac:dyDescent="0.25">
      <c r="B190" s="60"/>
      <c r="C190" s="60"/>
      <c r="D190" s="60"/>
      <c r="E190" s="60"/>
      <c r="F190" s="60"/>
      <c r="G190" s="60"/>
      <c r="H190" s="60"/>
    </row>
    <row r="191" spans="2:8" ht="15" x14ac:dyDescent="0.25">
      <c r="B191" s="60"/>
      <c r="C191" s="60"/>
      <c r="D191" s="60"/>
      <c r="E191" s="60"/>
      <c r="F191" s="60"/>
      <c r="G191" s="60"/>
      <c r="H191" s="60"/>
    </row>
    <row r="192" spans="2:8" ht="15" x14ac:dyDescent="0.25">
      <c r="B192" s="60"/>
      <c r="C192" s="60"/>
      <c r="D192" s="60"/>
      <c r="E192" s="60"/>
      <c r="F192" s="60"/>
      <c r="G192" s="60"/>
      <c r="H192" s="60"/>
    </row>
    <row r="193" spans="2:8" ht="15" x14ac:dyDescent="0.25">
      <c r="B193" s="60"/>
      <c r="C193" s="60"/>
      <c r="D193" s="60"/>
      <c r="E193" s="60"/>
      <c r="F193" s="60"/>
      <c r="G193" s="60"/>
      <c r="H193" s="60"/>
    </row>
    <row r="194" spans="2:8" ht="15" x14ac:dyDescent="0.25">
      <c r="B194" s="60"/>
      <c r="C194" s="60"/>
      <c r="D194" s="60"/>
      <c r="E194" s="60"/>
      <c r="F194" s="60"/>
      <c r="G194" s="60"/>
      <c r="H194" s="60"/>
    </row>
    <row r="195" spans="2:8" ht="15" x14ac:dyDescent="0.25">
      <c r="B195" s="60"/>
      <c r="C195" s="60"/>
      <c r="D195" s="60"/>
      <c r="E195" s="60"/>
      <c r="F195" s="60"/>
      <c r="G195" s="60"/>
      <c r="H195" s="60"/>
    </row>
    <row r="196" spans="2:8" ht="15" x14ac:dyDescent="0.25">
      <c r="B196" s="60"/>
      <c r="C196" s="60"/>
      <c r="D196" s="60"/>
      <c r="E196" s="60"/>
      <c r="F196" s="60"/>
      <c r="G196" s="60"/>
      <c r="H196" s="60"/>
    </row>
    <row r="197" spans="2:8" ht="15" x14ac:dyDescent="0.25">
      <c r="B197" s="60"/>
      <c r="C197" s="60"/>
      <c r="D197" s="60"/>
      <c r="E197" s="60"/>
      <c r="F197" s="60"/>
      <c r="G197" s="60"/>
      <c r="H197" s="60"/>
    </row>
    <row r="198" spans="2:8" ht="15" x14ac:dyDescent="0.25">
      <c r="B198" s="60"/>
      <c r="C198" s="60"/>
      <c r="D198" s="60"/>
      <c r="E198" s="60"/>
      <c r="F198" s="60"/>
      <c r="G198" s="60"/>
      <c r="H198" s="60"/>
    </row>
    <row r="199" spans="2:8" ht="15" x14ac:dyDescent="0.25">
      <c r="B199" s="60"/>
      <c r="C199" s="60"/>
      <c r="D199" s="60"/>
      <c r="E199" s="60"/>
      <c r="F199" s="60"/>
      <c r="G199" s="60"/>
      <c r="H199" s="60"/>
    </row>
    <row r="200" spans="2:8" ht="15" x14ac:dyDescent="0.25">
      <c r="B200" s="60"/>
      <c r="C200" s="60"/>
      <c r="D200" s="60"/>
      <c r="E200" s="60"/>
      <c r="F200" s="60"/>
      <c r="G200" s="60"/>
      <c r="H200" s="60"/>
    </row>
    <row r="201" spans="2:8" ht="15" x14ac:dyDescent="0.25">
      <c r="B201" s="60"/>
      <c r="C201" s="60"/>
      <c r="D201" s="60"/>
      <c r="E201" s="60"/>
      <c r="F201" s="60"/>
      <c r="G201" s="60"/>
      <c r="H201" s="60"/>
    </row>
    <row r="202" spans="2:8" ht="15" x14ac:dyDescent="0.25">
      <c r="B202" s="60"/>
      <c r="C202" s="60"/>
      <c r="D202" s="60"/>
      <c r="E202" s="60"/>
      <c r="F202" s="60"/>
      <c r="G202" s="60"/>
      <c r="H202" s="60"/>
    </row>
    <row r="203" spans="2:8" ht="15" x14ac:dyDescent="0.25">
      <c r="B203" s="60"/>
      <c r="C203" s="60"/>
      <c r="D203" s="60"/>
      <c r="E203" s="60"/>
      <c r="F203" s="60"/>
      <c r="G203" s="60"/>
      <c r="H203" s="60"/>
    </row>
    <row r="204" spans="2:8" ht="15" x14ac:dyDescent="0.25">
      <c r="B204" s="60"/>
      <c r="C204" s="60"/>
      <c r="D204" s="60"/>
      <c r="E204" s="60"/>
      <c r="F204" s="60"/>
      <c r="G204" s="60"/>
      <c r="H204" s="60"/>
    </row>
    <row r="205" spans="2:8" ht="15" x14ac:dyDescent="0.25">
      <c r="B205" s="60"/>
      <c r="C205" s="60"/>
      <c r="D205" s="60"/>
      <c r="E205" s="60"/>
      <c r="F205" s="60"/>
      <c r="G205" s="60"/>
      <c r="H205" s="60"/>
    </row>
    <row r="206" spans="2:8" ht="15" x14ac:dyDescent="0.25">
      <c r="B206" s="60"/>
      <c r="C206" s="60"/>
      <c r="D206" s="60"/>
      <c r="E206" s="60"/>
      <c r="F206" s="60"/>
      <c r="G206" s="60"/>
      <c r="H206" s="60"/>
    </row>
    <row r="207" spans="2:8" ht="15" x14ac:dyDescent="0.25">
      <c r="B207" s="60"/>
      <c r="C207" s="60"/>
      <c r="D207" s="60"/>
      <c r="E207" s="60"/>
      <c r="F207" s="60"/>
      <c r="G207" s="60"/>
      <c r="H207" s="60"/>
    </row>
    <row r="208" spans="2:8" ht="15" x14ac:dyDescent="0.25">
      <c r="B208" s="60"/>
      <c r="C208" s="60"/>
      <c r="D208" s="60"/>
      <c r="E208" s="60"/>
      <c r="F208" s="60"/>
      <c r="G208" s="60"/>
      <c r="H208" s="60"/>
    </row>
    <row r="209" spans="2:8" ht="15" x14ac:dyDescent="0.25">
      <c r="B209" s="60"/>
      <c r="C209" s="60"/>
      <c r="D209" s="60"/>
      <c r="E209" s="60"/>
      <c r="F209" s="60"/>
      <c r="G209" s="60"/>
      <c r="H209" s="60"/>
    </row>
    <row r="210" spans="2:8" ht="15" x14ac:dyDescent="0.25">
      <c r="B210" s="60"/>
      <c r="C210" s="60"/>
      <c r="D210" s="60"/>
      <c r="E210" s="60"/>
      <c r="F210" s="60"/>
      <c r="G210" s="60"/>
      <c r="H210" s="60"/>
    </row>
    <row r="211" spans="2:8" ht="15" x14ac:dyDescent="0.25">
      <c r="B211" s="60"/>
      <c r="C211" s="60"/>
      <c r="D211" s="60"/>
      <c r="E211" s="60"/>
      <c r="F211" s="60"/>
      <c r="G211" s="60"/>
      <c r="H211" s="60"/>
    </row>
    <row r="212" spans="2:8" ht="15" x14ac:dyDescent="0.25">
      <c r="B212" s="60"/>
      <c r="C212" s="60"/>
      <c r="D212" s="60"/>
      <c r="E212" s="60"/>
      <c r="F212" s="60"/>
      <c r="G212" s="60"/>
      <c r="H212" s="60"/>
    </row>
    <row r="213" spans="2:8" ht="15" x14ac:dyDescent="0.25">
      <c r="B213" s="60"/>
      <c r="C213" s="60"/>
      <c r="D213" s="60"/>
      <c r="E213" s="60"/>
      <c r="F213" s="60"/>
      <c r="G213" s="60"/>
      <c r="H213" s="60"/>
    </row>
    <row r="214" spans="2:8" ht="15" x14ac:dyDescent="0.25">
      <c r="B214" s="60"/>
      <c r="C214" s="60"/>
      <c r="D214" s="60"/>
      <c r="E214" s="60"/>
      <c r="F214" s="60"/>
      <c r="G214" s="60"/>
      <c r="H214" s="60"/>
    </row>
    <row r="215" spans="2:8" ht="15" x14ac:dyDescent="0.25">
      <c r="B215" s="60"/>
      <c r="C215" s="60"/>
      <c r="D215" s="60"/>
      <c r="E215" s="60"/>
      <c r="F215" s="60"/>
      <c r="G215" s="60"/>
      <c r="H215" s="60"/>
    </row>
    <row r="216" spans="2:8" ht="15" x14ac:dyDescent="0.25">
      <c r="B216" s="60"/>
      <c r="C216" s="60"/>
      <c r="D216" s="60"/>
      <c r="E216" s="60"/>
      <c r="F216" s="60"/>
      <c r="G216" s="60"/>
      <c r="H216" s="60"/>
    </row>
    <row r="217" spans="2:8" ht="15" x14ac:dyDescent="0.25">
      <c r="B217" s="60"/>
      <c r="C217" s="60"/>
      <c r="D217" s="60"/>
      <c r="E217" s="60"/>
      <c r="F217" s="60"/>
      <c r="G217" s="60"/>
      <c r="H217" s="60"/>
    </row>
    <row r="218" spans="2:8" ht="15" x14ac:dyDescent="0.25">
      <c r="B218" s="60"/>
      <c r="C218" s="60"/>
      <c r="D218" s="60"/>
      <c r="E218" s="60"/>
      <c r="F218" s="60"/>
      <c r="G218" s="60"/>
      <c r="H218" s="60"/>
    </row>
    <row r="219" spans="2:8" ht="15" x14ac:dyDescent="0.25">
      <c r="B219" s="60"/>
      <c r="C219" s="60"/>
      <c r="D219" s="60"/>
      <c r="E219" s="60"/>
      <c r="F219" s="60"/>
      <c r="G219" s="60"/>
      <c r="H219" s="60"/>
    </row>
    <row r="220" spans="2:8" ht="15" x14ac:dyDescent="0.25">
      <c r="B220" s="60"/>
      <c r="C220" s="60"/>
      <c r="D220" s="60"/>
      <c r="E220" s="60"/>
      <c r="F220" s="60"/>
      <c r="G220" s="60"/>
      <c r="H220" s="60"/>
    </row>
    <row r="221" spans="2:8" ht="15" x14ac:dyDescent="0.25">
      <c r="B221" s="60"/>
      <c r="C221" s="60"/>
      <c r="D221" s="60"/>
      <c r="E221" s="60"/>
      <c r="F221" s="60"/>
      <c r="G221" s="60"/>
      <c r="H221" s="60"/>
    </row>
    <row r="222" spans="2:8" ht="15" x14ac:dyDescent="0.25">
      <c r="B222" s="60"/>
      <c r="C222" s="60"/>
      <c r="D222" s="60"/>
      <c r="E222" s="60"/>
      <c r="F222" s="60"/>
      <c r="G222" s="60"/>
      <c r="H222" s="60"/>
    </row>
    <row r="223" spans="2:8" ht="15" x14ac:dyDescent="0.25">
      <c r="B223" s="60"/>
      <c r="C223" s="60"/>
      <c r="D223" s="60"/>
      <c r="E223" s="60"/>
      <c r="F223" s="60"/>
      <c r="G223" s="60"/>
      <c r="H223" s="60"/>
    </row>
    <row r="224" spans="2:8" ht="15" x14ac:dyDescent="0.25">
      <c r="B224" s="60"/>
      <c r="C224" s="60"/>
      <c r="D224" s="60"/>
      <c r="E224" s="60"/>
      <c r="F224" s="60"/>
      <c r="G224" s="60"/>
      <c r="H224" s="60"/>
    </row>
    <row r="225" spans="2:8" ht="15" x14ac:dyDescent="0.25">
      <c r="B225" s="60"/>
      <c r="C225" s="60"/>
      <c r="D225" s="60"/>
      <c r="E225" s="60"/>
      <c r="F225" s="60"/>
      <c r="G225" s="60"/>
      <c r="H225" s="60"/>
    </row>
    <row r="226" spans="2:8" ht="15" x14ac:dyDescent="0.25">
      <c r="B226" s="60"/>
      <c r="C226" s="60"/>
      <c r="D226" s="60"/>
      <c r="E226" s="60"/>
      <c r="F226" s="60"/>
      <c r="G226" s="60"/>
      <c r="H226" s="60"/>
    </row>
    <row r="227" spans="2:8" ht="15" x14ac:dyDescent="0.25">
      <c r="B227" s="60"/>
      <c r="C227" s="60"/>
      <c r="D227" s="60"/>
      <c r="E227" s="60"/>
      <c r="F227" s="60"/>
      <c r="G227" s="60"/>
      <c r="H227" s="60"/>
    </row>
    <row r="228" spans="2:8" ht="15" x14ac:dyDescent="0.25">
      <c r="B228" s="60"/>
      <c r="C228" s="60"/>
      <c r="D228" s="60"/>
      <c r="E228" s="60"/>
      <c r="F228" s="60"/>
      <c r="G228" s="60"/>
      <c r="H228" s="60"/>
    </row>
    <row r="229" spans="2:8" ht="15" x14ac:dyDescent="0.25">
      <c r="B229" s="60"/>
      <c r="C229" s="60"/>
      <c r="D229" s="60"/>
      <c r="E229" s="60"/>
      <c r="F229" s="60"/>
      <c r="G229" s="60"/>
      <c r="H229" s="60"/>
    </row>
    <row r="230" spans="2:8" ht="15" x14ac:dyDescent="0.25">
      <c r="B230" s="60"/>
      <c r="C230" s="60"/>
      <c r="D230" s="60"/>
      <c r="E230" s="60"/>
      <c r="F230" s="60"/>
      <c r="G230" s="60"/>
      <c r="H230" s="60"/>
    </row>
    <row r="231" spans="2:8" ht="15" x14ac:dyDescent="0.25">
      <c r="B231" s="60"/>
      <c r="C231" s="60"/>
      <c r="D231" s="60"/>
      <c r="E231" s="60"/>
      <c r="F231" s="60"/>
      <c r="G231" s="60"/>
      <c r="H231" s="60"/>
    </row>
    <row r="232" spans="2:8" ht="15" x14ac:dyDescent="0.25">
      <c r="B232" s="60"/>
      <c r="C232" s="60"/>
      <c r="D232" s="60"/>
      <c r="E232" s="60"/>
      <c r="F232" s="60"/>
      <c r="G232" s="60"/>
      <c r="H232" s="60"/>
    </row>
    <row r="233" spans="2:8" ht="15" x14ac:dyDescent="0.25">
      <c r="B233" s="60"/>
      <c r="C233" s="60"/>
      <c r="D233" s="60"/>
      <c r="E233" s="60"/>
      <c r="F233" s="60"/>
      <c r="G233" s="60"/>
      <c r="H233" s="60"/>
    </row>
    <row r="234" spans="2:8" ht="15" x14ac:dyDescent="0.25">
      <c r="B234" s="60"/>
      <c r="C234" s="60"/>
      <c r="D234" s="60"/>
      <c r="E234" s="60"/>
      <c r="F234" s="60"/>
      <c r="G234" s="60"/>
      <c r="H234" s="60"/>
    </row>
    <row r="235" spans="2:8" ht="15" x14ac:dyDescent="0.25">
      <c r="B235" s="60"/>
      <c r="C235" s="60"/>
      <c r="D235" s="60"/>
      <c r="E235" s="60"/>
      <c r="F235" s="60"/>
      <c r="G235" s="60"/>
      <c r="H235" s="60"/>
    </row>
    <row r="236" spans="2:8" ht="15" x14ac:dyDescent="0.25">
      <c r="B236" s="60"/>
      <c r="C236" s="60"/>
      <c r="D236" s="60"/>
      <c r="E236" s="60"/>
      <c r="F236" s="60"/>
      <c r="G236" s="60"/>
      <c r="H236" s="60"/>
    </row>
    <row r="237" spans="2:8" ht="15" x14ac:dyDescent="0.25">
      <c r="B237" s="60"/>
      <c r="C237" s="60"/>
      <c r="D237" s="60"/>
      <c r="E237" s="60"/>
      <c r="F237" s="60"/>
      <c r="G237" s="60"/>
      <c r="H237" s="60"/>
    </row>
    <row r="238" spans="2:8" ht="15" x14ac:dyDescent="0.25">
      <c r="B238" s="60"/>
      <c r="C238" s="60"/>
      <c r="D238" s="60"/>
      <c r="E238" s="60"/>
      <c r="F238" s="60"/>
      <c r="G238" s="60"/>
      <c r="H238" s="60"/>
    </row>
    <row r="239" spans="2:8" ht="15" x14ac:dyDescent="0.25">
      <c r="B239" s="60"/>
      <c r="C239" s="60"/>
      <c r="D239" s="60"/>
      <c r="E239" s="60"/>
      <c r="F239" s="60"/>
      <c r="G239" s="60"/>
      <c r="H239" s="60"/>
    </row>
    <row r="240" spans="2:8" ht="15" x14ac:dyDescent="0.25">
      <c r="B240" s="60"/>
      <c r="C240" s="60"/>
      <c r="D240" s="60"/>
      <c r="E240" s="60"/>
      <c r="F240" s="60"/>
      <c r="G240" s="60"/>
      <c r="H240" s="60"/>
    </row>
    <row r="241" spans="2:8" ht="15" x14ac:dyDescent="0.25">
      <c r="B241" s="60"/>
      <c r="C241" s="60"/>
      <c r="D241" s="60"/>
      <c r="E241" s="60"/>
      <c r="F241" s="60"/>
      <c r="G241" s="60"/>
      <c r="H241" s="60"/>
    </row>
    <row r="242" spans="2:8" ht="15" x14ac:dyDescent="0.25">
      <c r="B242" s="60"/>
      <c r="C242" s="60"/>
      <c r="D242" s="60"/>
      <c r="E242" s="60"/>
      <c r="F242" s="60"/>
      <c r="G242" s="60"/>
      <c r="H242" s="60"/>
    </row>
    <row r="243" spans="2:8" ht="15" x14ac:dyDescent="0.25">
      <c r="B243" s="60"/>
      <c r="C243" s="60"/>
      <c r="D243" s="60"/>
      <c r="E243" s="60"/>
      <c r="F243" s="60"/>
      <c r="G243" s="60"/>
      <c r="H243" s="60"/>
    </row>
    <row r="244" spans="2:8" ht="15" x14ac:dyDescent="0.25">
      <c r="B244" s="60"/>
      <c r="C244" s="60"/>
      <c r="D244" s="60"/>
      <c r="E244" s="60"/>
      <c r="F244" s="60"/>
      <c r="G244" s="60"/>
      <c r="H244" s="60"/>
    </row>
    <row r="245" spans="2:8" ht="15" x14ac:dyDescent="0.25">
      <c r="B245" s="60"/>
      <c r="C245" s="60"/>
      <c r="D245" s="60"/>
      <c r="E245" s="60"/>
      <c r="F245" s="60"/>
      <c r="G245" s="60"/>
      <c r="H245" s="60"/>
    </row>
    <row r="246" spans="2:8" ht="15" x14ac:dyDescent="0.25">
      <c r="B246" s="60"/>
      <c r="C246" s="60"/>
      <c r="D246" s="60"/>
      <c r="E246" s="60"/>
      <c r="F246" s="60"/>
      <c r="G246" s="60"/>
      <c r="H246" s="60"/>
    </row>
    <row r="247" spans="2:8" ht="15" x14ac:dyDescent="0.25">
      <c r="B247" s="60"/>
      <c r="C247" s="60"/>
      <c r="D247" s="60"/>
      <c r="E247" s="60"/>
      <c r="F247" s="60"/>
      <c r="G247" s="60"/>
      <c r="H247" s="60"/>
    </row>
    <row r="248" spans="2:8" ht="15" x14ac:dyDescent="0.25">
      <c r="B248" s="60"/>
      <c r="C248" s="60"/>
      <c r="D248" s="60"/>
      <c r="E248" s="60"/>
      <c r="F248" s="60"/>
      <c r="G248" s="60"/>
      <c r="H248" s="60"/>
    </row>
    <row r="249" spans="2:8" ht="15" x14ac:dyDescent="0.25">
      <c r="B249" s="60"/>
      <c r="C249" s="60"/>
      <c r="D249" s="60"/>
      <c r="E249" s="60"/>
      <c r="F249" s="60"/>
      <c r="G249" s="60"/>
      <c r="H249" s="60"/>
    </row>
    <row r="250" spans="2:8" ht="15" x14ac:dyDescent="0.25">
      <c r="B250" s="60"/>
      <c r="C250" s="60"/>
      <c r="D250" s="60"/>
      <c r="E250" s="60"/>
      <c r="F250" s="60"/>
      <c r="G250" s="60"/>
      <c r="H250" s="60"/>
    </row>
    <row r="251" spans="2:8" ht="15" x14ac:dyDescent="0.25">
      <c r="B251" s="60"/>
      <c r="C251" s="60"/>
      <c r="D251" s="60"/>
      <c r="E251" s="60"/>
      <c r="F251" s="60"/>
      <c r="G251" s="60"/>
      <c r="H251" s="60"/>
    </row>
    <row r="252" spans="2:8" ht="15" x14ac:dyDescent="0.25">
      <c r="B252" s="60"/>
      <c r="C252" s="60"/>
      <c r="D252" s="60"/>
      <c r="E252" s="60"/>
      <c r="F252" s="60"/>
      <c r="G252" s="60"/>
      <c r="H252" s="60"/>
    </row>
    <row r="253" spans="2:8" ht="15" x14ac:dyDescent="0.25">
      <c r="B253" s="60"/>
      <c r="C253" s="60"/>
      <c r="D253" s="60"/>
      <c r="E253" s="60"/>
      <c r="F253" s="60"/>
      <c r="G253" s="60"/>
      <c r="H253" s="60"/>
    </row>
    <row r="254" spans="2:8" ht="15" x14ac:dyDescent="0.25">
      <c r="B254" s="60"/>
      <c r="C254" s="60"/>
      <c r="D254" s="60"/>
      <c r="E254" s="60"/>
      <c r="F254" s="60"/>
      <c r="G254" s="60"/>
      <c r="H254" s="60"/>
    </row>
    <row r="255" spans="2:8" ht="15" x14ac:dyDescent="0.25">
      <c r="B255" s="60"/>
      <c r="C255" s="60"/>
      <c r="D255" s="60"/>
      <c r="E255" s="60"/>
      <c r="F255" s="60"/>
      <c r="G255" s="60"/>
      <c r="H255" s="60"/>
    </row>
    <row r="256" spans="2:8" ht="15" x14ac:dyDescent="0.25">
      <c r="B256" s="60"/>
      <c r="C256" s="60"/>
      <c r="D256" s="60"/>
      <c r="E256" s="60"/>
      <c r="F256" s="60"/>
      <c r="G256" s="60"/>
      <c r="H256" s="60"/>
    </row>
    <row r="257" spans="2:8" ht="15" x14ac:dyDescent="0.25">
      <c r="B257" s="60"/>
      <c r="C257" s="60"/>
      <c r="D257" s="60"/>
      <c r="E257" s="60"/>
      <c r="F257" s="60"/>
      <c r="G257" s="60"/>
      <c r="H257" s="60"/>
    </row>
    <row r="258" spans="2:8" ht="15" x14ac:dyDescent="0.25">
      <c r="B258" s="60"/>
      <c r="C258" s="60"/>
      <c r="D258" s="60"/>
      <c r="E258" s="60"/>
      <c r="F258" s="60"/>
      <c r="G258" s="60"/>
      <c r="H258" s="60"/>
    </row>
    <row r="259" spans="2:8" ht="15" x14ac:dyDescent="0.25">
      <c r="B259" s="60"/>
      <c r="C259" s="60"/>
      <c r="D259" s="60"/>
      <c r="E259" s="60"/>
      <c r="F259" s="60"/>
      <c r="G259" s="60"/>
      <c r="H259" s="60"/>
    </row>
    <row r="260" spans="2:8" ht="15" x14ac:dyDescent="0.25">
      <c r="B260" s="60"/>
      <c r="C260" s="60"/>
      <c r="D260" s="60"/>
      <c r="E260" s="60"/>
      <c r="F260" s="60"/>
      <c r="G260" s="60"/>
      <c r="H260" s="60"/>
    </row>
    <row r="261" spans="2:8" ht="15" x14ac:dyDescent="0.25">
      <c r="B261" s="60"/>
      <c r="C261" s="60"/>
      <c r="D261" s="60"/>
      <c r="E261" s="60"/>
      <c r="F261" s="60"/>
      <c r="G261" s="60"/>
      <c r="H261" s="60"/>
    </row>
    <row r="262" spans="2:8" ht="15" x14ac:dyDescent="0.25">
      <c r="B262" s="60"/>
      <c r="C262" s="60"/>
      <c r="D262" s="60"/>
      <c r="E262" s="60"/>
      <c r="F262" s="60"/>
      <c r="G262" s="60"/>
      <c r="H262" s="60"/>
    </row>
    <row r="263" spans="2:8" ht="15" x14ac:dyDescent="0.25">
      <c r="B263" s="60"/>
      <c r="C263" s="60"/>
      <c r="D263" s="60"/>
      <c r="E263" s="60"/>
      <c r="F263" s="60"/>
      <c r="G263" s="60"/>
      <c r="H263" s="60"/>
    </row>
    <row r="264" spans="2:8" ht="15" x14ac:dyDescent="0.25">
      <c r="B264" s="60"/>
      <c r="C264" s="60"/>
      <c r="D264" s="60"/>
      <c r="E264" s="60"/>
      <c r="F264" s="60"/>
      <c r="G264" s="60"/>
      <c r="H264" s="60"/>
    </row>
    <row r="265" spans="2:8" ht="15" x14ac:dyDescent="0.25">
      <c r="B265" s="60"/>
      <c r="C265" s="60"/>
      <c r="D265" s="60"/>
      <c r="E265" s="60"/>
      <c r="F265" s="60"/>
      <c r="G265" s="60"/>
      <c r="H265" s="60"/>
    </row>
    <row r="266" spans="2:8" ht="15" x14ac:dyDescent="0.25">
      <c r="B266" s="60"/>
      <c r="C266" s="60"/>
      <c r="D266" s="60"/>
      <c r="E266" s="60"/>
      <c r="F266" s="60"/>
      <c r="G266" s="60"/>
      <c r="H266" s="60"/>
    </row>
    <row r="267" spans="2:8" ht="15" x14ac:dyDescent="0.25">
      <c r="B267" s="60"/>
      <c r="C267" s="60"/>
      <c r="D267" s="60"/>
      <c r="E267" s="60"/>
      <c r="F267" s="60"/>
      <c r="G267" s="60"/>
      <c r="H267" s="60"/>
    </row>
    <row r="268" spans="2:8" ht="15" x14ac:dyDescent="0.25">
      <c r="B268" s="60"/>
      <c r="C268" s="60"/>
      <c r="D268" s="60"/>
      <c r="E268" s="60"/>
      <c r="F268" s="60"/>
      <c r="G268" s="60"/>
      <c r="H268" s="60"/>
    </row>
    <row r="269" spans="2:8" ht="15" x14ac:dyDescent="0.25">
      <c r="B269" s="60"/>
      <c r="C269" s="60"/>
      <c r="D269" s="60"/>
      <c r="E269" s="60"/>
      <c r="F269" s="60"/>
      <c r="G269" s="60"/>
      <c r="H269" s="60"/>
    </row>
    <row r="270" spans="2:8" ht="15" x14ac:dyDescent="0.25">
      <c r="B270" s="60"/>
      <c r="C270" s="60"/>
      <c r="D270" s="60"/>
      <c r="E270" s="60"/>
      <c r="F270" s="60"/>
      <c r="G270" s="60"/>
      <c r="H270" s="60"/>
    </row>
    <row r="271" spans="2:8" ht="15" x14ac:dyDescent="0.25">
      <c r="B271" s="60"/>
      <c r="C271" s="60"/>
      <c r="D271" s="60"/>
      <c r="E271" s="60"/>
      <c r="F271" s="60"/>
      <c r="G271" s="60"/>
      <c r="H271" s="60"/>
    </row>
    <row r="272" spans="2:8" ht="15" x14ac:dyDescent="0.25">
      <c r="B272" s="60"/>
      <c r="C272" s="60"/>
      <c r="D272" s="60"/>
      <c r="E272" s="60"/>
      <c r="F272" s="60"/>
      <c r="G272" s="60"/>
      <c r="H272" s="60"/>
    </row>
    <row r="273" spans="2:8" ht="15" x14ac:dyDescent="0.25">
      <c r="B273" s="60"/>
      <c r="C273" s="60"/>
      <c r="D273" s="60"/>
      <c r="E273" s="60"/>
      <c r="F273" s="60"/>
      <c r="G273" s="60"/>
      <c r="H273" s="60"/>
    </row>
    <row r="274" spans="2:8" ht="15" x14ac:dyDescent="0.25">
      <c r="B274" s="60"/>
      <c r="C274" s="60"/>
      <c r="D274" s="60"/>
      <c r="E274" s="60"/>
      <c r="F274" s="60"/>
      <c r="G274" s="60"/>
      <c r="H274" s="60"/>
    </row>
    <row r="275" spans="2:8" ht="15" x14ac:dyDescent="0.25">
      <c r="B275" s="60"/>
      <c r="C275" s="60"/>
      <c r="D275" s="60"/>
      <c r="E275" s="60"/>
      <c r="F275" s="60"/>
      <c r="G275" s="60"/>
      <c r="H275" s="60"/>
    </row>
    <row r="276" spans="2:8" ht="15" x14ac:dyDescent="0.25">
      <c r="B276" s="60"/>
      <c r="C276" s="60"/>
      <c r="D276" s="60"/>
      <c r="E276" s="60"/>
      <c r="F276" s="60"/>
      <c r="G276" s="60"/>
      <c r="H276" s="60"/>
    </row>
    <row r="277" spans="2:8" ht="15" x14ac:dyDescent="0.25">
      <c r="B277" s="60"/>
      <c r="C277" s="60"/>
      <c r="D277" s="60"/>
      <c r="E277" s="60"/>
      <c r="F277" s="60"/>
      <c r="G277" s="60"/>
      <c r="H277" s="60"/>
    </row>
    <row r="278" spans="2:8" ht="15" x14ac:dyDescent="0.25">
      <c r="B278" s="60"/>
      <c r="C278" s="60"/>
      <c r="D278" s="60"/>
      <c r="E278" s="60"/>
      <c r="F278" s="60"/>
      <c r="G278" s="60"/>
      <c r="H278" s="60"/>
    </row>
    <row r="279" spans="2:8" ht="15" x14ac:dyDescent="0.25">
      <c r="B279" s="60"/>
      <c r="C279" s="60"/>
      <c r="D279" s="60"/>
      <c r="E279" s="60"/>
      <c r="F279" s="60"/>
      <c r="G279" s="60"/>
      <c r="H279" s="60"/>
    </row>
    <row r="280" spans="2:8" ht="15" x14ac:dyDescent="0.25">
      <c r="B280" s="60"/>
      <c r="C280" s="60"/>
      <c r="D280" s="60"/>
      <c r="E280" s="60"/>
      <c r="F280" s="60"/>
      <c r="G280" s="60"/>
      <c r="H280" s="60"/>
    </row>
    <row r="281" spans="2:8" ht="15" x14ac:dyDescent="0.25">
      <c r="B281" s="60"/>
      <c r="C281" s="60"/>
      <c r="D281" s="60"/>
      <c r="E281" s="60"/>
      <c r="F281" s="60"/>
      <c r="G281" s="60"/>
      <c r="H281" s="60"/>
    </row>
    <row r="282" spans="2:8" ht="15" x14ac:dyDescent="0.25">
      <c r="B282" s="60"/>
      <c r="C282" s="60"/>
      <c r="D282" s="60"/>
      <c r="E282" s="60"/>
      <c r="F282" s="60"/>
      <c r="G282" s="60"/>
      <c r="H282" s="60"/>
    </row>
    <row r="283" spans="2:8" ht="15" x14ac:dyDescent="0.25">
      <c r="B283" s="60"/>
      <c r="C283" s="60"/>
      <c r="D283" s="60"/>
      <c r="E283" s="60"/>
      <c r="F283" s="60"/>
      <c r="G283" s="60"/>
      <c r="H283" s="60"/>
    </row>
    <row r="284" spans="2:8" ht="15" x14ac:dyDescent="0.25">
      <c r="B284" s="60"/>
      <c r="C284" s="60"/>
      <c r="D284" s="60"/>
      <c r="E284" s="60"/>
      <c r="F284" s="60"/>
      <c r="G284" s="60"/>
      <c r="H284" s="60"/>
    </row>
    <row r="285" spans="2:8" ht="15" x14ac:dyDescent="0.25">
      <c r="B285" s="60"/>
      <c r="C285" s="60"/>
      <c r="D285" s="60"/>
      <c r="E285" s="60"/>
      <c r="F285" s="60"/>
      <c r="G285" s="60"/>
      <c r="H285" s="60"/>
    </row>
    <row r="286" spans="2:8" ht="15" x14ac:dyDescent="0.25">
      <c r="B286" s="60"/>
      <c r="C286" s="60"/>
      <c r="D286" s="60"/>
      <c r="E286" s="60"/>
      <c r="F286" s="60"/>
      <c r="G286" s="60"/>
      <c r="H286" s="60"/>
    </row>
    <row r="287" spans="2:8" ht="15" x14ac:dyDescent="0.25">
      <c r="B287" s="60"/>
      <c r="C287" s="60"/>
      <c r="D287" s="60"/>
      <c r="E287" s="60"/>
      <c r="F287" s="60"/>
      <c r="G287" s="60"/>
      <c r="H287" s="60"/>
    </row>
    <row r="288" spans="2:8" ht="15" x14ac:dyDescent="0.25">
      <c r="B288" s="60"/>
      <c r="C288" s="60"/>
      <c r="D288" s="60"/>
      <c r="E288" s="60"/>
      <c r="F288" s="60"/>
      <c r="G288" s="60"/>
      <c r="H288" s="60"/>
    </row>
    <row r="289" spans="2:8" ht="15" x14ac:dyDescent="0.25">
      <c r="B289" s="60"/>
      <c r="C289" s="60"/>
      <c r="D289" s="60"/>
      <c r="E289" s="60"/>
      <c r="F289" s="60"/>
      <c r="G289" s="60"/>
      <c r="H289" s="60"/>
    </row>
    <row r="290" spans="2:8" ht="15" x14ac:dyDescent="0.25">
      <c r="B290" s="60"/>
      <c r="C290" s="60"/>
      <c r="D290" s="60"/>
      <c r="E290" s="60"/>
      <c r="F290" s="60"/>
      <c r="G290" s="60"/>
      <c r="H290" s="60"/>
    </row>
    <row r="291" spans="2:8" ht="15" x14ac:dyDescent="0.25">
      <c r="B291" s="60"/>
      <c r="C291" s="60"/>
      <c r="D291" s="60"/>
      <c r="E291" s="60"/>
      <c r="F291" s="60"/>
      <c r="G291" s="60"/>
      <c r="H291" s="60"/>
    </row>
    <row r="292" spans="2:8" ht="15" x14ac:dyDescent="0.25">
      <c r="B292" s="60"/>
      <c r="C292" s="60"/>
      <c r="D292" s="60"/>
      <c r="E292" s="60"/>
      <c r="F292" s="60"/>
      <c r="G292" s="60"/>
      <c r="H292" s="60"/>
    </row>
    <row r="293" spans="2:8" ht="15" x14ac:dyDescent="0.25">
      <c r="B293" s="60"/>
      <c r="C293" s="60"/>
      <c r="D293" s="60"/>
      <c r="E293" s="60"/>
      <c r="F293" s="60"/>
      <c r="G293" s="60"/>
      <c r="H293" s="60"/>
    </row>
    <row r="294" spans="2:8" ht="15" x14ac:dyDescent="0.25">
      <c r="B294" s="60"/>
      <c r="C294" s="60"/>
      <c r="D294" s="60"/>
      <c r="E294" s="60"/>
      <c r="F294" s="60"/>
      <c r="G294" s="60"/>
      <c r="H294" s="60"/>
    </row>
    <row r="295" spans="2:8" ht="15" x14ac:dyDescent="0.25">
      <c r="B295" s="60"/>
      <c r="C295" s="60"/>
      <c r="D295" s="60"/>
      <c r="E295" s="60"/>
      <c r="F295" s="60"/>
      <c r="G295" s="60"/>
      <c r="H295" s="60"/>
    </row>
    <row r="296" spans="2:8" ht="15" x14ac:dyDescent="0.25">
      <c r="B296" s="60"/>
      <c r="C296" s="60"/>
      <c r="D296" s="60"/>
      <c r="E296" s="60"/>
      <c r="F296" s="60"/>
      <c r="G296" s="60"/>
      <c r="H296" s="60"/>
    </row>
    <row r="297" spans="2:8" ht="15" x14ac:dyDescent="0.25">
      <c r="B297" s="60"/>
      <c r="C297" s="60"/>
      <c r="D297" s="60"/>
      <c r="E297" s="60"/>
      <c r="F297" s="60"/>
      <c r="G297" s="60"/>
      <c r="H297" s="60"/>
    </row>
    <row r="298" spans="2:8" ht="15" x14ac:dyDescent="0.25">
      <c r="B298" s="60"/>
      <c r="C298" s="60"/>
      <c r="D298" s="60"/>
      <c r="E298" s="60"/>
      <c r="F298" s="60"/>
      <c r="G298" s="60"/>
      <c r="H298" s="60"/>
    </row>
    <row r="299" spans="2:8" ht="15" x14ac:dyDescent="0.25">
      <c r="B299" s="60"/>
      <c r="C299" s="60"/>
      <c r="D299" s="60"/>
      <c r="E299" s="60"/>
      <c r="F299" s="60"/>
      <c r="G299" s="60"/>
      <c r="H299" s="60"/>
    </row>
    <row r="300" spans="2:8" ht="15" x14ac:dyDescent="0.25">
      <c r="B300" s="60"/>
      <c r="C300" s="60"/>
      <c r="D300" s="60"/>
      <c r="E300" s="60"/>
      <c r="F300" s="60"/>
      <c r="G300" s="60"/>
      <c r="H300" s="60"/>
    </row>
    <row r="301" spans="2:8" ht="15" x14ac:dyDescent="0.25">
      <c r="B301" s="60"/>
      <c r="C301" s="60"/>
      <c r="D301" s="60"/>
      <c r="E301" s="60"/>
      <c r="F301" s="60"/>
      <c r="G301" s="60"/>
      <c r="H301" s="60"/>
    </row>
    <row r="302" spans="2:8" ht="15" x14ac:dyDescent="0.25">
      <c r="B302" s="60"/>
      <c r="C302" s="60"/>
      <c r="D302" s="60"/>
      <c r="E302" s="60"/>
      <c r="F302" s="60"/>
      <c r="G302" s="60"/>
      <c r="H302" s="60"/>
    </row>
    <row r="303" spans="2:8" ht="15" x14ac:dyDescent="0.25">
      <c r="B303" s="60"/>
      <c r="C303" s="60"/>
      <c r="D303" s="60"/>
      <c r="E303" s="60"/>
      <c r="F303" s="60"/>
      <c r="G303" s="60"/>
      <c r="H303" s="60"/>
    </row>
    <row r="304" spans="2:8" ht="15" x14ac:dyDescent="0.25">
      <c r="B304" s="60"/>
      <c r="C304" s="60"/>
      <c r="D304" s="60"/>
      <c r="E304" s="60"/>
      <c r="F304" s="60"/>
      <c r="G304" s="60"/>
      <c r="H304" s="60"/>
    </row>
    <row r="305" spans="2:8" ht="15" x14ac:dyDescent="0.25">
      <c r="B305" s="60"/>
      <c r="C305" s="60"/>
      <c r="D305" s="60"/>
      <c r="E305" s="60"/>
      <c r="F305" s="60"/>
      <c r="G305" s="60"/>
      <c r="H305" s="60"/>
    </row>
    <row r="306" spans="2:8" ht="15" x14ac:dyDescent="0.25">
      <c r="B306" s="60"/>
      <c r="C306" s="60"/>
      <c r="D306" s="60"/>
      <c r="E306" s="60"/>
      <c r="F306" s="60"/>
      <c r="G306" s="60"/>
      <c r="H306" s="60"/>
    </row>
    <row r="307" spans="2:8" ht="15" x14ac:dyDescent="0.25">
      <c r="B307" s="60"/>
      <c r="C307" s="60"/>
      <c r="D307" s="60"/>
      <c r="E307" s="60"/>
      <c r="F307" s="60"/>
      <c r="G307" s="60"/>
      <c r="H307" s="60"/>
    </row>
    <row r="308" spans="2:8" ht="15" x14ac:dyDescent="0.25">
      <c r="B308" s="60"/>
      <c r="C308" s="60"/>
      <c r="D308" s="60"/>
      <c r="E308" s="60"/>
      <c r="F308" s="60"/>
      <c r="G308" s="60"/>
      <c r="H308" s="60"/>
    </row>
    <row r="309" spans="2:8" ht="15" x14ac:dyDescent="0.25">
      <c r="B309" s="60"/>
      <c r="C309" s="60"/>
      <c r="D309" s="60"/>
      <c r="E309" s="60"/>
      <c r="F309" s="60"/>
      <c r="G309" s="60"/>
      <c r="H309" s="60"/>
    </row>
    <row r="310" spans="2:8" ht="15" x14ac:dyDescent="0.25">
      <c r="B310" s="60"/>
      <c r="C310" s="60"/>
      <c r="D310" s="60"/>
      <c r="E310" s="60"/>
      <c r="F310" s="60"/>
      <c r="G310" s="60"/>
      <c r="H310" s="60"/>
    </row>
    <row r="311" spans="2:8" ht="15" x14ac:dyDescent="0.25">
      <c r="B311" s="60"/>
      <c r="C311" s="60"/>
      <c r="D311" s="60"/>
      <c r="E311" s="60"/>
      <c r="F311" s="60"/>
      <c r="G311" s="60"/>
      <c r="H311" s="60"/>
    </row>
    <row r="312" spans="2:8" ht="15" x14ac:dyDescent="0.25">
      <c r="B312" s="60"/>
      <c r="C312" s="60"/>
      <c r="D312" s="60"/>
      <c r="E312" s="60"/>
      <c r="F312" s="60"/>
      <c r="G312" s="60"/>
      <c r="H312" s="60"/>
    </row>
    <row r="313" spans="2:8" ht="15" x14ac:dyDescent="0.25">
      <c r="B313" s="60"/>
      <c r="C313" s="60"/>
      <c r="D313" s="60"/>
      <c r="E313" s="60"/>
      <c r="F313" s="60"/>
      <c r="G313" s="60"/>
      <c r="H313" s="60"/>
    </row>
    <row r="314" spans="2:8" ht="15" x14ac:dyDescent="0.25">
      <c r="B314" s="60"/>
      <c r="C314" s="60"/>
      <c r="D314" s="60"/>
      <c r="E314" s="60"/>
      <c r="F314" s="60"/>
      <c r="G314" s="60"/>
      <c r="H314" s="60"/>
    </row>
    <row r="315" spans="2:8" ht="15" x14ac:dyDescent="0.25">
      <c r="B315" s="60"/>
      <c r="C315" s="60"/>
      <c r="D315" s="60"/>
      <c r="E315" s="60"/>
      <c r="F315" s="60"/>
      <c r="G315" s="60"/>
      <c r="H315" s="60"/>
    </row>
    <row r="316" spans="2:8" ht="15" x14ac:dyDescent="0.25">
      <c r="B316" s="60"/>
      <c r="C316" s="60"/>
      <c r="D316" s="60"/>
      <c r="E316" s="60"/>
      <c r="F316" s="60"/>
      <c r="G316" s="60"/>
      <c r="H316" s="60"/>
    </row>
    <row r="317" spans="2:8" ht="15" x14ac:dyDescent="0.25">
      <c r="B317" s="60"/>
      <c r="C317" s="60"/>
      <c r="D317" s="60"/>
      <c r="E317" s="60"/>
      <c r="F317" s="60"/>
      <c r="G317" s="60"/>
      <c r="H317" s="60"/>
    </row>
    <row r="318" spans="2:8" ht="15" x14ac:dyDescent="0.25">
      <c r="B318" s="60"/>
      <c r="C318" s="60"/>
      <c r="D318" s="60"/>
      <c r="E318" s="60"/>
      <c r="F318" s="60"/>
      <c r="G318" s="60"/>
      <c r="H318" s="60"/>
    </row>
    <row r="319" spans="2:8" ht="15" x14ac:dyDescent="0.25">
      <c r="B319" s="60"/>
      <c r="C319" s="60"/>
      <c r="D319" s="60"/>
      <c r="E319" s="60"/>
      <c r="F319" s="60"/>
      <c r="G319" s="60"/>
      <c r="H319" s="60"/>
    </row>
    <row r="320" spans="2:8" ht="15" x14ac:dyDescent="0.25">
      <c r="B320" s="60"/>
      <c r="C320" s="60"/>
      <c r="D320" s="60"/>
      <c r="E320" s="60"/>
      <c r="F320" s="60"/>
      <c r="G320" s="60"/>
      <c r="H320" s="60"/>
    </row>
    <row r="321" spans="2:8" ht="15" x14ac:dyDescent="0.25">
      <c r="B321" s="60"/>
      <c r="C321" s="60"/>
      <c r="D321" s="60"/>
      <c r="E321" s="60"/>
      <c r="F321" s="60"/>
      <c r="G321" s="60"/>
      <c r="H321" s="60"/>
    </row>
    <row r="322" spans="2:8" ht="15" x14ac:dyDescent="0.25">
      <c r="B322" s="60"/>
      <c r="C322" s="60"/>
      <c r="D322" s="60"/>
      <c r="E322" s="60"/>
      <c r="F322" s="60"/>
      <c r="G322" s="60"/>
      <c r="H322" s="60"/>
    </row>
    <row r="323" spans="2:8" ht="15" x14ac:dyDescent="0.25">
      <c r="B323" s="60"/>
      <c r="C323" s="60"/>
      <c r="D323" s="60"/>
      <c r="E323" s="60"/>
      <c r="F323" s="60"/>
      <c r="G323" s="60"/>
      <c r="H323" s="60"/>
    </row>
    <row r="324" spans="2:8" ht="15" x14ac:dyDescent="0.25">
      <c r="B324" s="60"/>
      <c r="C324" s="60"/>
      <c r="D324" s="60"/>
      <c r="E324" s="60"/>
      <c r="F324" s="60"/>
      <c r="G324" s="60"/>
      <c r="H324" s="60"/>
    </row>
    <row r="325" spans="2:8" ht="15" x14ac:dyDescent="0.25">
      <c r="B325" s="60"/>
      <c r="C325" s="60"/>
      <c r="D325" s="60"/>
      <c r="E325" s="60"/>
      <c r="F325" s="60"/>
      <c r="G325" s="60"/>
      <c r="H325" s="60"/>
    </row>
    <row r="326" spans="2:8" ht="15" x14ac:dyDescent="0.25">
      <c r="B326" s="60"/>
      <c r="C326" s="60"/>
      <c r="D326" s="60"/>
      <c r="E326" s="60"/>
      <c r="F326" s="60"/>
      <c r="G326" s="60"/>
      <c r="H326" s="60"/>
    </row>
    <row r="327" spans="2:8" ht="15" x14ac:dyDescent="0.25">
      <c r="B327" s="60"/>
      <c r="C327" s="60"/>
      <c r="D327" s="60"/>
      <c r="E327" s="60"/>
      <c r="F327" s="60"/>
      <c r="G327" s="60"/>
      <c r="H327" s="60"/>
    </row>
    <row r="328" spans="2:8" ht="15" x14ac:dyDescent="0.25">
      <c r="B328" s="60"/>
      <c r="C328" s="60"/>
      <c r="D328" s="60"/>
      <c r="E328" s="60"/>
      <c r="F328" s="60"/>
      <c r="G328" s="60"/>
      <c r="H328" s="60"/>
    </row>
    <row r="329" spans="2:8" ht="15" x14ac:dyDescent="0.25">
      <c r="B329" s="60"/>
      <c r="C329" s="60"/>
      <c r="D329" s="60"/>
      <c r="E329" s="60"/>
      <c r="F329" s="60"/>
      <c r="G329" s="60"/>
      <c r="H329" s="60"/>
    </row>
    <row r="330" spans="2:8" ht="15" x14ac:dyDescent="0.25">
      <c r="B330" s="60"/>
      <c r="C330" s="60"/>
      <c r="D330" s="60"/>
      <c r="E330" s="60"/>
      <c r="F330" s="60"/>
      <c r="G330" s="60"/>
      <c r="H330" s="60"/>
    </row>
    <row r="331" spans="2:8" ht="15" x14ac:dyDescent="0.25">
      <c r="B331" s="60"/>
      <c r="C331" s="60"/>
      <c r="D331" s="60"/>
      <c r="E331" s="60"/>
      <c r="F331" s="60"/>
      <c r="G331" s="60"/>
      <c r="H331" s="60"/>
    </row>
    <row r="332" spans="2:8" ht="15" x14ac:dyDescent="0.25">
      <c r="B332" s="60"/>
      <c r="C332" s="60"/>
      <c r="D332" s="60"/>
      <c r="E332" s="60"/>
      <c r="F332" s="60"/>
      <c r="G332" s="60"/>
      <c r="H332" s="60"/>
    </row>
    <row r="333" spans="2:8" ht="15" x14ac:dyDescent="0.25">
      <c r="B333" s="60"/>
      <c r="C333" s="60"/>
      <c r="D333" s="60"/>
      <c r="E333" s="60"/>
      <c r="F333" s="60"/>
      <c r="G333" s="60"/>
      <c r="H333" s="60"/>
    </row>
    <row r="334" spans="2:8" ht="15" x14ac:dyDescent="0.25">
      <c r="B334" s="60"/>
      <c r="C334" s="60"/>
      <c r="D334" s="60"/>
      <c r="E334" s="60"/>
      <c r="F334" s="60"/>
      <c r="G334" s="60"/>
      <c r="H334" s="60"/>
    </row>
    <row r="335" spans="2:8" ht="15" x14ac:dyDescent="0.25">
      <c r="B335" s="60"/>
      <c r="C335" s="60"/>
      <c r="D335" s="60"/>
      <c r="E335" s="60"/>
      <c r="F335" s="60"/>
      <c r="G335" s="60"/>
      <c r="H335" s="60"/>
    </row>
    <row r="336" spans="2:8" ht="15" x14ac:dyDescent="0.25">
      <c r="B336" s="60"/>
      <c r="C336" s="60"/>
      <c r="D336" s="60"/>
      <c r="E336" s="60"/>
      <c r="F336" s="60"/>
      <c r="G336" s="60"/>
      <c r="H336" s="60"/>
    </row>
    <row r="337" spans="2:8" ht="15" x14ac:dyDescent="0.25">
      <c r="B337" s="60"/>
      <c r="C337" s="60"/>
      <c r="D337" s="60"/>
      <c r="E337" s="60"/>
      <c r="F337" s="60"/>
      <c r="G337" s="60"/>
      <c r="H337" s="60"/>
    </row>
    <row r="338" spans="2:8" ht="15" x14ac:dyDescent="0.25">
      <c r="B338" s="60"/>
      <c r="C338" s="60"/>
      <c r="D338" s="60"/>
      <c r="E338" s="60"/>
      <c r="F338" s="60"/>
      <c r="G338" s="60"/>
      <c r="H338" s="60"/>
    </row>
    <row r="339" spans="2:8" ht="15" x14ac:dyDescent="0.25">
      <c r="B339" s="60"/>
      <c r="C339" s="60"/>
      <c r="D339" s="60"/>
      <c r="E339" s="60"/>
      <c r="F339" s="60"/>
      <c r="G339" s="60"/>
      <c r="H339" s="60"/>
    </row>
    <row r="340" spans="2:8" ht="15" x14ac:dyDescent="0.25">
      <c r="B340" s="60"/>
      <c r="C340" s="60"/>
      <c r="D340" s="60"/>
      <c r="E340" s="60"/>
      <c r="F340" s="60"/>
      <c r="G340" s="60"/>
      <c r="H340" s="60"/>
    </row>
    <row r="341" spans="2:8" ht="15" x14ac:dyDescent="0.25">
      <c r="B341" s="60"/>
      <c r="C341" s="60"/>
      <c r="D341" s="60"/>
      <c r="E341" s="60"/>
      <c r="F341" s="60"/>
      <c r="G341" s="60"/>
      <c r="H341" s="60"/>
    </row>
    <row r="342" spans="2:8" ht="15" x14ac:dyDescent="0.25">
      <c r="B342" s="60"/>
      <c r="C342" s="60"/>
      <c r="D342" s="60"/>
      <c r="E342" s="60"/>
      <c r="F342" s="60"/>
      <c r="G342" s="60"/>
      <c r="H342" s="60"/>
    </row>
    <row r="343" spans="2:8" ht="15" x14ac:dyDescent="0.25">
      <c r="B343" s="60"/>
      <c r="C343" s="60"/>
      <c r="D343" s="60"/>
      <c r="E343" s="60"/>
      <c r="F343" s="60"/>
      <c r="G343" s="60"/>
      <c r="H343" s="60"/>
    </row>
    <row r="344" spans="2:8" ht="15" x14ac:dyDescent="0.25">
      <c r="B344" s="60"/>
      <c r="C344" s="60"/>
      <c r="D344" s="60"/>
      <c r="E344" s="60"/>
      <c r="F344" s="60"/>
      <c r="G344" s="60"/>
      <c r="H344" s="60"/>
    </row>
    <row r="345" spans="2:8" ht="15" x14ac:dyDescent="0.25">
      <c r="B345" s="60"/>
      <c r="C345" s="60"/>
      <c r="D345" s="60"/>
      <c r="E345" s="60"/>
      <c r="F345" s="60"/>
      <c r="G345" s="60"/>
      <c r="H345" s="60"/>
    </row>
    <row r="346" spans="2:8" ht="15" x14ac:dyDescent="0.25">
      <c r="B346" s="60"/>
      <c r="C346" s="60"/>
      <c r="D346" s="60"/>
      <c r="E346" s="60"/>
      <c r="F346" s="60"/>
      <c r="G346" s="60"/>
      <c r="H346" s="60"/>
    </row>
    <row r="347" spans="2:8" ht="15" x14ac:dyDescent="0.25">
      <c r="B347" s="60"/>
      <c r="C347" s="60"/>
      <c r="D347" s="60"/>
      <c r="E347" s="60"/>
      <c r="F347" s="60"/>
      <c r="G347" s="60"/>
      <c r="H347" s="60"/>
    </row>
    <row r="348" spans="2:8" ht="15" x14ac:dyDescent="0.25">
      <c r="B348" s="60"/>
      <c r="C348" s="60"/>
      <c r="D348" s="60"/>
      <c r="E348" s="60"/>
      <c r="F348" s="60"/>
      <c r="G348" s="60"/>
      <c r="H348" s="60"/>
    </row>
    <row r="349" spans="2:8" ht="15" x14ac:dyDescent="0.25">
      <c r="B349" s="60"/>
      <c r="C349" s="60"/>
      <c r="D349" s="60"/>
      <c r="E349" s="60"/>
      <c r="F349" s="60"/>
      <c r="G349" s="60"/>
      <c r="H349" s="60"/>
    </row>
    <row r="350" spans="2:8" ht="15" x14ac:dyDescent="0.25">
      <c r="B350" s="60"/>
      <c r="C350" s="60"/>
      <c r="D350" s="60"/>
      <c r="E350" s="60"/>
      <c r="F350" s="60"/>
      <c r="G350" s="60"/>
      <c r="H350" s="60"/>
    </row>
    <row r="351" spans="2:8" ht="15" x14ac:dyDescent="0.25">
      <c r="B351" s="60"/>
      <c r="C351" s="60"/>
      <c r="D351" s="60"/>
      <c r="E351" s="60"/>
      <c r="F351" s="60"/>
      <c r="G351" s="60"/>
      <c r="H351" s="60"/>
    </row>
    <row r="352" spans="2:8" ht="15" x14ac:dyDescent="0.25">
      <c r="B352" s="60"/>
      <c r="C352" s="60"/>
      <c r="D352" s="60"/>
      <c r="E352" s="60"/>
      <c r="F352" s="60"/>
      <c r="G352" s="60"/>
      <c r="H352" s="60"/>
    </row>
    <row r="353" spans="2:8" ht="15" x14ac:dyDescent="0.25">
      <c r="B353" s="60"/>
      <c r="C353" s="60"/>
      <c r="D353" s="60"/>
      <c r="E353" s="60"/>
      <c r="F353" s="60"/>
      <c r="G353" s="60"/>
      <c r="H353" s="60"/>
    </row>
    <row r="354" spans="2:8" ht="15" x14ac:dyDescent="0.25">
      <c r="B354" s="60"/>
      <c r="C354" s="60"/>
      <c r="D354" s="60"/>
      <c r="E354" s="60"/>
      <c r="F354" s="60"/>
      <c r="G354" s="60"/>
      <c r="H354" s="60"/>
    </row>
    <row r="355" spans="2:8" ht="15" x14ac:dyDescent="0.25">
      <c r="B355" s="60"/>
      <c r="C355" s="60"/>
      <c r="D355" s="60"/>
      <c r="E355" s="60"/>
      <c r="F355" s="60"/>
      <c r="G355" s="60"/>
      <c r="H355" s="60"/>
    </row>
    <row r="356" spans="2:8" ht="15" x14ac:dyDescent="0.25">
      <c r="B356" s="60"/>
      <c r="C356" s="60"/>
      <c r="D356" s="60"/>
      <c r="E356" s="60"/>
      <c r="F356" s="60"/>
      <c r="G356" s="60"/>
      <c r="H356" s="60"/>
    </row>
    <row r="357" spans="2:8" ht="15" x14ac:dyDescent="0.25">
      <c r="B357" s="60"/>
      <c r="C357" s="60"/>
      <c r="D357" s="60"/>
      <c r="E357" s="60"/>
      <c r="F357" s="60"/>
      <c r="G357" s="60"/>
      <c r="H357" s="60"/>
    </row>
    <row r="358" spans="2:8" ht="15" x14ac:dyDescent="0.25">
      <c r="B358" s="60"/>
      <c r="C358" s="60"/>
      <c r="D358" s="60"/>
      <c r="E358" s="60"/>
      <c r="F358" s="60"/>
      <c r="G358" s="60"/>
      <c r="H358" s="60"/>
    </row>
    <row r="359" spans="2:8" ht="15" x14ac:dyDescent="0.25">
      <c r="B359" s="60"/>
      <c r="C359" s="60"/>
      <c r="D359" s="60"/>
      <c r="E359" s="60"/>
      <c r="F359" s="60"/>
      <c r="G359" s="60"/>
      <c r="H359" s="60"/>
    </row>
    <row r="360" spans="2:8" ht="15" x14ac:dyDescent="0.25">
      <c r="B360" s="60"/>
      <c r="C360" s="60"/>
      <c r="D360" s="60"/>
      <c r="E360" s="60"/>
      <c r="F360" s="60"/>
      <c r="G360" s="60"/>
      <c r="H360" s="60"/>
    </row>
    <row r="361" spans="2:8" ht="15" x14ac:dyDescent="0.25">
      <c r="B361" s="60"/>
      <c r="C361" s="60"/>
      <c r="D361" s="60"/>
      <c r="E361" s="60"/>
      <c r="F361" s="60"/>
      <c r="G361" s="60"/>
      <c r="H361" s="60"/>
    </row>
    <row r="362" spans="2:8" ht="15" x14ac:dyDescent="0.25">
      <c r="B362" s="60"/>
      <c r="C362" s="60"/>
      <c r="D362" s="60"/>
      <c r="E362" s="60"/>
      <c r="F362" s="60"/>
      <c r="G362" s="60"/>
      <c r="H362" s="60"/>
    </row>
    <row r="363" spans="2:8" ht="15" x14ac:dyDescent="0.25">
      <c r="B363" s="60"/>
      <c r="C363" s="60"/>
      <c r="D363" s="60"/>
      <c r="E363" s="60"/>
      <c r="F363" s="60"/>
      <c r="G363" s="60"/>
      <c r="H363" s="60"/>
    </row>
    <row r="364" spans="2:8" ht="15" x14ac:dyDescent="0.25">
      <c r="B364" s="60"/>
      <c r="C364" s="60"/>
      <c r="D364" s="60"/>
      <c r="E364" s="60"/>
      <c r="F364" s="60"/>
      <c r="G364" s="60"/>
      <c r="H364" s="60"/>
    </row>
    <row r="365" spans="2:8" ht="15" x14ac:dyDescent="0.25">
      <c r="B365" s="60"/>
      <c r="C365" s="60"/>
      <c r="D365" s="60"/>
      <c r="E365" s="60"/>
      <c r="F365" s="60"/>
      <c r="G365" s="60"/>
      <c r="H365" s="60"/>
    </row>
    <row r="366" spans="2:8" ht="15" x14ac:dyDescent="0.25">
      <c r="B366" s="60"/>
      <c r="C366" s="60"/>
      <c r="D366" s="60"/>
      <c r="E366" s="60"/>
      <c r="F366" s="60"/>
      <c r="G366" s="60"/>
      <c r="H366" s="60"/>
    </row>
    <row r="367" spans="2:8" ht="15" x14ac:dyDescent="0.25">
      <c r="B367" s="60"/>
      <c r="C367" s="60"/>
      <c r="D367" s="60"/>
      <c r="E367" s="60"/>
      <c r="F367" s="60"/>
      <c r="G367" s="60"/>
      <c r="H367" s="60"/>
    </row>
    <row r="368" spans="2:8" ht="15" x14ac:dyDescent="0.25">
      <c r="B368" s="60"/>
      <c r="C368" s="60"/>
      <c r="D368" s="60"/>
      <c r="E368" s="60"/>
      <c r="F368" s="60"/>
      <c r="G368" s="60"/>
      <c r="H368" s="60"/>
    </row>
    <row r="369" spans="2:8" ht="15" x14ac:dyDescent="0.25">
      <c r="B369" s="60"/>
      <c r="C369" s="60"/>
      <c r="D369" s="60"/>
      <c r="E369" s="60"/>
      <c r="F369" s="60"/>
      <c r="G369" s="60"/>
      <c r="H369" s="60"/>
    </row>
    <row r="370" spans="2:8" ht="15" x14ac:dyDescent="0.25">
      <c r="B370" s="60"/>
      <c r="C370" s="60"/>
      <c r="D370" s="60"/>
      <c r="E370" s="60"/>
      <c r="F370" s="60"/>
      <c r="G370" s="60"/>
      <c r="H370" s="60"/>
    </row>
    <row r="371" spans="2:8" ht="15" x14ac:dyDescent="0.25">
      <c r="B371" s="60"/>
      <c r="C371" s="60"/>
      <c r="D371" s="60"/>
      <c r="E371" s="60"/>
      <c r="F371" s="60"/>
      <c r="G371" s="60"/>
      <c r="H371" s="60"/>
    </row>
    <row r="372" spans="2:8" ht="15" x14ac:dyDescent="0.25">
      <c r="B372" s="60"/>
      <c r="C372" s="60"/>
      <c r="D372" s="60"/>
      <c r="E372" s="60"/>
      <c r="F372" s="60"/>
      <c r="G372" s="60"/>
      <c r="H372" s="60"/>
    </row>
    <row r="373" spans="2:8" ht="15" x14ac:dyDescent="0.25">
      <c r="B373" s="60"/>
      <c r="C373" s="60"/>
      <c r="D373" s="60"/>
      <c r="E373" s="60"/>
      <c r="F373" s="60"/>
      <c r="G373" s="60"/>
      <c r="H373" s="60"/>
    </row>
    <row r="374" spans="2:8" ht="15" x14ac:dyDescent="0.25">
      <c r="B374" s="60"/>
      <c r="C374" s="60"/>
      <c r="D374" s="60"/>
      <c r="E374" s="60"/>
      <c r="F374" s="60"/>
      <c r="G374" s="60"/>
      <c r="H374" s="60"/>
    </row>
    <row r="375" spans="2:8" ht="15" x14ac:dyDescent="0.25">
      <c r="B375" s="60"/>
      <c r="C375" s="60"/>
      <c r="D375" s="60"/>
      <c r="E375" s="60"/>
      <c r="F375" s="60"/>
      <c r="G375" s="60"/>
      <c r="H375" s="60"/>
    </row>
    <row r="376" spans="2:8" ht="15" x14ac:dyDescent="0.25">
      <c r="B376" s="60"/>
      <c r="C376" s="60"/>
      <c r="D376" s="60"/>
      <c r="E376" s="60"/>
      <c r="F376" s="60"/>
      <c r="G376" s="60"/>
      <c r="H376" s="60"/>
    </row>
    <row r="377" spans="2:8" ht="15" x14ac:dyDescent="0.25">
      <c r="B377" s="60"/>
      <c r="C377" s="60"/>
      <c r="D377" s="60"/>
      <c r="E377" s="60"/>
      <c r="F377" s="60"/>
      <c r="G377" s="60"/>
      <c r="H377" s="60"/>
    </row>
    <row r="378" spans="2:8" ht="15" x14ac:dyDescent="0.25">
      <c r="B378" s="60"/>
      <c r="C378" s="60"/>
      <c r="D378" s="60"/>
      <c r="E378" s="60"/>
      <c r="F378" s="60"/>
      <c r="G378" s="60"/>
      <c r="H378" s="60"/>
    </row>
    <row r="379" spans="2:8" ht="15" x14ac:dyDescent="0.25">
      <c r="B379" s="60"/>
      <c r="C379" s="60"/>
      <c r="D379" s="60"/>
      <c r="E379" s="60"/>
      <c r="F379" s="60"/>
      <c r="G379" s="60"/>
      <c r="H379" s="60"/>
    </row>
    <row r="380" spans="2:8" ht="15" x14ac:dyDescent="0.25">
      <c r="B380" s="60"/>
      <c r="C380" s="60"/>
      <c r="D380" s="60"/>
      <c r="E380" s="60"/>
      <c r="F380" s="60"/>
      <c r="G380" s="60"/>
      <c r="H380" s="60"/>
    </row>
    <row r="381" spans="2:8" ht="15" x14ac:dyDescent="0.25">
      <c r="B381" s="60"/>
      <c r="C381" s="60"/>
      <c r="D381" s="60"/>
      <c r="E381" s="60"/>
      <c r="F381" s="60"/>
      <c r="G381" s="60"/>
      <c r="H381" s="60"/>
    </row>
    <row r="382" spans="2:8" ht="15" x14ac:dyDescent="0.25">
      <c r="B382" s="60"/>
      <c r="C382" s="60"/>
      <c r="D382" s="60"/>
      <c r="E382" s="60"/>
      <c r="F382" s="60"/>
      <c r="G382" s="60"/>
      <c r="H382" s="60"/>
    </row>
    <row r="383" spans="2:8" ht="15" x14ac:dyDescent="0.25">
      <c r="B383" s="60"/>
      <c r="C383" s="60"/>
      <c r="D383" s="60"/>
      <c r="E383" s="60"/>
      <c r="F383" s="60"/>
      <c r="G383" s="60"/>
      <c r="H383" s="60"/>
    </row>
    <row r="384" spans="2:8" ht="15" x14ac:dyDescent="0.25">
      <c r="B384" s="60"/>
      <c r="C384" s="60"/>
      <c r="D384" s="60"/>
      <c r="E384" s="60"/>
      <c r="F384" s="60"/>
      <c r="G384" s="60"/>
      <c r="H384" s="60"/>
    </row>
    <row r="385" spans="2:8" ht="15" x14ac:dyDescent="0.25">
      <c r="B385" s="60"/>
      <c r="C385" s="60"/>
      <c r="D385" s="60"/>
      <c r="E385" s="60"/>
      <c r="F385" s="60"/>
      <c r="G385" s="60"/>
      <c r="H385" s="60"/>
    </row>
    <row r="386" spans="2:8" ht="15" x14ac:dyDescent="0.25">
      <c r="B386" s="60"/>
      <c r="C386" s="60"/>
      <c r="D386" s="60"/>
      <c r="E386" s="60"/>
      <c r="F386" s="60"/>
      <c r="G386" s="60"/>
      <c r="H386" s="60"/>
    </row>
    <row r="387" spans="2:8" ht="15" x14ac:dyDescent="0.25">
      <c r="B387" s="60"/>
      <c r="C387" s="60"/>
      <c r="D387" s="60"/>
      <c r="E387" s="60"/>
      <c r="F387" s="60"/>
      <c r="G387" s="60"/>
      <c r="H387" s="60"/>
    </row>
    <row r="388" spans="2:8" ht="15" x14ac:dyDescent="0.25">
      <c r="B388" s="60"/>
      <c r="C388" s="60"/>
      <c r="D388" s="60"/>
      <c r="E388" s="60"/>
      <c r="F388" s="60"/>
      <c r="G388" s="60"/>
      <c r="H388" s="60"/>
    </row>
    <row r="389" spans="2:8" ht="15" x14ac:dyDescent="0.25">
      <c r="B389" s="60"/>
      <c r="C389" s="60"/>
      <c r="D389" s="60"/>
      <c r="E389" s="60"/>
      <c r="F389" s="60"/>
      <c r="G389" s="60"/>
      <c r="H389" s="60"/>
    </row>
    <row r="390" spans="2:8" ht="15" x14ac:dyDescent="0.25">
      <c r="B390" s="60"/>
      <c r="C390" s="60"/>
      <c r="D390" s="60"/>
      <c r="E390" s="60"/>
      <c r="F390" s="60"/>
      <c r="G390" s="60"/>
      <c r="H390" s="60"/>
    </row>
    <row r="391" spans="2:8" ht="15" x14ac:dyDescent="0.25">
      <c r="B391" s="60"/>
      <c r="C391" s="60"/>
      <c r="D391" s="60"/>
      <c r="E391" s="60"/>
      <c r="F391" s="60"/>
      <c r="G391" s="60"/>
      <c r="H391" s="60"/>
    </row>
    <row r="392" spans="2:8" ht="15" x14ac:dyDescent="0.25">
      <c r="B392" s="60"/>
      <c r="C392" s="60"/>
      <c r="D392" s="60"/>
      <c r="E392" s="60"/>
      <c r="F392" s="60"/>
      <c r="G392" s="60"/>
      <c r="H392" s="60"/>
    </row>
    <row r="393" spans="2:8" ht="15" x14ac:dyDescent="0.25">
      <c r="B393" s="60"/>
      <c r="C393" s="60"/>
      <c r="D393" s="60"/>
      <c r="E393" s="60"/>
      <c r="F393" s="60"/>
      <c r="G393" s="60"/>
      <c r="H393" s="60"/>
    </row>
    <row r="394" spans="2:8" ht="15" x14ac:dyDescent="0.25">
      <c r="B394" s="60"/>
      <c r="C394" s="60"/>
      <c r="D394" s="60"/>
      <c r="E394" s="60"/>
      <c r="F394" s="60"/>
      <c r="G394" s="60"/>
      <c r="H394" s="60"/>
    </row>
    <row r="395" spans="2:8" ht="15" x14ac:dyDescent="0.25">
      <c r="B395" s="60"/>
      <c r="C395" s="60"/>
      <c r="D395" s="60"/>
      <c r="E395" s="60"/>
      <c r="F395" s="60"/>
      <c r="G395" s="60"/>
      <c r="H395" s="60"/>
    </row>
    <row r="396" spans="2:8" ht="15" x14ac:dyDescent="0.25">
      <c r="B396" s="60"/>
      <c r="C396" s="60"/>
      <c r="D396" s="60"/>
      <c r="E396" s="60"/>
      <c r="F396" s="60"/>
      <c r="G396" s="60"/>
      <c r="H396" s="60"/>
    </row>
    <row r="397" spans="2:8" ht="15" x14ac:dyDescent="0.25">
      <c r="B397" s="60"/>
      <c r="C397" s="60"/>
      <c r="D397" s="60"/>
      <c r="E397" s="60"/>
      <c r="F397" s="60"/>
      <c r="G397" s="60"/>
      <c r="H397" s="60"/>
    </row>
    <row r="398" spans="2:8" ht="15" x14ac:dyDescent="0.25">
      <c r="B398" s="60"/>
      <c r="C398" s="60"/>
      <c r="D398" s="60"/>
      <c r="E398" s="60"/>
      <c r="F398" s="60"/>
      <c r="G398" s="60"/>
      <c r="H398" s="60"/>
    </row>
    <row r="399" spans="2:8" ht="15" x14ac:dyDescent="0.25">
      <c r="B399" s="60"/>
      <c r="C399" s="60"/>
      <c r="D399" s="60"/>
      <c r="E399" s="60"/>
      <c r="F399" s="60"/>
      <c r="G399" s="60"/>
      <c r="H399" s="60"/>
    </row>
    <row r="400" spans="2:8" ht="15" x14ac:dyDescent="0.25">
      <c r="B400" s="60"/>
      <c r="C400" s="60"/>
      <c r="D400" s="60"/>
      <c r="E400" s="60"/>
      <c r="F400" s="60"/>
      <c r="G400" s="60"/>
      <c r="H400" s="60"/>
    </row>
    <row r="401" spans="2:8" ht="15" x14ac:dyDescent="0.25">
      <c r="B401" s="60"/>
      <c r="C401" s="60"/>
      <c r="D401" s="60"/>
      <c r="E401" s="60"/>
      <c r="F401" s="60"/>
      <c r="G401" s="60"/>
      <c r="H401" s="60"/>
    </row>
    <row r="402" spans="2:8" ht="15" x14ac:dyDescent="0.25">
      <c r="B402" s="60"/>
      <c r="C402" s="60"/>
      <c r="D402" s="60"/>
      <c r="E402" s="60"/>
      <c r="F402" s="60"/>
      <c r="G402" s="60"/>
      <c r="H402" s="60"/>
    </row>
    <row r="403" spans="2:8" ht="15" x14ac:dyDescent="0.25">
      <c r="B403" s="60"/>
      <c r="C403" s="60"/>
      <c r="D403" s="60"/>
      <c r="E403" s="60"/>
      <c r="F403" s="60"/>
      <c r="G403" s="60"/>
      <c r="H403" s="60"/>
    </row>
    <row r="404" spans="2:8" ht="15" x14ac:dyDescent="0.25">
      <c r="B404" s="60"/>
      <c r="C404" s="60"/>
      <c r="D404" s="60"/>
      <c r="E404" s="60"/>
      <c r="F404" s="60"/>
      <c r="G404" s="60"/>
      <c r="H404" s="60"/>
    </row>
    <row r="405" spans="2:8" ht="15" x14ac:dyDescent="0.25">
      <c r="B405" s="60"/>
      <c r="C405" s="60"/>
      <c r="D405" s="60"/>
      <c r="E405" s="60"/>
      <c r="F405" s="60"/>
      <c r="G405" s="60"/>
      <c r="H405" s="60"/>
    </row>
    <row r="406" spans="2:8" ht="15" x14ac:dyDescent="0.25">
      <c r="B406" s="60"/>
      <c r="C406" s="60"/>
      <c r="D406" s="60"/>
      <c r="E406" s="60"/>
      <c r="F406" s="60"/>
      <c r="G406" s="60"/>
      <c r="H406" s="60"/>
    </row>
    <row r="407" spans="2:8" ht="15" x14ac:dyDescent="0.25">
      <c r="B407" s="60"/>
      <c r="C407" s="60"/>
      <c r="D407" s="60"/>
      <c r="E407" s="60"/>
      <c r="F407" s="60"/>
      <c r="G407" s="60"/>
      <c r="H407" s="60"/>
    </row>
    <row r="408" spans="2:8" ht="15" x14ac:dyDescent="0.25">
      <c r="B408" s="60"/>
      <c r="C408" s="60"/>
      <c r="D408" s="60"/>
      <c r="E408" s="60"/>
      <c r="F408" s="60"/>
      <c r="G408" s="60"/>
      <c r="H408" s="60"/>
    </row>
    <row r="409" spans="2:8" ht="15" x14ac:dyDescent="0.25">
      <c r="B409" s="60"/>
      <c r="C409" s="60"/>
      <c r="D409" s="60"/>
      <c r="E409" s="60"/>
      <c r="F409" s="60"/>
      <c r="G409" s="60"/>
      <c r="H409" s="60"/>
    </row>
    <row r="410" spans="2:8" ht="15" x14ac:dyDescent="0.25">
      <c r="B410" s="60"/>
      <c r="C410" s="60"/>
      <c r="D410" s="60"/>
      <c r="E410" s="60"/>
      <c r="F410" s="60"/>
      <c r="G410" s="60"/>
      <c r="H410" s="60"/>
    </row>
    <row r="411" spans="2:8" ht="15" x14ac:dyDescent="0.25">
      <c r="B411" s="60"/>
      <c r="C411" s="60"/>
      <c r="D411" s="60"/>
      <c r="E411" s="60"/>
      <c r="F411" s="60"/>
      <c r="G411" s="60"/>
      <c r="H411" s="60"/>
    </row>
    <row r="412" spans="2:8" ht="15" x14ac:dyDescent="0.25">
      <c r="B412" s="60"/>
      <c r="C412" s="60"/>
      <c r="D412" s="60"/>
      <c r="E412" s="60"/>
      <c r="F412" s="60"/>
      <c r="G412" s="60"/>
      <c r="H412" s="60"/>
    </row>
    <row r="413" spans="2:8" ht="15" x14ac:dyDescent="0.25">
      <c r="B413" s="60"/>
      <c r="C413" s="60"/>
      <c r="D413" s="60"/>
      <c r="E413" s="60"/>
      <c r="F413" s="60"/>
      <c r="G413" s="60"/>
      <c r="H413" s="60"/>
    </row>
    <row r="414" spans="2:8" ht="15" x14ac:dyDescent="0.25">
      <c r="B414" s="60"/>
      <c r="C414" s="60"/>
      <c r="D414" s="60"/>
      <c r="E414" s="60"/>
      <c r="F414" s="60"/>
      <c r="G414" s="60"/>
      <c r="H414" s="60"/>
    </row>
    <row r="415" spans="2:8" ht="15" x14ac:dyDescent="0.25">
      <c r="B415" s="60"/>
      <c r="C415" s="60"/>
      <c r="D415" s="60"/>
      <c r="E415" s="60"/>
      <c r="F415" s="60"/>
      <c r="G415" s="60"/>
      <c r="H415" s="60"/>
    </row>
    <row r="416" spans="2:8" ht="15" x14ac:dyDescent="0.25">
      <c r="B416" s="60"/>
      <c r="C416" s="60"/>
      <c r="D416" s="60"/>
      <c r="E416" s="60"/>
      <c r="F416" s="60"/>
      <c r="G416" s="60"/>
      <c r="H416" s="60"/>
    </row>
    <row r="417" spans="2:8" ht="15" x14ac:dyDescent="0.25">
      <c r="B417" s="60"/>
      <c r="C417" s="60"/>
      <c r="D417" s="60"/>
      <c r="E417" s="60"/>
      <c r="F417" s="60"/>
      <c r="G417" s="60"/>
      <c r="H417" s="60"/>
    </row>
    <row r="418" spans="2:8" ht="15" x14ac:dyDescent="0.25">
      <c r="B418" s="60"/>
      <c r="C418" s="60"/>
      <c r="D418" s="60"/>
      <c r="E418" s="60"/>
      <c r="F418" s="60"/>
      <c r="G418" s="60"/>
      <c r="H418" s="60"/>
    </row>
    <row r="419" spans="2:8" ht="15" x14ac:dyDescent="0.25">
      <c r="B419" s="60"/>
      <c r="C419" s="60"/>
      <c r="D419" s="60"/>
      <c r="E419" s="60"/>
      <c r="F419" s="60"/>
      <c r="G419" s="60"/>
      <c r="H419" s="60"/>
    </row>
    <row r="420" spans="2:8" ht="15" x14ac:dyDescent="0.25">
      <c r="B420" s="60"/>
      <c r="C420" s="60"/>
      <c r="D420" s="60"/>
      <c r="E420" s="60"/>
      <c r="F420" s="60"/>
      <c r="G420" s="60"/>
      <c r="H420" s="60"/>
    </row>
    <row r="421" spans="2:8" ht="15" x14ac:dyDescent="0.25">
      <c r="B421" s="60"/>
      <c r="C421" s="60"/>
      <c r="D421" s="60"/>
      <c r="E421" s="60"/>
      <c r="F421" s="60"/>
      <c r="G421" s="60"/>
      <c r="H421" s="60"/>
    </row>
    <row r="422" spans="2:8" ht="15" x14ac:dyDescent="0.25">
      <c r="B422" s="60"/>
      <c r="C422" s="60"/>
      <c r="D422" s="60"/>
      <c r="E422" s="60"/>
      <c r="F422" s="60"/>
      <c r="G422" s="60"/>
      <c r="H422" s="60"/>
    </row>
    <row r="423" spans="2:8" ht="15" x14ac:dyDescent="0.25">
      <c r="B423" s="60"/>
      <c r="C423" s="60"/>
      <c r="D423" s="60"/>
      <c r="E423" s="60"/>
      <c r="F423" s="60"/>
      <c r="G423" s="60"/>
      <c r="H423" s="60"/>
    </row>
    <row r="424" spans="2:8" ht="15" x14ac:dyDescent="0.25">
      <c r="B424" s="60"/>
      <c r="C424" s="60"/>
      <c r="D424" s="60"/>
      <c r="E424" s="60"/>
      <c r="F424" s="60"/>
      <c r="G424" s="60"/>
      <c r="H424" s="60"/>
    </row>
    <row r="425" spans="2:8" ht="15" x14ac:dyDescent="0.25">
      <c r="B425" s="60"/>
      <c r="C425" s="60"/>
      <c r="D425" s="60"/>
      <c r="E425" s="60"/>
      <c r="F425" s="60"/>
      <c r="G425" s="60"/>
      <c r="H425" s="60"/>
    </row>
    <row r="426" spans="2:8" ht="15" x14ac:dyDescent="0.25">
      <c r="B426" s="60"/>
      <c r="C426" s="60"/>
      <c r="D426" s="60"/>
      <c r="E426" s="60"/>
      <c r="F426" s="60"/>
      <c r="G426" s="60"/>
      <c r="H426" s="60"/>
    </row>
    <row r="427" spans="2:8" ht="15" x14ac:dyDescent="0.25">
      <c r="B427" s="60"/>
      <c r="C427" s="60"/>
      <c r="D427" s="60"/>
      <c r="E427" s="60"/>
      <c r="F427" s="60"/>
      <c r="G427" s="60"/>
      <c r="H427" s="60"/>
    </row>
    <row r="428" spans="2:8" ht="15" x14ac:dyDescent="0.25">
      <c r="B428" s="60"/>
      <c r="C428" s="60"/>
      <c r="D428" s="60"/>
      <c r="E428" s="60"/>
      <c r="F428" s="60"/>
      <c r="G428" s="60"/>
      <c r="H428" s="60"/>
    </row>
    <row r="429" spans="2:8" ht="15" x14ac:dyDescent="0.25">
      <c r="B429" s="60"/>
      <c r="C429" s="60"/>
      <c r="D429" s="60"/>
      <c r="E429" s="60"/>
      <c r="F429" s="60"/>
      <c r="G429" s="60"/>
      <c r="H429" s="60"/>
    </row>
    <row r="430" spans="2:8" ht="15" x14ac:dyDescent="0.25">
      <c r="B430" s="60"/>
      <c r="C430" s="60"/>
      <c r="D430" s="60"/>
      <c r="E430" s="60"/>
      <c r="F430" s="60"/>
      <c r="G430" s="60"/>
      <c r="H430" s="60"/>
    </row>
    <row r="431" spans="2:8" ht="15" x14ac:dyDescent="0.25">
      <c r="B431" s="60"/>
      <c r="C431" s="60"/>
      <c r="D431" s="60"/>
      <c r="E431" s="60"/>
      <c r="F431" s="60"/>
      <c r="G431" s="60"/>
      <c r="H431" s="60"/>
    </row>
    <row r="432" spans="2:8" ht="15" x14ac:dyDescent="0.25">
      <c r="B432" s="60"/>
      <c r="C432" s="60"/>
      <c r="D432" s="60"/>
      <c r="E432" s="60"/>
      <c r="F432" s="60"/>
      <c r="G432" s="60"/>
      <c r="H432" s="60"/>
    </row>
    <row r="433" spans="2:8" ht="15" x14ac:dyDescent="0.25">
      <c r="B433" s="60"/>
      <c r="C433" s="60"/>
      <c r="D433" s="60"/>
      <c r="E433" s="60"/>
      <c r="F433" s="60"/>
      <c r="G433" s="60"/>
      <c r="H433" s="60"/>
    </row>
    <row r="434" spans="2:8" ht="15" x14ac:dyDescent="0.25">
      <c r="B434" s="60"/>
      <c r="C434" s="60"/>
      <c r="D434" s="60"/>
      <c r="E434" s="60"/>
      <c r="F434" s="60"/>
      <c r="G434" s="60"/>
      <c r="H434" s="60"/>
    </row>
    <row r="435" spans="2:8" ht="15" x14ac:dyDescent="0.25">
      <c r="B435" s="60"/>
      <c r="C435" s="60"/>
      <c r="D435" s="60"/>
      <c r="E435" s="60"/>
      <c r="F435" s="60"/>
      <c r="G435" s="60"/>
      <c r="H435" s="60"/>
    </row>
    <row r="436" spans="2:8" ht="15" x14ac:dyDescent="0.25">
      <c r="B436" s="60"/>
      <c r="C436" s="60"/>
      <c r="D436" s="60"/>
      <c r="E436" s="60"/>
      <c r="F436" s="60"/>
      <c r="G436" s="60"/>
      <c r="H436" s="60"/>
    </row>
    <row r="437" spans="2:8" ht="15" x14ac:dyDescent="0.25">
      <c r="B437" s="60"/>
      <c r="C437" s="60"/>
      <c r="D437" s="60"/>
      <c r="E437" s="60"/>
      <c r="F437" s="60"/>
      <c r="G437" s="60"/>
      <c r="H437" s="60"/>
    </row>
    <row r="438" spans="2:8" ht="15" x14ac:dyDescent="0.25">
      <c r="B438" s="60"/>
      <c r="C438" s="60"/>
      <c r="D438" s="60"/>
      <c r="E438" s="60"/>
      <c r="F438" s="60"/>
      <c r="G438" s="60"/>
      <c r="H438" s="60"/>
    </row>
    <row r="439" spans="2:8" ht="15" x14ac:dyDescent="0.25">
      <c r="B439" s="60"/>
      <c r="C439" s="60"/>
      <c r="D439" s="60"/>
      <c r="E439" s="60"/>
      <c r="F439" s="60"/>
      <c r="G439" s="60"/>
      <c r="H439" s="60"/>
    </row>
    <row r="440" spans="2:8" ht="15" x14ac:dyDescent="0.25">
      <c r="B440" s="60"/>
      <c r="C440" s="60"/>
      <c r="D440" s="60"/>
      <c r="E440" s="60"/>
      <c r="F440" s="60"/>
      <c r="G440" s="60"/>
      <c r="H440" s="60"/>
    </row>
    <row r="441" spans="2:8" ht="15" x14ac:dyDescent="0.25">
      <c r="B441" s="60"/>
      <c r="C441" s="60"/>
      <c r="D441" s="60"/>
      <c r="E441" s="60"/>
      <c r="F441" s="60"/>
      <c r="G441" s="60"/>
      <c r="H441" s="60"/>
    </row>
    <row r="442" spans="2:8" ht="15" x14ac:dyDescent="0.25">
      <c r="B442" s="60"/>
      <c r="C442" s="60"/>
      <c r="D442" s="60"/>
      <c r="E442" s="60"/>
      <c r="F442" s="60"/>
      <c r="G442" s="60"/>
      <c r="H442" s="60"/>
    </row>
    <row r="443" spans="2:8" ht="15" x14ac:dyDescent="0.25">
      <c r="B443" s="60"/>
      <c r="C443" s="60"/>
      <c r="D443" s="60"/>
      <c r="E443" s="60"/>
      <c r="F443" s="60"/>
      <c r="G443" s="60"/>
      <c r="H443" s="60"/>
    </row>
    <row r="444" spans="2:8" ht="15" x14ac:dyDescent="0.25">
      <c r="B444" s="60"/>
      <c r="C444" s="60"/>
      <c r="D444" s="60"/>
      <c r="E444" s="60"/>
      <c r="F444" s="60"/>
      <c r="G444" s="60"/>
      <c r="H444" s="60"/>
    </row>
    <row r="445" spans="2:8" ht="15" x14ac:dyDescent="0.25">
      <c r="B445" s="60"/>
      <c r="C445" s="60"/>
      <c r="D445" s="60"/>
      <c r="E445" s="60"/>
      <c r="F445" s="60"/>
      <c r="G445" s="60"/>
      <c r="H445" s="60"/>
    </row>
    <row r="446" spans="2:8" ht="15" x14ac:dyDescent="0.25">
      <c r="B446" s="60"/>
      <c r="C446" s="60"/>
      <c r="D446" s="60"/>
      <c r="E446" s="60"/>
      <c r="F446" s="60"/>
      <c r="G446" s="60"/>
      <c r="H446" s="60"/>
    </row>
    <row r="447" spans="2:8" ht="15" x14ac:dyDescent="0.25">
      <c r="B447" s="60"/>
      <c r="C447" s="60"/>
      <c r="D447" s="60"/>
      <c r="E447" s="60"/>
      <c r="F447" s="60"/>
      <c r="G447" s="60"/>
      <c r="H447" s="60"/>
    </row>
    <row r="448" spans="2:8" ht="15" x14ac:dyDescent="0.25">
      <c r="B448" s="60"/>
      <c r="C448" s="60"/>
      <c r="D448" s="60"/>
      <c r="E448" s="60"/>
      <c r="F448" s="60"/>
      <c r="G448" s="60"/>
      <c r="H448" s="60"/>
    </row>
    <row r="449" spans="2:8" ht="15" x14ac:dyDescent="0.25">
      <c r="B449" s="60"/>
      <c r="C449" s="60"/>
      <c r="D449" s="60"/>
      <c r="E449" s="60"/>
      <c r="F449" s="60"/>
      <c r="G449" s="60"/>
      <c r="H449" s="60"/>
    </row>
    <row r="450" spans="2:8" ht="15" x14ac:dyDescent="0.25">
      <c r="B450" s="60"/>
      <c r="C450" s="60"/>
      <c r="D450" s="60"/>
      <c r="E450" s="60"/>
      <c r="F450" s="60"/>
      <c r="G450" s="60"/>
      <c r="H450" s="60"/>
    </row>
    <row r="451" spans="2:8" ht="15" x14ac:dyDescent="0.25">
      <c r="B451" s="60"/>
      <c r="C451" s="60"/>
      <c r="D451" s="60"/>
      <c r="E451" s="60"/>
      <c r="F451" s="60"/>
      <c r="G451" s="60"/>
      <c r="H451" s="60"/>
    </row>
    <row r="452" spans="2:8" ht="15" x14ac:dyDescent="0.25">
      <c r="B452" s="60"/>
      <c r="C452" s="60"/>
      <c r="D452" s="60"/>
      <c r="E452" s="60"/>
      <c r="F452" s="60"/>
      <c r="G452" s="60"/>
      <c r="H452" s="60"/>
    </row>
    <row r="453" spans="2:8" ht="15" x14ac:dyDescent="0.25">
      <c r="B453" s="60"/>
      <c r="C453" s="60"/>
      <c r="D453" s="60"/>
      <c r="E453" s="60"/>
      <c r="F453" s="60"/>
      <c r="G453" s="60"/>
      <c r="H453" s="60"/>
    </row>
    <row r="454" spans="2:8" ht="15" x14ac:dyDescent="0.25">
      <c r="B454" s="60"/>
      <c r="C454" s="60"/>
      <c r="D454" s="60"/>
      <c r="E454" s="60"/>
      <c r="F454" s="60"/>
      <c r="G454" s="60"/>
      <c r="H454" s="60"/>
    </row>
    <row r="455" spans="2:8" ht="15" x14ac:dyDescent="0.25">
      <c r="B455" s="60"/>
      <c r="C455" s="60"/>
      <c r="D455" s="60"/>
      <c r="E455" s="60"/>
      <c r="F455" s="60"/>
      <c r="G455" s="60"/>
      <c r="H455" s="60"/>
    </row>
    <row r="456" spans="2:8" ht="15" x14ac:dyDescent="0.25">
      <c r="B456" s="60"/>
      <c r="C456" s="60"/>
      <c r="D456" s="60"/>
      <c r="E456" s="60"/>
      <c r="F456" s="60"/>
      <c r="G456" s="60"/>
      <c r="H456" s="60"/>
    </row>
    <row r="457" spans="2:8" ht="15" x14ac:dyDescent="0.25">
      <c r="B457" s="60"/>
      <c r="C457" s="60"/>
      <c r="D457" s="60"/>
      <c r="E457" s="60"/>
      <c r="F457" s="60"/>
      <c r="G457" s="60"/>
      <c r="H457" s="60"/>
    </row>
    <row r="458" spans="2:8" ht="15" x14ac:dyDescent="0.25">
      <c r="B458" s="60"/>
      <c r="C458" s="60"/>
      <c r="D458" s="60"/>
      <c r="E458" s="60"/>
      <c r="F458" s="60"/>
      <c r="G458" s="60"/>
      <c r="H458" s="60"/>
    </row>
    <row r="459" spans="2:8" ht="15" x14ac:dyDescent="0.25">
      <c r="B459" s="60"/>
      <c r="C459" s="60"/>
      <c r="D459" s="60"/>
      <c r="E459" s="60"/>
      <c r="F459" s="60"/>
      <c r="G459" s="60"/>
      <c r="H459" s="60"/>
    </row>
    <row r="460" spans="2:8" ht="15" x14ac:dyDescent="0.25">
      <c r="B460" s="60"/>
      <c r="C460" s="60"/>
      <c r="D460" s="60"/>
      <c r="E460" s="60"/>
      <c r="F460" s="60"/>
      <c r="G460" s="60"/>
      <c r="H460" s="60"/>
    </row>
    <row r="461" spans="2:8" ht="15" x14ac:dyDescent="0.25">
      <c r="B461" s="60"/>
      <c r="C461" s="60"/>
      <c r="D461" s="60"/>
      <c r="E461" s="60"/>
      <c r="F461" s="60"/>
      <c r="G461" s="60"/>
      <c r="H461" s="60"/>
    </row>
    <row r="462" spans="2:8" ht="15" x14ac:dyDescent="0.25">
      <c r="B462" s="60"/>
      <c r="C462" s="60"/>
      <c r="D462" s="60"/>
      <c r="E462" s="60"/>
      <c r="F462" s="60"/>
      <c r="G462" s="60"/>
      <c r="H462" s="60"/>
    </row>
    <row r="463" spans="2:8" ht="15" x14ac:dyDescent="0.25">
      <c r="B463" s="60"/>
      <c r="C463" s="60"/>
      <c r="D463" s="60"/>
      <c r="E463" s="60"/>
      <c r="F463" s="60"/>
      <c r="G463" s="60"/>
      <c r="H463" s="60"/>
    </row>
    <row r="464" spans="2:8" ht="15" x14ac:dyDescent="0.25">
      <c r="B464" s="60"/>
      <c r="C464" s="60"/>
      <c r="D464" s="60"/>
      <c r="E464" s="60"/>
      <c r="F464" s="60"/>
      <c r="G464" s="60"/>
      <c r="H464" s="60"/>
    </row>
    <row r="465" spans="2:8" ht="15" x14ac:dyDescent="0.25">
      <c r="B465" s="60"/>
      <c r="C465" s="60"/>
      <c r="D465" s="60"/>
      <c r="E465" s="60"/>
      <c r="F465" s="60"/>
      <c r="G465" s="60"/>
      <c r="H465" s="60"/>
    </row>
    <row r="466" spans="2:8" ht="15" x14ac:dyDescent="0.25">
      <c r="B466" s="60"/>
      <c r="C466" s="60"/>
      <c r="D466" s="60"/>
      <c r="E466" s="60"/>
      <c r="F466" s="60"/>
      <c r="G466" s="60"/>
      <c r="H466" s="60"/>
    </row>
    <row r="467" spans="2:8" ht="15" x14ac:dyDescent="0.25">
      <c r="B467" s="60"/>
      <c r="C467" s="60"/>
      <c r="D467" s="60"/>
      <c r="E467" s="60"/>
      <c r="F467" s="60"/>
      <c r="G467" s="60"/>
      <c r="H467" s="60"/>
    </row>
    <row r="468" spans="2:8" ht="15" x14ac:dyDescent="0.25">
      <c r="B468" s="60"/>
      <c r="C468" s="60"/>
      <c r="D468" s="60"/>
      <c r="E468" s="60"/>
      <c r="F468" s="60"/>
      <c r="G468" s="60"/>
      <c r="H468" s="60"/>
    </row>
    <row r="469" spans="2:8" ht="15" x14ac:dyDescent="0.25">
      <c r="B469" s="60"/>
      <c r="C469" s="60"/>
      <c r="D469" s="60"/>
      <c r="E469" s="60"/>
      <c r="F469" s="60"/>
      <c r="G469" s="60"/>
      <c r="H469" s="60"/>
    </row>
    <row r="470" spans="2:8" ht="15" x14ac:dyDescent="0.25">
      <c r="B470" s="60"/>
      <c r="C470" s="60"/>
      <c r="D470" s="60"/>
      <c r="E470" s="60"/>
      <c r="F470" s="60"/>
      <c r="G470" s="60"/>
      <c r="H470" s="60"/>
    </row>
    <row r="471" spans="2:8" ht="15" x14ac:dyDescent="0.25">
      <c r="B471" s="60"/>
      <c r="C471" s="60"/>
      <c r="D471" s="60"/>
      <c r="E471" s="60"/>
      <c r="F471" s="60"/>
      <c r="G471" s="60"/>
      <c r="H471" s="60"/>
    </row>
    <row r="472" spans="2:8" ht="15" x14ac:dyDescent="0.25">
      <c r="B472" s="60"/>
      <c r="C472" s="60"/>
      <c r="D472" s="60"/>
      <c r="E472" s="60"/>
      <c r="F472" s="60"/>
      <c r="G472" s="60"/>
      <c r="H472" s="60"/>
    </row>
    <row r="473" spans="2:8" ht="15" x14ac:dyDescent="0.25">
      <c r="B473" s="60"/>
      <c r="C473" s="60"/>
      <c r="D473" s="60"/>
      <c r="E473" s="60"/>
      <c r="F473" s="60"/>
      <c r="G473" s="60"/>
      <c r="H473" s="60"/>
    </row>
    <row r="474" spans="2:8" ht="15" x14ac:dyDescent="0.25">
      <c r="B474" s="60"/>
      <c r="C474" s="60"/>
      <c r="D474" s="60"/>
      <c r="E474" s="60"/>
      <c r="F474" s="60"/>
      <c r="G474" s="60"/>
      <c r="H474" s="60"/>
    </row>
    <row r="475" spans="2:8" ht="15" x14ac:dyDescent="0.25">
      <c r="B475" s="60"/>
      <c r="C475" s="60"/>
      <c r="D475" s="60"/>
      <c r="E475" s="60"/>
      <c r="F475" s="60"/>
      <c r="G475" s="60"/>
      <c r="H475" s="60"/>
    </row>
    <row r="476" spans="2:8" ht="15" x14ac:dyDescent="0.25">
      <c r="B476" s="60"/>
      <c r="C476" s="60"/>
      <c r="D476" s="60"/>
      <c r="E476" s="60"/>
      <c r="F476" s="60"/>
      <c r="G476" s="60"/>
      <c r="H476" s="60"/>
    </row>
    <row r="477" spans="2:8" ht="15" x14ac:dyDescent="0.25">
      <c r="B477" s="60"/>
      <c r="C477" s="60"/>
      <c r="D477" s="60"/>
      <c r="E477" s="60"/>
      <c r="F477" s="60"/>
      <c r="G477" s="60"/>
      <c r="H477" s="60"/>
    </row>
    <row r="478" spans="2:8" ht="15" x14ac:dyDescent="0.25">
      <c r="B478" s="60"/>
      <c r="C478" s="60"/>
      <c r="D478" s="60"/>
      <c r="E478" s="60"/>
      <c r="F478" s="60"/>
      <c r="G478" s="60"/>
      <c r="H478" s="60"/>
    </row>
    <row r="479" spans="2:8" ht="15" x14ac:dyDescent="0.25">
      <c r="B479" s="60"/>
      <c r="C479" s="60"/>
      <c r="D479" s="60"/>
      <c r="E479" s="60"/>
      <c r="F479" s="60"/>
      <c r="G479" s="60"/>
      <c r="H479" s="60"/>
    </row>
    <row r="480" spans="2:8" ht="15" x14ac:dyDescent="0.25">
      <c r="B480" s="60"/>
      <c r="C480" s="60"/>
      <c r="D480" s="60"/>
      <c r="E480" s="60"/>
      <c r="F480" s="60"/>
      <c r="G480" s="60"/>
      <c r="H480" s="60"/>
    </row>
    <row r="481" spans="2:8" ht="15" x14ac:dyDescent="0.25">
      <c r="B481" s="60"/>
      <c r="C481" s="60"/>
      <c r="D481" s="60"/>
      <c r="E481" s="60"/>
      <c r="F481" s="60"/>
      <c r="G481" s="60"/>
      <c r="H481" s="60"/>
    </row>
    <row r="482" spans="2:8" ht="15" x14ac:dyDescent="0.25">
      <c r="B482" s="60"/>
      <c r="C482" s="60"/>
      <c r="D482" s="60"/>
      <c r="E482" s="60"/>
      <c r="F482" s="60"/>
      <c r="G482" s="60"/>
      <c r="H482" s="60"/>
    </row>
    <row r="483" spans="2:8" ht="15" x14ac:dyDescent="0.25">
      <c r="B483" s="60"/>
      <c r="C483" s="60"/>
      <c r="D483" s="60"/>
      <c r="E483" s="60"/>
      <c r="F483" s="60"/>
      <c r="G483" s="60"/>
      <c r="H483" s="60"/>
    </row>
    <row r="484" spans="2:8" ht="15" x14ac:dyDescent="0.25">
      <c r="B484" s="60"/>
      <c r="C484" s="60"/>
      <c r="D484" s="60"/>
      <c r="E484" s="60"/>
      <c r="F484" s="60"/>
      <c r="G484" s="60"/>
      <c r="H484" s="60"/>
    </row>
    <row r="485" spans="2:8" ht="15" x14ac:dyDescent="0.25">
      <c r="B485" s="60"/>
      <c r="C485" s="60"/>
      <c r="D485" s="60"/>
      <c r="E485" s="60"/>
      <c r="F485" s="60"/>
      <c r="G485" s="60"/>
      <c r="H485" s="60"/>
    </row>
    <row r="486" spans="2:8" ht="15" x14ac:dyDescent="0.25">
      <c r="B486" s="60"/>
      <c r="C486" s="60"/>
      <c r="D486" s="60"/>
      <c r="E486" s="60"/>
      <c r="F486" s="60"/>
      <c r="G486" s="60"/>
      <c r="H486" s="60"/>
    </row>
    <row r="487" spans="2:8" ht="15" x14ac:dyDescent="0.25">
      <c r="B487" s="60"/>
      <c r="C487" s="60"/>
      <c r="D487" s="60"/>
      <c r="E487" s="60"/>
      <c r="F487" s="60"/>
      <c r="G487" s="60"/>
      <c r="H487" s="60"/>
    </row>
    <row r="488" spans="2:8" ht="15" x14ac:dyDescent="0.25">
      <c r="B488" s="60"/>
      <c r="C488" s="60"/>
      <c r="D488" s="60"/>
      <c r="E488" s="60"/>
      <c r="F488" s="60"/>
      <c r="G488" s="60"/>
      <c r="H488" s="60"/>
    </row>
    <row r="489" spans="2:8" ht="15" x14ac:dyDescent="0.25">
      <c r="B489" s="60"/>
      <c r="C489" s="60"/>
      <c r="D489" s="60"/>
      <c r="E489" s="60"/>
      <c r="F489" s="60"/>
      <c r="G489" s="60"/>
      <c r="H489" s="60"/>
    </row>
    <row r="490" spans="2:8" ht="15" x14ac:dyDescent="0.25">
      <c r="B490" s="60"/>
      <c r="C490" s="60"/>
      <c r="D490" s="60"/>
      <c r="E490" s="60"/>
      <c r="F490" s="60"/>
      <c r="G490" s="60"/>
      <c r="H490" s="60"/>
    </row>
    <row r="491" spans="2:8" ht="15" x14ac:dyDescent="0.25">
      <c r="B491" s="60"/>
      <c r="C491" s="60"/>
      <c r="D491" s="60"/>
      <c r="E491" s="60"/>
      <c r="F491" s="60"/>
      <c r="G491" s="60"/>
      <c r="H491" s="60"/>
    </row>
    <row r="492" spans="2:8" ht="15" x14ac:dyDescent="0.25">
      <c r="B492" s="60"/>
      <c r="C492" s="60"/>
      <c r="D492" s="60"/>
      <c r="E492" s="60"/>
      <c r="F492" s="60"/>
      <c r="G492" s="60"/>
      <c r="H492" s="60"/>
    </row>
    <row r="493" spans="2:8" ht="15" x14ac:dyDescent="0.25">
      <c r="B493" s="60"/>
      <c r="C493" s="60"/>
      <c r="D493" s="60"/>
      <c r="E493" s="60"/>
      <c r="F493" s="60"/>
      <c r="G493" s="60"/>
      <c r="H493" s="60"/>
    </row>
    <row r="494" spans="2:8" ht="15" x14ac:dyDescent="0.25">
      <c r="B494" s="60"/>
      <c r="C494" s="60"/>
      <c r="D494" s="60"/>
      <c r="E494" s="60"/>
      <c r="F494" s="60"/>
      <c r="G494" s="60"/>
      <c r="H494" s="60"/>
    </row>
    <row r="495" spans="2:8" ht="15" x14ac:dyDescent="0.25">
      <c r="B495" s="60"/>
      <c r="C495" s="60"/>
      <c r="D495" s="60"/>
      <c r="E495" s="60"/>
      <c r="F495" s="60"/>
      <c r="G495" s="60"/>
      <c r="H495" s="60"/>
    </row>
    <row r="496" spans="2:8" ht="15" x14ac:dyDescent="0.25">
      <c r="B496" s="60"/>
      <c r="C496" s="60"/>
      <c r="D496" s="60"/>
      <c r="E496" s="60"/>
      <c r="F496" s="60"/>
      <c r="G496" s="60"/>
      <c r="H496" s="60"/>
    </row>
    <row r="497" spans="2:8" ht="15" x14ac:dyDescent="0.25">
      <c r="B497" s="60"/>
      <c r="C497" s="60"/>
      <c r="D497" s="60"/>
      <c r="E497" s="60"/>
      <c r="F497" s="60"/>
      <c r="G497" s="60"/>
      <c r="H497" s="60"/>
    </row>
    <row r="498" spans="2:8" ht="15" x14ac:dyDescent="0.25">
      <c r="B498" s="60"/>
      <c r="C498" s="60"/>
      <c r="D498" s="60"/>
      <c r="E498" s="60"/>
      <c r="F498" s="60"/>
      <c r="G498" s="60"/>
      <c r="H498" s="60"/>
    </row>
    <row r="499" spans="2:8" ht="15" x14ac:dyDescent="0.25">
      <c r="B499" s="60"/>
      <c r="C499" s="60"/>
      <c r="D499" s="60"/>
      <c r="E499" s="60"/>
      <c r="F499" s="60"/>
      <c r="G499" s="60"/>
      <c r="H499" s="60"/>
    </row>
    <row r="500" spans="2:8" ht="15" x14ac:dyDescent="0.25">
      <c r="B500" s="60"/>
      <c r="C500" s="60"/>
      <c r="D500" s="60"/>
      <c r="E500" s="60"/>
      <c r="F500" s="60"/>
      <c r="G500" s="60"/>
      <c r="H500" s="60"/>
    </row>
    <row r="501" spans="2:8" ht="15" x14ac:dyDescent="0.25">
      <c r="B501" s="60"/>
      <c r="C501" s="60"/>
      <c r="D501" s="60"/>
      <c r="E501" s="60"/>
      <c r="F501" s="60"/>
      <c r="G501" s="60"/>
      <c r="H501" s="60"/>
    </row>
    <row r="502" spans="2:8" ht="15" x14ac:dyDescent="0.25">
      <c r="B502" s="60"/>
      <c r="C502" s="60"/>
      <c r="D502" s="60"/>
      <c r="E502" s="60"/>
      <c r="F502" s="60"/>
      <c r="G502" s="60"/>
      <c r="H502" s="60"/>
    </row>
    <row r="503" spans="2:8" ht="15" x14ac:dyDescent="0.25">
      <c r="B503" s="60"/>
      <c r="C503" s="60"/>
      <c r="D503" s="60"/>
      <c r="E503" s="60"/>
      <c r="F503" s="60"/>
      <c r="G503" s="60"/>
      <c r="H503" s="60"/>
    </row>
    <row r="504" spans="2:8" ht="15" x14ac:dyDescent="0.25">
      <c r="B504" s="60"/>
      <c r="C504" s="60"/>
      <c r="D504" s="60"/>
      <c r="E504" s="60"/>
      <c r="F504" s="60"/>
      <c r="G504" s="60"/>
      <c r="H504" s="60"/>
    </row>
    <row r="505" spans="2:8" ht="15" x14ac:dyDescent="0.25">
      <c r="B505" s="60"/>
      <c r="C505" s="60"/>
      <c r="D505" s="60"/>
      <c r="E505" s="60"/>
      <c r="F505" s="60"/>
      <c r="G505" s="60"/>
      <c r="H505" s="60"/>
    </row>
    <row r="506" spans="2:8" ht="15" x14ac:dyDescent="0.25">
      <c r="B506" s="60"/>
      <c r="C506" s="60"/>
      <c r="D506" s="60"/>
      <c r="E506" s="60"/>
      <c r="F506" s="60"/>
      <c r="G506" s="60"/>
      <c r="H506" s="60"/>
    </row>
    <row r="507" spans="2:8" ht="15" x14ac:dyDescent="0.25">
      <c r="B507" s="60"/>
      <c r="C507" s="60"/>
      <c r="D507" s="60"/>
      <c r="E507" s="60"/>
      <c r="F507" s="60"/>
      <c r="G507" s="60"/>
      <c r="H507" s="60"/>
    </row>
    <row r="508" spans="2:8" ht="15" x14ac:dyDescent="0.25">
      <c r="B508" s="60"/>
      <c r="C508" s="60"/>
      <c r="D508" s="60"/>
      <c r="E508" s="60"/>
      <c r="F508" s="60"/>
      <c r="G508" s="60"/>
      <c r="H508" s="60"/>
    </row>
    <row r="509" spans="2:8" ht="15" x14ac:dyDescent="0.25">
      <c r="B509" s="60"/>
      <c r="C509" s="60"/>
      <c r="D509" s="60"/>
      <c r="E509" s="60"/>
      <c r="F509" s="60"/>
      <c r="G509" s="60"/>
      <c r="H509" s="60"/>
    </row>
    <row r="510" spans="2:8" ht="15" x14ac:dyDescent="0.25">
      <c r="B510" s="60"/>
      <c r="C510" s="60"/>
      <c r="D510" s="60"/>
      <c r="E510" s="60"/>
      <c r="F510" s="60"/>
      <c r="G510" s="60"/>
      <c r="H510" s="60"/>
    </row>
    <row r="511" spans="2:8" ht="15" x14ac:dyDescent="0.25">
      <c r="B511" s="60"/>
      <c r="C511" s="60"/>
      <c r="D511" s="60"/>
      <c r="E511" s="60"/>
      <c r="F511" s="60"/>
      <c r="G511" s="60"/>
      <c r="H511" s="60"/>
    </row>
    <row r="512" spans="2:8" ht="15" x14ac:dyDescent="0.25">
      <c r="B512" s="60"/>
      <c r="C512" s="60"/>
      <c r="D512" s="60"/>
      <c r="E512" s="60"/>
      <c r="F512" s="60"/>
      <c r="G512" s="60"/>
      <c r="H512" s="60"/>
    </row>
    <row r="513" spans="2:8" ht="15" x14ac:dyDescent="0.25">
      <c r="B513" s="60"/>
      <c r="C513" s="60"/>
      <c r="D513" s="60"/>
      <c r="E513" s="60"/>
      <c r="F513" s="60"/>
      <c r="G513" s="60"/>
      <c r="H513" s="60"/>
    </row>
    <row r="514" spans="2:8" ht="15" x14ac:dyDescent="0.25">
      <c r="B514" s="60"/>
      <c r="C514" s="60"/>
      <c r="D514" s="60"/>
      <c r="E514" s="60"/>
      <c r="F514" s="60"/>
      <c r="G514" s="60"/>
      <c r="H514" s="60"/>
    </row>
    <row r="515" spans="2:8" ht="15" x14ac:dyDescent="0.25">
      <c r="B515" s="60"/>
      <c r="C515" s="60"/>
      <c r="D515" s="60"/>
      <c r="E515" s="60"/>
      <c r="F515" s="60"/>
      <c r="G515" s="60"/>
      <c r="H515" s="60"/>
    </row>
    <row r="516" spans="2:8" ht="15" x14ac:dyDescent="0.25">
      <c r="B516" s="60"/>
      <c r="C516" s="60"/>
      <c r="D516" s="60"/>
      <c r="E516" s="60"/>
      <c r="F516" s="60"/>
      <c r="G516" s="60"/>
      <c r="H516" s="60"/>
    </row>
    <row r="517" spans="2:8" ht="15" x14ac:dyDescent="0.25">
      <c r="B517" s="60"/>
      <c r="C517" s="60"/>
      <c r="D517" s="60"/>
      <c r="E517" s="60"/>
      <c r="F517" s="60"/>
      <c r="G517" s="60"/>
      <c r="H517" s="60"/>
    </row>
    <row r="518" spans="2:8" ht="15" x14ac:dyDescent="0.25">
      <c r="B518" s="60"/>
      <c r="C518" s="60"/>
      <c r="D518" s="60"/>
      <c r="E518" s="60"/>
      <c r="F518" s="60"/>
      <c r="G518" s="60"/>
      <c r="H518" s="60"/>
    </row>
    <row r="519" spans="2:8" ht="15" x14ac:dyDescent="0.25">
      <c r="B519" s="60"/>
      <c r="C519" s="60"/>
      <c r="D519" s="60"/>
      <c r="E519" s="60"/>
      <c r="F519" s="60"/>
      <c r="G519" s="60"/>
      <c r="H519" s="60"/>
    </row>
    <row r="520" spans="2:8" ht="15" x14ac:dyDescent="0.25">
      <c r="B520" s="60"/>
      <c r="C520" s="60"/>
      <c r="D520" s="60"/>
      <c r="E520" s="60"/>
      <c r="F520" s="60"/>
      <c r="G520" s="60"/>
      <c r="H520" s="60"/>
    </row>
    <row r="521" spans="2:8" ht="15" x14ac:dyDescent="0.25">
      <c r="B521" s="60"/>
      <c r="C521" s="60"/>
      <c r="D521" s="60"/>
      <c r="E521" s="60"/>
      <c r="F521" s="60"/>
      <c r="G521" s="60"/>
      <c r="H521" s="60"/>
    </row>
    <row r="522" spans="2:8" ht="15" x14ac:dyDescent="0.25">
      <c r="B522" s="60"/>
      <c r="C522" s="60"/>
      <c r="D522" s="60"/>
      <c r="E522" s="60"/>
      <c r="F522" s="60"/>
      <c r="G522" s="60"/>
      <c r="H522" s="60"/>
    </row>
    <row r="523" spans="2:8" ht="15" x14ac:dyDescent="0.25">
      <c r="B523" s="60"/>
      <c r="C523" s="60"/>
      <c r="D523" s="60"/>
      <c r="E523" s="60"/>
      <c r="F523" s="60"/>
      <c r="G523" s="60"/>
      <c r="H523" s="60"/>
    </row>
    <row r="524" spans="2:8" ht="15" x14ac:dyDescent="0.25">
      <c r="B524" s="60"/>
      <c r="C524" s="60"/>
      <c r="D524" s="60"/>
      <c r="E524" s="60"/>
      <c r="F524" s="60"/>
      <c r="G524" s="60"/>
      <c r="H524" s="60"/>
    </row>
    <row r="525" spans="2:8" ht="15" x14ac:dyDescent="0.25">
      <c r="B525" s="60"/>
      <c r="C525" s="60"/>
      <c r="D525" s="60"/>
      <c r="E525" s="60"/>
      <c r="F525" s="60"/>
      <c r="G525" s="60"/>
      <c r="H525" s="60"/>
    </row>
    <row r="526" spans="2:8" ht="15" x14ac:dyDescent="0.25">
      <c r="B526" s="60"/>
      <c r="C526" s="60"/>
      <c r="D526" s="60"/>
      <c r="E526" s="60"/>
      <c r="F526" s="60"/>
      <c r="G526" s="60"/>
      <c r="H526" s="60"/>
    </row>
    <row r="527" spans="2:8" ht="15" x14ac:dyDescent="0.25">
      <c r="B527" s="60"/>
      <c r="C527" s="60"/>
      <c r="D527" s="60"/>
      <c r="E527" s="60"/>
      <c r="F527" s="60"/>
      <c r="G527" s="60"/>
      <c r="H527" s="60"/>
    </row>
    <row r="528" spans="2:8" ht="15" x14ac:dyDescent="0.25">
      <c r="B528" s="60"/>
      <c r="C528" s="60"/>
      <c r="D528" s="60"/>
      <c r="E528" s="60"/>
      <c r="F528" s="60"/>
      <c r="G528" s="60"/>
      <c r="H528" s="60"/>
    </row>
    <row r="529" spans="2:8" ht="15" x14ac:dyDescent="0.25">
      <c r="B529" s="60"/>
      <c r="C529" s="60"/>
      <c r="D529" s="60"/>
      <c r="E529" s="60"/>
      <c r="F529" s="60"/>
      <c r="G529" s="60"/>
      <c r="H529" s="60"/>
    </row>
    <row r="530" spans="2:8" ht="15" x14ac:dyDescent="0.25">
      <c r="B530" s="60"/>
      <c r="C530" s="60"/>
      <c r="D530" s="60"/>
      <c r="E530" s="60"/>
      <c r="F530" s="60"/>
      <c r="G530" s="60"/>
      <c r="H530" s="60"/>
    </row>
    <row r="531" spans="2:8" ht="15" x14ac:dyDescent="0.25">
      <c r="B531" s="60"/>
      <c r="C531" s="60"/>
      <c r="D531" s="60"/>
      <c r="E531" s="60"/>
      <c r="F531" s="60"/>
      <c r="G531" s="60"/>
      <c r="H531" s="60"/>
    </row>
    <row r="532" spans="2:8" ht="15" x14ac:dyDescent="0.25">
      <c r="B532" s="60"/>
      <c r="C532" s="60"/>
      <c r="D532" s="60"/>
      <c r="E532" s="60"/>
      <c r="F532" s="60"/>
      <c r="G532" s="60"/>
      <c r="H532" s="60"/>
    </row>
    <row r="533" spans="2:8" ht="15" x14ac:dyDescent="0.25">
      <c r="B533" s="60"/>
      <c r="C533" s="60"/>
      <c r="D533" s="60"/>
      <c r="E533" s="60"/>
      <c r="F533" s="60"/>
      <c r="G533" s="60"/>
      <c r="H533" s="60"/>
    </row>
    <row r="534" spans="2:8" ht="15" x14ac:dyDescent="0.25">
      <c r="B534" s="60"/>
      <c r="C534" s="60"/>
      <c r="D534" s="60"/>
      <c r="E534" s="60"/>
      <c r="F534" s="60"/>
      <c r="G534" s="60"/>
      <c r="H534" s="60"/>
    </row>
    <row r="535" spans="2:8" ht="15" x14ac:dyDescent="0.25">
      <c r="B535" s="60"/>
      <c r="C535" s="60"/>
      <c r="D535" s="60"/>
      <c r="E535" s="60"/>
      <c r="F535" s="60"/>
      <c r="G535" s="60"/>
      <c r="H535" s="60"/>
    </row>
    <row r="536" spans="2:8" ht="15" x14ac:dyDescent="0.25">
      <c r="B536" s="60"/>
      <c r="C536" s="60"/>
      <c r="D536" s="60"/>
      <c r="E536" s="60"/>
      <c r="F536" s="60"/>
      <c r="G536" s="60"/>
      <c r="H536" s="60"/>
    </row>
    <row r="537" spans="2:8" ht="15" x14ac:dyDescent="0.25">
      <c r="B537" s="60"/>
      <c r="C537" s="60"/>
      <c r="D537" s="60"/>
      <c r="E537" s="60"/>
      <c r="F537" s="60"/>
      <c r="G537" s="60"/>
      <c r="H537" s="60"/>
    </row>
    <row r="538" spans="2:8" ht="15" x14ac:dyDescent="0.25">
      <c r="B538" s="60"/>
      <c r="C538" s="60"/>
      <c r="D538" s="60"/>
      <c r="E538" s="60"/>
      <c r="F538" s="60"/>
      <c r="G538" s="60"/>
      <c r="H538" s="60"/>
    </row>
    <row r="539" spans="2:8" ht="15" x14ac:dyDescent="0.25">
      <c r="B539" s="60"/>
      <c r="C539" s="60"/>
      <c r="D539" s="60"/>
      <c r="E539" s="60"/>
      <c r="F539" s="60"/>
      <c r="G539" s="60"/>
      <c r="H539" s="60"/>
    </row>
    <row r="540" spans="2:8" ht="15" x14ac:dyDescent="0.25">
      <c r="B540" s="60"/>
      <c r="C540" s="60"/>
      <c r="D540" s="60"/>
      <c r="E540" s="60"/>
      <c r="F540" s="60"/>
      <c r="G540" s="60"/>
      <c r="H540" s="60"/>
    </row>
    <row r="541" spans="2:8" ht="15" x14ac:dyDescent="0.25">
      <c r="B541" s="60"/>
      <c r="C541" s="60"/>
      <c r="D541" s="60"/>
      <c r="E541" s="60"/>
      <c r="F541" s="60"/>
      <c r="G541" s="60"/>
      <c r="H541" s="60"/>
    </row>
    <row r="542" spans="2:8" ht="15" x14ac:dyDescent="0.25">
      <c r="B542" s="60"/>
      <c r="C542" s="60"/>
      <c r="D542" s="60"/>
      <c r="E542" s="60"/>
      <c r="F542" s="60"/>
      <c r="G542" s="60"/>
      <c r="H542" s="60"/>
    </row>
    <row r="543" spans="2:8" ht="15" x14ac:dyDescent="0.25">
      <c r="B543" s="60"/>
      <c r="C543" s="60"/>
      <c r="D543" s="60"/>
      <c r="E543" s="60"/>
      <c r="F543" s="60"/>
      <c r="G543" s="60"/>
      <c r="H543" s="60"/>
    </row>
    <row r="544" spans="2:8" ht="15" x14ac:dyDescent="0.25">
      <c r="B544" s="60"/>
      <c r="C544" s="60"/>
      <c r="D544" s="60"/>
      <c r="E544" s="60"/>
      <c r="F544" s="60"/>
      <c r="G544" s="60"/>
      <c r="H544" s="60"/>
    </row>
    <row r="545" spans="2:8" ht="15" x14ac:dyDescent="0.25">
      <c r="B545" s="60"/>
      <c r="C545" s="60"/>
      <c r="D545" s="60"/>
      <c r="E545" s="60"/>
      <c r="F545" s="60"/>
      <c r="G545" s="60"/>
      <c r="H545" s="60"/>
    </row>
    <row r="546" spans="2:8" ht="15" x14ac:dyDescent="0.25">
      <c r="B546" s="60"/>
      <c r="C546" s="60"/>
      <c r="D546" s="60"/>
      <c r="E546" s="60"/>
      <c r="F546" s="60"/>
      <c r="G546" s="60"/>
      <c r="H546" s="60"/>
    </row>
    <row r="547" spans="2:8" ht="15" x14ac:dyDescent="0.25">
      <c r="B547" s="60"/>
      <c r="C547" s="60"/>
      <c r="D547" s="60"/>
      <c r="E547" s="60"/>
      <c r="F547" s="60"/>
      <c r="G547" s="60"/>
      <c r="H547" s="60"/>
    </row>
    <row r="548" spans="2:8" ht="15" x14ac:dyDescent="0.25">
      <c r="B548" s="60"/>
      <c r="C548" s="60"/>
      <c r="D548" s="60"/>
      <c r="E548" s="60"/>
      <c r="F548" s="60"/>
      <c r="G548" s="60"/>
      <c r="H548" s="60"/>
    </row>
    <row r="549" spans="2:8" ht="15" x14ac:dyDescent="0.25">
      <c r="B549" s="60"/>
      <c r="C549" s="60"/>
      <c r="D549" s="60"/>
      <c r="E549" s="60"/>
      <c r="F549" s="60"/>
      <c r="G549" s="60"/>
      <c r="H549" s="60"/>
    </row>
    <row r="550" spans="2:8" ht="15" x14ac:dyDescent="0.25">
      <c r="B550" s="60"/>
      <c r="C550" s="60"/>
      <c r="D550" s="60"/>
      <c r="E550" s="60"/>
      <c r="F550" s="60"/>
      <c r="G550" s="60"/>
      <c r="H550" s="60"/>
    </row>
    <row r="551" spans="2:8" ht="15" x14ac:dyDescent="0.25">
      <c r="B551" s="60"/>
      <c r="C551" s="60"/>
      <c r="D551" s="60"/>
      <c r="E551" s="60"/>
      <c r="F551" s="60"/>
      <c r="G551" s="60"/>
      <c r="H551" s="60"/>
    </row>
    <row r="552" spans="2:8" ht="15" x14ac:dyDescent="0.25">
      <c r="B552" s="60"/>
      <c r="C552" s="60"/>
      <c r="D552" s="60"/>
      <c r="E552" s="60"/>
      <c r="F552" s="60"/>
      <c r="G552" s="60"/>
      <c r="H552" s="60"/>
    </row>
    <row r="553" spans="2:8" ht="15" x14ac:dyDescent="0.25">
      <c r="B553" s="60"/>
      <c r="C553" s="60"/>
      <c r="D553" s="60"/>
      <c r="E553" s="60"/>
      <c r="F553" s="60"/>
      <c r="G553" s="60"/>
      <c r="H553" s="60"/>
    </row>
    <row r="554" spans="2:8" ht="15" x14ac:dyDescent="0.25">
      <c r="B554" s="60"/>
      <c r="C554" s="60"/>
      <c r="D554" s="60"/>
      <c r="E554" s="60"/>
      <c r="F554" s="60"/>
      <c r="G554" s="60"/>
      <c r="H554" s="60"/>
    </row>
    <row r="555" spans="2:8" ht="15" x14ac:dyDescent="0.25">
      <c r="B555" s="60"/>
      <c r="C555" s="60"/>
      <c r="D555" s="60"/>
      <c r="E555" s="60"/>
      <c r="F555" s="60"/>
      <c r="G555" s="60"/>
      <c r="H555" s="60"/>
    </row>
    <row r="556" spans="2:8" ht="15" x14ac:dyDescent="0.25">
      <c r="B556" s="60"/>
      <c r="C556" s="60"/>
      <c r="D556" s="60"/>
      <c r="E556" s="60"/>
      <c r="F556" s="60"/>
      <c r="G556" s="60"/>
      <c r="H556" s="60"/>
    </row>
    <row r="557" spans="2:8" ht="15" x14ac:dyDescent="0.25">
      <c r="B557" s="60"/>
      <c r="C557" s="60"/>
      <c r="D557" s="60"/>
      <c r="E557" s="60"/>
      <c r="F557" s="60"/>
      <c r="G557" s="60"/>
      <c r="H557" s="60"/>
    </row>
    <row r="558" spans="2:8" ht="15" x14ac:dyDescent="0.25">
      <c r="B558" s="60"/>
      <c r="C558" s="60"/>
      <c r="D558" s="60"/>
      <c r="E558" s="60"/>
      <c r="F558" s="60"/>
      <c r="G558" s="60"/>
      <c r="H558" s="60"/>
    </row>
    <row r="559" spans="2:8" ht="15" x14ac:dyDescent="0.25">
      <c r="B559" s="60"/>
      <c r="C559" s="60"/>
      <c r="D559" s="60"/>
      <c r="E559" s="60"/>
      <c r="F559" s="60"/>
      <c r="G559" s="60"/>
      <c r="H559" s="60"/>
    </row>
    <row r="560" spans="2:8" ht="15" x14ac:dyDescent="0.25">
      <c r="B560" s="60"/>
      <c r="C560" s="60"/>
      <c r="D560" s="60"/>
      <c r="E560" s="60"/>
      <c r="F560" s="60"/>
      <c r="G560" s="60"/>
      <c r="H560" s="60"/>
    </row>
    <row r="561" spans="2:8" ht="15" x14ac:dyDescent="0.25">
      <c r="B561" s="60"/>
      <c r="C561" s="60"/>
      <c r="D561" s="60"/>
      <c r="E561" s="60"/>
      <c r="F561" s="60"/>
      <c r="G561" s="60"/>
      <c r="H561" s="60"/>
    </row>
    <row r="562" spans="2:8" ht="15" x14ac:dyDescent="0.25">
      <c r="B562" s="60"/>
      <c r="C562" s="60"/>
      <c r="D562" s="60"/>
      <c r="E562" s="60"/>
      <c r="F562" s="60"/>
      <c r="G562" s="60"/>
      <c r="H562" s="60"/>
    </row>
    <row r="563" spans="2:8" ht="15" x14ac:dyDescent="0.25">
      <c r="B563" s="60"/>
      <c r="C563" s="60"/>
      <c r="D563" s="60"/>
      <c r="E563" s="60"/>
      <c r="F563" s="60"/>
      <c r="G563" s="60"/>
      <c r="H563" s="60"/>
    </row>
    <row r="564" spans="2:8" ht="15" x14ac:dyDescent="0.25">
      <c r="B564" s="60"/>
      <c r="C564" s="60"/>
      <c r="D564" s="60"/>
      <c r="E564" s="60"/>
      <c r="F564" s="60"/>
      <c r="G564" s="60"/>
      <c r="H564" s="60"/>
    </row>
    <row r="565" spans="2:8" ht="15" x14ac:dyDescent="0.25">
      <c r="B565" s="60"/>
      <c r="C565" s="60"/>
      <c r="D565" s="60"/>
      <c r="E565" s="60"/>
      <c r="F565" s="60"/>
      <c r="G565" s="60"/>
      <c r="H565" s="60"/>
    </row>
    <row r="566" spans="2:8" ht="15" x14ac:dyDescent="0.25">
      <c r="B566" s="60"/>
      <c r="C566" s="60"/>
      <c r="D566" s="60"/>
      <c r="E566" s="60"/>
      <c r="F566" s="60"/>
      <c r="G566" s="60"/>
      <c r="H566" s="60"/>
    </row>
    <row r="567" spans="2:8" ht="15" x14ac:dyDescent="0.25">
      <c r="B567" s="60"/>
      <c r="C567" s="60"/>
      <c r="D567" s="60"/>
      <c r="E567" s="60"/>
      <c r="F567" s="60"/>
      <c r="G567" s="60"/>
      <c r="H567" s="60"/>
    </row>
    <row r="568" spans="2:8" ht="15" x14ac:dyDescent="0.25">
      <c r="B568" s="60"/>
      <c r="C568" s="60"/>
      <c r="D568" s="60"/>
      <c r="E568" s="60"/>
      <c r="F568" s="60"/>
      <c r="G568" s="60"/>
      <c r="H568" s="60"/>
    </row>
    <row r="569" spans="2:8" ht="15" x14ac:dyDescent="0.25">
      <c r="B569" s="60"/>
      <c r="C569" s="60"/>
      <c r="D569" s="60"/>
      <c r="E569" s="60"/>
      <c r="F569" s="60"/>
      <c r="G569" s="60"/>
      <c r="H569" s="60"/>
    </row>
    <row r="570" spans="2:8" ht="15" x14ac:dyDescent="0.25">
      <c r="B570" s="60"/>
      <c r="C570" s="60"/>
      <c r="D570" s="60"/>
      <c r="E570" s="60"/>
      <c r="F570" s="60"/>
      <c r="G570" s="60"/>
      <c r="H570" s="60"/>
    </row>
    <row r="571" spans="2:8" ht="15" x14ac:dyDescent="0.25">
      <c r="B571" s="60"/>
      <c r="C571" s="60"/>
      <c r="D571" s="60"/>
      <c r="E571" s="60"/>
      <c r="F571" s="60"/>
      <c r="G571" s="60"/>
      <c r="H571" s="60"/>
    </row>
    <row r="572" spans="2:8" ht="15" x14ac:dyDescent="0.25">
      <c r="B572" s="60"/>
      <c r="C572" s="60"/>
      <c r="D572" s="60"/>
      <c r="E572" s="60"/>
      <c r="F572" s="60"/>
      <c r="G572" s="60"/>
      <c r="H572" s="60"/>
    </row>
    <row r="573" spans="2:8" ht="15" x14ac:dyDescent="0.25">
      <c r="B573" s="60"/>
      <c r="C573" s="60"/>
      <c r="D573" s="60"/>
      <c r="E573" s="60"/>
      <c r="F573" s="60"/>
      <c r="G573" s="60"/>
      <c r="H573" s="60"/>
    </row>
    <row r="574" spans="2:8" ht="15" x14ac:dyDescent="0.25">
      <c r="B574" s="60"/>
      <c r="C574" s="60"/>
      <c r="D574" s="60"/>
      <c r="E574" s="60"/>
      <c r="F574" s="60"/>
      <c r="G574" s="60"/>
      <c r="H574" s="60"/>
    </row>
    <row r="575" spans="2:8" ht="15" x14ac:dyDescent="0.25">
      <c r="B575" s="60"/>
      <c r="C575" s="60"/>
      <c r="D575" s="60"/>
      <c r="E575" s="60"/>
      <c r="F575" s="60"/>
      <c r="G575" s="60"/>
      <c r="H575" s="60"/>
    </row>
    <row r="576" spans="2:8" ht="15" x14ac:dyDescent="0.25">
      <c r="B576" s="60"/>
      <c r="C576" s="60"/>
      <c r="D576" s="60"/>
      <c r="E576" s="60"/>
      <c r="F576" s="60"/>
      <c r="G576" s="60"/>
      <c r="H576" s="60"/>
    </row>
    <row r="577" spans="2:8" ht="15" x14ac:dyDescent="0.25">
      <c r="B577" s="60"/>
      <c r="C577" s="60"/>
      <c r="D577" s="60"/>
      <c r="E577" s="60"/>
      <c r="F577" s="60"/>
      <c r="G577" s="60"/>
      <c r="H577" s="60"/>
    </row>
    <row r="578" spans="2:8" ht="15" x14ac:dyDescent="0.25">
      <c r="B578" s="60"/>
      <c r="C578" s="60"/>
      <c r="D578" s="60"/>
      <c r="E578" s="60"/>
      <c r="F578" s="60"/>
      <c r="G578" s="60"/>
      <c r="H578" s="60"/>
    </row>
    <row r="579" spans="2:8" ht="15" x14ac:dyDescent="0.25">
      <c r="B579" s="60"/>
      <c r="C579" s="60"/>
      <c r="D579" s="60"/>
      <c r="E579" s="60"/>
      <c r="F579" s="60"/>
      <c r="G579" s="60"/>
      <c r="H579" s="60"/>
    </row>
    <row r="580" spans="2:8" ht="15" x14ac:dyDescent="0.25">
      <c r="B580" s="60"/>
      <c r="C580" s="60"/>
      <c r="D580" s="60"/>
      <c r="E580" s="60"/>
      <c r="F580" s="60"/>
      <c r="G580" s="60"/>
      <c r="H580" s="60"/>
    </row>
    <row r="581" spans="2:8" ht="15" x14ac:dyDescent="0.25">
      <c r="B581" s="60"/>
      <c r="C581" s="60"/>
      <c r="D581" s="60"/>
      <c r="E581" s="60"/>
      <c r="F581" s="60"/>
      <c r="G581" s="60"/>
      <c r="H581" s="60"/>
    </row>
    <row r="582" spans="2:8" ht="15" x14ac:dyDescent="0.25">
      <c r="B582" s="60"/>
      <c r="C582" s="60"/>
      <c r="D582" s="60"/>
      <c r="E582" s="60"/>
      <c r="F582" s="60"/>
      <c r="G582" s="60"/>
      <c r="H582" s="60"/>
    </row>
    <row r="583" spans="2:8" ht="15" x14ac:dyDescent="0.25">
      <c r="B583" s="60"/>
      <c r="C583" s="60"/>
      <c r="D583" s="60"/>
      <c r="E583" s="60"/>
      <c r="F583" s="60"/>
      <c r="G583" s="60"/>
      <c r="H583" s="60"/>
    </row>
    <row r="584" spans="2:8" ht="15" x14ac:dyDescent="0.25">
      <c r="B584" s="60"/>
      <c r="C584" s="60"/>
      <c r="D584" s="60"/>
      <c r="E584" s="60"/>
      <c r="F584" s="60"/>
      <c r="G584" s="60"/>
      <c r="H584" s="60"/>
    </row>
    <row r="585" spans="2:8" ht="15" x14ac:dyDescent="0.25">
      <c r="B585" s="60"/>
      <c r="C585" s="60"/>
      <c r="D585" s="60"/>
      <c r="E585" s="60"/>
      <c r="F585" s="60"/>
      <c r="G585" s="60"/>
      <c r="H585" s="60"/>
    </row>
    <row r="586" spans="2:8" ht="15" x14ac:dyDescent="0.25">
      <c r="B586" s="60"/>
      <c r="C586" s="60"/>
      <c r="D586" s="60"/>
      <c r="E586" s="60"/>
      <c r="F586" s="60"/>
      <c r="G586" s="60"/>
      <c r="H586" s="60"/>
    </row>
    <row r="587" spans="2:8" ht="15" x14ac:dyDescent="0.25">
      <c r="B587" s="60"/>
      <c r="C587" s="60"/>
      <c r="D587" s="60"/>
      <c r="E587" s="60"/>
      <c r="F587" s="60"/>
      <c r="G587" s="60"/>
      <c r="H587" s="60"/>
    </row>
    <row r="588" spans="2:8" ht="15" x14ac:dyDescent="0.25">
      <c r="B588" s="60"/>
      <c r="C588" s="60"/>
      <c r="D588" s="60"/>
      <c r="E588" s="60"/>
      <c r="F588" s="60"/>
      <c r="G588" s="60"/>
      <c r="H588" s="60"/>
    </row>
    <row r="589" spans="2:8" ht="15" x14ac:dyDescent="0.25">
      <c r="B589" s="60"/>
      <c r="C589" s="60"/>
      <c r="D589" s="60"/>
      <c r="E589" s="60"/>
      <c r="F589" s="60"/>
      <c r="G589" s="60"/>
      <c r="H589" s="60"/>
    </row>
    <row r="590" spans="2:8" ht="15" x14ac:dyDescent="0.25">
      <c r="B590" s="60"/>
      <c r="C590" s="60"/>
      <c r="D590" s="60"/>
      <c r="E590" s="60"/>
      <c r="F590" s="60"/>
      <c r="G590" s="60"/>
      <c r="H590" s="60"/>
    </row>
    <row r="591" spans="2:8" ht="15" x14ac:dyDescent="0.25">
      <c r="B591" s="60"/>
      <c r="C591" s="60"/>
      <c r="D591" s="60"/>
      <c r="E591" s="60"/>
      <c r="F591" s="60"/>
      <c r="G591" s="60"/>
      <c r="H591" s="60"/>
    </row>
    <row r="592" spans="2:8" ht="15" x14ac:dyDescent="0.25">
      <c r="B592" s="60"/>
      <c r="C592" s="60"/>
      <c r="D592" s="60"/>
      <c r="E592" s="60"/>
      <c r="F592" s="60"/>
      <c r="G592" s="60"/>
      <c r="H592" s="60"/>
    </row>
    <row r="593" spans="2:8" ht="15" x14ac:dyDescent="0.25">
      <c r="B593" s="60"/>
      <c r="C593" s="60"/>
      <c r="D593" s="60"/>
      <c r="E593" s="60"/>
      <c r="F593" s="60"/>
      <c r="G593" s="60"/>
      <c r="H593" s="60"/>
    </row>
    <row r="594" spans="2:8" ht="15" x14ac:dyDescent="0.25">
      <c r="B594" s="60"/>
      <c r="C594" s="60"/>
      <c r="D594" s="60"/>
      <c r="E594" s="60"/>
      <c r="F594" s="60"/>
      <c r="G594" s="60"/>
      <c r="H594" s="60"/>
    </row>
    <row r="595" spans="2:8" ht="15" x14ac:dyDescent="0.25">
      <c r="B595" s="60"/>
      <c r="C595" s="60"/>
      <c r="D595" s="60"/>
      <c r="E595" s="60"/>
      <c r="F595" s="60"/>
      <c r="G595" s="60"/>
      <c r="H595" s="60"/>
    </row>
    <row r="596" spans="2:8" ht="15" x14ac:dyDescent="0.25">
      <c r="B596" s="60"/>
      <c r="C596" s="60"/>
      <c r="D596" s="60"/>
      <c r="E596" s="60"/>
      <c r="F596" s="60"/>
      <c r="G596" s="60"/>
      <c r="H596" s="60"/>
    </row>
    <row r="597" spans="2:8" ht="15" x14ac:dyDescent="0.25">
      <c r="B597" s="60"/>
      <c r="C597" s="60"/>
      <c r="D597" s="60"/>
      <c r="E597" s="60"/>
      <c r="F597" s="60"/>
      <c r="G597" s="60"/>
      <c r="H597" s="60"/>
    </row>
    <row r="598" spans="2:8" ht="15" x14ac:dyDescent="0.25">
      <c r="B598" s="60"/>
      <c r="C598" s="60"/>
      <c r="D598" s="60"/>
      <c r="E598" s="60"/>
      <c r="F598" s="60"/>
      <c r="G598" s="60"/>
      <c r="H598" s="60"/>
    </row>
    <row r="599" spans="2:8" ht="15" x14ac:dyDescent="0.25">
      <c r="B599" s="60"/>
      <c r="C599" s="60"/>
      <c r="D599" s="60"/>
      <c r="E599" s="60"/>
      <c r="F599" s="60"/>
      <c r="G599" s="60"/>
      <c r="H599" s="60"/>
    </row>
    <row r="600" spans="2:8" ht="15" x14ac:dyDescent="0.25">
      <c r="B600" s="60"/>
      <c r="C600" s="60"/>
      <c r="D600" s="60"/>
      <c r="E600" s="60"/>
      <c r="F600" s="60"/>
      <c r="G600" s="60"/>
      <c r="H600" s="60"/>
    </row>
    <row r="601" spans="2:8" ht="15" x14ac:dyDescent="0.25">
      <c r="B601" s="60"/>
      <c r="C601" s="60"/>
      <c r="D601" s="60"/>
      <c r="E601" s="60"/>
      <c r="F601" s="60"/>
      <c r="G601" s="60"/>
      <c r="H601" s="60"/>
    </row>
    <row r="602" spans="2:8" ht="15" x14ac:dyDescent="0.25">
      <c r="B602" s="60"/>
      <c r="C602" s="60"/>
      <c r="D602" s="60"/>
      <c r="E602" s="60"/>
      <c r="F602" s="60"/>
      <c r="G602" s="60"/>
      <c r="H602" s="60"/>
    </row>
    <row r="603" spans="2:8" ht="15" x14ac:dyDescent="0.25">
      <c r="B603" s="60"/>
      <c r="C603" s="60"/>
      <c r="D603" s="60"/>
      <c r="E603" s="60"/>
      <c r="F603" s="60"/>
      <c r="G603" s="60"/>
      <c r="H603" s="60"/>
    </row>
    <row r="604" spans="2:8" ht="15" x14ac:dyDescent="0.25">
      <c r="B604" s="60"/>
      <c r="C604" s="60"/>
      <c r="D604" s="60"/>
      <c r="E604" s="60"/>
      <c r="F604" s="60"/>
      <c r="G604" s="60"/>
      <c r="H604" s="60"/>
    </row>
    <row r="605" spans="2:8" ht="15" x14ac:dyDescent="0.25">
      <c r="B605" s="60"/>
      <c r="C605" s="60"/>
      <c r="D605" s="60"/>
      <c r="E605" s="60"/>
      <c r="F605" s="60"/>
      <c r="G605" s="60"/>
      <c r="H605" s="60"/>
    </row>
    <row r="606" spans="2:8" ht="15" x14ac:dyDescent="0.25">
      <c r="B606" s="60"/>
      <c r="C606" s="60"/>
      <c r="D606" s="60"/>
      <c r="E606" s="60"/>
      <c r="F606" s="60"/>
      <c r="G606" s="60"/>
      <c r="H606" s="60"/>
    </row>
    <row r="607" spans="2:8" ht="15" x14ac:dyDescent="0.25">
      <c r="B607" s="60"/>
      <c r="C607" s="60"/>
      <c r="D607" s="60"/>
      <c r="E607" s="60"/>
      <c r="F607" s="60"/>
      <c r="G607" s="60"/>
      <c r="H607" s="60"/>
    </row>
    <row r="608" spans="2:8" ht="15" x14ac:dyDescent="0.25">
      <c r="B608" s="60"/>
      <c r="C608" s="60"/>
      <c r="D608" s="60"/>
      <c r="E608" s="60"/>
      <c r="F608" s="60"/>
      <c r="G608" s="60"/>
      <c r="H608" s="60"/>
    </row>
    <row r="609" spans="2:8" ht="15" x14ac:dyDescent="0.25">
      <c r="B609" s="60"/>
      <c r="C609" s="60"/>
      <c r="D609" s="60"/>
      <c r="E609" s="60"/>
      <c r="F609" s="60"/>
      <c r="G609" s="60"/>
      <c r="H609" s="60"/>
    </row>
    <row r="610" spans="2:8" ht="15" x14ac:dyDescent="0.25">
      <c r="B610" s="60"/>
      <c r="C610" s="60"/>
      <c r="D610" s="60"/>
      <c r="E610" s="60"/>
      <c r="F610" s="60"/>
      <c r="G610" s="60"/>
      <c r="H610" s="60"/>
    </row>
    <row r="611" spans="2:8" ht="15" x14ac:dyDescent="0.25">
      <c r="B611" s="60"/>
      <c r="C611" s="60"/>
      <c r="D611" s="60"/>
      <c r="E611" s="60"/>
      <c r="F611" s="60"/>
      <c r="G611" s="60"/>
      <c r="H611" s="60"/>
    </row>
    <row r="612" spans="2:8" ht="15" x14ac:dyDescent="0.25">
      <c r="B612" s="60"/>
      <c r="C612" s="60"/>
      <c r="D612" s="60"/>
      <c r="E612" s="60"/>
      <c r="F612" s="60"/>
      <c r="G612" s="60"/>
      <c r="H612" s="60"/>
    </row>
    <row r="613" spans="2:8" ht="15" x14ac:dyDescent="0.25">
      <c r="B613" s="60"/>
      <c r="C613" s="60"/>
      <c r="D613" s="60"/>
      <c r="E613" s="60"/>
      <c r="F613" s="60"/>
      <c r="G613" s="60"/>
      <c r="H613" s="60"/>
    </row>
    <row r="614" spans="2:8" ht="15" x14ac:dyDescent="0.25">
      <c r="B614" s="60"/>
      <c r="C614" s="60"/>
      <c r="D614" s="60"/>
      <c r="E614" s="60"/>
      <c r="F614" s="60"/>
      <c r="G614" s="60"/>
      <c r="H614" s="60"/>
    </row>
    <row r="615" spans="2:8" ht="15" x14ac:dyDescent="0.25">
      <c r="B615" s="60"/>
      <c r="C615" s="60"/>
      <c r="D615" s="60"/>
      <c r="E615" s="60"/>
      <c r="F615" s="60"/>
      <c r="G615" s="60"/>
      <c r="H615" s="60"/>
    </row>
    <row r="616" spans="2:8" ht="15" x14ac:dyDescent="0.25">
      <c r="B616" s="60"/>
      <c r="C616" s="60"/>
      <c r="D616" s="60"/>
      <c r="E616" s="60"/>
      <c r="F616" s="60"/>
      <c r="G616" s="60"/>
      <c r="H616" s="60"/>
    </row>
    <row r="617" spans="2:8" ht="15" x14ac:dyDescent="0.25">
      <c r="B617" s="60"/>
      <c r="C617" s="60"/>
      <c r="D617" s="60"/>
      <c r="E617" s="60"/>
      <c r="F617" s="60"/>
      <c r="G617" s="60"/>
      <c r="H617" s="60"/>
    </row>
    <row r="618" spans="2:8" ht="15" x14ac:dyDescent="0.25">
      <c r="B618" s="60"/>
      <c r="C618" s="60"/>
      <c r="D618" s="60"/>
      <c r="E618" s="60"/>
      <c r="F618" s="60"/>
      <c r="G618" s="60"/>
      <c r="H618" s="60"/>
    </row>
    <row r="619" spans="2:8" ht="15" x14ac:dyDescent="0.25">
      <c r="B619" s="60"/>
      <c r="C619" s="60"/>
      <c r="D619" s="60"/>
      <c r="E619" s="60"/>
      <c r="F619" s="60"/>
      <c r="G619" s="60"/>
      <c r="H619" s="60"/>
    </row>
    <row r="620" spans="2:8" ht="15" x14ac:dyDescent="0.25">
      <c r="B620" s="60"/>
      <c r="C620" s="60"/>
      <c r="D620" s="60"/>
      <c r="E620" s="60"/>
      <c r="F620" s="60"/>
      <c r="G620" s="60"/>
      <c r="H620" s="60"/>
    </row>
    <row r="621" spans="2:8" ht="15" x14ac:dyDescent="0.25">
      <c r="B621" s="60"/>
      <c r="C621" s="60"/>
      <c r="D621" s="60"/>
      <c r="E621" s="60"/>
      <c r="F621" s="60"/>
      <c r="G621" s="60"/>
      <c r="H621" s="60"/>
    </row>
    <row r="622" spans="2:8" ht="15" x14ac:dyDescent="0.25">
      <c r="B622" s="60"/>
      <c r="C622" s="60"/>
      <c r="D622" s="60"/>
      <c r="E622" s="60"/>
      <c r="F622" s="60"/>
      <c r="G622" s="60"/>
      <c r="H622" s="60"/>
    </row>
    <row r="623" spans="2:8" ht="15" x14ac:dyDescent="0.25">
      <c r="B623" s="60"/>
      <c r="C623" s="60"/>
      <c r="D623" s="60"/>
      <c r="E623" s="60"/>
      <c r="F623" s="60"/>
      <c r="G623" s="60"/>
      <c r="H623" s="60"/>
    </row>
    <row r="624" spans="2:8" ht="15" x14ac:dyDescent="0.25">
      <c r="B624" s="60"/>
      <c r="C624" s="60"/>
      <c r="D624" s="60"/>
      <c r="E624" s="60"/>
      <c r="F624" s="60"/>
      <c r="G624" s="60"/>
      <c r="H624" s="60"/>
    </row>
    <row r="625" spans="2:8" ht="15" x14ac:dyDescent="0.25">
      <c r="B625" s="60"/>
      <c r="C625" s="60"/>
      <c r="D625" s="60"/>
      <c r="E625" s="60"/>
      <c r="F625" s="60"/>
      <c r="G625" s="60"/>
      <c r="H625" s="60"/>
    </row>
    <row r="626" spans="2:8" ht="15" x14ac:dyDescent="0.25">
      <c r="B626" s="60"/>
      <c r="C626" s="60"/>
      <c r="D626" s="60"/>
      <c r="E626" s="60"/>
      <c r="F626" s="60"/>
      <c r="G626" s="60"/>
      <c r="H626" s="60"/>
    </row>
    <row r="627" spans="2:8" ht="15" x14ac:dyDescent="0.25">
      <c r="B627" s="60"/>
      <c r="C627" s="60"/>
      <c r="D627" s="60"/>
      <c r="E627" s="60"/>
      <c r="F627" s="60"/>
      <c r="G627" s="60"/>
      <c r="H627" s="60"/>
    </row>
    <row r="628" spans="2:8" ht="15" x14ac:dyDescent="0.25">
      <c r="B628" s="60"/>
      <c r="C628" s="60"/>
      <c r="D628" s="60"/>
      <c r="E628" s="60"/>
      <c r="F628" s="60"/>
      <c r="G628" s="60"/>
      <c r="H628" s="60"/>
    </row>
    <row r="629" spans="2:8" ht="15" x14ac:dyDescent="0.25">
      <c r="B629" s="60"/>
      <c r="C629" s="60"/>
      <c r="D629" s="60"/>
      <c r="E629" s="60"/>
      <c r="F629" s="60"/>
      <c r="G629" s="60"/>
      <c r="H629" s="60"/>
    </row>
    <row r="630" spans="2:8" ht="15" x14ac:dyDescent="0.25">
      <c r="B630" s="60"/>
      <c r="C630" s="60"/>
      <c r="D630" s="60"/>
      <c r="E630" s="60"/>
      <c r="F630" s="60"/>
      <c r="G630" s="60"/>
      <c r="H630" s="60"/>
    </row>
    <row r="631" spans="2:8" ht="15" x14ac:dyDescent="0.25">
      <c r="B631" s="60"/>
      <c r="C631" s="60"/>
      <c r="D631" s="60"/>
      <c r="E631" s="60"/>
      <c r="F631" s="60"/>
      <c r="G631" s="60"/>
      <c r="H631" s="60"/>
    </row>
    <row r="632" spans="2:8" ht="15" x14ac:dyDescent="0.25">
      <c r="B632" s="60"/>
      <c r="C632" s="60"/>
      <c r="D632" s="60"/>
      <c r="E632" s="60"/>
      <c r="F632" s="60"/>
      <c r="G632" s="60"/>
      <c r="H632" s="60"/>
    </row>
    <row r="633" spans="2:8" ht="15" x14ac:dyDescent="0.25">
      <c r="B633" s="60"/>
      <c r="C633" s="60"/>
      <c r="D633" s="60"/>
      <c r="E633" s="60"/>
      <c r="F633" s="60"/>
      <c r="G633" s="60"/>
      <c r="H633" s="60"/>
    </row>
    <row r="634" spans="2:8" ht="15" x14ac:dyDescent="0.25">
      <c r="B634" s="60"/>
      <c r="C634" s="60"/>
      <c r="D634" s="60"/>
      <c r="E634" s="60"/>
      <c r="F634" s="60"/>
      <c r="G634" s="60"/>
      <c r="H634" s="60"/>
    </row>
    <row r="635" spans="2:8" ht="15" x14ac:dyDescent="0.25">
      <c r="B635" s="60"/>
      <c r="C635" s="60"/>
      <c r="D635" s="60"/>
      <c r="E635" s="60"/>
      <c r="F635" s="60"/>
      <c r="G635" s="60"/>
      <c r="H635" s="60"/>
    </row>
    <row r="636" spans="2:8" ht="15" x14ac:dyDescent="0.25">
      <c r="B636" s="60"/>
      <c r="C636" s="60"/>
      <c r="D636" s="60"/>
      <c r="E636" s="60"/>
      <c r="F636" s="60"/>
      <c r="G636" s="60"/>
      <c r="H636" s="60"/>
    </row>
    <row r="637" spans="2:8" ht="15" x14ac:dyDescent="0.25">
      <c r="B637" s="60"/>
      <c r="C637" s="60"/>
      <c r="D637" s="60"/>
      <c r="E637" s="60"/>
      <c r="F637" s="60"/>
      <c r="G637" s="60"/>
      <c r="H637" s="60"/>
    </row>
    <row r="638" spans="2:8" ht="15" x14ac:dyDescent="0.25">
      <c r="B638" s="60"/>
      <c r="C638" s="60"/>
      <c r="D638" s="60"/>
      <c r="E638" s="60"/>
      <c r="F638" s="60"/>
      <c r="G638" s="60"/>
      <c r="H638" s="60"/>
    </row>
    <row r="639" spans="2:8" ht="15" x14ac:dyDescent="0.25">
      <c r="B639" s="60"/>
      <c r="C639" s="60"/>
      <c r="D639" s="60"/>
      <c r="E639" s="60"/>
      <c r="F639" s="60"/>
      <c r="G639" s="60"/>
      <c r="H639" s="60"/>
    </row>
    <row r="640" spans="2:8" ht="15" x14ac:dyDescent="0.25">
      <c r="B640" s="60"/>
      <c r="C640" s="60"/>
      <c r="D640" s="60"/>
      <c r="E640" s="60"/>
      <c r="F640" s="60"/>
      <c r="G640" s="60"/>
      <c r="H640" s="60"/>
    </row>
    <row r="641" spans="2:8" ht="15" x14ac:dyDescent="0.25">
      <c r="B641" s="60"/>
      <c r="C641" s="60"/>
      <c r="D641" s="60"/>
      <c r="E641" s="60"/>
      <c r="F641" s="60"/>
      <c r="G641" s="60"/>
      <c r="H641" s="60"/>
    </row>
    <row r="642" spans="2:8" ht="15" x14ac:dyDescent="0.25">
      <c r="B642" s="60"/>
      <c r="C642" s="60"/>
      <c r="D642" s="60"/>
      <c r="E642" s="60"/>
      <c r="F642" s="60"/>
      <c r="G642" s="60"/>
      <c r="H642" s="60"/>
    </row>
    <row r="643" spans="2:8" ht="15" x14ac:dyDescent="0.25">
      <c r="B643" s="60"/>
      <c r="C643" s="60"/>
      <c r="D643" s="60"/>
      <c r="E643" s="60"/>
      <c r="F643" s="60"/>
      <c r="G643" s="60"/>
      <c r="H643" s="60"/>
    </row>
    <row r="644" spans="2:8" ht="15" x14ac:dyDescent="0.25">
      <c r="B644" s="60"/>
      <c r="C644" s="60"/>
      <c r="D644" s="60"/>
      <c r="E644" s="60"/>
      <c r="F644" s="60"/>
      <c r="G644" s="60"/>
      <c r="H644" s="60"/>
    </row>
    <row r="645" spans="2:8" ht="15" x14ac:dyDescent="0.25">
      <c r="B645" s="60"/>
      <c r="C645" s="60"/>
      <c r="D645" s="60"/>
      <c r="E645" s="60"/>
      <c r="F645" s="60"/>
      <c r="G645" s="60"/>
      <c r="H645" s="60"/>
    </row>
    <row r="646" spans="2:8" ht="15" x14ac:dyDescent="0.25">
      <c r="B646" s="60"/>
      <c r="C646" s="60"/>
      <c r="D646" s="60"/>
      <c r="E646" s="60"/>
      <c r="F646" s="60"/>
      <c r="G646" s="60"/>
      <c r="H646" s="60"/>
    </row>
    <row r="647" spans="2:8" ht="15" x14ac:dyDescent="0.25">
      <c r="B647" s="60"/>
      <c r="C647" s="60"/>
      <c r="D647" s="60"/>
      <c r="E647" s="60"/>
      <c r="F647" s="60"/>
      <c r="G647" s="60"/>
      <c r="H647" s="60"/>
    </row>
    <row r="648" spans="2:8" ht="15" x14ac:dyDescent="0.25">
      <c r="B648" s="60"/>
      <c r="C648" s="60"/>
      <c r="D648" s="60"/>
      <c r="E648" s="60"/>
      <c r="F648" s="60"/>
      <c r="G648" s="60"/>
      <c r="H648" s="60"/>
    </row>
    <row r="649" spans="2:8" ht="15" x14ac:dyDescent="0.25">
      <c r="B649" s="60"/>
      <c r="C649" s="60"/>
      <c r="D649" s="60"/>
      <c r="E649" s="60"/>
      <c r="F649" s="60"/>
      <c r="G649" s="60"/>
      <c r="H649" s="60"/>
    </row>
    <row r="650" spans="2:8" ht="15" x14ac:dyDescent="0.25">
      <c r="B650" s="60"/>
      <c r="C650" s="60"/>
      <c r="D650" s="60"/>
      <c r="E650" s="60"/>
      <c r="F650" s="60"/>
      <c r="G650" s="60"/>
      <c r="H650" s="60"/>
    </row>
    <row r="651" spans="2:8" ht="15" x14ac:dyDescent="0.25">
      <c r="B651" s="60"/>
      <c r="C651" s="60"/>
      <c r="D651" s="60"/>
      <c r="E651" s="60"/>
      <c r="F651" s="60"/>
      <c r="G651" s="60"/>
      <c r="H651" s="60"/>
    </row>
    <row r="652" spans="2:8" ht="15" x14ac:dyDescent="0.25">
      <c r="B652" s="60"/>
      <c r="C652" s="60"/>
      <c r="D652" s="60"/>
      <c r="E652" s="60"/>
      <c r="F652" s="60"/>
      <c r="G652" s="60"/>
      <c r="H652" s="60"/>
    </row>
    <row r="653" spans="2:8" ht="15" x14ac:dyDescent="0.25">
      <c r="B653" s="60"/>
      <c r="C653" s="60"/>
      <c r="D653" s="60"/>
      <c r="E653" s="60"/>
      <c r="F653" s="60"/>
      <c r="G653" s="60"/>
      <c r="H653" s="60"/>
    </row>
    <row r="654" spans="2:8" ht="15" x14ac:dyDescent="0.25">
      <c r="B654" s="60"/>
      <c r="C654" s="60"/>
      <c r="D654" s="60"/>
      <c r="E654" s="60"/>
      <c r="F654" s="60"/>
      <c r="G654" s="60"/>
      <c r="H654" s="60"/>
    </row>
    <row r="655" spans="2:8" ht="15" x14ac:dyDescent="0.25">
      <c r="B655" s="60"/>
      <c r="C655" s="60"/>
      <c r="D655" s="60"/>
      <c r="E655" s="60"/>
      <c r="F655" s="60"/>
      <c r="G655" s="60"/>
      <c r="H655" s="60"/>
    </row>
    <row r="656" spans="2:8" ht="15" x14ac:dyDescent="0.25">
      <c r="B656" s="60"/>
      <c r="C656" s="60"/>
      <c r="D656" s="60"/>
      <c r="E656" s="60"/>
      <c r="F656" s="60"/>
      <c r="G656" s="60"/>
      <c r="H656" s="60"/>
    </row>
    <row r="657" spans="2:8" ht="15" x14ac:dyDescent="0.25">
      <c r="B657" s="60"/>
      <c r="C657" s="60"/>
      <c r="D657" s="60"/>
      <c r="E657" s="60"/>
      <c r="F657" s="60"/>
      <c r="G657" s="60"/>
      <c r="H657" s="60"/>
    </row>
    <row r="658" spans="2:8" ht="15" x14ac:dyDescent="0.25">
      <c r="B658" s="60"/>
      <c r="C658" s="60"/>
      <c r="D658" s="60"/>
      <c r="E658" s="60"/>
      <c r="F658" s="60"/>
      <c r="G658" s="60"/>
      <c r="H658" s="60"/>
    </row>
    <row r="659" spans="2:8" ht="15" x14ac:dyDescent="0.25">
      <c r="B659" s="60"/>
      <c r="C659" s="60"/>
      <c r="D659" s="60"/>
      <c r="E659" s="60"/>
      <c r="F659" s="60"/>
      <c r="G659" s="60"/>
      <c r="H659" s="60"/>
    </row>
    <row r="660" spans="2:8" ht="15" x14ac:dyDescent="0.25">
      <c r="B660" s="60"/>
      <c r="C660" s="60"/>
      <c r="D660" s="60"/>
      <c r="E660" s="60"/>
      <c r="F660" s="60"/>
      <c r="G660" s="60"/>
      <c r="H660" s="60"/>
    </row>
    <row r="661" spans="2:8" ht="15" x14ac:dyDescent="0.25">
      <c r="B661" s="60"/>
      <c r="C661" s="60"/>
      <c r="D661" s="60"/>
      <c r="E661" s="60"/>
      <c r="F661" s="60"/>
      <c r="G661" s="60"/>
      <c r="H661" s="60"/>
    </row>
    <row r="662" spans="2:8" ht="15" x14ac:dyDescent="0.25">
      <c r="B662" s="60"/>
      <c r="C662" s="60"/>
      <c r="D662" s="60"/>
      <c r="E662" s="60"/>
      <c r="F662" s="60"/>
      <c r="G662" s="60"/>
      <c r="H662" s="60"/>
    </row>
    <row r="663" spans="2:8" ht="15" x14ac:dyDescent="0.25">
      <c r="B663" s="60"/>
      <c r="C663" s="60"/>
      <c r="D663" s="60"/>
      <c r="E663" s="60"/>
      <c r="F663" s="60"/>
      <c r="G663" s="60"/>
      <c r="H663" s="60"/>
    </row>
    <row r="664" spans="2:8" ht="15" x14ac:dyDescent="0.25">
      <c r="B664" s="60"/>
      <c r="C664" s="60"/>
      <c r="D664" s="60"/>
      <c r="E664" s="60"/>
      <c r="F664" s="60"/>
      <c r="G664" s="60"/>
      <c r="H664" s="60"/>
    </row>
    <row r="665" spans="2:8" ht="15" x14ac:dyDescent="0.25">
      <c r="B665" s="60"/>
      <c r="C665" s="60"/>
      <c r="D665" s="60"/>
      <c r="E665" s="60"/>
      <c r="F665" s="60"/>
      <c r="G665" s="60"/>
      <c r="H665" s="60"/>
    </row>
    <row r="666" spans="2:8" ht="15" x14ac:dyDescent="0.25">
      <c r="B666" s="60"/>
      <c r="C666" s="60"/>
      <c r="D666" s="60"/>
      <c r="E666" s="60"/>
      <c r="F666" s="60"/>
      <c r="G666" s="60"/>
      <c r="H666" s="60"/>
    </row>
    <row r="667" spans="2:8" ht="15" x14ac:dyDescent="0.25">
      <c r="B667" s="60"/>
      <c r="C667" s="60"/>
      <c r="D667" s="60"/>
      <c r="E667" s="60"/>
      <c r="F667" s="60"/>
      <c r="G667" s="60"/>
      <c r="H667" s="60"/>
    </row>
    <row r="668" spans="2:8" ht="15" x14ac:dyDescent="0.25">
      <c r="B668" s="60"/>
      <c r="C668" s="60"/>
      <c r="D668" s="60"/>
      <c r="E668" s="60"/>
      <c r="F668" s="60"/>
      <c r="G668" s="60"/>
      <c r="H668" s="60"/>
    </row>
    <row r="669" spans="2:8" ht="15" x14ac:dyDescent="0.25">
      <c r="B669" s="60"/>
      <c r="C669" s="60"/>
      <c r="D669" s="60"/>
      <c r="E669" s="60"/>
      <c r="F669" s="60"/>
      <c r="G669" s="60"/>
      <c r="H669" s="60"/>
    </row>
    <row r="670" spans="2:8" ht="15" x14ac:dyDescent="0.25">
      <c r="B670" s="60"/>
      <c r="C670" s="60"/>
      <c r="D670" s="60"/>
      <c r="E670" s="60"/>
      <c r="F670" s="60"/>
      <c r="G670" s="60"/>
      <c r="H670" s="60"/>
    </row>
    <row r="671" spans="2:8" ht="15" x14ac:dyDescent="0.25">
      <c r="B671" s="60"/>
      <c r="C671" s="60"/>
      <c r="D671" s="60"/>
      <c r="E671" s="60"/>
      <c r="F671" s="60"/>
      <c r="G671" s="60"/>
      <c r="H671" s="60"/>
    </row>
    <row r="672" spans="2:8" ht="15" x14ac:dyDescent="0.25">
      <c r="B672" s="60"/>
      <c r="C672" s="60"/>
      <c r="D672" s="60"/>
      <c r="E672" s="60"/>
      <c r="F672" s="60"/>
      <c r="G672" s="60"/>
      <c r="H672" s="60"/>
    </row>
    <row r="673" spans="2:8" ht="15" x14ac:dyDescent="0.25">
      <c r="B673" s="60"/>
      <c r="C673" s="60"/>
      <c r="D673" s="60"/>
      <c r="E673" s="60"/>
      <c r="F673" s="60"/>
      <c r="G673" s="60"/>
      <c r="H673" s="60"/>
    </row>
    <row r="674" spans="2:8" ht="15" x14ac:dyDescent="0.25">
      <c r="B674" s="60"/>
      <c r="C674" s="60"/>
      <c r="D674" s="60"/>
      <c r="E674" s="60"/>
      <c r="F674" s="60"/>
      <c r="G674" s="60"/>
      <c r="H674" s="60"/>
    </row>
    <row r="675" spans="2:8" ht="15" x14ac:dyDescent="0.25">
      <c r="B675" s="60"/>
      <c r="C675" s="60"/>
      <c r="D675" s="60"/>
      <c r="E675" s="60"/>
      <c r="F675" s="60"/>
      <c r="G675" s="60"/>
      <c r="H675" s="60"/>
    </row>
    <row r="676" spans="2:8" ht="15" x14ac:dyDescent="0.25">
      <c r="B676" s="60"/>
      <c r="C676" s="60"/>
      <c r="D676" s="60"/>
      <c r="E676" s="60"/>
      <c r="F676" s="60"/>
      <c r="G676" s="60"/>
      <c r="H676" s="60"/>
    </row>
    <row r="677" spans="2:8" ht="15" x14ac:dyDescent="0.25">
      <c r="B677" s="60"/>
      <c r="C677" s="60"/>
      <c r="D677" s="60"/>
      <c r="E677" s="60"/>
      <c r="F677" s="60"/>
      <c r="G677" s="60"/>
      <c r="H677" s="60"/>
    </row>
    <row r="678" spans="2:8" ht="15" x14ac:dyDescent="0.25">
      <c r="B678" s="60"/>
      <c r="C678" s="60"/>
      <c r="D678" s="60"/>
      <c r="E678" s="60"/>
      <c r="F678" s="60"/>
      <c r="G678" s="60"/>
      <c r="H678" s="60"/>
    </row>
    <row r="679" spans="2:8" ht="15" x14ac:dyDescent="0.25">
      <c r="B679" s="60"/>
      <c r="C679" s="60"/>
      <c r="D679" s="60"/>
      <c r="E679" s="60"/>
      <c r="F679" s="60"/>
      <c r="G679" s="60"/>
      <c r="H679" s="60"/>
    </row>
    <row r="680" spans="2:8" ht="15" x14ac:dyDescent="0.25">
      <c r="B680" s="60"/>
      <c r="C680" s="60"/>
      <c r="D680" s="60"/>
      <c r="E680" s="60"/>
      <c r="F680" s="60"/>
      <c r="G680" s="60"/>
      <c r="H680" s="60"/>
    </row>
    <row r="681" spans="2:8" ht="15" x14ac:dyDescent="0.25">
      <c r="B681" s="60"/>
      <c r="C681" s="60"/>
      <c r="D681" s="60"/>
      <c r="E681" s="60"/>
      <c r="F681" s="60"/>
      <c r="G681" s="60"/>
      <c r="H681" s="60"/>
    </row>
    <row r="682" spans="2:8" ht="15" x14ac:dyDescent="0.25">
      <c r="B682" s="60"/>
      <c r="C682" s="60"/>
      <c r="D682" s="60"/>
      <c r="E682" s="60"/>
      <c r="F682" s="60"/>
      <c r="G682" s="60"/>
      <c r="H682" s="60"/>
    </row>
    <row r="683" spans="2:8" ht="15" x14ac:dyDescent="0.25">
      <c r="B683" s="60"/>
      <c r="C683" s="60"/>
      <c r="D683" s="60"/>
      <c r="E683" s="60"/>
      <c r="F683" s="60"/>
      <c r="G683" s="60"/>
      <c r="H683" s="60"/>
    </row>
    <row r="684" spans="2:8" ht="15" x14ac:dyDescent="0.25">
      <c r="B684" s="60"/>
      <c r="C684" s="60"/>
      <c r="D684" s="60"/>
      <c r="E684" s="60"/>
      <c r="F684" s="60"/>
      <c r="G684" s="60"/>
      <c r="H684" s="60"/>
    </row>
    <row r="685" spans="2:8" ht="15" x14ac:dyDescent="0.25">
      <c r="B685" s="60"/>
      <c r="C685" s="60"/>
      <c r="D685" s="60"/>
      <c r="E685" s="60"/>
      <c r="F685" s="60"/>
      <c r="G685" s="60"/>
      <c r="H685" s="60"/>
    </row>
    <row r="686" spans="2:8" ht="15" x14ac:dyDescent="0.25">
      <c r="B686" s="60"/>
      <c r="C686" s="60"/>
      <c r="D686" s="60"/>
      <c r="E686" s="60"/>
      <c r="F686" s="60"/>
      <c r="G686" s="60"/>
      <c r="H686" s="60"/>
    </row>
    <row r="687" spans="2:8" ht="15" x14ac:dyDescent="0.25">
      <c r="B687" s="60"/>
      <c r="C687" s="60"/>
      <c r="D687" s="60"/>
      <c r="E687" s="60"/>
      <c r="F687" s="60"/>
      <c r="G687" s="60"/>
      <c r="H687" s="60"/>
    </row>
    <row r="688" spans="2:8" ht="15" x14ac:dyDescent="0.25">
      <c r="B688" s="60"/>
      <c r="C688" s="60"/>
      <c r="D688" s="60"/>
      <c r="E688" s="60"/>
      <c r="F688" s="60"/>
      <c r="G688" s="60"/>
      <c r="H688" s="60"/>
    </row>
    <row r="689" spans="2:8" ht="15" x14ac:dyDescent="0.25">
      <c r="B689" s="60"/>
      <c r="C689" s="60"/>
      <c r="D689" s="60"/>
      <c r="E689" s="60"/>
      <c r="F689" s="60"/>
      <c r="G689" s="60"/>
      <c r="H689" s="60"/>
    </row>
    <row r="690" spans="2:8" ht="15" x14ac:dyDescent="0.25">
      <c r="B690" s="60"/>
      <c r="C690" s="60"/>
      <c r="D690" s="60"/>
      <c r="E690" s="60"/>
      <c r="F690" s="60"/>
      <c r="G690" s="60"/>
      <c r="H690" s="60"/>
    </row>
    <row r="691" spans="2:8" ht="15" x14ac:dyDescent="0.25">
      <c r="B691" s="60"/>
      <c r="C691" s="60"/>
      <c r="D691" s="60"/>
      <c r="E691" s="60"/>
      <c r="F691" s="60"/>
      <c r="G691" s="60"/>
      <c r="H691" s="60"/>
    </row>
    <row r="692" spans="2:8" ht="15" x14ac:dyDescent="0.25">
      <c r="B692" s="60"/>
      <c r="C692" s="60"/>
      <c r="D692" s="60"/>
      <c r="E692" s="60"/>
      <c r="F692" s="60"/>
      <c r="G692" s="60"/>
      <c r="H692" s="60"/>
    </row>
    <row r="693" spans="2:8" ht="15" x14ac:dyDescent="0.25">
      <c r="B693" s="60"/>
      <c r="C693" s="60"/>
      <c r="D693" s="60"/>
      <c r="E693" s="60"/>
      <c r="F693" s="60"/>
      <c r="G693" s="60"/>
      <c r="H693" s="60"/>
    </row>
    <row r="694" spans="2:8" ht="15" x14ac:dyDescent="0.25">
      <c r="B694" s="60"/>
      <c r="C694" s="60"/>
      <c r="D694" s="60"/>
      <c r="E694" s="60"/>
      <c r="F694" s="60"/>
      <c r="G694" s="60"/>
      <c r="H694" s="60"/>
    </row>
    <row r="695" spans="2:8" ht="15" x14ac:dyDescent="0.25">
      <c r="B695" s="60"/>
      <c r="C695" s="60"/>
      <c r="D695" s="60"/>
      <c r="E695" s="60"/>
      <c r="F695" s="60"/>
      <c r="G695" s="60"/>
      <c r="H695" s="60"/>
    </row>
    <row r="696" spans="2:8" ht="15" x14ac:dyDescent="0.25">
      <c r="B696" s="60"/>
      <c r="C696" s="60"/>
      <c r="D696" s="60"/>
      <c r="E696" s="60"/>
      <c r="F696" s="60"/>
      <c r="G696" s="60"/>
      <c r="H696" s="60"/>
    </row>
    <row r="697" spans="2:8" ht="15" x14ac:dyDescent="0.25">
      <c r="B697" s="60"/>
      <c r="C697" s="60"/>
      <c r="D697" s="60"/>
      <c r="E697" s="60"/>
      <c r="F697" s="60"/>
      <c r="G697" s="60"/>
      <c r="H697" s="60"/>
    </row>
    <row r="698" spans="2:8" ht="15" x14ac:dyDescent="0.25">
      <c r="B698" s="60"/>
      <c r="C698" s="60"/>
      <c r="D698" s="60"/>
      <c r="E698" s="60"/>
      <c r="F698" s="60"/>
      <c r="G698" s="60"/>
      <c r="H698" s="60"/>
    </row>
    <row r="699" spans="2:8" ht="15" x14ac:dyDescent="0.25">
      <c r="B699" s="60"/>
      <c r="C699" s="60"/>
      <c r="D699" s="60"/>
      <c r="E699" s="60"/>
      <c r="F699" s="60"/>
      <c r="G699" s="60"/>
      <c r="H699" s="60"/>
    </row>
    <row r="700" spans="2:8" ht="15" x14ac:dyDescent="0.25">
      <c r="B700" s="60"/>
      <c r="C700" s="60"/>
      <c r="D700" s="60"/>
      <c r="E700" s="60"/>
      <c r="F700" s="60"/>
      <c r="G700" s="60"/>
      <c r="H700" s="60"/>
    </row>
    <row r="701" spans="2:8" ht="15" x14ac:dyDescent="0.25">
      <c r="B701" s="60"/>
      <c r="C701" s="60"/>
      <c r="D701" s="60"/>
      <c r="E701" s="60"/>
      <c r="F701" s="60"/>
      <c r="G701" s="60"/>
      <c r="H701" s="60"/>
    </row>
    <row r="702" spans="2:8" ht="15" x14ac:dyDescent="0.25">
      <c r="B702" s="60"/>
      <c r="C702" s="60"/>
      <c r="D702" s="60"/>
      <c r="E702" s="60"/>
      <c r="F702" s="60"/>
      <c r="G702" s="60"/>
      <c r="H702" s="60"/>
    </row>
    <row r="703" spans="2:8" ht="15" x14ac:dyDescent="0.25">
      <c r="B703" s="60"/>
      <c r="C703" s="60"/>
      <c r="D703" s="60"/>
      <c r="E703" s="60"/>
      <c r="F703" s="60"/>
      <c r="G703" s="60"/>
      <c r="H703" s="60"/>
    </row>
    <row r="704" spans="2:8" ht="15" x14ac:dyDescent="0.25">
      <c r="B704" s="60"/>
      <c r="C704" s="60"/>
      <c r="D704" s="60"/>
      <c r="E704" s="60"/>
      <c r="F704" s="60"/>
      <c r="G704" s="60"/>
      <c r="H704" s="60"/>
    </row>
    <row r="705" spans="2:8" ht="15" x14ac:dyDescent="0.25">
      <c r="B705" s="60"/>
      <c r="C705" s="60"/>
      <c r="D705" s="60"/>
      <c r="E705" s="60"/>
      <c r="F705" s="60"/>
      <c r="G705" s="60"/>
      <c r="H705" s="60"/>
    </row>
    <row r="706" spans="2:8" ht="15" x14ac:dyDescent="0.25">
      <c r="B706" s="60"/>
      <c r="C706" s="60"/>
      <c r="D706" s="60"/>
      <c r="E706" s="60"/>
      <c r="F706" s="60"/>
      <c r="G706" s="60"/>
      <c r="H706" s="60"/>
    </row>
    <row r="707" spans="2:8" ht="15" x14ac:dyDescent="0.25">
      <c r="B707" s="60"/>
      <c r="C707" s="60"/>
      <c r="D707" s="60"/>
      <c r="E707" s="60"/>
      <c r="F707" s="60"/>
      <c r="G707" s="60"/>
      <c r="H707" s="60"/>
    </row>
    <row r="708" spans="2:8" ht="15" x14ac:dyDescent="0.25">
      <c r="B708" s="60"/>
      <c r="C708" s="60"/>
      <c r="D708" s="60"/>
      <c r="E708" s="60"/>
      <c r="F708" s="60"/>
      <c r="G708" s="60"/>
      <c r="H708" s="60"/>
    </row>
    <row r="709" spans="2:8" ht="15" x14ac:dyDescent="0.25">
      <c r="B709" s="60"/>
      <c r="C709" s="60"/>
      <c r="D709" s="60"/>
      <c r="E709" s="60"/>
      <c r="F709" s="60"/>
      <c r="G709" s="60"/>
      <c r="H709" s="60"/>
    </row>
    <row r="710" spans="2:8" ht="15" x14ac:dyDescent="0.25">
      <c r="B710" s="60"/>
      <c r="C710" s="60"/>
      <c r="D710" s="60"/>
      <c r="E710" s="60"/>
      <c r="F710" s="60"/>
      <c r="G710" s="60"/>
      <c r="H710" s="60"/>
    </row>
    <row r="711" spans="2:8" ht="15" x14ac:dyDescent="0.25">
      <c r="B711" s="60"/>
      <c r="C711" s="60"/>
      <c r="D711" s="60"/>
      <c r="E711" s="60"/>
      <c r="F711" s="60"/>
      <c r="G711" s="60"/>
      <c r="H711" s="60"/>
    </row>
    <row r="712" spans="2:8" ht="15" x14ac:dyDescent="0.25">
      <c r="B712" s="60"/>
      <c r="C712" s="60"/>
      <c r="D712" s="60"/>
      <c r="E712" s="60"/>
      <c r="F712" s="60"/>
      <c r="G712" s="60"/>
      <c r="H712" s="60"/>
    </row>
    <row r="713" spans="2:8" ht="15" x14ac:dyDescent="0.25">
      <c r="B713" s="60"/>
      <c r="C713" s="60"/>
      <c r="D713" s="60"/>
      <c r="E713" s="60"/>
      <c r="F713" s="60"/>
      <c r="G713" s="60"/>
      <c r="H713" s="60"/>
    </row>
    <row r="714" spans="2:8" ht="15" x14ac:dyDescent="0.25">
      <c r="B714" s="60"/>
      <c r="C714" s="60"/>
      <c r="D714" s="60"/>
      <c r="E714" s="60"/>
      <c r="F714" s="60"/>
      <c r="G714" s="60"/>
      <c r="H714" s="60"/>
    </row>
    <row r="715" spans="2:8" ht="15" x14ac:dyDescent="0.25">
      <c r="B715" s="60"/>
      <c r="C715" s="60"/>
      <c r="D715" s="60"/>
      <c r="E715" s="60"/>
      <c r="F715" s="60"/>
      <c r="G715" s="60"/>
      <c r="H715" s="60"/>
    </row>
    <row r="716" spans="2:8" ht="15" x14ac:dyDescent="0.25">
      <c r="B716" s="60"/>
      <c r="C716" s="60"/>
      <c r="D716" s="60"/>
      <c r="E716" s="60"/>
      <c r="F716" s="60"/>
      <c r="G716" s="60"/>
      <c r="H716" s="60"/>
    </row>
    <row r="717" spans="2:8" ht="15" x14ac:dyDescent="0.25">
      <c r="B717" s="60"/>
      <c r="C717" s="60"/>
      <c r="D717" s="60"/>
      <c r="E717" s="60"/>
      <c r="F717" s="60"/>
      <c r="G717" s="60"/>
      <c r="H717" s="60"/>
    </row>
    <row r="718" spans="2:8" ht="15" x14ac:dyDescent="0.25">
      <c r="B718" s="60"/>
      <c r="C718" s="60"/>
      <c r="D718" s="60"/>
      <c r="E718" s="60"/>
      <c r="F718" s="60"/>
      <c r="G718" s="60"/>
      <c r="H718" s="60"/>
    </row>
    <row r="719" spans="2:8" ht="15" x14ac:dyDescent="0.25">
      <c r="B719" s="60"/>
      <c r="C719" s="60"/>
      <c r="D719" s="60"/>
      <c r="E719" s="60"/>
      <c r="F719" s="60"/>
      <c r="G719" s="60"/>
      <c r="H719" s="60"/>
    </row>
    <row r="720" spans="2:8" ht="15" x14ac:dyDescent="0.25">
      <c r="B720" s="60"/>
      <c r="C720" s="60"/>
      <c r="D720" s="60"/>
      <c r="E720" s="60"/>
      <c r="F720" s="60"/>
      <c r="G720" s="60"/>
      <c r="H720" s="60"/>
    </row>
    <row r="721" spans="2:8" ht="15" x14ac:dyDescent="0.25">
      <c r="B721" s="60"/>
      <c r="C721" s="60"/>
      <c r="D721" s="60"/>
      <c r="E721" s="60"/>
      <c r="F721" s="60"/>
      <c r="G721" s="60"/>
      <c r="H721" s="60"/>
    </row>
    <row r="722" spans="2:8" ht="15" x14ac:dyDescent="0.25">
      <c r="B722" s="60"/>
      <c r="C722" s="60"/>
      <c r="D722" s="60"/>
      <c r="E722" s="60"/>
      <c r="F722" s="60"/>
      <c r="G722" s="60"/>
      <c r="H722" s="60"/>
    </row>
    <row r="723" spans="2:8" ht="15" x14ac:dyDescent="0.25">
      <c r="B723" s="60"/>
      <c r="C723" s="60"/>
      <c r="D723" s="60"/>
      <c r="E723" s="60"/>
      <c r="F723" s="60"/>
      <c r="G723" s="60"/>
      <c r="H723" s="60"/>
    </row>
    <row r="724" spans="2:8" ht="15" x14ac:dyDescent="0.25">
      <c r="B724" s="60"/>
      <c r="C724" s="60"/>
      <c r="D724" s="60"/>
      <c r="E724" s="60"/>
      <c r="F724" s="60"/>
      <c r="G724" s="60"/>
      <c r="H724" s="60"/>
    </row>
    <row r="725" spans="2:8" ht="15" x14ac:dyDescent="0.25">
      <c r="B725" s="60"/>
      <c r="C725" s="60"/>
      <c r="D725" s="60"/>
      <c r="E725" s="60"/>
      <c r="F725" s="60"/>
      <c r="G725" s="60"/>
      <c r="H725" s="60"/>
    </row>
    <row r="726" spans="2:8" ht="15" x14ac:dyDescent="0.25">
      <c r="B726" s="60"/>
      <c r="C726" s="60"/>
      <c r="D726" s="60"/>
      <c r="E726" s="60"/>
      <c r="F726" s="60"/>
      <c r="G726" s="60"/>
      <c r="H726" s="60"/>
    </row>
    <row r="727" spans="2:8" ht="15" x14ac:dyDescent="0.25">
      <c r="B727" s="60"/>
      <c r="C727" s="60"/>
      <c r="D727" s="60"/>
      <c r="E727" s="60"/>
      <c r="F727" s="60"/>
      <c r="G727" s="60"/>
      <c r="H727" s="60"/>
    </row>
    <row r="728" spans="2:8" ht="15" x14ac:dyDescent="0.25">
      <c r="B728" s="60"/>
      <c r="C728" s="60"/>
      <c r="D728" s="60"/>
      <c r="E728" s="60"/>
      <c r="F728" s="60"/>
      <c r="G728" s="60"/>
      <c r="H728" s="60"/>
    </row>
    <row r="729" spans="2:8" ht="15" x14ac:dyDescent="0.25">
      <c r="B729" s="60"/>
      <c r="C729" s="60"/>
      <c r="D729" s="60"/>
      <c r="E729" s="60"/>
      <c r="F729" s="60"/>
      <c r="G729" s="60"/>
      <c r="H729" s="60"/>
    </row>
    <row r="730" spans="2:8" ht="15" x14ac:dyDescent="0.25">
      <c r="B730" s="60"/>
      <c r="C730" s="60"/>
      <c r="D730" s="60"/>
      <c r="E730" s="60"/>
      <c r="F730" s="60"/>
      <c r="G730" s="60"/>
      <c r="H730" s="60"/>
    </row>
    <row r="731" spans="2:8" ht="15" x14ac:dyDescent="0.25">
      <c r="B731" s="60"/>
      <c r="C731" s="60"/>
      <c r="D731" s="60"/>
      <c r="E731" s="60"/>
      <c r="F731" s="60"/>
      <c r="G731" s="60"/>
      <c r="H731" s="60"/>
    </row>
    <row r="732" spans="2:8" ht="15" x14ac:dyDescent="0.25">
      <c r="B732" s="60"/>
      <c r="C732" s="60"/>
      <c r="D732" s="60"/>
      <c r="E732" s="60"/>
      <c r="F732" s="60"/>
      <c r="G732" s="60"/>
      <c r="H732" s="60"/>
    </row>
    <row r="733" spans="2:8" ht="15" x14ac:dyDescent="0.25">
      <c r="B733" s="60"/>
      <c r="C733" s="60"/>
      <c r="D733" s="60"/>
      <c r="E733" s="60"/>
      <c r="F733" s="60"/>
      <c r="G733" s="60"/>
      <c r="H733" s="60"/>
    </row>
    <row r="734" spans="2:8" ht="15" x14ac:dyDescent="0.25">
      <c r="B734" s="60"/>
      <c r="C734" s="60"/>
      <c r="D734" s="60"/>
      <c r="E734" s="60"/>
      <c r="F734" s="60"/>
      <c r="G734" s="60"/>
      <c r="H734" s="60"/>
    </row>
    <row r="735" spans="2:8" ht="15" x14ac:dyDescent="0.25">
      <c r="B735" s="60"/>
      <c r="C735" s="60"/>
      <c r="D735" s="60"/>
      <c r="E735" s="60"/>
      <c r="F735" s="60"/>
      <c r="G735" s="60"/>
      <c r="H735" s="60"/>
    </row>
    <row r="736" spans="2:8" ht="15" x14ac:dyDescent="0.25">
      <c r="B736" s="60"/>
      <c r="C736" s="60"/>
      <c r="D736" s="60"/>
      <c r="E736" s="60"/>
      <c r="F736" s="60"/>
      <c r="G736" s="60"/>
      <c r="H736" s="60"/>
    </row>
    <row r="737" spans="2:8" ht="15" x14ac:dyDescent="0.25">
      <c r="B737" s="60"/>
      <c r="C737" s="60"/>
      <c r="D737" s="60"/>
      <c r="E737" s="60"/>
      <c r="F737" s="60"/>
      <c r="G737" s="60"/>
      <c r="H737" s="60"/>
    </row>
    <row r="738" spans="2:8" ht="15" x14ac:dyDescent="0.25">
      <c r="B738" s="60"/>
      <c r="C738" s="60"/>
      <c r="D738" s="60"/>
      <c r="E738" s="60"/>
      <c r="F738" s="60"/>
      <c r="G738" s="60"/>
      <c r="H738" s="60"/>
    </row>
    <row r="739" spans="2:8" ht="15" x14ac:dyDescent="0.25">
      <c r="B739" s="60"/>
      <c r="C739" s="60"/>
      <c r="D739" s="60"/>
      <c r="E739" s="60"/>
      <c r="F739" s="60"/>
      <c r="G739" s="60"/>
      <c r="H739" s="60"/>
    </row>
    <row r="740" spans="2:8" ht="15" x14ac:dyDescent="0.25">
      <c r="B740" s="60"/>
      <c r="C740" s="60"/>
      <c r="D740" s="60"/>
      <c r="E740" s="60"/>
      <c r="F740" s="60"/>
      <c r="G740" s="60"/>
      <c r="H740" s="60"/>
    </row>
    <row r="741" spans="2:8" ht="15" x14ac:dyDescent="0.25">
      <c r="B741" s="60"/>
      <c r="C741" s="60"/>
      <c r="D741" s="60"/>
      <c r="E741" s="60"/>
      <c r="F741" s="60"/>
      <c r="G741" s="60"/>
      <c r="H741" s="60"/>
    </row>
    <row r="742" spans="2:8" ht="15" x14ac:dyDescent="0.25">
      <c r="B742" s="60"/>
      <c r="C742" s="60"/>
      <c r="D742" s="60"/>
      <c r="E742" s="60"/>
      <c r="F742" s="60"/>
      <c r="G742" s="60"/>
      <c r="H742" s="60"/>
    </row>
    <row r="743" spans="2:8" ht="15" x14ac:dyDescent="0.25">
      <c r="B743" s="60"/>
      <c r="C743" s="60"/>
      <c r="D743" s="60"/>
      <c r="E743" s="60"/>
      <c r="F743" s="60"/>
      <c r="G743" s="60"/>
      <c r="H743" s="60"/>
    </row>
    <row r="744" spans="2:8" ht="15" x14ac:dyDescent="0.25">
      <c r="B744" s="60"/>
      <c r="C744" s="60"/>
      <c r="D744" s="60"/>
      <c r="E744" s="60"/>
      <c r="F744" s="60"/>
      <c r="G744" s="60"/>
      <c r="H744" s="60"/>
    </row>
    <row r="745" spans="2:8" ht="15" x14ac:dyDescent="0.25">
      <c r="B745" s="60"/>
      <c r="C745" s="60"/>
      <c r="D745" s="60"/>
      <c r="E745" s="60"/>
      <c r="F745" s="60"/>
      <c r="G745" s="60"/>
      <c r="H745" s="60"/>
    </row>
    <row r="746" spans="2:8" ht="15" x14ac:dyDescent="0.25">
      <c r="B746" s="60"/>
      <c r="C746" s="60"/>
      <c r="D746" s="60"/>
      <c r="E746" s="60"/>
      <c r="F746" s="60"/>
      <c r="G746" s="60"/>
      <c r="H746" s="60"/>
    </row>
    <row r="747" spans="2:8" ht="15" x14ac:dyDescent="0.25">
      <c r="B747" s="60"/>
      <c r="C747" s="60"/>
      <c r="D747" s="60"/>
      <c r="E747" s="60"/>
      <c r="F747" s="60"/>
      <c r="G747" s="60"/>
      <c r="H747" s="60"/>
    </row>
    <row r="748" spans="2:8" ht="15" x14ac:dyDescent="0.25">
      <c r="B748" s="60"/>
      <c r="C748" s="60"/>
      <c r="D748" s="60"/>
      <c r="E748" s="60"/>
      <c r="F748" s="60"/>
      <c r="G748" s="60"/>
      <c r="H748" s="60"/>
    </row>
    <row r="749" spans="2:8" ht="15" x14ac:dyDescent="0.25">
      <c r="B749" s="60"/>
      <c r="C749" s="60"/>
      <c r="D749" s="60"/>
      <c r="E749" s="60"/>
      <c r="F749" s="60"/>
      <c r="G749" s="60"/>
      <c r="H749" s="60"/>
    </row>
    <row r="750" spans="2:8" ht="15" x14ac:dyDescent="0.25">
      <c r="B750" s="60"/>
      <c r="C750" s="60"/>
      <c r="D750" s="60"/>
      <c r="E750" s="60"/>
      <c r="F750" s="60"/>
      <c r="G750" s="60"/>
      <c r="H750" s="60"/>
    </row>
    <row r="751" spans="2:8" ht="15" x14ac:dyDescent="0.25">
      <c r="B751" s="60"/>
      <c r="C751" s="60"/>
      <c r="D751" s="60"/>
      <c r="E751" s="60"/>
      <c r="F751" s="60"/>
      <c r="G751" s="60"/>
      <c r="H751" s="60"/>
    </row>
    <row r="752" spans="2:8" ht="15" x14ac:dyDescent="0.25">
      <c r="B752" s="60"/>
      <c r="C752" s="60"/>
      <c r="D752" s="60"/>
      <c r="E752" s="60"/>
      <c r="F752" s="60"/>
      <c r="G752" s="60"/>
      <c r="H752" s="60"/>
    </row>
    <row r="753" spans="2:8" ht="15" x14ac:dyDescent="0.25">
      <c r="B753" s="60"/>
      <c r="C753" s="60"/>
      <c r="D753" s="60"/>
      <c r="E753" s="60"/>
      <c r="F753" s="60"/>
      <c r="G753" s="60"/>
      <c r="H753" s="60"/>
    </row>
    <row r="754" spans="2:8" ht="15" x14ac:dyDescent="0.25">
      <c r="B754" s="60"/>
      <c r="C754" s="60"/>
      <c r="D754" s="60"/>
      <c r="E754" s="60"/>
      <c r="F754" s="60"/>
      <c r="G754" s="60"/>
      <c r="H754" s="60"/>
    </row>
    <row r="755" spans="2:8" ht="15" x14ac:dyDescent="0.25">
      <c r="B755" s="60"/>
      <c r="C755" s="60"/>
      <c r="D755" s="60"/>
      <c r="E755" s="60"/>
      <c r="F755" s="60"/>
      <c r="G755" s="60"/>
      <c r="H755" s="60"/>
    </row>
    <row r="756" spans="2:8" ht="15" x14ac:dyDescent="0.25">
      <c r="B756" s="60"/>
      <c r="C756" s="60"/>
      <c r="D756" s="60"/>
      <c r="E756" s="60"/>
      <c r="F756" s="60"/>
      <c r="G756" s="60"/>
      <c r="H756" s="60"/>
    </row>
    <row r="757" spans="2:8" ht="15" x14ac:dyDescent="0.25">
      <c r="B757" s="60"/>
      <c r="C757" s="60"/>
      <c r="D757" s="60"/>
      <c r="E757" s="60"/>
      <c r="F757" s="60"/>
      <c r="G757" s="60"/>
      <c r="H757" s="60"/>
    </row>
    <row r="758" spans="2:8" ht="15" x14ac:dyDescent="0.25">
      <c r="B758" s="60"/>
      <c r="C758" s="60"/>
      <c r="D758" s="60"/>
      <c r="E758" s="60"/>
      <c r="F758" s="60"/>
      <c r="G758" s="60"/>
      <c r="H758" s="60"/>
    </row>
    <row r="759" spans="2:8" ht="15" x14ac:dyDescent="0.25">
      <c r="B759" s="60"/>
      <c r="C759" s="60"/>
      <c r="D759" s="60"/>
      <c r="E759" s="60"/>
      <c r="F759" s="60"/>
      <c r="G759" s="60"/>
      <c r="H759" s="60"/>
    </row>
    <row r="760" spans="2:8" ht="15" x14ac:dyDescent="0.25">
      <c r="B760" s="60"/>
      <c r="C760" s="60"/>
      <c r="D760" s="60"/>
      <c r="E760" s="60"/>
      <c r="F760" s="60"/>
      <c r="G760" s="60"/>
      <c r="H760" s="60"/>
    </row>
    <row r="761" spans="2:8" ht="15" x14ac:dyDescent="0.25">
      <c r="B761" s="60"/>
      <c r="C761" s="60"/>
      <c r="D761" s="60"/>
      <c r="E761" s="60"/>
      <c r="F761" s="60"/>
      <c r="G761" s="60"/>
      <c r="H761" s="60"/>
    </row>
    <row r="762" spans="2:8" ht="15" x14ac:dyDescent="0.25">
      <c r="B762" s="60"/>
      <c r="C762" s="60"/>
      <c r="D762" s="60"/>
      <c r="E762" s="60"/>
      <c r="F762" s="60"/>
      <c r="G762" s="60"/>
      <c r="H762" s="60"/>
    </row>
    <row r="763" spans="2:8" ht="15" x14ac:dyDescent="0.25">
      <c r="B763" s="60"/>
      <c r="C763" s="60"/>
      <c r="D763" s="60"/>
      <c r="E763" s="60"/>
      <c r="F763" s="60"/>
      <c r="G763" s="60"/>
      <c r="H763" s="60"/>
    </row>
    <row r="764" spans="2:8" ht="15" x14ac:dyDescent="0.25">
      <c r="B764" s="60"/>
      <c r="C764" s="60"/>
      <c r="D764" s="60"/>
      <c r="E764" s="60"/>
      <c r="F764" s="60"/>
      <c r="G764" s="60"/>
      <c r="H764" s="60"/>
    </row>
    <row r="765" spans="2:8" ht="15" x14ac:dyDescent="0.25">
      <c r="B765" s="60"/>
      <c r="C765" s="60"/>
      <c r="D765" s="60"/>
      <c r="E765" s="60"/>
      <c r="F765" s="60"/>
      <c r="G765" s="60"/>
      <c r="H765" s="60"/>
    </row>
    <row r="766" spans="2:8" ht="15" x14ac:dyDescent="0.25">
      <c r="B766" s="60"/>
      <c r="C766" s="60"/>
      <c r="D766" s="60"/>
      <c r="E766" s="60"/>
      <c r="F766" s="60"/>
      <c r="G766" s="60"/>
      <c r="H766" s="60"/>
    </row>
    <row r="767" spans="2:8" ht="15" x14ac:dyDescent="0.25">
      <c r="B767" s="60"/>
      <c r="C767" s="60"/>
      <c r="D767" s="60"/>
      <c r="E767" s="60"/>
      <c r="F767" s="60"/>
      <c r="G767" s="60"/>
      <c r="H767" s="60"/>
    </row>
    <row r="768" spans="2:8" ht="15" x14ac:dyDescent="0.25">
      <c r="B768" s="60"/>
      <c r="C768" s="60"/>
      <c r="D768" s="60"/>
      <c r="E768" s="60"/>
      <c r="F768" s="60"/>
      <c r="G768" s="60"/>
      <c r="H768" s="60"/>
    </row>
    <row r="769" spans="2:8" ht="15" x14ac:dyDescent="0.25">
      <c r="B769" s="60"/>
      <c r="C769" s="60"/>
      <c r="D769" s="60"/>
      <c r="E769" s="60"/>
      <c r="F769" s="60"/>
      <c r="G769" s="60"/>
      <c r="H769" s="60"/>
    </row>
    <row r="770" spans="2:8" ht="15" x14ac:dyDescent="0.25">
      <c r="B770" s="60"/>
      <c r="C770" s="60"/>
      <c r="D770" s="60"/>
      <c r="E770" s="60"/>
      <c r="F770" s="60"/>
      <c r="G770" s="60"/>
      <c r="H770" s="60"/>
    </row>
    <row r="771" spans="2:8" ht="15" x14ac:dyDescent="0.25">
      <c r="B771" s="60"/>
      <c r="C771" s="60"/>
      <c r="D771" s="60"/>
      <c r="E771" s="60"/>
      <c r="F771" s="60"/>
      <c r="G771" s="60"/>
      <c r="H771" s="60"/>
    </row>
    <row r="772" spans="2:8" ht="15" x14ac:dyDescent="0.25">
      <c r="B772" s="60"/>
      <c r="C772" s="60"/>
      <c r="D772" s="60"/>
      <c r="E772" s="60"/>
      <c r="F772" s="60"/>
      <c r="G772" s="60"/>
      <c r="H772" s="60"/>
    </row>
    <row r="773" spans="2:8" ht="15" x14ac:dyDescent="0.25">
      <c r="B773" s="60"/>
      <c r="C773" s="60"/>
      <c r="D773" s="60"/>
      <c r="E773" s="60"/>
      <c r="F773" s="60"/>
      <c r="G773" s="60"/>
      <c r="H773" s="60"/>
    </row>
    <row r="774" spans="2:8" ht="15" x14ac:dyDescent="0.25">
      <c r="B774" s="60"/>
      <c r="C774" s="60"/>
      <c r="D774" s="60"/>
      <c r="E774" s="60"/>
      <c r="F774" s="60"/>
      <c r="G774" s="60"/>
      <c r="H774" s="60"/>
    </row>
    <row r="775" spans="2:8" ht="15" x14ac:dyDescent="0.25">
      <c r="B775" s="60"/>
      <c r="C775" s="60"/>
      <c r="D775" s="60"/>
      <c r="E775" s="60"/>
      <c r="F775" s="60"/>
      <c r="G775" s="60"/>
      <c r="H775" s="60"/>
    </row>
    <row r="776" spans="2:8" ht="15" x14ac:dyDescent="0.25">
      <c r="B776" s="60"/>
      <c r="C776" s="60"/>
      <c r="D776" s="60"/>
      <c r="E776" s="60"/>
      <c r="F776" s="60"/>
      <c r="G776" s="60"/>
      <c r="H776" s="60"/>
    </row>
    <row r="777" spans="2:8" ht="15" x14ac:dyDescent="0.25">
      <c r="B777" s="60"/>
      <c r="C777" s="60"/>
      <c r="D777" s="60"/>
      <c r="E777" s="60"/>
      <c r="F777" s="60"/>
      <c r="G777" s="60"/>
      <c r="H777" s="60"/>
    </row>
    <row r="778" spans="2:8" ht="15" x14ac:dyDescent="0.25">
      <c r="B778" s="60"/>
      <c r="C778" s="60"/>
      <c r="D778" s="60"/>
      <c r="E778" s="60"/>
      <c r="F778" s="60"/>
      <c r="G778" s="60"/>
      <c r="H778" s="60"/>
    </row>
    <row r="779" spans="2:8" ht="15" x14ac:dyDescent="0.25">
      <c r="B779" s="60"/>
      <c r="C779" s="60"/>
      <c r="D779" s="60"/>
      <c r="E779" s="60"/>
      <c r="F779" s="60"/>
      <c r="G779" s="60"/>
      <c r="H779" s="60"/>
    </row>
    <row r="780" spans="2:8" ht="15" x14ac:dyDescent="0.25">
      <c r="B780" s="60"/>
      <c r="C780" s="60"/>
      <c r="D780" s="60"/>
      <c r="E780" s="60"/>
      <c r="F780" s="60"/>
      <c r="G780" s="60"/>
      <c r="H780" s="60"/>
    </row>
    <row r="781" spans="2:8" ht="15" x14ac:dyDescent="0.25">
      <c r="B781" s="60"/>
      <c r="C781" s="60"/>
      <c r="D781" s="60"/>
      <c r="E781" s="60"/>
      <c r="F781" s="60"/>
      <c r="G781" s="60"/>
      <c r="H781" s="60"/>
    </row>
    <row r="782" spans="2:8" ht="15" x14ac:dyDescent="0.25">
      <c r="B782" s="60"/>
      <c r="C782" s="60"/>
      <c r="D782" s="60"/>
      <c r="E782" s="60"/>
      <c r="F782" s="60"/>
      <c r="G782" s="60"/>
      <c r="H782" s="60"/>
    </row>
    <row r="783" spans="2:8" ht="15" x14ac:dyDescent="0.25">
      <c r="B783" s="60"/>
      <c r="C783" s="60"/>
      <c r="D783" s="60"/>
      <c r="E783" s="60"/>
      <c r="F783" s="60"/>
      <c r="G783" s="60"/>
      <c r="H783" s="60"/>
    </row>
    <row r="784" spans="2:8" ht="15" x14ac:dyDescent="0.25">
      <c r="B784" s="60"/>
      <c r="C784" s="60"/>
      <c r="D784" s="60"/>
      <c r="E784" s="60"/>
      <c r="F784" s="60"/>
      <c r="G784" s="60"/>
      <c r="H784" s="60"/>
    </row>
    <row r="785" spans="2:8" ht="15" x14ac:dyDescent="0.25">
      <c r="B785" s="60"/>
      <c r="C785" s="60"/>
      <c r="D785" s="60"/>
      <c r="E785" s="60"/>
      <c r="F785" s="60"/>
      <c r="G785" s="60"/>
      <c r="H785" s="60"/>
    </row>
    <row r="786" spans="2:8" ht="15" x14ac:dyDescent="0.25">
      <c r="B786" s="60"/>
      <c r="C786" s="60"/>
      <c r="D786" s="60"/>
      <c r="E786" s="60"/>
      <c r="F786" s="60"/>
      <c r="G786" s="60"/>
      <c r="H786" s="60"/>
    </row>
    <row r="787" spans="2:8" ht="15" x14ac:dyDescent="0.25">
      <c r="B787" s="60"/>
      <c r="C787" s="60"/>
      <c r="D787" s="60"/>
      <c r="E787" s="60"/>
      <c r="F787" s="60"/>
      <c r="G787" s="60"/>
      <c r="H787" s="60"/>
    </row>
    <row r="788" spans="2:8" ht="15" x14ac:dyDescent="0.25">
      <c r="B788" s="60"/>
      <c r="C788" s="60"/>
      <c r="D788" s="60"/>
      <c r="E788" s="60"/>
      <c r="F788" s="60"/>
      <c r="G788" s="60"/>
      <c r="H788" s="60"/>
    </row>
    <row r="789" spans="2:8" ht="15" x14ac:dyDescent="0.25">
      <c r="B789" s="60"/>
      <c r="C789" s="60"/>
      <c r="D789" s="60"/>
      <c r="E789" s="60"/>
      <c r="F789" s="60"/>
      <c r="G789" s="60"/>
      <c r="H789" s="60"/>
    </row>
    <row r="790" spans="2:8" ht="15" x14ac:dyDescent="0.25">
      <c r="B790" s="60"/>
      <c r="C790" s="60"/>
      <c r="D790" s="60"/>
      <c r="E790" s="60"/>
      <c r="F790" s="60"/>
      <c r="G790" s="60"/>
      <c r="H790" s="60"/>
    </row>
    <row r="791" spans="2:8" ht="15" x14ac:dyDescent="0.25">
      <c r="B791" s="60"/>
      <c r="C791" s="60"/>
      <c r="D791" s="60"/>
      <c r="E791" s="60"/>
      <c r="F791" s="60"/>
      <c r="G791" s="60"/>
      <c r="H791" s="60"/>
    </row>
    <row r="792" spans="2:8" ht="15" x14ac:dyDescent="0.25">
      <c r="B792" s="60"/>
      <c r="C792" s="60"/>
      <c r="D792" s="60"/>
      <c r="E792" s="60"/>
      <c r="F792" s="60"/>
      <c r="G792" s="60"/>
      <c r="H792" s="60"/>
    </row>
    <row r="793" spans="2:8" ht="15" x14ac:dyDescent="0.25">
      <c r="B793" s="60"/>
      <c r="C793" s="60"/>
      <c r="D793" s="60"/>
      <c r="E793" s="60"/>
      <c r="F793" s="60"/>
      <c r="G793" s="60"/>
      <c r="H793" s="60"/>
    </row>
    <row r="794" spans="2:8" ht="15" x14ac:dyDescent="0.25">
      <c r="B794" s="60"/>
      <c r="C794" s="60"/>
      <c r="D794" s="60"/>
      <c r="E794" s="60"/>
      <c r="F794" s="60"/>
      <c r="G794" s="60"/>
      <c r="H794" s="60"/>
    </row>
    <row r="795" spans="2:8" ht="15" x14ac:dyDescent="0.25">
      <c r="B795" s="60"/>
      <c r="C795" s="60"/>
      <c r="D795" s="60"/>
      <c r="E795" s="60"/>
      <c r="F795" s="60"/>
      <c r="G795" s="60"/>
      <c r="H795" s="60"/>
    </row>
    <row r="796" spans="2:8" ht="15" x14ac:dyDescent="0.25">
      <c r="B796" s="60"/>
      <c r="C796" s="60"/>
      <c r="D796" s="60"/>
      <c r="E796" s="60"/>
      <c r="F796" s="60"/>
      <c r="G796" s="60"/>
      <c r="H796" s="60"/>
    </row>
    <row r="797" spans="2:8" ht="15" x14ac:dyDescent="0.25">
      <c r="B797" s="60"/>
      <c r="C797" s="60"/>
      <c r="D797" s="60"/>
      <c r="E797" s="60"/>
      <c r="F797" s="60"/>
      <c r="G797" s="60"/>
      <c r="H797" s="60"/>
    </row>
    <row r="798" spans="2:8" ht="15" x14ac:dyDescent="0.25">
      <c r="B798" s="60"/>
      <c r="C798" s="60"/>
      <c r="D798" s="60"/>
      <c r="E798" s="60"/>
      <c r="F798" s="60"/>
      <c r="G798" s="60"/>
      <c r="H798" s="60"/>
    </row>
    <row r="799" spans="2:8" ht="15" x14ac:dyDescent="0.25">
      <c r="B799" s="60"/>
      <c r="C799" s="60"/>
      <c r="D799" s="60"/>
      <c r="E799" s="60"/>
      <c r="F799" s="60"/>
      <c r="G799" s="60"/>
      <c r="H799" s="60"/>
    </row>
    <row r="800" spans="2:8" ht="15" x14ac:dyDescent="0.25">
      <c r="B800" s="60"/>
      <c r="C800" s="60"/>
      <c r="D800" s="60"/>
      <c r="E800" s="60"/>
      <c r="F800" s="60"/>
      <c r="G800" s="60"/>
      <c r="H800" s="60"/>
    </row>
    <row r="801" spans="2:8" ht="15" x14ac:dyDescent="0.25">
      <c r="B801" s="60"/>
      <c r="C801" s="60"/>
      <c r="D801" s="60"/>
      <c r="E801" s="60"/>
      <c r="F801" s="60"/>
      <c r="G801" s="60"/>
      <c r="H801" s="60"/>
    </row>
    <row r="802" spans="2:8" ht="15" x14ac:dyDescent="0.25">
      <c r="B802" s="60"/>
      <c r="C802" s="60"/>
      <c r="D802" s="60"/>
      <c r="E802" s="60"/>
      <c r="F802" s="60"/>
      <c r="G802" s="60"/>
      <c r="H802" s="60"/>
    </row>
    <row r="803" spans="2:8" ht="15" x14ac:dyDescent="0.25">
      <c r="B803" s="60"/>
      <c r="C803" s="60"/>
      <c r="D803" s="60"/>
      <c r="E803" s="60"/>
      <c r="F803" s="60"/>
      <c r="G803" s="60"/>
      <c r="H803" s="60"/>
    </row>
    <row r="804" spans="2:8" ht="15" x14ac:dyDescent="0.25">
      <c r="B804" s="60"/>
      <c r="C804" s="60"/>
      <c r="D804" s="60"/>
      <c r="E804" s="60"/>
      <c r="F804" s="60"/>
      <c r="G804" s="60"/>
      <c r="H804" s="60"/>
    </row>
    <row r="805" spans="2:8" ht="15" x14ac:dyDescent="0.25">
      <c r="B805" s="60"/>
      <c r="C805" s="60"/>
      <c r="D805" s="60"/>
      <c r="E805" s="60"/>
      <c r="F805" s="60"/>
      <c r="G805" s="60"/>
      <c r="H805" s="60"/>
    </row>
    <row r="806" spans="2:8" ht="15" x14ac:dyDescent="0.25">
      <c r="B806" s="60"/>
      <c r="C806" s="60"/>
      <c r="D806" s="60"/>
      <c r="E806" s="60"/>
      <c r="F806" s="60"/>
      <c r="G806" s="60"/>
      <c r="H806" s="60"/>
    </row>
    <row r="807" spans="2:8" ht="15" x14ac:dyDescent="0.25">
      <c r="B807" s="60"/>
      <c r="C807" s="60"/>
      <c r="D807" s="60"/>
      <c r="E807" s="60"/>
      <c r="F807" s="60"/>
      <c r="G807" s="60"/>
      <c r="H807" s="60"/>
    </row>
    <row r="808" spans="2:8" ht="15" x14ac:dyDescent="0.25">
      <c r="B808" s="60"/>
      <c r="C808" s="60"/>
      <c r="D808" s="60"/>
      <c r="E808" s="60"/>
      <c r="F808" s="60"/>
      <c r="G808" s="60"/>
      <c r="H808" s="60"/>
    </row>
    <row r="809" spans="2:8" ht="15" x14ac:dyDescent="0.25">
      <c r="B809" s="60"/>
      <c r="C809" s="60"/>
      <c r="D809" s="60"/>
      <c r="E809" s="60"/>
      <c r="F809" s="60"/>
      <c r="G809" s="60"/>
      <c r="H809" s="60"/>
    </row>
    <row r="810" spans="2:8" ht="15" x14ac:dyDescent="0.25">
      <c r="B810" s="60"/>
      <c r="C810" s="60"/>
      <c r="D810" s="60"/>
      <c r="E810" s="60"/>
      <c r="F810" s="60"/>
      <c r="G810" s="60"/>
      <c r="H810" s="60"/>
    </row>
    <row r="811" spans="2:8" ht="15" x14ac:dyDescent="0.25">
      <c r="B811" s="60"/>
      <c r="C811" s="60"/>
      <c r="D811" s="60"/>
      <c r="E811" s="60"/>
      <c r="F811" s="60"/>
      <c r="G811" s="60"/>
      <c r="H811" s="60"/>
    </row>
    <row r="812" spans="2:8" ht="15" x14ac:dyDescent="0.25">
      <c r="B812" s="60"/>
      <c r="C812" s="60"/>
      <c r="D812" s="60"/>
      <c r="E812" s="60"/>
      <c r="F812" s="60"/>
      <c r="G812" s="60"/>
      <c r="H812" s="60"/>
    </row>
    <row r="813" spans="2:8" ht="15" x14ac:dyDescent="0.25">
      <c r="B813" s="60"/>
      <c r="C813" s="60"/>
      <c r="D813" s="60"/>
      <c r="E813" s="60"/>
      <c r="F813" s="60"/>
      <c r="G813" s="60"/>
      <c r="H813" s="60"/>
    </row>
    <row r="814" spans="2:8" ht="15" x14ac:dyDescent="0.25">
      <c r="B814" s="60"/>
      <c r="C814" s="60"/>
      <c r="D814" s="60"/>
      <c r="E814" s="60"/>
      <c r="F814" s="60"/>
      <c r="G814" s="60"/>
      <c r="H814" s="60"/>
    </row>
    <row r="815" spans="2:8" ht="15" x14ac:dyDescent="0.25">
      <c r="B815" s="60"/>
      <c r="C815" s="60"/>
      <c r="D815" s="60"/>
      <c r="E815" s="60"/>
      <c r="F815" s="60"/>
      <c r="G815" s="60"/>
      <c r="H815" s="60"/>
    </row>
    <row r="816" spans="2:8" ht="15" x14ac:dyDescent="0.25">
      <c r="B816" s="60"/>
      <c r="C816" s="60"/>
      <c r="D816" s="60"/>
      <c r="E816" s="60"/>
      <c r="F816" s="60"/>
      <c r="G816" s="60"/>
      <c r="H816" s="60"/>
    </row>
    <row r="817" spans="2:8" ht="15" x14ac:dyDescent="0.25">
      <c r="B817" s="60"/>
      <c r="C817" s="60"/>
      <c r="D817" s="60"/>
      <c r="E817" s="60"/>
      <c r="F817" s="60"/>
      <c r="G817" s="60"/>
      <c r="H817" s="60"/>
    </row>
    <row r="818" spans="2:8" ht="15" x14ac:dyDescent="0.25">
      <c r="B818" s="60"/>
      <c r="C818" s="60"/>
      <c r="D818" s="60"/>
      <c r="E818" s="60"/>
      <c r="F818" s="60"/>
      <c r="G818" s="60"/>
      <c r="H818" s="60"/>
    </row>
    <row r="819" spans="2:8" ht="15" x14ac:dyDescent="0.25">
      <c r="B819" s="60"/>
      <c r="C819" s="60"/>
      <c r="D819" s="60"/>
      <c r="E819" s="60"/>
      <c r="F819" s="60"/>
      <c r="G819" s="60"/>
      <c r="H819" s="60"/>
    </row>
    <row r="820" spans="2:8" ht="15" x14ac:dyDescent="0.25">
      <c r="B820" s="60"/>
      <c r="C820" s="60"/>
      <c r="D820" s="60"/>
      <c r="E820" s="60"/>
      <c r="F820" s="60"/>
      <c r="G820" s="60"/>
      <c r="H820" s="60"/>
    </row>
    <row r="821" spans="2:8" ht="15" x14ac:dyDescent="0.25">
      <c r="B821" s="60"/>
      <c r="C821" s="60"/>
      <c r="D821" s="60"/>
      <c r="E821" s="60"/>
      <c r="F821" s="60"/>
      <c r="G821" s="60"/>
      <c r="H821" s="60"/>
    </row>
    <row r="822" spans="2:8" ht="15" x14ac:dyDescent="0.25">
      <c r="B822" s="60"/>
      <c r="C822" s="60"/>
      <c r="D822" s="60"/>
      <c r="E822" s="60"/>
      <c r="F822" s="60"/>
      <c r="G822" s="60"/>
      <c r="H822" s="60"/>
    </row>
    <row r="823" spans="2:8" ht="15" x14ac:dyDescent="0.25">
      <c r="B823" s="60"/>
      <c r="C823" s="60"/>
      <c r="D823" s="60"/>
      <c r="E823" s="60"/>
      <c r="F823" s="60"/>
      <c r="G823" s="60"/>
      <c r="H823" s="60"/>
    </row>
    <row r="824" spans="2:8" ht="15" x14ac:dyDescent="0.25">
      <c r="B824" s="60"/>
      <c r="C824" s="60"/>
      <c r="D824" s="60"/>
      <c r="E824" s="60"/>
      <c r="F824" s="60"/>
      <c r="G824" s="60"/>
      <c r="H824" s="60"/>
    </row>
    <row r="825" spans="2:8" ht="15" x14ac:dyDescent="0.25">
      <c r="B825" s="60"/>
      <c r="C825" s="60"/>
      <c r="D825" s="60"/>
      <c r="E825" s="60"/>
      <c r="F825" s="60"/>
      <c r="G825" s="60"/>
      <c r="H825" s="60"/>
    </row>
    <row r="826" spans="2:8" ht="15" x14ac:dyDescent="0.25">
      <c r="B826" s="60"/>
      <c r="C826" s="60"/>
      <c r="D826" s="60"/>
      <c r="E826" s="60"/>
      <c r="F826" s="60"/>
      <c r="G826" s="60"/>
      <c r="H826" s="60"/>
    </row>
    <row r="827" spans="2:8" ht="15" x14ac:dyDescent="0.25">
      <c r="B827" s="60"/>
      <c r="C827" s="60"/>
      <c r="D827" s="60"/>
      <c r="E827" s="60"/>
      <c r="F827" s="60"/>
      <c r="G827" s="60"/>
      <c r="H827" s="60"/>
    </row>
    <row r="828" spans="2:8" ht="15" x14ac:dyDescent="0.25">
      <c r="B828" s="60"/>
      <c r="C828" s="60"/>
      <c r="D828" s="60"/>
      <c r="E828" s="60"/>
      <c r="F828" s="60"/>
      <c r="G828" s="60"/>
      <c r="H828" s="60"/>
    </row>
    <row r="829" spans="2:8" ht="15" x14ac:dyDescent="0.25">
      <c r="B829" s="60"/>
      <c r="C829" s="60"/>
      <c r="D829" s="60"/>
      <c r="E829" s="60"/>
      <c r="F829" s="60"/>
      <c r="G829" s="60"/>
      <c r="H829" s="60"/>
    </row>
    <row r="830" spans="2:8" ht="15" x14ac:dyDescent="0.25">
      <c r="B830" s="60"/>
      <c r="C830" s="60"/>
      <c r="D830" s="60"/>
      <c r="E830" s="60"/>
      <c r="F830" s="60"/>
      <c r="G830" s="60"/>
      <c r="H830" s="60"/>
    </row>
    <row r="831" spans="2:8" ht="15" x14ac:dyDescent="0.25">
      <c r="B831" s="60"/>
      <c r="C831" s="60"/>
      <c r="D831" s="60"/>
      <c r="E831" s="60"/>
      <c r="F831" s="60"/>
      <c r="G831" s="60"/>
      <c r="H831" s="60"/>
    </row>
    <row r="832" spans="2:8" ht="15" x14ac:dyDescent="0.25">
      <c r="B832" s="60"/>
      <c r="C832" s="60"/>
      <c r="D832" s="60"/>
      <c r="E832" s="60"/>
      <c r="F832" s="60"/>
      <c r="G832" s="60"/>
      <c r="H832" s="60"/>
    </row>
    <row r="833" spans="2:8" ht="15" x14ac:dyDescent="0.25">
      <c r="B833" s="60"/>
      <c r="C833" s="60"/>
      <c r="D833" s="60"/>
      <c r="E833" s="60"/>
      <c r="F833" s="60"/>
      <c r="G833" s="60"/>
      <c r="H833" s="60"/>
    </row>
    <row r="834" spans="2:8" ht="15" x14ac:dyDescent="0.25">
      <c r="B834" s="60"/>
      <c r="C834" s="60"/>
      <c r="D834" s="60"/>
      <c r="E834" s="60"/>
      <c r="F834" s="60"/>
      <c r="G834" s="60"/>
      <c r="H834" s="60"/>
    </row>
    <row r="835" spans="2:8" ht="15" x14ac:dyDescent="0.25">
      <c r="B835" s="60"/>
      <c r="C835" s="60"/>
      <c r="D835" s="60"/>
      <c r="E835" s="60"/>
      <c r="F835" s="60"/>
      <c r="G835" s="60"/>
      <c r="H835" s="60"/>
    </row>
    <row r="836" spans="2:8" ht="15" x14ac:dyDescent="0.25">
      <c r="B836" s="60"/>
      <c r="C836" s="60"/>
      <c r="D836" s="60"/>
      <c r="E836" s="60"/>
      <c r="F836" s="60"/>
      <c r="G836" s="60"/>
      <c r="H836" s="60"/>
    </row>
    <row r="837" spans="2:8" ht="15" x14ac:dyDescent="0.25">
      <c r="B837" s="60"/>
      <c r="C837" s="60"/>
      <c r="D837" s="60"/>
      <c r="E837" s="60"/>
      <c r="F837" s="60"/>
      <c r="G837" s="60"/>
      <c r="H837" s="60"/>
    </row>
    <row r="838" spans="2:8" ht="15" x14ac:dyDescent="0.25">
      <c r="B838" s="60"/>
      <c r="C838" s="60"/>
      <c r="D838" s="60"/>
      <c r="E838" s="60"/>
      <c r="F838" s="60"/>
      <c r="G838" s="60"/>
      <c r="H838" s="60"/>
    </row>
    <row r="839" spans="2:8" ht="15" x14ac:dyDescent="0.25">
      <c r="B839" s="60"/>
      <c r="C839" s="60"/>
      <c r="D839" s="60"/>
      <c r="E839" s="60"/>
      <c r="F839" s="60"/>
      <c r="G839" s="60"/>
      <c r="H839" s="60"/>
    </row>
    <row r="840" spans="2:8" ht="15" x14ac:dyDescent="0.25">
      <c r="B840" s="60"/>
      <c r="C840" s="60"/>
      <c r="D840" s="60"/>
      <c r="E840" s="60"/>
      <c r="F840" s="60"/>
      <c r="G840" s="60"/>
      <c r="H840" s="60"/>
    </row>
    <row r="841" spans="2:8" ht="15" x14ac:dyDescent="0.25">
      <c r="B841" s="60"/>
      <c r="C841" s="60"/>
      <c r="D841" s="60"/>
      <c r="E841" s="60"/>
      <c r="F841" s="60"/>
      <c r="G841" s="60"/>
      <c r="H841" s="60"/>
    </row>
    <row r="842" spans="2:8" ht="15" x14ac:dyDescent="0.25">
      <c r="B842" s="60"/>
      <c r="C842" s="60"/>
      <c r="D842" s="60"/>
      <c r="E842" s="60"/>
      <c r="F842" s="60"/>
      <c r="G842" s="60"/>
      <c r="H842" s="60"/>
    </row>
    <row r="843" spans="2:8" ht="15" x14ac:dyDescent="0.25">
      <c r="B843" s="60"/>
      <c r="C843" s="60"/>
      <c r="D843" s="60"/>
      <c r="E843" s="60"/>
      <c r="F843" s="60"/>
      <c r="G843" s="60"/>
      <c r="H843" s="60"/>
    </row>
    <row r="844" spans="2:8" ht="15" x14ac:dyDescent="0.25">
      <c r="B844" s="60"/>
      <c r="C844" s="60"/>
      <c r="D844" s="60"/>
      <c r="E844" s="60"/>
      <c r="F844" s="60"/>
      <c r="G844" s="60"/>
      <c r="H844" s="60"/>
    </row>
    <row r="845" spans="2:8" ht="15" x14ac:dyDescent="0.25">
      <c r="B845" s="60"/>
      <c r="C845" s="60"/>
      <c r="D845" s="60"/>
      <c r="E845" s="60"/>
      <c r="F845" s="60"/>
      <c r="G845" s="60"/>
      <c r="H845" s="60"/>
    </row>
    <row r="846" spans="2:8" ht="15" x14ac:dyDescent="0.25">
      <c r="B846" s="60"/>
      <c r="C846" s="60"/>
      <c r="D846" s="60"/>
      <c r="E846" s="60"/>
      <c r="F846" s="60"/>
      <c r="G846" s="60"/>
      <c r="H846" s="60"/>
    </row>
    <row r="847" spans="2:8" ht="15" x14ac:dyDescent="0.25">
      <c r="B847" s="60"/>
      <c r="C847" s="60"/>
      <c r="D847" s="60"/>
      <c r="E847" s="60"/>
      <c r="F847" s="60"/>
      <c r="G847" s="60"/>
      <c r="H847" s="60"/>
    </row>
    <row r="848" spans="2:8" ht="15" x14ac:dyDescent="0.25">
      <c r="B848" s="60"/>
      <c r="C848" s="60"/>
      <c r="D848" s="60"/>
      <c r="E848" s="60"/>
      <c r="F848" s="60"/>
      <c r="G848" s="60"/>
      <c r="H848" s="60"/>
    </row>
    <row r="849" spans="2:8" ht="15" x14ac:dyDescent="0.25">
      <c r="B849" s="60"/>
      <c r="C849" s="60"/>
      <c r="D849" s="60"/>
      <c r="E849" s="60"/>
      <c r="F849" s="60"/>
      <c r="G849" s="60"/>
      <c r="H849" s="60"/>
    </row>
    <row r="850" spans="2:8" ht="15" x14ac:dyDescent="0.25">
      <c r="B850" s="60"/>
      <c r="C850" s="60"/>
      <c r="D850" s="60"/>
      <c r="E850" s="60"/>
      <c r="F850" s="60"/>
      <c r="G850" s="60"/>
      <c r="H850" s="60"/>
    </row>
    <row r="851" spans="2:8" ht="15" x14ac:dyDescent="0.25">
      <c r="B851" s="60"/>
      <c r="C851" s="60"/>
      <c r="D851" s="60"/>
      <c r="E851" s="60"/>
      <c r="F851" s="60"/>
      <c r="G851" s="60"/>
      <c r="H851" s="60"/>
    </row>
    <row r="852" spans="2:8" ht="15" x14ac:dyDescent="0.25">
      <c r="B852" s="60"/>
      <c r="C852" s="60"/>
      <c r="D852" s="60"/>
      <c r="E852" s="60"/>
      <c r="F852" s="60"/>
      <c r="G852" s="60"/>
      <c r="H852" s="60"/>
    </row>
    <row r="853" spans="2:8" ht="15" x14ac:dyDescent="0.25">
      <c r="B853" s="60"/>
      <c r="C853" s="60"/>
      <c r="D853" s="60"/>
      <c r="E853" s="60"/>
      <c r="F853" s="60"/>
      <c r="G853" s="60"/>
      <c r="H853" s="60"/>
    </row>
    <row r="854" spans="2:8" ht="15" x14ac:dyDescent="0.25">
      <c r="B854" s="60"/>
      <c r="C854" s="60"/>
      <c r="D854" s="60"/>
      <c r="E854" s="60"/>
      <c r="F854" s="60"/>
      <c r="G854" s="60"/>
      <c r="H854" s="60"/>
    </row>
    <row r="855" spans="2:8" ht="15" x14ac:dyDescent="0.25">
      <c r="B855" s="60"/>
      <c r="C855" s="60"/>
      <c r="D855" s="60"/>
      <c r="E855" s="60"/>
      <c r="F855" s="60"/>
      <c r="G855" s="60"/>
      <c r="H855" s="60"/>
    </row>
    <row r="856" spans="2:8" ht="15" x14ac:dyDescent="0.25">
      <c r="B856" s="60"/>
      <c r="C856" s="60"/>
      <c r="D856" s="60"/>
      <c r="E856" s="60"/>
      <c r="F856" s="60"/>
      <c r="G856" s="60"/>
      <c r="H856" s="60"/>
    </row>
    <row r="857" spans="2:8" ht="15" x14ac:dyDescent="0.25">
      <c r="B857" s="60"/>
      <c r="C857" s="60"/>
      <c r="D857" s="60"/>
      <c r="E857" s="60"/>
      <c r="F857" s="60"/>
      <c r="G857" s="60"/>
      <c r="H857" s="60"/>
    </row>
    <row r="858" spans="2:8" ht="15" x14ac:dyDescent="0.25">
      <c r="B858" s="60"/>
      <c r="C858" s="60"/>
      <c r="D858" s="60"/>
      <c r="E858" s="60"/>
      <c r="F858" s="60"/>
      <c r="G858" s="60"/>
      <c r="H858" s="60"/>
    </row>
    <row r="859" spans="2:8" ht="15" x14ac:dyDescent="0.25">
      <c r="B859" s="60"/>
      <c r="C859" s="60"/>
      <c r="D859" s="60"/>
      <c r="E859" s="60"/>
      <c r="F859" s="60"/>
      <c r="G859" s="60"/>
      <c r="H859" s="60"/>
    </row>
    <row r="860" spans="2:8" ht="15" x14ac:dyDescent="0.25">
      <c r="B860" s="60"/>
      <c r="C860" s="60"/>
      <c r="D860" s="60"/>
      <c r="E860" s="60"/>
      <c r="F860" s="60"/>
      <c r="G860" s="60"/>
      <c r="H860" s="60"/>
    </row>
    <row r="861" spans="2:8" ht="15" x14ac:dyDescent="0.25">
      <c r="B861" s="60"/>
      <c r="C861" s="60"/>
      <c r="D861" s="60"/>
      <c r="E861" s="60"/>
      <c r="F861" s="60"/>
      <c r="G861" s="60"/>
      <c r="H861" s="60"/>
    </row>
    <row r="862" spans="2:8" ht="15" x14ac:dyDescent="0.25">
      <c r="B862" s="60"/>
      <c r="C862" s="60"/>
      <c r="D862" s="60"/>
      <c r="E862" s="60"/>
      <c r="F862" s="60"/>
      <c r="G862" s="60"/>
      <c r="H862" s="60"/>
    </row>
    <row r="863" spans="2:8" ht="15" x14ac:dyDescent="0.25">
      <c r="B863" s="60"/>
      <c r="C863" s="60"/>
      <c r="D863" s="60"/>
      <c r="E863" s="60"/>
      <c r="F863" s="60"/>
      <c r="G863" s="60"/>
      <c r="H863" s="60"/>
    </row>
    <row r="864" spans="2:8" ht="15" x14ac:dyDescent="0.25">
      <c r="B864" s="60"/>
      <c r="C864" s="60"/>
      <c r="D864" s="60"/>
      <c r="E864" s="60"/>
      <c r="F864" s="60"/>
      <c r="G864" s="60"/>
      <c r="H864" s="60"/>
    </row>
    <row r="865" spans="2:8" ht="15" x14ac:dyDescent="0.25">
      <c r="B865" s="60"/>
      <c r="C865" s="60"/>
      <c r="D865" s="60"/>
      <c r="E865" s="60"/>
      <c r="F865" s="60"/>
      <c r="G865" s="60"/>
      <c r="H865" s="60"/>
    </row>
    <row r="866" spans="2:8" ht="15" x14ac:dyDescent="0.25">
      <c r="B866" s="60"/>
      <c r="C866" s="60"/>
      <c r="D866" s="60"/>
      <c r="E866" s="60"/>
      <c r="F866" s="60"/>
      <c r="G866" s="60"/>
      <c r="H866" s="60"/>
    </row>
    <row r="867" spans="2:8" ht="15" x14ac:dyDescent="0.25">
      <c r="B867" s="60"/>
      <c r="C867" s="60"/>
      <c r="D867" s="60"/>
      <c r="E867" s="60"/>
      <c r="F867" s="60"/>
      <c r="G867" s="60"/>
      <c r="H867" s="60"/>
    </row>
    <row r="868" spans="2:8" ht="15" x14ac:dyDescent="0.25">
      <c r="B868" s="60"/>
      <c r="C868" s="60"/>
      <c r="D868" s="60"/>
      <c r="E868" s="60"/>
      <c r="F868" s="60"/>
      <c r="G868" s="60"/>
      <c r="H868" s="60"/>
    </row>
    <row r="869" spans="2:8" ht="15" x14ac:dyDescent="0.25">
      <c r="B869" s="60"/>
      <c r="C869" s="60"/>
      <c r="D869" s="60"/>
      <c r="E869" s="60"/>
      <c r="F869" s="60"/>
      <c r="G869" s="60"/>
      <c r="H869" s="60"/>
    </row>
    <row r="870" spans="2:8" ht="15" x14ac:dyDescent="0.25">
      <c r="B870" s="60"/>
      <c r="C870" s="60"/>
      <c r="D870" s="60"/>
      <c r="E870" s="60"/>
      <c r="F870" s="60"/>
      <c r="G870" s="60"/>
      <c r="H870" s="60"/>
    </row>
    <row r="871" spans="2:8" ht="15" x14ac:dyDescent="0.25">
      <c r="B871" s="60"/>
      <c r="C871" s="60"/>
      <c r="D871" s="60"/>
      <c r="E871" s="60"/>
      <c r="F871" s="60"/>
      <c r="G871" s="60"/>
      <c r="H871" s="60"/>
    </row>
    <row r="872" spans="2:8" ht="15" x14ac:dyDescent="0.25">
      <c r="B872" s="60"/>
      <c r="C872" s="60"/>
      <c r="D872" s="60"/>
      <c r="E872" s="60"/>
      <c r="F872" s="60"/>
      <c r="G872" s="60"/>
      <c r="H872" s="60"/>
    </row>
    <row r="873" spans="2:8" ht="15" x14ac:dyDescent="0.25">
      <c r="B873" s="60"/>
      <c r="C873" s="60"/>
      <c r="D873" s="60"/>
      <c r="E873" s="60"/>
      <c r="F873" s="60"/>
      <c r="G873" s="60"/>
      <c r="H873" s="60"/>
    </row>
    <row r="874" spans="2:8" ht="15" x14ac:dyDescent="0.25">
      <c r="B874" s="60"/>
      <c r="C874" s="60"/>
      <c r="D874" s="60"/>
      <c r="E874" s="60"/>
      <c r="F874" s="60"/>
      <c r="G874" s="60"/>
      <c r="H874" s="60"/>
    </row>
    <row r="875" spans="2:8" ht="15" x14ac:dyDescent="0.25">
      <c r="B875" s="60"/>
      <c r="C875" s="60"/>
      <c r="D875" s="60"/>
      <c r="E875" s="60"/>
      <c r="F875" s="60"/>
      <c r="G875" s="60"/>
      <c r="H875" s="60"/>
    </row>
    <row r="876" spans="2:8" ht="15" x14ac:dyDescent="0.25">
      <c r="B876" s="60"/>
      <c r="C876" s="60"/>
      <c r="D876" s="60"/>
      <c r="E876" s="60"/>
      <c r="F876" s="60"/>
      <c r="G876" s="60"/>
      <c r="H876" s="60"/>
    </row>
    <row r="877" spans="2:8" ht="15" x14ac:dyDescent="0.25">
      <c r="B877" s="60"/>
      <c r="C877" s="60"/>
      <c r="D877" s="60"/>
      <c r="E877" s="60"/>
      <c r="F877" s="60"/>
      <c r="G877" s="60"/>
      <c r="H877" s="60"/>
    </row>
    <row r="878" spans="2:8" ht="15" x14ac:dyDescent="0.25">
      <c r="B878" s="60"/>
      <c r="C878" s="60"/>
      <c r="D878" s="60"/>
      <c r="E878" s="60"/>
      <c r="F878" s="60"/>
      <c r="G878" s="60"/>
      <c r="H878" s="60"/>
    </row>
    <row r="879" spans="2:8" ht="15" x14ac:dyDescent="0.25">
      <c r="B879" s="60"/>
      <c r="C879" s="60"/>
      <c r="D879" s="60"/>
      <c r="E879" s="60"/>
      <c r="F879" s="60"/>
      <c r="G879" s="60"/>
      <c r="H879" s="60"/>
    </row>
    <row r="880" spans="2:8" ht="15" x14ac:dyDescent="0.25">
      <c r="B880" s="60"/>
      <c r="C880" s="60"/>
      <c r="D880" s="60"/>
      <c r="E880" s="60"/>
      <c r="F880" s="60"/>
      <c r="G880" s="60"/>
      <c r="H880" s="60"/>
    </row>
    <row r="881" spans="2:8" ht="15" x14ac:dyDescent="0.25">
      <c r="B881" s="60"/>
      <c r="C881" s="60"/>
      <c r="D881" s="60"/>
      <c r="E881" s="60"/>
      <c r="F881" s="60"/>
      <c r="G881" s="60"/>
      <c r="H881" s="60"/>
    </row>
    <row r="882" spans="2:8" ht="15" x14ac:dyDescent="0.25">
      <c r="B882" s="60"/>
      <c r="C882" s="60"/>
      <c r="D882" s="60"/>
      <c r="E882" s="60"/>
      <c r="F882" s="60"/>
      <c r="G882" s="60"/>
      <c r="H882" s="60"/>
    </row>
    <row r="883" spans="2:8" ht="15" x14ac:dyDescent="0.25">
      <c r="B883" s="60"/>
      <c r="C883" s="60"/>
      <c r="D883" s="60"/>
      <c r="E883" s="60"/>
      <c r="F883" s="60"/>
      <c r="G883" s="60"/>
      <c r="H883" s="60"/>
    </row>
    <row r="884" spans="2:8" ht="15" x14ac:dyDescent="0.25">
      <c r="B884" s="60"/>
      <c r="C884" s="60"/>
      <c r="D884" s="60"/>
      <c r="E884" s="60"/>
      <c r="F884" s="60"/>
      <c r="G884" s="60"/>
      <c r="H884" s="60"/>
    </row>
    <row r="885" spans="2:8" ht="15" x14ac:dyDescent="0.25">
      <c r="B885" s="60"/>
      <c r="C885" s="60"/>
      <c r="D885" s="60"/>
      <c r="E885" s="60"/>
      <c r="F885" s="60"/>
      <c r="G885" s="60"/>
      <c r="H885" s="60"/>
    </row>
    <row r="886" spans="2:8" ht="15" x14ac:dyDescent="0.25">
      <c r="B886" s="60"/>
      <c r="C886" s="60"/>
      <c r="D886" s="60"/>
      <c r="E886" s="60"/>
      <c r="F886" s="60"/>
      <c r="G886" s="60"/>
      <c r="H886" s="60"/>
    </row>
    <row r="887" spans="2:8" ht="15" x14ac:dyDescent="0.25">
      <c r="B887" s="60"/>
      <c r="C887" s="60"/>
      <c r="D887" s="60"/>
      <c r="E887" s="60"/>
      <c r="F887" s="60"/>
      <c r="G887" s="60"/>
      <c r="H887" s="60"/>
    </row>
    <row r="888" spans="2:8" ht="15" x14ac:dyDescent="0.25">
      <c r="B888" s="60"/>
      <c r="C888" s="60"/>
      <c r="D888" s="60"/>
      <c r="E888" s="60"/>
      <c r="F888" s="60"/>
      <c r="G888" s="60"/>
      <c r="H888" s="60"/>
    </row>
    <row r="889" spans="2:8" ht="15" x14ac:dyDescent="0.25">
      <c r="B889" s="60"/>
      <c r="C889" s="60"/>
      <c r="D889" s="60"/>
      <c r="E889" s="60"/>
      <c r="F889" s="60"/>
      <c r="G889" s="60"/>
      <c r="H889" s="60"/>
    </row>
    <row r="890" spans="2:8" ht="15" x14ac:dyDescent="0.25">
      <c r="B890" s="60"/>
      <c r="C890" s="60"/>
      <c r="D890" s="60"/>
      <c r="E890" s="60"/>
      <c r="F890" s="60"/>
      <c r="G890" s="60"/>
      <c r="H890" s="60"/>
    </row>
    <row r="891" spans="2:8" ht="15" x14ac:dyDescent="0.25">
      <c r="B891" s="60"/>
      <c r="C891" s="60"/>
      <c r="D891" s="60"/>
      <c r="E891" s="60"/>
      <c r="F891" s="60"/>
      <c r="G891" s="60"/>
      <c r="H891" s="60"/>
    </row>
    <row r="892" spans="2:8" ht="15" x14ac:dyDescent="0.25">
      <c r="B892" s="60"/>
      <c r="C892" s="60"/>
      <c r="D892" s="60"/>
      <c r="E892" s="60"/>
      <c r="F892" s="60"/>
      <c r="G892" s="60"/>
      <c r="H892" s="60"/>
    </row>
    <row r="893" spans="2:8" ht="15" x14ac:dyDescent="0.25">
      <c r="B893" s="60"/>
      <c r="C893" s="60"/>
      <c r="D893" s="60"/>
      <c r="E893" s="60"/>
      <c r="F893" s="60"/>
      <c r="G893" s="60"/>
      <c r="H893" s="60"/>
    </row>
    <row r="894" spans="2:8" ht="15" x14ac:dyDescent="0.25">
      <c r="B894" s="60"/>
      <c r="C894" s="60"/>
      <c r="D894" s="60"/>
      <c r="E894" s="60"/>
      <c r="F894" s="60"/>
      <c r="G894" s="60"/>
      <c r="H894" s="60"/>
    </row>
    <row r="895" spans="2:8" ht="15" x14ac:dyDescent="0.25">
      <c r="B895" s="60"/>
      <c r="C895" s="60"/>
      <c r="D895" s="60"/>
      <c r="E895" s="60"/>
      <c r="F895" s="60"/>
      <c r="G895" s="60"/>
      <c r="H895" s="60"/>
    </row>
    <row r="896" spans="2:8" ht="15" x14ac:dyDescent="0.25">
      <c r="B896" s="60"/>
      <c r="C896" s="60"/>
      <c r="D896" s="60"/>
      <c r="E896" s="60"/>
      <c r="F896" s="60"/>
      <c r="G896" s="60"/>
      <c r="H896" s="60"/>
    </row>
    <row r="897" spans="2:8" ht="15" x14ac:dyDescent="0.25">
      <c r="B897" s="60"/>
      <c r="C897" s="60"/>
      <c r="D897" s="60"/>
      <c r="E897" s="60"/>
      <c r="F897" s="60"/>
      <c r="G897" s="60"/>
      <c r="H897" s="60"/>
    </row>
    <row r="898" spans="2:8" ht="15" x14ac:dyDescent="0.25">
      <c r="B898" s="60"/>
      <c r="C898" s="60"/>
      <c r="D898" s="60"/>
      <c r="E898" s="60"/>
      <c r="F898" s="60"/>
      <c r="G898" s="60"/>
      <c r="H898" s="60"/>
    </row>
    <row r="899" spans="2:8" ht="15" x14ac:dyDescent="0.25">
      <c r="B899" s="60"/>
      <c r="C899" s="60"/>
      <c r="D899" s="60"/>
      <c r="E899" s="60"/>
      <c r="F899" s="60"/>
      <c r="G899" s="60"/>
      <c r="H899" s="60"/>
    </row>
    <row r="900" spans="2:8" ht="15" x14ac:dyDescent="0.25">
      <c r="B900" s="60"/>
      <c r="C900" s="60"/>
      <c r="D900" s="60"/>
      <c r="E900" s="60"/>
      <c r="F900" s="60"/>
      <c r="G900" s="60"/>
      <c r="H900" s="60"/>
    </row>
    <row r="901" spans="2:8" ht="15" x14ac:dyDescent="0.25">
      <c r="B901" s="60"/>
      <c r="C901" s="60"/>
      <c r="D901" s="60"/>
      <c r="E901" s="60"/>
      <c r="F901" s="60"/>
      <c r="G901" s="60"/>
      <c r="H901" s="60"/>
    </row>
    <row r="902" spans="2:8" ht="15" x14ac:dyDescent="0.25">
      <c r="B902" s="60"/>
      <c r="C902" s="60"/>
      <c r="D902" s="60"/>
      <c r="E902" s="60"/>
      <c r="F902" s="60"/>
      <c r="G902" s="60"/>
      <c r="H902" s="60"/>
    </row>
    <row r="903" spans="2:8" ht="15" x14ac:dyDescent="0.25">
      <c r="B903" s="60"/>
      <c r="C903" s="60"/>
      <c r="D903" s="60"/>
      <c r="E903" s="60"/>
      <c r="F903" s="60"/>
      <c r="G903" s="60"/>
      <c r="H903" s="60"/>
    </row>
    <row r="904" spans="2:8" ht="15" x14ac:dyDescent="0.25">
      <c r="B904" s="60"/>
      <c r="C904" s="60"/>
      <c r="D904" s="60"/>
      <c r="E904" s="60"/>
      <c r="F904" s="60"/>
      <c r="G904" s="60"/>
      <c r="H904" s="60"/>
    </row>
    <row r="905" spans="2:8" ht="15" x14ac:dyDescent="0.25">
      <c r="B905" s="60"/>
      <c r="C905" s="60"/>
      <c r="D905" s="60"/>
      <c r="E905" s="60"/>
      <c r="F905" s="60"/>
      <c r="G905" s="60"/>
      <c r="H905" s="60"/>
    </row>
    <row r="906" spans="2:8" ht="15" x14ac:dyDescent="0.25">
      <c r="B906" s="60"/>
      <c r="C906" s="60"/>
      <c r="D906" s="60"/>
      <c r="E906" s="60"/>
      <c r="F906" s="60"/>
      <c r="G906" s="60"/>
      <c r="H906" s="60"/>
    </row>
    <row r="907" spans="2:8" ht="15" x14ac:dyDescent="0.25">
      <c r="B907" s="60"/>
      <c r="C907" s="60"/>
      <c r="D907" s="60"/>
      <c r="E907" s="60"/>
      <c r="F907" s="60"/>
      <c r="G907" s="60"/>
      <c r="H907" s="60"/>
    </row>
    <row r="908" spans="2:8" ht="15" x14ac:dyDescent="0.25">
      <c r="B908" s="60"/>
      <c r="C908" s="60"/>
      <c r="D908" s="60"/>
      <c r="E908" s="60"/>
      <c r="F908" s="60"/>
      <c r="G908" s="60"/>
      <c r="H908" s="60"/>
    </row>
    <row r="909" spans="2:8" ht="15" x14ac:dyDescent="0.25">
      <c r="B909" s="60"/>
      <c r="C909" s="60"/>
      <c r="D909" s="60"/>
      <c r="E909" s="60"/>
      <c r="F909" s="60"/>
      <c r="G909" s="60"/>
      <c r="H909" s="60"/>
    </row>
    <row r="910" spans="2:8" ht="15" x14ac:dyDescent="0.25">
      <c r="B910" s="60"/>
      <c r="C910" s="60"/>
      <c r="D910" s="60"/>
      <c r="E910" s="60"/>
      <c r="F910" s="60"/>
      <c r="G910" s="60"/>
      <c r="H910" s="60"/>
    </row>
    <row r="911" spans="2:8" ht="15" x14ac:dyDescent="0.25">
      <c r="B911" s="60"/>
      <c r="C911" s="60"/>
      <c r="D911" s="60"/>
      <c r="E911" s="60"/>
      <c r="F911" s="60"/>
      <c r="G911" s="60"/>
      <c r="H911" s="60"/>
    </row>
    <row r="912" spans="2:8" ht="15" x14ac:dyDescent="0.25">
      <c r="B912" s="60"/>
      <c r="C912" s="60"/>
      <c r="D912" s="60"/>
      <c r="E912" s="60"/>
      <c r="F912" s="60"/>
      <c r="G912" s="60"/>
      <c r="H912" s="60"/>
    </row>
    <row r="913" spans="2:8" ht="15" x14ac:dyDescent="0.25">
      <c r="B913" s="60"/>
      <c r="C913" s="60"/>
      <c r="D913" s="60"/>
      <c r="E913" s="60"/>
      <c r="F913" s="60"/>
      <c r="G913" s="60"/>
      <c r="H913" s="60"/>
    </row>
    <row r="914" spans="2:8" ht="15" x14ac:dyDescent="0.25">
      <c r="B914" s="60"/>
      <c r="C914" s="60"/>
      <c r="D914" s="60"/>
      <c r="E914" s="60"/>
      <c r="F914" s="60"/>
      <c r="G914" s="60"/>
      <c r="H914" s="60"/>
    </row>
    <row r="915" spans="2:8" ht="15" x14ac:dyDescent="0.25">
      <c r="B915" s="60"/>
      <c r="C915" s="60"/>
      <c r="D915" s="60"/>
      <c r="E915" s="60"/>
      <c r="F915" s="60"/>
      <c r="G915" s="60"/>
      <c r="H915" s="60"/>
    </row>
    <row r="916" spans="2:8" ht="15" x14ac:dyDescent="0.25">
      <c r="B916" s="60"/>
      <c r="C916" s="60"/>
      <c r="D916" s="60"/>
      <c r="E916" s="60"/>
      <c r="F916" s="60"/>
      <c r="G916" s="60"/>
      <c r="H916" s="60"/>
    </row>
    <row r="917" spans="2:8" ht="15" x14ac:dyDescent="0.25">
      <c r="B917" s="60"/>
      <c r="C917" s="60"/>
      <c r="D917" s="60"/>
      <c r="E917" s="60"/>
      <c r="F917" s="60"/>
      <c r="G917" s="60"/>
      <c r="H917" s="60"/>
    </row>
    <row r="918" spans="2:8" ht="15" x14ac:dyDescent="0.25">
      <c r="B918" s="60"/>
      <c r="C918" s="60"/>
      <c r="D918" s="60"/>
      <c r="E918" s="60"/>
      <c r="F918" s="60"/>
      <c r="G918" s="60"/>
      <c r="H918" s="60"/>
    </row>
    <row r="919" spans="2:8" ht="15" x14ac:dyDescent="0.25">
      <c r="B919" s="60"/>
      <c r="C919" s="60"/>
      <c r="D919" s="60"/>
      <c r="E919" s="60"/>
      <c r="F919" s="60"/>
      <c r="G919" s="60"/>
      <c r="H919" s="60"/>
    </row>
    <row r="920" spans="2:8" ht="15" x14ac:dyDescent="0.25">
      <c r="B920" s="60"/>
      <c r="C920" s="60"/>
      <c r="D920" s="60"/>
      <c r="E920" s="60"/>
      <c r="F920" s="60"/>
      <c r="G920" s="60"/>
      <c r="H920" s="60"/>
    </row>
    <row r="921" spans="2:8" ht="15" x14ac:dyDescent="0.25">
      <c r="B921" s="60"/>
      <c r="C921" s="60"/>
      <c r="D921" s="60"/>
      <c r="E921" s="60"/>
      <c r="F921" s="60"/>
      <c r="G921" s="60"/>
      <c r="H921" s="60"/>
    </row>
    <row r="922" spans="2:8" ht="15" x14ac:dyDescent="0.25">
      <c r="B922" s="60"/>
      <c r="C922" s="60"/>
      <c r="D922" s="60"/>
      <c r="E922" s="60"/>
      <c r="F922" s="60"/>
      <c r="G922" s="60"/>
      <c r="H922" s="60"/>
    </row>
    <row r="923" spans="2:8" ht="15" x14ac:dyDescent="0.25">
      <c r="B923" s="60"/>
      <c r="C923" s="60"/>
      <c r="D923" s="60"/>
      <c r="E923" s="60"/>
      <c r="F923" s="60"/>
      <c r="G923" s="60"/>
      <c r="H923" s="60"/>
    </row>
    <row r="924" spans="2:8" ht="15" x14ac:dyDescent="0.25">
      <c r="B924" s="60"/>
      <c r="C924" s="60"/>
      <c r="D924" s="60"/>
      <c r="E924" s="60"/>
      <c r="F924" s="60"/>
      <c r="G924" s="60"/>
      <c r="H924" s="60"/>
    </row>
    <row r="925" spans="2:8" ht="15" x14ac:dyDescent="0.25">
      <c r="B925" s="60"/>
      <c r="C925" s="60"/>
      <c r="D925" s="60"/>
      <c r="E925" s="60"/>
      <c r="F925" s="60"/>
      <c r="G925" s="60"/>
      <c r="H925" s="60"/>
    </row>
    <row r="926" spans="2:8" ht="15" x14ac:dyDescent="0.25">
      <c r="B926" s="60"/>
      <c r="C926" s="60"/>
      <c r="D926" s="60"/>
      <c r="E926" s="60"/>
      <c r="F926" s="60"/>
      <c r="G926" s="60"/>
      <c r="H926" s="60"/>
    </row>
    <row r="927" spans="2:8" ht="15" x14ac:dyDescent="0.25">
      <c r="B927" s="60"/>
      <c r="C927" s="60"/>
      <c r="D927" s="60"/>
      <c r="E927" s="60"/>
      <c r="F927" s="60"/>
      <c r="G927" s="60"/>
      <c r="H927" s="60"/>
    </row>
    <row r="928" spans="2:8" ht="15" x14ac:dyDescent="0.25">
      <c r="B928" s="60"/>
      <c r="C928" s="60"/>
      <c r="D928" s="60"/>
      <c r="E928" s="60"/>
      <c r="F928" s="60"/>
      <c r="G928" s="60"/>
      <c r="H928" s="60"/>
    </row>
    <row r="929" spans="2:8" ht="15" x14ac:dyDescent="0.25">
      <c r="B929" s="60"/>
      <c r="C929" s="60"/>
      <c r="D929" s="60"/>
      <c r="E929" s="60"/>
      <c r="F929" s="60"/>
      <c r="G929" s="60"/>
      <c r="H929" s="60"/>
    </row>
    <row r="930" spans="2:8" ht="15" x14ac:dyDescent="0.25">
      <c r="B930" s="60"/>
      <c r="C930" s="60"/>
      <c r="D930" s="60"/>
      <c r="E930" s="60"/>
      <c r="F930" s="60"/>
      <c r="G930" s="60"/>
      <c r="H930" s="60"/>
    </row>
    <row r="931" spans="2:8" ht="15" x14ac:dyDescent="0.25">
      <c r="B931" s="60"/>
      <c r="C931" s="60"/>
      <c r="D931" s="60"/>
      <c r="E931" s="60"/>
      <c r="F931" s="60"/>
      <c r="G931" s="60"/>
      <c r="H931" s="60"/>
    </row>
    <row r="932" spans="2:8" ht="15" x14ac:dyDescent="0.25">
      <c r="B932" s="60"/>
      <c r="C932" s="60"/>
      <c r="D932" s="60"/>
      <c r="E932" s="60"/>
      <c r="F932" s="60"/>
      <c r="G932" s="60"/>
      <c r="H932" s="60"/>
    </row>
    <row r="933" spans="2:8" ht="15" x14ac:dyDescent="0.25">
      <c r="B933" s="60"/>
      <c r="C933" s="60"/>
      <c r="D933" s="60"/>
      <c r="E933" s="60"/>
      <c r="F933" s="60"/>
      <c r="G933" s="60"/>
      <c r="H933" s="60"/>
    </row>
    <row r="934" spans="2:8" ht="15" x14ac:dyDescent="0.25">
      <c r="B934" s="60"/>
      <c r="C934" s="60"/>
      <c r="D934" s="60"/>
      <c r="E934" s="60"/>
      <c r="F934" s="60"/>
      <c r="G934" s="60"/>
      <c r="H934" s="60"/>
    </row>
    <row r="935" spans="2:8" ht="15" x14ac:dyDescent="0.25">
      <c r="B935" s="60"/>
      <c r="C935" s="60"/>
      <c r="D935" s="60"/>
      <c r="E935" s="60"/>
      <c r="F935" s="60"/>
      <c r="G935" s="60"/>
      <c r="H935" s="60"/>
    </row>
    <row r="936" spans="2:8" ht="15" x14ac:dyDescent="0.25">
      <c r="B936" s="60"/>
      <c r="C936" s="60"/>
      <c r="D936" s="60"/>
      <c r="E936" s="60"/>
      <c r="F936" s="60"/>
      <c r="G936" s="60"/>
      <c r="H936" s="60"/>
    </row>
    <row r="937" spans="2:8" ht="15" x14ac:dyDescent="0.25">
      <c r="B937" s="60"/>
      <c r="C937" s="60"/>
      <c r="D937" s="60"/>
      <c r="E937" s="60"/>
      <c r="F937" s="60"/>
      <c r="G937" s="60"/>
      <c r="H937" s="60"/>
    </row>
    <row r="938" spans="2:8" ht="15" x14ac:dyDescent="0.25">
      <c r="B938" s="60"/>
      <c r="C938" s="60"/>
      <c r="D938" s="60"/>
      <c r="E938" s="60"/>
      <c r="F938" s="60"/>
      <c r="G938" s="60"/>
      <c r="H938" s="60"/>
    </row>
    <row r="939" spans="2:8" ht="15" x14ac:dyDescent="0.25">
      <c r="B939" s="60"/>
      <c r="C939" s="60"/>
      <c r="D939" s="60"/>
      <c r="E939" s="60"/>
      <c r="F939" s="60"/>
      <c r="G939" s="60"/>
      <c r="H939" s="60"/>
    </row>
    <row r="940" spans="2:8" ht="15" x14ac:dyDescent="0.25">
      <c r="B940" s="60"/>
      <c r="C940" s="60"/>
      <c r="D940" s="60"/>
      <c r="E940" s="60"/>
      <c r="F940" s="60"/>
      <c r="G940" s="60"/>
      <c r="H940" s="60"/>
    </row>
    <row r="941" spans="2:8" ht="15" x14ac:dyDescent="0.25">
      <c r="B941" s="60"/>
      <c r="C941" s="60"/>
      <c r="D941" s="60"/>
      <c r="E941" s="60"/>
      <c r="F941" s="60"/>
      <c r="G941" s="60"/>
      <c r="H941" s="60"/>
    </row>
    <row r="942" spans="2:8" ht="15" x14ac:dyDescent="0.25">
      <c r="B942" s="60"/>
      <c r="C942" s="60"/>
      <c r="D942" s="60"/>
      <c r="E942" s="60"/>
      <c r="F942" s="60"/>
      <c r="G942" s="60"/>
      <c r="H942" s="60"/>
    </row>
    <row r="943" spans="2:8" ht="15" x14ac:dyDescent="0.25">
      <c r="B943" s="60"/>
      <c r="C943" s="60"/>
      <c r="D943" s="60"/>
      <c r="E943" s="60"/>
      <c r="F943" s="60"/>
      <c r="G943" s="60"/>
      <c r="H943" s="60"/>
    </row>
    <row r="944" spans="2:8" ht="15" x14ac:dyDescent="0.25">
      <c r="B944" s="60"/>
      <c r="C944" s="60"/>
      <c r="D944" s="60"/>
      <c r="E944" s="60"/>
      <c r="F944" s="60"/>
      <c r="G944" s="60"/>
      <c r="H944" s="60"/>
    </row>
    <row r="945" spans="2:8" ht="15" x14ac:dyDescent="0.25">
      <c r="B945" s="60"/>
      <c r="C945" s="60"/>
      <c r="D945" s="60"/>
      <c r="E945" s="60"/>
      <c r="F945" s="60"/>
      <c r="G945" s="60"/>
      <c r="H945" s="60"/>
    </row>
    <row r="946" spans="2:8" ht="15" x14ac:dyDescent="0.25">
      <c r="B946" s="60"/>
      <c r="C946" s="60"/>
      <c r="D946" s="60"/>
      <c r="E946" s="60"/>
      <c r="F946" s="60"/>
      <c r="G946" s="60"/>
      <c r="H946" s="60"/>
    </row>
    <row r="947" spans="2:8" ht="15" x14ac:dyDescent="0.25">
      <c r="B947" s="60"/>
      <c r="C947" s="60"/>
      <c r="D947" s="60"/>
      <c r="E947" s="60"/>
      <c r="F947" s="60"/>
      <c r="G947" s="60"/>
      <c r="H947" s="60"/>
    </row>
    <row r="948" spans="2:8" ht="15" x14ac:dyDescent="0.25">
      <c r="B948" s="60"/>
      <c r="C948" s="60"/>
      <c r="D948" s="60"/>
      <c r="E948" s="60"/>
      <c r="F948" s="60"/>
      <c r="G948" s="60"/>
      <c r="H948" s="60"/>
    </row>
    <row r="949" spans="2:8" ht="15" x14ac:dyDescent="0.25">
      <c r="B949" s="60"/>
      <c r="C949" s="60"/>
      <c r="D949" s="60"/>
      <c r="E949" s="60"/>
      <c r="F949" s="60"/>
      <c r="G949" s="60"/>
      <c r="H949" s="60"/>
    </row>
    <row r="950" spans="2:8" ht="15" x14ac:dyDescent="0.25">
      <c r="B950" s="60"/>
      <c r="C950" s="60"/>
      <c r="D950" s="60"/>
      <c r="E950" s="60"/>
      <c r="F950" s="60"/>
      <c r="G950" s="60"/>
      <c r="H950" s="60"/>
    </row>
    <row r="951" spans="2:8" ht="15" x14ac:dyDescent="0.25">
      <c r="B951" s="60"/>
      <c r="C951" s="60"/>
      <c r="D951" s="60"/>
      <c r="E951" s="60"/>
      <c r="F951" s="60"/>
      <c r="G951" s="60"/>
      <c r="H951" s="60"/>
    </row>
    <row r="952" spans="2:8" ht="15" x14ac:dyDescent="0.25">
      <c r="B952" s="60"/>
      <c r="C952" s="60"/>
      <c r="D952" s="60"/>
      <c r="E952" s="60"/>
      <c r="F952" s="60"/>
      <c r="G952" s="60"/>
      <c r="H952" s="60"/>
    </row>
    <row r="953" spans="2:8" ht="15" x14ac:dyDescent="0.25">
      <c r="B953" s="60"/>
      <c r="C953" s="60"/>
      <c r="D953" s="60"/>
      <c r="E953" s="60"/>
      <c r="F953" s="60"/>
      <c r="G953" s="60"/>
      <c r="H953" s="60"/>
    </row>
    <row r="954" spans="2:8" ht="15" x14ac:dyDescent="0.25">
      <c r="B954" s="60"/>
      <c r="C954" s="60"/>
      <c r="D954" s="60"/>
      <c r="E954" s="60"/>
      <c r="F954" s="60"/>
      <c r="G954" s="60"/>
      <c r="H954" s="60"/>
    </row>
    <row r="955" spans="2:8" ht="15" x14ac:dyDescent="0.25">
      <c r="B955" s="60"/>
      <c r="C955" s="60"/>
      <c r="D955" s="60"/>
      <c r="E955" s="60"/>
      <c r="F955" s="60"/>
      <c r="G955" s="60"/>
      <c r="H955" s="60"/>
    </row>
    <row r="956" spans="2:8" ht="15" x14ac:dyDescent="0.25">
      <c r="B956" s="60"/>
      <c r="C956" s="60"/>
      <c r="D956" s="60"/>
      <c r="E956" s="60"/>
      <c r="F956" s="60"/>
      <c r="G956" s="60"/>
      <c r="H956" s="60"/>
    </row>
    <row r="957" spans="2:8" ht="15" x14ac:dyDescent="0.25">
      <c r="B957" s="60"/>
      <c r="C957" s="60"/>
      <c r="D957" s="60"/>
      <c r="E957" s="60"/>
      <c r="F957" s="60"/>
      <c r="G957" s="60"/>
      <c r="H957" s="60"/>
    </row>
    <row r="958" spans="2:8" ht="15" x14ac:dyDescent="0.25">
      <c r="B958" s="60"/>
      <c r="C958" s="60"/>
      <c r="D958" s="60"/>
      <c r="E958" s="60"/>
      <c r="F958" s="60"/>
      <c r="G958" s="60"/>
      <c r="H958" s="60"/>
    </row>
    <row r="959" spans="2:8" ht="15" x14ac:dyDescent="0.25">
      <c r="B959" s="60"/>
      <c r="C959" s="60"/>
      <c r="D959" s="60"/>
      <c r="E959" s="60"/>
      <c r="F959" s="60"/>
      <c r="G959" s="60"/>
      <c r="H959" s="60"/>
    </row>
    <row r="960" spans="2:8" ht="15" x14ac:dyDescent="0.25">
      <c r="B960" s="60"/>
      <c r="C960" s="60"/>
      <c r="D960" s="60"/>
      <c r="E960" s="60"/>
      <c r="F960" s="60"/>
      <c r="G960" s="60"/>
      <c r="H960" s="60"/>
    </row>
    <row r="961" spans="2:8" ht="15" x14ac:dyDescent="0.25">
      <c r="B961" s="60"/>
      <c r="C961" s="60"/>
      <c r="D961" s="60"/>
      <c r="E961" s="60"/>
      <c r="F961" s="60"/>
      <c r="G961" s="60"/>
      <c r="H961" s="60"/>
    </row>
    <row r="962" spans="2:8" ht="15" x14ac:dyDescent="0.25">
      <c r="B962" s="60"/>
      <c r="C962" s="60"/>
      <c r="D962" s="60"/>
      <c r="E962" s="60"/>
      <c r="F962" s="60"/>
      <c r="G962" s="60"/>
      <c r="H962" s="60"/>
    </row>
    <row r="963" spans="2:8" ht="15" x14ac:dyDescent="0.25">
      <c r="B963" s="60"/>
      <c r="C963" s="60"/>
      <c r="D963" s="60"/>
      <c r="E963" s="60"/>
      <c r="F963" s="60"/>
      <c r="G963" s="60"/>
      <c r="H963" s="60"/>
    </row>
    <row r="964" spans="2:8" ht="15" x14ac:dyDescent="0.25">
      <c r="B964" s="60"/>
      <c r="C964" s="60"/>
      <c r="D964" s="60"/>
      <c r="E964" s="60"/>
      <c r="F964" s="60"/>
      <c r="G964" s="60"/>
      <c r="H964" s="60"/>
    </row>
    <row r="965" spans="2:8" ht="15" x14ac:dyDescent="0.25">
      <c r="B965" s="60"/>
      <c r="C965" s="60"/>
      <c r="D965" s="60"/>
      <c r="E965" s="60"/>
      <c r="F965" s="60"/>
      <c r="G965" s="60"/>
      <c r="H965" s="60"/>
    </row>
    <row r="966" spans="2:8" ht="15" x14ac:dyDescent="0.25">
      <c r="B966" s="60"/>
      <c r="C966" s="60"/>
      <c r="D966" s="60"/>
      <c r="E966" s="60"/>
      <c r="F966" s="60"/>
      <c r="G966" s="60"/>
      <c r="H966" s="60"/>
    </row>
    <row r="967" spans="2:8" ht="15" x14ac:dyDescent="0.25">
      <c r="B967" s="60"/>
      <c r="C967" s="60"/>
      <c r="D967" s="60"/>
      <c r="E967" s="60"/>
      <c r="F967" s="60"/>
      <c r="G967" s="60"/>
      <c r="H967" s="60"/>
    </row>
    <row r="968" spans="2:8" ht="15" x14ac:dyDescent="0.25">
      <c r="B968" s="60"/>
      <c r="C968" s="60"/>
      <c r="D968" s="60"/>
      <c r="E968" s="60"/>
      <c r="F968" s="60"/>
      <c r="G968" s="60"/>
      <c r="H968" s="60"/>
    </row>
    <row r="969" spans="2:8" ht="15" x14ac:dyDescent="0.25">
      <c r="B969" s="60"/>
      <c r="C969" s="60"/>
      <c r="D969" s="60"/>
      <c r="E969" s="60"/>
      <c r="F969" s="60"/>
      <c r="G969" s="60"/>
      <c r="H969" s="60"/>
    </row>
    <row r="970" spans="2:8" ht="15" x14ac:dyDescent="0.25">
      <c r="B970" s="60"/>
      <c r="C970" s="60"/>
      <c r="D970" s="60"/>
      <c r="E970" s="60"/>
      <c r="F970" s="60"/>
      <c r="G970" s="60"/>
      <c r="H970" s="60"/>
    </row>
    <row r="971" spans="2:8" ht="15" x14ac:dyDescent="0.25">
      <c r="B971" s="60"/>
      <c r="C971" s="60"/>
      <c r="D971" s="60"/>
      <c r="E971" s="60"/>
      <c r="F971" s="60"/>
      <c r="G971" s="60"/>
      <c r="H971" s="60"/>
    </row>
    <row r="972" spans="2:8" ht="15" x14ac:dyDescent="0.25">
      <c r="B972" s="60"/>
      <c r="C972" s="60"/>
      <c r="D972" s="60"/>
      <c r="E972" s="60"/>
      <c r="F972" s="60"/>
      <c r="G972" s="60"/>
      <c r="H972" s="60"/>
    </row>
    <row r="973" spans="2:8" ht="15" x14ac:dyDescent="0.25">
      <c r="B973" s="60"/>
      <c r="C973" s="60"/>
      <c r="D973" s="60"/>
      <c r="E973" s="60"/>
      <c r="F973" s="60"/>
      <c r="G973" s="60"/>
      <c r="H973" s="60"/>
    </row>
    <row r="974" spans="2:8" ht="15" x14ac:dyDescent="0.25">
      <c r="B974" s="60"/>
      <c r="C974" s="60"/>
      <c r="D974" s="60"/>
      <c r="E974" s="60"/>
      <c r="F974" s="60"/>
      <c r="G974" s="60"/>
      <c r="H974" s="60"/>
    </row>
    <row r="975" spans="2:8" ht="15" x14ac:dyDescent="0.25">
      <c r="B975" s="60"/>
      <c r="C975" s="60"/>
      <c r="D975" s="60"/>
      <c r="E975" s="60"/>
      <c r="F975" s="60"/>
      <c r="G975" s="60"/>
      <c r="H975" s="60"/>
    </row>
    <row r="976" spans="2:8" ht="15" x14ac:dyDescent="0.25">
      <c r="B976" s="60"/>
      <c r="C976" s="60"/>
      <c r="D976" s="60"/>
      <c r="E976" s="60"/>
      <c r="F976" s="60"/>
      <c r="G976" s="60"/>
      <c r="H976" s="60"/>
    </row>
    <row r="977" spans="2:8" ht="15" x14ac:dyDescent="0.25">
      <c r="B977" s="60"/>
      <c r="C977" s="60"/>
      <c r="D977" s="60"/>
      <c r="E977" s="60"/>
      <c r="F977" s="60"/>
      <c r="G977" s="60"/>
      <c r="H977" s="60"/>
    </row>
    <row r="978" spans="2:8" ht="15" x14ac:dyDescent="0.25">
      <c r="B978" s="60"/>
      <c r="C978" s="60"/>
      <c r="D978" s="60"/>
      <c r="E978" s="60"/>
      <c r="F978" s="60"/>
      <c r="G978" s="60"/>
      <c r="H978" s="60"/>
    </row>
    <row r="979" spans="2:8" ht="15" x14ac:dyDescent="0.25">
      <c r="B979" s="60"/>
      <c r="C979" s="60"/>
      <c r="D979" s="60"/>
      <c r="E979" s="60"/>
      <c r="F979" s="60"/>
      <c r="G979" s="60"/>
      <c r="H979" s="60"/>
    </row>
    <row r="980" spans="2:8" ht="15" x14ac:dyDescent="0.25">
      <c r="B980" s="60"/>
      <c r="C980" s="60"/>
      <c r="D980" s="60"/>
      <c r="E980" s="60"/>
      <c r="F980" s="60"/>
      <c r="G980" s="60"/>
      <c r="H980" s="60"/>
    </row>
    <row r="981" spans="2:8" ht="15" x14ac:dyDescent="0.25">
      <c r="B981" s="60"/>
      <c r="C981" s="60"/>
      <c r="D981" s="60"/>
      <c r="E981" s="60"/>
      <c r="F981" s="60"/>
      <c r="G981" s="60"/>
      <c r="H981" s="60"/>
    </row>
    <row r="982" spans="2:8" ht="15" x14ac:dyDescent="0.25">
      <c r="B982" s="60"/>
      <c r="C982" s="60"/>
      <c r="D982" s="60"/>
      <c r="E982" s="60"/>
      <c r="F982" s="60"/>
      <c r="G982" s="60"/>
      <c r="H982" s="60"/>
    </row>
    <row r="983" spans="2:8" ht="15" x14ac:dyDescent="0.25">
      <c r="B983" s="60"/>
      <c r="C983" s="60"/>
      <c r="D983" s="60"/>
      <c r="E983" s="60"/>
      <c r="F983" s="60"/>
      <c r="G983" s="60"/>
      <c r="H983" s="60"/>
    </row>
    <row r="984" spans="2:8" ht="15" x14ac:dyDescent="0.25">
      <c r="B984" s="60"/>
      <c r="C984" s="60"/>
      <c r="D984" s="60"/>
      <c r="E984" s="60"/>
      <c r="F984" s="60"/>
      <c r="G984" s="60"/>
      <c r="H984" s="60"/>
    </row>
    <row r="985" spans="2:8" ht="15" x14ac:dyDescent="0.25">
      <c r="B985" s="60"/>
      <c r="C985" s="60"/>
      <c r="D985" s="60"/>
      <c r="E985" s="60"/>
      <c r="F985" s="60"/>
      <c r="G985" s="60"/>
      <c r="H985" s="60"/>
    </row>
    <row r="986" spans="2:8" ht="15" x14ac:dyDescent="0.25">
      <c r="B986" s="60"/>
      <c r="C986" s="60"/>
      <c r="D986" s="60"/>
      <c r="E986" s="60"/>
      <c r="F986" s="60"/>
      <c r="G986" s="60"/>
      <c r="H986" s="60"/>
    </row>
    <row r="987" spans="2:8" ht="15" x14ac:dyDescent="0.25">
      <c r="B987" s="60"/>
      <c r="C987" s="60"/>
      <c r="D987" s="60"/>
      <c r="E987" s="60"/>
      <c r="F987" s="60"/>
      <c r="G987" s="60"/>
      <c r="H987" s="60"/>
    </row>
    <row r="988" spans="2:8" ht="15" x14ac:dyDescent="0.25">
      <c r="B988" s="60"/>
      <c r="C988" s="60"/>
      <c r="D988" s="60"/>
      <c r="E988" s="60"/>
      <c r="F988" s="60"/>
      <c r="G988" s="60"/>
      <c r="H988" s="60"/>
    </row>
    <row r="989" spans="2:8" ht="15" x14ac:dyDescent="0.25">
      <c r="B989" s="60"/>
      <c r="C989" s="60"/>
      <c r="D989" s="60"/>
      <c r="E989" s="60"/>
      <c r="F989" s="60"/>
      <c r="G989" s="60"/>
      <c r="H989" s="60"/>
    </row>
    <row r="990" spans="2:8" ht="15" x14ac:dyDescent="0.25">
      <c r="B990" s="60"/>
      <c r="C990" s="60"/>
      <c r="D990" s="60"/>
      <c r="E990" s="60"/>
      <c r="F990" s="60"/>
      <c r="G990" s="60"/>
      <c r="H990" s="60"/>
    </row>
    <row r="991" spans="2:8" ht="15" x14ac:dyDescent="0.25">
      <c r="B991" s="60"/>
      <c r="C991" s="60"/>
      <c r="D991" s="60"/>
      <c r="E991" s="60"/>
      <c r="F991" s="60"/>
      <c r="G991" s="60"/>
      <c r="H991" s="60"/>
    </row>
    <row r="992" spans="2:8" ht="15" x14ac:dyDescent="0.25">
      <c r="B992" s="60"/>
      <c r="C992" s="60"/>
      <c r="D992" s="60"/>
      <c r="E992" s="60"/>
      <c r="F992" s="60"/>
      <c r="G992" s="60"/>
      <c r="H992" s="60"/>
    </row>
    <row r="993" spans="2:8" ht="15" x14ac:dyDescent="0.25">
      <c r="B993" s="60"/>
      <c r="C993" s="60"/>
      <c r="D993" s="60"/>
      <c r="E993" s="60"/>
      <c r="F993" s="60"/>
      <c r="G993" s="60"/>
      <c r="H993" s="60"/>
    </row>
    <row r="994" spans="2:8" ht="15" x14ac:dyDescent="0.25">
      <c r="B994" s="60"/>
      <c r="C994" s="60"/>
      <c r="D994" s="60"/>
      <c r="E994" s="60"/>
      <c r="F994" s="60"/>
      <c r="G994" s="60"/>
      <c r="H994" s="60"/>
    </row>
    <row r="995" spans="2:8" ht="15" x14ac:dyDescent="0.25">
      <c r="B995" s="60"/>
      <c r="C995" s="60"/>
      <c r="D995" s="60"/>
      <c r="E995" s="60"/>
      <c r="F995" s="60"/>
      <c r="G995" s="60"/>
      <c r="H995" s="60"/>
    </row>
    <row r="996" spans="2:8" ht="15" x14ac:dyDescent="0.25">
      <c r="B996" s="60"/>
      <c r="C996" s="60"/>
      <c r="D996" s="60"/>
      <c r="E996" s="60"/>
      <c r="F996" s="60"/>
      <c r="G996" s="60"/>
      <c r="H996" s="60"/>
    </row>
    <row r="997" spans="2:8" ht="15" x14ac:dyDescent="0.25">
      <c r="B997" s="60"/>
      <c r="C997" s="60"/>
      <c r="D997" s="60"/>
      <c r="E997" s="60"/>
      <c r="F997" s="60"/>
      <c r="G997" s="60"/>
      <c r="H997" s="60"/>
    </row>
    <row r="998" spans="2:8" ht="15" x14ac:dyDescent="0.25">
      <c r="B998" s="60"/>
      <c r="C998" s="60"/>
      <c r="D998" s="60"/>
      <c r="E998" s="60"/>
      <c r="F998" s="60"/>
      <c r="G998" s="60"/>
      <c r="H998" s="60"/>
    </row>
    <row r="999" spans="2:8" ht="15" x14ac:dyDescent="0.25">
      <c r="B999" s="60"/>
      <c r="C999" s="60"/>
      <c r="D999" s="60"/>
      <c r="E999" s="60"/>
      <c r="F999" s="60"/>
      <c r="G999" s="60"/>
      <c r="H999" s="60"/>
    </row>
    <row r="1000" spans="2:8" ht="15" x14ac:dyDescent="0.25">
      <c r="B1000" s="60"/>
      <c r="C1000" s="60"/>
      <c r="D1000" s="60"/>
      <c r="E1000" s="60"/>
      <c r="F1000" s="60"/>
      <c r="G1000" s="60"/>
      <c r="H1000" s="60"/>
    </row>
    <row r="1001" spans="2:8" ht="15" x14ac:dyDescent="0.25">
      <c r="B1001" s="60"/>
      <c r="C1001" s="60"/>
      <c r="D1001" s="60"/>
      <c r="E1001" s="60"/>
      <c r="F1001" s="60"/>
      <c r="G1001" s="60"/>
      <c r="H1001" s="60"/>
    </row>
    <row r="1002" spans="2:8" ht="15" x14ac:dyDescent="0.25">
      <c r="B1002" s="60"/>
      <c r="C1002" s="60"/>
      <c r="D1002" s="60"/>
      <c r="E1002" s="60"/>
      <c r="F1002" s="60"/>
      <c r="G1002" s="60"/>
      <c r="H1002" s="60"/>
    </row>
    <row r="1003" spans="2:8" ht="15" x14ac:dyDescent="0.25">
      <c r="B1003" s="60"/>
      <c r="C1003" s="60"/>
      <c r="D1003" s="60"/>
      <c r="E1003" s="60"/>
      <c r="F1003" s="60"/>
      <c r="G1003" s="60"/>
      <c r="H1003" s="60"/>
    </row>
    <row r="1004" spans="2:8" ht="15" x14ac:dyDescent="0.25">
      <c r="B1004" s="60"/>
      <c r="C1004" s="60"/>
      <c r="D1004" s="60"/>
      <c r="E1004" s="60"/>
      <c r="F1004" s="60"/>
      <c r="G1004" s="60"/>
      <c r="H1004" s="60"/>
    </row>
    <row r="1005" spans="2:8" ht="15" x14ac:dyDescent="0.25">
      <c r="B1005" s="60"/>
      <c r="C1005" s="60"/>
      <c r="D1005" s="60"/>
      <c r="E1005" s="60"/>
      <c r="F1005" s="60"/>
      <c r="G1005" s="60"/>
      <c r="H1005" s="60"/>
    </row>
    <row r="1006" spans="2:8" ht="15" x14ac:dyDescent="0.25">
      <c r="B1006" s="60"/>
      <c r="C1006" s="60"/>
      <c r="D1006" s="60"/>
      <c r="E1006" s="60"/>
      <c r="F1006" s="60"/>
      <c r="G1006" s="60"/>
      <c r="H1006" s="60"/>
    </row>
    <row r="1007" spans="2:8" ht="15" x14ac:dyDescent="0.25">
      <c r="B1007" s="60"/>
      <c r="C1007" s="60"/>
      <c r="D1007" s="60"/>
      <c r="E1007" s="60"/>
      <c r="F1007" s="60"/>
      <c r="G1007" s="60"/>
      <c r="H1007" s="60"/>
    </row>
    <row r="1008" spans="2:8" ht="15" x14ac:dyDescent="0.25">
      <c r="B1008" s="60"/>
      <c r="C1008" s="60"/>
      <c r="D1008" s="60"/>
      <c r="E1008" s="60"/>
      <c r="F1008" s="60"/>
      <c r="G1008" s="60"/>
      <c r="H1008" s="60"/>
    </row>
    <row r="1009" spans="2:8" ht="15" x14ac:dyDescent="0.25">
      <c r="B1009" s="60"/>
      <c r="C1009" s="60"/>
      <c r="D1009" s="60"/>
      <c r="E1009" s="60"/>
      <c r="F1009" s="60"/>
      <c r="G1009" s="60"/>
      <c r="H1009" s="60"/>
    </row>
    <row r="1010" spans="2:8" ht="15" x14ac:dyDescent="0.25">
      <c r="B1010" s="60"/>
      <c r="C1010" s="60"/>
      <c r="D1010" s="60"/>
      <c r="E1010" s="60"/>
      <c r="F1010" s="60"/>
      <c r="G1010" s="60"/>
      <c r="H1010" s="60"/>
    </row>
    <row r="1011" spans="2:8" ht="15" x14ac:dyDescent="0.25">
      <c r="B1011" s="60"/>
      <c r="C1011" s="60"/>
      <c r="D1011" s="60"/>
      <c r="E1011" s="60"/>
      <c r="F1011" s="60"/>
      <c r="G1011" s="60"/>
      <c r="H1011" s="60"/>
    </row>
    <row r="1012" spans="2:8" ht="15" x14ac:dyDescent="0.25">
      <c r="B1012" s="60"/>
      <c r="C1012" s="60"/>
      <c r="D1012" s="60"/>
      <c r="E1012" s="60"/>
      <c r="F1012" s="60"/>
      <c r="G1012" s="60"/>
      <c r="H1012" s="60"/>
    </row>
    <row r="1013" spans="2:8" ht="15" x14ac:dyDescent="0.25">
      <c r="B1013" s="60"/>
      <c r="C1013" s="60"/>
      <c r="D1013" s="60"/>
      <c r="E1013" s="60"/>
      <c r="F1013" s="60"/>
      <c r="G1013" s="60"/>
      <c r="H1013" s="60"/>
    </row>
    <row r="1014" spans="2:8" ht="15" x14ac:dyDescent="0.25">
      <c r="B1014" s="60"/>
      <c r="C1014" s="60"/>
      <c r="D1014" s="60"/>
      <c r="E1014" s="60"/>
      <c r="F1014" s="60"/>
      <c r="G1014" s="60"/>
      <c r="H1014" s="60"/>
    </row>
    <row r="1015" spans="2:8" ht="15" x14ac:dyDescent="0.25">
      <c r="B1015" s="60"/>
      <c r="C1015" s="60"/>
      <c r="D1015" s="60"/>
      <c r="E1015" s="60"/>
      <c r="F1015" s="60"/>
      <c r="G1015" s="60"/>
      <c r="H1015" s="60"/>
    </row>
    <row r="1016" spans="2:8" ht="15" x14ac:dyDescent="0.25">
      <c r="B1016" s="60"/>
      <c r="C1016" s="60"/>
      <c r="D1016" s="60"/>
      <c r="E1016" s="60"/>
      <c r="F1016" s="60"/>
      <c r="G1016" s="60"/>
      <c r="H1016" s="60"/>
    </row>
    <row r="1017" spans="2:8" ht="15" x14ac:dyDescent="0.25">
      <c r="B1017" s="60"/>
      <c r="C1017" s="60"/>
      <c r="D1017" s="60"/>
      <c r="E1017" s="60"/>
      <c r="F1017" s="60"/>
      <c r="G1017" s="60"/>
      <c r="H1017" s="60"/>
    </row>
    <row r="1018" spans="2:8" ht="15" x14ac:dyDescent="0.25">
      <c r="B1018" s="60"/>
      <c r="C1018" s="60"/>
      <c r="D1018" s="60"/>
      <c r="E1018" s="60"/>
      <c r="F1018" s="60"/>
      <c r="G1018" s="60"/>
      <c r="H1018" s="60"/>
    </row>
    <row r="1019" spans="2:8" ht="15" x14ac:dyDescent="0.25">
      <c r="B1019" s="60"/>
      <c r="C1019" s="60"/>
      <c r="D1019" s="60"/>
      <c r="E1019" s="60"/>
      <c r="F1019" s="60"/>
      <c r="G1019" s="60"/>
      <c r="H1019" s="60"/>
    </row>
    <row r="1020" spans="2:8" ht="15" x14ac:dyDescent="0.25">
      <c r="B1020" s="60"/>
      <c r="C1020" s="60"/>
      <c r="D1020" s="60"/>
      <c r="E1020" s="60"/>
      <c r="F1020" s="60"/>
      <c r="G1020" s="60"/>
      <c r="H1020" s="60"/>
    </row>
    <row r="1021" spans="2:8" ht="15" x14ac:dyDescent="0.25">
      <c r="B1021" s="60"/>
      <c r="C1021" s="60"/>
      <c r="D1021" s="60"/>
      <c r="E1021" s="60"/>
      <c r="F1021" s="60"/>
      <c r="G1021" s="60"/>
      <c r="H1021" s="60"/>
    </row>
    <row r="1022" spans="2:8" ht="15" x14ac:dyDescent="0.25">
      <c r="B1022" s="60"/>
      <c r="C1022" s="60"/>
      <c r="D1022" s="60"/>
      <c r="E1022" s="60"/>
      <c r="F1022" s="60"/>
      <c r="G1022" s="60"/>
      <c r="H1022" s="60"/>
    </row>
    <row r="1023" spans="2:8" ht="15" x14ac:dyDescent="0.25">
      <c r="B1023" s="60"/>
      <c r="C1023" s="60"/>
      <c r="D1023" s="60"/>
      <c r="E1023" s="60"/>
      <c r="F1023" s="60"/>
      <c r="G1023" s="60"/>
      <c r="H1023" s="60"/>
    </row>
    <row r="1024" spans="2:8" ht="15" x14ac:dyDescent="0.25">
      <c r="B1024" s="60"/>
      <c r="C1024" s="60"/>
      <c r="D1024" s="60"/>
      <c r="E1024" s="60"/>
      <c r="F1024" s="60"/>
      <c r="G1024" s="60"/>
      <c r="H1024" s="60"/>
    </row>
    <row r="1025" spans="2:8" ht="15" x14ac:dyDescent="0.25">
      <c r="B1025" s="60"/>
      <c r="C1025" s="60"/>
      <c r="D1025" s="60"/>
      <c r="E1025" s="60"/>
      <c r="F1025" s="60"/>
      <c r="G1025" s="60"/>
      <c r="H1025" s="60"/>
    </row>
    <row r="1026" spans="2:8" ht="15" x14ac:dyDescent="0.25">
      <c r="B1026" s="60"/>
      <c r="C1026" s="60"/>
      <c r="D1026" s="60"/>
      <c r="E1026" s="60"/>
      <c r="F1026" s="60"/>
      <c r="G1026" s="60"/>
      <c r="H1026" s="60"/>
    </row>
    <row r="1027" spans="2:8" ht="15" x14ac:dyDescent="0.25">
      <c r="B1027" s="60"/>
      <c r="C1027" s="60"/>
      <c r="D1027" s="60"/>
      <c r="E1027" s="60"/>
      <c r="F1027" s="60"/>
      <c r="G1027" s="60"/>
      <c r="H1027" s="60"/>
    </row>
    <row r="1028" spans="2:8" ht="15" x14ac:dyDescent="0.25">
      <c r="B1028" s="60"/>
      <c r="C1028" s="60"/>
      <c r="D1028" s="60"/>
      <c r="E1028" s="60"/>
      <c r="F1028" s="60"/>
      <c r="G1028" s="60"/>
      <c r="H1028" s="60"/>
    </row>
    <row r="1029" spans="2:8" ht="15" x14ac:dyDescent="0.25">
      <c r="B1029" s="60"/>
      <c r="C1029" s="60"/>
      <c r="D1029" s="60"/>
      <c r="E1029" s="60"/>
      <c r="F1029" s="60"/>
      <c r="G1029" s="60"/>
      <c r="H1029" s="60"/>
    </row>
    <row r="1030" spans="2:8" ht="15" x14ac:dyDescent="0.25">
      <c r="B1030" s="60"/>
      <c r="C1030" s="60"/>
      <c r="D1030" s="60"/>
      <c r="E1030" s="60"/>
      <c r="F1030" s="60"/>
      <c r="G1030" s="60"/>
      <c r="H1030" s="60"/>
    </row>
    <row r="1031" spans="2:8" ht="15" x14ac:dyDescent="0.25">
      <c r="B1031" s="60"/>
      <c r="C1031" s="60"/>
      <c r="D1031" s="60"/>
      <c r="E1031" s="60"/>
      <c r="F1031" s="60"/>
      <c r="G1031" s="60"/>
      <c r="H1031" s="60"/>
    </row>
    <row r="1032" spans="2:8" ht="15" x14ac:dyDescent="0.25">
      <c r="B1032" s="60"/>
      <c r="C1032" s="60"/>
      <c r="D1032" s="60"/>
      <c r="E1032" s="60"/>
      <c r="F1032" s="60"/>
      <c r="G1032" s="60"/>
      <c r="H1032" s="60"/>
    </row>
    <row r="1033" spans="2:8" ht="15" x14ac:dyDescent="0.25">
      <c r="B1033" s="60"/>
      <c r="C1033" s="60"/>
      <c r="D1033" s="60"/>
      <c r="E1033" s="60"/>
      <c r="F1033" s="60"/>
      <c r="G1033" s="60"/>
      <c r="H1033" s="60"/>
    </row>
    <row r="1034" spans="2:8" ht="15" x14ac:dyDescent="0.25">
      <c r="B1034" s="60"/>
      <c r="C1034" s="60"/>
      <c r="D1034" s="60"/>
      <c r="E1034" s="60"/>
      <c r="F1034" s="60"/>
      <c r="G1034" s="60"/>
      <c r="H1034" s="60"/>
    </row>
    <row r="1035" spans="2:8" ht="15" x14ac:dyDescent="0.25">
      <c r="B1035" s="60"/>
      <c r="C1035" s="60"/>
      <c r="D1035" s="60"/>
      <c r="E1035" s="60"/>
      <c r="F1035" s="60"/>
      <c r="G1035" s="60"/>
      <c r="H1035" s="60"/>
    </row>
    <row r="1036" spans="2:8" ht="15" x14ac:dyDescent="0.25">
      <c r="B1036" s="60"/>
      <c r="C1036" s="60"/>
      <c r="D1036" s="60"/>
      <c r="E1036" s="60"/>
      <c r="F1036" s="60"/>
      <c r="G1036" s="60"/>
      <c r="H1036" s="60"/>
    </row>
    <row r="1037" spans="2:8" ht="15" x14ac:dyDescent="0.25">
      <c r="B1037" s="60"/>
      <c r="C1037" s="60"/>
      <c r="D1037" s="60"/>
      <c r="E1037" s="60"/>
      <c r="F1037" s="60"/>
      <c r="G1037" s="60"/>
      <c r="H1037" s="60"/>
    </row>
    <row r="1038" spans="2:8" ht="15" x14ac:dyDescent="0.25">
      <c r="B1038" s="60"/>
      <c r="C1038" s="60"/>
      <c r="D1038" s="60"/>
      <c r="E1038" s="60"/>
      <c r="F1038" s="60"/>
      <c r="G1038" s="60"/>
      <c r="H1038" s="60"/>
    </row>
    <row r="1039" spans="2:8" ht="15" x14ac:dyDescent="0.25">
      <c r="B1039" s="60"/>
      <c r="C1039" s="60"/>
      <c r="D1039" s="60"/>
      <c r="E1039" s="60"/>
      <c r="F1039" s="60"/>
      <c r="G1039" s="60"/>
      <c r="H1039" s="60"/>
    </row>
    <row r="1040" spans="2:8" ht="15" x14ac:dyDescent="0.25">
      <c r="B1040" s="60"/>
      <c r="C1040" s="60"/>
      <c r="D1040" s="60"/>
      <c r="E1040" s="60"/>
      <c r="F1040" s="60"/>
      <c r="G1040" s="60"/>
      <c r="H1040" s="60"/>
    </row>
    <row r="1041" spans="2:8" ht="15" x14ac:dyDescent="0.25">
      <c r="B1041" s="60"/>
      <c r="C1041" s="60"/>
      <c r="D1041" s="60"/>
      <c r="E1041" s="60"/>
      <c r="F1041" s="60"/>
      <c r="G1041" s="60"/>
      <c r="H1041" s="60"/>
    </row>
    <row r="1042" spans="2:8" ht="15" x14ac:dyDescent="0.25">
      <c r="B1042" s="60"/>
      <c r="C1042" s="60"/>
      <c r="D1042" s="60"/>
      <c r="E1042" s="60"/>
      <c r="F1042" s="60"/>
      <c r="G1042" s="60"/>
      <c r="H1042" s="60"/>
    </row>
    <row r="1043" spans="2:8" ht="15" x14ac:dyDescent="0.25">
      <c r="B1043" s="60"/>
      <c r="C1043" s="60"/>
      <c r="D1043" s="60"/>
      <c r="E1043" s="60"/>
      <c r="F1043" s="60"/>
      <c r="G1043" s="60"/>
      <c r="H1043" s="60"/>
    </row>
    <row r="1044" spans="2:8" ht="15" x14ac:dyDescent="0.25">
      <c r="B1044" s="60"/>
      <c r="C1044" s="60"/>
      <c r="D1044" s="60"/>
      <c r="E1044" s="60"/>
      <c r="F1044" s="60"/>
      <c r="G1044" s="60"/>
      <c r="H1044" s="60"/>
    </row>
    <row r="1045" spans="2:8" ht="15" x14ac:dyDescent="0.25">
      <c r="B1045" s="60"/>
      <c r="C1045" s="60"/>
      <c r="D1045" s="60"/>
      <c r="E1045" s="60"/>
      <c r="F1045" s="60"/>
      <c r="G1045" s="60"/>
      <c r="H1045" s="60"/>
    </row>
    <row r="1046" spans="2:8" ht="15" x14ac:dyDescent="0.25">
      <c r="B1046" s="60"/>
      <c r="C1046" s="60"/>
      <c r="D1046" s="60"/>
      <c r="E1046" s="60"/>
      <c r="F1046" s="60"/>
      <c r="G1046" s="60"/>
      <c r="H1046" s="60"/>
    </row>
    <row r="1047" spans="2:8" ht="15" x14ac:dyDescent="0.25">
      <c r="B1047" s="60"/>
      <c r="C1047" s="60"/>
      <c r="D1047" s="60"/>
      <c r="E1047" s="60"/>
      <c r="F1047" s="60"/>
      <c r="G1047" s="60"/>
      <c r="H1047" s="60"/>
    </row>
    <row r="1048" spans="2:8" ht="15" x14ac:dyDescent="0.25">
      <c r="B1048" s="60"/>
      <c r="C1048" s="60"/>
      <c r="D1048" s="60"/>
      <c r="E1048" s="60"/>
      <c r="F1048" s="60"/>
      <c r="G1048" s="60"/>
      <c r="H1048" s="60"/>
    </row>
    <row r="1049" spans="2:8" ht="15" x14ac:dyDescent="0.25">
      <c r="B1049" s="60"/>
      <c r="C1049" s="60"/>
      <c r="D1049" s="60"/>
      <c r="E1049" s="60"/>
      <c r="F1049" s="60"/>
      <c r="G1049" s="60"/>
      <c r="H1049" s="60"/>
    </row>
    <row r="1050" spans="2:8" ht="15" x14ac:dyDescent="0.25">
      <c r="B1050" s="60"/>
      <c r="C1050" s="60"/>
      <c r="D1050" s="60"/>
      <c r="E1050" s="60"/>
      <c r="F1050" s="60"/>
      <c r="G1050" s="60"/>
      <c r="H1050" s="60"/>
    </row>
    <row r="1051" spans="2:8" ht="15" x14ac:dyDescent="0.25">
      <c r="B1051" s="60"/>
      <c r="C1051" s="60"/>
      <c r="D1051" s="60"/>
      <c r="E1051" s="60"/>
      <c r="F1051" s="60"/>
      <c r="G1051" s="60"/>
      <c r="H1051" s="60"/>
    </row>
    <row r="1052" spans="2:8" ht="15" x14ac:dyDescent="0.25">
      <c r="B1052" s="60"/>
      <c r="C1052" s="60"/>
      <c r="D1052" s="60"/>
      <c r="E1052" s="60"/>
      <c r="F1052" s="60"/>
      <c r="G1052" s="60"/>
      <c r="H1052" s="60"/>
    </row>
    <row r="1053" spans="2:8" ht="15" x14ac:dyDescent="0.25">
      <c r="B1053" s="60"/>
      <c r="C1053" s="60"/>
      <c r="D1053" s="60"/>
      <c r="E1053" s="60"/>
      <c r="F1053" s="60"/>
      <c r="G1053" s="60"/>
      <c r="H1053" s="60"/>
    </row>
    <row r="1054" spans="2:8" ht="15" x14ac:dyDescent="0.25">
      <c r="B1054" s="60"/>
      <c r="C1054" s="60"/>
      <c r="D1054" s="60"/>
      <c r="E1054" s="60"/>
      <c r="F1054" s="60"/>
      <c r="G1054" s="60"/>
      <c r="H1054" s="60"/>
    </row>
    <row r="1055" spans="2:8" ht="15" x14ac:dyDescent="0.25">
      <c r="B1055" s="60"/>
      <c r="C1055" s="60"/>
      <c r="D1055" s="60"/>
      <c r="E1055" s="60"/>
      <c r="F1055" s="60"/>
      <c r="G1055" s="60"/>
      <c r="H1055" s="60"/>
    </row>
    <row r="1056" spans="2:8" ht="15" x14ac:dyDescent="0.25">
      <c r="B1056" s="60"/>
      <c r="C1056" s="60"/>
      <c r="D1056" s="60"/>
      <c r="E1056" s="60"/>
      <c r="F1056" s="60"/>
      <c r="G1056" s="60"/>
      <c r="H1056" s="60"/>
    </row>
    <row r="1057" spans="2:8" ht="15" x14ac:dyDescent="0.25">
      <c r="B1057" s="60"/>
      <c r="C1057" s="60"/>
      <c r="D1057" s="60"/>
      <c r="E1057" s="60"/>
      <c r="F1057" s="60"/>
      <c r="G1057" s="60"/>
      <c r="H1057" s="60"/>
    </row>
    <row r="1058" spans="2:8" ht="15" x14ac:dyDescent="0.25">
      <c r="B1058" s="60"/>
      <c r="C1058" s="60"/>
      <c r="D1058" s="60"/>
      <c r="E1058" s="60"/>
      <c r="F1058" s="60"/>
      <c r="G1058" s="60"/>
      <c r="H1058" s="60"/>
    </row>
    <row r="1059" spans="2:8" ht="15" x14ac:dyDescent="0.25">
      <c r="B1059" s="60"/>
      <c r="C1059" s="60"/>
      <c r="D1059" s="60"/>
      <c r="E1059" s="60"/>
      <c r="F1059" s="60"/>
      <c r="G1059" s="60"/>
      <c r="H1059" s="60"/>
    </row>
    <row r="1060" spans="2:8" ht="15" x14ac:dyDescent="0.25">
      <c r="B1060" s="60"/>
      <c r="C1060" s="60"/>
      <c r="D1060" s="60"/>
      <c r="E1060" s="60"/>
      <c r="F1060" s="60"/>
      <c r="G1060" s="60"/>
      <c r="H1060" s="60"/>
    </row>
    <row r="1061" spans="2:8" ht="15" x14ac:dyDescent="0.25">
      <c r="B1061" s="60"/>
      <c r="C1061" s="60"/>
      <c r="D1061" s="60"/>
      <c r="E1061" s="60"/>
      <c r="F1061" s="60"/>
      <c r="G1061" s="60"/>
      <c r="H1061" s="60"/>
    </row>
    <row r="1062" spans="2:8" ht="15" x14ac:dyDescent="0.25">
      <c r="B1062" s="60"/>
      <c r="C1062" s="60"/>
      <c r="D1062" s="60"/>
      <c r="E1062" s="60"/>
      <c r="F1062" s="60"/>
      <c r="G1062" s="60"/>
      <c r="H1062" s="60"/>
    </row>
    <row r="1063" spans="2:8" ht="15" x14ac:dyDescent="0.25">
      <c r="B1063" s="60"/>
      <c r="C1063" s="60"/>
      <c r="D1063" s="60"/>
      <c r="E1063" s="60"/>
      <c r="F1063" s="60"/>
      <c r="G1063" s="60"/>
      <c r="H1063" s="60"/>
    </row>
    <row r="1064" spans="2:8" ht="15" x14ac:dyDescent="0.25">
      <c r="B1064" s="60"/>
      <c r="C1064" s="60"/>
      <c r="D1064" s="60"/>
      <c r="E1064" s="60"/>
      <c r="F1064" s="60"/>
      <c r="G1064" s="60"/>
      <c r="H1064" s="60"/>
    </row>
    <row r="1065" spans="2:8" ht="15" x14ac:dyDescent="0.25">
      <c r="B1065" s="60"/>
      <c r="C1065" s="60"/>
      <c r="D1065" s="60"/>
      <c r="E1065" s="60"/>
      <c r="F1065" s="60"/>
      <c r="G1065" s="60"/>
      <c r="H1065" s="60"/>
    </row>
    <row r="1066" spans="2:8" ht="15" x14ac:dyDescent="0.25">
      <c r="B1066" s="60"/>
      <c r="C1066" s="60"/>
      <c r="D1066" s="60"/>
      <c r="E1066" s="60"/>
      <c r="F1066" s="60"/>
      <c r="G1066" s="60"/>
      <c r="H1066" s="60"/>
    </row>
    <row r="1067" spans="2:8" ht="15" x14ac:dyDescent="0.25">
      <c r="B1067" s="60"/>
      <c r="C1067" s="60"/>
      <c r="D1067" s="60"/>
      <c r="E1067" s="60"/>
      <c r="F1067" s="60"/>
      <c r="G1067" s="60"/>
      <c r="H1067" s="60"/>
    </row>
    <row r="1068" spans="2:8" ht="15" x14ac:dyDescent="0.25">
      <c r="B1068" s="60"/>
      <c r="C1068" s="60"/>
      <c r="D1068" s="60"/>
      <c r="E1068" s="60"/>
      <c r="F1068" s="60"/>
      <c r="G1068" s="60"/>
      <c r="H1068" s="60"/>
    </row>
    <row r="1069" spans="2:8" ht="15" x14ac:dyDescent="0.25">
      <c r="B1069" s="60"/>
      <c r="C1069" s="60"/>
      <c r="D1069" s="60"/>
      <c r="E1069" s="60"/>
      <c r="F1069" s="60"/>
      <c r="G1069" s="60"/>
      <c r="H1069" s="60"/>
    </row>
    <row r="1070" spans="2:8" ht="15" x14ac:dyDescent="0.25">
      <c r="B1070" s="60"/>
      <c r="C1070" s="60"/>
      <c r="D1070" s="60"/>
      <c r="E1070" s="60"/>
      <c r="F1070" s="60"/>
      <c r="G1070" s="60"/>
      <c r="H1070" s="60"/>
    </row>
    <row r="1071" spans="2:8" ht="15" x14ac:dyDescent="0.25">
      <c r="B1071" s="60"/>
      <c r="C1071" s="60"/>
      <c r="D1071" s="60"/>
      <c r="E1071" s="60"/>
      <c r="F1071" s="60"/>
      <c r="G1071" s="60"/>
      <c r="H1071" s="60"/>
    </row>
    <row r="1072" spans="2:8" ht="15" x14ac:dyDescent="0.25">
      <c r="B1072" s="60"/>
      <c r="C1072" s="60"/>
      <c r="D1072" s="60"/>
      <c r="E1072" s="60"/>
      <c r="F1072" s="60"/>
      <c r="G1072" s="60"/>
      <c r="H1072" s="60"/>
    </row>
    <row r="1073" spans="2:8" ht="15" x14ac:dyDescent="0.25">
      <c r="B1073" s="60"/>
      <c r="C1073" s="60"/>
      <c r="D1073" s="60"/>
      <c r="E1073" s="60"/>
      <c r="F1073" s="60"/>
      <c r="G1073" s="60"/>
      <c r="H1073" s="60"/>
    </row>
    <row r="1074" spans="2:8" ht="15" x14ac:dyDescent="0.25">
      <c r="B1074" s="60"/>
      <c r="C1074" s="60"/>
      <c r="D1074" s="60"/>
      <c r="E1074" s="60"/>
      <c r="F1074" s="60"/>
      <c r="G1074" s="60"/>
      <c r="H1074" s="60"/>
    </row>
    <row r="1075" spans="2:8" ht="15" x14ac:dyDescent="0.25">
      <c r="B1075" s="60"/>
      <c r="C1075" s="60"/>
      <c r="D1075" s="60"/>
      <c r="E1075" s="60"/>
      <c r="F1075" s="60"/>
      <c r="G1075" s="60"/>
      <c r="H1075" s="60"/>
    </row>
    <row r="1076" spans="2:8" ht="15" x14ac:dyDescent="0.25">
      <c r="B1076" s="60"/>
      <c r="C1076" s="60"/>
      <c r="D1076" s="60"/>
      <c r="E1076" s="60"/>
      <c r="F1076" s="60"/>
      <c r="G1076" s="60"/>
      <c r="H1076" s="60"/>
    </row>
    <row r="1077" spans="2:8" ht="15" x14ac:dyDescent="0.25">
      <c r="B1077" s="60"/>
      <c r="C1077" s="60"/>
      <c r="D1077" s="60"/>
      <c r="E1077" s="60"/>
      <c r="F1077" s="60"/>
      <c r="G1077" s="60"/>
      <c r="H1077" s="60"/>
    </row>
    <row r="1078" spans="2:8" ht="15" x14ac:dyDescent="0.25">
      <c r="B1078" s="60"/>
      <c r="C1078" s="60"/>
      <c r="D1078" s="60"/>
      <c r="E1078" s="60"/>
      <c r="F1078" s="60"/>
      <c r="G1078" s="60"/>
      <c r="H1078" s="60"/>
    </row>
    <row r="1079" spans="2:8" ht="15" x14ac:dyDescent="0.25">
      <c r="B1079" s="60"/>
      <c r="C1079" s="60"/>
      <c r="D1079" s="60"/>
      <c r="E1079" s="60"/>
      <c r="F1079" s="60"/>
      <c r="G1079" s="60"/>
      <c r="H1079" s="60"/>
    </row>
    <row r="1080" spans="2:8" ht="15" x14ac:dyDescent="0.25">
      <c r="B1080" s="60"/>
      <c r="C1080" s="60"/>
      <c r="D1080" s="60"/>
      <c r="E1080" s="60"/>
      <c r="F1080" s="60"/>
      <c r="G1080" s="60"/>
      <c r="H1080" s="60"/>
    </row>
    <row r="1081" spans="2:8" ht="15" x14ac:dyDescent="0.25">
      <c r="B1081" s="60"/>
      <c r="C1081" s="60"/>
      <c r="D1081" s="60"/>
      <c r="E1081" s="60"/>
      <c r="F1081" s="60"/>
      <c r="G1081" s="60"/>
      <c r="H1081" s="60"/>
    </row>
    <row r="1082" spans="2:8" ht="15" x14ac:dyDescent="0.25">
      <c r="B1082" s="60"/>
      <c r="C1082" s="60"/>
      <c r="D1082" s="60"/>
      <c r="E1082" s="60"/>
      <c r="F1082" s="60"/>
      <c r="G1082" s="60"/>
      <c r="H1082" s="60"/>
    </row>
    <row r="1083" spans="2:8" ht="15" x14ac:dyDescent="0.25">
      <c r="B1083" s="60"/>
      <c r="C1083" s="60"/>
      <c r="D1083" s="60"/>
      <c r="E1083" s="60"/>
      <c r="F1083" s="60"/>
      <c r="G1083" s="60"/>
      <c r="H1083" s="60"/>
    </row>
    <row r="1084" spans="2:8" ht="15" x14ac:dyDescent="0.25">
      <c r="B1084" s="60"/>
      <c r="C1084" s="60"/>
      <c r="D1084" s="60"/>
      <c r="E1084" s="60"/>
      <c r="F1084" s="60"/>
      <c r="G1084" s="60"/>
      <c r="H1084" s="60"/>
    </row>
    <row r="1085" spans="2:8" ht="15" x14ac:dyDescent="0.25">
      <c r="B1085" s="60"/>
      <c r="C1085" s="60"/>
      <c r="D1085" s="60"/>
      <c r="E1085" s="60"/>
      <c r="F1085" s="60"/>
      <c r="G1085" s="60"/>
      <c r="H1085" s="60"/>
    </row>
    <row r="1086" spans="2:8" ht="15" x14ac:dyDescent="0.25">
      <c r="B1086" s="60"/>
      <c r="C1086" s="60"/>
      <c r="D1086" s="60"/>
      <c r="E1086" s="60"/>
      <c r="F1086" s="60"/>
      <c r="G1086" s="60"/>
      <c r="H1086" s="60"/>
    </row>
    <row r="1087" spans="2:8" ht="15" x14ac:dyDescent="0.25">
      <c r="B1087" s="60"/>
      <c r="C1087" s="60"/>
      <c r="D1087" s="60"/>
      <c r="E1087" s="60"/>
      <c r="F1087" s="60"/>
      <c r="G1087" s="60"/>
      <c r="H1087" s="60"/>
    </row>
    <row r="1088" spans="2:8" ht="15" x14ac:dyDescent="0.25">
      <c r="B1088" s="60"/>
      <c r="C1088" s="60"/>
      <c r="D1088" s="60"/>
      <c r="E1088" s="60"/>
      <c r="F1088" s="60"/>
      <c r="G1088" s="60"/>
      <c r="H1088" s="60"/>
    </row>
    <row r="1089" spans="2:8" ht="15" x14ac:dyDescent="0.25">
      <c r="B1089" s="60"/>
      <c r="C1089" s="60"/>
      <c r="D1089" s="60"/>
      <c r="E1089" s="60"/>
      <c r="F1089" s="60"/>
      <c r="G1089" s="60"/>
      <c r="H1089" s="60"/>
    </row>
    <row r="1090" spans="2:8" ht="15" x14ac:dyDescent="0.25">
      <c r="B1090" s="60"/>
      <c r="C1090" s="60"/>
      <c r="D1090" s="60"/>
      <c r="E1090" s="60"/>
      <c r="F1090" s="60"/>
      <c r="G1090" s="60"/>
      <c r="H1090" s="60"/>
    </row>
    <row r="1091" spans="2:8" ht="15" x14ac:dyDescent="0.25">
      <c r="B1091" s="60"/>
      <c r="C1091" s="60"/>
      <c r="D1091" s="60"/>
      <c r="E1091" s="60"/>
      <c r="F1091" s="60"/>
      <c r="G1091" s="60"/>
      <c r="H1091" s="60"/>
    </row>
    <row r="1092" spans="2:8" ht="15" x14ac:dyDescent="0.25">
      <c r="B1092" s="60"/>
      <c r="C1092" s="60"/>
      <c r="D1092" s="60"/>
      <c r="E1092" s="60"/>
      <c r="F1092" s="60"/>
      <c r="G1092" s="60"/>
      <c r="H1092" s="60"/>
    </row>
    <row r="1093" spans="2:8" ht="15" x14ac:dyDescent="0.25">
      <c r="B1093" s="60"/>
      <c r="C1093" s="60"/>
      <c r="D1093" s="60"/>
      <c r="E1093" s="60"/>
      <c r="F1093" s="60"/>
      <c r="G1093" s="60"/>
      <c r="H1093" s="60"/>
    </row>
    <row r="1094" spans="2:8" ht="15" x14ac:dyDescent="0.25">
      <c r="B1094" s="60"/>
      <c r="C1094" s="60"/>
      <c r="D1094" s="60"/>
      <c r="E1094" s="60"/>
      <c r="F1094" s="60"/>
      <c r="G1094" s="60"/>
      <c r="H1094" s="60"/>
    </row>
    <row r="1095" spans="2:8" ht="15" x14ac:dyDescent="0.25">
      <c r="B1095" s="60"/>
      <c r="C1095" s="60"/>
      <c r="D1095" s="60"/>
      <c r="E1095" s="60"/>
      <c r="F1095" s="60"/>
      <c r="G1095" s="60"/>
      <c r="H1095" s="60"/>
    </row>
    <row r="1096" spans="2:8" ht="15" x14ac:dyDescent="0.25">
      <c r="B1096" s="60"/>
      <c r="C1096" s="60"/>
      <c r="D1096" s="60"/>
      <c r="E1096" s="60"/>
      <c r="F1096" s="60"/>
      <c r="G1096" s="60"/>
      <c r="H1096" s="60"/>
    </row>
    <row r="1097" spans="2:8" ht="15" x14ac:dyDescent="0.25">
      <c r="B1097" s="60"/>
      <c r="C1097" s="60"/>
      <c r="D1097" s="60"/>
      <c r="E1097" s="60"/>
      <c r="F1097" s="60"/>
      <c r="G1097" s="60"/>
      <c r="H1097" s="60"/>
    </row>
    <row r="1098" spans="2:8" ht="15" x14ac:dyDescent="0.25">
      <c r="B1098" s="60"/>
      <c r="C1098" s="60"/>
      <c r="D1098" s="60"/>
      <c r="E1098" s="60"/>
      <c r="F1098" s="60"/>
      <c r="G1098" s="60"/>
      <c r="H1098" s="60"/>
    </row>
    <row r="1099" spans="2:8" ht="15" x14ac:dyDescent="0.25">
      <c r="B1099" s="60"/>
      <c r="C1099" s="60"/>
      <c r="D1099" s="60"/>
      <c r="E1099" s="60"/>
      <c r="F1099" s="60"/>
      <c r="G1099" s="60"/>
      <c r="H1099" s="60"/>
    </row>
    <row r="1100" spans="2:8" ht="15" x14ac:dyDescent="0.25">
      <c r="B1100" s="60"/>
      <c r="C1100" s="60"/>
      <c r="D1100" s="60"/>
      <c r="E1100" s="60"/>
      <c r="F1100" s="60"/>
      <c r="G1100" s="60"/>
      <c r="H1100" s="60"/>
    </row>
    <row r="1101" spans="2:8" ht="15" x14ac:dyDescent="0.25">
      <c r="B1101" s="60"/>
      <c r="C1101" s="60"/>
      <c r="D1101" s="60"/>
      <c r="E1101" s="60"/>
      <c r="F1101" s="60"/>
      <c r="G1101" s="60"/>
      <c r="H1101" s="60"/>
    </row>
    <row r="1102" spans="2:8" ht="15" x14ac:dyDescent="0.25">
      <c r="B1102" s="60"/>
      <c r="C1102" s="60"/>
      <c r="D1102" s="60"/>
      <c r="E1102" s="60"/>
      <c r="F1102" s="60"/>
      <c r="G1102" s="60"/>
      <c r="H1102" s="60"/>
    </row>
    <row r="1103" spans="2:8" ht="15" x14ac:dyDescent="0.25">
      <c r="B1103" s="60"/>
      <c r="C1103" s="60"/>
      <c r="D1103" s="60"/>
      <c r="E1103" s="60"/>
      <c r="F1103" s="60"/>
      <c r="G1103" s="60"/>
      <c r="H1103" s="60"/>
    </row>
    <row r="1104" spans="2:8" ht="15" x14ac:dyDescent="0.25">
      <c r="B1104" s="60"/>
      <c r="C1104" s="60"/>
      <c r="D1104" s="60"/>
      <c r="E1104" s="60"/>
      <c r="F1104" s="60"/>
      <c r="G1104" s="60"/>
      <c r="H1104" s="60"/>
    </row>
    <row r="1105" spans="2:8" ht="15" x14ac:dyDescent="0.25">
      <c r="B1105" s="60"/>
      <c r="C1105" s="60"/>
      <c r="D1105" s="60"/>
      <c r="E1105" s="60"/>
      <c r="F1105" s="60"/>
      <c r="G1105" s="60"/>
      <c r="H1105" s="60"/>
    </row>
    <row r="1106" spans="2:8" ht="15" x14ac:dyDescent="0.25">
      <c r="B1106" s="60"/>
      <c r="C1106" s="60"/>
      <c r="D1106" s="60"/>
      <c r="E1106" s="60"/>
      <c r="F1106" s="60"/>
      <c r="G1106" s="60"/>
      <c r="H1106" s="60"/>
    </row>
    <row r="1107" spans="2:8" ht="15" x14ac:dyDescent="0.25">
      <c r="B1107" s="60"/>
      <c r="C1107" s="60"/>
      <c r="D1107" s="60"/>
      <c r="E1107" s="60"/>
      <c r="F1107" s="60"/>
      <c r="G1107" s="60"/>
      <c r="H1107" s="60"/>
    </row>
    <row r="1108" spans="2:8" ht="15" x14ac:dyDescent="0.25">
      <c r="B1108" s="60"/>
      <c r="C1108" s="60"/>
      <c r="D1108" s="60"/>
      <c r="E1108" s="60"/>
      <c r="F1108" s="60"/>
      <c r="G1108" s="60"/>
      <c r="H1108" s="60"/>
    </row>
    <row r="1109" spans="2:8" ht="15" x14ac:dyDescent="0.25">
      <c r="B1109" s="60"/>
      <c r="C1109" s="60"/>
      <c r="D1109" s="60"/>
      <c r="E1109" s="60"/>
      <c r="F1109" s="60"/>
      <c r="G1109" s="60"/>
      <c r="H1109" s="60"/>
    </row>
    <row r="1110" spans="2:8" ht="15" x14ac:dyDescent="0.25">
      <c r="B1110" s="60"/>
      <c r="C1110" s="60"/>
      <c r="D1110" s="60"/>
      <c r="E1110" s="60"/>
      <c r="F1110" s="60"/>
      <c r="G1110" s="60"/>
      <c r="H1110" s="60"/>
    </row>
    <row r="1111" spans="2:8" ht="15" x14ac:dyDescent="0.25">
      <c r="B1111" s="60"/>
      <c r="C1111" s="60"/>
      <c r="D1111" s="60"/>
      <c r="E1111" s="60"/>
      <c r="F1111" s="60"/>
      <c r="G1111" s="60"/>
      <c r="H1111" s="60"/>
    </row>
    <row r="1112" spans="2:8" ht="15" x14ac:dyDescent="0.25">
      <c r="B1112" s="60"/>
      <c r="C1112" s="60"/>
      <c r="D1112" s="60"/>
      <c r="E1112" s="60"/>
      <c r="F1112" s="60"/>
      <c r="G1112" s="60"/>
      <c r="H1112" s="60"/>
    </row>
    <row r="1113" spans="2:8" ht="15" x14ac:dyDescent="0.25">
      <c r="B1113" s="60"/>
      <c r="C1113" s="60"/>
      <c r="D1113" s="60"/>
      <c r="E1113" s="60"/>
      <c r="F1113" s="60"/>
      <c r="G1113" s="60"/>
      <c r="H1113" s="60"/>
    </row>
    <row r="1114" spans="2:8" ht="15" x14ac:dyDescent="0.25">
      <c r="B1114" s="60"/>
      <c r="C1114" s="60"/>
      <c r="D1114" s="60"/>
      <c r="E1114" s="60"/>
      <c r="F1114" s="60"/>
      <c r="G1114" s="60"/>
      <c r="H1114" s="60"/>
    </row>
    <row r="1115" spans="2:8" ht="15" x14ac:dyDescent="0.25">
      <c r="B1115" s="60"/>
      <c r="C1115" s="60"/>
      <c r="D1115" s="60"/>
      <c r="E1115" s="60"/>
      <c r="F1115" s="60"/>
      <c r="G1115" s="60"/>
      <c r="H1115" s="60"/>
    </row>
    <row r="1116" spans="2:8" ht="15" x14ac:dyDescent="0.25">
      <c r="B1116" s="60"/>
      <c r="C1116" s="60"/>
      <c r="D1116" s="60"/>
      <c r="E1116" s="60"/>
      <c r="F1116" s="60"/>
      <c r="G1116" s="60"/>
      <c r="H1116" s="60"/>
    </row>
    <row r="1117" spans="2:8" ht="15" x14ac:dyDescent="0.25">
      <c r="B1117" s="60"/>
      <c r="C1117" s="60"/>
      <c r="D1117" s="60"/>
      <c r="E1117" s="60"/>
      <c r="F1117" s="60"/>
      <c r="G1117" s="60"/>
      <c r="H1117" s="60"/>
    </row>
    <row r="1118" spans="2:8" ht="15" x14ac:dyDescent="0.25">
      <c r="B1118" s="60"/>
      <c r="C1118" s="60"/>
      <c r="D1118" s="60"/>
      <c r="E1118" s="60"/>
      <c r="F1118" s="60"/>
      <c r="G1118" s="60"/>
      <c r="H1118" s="60"/>
    </row>
    <row r="1119" spans="2:8" ht="15" x14ac:dyDescent="0.25">
      <c r="B1119" s="60"/>
      <c r="C1119" s="60"/>
      <c r="D1119" s="60"/>
      <c r="E1119" s="60"/>
      <c r="F1119" s="60"/>
      <c r="G1119" s="60"/>
      <c r="H1119" s="60"/>
    </row>
    <row r="1120" spans="2:8" ht="15" x14ac:dyDescent="0.25">
      <c r="B1120" s="60"/>
      <c r="C1120" s="60"/>
      <c r="D1120" s="60"/>
      <c r="E1120" s="60"/>
      <c r="F1120" s="60"/>
      <c r="G1120" s="60"/>
      <c r="H1120" s="60"/>
    </row>
    <row r="1121" spans="2:8" ht="15" x14ac:dyDescent="0.25">
      <c r="B1121" s="60"/>
      <c r="C1121" s="60"/>
      <c r="D1121" s="60"/>
      <c r="E1121" s="60"/>
      <c r="F1121" s="60"/>
      <c r="G1121" s="60"/>
      <c r="H1121" s="60"/>
    </row>
    <row r="1122" spans="2:8" ht="15" x14ac:dyDescent="0.25">
      <c r="B1122" s="60"/>
      <c r="C1122" s="60"/>
      <c r="D1122" s="60"/>
      <c r="E1122" s="60"/>
      <c r="F1122" s="60"/>
      <c r="G1122" s="60"/>
      <c r="H1122" s="60"/>
    </row>
    <row r="1123" spans="2:8" ht="15" x14ac:dyDescent="0.25">
      <c r="B1123" s="60"/>
      <c r="C1123" s="60"/>
      <c r="D1123" s="60"/>
      <c r="E1123" s="60"/>
      <c r="F1123" s="60"/>
      <c r="G1123" s="60"/>
      <c r="H1123" s="60"/>
    </row>
    <row r="1124" spans="2:8" ht="15" x14ac:dyDescent="0.25">
      <c r="B1124" s="60"/>
      <c r="C1124" s="60"/>
      <c r="D1124" s="60"/>
      <c r="E1124" s="60"/>
      <c r="F1124" s="60"/>
      <c r="G1124" s="60"/>
      <c r="H1124" s="60"/>
    </row>
    <row r="1125" spans="2:8" ht="15" x14ac:dyDescent="0.25">
      <c r="B1125" s="60"/>
      <c r="C1125" s="60"/>
      <c r="D1125" s="60"/>
      <c r="E1125" s="60"/>
      <c r="F1125" s="60"/>
      <c r="G1125" s="60"/>
      <c r="H1125" s="60"/>
    </row>
    <row r="1126" spans="2:8" ht="15" x14ac:dyDescent="0.25">
      <c r="B1126" s="60"/>
      <c r="C1126" s="60"/>
      <c r="D1126" s="60"/>
      <c r="E1126" s="60"/>
      <c r="F1126" s="60"/>
      <c r="G1126" s="60"/>
      <c r="H1126" s="60"/>
    </row>
    <row r="1127" spans="2:8" ht="15" x14ac:dyDescent="0.25">
      <c r="B1127" s="60"/>
      <c r="C1127" s="60"/>
      <c r="D1127" s="60"/>
      <c r="E1127" s="60"/>
      <c r="F1127" s="60"/>
      <c r="G1127" s="60"/>
      <c r="H1127" s="60"/>
    </row>
    <row r="1128" spans="2:8" ht="15" x14ac:dyDescent="0.25">
      <c r="B1128" s="60"/>
      <c r="C1128" s="60"/>
      <c r="D1128" s="60"/>
      <c r="E1128" s="60"/>
      <c r="F1128" s="60"/>
      <c r="G1128" s="60"/>
      <c r="H1128" s="60"/>
    </row>
    <row r="1129" spans="2:8" ht="15" x14ac:dyDescent="0.25">
      <c r="B1129" s="60"/>
      <c r="C1129" s="60"/>
      <c r="D1129" s="60"/>
      <c r="E1129" s="60"/>
      <c r="F1129" s="60"/>
      <c r="G1129" s="60"/>
      <c r="H1129" s="60"/>
    </row>
    <row r="1130" spans="2:8" ht="15" x14ac:dyDescent="0.25">
      <c r="B1130" s="60"/>
      <c r="C1130" s="60"/>
      <c r="D1130" s="60"/>
      <c r="E1130" s="60"/>
      <c r="F1130" s="60"/>
      <c r="G1130" s="60"/>
      <c r="H1130" s="60"/>
    </row>
    <row r="1131" spans="2:8" ht="15" x14ac:dyDescent="0.25">
      <c r="B1131" s="60"/>
      <c r="C1131" s="60"/>
      <c r="D1131" s="60"/>
      <c r="E1131" s="60"/>
      <c r="F1131" s="60"/>
      <c r="G1131" s="60"/>
      <c r="H1131" s="60"/>
    </row>
    <row r="1132" spans="2:8" ht="15" x14ac:dyDescent="0.25">
      <c r="B1132" s="60"/>
      <c r="C1132" s="60"/>
      <c r="D1132" s="60"/>
      <c r="E1132" s="60"/>
      <c r="F1132" s="60"/>
      <c r="G1132" s="60"/>
      <c r="H1132" s="60"/>
    </row>
    <row r="1133" spans="2:8" ht="15" x14ac:dyDescent="0.25">
      <c r="B1133" s="60"/>
      <c r="C1133" s="60"/>
      <c r="D1133" s="60"/>
      <c r="E1133" s="60"/>
      <c r="F1133" s="60"/>
      <c r="G1133" s="60"/>
      <c r="H1133" s="60"/>
    </row>
    <row r="1134" spans="2:8" ht="15" x14ac:dyDescent="0.25">
      <c r="B1134" s="60"/>
      <c r="C1134" s="60"/>
      <c r="D1134" s="60"/>
      <c r="E1134" s="60"/>
      <c r="F1134" s="60"/>
      <c r="G1134" s="60"/>
      <c r="H1134" s="60"/>
    </row>
    <row r="1135" spans="2:8" ht="15" x14ac:dyDescent="0.25">
      <c r="B1135" s="60"/>
      <c r="C1135" s="60"/>
      <c r="D1135" s="60"/>
      <c r="E1135" s="60"/>
      <c r="F1135" s="60"/>
      <c r="G1135" s="60"/>
      <c r="H1135" s="60"/>
    </row>
    <row r="1136" spans="2:8" ht="15" x14ac:dyDescent="0.25">
      <c r="B1136" s="60"/>
      <c r="C1136" s="60"/>
      <c r="D1136" s="60"/>
      <c r="E1136" s="60"/>
      <c r="F1136" s="60"/>
      <c r="G1136" s="60"/>
      <c r="H1136" s="60"/>
    </row>
    <row r="1137" spans="2:8" ht="15" x14ac:dyDescent="0.25">
      <c r="B1137" s="60"/>
      <c r="C1137" s="60"/>
      <c r="D1137" s="60"/>
      <c r="E1137" s="60"/>
      <c r="F1137" s="60"/>
      <c r="G1137" s="60"/>
      <c r="H1137" s="60"/>
    </row>
    <row r="1138" spans="2:8" ht="15" x14ac:dyDescent="0.25">
      <c r="B1138" s="60"/>
      <c r="C1138" s="60"/>
      <c r="D1138" s="60"/>
      <c r="E1138" s="60"/>
      <c r="F1138" s="60"/>
      <c r="G1138" s="60"/>
      <c r="H1138" s="60"/>
    </row>
    <row r="1139" spans="2:8" ht="15" x14ac:dyDescent="0.25">
      <c r="B1139" s="60"/>
      <c r="C1139" s="60"/>
      <c r="D1139" s="60"/>
      <c r="E1139" s="60"/>
      <c r="F1139" s="60"/>
      <c r="G1139" s="60"/>
      <c r="H1139" s="60"/>
    </row>
    <row r="1140" spans="2:8" ht="15" x14ac:dyDescent="0.25">
      <c r="B1140" s="60"/>
      <c r="C1140" s="60"/>
      <c r="D1140" s="60"/>
      <c r="E1140" s="60"/>
      <c r="F1140" s="60"/>
      <c r="G1140" s="60"/>
      <c r="H1140" s="60"/>
    </row>
    <row r="1141" spans="2:8" ht="15" x14ac:dyDescent="0.25">
      <c r="B1141" s="60"/>
      <c r="C1141" s="60"/>
      <c r="D1141" s="60"/>
      <c r="E1141" s="60"/>
      <c r="F1141" s="60"/>
      <c r="G1141" s="60"/>
      <c r="H1141" s="60"/>
    </row>
    <row r="1142" spans="2:8" ht="15" x14ac:dyDescent="0.25">
      <c r="B1142" s="60"/>
      <c r="C1142" s="60"/>
      <c r="D1142" s="60"/>
      <c r="E1142" s="60"/>
      <c r="F1142" s="60"/>
      <c r="G1142" s="60"/>
      <c r="H1142" s="60"/>
    </row>
    <row r="1143" spans="2:8" ht="15" x14ac:dyDescent="0.25">
      <c r="B1143" s="60"/>
      <c r="C1143" s="60"/>
      <c r="D1143" s="60"/>
      <c r="E1143" s="60"/>
      <c r="F1143" s="60"/>
      <c r="G1143" s="60"/>
      <c r="H1143" s="60"/>
    </row>
    <row r="1144" spans="2:8" ht="15" x14ac:dyDescent="0.25">
      <c r="B1144" s="60"/>
      <c r="C1144" s="60"/>
      <c r="D1144" s="60"/>
      <c r="E1144" s="60"/>
      <c r="F1144" s="60"/>
      <c r="G1144" s="60"/>
      <c r="H1144" s="60"/>
    </row>
    <row r="1145" spans="2:8" ht="15" x14ac:dyDescent="0.25">
      <c r="B1145" s="60"/>
      <c r="C1145" s="60"/>
      <c r="D1145" s="60"/>
      <c r="E1145" s="60"/>
      <c r="F1145" s="60"/>
      <c r="G1145" s="60"/>
      <c r="H1145" s="60"/>
    </row>
    <row r="1146" spans="2:8" ht="15" x14ac:dyDescent="0.25">
      <c r="B1146" s="60"/>
      <c r="C1146" s="60"/>
      <c r="D1146" s="60"/>
      <c r="E1146" s="60"/>
      <c r="F1146" s="60"/>
      <c r="G1146" s="60"/>
      <c r="H1146" s="60"/>
    </row>
    <row r="1147" spans="2:8" ht="15" x14ac:dyDescent="0.25">
      <c r="B1147" s="60"/>
      <c r="C1147" s="60"/>
      <c r="D1147" s="60"/>
      <c r="E1147" s="60"/>
      <c r="F1147" s="60"/>
      <c r="G1147" s="60"/>
      <c r="H1147" s="60"/>
    </row>
    <row r="1148" spans="2:8" ht="15" x14ac:dyDescent="0.25">
      <c r="B1148" s="60"/>
      <c r="C1148" s="60"/>
      <c r="D1148" s="60"/>
      <c r="E1148" s="60"/>
      <c r="F1148" s="60"/>
      <c r="G1148" s="60"/>
      <c r="H1148" s="60"/>
    </row>
    <row r="1149" spans="2:8" ht="15" x14ac:dyDescent="0.25">
      <c r="B1149" s="60"/>
      <c r="C1149" s="60"/>
      <c r="D1149" s="60"/>
      <c r="E1149" s="60"/>
      <c r="F1149" s="60"/>
      <c r="G1149" s="60"/>
      <c r="H1149" s="60"/>
    </row>
    <row r="1150" spans="2:8" ht="15" x14ac:dyDescent="0.25">
      <c r="B1150" s="60"/>
      <c r="C1150" s="60"/>
      <c r="D1150" s="60"/>
      <c r="E1150" s="60"/>
      <c r="F1150" s="60"/>
      <c r="G1150" s="60"/>
      <c r="H1150" s="60"/>
    </row>
    <row r="1151" spans="2:8" ht="15" x14ac:dyDescent="0.25">
      <c r="B1151" s="60"/>
      <c r="C1151" s="60"/>
      <c r="D1151" s="60"/>
      <c r="E1151" s="60"/>
      <c r="F1151" s="60"/>
      <c r="G1151" s="60"/>
      <c r="H1151" s="60"/>
    </row>
    <row r="1152" spans="2:8" ht="15" x14ac:dyDescent="0.25">
      <c r="B1152" s="60"/>
      <c r="C1152" s="60"/>
      <c r="D1152" s="60"/>
      <c r="E1152" s="60"/>
      <c r="F1152" s="60"/>
      <c r="G1152" s="60"/>
      <c r="H1152" s="60"/>
    </row>
    <row r="1153" spans="2:8" ht="15" x14ac:dyDescent="0.25">
      <c r="B1153" s="60"/>
      <c r="C1153" s="60"/>
      <c r="D1153" s="60"/>
      <c r="E1153" s="60"/>
      <c r="F1153" s="60"/>
      <c r="G1153" s="60"/>
      <c r="H1153" s="60"/>
    </row>
    <row r="1154" spans="2:8" ht="15" x14ac:dyDescent="0.25">
      <c r="B1154" s="60"/>
      <c r="C1154" s="60"/>
      <c r="D1154" s="60"/>
      <c r="E1154" s="60"/>
      <c r="F1154" s="60"/>
      <c r="G1154" s="60"/>
      <c r="H1154" s="60"/>
    </row>
    <row r="1155" spans="2:8" ht="15" x14ac:dyDescent="0.25">
      <c r="B1155" s="60"/>
      <c r="C1155" s="60"/>
      <c r="D1155" s="60"/>
      <c r="E1155" s="60"/>
      <c r="F1155" s="60"/>
      <c r="G1155" s="60"/>
      <c r="H1155" s="60"/>
    </row>
    <row r="1156" spans="2:8" ht="15" x14ac:dyDescent="0.25">
      <c r="B1156" s="60"/>
      <c r="C1156" s="60"/>
      <c r="D1156" s="60"/>
      <c r="E1156" s="60"/>
      <c r="F1156" s="60"/>
      <c r="G1156" s="60"/>
      <c r="H1156" s="60"/>
    </row>
    <row r="1157" spans="2:8" ht="15" x14ac:dyDescent="0.25">
      <c r="B1157" s="60"/>
      <c r="C1157" s="60"/>
      <c r="D1157" s="60"/>
      <c r="E1157" s="60"/>
      <c r="F1157" s="60"/>
      <c r="G1157" s="60"/>
      <c r="H1157" s="60"/>
    </row>
    <row r="1158" spans="2:8" ht="15" x14ac:dyDescent="0.25">
      <c r="B1158" s="60"/>
      <c r="C1158" s="60"/>
      <c r="D1158" s="60"/>
      <c r="E1158" s="60"/>
      <c r="F1158" s="60"/>
      <c r="G1158" s="60"/>
      <c r="H1158" s="60"/>
    </row>
    <row r="1159" spans="2:8" ht="15" x14ac:dyDescent="0.25">
      <c r="B1159" s="60"/>
      <c r="C1159" s="60"/>
      <c r="D1159" s="60"/>
      <c r="E1159" s="60"/>
      <c r="F1159" s="60"/>
      <c r="G1159" s="60"/>
      <c r="H1159" s="60"/>
    </row>
    <row r="1160" spans="2:8" ht="15" x14ac:dyDescent="0.25">
      <c r="B1160" s="60"/>
      <c r="C1160" s="60"/>
      <c r="D1160" s="60"/>
      <c r="E1160" s="60"/>
      <c r="F1160" s="60"/>
      <c r="G1160" s="60"/>
      <c r="H1160" s="60"/>
    </row>
    <row r="1161" spans="2:8" ht="15" x14ac:dyDescent="0.25">
      <c r="B1161" s="60"/>
      <c r="C1161" s="60"/>
      <c r="D1161" s="60"/>
      <c r="E1161" s="60"/>
      <c r="F1161" s="60"/>
      <c r="G1161" s="60"/>
      <c r="H1161" s="60"/>
    </row>
    <row r="1162" spans="2:8" ht="15" x14ac:dyDescent="0.25">
      <c r="B1162" s="60"/>
      <c r="C1162" s="60"/>
      <c r="D1162" s="60"/>
      <c r="E1162" s="60"/>
      <c r="F1162" s="60"/>
      <c r="G1162" s="60"/>
      <c r="H1162" s="60"/>
    </row>
    <row r="1163" spans="2:8" ht="15" x14ac:dyDescent="0.25">
      <c r="B1163" s="60"/>
      <c r="C1163" s="60"/>
      <c r="D1163" s="60"/>
      <c r="E1163" s="60"/>
      <c r="F1163" s="60"/>
      <c r="G1163" s="60"/>
      <c r="H1163" s="60"/>
    </row>
    <row r="1164" spans="2:8" ht="15" x14ac:dyDescent="0.25">
      <c r="B1164" s="60"/>
      <c r="C1164" s="60"/>
      <c r="D1164" s="60"/>
      <c r="E1164" s="60"/>
      <c r="F1164" s="60"/>
      <c r="G1164" s="60"/>
      <c r="H1164" s="60"/>
    </row>
    <row r="1165" spans="2:8" ht="15" x14ac:dyDescent="0.25">
      <c r="B1165" s="60"/>
      <c r="C1165" s="60"/>
      <c r="D1165" s="60"/>
      <c r="E1165" s="60"/>
      <c r="F1165" s="60"/>
      <c r="G1165" s="60"/>
      <c r="H1165" s="60"/>
    </row>
    <row r="1166" spans="2:8" ht="15" x14ac:dyDescent="0.25">
      <c r="B1166" s="60"/>
      <c r="C1166" s="60"/>
      <c r="D1166" s="60"/>
      <c r="E1166" s="60"/>
      <c r="F1166" s="60"/>
      <c r="G1166" s="60"/>
      <c r="H1166" s="60"/>
    </row>
    <row r="1167" spans="2:8" ht="15" x14ac:dyDescent="0.25">
      <c r="B1167" s="60"/>
      <c r="C1167" s="60"/>
      <c r="D1167" s="60"/>
      <c r="E1167" s="60"/>
      <c r="F1167" s="60"/>
      <c r="G1167" s="60"/>
      <c r="H1167" s="60"/>
    </row>
    <row r="1168" spans="2:8" ht="15" x14ac:dyDescent="0.25">
      <c r="B1168" s="60"/>
      <c r="C1168" s="60"/>
      <c r="D1168" s="60"/>
      <c r="E1168" s="60"/>
      <c r="F1168" s="60"/>
      <c r="G1168" s="60"/>
      <c r="H1168" s="60"/>
    </row>
    <row r="1169" spans="2:8" ht="15" x14ac:dyDescent="0.25">
      <c r="B1169" s="60"/>
      <c r="C1169" s="60"/>
      <c r="D1169" s="60"/>
      <c r="E1169" s="60"/>
      <c r="F1169" s="60"/>
      <c r="G1169" s="60"/>
      <c r="H1169" s="60"/>
    </row>
    <row r="1170" spans="2:8" ht="15" x14ac:dyDescent="0.25">
      <c r="B1170" s="60"/>
      <c r="C1170" s="60"/>
      <c r="D1170" s="60"/>
      <c r="E1170" s="60"/>
      <c r="F1170" s="60"/>
      <c r="G1170" s="60"/>
      <c r="H1170" s="60"/>
    </row>
    <row r="1171" spans="2:8" ht="15" x14ac:dyDescent="0.25">
      <c r="B1171" s="60"/>
      <c r="C1171" s="60"/>
      <c r="D1171" s="60"/>
      <c r="E1171" s="60"/>
      <c r="F1171" s="60"/>
      <c r="G1171" s="60"/>
      <c r="H1171" s="60"/>
    </row>
    <row r="1172" spans="2:8" ht="15" x14ac:dyDescent="0.25">
      <c r="B1172" s="60"/>
      <c r="C1172" s="60"/>
      <c r="D1172" s="60"/>
      <c r="E1172" s="60"/>
      <c r="F1172" s="60"/>
      <c r="G1172" s="60"/>
      <c r="H1172" s="60"/>
    </row>
    <row r="1173" spans="2:8" ht="15" x14ac:dyDescent="0.25">
      <c r="B1173" s="60"/>
      <c r="C1173" s="60"/>
      <c r="D1173" s="60"/>
      <c r="E1173" s="60"/>
      <c r="F1173" s="60"/>
      <c r="G1173" s="60"/>
      <c r="H1173" s="60"/>
    </row>
    <row r="1174" spans="2:8" ht="15" x14ac:dyDescent="0.25">
      <c r="B1174" s="60"/>
      <c r="C1174" s="60"/>
      <c r="D1174" s="60"/>
      <c r="E1174" s="60"/>
      <c r="F1174" s="60"/>
      <c r="G1174" s="60"/>
      <c r="H1174" s="60"/>
    </row>
    <row r="1175" spans="2:8" ht="15" x14ac:dyDescent="0.25">
      <c r="B1175" s="60"/>
      <c r="C1175" s="60"/>
      <c r="D1175" s="60"/>
      <c r="E1175" s="60"/>
      <c r="F1175" s="60"/>
      <c r="G1175" s="60"/>
      <c r="H1175" s="60"/>
    </row>
    <row r="1176" spans="2:8" ht="15" x14ac:dyDescent="0.25">
      <c r="B1176" s="60"/>
      <c r="C1176" s="60"/>
      <c r="D1176" s="60"/>
      <c r="E1176" s="60"/>
      <c r="F1176" s="60"/>
      <c r="G1176" s="60"/>
      <c r="H1176" s="60"/>
    </row>
    <row r="1177" spans="2:8" ht="15" x14ac:dyDescent="0.25">
      <c r="B1177" s="60"/>
      <c r="C1177" s="60"/>
      <c r="D1177" s="60"/>
      <c r="E1177" s="60"/>
      <c r="F1177" s="60"/>
      <c r="G1177" s="60"/>
      <c r="H1177" s="60"/>
    </row>
    <row r="1178" spans="2:8" ht="15" x14ac:dyDescent="0.25">
      <c r="B1178" s="60"/>
      <c r="C1178" s="60"/>
      <c r="D1178" s="60"/>
      <c r="E1178" s="60"/>
      <c r="F1178" s="60"/>
      <c r="G1178" s="60"/>
      <c r="H1178" s="60"/>
    </row>
    <row r="1179" spans="2:8" ht="15" x14ac:dyDescent="0.25">
      <c r="B1179" s="60"/>
      <c r="C1179" s="60"/>
      <c r="D1179" s="60"/>
      <c r="E1179" s="60"/>
      <c r="F1179" s="60"/>
      <c r="G1179" s="60"/>
      <c r="H1179" s="60"/>
    </row>
    <row r="1180" spans="2:8" ht="15" x14ac:dyDescent="0.25">
      <c r="B1180" s="60"/>
      <c r="C1180" s="60"/>
      <c r="D1180" s="60"/>
      <c r="E1180" s="60"/>
      <c r="F1180" s="60"/>
      <c r="G1180" s="60"/>
      <c r="H1180" s="60"/>
    </row>
    <row r="1181" spans="2:8" ht="15" x14ac:dyDescent="0.25">
      <c r="B1181" s="60"/>
      <c r="C1181" s="60"/>
      <c r="D1181" s="60"/>
      <c r="E1181" s="60"/>
      <c r="F1181" s="60"/>
      <c r="G1181" s="60"/>
      <c r="H1181" s="60"/>
    </row>
    <row r="1182" spans="2:8" ht="15" x14ac:dyDescent="0.25">
      <c r="B1182" s="60"/>
      <c r="C1182" s="60"/>
      <c r="D1182" s="60"/>
      <c r="E1182" s="60"/>
      <c r="F1182" s="60"/>
      <c r="G1182" s="60"/>
      <c r="H1182" s="60"/>
    </row>
    <row r="1183" spans="2:8" ht="15" x14ac:dyDescent="0.25">
      <c r="B1183" s="60"/>
      <c r="C1183" s="60"/>
      <c r="D1183" s="60"/>
      <c r="E1183" s="60"/>
      <c r="F1183" s="60"/>
      <c r="G1183" s="60"/>
      <c r="H1183" s="60"/>
    </row>
    <row r="1184" spans="2:8" ht="15" x14ac:dyDescent="0.25">
      <c r="B1184" s="60"/>
      <c r="C1184" s="60"/>
      <c r="D1184" s="60"/>
      <c r="E1184" s="60"/>
      <c r="F1184" s="60"/>
      <c r="G1184" s="60"/>
      <c r="H1184" s="60"/>
    </row>
    <row r="1185" spans="2:8" ht="15" x14ac:dyDescent="0.25">
      <c r="B1185" s="60"/>
      <c r="C1185" s="60"/>
      <c r="D1185" s="60"/>
      <c r="E1185" s="60"/>
      <c r="F1185" s="60"/>
      <c r="G1185" s="60"/>
      <c r="H1185" s="60"/>
    </row>
    <row r="1186" spans="2:8" ht="15" x14ac:dyDescent="0.25">
      <c r="B1186" s="60"/>
      <c r="C1186" s="60"/>
      <c r="D1186" s="60"/>
      <c r="E1186" s="60"/>
      <c r="F1186" s="60"/>
      <c r="G1186" s="60"/>
      <c r="H1186" s="60"/>
    </row>
    <row r="1187" spans="2:8" ht="15" x14ac:dyDescent="0.25">
      <c r="B1187" s="60"/>
      <c r="C1187" s="60"/>
      <c r="D1187" s="60"/>
      <c r="E1187" s="60"/>
      <c r="F1187" s="60"/>
      <c r="G1187" s="60"/>
      <c r="H1187" s="60"/>
    </row>
    <row r="1188" spans="2:8" ht="15" x14ac:dyDescent="0.25">
      <c r="B1188" s="60"/>
      <c r="C1188" s="60"/>
      <c r="D1188" s="60"/>
      <c r="E1188" s="60"/>
      <c r="F1188" s="60"/>
      <c r="G1188" s="60"/>
      <c r="H1188" s="60"/>
    </row>
    <row r="1189" spans="2:8" ht="15" x14ac:dyDescent="0.25">
      <c r="B1189" s="60"/>
      <c r="C1189" s="60"/>
      <c r="D1189" s="60"/>
      <c r="E1189" s="60"/>
      <c r="F1189" s="60"/>
      <c r="G1189" s="60"/>
      <c r="H1189" s="60"/>
    </row>
    <row r="1190" spans="2:8" ht="15" x14ac:dyDescent="0.25">
      <c r="B1190" s="60"/>
      <c r="C1190" s="60"/>
      <c r="D1190" s="60"/>
      <c r="E1190" s="60"/>
      <c r="F1190" s="60"/>
      <c r="G1190" s="60"/>
      <c r="H1190" s="60"/>
    </row>
    <row r="1191" spans="2:8" ht="15" x14ac:dyDescent="0.25">
      <c r="B1191" s="60"/>
      <c r="C1191" s="60"/>
      <c r="D1191" s="60"/>
      <c r="E1191" s="60"/>
      <c r="F1191" s="60"/>
      <c r="G1191" s="60"/>
      <c r="H1191" s="60"/>
    </row>
    <row r="1192" spans="2:8" ht="15" x14ac:dyDescent="0.25">
      <c r="B1192" s="60"/>
      <c r="C1192" s="60"/>
      <c r="D1192" s="60"/>
      <c r="E1192" s="60"/>
      <c r="F1192" s="60"/>
      <c r="G1192" s="60"/>
      <c r="H1192" s="60"/>
    </row>
    <row r="1193" spans="2:8" ht="15" x14ac:dyDescent="0.25">
      <c r="B1193" s="60"/>
      <c r="C1193" s="60"/>
      <c r="D1193" s="60"/>
      <c r="E1193" s="60"/>
      <c r="F1193" s="60"/>
      <c r="G1193" s="60"/>
      <c r="H1193" s="60"/>
    </row>
    <row r="1194" spans="2:8" ht="15" x14ac:dyDescent="0.25">
      <c r="B1194" s="60"/>
      <c r="C1194" s="60"/>
      <c r="D1194" s="60"/>
      <c r="E1194" s="60"/>
      <c r="F1194" s="60"/>
      <c r="G1194" s="60"/>
      <c r="H1194" s="60"/>
    </row>
    <row r="1195" spans="2:8" ht="15" x14ac:dyDescent="0.25">
      <c r="B1195" s="60"/>
      <c r="C1195" s="60"/>
      <c r="D1195" s="60"/>
      <c r="E1195" s="60"/>
      <c r="F1195" s="60"/>
      <c r="G1195" s="60"/>
      <c r="H1195" s="60"/>
    </row>
    <row r="1196" spans="2:8" ht="15" x14ac:dyDescent="0.25">
      <c r="B1196" s="60"/>
      <c r="C1196" s="60"/>
      <c r="D1196" s="60"/>
      <c r="E1196" s="60"/>
      <c r="F1196" s="60"/>
      <c r="G1196" s="60"/>
      <c r="H1196" s="60"/>
    </row>
    <row r="1197" spans="2:8" ht="15" x14ac:dyDescent="0.25">
      <c r="B1197" s="60"/>
      <c r="C1197" s="60"/>
      <c r="D1197" s="60"/>
      <c r="E1197" s="60"/>
      <c r="F1197" s="60"/>
      <c r="G1197" s="60"/>
      <c r="H1197" s="60"/>
    </row>
    <row r="1198" spans="2:8" ht="15" x14ac:dyDescent="0.25">
      <c r="B1198" s="60"/>
      <c r="C1198" s="60"/>
      <c r="D1198" s="60"/>
      <c r="E1198" s="60"/>
      <c r="F1198" s="60"/>
      <c r="G1198" s="60"/>
      <c r="H1198" s="60"/>
    </row>
    <row r="1199" spans="2:8" ht="15" x14ac:dyDescent="0.25">
      <c r="B1199" s="60"/>
      <c r="C1199" s="60"/>
      <c r="D1199" s="60"/>
      <c r="E1199" s="60"/>
      <c r="F1199" s="60"/>
      <c r="G1199" s="60"/>
      <c r="H1199" s="60"/>
    </row>
    <row r="1200" spans="2:8" ht="15" x14ac:dyDescent="0.25">
      <c r="B1200" s="60"/>
      <c r="C1200" s="60"/>
      <c r="D1200" s="60"/>
      <c r="E1200" s="60"/>
      <c r="F1200" s="60"/>
      <c r="G1200" s="60"/>
      <c r="H1200" s="60"/>
    </row>
    <row r="1201" spans="2:8" ht="15" x14ac:dyDescent="0.25">
      <c r="B1201" s="60"/>
      <c r="C1201" s="60"/>
      <c r="D1201" s="60"/>
      <c r="E1201" s="60"/>
      <c r="F1201" s="60"/>
      <c r="G1201" s="60"/>
      <c r="H1201" s="60"/>
    </row>
    <row r="1202" spans="2:8" ht="15" x14ac:dyDescent="0.25">
      <c r="B1202" s="60"/>
      <c r="C1202" s="60"/>
      <c r="D1202" s="60"/>
      <c r="E1202" s="60"/>
      <c r="F1202" s="60"/>
      <c r="G1202" s="60"/>
      <c r="H1202" s="60"/>
    </row>
    <row r="1203" spans="2:8" ht="15" x14ac:dyDescent="0.25">
      <c r="B1203" s="60"/>
      <c r="C1203" s="60"/>
      <c r="D1203" s="60"/>
      <c r="E1203" s="60"/>
      <c r="F1203" s="60"/>
      <c r="G1203" s="60"/>
      <c r="H1203" s="60"/>
    </row>
    <row r="1204" spans="2:8" ht="15" x14ac:dyDescent="0.25">
      <c r="B1204" s="60"/>
      <c r="C1204" s="60"/>
      <c r="D1204" s="60"/>
      <c r="E1204" s="60"/>
      <c r="F1204" s="60"/>
      <c r="G1204" s="60"/>
      <c r="H1204" s="60"/>
    </row>
    <row r="1205" spans="2:8" ht="15" x14ac:dyDescent="0.25">
      <c r="B1205" s="60"/>
      <c r="C1205" s="60"/>
      <c r="D1205" s="60"/>
      <c r="E1205" s="60"/>
      <c r="F1205" s="60"/>
      <c r="G1205" s="60"/>
      <c r="H1205" s="60"/>
    </row>
    <row r="1206" spans="2:8" ht="15" x14ac:dyDescent="0.25">
      <c r="B1206" s="60"/>
      <c r="C1206" s="60"/>
      <c r="D1206" s="60"/>
      <c r="E1206" s="60"/>
      <c r="F1206" s="60"/>
      <c r="G1206" s="60"/>
      <c r="H1206" s="60"/>
    </row>
    <row r="1207" spans="2:8" ht="15" x14ac:dyDescent="0.25">
      <c r="B1207" s="60"/>
      <c r="C1207" s="60"/>
      <c r="D1207" s="60"/>
      <c r="E1207" s="60"/>
      <c r="F1207" s="60"/>
      <c r="G1207" s="60"/>
      <c r="H1207" s="60"/>
    </row>
    <row r="1208" spans="2:8" ht="15" x14ac:dyDescent="0.25">
      <c r="B1208" s="60"/>
      <c r="C1208" s="60"/>
      <c r="D1208" s="60"/>
      <c r="E1208" s="60"/>
      <c r="F1208" s="60"/>
      <c r="G1208" s="60"/>
      <c r="H1208" s="60"/>
    </row>
    <row r="1209" spans="2:8" ht="15" x14ac:dyDescent="0.25">
      <c r="B1209" s="60"/>
      <c r="C1209" s="60"/>
      <c r="D1209" s="60"/>
      <c r="E1209" s="60"/>
      <c r="F1209" s="60"/>
      <c r="G1209" s="60"/>
      <c r="H1209" s="60"/>
    </row>
    <row r="1210" spans="2:8" ht="15" x14ac:dyDescent="0.25">
      <c r="B1210" s="60"/>
      <c r="C1210" s="60"/>
      <c r="D1210" s="60"/>
      <c r="E1210" s="60"/>
      <c r="F1210" s="60"/>
      <c r="G1210" s="60"/>
      <c r="H1210" s="60"/>
    </row>
    <row r="1211" spans="2:8" ht="15" x14ac:dyDescent="0.25">
      <c r="B1211" s="60"/>
      <c r="C1211" s="60"/>
      <c r="D1211" s="60"/>
      <c r="E1211" s="60"/>
      <c r="F1211" s="60"/>
      <c r="G1211" s="60"/>
      <c r="H1211" s="60"/>
    </row>
    <row r="1212" spans="2:8" ht="15" x14ac:dyDescent="0.25">
      <c r="B1212" s="60"/>
      <c r="C1212" s="60"/>
      <c r="D1212" s="60"/>
      <c r="E1212" s="60"/>
      <c r="F1212" s="60"/>
      <c r="G1212" s="60"/>
      <c r="H1212" s="60"/>
    </row>
    <row r="1213" spans="2:8" ht="15" x14ac:dyDescent="0.25">
      <c r="B1213" s="60"/>
      <c r="C1213" s="60"/>
      <c r="D1213" s="60"/>
      <c r="E1213" s="60"/>
      <c r="F1213" s="60"/>
      <c r="G1213" s="60"/>
      <c r="H1213" s="60"/>
    </row>
    <row r="1214" spans="2:8" ht="15" x14ac:dyDescent="0.25">
      <c r="B1214" s="60"/>
      <c r="C1214" s="60"/>
      <c r="D1214" s="60"/>
      <c r="E1214" s="60"/>
      <c r="F1214" s="60"/>
      <c r="G1214" s="60"/>
      <c r="H1214" s="60"/>
    </row>
    <row r="1215" spans="2:8" ht="15" x14ac:dyDescent="0.25">
      <c r="B1215" s="60"/>
      <c r="C1215" s="60"/>
      <c r="D1215" s="60"/>
      <c r="E1215" s="60"/>
      <c r="F1215" s="60"/>
      <c r="G1215" s="60"/>
      <c r="H1215" s="60"/>
    </row>
    <row r="1216" spans="2:8" ht="15" x14ac:dyDescent="0.25">
      <c r="B1216" s="60"/>
      <c r="C1216" s="60"/>
      <c r="D1216" s="60"/>
      <c r="E1216" s="60"/>
      <c r="F1216" s="60"/>
      <c r="G1216" s="60"/>
      <c r="H1216" s="60"/>
    </row>
    <row r="1217" spans="2:8" ht="15" x14ac:dyDescent="0.25">
      <c r="B1217" s="60"/>
      <c r="C1217" s="60"/>
      <c r="D1217" s="60"/>
      <c r="E1217" s="60"/>
      <c r="F1217" s="60"/>
      <c r="G1217" s="60"/>
      <c r="H1217" s="60"/>
    </row>
    <row r="1218" spans="2:8" ht="15" x14ac:dyDescent="0.25">
      <c r="B1218" s="60"/>
      <c r="C1218" s="60"/>
      <c r="D1218" s="60"/>
      <c r="E1218" s="60"/>
      <c r="F1218" s="60"/>
      <c r="G1218" s="60"/>
      <c r="H1218" s="60"/>
    </row>
    <row r="1219" spans="2:8" ht="15" x14ac:dyDescent="0.25">
      <c r="B1219" s="60"/>
      <c r="C1219" s="60"/>
      <c r="D1219" s="60"/>
      <c r="E1219" s="60"/>
      <c r="F1219" s="60"/>
      <c r="G1219" s="60"/>
      <c r="H1219" s="60"/>
    </row>
    <row r="1220" spans="2:8" ht="15" x14ac:dyDescent="0.25">
      <c r="B1220" s="60"/>
      <c r="C1220" s="60"/>
      <c r="D1220" s="60"/>
      <c r="E1220" s="60"/>
      <c r="F1220" s="60"/>
      <c r="G1220" s="60"/>
      <c r="H1220" s="60"/>
    </row>
    <row r="1221" spans="2:8" ht="15" x14ac:dyDescent="0.25">
      <c r="B1221" s="60"/>
      <c r="C1221" s="60"/>
      <c r="D1221" s="60"/>
      <c r="E1221" s="60"/>
      <c r="F1221" s="60"/>
      <c r="G1221" s="60"/>
      <c r="H1221" s="60"/>
    </row>
    <row r="1222" spans="2:8" ht="15" x14ac:dyDescent="0.25">
      <c r="B1222" s="60"/>
      <c r="C1222" s="60"/>
      <c r="D1222" s="60"/>
      <c r="E1222" s="60"/>
      <c r="F1222" s="60"/>
      <c r="G1222" s="60"/>
      <c r="H1222" s="60"/>
    </row>
    <row r="1223" spans="2:8" ht="15" x14ac:dyDescent="0.25">
      <c r="B1223" s="60"/>
      <c r="C1223" s="60"/>
      <c r="D1223" s="60"/>
      <c r="E1223" s="60"/>
      <c r="F1223" s="60"/>
      <c r="G1223" s="60"/>
      <c r="H1223" s="60"/>
    </row>
    <row r="1224" spans="2:8" ht="15" x14ac:dyDescent="0.25">
      <c r="B1224" s="60"/>
      <c r="C1224" s="60"/>
      <c r="D1224" s="60"/>
      <c r="E1224" s="60"/>
      <c r="F1224" s="60"/>
      <c r="G1224" s="60"/>
      <c r="H1224" s="60"/>
    </row>
    <row r="1225" spans="2:8" ht="15" x14ac:dyDescent="0.25">
      <c r="B1225" s="60"/>
      <c r="C1225" s="60"/>
      <c r="D1225" s="60"/>
      <c r="E1225" s="60"/>
      <c r="F1225" s="60"/>
      <c r="G1225" s="60"/>
      <c r="H1225" s="60"/>
    </row>
    <row r="1226" spans="2:8" ht="15" x14ac:dyDescent="0.25">
      <c r="B1226" s="60"/>
      <c r="C1226" s="60"/>
      <c r="D1226" s="60"/>
      <c r="E1226" s="60"/>
      <c r="F1226" s="60"/>
      <c r="G1226" s="60"/>
      <c r="H1226" s="60"/>
    </row>
    <row r="1227" spans="2:8" ht="15" x14ac:dyDescent="0.25">
      <c r="B1227" s="60"/>
      <c r="C1227" s="60"/>
      <c r="D1227" s="60"/>
      <c r="E1227" s="60"/>
      <c r="F1227" s="60"/>
      <c r="G1227" s="60"/>
      <c r="H1227" s="60"/>
    </row>
    <row r="1228" spans="2:8" ht="15" x14ac:dyDescent="0.25">
      <c r="B1228" s="60"/>
      <c r="C1228" s="60"/>
      <c r="D1228" s="60"/>
      <c r="E1228" s="60"/>
      <c r="F1228" s="60"/>
      <c r="G1228" s="60"/>
      <c r="H1228" s="60"/>
    </row>
    <row r="1229" spans="2:8" ht="15" x14ac:dyDescent="0.25">
      <c r="B1229" s="60"/>
      <c r="C1229" s="60"/>
      <c r="D1229" s="60"/>
      <c r="E1229" s="60"/>
      <c r="F1229" s="60"/>
      <c r="G1229" s="60"/>
      <c r="H1229" s="60"/>
    </row>
    <row r="1230" spans="2:8" ht="15" x14ac:dyDescent="0.25">
      <c r="B1230" s="60"/>
      <c r="C1230" s="60"/>
      <c r="D1230" s="60"/>
      <c r="E1230" s="60"/>
      <c r="F1230" s="60"/>
      <c r="G1230" s="60"/>
      <c r="H1230" s="60"/>
    </row>
    <row r="1231" spans="2:8" ht="15" x14ac:dyDescent="0.25">
      <c r="B1231" s="60"/>
      <c r="C1231" s="60"/>
      <c r="D1231" s="60"/>
      <c r="E1231" s="60"/>
      <c r="F1231" s="60"/>
      <c r="G1231" s="60"/>
      <c r="H1231" s="60"/>
    </row>
    <row r="1232" spans="2:8" ht="15" x14ac:dyDescent="0.25">
      <c r="B1232" s="60"/>
      <c r="C1232" s="60"/>
      <c r="D1232" s="60"/>
      <c r="E1232" s="60"/>
      <c r="F1232" s="60"/>
      <c r="G1232" s="60"/>
      <c r="H1232" s="60"/>
    </row>
    <row r="1233" spans="2:8" ht="15" x14ac:dyDescent="0.25">
      <c r="B1233" s="60"/>
      <c r="C1233" s="60"/>
      <c r="D1233" s="60"/>
      <c r="E1233" s="60"/>
      <c r="F1233" s="60"/>
      <c r="G1233" s="60"/>
      <c r="H1233" s="60"/>
    </row>
    <row r="1234" spans="2:8" ht="15" x14ac:dyDescent="0.25">
      <c r="B1234" s="60"/>
      <c r="C1234" s="60"/>
      <c r="D1234" s="60"/>
      <c r="E1234" s="60"/>
      <c r="F1234" s="60"/>
      <c r="G1234" s="60"/>
      <c r="H1234" s="60"/>
    </row>
    <row r="1235" spans="2:8" ht="15" x14ac:dyDescent="0.25">
      <c r="B1235" s="60"/>
      <c r="C1235" s="60"/>
      <c r="D1235" s="60"/>
      <c r="E1235" s="60"/>
      <c r="F1235" s="60"/>
      <c r="G1235" s="60"/>
      <c r="H1235" s="60"/>
    </row>
    <row r="1236" spans="2:8" ht="15" x14ac:dyDescent="0.25">
      <c r="B1236" s="60"/>
      <c r="C1236" s="60"/>
      <c r="D1236" s="60"/>
      <c r="E1236" s="60"/>
      <c r="F1236" s="60"/>
      <c r="G1236" s="60"/>
      <c r="H1236" s="60"/>
    </row>
    <row r="1237" spans="2:8" ht="15" x14ac:dyDescent="0.25">
      <c r="B1237" s="60"/>
      <c r="C1237" s="60"/>
      <c r="D1237" s="60"/>
      <c r="E1237" s="60"/>
      <c r="F1237" s="60"/>
      <c r="G1237" s="60"/>
      <c r="H1237" s="60"/>
    </row>
    <row r="1238" spans="2:8" ht="15" x14ac:dyDescent="0.25">
      <c r="B1238" s="60"/>
      <c r="C1238" s="60"/>
      <c r="D1238" s="60"/>
      <c r="E1238" s="60"/>
      <c r="F1238" s="60"/>
      <c r="G1238" s="60"/>
      <c r="H1238" s="60"/>
    </row>
    <row r="1239" spans="2:8" ht="15" x14ac:dyDescent="0.25">
      <c r="B1239" s="60"/>
      <c r="C1239" s="60"/>
      <c r="D1239" s="60"/>
      <c r="E1239" s="60"/>
      <c r="F1239" s="60"/>
      <c r="G1239" s="60"/>
      <c r="H1239" s="60"/>
    </row>
    <row r="1240" spans="2:8" ht="15" x14ac:dyDescent="0.25">
      <c r="B1240" s="60"/>
      <c r="C1240" s="60"/>
      <c r="D1240" s="60"/>
      <c r="E1240" s="60"/>
      <c r="F1240" s="60"/>
      <c r="G1240" s="60"/>
      <c r="H1240" s="60"/>
    </row>
    <row r="1241" spans="2:8" ht="15" x14ac:dyDescent="0.25">
      <c r="B1241" s="60"/>
      <c r="C1241" s="60"/>
      <c r="D1241" s="60"/>
      <c r="E1241" s="60"/>
      <c r="F1241" s="60"/>
      <c r="G1241" s="60"/>
      <c r="H1241" s="60"/>
    </row>
    <row r="1242" spans="2:8" ht="15" x14ac:dyDescent="0.25">
      <c r="B1242" s="60"/>
      <c r="C1242" s="60"/>
      <c r="D1242" s="60"/>
      <c r="E1242" s="60"/>
      <c r="F1242" s="60"/>
      <c r="G1242" s="60"/>
      <c r="H1242" s="60"/>
    </row>
    <row r="1243" spans="2:8" ht="15" x14ac:dyDescent="0.25">
      <c r="B1243" s="60"/>
      <c r="C1243" s="60"/>
      <c r="D1243" s="60"/>
      <c r="E1243" s="60"/>
      <c r="F1243" s="60"/>
      <c r="G1243" s="60"/>
      <c r="H1243" s="60"/>
    </row>
    <row r="1244" spans="2:8" ht="15" x14ac:dyDescent="0.25">
      <c r="B1244" s="60"/>
      <c r="C1244" s="60"/>
      <c r="D1244" s="60"/>
      <c r="E1244" s="60"/>
      <c r="F1244" s="60"/>
      <c r="G1244" s="60"/>
      <c r="H1244" s="60"/>
    </row>
    <row r="1245" spans="2:8" ht="15" x14ac:dyDescent="0.25">
      <c r="B1245" s="60"/>
      <c r="C1245" s="60"/>
      <c r="D1245" s="60"/>
      <c r="E1245" s="60"/>
      <c r="F1245" s="60"/>
      <c r="G1245" s="60"/>
      <c r="H1245" s="60"/>
    </row>
    <row r="1246" spans="2:8" ht="15" x14ac:dyDescent="0.25">
      <c r="B1246" s="60"/>
      <c r="C1246" s="60"/>
      <c r="D1246" s="60"/>
      <c r="E1246" s="60"/>
      <c r="F1246" s="60"/>
      <c r="G1246" s="60"/>
      <c r="H1246" s="60"/>
    </row>
    <row r="1247" spans="2:8" ht="15" x14ac:dyDescent="0.25">
      <c r="B1247" s="60"/>
      <c r="C1247" s="60"/>
      <c r="D1247" s="60"/>
      <c r="E1247" s="60"/>
      <c r="F1247" s="60"/>
      <c r="G1247" s="60"/>
      <c r="H1247" s="60"/>
    </row>
    <row r="1248" spans="2:8" ht="15" x14ac:dyDescent="0.25">
      <c r="B1248" s="60"/>
      <c r="C1248" s="60"/>
      <c r="D1248" s="60"/>
      <c r="E1248" s="60"/>
      <c r="F1248" s="60"/>
      <c r="G1248" s="60"/>
      <c r="H1248" s="60"/>
    </row>
    <row r="1249" spans="2:8" ht="15" x14ac:dyDescent="0.25">
      <c r="B1249" s="60"/>
      <c r="C1249" s="60"/>
      <c r="D1249" s="60"/>
      <c r="E1249" s="60"/>
      <c r="F1249" s="60"/>
      <c r="G1249" s="60"/>
      <c r="H1249" s="60"/>
    </row>
    <row r="1250" spans="2:8" ht="15" x14ac:dyDescent="0.25">
      <c r="B1250" s="60"/>
      <c r="C1250" s="60"/>
      <c r="D1250" s="60"/>
      <c r="E1250" s="60"/>
      <c r="F1250" s="60"/>
      <c r="G1250" s="60"/>
      <c r="H1250" s="60"/>
    </row>
    <row r="1251" spans="2:8" ht="15" x14ac:dyDescent="0.25">
      <c r="B1251" s="60"/>
      <c r="C1251" s="60"/>
      <c r="D1251" s="60"/>
      <c r="E1251" s="60"/>
      <c r="F1251" s="60"/>
      <c r="G1251" s="60"/>
      <c r="H1251" s="60"/>
    </row>
    <row r="1252" spans="2:8" ht="15" x14ac:dyDescent="0.25">
      <c r="B1252" s="60"/>
      <c r="C1252" s="60"/>
      <c r="D1252" s="60"/>
      <c r="E1252" s="60"/>
      <c r="F1252" s="60"/>
      <c r="G1252" s="60"/>
      <c r="H1252" s="60"/>
    </row>
    <row r="1253" spans="2:8" ht="15" x14ac:dyDescent="0.25">
      <c r="B1253" s="60"/>
      <c r="C1253" s="60"/>
      <c r="D1253" s="60"/>
      <c r="E1253" s="60"/>
      <c r="F1253" s="60"/>
      <c r="G1253" s="60"/>
      <c r="H1253" s="60"/>
    </row>
    <row r="1254" spans="2:8" ht="15" x14ac:dyDescent="0.25">
      <c r="B1254" s="60"/>
      <c r="C1254" s="60"/>
      <c r="D1254" s="60"/>
      <c r="E1254" s="60"/>
      <c r="F1254" s="60"/>
      <c r="G1254" s="60"/>
      <c r="H1254" s="60"/>
    </row>
    <row r="1255" spans="2:8" ht="15" x14ac:dyDescent="0.25">
      <c r="B1255" s="60"/>
      <c r="C1255" s="60"/>
      <c r="D1255" s="60"/>
      <c r="E1255" s="60"/>
      <c r="F1255" s="60"/>
      <c r="G1255" s="60"/>
      <c r="H1255" s="60"/>
    </row>
    <row r="1256" spans="2:8" ht="15" x14ac:dyDescent="0.25">
      <c r="B1256" s="60"/>
      <c r="C1256" s="60"/>
      <c r="D1256" s="60"/>
      <c r="E1256" s="60"/>
      <c r="F1256" s="60"/>
      <c r="G1256" s="60"/>
      <c r="H1256" s="60"/>
    </row>
    <row r="1257" spans="2:8" ht="15" x14ac:dyDescent="0.25">
      <c r="B1257" s="60"/>
      <c r="C1257" s="60"/>
      <c r="D1257" s="60"/>
      <c r="E1257" s="60"/>
      <c r="F1257" s="60"/>
      <c r="G1257" s="60"/>
      <c r="H1257" s="60"/>
    </row>
    <row r="1258" spans="2:8" ht="15" x14ac:dyDescent="0.25">
      <c r="B1258" s="60"/>
      <c r="C1258" s="60"/>
      <c r="D1258" s="60"/>
      <c r="E1258" s="60"/>
      <c r="F1258" s="60"/>
      <c r="G1258" s="60"/>
      <c r="H1258" s="60"/>
    </row>
    <row r="1259" spans="2:8" ht="15" x14ac:dyDescent="0.25">
      <c r="B1259" s="60"/>
      <c r="C1259" s="60"/>
      <c r="D1259" s="60"/>
      <c r="E1259" s="60"/>
      <c r="F1259" s="60"/>
      <c r="G1259" s="60"/>
      <c r="H1259" s="60"/>
    </row>
    <row r="1260" spans="2:8" ht="15" x14ac:dyDescent="0.25">
      <c r="B1260" s="60"/>
      <c r="C1260" s="60"/>
      <c r="D1260" s="60"/>
      <c r="E1260" s="60"/>
      <c r="F1260" s="60"/>
      <c r="G1260" s="60"/>
      <c r="H1260" s="60"/>
    </row>
    <row r="1261" spans="2:8" ht="15" x14ac:dyDescent="0.25">
      <c r="B1261" s="60"/>
      <c r="C1261" s="60"/>
      <c r="D1261" s="60"/>
      <c r="E1261" s="60"/>
      <c r="F1261" s="60"/>
      <c r="G1261" s="60"/>
      <c r="H1261" s="60"/>
    </row>
    <row r="1262" spans="2:8" ht="15" x14ac:dyDescent="0.25">
      <c r="B1262" s="60"/>
      <c r="C1262" s="60"/>
      <c r="D1262" s="60"/>
      <c r="E1262" s="60"/>
      <c r="F1262" s="60"/>
      <c r="G1262" s="60"/>
      <c r="H1262" s="60"/>
    </row>
    <row r="1263" spans="2:8" ht="15" x14ac:dyDescent="0.25">
      <c r="B1263" s="60"/>
      <c r="C1263" s="60"/>
      <c r="D1263" s="60"/>
      <c r="E1263" s="60"/>
      <c r="F1263" s="60"/>
      <c r="G1263" s="60"/>
      <c r="H1263" s="60"/>
    </row>
    <row r="1264" spans="2:8" ht="15" x14ac:dyDescent="0.25">
      <c r="B1264" s="60"/>
      <c r="C1264" s="60"/>
      <c r="D1264" s="60"/>
      <c r="E1264" s="60"/>
      <c r="F1264" s="60"/>
      <c r="G1264" s="60"/>
      <c r="H1264" s="60"/>
    </row>
    <row r="1265" spans="2:8" ht="15" x14ac:dyDescent="0.25">
      <c r="B1265" s="60"/>
      <c r="C1265" s="60"/>
      <c r="D1265" s="60"/>
      <c r="E1265" s="60"/>
      <c r="F1265" s="60"/>
      <c r="G1265" s="60"/>
      <c r="H1265" s="60"/>
    </row>
    <row r="1266" spans="2:8" ht="15" x14ac:dyDescent="0.25">
      <c r="B1266" s="60"/>
      <c r="C1266" s="60"/>
      <c r="D1266" s="60"/>
      <c r="E1266" s="60"/>
      <c r="F1266" s="60"/>
      <c r="G1266" s="60"/>
      <c r="H1266" s="60"/>
    </row>
    <row r="1267" spans="2:8" ht="15" x14ac:dyDescent="0.25">
      <c r="B1267" s="60"/>
      <c r="C1267" s="60"/>
      <c r="D1267" s="60"/>
      <c r="E1267" s="60"/>
      <c r="F1267" s="60"/>
      <c r="G1267" s="60"/>
      <c r="H1267" s="60"/>
    </row>
    <row r="1268" spans="2:8" ht="15" x14ac:dyDescent="0.25">
      <c r="B1268" s="60"/>
      <c r="C1268" s="60"/>
      <c r="D1268" s="60"/>
      <c r="E1268" s="60"/>
      <c r="F1268" s="60"/>
      <c r="G1268" s="60"/>
      <c r="H1268" s="60"/>
    </row>
    <row r="1269" spans="2:8" ht="15" x14ac:dyDescent="0.25">
      <c r="B1269" s="60"/>
      <c r="C1269" s="60"/>
      <c r="D1269" s="60"/>
      <c r="E1269" s="60"/>
      <c r="F1269" s="60"/>
      <c r="G1269" s="60"/>
      <c r="H1269" s="60"/>
    </row>
    <row r="1270" spans="2:8" ht="15" x14ac:dyDescent="0.25">
      <c r="B1270" s="60"/>
      <c r="C1270" s="60"/>
      <c r="D1270" s="60"/>
      <c r="E1270" s="60"/>
      <c r="F1270" s="60"/>
      <c r="G1270" s="60"/>
      <c r="H1270" s="60"/>
    </row>
    <row r="1271" spans="2:8" ht="15" x14ac:dyDescent="0.25">
      <c r="B1271" s="60"/>
      <c r="C1271" s="60"/>
      <c r="D1271" s="60"/>
      <c r="E1271" s="60"/>
      <c r="F1271" s="60"/>
      <c r="G1271" s="60"/>
      <c r="H1271" s="60"/>
    </row>
    <row r="1272" spans="2:8" ht="15" x14ac:dyDescent="0.25">
      <c r="B1272" s="60"/>
      <c r="C1272" s="60"/>
      <c r="D1272" s="60"/>
      <c r="E1272" s="60"/>
      <c r="F1272" s="60"/>
      <c r="G1272" s="60"/>
      <c r="H1272" s="60"/>
    </row>
    <row r="1273" spans="2:8" ht="15" x14ac:dyDescent="0.25">
      <c r="B1273" s="60"/>
      <c r="C1273" s="60"/>
      <c r="D1273" s="60"/>
      <c r="E1273" s="60"/>
      <c r="F1273" s="60"/>
      <c r="G1273" s="60"/>
      <c r="H1273" s="60"/>
    </row>
    <row r="1274" spans="2:8" ht="15" x14ac:dyDescent="0.25">
      <c r="B1274" s="60"/>
      <c r="C1274" s="60"/>
      <c r="D1274" s="60"/>
      <c r="E1274" s="60"/>
      <c r="F1274" s="60"/>
      <c r="G1274" s="60"/>
      <c r="H1274" s="60"/>
    </row>
    <row r="1275" spans="2:8" ht="15" x14ac:dyDescent="0.25">
      <c r="B1275" s="60"/>
      <c r="C1275" s="60"/>
      <c r="D1275" s="60"/>
      <c r="E1275" s="60"/>
      <c r="F1275" s="60"/>
      <c r="G1275" s="60"/>
      <c r="H1275" s="60"/>
    </row>
    <row r="1276" spans="2:8" ht="15" x14ac:dyDescent="0.25">
      <c r="B1276" s="60"/>
      <c r="C1276" s="60"/>
      <c r="D1276" s="60"/>
      <c r="E1276" s="60"/>
      <c r="F1276" s="60"/>
      <c r="G1276" s="60"/>
      <c r="H1276" s="60"/>
    </row>
    <row r="1277" spans="2:8" ht="15" x14ac:dyDescent="0.25">
      <c r="B1277" s="60"/>
      <c r="C1277" s="60"/>
      <c r="D1277" s="60"/>
      <c r="E1277" s="60"/>
      <c r="F1277" s="60"/>
      <c r="G1277" s="60"/>
      <c r="H1277" s="60"/>
    </row>
    <row r="1278" spans="2:8" ht="15" x14ac:dyDescent="0.25">
      <c r="B1278" s="60"/>
      <c r="C1278" s="60"/>
      <c r="D1278" s="60"/>
      <c r="E1278" s="60"/>
      <c r="F1278" s="60"/>
      <c r="G1278" s="60"/>
      <c r="H1278" s="60"/>
    </row>
    <row r="1279" spans="2:8" ht="15" x14ac:dyDescent="0.25">
      <c r="B1279" s="60"/>
      <c r="C1279" s="60"/>
      <c r="D1279" s="60"/>
      <c r="E1279" s="60"/>
      <c r="F1279" s="60"/>
      <c r="G1279" s="60"/>
      <c r="H1279" s="60"/>
    </row>
    <row r="1280" spans="2:8" ht="15" x14ac:dyDescent="0.25">
      <c r="B1280" s="60"/>
      <c r="C1280" s="60"/>
      <c r="D1280" s="60"/>
      <c r="E1280" s="60"/>
      <c r="F1280" s="60"/>
      <c r="G1280" s="60"/>
      <c r="H1280" s="60"/>
    </row>
    <row r="1281" spans="2:8" ht="15" x14ac:dyDescent="0.25">
      <c r="B1281" s="60"/>
      <c r="C1281" s="60"/>
      <c r="D1281" s="60"/>
      <c r="E1281" s="60"/>
      <c r="F1281" s="60"/>
      <c r="G1281" s="60"/>
      <c r="H1281" s="60"/>
    </row>
    <row r="1282" spans="2:8" ht="15" x14ac:dyDescent="0.25">
      <c r="B1282" s="60"/>
      <c r="C1282" s="60"/>
      <c r="D1282" s="60"/>
      <c r="E1282" s="60"/>
      <c r="F1282" s="60"/>
      <c r="G1282" s="60"/>
      <c r="H1282" s="60"/>
    </row>
    <row r="1283" spans="2:8" ht="15" x14ac:dyDescent="0.25">
      <c r="B1283" s="60"/>
      <c r="C1283" s="60"/>
      <c r="D1283" s="60"/>
      <c r="E1283" s="60"/>
      <c r="F1283" s="60"/>
      <c r="G1283" s="60"/>
      <c r="H1283" s="60"/>
    </row>
    <row r="1284" spans="2:8" ht="15" x14ac:dyDescent="0.25">
      <c r="B1284" s="60"/>
      <c r="C1284" s="60"/>
      <c r="D1284" s="60"/>
      <c r="E1284" s="60"/>
      <c r="F1284" s="60"/>
      <c r="G1284" s="60"/>
      <c r="H1284" s="60"/>
    </row>
    <row r="1285" spans="2:8" ht="15" x14ac:dyDescent="0.25">
      <c r="B1285" s="60"/>
      <c r="C1285" s="60"/>
      <c r="D1285" s="60"/>
      <c r="E1285" s="60"/>
      <c r="F1285" s="60"/>
      <c r="G1285" s="60"/>
      <c r="H1285" s="60"/>
    </row>
    <row r="1286" spans="2:8" ht="15" x14ac:dyDescent="0.25">
      <c r="B1286" s="60"/>
      <c r="C1286" s="60"/>
      <c r="D1286" s="60"/>
      <c r="E1286" s="60"/>
      <c r="F1286" s="60"/>
      <c r="G1286" s="60"/>
      <c r="H1286" s="60"/>
    </row>
    <row r="1287" spans="2:8" ht="15" x14ac:dyDescent="0.25">
      <c r="B1287" s="60"/>
      <c r="C1287" s="60"/>
      <c r="D1287" s="60"/>
      <c r="E1287" s="60"/>
      <c r="F1287" s="60"/>
      <c r="G1287" s="60"/>
      <c r="H1287" s="60"/>
    </row>
    <row r="1288" spans="2:8" ht="15" x14ac:dyDescent="0.25">
      <c r="B1288" s="60"/>
      <c r="C1288" s="60"/>
      <c r="D1288" s="60"/>
      <c r="E1288" s="60"/>
      <c r="F1288" s="60"/>
      <c r="G1288" s="60"/>
      <c r="H1288" s="60"/>
    </row>
    <row r="1289" spans="2:8" ht="15" x14ac:dyDescent="0.25">
      <c r="B1289" s="60"/>
      <c r="C1289" s="60"/>
      <c r="D1289" s="60"/>
      <c r="E1289" s="60"/>
      <c r="F1289" s="60"/>
      <c r="G1289" s="60"/>
      <c r="H1289" s="60"/>
    </row>
    <row r="1290" spans="2:8" ht="15" x14ac:dyDescent="0.25">
      <c r="B1290" s="60"/>
      <c r="C1290" s="60"/>
      <c r="D1290" s="60"/>
      <c r="E1290" s="60"/>
      <c r="F1290" s="60"/>
      <c r="G1290" s="60"/>
      <c r="H1290" s="60"/>
    </row>
    <row r="1291" spans="2:8" ht="15" x14ac:dyDescent="0.25">
      <c r="B1291" s="60"/>
      <c r="C1291" s="60"/>
      <c r="D1291" s="60"/>
      <c r="E1291" s="60"/>
      <c r="F1291" s="60"/>
      <c r="G1291" s="60"/>
      <c r="H1291" s="60"/>
    </row>
    <row r="1292" spans="2:8" ht="15" x14ac:dyDescent="0.25">
      <c r="B1292" s="60"/>
      <c r="C1292" s="60"/>
      <c r="D1292" s="60"/>
      <c r="E1292" s="60"/>
      <c r="F1292" s="60"/>
      <c r="G1292" s="60"/>
      <c r="H1292" s="60"/>
    </row>
    <row r="1293" spans="2:8" ht="15" x14ac:dyDescent="0.25">
      <c r="B1293" s="60"/>
      <c r="C1293" s="60"/>
      <c r="D1293" s="60"/>
      <c r="E1293" s="60"/>
      <c r="F1293" s="60"/>
      <c r="G1293" s="60"/>
      <c r="H1293" s="60"/>
    </row>
    <row r="1294" spans="2:8" ht="15" x14ac:dyDescent="0.25">
      <c r="B1294" s="60"/>
      <c r="C1294" s="60"/>
      <c r="D1294" s="60"/>
      <c r="E1294" s="60"/>
      <c r="F1294" s="60"/>
      <c r="G1294" s="60"/>
      <c r="H1294" s="60"/>
    </row>
    <row r="1295" spans="2:8" ht="15" x14ac:dyDescent="0.25">
      <c r="B1295" s="60"/>
      <c r="C1295" s="60"/>
      <c r="D1295" s="60"/>
      <c r="E1295" s="60"/>
      <c r="F1295" s="60"/>
      <c r="G1295" s="60"/>
      <c r="H1295" s="60"/>
    </row>
    <row r="1296" spans="2:8" ht="15" x14ac:dyDescent="0.25">
      <c r="B1296" s="60"/>
      <c r="C1296" s="60"/>
      <c r="D1296" s="60"/>
      <c r="E1296" s="60"/>
      <c r="F1296" s="60"/>
      <c r="G1296" s="60"/>
      <c r="H1296" s="60"/>
    </row>
    <row r="1297" spans="2:8" ht="15" x14ac:dyDescent="0.25">
      <c r="B1297" s="60"/>
      <c r="C1297" s="60"/>
      <c r="D1297" s="60"/>
      <c r="E1297" s="60"/>
      <c r="F1297" s="60"/>
      <c r="G1297" s="60"/>
      <c r="H1297" s="60"/>
    </row>
    <row r="1298" spans="2:8" ht="15" x14ac:dyDescent="0.25">
      <c r="B1298" s="60"/>
      <c r="C1298" s="60"/>
      <c r="D1298" s="60"/>
      <c r="E1298" s="60"/>
      <c r="F1298" s="60"/>
      <c r="G1298" s="60"/>
      <c r="H1298" s="60"/>
    </row>
    <row r="1299" spans="2:8" ht="15" x14ac:dyDescent="0.25">
      <c r="B1299" s="60"/>
      <c r="C1299" s="60"/>
      <c r="D1299" s="60"/>
      <c r="E1299" s="60"/>
      <c r="F1299" s="60"/>
      <c r="G1299" s="60"/>
      <c r="H1299" s="60"/>
    </row>
    <row r="1300" spans="2:8" ht="15" x14ac:dyDescent="0.25">
      <c r="B1300" s="60"/>
      <c r="C1300" s="60"/>
      <c r="D1300" s="60"/>
      <c r="E1300" s="60"/>
      <c r="F1300" s="60"/>
      <c r="G1300" s="60"/>
      <c r="H1300" s="60"/>
    </row>
    <row r="1301" spans="2:8" ht="15" x14ac:dyDescent="0.25">
      <c r="B1301" s="60"/>
      <c r="C1301" s="60"/>
      <c r="D1301" s="60"/>
      <c r="E1301" s="60"/>
      <c r="F1301" s="60"/>
      <c r="G1301" s="60"/>
      <c r="H1301" s="60"/>
    </row>
    <row r="1302" spans="2:8" ht="15" x14ac:dyDescent="0.25">
      <c r="B1302" s="60"/>
      <c r="C1302" s="60"/>
      <c r="D1302" s="60"/>
      <c r="E1302" s="60"/>
      <c r="F1302" s="60"/>
      <c r="G1302" s="60"/>
      <c r="H1302" s="60"/>
    </row>
    <row r="1303" spans="2:8" ht="15" x14ac:dyDescent="0.25">
      <c r="B1303" s="60"/>
      <c r="C1303" s="60"/>
      <c r="D1303" s="60"/>
      <c r="E1303" s="60"/>
      <c r="F1303" s="60"/>
      <c r="G1303" s="60"/>
      <c r="H1303" s="60"/>
    </row>
    <row r="1304" spans="2:8" ht="15" x14ac:dyDescent="0.25">
      <c r="B1304" s="60"/>
      <c r="C1304" s="60"/>
      <c r="D1304" s="60"/>
      <c r="E1304" s="60"/>
      <c r="F1304" s="60"/>
      <c r="G1304" s="60"/>
      <c r="H1304" s="60"/>
    </row>
    <row r="1305" spans="2:8" ht="15" x14ac:dyDescent="0.25">
      <c r="B1305" s="60"/>
      <c r="C1305" s="60"/>
      <c r="D1305" s="60"/>
      <c r="E1305" s="60"/>
      <c r="F1305" s="60"/>
      <c r="G1305" s="60"/>
      <c r="H1305" s="60"/>
    </row>
    <row r="1306" spans="2:8" ht="15" x14ac:dyDescent="0.25">
      <c r="B1306" s="60"/>
      <c r="C1306" s="60"/>
      <c r="D1306" s="60"/>
      <c r="E1306" s="60"/>
      <c r="F1306" s="60"/>
      <c r="G1306" s="60"/>
      <c r="H1306" s="60"/>
    </row>
    <row r="1307" spans="2:8" ht="15" x14ac:dyDescent="0.25">
      <c r="B1307" s="60"/>
      <c r="C1307" s="60"/>
      <c r="D1307" s="60"/>
      <c r="E1307" s="60"/>
      <c r="F1307" s="60"/>
      <c r="G1307" s="60"/>
      <c r="H1307" s="60"/>
    </row>
    <row r="1308" spans="2:8" ht="15" x14ac:dyDescent="0.25">
      <c r="B1308" s="60"/>
      <c r="C1308" s="60"/>
      <c r="D1308" s="60"/>
      <c r="E1308" s="60"/>
      <c r="F1308" s="60"/>
      <c r="G1308" s="60"/>
      <c r="H1308" s="60"/>
    </row>
    <row r="1309" spans="2:8" ht="15" x14ac:dyDescent="0.25">
      <c r="B1309" s="60"/>
      <c r="C1309" s="60"/>
      <c r="D1309" s="60"/>
      <c r="E1309" s="60"/>
      <c r="F1309" s="60"/>
      <c r="G1309" s="60"/>
      <c r="H1309" s="60"/>
    </row>
    <row r="1310" spans="2:8" ht="15" x14ac:dyDescent="0.25">
      <c r="B1310" s="60"/>
      <c r="C1310" s="60"/>
      <c r="D1310" s="60"/>
      <c r="E1310" s="60"/>
      <c r="F1310" s="60"/>
      <c r="G1310" s="60"/>
      <c r="H1310" s="60"/>
    </row>
    <row r="1311" spans="2:8" ht="15" x14ac:dyDescent="0.25">
      <c r="B1311" s="60"/>
      <c r="C1311" s="60"/>
      <c r="D1311" s="60"/>
      <c r="E1311" s="60"/>
      <c r="F1311" s="60"/>
      <c r="G1311" s="60"/>
      <c r="H1311" s="60"/>
    </row>
    <row r="1312" spans="2:8" ht="15" x14ac:dyDescent="0.25">
      <c r="B1312" s="60"/>
      <c r="C1312" s="60"/>
      <c r="D1312" s="60"/>
      <c r="E1312" s="60"/>
      <c r="F1312" s="60"/>
      <c r="G1312" s="60"/>
      <c r="H1312" s="60"/>
    </row>
    <row r="1313" spans="2:8" ht="15" x14ac:dyDescent="0.25">
      <c r="B1313" s="60"/>
      <c r="C1313" s="60"/>
      <c r="D1313" s="60"/>
      <c r="E1313" s="60"/>
      <c r="F1313" s="60"/>
      <c r="G1313" s="60"/>
      <c r="H1313" s="60"/>
    </row>
    <row r="1314" spans="2:8" ht="15" x14ac:dyDescent="0.25">
      <c r="B1314" s="60"/>
      <c r="C1314" s="60"/>
      <c r="D1314" s="60"/>
      <c r="E1314" s="60"/>
      <c r="F1314" s="60"/>
      <c r="G1314" s="60"/>
      <c r="H1314" s="60"/>
    </row>
    <row r="1315" spans="2:8" ht="15" x14ac:dyDescent="0.25">
      <c r="B1315" s="60"/>
      <c r="C1315" s="60"/>
      <c r="D1315" s="60"/>
      <c r="E1315" s="60"/>
      <c r="F1315" s="60"/>
      <c r="G1315" s="60"/>
      <c r="H1315" s="60"/>
    </row>
    <row r="1316" spans="2:8" ht="15" x14ac:dyDescent="0.25">
      <c r="B1316" s="60"/>
      <c r="C1316" s="60"/>
      <c r="D1316" s="60"/>
      <c r="E1316" s="60"/>
      <c r="F1316" s="60"/>
      <c r="G1316" s="60"/>
      <c r="H1316" s="60"/>
    </row>
    <row r="1317" spans="2:8" ht="15" x14ac:dyDescent="0.25">
      <c r="B1317" s="60"/>
      <c r="C1317" s="60"/>
      <c r="D1317" s="60"/>
      <c r="E1317" s="60"/>
      <c r="F1317" s="60"/>
      <c r="G1317" s="60"/>
      <c r="H1317" s="60"/>
    </row>
    <row r="1318" spans="2:8" ht="15" x14ac:dyDescent="0.25">
      <c r="B1318" s="60"/>
      <c r="C1318" s="60"/>
      <c r="D1318" s="60"/>
      <c r="E1318" s="60"/>
      <c r="F1318" s="60"/>
      <c r="G1318" s="60"/>
      <c r="H1318" s="60"/>
    </row>
    <row r="1319" spans="2:8" ht="15" x14ac:dyDescent="0.25">
      <c r="B1319" s="60"/>
      <c r="C1319" s="60"/>
      <c r="D1319" s="60"/>
      <c r="E1319" s="60"/>
      <c r="F1319" s="60"/>
      <c r="G1319" s="60"/>
      <c r="H1319" s="60"/>
    </row>
    <row r="1320" spans="2:8" ht="15" x14ac:dyDescent="0.25">
      <c r="B1320" s="60"/>
      <c r="C1320" s="60"/>
      <c r="D1320" s="60"/>
      <c r="E1320" s="60"/>
      <c r="F1320" s="60"/>
      <c r="G1320" s="60"/>
      <c r="H1320" s="60"/>
    </row>
    <row r="1321" spans="2:8" ht="15" x14ac:dyDescent="0.25">
      <c r="B1321" s="60"/>
      <c r="C1321" s="60"/>
      <c r="D1321" s="60"/>
      <c r="E1321" s="60"/>
      <c r="F1321" s="60"/>
      <c r="G1321" s="60"/>
      <c r="H1321" s="60"/>
    </row>
    <row r="1322" spans="2:8" ht="15" x14ac:dyDescent="0.25">
      <c r="B1322" s="60"/>
      <c r="C1322" s="60"/>
      <c r="D1322" s="60"/>
      <c r="E1322" s="60"/>
      <c r="F1322" s="60"/>
      <c r="G1322" s="60"/>
      <c r="H1322" s="60"/>
    </row>
    <row r="1323" spans="2:8" ht="15" x14ac:dyDescent="0.25">
      <c r="B1323" s="60"/>
      <c r="C1323" s="60"/>
      <c r="D1323" s="60"/>
      <c r="E1323" s="60"/>
      <c r="F1323" s="60"/>
      <c r="G1323" s="60"/>
      <c r="H1323" s="60"/>
    </row>
    <row r="1324" spans="2:8" ht="15" x14ac:dyDescent="0.25">
      <c r="B1324" s="60"/>
      <c r="C1324" s="60"/>
      <c r="D1324" s="60"/>
      <c r="E1324" s="60"/>
      <c r="F1324" s="60"/>
      <c r="G1324" s="60"/>
      <c r="H1324" s="60"/>
    </row>
    <row r="1325" spans="2:8" ht="15" x14ac:dyDescent="0.25">
      <c r="B1325" s="60"/>
      <c r="C1325" s="60"/>
      <c r="D1325" s="60"/>
      <c r="E1325" s="60"/>
      <c r="F1325" s="60"/>
      <c r="G1325" s="60"/>
      <c r="H1325" s="60"/>
    </row>
    <row r="1326" spans="2:8" ht="15" x14ac:dyDescent="0.25">
      <c r="B1326" s="60"/>
      <c r="C1326" s="60"/>
      <c r="D1326" s="60"/>
      <c r="E1326" s="60"/>
      <c r="F1326" s="60"/>
      <c r="G1326" s="60"/>
      <c r="H1326" s="60"/>
    </row>
    <row r="1327" spans="2:8" ht="15" x14ac:dyDescent="0.25">
      <c r="B1327" s="60"/>
      <c r="C1327" s="60"/>
      <c r="D1327" s="60"/>
      <c r="E1327" s="60"/>
      <c r="F1327" s="60"/>
      <c r="G1327" s="60"/>
      <c r="H1327" s="60"/>
    </row>
    <row r="1328" spans="2:8" ht="15" x14ac:dyDescent="0.25">
      <c r="B1328" s="60"/>
      <c r="C1328" s="60"/>
      <c r="D1328" s="60"/>
      <c r="E1328" s="60"/>
      <c r="F1328" s="60"/>
      <c r="G1328" s="60"/>
      <c r="H1328" s="60"/>
    </row>
    <row r="1329" spans="2:8" ht="15" x14ac:dyDescent="0.25">
      <c r="B1329" s="60"/>
      <c r="C1329" s="60"/>
      <c r="D1329" s="60"/>
      <c r="E1329" s="60"/>
      <c r="F1329" s="60"/>
      <c r="G1329" s="60"/>
      <c r="H1329" s="60"/>
    </row>
    <row r="1330" spans="2:8" ht="15" x14ac:dyDescent="0.25">
      <c r="B1330" s="60"/>
      <c r="C1330" s="60"/>
      <c r="D1330" s="60"/>
      <c r="E1330" s="60"/>
      <c r="F1330" s="60"/>
      <c r="G1330" s="60"/>
      <c r="H1330" s="60"/>
    </row>
    <row r="1331" spans="2:8" ht="15" x14ac:dyDescent="0.25">
      <c r="B1331" s="60"/>
      <c r="C1331" s="60"/>
      <c r="D1331" s="60"/>
      <c r="E1331" s="60"/>
      <c r="F1331" s="60"/>
      <c r="G1331" s="60"/>
      <c r="H1331" s="60"/>
    </row>
    <row r="1332" spans="2:8" ht="15" x14ac:dyDescent="0.25">
      <c r="B1332" s="60"/>
      <c r="C1332" s="60"/>
      <c r="D1332" s="60"/>
      <c r="E1332" s="60"/>
      <c r="F1332" s="60"/>
      <c r="G1332" s="60"/>
      <c r="H1332" s="60"/>
    </row>
    <row r="1333" spans="2:8" ht="15" x14ac:dyDescent="0.25">
      <c r="B1333" s="60"/>
      <c r="C1333" s="60"/>
      <c r="D1333" s="60"/>
      <c r="E1333" s="60"/>
      <c r="F1333" s="60"/>
      <c r="G1333" s="60"/>
      <c r="H1333" s="60"/>
    </row>
    <row r="1334" spans="2:8" ht="15" x14ac:dyDescent="0.25">
      <c r="B1334" s="60"/>
      <c r="C1334" s="60"/>
      <c r="D1334" s="60"/>
      <c r="E1334" s="60"/>
      <c r="F1334" s="60"/>
      <c r="G1334" s="60"/>
      <c r="H1334" s="60"/>
    </row>
    <row r="1335" spans="2:8" ht="15" x14ac:dyDescent="0.25">
      <c r="B1335" s="60"/>
      <c r="C1335" s="60"/>
      <c r="D1335" s="60"/>
      <c r="E1335" s="60"/>
      <c r="F1335" s="60"/>
      <c r="G1335" s="60"/>
      <c r="H1335" s="60"/>
    </row>
    <row r="1336" spans="2:8" ht="15" x14ac:dyDescent="0.25">
      <c r="B1336" s="60"/>
      <c r="C1336" s="60"/>
      <c r="D1336" s="60"/>
      <c r="E1336" s="60"/>
      <c r="F1336" s="60"/>
      <c r="G1336" s="60"/>
      <c r="H1336" s="60"/>
    </row>
    <row r="1337" spans="2:8" ht="15" x14ac:dyDescent="0.25">
      <c r="B1337" s="60"/>
      <c r="C1337" s="60"/>
      <c r="D1337" s="60"/>
      <c r="E1337" s="60"/>
      <c r="F1337" s="60"/>
      <c r="G1337" s="60"/>
      <c r="H1337" s="60"/>
    </row>
    <row r="1338" spans="2:8" ht="15" x14ac:dyDescent="0.25">
      <c r="B1338" s="60"/>
      <c r="C1338" s="60"/>
      <c r="D1338" s="60"/>
      <c r="E1338" s="60"/>
      <c r="F1338" s="60"/>
      <c r="G1338" s="60"/>
      <c r="H1338" s="60"/>
    </row>
    <row r="1339" spans="2:8" ht="15" x14ac:dyDescent="0.25">
      <c r="B1339" s="60"/>
      <c r="C1339" s="60"/>
      <c r="D1339" s="60"/>
      <c r="E1339" s="60"/>
      <c r="F1339" s="60"/>
      <c r="G1339" s="60"/>
      <c r="H1339" s="60"/>
    </row>
    <row r="1340" spans="2:8" ht="15" x14ac:dyDescent="0.25">
      <c r="B1340" s="60"/>
      <c r="C1340" s="60"/>
      <c r="D1340" s="60"/>
      <c r="E1340" s="60"/>
      <c r="F1340" s="60"/>
      <c r="G1340" s="60"/>
      <c r="H1340" s="60"/>
    </row>
    <row r="1341" spans="2:8" ht="15" x14ac:dyDescent="0.25">
      <c r="B1341" s="60"/>
      <c r="C1341" s="60"/>
      <c r="D1341" s="60"/>
      <c r="E1341" s="60"/>
      <c r="F1341" s="60"/>
      <c r="G1341" s="60"/>
      <c r="H1341" s="60"/>
    </row>
    <row r="1342" spans="2:8" ht="15" x14ac:dyDescent="0.25">
      <c r="B1342" s="60"/>
      <c r="C1342" s="60"/>
      <c r="D1342" s="60"/>
      <c r="E1342" s="60"/>
      <c r="F1342" s="60"/>
      <c r="G1342" s="60"/>
      <c r="H1342" s="60"/>
    </row>
    <row r="1343" spans="2:8" ht="15" x14ac:dyDescent="0.25">
      <c r="B1343" s="60"/>
      <c r="C1343" s="60"/>
      <c r="D1343" s="60"/>
      <c r="E1343" s="60"/>
      <c r="F1343" s="60"/>
      <c r="G1343" s="60"/>
      <c r="H1343" s="60"/>
    </row>
    <row r="1344" spans="2:8" ht="15" x14ac:dyDescent="0.25">
      <c r="B1344" s="60"/>
      <c r="C1344" s="60"/>
      <c r="D1344" s="60"/>
      <c r="E1344" s="60"/>
      <c r="F1344" s="60"/>
      <c r="G1344" s="60"/>
      <c r="H1344" s="60"/>
    </row>
    <row r="1345" spans="2:8" ht="15" x14ac:dyDescent="0.25">
      <c r="B1345" s="60"/>
      <c r="C1345" s="60"/>
      <c r="D1345" s="60"/>
      <c r="E1345" s="60"/>
      <c r="F1345" s="60"/>
      <c r="G1345" s="60"/>
      <c r="H1345" s="60"/>
    </row>
    <row r="1346" spans="2:8" ht="15" x14ac:dyDescent="0.25">
      <c r="B1346" s="60"/>
      <c r="C1346" s="60"/>
      <c r="D1346" s="60"/>
      <c r="E1346" s="60"/>
      <c r="F1346" s="60"/>
      <c r="G1346" s="60"/>
      <c r="H1346" s="60"/>
    </row>
    <row r="1347" spans="2:8" ht="15" x14ac:dyDescent="0.25">
      <c r="B1347" s="60"/>
      <c r="C1347" s="60"/>
      <c r="D1347" s="60"/>
      <c r="E1347" s="60"/>
      <c r="F1347" s="60"/>
      <c r="G1347" s="60"/>
      <c r="H1347" s="60"/>
    </row>
    <row r="1348" spans="2:8" ht="15" x14ac:dyDescent="0.25">
      <c r="B1348" s="60"/>
      <c r="C1348" s="60"/>
      <c r="D1348" s="60"/>
      <c r="E1348" s="60"/>
      <c r="F1348" s="60"/>
      <c r="G1348" s="60"/>
      <c r="H1348" s="60"/>
    </row>
    <row r="1349" spans="2:8" ht="15" x14ac:dyDescent="0.25">
      <c r="B1349" s="60"/>
      <c r="C1349" s="60"/>
      <c r="D1349" s="60"/>
      <c r="E1349" s="60"/>
      <c r="F1349" s="60"/>
      <c r="G1349" s="60"/>
      <c r="H1349" s="60"/>
    </row>
    <row r="1350" spans="2:8" ht="15" x14ac:dyDescent="0.25">
      <c r="B1350" s="60"/>
      <c r="C1350" s="60"/>
      <c r="D1350" s="60"/>
      <c r="E1350" s="60"/>
      <c r="F1350" s="60"/>
      <c r="G1350" s="60"/>
      <c r="H1350" s="60"/>
    </row>
    <row r="1351" spans="2:8" ht="15" x14ac:dyDescent="0.25">
      <c r="B1351" s="60"/>
      <c r="C1351" s="60"/>
      <c r="D1351" s="60"/>
      <c r="E1351" s="60"/>
      <c r="F1351" s="60"/>
      <c r="G1351" s="60"/>
      <c r="H1351" s="60"/>
    </row>
    <row r="1352" spans="2:8" ht="15" x14ac:dyDescent="0.25">
      <c r="B1352" s="60"/>
      <c r="C1352" s="60"/>
      <c r="D1352" s="60"/>
      <c r="E1352" s="60"/>
      <c r="F1352" s="60"/>
      <c r="G1352" s="60"/>
      <c r="H1352" s="60"/>
    </row>
    <row r="1353" spans="2:8" ht="15" x14ac:dyDescent="0.25">
      <c r="B1353" s="60"/>
      <c r="C1353" s="60"/>
      <c r="D1353" s="60"/>
      <c r="E1353" s="60"/>
      <c r="F1353" s="60"/>
      <c r="G1353" s="60"/>
      <c r="H1353" s="60"/>
    </row>
    <row r="1354" spans="2:8" ht="15" x14ac:dyDescent="0.25">
      <c r="B1354" s="60"/>
      <c r="C1354" s="60"/>
      <c r="D1354" s="60"/>
      <c r="E1354" s="60"/>
      <c r="F1354" s="60"/>
      <c r="G1354" s="60"/>
      <c r="H1354" s="60"/>
    </row>
    <row r="1355" spans="2:8" ht="15" x14ac:dyDescent="0.25">
      <c r="B1355" s="60"/>
      <c r="C1355" s="60"/>
      <c r="D1355" s="60"/>
      <c r="E1355" s="60"/>
      <c r="F1355" s="60"/>
      <c r="G1355" s="60"/>
      <c r="H1355" s="60"/>
    </row>
    <row r="1356" spans="2:8" ht="15" x14ac:dyDescent="0.25">
      <c r="B1356" s="60"/>
      <c r="C1356" s="60"/>
      <c r="D1356" s="60"/>
      <c r="E1356" s="60"/>
      <c r="F1356" s="60"/>
      <c r="G1356" s="60"/>
      <c r="H1356" s="60"/>
    </row>
    <row r="1357" spans="2:8" ht="15" x14ac:dyDescent="0.25">
      <c r="B1357" s="60"/>
      <c r="C1357" s="60"/>
      <c r="D1357" s="60"/>
      <c r="E1357" s="60"/>
      <c r="F1357" s="60"/>
      <c r="G1357" s="60"/>
      <c r="H1357" s="60"/>
    </row>
    <row r="1358" spans="2:8" ht="15" x14ac:dyDescent="0.25">
      <c r="B1358" s="60"/>
      <c r="C1358" s="60"/>
      <c r="D1358" s="60"/>
      <c r="E1358" s="60"/>
      <c r="F1358" s="60"/>
      <c r="G1358" s="60"/>
      <c r="H1358" s="60"/>
    </row>
    <row r="1359" spans="2:8" ht="15" x14ac:dyDescent="0.25">
      <c r="B1359" s="60"/>
      <c r="C1359" s="60"/>
      <c r="D1359" s="60"/>
      <c r="E1359" s="60"/>
      <c r="F1359" s="60"/>
      <c r="G1359" s="60"/>
      <c r="H1359" s="60"/>
    </row>
    <row r="1360" spans="2:8" ht="15" x14ac:dyDescent="0.25">
      <c r="B1360" s="60"/>
      <c r="C1360" s="60"/>
      <c r="D1360" s="60"/>
      <c r="E1360" s="60"/>
      <c r="F1360" s="60"/>
      <c r="G1360" s="60"/>
      <c r="H1360" s="60"/>
    </row>
    <row r="1361" spans="2:8" ht="15" x14ac:dyDescent="0.25">
      <c r="B1361" s="60"/>
      <c r="C1361" s="60"/>
      <c r="D1361" s="60"/>
      <c r="E1361" s="60"/>
      <c r="F1361" s="60"/>
      <c r="G1361" s="60"/>
      <c r="H1361" s="60"/>
    </row>
    <row r="1362" spans="2:8" ht="15" x14ac:dyDescent="0.25">
      <c r="B1362" s="60"/>
      <c r="C1362" s="60"/>
      <c r="D1362" s="60"/>
      <c r="E1362" s="60"/>
      <c r="F1362" s="60"/>
      <c r="G1362" s="60"/>
      <c r="H1362" s="60"/>
    </row>
    <row r="1363" spans="2:8" ht="15" x14ac:dyDescent="0.25">
      <c r="B1363" s="60"/>
      <c r="C1363" s="60"/>
      <c r="D1363" s="60"/>
      <c r="E1363" s="60"/>
      <c r="F1363" s="60"/>
      <c r="G1363" s="60"/>
      <c r="H1363" s="60"/>
    </row>
    <row r="1364" spans="2:8" ht="15" x14ac:dyDescent="0.25">
      <c r="B1364" s="60"/>
      <c r="C1364" s="60"/>
      <c r="D1364" s="60"/>
      <c r="E1364" s="60"/>
      <c r="F1364" s="60"/>
      <c r="G1364" s="60"/>
      <c r="H1364" s="60"/>
    </row>
    <row r="1365" spans="2:8" ht="15" x14ac:dyDescent="0.25">
      <c r="B1365" s="60"/>
      <c r="C1365" s="60"/>
      <c r="D1365" s="60"/>
      <c r="E1365" s="60"/>
      <c r="F1365" s="60"/>
      <c r="G1365" s="60"/>
      <c r="H1365" s="60"/>
    </row>
    <row r="1366" spans="2:8" ht="15" x14ac:dyDescent="0.25">
      <c r="B1366" s="60"/>
      <c r="C1366" s="60"/>
      <c r="D1366" s="60"/>
      <c r="E1366" s="60"/>
      <c r="F1366" s="60"/>
      <c r="G1366" s="60"/>
      <c r="H1366" s="60"/>
    </row>
    <row r="1367" spans="2:8" ht="15" x14ac:dyDescent="0.25">
      <c r="B1367" s="60"/>
      <c r="C1367" s="60"/>
      <c r="D1367" s="60"/>
      <c r="E1367" s="60"/>
      <c r="F1367" s="60"/>
      <c r="G1367" s="60"/>
      <c r="H1367" s="60"/>
    </row>
    <row r="1368" spans="2:8" ht="15" x14ac:dyDescent="0.25">
      <c r="B1368" s="60"/>
      <c r="C1368" s="60"/>
      <c r="D1368" s="60"/>
      <c r="E1368" s="60"/>
      <c r="F1368" s="60"/>
      <c r="G1368" s="60"/>
      <c r="H1368" s="60"/>
    </row>
    <row r="1369" spans="2:8" ht="15" x14ac:dyDescent="0.25">
      <c r="B1369" s="60"/>
      <c r="C1369" s="60"/>
      <c r="D1369" s="60"/>
      <c r="E1369" s="60"/>
      <c r="F1369" s="60"/>
      <c r="G1369" s="60"/>
      <c r="H1369" s="60"/>
    </row>
    <row r="1370" spans="2:8" ht="15" x14ac:dyDescent="0.25">
      <c r="B1370" s="60"/>
      <c r="C1370" s="60"/>
      <c r="D1370" s="60"/>
      <c r="E1370" s="60"/>
      <c r="F1370" s="60"/>
      <c r="G1370" s="60"/>
      <c r="H1370" s="60"/>
    </row>
    <row r="1371" spans="2:8" ht="15" x14ac:dyDescent="0.25">
      <c r="B1371" s="60"/>
      <c r="C1371" s="60"/>
      <c r="D1371" s="60"/>
      <c r="E1371" s="60"/>
      <c r="F1371" s="60"/>
      <c r="G1371" s="60"/>
      <c r="H1371" s="60"/>
    </row>
    <row r="1372" spans="2:8" ht="15" x14ac:dyDescent="0.25">
      <c r="B1372" s="60"/>
      <c r="C1372" s="60"/>
      <c r="D1372" s="60"/>
      <c r="E1372" s="60"/>
      <c r="F1372" s="60"/>
      <c r="G1372" s="60"/>
      <c r="H1372" s="60"/>
    </row>
    <row r="1373" spans="2:8" ht="15" x14ac:dyDescent="0.25">
      <c r="B1373" s="60"/>
      <c r="C1373" s="60"/>
      <c r="D1373" s="60"/>
      <c r="E1373" s="60"/>
      <c r="F1373" s="60"/>
      <c r="G1373" s="60"/>
      <c r="H1373" s="60"/>
    </row>
    <row r="1374" spans="2:8" ht="15" x14ac:dyDescent="0.25">
      <c r="B1374" s="60"/>
      <c r="C1374" s="60"/>
      <c r="D1374" s="60"/>
      <c r="E1374" s="60"/>
      <c r="F1374" s="60"/>
      <c r="G1374" s="60"/>
      <c r="H1374" s="60"/>
    </row>
    <row r="1375" spans="2:8" ht="15" x14ac:dyDescent="0.25">
      <c r="B1375" s="60"/>
      <c r="C1375" s="60"/>
      <c r="D1375" s="60"/>
      <c r="E1375" s="60"/>
      <c r="F1375" s="60"/>
      <c r="G1375" s="60"/>
      <c r="H1375" s="60"/>
    </row>
    <row r="1376" spans="2:8" ht="15" x14ac:dyDescent="0.25">
      <c r="B1376" s="60"/>
      <c r="C1376" s="60"/>
      <c r="D1376" s="60"/>
      <c r="E1376" s="60"/>
      <c r="F1376" s="60"/>
      <c r="G1376" s="60"/>
      <c r="H1376" s="60"/>
    </row>
    <row r="1377" spans="2:8" ht="15" x14ac:dyDescent="0.25">
      <c r="B1377" s="60"/>
      <c r="C1377" s="60"/>
      <c r="D1377" s="60"/>
      <c r="E1377" s="60"/>
      <c r="F1377" s="60"/>
      <c r="G1377" s="60"/>
      <c r="H1377" s="60"/>
    </row>
    <row r="1378" spans="2:8" ht="15" x14ac:dyDescent="0.25">
      <c r="B1378" s="60"/>
      <c r="C1378" s="60"/>
      <c r="D1378" s="60"/>
      <c r="E1378" s="60"/>
      <c r="F1378" s="60"/>
      <c r="G1378" s="60"/>
      <c r="H1378" s="60"/>
    </row>
    <row r="1379" spans="2:8" ht="15" x14ac:dyDescent="0.25">
      <c r="B1379" s="60"/>
      <c r="C1379" s="60"/>
      <c r="D1379" s="60"/>
      <c r="E1379" s="60"/>
      <c r="F1379" s="60"/>
      <c r="G1379" s="60"/>
      <c r="H1379" s="60"/>
    </row>
    <row r="1380" spans="2:8" ht="15" x14ac:dyDescent="0.25">
      <c r="B1380" s="60"/>
      <c r="C1380" s="60"/>
      <c r="D1380" s="60"/>
      <c r="E1380" s="60"/>
      <c r="F1380" s="60"/>
      <c r="G1380" s="60"/>
      <c r="H1380" s="60"/>
    </row>
    <row r="1381" spans="2:8" ht="15" x14ac:dyDescent="0.25">
      <c r="B1381" s="60"/>
      <c r="C1381" s="60"/>
      <c r="D1381" s="60"/>
      <c r="E1381" s="60"/>
      <c r="F1381" s="60"/>
      <c r="G1381" s="60"/>
      <c r="H1381" s="60"/>
    </row>
    <row r="1382" spans="2:8" ht="15" x14ac:dyDescent="0.25">
      <c r="B1382" s="60"/>
      <c r="C1382" s="60"/>
      <c r="D1382" s="60"/>
      <c r="E1382" s="60"/>
      <c r="F1382" s="60"/>
      <c r="G1382" s="60"/>
      <c r="H1382" s="60"/>
    </row>
    <row r="1383" spans="2:8" ht="15" x14ac:dyDescent="0.25">
      <c r="B1383" s="60"/>
      <c r="C1383" s="60"/>
      <c r="D1383" s="60"/>
      <c r="E1383" s="60"/>
      <c r="F1383" s="60"/>
      <c r="G1383" s="60"/>
      <c r="H1383" s="60"/>
    </row>
    <row r="1384" spans="2:8" ht="15" x14ac:dyDescent="0.25">
      <c r="B1384" s="60"/>
      <c r="C1384" s="60"/>
      <c r="D1384" s="60"/>
      <c r="E1384" s="60"/>
      <c r="F1384" s="60"/>
      <c r="G1384" s="60"/>
      <c r="H1384" s="60"/>
    </row>
    <row r="1385" spans="2:8" ht="15" x14ac:dyDescent="0.25">
      <c r="B1385" s="60"/>
      <c r="C1385" s="60"/>
      <c r="D1385" s="60"/>
      <c r="E1385" s="60"/>
      <c r="F1385" s="60"/>
      <c r="G1385" s="60"/>
      <c r="H1385" s="60"/>
    </row>
    <row r="1386" spans="2:8" ht="15" x14ac:dyDescent="0.25">
      <c r="B1386" s="60"/>
      <c r="C1386" s="60"/>
      <c r="D1386" s="60"/>
      <c r="E1386" s="60"/>
      <c r="F1386" s="60"/>
      <c r="G1386" s="60"/>
      <c r="H1386" s="60"/>
    </row>
    <row r="1387" spans="2:8" ht="15" x14ac:dyDescent="0.25">
      <c r="B1387" s="60"/>
      <c r="C1387" s="60"/>
      <c r="D1387" s="60"/>
      <c r="E1387" s="60"/>
      <c r="F1387" s="60"/>
      <c r="G1387" s="60"/>
      <c r="H1387" s="60"/>
    </row>
    <row r="1388" spans="2:8" ht="15" x14ac:dyDescent="0.25">
      <c r="B1388" s="60"/>
      <c r="C1388" s="60"/>
      <c r="D1388" s="60"/>
      <c r="E1388" s="60"/>
      <c r="F1388" s="60"/>
      <c r="G1388" s="60"/>
      <c r="H1388" s="60"/>
    </row>
    <row r="1389" spans="2:8" ht="15" x14ac:dyDescent="0.25">
      <c r="B1389" s="60"/>
      <c r="C1389" s="60"/>
      <c r="D1389" s="60"/>
      <c r="E1389" s="60"/>
      <c r="F1389" s="60"/>
      <c r="G1389" s="60"/>
      <c r="H1389" s="60"/>
    </row>
    <row r="1390" spans="2:8" ht="15" x14ac:dyDescent="0.25">
      <c r="B1390" s="60"/>
      <c r="C1390" s="60"/>
      <c r="D1390" s="60"/>
      <c r="E1390" s="60"/>
      <c r="F1390" s="60"/>
      <c r="G1390" s="60"/>
      <c r="H1390" s="60"/>
    </row>
    <row r="1391" spans="2:8" ht="15" x14ac:dyDescent="0.25">
      <c r="B1391" s="60"/>
      <c r="C1391" s="60"/>
      <c r="D1391" s="60"/>
      <c r="E1391" s="60"/>
      <c r="F1391" s="60"/>
      <c r="G1391" s="60"/>
      <c r="H1391" s="60"/>
    </row>
    <row r="1392" spans="2:8" ht="15" x14ac:dyDescent="0.25">
      <c r="B1392" s="60"/>
      <c r="C1392" s="60"/>
      <c r="D1392" s="60"/>
      <c r="E1392" s="60"/>
      <c r="F1392" s="60"/>
      <c r="G1392" s="60"/>
      <c r="H1392" s="60"/>
    </row>
    <row r="1393" spans="2:8" ht="15" x14ac:dyDescent="0.25">
      <c r="B1393" s="60"/>
      <c r="C1393" s="60"/>
      <c r="D1393" s="60"/>
      <c r="E1393" s="60"/>
      <c r="F1393" s="60"/>
      <c r="G1393" s="60"/>
      <c r="H1393" s="60"/>
    </row>
    <row r="1394" spans="2:8" ht="15" x14ac:dyDescent="0.25">
      <c r="B1394" s="60"/>
      <c r="C1394" s="60"/>
      <c r="D1394" s="60"/>
      <c r="E1394" s="60"/>
      <c r="F1394" s="60"/>
      <c r="G1394" s="60"/>
      <c r="H1394" s="60"/>
    </row>
    <row r="1395" spans="2:8" ht="15" x14ac:dyDescent="0.25">
      <c r="B1395" s="60"/>
      <c r="C1395" s="60"/>
      <c r="D1395" s="60"/>
      <c r="E1395" s="60"/>
      <c r="F1395" s="60"/>
      <c r="G1395" s="60"/>
      <c r="H1395" s="60"/>
    </row>
    <row r="1396" spans="2:8" ht="15" x14ac:dyDescent="0.25">
      <c r="B1396" s="60"/>
      <c r="C1396" s="60"/>
      <c r="D1396" s="60"/>
      <c r="E1396" s="60"/>
      <c r="F1396" s="60"/>
      <c r="G1396" s="60"/>
      <c r="H1396" s="60"/>
    </row>
    <row r="1397" spans="2:8" ht="15" x14ac:dyDescent="0.25">
      <c r="B1397" s="60"/>
      <c r="C1397" s="60"/>
      <c r="D1397" s="60"/>
      <c r="E1397" s="60"/>
      <c r="F1397" s="60"/>
      <c r="G1397" s="60"/>
      <c r="H1397" s="60"/>
    </row>
    <row r="1398" spans="2:8" ht="15" x14ac:dyDescent="0.25">
      <c r="B1398" s="60"/>
      <c r="C1398" s="60"/>
      <c r="D1398" s="60"/>
      <c r="E1398" s="60"/>
      <c r="F1398" s="60"/>
      <c r="G1398" s="60"/>
      <c r="H1398" s="60"/>
    </row>
    <row r="1399" spans="2:8" ht="15" x14ac:dyDescent="0.25">
      <c r="B1399" s="60"/>
      <c r="C1399" s="60"/>
      <c r="D1399" s="60"/>
      <c r="E1399" s="60"/>
      <c r="F1399" s="60"/>
      <c r="G1399" s="60"/>
      <c r="H1399" s="60"/>
    </row>
    <row r="1400" spans="2:8" ht="15" x14ac:dyDescent="0.25">
      <c r="B1400" s="60"/>
      <c r="C1400" s="60"/>
      <c r="D1400" s="60"/>
      <c r="E1400" s="60"/>
      <c r="F1400" s="60"/>
      <c r="G1400" s="60"/>
      <c r="H1400" s="60"/>
    </row>
    <row r="1401" spans="2:8" ht="15" x14ac:dyDescent="0.25">
      <c r="B1401" s="60"/>
      <c r="C1401" s="60"/>
      <c r="D1401" s="60"/>
      <c r="E1401" s="60"/>
      <c r="F1401" s="60"/>
      <c r="G1401" s="60"/>
      <c r="H1401" s="60"/>
    </row>
    <row r="1402" spans="2:8" ht="15" x14ac:dyDescent="0.25">
      <c r="B1402" s="60"/>
      <c r="C1402" s="60"/>
      <c r="D1402" s="60"/>
      <c r="E1402" s="60"/>
      <c r="F1402" s="60"/>
      <c r="G1402" s="60"/>
      <c r="H1402" s="60"/>
    </row>
    <row r="1403" spans="2:8" ht="15" x14ac:dyDescent="0.25">
      <c r="B1403" s="60"/>
      <c r="C1403" s="60"/>
      <c r="D1403" s="60"/>
      <c r="E1403" s="60"/>
      <c r="F1403" s="60"/>
      <c r="G1403" s="60"/>
      <c r="H1403" s="60"/>
    </row>
    <row r="1404" spans="2:8" ht="15" x14ac:dyDescent="0.25">
      <c r="B1404" s="60"/>
      <c r="C1404" s="60"/>
      <c r="D1404" s="60"/>
      <c r="E1404" s="60"/>
      <c r="F1404" s="60"/>
      <c r="G1404" s="60"/>
      <c r="H1404" s="60"/>
    </row>
    <row r="1405" spans="2:8" ht="15" x14ac:dyDescent="0.25">
      <c r="B1405" s="60"/>
      <c r="C1405" s="60"/>
      <c r="D1405" s="60"/>
      <c r="E1405" s="60"/>
      <c r="F1405" s="60"/>
      <c r="G1405" s="60"/>
      <c r="H1405" s="60"/>
    </row>
    <row r="1406" spans="2:8" ht="15" x14ac:dyDescent="0.25">
      <c r="B1406" s="60"/>
      <c r="C1406" s="60"/>
      <c r="D1406" s="60"/>
      <c r="E1406" s="60"/>
      <c r="F1406" s="60"/>
      <c r="G1406" s="60"/>
      <c r="H1406" s="60"/>
    </row>
    <row r="1407" spans="2:8" ht="15" x14ac:dyDescent="0.25">
      <c r="B1407" s="60"/>
      <c r="C1407" s="60"/>
      <c r="D1407" s="60"/>
      <c r="E1407" s="60"/>
      <c r="F1407" s="60"/>
      <c r="G1407" s="60"/>
      <c r="H1407" s="60"/>
    </row>
    <row r="1408" spans="2:8" ht="15" x14ac:dyDescent="0.25">
      <c r="B1408" s="60"/>
      <c r="C1408" s="60"/>
      <c r="D1408" s="60"/>
      <c r="E1408" s="60"/>
      <c r="F1408" s="60"/>
      <c r="G1408" s="60"/>
      <c r="H1408" s="60"/>
    </row>
    <row r="1409" spans="2:8" ht="15" x14ac:dyDescent="0.25">
      <c r="B1409" s="60"/>
      <c r="C1409" s="60"/>
      <c r="D1409" s="60"/>
      <c r="E1409" s="60"/>
      <c r="F1409" s="60"/>
      <c r="G1409" s="60"/>
      <c r="H1409" s="60"/>
    </row>
    <row r="1410" spans="2:8" ht="15" x14ac:dyDescent="0.25">
      <c r="B1410" s="60"/>
      <c r="C1410" s="60"/>
      <c r="D1410" s="60"/>
      <c r="E1410" s="60"/>
      <c r="F1410" s="60"/>
      <c r="G1410" s="60"/>
      <c r="H1410" s="60"/>
    </row>
    <row r="1411" spans="2:8" ht="15" x14ac:dyDescent="0.25">
      <c r="B1411" s="60"/>
      <c r="C1411" s="60"/>
      <c r="D1411" s="60"/>
      <c r="E1411" s="60"/>
      <c r="F1411" s="60"/>
      <c r="G1411" s="60"/>
      <c r="H1411" s="60"/>
    </row>
    <row r="1412" spans="2:8" ht="15" x14ac:dyDescent="0.25">
      <c r="B1412" s="60"/>
      <c r="C1412" s="60"/>
      <c r="D1412" s="60"/>
      <c r="E1412" s="60"/>
      <c r="F1412" s="60"/>
      <c r="G1412" s="60"/>
      <c r="H1412" s="60"/>
    </row>
    <row r="1413" spans="2:8" ht="15" x14ac:dyDescent="0.25">
      <c r="B1413" s="60"/>
      <c r="C1413" s="60"/>
      <c r="D1413" s="60"/>
      <c r="E1413" s="60"/>
      <c r="F1413" s="60"/>
      <c r="G1413" s="60"/>
      <c r="H1413" s="60"/>
    </row>
    <row r="1414" spans="2:8" ht="15" x14ac:dyDescent="0.25">
      <c r="B1414" s="60"/>
      <c r="C1414" s="60"/>
      <c r="D1414" s="60"/>
      <c r="E1414" s="60"/>
      <c r="F1414" s="60"/>
      <c r="G1414" s="60"/>
      <c r="H1414" s="60"/>
    </row>
    <row r="1415" spans="2:8" ht="15" x14ac:dyDescent="0.25">
      <c r="B1415" s="60"/>
      <c r="C1415" s="60"/>
      <c r="D1415" s="60"/>
      <c r="E1415" s="60"/>
      <c r="F1415" s="60"/>
      <c r="G1415" s="60"/>
      <c r="H1415" s="60"/>
    </row>
    <row r="1416" spans="2:8" ht="15" x14ac:dyDescent="0.25">
      <c r="B1416" s="60"/>
      <c r="C1416" s="60"/>
      <c r="D1416" s="60"/>
      <c r="E1416" s="60"/>
      <c r="F1416" s="60"/>
      <c r="G1416" s="60"/>
      <c r="H1416" s="60"/>
    </row>
    <row r="1417" spans="2:8" ht="15" x14ac:dyDescent="0.25">
      <c r="B1417" s="60"/>
      <c r="C1417" s="60"/>
      <c r="D1417" s="60"/>
      <c r="E1417" s="60"/>
      <c r="F1417" s="60"/>
      <c r="G1417" s="60"/>
      <c r="H1417" s="60"/>
    </row>
    <row r="1418" spans="2:8" ht="15" x14ac:dyDescent="0.25">
      <c r="B1418" s="60"/>
      <c r="C1418" s="60"/>
      <c r="D1418" s="60"/>
      <c r="E1418" s="60"/>
      <c r="F1418" s="60"/>
      <c r="G1418" s="60"/>
      <c r="H1418" s="60"/>
    </row>
    <row r="1419" spans="2:8" ht="15" x14ac:dyDescent="0.25">
      <c r="B1419" s="60"/>
      <c r="C1419" s="60"/>
      <c r="D1419" s="60"/>
      <c r="E1419" s="60"/>
      <c r="F1419" s="60"/>
      <c r="G1419" s="60"/>
      <c r="H1419" s="60"/>
    </row>
    <row r="1420" spans="2:8" ht="15" x14ac:dyDescent="0.25">
      <c r="B1420" s="60"/>
      <c r="C1420" s="60"/>
      <c r="D1420" s="60"/>
      <c r="E1420" s="60"/>
      <c r="F1420" s="60"/>
      <c r="G1420" s="60"/>
      <c r="H1420" s="60"/>
    </row>
    <row r="1421" spans="2:8" ht="15" x14ac:dyDescent="0.25">
      <c r="B1421" s="60"/>
      <c r="C1421" s="60"/>
      <c r="D1421" s="60"/>
      <c r="E1421" s="60"/>
      <c r="F1421" s="60"/>
      <c r="G1421" s="60"/>
      <c r="H1421" s="60"/>
    </row>
    <row r="1422" spans="2:8" ht="15" x14ac:dyDescent="0.25">
      <c r="B1422" s="60"/>
      <c r="C1422" s="60"/>
      <c r="D1422" s="60"/>
      <c r="E1422" s="60"/>
      <c r="F1422" s="60"/>
      <c r="G1422" s="60"/>
      <c r="H1422" s="60"/>
    </row>
    <row r="1423" spans="2:8" ht="15" x14ac:dyDescent="0.25">
      <c r="B1423" s="60"/>
      <c r="C1423" s="60"/>
      <c r="D1423" s="60"/>
      <c r="E1423" s="60"/>
      <c r="F1423" s="60"/>
      <c r="G1423" s="60"/>
      <c r="H1423" s="60"/>
    </row>
    <row r="1424" spans="2:8" ht="15" x14ac:dyDescent="0.25">
      <c r="B1424" s="60"/>
      <c r="C1424" s="60"/>
      <c r="D1424" s="60"/>
      <c r="E1424" s="60"/>
      <c r="F1424" s="60"/>
      <c r="G1424" s="60"/>
      <c r="H1424" s="60"/>
    </row>
    <row r="1425" spans="2:8" ht="15" x14ac:dyDescent="0.25">
      <c r="B1425" s="60"/>
      <c r="C1425" s="60"/>
      <c r="D1425" s="60"/>
      <c r="E1425" s="60"/>
      <c r="F1425" s="60"/>
      <c r="G1425" s="60"/>
      <c r="H1425" s="60"/>
    </row>
    <row r="1426" spans="2:8" ht="15" x14ac:dyDescent="0.25">
      <c r="B1426" s="60"/>
      <c r="C1426" s="60"/>
      <c r="D1426" s="60"/>
      <c r="E1426" s="60"/>
      <c r="F1426" s="60"/>
      <c r="G1426" s="60"/>
      <c r="H1426" s="60"/>
    </row>
    <row r="1427" spans="2:8" ht="15" x14ac:dyDescent="0.25">
      <c r="B1427" s="60"/>
      <c r="C1427" s="60"/>
      <c r="D1427" s="60"/>
      <c r="E1427" s="60"/>
      <c r="F1427" s="60"/>
      <c r="G1427" s="60"/>
      <c r="H1427" s="60"/>
    </row>
    <row r="1428" spans="2:8" ht="15" x14ac:dyDescent="0.25">
      <c r="B1428" s="60"/>
      <c r="C1428" s="60"/>
      <c r="D1428" s="60"/>
      <c r="E1428" s="60"/>
      <c r="F1428" s="60"/>
      <c r="G1428" s="60"/>
      <c r="H1428" s="60"/>
    </row>
    <row r="1429" spans="2:8" ht="15" x14ac:dyDescent="0.25">
      <c r="B1429" s="60"/>
      <c r="C1429" s="60"/>
      <c r="D1429" s="60"/>
      <c r="E1429" s="60"/>
      <c r="F1429" s="60"/>
      <c r="G1429" s="60"/>
      <c r="H1429" s="60"/>
    </row>
    <row r="1430" spans="2:8" ht="15" x14ac:dyDescent="0.25">
      <c r="B1430" s="60"/>
      <c r="C1430" s="60"/>
      <c r="D1430" s="60"/>
      <c r="E1430" s="60"/>
      <c r="F1430" s="60"/>
      <c r="G1430" s="60"/>
      <c r="H1430" s="60"/>
    </row>
    <row r="1431" spans="2:8" ht="15" x14ac:dyDescent="0.25">
      <c r="B1431" s="60"/>
      <c r="C1431" s="60"/>
      <c r="D1431" s="60"/>
      <c r="E1431" s="60"/>
      <c r="F1431" s="60"/>
      <c r="G1431" s="60"/>
      <c r="H1431" s="60"/>
    </row>
    <row r="1432" spans="2:8" ht="15" x14ac:dyDescent="0.25">
      <c r="B1432" s="60"/>
      <c r="C1432" s="60"/>
      <c r="D1432" s="60"/>
      <c r="E1432" s="60"/>
      <c r="F1432" s="60"/>
      <c r="G1432" s="60"/>
      <c r="H1432" s="60"/>
    </row>
    <row r="1433" spans="2:8" ht="15" x14ac:dyDescent="0.25">
      <c r="B1433" s="60"/>
      <c r="C1433" s="60"/>
      <c r="D1433" s="60"/>
      <c r="E1433" s="60"/>
      <c r="F1433" s="60"/>
      <c r="G1433" s="60"/>
      <c r="H1433" s="60"/>
    </row>
    <row r="1434" spans="2:8" ht="15" x14ac:dyDescent="0.25">
      <c r="B1434" s="60"/>
      <c r="C1434" s="60"/>
      <c r="D1434" s="60"/>
      <c r="E1434" s="60"/>
      <c r="F1434" s="60"/>
      <c r="G1434" s="60"/>
      <c r="H1434" s="60"/>
    </row>
    <row r="1435" spans="2:8" ht="15" x14ac:dyDescent="0.25">
      <c r="B1435" s="60"/>
      <c r="C1435" s="60"/>
      <c r="D1435" s="60"/>
      <c r="E1435" s="60"/>
      <c r="F1435" s="60"/>
      <c r="G1435" s="60"/>
      <c r="H1435" s="60"/>
    </row>
    <row r="1436" spans="2:8" ht="15" x14ac:dyDescent="0.25">
      <c r="B1436" s="60"/>
      <c r="C1436" s="60"/>
      <c r="D1436" s="60"/>
      <c r="E1436" s="60"/>
      <c r="F1436" s="60"/>
      <c r="G1436" s="60"/>
      <c r="H1436" s="60"/>
    </row>
    <row r="1437" spans="2:8" ht="15" x14ac:dyDescent="0.25">
      <c r="B1437" s="60"/>
      <c r="C1437" s="60"/>
      <c r="D1437" s="60"/>
      <c r="E1437" s="60"/>
      <c r="F1437" s="60"/>
      <c r="G1437" s="60"/>
      <c r="H1437" s="60"/>
    </row>
    <row r="1438" spans="2:8" ht="15" x14ac:dyDescent="0.25">
      <c r="B1438" s="60"/>
      <c r="C1438" s="60"/>
      <c r="D1438" s="60"/>
      <c r="E1438" s="60"/>
      <c r="F1438" s="60"/>
      <c r="G1438" s="60"/>
      <c r="H1438" s="60"/>
    </row>
    <row r="1439" spans="2:8" ht="15" x14ac:dyDescent="0.25">
      <c r="B1439" s="60"/>
      <c r="C1439" s="60"/>
      <c r="D1439" s="60"/>
      <c r="E1439" s="60"/>
      <c r="F1439" s="60"/>
      <c r="G1439" s="60"/>
      <c r="H1439" s="60"/>
    </row>
    <row r="1440" spans="2:8" ht="15" x14ac:dyDescent="0.25">
      <c r="B1440" s="60"/>
      <c r="C1440" s="60"/>
      <c r="D1440" s="60"/>
      <c r="E1440" s="60"/>
      <c r="F1440" s="60"/>
      <c r="G1440" s="60"/>
      <c r="H1440" s="60"/>
    </row>
    <row r="1441" spans="2:8" ht="15" x14ac:dyDescent="0.25">
      <c r="B1441" s="60"/>
      <c r="C1441" s="60"/>
      <c r="D1441" s="60"/>
      <c r="E1441" s="60"/>
      <c r="F1441" s="60"/>
      <c r="G1441" s="60"/>
      <c r="H1441" s="60"/>
    </row>
    <row r="1442" spans="2:8" ht="15" x14ac:dyDescent="0.25">
      <c r="B1442" s="60"/>
      <c r="C1442" s="60"/>
      <c r="D1442" s="60"/>
      <c r="E1442" s="60"/>
      <c r="F1442" s="60"/>
      <c r="G1442" s="60"/>
      <c r="H1442" s="60"/>
    </row>
    <row r="1443" spans="2:8" ht="15" x14ac:dyDescent="0.25">
      <c r="B1443" s="60"/>
      <c r="C1443" s="60"/>
      <c r="D1443" s="60"/>
      <c r="E1443" s="60"/>
      <c r="F1443" s="60"/>
      <c r="G1443" s="60"/>
      <c r="H1443" s="60"/>
    </row>
    <row r="1444" spans="2:8" ht="15" x14ac:dyDescent="0.25">
      <c r="B1444" s="60"/>
      <c r="C1444" s="60"/>
      <c r="D1444" s="60"/>
      <c r="E1444" s="60"/>
      <c r="F1444" s="60"/>
      <c r="G1444" s="60"/>
      <c r="H1444" s="60"/>
    </row>
    <row r="1445" spans="2:8" ht="15" x14ac:dyDescent="0.25">
      <c r="B1445" s="60"/>
      <c r="C1445" s="60"/>
      <c r="D1445" s="60"/>
      <c r="E1445" s="60"/>
      <c r="F1445" s="60"/>
      <c r="G1445" s="60"/>
      <c r="H1445" s="60"/>
    </row>
    <row r="1446" spans="2:8" ht="15" x14ac:dyDescent="0.25">
      <c r="B1446" s="60"/>
      <c r="C1446" s="60"/>
      <c r="D1446" s="60"/>
      <c r="E1446" s="60"/>
      <c r="F1446" s="60"/>
      <c r="G1446" s="60"/>
      <c r="H1446" s="60"/>
    </row>
    <row r="1447" spans="2:8" ht="15" x14ac:dyDescent="0.25">
      <c r="B1447" s="60"/>
      <c r="C1447" s="60"/>
      <c r="D1447" s="60"/>
      <c r="E1447" s="60"/>
      <c r="F1447" s="60"/>
      <c r="G1447" s="60"/>
      <c r="H1447" s="60"/>
    </row>
    <row r="1448" spans="2:8" ht="15" x14ac:dyDescent="0.25">
      <c r="B1448" s="60"/>
      <c r="C1448" s="60"/>
      <c r="D1448" s="60"/>
      <c r="E1448" s="60"/>
      <c r="F1448" s="60"/>
      <c r="G1448" s="60"/>
      <c r="H1448" s="60"/>
    </row>
    <row r="1449" spans="2:8" ht="15" x14ac:dyDescent="0.25">
      <c r="B1449" s="60"/>
      <c r="C1449" s="60"/>
      <c r="D1449" s="60"/>
      <c r="E1449" s="60"/>
      <c r="F1449" s="60"/>
      <c r="G1449" s="60"/>
      <c r="H1449" s="60"/>
    </row>
    <row r="1450" spans="2:8" ht="15" x14ac:dyDescent="0.25">
      <c r="B1450" s="60"/>
      <c r="C1450" s="60"/>
      <c r="D1450" s="60"/>
      <c r="E1450" s="60"/>
      <c r="F1450" s="60"/>
      <c r="G1450" s="60"/>
      <c r="H1450" s="60"/>
    </row>
    <row r="1451" spans="2:8" ht="15" x14ac:dyDescent="0.25">
      <c r="B1451" s="60"/>
      <c r="C1451" s="60"/>
      <c r="D1451" s="60"/>
      <c r="E1451" s="60"/>
      <c r="F1451" s="60"/>
      <c r="G1451" s="60"/>
      <c r="H1451" s="60"/>
    </row>
    <row r="1452" spans="2:8" ht="15" x14ac:dyDescent="0.25">
      <c r="B1452" s="60"/>
      <c r="C1452" s="60"/>
      <c r="D1452" s="60"/>
      <c r="E1452" s="60"/>
      <c r="F1452" s="60"/>
      <c r="G1452" s="60"/>
      <c r="H1452" s="60"/>
    </row>
    <row r="1453" spans="2:8" ht="15" x14ac:dyDescent="0.25">
      <c r="B1453" s="60"/>
      <c r="C1453" s="60"/>
      <c r="D1453" s="60"/>
      <c r="E1453" s="60"/>
      <c r="F1453" s="60"/>
      <c r="G1453" s="60"/>
      <c r="H1453" s="60"/>
    </row>
    <row r="1454" spans="2:8" ht="15" x14ac:dyDescent="0.25">
      <c r="B1454" s="60"/>
      <c r="C1454" s="60"/>
      <c r="D1454" s="60"/>
      <c r="E1454" s="60"/>
      <c r="F1454" s="60"/>
      <c r="G1454" s="60"/>
      <c r="H1454" s="60"/>
    </row>
    <row r="1455" spans="2:8" ht="15" x14ac:dyDescent="0.25">
      <c r="B1455" s="60"/>
      <c r="C1455" s="60"/>
      <c r="D1455" s="60"/>
      <c r="E1455" s="60"/>
      <c r="F1455" s="60"/>
      <c r="G1455" s="60"/>
      <c r="H1455" s="60"/>
    </row>
    <row r="1456" spans="2:8" ht="15" x14ac:dyDescent="0.25">
      <c r="B1456" s="60"/>
      <c r="C1456" s="60"/>
      <c r="D1456" s="60"/>
      <c r="E1456" s="60"/>
      <c r="F1456" s="60"/>
      <c r="G1456" s="60"/>
      <c r="H1456" s="60"/>
    </row>
    <row r="1457" spans="2:8" ht="15" x14ac:dyDescent="0.25">
      <c r="B1457" s="60"/>
      <c r="C1457" s="60"/>
      <c r="D1457" s="60"/>
      <c r="E1457" s="60"/>
      <c r="F1457" s="60"/>
      <c r="G1457" s="60"/>
      <c r="H1457" s="60"/>
    </row>
    <row r="1458" spans="2:8" ht="15" x14ac:dyDescent="0.25">
      <c r="B1458" s="60"/>
      <c r="C1458" s="60"/>
      <c r="D1458" s="60"/>
      <c r="E1458" s="60"/>
      <c r="F1458" s="60"/>
      <c r="G1458" s="60"/>
      <c r="H1458" s="60"/>
    </row>
    <row r="1459" spans="2:8" ht="15" x14ac:dyDescent="0.25">
      <c r="B1459" s="60"/>
      <c r="C1459" s="60"/>
      <c r="D1459" s="60"/>
      <c r="E1459" s="60"/>
      <c r="F1459" s="60"/>
      <c r="G1459" s="60"/>
      <c r="H1459" s="60"/>
    </row>
    <row r="1460" spans="2:8" ht="15" x14ac:dyDescent="0.25">
      <c r="B1460" s="60"/>
      <c r="C1460" s="60"/>
      <c r="D1460" s="60"/>
      <c r="E1460" s="60"/>
      <c r="F1460" s="60"/>
      <c r="G1460" s="60"/>
      <c r="H1460" s="60"/>
    </row>
    <row r="1461" spans="2:8" ht="15" x14ac:dyDescent="0.25">
      <c r="B1461" s="60"/>
      <c r="C1461" s="60"/>
      <c r="D1461" s="60"/>
      <c r="E1461" s="60"/>
      <c r="F1461" s="60"/>
      <c r="G1461" s="60"/>
      <c r="H1461" s="60"/>
    </row>
    <row r="1462" spans="2:8" ht="15" x14ac:dyDescent="0.25">
      <c r="B1462" s="60"/>
      <c r="C1462" s="60"/>
      <c r="D1462" s="60"/>
      <c r="E1462" s="60"/>
      <c r="F1462" s="60"/>
      <c r="G1462" s="60"/>
      <c r="H1462" s="60"/>
    </row>
    <row r="1463" spans="2:8" ht="15" x14ac:dyDescent="0.25">
      <c r="B1463" s="60"/>
      <c r="C1463" s="60"/>
      <c r="D1463" s="60"/>
      <c r="E1463" s="60"/>
      <c r="F1463" s="60"/>
      <c r="G1463" s="60"/>
      <c r="H1463" s="60"/>
    </row>
    <row r="1464" spans="2:8" ht="15" x14ac:dyDescent="0.25">
      <c r="B1464" s="60"/>
      <c r="C1464" s="60"/>
      <c r="D1464" s="60"/>
      <c r="E1464" s="60"/>
      <c r="F1464" s="60"/>
      <c r="G1464" s="60"/>
      <c r="H1464" s="60"/>
    </row>
    <row r="1465" spans="2:8" ht="15" x14ac:dyDescent="0.25">
      <c r="B1465" s="60"/>
      <c r="C1465" s="60"/>
      <c r="D1465" s="60"/>
      <c r="E1465" s="60"/>
      <c r="F1465" s="60"/>
      <c r="G1465" s="60"/>
      <c r="H1465" s="60"/>
    </row>
    <row r="1466" spans="2:8" ht="15" x14ac:dyDescent="0.25">
      <c r="B1466" s="60"/>
      <c r="C1466" s="60"/>
      <c r="D1466" s="60"/>
      <c r="E1466" s="60"/>
      <c r="F1466" s="60"/>
      <c r="G1466" s="60"/>
      <c r="H1466" s="60"/>
    </row>
    <row r="1467" spans="2:8" ht="15" x14ac:dyDescent="0.25">
      <c r="B1467" s="60"/>
      <c r="C1467" s="60"/>
      <c r="D1467" s="60"/>
      <c r="E1467" s="60"/>
      <c r="F1467" s="60"/>
      <c r="G1467" s="60"/>
      <c r="H1467" s="60"/>
    </row>
    <row r="1468" spans="2:8" ht="15" x14ac:dyDescent="0.25">
      <c r="B1468" s="60"/>
      <c r="C1468" s="60"/>
      <c r="D1468" s="60"/>
      <c r="E1468" s="60"/>
      <c r="F1468" s="60"/>
      <c r="G1468" s="60"/>
      <c r="H1468" s="60"/>
    </row>
    <row r="1469" spans="2:8" ht="15" x14ac:dyDescent="0.25">
      <c r="B1469" s="60"/>
      <c r="C1469" s="60"/>
      <c r="D1469" s="60"/>
      <c r="E1469" s="60"/>
      <c r="F1469" s="60"/>
      <c r="G1469" s="60"/>
      <c r="H1469" s="60"/>
    </row>
    <row r="1470" spans="2:8" ht="15" x14ac:dyDescent="0.25">
      <c r="B1470" s="60"/>
      <c r="C1470" s="60"/>
      <c r="D1470" s="60"/>
      <c r="E1470" s="60"/>
      <c r="F1470" s="60"/>
      <c r="G1470" s="60"/>
      <c r="H1470" s="60"/>
    </row>
    <row r="1471" spans="2:8" ht="15" x14ac:dyDescent="0.25">
      <c r="B1471" s="60"/>
      <c r="C1471" s="60"/>
      <c r="D1471" s="60"/>
      <c r="E1471" s="60"/>
      <c r="F1471" s="60"/>
      <c r="G1471" s="60"/>
      <c r="H1471" s="60"/>
    </row>
    <row r="1472" spans="2:8" ht="15" x14ac:dyDescent="0.25">
      <c r="B1472" s="60"/>
      <c r="C1472" s="60"/>
      <c r="D1472" s="60"/>
      <c r="E1472" s="60"/>
      <c r="F1472" s="60"/>
      <c r="G1472" s="60"/>
      <c r="H1472" s="60"/>
    </row>
    <row r="1473" spans="2:8" ht="15" x14ac:dyDescent="0.25">
      <c r="B1473" s="60"/>
      <c r="C1473" s="60"/>
      <c r="D1473" s="60"/>
      <c r="E1473" s="60"/>
      <c r="F1473" s="60"/>
      <c r="G1473" s="60"/>
      <c r="H1473" s="60"/>
    </row>
    <row r="1474" spans="2:8" ht="15" x14ac:dyDescent="0.25">
      <c r="B1474" s="60"/>
      <c r="C1474" s="60"/>
      <c r="D1474" s="60"/>
      <c r="E1474" s="60"/>
      <c r="F1474" s="60"/>
      <c r="G1474" s="60"/>
      <c r="H1474" s="60"/>
    </row>
    <row r="1475" spans="2:8" ht="15" x14ac:dyDescent="0.25">
      <c r="B1475" s="60"/>
      <c r="C1475" s="60"/>
      <c r="D1475" s="60"/>
      <c r="E1475" s="60"/>
      <c r="F1475" s="60"/>
      <c r="G1475" s="60"/>
      <c r="H1475" s="60"/>
    </row>
    <row r="1476" spans="2:8" ht="15" x14ac:dyDescent="0.25">
      <c r="B1476" s="60"/>
      <c r="C1476" s="60"/>
      <c r="D1476" s="60"/>
      <c r="E1476" s="60"/>
      <c r="F1476" s="60"/>
      <c r="G1476" s="60"/>
      <c r="H1476" s="60"/>
    </row>
    <row r="1477" spans="2:8" ht="15" x14ac:dyDescent="0.25">
      <c r="B1477" s="60"/>
      <c r="C1477" s="60"/>
      <c r="D1477" s="60"/>
      <c r="E1477" s="60"/>
      <c r="F1477" s="60"/>
      <c r="G1477" s="60"/>
      <c r="H1477" s="60"/>
    </row>
    <row r="1478" spans="2:8" ht="15" x14ac:dyDescent="0.25">
      <c r="B1478" s="60"/>
      <c r="C1478" s="60"/>
      <c r="D1478" s="60"/>
      <c r="E1478" s="60"/>
      <c r="F1478" s="60"/>
      <c r="G1478" s="60"/>
      <c r="H1478" s="60"/>
    </row>
    <row r="1479" spans="2:8" ht="15" x14ac:dyDescent="0.25">
      <c r="B1479" s="60"/>
      <c r="C1479" s="60"/>
      <c r="D1479" s="60"/>
      <c r="E1479" s="60"/>
      <c r="F1479" s="60"/>
      <c r="G1479" s="60"/>
      <c r="H1479" s="60"/>
    </row>
    <row r="1480" spans="2:8" ht="15" x14ac:dyDescent="0.25">
      <c r="B1480" s="60"/>
      <c r="C1480" s="60"/>
      <c r="D1480" s="60"/>
      <c r="E1480" s="60"/>
      <c r="F1480" s="60"/>
      <c r="G1480" s="60"/>
      <c r="H1480" s="60"/>
    </row>
    <row r="1481" spans="2:8" ht="15" x14ac:dyDescent="0.25">
      <c r="B1481" s="60"/>
      <c r="C1481" s="60"/>
      <c r="D1481" s="60"/>
      <c r="E1481" s="60"/>
      <c r="F1481" s="60"/>
      <c r="G1481" s="60"/>
      <c r="H1481" s="60"/>
    </row>
    <row r="1482" spans="2:8" ht="15" x14ac:dyDescent="0.25">
      <c r="B1482" s="60"/>
      <c r="C1482" s="60"/>
      <c r="D1482" s="60"/>
      <c r="E1482" s="60"/>
      <c r="F1482" s="60"/>
      <c r="G1482" s="60"/>
      <c r="H1482" s="60"/>
    </row>
    <row r="1483" spans="2:8" ht="15" x14ac:dyDescent="0.25">
      <c r="B1483" s="60"/>
      <c r="C1483" s="60"/>
      <c r="D1483" s="60"/>
      <c r="E1483" s="60"/>
      <c r="F1483" s="60"/>
      <c r="G1483" s="60"/>
      <c r="H1483" s="60"/>
    </row>
    <row r="1484" spans="2:8" ht="15" x14ac:dyDescent="0.25">
      <c r="B1484" s="60"/>
      <c r="C1484" s="60"/>
      <c r="D1484" s="60"/>
      <c r="E1484" s="60"/>
      <c r="F1484" s="60"/>
      <c r="G1484" s="60"/>
      <c r="H1484" s="60"/>
    </row>
    <row r="1485" spans="2:8" ht="15" x14ac:dyDescent="0.25">
      <c r="B1485" s="60"/>
      <c r="C1485" s="60"/>
      <c r="D1485" s="60"/>
      <c r="E1485" s="60"/>
      <c r="F1485" s="60"/>
      <c r="G1485" s="60"/>
      <c r="H1485" s="60"/>
    </row>
    <row r="1486" spans="2:8" ht="15" x14ac:dyDescent="0.25">
      <c r="B1486" s="60"/>
      <c r="C1486" s="60"/>
      <c r="D1486" s="60"/>
      <c r="E1486" s="60"/>
      <c r="F1486" s="60"/>
      <c r="G1486" s="60"/>
      <c r="H1486" s="60"/>
    </row>
    <row r="1487" spans="2:8" ht="15" x14ac:dyDescent="0.25">
      <c r="B1487" s="60"/>
      <c r="C1487" s="60"/>
      <c r="D1487" s="60"/>
      <c r="E1487" s="60"/>
      <c r="F1487" s="60"/>
      <c r="G1487" s="60"/>
      <c r="H1487" s="60"/>
    </row>
    <row r="1488" spans="2:8" ht="15" x14ac:dyDescent="0.25">
      <c r="B1488" s="60"/>
      <c r="C1488" s="60"/>
      <c r="D1488" s="60"/>
      <c r="E1488" s="60"/>
      <c r="F1488" s="60"/>
      <c r="G1488" s="60"/>
      <c r="H1488" s="60"/>
    </row>
    <row r="1489" spans="2:8" ht="15" x14ac:dyDescent="0.25">
      <c r="B1489" s="60"/>
      <c r="C1489" s="60"/>
      <c r="D1489" s="60"/>
      <c r="E1489" s="60"/>
      <c r="F1489" s="60"/>
      <c r="G1489" s="60"/>
      <c r="H1489" s="60"/>
    </row>
    <row r="1490" spans="2:8" ht="15" x14ac:dyDescent="0.25">
      <c r="B1490" s="60"/>
      <c r="C1490" s="60"/>
      <c r="D1490" s="60"/>
      <c r="E1490" s="60"/>
      <c r="F1490" s="60"/>
      <c r="G1490" s="60"/>
      <c r="H1490" s="60"/>
    </row>
    <row r="1491" spans="2:8" ht="15" x14ac:dyDescent="0.25">
      <c r="B1491" s="60"/>
      <c r="C1491" s="60"/>
      <c r="D1491" s="60"/>
      <c r="E1491" s="60"/>
      <c r="F1491" s="60"/>
      <c r="G1491" s="60"/>
      <c r="H1491" s="60"/>
    </row>
    <row r="1492" spans="2:8" ht="15" x14ac:dyDescent="0.25">
      <c r="B1492" s="60"/>
      <c r="C1492" s="60"/>
      <c r="D1492" s="60"/>
      <c r="E1492" s="60"/>
      <c r="F1492" s="60"/>
      <c r="G1492" s="60"/>
      <c r="H1492" s="60"/>
    </row>
    <row r="1493" spans="2:8" ht="15" x14ac:dyDescent="0.25">
      <c r="B1493" s="60"/>
      <c r="C1493" s="60"/>
      <c r="D1493" s="60"/>
      <c r="E1493" s="60"/>
      <c r="F1493" s="60"/>
      <c r="G1493" s="60"/>
      <c r="H1493" s="60"/>
    </row>
    <row r="1494" spans="2:8" ht="15" x14ac:dyDescent="0.25">
      <c r="B1494" s="60"/>
      <c r="C1494" s="60"/>
      <c r="D1494" s="60"/>
      <c r="E1494" s="60"/>
      <c r="F1494" s="60"/>
      <c r="G1494" s="60"/>
      <c r="H1494" s="60"/>
    </row>
    <row r="1495" spans="2:8" ht="15" x14ac:dyDescent="0.25">
      <c r="B1495" s="60"/>
      <c r="C1495" s="60"/>
      <c r="D1495" s="60"/>
      <c r="E1495" s="60"/>
      <c r="F1495" s="60"/>
      <c r="G1495" s="60"/>
      <c r="H1495" s="60"/>
    </row>
    <row r="1496" spans="2:8" ht="15" x14ac:dyDescent="0.25">
      <c r="B1496" s="60"/>
      <c r="C1496" s="60"/>
      <c r="D1496" s="60"/>
      <c r="E1496" s="60"/>
      <c r="F1496" s="60"/>
      <c r="G1496" s="60"/>
      <c r="H1496" s="60"/>
    </row>
    <row r="1497" spans="2:8" ht="15" x14ac:dyDescent="0.25">
      <c r="B1497" s="60"/>
      <c r="C1497" s="60"/>
      <c r="D1497" s="60"/>
      <c r="E1497" s="60"/>
      <c r="F1497" s="60"/>
      <c r="G1497" s="60"/>
      <c r="H1497" s="60"/>
    </row>
    <row r="1498" spans="2:8" ht="15" x14ac:dyDescent="0.25">
      <c r="B1498" s="60"/>
      <c r="C1498" s="60"/>
      <c r="D1498" s="60"/>
      <c r="E1498" s="60"/>
      <c r="F1498" s="60"/>
      <c r="G1498" s="60"/>
      <c r="H1498" s="60"/>
    </row>
    <row r="1499" spans="2:8" ht="15" x14ac:dyDescent="0.25">
      <c r="B1499" s="60"/>
      <c r="C1499" s="60"/>
      <c r="D1499" s="60"/>
      <c r="E1499" s="60"/>
      <c r="F1499" s="60"/>
      <c r="G1499" s="60"/>
      <c r="H1499" s="60"/>
    </row>
    <row r="1500" spans="2:8" ht="15" x14ac:dyDescent="0.25">
      <c r="B1500" s="60"/>
      <c r="C1500" s="60"/>
      <c r="D1500" s="60"/>
      <c r="E1500" s="60"/>
      <c r="F1500" s="60"/>
      <c r="G1500" s="60"/>
      <c r="H1500" s="60"/>
    </row>
    <row r="1501" spans="2:8" ht="15" x14ac:dyDescent="0.25">
      <c r="B1501" s="60"/>
      <c r="C1501" s="60"/>
      <c r="D1501" s="60"/>
      <c r="E1501" s="60"/>
      <c r="F1501" s="60"/>
      <c r="G1501" s="60"/>
      <c r="H1501" s="60"/>
    </row>
    <row r="1502" spans="2:8" ht="15" x14ac:dyDescent="0.25">
      <c r="B1502" s="60"/>
      <c r="C1502" s="60"/>
      <c r="D1502" s="60"/>
      <c r="E1502" s="60"/>
      <c r="F1502" s="60"/>
      <c r="G1502" s="60"/>
      <c r="H1502" s="60"/>
    </row>
    <row r="1503" spans="2:8" ht="15" x14ac:dyDescent="0.25">
      <c r="B1503" s="60"/>
      <c r="C1503" s="60"/>
      <c r="D1503" s="60"/>
      <c r="E1503" s="60"/>
      <c r="F1503" s="60"/>
      <c r="G1503" s="60"/>
      <c r="H1503" s="60"/>
    </row>
    <row r="1504" spans="2:8" ht="15" x14ac:dyDescent="0.25">
      <c r="B1504" s="60"/>
      <c r="C1504" s="60"/>
      <c r="D1504" s="60"/>
      <c r="E1504" s="60"/>
      <c r="F1504" s="60"/>
      <c r="G1504" s="60"/>
      <c r="H1504" s="60"/>
    </row>
    <row r="1505" spans="2:8" ht="15" x14ac:dyDescent="0.25">
      <c r="B1505" s="60"/>
      <c r="C1505" s="60"/>
      <c r="D1505" s="60"/>
      <c r="E1505" s="60"/>
      <c r="F1505" s="60"/>
      <c r="G1505" s="60"/>
      <c r="H1505" s="60"/>
    </row>
    <row r="1506" spans="2:8" ht="15" x14ac:dyDescent="0.25">
      <c r="B1506" s="60"/>
      <c r="C1506" s="60"/>
      <c r="D1506" s="60"/>
      <c r="E1506" s="60"/>
      <c r="F1506" s="60"/>
      <c r="G1506" s="60"/>
      <c r="H1506" s="60"/>
    </row>
    <row r="1507" spans="2:8" ht="15" x14ac:dyDescent="0.25">
      <c r="B1507" s="60"/>
      <c r="C1507" s="60"/>
      <c r="D1507" s="60"/>
      <c r="E1507" s="60"/>
      <c r="F1507" s="60"/>
      <c r="G1507" s="60"/>
      <c r="H1507" s="60"/>
    </row>
    <row r="1508" spans="2:8" ht="15" x14ac:dyDescent="0.25">
      <c r="B1508" s="60"/>
      <c r="C1508" s="60"/>
      <c r="D1508" s="60"/>
      <c r="E1508" s="60"/>
      <c r="F1508" s="60"/>
      <c r="G1508" s="60"/>
      <c r="H1508" s="60"/>
    </row>
    <row r="1509" spans="2:8" ht="15" x14ac:dyDescent="0.25">
      <c r="B1509" s="60"/>
      <c r="C1509" s="60"/>
      <c r="D1509" s="60"/>
      <c r="E1509" s="60"/>
      <c r="F1509" s="60"/>
      <c r="G1509" s="60"/>
      <c r="H1509" s="60"/>
    </row>
    <row r="1510" spans="2:8" ht="15" x14ac:dyDescent="0.25">
      <c r="B1510" s="60"/>
      <c r="C1510" s="60"/>
      <c r="D1510" s="60"/>
      <c r="E1510" s="60"/>
      <c r="F1510" s="60"/>
      <c r="G1510" s="60"/>
      <c r="H1510" s="60"/>
    </row>
    <row r="1511" spans="2:8" ht="15" x14ac:dyDescent="0.25">
      <c r="B1511" s="60"/>
      <c r="C1511" s="60"/>
      <c r="D1511" s="60"/>
      <c r="E1511" s="60"/>
      <c r="F1511" s="60"/>
      <c r="G1511" s="60"/>
      <c r="H1511" s="60"/>
    </row>
    <row r="1512" spans="2:8" ht="15" x14ac:dyDescent="0.25">
      <c r="B1512" s="60"/>
      <c r="C1512" s="60"/>
      <c r="D1512" s="60"/>
      <c r="E1512" s="60"/>
      <c r="F1512" s="60"/>
      <c r="G1512" s="60"/>
      <c r="H1512" s="60"/>
    </row>
    <row r="1513" spans="2:8" ht="15" x14ac:dyDescent="0.25">
      <c r="B1513" s="60"/>
      <c r="C1513" s="60"/>
      <c r="D1513" s="60"/>
      <c r="E1513" s="60"/>
      <c r="F1513" s="60"/>
      <c r="G1513" s="60"/>
      <c r="H1513" s="60"/>
    </row>
    <row r="1514" spans="2:8" ht="15" x14ac:dyDescent="0.25">
      <c r="B1514" s="60"/>
      <c r="C1514" s="60"/>
      <c r="D1514" s="60"/>
      <c r="E1514" s="60"/>
      <c r="F1514" s="60"/>
      <c r="G1514" s="60"/>
      <c r="H1514" s="60"/>
    </row>
    <row r="1515" spans="2:8" ht="15" x14ac:dyDescent="0.25">
      <c r="B1515" s="60"/>
      <c r="C1515" s="60"/>
      <c r="D1515" s="60"/>
      <c r="E1515" s="60"/>
      <c r="F1515" s="60"/>
      <c r="G1515" s="60"/>
      <c r="H1515" s="60"/>
    </row>
    <row r="1516" spans="2:8" ht="15" x14ac:dyDescent="0.25">
      <c r="B1516" s="60"/>
      <c r="C1516" s="60"/>
      <c r="D1516" s="60"/>
      <c r="E1516" s="60"/>
      <c r="F1516" s="60"/>
      <c r="G1516" s="60"/>
      <c r="H1516" s="60"/>
    </row>
    <row r="1517" spans="2:8" ht="15" x14ac:dyDescent="0.25">
      <c r="B1517" s="60"/>
      <c r="C1517" s="60"/>
      <c r="D1517" s="60"/>
      <c r="E1517" s="60"/>
      <c r="F1517" s="60"/>
      <c r="G1517" s="60"/>
      <c r="H1517" s="60"/>
    </row>
    <row r="1518" spans="2:8" ht="15" x14ac:dyDescent="0.25">
      <c r="B1518" s="60"/>
      <c r="C1518" s="60"/>
      <c r="D1518" s="60"/>
      <c r="E1518" s="60"/>
      <c r="F1518" s="60"/>
      <c r="G1518" s="60"/>
      <c r="H1518" s="60"/>
    </row>
    <row r="1519" spans="2:8" ht="15" x14ac:dyDescent="0.25">
      <c r="B1519" s="60"/>
      <c r="C1519" s="60"/>
      <c r="D1519" s="60"/>
      <c r="E1519" s="60"/>
      <c r="F1519" s="60"/>
      <c r="G1519" s="60"/>
      <c r="H1519" s="60"/>
    </row>
    <row r="1520" spans="2:8" ht="15" x14ac:dyDescent="0.25">
      <c r="B1520" s="60"/>
      <c r="C1520" s="60"/>
      <c r="D1520" s="60"/>
      <c r="E1520" s="60"/>
      <c r="F1520" s="60"/>
      <c r="G1520" s="60"/>
      <c r="H1520" s="60"/>
    </row>
    <row r="1521" spans="2:8" ht="15" x14ac:dyDescent="0.25">
      <c r="B1521" s="60"/>
      <c r="C1521" s="60"/>
      <c r="D1521" s="60"/>
      <c r="E1521" s="60"/>
      <c r="F1521" s="60"/>
      <c r="G1521" s="60"/>
      <c r="H1521" s="60"/>
    </row>
    <row r="1522" spans="2:8" ht="15" x14ac:dyDescent="0.25">
      <c r="B1522" s="60"/>
      <c r="C1522" s="60"/>
      <c r="D1522" s="60"/>
      <c r="E1522" s="60"/>
      <c r="F1522" s="60"/>
      <c r="G1522" s="60"/>
      <c r="H1522" s="60"/>
    </row>
    <row r="1523" spans="2:8" ht="15" x14ac:dyDescent="0.25">
      <c r="B1523" s="60"/>
      <c r="C1523" s="60"/>
      <c r="D1523" s="60"/>
      <c r="E1523" s="60"/>
      <c r="F1523" s="60"/>
      <c r="G1523" s="60"/>
      <c r="H1523" s="60"/>
    </row>
    <row r="1524" spans="2:8" ht="15" x14ac:dyDescent="0.25">
      <c r="B1524" s="60"/>
      <c r="C1524" s="60"/>
      <c r="D1524" s="60"/>
      <c r="E1524" s="60"/>
      <c r="F1524" s="60"/>
      <c r="G1524" s="60"/>
      <c r="H1524" s="60"/>
    </row>
    <row r="1525" spans="2:8" ht="15" x14ac:dyDescent="0.25">
      <c r="B1525" s="60"/>
      <c r="C1525" s="60"/>
      <c r="D1525" s="60"/>
      <c r="E1525" s="60"/>
      <c r="F1525" s="60"/>
      <c r="G1525" s="60"/>
      <c r="H1525" s="60"/>
    </row>
    <row r="1526" spans="2:8" ht="15" x14ac:dyDescent="0.25">
      <c r="B1526" s="60"/>
      <c r="C1526" s="60"/>
      <c r="D1526" s="60"/>
      <c r="E1526" s="60"/>
      <c r="F1526" s="60"/>
      <c r="G1526" s="60"/>
      <c r="H1526" s="60"/>
    </row>
    <row r="1527" spans="2:8" ht="15" x14ac:dyDescent="0.25">
      <c r="B1527" s="60"/>
      <c r="C1527" s="60"/>
      <c r="D1527" s="60"/>
      <c r="E1527" s="60"/>
      <c r="F1527" s="60"/>
      <c r="G1527" s="60"/>
      <c r="H1527" s="60"/>
    </row>
    <row r="1528" spans="2:8" ht="15" x14ac:dyDescent="0.25">
      <c r="B1528" s="60"/>
      <c r="C1528" s="60"/>
      <c r="D1528" s="60"/>
      <c r="E1528" s="60"/>
      <c r="F1528" s="60"/>
      <c r="G1528" s="60"/>
      <c r="H1528" s="60"/>
    </row>
    <row r="1529" spans="2:8" ht="15" x14ac:dyDescent="0.25">
      <c r="B1529" s="60"/>
      <c r="C1529" s="60"/>
      <c r="D1529" s="60"/>
      <c r="E1529" s="60"/>
      <c r="F1529" s="60"/>
      <c r="G1529" s="60"/>
      <c r="H1529" s="60"/>
    </row>
    <row r="1530" spans="2:8" ht="15" x14ac:dyDescent="0.25">
      <c r="B1530" s="60"/>
      <c r="C1530" s="60"/>
      <c r="D1530" s="60"/>
      <c r="E1530" s="60"/>
      <c r="F1530" s="60"/>
      <c r="G1530" s="60"/>
      <c r="H1530" s="60"/>
    </row>
    <row r="1531" spans="2:8" ht="15" x14ac:dyDescent="0.25">
      <c r="B1531" s="60"/>
      <c r="C1531" s="60"/>
      <c r="D1531" s="60"/>
      <c r="E1531" s="60"/>
      <c r="F1531" s="60"/>
      <c r="G1531" s="60"/>
      <c r="H1531" s="60"/>
    </row>
    <row r="1532" spans="2:8" ht="15" x14ac:dyDescent="0.25">
      <c r="B1532" s="60"/>
      <c r="C1532" s="60"/>
      <c r="D1532" s="60"/>
      <c r="E1532" s="60"/>
      <c r="F1532" s="60"/>
      <c r="G1532" s="60"/>
      <c r="H1532" s="60"/>
    </row>
    <row r="1533" spans="2:8" ht="15" x14ac:dyDescent="0.25">
      <c r="B1533" s="60"/>
      <c r="C1533" s="60"/>
      <c r="D1533" s="60"/>
      <c r="E1533" s="60"/>
      <c r="F1533" s="60"/>
      <c r="G1533" s="60"/>
      <c r="H1533" s="60"/>
    </row>
    <row r="1534" spans="2:8" ht="15" x14ac:dyDescent="0.25">
      <c r="B1534" s="60"/>
      <c r="C1534" s="60"/>
      <c r="D1534" s="60"/>
      <c r="E1534" s="60"/>
      <c r="F1534" s="60"/>
      <c r="G1534" s="60"/>
      <c r="H1534" s="60"/>
    </row>
    <row r="1535" spans="2:8" ht="15" x14ac:dyDescent="0.25">
      <c r="B1535" s="60"/>
      <c r="C1535" s="60"/>
      <c r="D1535" s="60"/>
      <c r="E1535" s="60"/>
      <c r="F1535" s="60"/>
      <c r="G1535" s="60"/>
      <c r="H1535" s="60"/>
    </row>
    <row r="1536" spans="2:8" ht="15" x14ac:dyDescent="0.25">
      <c r="B1536" s="60"/>
      <c r="C1536" s="60"/>
      <c r="D1536" s="60"/>
      <c r="E1536" s="60"/>
      <c r="F1536" s="60"/>
      <c r="G1536" s="60"/>
      <c r="H1536" s="60"/>
    </row>
    <row r="1537" spans="2:8" ht="15" x14ac:dyDescent="0.25">
      <c r="B1537" s="60"/>
      <c r="C1537" s="60"/>
      <c r="D1537" s="60"/>
      <c r="E1537" s="60"/>
      <c r="F1537" s="60"/>
      <c r="G1537" s="60"/>
      <c r="H1537" s="60"/>
    </row>
    <row r="1538" spans="2:8" ht="15" x14ac:dyDescent="0.25">
      <c r="B1538" s="60"/>
      <c r="C1538" s="60"/>
      <c r="D1538" s="60"/>
      <c r="E1538" s="60"/>
      <c r="F1538" s="60"/>
      <c r="G1538" s="60"/>
      <c r="H1538" s="60"/>
    </row>
    <row r="1539" spans="2:8" ht="15" x14ac:dyDescent="0.25">
      <c r="B1539" s="60"/>
      <c r="C1539" s="60"/>
      <c r="D1539" s="60"/>
      <c r="E1539" s="60"/>
      <c r="F1539" s="60"/>
      <c r="G1539" s="60"/>
      <c r="H1539" s="60"/>
    </row>
    <row r="1540" spans="2:8" ht="15" x14ac:dyDescent="0.25">
      <c r="B1540" s="60"/>
      <c r="C1540" s="60"/>
      <c r="D1540" s="60"/>
      <c r="E1540" s="60"/>
      <c r="F1540" s="60"/>
      <c r="G1540" s="60"/>
      <c r="H1540" s="60"/>
    </row>
    <row r="1541" spans="2:8" ht="15" x14ac:dyDescent="0.25">
      <c r="B1541" s="60"/>
      <c r="C1541" s="60"/>
      <c r="D1541" s="60"/>
      <c r="E1541" s="60"/>
      <c r="F1541" s="60"/>
      <c r="G1541" s="60"/>
      <c r="H1541" s="60"/>
    </row>
    <row r="1542" spans="2:8" ht="15" x14ac:dyDescent="0.25">
      <c r="B1542" s="60"/>
      <c r="C1542" s="60"/>
      <c r="D1542" s="60"/>
      <c r="E1542" s="60"/>
      <c r="F1542" s="60"/>
      <c r="G1542" s="60"/>
      <c r="H1542" s="60"/>
    </row>
    <row r="1543" spans="2:8" ht="15" x14ac:dyDescent="0.25">
      <c r="B1543" s="60"/>
      <c r="C1543" s="60"/>
      <c r="D1543" s="60"/>
      <c r="E1543" s="60"/>
      <c r="F1543" s="60"/>
      <c r="G1543" s="60"/>
      <c r="H1543" s="60"/>
    </row>
    <row r="1544" spans="2:8" ht="15" x14ac:dyDescent="0.25">
      <c r="B1544" s="60"/>
      <c r="C1544" s="60"/>
      <c r="D1544" s="60"/>
      <c r="E1544" s="60"/>
      <c r="F1544" s="60"/>
      <c r="G1544" s="60"/>
      <c r="H1544" s="60"/>
    </row>
    <row r="1545" spans="2:8" ht="15" x14ac:dyDescent="0.25">
      <c r="B1545" s="60"/>
      <c r="C1545" s="60"/>
      <c r="D1545" s="60"/>
      <c r="E1545" s="60"/>
      <c r="F1545" s="60"/>
      <c r="G1545" s="60"/>
      <c r="H1545" s="60"/>
    </row>
    <row r="1546" spans="2:8" ht="15" x14ac:dyDescent="0.25">
      <c r="B1546" s="60"/>
      <c r="C1546" s="60"/>
      <c r="D1546" s="60"/>
      <c r="E1546" s="60"/>
      <c r="F1546" s="60"/>
      <c r="G1546" s="60"/>
      <c r="H1546" s="60"/>
    </row>
    <row r="1547" spans="2:8" ht="15" x14ac:dyDescent="0.25">
      <c r="B1547" s="60"/>
      <c r="C1547" s="60"/>
      <c r="D1547" s="60"/>
      <c r="E1547" s="60"/>
      <c r="F1547" s="60"/>
      <c r="G1547" s="60"/>
      <c r="H1547" s="60"/>
    </row>
    <row r="1548" spans="2:8" ht="15" x14ac:dyDescent="0.25">
      <c r="B1548" s="60"/>
      <c r="C1548" s="60"/>
      <c r="D1548" s="60"/>
      <c r="E1548" s="60"/>
      <c r="F1548" s="60"/>
      <c r="G1548" s="60"/>
      <c r="H1548" s="60"/>
    </row>
    <row r="1549" spans="2:8" ht="15" x14ac:dyDescent="0.25">
      <c r="B1549" s="60"/>
      <c r="C1549" s="60"/>
      <c r="D1549" s="60"/>
      <c r="E1549" s="60"/>
      <c r="F1549" s="60"/>
      <c r="G1549" s="60"/>
      <c r="H1549" s="60"/>
    </row>
    <row r="1550" spans="2:8" ht="15" x14ac:dyDescent="0.25">
      <c r="B1550" s="60"/>
      <c r="C1550" s="60"/>
      <c r="D1550" s="60"/>
      <c r="E1550" s="60"/>
      <c r="F1550" s="60"/>
      <c r="G1550" s="60"/>
      <c r="H1550" s="60"/>
    </row>
    <row r="1551" spans="2:8" ht="15" x14ac:dyDescent="0.25">
      <c r="B1551" s="60"/>
      <c r="C1551" s="60"/>
      <c r="D1551" s="60"/>
      <c r="E1551" s="60"/>
      <c r="F1551" s="60"/>
      <c r="G1551" s="60"/>
      <c r="H1551" s="60"/>
    </row>
    <row r="1552" spans="2:8" ht="15" x14ac:dyDescent="0.25">
      <c r="B1552" s="60"/>
      <c r="C1552" s="60"/>
      <c r="D1552" s="60"/>
      <c r="E1552" s="60"/>
      <c r="F1552" s="60"/>
      <c r="G1552" s="60"/>
      <c r="H1552" s="60"/>
    </row>
    <row r="1553" spans="2:8" ht="15" x14ac:dyDescent="0.25">
      <c r="B1553" s="60"/>
      <c r="C1553" s="60"/>
      <c r="D1553" s="60"/>
      <c r="E1553" s="60"/>
      <c r="F1553" s="60"/>
      <c r="G1553" s="60"/>
      <c r="H1553" s="60"/>
    </row>
    <row r="1554" spans="2:8" ht="15" x14ac:dyDescent="0.25">
      <c r="B1554" s="60"/>
      <c r="C1554" s="60"/>
      <c r="D1554" s="60"/>
      <c r="E1554" s="60"/>
      <c r="F1554" s="60"/>
      <c r="G1554" s="60"/>
      <c r="H1554" s="60"/>
    </row>
    <row r="1555" spans="2:8" ht="15" x14ac:dyDescent="0.25">
      <c r="B1555" s="60"/>
      <c r="C1555" s="60"/>
      <c r="D1555" s="60"/>
      <c r="E1555" s="60"/>
      <c r="F1555" s="60"/>
      <c r="G1555" s="60"/>
      <c r="H1555" s="60"/>
    </row>
    <row r="1556" spans="2:8" ht="15" x14ac:dyDescent="0.25">
      <c r="B1556" s="60"/>
      <c r="C1556" s="60"/>
      <c r="D1556" s="60"/>
      <c r="E1556" s="60"/>
      <c r="F1556" s="60"/>
      <c r="G1556" s="60"/>
      <c r="H1556" s="60"/>
    </row>
    <row r="1557" spans="2:8" ht="15" x14ac:dyDescent="0.25">
      <c r="B1557" s="60"/>
      <c r="C1557" s="60"/>
      <c r="D1557" s="60"/>
      <c r="E1557" s="60"/>
      <c r="F1557" s="60"/>
      <c r="G1557" s="60"/>
      <c r="H1557" s="60"/>
    </row>
    <row r="1558" spans="2:8" ht="15" x14ac:dyDescent="0.25">
      <c r="B1558" s="60"/>
      <c r="C1558" s="60"/>
      <c r="D1558" s="60"/>
      <c r="E1558" s="60"/>
      <c r="F1558" s="60"/>
      <c r="G1558" s="60"/>
      <c r="H1558" s="60"/>
    </row>
    <row r="1559" spans="2:8" ht="15" x14ac:dyDescent="0.25">
      <c r="B1559" s="60"/>
      <c r="C1559" s="60"/>
      <c r="D1559" s="60"/>
      <c r="E1559" s="60"/>
      <c r="F1559" s="60"/>
      <c r="G1559" s="60"/>
      <c r="H1559" s="60"/>
    </row>
    <row r="1560" spans="2:8" ht="15" x14ac:dyDescent="0.25">
      <c r="B1560" s="60"/>
      <c r="C1560" s="60"/>
      <c r="D1560" s="60"/>
      <c r="E1560" s="60"/>
      <c r="F1560" s="60"/>
      <c r="G1560" s="60"/>
      <c r="H1560" s="60"/>
    </row>
    <row r="1561" spans="2:8" ht="15" x14ac:dyDescent="0.25">
      <c r="B1561" s="60"/>
      <c r="C1561" s="60"/>
      <c r="D1561" s="60"/>
      <c r="E1561" s="60"/>
      <c r="F1561" s="60"/>
      <c r="G1561" s="60"/>
      <c r="H1561" s="60"/>
    </row>
    <row r="1562" spans="2:8" ht="15" x14ac:dyDescent="0.25">
      <c r="B1562" s="60"/>
      <c r="C1562" s="60"/>
      <c r="D1562" s="60"/>
      <c r="E1562" s="60"/>
      <c r="F1562" s="60"/>
      <c r="G1562" s="60"/>
      <c r="H1562" s="60"/>
    </row>
    <row r="1563" spans="2:8" ht="15" x14ac:dyDescent="0.25">
      <c r="B1563" s="60"/>
      <c r="C1563" s="60"/>
      <c r="D1563" s="60"/>
      <c r="E1563" s="60"/>
      <c r="F1563" s="60"/>
      <c r="G1563" s="60"/>
      <c r="H1563" s="60"/>
    </row>
    <row r="1564" spans="2:8" ht="15" x14ac:dyDescent="0.25">
      <c r="B1564" s="60"/>
      <c r="C1564" s="60"/>
      <c r="D1564" s="60"/>
      <c r="E1564" s="60"/>
      <c r="F1564" s="60"/>
      <c r="G1564" s="60"/>
      <c r="H1564" s="60"/>
    </row>
    <row r="1565" spans="2:8" ht="15" x14ac:dyDescent="0.25">
      <c r="B1565" s="60"/>
      <c r="C1565" s="60"/>
      <c r="D1565" s="60"/>
      <c r="E1565" s="60"/>
      <c r="F1565" s="60"/>
      <c r="G1565" s="60"/>
      <c r="H1565" s="60"/>
    </row>
    <row r="1566" spans="2:8" ht="15" x14ac:dyDescent="0.25">
      <c r="B1566" s="60"/>
      <c r="C1566" s="60"/>
      <c r="D1566" s="60"/>
      <c r="E1566" s="60"/>
      <c r="F1566" s="60"/>
      <c r="G1566" s="60"/>
      <c r="H1566" s="60"/>
    </row>
    <row r="1567" spans="2:8" ht="15" x14ac:dyDescent="0.25">
      <c r="B1567" s="60"/>
      <c r="C1567" s="60"/>
      <c r="D1567" s="60"/>
      <c r="E1567" s="60"/>
      <c r="F1567" s="60"/>
      <c r="G1567" s="60"/>
      <c r="H1567" s="60"/>
    </row>
    <row r="1568" spans="2:8" ht="15" x14ac:dyDescent="0.25">
      <c r="B1568" s="60"/>
      <c r="C1568" s="60"/>
      <c r="D1568" s="60"/>
      <c r="E1568" s="60"/>
      <c r="F1568" s="60"/>
      <c r="G1568" s="60"/>
      <c r="H1568" s="60"/>
    </row>
    <row r="1569" spans="2:8" ht="15" x14ac:dyDescent="0.25">
      <c r="B1569" s="60"/>
      <c r="C1569" s="60"/>
      <c r="D1569" s="60"/>
      <c r="E1569" s="60"/>
      <c r="F1569" s="60"/>
      <c r="G1569" s="60"/>
      <c r="H1569" s="60"/>
    </row>
    <row r="1570" spans="2:8" ht="15" x14ac:dyDescent="0.25">
      <c r="B1570" s="60"/>
      <c r="C1570" s="60"/>
      <c r="D1570" s="60"/>
      <c r="E1570" s="60"/>
      <c r="F1570" s="60"/>
      <c r="G1570" s="60"/>
      <c r="H1570" s="60"/>
    </row>
    <row r="1571" spans="2:8" ht="15" x14ac:dyDescent="0.25">
      <c r="B1571" s="60"/>
      <c r="C1571" s="60"/>
      <c r="D1571" s="60"/>
      <c r="E1571" s="60"/>
      <c r="F1571" s="60"/>
      <c r="G1571" s="60"/>
      <c r="H1571" s="60"/>
    </row>
    <row r="1572" spans="2:8" ht="15" x14ac:dyDescent="0.25">
      <c r="B1572" s="60"/>
      <c r="C1572" s="60"/>
      <c r="D1572" s="60"/>
      <c r="E1572" s="60"/>
      <c r="F1572" s="60"/>
      <c r="G1572" s="60"/>
      <c r="H1572" s="60"/>
    </row>
    <row r="1573" spans="2:8" ht="15" x14ac:dyDescent="0.25">
      <c r="B1573" s="60"/>
      <c r="C1573" s="60"/>
      <c r="D1573" s="60"/>
      <c r="E1573" s="60"/>
      <c r="F1573" s="60"/>
      <c r="G1573" s="60"/>
      <c r="H1573" s="60"/>
    </row>
    <row r="1574" spans="2:8" ht="15" x14ac:dyDescent="0.25">
      <c r="B1574" s="60"/>
      <c r="C1574" s="60"/>
      <c r="D1574" s="60"/>
      <c r="E1574" s="60"/>
      <c r="F1574" s="60"/>
      <c r="G1574" s="60"/>
      <c r="H1574" s="60"/>
    </row>
    <row r="1575" spans="2:8" ht="15" x14ac:dyDescent="0.25">
      <c r="B1575" s="60"/>
      <c r="C1575" s="60"/>
      <c r="D1575" s="60"/>
      <c r="E1575" s="60"/>
      <c r="F1575" s="60"/>
      <c r="G1575" s="60"/>
      <c r="H1575" s="60"/>
    </row>
    <row r="1576" spans="2:8" ht="15" x14ac:dyDescent="0.25">
      <c r="B1576" s="60"/>
      <c r="C1576" s="60"/>
      <c r="D1576" s="60"/>
      <c r="E1576" s="60"/>
      <c r="F1576" s="60"/>
      <c r="G1576" s="60"/>
      <c r="H1576" s="60"/>
    </row>
    <row r="1577" spans="2:8" ht="15" x14ac:dyDescent="0.25">
      <c r="B1577" s="60"/>
      <c r="C1577" s="60"/>
      <c r="D1577" s="60"/>
      <c r="E1577" s="60"/>
      <c r="F1577" s="60"/>
      <c r="G1577" s="60"/>
      <c r="H1577" s="60"/>
    </row>
    <row r="1578" spans="2:8" ht="15" x14ac:dyDescent="0.25">
      <c r="B1578" s="60"/>
      <c r="C1578" s="60"/>
      <c r="D1578" s="60"/>
      <c r="E1578" s="60"/>
      <c r="F1578" s="60"/>
      <c r="G1578" s="60"/>
      <c r="H1578" s="60"/>
    </row>
    <row r="1579" spans="2:8" ht="15" x14ac:dyDescent="0.25">
      <c r="B1579" s="60"/>
      <c r="C1579" s="60"/>
      <c r="D1579" s="60"/>
      <c r="E1579" s="60"/>
      <c r="F1579" s="60"/>
      <c r="G1579" s="60"/>
      <c r="H1579" s="60"/>
    </row>
    <row r="1580" spans="2:8" ht="15" x14ac:dyDescent="0.25">
      <c r="B1580" s="60"/>
      <c r="C1580" s="60"/>
      <c r="D1580" s="60"/>
      <c r="E1580" s="60"/>
      <c r="F1580" s="60"/>
      <c r="G1580" s="60"/>
      <c r="H1580" s="60"/>
    </row>
    <row r="1581" spans="2:8" ht="15" x14ac:dyDescent="0.25">
      <c r="B1581" s="60"/>
      <c r="C1581" s="60"/>
      <c r="D1581" s="60"/>
      <c r="E1581" s="60"/>
      <c r="F1581" s="60"/>
      <c r="G1581" s="60"/>
      <c r="H1581" s="60"/>
    </row>
    <row r="1582" spans="2:8" ht="15" x14ac:dyDescent="0.25">
      <c r="B1582" s="60"/>
      <c r="C1582" s="60"/>
      <c r="D1582" s="60"/>
      <c r="E1582" s="60"/>
      <c r="F1582" s="60"/>
      <c r="G1582" s="60"/>
      <c r="H1582" s="60"/>
    </row>
    <row r="1583" spans="2:8" ht="15" x14ac:dyDescent="0.25">
      <c r="B1583" s="60"/>
      <c r="C1583" s="60"/>
      <c r="D1583" s="60"/>
      <c r="E1583" s="60"/>
      <c r="F1583" s="60"/>
      <c r="G1583" s="60"/>
      <c r="H1583" s="60"/>
    </row>
    <row r="1584" spans="2:8" ht="15" x14ac:dyDescent="0.25">
      <c r="B1584" s="60"/>
      <c r="C1584" s="60"/>
      <c r="D1584" s="60"/>
      <c r="E1584" s="60"/>
      <c r="F1584" s="60"/>
      <c r="G1584" s="60"/>
      <c r="H1584" s="60"/>
    </row>
    <row r="1585" spans="2:8" ht="15" x14ac:dyDescent="0.25">
      <c r="B1585" s="60"/>
      <c r="C1585" s="60"/>
      <c r="D1585" s="60"/>
      <c r="E1585" s="60"/>
      <c r="F1585" s="60"/>
      <c r="G1585" s="60"/>
      <c r="H1585" s="60"/>
    </row>
    <row r="1586" spans="2:8" ht="15" x14ac:dyDescent="0.25">
      <c r="B1586" s="60"/>
      <c r="C1586" s="60"/>
      <c r="D1586" s="60"/>
      <c r="E1586" s="60"/>
      <c r="F1586" s="60"/>
      <c r="G1586" s="60"/>
      <c r="H1586" s="60"/>
    </row>
    <row r="1587" spans="2:8" ht="15" x14ac:dyDescent="0.25">
      <c r="B1587" s="60"/>
      <c r="C1587" s="60"/>
      <c r="D1587" s="60"/>
      <c r="E1587" s="60"/>
      <c r="F1587" s="60"/>
      <c r="G1587" s="60"/>
      <c r="H1587" s="60"/>
    </row>
    <row r="1588" spans="2:8" ht="15" x14ac:dyDescent="0.25">
      <c r="B1588" s="60"/>
      <c r="C1588" s="60"/>
      <c r="D1588" s="60"/>
      <c r="E1588" s="60"/>
      <c r="F1588" s="60"/>
      <c r="G1588" s="60"/>
      <c r="H1588" s="60"/>
    </row>
    <row r="1589" spans="2:8" ht="15" x14ac:dyDescent="0.25">
      <c r="B1589" s="60"/>
      <c r="C1589" s="60"/>
      <c r="D1589" s="60"/>
      <c r="E1589" s="60"/>
      <c r="F1589" s="60"/>
      <c r="G1589" s="60"/>
      <c r="H1589" s="60"/>
    </row>
    <row r="1590" spans="2:8" ht="15" x14ac:dyDescent="0.25">
      <c r="B1590" s="60"/>
      <c r="C1590" s="60"/>
      <c r="D1590" s="60"/>
      <c r="E1590" s="60"/>
      <c r="F1590" s="60"/>
      <c r="G1590" s="60"/>
      <c r="H1590" s="60"/>
    </row>
    <row r="1591" spans="2:8" ht="15" x14ac:dyDescent="0.25">
      <c r="B1591" s="60"/>
      <c r="C1591" s="60"/>
      <c r="D1591" s="60"/>
      <c r="E1591" s="60"/>
      <c r="F1591" s="60"/>
      <c r="G1591" s="60"/>
      <c r="H1591" s="60"/>
    </row>
    <row r="1592" spans="2:8" ht="15" x14ac:dyDescent="0.25">
      <c r="B1592" s="60"/>
      <c r="C1592" s="60"/>
      <c r="D1592" s="60"/>
      <c r="E1592" s="60"/>
      <c r="F1592" s="60"/>
      <c r="G1592" s="60"/>
      <c r="H1592" s="60"/>
    </row>
    <row r="1593" spans="2:8" ht="15" x14ac:dyDescent="0.25">
      <c r="B1593" s="60"/>
      <c r="C1593" s="60"/>
      <c r="D1593" s="60"/>
      <c r="E1593" s="60"/>
      <c r="F1593" s="60"/>
      <c r="G1593" s="60"/>
      <c r="H1593" s="60"/>
    </row>
    <row r="1594" spans="2:8" ht="15" x14ac:dyDescent="0.25">
      <c r="B1594" s="60"/>
      <c r="C1594" s="60"/>
      <c r="D1594" s="60"/>
      <c r="E1594" s="60"/>
      <c r="F1594" s="60"/>
      <c r="G1594" s="60"/>
      <c r="H1594" s="60"/>
    </row>
    <row r="1595" spans="2:8" ht="15" x14ac:dyDescent="0.25">
      <c r="B1595" s="60"/>
      <c r="C1595" s="60"/>
      <c r="D1595" s="60"/>
      <c r="E1595" s="60"/>
      <c r="F1595" s="60"/>
      <c r="G1595" s="60"/>
      <c r="H1595" s="60"/>
    </row>
    <row r="1596" spans="2:8" ht="15" x14ac:dyDescent="0.25">
      <c r="B1596" s="60"/>
      <c r="C1596" s="60"/>
      <c r="D1596" s="60"/>
      <c r="E1596" s="60"/>
      <c r="F1596" s="60"/>
      <c r="G1596" s="60"/>
      <c r="H1596" s="60"/>
    </row>
    <row r="1597" spans="2:8" ht="15" x14ac:dyDescent="0.25">
      <c r="B1597" s="60"/>
      <c r="C1597" s="60"/>
      <c r="D1597" s="60"/>
      <c r="E1597" s="60"/>
      <c r="F1597" s="60"/>
      <c r="G1597" s="60"/>
      <c r="H1597" s="60"/>
    </row>
    <row r="1598" spans="2:8" ht="15" x14ac:dyDescent="0.25">
      <c r="B1598" s="60"/>
      <c r="C1598" s="60"/>
      <c r="D1598" s="60"/>
      <c r="E1598" s="60"/>
      <c r="F1598" s="60"/>
      <c r="G1598" s="60"/>
      <c r="H1598" s="60"/>
    </row>
    <row r="1599" spans="2:8" ht="15" x14ac:dyDescent="0.25">
      <c r="B1599" s="60"/>
      <c r="C1599" s="60"/>
      <c r="D1599" s="60"/>
      <c r="E1599" s="60"/>
      <c r="F1599" s="60"/>
      <c r="G1599" s="60"/>
      <c r="H1599" s="60"/>
    </row>
    <row r="1600" spans="2:8" ht="15" x14ac:dyDescent="0.25">
      <c r="B1600" s="60"/>
      <c r="C1600" s="60"/>
      <c r="D1600" s="60"/>
      <c r="E1600" s="60"/>
      <c r="F1600" s="60"/>
      <c r="G1600" s="60"/>
      <c r="H1600" s="60"/>
    </row>
    <row r="1601" spans="2:8" ht="15" x14ac:dyDescent="0.25">
      <c r="B1601" s="60"/>
      <c r="C1601" s="60"/>
      <c r="D1601" s="60"/>
      <c r="E1601" s="60"/>
      <c r="F1601" s="60"/>
      <c r="G1601" s="60"/>
      <c r="H1601" s="60"/>
    </row>
    <row r="1602" spans="2:8" ht="15" x14ac:dyDescent="0.25">
      <c r="B1602" s="60"/>
      <c r="C1602" s="60"/>
      <c r="D1602" s="60"/>
      <c r="E1602" s="60"/>
      <c r="F1602" s="60"/>
      <c r="G1602" s="60"/>
      <c r="H1602" s="60"/>
    </row>
    <row r="1603" spans="2:8" ht="15" x14ac:dyDescent="0.25">
      <c r="B1603" s="60"/>
      <c r="C1603" s="60"/>
      <c r="D1603" s="60"/>
      <c r="E1603" s="60"/>
      <c r="F1603" s="60"/>
      <c r="G1603" s="60"/>
      <c r="H1603" s="60"/>
    </row>
    <row r="1604" spans="2:8" ht="15" x14ac:dyDescent="0.25">
      <c r="B1604" s="60"/>
      <c r="C1604" s="60"/>
      <c r="D1604" s="60"/>
      <c r="E1604" s="60"/>
      <c r="F1604" s="60"/>
      <c r="G1604" s="60"/>
      <c r="H1604" s="60"/>
    </row>
    <row r="1605" spans="2:8" ht="15" x14ac:dyDescent="0.25">
      <c r="B1605" s="60"/>
      <c r="C1605" s="60"/>
      <c r="D1605" s="60"/>
      <c r="E1605" s="60"/>
      <c r="F1605" s="60"/>
      <c r="G1605" s="60"/>
      <c r="H1605" s="60"/>
    </row>
    <row r="1606" spans="2:8" ht="15" x14ac:dyDescent="0.25">
      <c r="B1606" s="60"/>
      <c r="C1606" s="60"/>
      <c r="D1606" s="60"/>
      <c r="E1606" s="60"/>
      <c r="F1606" s="60"/>
      <c r="G1606" s="60"/>
      <c r="H1606" s="60"/>
    </row>
    <row r="1607" spans="2:8" ht="15" x14ac:dyDescent="0.25">
      <c r="B1607" s="60"/>
      <c r="C1607" s="60"/>
      <c r="D1607" s="60"/>
      <c r="E1607" s="60"/>
      <c r="F1607" s="60"/>
      <c r="G1607" s="60"/>
      <c r="H1607" s="60"/>
    </row>
    <row r="1608" spans="2:8" ht="15" x14ac:dyDescent="0.25">
      <c r="B1608" s="60"/>
      <c r="C1608" s="60"/>
      <c r="D1608" s="60"/>
      <c r="E1608" s="60"/>
      <c r="F1608" s="60"/>
      <c r="G1608" s="60"/>
      <c r="H1608" s="60"/>
    </row>
    <row r="1609" spans="2:8" ht="15" x14ac:dyDescent="0.25">
      <c r="B1609" s="60"/>
      <c r="C1609" s="60"/>
      <c r="D1609" s="60"/>
      <c r="E1609" s="60"/>
      <c r="F1609" s="60"/>
      <c r="G1609" s="60"/>
      <c r="H1609" s="60"/>
    </row>
    <row r="1610" spans="2:8" ht="15" x14ac:dyDescent="0.25">
      <c r="B1610" s="60"/>
      <c r="C1610" s="60"/>
      <c r="D1610" s="60"/>
      <c r="E1610" s="60"/>
      <c r="F1610" s="60"/>
      <c r="G1610" s="60"/>
      <c r="H1610" s="60"/>
    </row>
    <row r="1611" spans="2:8" ht="15" x14ac:dyDescent="0.25">
      <c r="B1611" s="60"/>
      <c r="C1611" s="60"/>
      <c r="D1611" s="60"/>
      <c r="E1611" s="60"/>
      <c r="F1611" s="60"/>
      <c r="G1611" s="60"/>
      <c r="H1611" s="60"/>
    </row>
    <row r="1612" spans="2:8" ht="15" x14ac:dyDescent="0.25">
      <c r="B1612" s="60"/>
      <c r="C1612" s="60"/>
      <c r="D1612" s="60"/>
      <c r="E1612" s="60"/>
      <c r="F1612" s="60"/>
      <c r="G1612" s="60"/>
      <c r="H1612" s="60"/>
    </row>
    <row r="1613" spans="2:8" ht="15" x14ac:dyDescent="0.25">
      <c r="B1613" s="60"/>
      <c r="C1613" s="60"/>
      <c r="D1613" s="60"/>
      <c r="E1613" s="60"/>
      <c r="F1613" s="60"/>
      <c r="G1613" s="60"/>
      <c r="H1613" s="60"/>
    </row>
    <row r="1614" spans="2:8" ht="15" x14ac:dyDescent="0.25">
      <c r="B1614" s="60"/>
      <c r="C1614" s="60"/>
      <c r="D1614" s="60"/>
      <c r="E1614" s="60"/>
      <c r="F1614" s="60"/>
      <c r="G1614" s="60"/>
      <c r="H1614" s="60"/>
    </row>
    <row r="1615" spans="2:8" ht="15" x14ac:dyDescent="0.25">
      <c r="B1615" s="60"/>
      <c r="C1615" s="60"/>
      <c r="D1615" s="60"/>
      <c r="E1615" s="60"/>
      <c r="F1615" s="60"/>
      <c r="G1615" s="60"/>
      <c r="H1615" s="60"/>
    </row>
    <row r="1616" spans="2:8" ht="15" x14ac:dyDescent="0.25">
      <c r="B1616" s="60"/>
      <c r="C1616" s="60"/>
      <c r="D1616" s="60"/>
      <c r="E1616" s="60"/>
      <c r="F1616" s="60"/>
      <c r="G1616" s="60"/>
      <c r="H1616" s="60"/>
    </row>
    <row r="1617" spans="2:8" ht="15" x14ac:dyDescent="0.25">
      <c r="B1617" s="60"/>
      <c r="C1617" s="60"/>
      <c r="D1617" s="60"/>
      <c r="E1617" s="60"/>
      <c r="F1617" s="60"/>
      <c r="G1617" s="60"/>
      <c r="H1617" s="60"/>
    </row>
    <row r="1618" spans="2:8" ht="15" x14ac:dyDescent="0.25">
      <c r="B1618" s="60"/>
      <c r="C1618" s="60"/>
      <c r="D1618" s="60"/>
      <c r="E1618" s="60"/>
      <c r="F1618" s="60"/>
      <c r="G1618" s="60"/>
      <c r="H1618" s="60"/>
    </row>
    <row r="1619" spans="2:8" ht="15" x14ac:dyDescent="0.25">
      <c r="B1619" s="60"/>
      <c r="C1619" s="60"/>
      <c r="D1619" s="60"/>
      <c r="E1619" s="60"/>
      <c r="F1619" s="60"/>
      <c r="G1619" s="60"/>
      <c r="H1619" s="60"/>
    </row>
    <row r="1620" spans="2:8" ht="15" x14ac:dyDescent="0.25">
      <c r="B1620" s="60"/>
      <c r="C1620" s="60"/>
      <c r="D1620" s="60"/>
      <c r="E1620" s="60"/>
      <c r="F1620" s="60"/>
      <c r="G1620" s="60"/>
      <c r="H1620" s="60"/>
    </row>
    <row r="1621" spans="2:8" ht="15" x14ac:dyDescent="0.25">
      <c r="B1621" s="60"/>
      <c r="C1621" s="60"/>
      <c r="D1621" s="60"/>
      <c r="E1621" s="60"/>
      <c r="F1621" s="60"/>
      <c r="G1621" s="60"/>
      <c r="H1621" s="60"/>
    </row>
    <row r="1622" spans="2:8" ht="15" x14ac:dyDescent="0.25">
      <c r="B1622" s="60"/>
      <c r="C1622" s="60"/>
      <c r="D1622" s="60"/>
      <c r="E1622" s="60"/>
      <c r="F1622" s="60"/>
      <c r="G1622" s="60"/>
      <c r="H1622" s="60"/>
    </row>
    <row r="1623" spans="2:8" ht="15" x14ac:dyDescent="0.25">
      <c r="B1623" s="60"/>
      <c r="C1623" s="60"/>
      <c r="D1623" s="60"/>
      <c r="E1623" s="60"/>
      <c r="F1623" s="60"/>
      <c r="G1623" s="60"/>
      <c r="H1623" s="60"/>
    </row>
    <row r="1624" spans="2:8" ht="15" x14ac:dyDescent="0.25">
      <c r="B1624" s="60"/>
      <c r="C1624" s="60"/>
      <c r="D1624" s="60"/>
      <c r="E1624" s="60"/>
      <c r="F1624" s="60"/>
      <c r="G1624" s="60"/>
      <c r="H1624" s="60"/>
    </row>
    <row r="1625" spans="2:8" ht="15" x14ac:dyDescent="0.25">
      <c r="B1625" s="60"/>
      <c r="C1625" s="60"/>
      <c r="D1625" s="60"/>
      <c r="E1625" s="60"/>
      <c r="F1625" s="60"/>
      <c r="G1625" s="60"/>
      <c r="H1625" s="60"/>
    </row>
    <row r="1626" spans="2:8" ht="15" x14ac:dyDescent="0.25">
      <c r="B1626" s="60"/>
      <c r="C1626" s="60"/>
      <c r="D1626" s="60"/>
      <c r="E1626" s="60"/>
      <c r="F1626" s="60"/>
      <c r="G1626" s="60"/>
      <c r="H1626" s="60"/>
    </row>
    <row r="1627" spans="2:8" ht="15" x14ac:dyDescent="0.25">
      <c r="B1627" s="60"/>
      <c r="C1627" s="60"/>
      <c r="D1627" s="60"/>
      <c r="E1627" s="60"/>
      <c r="F1627" s="60"/>
      <c r="G1627" s="60"/>
      <c r="H1627" s="60"/>
    </row>
    <row r="1628" spans="2:8" ht="15" x14ac:dyDescent="0.25">
      <c r="B1628" s="60"/>
      <c r="C1628" s="60"/>
      <c r="D1628" s="60"/>
      <c r="E1628" s="60"/>
      <c r="F1628" s="60"/>
      <c r="G1628" s="60"/>
      <c r="H1628" s="60"/>
    </row>
    <row r="1629" spans="2:8" ht="15" x14ac:dyDescent="0.25">
      <c r="B1629" s="60"/>
      <c r="C1629" s="60"/>
      <c r="D1629" s="60"/>
      <c r="E1629" s="60"/>
      <c r="F1629" s="60"/>
      <c r="G1629" s="60"/>
      <c r="H1629" s="60"/>
    </row>
    <row r="1630" spans="2:8" ht="15" x14ac:dyDescent="0.25">
      <c r="B1630" s="60"/>
      <c r="C1630" s="60"/>
      <c r="D1630" s="60"/>
      <c r="E1630" s="60"/>
      <c r="F1630" s="60"/>
      <c r="G1630" s="60"/>
      <c r="H1630" s="60"/>
    </row>
    <row r="1631" spans="2:8" ht="15" x14ac:dyDescent="0.25">
      <c r="B1631" s="60"/>
      <c r="C1631" s="60"/>
      <c r="D1631" s="60"/>
      <c r="E1631" s="60"/>
      <c r="F1631" s="60"/>
      <c r="G1631" s="60"/>
      <c r="H1631" s="60"/>
    </row>
    <row r="1632" spans="2:8" ht="15" x14ac:dyDescent="0.25">
      <c r="B1632" s="60"/>
      <c r="C1632" s="60"/>
      <c r="D1632" s="60"/>
      <c r="E1632" s="60"/>
      <c r="F1632" s="60"/>
      <c r="G1632" s="60"/>
      <c r="H1632" s="60"/>
    </row>
    <row r="1633" spans="2:8" ht="15" x14ac:dyDescent="0.25">
      <c r="B1633" s="60"/>
      <c r="C1633" s="60"/>
      <c r="D1633" s="60"/>
      <c r="E1633" s="60"/>
      <c r="F1633" s="60"/>
      <c r="G1633" s="60"/>
      <c r="H1633" s="60"/>
    </row>
    <row r="1634" spans="2:8" ht="15" x14ac:dyDescent="0.25">
      <c r="B1634" s="60"/>
      <c r="C1634" s="60"/>
      <c r="D1634" s="60"/>
      <c r="E1634" s="60"/>
      <c r="F1634" s="60"/>
      <c r="G1634" s="60"/>
      <c r="H1634" s="60"/>
    </row>
    <row r="1635" spans="2:8" ht="15" x14ac:dyDescent="0.25">
      <c r="B1635" s="60"/>
      <c r="C1635" s="60"/>
      <c r="D1635" s="60"/>
      <c r="E1635" s="60"/>
      <c r="F1635" s="60"/>
      <c r="G1635" s="60"/>
      <c r="H1635" s="60"/>
    </row>
    <row r="1636" spans="2:8" ht="15" x14ac:dyDescent="0.25">
      <c r="B1636" s="60"/>
      <c r="C1636" s="60"/>
      <c r="D1636" s="60"/>
      <c r="E1636" s="60"/>
      <c r="F1636" s="60"/>
      <c r="G1636" s="60"/>
      <c r="H1636" s="60"/>
    </row>
    <row r="1637" spans="2:8" ht="15" x14ac:dyDescent="0.25">
      <c r="B1637" s="60"/>
      <c r="C1637" s="60"/>
      <c r="D1637" s="60"/>
      <c r="E1637" s="60"/>
      <c r="F1637" s="60"/>
      <c r="G1637" s="60"/>
      <c r="H1637" s="60"/>
    </row>
    <row r="1638" spans="2:8" ht="15" x14ac:dyDescent="0.25">
      <c r="B1638" s="60"/>
      <c r="C1638" s="60"/>
      <c r="D1638" s="60"/>
      <c r="E1638" s="60"/>
      <c r="F1638" s="60"/>
      <c r="G1638" s="60"/>
      <c r="H1638" s="60"/>
    </row>
    <row r="1639" spans="2:8" ht="15" x14ac:dyDescent="0.25">
      <c r="B1639" s="60"/>
      <c r="C1639" s="60"/>
      <c r="D1639" s="60"/>
      <c r="E1639" s="60"/>
      <c r="F1639" s="60"/>
      <c r="G1639" s="60"/>
      <c r="H1639" s="60"/>
    </row>
    <row r="1640" spans="2:8" ht="15" x14ac:dyDescent="0.25">
      <c r="B1640" s="60"/>
      <c r="C1640" s="60"/>
      <c r="D1640" s="60"/>
      <c r="E1640" s="60"/>
      <c r="F1640" s="60"/>
      <c r="G1640" s="60"/>
      <c r="H1640" s="60"/>
    </row>
    <row r="1641" spans="2:8" ht="15" x14ac:dyDescent="0.25">
      <c r="B1641" s="60"/>
      <c r="C1641" s="60"/>
      <c r="D1641" s="60"/>
      <c r="E1641" s="60"/>
      <c r="F1641" s="60"/>
      <c r="G1641" s="60"/>
      <c r="H1641" s="60"/>
    </row>
    <row r="1642" spans="2:8" ht="15" x14ac:dyDescent="0.25">
      <c r="B1642" s="60"/>
      <c r="C1642" s="60"/>
      <c r="D1642" s="60"/>
      <c r="E1642" s="60"/>
      <c r="F1642" s="60"/>
      <c r="G1642" s="60"/>
      <c r="H1642" s="60"/>
    </row>
    <row r="1643" spans="2:8" ht="15" x14ac:dyDescent="0.25">
      <c r="B1643" s="60"/>
      <c r="C1643" s="60"/>
      <c r="D1643" s="60"/>
      <c r="E1643" s="60"/>
      <c r="F1643" s="60"/>
      <c r="G1643" s="60"/>
      <c r="H1643" s="60"/>
    </row>
    <row r="1644" spans="2:8" ht="15" x14ac:dyDescent="0.25">
      <c r="B1644" s="60"/>
      <c r="C1644" s="60"/>
      <c r="D1644" s="60"/>
      <c r="E1644" s="60"/>
      <c r="F1644" s="60"/>
      <c r="G1644" s="60"/>
      <c r="H1644" s="60"/>
    </row>
    <row r="1645" spans="2:8" ht="15" x14ac:dyDescent="0.25">
      <c r="B1645" s="60"/>
      <c r="C1645" s="60"/>
      <c r="D1645" s="60"/>
      <c r="E1645" s="60"/>
      <c r="F1645" s="60"/>
      <c r="G1645" s="60"/>
      <c r="H1645" s="60"/>
    </row>
    <row r="1646" spans="2:8" ht="15" x14ac:dyDescent="0.25">
      <c r="B1646" s="60"/>
      <c r="C1646" s="60"/>
      <c r="D1646" s="60"/>
      <c r="E1646" s="60"/>
      <c r="F1646" s="60"/>
      <c r="G1646" s="60"/>
      <c r="H1646" s="60"/>
    </row>
    <row r="1647" spans="2:8" ht="15" x14ac:dyDescent="0.25">
      <c r="B1647" s="60"/>
      <c r="C1647" s="60"/>
      <c r="D1647" s="60"/>
      <c r="E1647" s="60"/>
      <c r="F1647" s="60"/>
      <c r="G1647" s="60"/>
      <c r="H1647" s="60"/>
    </row>
    <row r="1648" spans="2:8" ht="15" x14ac:dyDescent="0.25">
      <c r="B1648" s="60"/>
      <c r="C1648" s="60"/>
      <c r="D1648" s="60"/>
      <c r="E1648" s="60"/>
      <c r="F1648" s="60"/>
      <c r="G1648" s="60"/>
      <c r="H1648" s="60"/>
    </row>
    <row r="1649" spans="2:8" ht="15" x14ac:dyDescent="0.25">
      <c r="B1649" s="60"/>
      <c r="C1649" s="60"/>
      <c r="D1649" s="60"/>
      <c r="E1649" s="60"/>
      <c r="F1649" s="60"/>
      <c r="G1649" s="60"/>
      <c r="H1649" s="60"/>
    </row>
    <row r="1650" spans="2:8" ht="15" x14ac:dyDescent="0.25">
      <c r="B1650" s="60"/>
      <c r="C1650" s="60"/>
      <c r="D1650" s="60"/>
      <c r="E1650" s="60"/>
      <c r="F1650" s="60"/>
      <c r="G1650" s="60"/>
      <c r="H1650" s="60"/>
    </row>
    <row r="1651" spans="2:8" ht="15" x14ac:dyDescent="0.25">
      <c r="B1651" s="60"/>
      <c r="C1651" s="60"/>
      <c r="D1651" s="60"/>
    </row>
    <row r="1652" spans="2:8" ht="15" x14ac:dyDescent="0.25">
      <c r="B1652" s="60"/>
      <c r="C1652" s="60"/>
      <c r="D1652" s="60"/>
    </row>
    <row r="1653" spans="2:8" ht="15" x14ac:dyDescent="0.25">
      <c r="B1653" s="60"/>
      <c r="C1653" s="60"/>
      <c r="D1653" s="60"/>
    </row>
    <row r="1654" spans="2:8" ht="15" x14ac:dyDescent="0.25">
      <c r="B1654" s="60"/>
      <c r="C1654" s="60"/>
      <c r="D1654" s="60"/>
    </row>
    <row r="1655" spans="2:8" ht="15" x14ac:dyDescent="0.25">
      <c r="B1655" s="60"/>
      <c r="C1655" s="60"/>
      <c r="D1655" s="60"/>
    </row>
    <row r="1656" spans="2:8" ht="15" x14ac:dyDescent="0.25">
      <c r="B1656" s="60"/>
      <c r="C1656" s="60"/>
      <c r="D1656" s="60"/>
    </row>
    <row r="1657" spans="2:8" ht="15" x14ac:dyDescent="0.25">
      <c r="B1657" s="60"/>
      <c r="C1657" s="60"/>
      <c r="D1657" s="60"/>
    </row>
    <row r="1658" spans="2:8" ht="15" x14ac:dyDescent="0.25">
      <c r="B1658" s="60"/>
      <c r="C1658" s="60"/>
      <c r="D1658" s="60"/>
    </row>
    <row r="1659" spans="2:8" ht="15" x14ac:dyDescent="0.25">
      <c r="B1659" s="60"/>
      <c r="C1659" s="60"/>
      <c r="D1659" s="60"/>
    </row>
    <row r="1660" spans="2:8" ht="15" x14ac:dyDescent="0.25">
      <c r="B1660" s="60"/>
      <c r="C1660" s="60"/>
      <c r="D1660" s="60"/>
    </row>
    <row r="1661" spans="2:8" ht="15" x14ac:dyDescent="0.25">
      <c r="B1661" s="60"/>
      <c r="C1661" s="60"/>
      <c r="D1661" s="60"/>
    </row>
    <row r="1662" spans="2:8" ht="15" x14ac:dyDescent="0.25">
      <c r="B1662" s="60"/>
      <c r="C1662" s="60"/>
      <c r="D1662" s="60"/>
    </row>
    <row r="1663" spans="2:8" ht="15" x14ac:dyDescent="0.25">
      <c r="B1663" s="60"/>
      <c r="C1663" s="60"/>
      <c r="D1663" s="60"/>
    </row>
    <row r="1664" spans="2:8" ht="15" x14ac:dyDescent="0.25">
      <c r="B1664" s="60"/>
      <c r="C1664" s="60"/>
      <c r="D1664" s="60"/>
    </row>
    <row r="1665" spans="2:4" ht="15" x14ac:dyDescent="0.25">
      <c r="B1665" s="60"/>
      <c r="C1665" s="60"/>
      <c r="D1665" s="60"/>
    </row>
    <row r="1666" spans="2:4" ht="15" x14ac:dyDescent="0.25">
      <c r="B1666" s="60"/>
      <c r="C1666" s="60"/>
      <c r="D1666" s="60"/>
    </row>
    <row r="1667" spans="2:4" ht="15" x14ac:dyDescent="0.25">
      <c r="B1667" s="60"/>
      <c r="C1667" s="60"/>
      <c r="D1667" s="60"/>
    </row>
    <row r="1668" spans="2:4" ht="15" x14ac:dyDescent="0.25">
      <c r="B1668" s="60"/>
      <c r="C1668" s="60"/>
      <c r="D1668" s="60"/>
    </row>
    <row r="1669" spans="2:4" ht="15" x14ac:dyDescent="0.25">
      <c r="B1669" s="60"/>
      <c r="C1669" s="60"/>
      <c r="D1669" s="60"/>
    </row>
    <row r="1670" spans="2:4" ht="15" x14ac:dyDescent="0.25">
      <c r="B1670" s="60"/>
      <c r="C1670" s="60"/>
      <c r="D1670" s="60"/>
    </row>
    <row r="1671" spans="2:4" ht="15" x14ac:dyDescent="0.25">
      <c r="B1671" s="60"/>
      <c r="C1671" s="60"/>
      <c r="D1671" s="60"/>
    </row>
    <row r="1672" spans="2:4" ht="15" x14ac:dyDescent="0.25">
      <c r="B1672" s="60"/>
      <c r="C1672" s="60"/>
      <c r="D1672" s="60"/>
    </row>
    <row r="1673" spans="2:4" ht="15" x14ac:dyDescent="0.25">
      <c r="B1673" s="60"/>
      <c r="C1673" s="60"/>
      <c r="D1673" s="60"/>
    </row>
    <row r="1674" spans="2:4" ht="15" x14ac:dyDescent="0.25">
      <c r="B1674" s="60"/>
      <c r="C1674" s="60"/>
      <c r="D1674" s="60"/>
    </row>
    <row r="1675" spans="2:4" ht="15" x14ac:dyDescent="0.25">
      <c r="B1675" s="60"/>
      <c r="C1675" s="60"/>
      <c r="D1675" s="60"/>
    </row>
    <row r="1676" spans="2:4" ht="15" x14ac:dyDescent="0.25">
      <c r="B1676" s="60"/>
      <c r="C1676" s="60"/>
      <c r="D1676" s="60"/>
    </row>
    <row r="1677" spans="2:4" ht="15" x14ac:dyDescent="0.25">
      <c r="B1677" s="60"/>
      <c r="C1677" s="60"/>
      <c r="D1677" s="60"/>
    </row>
    <row r="1678" spans="2:4" ht="15" x14ac:dyDescent="0.25">
      <c r="B1678" s="60"/>
      <c r="C1678" s="60"/>
      <c r="D1678" s="60"/>
    </row>
    <row r="1679" spans="2:4" ht="15" x14ac:dyDescent="0.25">
      <c r="B1679" s="60"/>
      <c r="C1679" s="60"/>
      <c r="D1679" s="60"/>
    </row>
    <row r="1680" spans="2:4" ht="15" x14ac:dyDescent="0.25">
      <c r="B1680" s="60"/>
      <c r="C1680" s="60"/>
      <c r="D1680" s="60"/>
    </row>
    <row r="1681" spans="2:4" ht="15" x14ac:dyDescent="0.25">
      <c r="B1681" s="60"/>
      <c r="C1681" s="60"/>
      <c r="D1681" s="60"/>
    </row>
    <row r="1682" spans="2:4" ht="15" x14ac:dyDescent="0.25">
      <c r="B1682" s="60"/>
      <c r="C1682" s="60"/>
      <c r="D1682" s="60"/>
    </row>
    <row r="1683" spans="2:4" ht="15" x14ac:dyDescent="0.25">
      <c r="B1683" s="60"/>
      <c r="C1683" s="60"/>
      <c r="D1683" s="60"/>
    </row>
    <row r="1684" spans="2:4" ht="15" x14ac:dyDescent="0.25">
      <c r="B1684" s="60"/>
      <c r="C1684" s="60"/>
      <c r="D1684" s="60"/>
    </row>
    <row r="1685" spans="2:4" ht="15" x14ac:dyDescent="0.25">
      <c r="B1685" s="60"/>
      <c r="C1685" s="60"/>
      <c r="D1685" s="60"/>
    </row>
    <row r="1686" spans="2:4" ht="15" x14ac:dyDescent="0.25">
      <c r="B1686" s="60"/>
      <c r="C1686" s="60"/>
      <c r="D1686" s="60"/>
    </row>
    <row r="1687" spans="2:4" ht="15" x14ac:dyDescent="0.25">
      <c r="B1687" s="60"/>
      <c r="C1687" s="60"/>
      <c r="D1687" s="60"/>
    </row>
    <row r="1688" spans="2:4" ht="15" x14ac:dyDescent="0.25">
      <c r="B1688" s="60"/>
      <c r="C1688" s="60"/>
      <c r="D1688" s="60"/>
    </row>
    <row r="1689" spans="2:4" ht="15" x14ac:dyDescent="0.25">
      <c r="B1689" s="60"/>
      <c r="C1689" s="60"/>
      <c r="D1689" s="60"/>
    </row>
    <row r="1690" spans="2:4" ht="15" x14ac:dyDescent="0.25">
      <c r="B1690" s="60"/>
      <c r="C1690" s="60"/>
      <c r="D1690" s="60"/>
    </row>
    <row r="1691" spans="2:4" ht="15" x14ac:dyDescent="0.25">
      <c r="B1691" s="60"/>
      <c r="C1691" s="60"/>
      <c r="D1691" s="60"/>
    </row>
    <row r="1692" spans="2:4" ht="15" x14ac:dyDescent="0.25">
      <c r="B1692" s="60"/>
      <c r="C1692" s="60"/>
      <c r="D1692" s="60"/>
    </row>
    <row r="1693" spans="2:4" ht="15" x14ac:dyDescent="0.25">
      <c r="B1693" s="60"/>
      <c r="C1693" s="60"/>
      <c r="D1693" s="60"/>
    </row>
    <row r="1694" spans="2:4" ht="15" x14ac:dyDescent="0.25">
      <c r="B1694" s="60"/>
      <c r="C1694" s="60"/>
      <c r="D1694" s="60"/>
    </row>
    <row r="1695" spans="2:4" ht="15" x14ac:dyDescent="0.25">
      <c r="B1695" s="60"/>
      <c r="C1695" s="60"/>
      <c r="D1695" s="60"/>
    </row>
    <row r="1696" spans="2:4" ht="15" x14ac:dyDescent="0.25">
      <c r="B1696" s="60"/>
      <c r="C1696" s="60"/>
      <c r="D1696" s="60"/>
    </row>
    <row r="1697" spans="2:4" ht="15" x14ac:dyDescent="0.25">
      <c r="B1697" s="60"/>
      <c r="C1697" s="60"/>
      <c r="D1697" s="60"/>
    </row>
    <row r="1698" spans="2:4" ht="15" x14ac:dyDescent="0.25">
      <c r="B1698" s="60"/>
      <c r="C1698" s="60"/>
      <c r="D1698" s="60"/>
    </row>
    <row r="1699" spans="2:4" ht="15" x14ac:dyDescent="0.25">
      <c r="B1699" s="60"/>
      <c r="C1699" s="60"/>
      <c r="D1699" s="60"/>
    </row>
    <row r="1700" spans="2:4" ht="15" x14ac:dyDescent="0.25">
      <c r="B1700" s="60"/>
      <c r="C1700" s="60"/>
      <c r="D1700" s="60"/>
    </row>
    <row r="1701" spans="2:4" ht="15" x14ac:dyDescent="0.25">
      <c r="B1701" s="60"/>
      <c r="C1701" s="60"/>
      <c r="D1701" s="60"/>
    </row>
    <row r="1702" spans="2:4" ht="15" x14ac:dyDescent="0.25">
      <c r="B1702" s="60"/>
      <c r="C1702" s="60"/>
      <c r="D1702" s="60"/>
    </row>
    <row r="1703" spans="2:4" ht="15" x14ac:dyDescent="0.25">
      <c r="B1703" s="60"/>
      <c r="C1703" s="60"/>
      <c r="D1703" s="60"/>
    </row>
    <row r="1704" spans="2:4" ht="15" x14ac:dyDescent="0.25">
      <c r="B1704" s="60"/>
      <c r="C1704" s="60"/>
      <c r="D1704" s="60"/>
    </row>
    <row r="1705" spans="2:4" ht="15" x14ac:dyDescent="0.25">
      <c r="B1705" s="60"/>
      <c r="C1705" s="60"/>
      <c r="D1705" s="60"/>
    </row>
    <row r="1706" spans="2:4" ht="15" x14ac:dyDescent="0.25">
      <c r="B1706" s="60"/>
      <c r="C1706" s="60"/>
      <c r="D1706" s="60"/>
    </row>
    <row r="1707" spans="2:4" ht="15" x14ac:dyDescent="0.25">
      <c r="B1707" s="60"/>
      <c r="C1707" s="60"/>
      <c r="D1707" s="60"/>
    </row>
    <row r="1708" spans="2:4" ht="15" x14ac:dyDescent="0.25">
      <c r="B1708" s="60"/>
      <c r="C1708" s="60"/>
      <c r="D1708" s="60"/>
    </row>
    <row r="1709" spans="2:4" ht="15" x14ac:dyDescent="0.25">
      <c r="B1709" s="60"/>
      <c r="C1709" s="60"/>
      <c r="D1709" s="60"/>
    </row>
    <row r="1710" spans="2:4" ht="15" x14ac:dyDescent="0.25">
      <c r="B1710" s="60"/>
      <c r="C1710" s="60"/>
      <c r="D1710" s="60"/>
    </row>
    <row r="1711" spans="2:4" ht="15" x14ac:dyDescent="0.25">
      <c r="B1711" s="60"/>
      <c r="C1711" s="60"/>
      <c r="D1711" s="60"/>
    </row>
    <row r="1712" spans="2:4" ht="15" x14ac:dyDescent="0.25">
      <c r="B1712" s="60"/>
      <c r="C1712" s="60"/>
      <c r="D1712" s="60"/>
    </row>
    <row r="1713" spans="2:4" ht="15" x14ac:dyDescent="0.25">
      <c r="B1713" s="60"/>
      <c r="C1713" s="60"/>
      <c r="D1713" s="60"/>
    </row>
    <row r="1714" spans="2:4" ht="15" x14ac:dyDescent="0.25">
      <c r="B1714" s="60"/>
      <c r="C1714" s="60"/>
      <c r="D1714" s="60"/>
    </row>
    <row r="1715" spans="2:4" ht="15" x14ac:dyDescent="0.25">
      <c r="B1715" s="60"/>
      <c r="C1715" s="60"/>
      <c r="D1715" s="60"/>
    </row>
    <row r="1716" spans="2:4" ht="15" x14ac:dyDescent="0.25">
      <c r="B1716" s="60"/>
      <c r="C1716" s="60"/>
      <c r="D1716" s="60"/>
    </row>
    <row r="1717" spans="2:4" ht="15" x14ac:dyDescent="0.25">
      <c r="B1717" s="60"/>
      <c r="C1717" s="60"/>
      <c r="D1717" s="60"/>
    </row>
    <row r="1718" spans="2:4" ht="15" x14ac:dyDescent="0.25">
      <c r="B1718" s="60"/>
      <c r="C1718" s="60"/>
      <c r="D1718" s="60"/>
    </row>
    <row r="1719" spans="2:4" ht="15" x14ac:dyDescent="0.25">
      <c r="B1719" s="60"/>
      <c r="C1719" s="60"/>
      <c r="D1719" s="60"/>
    </row>
    <row r="1720" spans="2:4" ht="15" x14ac:dyDescent="0.25">
      <c r="B1720" s="60"/>
      <c r="C1720" s="60"/>
      <c r="D1720" s="60"/>
    </row>
    <row r="1721" spans="2:4" ht="15" x14ac:dyDescent="0.25">
      <c r="B1721" s="60"/>
      <c r="C1721" s="60"/>
      <c r="D1721" s="60"/>
    </row>
    <row r="1722" spans="2:4" ht="15" x14ac:dyDescent="0.25">
      <c r="B1722" s="60"/>
      <c r="C1722" s="60"/>
      <c r="D1722" s="60"/>
    </row>
    <row r="1723" spans="2:4" ht="15" x14ac:dyDescent="0.25">
      <c r="B1723" s="60"/>
      <c r="C1723" s="60"/>
      <c r="D1723" s="60"/>
    </row>
    <row r="1724" spans="2:4" ht="15" x14ac:dyDescent="0.25">
      <c r="B1724" s="60"/>
      <c r="C1724" s="60"/>
      <c r="D1724" s="60"/>
    </row>
    <row r="1725" spans="2:4" ht="15" x14ac:dyDescent="0.25">
      <c r="B1725" s="60"/>
      <c r="C1725" s="60"/>
      <c r="D1725" s="60"/>
    </row>
    <row r="1726" spans="2:4" ht="15" x14ac:dyDescent="0.25">
      <c r="B1726" s="60"/>
      <c r="C1726" s="60"/>
      <c r="D1726" s="60"/>
    </row>
    <row r="1727" spans="2:4" ht="15" x14ac:dyDescent="0.25">
      <c r="B1727" s="60"/>
      <c r="C1727" s="60"/>
      <c r="D1727" s="60"/>
    </row>
    <row r="1728" spans="2:4" ht="15" x14ac:dyDescent="0.25">
      <c r="B1728" s="60"/>
      <c r="C1728" s="60"/>
      <c r="D1728" s="60"/>
    </row>
    <row r="1729" spans="2:4" ht="15" x14ac:dyDescent="0.25">
      <c r="B1729" s="60"/>
      <c r="C1729" s="60"/>
      <c r="D1729" s="60"/>
    </row>
    <row r="1730" spans="2:4" ht="15" x14ac:dyDescent="0.25">
      <c r="B1730" s="60"/>
      <c r="C1730" s="60"/>
      <c r="D1730" s="60"/>
    </row>
    <row r="1731" spans="2:4" ht="15" x14ac:dyDescent="0.25">
      <c r="B1731" s="60"/>
      <c r="C1731" s="60"/>
      <c r="D1731" s="60"/>
    </row>
    <row r="1732" spans="2:4" ht="15" x14ac:dyDescent="0.25">
      <c r="B1732" s="60"/>
      <c r="C1732" s="60"/>
      <c r="D1732" s="60"/>
    </row>
    <row r="1733" spans="2:4" ht="15" x14ac:dyDescent="0.25">
      <c r="B1733" s="60"/>
      <c r="C1733" s="60"/>
      <c r="D1733" s="60"/>
    </row>
    <row r="1734" spans="2:4" ht="15" x14ac:dyDescent="0.25">
      <c r="B1734" s="60"/>
      <c r="C1734" s="60"/>
      <c r="D1734" s="60"/>
    </row>
    <row r="1735" spans="2:4" ht="15" x14ac:dyDescent="0.25">
      <c r="B1735" s="60"/>
      <c r="C1735" s="60"/>
      <c r="D1735" s="60"/>
    </row>
    <row r="1736" spans="2:4" ht="15" x14ac:dyDescent="0.25">
      <c r="B1736" s="60"/>
      <c r="C1736" s="60"/>
      <c r="D1736" s="60"/>
    </row>
    <row r="1737" spans="2:4" ht="15" x14ac:dyDescent="0.25">
      <c r="B1737" s="60"/>
      <c r="C1737" s="60"/>
      <c r="D1737" s="60"/>
    </row>
    <row r="1738" spans="2:4" ht="15" x14ac:dyDescent="0.25">
      <c r="B1738" s="60"/>
      <c r="C1738" s="60"/>
      <c r="D1738" s="60"/>
    </row>
    <row r="1739" spans="2:4" ht="15" x14ac:dyDescent="0.25">
      <c r="B1739" s="60"/>
      <c r="C1739" s="60"/>
      <c r="D1739" s="60"/>
    </row>
    <row r="1740" spans="2:4" ht="15" x14ac:dyDescent="0.25">
      <c r="B1740" s="60"/>
      <c r="C1740" s="60"/>
      <c r="D1740" s="60"/>
    </row>
    <row r="1741" spans="2:4" ht="15" x14ac:dyDescent="0.25">
      <c r="B1741" s="60"/>
      <c r="C1741" s="60"/>
      <c r="D1741" s="60"/>
    </row>
    <row r="1742" spans="2:4" ht="15" x14ac:dyDescent="0.25">
      <c r="B1742" s="60"/>
      <c r="C1742" s="60"/>
      <c r="D1742" s="60"/>
    </row>
    <row r="1743" spans="2:4" ht="15" x14ac:dyDescent="0.25">
      <c r="B1743" s="60"/>
      <c r="C1743" s="60"/>
      <c r="D1743" s="60"/>
    </row>
    <row r="1744" spans="2:4" ht="15" x14ac:dyDescent="0.25">
      <c r="B1744" s="60"/>
      <c r="C1744" s="60"/>
      <c r="D1744" s="60"/>
    </row>
    <row r="1745" spans="2:4" ht="15" x14ac:dyDescent="0.25">
      <c r="B1745" s="60"/>
      <c r="C1745" s="60"/>
      <c r="D1745" s="60"/>
    </row>
    <row r="1746" spans="2:4" ht="15" x14ac:dyDescent="0.25">
      <c r="B1746" s="60"/>
      <c r="C1746" s="60"/>
      <c r="D1746" s="60"/>
    </row>
    <row r="1747" spans="2:4" ht="15" x14ac:dyDescent="0.25">
      <c r="B1747" s="60"/>
      <c r="C1747" s="60"/>
      <c r="D1747" s="60"/>
    </row>
    <row r="1748" spans="2:4" ht="15" x14ac:dyDescent="0.25">
      <c r="B1748" s="60"/>
      <c r="C1748" s="60"/>
      <c r="D1748" s="60"/>
    </row>
    <row r="1749" spans="2:4" ht="15" x14ac:dyDescent="0.25">
      <c r="B1749" s="60"/>
      <c r="C1749" s="60"/>
      <c r="D1749" s="60"/>
    </row>
    <row r="1750" spans="2:4" ht="15" x14ac:dyDescent="0.25">
      <c r="B1750" s="60"/>
      <c r="C1750" s="60"/>
      <c r="D1750" s="60"/>
    </row>
    <row r="1751" spans="2:4" ht="15" x14ac:dyDescent="0.25">
      <c r="B1751" s="60"/>
      <c r="C1751" s="60"/>
      <c r="D1751" s="60"/>
    </row>
    <row r="1752" spans="2:4" ht="15" x14ac:dyDescent="0.25">
      <c r="B1752" s="60"/>
      <c r="C1752" s="60"/>
      <c r="D1752" s="60"/>
    </row>
    <row r="1753" spans="2:4" ht="15" x14ac:dyDescent="0.25">
      <c r="B1753" s="60"/>
      <c r="C1753" s="60"/>
      <c r="D1753" s="60"/>
    </row>
    <row r="1754" spans="2:4" ht="15" x14ac:dyDescent="0.25">
      <c r="B1754" s="60"/>
      <c r="C1754" s="60"/>
      <c r="D1754" s="60"/>
    </row>
    <row r="1755" spans="2:4" ht="15" x14ac:dyDescent="0.25">
      <c r="B1755" s="60"/>
      <c r="C1755" s="60"/>
      <c r="D1755" s="60"/>
    </row>
    <row r="1756" spans="2:4" ht="15" x14ac:dyDescent="0.25">
      <c r="B1756" s="60"/>
      <c r="C1756" s="60"/>
      <c r="D1756" s="60"/>
    </row>
    <row r="1757" spans="2:4" ht="15" x14ac:dyDescent="0.25">
      <c r="B1757" s="60"/>
      <c r="C1757" s="60"/>
      <c r="D1757" s="60"/>
    </row>
    <row r="1758" spans="2:4" ht="15" x14ac:dyDescent="0.25">
      <c r="B1758" s="60"/>
      <c r="C1758" s="60"/>
      <c r="D1758" s="60"/>
    </row>
    <row r="1759" spans="2:4" ht="15" x14ac:dyDescent="0.25">
      <c r="B1759" s="60"/>
      <c r="C1759" s="60"/>
      <c r="D1759" s="60"/>
    </row>
    <row r="1760" spans="2:4" ht="15" x14ac:dyDescent="0.25">
      <c r="B1760" s="60"/>
      <c r="C1760" s="60"/>
      <c r="D1760" s="60"/>
    </row>
    <row r="1761" spans="2:4" ht="15" x14ac:dyDescent="0.25">
      <c r="B1761" s="60"/>
      <c r="C1761" s="60"/>
      <c r="D1761" s="60"/>
    </row>
    <row r="1762" spans="2:4" ht="15" x14ac:dyDescent="0.25">
      <c r="B1762" s="60"/>
      <c r="C1762" s="60"/>
      <c r="D1762" s="60"/>
    </row>
    <row r="1763" spans="2:4" ht="15" x14ac:dyDescent="0.25">
      <c r="B1763" s="60"/>
      <c r="C1763" s="60"/>
      <c r="D1763" s="60"/>
    </row>
    <row r="1764" spans="2:4" ht="15" x14ac:dyDescent="0.25">
      <c r="B1764" s="60"/>
      <c r="C1764" s="60"/>
      <c r="D1764" s="60"/>
    </row>
    <row r="1765" spans="2:4" ht="15" x14ac:dyDescent="0.25">
      <c r="B1765" s="60"/>
      <c r="C1765" s="60"/>
      <c r="D1765" s="60"/>
    </row>
    <row r="1766" spans="2:4" ht="15" x14ac:dyDescent="0.25">
      <c r="B1766" s="60"/>
      <c r="C1766" s="60"/>
      <c r="D1766" s="60"/>
    </row>
    <row r="1767" spans="2:4" ht="15" x14ac:dyDescent="0.25">
      <c r="B1767" s="60"/>
      <c r="C1767" s="60"/>
      <c r="D1767" s="60"/>
    </row>
    <row r="1768" spans="2:4" ht="15" x14ac:dyDescent="0.25">
      <c r="B1768" s="60"/>
      <c r="C1768" s="60"/>
      <c r="D1768" s="60"/>
    </row>
    <row r="1769" spans="2:4" ht="15" x14ac:dyDescent="0.25">
      <c r="B1769" s="60"/>
      <c r="C1769" s="60"/>
      <c r="D1769" s="60"/>
    </row>
    <row r="1770" spans="2:4" ht="15" x14ac:dyDescent="0.25">
      <c r="B1770" s="60"/>
      <c r="C1770" s="60"/>
      <c r="D1770" s="60"/>
    </row>
    <row r="1771" spans="2:4" ht="15" x14ac:dyDescent="0.25">
      <c r="B1771" s="60"/>
      <c r="C1771" s="60"/>
      <c r="D1771" s="60"/>
    </row>
    <row r="1772" spans="2:4" ht="15" x14ac:dyDescent="0.25">
      <c r="B1772" s="60"/>
      <c r="C1772" s="60"/>
      <c r="D1772" s="60"/>
    </row>
    <row r="1773" spans="2:4" ht="15" x14ac:dyDescent="0.25">
      <c r="B1773" s="60"/>
      <c r="C1773" s="60"/>
      <c r="D1773" s="60"/>
    </row>
    <row r="1774" spans="2:4" ht="15" x14ac:dyDescent="0.25">
      <c r="B1774" s="60"/>
      <c r="C1774" s="60"/>
      <c r="D1774" s="60"/>
    </row>
    <row r="1775" spans="2:4" ht="15" x14ac:dyDescent="0.25">
      <c r="B1775" s="60"/>
      <c r="C1775" s="60"/>
      <c r="D1775" s="60"/>
    </row>
    <row r="1776" spans="2:4" ht="15" x14ac:dyDescent="0.25">
      <c r="B1776" s="60"/>
      <c r="C1776" s="60"/>
      <c r="D1776" s="60"/>
    </row>
    <row r="1777" spans="2:4" ht="15" x14ac:dyDescent="0.25">
      <c r="B1777" s="60"/>
      <c r="C1777" s="60"/>
      <c r="D1777" s="60"/>
    </row>
    <row r="1778" spans="2:4" ht="15" x14ac:dyDescent="0.25">
      <c r="B1778" s="60"/>
      <c r="C1778" s="60"/>
      <c r="D1778" s="60"/>
    </row>
    <row r="1779" spans="2:4" ht="15" x14ac:dyDescent="0.25">
      <c r="B1779" s="60"/>
      <c r="C1779" s="60"/>
      <c r="D1779" s="60"/>
    </row>
    <row r="1780" spans="2:4" ht="15" x14ac:dyDescent="0.25">
      <c r="B1780" s="60"/>
      <c r="C1780" s="60"/>
      <c r="D1780" s="60"/>
    </row>
    <row r="1781" spans="2:4" ht="15" x14ac:dyDescent="0.25">
      <c r="B1781" s="60"/>
      <c r="C1781" s="60"/>
      <c r="D1781" s="60"/>
    </row>
    <row r="1782" spans="2:4" ht="15" x14ac:dyDescent="0.25">
      <c r="B1782" s="60"/>
      <c r="C1782" s="60"/>
      <c r="D1782" s="60"/>
    </row>
    <row r="1783" spans="2:4" ht="15" x14ac:dyDescent="0.25">
      <c r="B1783" s="60"/>
      <c r="C1783" s="60"/>
      <c r="D1783" s="60"/>
    </row>
    <row r="1784" spans="2:4" ht="15" x14ac:dyDescent="0.25">
      <c r="B1784" s="60"/>
      <c r="C1784" s="60"/>
      <c r="D1784" s="60"/>
    </row>
    <row r="1785" spans="2:4" ht="15" x14ac:dyDescent="0.25">
      <c r="B1785" s="60"/>
      <c r="C1785" s="60"/>
      <c r="D1785" s="60"/>
    </row>
    <row r="1786" spans="2:4" ht="15" x14ac:dyDescent="0.25">
      <c r="B1786" s="60"/>
      <c r="C1786" s="60"/>
      <c r="D1786" s="60"/>
    </row>
    <row r="1787" spans="2:4" ht="15" x14ac:dyDescent="0.25">
      <c r="B1787" s="60"/>
      <c r="C1787" s="60"/>
      <c r="D1787" s="60"/>
    </row>
    <row r="1788" spans="2:4" ht="15" x14ac:dyDescent="0.25">
      <c r="B1788" s="60"/>
      <c r="C1788" s="60"/>
      <c r="D1788" s="60"/>
    </row>
    <row r="1789" spans="2:4" ht="15" x14ac:dyDescent="0.25">
      <c r="B1789" s="60"/>
      <c r="C1789" s="60"/>
      <c r="D1789" s="60"/>
    </row>
    <row r="1790" spans="2:4" ht="15" x14ac:dyDescent="0.25">
      <c r="B1790" s="60"/>
      <c r="C1790" s="60"/>
      <c r="D1790" s="60"/>
    </row>
    <row r="1791" spans="2:4" ht="15" x14ac:dyDescent="0.25">
      <c r="B1791" s="60"/>
      <c r="C1791" s="60"/>
      <c r="D1791" s="60"/>
    </row>
    <row r="1792" spans="2:4" ht="15" x14ac:dyDescent="0.25">
      <c r="B1792" s="60"/>
      <c r="C1792" s="60"/>
      <c r="D1792" s="60"/>
    </row>
    <row r="1793" spans="2:4" ht="15" x14ac:dyDescent="0.25">
      <c r="B1793" s="60"/>
      <c r="C1793" s="60"/>
      <c r="D1793" s="60"/>
    </row>
    <row r="1794" spans="2:4" ht="15" x14ac:dyDescent="0.25">
      <c r="B1794" s="60"/>
      <c r="C1794" s="60"/>
      <c r="D1794" s="60"/>
    </row>
    <row r="1795" spans="2:4" ht="15" x14ac:dyDescent="0.25">
      <c r="B1795" s="60"/>
      <c r="C1795" s="60"/>
      <c r="D1795" s="60"/>
    </row>
    <row r="1796" spans="2:4" ht="15" x14ac:dyDescent="0.25">
      <c r="B1796" s="60"/>
      <c r="C1796" s="60"/>
      <c r="D1796" s="60"/>
    </row>
    <row r="1797" spans="2:4" ht="15" x14ac:dyDescent="0.25">
      <c r="B1797" s="60"/>
      <c r="C1797" s="60"/>
      <c r="D1797" s="60"/>
    </row>
    <row r="1798" spans="2:4" ht="15" x14ac:dyDescent="0.25">
      <c r="B1798" s="60"/>
      <c r="C1798" s="60"/>
      <c r="D1798" s="60"/>
    </row>
    <row r="1799" spans="2:4" ht="15" x14ac:dyDescent="0.25">
      <c r="B1799" s="60"/>
      <c r="C1799" s="60"/>
      <c r="D1799" s="60"/>
    </row>
    <row r="1800" spans="2:4" ht="15" x14ac:dyDescent="0.25">
      <c r="B1800" s="60"/>
      <c r="C1800" s="60"/>
      <c r="D1800" s="60"/>
    </row>
    <row r="1801" spans="2:4" ht="15" x14ac:dyDescent="0.25">
      <c r="B1801" s="60"/>
      <c r="C1801" s="60"/>
      <c r="D1801" s="60"/>
    </row>
    <row r="1802" spans="2:4" ht="15" x14ac:dyDescent="0.25">
      <c r="B1802" s="60"/>
      <c r="C1802" s="60"/>
      <c r="D1802" s="60"/>
    </row>
    <row r="1803" spans="2:4" ht="15" x14ac:dyDescent="0.25">
      <c r="B1803" s="60"/>
      <c r="C1803" s="60"/>
      <c r="D1803" s="60"/>
    </row>
    <row r="1804" spans="2:4" ht="15" x14ac:dyDescent="0.25">
      <c r="B1804" s="60"/>
      <c r="C1804" s="60"/>
      <c r="D1804" s="60"/>
    </row>
    <row r="1805" spans="2:4" ht="15" x14ac:dyDescent="0.25">
      <c r="B1805" s="60"/>
      <c r="C1805" s="60"/>
      <c r="D1805" s="60"/>
    </row>
    <row r="1806" spans="2:4" ht="15" x14ac:dyDescent="0.25">
      <c r="B1806" s="60"/>
      <c r="C1806" s="60"/>
      <c r="D1806" s="60"/>
    </row>
    <row r="1807" spans="2:4" ht="15" x14ac:dyDescent="0.25">
      <c r="B1807" s="60"/>
      <c r="C1807" s="60"/>
      <c r="D1807" s="60"/>
    </row>
    <row r="1808" spans="2:4" ht="15" x14ac:dyDescent="0.25">
      <c r="B1808" s="60"/>
      <c r="C1808" s="60"/>
      <c r="D1808" s="60"/>
    </row>
    <row r="1809" spans="2:4" ht="15" x14ac:dyDescent="0.25">
      <c r="B1809" s="60"/>
      <c r="C1809" s="60"/>
      <c r="D1809" s="60"/>
    </row>
    <row r="1810" spans="2:4" ht="15" x14ac:dyDescent="0.25">
      <c r="B1810" s="60"/>
      <c r="C1810" s="60"/>
      <c r="D1810" s="60"/>
    </row>
    <row r="1811" spans="2:4" ht="15" x14ac:dyDescent="0.25">
      <c r="B1811" s="60"/>
      <c r="C1811" s="60"/>
      <c r="D1811" s="60"/>
    </row>
    <row r="1812" spans="2:4" ht="15" x14ac:dyDescent="0.25">
      <c r="B1812" s="60"/>
      <c r="C1812" s="60"/>
      <c r="D1812" s="60"/>
    </row>
    <row r="1813" spans="2:4" ht="15" x14ac:dyDescent="0.25">
      <c r="B1813" s="60"/>
      <c r="C1813" s="60"/>
      <c r="D1813" s="60"/>
    </row>
    <row r="1814" spans="2:4" ht="15" x14ac:dyDescent="0.25">
      <c r="B1814" s="60"/>
      <c r="C1814" s="60"/>
      <c r="D1814" s="60"/>
    </row>
    <row r="1815" spans="2:4" ht="15" x14ac:dyDescent="0.25">
      <c r="B1815" s="60"/>
      <c r="C1815" s="60"/>
      <c r="D1815" s="60"/>
    </row>
    <row r="1816" spans="2:4" ht="15" x14ac:dyDescent="0.25">
      <c r="B1816" s="60"/>
      <c r="C1816" s="60"/>
      <c r="D1816" s="60"/>
    </row>
    <row r="1817" spans="2:4" ht="15" x14ac:dyDescent="0.25">
      <c r="B1817" s="60"/>
      <c r="C1817" s="60"/>
      <c r="D1817" s="60"/>
    </row>
    <row r="1818" spans="2:4" ht="15" x14ac:dyDescent="0.25">
      <c r="B1818" s="60"/>
      <c r="C1818" s="60"/>
      <c r="D1818" s="60"/>
    </row>
    <row r="1819" spans="2:4" ht="15" x14ac:dyDescent="0.25">
      <c r="B1819" s="60"/>
      <c r="C1819" s="60"/>
      <c r="D1819" s="60"/>
    </row>
    <row r="1820" spans="2:4" ht="15" x14ac:dyDescent="0.25">
      <c r="B1820" s="60"/>
      <c r="C1820" s="60"/>
      <c r="D1820" s="60"/>
    </row>
    <row r="1821" spans="2:4" ht="15" x14ac:dyDescent="0.25">
      <c r="B1821" s="60"/>
      <c r="C1821" s="60"/>
      <c r="D1821" s="60"/>
    </row>
    <row r="1822" spans="2:4" ht="15" x14ac:dyDescent="0.25">
      <c r="B1822" s="60"/>
      <c r="C1822" s="60"/>
      <c r="D1822" s="60"/>
    </row>
    <row r="1823" spans="2:4" ht="15" x14ac:dyDescent="0.25">
      <c r="B1823" s="60"/>
      <c r="C1823" s="60"/>
      <c r="D1823" s="60"/>
    </row>
    <row r="1824" spans="2:4" ht="15" x14ac:dyDescent="0.25">
      <c r="B1824" s="60"/>
      <c r="C1824" s="60"/>
      <c r="D1824" s="60"/>
    </row>
    <row r="1825" spans="2:4" ht="15" x14ac:dyDescent="0.25">
      <c r="B1825" s="60"/>
      <c r="C1825" s="60"/>
      <c r="D1825" s="60"/>
    </row>
    <row r="1826" spans="2:4" ht="15" x14ac:dyDescent="0.25">
      <c r="B1826" s="60"/>
      <c r="C1826" s="60"/>
      <c r="D1826" s="60"/>
    </row>
    <row r="1827" spans="2:4" ht="15" x14ac:dyDescent="0.25">
      <c r="B1827" s="60"/>
      <c r="C1827" s="60"/>
      <c r="D1827" s="60"/>
    </row>
    <row r="1828" spans="2:4" ht="15" x14ac:dyDescent="0.25">
      <c r="B1828" s="60"/>
      <c r="C1828" s="60"/>
      <c r="D1828" s="60"/>
    </row>
    <row r="1829" spans="2:4" ht="15" x14ac:dyDescent="0.25">
      <c r="B1829" s="60"/>
      <c r="C1829" s="60"/>
      <c r="D1829" s="60"/>
    </row>
    <row r="1830" spans="2:4" ht="15" x14ac:dyDescent="0.25">
      <c r="B1830" s="60"/>
      <c r="C1830" s="60"/>
      <c r="D1830" s="60"/>
    </row>
    <row r="1831" spans="2:4" ht="15" x14ac:dyDescent="0.25">
      <c r="B1831" s="60"/>
      <c r="C1831" s="60"/>
      <c r="D1831" s="60"/>
    </row>
    <row r="1832" spans="2:4" ht="15" x14ac:dyDescent="0.25">
      <c r="C1832" s="60"/>
      <c r="D1832" s="60"/>
    </row>
  </sheetData>
  <mergeCells count="3">
    <mergeCell ref="E5:E7"/>
    <mergeCell ref="F5:F7"/>
    <mergeCell ref="C5:D7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50"/>
  </sheetPr>
  <dimension ref="A1:AQ2024"/>
  <sheetViews>
    <sheetView showGridLines="0" zoomScale="80" zoomScaleNormal="80" workbookViewId="0">
      <pane xSplit="6" ySplit="9" topLeftCell="X10" activePane="bottomRight" state="frozen"/>
      <selection pane="topRight" activeCell="G1" sqref="G1"/>
      <selection pane="bottomLeft" activeCell="A10" sqref="A10"/>
      <selection pane="bottomRight" activeCell="Y1678" sqref="Y1678"/>
    </sheetView>
  </sheetViews>
  <sheetFormatPr defaultRowHeight="15" x14ac:dyDescent="0.25"/>
  <cols>
    <col min="1" max="1" width="9.140625" style="10"/>
    <col min="2" max="2" width="27.7109375" style="10" bestFit="1" customWidth="1"/>
    <col min="3" max="3" width="21.140625" style="10" bestFit="1" customWidth="1"/>
    <col min="4" max="4" width="22.7109375" style="147" customWidth="1"/>
    <col min="5" max="5" width="15.7109375" style="10" bestFit="1" customWidth="1"/>
    <col min="6" max="6" width="25.7109375" style="10" bestFit="1" customWidth="1"/>
    <col min="7" max="7" width="9.7109375" style="10" customWidth="1"/>
    <col min="8" max="8" width="7.7109375" style="10" customWidth="1"/>
    <col min="9" max="9" width="8.7109375" style="10" customWidth="1"/>
    <col min="10" max="12" width="9.7109375" style="10" customWidth="1"/>
    <col min="13" max="16" width="10.7109375" style="10" customWidth="1"/>
    <col min="17" max="17" width="11.7109375" style="10" customWidth="1"/>
    <col min="18" max="20" width="10.7109375" style="10" customWidth="1"/>
    <col min="21" max="25" width="11.7109375" style="10" customWidth="1"/>
    <col min="26" max="26" width="10.7109375" style="10" customWidth="1"/>
    <col min="27" max="31" width="9.7109375" style="10" customWidth="1"/>
    <col min="32" max="32" width="12.42578125" style="10" customWidth="1"/>
    <col min="33" max="33" width="10.140625" style="10" customWidth="1"/>
    <col min="34" max="34" width="10" style="10" customWidth="1"/>
    <col min="35" max="36" width="9.42578125" style="10" customWidth="1"/>
    <col min="37" max="37" width="11.140625" style="10" customWidth="1"/>
    <col min="38" max="38" width="13" style="10" customWidth="1"/>
    <col min="39" max="39" width="12.28515625" style="10" customWidth="1"/>
    <col min="40" max="43" width="9.7109375" style="10" customWidth="1"/>
    <col min="44" max="16384" width="9.140625" style="10"/>
  </cols>
  <sheetData>
    <row r="1" spans="1:43" ht="21" x14ac:dyDescent="0.35">
      <c r="A1" s="79" t="s">
        <v>2334</v>
      </c>
      <c r="B1" s="80"/>
      <c r="C1" s="80"/>
    </row>
    <row r="3" spans="1:43" s="17" customFormat="1" x14ac:dyDescent="0.25">
      <c r="D3" s="195"/>
      <c r="J3" s="284" t="s">
        <v>53</v>
      </c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</row>
    <row r="4" spans="1:43" s="17" customFormat="1" x14ac:dyDescent="0.25">
      <c r="D4" s="195"/>
    </row>
    <row r="5" spans="1:43" s="17" customFormat="1" ht="16.5" customHeight="1" x14ac:dyDescent="0.25">
      <c r="A5" s="293" t="s">
        <v>2055</v>
      </c>
      <c r="B5" s="293"/>
      <c r="C5" s="293"/>
      <c r="D5" s="293"/>
      <c r="E5" s="293"/>
      <c r="F5" s="39"/>
      <c r="G5" s="293" t="s">
        <v>2146</v>
      </c>
      <c r="H5" s="293"/>
      <c r="I5" s="293"/>
      <c r="J5" s="296" t="s">
        <v>2056</v>
      </c>
      <c r="K5" s="296"/>
      <c r="L5" s="296"/>
      <c r="M5" s="296"/>
      <c r="N5" s="296"/>
      <c r="O5" s="296"/>
      <c r="P5" s="296"/>
      <c r="Q5" s="296"/>
      <c r="R5" s="292" t="s">
        <v>10</v>
      </c>
      <c r="S5" s="292"/>
      <c r="T5" s="292"/>
      <c r="U5" s="292"/>
      <c r="V5" s="292"/>
      <c r="W5" s="292"/>
      <c r="X5" s="292"/>
      <c r="Y5" s="292"/>
      <c r="Z5" s="292"/>
      <c r="AA5" s="294" t="s">
        <v>2178</v>
      </c>
      <c r="AB5" s="294"/>
      <c r="AC5" s="294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</row>
    <row r="6" spans="1:43" s="17" customFormat="1" ht="15.75" thickBot="1" x14ac:dyDescent="0.3">
      <c r="D6" s="195"/>
      <c r="U6" s="18"/>
    </row>
    <row r="7" spans="1:43" s="17" customFormat="1" ht="48.75" customHeight="1" thickBot="1" x14ac:dyDescent="0.3">
      <c r="A7" s="19"/>
      <c r="B7" s="20"/>
      <c r="C7" s="20"/>
      <c r="D7" s="196"/>
      <c r="E7" s="197"/>
      <c r="F7" s="197"/>
      <c r="G7" s="272" t="s">
        <v>2146</v>
      </c>
      <c r="H7" s="273"/>
      <c r="I7" s="274"/>
      <c r="J7" s="285" t="s">
        <v>2057</v>
      </c>
      <c r="K7" s="286"/>
      <c r="L7" s="286"/>
      <c r="M7" s="285" t="s">
        <v>2142</v>
      </c>
      <c r="N7" s="286"/>
      <c r="O7" s="286"/>
      <c r="P7" s="287"/>
      <c r="Q7" s="265" t="s">
        <v>2062</v>
      </c>
      <c r="R7" s="285" t="s">
        <v>2058</v>
      </c>
      <c r="S7" s="286"/>
      <c r="T7" s="286"/>
      <c r="U7" s="264" t="s">
        <v>2143</v>
      </c>
      <c r="V7" s="271"/>
      <c r="W7" s="271"/>
      <c r="X7" s="258"/>
      <c r="Y7" s="265" t="s">
        <v>2195</v>
      </c>
      <c r="Z7" s="268" t="s">
        <v>2164</v>
      </c>
      <c r="AA7" s="290" t="s">
        <v>2315</v>
      </c>
      <c r="AB7" s="291"/>
      <c r="AC7" s="291"/>
      <c r="AD7" s="290" t="s">
        <v>2316</v>
      </c>
      <c r="AE7" s="291"/>
      <c r="AF7" s="291"/>
      <c r="AG7" s="291"/>
      <c r="AH7" s="279" t="s">
        <v>2319</v>
      </c>
      <c r="AI7" s="288" t="s">
        <v>2317</v>
      </c>
      <c r="AJ7" s="289"/>
      <c r="AK7" s="289"/>
      <c r="AL7" s="288" t="s">
        <v>2318</v>
      </c>
      <c r="AM7" s="289"/>
      <c r="AN7" s="289"/>
      <c r="AO7" s="297"/>
      <c r="AP7" s="283" t="s">
        <v>2320</v>
      </c>
      <c r="AQ7" s="283" t="s">
        <v>2322</v>
      </c>
    </row>
    <row r="8" spans="1:43" s="17" customFormat="1" ht="50.1" customHeight="1" x14ac:dyDescent="0.25">
      <c r="A8" s="258" t="s">
        <v>2323</v>
      </c>
      <c r="B8" s="258" t="s">
        <v>30</v>
      </c>
      <c r="C8" s="271" t="s">
        <v>2049</v>
      </c>
      <c r="D8" s="264" t="s">
        <v>2050</v>
      </c>
      <c r="E8" s="301"/>
      <c r="F8" s="258" t="s">
        <v>9</v>
      </c>
      <c r="G8" s="264" t="s">
        <v>2324</v>
      </c>
      <c r="H8" s="271" t="s">
        <v>2145</v>
      </c>
      <c r="I8" s="258" t="s">
        <v>14</v>
      </c>
      <c r="J8" s="264" t="s">
        <v>2059</v>
      </c>
      <c r="K8" s="271" t="s">
        <v>2198</v>
      </c>
      <c r="L8" s="258" t="s">
        <v>15</v>
      </c>
      <c r="M8" s="271" t="s">
        <v>2060</v>
      </c>
      <c r="N8" s="271" t="s">
        <v>2061</v>
      </c>
      <c r="O8" s="271" t="s">
        <v>2181</v>
      </c>
      <c r="P8" s="258" t="s">
        <v>2182</v>
      </c>
      <c r="Q8" s="266"/>
      <c r="R8" s="264" t="s">
        <v>2161</v>
      </c>
      <c r="S8" s="271" t="s">
        <v>3</v>
      </c>
      <c r="T8" s="275" t="s">
        <v>16</v>
      </c>
      <c r="U8" s="264" t="s">
        <v>2192</v>
      </c>
      <c r="V8" s="271" t="s">
        <v>2193</v>
      </c>
      <c r="W8" s="271" t="s">
        <v>2194</v>
      </c>
      <c r="X8" s="258" t="s">
        <v>8</v>
      </c>
      <c r="Y8" s="266"/>
      <c r="Z8" s="269"/>
      <c r="AA8" s="262" t="s">
        <v>2059</v>
      </c>
      <c r="AB8" s="260" t="s">
        <v>2</v>
      </c>
      <c r="AC8" s="260" t="s">
        <v>15</v>
      </c>
      <c r="AD8" s="262" t="s">
        <v>2060</v>
      </c>
      <c r="AE8" s="260" t="s">
        <v>2061</v>
      </c>
      <c r="AF8" s="260" t="s">
        <v>0</v>
      </c>
      <c r="AG8" s="282" t="s">
        <v>1</v>
      </c>
      <c r="AH8" s="280"/>
      <c r="AI8" s="278" t="s">
        <v>2161</v>
      </c>
      <c r="AJ8" s="277" t="s">
        <v>3</v>
      </c>
      <c r="AK8" s="276" t="s">
        <v>16</v>
      </c>
      <c r="AL8" s="278" t="s">
        <v>2162</v>
      </c>
      <c r="AM8" s="277" t="s">
        <v>2163</v>
      </c>
      <c r="AN8" s="277" t="s">
        <v>2179</v>
      </c>
      <c r="AO8" s="276" t="s">
        <v>2180</v>
      </c>
      <c r="AP8" s="269"/>
      <c r="AQ8" s="269"/>
    </row>
    <row r="9" spans="1:43" s="31" customFormat="1" ht="50.1" customHeight="1" thickBot="1" x14ac:dyDescent="0.3">
      <c r="A9" s="298"/>
      <c r="B9" s="298"/>
      <c r="C9" s="299"/>
      <c r="D9" s="300"/>
      <c r="E9" s="302"/>
      <c r="F9" s="259"/>
      <c r="G9" s="263"/>
      <c r="H9" s="261"/>
      <c r="I9" s="259"/>
      <c r="J9" s="263"/>
      <c r="K9" s="261"/>
      <c r="L9" s="259"/>
      <c r="M9" s="261"/>
      <c r="N9" s="261"/>
      <c r="O9" s="261"/>
      <c r="P9" s="259"/>
      <c r="Q9" s="267"/>
      <c r="R9" s="263"/>
      <c r="S9" s="261"/>
      <c r="T9" s="259"/>
      <c r="U9" s="263"/>
      <c r="V9" s="261"/>
      <c r="W9" s="261"/>
      <c r="X9" s="259"/>
      <c r="Y9" s="267"/>
      <c r="Z9" s="270"/>
      <c r="AA9" s="263"/>
      <c r="AB9" s="261"/>
      <c r="AC9" s="261"/>
      <c r="AD9" s="263"/>
      <c r="AE9" s="261"/>
      <c r="AF9" s="261"/>
      <c r="AG9" s="259"/>
      <c r="AH9" s="281"/>
      <c r="AI9" s="263"/>
      <c r="AJ9" s="261"/>
      <c r="AK9" s="259"/>
      <c r="AL9" s="263"/>
      <c r="AM9" s="261"/>
      <c r="AN9" s="261"/>
      <c r="AO9" s="259"/>
      <c r="AP9" s="270"/>
      <c r="AQ9" s="270"/>
    </row>
    <row r="10" spans="1:43" x14ac:dyDescent="0.25">
      <c r="A10" s="120">
        <v>500100</v>
      </c>
      <c r="B10" s="121" t="s">
        <v>66</v>
      </c>
      <c r="C10" s="122" t="s">
        <v>65</v>
      </c>
      <c r="D10" s="101" t="s">
        <v>2064</v>
      </c>
      <c r="E10" s="142"/>
      <c r="F10" s="191" t="str">
        <f>IF('9 All Base Data'!G10="Rural Centre","Rural",IF('9 All Base Data'!G10="Rural (Incl.some Off Shore Islands)","Rural",IF('9 All Base Data'!G10="Inlet-in TA but not in Urban Area","Rural",IF('9 All Base Data'!G10="Rural (Incl.some Off Shore Islands)","Rural",IF('9 All Base Data'!G10="Inlet-not in TA","Rural",IF('9 All Base Data'!G10="Inland Water not in Urban Area","Rural",IF('9 All Base Data'!G10="Oceanic-in Region but not in TA","Rural",'9 All Base Data'!G10)))))))</f>
        <v>Rural</v>
      </c>
      <c r="G10" s="172">
        <f>IF('9 All Base Data'!I10="..C","..C",'9 All Base Data'!I10*Basecase_Pop_2006)</f>
        <v>339</v>
      </c>
      <c r="H10" s="172">
        <f>IF('9 All Base Data'!J10="..C","..C",'9 All Base Data'!J10*Basecase_Pop_2006)</f>
        <v>183</v>
      </c>
      <c r="I10" s="173">
        <f>IF('9 All Base Data'!L10="..C","..C",'9 All Base Data'!L10*Basecase_Pop_2006)</f>
        <v>6</v>
      </c>
      <c r="J10" s="174">
        <f>IF('9 All Base Data'!$P10=0,0,('9 All Base Data'!$P10*Basecase_Pop_2006)/(1+(1/(BaseCase_Mort_AllAdults_30*('9 All Base Data'!$W10*Basecase_PM10)/10))))</f>
        <v>4.2978117491799193</v>
      </c>
      <c r="K10" s="174">
        <f>IF('9 All Base Data'!$Q10=0,0,('9 All Base Data'!$Q10*Basecase_Pop_2006)/(1+(1/(BaseCase_Mort_Maori_30*('9 All Base Data'!$W10*Basecase_PM10)/10))))</f>
        <v>0.36662641596227935</v>
      </c>
      <c r="L10" s="175">
        <f>133/(1+1/(BaseCase_Mort_Child_0_1*'9 All Base Data'!$AB$10/10))*IF('9 All Base Data'!$L10="..C",0,'9 All Base Data'!L10/'9 All Base Data'!$L$2022)</f>
        <v>8.7526671318313796E-4</v>
      </c>
      <c r="M10" s="176">
        <f>IF('9 All Base Data'!$R10="","",IF('9 All Base Data'!$R10=0,0,('9 All Base Data'!$R10*Basecase_Pop_2006)/(1+(1/(BaseCase_CardiacHA_All*('9 All Base Data'!$W10*Basecase_PM10)/10)))))</f>
        <v>0.10153048123871646</v>
      </c>
      <c r="N10" s="176">
        <f>IF('9 All Base Data'!$S10="","",IF('9 All Base Data'!$S10=0,0,('9 All Base Data'!S10*Basecase_Pop_2006)/(1+(1/(BaseCase_RespHA_All*('9 All Base Data'!$W10*Basecase_PM10)/10)))))</f>
        <v>0.12387604128429748</v>
      </c>
      <c r="O10" s="176">
        <f>IF('9 All Base Data'!$T10="","",IF('9 All Base Data'!$T10=0,0,('9 All Base Data'!$T10*Basecase_Pop_2006)/(1+(1/(BaseCase_RespHA_Child_1_4*('9 All Base Data'!$W10*Basecase_PM10)/10)))))</f>
        <v>5.2299676490081437E-2</v>
      </c>
      <c r="P10" s="175">
        <f>IF('9 All Base Data'!$U10="","",IF('9 All Base Data'!$U10=0,0,('9 All Base Data'!$U10*Basecase_Pop_2006)/(1+(1/(BaseCase_RespHA_Child_5_14*('9 All Base Data'!$W10*Basecase_PM10)/10)))))</f>
        <v>3.8919436278579168E-2</v>
      </c>
      <c r="Q10" s="156">
        <f>IF('7 Base case Results'!$G10="..C",0,BaseCase_RADs_All*'7 Base case Results'!$G10*('9 All Base Data'!$V10*Basecase_PM10)/10)</f>
        <v>97.26588000000001</v>
      </c>
      <c r="R10" s="188">
        <f t="shared" ref="R10:R73" si="0">$J10*BaseCase_Cost_Mort_AllAdults_30/1000000</f>
        <v>15.300209827080513</v>
      </c>
      <c r="S10" s="176">
        <f t="shared" ref="S10:S73" si="1">$K10*BaseCase_Cost_Mort_Maori_30/1000000</f>
        <v>1.3051900408257147</v>
      </c>
      <c r="T10" s="175">
        <f t="shared" ref="T10:T73" si="2">$L10*BaseCase_Cost_Mort_Child_0_1/1000000</f>
        <v>3.1159494989319711E-3</v>
      </c>
      <c r="U10" s="176">
        <f t="shared" ref="U10:U73" si="3">IF($M10="","",$M10*BaseCase_Cost_CardiacHA_All/1000000)</f>
        <v>6.4471855586584941E-4</v>
      </c>
      <c r="V10" s="176">
        <f t="shared" ref="V10:V73" si="4">IF($N10="","",$N10*BaseCase_Cost_RespHA_All/1000000)</f>
        <v>5.6177784722428905E-4</v>
      </c>
      <c r="W10" s="176">
        <f t="shared" ref="W10:W73" si="5">IF($O10="","",$O10*BaseCase_Cost_RespHA_Child_1_4/1000000)</f>
        <v>2.3717903288251931E-4</v>
      </c>
      <c r="X10" s="175">
        <f t="shared" ref="X10:X73" si="6">IF($P10="","",$P10*BaseCase_Cost_RespHA_Child_5_14/1000000)</f>
        <v>1.7649964352335653E-4</v>
      </c>
      <c r="Y10" s="175">
        <f t="shared" ref="Y10:Y73" si="7">$Q10*BaseCase_Cost_RADs_All/1000000</f>
        <v>6.0304845600000004E-3</v>
      </c>
      <c r="Z10" s="185">
        <f>SUM(R10,T10:V10,Y10)</f>
        <v>15.310562757542536</v>
      </c>
      <c r="AA10" s="174">
        <f>$J10*'9 All Base Data'!$Y10</f>
        <v>0.37435719120316235</v>
      </c>
      <c r="AB10" s="174">
        <f>$K10*'9 All Base Data'!$Y10</f>
        <v>3.1934678229382701E-2</v>
      </c>
      <c r="AC10" s="176">
        <f>$L10*'9 All Base Data'!$Y10</f>
        <v>7.623935328563096E-5</v>
      </c>
      <c r="AD10" s="176">
        <f>IF($M10="","",$M10*'9 All Base Data'!$Y10)</f>
        <v>8.8437251318147728E-3</v>
      </c>
      <c r="AE10" s="176">
        <f>IF($N10="","",$N10*'9 All Base Data'!$Y10)</f>
        <v>1.0790115895933634E-2</v>
      </c>
      <c r="AF10" s="176">
        <f>IF($O10="","",$O10*'9 All Base Data'!$Y10)</f>
        <v>4.5555182809942397E-3</v>
      </c>
      <c r="AG10" s="176">
        <f>IF($P10="","",$P10*'9 All Base Data'!$Y10)</f>
        <v>3.3900439802277203E-3</v>
      </c>
      <c r="AH10" s="164">
        <f>$Q10*'9 All Base Data'!$Y10</f>
        <v>8.4722607135251522</v>
      </c>
      <c r="AI10" s="176">
        <f>$R10*'9 All Base Data'!$Y10</f>
        <v>1.332711600683258</v>
      </c>
      <c r="AJ10" s="176">
        <f>$S10*'9 All Base Data'!$Y10</f>
        <v>0.11368745449660242</v>
      </c>
      <c r="AK10" s="176">
        <f>$T10*'9 All Base Data'!$Y10</f>
        <v>2.7141209769684623E-4</v>
      </c>
      <c r="AL10" s="176">
        <f>IF($U10="","",$U10*'9 All Base Data'!$Y10)</f>
        <v>5.6157654587023804E-5</v>
      </c>
      <c r="AM10" s="176">
        <f>IF($V10="","",$V10*'9 All Base Data'!$Y10)</f>
        <v>4.8933175588059033E-5</v>
      </c>
      <c r="AN10" s="176">
        <f>IF($W10="","",$W10*'9 All Base Data'!$Y10)</f>
        <v>2.0659275404308875E-5</v>
      </c>
      <c r="AO10" s="176">
        <f>IF($X10="","",$X10*'9 All Base Data'!$Y10)</f>
        <v>1.5373849450332713E-5</v>
      </c>
      <c r="AP10" s="176">
        <f>$Y10*'9 All Base Data'!$Y10</f>
        <v>5.2528016423855942E-4</v>
      </c>
      <c r="AQ10" s="175">
        <f>SUM(AI10,AK10:AM10,AP10)</f>
        <v>1.3336133837753683</v>
      </c>
    </row>
    <row r="11" spans="1:43" x14ac:dyDescent="0.25">
      <c r="A11" s="124">
        <v>500202</v>
      </c>
      <c r="B11" s="125" t="s">
        <v>68</v>
      </c>
      <c r="C11" s="126" t="s">
        <v>65</v>
      </c>
      <c r="D11" s="101" t="s">
        <v>2064</v>
      </c>
      <c r="E11" s="142"/>
      <c r="F11" s="191" t="str">
        <f>IF('9 All Base Data'!G11="Rural Centre","Rural",IF('9 All Base Data'!G11="Rural (Incl.some Off Shore Islands)","Rural",IF('9 All Base Data'!G11="Inlet-in TA but not in Urban Area","Rural",IF('9 All Base Data'!G11="Rural (Incl.some Off Shore Islands)","Rural",IF('9 All Base Data'!G11="Inlet-not in TA","Rural",IF('9 All Base Data'!G11="Inland Water not in Urban Area","Rural",IF('9 All Base Data'!G11="Oceanic-in Region but not in TA","Rural",'9 All Base Data'!G11)))))))</f>
        <v>Rural</v>
      </c>
      <c r="G11" s="177">
        <f>IF('9 All Base Data'!I11="..C","..C",'9 All Base Data'!I11*Basecase_Pop_2006)</f>
        <v>4344</v>
      </c>
      <c r="H11" s="177">
        <f>IF('9 All Base Data'!J11="..C","..C",'9 All Base Data'!J11*Basecase_Pop_2006)</f>
        <v>2886</v>
      </c>
      <c r="I11" s="191">
        <f>IF('9 All Base Data'!L11="..C","..C",'9 All Base Data'!L11*Basecase_Pop_2006)</f>
        <v>54</v>
      </c>
      <c r="J11" s="156">
        <f>IF('9 All Base Data'!$P11=0,0,('9 All Base Data'!$P11*Basecase_Pop_2006)/(1+(1/(BaseCase_Mort_AllAdults_30*('9 All Base Data'!$W11*Basecase_PM10)/10))))</f>
        <v>0.14091186062884981</v>
      </c>
      <c r="K11" s="156">
        <f>IF('9 All Base Data'!$Q11=0,0,('9 All Base Data'!$Q11*Basecase_Pop_2006)/(1+(1/(BaseCase_Mort_Maori_30*('9 All Base Data'!$W11*Basecase_PM10)/10))))</f>
        <v>0.18331320798113968</v>
      </c>
      <c r="L11" s="179">
        <f>133/(1+1/(BaseCase_Mort_Child_0_1*'9 All Base Data'!$AB$10/10))*IF('9 All Base Data'!$L11="..C",0,'9 All Base Data'!L11/'9 All Base Data'!$L$2022)</f>
        <v>7.8774004186482408E-3</v>
      </c>
      <c r="M11" s="178">
        <f>IF('9 All Base Data'!$R11="","",IF('9 All Base Data'!$R11=0,0,('9 All Base Data'!$R11*Basecase_Pop_2006)/(1+(1/(BaseCase_CardiacHA_All*('9 All Base Data'!$W11*Basecase_PM10)/10)))))</f>
        <v>0.26810392702098568</v>
      </c>
      <c r="N11" s="178">
        <f>IF('9 All Base Data'!$S11="","",IF('9 All Base Data'!$S11=0,0,('9 All Base Data'!S11*Basecase_Pop_2006)/(1+(1/(BaseCase_RespHA_All*('9 All Base Data'!$W11*Basecase_PM10)/10)))))</f>
        <v>0.36372114249432025</v>
      </c>
      <c r="O11" s="178">
        <f>IF('9 All Base Data'!$T11="","",IF('9 All Base Data'!$T11=0,0,('9 All Base Data'!$T11*Basecase_Pop_2006)/(1+(1/(BaseCase_RespHA_Child_1_4*('9 All Base Data'!$W11*Basecase_PM10)/10)))))</f>
        <v>6.798957943710586E-2</v>
      </c>
      <c r="P11" s="179">
        <f>IF('9 All Base Data'!$U11="","",IF('9 All Base Data'!$U11=0,0,('9 All Base Data'!$U11*Basecase_Pop_2006)/(1+(1/(BaseCase_RespHA_Child_5_14*('9 All Base Data'!$W11*Basecase_PM10)/10)))))</f>
        <v>7.7838872557158337E-2</v>
      </c>
      <c r="Q11" s="156">
        <f>IF('7 Base case Results'!$G11="..C",0,BaseCase_RADs_All*'7 Base case Results'!$G11*('9 All Base Data'!$V11*Basecase_PM10)/10)</f>
        <v>1246.38048</v>
      </c>
      <c r="R11" s="189">
        <f t="shared" si="0"/>
        <v>0.50164622383870527</v>
      </c>
      <c r="S11" s="178">
        <f t="shared" si="1"/>
        <v>0.65259502041285733</v>
      </c>
      <c r="T11" s="179">
        <f t="shared" si="2"/>
        <v>2.8043545490387737E-2</v>
      </c>
      <c r="U11" s="178">
        <f t="shared" si="3"/>
        <v>1.7024599365832592E-3</v>
      </c>
      <c r="V11" s="178">
        <f t="shared" si="4"/>
        <v>1.6494753812117424E-3</v>
      </c>
      <c r="W11" s="178">
        <f t="shared" si="5"/>
        <v>3.0833274274727506E-4</v>
      </c>
      <c r="X11" s="179">
        <f t="shared" si="6"/>
        <v>3.5299928704671306E-4</v>
      </c>
      <c r="Y11" s="179">
        <f t="shared" si="7"/>
        <v>7.7275589759999999E-2</v>
      </c>
      <c r="Z11" s="186">
        <f t="shared" ref="Z11:Z74" si="8">SUM(R11,T11:V11,Y11)</f>
        <v>0.61031729440688809</v>
      </c>
      <c r="AA11" s="156">
        <f>$J11*'9 All Base Data'!$Y11</f>
        <v>1.2274006268956143E-2</v>
      </c>
      <c r="AB11" s="156">
        <f>$K11*'9 All Base Data'!$Y11</f>
        <v>1.5967339114691351E-2</v>
      </c>
      <c r="AC11" s="178">
        <f>$L11*'9 All Base Data'!$Y11</f>
        <v>6.8615417957067866E-4</v>
      </c>
      <c r="AD11" s="178">
        <f>IF($M11="","",$M11*'9 All Base Data'!$Y11)</f>
        <v>2.3352961676198391E-2</v>
      </c>
      <c r="AE11" s="178">
        <f>IF($N11="","",$N11*'9 All Base Data'!$Y11)</f>
        <v>3.1681616885932795E-2</v>
      </c>
      <c r="AF11" s="178">
        <f>IF($O11="","",$O11*'9 All Base Data'!$Y11)</f>
        <v>5.922173765292511E-3</v>
      </c>
      <c r="AG11" s="178">
        <f>IF($P11="","",$P11*'9 All Base Data'!$Y11)</f>
        <v>6.7800879604554406E-3</v>
      </c>
      <c r="AH11" s="167">
        <f>$Q11*'9 All Base Data'!$Y11</f>
        <v>108.56489834676478</v>
      </c>
      <c r="AI11" s="178">
        <f>$R11*'9 All Base Data'!$Y11</f>
        <v>4.3695462317483863E-2</v>
      </c>
      <c r="AJ11" s="178">
        <f>$S11*'9 All Base Data'!$Y11</f>
        <v>5.684372724830121E-2</v>
      </c>
      <c r="AK11" s="178">
        <f>$T11*'9 All Base Data'!$Y11</f>
        <v>2.4427088792716156E-3</v>
      </c>
      <c r="AL11" s="178">
        <f>IF($U11="","",$U11*'9 All Base Data'!$Y11)</f>
        <v>1.4829130664385979E-4</v>
      </c>
      <c r="AM11" s="178">
        <f>IF($V11="","",$V11*'9 All Base Data'!$Y11)</f>
        <v>1.4367613257770524E-4</v>
      </c>
      <c r="AN11" s="178">
        <f>IF($W11="","",$W11*'9 All Base Data'!$Y11)</f>
        <v>2.6857058025601536E-5</v>
      </c>
      <c r="AO11" s="178">
        <f>IF($X11="","",$X11*'9 All Base Data'!$Y11)</f>
        <v>3.0747698900665425E-5</v>
      </c>
      <c r="AP11" s="178">
        <f>$Y11*'9 All Base Data'!$Y11</f>
        <v>6.7310236974994168E-3</v>
      </c>
      <c r="AQ11" s="179">
        <f t="shared" ref="AQ11:AQ74" si="9">SUM(AI11,AK11:AM11,AP11)</f>
        <v>5.316116233347646E-2</v>
      </c>
    </row>
    <row r="12" spans="1:43" x14ac:dyDescent="0.25">
      <c r="A12" s="124">
        <v>500203</v>
      </c>
      <c r="B12" s="125" t="s">
        <v>70</v>
      </c>
      <c r="C12" s="126" t="s">
        <v>65</v>
      </c>
      <c r="D12" s="101" t="s">
        <v>2064</v>
      </c>
      <c r="E12" s="142"/>
      <c r="F12" s="191" t="str">
        <f>IF('9 All Base Data'!G12="Rural Centre","Rural",IF('9 All Base Data'!G12="Rural (Incl.some Off Shore Islands)","Rural",IF('9 All Base Data'!G12="Inlet-in TA but not in Urban Area","Rural",IF('9 All Base Data'!G12="Rural (Incl.some Off Shore Islands)","Rural",IF('9 All Base Data'!G12="Inlet-not in TA","Rural",IF('9 All Base Data'!G12="Inland Water not in Urban Area","Rural",IF('9 All Base Data'!G12="Oceanic-in Region but not in TA","Rural",'9 All Base Data'!G12)))))))</f>
        <v>Taipa Bay-Mangonui</v>
      </c>
      <c r="G12" s="177">
        <f>IF('9 All Base Data'!I12="..C","..C",'9 All Base Data'!I12*Basecase_Pop_2006)</f>
        <v>1665</v>
      </c>
      <c r="H12" s="177">
        <f>IF('9 All Base Data'!J12="..C","..C",'9 All Base Data'!J12*Basecase_Pop_2006)</f>
        <v>1215</v>
      </c>
      <c r="I12" s="191">
        <f>IF('9 All Base Data'!L12="..C","..C",'9 All Base Data'!L12*Basecase_Pop_2006)</f>
        <v>24</v>
      </c>
      <c r="J12" s="156">
        <f>IF('9 All Base Data'!$P12=0,0,('9 All Base Data'!$P12*Basecase_Pop_2006)/(1+(1/(BaseCase_Mort_AllAdults_30*('9 All Base Data'!$W12*Basecase_PM10)/10))))</f>
        <v>1.3242388816198654</v>
      </c>
      <c r="K12" s="156">
        <f>IF('9 All Base Data'!$Q12=0,0,('9 All Base Data'!$Q12*Basecase_Pop_2006)/(1+(1/(BaseCase_Mort_Maori_30*('9 All Base Data'!$W12*Basecase_PM10)/10))))</f>
        <v>0.89547133670816803</v>
      </c>
      <c r="L12" s="179">
        <f>133/(1+1/(BaseCase_Mort_Child_0_1*'9 All Base Data'!$AB$10/10))*IF('9 All Base Data'!$L12="..C",0,'9 All Base Data'!L12/'9 All Base Data'!$L$2022)</f>
        <v>3.5010668527325518E-3</v>
      </c>
      <c r="M12" s="178">
        <f>IF('9 All Base Data'!$R12="","",IF('9 All Base Data'!$R12=0,0,('9 All Base Data'!$R12*Basecase_Pop_2006)/(1+(1/(BaseCase_CardiacHA_All*('9 All Base Data'!$W12*Basecase_PM10)/10)))))</f>
        <v>0.24709277776949859</v>
      </c>
      <c r="N12" s="178">
        <f>IF('9 All Base Data'!$S12="","",IF('9 All Base Data'!$S12=0,0,('9 All Base Data'!S12*Basecase_Pop_2006)/(1+(1/(BaseCase_RespHA_All*('9 All Base Data'!$W12*Basecase_PM10)/10)))))</f>
        <v>0.28775001579987197</v>
      </c>
      <c r="O12" s="178">
        <f>IF('9 All Base Data'!$T12="","",IF('9 All Base Data'!$T12=0,0,('9 All Base Data'!$T12*Basecase_Pop_2006)/(1+(1/(BaseCase_RespHA_Child_1_4*('9 All Base Data'!$W12*Basecase_PM10)/10)))))</f>
        <v>5.6935632071419641E-2</v>
      </c>
      <c r="P12" s="179">
        <f>IF('9 All Base Data'!$U12="","",IF('9 All Base Data'!$U12=0,0,('9 All Base Data'!$U12*Basecase_Pop_2006)/(1+(1/(BaseCase_RespHA_Child_5_14*('9 All Base Data'!$W12*Basecase_PM10)/10)))))</f>
        <v>4.2250679835709723E-2</v>
      </c>
      <c r="Q12" s="156">
        <f>IF('7 Base case Results'!$G12="..C",0,BaseCase_RADs_All*'7 Base case Results'!$G12*('9 All Base Data'!$V12*Basecase_PM10)/10)</f>
        <v>980.76825000000008</v>
      </c>
      <c r="R12" s="189">
        <f t="shared" si="0"/>
        <v>4.7142904185667209</v>
      </c>
      <c r="S12" s="178">
        <f t="shared" si="1"/>
        <v>3.1878779586810784</v>
      </c>
      <c r="T12" s="179">
        <f t="shared" si="2"/>
        <v>1.2463797995727884E-2</v>
      </c>
      <c r="U12" s="178">
        <f t="shared" si="3"/>
        <v>1.5690391388363159E-3</v>
      </c>
      <c r="V12" s="178">
        <f t="shared" si="4"/>
        <v>1.3049463216524193E-3</v>
      </c>
      <c r="W12" s="178">
        <f t="shared" si="5"/>
        <v>2.5820309144388809E-4</v>
      </c>
      <c r="X12" s="179">
        <f t="shared" si="6"/>
        <v>1.9160683305494359E-4</v>
      </c>
      <c r="Y12" s="179">
        <f t="shared" si="7"/>
        <v>6.0807631500000001E-2</v>
      </c>
      <c r="Z12" s="186">
        <f t="shared" si="8"/>
        <v>4.7904358335229373</v>
      </c>
      <c r="AA12" s="156">
        <f>$J12*'9 All Base Data'!$Y12</f>
        <v>0.44098105535467341</v>
      </c>
      <c r="AB12" s="156">
        <f>$K12*'9 All Base Data'!$Y12</f>
        <v>0.29819838443226104</v>
      </c>
      <c r="AC12" s="178">
        <f>$L12*'9 All Base Data'!$Y12</f>
        <v>1.165880398932779E-3</v>
      </c>
      <c r="AD12" s="178">
        <f>IF($M12="","",$M12*'9 All Base Data'!$Y12)</f>
        <v>8.2283669074889876E-2</v>
      </c>
      <c r="AE12" s="178">
        <f>IF($N12="","",$N12*'9 All Base Data'!$Y12)</f>
        <v>9.5822821249993362E-2</v>
      </c>
      <c r="AF12" s="178">
        <f>IF($O12="","",$O12*'9 All Base Data'!$Y12)</f>
        <v>1.8959974266446109E-2</v>
      </c>
      <c r="AG12" s="178">
        <f>IF($P12="","",$P12*'9 All Base Data'!$Y12)</f>
        <v>1.4069779736879907E-2</v>
      </c>
      <c r="AH12" s="167">
        <f>$Q12*'9 All Base Data'!$Y12</f>
        <v>326.60286897353711</v>
      </c>
      <c r="AI12" s="178">
        <f>$R12*'9 All Base Data'!$Y12</f>
        <v>1.5698925570626374</v>
      </c>
      <c r="AJ12" s="178">
        <f>$S12*'9 All Base Data'!$Y12</f>
        <v>1.0615862485788494</v>
      </c>
      <c r="AK12" s="178">
        <f>$T12*'9 All Base Data'!$Y12</f>
        <v>4.1505342202006927E-3</v>
      </c>
      <c r="AL12" s="178">
        <f>IF($U12="","",$U12*'9 All Base Data'!$Y12)</f>
        <v>5.225012986255507E-4</v>
      </c>
      <c r="AM12" s="178">
        <f>IF($V12="","",$V12*'9 All Base Data'!$Y12)</f>
        <v>4.345564943687199E-4</v>
      </c>
      <c r="AN12" s="178">
        <f>IF($W12="","",$W12*'9 All Base Data'!$Y12)</f>
        <v>8.598348329833311E-5</v>
      </c>
      <c r="AO12" s="178">
        <f>IF($X12="","",$X12*'9 All Base Data'!$Y12)</f>
        <v>6.3806451106750375E-5</v>
      </c>
      <c r="AP12" s="178">
        <f>$Y12*'9 All Base Data'!$Y12</f>
        <v>2.02493778763593E-2</v>
      </c>
      <c r="AQ12" s="179">
        <f t="shared" si="9"/>
        <v>1.5952495269521916</v>
      </c>
    </row>
    <row r="13" spans="1:43" x14ac:dyDescent="0.25">
      <c r="A13" s="124">
        <v>500204</v>
      </c>
      <c r="B13" s="125" t="s">
        <v>71</v>
      </c>
      <c r="C13" s="126" t="s">
        <v>65</v>
      </c>
      <c r="D13" s="101" t="s">
        <v>2064</v>
      </c>
      <c r="E13" s="142"/>
      <c r="F13" s="191" t="str">
        <f>IF('9 All Base Data'!G13="Rural Centre","Rural",IF('9 All Base Data'!G13="Rural (Incl.some Off Shore Islands)","Rural",IF('9 All Base Data'!G13="Inlet-in TA but not in Urban Area","Rural",IF('9 All Base Data'!G13="Rural (Incl.some Off Shore Islands)","Rural",IF('9 All Base Data'!G13="Inlet-not in TA","Rural",IF('9 All Base Data'!G13="Inland Water not in Urban Area","Rural",IF('9 All Base Data'!G13="Oceanic-in Region but not in TA","Rural",'9 All Base Data'!G13)))))))</f>
        <v>Rural</v>
      </c>
      <c r="G13" s="177">
        <f>IF('9 All Base Data'!I13="..C","..C",'9 All Base Data'!I13*Basecase_Pop_2006)</f>
        <v>2013</v>
      </c>
      <c r="H13" s="177">
        <f>IF('9 All Base Data'!J13="..C","..C",'9 All Base Data'!J13*Basecase_Pop_2006)</f>
        <v>1227</v>
      </c>
      <c r="I13" s="191">
        <f>IF('9 All Base Data'!L13="..C","..C",'9 All Base Data'!L13*Basecase_Pop_2006)</f>
        <v>24</v>
      </c>
      <c r="J13" s="156">
        <f>IF('9 All Base Data'!$P13=0,0,('9 All Base Data'!$P13*Basecase_Pop_2006)/(1+(1/(BaseCase_Mort_AllAdults_30*('9 All Base Data'!$W13*Basecase_PM10)/10))))</f>
        <v>1.0259303513767593</v>
      </c>
      <c r="K13" s="156">
        <f>IF('9 All Base Data'!$Q13=0,0,('9 All Base Data'!$Q13*Basecase_Pop_2006)/(1+(1/(BaseCase_Mort_Maori_30*('9 All Base Data'!$W13*Basecase_PM10)/10))))</f>
        <v>0.65433511403633138</v>
      </c>
      <c r="L13" s="179">
        <f>133/(1+1/(BaseCase_Mort_Child_0_1*'9 All Base Data'!$AB$10/10))*IF('9 All Base Data'!$L13="..C",0,'9 All Base Data'!L13/'9 All Base Data'!$L$2022)</f>
        <v>3.5010668527325518E-3</v>
      </c>
      <c r="M13" s="178">
        <f>IF('9 All Base Data'!$R13="","",IF('9 All Base Data'!$R13=0,0,('9 All Base Data'!$R13*Basecase_Pop_2006)/(1+(1/(BaseCase_CardiacHA_All*('9 All Base Data'!$W13*Basecase_PM10)/10)))))</f>
        <v>0.11197805753096503</v>
      </c>
      <c r="N13" s="178">
        <f>IF('9 All Base Data'!$S13="","",IF('9 All Base Data'!$S13=0,0,('9 All Base Data'!S13*Basecase_Pop_2006)/(1+(1/(BaseCase_RespHA_All*('9 All Base Data'!$W13*Basecase_PM10)/10)))))</f>
        <v>0.12671356852261306</v>
      </c>
      <c r="O13" s="178">
        <f>IF('9 All Base Data'!$T13="","",IF('9 All Base Data'!$T13=0,0,('9 All Base Data'!$T13*Basecase_Pop_2006)/(1+(1/(BaseCase_RespHA_Child_1_4*('9 All Base Data'!$W13*Basecase_PM10)/10)))))</f>
        <v>4.8139245672164155E-2</v>
      </c>
      <c r="P13" s="179">
        <f>IF('9 All Base Data'!$U13="","",IF('9 All Base Data'!$U13=0,0,('9 All Base Data'!$U13*Basecase_Pop_2006)/(1+(1/(BaseCase_RespHA_Child_5_14*('9 All Base Data'!$W13*Basecase_PM10)/10)))))</f>
        <v>1.5918696219373883E-2</v>
      </c>
      <c r="Q13" s="156">
        <f>IF('7 Base case Results'!$G13="..C",0,BaseCase_RADs_All*'7 Base case Results'!$G13*('9 All Base Data'!$V13*Basecase_PM10)/10)</f>
        <v>590.90776051270177</v>
      </c>
      <c r="R13" s="189">
        <f t="shared" si="0"/>
        <v>3.652312050901263</v>
      </c>
      <c r="S13" s="178">
        <f t="shared" si="1"/>
        <v>2.3294330059693396</v>
      </c>
      <c r="T13" s="179">
        <f t="shared" si="2"/>
        <v>1.2463797995727884E-2</v>
      </c>
      <c r="U13" s="178">
        <f t="shared" si="3"/>
        <v>7.1106066532162788E-4</v>
      </c>
      <c r="V13" s="178">
        <f t="shared" si="4"/>
        <v>5.7464603325005023E-4</v>
      </c>
      <c r="W13" s="178">
        <f t="shared" si="5"/>
        <v>2.1831147912326442E-4</v>
      </c>
      <c r="X13" s="179">
        <f t="shared" si="6"/>
        <v>7.2191287354860569E-5</v>
      </c>
      <c r="Y13" s="179">
        <f t="shared" si="7"/>
        <v>3.6636281151787506E-2</v>
      </c>
      <c r="Z13" s="186">
        <f t="shared" si="8"/>
        <v>3.7026978367473498</v>
      </c>
      <c r="AA13" s="156">
        <f>$J13*'9 All Base Data'!$Y13</f>
        <v>0.11050271438404831</v>
      </c>
      <c r="AB13" s="156">
        <f>$K13*'9 All Base Data'!$Y13</f>
        <v>7.0478279661751686E-2</v>
      </c>
      <c r="AC13" s="178">
        <f>$L13*'9 All Base Data'!$Y13</f>
        <v>3.7709907884856845E-4</v>
      </c>
      <c r="AD13" s="178">
        <f>IF($M13="","",$M13*'9 All Base Data'!$Y13)</f>
        <v>1.2061129970489212E-2</v>
      </c>
      <c r="AE13" s="178">
        <f>IF($N13="","",$N13*'9 All Base Data'!$Y13)</f>
        <v>1.3648288358217922E-2</v>
      </c>
      <c r="AF13" s="178">
        <f>IF($O13="","",$O13*'9 All Base Data'!$Y13)</f>
        <v>5.1850667133846859E-3</v>
      </c>
      <c r="AG13" s="178">
        <f>IF($P13="","",$P13*'9 All Base Data'!$Y13)</f>
        <v>1.7145989874803021E-3</v>
      </c>
      <c r="AH13" s="167">
        <f>$Q13*'9 All Base Data'!$Y13</f>
        <v>63.646534484165272</v>
      </c>
      <c r="AI13" s="178">
        <f>$R13*'9 All Base Data'!$Y13</f>
        <v>0.39338966320721197</v>
      </c>
      <c r="AJ13" s="178">
        <f>$S13*'9 All Base Data'!$Y13</f>
        <v>0.25090267559583596</v>
      </c>
      <c r="AK13" s="178">
        <f>$T13*'9 All Base Data'!$Y13</f>
        <v>1.3424727207009038E-3</v>
      </c>
      <c r="AL13" s="178">
        <f>IF($U13="","",$U13*'9 All Base Data'!$Y13)</f>
        <v>7.6588175312606492E-5</v>
      </c>
      <c r="AM13" s="178">
        <f>IF($V13="","",$V13*'9 All Base Data'!$Y13)</f>
        <v>6.1894987704518272E-5</v>
      </c>
      <c r="AN13" s="178">
        <f>IF($W13="","",$W13*'9 All Base Data'!$Y13)</f>
        <v>2.351427754519955E-5</v>
      </c>
      <c r="AO13" s="178">
        <f>IF($X13="","",$X13*'9 All Base Data'!$Y13)</f>
        <v>7.7757064082231706E-6</v>
      </c>
      <c r="AP13" s="178">
        <f>$Y13*'9 All Base Data'!$Y13</f>
        <v>3.9460851380182464E-3</v>
      </c>
      <c r="AQ13" s="179">
        <f t="shared" si="9"/>
        <v>0.39881670422894827</v>
      </c>
    </row>
    <row r="14" spans="1:43" x14ac:dyDescent="0.25">
      <c r="A14" s="124">
        <v>500205</v>
      </c>
      <c r="B14" s="125" t="s">
        <v>72</v>
      </c>
      <c r="C14" s="126" t="s">
        <v>65</v>
      </c>
      <c r="D14" s="101" t="s">
        <v>2064</v>
      </c>
      <c r="E14" s="142"/>
      <c r="F14" s="191" t="str">
        <f>IF('9 All Base Data'!G14="Rural Centre","Rural",IF('9 All Base Data'!G14="Rural (Incl.some Off Shore Islands)","Rural",IF('9 All Base Data'!G14="Inlet-in TA but not in Urban Area","Rural",IF('9 All Base Data'!G14="Rural (Incl.some Off Shore Islands)","Rural",IF('9 All Base Data'!G14="Inlet-not in TA","Rural",IF('9 All Base Data'!G14="Inland Water not in Urban Area","Rural",IF('9 All Base Data'!G14="Oceanic-in Region but not in TA","Rural",'9 All Base Data'!G14)))))))</f>
        <v>Rural</v>
      </c>
      <c r="G14" s="177">
        <f>IF('9 All Base Data'!I14="..C","..C",'9 All Base Data'!I14*Basecase_Pop_2006)</f>
        <v>1065</v>
      </c>
      <c r="H14" s="177">
        <f>IF('9 All Base Data'!J14="..C","..C",'9 All Base Data'!J14*Basecase_Pop_2006)</f>
        <v>660</v>
      </c>
      <c r="I14" s="191">
        <f>IF('9 All Base Data'!L14="..C","..C",'9 All Base Data'!L14*Basecase_Pop_2006)</f>
        <v>12</v>
      </c>
      <c r="J14" s="156">
        <f>IF('9 All Base Data'!$P14=0,0,('9 All Base Data'!$P14*Basecase_Pop_2006)/(1+(1/(BaseCase_Mort_AllAdults_30*('9 All Base Data'!$W14*Basecase_PM10)/10))))</f>
        <v>0.2465957561004872</v>
      </c>
      <c r="K14" s="156">
        <f>IF('9 All Base Data'!$Q14=0,0,('9 All Base Data'!$Q14*Basecase_Pop_2006)/(1+(1/(BaseCase_Mort_Maori_30*('9 All Base Data'!$W14*Basecase_PM10)/10))))</f>
        <v>0.41245471795756428</v>
      </c>
      <c r="L14" s="179">
        <f>133/(1+1/(BaseCase_Mort_Child_0_1*'9 All Base Data'!$AB$10/10))*IF('9 All Base Data'!$L14="..C",0,'9 All Base Data'!L14/'9 All Base Data'!$L$2022)</f>
        <v>1.7505334263662759E-3</v>
      </c>
      <c r="M14" s="178">
        <f>IF('9 All Base Data'!$R14="","",IF('9 All Base Data'!$R14=0,0,('9 All Base Data'!$R14*Basecase_Pop_2006)/(1+(1/(BaseCase_CardiacHA_All*('9 All Base Data'!$W14*Basecase_PM10)/10)))))</f>
        <v>9.677123993065162E-2</v>
      </c>
      <c r="N14" s="178">
        <f>IF('9 All Base Data'!$S14="","",IF('9 All Base Data'!$S14=0,0,('9 All Base Data'!S14*Basecase_Pop_2006)/(1+(1/(BaseCase_RespHA_All*('9 All Base Data'!$W14*Basecase_PM10)/10)))))</f>
        <v>0.10279075766143833</v>
      </c>
      <c r="O14" s="178">
        <f>IF('9 All Base Data'!$T14="","",IF('9 All Base Data'!$T14=0,0,('9 All Base Data'!$T14*Basecase_Pop_2006)/(1+(1/(BaseCase_RespHA_Child_1_4*('9 All Base Data'!$W14*Basecase_PM10)/10)))))</f>
        <v>5.2299676490081437E-2</v>
      </c>
      <c r="P14" s="179">
        <f>IF('9 All Base Data'!$U14="","",IF('9 All Base Data'!$U14=0,0,('9 All Base Data'!$U14*Basecase_Pop_2006)/(1+(1/(BaseCase_RespHA_Child_5_14*('9 All Base Data'!$W14*Basecase_PM10)/10)))))</f>
        <v>3.8919436278579168E-2</v>
      </c>
      <c r="Q14" s="156">
        <f>IF('7 Base case Results'!$G14="..C",0,BaseCase_RADs_All*'7 Base case Results'!$G14*('9 All Base Data'!$V14*Basecase_PM10)/10)</f>
        <v>305.56980000000004</v>
      </c>
      <c r="R14" s="189">
        <f t="shared" si="0"/>
        <v>0.87788089171773442</v>
      </c>
      <c r="S14" s="178">
        <f t="shared" si="1"/>
        <v>1.4683387959289287</v>
      </c>
      <c r="T14" s="179">
        <f t="shared" si="2"/>
        <v>6.2318989978639421E-3</v>
      </c>
      <c r="U14" s="178">
        <f t="shared" si="3"/>
        <v>6.1449737355963785E-4</v>
      </c>
      <c r="V14" s="178">
        <f t="shared" si="4"/>
        <v>4.6615608599462284E-4</v>
      </c>
      <c r="W14" s="178">
        <f t="shared" si="5"/>
        <v>2.3717903288251931E-4</v>
      </c>
      <c r="X14" s="179">
        <f t="shared" si="6"/>
        <v>1.7649964352335653E-4</v>
      </c>
      <c r="Y14" s="179">
        <f t="shared" si="7"/>
        <v>1.8945327600000002E-2</v>
      </c>
      <c r="Z14" s="186">
        <f t="shared" si="8"/>
        <v>0.90413877177515267</v>
      </c>
      <c r="AA14" s="156">
        <f>$J14*'9 All Base Data'!$Y14</f>
        <v>2.1479510970673254E-2</v>
      </c>
      <c r="AB14" s="156">
        <f>$K14*'9 All Base Data'!$Y14</f>
        <v>3.5926513008055536E-2</v>
      </c>
      <c r="AC14" s="178">
        <f>$L14*'9 All Base Data'!$Y14</f>
        <v>1.5247870657126192E-4</v>
      </c>
      <c r="AD14" s="178">
        <f>IF($M14="","",$M14*'9 All Base Data'!$Y14)</f>
        <v>8.4291755162609564E-3</v>
      </c>
      <c r="AE14" s="178">
        <f>IF($N14="","",$N14*'9 All Base Data'!$Y14)</f>
        <v>8.9535004242853565E-3</v>
      </c>
      <c r="AF14" s="178">
        <f>IF($O14="","",$O14*'9 All Base Data'!$Y14)</f>
        <v>4.5555182809942397E-3</v>
      </c>
      <c r="AG14" s="178">
        <f>IF($P14="","",$P14*'9 All Base Data'!$Y14)</f>
        <v>3.3900439802277203E-3</v>
      </c>
      <c r="AH14" s="167">
        <f>$Q14*'9 All Base Data'!$Y14</f>
        <v>26.616394277003799</v>
      </c>
      <c r="AI14" s="178">
        <f>$R14*'9 All Base Data'!$Y14</f>
        <v>7.6467059055596781E-2</v>
      </c>
      <c r="AJ14" s="178">
        <f>$S14*'9 All Base Data'!$Y14</f>
        <v>0.1278983863086777</v>
      </c>
      <c r="AK14" s="178">
        <f>$T14*'9 All Base Data'!$Y14</f>
        <v>5.4282419539369246E-4</v>
      </c>
      <c r="AL14" s="178">
        <f>IF($U14="","",$U14*'9 All Base Data'!$Y14)</f>
        <v>5.3525264528257074E-5</v>
      </c>
      <c r="AM14" s="178">
        <f>IF($V14="","",$V14*'9 All Base Data'!$Y14)</f>
        <v>4.0604124424134088E-5</v>
      </c>
      <c r="AN14" s="178">
        <f>IF($W14="","",$W14*'9 All Base Data'!$Y14)</f>
        <v>2.0659275404308875E-5</v>
      </c>
      <c r="AO14" s="178">
        <f>IF($X14="","",$X14*'9 All Base Data'!$Y14)</f>
        <v>1.5373849450332713E-5</v>
      </c>
      <c r="AP14" s="178">
        <f>$Y14*'9 All Base Data'!$Y14</f>
        <v>1.6502164451742355E-3</v>
      </c>
      <c r="AQ14" s="179">
        <f t="shared" si="9"/>
        <v>7.8754229085117117E-2</v>
      </c>
    </row>
    <row r="15" spans="1:43" x14ac:dyDescent="0.25">
      <c r="A15" s="124">
        <v>500206</v>
      </c>
      <c r="B15" s="125" t="s">
        <v>73</v>
      </c>
      <c r="C15" s="126" t="s">
        <v>65</v>
      </c>
      <c r="D15" s="101" t="s">
        <v>2064</v>
      </c>
      <c r="E15" s="142"/>
      <c r="F15" s="191" t="str">
        <f>IF('9 All Base Data'!G15="Rural Centre","Rural",IF('9 All Base Data'!G15="Rural (Incl.some Off Shore Islands)","Rural",IF('9 All Base Data'!G15="Inlet-in TA but not in Urban Area","Rural",IF('9 All Base Data'!G15="Rural (Incl.some Off Shore Islands)","Rural",IF('9 All Base Data'!G15="Inlet-not in TA","Rural",IF('9 All Base Data'!G15="Inland Water not in Urban Area","Rural",IF('9 All Base Data'!G15="Oceanic-in Region but not in TA","Rural",'9 All Base Data'!G15)))))))</f>
        <v>Rural</v>
      </c>
      <c r="G15" s="177">
        <f>IF('9 All Base Data'!I15="..C","..C",'9 All Base Data'!I15*Basecase_Pop_2006)</f>
        <v>441</v>
      </c>
      <c r="H15" s="177">
        <f>IF('9 All Base Data'!J15="..C","..C",'9 All Base Data'!J15*Basecase_Pop_2006)</f>
        <v>267</v>
      </c>
      <c r="I15" s="191">
        <f>IF('9 All Base Data'!L15="..C","..C",'9 All Base Data'!L15*Basecase_Pop_2006)</f>
        <v>3</v>
      </c>
      <c r="J15" s="156">
        <f>IF('9 All Base Data'!$P15=0,0,('9 All Base Data'!$P15*Basecase_Pop_2006)/(1+(1/(BaseCase_Mort_AllAdults_30*('9 All Base Data'!$W15*Basecase_PM10)/10))))</f>
        <v>0.35227965157212454</v>
      </c>
      <c r="K15" s="156">
        <f>IF('9 All Base Data'!$Q15=0,0,('9 All Base Data'!$Q15*Basecase_Pop_2006)/(1+(1/(BaseCase_Mort_Maori_30*('9 All Base Data'!$W15*Basecase_PM10)/10))))</f>
        <v>0.41245471795756428</v>
      </c>
      <c r="L15" s="179">
        <f>133/(1+1/(BaseCase_Mort_Child_0_1*'9 All Base Data'!$AB$10/10))*IF('9 All Base Data'!$L15="..C",0,'9 All Base Data'!L15/'9 All Base Data'!$L$2022)</f>
        <v>4.3763335659156898E-4</v>
      </c>
      <c r="M15" s="178">
        <f>IF('9 All Base Data'!$R15="","",IF('9 All Base Data'!$R15=0,0,('9 All Base Data'!$R15*Basecase_Pop_2006)/(1+(1/(BaseCase_CardiacHA_All*('9 All Base Data'!$W15*Basecase_PM10)/10)))))</f>
        <v>2.3796206540324171E-2</v>
      </c>
      <c r="N15" s="178">
        <f>IF('9 All Base Data'!$S15="","",IF('9 All Base Data'!$S15=0,0,('9 All Base Data'!S15*Basecase_Pop_2006)/(1+(1/(BaseCase_RespHA_All*('9 All Base Data'!$W15*Basecase_PM10)/10)))))</f>
        <v>4.4806227698575687E-2</v>
      </c>
      <c r="O15" s="178">
        <f>IF('9 All Base Data'!$T15="","",IF('9 All Base Data'!$T15=0,0,('9 All Base Data'!$T15*Basecase_Pop_2006)/(1+(1/(BaseCase_RespHA_Child_1_4*('9 All Base Data'!$W15*Basecase_PM10)/10)))))</f>
        <v>4.1839741192065148E-2</v>
      </c>
      <c r="P15" s="179">
        <f>IF('9 All Base Data'!$U15="","",IF('9 All Base Data'!$U15=0,0,('9 All Base Data'!$U15*Basecase_Pop_2006)/(1+(1/(BaseCase_RespHA_Child_5_14*('9 All Base Data'!$W15*Basecase_PM10)/10)))))</f>
        <v>0</v>
      </c>
      <c r="Q15" s="156">
        <f>IF('7 Base case Results'!$G15="..C",0,BaseCase_RADs_All*'7 Base case Results'!$G15*('9 All Base Data'!$V15*Basecase_PM10)/10)</f>
        <v>126.53172000000002</v>
      </c>
      <c r="R15" s="189">
        <f t="shared" si="0"/>
        <v>1.2541155595967635</v>
      </c>
      <c r="S15" s="178">
        <f t="shared" si="1"/>
        <v>1.4683387959289287</v>
      </c>
      <c r="T15" s="179">
        <f t="shared" si="2"/>
        <v>1.5579747494659855E-3</v>
      </c>
      <c r="U15" s="178">
        <f t="shared" si="3"/>
        <v>1.5110591153105849E-4</v>
      </c>
      <c r="V15" s="178">
        <f t="shared" si="4"/>
        <v>2.0319624261304074E-4</v>
      </c>
      <c r="W15" s="178">
        <f t="shared" si="5"/>
        <v>1.8974322630601546E-4</v>
      </c>
      <c r="X15" s="179">
        <f t="shared" si="6"/>
        <v>0</v>
      </c>
      <c r="Y15" s="179">
        <f t="shared" si="7"/>
        <v>7.844966640000001E-3</v>
      </c>
      <c r="Z15" s="186">
        <f t="shared" si="8"/>
        <v>1.2638728031403736</v>
      </c>
      <c r="AA15" s="156">
        <f>$J15*'9 All Base Data'!$Y15</f>
        <v>3.0685015672390358E-2</v>
      </c>
      <c r="AB15" s="156">
        <f>$K15*'9 All Base Data'!$Y15</f>
        <v>3.5926513008055536E-2</v>
      </c>
      <c r="AC15" s="178">
        <f>$L15*'9 All Base Data'!$Y15</f>
        <v>3.811967664281548E-5</v>
      </c>
      <c r="AD15" s="178">
        <f>IF($M15="","",$M15*'9 All Base Data'!$Y15)</f>
        <v>2.0727480777690877E-3</v>
      </c>
      <c r="AE15" s="178">
        <f>IF($N15="","",$N15*'9 All Base Data'!$Y15)</f>
        <v>3.9028078772525916E-3</v>
      </c>
      <c r="AF15" s="178">
        <f>IF($O15="","",$O15*'9 All Base Data'!$Y15)</f>
        <v>3.6444146247953915E-3</v>
      </c>
      <c r="AG15" s="178">
        <f>IF($P15="","",$P15*'9 All Base Data'!$Y15)</f>
        <v>0</v>
      </c>
      <c r="AH15" s="167">
        <f>$Q15*'9 All Base Data'!$Y15</f>
        <v>11.021436503435377</v>
      </c>
      <c r="AI15" s="178">
        <f>$R15*'9 All Base Data'!$Y15</f>
        <v>0.10923865579370969</v>
      </c>
      <c r="AJ15" s="178">
        <f>$S15*'9 All Base Data'!$Y15</f>
        <v>0.1278983863086777</v>
      </c>
      <c r="AK15" s="178">
        <f>$T15*'9 All Base Data'!$Y15</f>
        <v>1.3570604884842311E-4</v>
      </c>
      <c r="AL15" s="178">
        <f>IF($U15="","",$U15*'9 All Base Data'!$Y15)</f>
        <v>1.3161950293833707E-5</v>
      </c>
      <c r="AM15" s="178">
        <f>IF($V15="","",$V15*'9 All Base Data'!$Y15)</f>
        <v>1.7699233723340501E-5</v>
      </c>
      <c r="AN15" s="178">
        <f>IF($W15="","",$W15*'9 All Base Data'!$Y15)</f>
        <v>1.6527420323447102E-5</v>
      </c>
      <c r="AO15" s="178">
        <f>IF($X15="","",$X15*'9 All Base Data'!$Y15)</f>
        <v>0</v>
      </c>
      <c r="AP15" s="178">
        <f>$Y15*'9 All Base Data'!$Y15</f>
        <v>6.8332906321299331E-4</v>
      </c>
      <c r="AQ15" s="179">
        <f t="shared" si="9"/>
        <v>0.11008855208978827</v>
      </c>
    </row>
    <row r="16" spans="1:43" x14ac:dyDescent="0.25">
      <c r="A16" s="124">
        <v>500207</v>
      </c>
      <c r="B16" s="125" t="s">
        <v>74</v>
      </c>
      <c r="C16" s="126" t="s">
        <v>65</v>
      </c>
      <c r="D16" s="101" t="s">
        <v>2064</v>
      </c>
      <c r="E16" s="142"/>
      <c r="F16" s="191" t="str">
        <f>IF('9 All Base Data'!G16="Rural Centre","Rural",IF('9 All Base Data'!G16="Rural (Incl.some Off Shore Islands)","Rural",IF('9 All Base Data'!G16="Inlet-in TA but not in Urban Area","Rural",IF('9 All Base Data'!G16="Rural (Incl.some Off Shore Islands)","Rural",IF('9 All Base Data'!G16="Inlet-not in TA","Rural",IF('9 All Base Data'!G16="Inland Water not in Urban Area","Rural",IF('9 All Base Data'!G16="Oceanic-in Region but not in TA","Rural",'9 All Base Data'!G16)))))))</f>
        <v>Rural</v>
      </c>
      <c r="G16" s="177">
        <f>IF('9 All Base Data'!I16="..C","..C",'9 All Base Data'!I16*Basecase_Pop_2006)</f>
        <v>933</v>
      </c>
      <c r="H16" s="177">
        <f>IF('9 All Base Data'!J16="..C","..C",'9 All Base Data'!J16*Basecase_Pop_2006)</f>
        <v>666</v>
      </c>
      <c r="I16" s="191">
        <f>IF('9 All Base Data'!L16="..C","..C",'9 All Base Data'!L16*Basecase_Pop_2006)</f>
        <v>9</v>
      </c>
      <c r="J16" s="156">
        <f>IF('9 All Base Data'!$P16=0,0,('9 All Base Data'!$P16*Basecase_Pop_2006)/(1+(1/(BaseCase_Mort_AllAdults_30*('9 All Base Data'!$W16*Basecase_PM10)/10))))</f>
        <v>0.21136779094327474</v>
      </c>
      <c r="K16" s="156">
        <f>IF('9 All Base Data'!$Q16=0,0,('9 All Base Data'!$Q16*Basecase_Pop_2006)/(1+(1/(BaseCase_Mort_Maori_30*('9 All Base Data'!$W16*Basecase_PM10)/10))))</f>
        <v>0.50411132194813413</v>
      </c>
      <c r="L16" s="179">
        <f>133/(1+1/(BaseCase_Mort_Child_0_1*'9 All Base Data'!$AB$10/10))*IF('9 All Base Data'!$L16="..C",0,'9 All Base Data'!L16/'9 All Base Data'!$L$2022)</f>
        <v>1.3129000697747069E-3</v>
      </c>
      <c r="M16" s="178">
        <f>IF('9 All Base Data'!$R16="","",IF('9 All Base Data'!$R16=0,0,('9 All Base Data'!$R16*Basecase_Pop_2006)/(1+(1/(BaseCase_CardiacHA_All*('9 All Base Data'!$W16*Basecase_PM10)/10)))))</f>
        <v>6.5042964543552725E-2</v>
      </c>
      <c r="N16" s="178">
        <f>IF('9 All Base Data'!$S16="","",IF('9 All Base Data'!$S16=0,0,('9 All Base Data'!S16*Basecase_Pop_2006)/(1+(1/(BaseCase_RespHA_All*('9 All Base Data'!$W16*Basecase_PM10)/10)))))</f>
        <v>8.4341134491436584E-2</v>
      </c>
      <c r="O16" s="178">
        <f>IF('9 All Base Data'!$T16="","",IF('9 All Base Data'!$T16=0,0,('9 All Base Data'!$T16*Basecase_Pop_2006)/(1+(1/(BaseCase_RespHA_Child_1_4*('9 All Base Data'!$W16*Basecase_PM10)/10)))))</f>
        <v>4.1839741192065148E-2</v>
      </c>
      <c r="P16" s="179">
        <f>IF('9 All Base Data'!$U16="","",IF('9 All Base Data'!$U16=0,0,('9 All Base Data'!$U16*Basecase_Pop_2006)/(1+(1/(BaseCase_RespHA_Child_5_14*('9 All Base Data'!$W16*Basecase_PM10)/10)))))</f>
        <v>1.5567774511431666E-2</v>
      </c>
      <c r="Q16" s="156">
        <f>IF('7 Base case Results'!$G16="..C",0,BaseCase_RADs_All*'7 Base case Results'!$G16*('9 All Base Data'!$V16*Basecase_PM10)/10)</f>
        <v>267.69636000000003</v>
      </c>
      <c r="R16" s="189">
        <f t="shared" si="0"/>
        <v>0.75246933575805797</v>
      </c>
      <c r="S16" s="178">
        <f t="shared" si="1"/>
        <v>1.7946363061353576</v>
      </c>
      <c r="T16" s="179">
        <f t="shared" si="2"/>
        <v>4.673924248397957E-3</v>
      </c>
      <c r="U16" s="178">
        <f t="shared" si="3"/>
        <v>4.1302282485155981E-4</v>
      </c>
      <c r="V16" s="178">
        <f t="shared" si="4"/>
        <v>3.8248704491866491E-4</v>
      </c>
      <c r="W16" s="178">
        <f t="shared" si="5"/>
        <v>1.8974322630601546E-4</v>
      </c>
      <c r="X16" s="179">
        <f t="shared" si="6"/>
        <v>7.0599857409342601E-5</v>
      </c>
      <c r="Y16" s="179">
        <f t="shared" si="7"/>
        <v>1.6597174320000001E-2</v>
      </c>
      <c r="Z16" s="186">
        <f t="shared" si="8"/>
        <v>0.77453594419622607</v>
      </c>
      <c r="AA16" s="156">
        <f>$J16*'9 All Base Data'!$Y16</f>
        <v>1.8411009403434216E-2</v>
      </c>
      <c r="AB16" s="156">
        <f>$K16*'9 All Base Data'!$Y16</f>
        <v>4.3910182565401211E-2</v>
      </c>
      <c r="AC16" s="178">
        <f>$L16*'9 All Base Data'!$Y16</f>
        <v>1.1435902992844645E-4</v>
      </c>
      <c r="AD16" s="178">
        <f>IF($M16="","",$M16*'9 All Base Data'!$Y16)</f>
        <v>5.6655114125688391E-3</v>
      </c>
      <c r="AE16" s="178">
        <f>IF($N16="","",$N16*'9 All Base Data'!$Y16)</f>
        <v>7.3464618865931126E-3</v>
      </c>
      <c r="AF16" s="178">
        <f>IF($O16="","",$O16*'9 All Base Data'!$Y16)</f>
        <v>3.6444146247953915E-3</v>
      </c>
      <c r="AG16" s="178">
        <f>IF($P16="","",$P16*'9 All Base Data'!$Y16)</f>
        <v>1.3560175920910881E-3</v>
      </c>
      <c r="AH16" s="167">
        <f>$Q16*'9 All Base Data'!$Y16</f>
        <v>23.317460901825864</v>
      </c>
      <c r="AI16" s="178">
        <f>$R16*'9 All Base Data'!$Y16</f>
        <v>6.5543193476225795E-2</v>
      </c>
      <c r="AJ16" s="178">
        <f>$S16*'9 All Base Data'!$Y16</f>
        <v>0.15632024993282834</v>
      </c>
      <c r="AK16" s="178">
        <f>$T16*'9 All Base Data'!$Y16</f>
        <v>4.071181465452694E-4</v>
      </c>
      <c r="AL16" s="178">
        <f>IF($U16="","",$U16*'9 All Base Data'!$Y16)</f>
        <v>3.5975997469812131E-5</v>
      </c>
      <c r="AM16" s="178">
        <f>IF($V16="","",$V16*'9 All Base Data'!$Y16)</f>
        <v>3.3316204655699767E-5</v>
      </c>
      <c r="AN16" s="178">
        <f>IF($W16="","",$W16*'9 All Base Data'!$Y16)</f>
        <v>1.6527420323447102E-5</v>
      </c>
      <c r="AO16" s="178">
        <f>IF($X16="","",$X16*'9 All Base Data'!$Y16)</f>
        <v>6.1495397801330842E-6</v>
      </c>
      <c r="AP16" s="178">
        <f>$Y16*'9 All Base Data'!$Y16</f>
        <v>1.4456825759132036E-3</v>
      </c>
      <c r="AQ16" s="179">
        <f t="shared" si="9"/>
        <v>6.7465286400809787E-2</v>
      </c>
    </row>
    <row r="17" spans="1:43" x14ac:dyDescent="0.25">
      <c r="A17" s="124">
        <v>500208</v>
      </c>
      <c r="B17" s="125" t="s">
        <v>75</v>
      </c>
      <c r="C17" s="126" t="s">
        <v>65</v>
      </c>
      <c r="D17" s="101" t="s">
        <v>2064</v>
      </c>
      <c r="E17" s="142"/>
      <c r="F17" s="191" t="str">
        <f>IF('9 All Base Data'!G17="Rural Centre","Rural",IF('9 All Base Data'!G17="Rural (Incl.some Off Shore Islands)","Rural",IF('9 All Base Data'!G17="Inlet-in TA but not in Urban Area","Rural",IF('9 All Base Data'!G17="Rural (Incl.some Off Shore Islands)","Rural",IF('9 All Base Data'!G17="Inlet-not in TA","Rural",IF('9 All Base Data'!G17="Inland Water not in Urban Area","Rural",IF('9 All Base Data'!G17="Oceanic-in Region but not in TA","Rural",'9 All Base Data'!G17)))))))</f>
        <v>Rural</v>
      </c>
      <c r="G17" s="177">
        <f>IF('9 All Base Data'!I17="..C","..C",'9 All Base Data'!I17*Basecase_Pop_2006)</f>
        <v>1794</v>
      </c>
      <c r="H17" s="177">
        <f>IF('9 All Base Data'!J17="..C","..C",'9 All Base Data'!J17*Basecase_Pop_2006)</f>
        <v>1086</v>
      </c>
      <c r="I17" s="191">
        <f>IF('9 All Base Data'!L17="..C","..C",'9 All Base Data'!L17*Basecase_Pop_2006)</f>
        <v>21</v>
      </c>
      <c r="J17" s="156">
        <f>IF('9 All Base Data'!$P17=0,0,('9 All Base Data'!$P17*Basecase_Pop_2006)/(1+(1/(BaseCase_Mort_AllAdults_30*('9 All Base Data'!$W17*Basecase_PM10)/10))))</f>
        <v>0.19375380836466849</v>
      </c>
      <c r="K17" s="156">
        <f>IF('9 All Base Data'!$Q17=0,0,('9 All Base Data'!$Q17*Basecase_Pop_2006)/(1+(1/(BaseCase_Mort_Maori_30*('9 All Base Data'!$W17*Basecase_PM10)/10))))</f>
        <v>0.13748490598585475</v>
      </c>
      <c r="L17" s="179">
        <f>133/(1+1/(BaseCase_Mort_Child_0_1*'9 All Base Data'!$AB$10/10))*IF('9 All Base Data'!$L17="..C",0,'9 All Base Data'!L17/'9 All Base Data'!$L$2022)</f>
        <v>3.0634334961409829E-3</v>
      </c>
      <c r="M17" s="178">
        <f>IF('9 All Base Data'!$R17="","",IF('9 All Base Data'!$R17=0,0,('9 All Base Data'!$R17*Basecase_Pop_2006)/(1+(1/(BaseCase_CardiacHA_All*('9 All Base Data'!$W17*Basecase_PM10)/10)))))</f>
        <v>4.441958554193845E-2</v>
      </c>
      <c r="N17" s="178">
        <f>IF('9 All Base Data'!$S17="","",IF('9 All Base Data'!$S17=0,0,('9 All Base Data'!S17*Basecase_Pop_2006)/(1+(1/(BaseCase_RespHA_All*('9 All Base Data'!$W17*Basecase_PM10)/10)))))</f>
        <v>8.6976794944293973E-2</v>
      </c>
      <c r="O17" s="178">
        <f>IF('9 All Base Data'!$T17="","",IF('9 All Base Data'!$T17=0,0,('9 All Base Data'!$T17*Basecase_Pop_2006)/(1+(1/(BaseCase_RespHA_Child_1_4*('9 All Base Data'!$W17*Basecase_PM10)/10)))))</f>
        <v>3.1379805894048859E-2</v>
      </c>
      <c r="P17" s="179">
        <f>IF('9 All Base Data'!$U17="","",IF('9 All Base Data'!$U17=0,0,('9 All Base Data'!$U17*Basecase_Pop_2006)/(1+(1/(BaseCase_RespHA_Child_5_14*('9 All Base Data'!$W17*Basecase_PM10)/10)))))</f>
        <v>2.3351661767147501E-2</v>
      </c>
      <c r="Q17" s="156">
        <f>IF('7 Base case Results'!$G17="..C",0,BaseCase_RADs_All*'7 Base case Results'!$G17*('9 All Base Data'!$V17*Basecase_PM10)/10)</f>
        <v>514.73448000000008</v>
      </c>
      <c r="R17" s="189">
        <f t="shared" si="0"/>
        <v>0.68976355777821985</v>
      </c>
      <c r="S17" s="178">
        <f t="shared" si="1"/>
        <v>0.48944626530964286</v>
      </c>
      <c r="T17" s="179">
        <f t="shared" si="2"/>
        <v>1.09058232462619E-2</v>
      </c>
      <c r="U17" s="178">
        <f t="shared" si="3"/>
        <v>2.8206436819130915E-4</v>
      </c>
      <c r="V17" s="178">
        <f t="shared" si="4"/>
        <v>3.9443976507237319E-4</v>
      </c>
      <c r="W17" s="178">
        <f t="shared" si="5"/>
        <v>1.4230741972951155E-4</v>
      </c>
      <c r="X17" s="179">
        <f t="shared" si="6"/>
        <v>1.0589978611401391E-4</v>
      </c>
      <c r="Y17" s="179">
        <f t="shared" si="7"/>
        <v>3.1913537760000006E-2</v>
      </c>
      <c r="Z17" s="186">
        <f t="shared" si="8"/>
        <v>0.73325942291774548</v>
      </c>
      <c r="AA17" s="156">
        <f>$J17*'9 All Base Data'!$Y17</f>
        <v>1.6876758619814695E-2</v>
      </c>
      <c r="AB17" s="156">
        <f>$K17*'9 All Base Data'!$Y17</f>
        <v>1.1975504336018511E-2</v>
      </c>
      <c r="AC17" s="178">
        <f>$L17*'9 All Base Data'!$Y17</f>
        <v>2.6683773649970835E-4</v>
      </c>
      <c r="AD17" s="178">
        <f>IF($M17="","",$M17*'9 All Base Data'!$Y17)</f>
        <v>3.8691297451689637E-3</v>
      </c>
      <c r="AE17" s="178">
        <f>IF($N17="","",$N17*'9 All Base Data'!$Y17)</f>
        <v>7.5760388205491471E-3</v>
      </c>
      <c r="AF17" s="178">
        <f>IF($O17="","",$O17*'9 All Base Data'!$Y17)</f>
        <v>2.7333109685965433E-3</v>
      </c>
      <c r="AG17" s="178">
        <f>IF($P17="","",$P17*'9 All Base Data'!$Y17)</f>
        <v>2.0340263881366322E-3</v>
      </c>
      <c r="AH17" s="167">
        <f>$Q17*'9 All Base Data'!$Y17</f>
        <v>44.835503599009222</v>
      </c>
      <c r="AI17" s="178">
        <f>$R17*'9 All Base Data'!$Y17</f>
        <v>6.0081260686540322E-2</v>
      </c>
      <c r="AJ17" s="178">
        <f>$S17*'9 All Base Data'!$Y17</f>
        <v>4.2632795436225897E-2</v>
      </c>
      <c r="AK17" s="178">
        <f>$T17*'9 All Base Data'!$Y17</f>
        <v>9.4994234193896191E-4</v>
      </c>
      <c r="AL17" s="178">
        <f>IF($U17="","",$U17*'9 All Base Data'!$Y17)</f>
        <v>2.4568973881822919E-5</v>
      </c>
      <c r="AM17" s="178">
        <f>IF($V17="","",$V17*'9 All Base Data'!$Y17)</f>
        <v>3.4357336051190384E-5</v>
      </c>
      <c r="AN17" s="178">
        <f>IF($W17="","",$W17*'9 All Base Data'!$Y17)</f>
        <v>1.2395565242585323E-5</v>
      </c>
      <c r="AO17" s="178">
        <f>IF($X17="","",$X17*'9 All Base Data'!$Y17)</f>
        <v>9.2243096701996275E-6</v>
      </c>
      <c r="AP17" s="178">
        <f>$Y17*'9 All Base Data'!$Y17</f>
        <v>2.7798012231385716E-3</v>
      </c>
      <c r="AQ17" s="179">
        <f t="shared" si="9"/>
        <v>6.3869930561550867E-2</v>
      </c>
    </row>
    <row r="18" spans="1:43" x14ac:dyDescent="0.25">
      <c r="A18" s="124">
        <v>500301</v>
      </c>
      <c r="B18" s="125" t="s">
        <v>76</v>
      </c>
      <c r="C18" s="126" t="s">
        <v>65</v>
      </c>
      <c r="D18" s="101" t="s">
        <v>2064</v>
      </c>
      <c r="E18" s="142"/>
      <c r="F18" s="191" t="str">
        <f>IF('9 All Base Data'!G18="Rural Centre","Rural",IF('9 All Base Data'!G18="Rural (Incl.some Off Shore Islands)","Rural",IF('9 All Base Data'!G18="Inlet-in TA but not in Urban Area","Rural",IF('9 All Base Data'!G18="Rural (Incl.some Off Shore Islands)","Rural",IF('9 All Base Data'!G18="Inlet-not in TA","Rural",IF('9 All Base Data'!G18="Inland Water not in Urban Area","Rural",IF('9 All Base Data'!G18="Oceanic-in Region but not in TA","Rural",'9 All Base Data'!G18)))))))</f>
        <v>Kaitaia</v>
      </c>
      <c r="G18" s="177">
        <f>IF('9 All Base Data'!I18="..C","..C",'9 All Base Data'!I18*Basecase_Pop_2006)</f>
        <v>3093</v>
      </c>
      <c r="H18" s="177">
        <f>IF('9 All Base Data'!J18="..C","..C",'9 All Base Data'!J18*Basecase_Pop_2006)</f>
        <v>1743</v>
      </c>
      <c r="I18" s="191">
        <f>IF('9 All Base Data'!L18="..C","..C",'9 All Base Data'!L18*Basecase_Pop_2006)</f>
        <v>51</v>
      </c>
      <c r="J18" s="156">
        <f>IF('9 All Base Data'!$P18=0,0,('9 All Base Data'!$P18*Basecase_Pop_2006)/(1+(1/(BaseCase_Mort_AllAdults_30*('9 All Base Data'!$W18*Basecase_PM10)/10))))</f>
        <v>0.14188273731641415</v>
      </c>
      <c r="K18" s="156">
        <f>IF('9 All Base Data'!$Q18=0,0,('9 All Base Data'!$Q18*Basecase_Pop_2006)/(1+(1/(BaseCase_Mort_Maori_30*('9 All Base Data'!$W18*Basecase_PM10)/10))))</f>
        <v>0.11939617822775574</v>
      </c>
      <c r="L18" s="179">
        <f>133/(1+1/(BaseCase_Mort_Child_0_1*'9 All Base Data'!$AB$10/10))*IF('9 All Base Data'!$L18="..C",0,'9 All Base Data'!L18/'9 All Base Data'!$L$2022)</f>
        <v>7.4397670620566722E-3</v>
      </c>
      <c r="M18" s="178">
        <f>IF('9 All Base Data'!$R18="","",IF('9 All Base Data'!$R18=0,0,('9 All Base Data'!$R18*Basecase_Pop_2006)/(1+(1/(BaseCase_CardiacHA_All*('9 All Base Data'!$W18*Basecase_PM10)/10)))))</f>
        <v>0.76945557989624558</v>
      </c>
      <c r="N18" s="178">
        <f>IF('9 All Base Data'!$S18="","",IF('9 All Base Data'!$S18=0,0,('9 All Base Data'!S18*Basecase_Pop_2006)/(1+(1/(BaseCase_RespHA_All*('9 All Base Data'!$W18*Basecase_PM10)/10)))))</f>
        <v>1.0287063064845423</v>
      </c>
      <c r="O18" s="178">
        <f>IF('9 All Base Data'!$T18="","",IF('9 All Base Data'!$T18=0,0,('9 All Base Data'!$T18*Basecase_Pop_2006)/(1+(1/(BaseCase_RespHA_Child_1_4*('9 All Base Data'!$W18*Basecase_PM10)/10)))))</f>
        <v>0.31314597639280806</v>
      </c>
      <c r="P18" s="179">
        <f>IF('9 All Base Data'!$U18="","",IF('9 All Base Data'!$U18=0,0,('9 All Base Data'!$U18*Basecase_Pop_2006)/(1+(1/(BaseCase_RespHA_Child_5_14*('9 All Base Data'!$W18*Basecase_PM10)/10)))))</f>
        <v>0.11618936954820175</v>
      </c>
      <c r="Q18" s="156">
        <f>IF('7 Base case Results'!$G18="..C",0,BaseCase_RADs_All*'7 Base case Results'!$G18*('9 All Base Data'!$V18*Basecase_PM10)/10)</f>
        <v>1821.93165</v>
      </c>
      <c r="R18" s="189">
        <f t="shared" si="0"/>
        <v>0.50510254484643435</v>
      </c>
      <c r="S18" s="178">
        <f t="shared" si="1"/>
        <v>0.42505039449081039</v>
      </c>
      <c r="T18" s="179">
        <f t="shared" si="2"/>
        <v>2.6485570740921754E-2</v>
      </c>
      <c r="U18" s="178">
        <f t="shared" si="3"/>
        <v>4.8860429323411593E-3</v>
      </c>
      <c r="V18" s="178">
        <f t="shared" si="4"/>
        <v>4.665183099907399E-3</v>
      </c>
      <c r="W18" s="178">
        <f t="shared" si="5"/>
        <v>1.4201170029413846E-3</v>
      </c>
      <c r="X18" s="179">
        <f t="shared" si="6"/>
        <v>5.2691879090109486E-4</v>
      </c>
      <c r="Y18" s="179">
        <f t="shared" si="7"/>
        <v>0.1129597623</v>
      </c>
      <c r="Z18" s="186">
        <f t="shared" si="8"/>
        <v>0.65409910391960469</v>
      </c>
      <c r="AA18" s="156">
        <f>$J18*'9 All Base Data'!$Y18</f>
        <v>4.7247970216572149E-2</v>
      </c>
      <c r="AB18" s="156">
        <f>$K18*'9 All Base Data'!$Y18</f>
        <v>3.9759784590968135E-2</v>
      </c>
      <c r="AC18" s="178">
        <f>$L18*'9 All Base Data'!$Y18</f>
        <v>2.477495847732155E-3</v>
      </c>
      <c r="AD18" s="178">
        <f>IF($M18="","",$M18*'9 All Base Data'!$Y18)</f>
        <v>0.25623423264549039</v>
      </c>
      <c r="AE18" s="178">
        <f>IF($N18="","",$N18*'9 All Base Data'!$Y18)</f>
        <v>0.3425665859687263</v>
      </c>
      <c r="AF18" s="178">
        <f>IF($O18="","",$O18*'9 All Base Data'!$Y18)</f>
        <v>0.10427985846545361</v>
      </c>
      <c r="AG18" s="178">
        <f>IF($P18="","",$P18*'9 All Base Data'!$Y18)</f>
        <v>3.8691894276419753E-2</v>
      </c>
      <c r="AH18" s="167">
        <f>$Q18*'9 All Base Data'!$Y18</f>
        <v>606.71632056165174</v>
      </c>
      <c r="AI18" s="178">
        <f>$R18*'9 All Base Data'!$Y18</f>
        <v>0.16820277397099684</v>
      </c>
      <c r="AJ18" s="178">
        <f>$S18*'9 All Base Data'!$Y18</f>
        <v>0.14154483314384655</v>
      </c>
      <c r="AK18" s="178">
        <f>$T18*'9 All Base Data'!$Y18</f>
        <v>8.8198852179264715E-3</v>
      </c>
      <c r="AL18" s="178">
        <f>IF($U18="","",$U18*'9 All Base Data'!$Y18)</f>
        <v>1.627087377298864E-3</v>
      </c>
      <c r="AM18" s="178">
        <f>IF($V18="","",$V18*'9 All Base Data'!$Y18)</f>
        <v>1.5535394673681735E-3</v>
      </c>
      <c r="AN18" s="178">
        <f>IF($W18="","",$W18*'9 All Base Data'!$Y18)</f>
        <v>4.7290915814083212E-4</v>
      </c>
      <c r="AO18" s="178">
        <f>IF($X18="","",$X18*'9 All Base Data'!$Y18)</f>
        <v>1.7546774054356354E-4</v>
      </c>
      <c r="AP18" s="178">
        <f>$Y18*'9 All Base Data'!$Y18</f>
        <v>3.7616411874822411E-2</v>
      </c>
      <c r="AQ18" s="179">
        <f t="shared" si="9"/>
        <v>0.21781969790841277</v>
      </c>
    </row>
    <row r="19" spans="1:43" x14ac:dyDescent="0.25">
      <c r="A19" s="124">
        <v>500302</v>
      </c>
      <c r="B19" s="125" t="s">
        <v>78</v>
      </c>
      <c r="C19" s="126" t="s">
        <v>65</v>
      </c>
      <c r="D19" s="101" t="s">
        <v>2064</v>
      </c>
      <c r="E19" s="142"/>
      <c r="F19" s="191" t="str">
        <f>IF('9 All Base Data'!G19="Rural Centre","Rural",IF('9 All Base Data'!G19="Rural (Incl.some Off Shore Islands)","Rural",IF('9 All Base Data'!G19="Inlet-in TA but not in Urban Area","Rural",IF('9 All Base Data'!G19="Rural (Incl.some Off Shore Islands)","Rural",IF('9 All Base Data'!G19="Inlet-not in TA","Rural",IF('9 All Base Data'!G19="Inland Water not in Urban Area","Rural",IF('9 All Base Data'!G19="Oceanic-in Region but not in TA","Rural",'9 All Base Data'!G19)))))))</f>
        <v>Kaitaia</v>
      </c>
      <c r="G19" s="177">
        <f>IF('9 All Base Data'!I19="..C","..C",'9 All Base Data'!I19*Basecase_Pop_2006)</f>
        <v>1797</v>
      </c>
      <c r="H19" s="177">
        <f>IF('9 All Base Data'!J19="..C","..C",'9 All Base Data'!J19*Basecase_Pop_2006)</f>
        <v>996</v>
      </c>
      <c r="I19" s="191">
        <f>IF('9 All Base Data'!L19="..C","..C",'9 All Base Data'!L19*Basecase_Pop_2006)</f>
        <v>21</v>
      </c>
      <c r="J19" s="156">
        <f>IF('9 All Base Data'!$P19=0,0,('9 All Base Data'!$P19*Basecase_Pop_2006)/(1+(1/(BaseCase_Mort_AllAdults_30*('9 All Base Data'!$W19*Basecase_PM10)/10))))</f>
        <v>3.8308339075431821</v>
      </c>
      <c r="K19" s="156">
        <f>IF('9 All Base Data'!$Q19=0,0,('9 All Base Data'!$Q19*Basecase_Pop_2006)/(1+(1/(BaseCase_Mort_Maori_30*('9 All Base Data'!$W19*Basecase_PM10)/10))))</f>
        <v>3.8803757924020621</v>
      </c>
      <c r="L19" s="179">
        <f>133/(1+1/(BaseCase_Mort_Child_0_1*'9 All Base Data'!$AB$10/10))*IF('9 All Base Data'!$L19="..C",0,'9 All Base Data'!L19/'9 All Base Data'!$L$2022)</f>
        <v>3.0634334961409829E-3</v>
      </c>
      <c r="M19" s="178">
        <f>IF('9 All Base Data'!$R19="","",IF('9 All Base Data'!$R19=0,0,('9 All Base Data'!$R19*Basecase_Pop_2006)/(1+(1/(BaseCase_CardiacHA_All*('9 All Base Data'!$W19*Basecase_PM10)/10)))))</f>
        <v>0.18640332358049896</v>
      </c>
      <c r="N19" s="178">
        <f>IF('9 All Base Data'!$S19="","",IF('9 All Base Data'!$S19=0,0,('9 All Base Data'!S19*Basecase_Pop_2006)/(1+(1/(BaseCase_RespHA_All*('9 All Base Data'!$W19*Basecase_PM10)/10)))))</f>
        <v>0.38846252132982717</v>
      </c>
      <c r="O19" s="178">
        <f>IF('9 All Base Data'!$T19="","",IF('9 All Base Data'!$T19=0,0,('9 All Base Data'!$T19*Basecase_Pop_2006)/(1+(1/(BaseCase_RespHA_Child_1_4*('9 All Base Data'!$W19*Basecase_PM10)/10)))))</f>
        <v>0.14233908017854913</v>
      </c>
      <c r="P19" s="179">
        <f>IF('9 All Base Data'!$U19="","",IF('9 All Base Data'!$U19=0,0,('9 All Base Data'!$U19*Basecase_Pop_2006)/(1+(1/(BaseCase_RespHA_Child_5_14*('9 All Base Data'!$W19*Basecase_PM10)/10)))))</f>
        <v>0.11618936954820175</v>
      </c>
      <c r="Q19" s="156">
        <f>IF('7 Base case Results'!$G19="..C",0,BaseCase_RADs_All*'7 Base case Results'!$G19*('9 All Base Data'!$V19*Basecase_PM10)/10)</f>
        <v>1058.5228499999998</v>
      </c>
      <c r="R19" s="189">
        <f t="shared" si="0"/>
        <v>13.637768710853727</v>
      </c>
      <c r="S19" s="178">
        <f t="shared" si="1"/>
        <v>13.814137820951341</v>
      </c>
      <c r="T19" s="179">
        <f t="shared" si="2"/>
        <v>1.09058232462619E-2</v>
      </c>
      <c r="U19" s="178">
        <f t="shared" si="3"/>
        <v>1.1836611047361684E-3</v>
      </c>
      <c r="V19" s="178">
        <f t="shared" si="4"/>
        <v>1.7616775342307663E-3</v>
      </c>
      <c r="W19" s="178">
        <f t="shared" si="5"/>
        <v>6.4550772860972033E-4</v>
      </c>
      <c r="X19" s="179">
        <f t="shared" si="6"/>
        <v>5.2691879090109486E-4</v>
      </c>
      <c r="Y19" s="179">
        <f t="shared" si="7"/>
        <v>6.5628416699999984E-2</v>
      </c>
      <c r="Z19" s="186">
        <f t="shared" si="8"/>
        <v>13.717248289438956</v>
      </c>
      <c r="AA19" s="156">
        <f>$J19*'9 All Base Data'!$Y19</f>
        <v>1.2756951958474481</v>
      </c>
      <c r="AB19" s="156">
        <f>$K19*'9 All Base Data'!$Y19</f>
        <v>1.2921929992064647</v>
      </c>
      <c r="AC19" s="178">
        <f>$L19*'9 All Base Data'!$Y19</f>
        <v>1.0201453490661816E-3</v>
      </c>
      <c r="AD19" s="178">
        <f>IF($M19="","",$M19*'9 All Base Data'!$Y19)</f>
        <v>6.2073645091583599E-2</v>
      </c>
      <c r="AE19" s="178">
        <f>IF($N19="","",$N19*'9 All Base Data'!$Y19)</f>
        <v>0.12936080868749106</v>
      </c>
      <c r="AF19" s="178">
        <f>IF($O19="","",$O19*'9 All Base Data'!$Y19)</f>
        <v>4.7399935666115278E-2</v>
      </c>
      <c r="AG19" s="178">
        <f>IF($P19="","",$P19*'9 All Base Data'!$Y19)</f>
        <v>3.8691894276419753E-2</v>
      </c>
      <c r="AH19" s="167">
        <f>$Q19*'9 All Base Data'!$Y19</f>
        <v>352.49570903630394</v>
      </c>
      <c r="AI19" s="178">
        <f>$R19*'9 All Base Data'!$Y19</f>
        <v>4.541474897216915</v>
      </c>
      <c r="AJ19" s="178">
        <f>$S19*'9 All Base Data'!$Y19</f>
        <v>4.6002070771750141</v>
      </c>
      <c r="AK19" s="178">
        <f>$T19*'9 All Base Data'!$Y19</f>
        <v>3.6317174426756067E-3</v>
      </c>
      <c r="AL19" s="178">
        <f>IF($U19="","",$U19*'9 All Base Data'!$Y19)</f>
        <v>3.9416764633155588E-4</v>
      </c>
      <c r="AM19" s="178">
        <f>IF($V19="","",$V19*'9 All Base Data'!$Y19)</f>
        <v>5.8665126739777188E-4</v>
      </c>
      <c r="AN19" s="178">
        <f>IF($W19="","",$W19*'9 All Base Data'!$Y19)</f>
        <v>2.1495870824583281E-4</v>
      </c>
      <c r="AO19" s="178">
        <f>IF($X19="","",$X19*'9 All Base Data'!$Y19)</f>
        <v>1.7546774054356354E-4</v>
      </c>
      <c r="AP19" s="178">
        <f>$Y19*'9 All Base Data'!$Y19</f>
        <v>2.1854733960250842E-2</v>
      </c>
      <c r="AQ19" s="179">
        <f t="shared" si="9"/>
        <v>4.5679421675335705</v>
      </c>
    </row>
    <row r="20" spans="1:43" x14ac:dyDescent="0.25">
      <c r="A20" s="124">
        <v>500401</v>
      </c>
      <c r="B20" s="125" t="s">
        <v>79</v>
      </c>
      <c r="C20" s="126" t="s">
        <v>65</v>
      </c>
      <c r="D20" s="101" t="s">
        <v>2064</v>
      </c>
      <c r="E20" s="142"/>
      <c r="F20" s="191" t="str">
        <f>IF('9 All Base Data'!G20="Rural Centre","Rural",IF('9 All Base Data'!G20="Rural (Incl.some Off Shore Islands)","Rural",IF('9 All Base Data'!G20="Inlet-in TA but not in Urban Area","Rural",IF('9 All Base Data'!G20="Rural (Incl.some Off Shore Islands)","Rural",IF('9 All Base Data'!G20="Inlet-not in TA","Rural",IF('9 All Base Data'!G20="Inland Water not in Urban Area","Rural",IF('9 All Base Data'!G20="Oceanic-in Region but not in TA","Rural",'9 All Base Data'!G20)))))))</f>
        <v>Rural</v>
      </c>
      <c r="G20" s="177">
        <f>IF('9 All Base Data'!I20="..C","..C",'9 All Base Data'!I20*Basecase_Pop_2006)</f>
        <v>453</v>
      </c>
      <c r="H20" s="177">
        <f>IF('9 All Base Data'!J20="..C","..C",'9 All Base Data'!J20*Basecase_Pop_2006)</f>
        <v>276</v>
      </c>
      <c r="I20" s="191">
        <f>IF('9 All Base Data'!L20="..C","..C",'9 All Base Data'!L20*Basecase_Pop_2006)</f>
        <v>9</v>
      </c>
      <c r="J20" s="156">
        <f>IF('9 All Base Data'!$P20=0,0,('9 All Base Data'!$P20*Basecase_Pop_2006)/(1+(1/(BaseCase_Mort_AllAdults_30*('9 All Base Data'!$W20*Basecase_PM10)/10))))</f>
        <v>0.73978726830146158</v>
      </c>
      <c r="K20" s="156">
        <f>IF('9 All Base Data'!$Q20=0,0,('9 All Base Data'!$Q20*Basecase_Pop_2006)/(1+(1/(BaseCase_Mort_Maori_30*('9 All Base Data'!$W20*Basecase_PM10)/10))))</f>
        <v>0.50411132194813413</v>
      </c>
      <c r="L20" s="179">
        <f>133/(1+1/(BaseCase_Mort_Child_0_1*'9 All Base Data'!$AB$10/10))*IF('9 All Base Data'!$L20="..C",0,'9 All Base Data'!L20/'9 All Base Data'!$L$2022)</f>
        <v>1.3129000697747069E-3</v>
      </c>
      <c r="M20" s="178">
        <f>IF('9 All Base Data'!$R20="","",IF('9 All Base Data'!$R20=0,0,('9 All Base Data'!$R20*Basecase_Pop_2006)/(1+(1/(BaseCase_CardiacHA_All*('9 All Base Data'!$W20*Basecase_PM10)/10)))))</f>
        <v>0.11104896385484612</v>
      </c>
      <c r="N20" s="178">
        <f>IF('9 All Base Data'!$S20="","",IF('9 All Base Data'!$S20=0,0,('9 All Base Data'!S20*Basecase_Pop_2006)/(1+(1/(BaseCase_RespHA_All*('9 All Base Data'!$W20*Basecase_PM10)/10)))))</f>
        <v>0.1159690599257253</v>
      </c>
      <c r="O20" s="178">
        <f>IF('9 All Base Data'!$T20="","",IF('9 All Base Data'!$T20=0,0,('9 All Base Data'!$T20*Basecase_Pop_2006)/(1+(1/(BaseCase_RespHA_Child_1_4*('9 All Base Data'!$W20*Basecase_PM10)/10)))))</f>
        <v>3.1379805894048859E-2</v>
      </c>
      <c r="P20" s="179">
        <f>IF('9 All Base Data'!$U20="","",IF('9 All Base Data'!$U20=0,0,('9 All Base Data'!$U20*Basecase_Pop_2006)/(1+(1/(BaseCase_RespHA_Child_5_14*('9 All Base Data'!$W20*Basecase_PM10)/10)))))</f>
        <v>7.7838872557158328E-3</v>
      </c>
      <c r="Q20" s="156">
        <f>IF('7 Base case Results'!$G20="..C",0,BaseCase_RADs_All*'7 Base case Results'!$G20*('9 All Base Data'!$V20*Basecase_PM10)/10)</f>
        <v>129.97476</v>
      </c>
      <c r="R20" s="189">
        <f t="shared" si="0"/>
        <v>2.6336426751532032</v>
      </c>
      <c r="S20" s="178">
        <f t="shared" si="1"/>
        <v>1.7946363061353576</v>
      </c>
      <c r="T20" s="179">
        <f t="shared" si="2"/>
        <v>4.673924248397957E-3</v>
      </c>
      <c r="U20" s="178">
        <f t="shared" si="3"/>
        <v>7.0516092047827295E-4</v>
      </c>
      <c r="V20" s="178">
        <f t="shared" si="4"/>
        <v>5.2591968676316426E-4</v>
      </c>
      <c r="W20" s="178">
        <f t="shared" si="5"/>
        <v>1.4230741972951155E-4</v>
      </c>
      <c r="X20" s="179">
        <f t="shared" si="6"/>
        <v>3.52999287046713E-5</v>
      </c>
      <c r="Y20" s="179">
        <f t="shared" si="7"/>
        <v>8.0584351200000005E-3</v>
      </c>
      <c r="Z20" s="186">
        <f t="shared" si="8"/>
        <v>2.6476061151288426</v>
      </c>
      <c r="AA20" s="156">
        <f>$J20*'9 All Base Data'!$Y20</f>
        <v>6.4438532912019758E-2</v>
      </c>
      <c r="AB20" s="156">
        <f>$K20*'9 All Base Data'!$Y20</f>
        <v>4.3910182565401211E-2</v>
      </c>
      <c r="AC20" s="178">
        <f>$L20*'9 All Base Data'!$Y20</f>
        <v>1.1435902992844645E-4</v>
      </c>
      <c r="AD20" s="178">
        <f>IF($M20="","",$M20*'9 All Base Data'!$Y20)</f>
        <v>9.6728243629224091E-3</v>
      </c>
      <c r="AE20" s="178">
        <f>IF($N20="","",$N20*'9 All Base Data'!$Y20)</f>
        <v>1.0101385094065531E-2</v>
      </c>
      <c r="AF20" s="178">
        <f>IF($O20="","",$O20*'9 All Base Data'!$Y20)</f>
        <v>2.7333109685965433E-3</v>
      </c>
      <c r="AG20" s="178">
        <f>IF($P20="","",$P20*'9 All Base Data'!$Y20)</f>
        <v>6.7800879604554406E-4</v>
      </c>
      <c r="AH20" s="167">
        <f>$Q20*'9 All Base Data'!$Y20</f>
        <v>11.32133953754246</v>
      </c>
      <c r="AI20" s="178">
        <f>$R20*'9 All Base Data'!$Y20</f>
        <v>0.22940117716679032</v>
      </c>
      <c r="AJ20" s="178">
        <f>$S20*'9 All Base Data'!$Y20</f>
        <v>0.15632024993282834</v>
      </c>
      <c r="AK20" s="178">
        <f>$T20*'9 All Base Data'!$Y20</f>
        <v>4.071181465452694E-4</v>
      </c>
      <c r="AL20" s="178">
        <f>IF($U20="","",$U20*'9 All Base Data'!$Y20)</f>
        <v>6.1422434704557299E-5</v>
      </c>
      <c r="AM20" s="178">
        <f>IF($V20="","",$V20*'9 All Base Data'!$Y20)</f>
        <v>4.5809781401587181E-5</v>
      </c>
      <c r="AN20" s="178">
        <f>IF($W20="","",$W20*'9 All Base Data'!$Y20)</f>
        <v>1.2395565242585323E-5</v>
      </c>
      <c r="AO20" s="178">
        <f>IF($X20="","",$X20*'9 All Base Data'!$Y20)</f>
        <v>3.0747698900665421E-6</v>
      </c>
      <c r="AP20" s="178">
        <f>$Y20*'9 All Base Data'!$Y20</f>
        <v>7.019230513276326E-4</v>
      </c>
      <c r="AQ20" s="179">
        <f t="shared" si="9"/>
        <v>0.23061745058076935</v>
      </c>
    </row>
    <row r="21" spans="1:43" x14ac:dyDescent="0.25">
      <c r="A21" s="124">
        <v>500402</v>
      </c>
      <c r="B21" s="125" t="s">
        <v>80</v>
      </c>
      <c r="C21" s="126" t="s">
        <v>65</v>
      </c>
      <c r="D21" s="101" t="s">
        <v>2064</v>
      </c>
      <c r="E21" s="142"/>
      <c r="F21" s="191" t="str">
        <f>IF('9 All Base Data'!G21="Rural Centre","Rural",IF('9 All Base Data'!G21="Rural (Incl.some Off Shore Islands)","Rural",IF('9 All Base Data'!G21="Inlet-in TA but not in Urban Area","Rural",IF('9 All Base Data'!G21="Rural (Incl.some Off Shore Islands)","Rural",IF('9 All Base Data'!G21="Inlet-not in TA","Rural",IF('9 All Base Data'!G21="Inland Water not in Urban Area","Rural",IF('9 All Base Data'!G21="Oceanic-in Region but not in TA","Rural",'9 All Base Data'!G21)))))))</f>
        <v>Rural</v>
      </c>
      <c r="G21" s="177">
        <f>IF('9 All Base Data'!I21="..C","..C",'9 All Base Data'!I21*Basecase_Pop_2006)</f>
        <v>2517</v>
      </c>
      <c r="H21" s="177">
        <f>IF('9 All Base Data'!J21="..C","..C",'9 All Base Data'!J21*Basecase_Pop_2006)</f>
        <v>1632</v>
      </c>
      <c r="I21" s="191">
        <f>IF('9 All Base Data'!L21="..C","..C",'9 All Base Data'!L21*Basecase_Pop_2006)</f>
        <v>42</v>
      </c>
      <c r="J21" s="156">
        <f>IF('9 All Base Data'!$P21=0,0,('9 All Base Data'!$P21*Basecase_Pop_2006)/(1+(1/(BaseCase_Mort_AllAdults_30*('9 All Base Data'!$W21*Basecase_PM10)/10))))</f>
        <v>0.7926292160372802</v>
      </c>
      <c r="K21" s="156">
        <f>IF('9 All Base Data'!$Q21=0,0,('9 All Base Data'!$Q21*Basecase_Pop_2006)/(1+(1/(BaseCase_Mort_Maori_30*('9 All Base Data'!$W21*Basecase_PM10)/10))))</f>
        <v>0.64159622793398896</v>
      </c>
      <c r="L21" s="179">
        <f>133/(1+1/(BaseCase_Mort_Child_0_1*'9 All Base Data'!$AB$10/10))*IF('9 All Base Data'!$L21="..C",0,'9 All Base Data'!L21/'9 All Base Data'!$L$2022)</f>
        <v>6.1268669922819657E-3</v>
      </c>
      <c r="M21" s="178">
        <f>IF('9 All Base Data'!$R21="","",IF('9 All Base Data'!$R21=0,0,('9 All Base Data'!$R21*Basecase_Pop_2006)/(1+(1/(BaseCase_CardiacHA_All*('9 All Base Data'!$W21*Basecase_PM10)/10)))))</f>
        <v>9.5184826161296684E-2</v>
      </c>
      <c r="N21" s="178">
        <f>IF('9 All Base Data'!$S21="","",IF('9 All Base Data'!$S21=0,0,('9 All Base Data'!S21*Basecase_Pop_2006)/(1+(1/(BaseCase_RespHA_All*('9 All Base Data'!$W21*Basecase_PM10)/10)))))</f>
        <v>0.19503887351144711</v>
      </c>
      <c r="O21" s="178">
        <f>IF('9 All Base Data'!$T21="","",IF('9 All Base Data'!$T21=0,0,('9 All Base Data'!$T21*Basecase_Pop_2006)/(1+(1/(BaseCase_RespHA_Child_1_4*('9 All Base Data'!$W21*Basecase_PM10)/10)))))</f>
        <v>3.6609773543057007E-2</v>
      </c>
      <c r="P21" s="179">
        <f>IF('9 All Base Data'!$U21="","",IF('9 All Base Data'!$U21=0,0,('9 All Base Data'!$U21*Basecase_Pop_2006)/(1+(1/(BaseCase_RespHA_Child_5_14*('9 All Base Data'!$W21*Basecase_PM10)/10)))))</f>
        <v>3.1135549022863331E-2</v>
      </c>
      <c r="Q21" s="156">
        <f>IF('7 Base case Results'!$G21="..C",0,BaseCase_RADs_All*'7 Base case Results'!$G21*('9 All Base Data'!$V21*Basecase_PM10)/10)</f>
        <v>722.17764000000011</v>
      </c>
      <c r="R21" s="189">
        <f t="shared" si="0"/>
        <v>2.8217600090927175</v>
      </c>
      <c r="S21" s="178">
        <f t="shared" si="1"/>
        <v>2.2840825714450008</v>
      </c>
      <c r="T21" s="179">
        <f t="shared" si="2"/>
        <v>2.18116464925238E-2</v>
      </c>
      <c r="U21" s="178">
        <f t="shared" si="3"/>
        <v>6.0442364612423396E-4</v>
      </c>
      <c r="V21" s="178">
        <f t="shared" si="4"/>
        <v>8.8450129137441266E-4</v>
      </c>
      <c r="W21" s="178">
        <f t="shared" si="5"/>
        <v>1.6602532301776354E-4</v>
      </c>
      <c r="X21" s="179">
        <f t="shared" si="6"/>
        <v>1.411997148186852E-4</v>
      </c>
      <c r="Y21" s="179">
        <f t="shared" si="7"/>
        <v>4.4775013680000003E-2</v>
      </c>
      <c r="Z21" s="186">
        <f t="shared" si="8"/>
        <v>2.8898355942027401</v>
      </c>
      <c r="AA21" s="156">
        <f>$J21*'9 All Base Data'!$Y21</f>
        <v>6.904128526287831E-2</v>
      </c>
      <c r="AB21" s="156">
        <f>$K21*'9 All Base Data'!$Y21</f>
        <v>5.5885686901419734E-2</v>
      </c>
      <c r="AC21" s="178">
        <f>$L21*'9 All Base Data'!$Y21</f>
        <v>5.3367547299941671E-4</v>
      </c>
      <c r="AD21" s="178">
        <f>IF($M21="","",$M21*'9 All Base Data'!$Y21)</f>
        <v>8.2909923110763509E-3</v>
      </c>
      <c r="AE21" s="178">
        <f>IF($N21="","",$N21*'9 All Base Data'!$Y21)</f>
        <v>1.6988693112746575E-2</v>
      </c>
      <c r="AF21" s="178">
        <f>IF($O21="","",$O21*'9 All Base Data'!$Y21)</f>
        <v>3.1888627966959677E-3</v>
      </c>
      <c r="AG21" s="178">
        <f>IF($P21="","",$P21*'9 All Base Data'!$Y21)</f>
        <v>2.7120351841821762E-3</v>
      </c>
      <c r="AH21" s="167">
        <f>$Q21*'9 All Base Data'!$Y21</f>
        <v>62.904661403961093</v>
      </c>
      <c r="AI21" s="178">
        <f>$R21*'9 All Base Data'!$Y21</f>
        <v>0.24578697553584675</v>
      </c>
      <c r="AJ21" s="178">
        <f>$S21*'9 All Base Data'!$Y21</f>
        <v>0.19895304536905425</v>
      </c>
      <c r="AK21" s="178">
        <f>$T21*'9 All Base Data'!$Y21</f>
        <v>1.8998846838779238E-3</v>
      </c>
      <c r="AL21" s="178">
        <f>IF($U21="","",$U21*'9 All Base Data'!$Y21)</f>
        <v>5.2647801175334828E-5</v>
      </c>
      <c r="AM21" s="178">
        <f>IF($V21="","",$V21*'9 All Base Data'!$Y21)</f>
        <v>7.7043723266305721E-5</v>
      </c>
      <c r="AN21" s="178">
        <f>IF($W21="","",$W21*'9 All Base Data'!$Y21)</f>
        <v>1.4461492783016215E-5</v>
      </c>
      <c r="AO21" s="178">
        <f>IF($X21="","",$X21*'9 All Base Data'!$Y21)</f>
        <v>1.2299079560266168E-5</v>
      </c>
      <c r="AP21" s="178">
        <f>$Y21*'9 All Base Data'!$Y21</f>
        <v>3.9000890070455875E-3</v>
      </c>
      <c r="AQ21" s="179">
        <f t="shared" si="9"/>
        <v>0.25171664075121192</v>
      </c>
    </row>
    <row r="22" spans="1:43" x14ac:dyDescent="0.25">
      <c r="A22" s="124">
        <v>500500</v>
      </c>
      <c r="B22" s="125" t="s">
        <v>81</v>
      </c>
      <c r="C22" s="126" t="s">
        <v>65</v>
      </c>
      <c r="D22" s="101" t="s">
        <v>2064</v>
      </c>
      <c r="E22" s="142"/>
      <c r="F22" s="191" t="str">
        <f>IF('9 All Base Data'!G22="Rural Centre","Rural",IF('9 All Base Data'!G22="Rural (Incl.some Off Shore Islands)","Rural",IF('9 All Base Data'!G22="Inlet-in TA but not in Urban Area","Rural",IF('9 All Base Data'!G22="Rural (Incl.some Off Shore Islands)","Rural",IF('9 All Base Data'!G22="Inlet-not in TA","Rural",IF('9 All Base Data'!G22="Inland Water not in Urban Area","Rural",IF('9 All Base Data'!G22="Oceanic-in Region but not in TA","Rural",'9 All Base Data'!G22)))))))</f>
        <v>Rural</v>
      </c>
      <c r="G22" s="177">
        <f>IF('9 All Base Data'!I22="..C","..C",'9 All Base Data'!I22*Basecase_Pop_2006)</f>
        <v>168</v>
      </c>
      <c r="H22" s="177">
        <f>IF('9 All Base Data'!J22="..C","..C",'9 All Base Data'!J22*Basecase_Pop_2006)</f>
        <v>117</v>
      </c>
      <c r="I22" s="191" t="str">
        <f>IF('9 All Base Data'!L22="..C","..C",'9 All Base Data'!L22*Basecase_Pop_2006)</f>
        <v>..C</v>
      </c>
      <c r="J22" s="156">
        <f>IF('9 All Base Data'!$P22=0,0,('9 All Base Data'!$P22*Basecase_Pop_2006)/(1+(1/(BaseCase_Mort_AllAdults_30*('9 All Base Data'!$W22*Basecase_PM10)/10))))</f>
        <v>0.81024319861588645</v>
      </c>
      <c r="K22" s="156">
        <f>IF('9 All Base Data'!$Q22=0,0,('9 All Base Data'!$Q22*Basecase_Pop_2006)/(1+(1/(BaseCase_Mort_Maori_30*('9 All Base Data'!$W22*Basecase_PM10)/10))))</f>
        <v>0.91656603990569852</v>
      </c>
      <c r="L22" s="179">
        <f>133/(1+1/(BaseCase_Mort_Child_0_1*'9 All Base Data'!$AB$10/10))*IF('9 All Base Data'!$L22="..C",0,'9 All Base Data'!L22/'9 All Base Data'!$L$2022)</f>
        <v>0</v>
      </c>
      <c r="M22" s="178">
        <f>IF('9 All Base Data'!$R22="","",IF('9 All Base Data'!$R22=0,0,('9 All Base Data'!$R22*Basecase_Pop_2006)/(1+(1/(BaseCase_CardiacHA_All*('9 All Base Data'!$W22*Basecase_PM10)/10)))))</f>
        <v>1.2691310154839557E-2</v>
      </c>
      <c r="N22" s="178">
        <f>IF('9 All Base Data'!$S22="","",IF('9 All Base Data'!$S22=0,0,('9 All Base Data'!S22*Basecase_Pop_2006)/(1+(1/(BaseCase_RespHA_All*('9 All Base Data'!$W22*Basecase_PM10)/10)))))</f>
        <v>1.8449623170001754E-2</v>
      </c>
      <c r="O22" s="178">
        <f>IF('9 All Base Data'!$T22="","",IF('9 All Base Data'!$T22=0,0,('9 All Base Data'!$T22*Basecase_Pop_2006)/(1+(1/(BaseCase_RespHA_Child_1_4*('9 All Base Data'!$W22*Basecase_PM10)/10)))))</f>
        <v>5.2299676490081435E-3</v>
      </c>
      <c r="P22" s="179">
        <f>IF('9 All Base Data'!$U22="","",IF('9 All Base Data'!$U22=0,0,('9 All Base Data'!$U22*Basecase_Pop_2006)/(1+(1/(BaseCase_RespHA_Child_5_14*('9 All Base Data'!$W22*Basecase_PM10)/10)))))</f>
        <v>0</v>
      </c>
      <c r="Q22" s="156">
        <f>IF('7 Base case Results'!$G22="..C",0,BaseCase_RADs_All*'7 Base case Results'!$G22*('9 All Base Data'!$V22*Basecase_PM10)/10)</f>
        <v>48.202560000000005</v>
      </c>
      <c r="R22" s="189">
        <f t="shared" si="0"/>
        <v>2.8844657870725556</v>
      </c>
      <c r="S22" s="178">
        <f t="shared" si="1"/>
        <v>3.2629751020642868</v>
      </c>
      <c r="T22" s="179">
        <f t="shared" si="2"/>
        <v>0</v>
      </c>
      <c r="U22" s="178">
        <f t="shared" si="3"/>
        <v>8.0589819483231176E-5</v>
      </c>
      <c r="V22" s="178">
        <f t="shared" si="4"/>
        <v>8.3669041075957944E-5</v>
      </c>
      <c r="W22" s="178">
        <f t="shared" si="5"/>
        <v>2.3717903288251933E-5</v>
      </c>
      <c r="X22" s="179">
        <f t="shared" si="6"/>
        <v>0</v>
      </c>
      <c r="Y22" s="179">
        <f t="shared" si="7"/>
        <v>2.9885587200000003E-3</v>
      </c>
      <c r="Z22" s="186">
        <f t="shared" si="8"/>
        <v>2.8876186046531145</v>
      </c>
      <c r="AA22" s="156">
        <f>$J22*'9 All Base Data'!$Y22</f>
        <v>7.0575536046497828E-2</v>
      </c>
      <c r="AB22" s="156">
        <f>$K22*'9 All Base Data'!$Y22</f>
        <v>7.9836695573456753E-2</v>
      </c>
      <c r="AC22" s="178">
        <f>$L22*'9 All Base Data'!$Y22</f>
        <v>0</v>
      </c>
      <c r="AD22" s="178">
        <f>IF($M22="","",$M22*'9 All Base Data'!$Y22)</f>
        <v>1.1054656414768466E-3</v>
      </c>
      <c r="AE22" s="178">
        <f>IF($N22="","",$N22*'9 All Base Data'!$Y22)</f>
        <v>1.6070385376922437E-3</v>
      </c>
      <c r="AF22" s="178">
        <f>IF($O22="","",$O22*'9 All Base Data'!$Y22)</f>
        <v>4.5555182809942394E-4</v>
      </c>
      <c r="AG22" s="178">
        <f>IF($P22="","",$P22*'9 All Base Data'!$Y22)</f>
        <v>0</v>
      </c>
      <c r="AH22" s="167">
        <f>$Q22*'9 All Base Data'!$Y22</f>
        <v>4.1986424774991908</v>
      </c>
      <c r="AI22" s="178">
        <f>$R22*'9 All Base Data'!$Y22</f>
        <v>0.25124890832553226</v>
      </c>
      <c r="AJ22" s="178">
        <f>$S22*'9 All Base Data'!$Y22</f>
        <v>0.28421863624150606</v>
      </c>
      <c r="AK22" s="178">
        <f>$T22*'9 All Base Data'!$Y22</f>
        <v>0</v>
      </c>
      <c r="AL22" s="178">
        <f>IF($U22="","",$U22*'9 All Base Data'!$Y22)</f>
        <v>7.0197068233779755E-6</v>
      </c>
      <c r="AM22" s="178">
        <f>IF($V22="","",$V22*'9 All Base Data'!$Y22)</f>
        <v>7.2879197684343236E-6</v>
      </c>
      <c r="AN22" s="178">
        <f>IF($W22="","",$W22*'9 All Base Data'!$Y22)</f>
        <v>2.0659275404308877E-6</v>
      </c>
      <c r="AO22" s="178">
        <f>IF($X22="","",$X22*'9 All Base Data'!$Y22)</f>
        <v>0</v>
      </c>
      <c r="AP22" s="178">
        <f>$Y22*'9 All Base Data'!$Y22</f>
        <v>2.6031583360494983E-4</v>
      </c>
      <c r="AQ22" s="179">
        <f t="shared" si="9"/>
        <v>0.25152353178572906</v>
      </c>
    </row>
    <row r="23" spans="1:43" x14ac:dyDescent="0.25">
      <c r="A23" s="124">
        <v>500600</v>
      </c>
      <c r="B23" s="125" t="s">
        <v>82</v>
      </c>
      <c r="C23" s="126" t="s">
        <v>65</v>
      </c>
      <c r="D23" s="101" t="s">
        <v>2064</v>
      </c>
      <c r="E23" s="142"/>
      <c r="F23" s="191" t="str">
        <f>IF('9 All Base Data'!G23="Rural Centre","Rural",IF('9 All Base Data'!G23="Rural (Incl.some Off Shore Islands)","Rural",IF('9 All Base Data'!G23="Inlet-in TA but not in Urban Area","Rural",IF('9 All Base Data'!G23="Rural (Incl.some Off Shore Islands)","Rural",IF('9 All Base Data'!G23="Inlet-not in TA","Rural",IF('9 All Base Data'!G23="Inland Water not in Urban Area","Rural",IF('9 All Base Data'!G23="Oceanic-in Region but not in TA","Rural",'9 All Base Data'!G23)))))))</f>
        <v>Rural</v>
      </c>
      <c r="G23" s="177">
        <f>IF('9 All Base Data'!I23="..C","..C",'9 All Base Data'!I23*Basecase_Pop_2006)</f>
        <v>471</v>
      </c>
      <c r="H23" s="177">
        <f>IF('9 All Base Data'!J23="..C","..C",'9 All Base Data'!J23*Basecase_Pop_2006)</f>
        <v>297</v>
      </c>
      <c r="I23" s="191">
        <f>IF('9 All Base Data'!L23="..C","..C",'9 All Base Data'!L23*Basecase_Pop_2006)</f>
        <v>6</v>
      </c>
      <c r="J23" s="156">
        <f>IF('9 All Base Data'!$P23=0,0,('9 All Base Data'!$P23*Basecase_Pop_2006)/(1+(1/(BaseCase_Mort_AllAdults_30*('9 All Base Data'!$W23*Basecase_PM10)/10))))</f>
        <v>0.1232978780502436</v>
      </c>
      <c r="K23" s="156">
        <f>IF('9 All Base Data'!$Q23=0,0,('9 All Base Data'!$Q23*Basecase_Pop_2006)/(1+(1/(BaseCase_Mort_Maori_30*('9 All Base Data'!$W23*Basecase_PM10)/10))))</f>
        <v>0.13748490598585475</v>
      </c>
      <c r="L23" s="179">
        <f>133/(1+1/(BaseCase_Mort_Child_0_1*'9 All Base Data'!$AB$10/10))*IF('9 All Base Data'!$L23="..C",0,'9 All Base Data'!L23/'9 All Base Data'!$L$2022)</f>
        <v>8.7526671318313796E-4</v>
      </c>
      <c r="M23" s="178">
        <f>IF('9 All Base Data'!$R23="","",IF('9 All Base Data'!$R23=0,0,('9 All Base Data'!$R23*Basecase_Pop_2006)/(1+(1/(BaseCase_CardiacHA_All*('9 All Base Data'!$W23*Basecase_PM10)/10)))))</f>
        <v>3.490110292580878E-2</v>
      </c>
      <c r="N23" s="178">
        <f>IF('9 All Base Data'!$S23="","",IF('9 All Base Data'!$S23=0,0,('9 All Base Data'!S23*Basecase_Pop_2006)/(1+(1/(BaseCase_RespHA_All*('9 All Base Data'!$W23*Basecase_PM10)/10)))))</f>
        <v>4.2170567245718292E-2</v>
      </c>
      <c r="O23" s="178">
        <f>IF('9 All Base Data'!$T23="","",IF('9 All Base Data'!$T23=0,0,('9 All Base Data'!$T23*Basecase_Pop_2006)/(1+(1/(BaseCase_RespHA_Child_1_4*('9 All Base Data'!$W23*Basecase_PM10)/10)))))</f>
        <v>1.0459935298016287E-2</v>
      </c>
      <c r="P23" s="179">
        <f>IF('9 All Base Data'!$U23="","",IF('9 All Base Data'!$U23=0,0,('9 All Base Data'!$U23*Basecase_Pop_2006)/(1+(1/(BaseCase_RespHA_Child_5_14*('9 All Base Data'!$W23*Basecase_PM10)/10)))))</f>
        <v>7.7838872557158328E-3</v>
      </c>
      <c r="Q23" s="156">
        <f>IF('7 Base case Results'!$G23="..C",0,BaseCase_RADs_All*'7 Base case Results'!$G23*('9 All Base Data'!$V23*Basecase_PM10)/10)</f>
        <v>135.13932000000003</v>
      </c>
      <c r="R23" s="189">
        <f t="shared" si="0"/>
        <v>0.43894044585886721</v>
      </c>
      <c r="S23" s="178">
        <f t="shared" si="1"/>
        <v>0.48944626530964286</v>
      </c>
      <c r="T23" s="179">
        <f t="shared" si="2"/>
        <v>3.1159494989319711E-3</v>
      </c>
      <c r="U23" s="178">
        <f t="shared" si="3"/>
        <v>2.2162200357888576E-4</v>
      </c>
      <c r="V23" s="178">
        <f t="shared" si="4"/>
        <v>1.9124352245933246E-4</v>
      </c>
      <c r="W23" s="178">
        <f t="shared" si="5"/>
        <v>4.7435806576503865E-5</v>
      </c>
      <c r="X23" s="179">
        <f t="shared" si="6"/>
        <v>3.52999287046713E-5</v>
      </c>
      <c r="Y23" s="179">
        <f t="shared" si="7"/>
        <v>8.3786378400000014E-3</v>
      </c>
      <c r="Z23" s="186">
        <f t="shared" si="8"/>
        <v>0.45084789872383735</v>
      </c>
      <c r="AA23" s="156">
        <f>$J23*'9 All Base Data'!$Y23</f>
        <v>1.0739755485336627E-2</v>
      </c>
      <c r="AB23" s="156">
        <f>$K23*'9 All Base Data'!$Y23</f>
        <v>1.1975504336018511E-2</v>
      </c>
      <c r="AC23" s="178">
        <f>$L23*'9 All Base Data'!$Y23</f>
        <v>7.623935328563096E-5</v>
      </c>
      <c r="AD23" s="178">
        <f>IF($M23="","",$M23*'9 All Base Data'!$Y23)</f>
        <v>3.0400305140613282E-3</v>
      </c>
      <c r="AE23" s="178">
        <f>IF($N23="","",$N23*'9 All Base Data'!$Y23)</f>
        <v>3.6732309432965563E-3</v>
      </c>
      <c r="AF23" s="178">
        <f>IF($O23="","",$O23*'9 All Base Data'!$Y23)</f>
        <v>9.1110365619884788E-4</v>
      </c>
      <c r="AG23" s="178">
        <f>IF($P23="","",$P23*'9 All Base Data'!$Y23)</f>
        <v>6.7800879604554406E-4</v>
      </c>
      <c r="AH23" s="167">
        <f>$Q23*'9 All Base Data'!$Y23</f>
        <v>11.771194088703091</v>
      </c>
      <c r="AI23" s="178">
        <f>$R23*'9 All Base Data'!$Y23</f>
        <v>3.8233529527798391E-2</v>
      </c>
      <c r="AJ23" s="178">
        <f>$S23*'9 All Base Data'!$Y23</f>
        <v>4.2632795436225897E-2</v>
      </c>
      <c r="AK23" s="178">
        <f>$T23*'9 All Base Data'!$Y23</f>
        <v>2.7141209769684623E-4</v>
      </c>
      <c r="AL23" s="178">
        <f>IF($U23="","",$U23*'9 All Base Data'!$Y23)</f>
        <v>1.9304193764289434E-5</v>
      </c>
      <c r="AM23" s="178">
        <f>IF($V23="","",$V23*'9 All Base Data'!$Y23)</f>
        <v>1.6658102327849884E-5</v>
      </c>
      <c r="AN23" s="178">
        <f>IF($W23="","",$W23*'9 All Base Data'!$Y23)</f>
        <v>4.1318550808617754E-6</v>
      </c>
      <c r="AO23" s="178">
        <f>IF($X23="","",$X23*'9 All Base Data'!$Y23)</f>
        <v>3.0747698900665421E-6</v>
      </c>
      <c r="AP23" s="178">
        <f>$Y23*'9 All Base Data'!$Y23</f>
        <v>7.2981403349959152E-4</v>
      </c>
      <c r="AQ23" s="179">
        <f t="shared" si="9"/>
        <v>3.9270717955086971E-2</v>
      </c>
    </row>
    <row r="24" spans="1:43" x14ac:dyDescent="0.25">
      <c r="A24" s="124">
        <v>500700</v>
      </c>
      <c r="B24" s="125" t="s">
        <v>83</v>
      </c>
      <c r="C24" s="126" t="s">
        <v>65</v>
      </c>
      <c r="D24" s="101" t="s">
        <v>2064</v>
      </c>
      <c r="E24" s="142"/>
      <c r="F24" s="191" t="str">
        <f>IF('9 All Base Data'!G24="Rural Centre","Rural",IF('9 All Base Data'!G24="Rural (Incl.some Off Shore Islands)","Rural",IF('9 All Base Data'!G24="Inlet-in TA but not in Urban Area","Rural",IF('9 All Base Data'!G24="Rural (Incl.some Off Shore Islands)","Rural",IF('9 All Base Data'!G24="Inlet-not in TA","Rural",IF('9 All Base Data'!G24="Inland Water not in Urban Area","Rural",IF('9 All Base Data'!G24="Oceanic-in Region but not in TA","Rural",'9 All Base Data'!G24)))))))</f>
        <v>Rural</v>
      </c>
      <c r="G24" s="177">
        <f>IF('9 All Base Data'!I24="..C","..C",'9 All Base Data'!I24*Basecase_Pop_2006)</f>
        <v>414</v>
      </c>
      <c r="H24" s="177">
        <f>IF('9 All Base Data'!J24="..C","..C",'9 All Base Data'!J24*Basecase_Pop_2006)</f>
        <v>261</v>
      </c>
      <c r="I24" s="191">
        <f>IF('9 All Base Data'!L24="..C","..C",'9 All Base Data'!L24*Basecase_Pop_2006)</f>
        <v>9</v>
      </c>
      <c r="J24" s="156">
        <f>IF('9 All Base Data'!$P24=0,0,('9 All Base Data'!$P24*Basecase_Pop_2006)/(1+(1/(BaseCase_Mort_AllAdults_30*('9 All Base Data'!$W24*Basecase_PM10)/10))))</f>
        <v>0.33466566899351829</v>
      </c>
      <c r="K24" s="156">
        <f>IF('9 All Base Data'!$Q24=0,0,('9 All Base Data'!$Q24*Basecase_Pop_2006)/(1+(1/(BaseCase_Mort_Maori_30*('9 All Base Data'!$W24*Basecase_PM10)/10))))</f>
        <v>0.2749698119717095</v>
      </c>
      <c r="L24" s="179">
        <f>133/(1+1/(BaseCase_Mort_Child_0_1*'9 All Base Data'!$AB$10/10))*IF('9 All Base Data'!$L24="..C",0,'9 All Base Data'!L24/'9 All Base Data'!$L$2022)</f>
        <v>1.3129000697747069E-3</v>
      </c>
      <c r="M24" s="178">
        <f>IF('9 All Base Data'!$R24="","",IF('9 All Base Data'!$R24=0,0,('9 All Base Data'!$R24*Basecase_Pop_2006)/(1+(1/(BaseCase_CardiacHA_All*('9 All Base Data'!$W24*Basecase_PM10)/10)))))</f>
        <v>2.0623379001614279E-2</v>
      </c>
      <c r="N24" s="178">
        <f>IF('9 All Base Data'!$S24="","",IF('9 All Base Data'!$S24=0,0,('9 All Base Data'!S24*Basecase_Pop_2006)/(1+(1/(BaseCase_RespHA_All*('9 All Base Data'!$W24*Basecase_PM10)/10)))))</f>
        <v>3.9534906792860897E-2</v>
      </c>
      <c r="O24" s="178">
        <f>IF('9 All Base Data'!$T24="","",IF('9 All Base Data'!$T24=0,0,('9 All Base Data'!$T24*Basecase_Pop_2006)/(1+(1/(BaseCase_RespHA_Child_1_4*('9 All Base Data'!$W24*Basecase_PM10)/10)))))</f>
        <v>5.2299676490081435E-3</v>
      </c>
      <c r="P24" s="179">
        <f>IF('9 All Base Data'!$U24="","",IF('9 All Base Data'!$U24=0,0,('9 All Base Data'!$U24*Basecase_Pop_2006)/(1+(1/(BaseCase_RespHA_Child_5_14*('9 All Base Data'!$W24*Basecase_PM10)/10)))))</f>
        <v>2.3351661767147501E-2</v>
      </c>
      <c r="Q24" s="156">
        <f>IF('7 Base case Results'!$G24="..C",0,BaseCase_RADs_All*'7 Base case Results'!$G24*('9 All Base Data'!$V24*Basecase_PM10)/10)</f>
        <v>118.78488000000002</v>
      </c>
      <c r="R24" s="189">
        <f t="shared" si="0"/>
        <v>1.1914097816169251</v>
      </c>
      <c r="S24" s="178">
        <f t="shared" si="1"/>
        <v>0.97889253061928572</v>
      </c>
      <c r="T24" s="179">
        <f t="shared" si="2"/>
        <v>4.673924248397957E-3</v>
      </c>
      <c r="U24" s="178">
        <f t="shared" si="3"/>
        <v>1.3095845666025069E-4</v>
      </c>
      <c r="V24" s="178">
        <f t="shared" si="4"/>
        <v>1.7929080230562417E-4</v>
      </c>
      <c r="W24" s="178">
        <f t="shared" si="5"/>
        <v>2.3717903288251933E-5</v>
      </c>
      <c r="X24" s="179">
        <f t="shared" si="6"/>
        <v>1.0589978611401391E-4</v>
      </c>
      <c r="Y24" s="179">
        <f t="shared" si="7"/>
        <v>7.3646625600000005E-3</v>
      </c>
      <c r="Z24" s="186">
        <f t="shared" si="8"/>
        <v>1.2037586176842889</v>
      </c>
      <c r="AA24" s="156">
        <f>$J24*'9 All Base Data'!$Y24</f>
        <v>2.9150764888770837E-2</v>
      </c>
      <c r="AB24" s="156">
        <f>$K24*'9 All Base Data'!$Y24</f>
        <v>2.3951008672037023E-2</v>
      </c>
      <c r="AC24" s="178">
        <f>$L24*'9 All Base Data'!$Y24</f>
        <v>1.1435902992844645E-4</v>
      </c>
      <c r="AD24" s="178">
        <f>IF($M24="","",$M24*'9 All Base Data'!$Y24)</f>
        <v>1.7963816673998757E-3</v>
      </c>
      <c r="AE24" s="178">
        <f>IF($N24="","",$N24*'9 All Base Data'!$Y24)</f>
        <v>3.4436540093405214E-3</v>
      </c>
      <c r="AF24" s="178">
        <f>IF($O24="","",$O24*'9 All Base Data'!$Y24)</f>
        <v>4.5555182809942394E-4</v>
      </c>
      <c r="AG24" s="178">
        <f>IF($P24="","",$P24*'9 All Base Data'!$Y24)</f>
        <v>2.0340263881366322E-3</v>
      </c>
      <c r="AH24" s="167">
        <f>$Q24*'9 All Base Data'!$Y24</f>
        <v>10.346654676694435</v>
      </c>
      <c r="AI24" s="178">
        <f>$R24*'9 All Base Data'!$Y24</f>
        <v>0.10377672300402419</v>
      </c>
      <c r="AJ24" s="178">
        <f>$S24*'9 All Base Data'!$Y24</f>
        <v>8.5265590872451794E-2</v>
      </c>
      <c r="AK24" s="178">
        <f>$T24*'9 All Base Data'!$Y24</f>
        <v>4.071181465452694E-4</v>
      </c>
      <c r="AL24" s="178">
        <f>IF($U24="","",$U24*'9 All Base Data'!$Y24)</f>
        <v>1.1407023587989212E-5</v>
      </c>
      <c r="AM24" s="178">
        <f>IF($V24="","",$V24*'9 All Base Data'!$Y24)</f>
        <v>1.5616970932359266E-5</v>
      </c>
      <c r="AN24" s="178">
        <f>IF($W24="","",$W24*'9 All Base Data'!$Y24)</f>
        <v>2.0659275404308877E-6</v>
      </c>
      <c r="AO24" s="178">
        <f>IF($X24="","",$X24*'9 All Base Data'!$Y24)</f>
        <v>9.2243096701996275E-6</v>
      </c>
      <c r="AP24" s="178">
        <f>$Y24*'9 All Base Data'!$Y24</f>
        <v>6.4149258995505488E-4</v>
      </c>
      <c r="AQ24" s="179">
        <f t="shared" si="9"/>
        <v>0.10485235773504485</v>
      </c>
    </row>
    <row r="25" spans="1:43" x14ac:dyDescent="0.25">
      <c r="A25" s="124">
        <v>500801</v>
      </c>
      <c r="B25" s="125" t="s">
        <v>84</v>
      </c>
      <c r="C25" s="126" t="s">
        <v>65</v>
      </c>
      <c r="D25" s="101" t="s">
        <v>2064</v>
      </c>
      <c r="E25" s="142"/>
      <c r="F25" s="191" t="str">
        <f>IF('9 All Base Data'!G25="Rural Centre","Rural",IF('9 All Base Data'!G25="Rural (Incl.some Off Shore Islands)","Rural",IF('9 All Base Data'!G25="Inlet-in TA but not in Urban Area","Rural",IF('9 All Base Data'!G25="Rural (Incl.some Off Shore Islands)","Rural",IF('9 All Base Data'!G25="Inlet-not in TA","Rural",IF('9 All Base Data'!G25="Inland Water not in Urban Area","Rural",IF('9 All Base Data'!G25="Oceanic-in Region but not in TA","Rural",'9 All Base Data'!G25)))))))</f>
        <v>Rural</v>
      </c>
      <c r="G25" s="177">
        <f>IF('9 All Base Data'!I25="..C","..C",'9 All Base Data'!I25*Basecase_Pop_2006)</f>
        <v>1689</v>
      </c>
      <c r="H25" s="177">
        <f>IF('9 All Base Data'!J25="..C","..C",'9 All Base Data'!J25*Basecase_Pop_2006)</f>
        <v>1086</v>
      </c>
      <c r="I25" s="191">
        <f>IF('9 All Base Data'!L25="..C","..C",'9 All Base Data'!L25*Basecase_Pop_2006)</f>
        <v>27</v>
      </c>
      <c r="J25" s="156">
        <f>IF('9 All Base Data'!$P25=0,0,('9 All Base Data'!$P25*Basecase_Pop_2006)/(1+(1/(BaseCase_Mort_AllAdults_30*('9 All Base Data'!$W25*Basecase_PM10)/10))))</f>
        <v>0.21136779094327474</v>
      </c>
      <c r="K25" s="156">
        <f>IF('9 All Base Data'!$Q25=0,0,('9 All Base Data'!$Q25*Basecase_Pop_2006)/(1+(1/(BaseCase_Mort_Maori_30*('9 All Base Data'!$W25*Basecase_PM10)/10))))</f>
        <v>0.22914150997642463</v>
      </c>
      <c r="L25" s="179">
        <f>133/(1+1/(BaseCase_Mort_Child_0_1*'9 All Base Data'!$AB$10/10))*IF('9 All Base Data'!$L25="..C",0,'9 All Base Data'!L25/'9 All Base Data'!$L$2022)</f>
        <v>3.9387002093241204E-3</v>
      </c>
      <c r="M25" s="178">
        <f>IF('9 All Base Data'!$R25="","",IF('9 All Base Data'!$R25=0,0,('9 All Base Data'!$R25*Basecase_Pop_2006)/(1+(1/(BaseCase_CardiacHA_All*('9 All Base Data'!$W25*Basecase_PM10)/10)))))</f>
        <v>0.10153048123871646</v>
      </c>
      <c r="N25" s="178">
        <f>IF('9 All Base Data'!$S25="","",IF('9 All Base Data'!$S25=0,0,('9 All Base Data'!S25*Basecase_Pop_2006)/(1+(1/(BaseCase_RespHA_All*('9 All Base Data'!$W25*Basecase_PM10)/10)))))</f>
        <v>0.21875981758716365</v>
      </c>
      <c r="O25" s="178">
        <f>IF('9 All Base Data'!$T25="","",IF('9 All Base Data'!$T25=0,0,('9 All Base Data'!$T25*Basecase_Pop_2006)/(1+(1/(BaseCase_RespHA_Child_1_4*('9 All Base Data'!$W25*Basecase_PM10)/10)))))</f>
        <v>5.7529644139089578E-2</v>
      </c>
      <c r="P25" s="179">
        <f>IF('9 All Base Data'!$U25="","",IF('9 All Base Data'!$U25=0,0,('9 All Base Data'!$U25*Basecase_Pop_2006)/(1+(1/(BaseCase_RespHA_Child_5_14*('9 All Base Data'!$W25*Basecase_PM10)/10)))))</f>
        <v>1.5567774511431666E-2</v>
      </c>
      <c r="Q25" s="156">
        <f>IF('7 Base case Results'!$G25="..C",0,BaseCase_RADs_All*'7 Base case Results'!$G25*('9 All Base Data'!$V25*Basecase_PM10)/10)</f>
        <v>484.60788000000014</v>
      </c>
      <c r="R25" s="189">
        <f t="shared" si="0"/>
        <v>0.75246933575805797</v>
      </c>
      <c r="S25" s="178">
        <f t="shared" si="1"/>
        <v>0.81574377551607169</v>
      </c>
      <c r="T25" s="179">
        <f t="shared" si="2"/>
        <v>1.4021772745193868E-2</v>
      </c>
      <c r="U25" s="178">
        <f t="shared" si="3"/>
        <v>6.4471855586584941E-4</v>
      </c>
      <c r="V25" s="178">
        <f t="shared" si="4"/>
        <v>9.9207577275778704E-4</v>
      </c>
      <c r="W25" s="178">
        <f t="shared" si="5"/>
        <v>2.6089693617077127E-4</v>
      </c>
      <c r="X25" s="179">
        <f t="shared" si="6"/>
        <v>7.0599857409342601E-5</v>
      </c>
      <c r="Y25" s="179">
        <f t="shared" si="7"/>
        <v>3.0045688560000009E-2</v>
      </c>
      <c r="Z25" s="186">
        <f t="shared" si="8"/>
        <v>0.7981735913918756</v>
      </c>
      <c r="AA25" s="156">
        <f>$J25*'9 All Base Data'!$Y25</f>
        <v>1.8411009403434216E-2</v>
      </c>
      <c r="AB25" s="156">
        <f>$K25*'9 All Base Data'!$Y25</f>
        <v>1.9959173893364188E-2</v>
      </c>
      <c r="AC25" s="178">
        <f>$L25*'9 All Base Data'!$Y25</f>
        <v>3.4307708978533933E-4</v>
      </c>
      <c r="AD25" s="178">
        <f>IF($M25="","",$M25*'9 All Base Data'!$Y25)</f>
        <v>8.8437251318147728E-3</v>
      </c>
      <c r="AE25" s="178">
        <f>IF($N25="","",$N25*'9 All Base Data'!$Y25)</f>
        <v>1.9054885518350887E-2</v>
      </c>
      <c r="AF25" s="178">
        <f>IF($O25="","",$O25*'9 All Base Data'!$Y25)</f>
        <v>5.0110701090936632E-3</v>
      </c>
      <c r="AG25" s="178">
        <f>IF($P25="","",$P25*'9 All Base Data'!$Y25)</f>
        <v>1.3560175920910881E-3</v>
      </c>
      <c r="AH25" s="167">
        <f>$Q25*'9 All Base Data'!$Y25</f>
        <v>42.211352050572231</v>
      </c>
      <c r="AI25" s="178">
        <f>$R25*'9 All Base Data'!$Y25</f>
        <v>6.5543193476225795E-2</v>
      </c>
      <c r="AJ25" s="178">
        <f>$S25*'9 All Base Data'!$Y25</f>
        <v>7.1054659060376515E-2</v>
      </c>
      <c r="AK25" s="178">
        <f>$T25*'9 All Base Data'!$Y25</f>
        <v>1.2213544396358078E-3</v>
      </c>
      <c r="AL25" s="178">
        <f>IF($U25="","",$U25*'9 All Base Data'!$Y25)</f>
        <v>5.6157654587023804E-5</v>
      </c>
      <c r="AM25" s="178">
        <f>IF($V25="","",$V25*'9 All Base Data'!$Y25)</f>
        <v>8.6413905825721263E-5</v>
      </c>
      <c r="AN25" s="178">
        <f>IF($W25="","",$W25*'9 All Base Data'!$Y25)</f>
        <v>2.2725202944739766E-5</v>
      </c>
      <c r="AO25" s="178">
        <f>IF($X25="","",$X25*'9 All Base Data'!$Y25)</f>
        <v>6.1495397801330842E-6</v>
      </c>
      <c r="AP25" s="178">
        <f>$Y25*'9 All Base Data'!$Y25</f>
        <v>2.6171038271354781E-3</v>
      </c>
      <c r="AQ25" s="179">
        <f t="shared" si="9"/>
        <v>6.9524223303409835E-2</v>
      </c>
    </row>
    <row r="26" spans="1:43" x14ac:dyDescent="0.25">
      <c r="A26" s="124">
        <v>500802</v>
      </c>
      <c r="B26" s="125" t="s">
        <v>85</v>
      </c>
      <c r="C26" s="126" t="s">
        <v>65</v>
      </c>
      <c r="D26" s="101" t="s">
        <v>2064</v>
      </c>
      <c r="E26" s="142"/>
      <c r="F26" s="191" t="str">
        <f>IF('9 All Base Data'!G26="Rural Centre","Rural",IF('9 All Base Data'!G26="Rural (Incl.some Off Shore Islands)","Rural",IF('9 All Base Data'!G26="Inlet-in TA but not in Urban Area","Rural",IF('9 All Base Data'!G26="Rural (Incl.some Off Shore Islands)","Rural",IF('9 All Base Data'!G26="Inlet-not in TA","Rural",IF('9 All Base Data'!G26="Inland Water not in Urban Area","Rural",IF('9 All Base Data'!G26="Oceanic-in Region but not in TA","Rural",'9 All Base Data'!G26)))))))</f>
        <v>Rural</v>
      </c>
      <c r="G26" s="177">
        <f>IF('9 All Base Data'!I26="..C","..C",'9 All Base Data'!I26*Basecase_Pop_2006)</f>
        <v>2571</v>
      </c>
      <c r="H26" s="177">
        <f>IF('9 All Base Data'!J26="..C","..C",'9 All Base Data'!J26*Basecase_Pop_2006)</f>
        <v>1608</v>
      </c>
      <c r="I26" s="191">
        <f>IF('9 All Base Data'!L26="..C","..C",'9 All Base Data'!L26*Basecase_Pop_2006)</f>
        <v>42</v>
      </c>
      <c r="J26" s="156">
        <f>IF('9 All Base Data'!$P26=0,0,('9 All Base Data'!$P26*Basecase_Pop_2006)/(1+(1/(BaseCase_Mort_AllAdults_30*('9 All Base Data'!$W26*Basecase_PM10)/10))))</f>
        <v>0.47557752962236816</v>
      </c>
      <c r="K26" s="156">
        <f>IF('9 All Base Data'!$Q26=0,0,('9 All Base Data'!$Q26*Basecase_Pop_2006)/(1+(1/(BaseCase_Mort_Maori_30*('9 All Base Data'!$W26*Basecase_PM10)/10))))</f>
        <v>0.7332528319245587</v>
      </c>
      <c r="L26" s="179">
        <f>133/(1+1/(BaseCase_Mort_Child_0_1*'9 All Base Data'!$AB$10/10))*IF('9 All Base Data'!$L26="..C",0,'9 All Base Data'!L26/'9 All Base Data'!$L$2022)</f>
        <v>6.1268669922819657E-3</v>
      </c>
      <c r="M26" s="178">
        <f>IF('9 All Base Data'!$R26="","",IF('9 All Base Data'!$R26=0,0,('9 All Base Data'!$R26*Basecase_Pop_2006)/(1+(1/(BaseCase_CardiacHA_All*('9 All Base Data'!$W26*Basecase_PM10)/10)))))</f>
        <v>8.4079929775812079E-2</v>
      </c>
      <c r="N26" s="178">
        <f>IF('9 All Base Data'!$S26="","",IF('9 All Base Data'!$S26=0,0,('9 All Base Data'!S26*Basecase_Pop_2006)/(1+(1/(BaseCase_RespHA_All*('9 All Base Data'!$W26*Basecase_PM10)/10)))))</f>
        <v>0.11069773902001051</v>
      </c>
      <c r="O26" s="178">
        <f>IF('9 All Base Data'!$T26="","",IF('9 All Base Data'!$T26=0,0,('9 All Base Data'!$T26*Basecase_Pop_2006)/(1+(1/(BaseCase_RespHA_Child_1_4*('9 All Base Data'!$W26*Basecase_PM10)/10)))))</f>
        <v>2.0919870596032574E-2</v>
      </c>
      <c r="P26" s="179">
        <f>IF('9 All Base Data'!$U26="","",IF('9 All Base Data'!$U26=0,0,('9 All Base Data'!$U26*Basecase_Pop_2006)/(1+(1/(BaseCase_RespHA_Child_5_14*('9 All Base Data'!$W26*Basecase_PM10)/10)))))</f>
        <v>3.1135549022863331E-2</v>
      </c>
      <c r="Q26" s="156">
        <f>IF('7 Base case Results'!$G26="..C",0,BaseCase_RADs_All*'7 Base case Results'!$G26*('9 All Base Data'!$V26*Basecase_PM10)/10)</f>
        <v>737.67132000000015</v>
      </c>
      <c r="R26" s="189">
        <f t="shared" si="0"/>
        <v>1.6930560054556305</v>
      </c>
      <c r="S26" s="178">
        <f t="shared" si="1"/>
        <v>2.6103800816514293</v>
      </c>
      <c r="T26" s="179">
        <f t="shared" si="2"/>
        <v>2.18116464925238E-2</v>
      </c>
      <c r="U26" s="178">
        <f t="shared" si="3"/>
        <v>5.3390755407640663E-4</v>
      </c>
      <c r="V26" s="178">
        <f t="shared" si="4"/>
        <v>5.0201424645574769E-4</v>
      </c>
      <c r="W26" s="178">
        <f t="shared" si="5"/>
        <v>9.487161315300773E-5</v>
      </c>
      <c r="X26" s="179">
        <f t="shared" si="6"/>
        <v>1.411997148186852E-4</v>
      </c>
      <c r="Y26" s="179">
        <f t="shared" si="7"/>
        <v>4.5735621840000004E-2</v>
      </c>
      <c r="Z26" s="186">
        <f t="shared" si="8"/>
        <v>1.7616391955886865</v>
      </c>
      <c r="AA26" s="156">
        <f>$J26*'9 All Base Data'!$Y26</f>
        <v>4.1424771157726983E-2</v>
      </c>
      <c r="AB26" s="156">
        <f>$K26*'9 All Base Data'!$Y26</f>
        <v>6.3869356458765403E-2</v>
      </c>
      <c r="AC26" s="178">
        <f>$L26*'9 All Base Data'!$Y26</f>
        <v>5.3367547299941671E-4</v>
      </c>
      <c r="AD26" s="178">
        <f>IF($M26="","",$M26*'9 All Base Data'!$Y26)</f>
        <v>7.3237098747841109E-3</v>
      </c>
      <c r="AE26" s="178">
        <f>IF($N26="","",$N26*'9 All Base Data'!$Y26)</f>
        <v>9.6422312261534599E-3</v>
      </c>
      <c r="AF26" s="178">
        <f>IF($O26="","",$O26*'9 All Base Data'!$Y26)</f>
        <v>1.8222073123976958E-3</v>
      </c>
      <c r="AG26" s="178">
        <f>IF($P26="","",$P26*'9 All Base Data'!$Y26)</f>
        <v>2.7120351841821762E-3</v>
      </c>
      <c r="AH26" s="167">
        <f>$Q26*'9 All Base Data'!$Y26</f>
        <v>64.25422505744298</v>
      </c>
      <c r="AI26" s="178">
        <f>$R26*'9 All Base Data'!$Y26</f>
        <v>0.14747218532150805</v>
      </c>
      <c r="AJ26" s="178">
        <f>$S26*'9 All Base Data'!$Y26</f>
        <v>0.22737490899320484</v>
      </c>
      <c r="AK26" s="178">
        <f>$T26*'9 All Base Data'!$Y26</f>
        <v>1.8998846838779238E-3</v>
      </c>
      <c r="AL26" s="178">
        <f>IF($U26="","",$U26*'9 All Base Data'!$Y26)</f>
        <v>4.6505557704879094E-5</v>
      </c>
      <c r="AM26" s="178">
        <f>IF($V26="","",$V26*'9 All Base Data'!$Y26)</f>
        <v>4.3727518610605947E-5</v>
      </c>
      <c r="AN26" s="178">
        <f>IF($W26="","",$W26*'9 All Base Data'!$Y26)</f>
        <v>8.2637101617235509E-6</v>
      </c>
      <c r="AO26" s="178">
        <f>IF($X26="","",$X26*'9 All Base Data'!$Y26)</f>
        <v>1.2299079560266168E-5</v>
      </c>
      <c r="AP26" s="178">
        <f>$Y26*'9 All Base Data'!$Y26</f>
        <v>3.9837619535614648E-3</v>
      </c>
      <c r="AQ26" s="179">
        <f t="shared" si="9"/>
        <v>0.1534460650352629</v>
      </c>
    </row>
    <row r="27" spans="1:43" x14ac:dyDescent="0.25">
      <c r="A27" s="124">
        <v>500900</v>
      </c>
      <c r="B27" s="125" t="s">
        <v>86</v>
      </c>
      <c r="C27" s="126" t="s">
        <v>65</v>
      </c>
      <c r="D27" s="101" t="s">
        <v>2064</v>
      </c>
      <c r="E27" s="142"/>
      <c r="F27" s="191" t="str">
        <f>IF('9 All Base Data'!G27="Rural Centre","Rural",IF('9 All Base Data'!G27="Rural (Incl.some Off Shore Islands)","Rural",IF('9 All Base Data'!G27="Inlet-in TA but not in Urban Area","Rural",IF('9 All Base Data'!G27="Rural (Incl.some Off Shore Islands)","Rural",IF('9 All Base Data'!G27="Inlet-not in TA","Rural",IF('9 All Base Data'!G27="Inland Water not in Urban Area","Rural",IF('9 All Base Data'!G27="Oceanic-in Region but not in TA","Rural",'9 All Base Data'!G27)))))))</f>
        <v>Kerikeri</v>
      </c>
      <c r="G27" s="177">
        <f>IF('9 All Base Data'!I27="..C","..C",'9 All Base Data'!I27*Basecase_Pop_2006)</f>
        <v>6504</v>
      </c>
      <c r="H27" s="177">
        <f>IF('9 All Base Data'!J27="..C","..C",'9 All Base Data'!J27*Basecase_Pop_2006)</f>
        <v>4254</v>
      </c>
      <c r="I27" s="191">
        <f>IF('9 All Base Data'!L27="..C","..C",'9 All Base Data'!L27*Basecase_Pop_2006)</f>
        <v>81</v>
      </c>
      <c r="J27" s="156">
        <f>IF('9 All Base Data'!$P27=0,0,('9 All Base Data'!$P27*Basecase_Pop_2006)/(1+(1/(BaseCase_Mort_AllAdults_30*('9 All Base Data'!$W27*Basecase_PM10)/10))))</f>
        <v>0.80400217812634689</v>
      </c>
      <c r="K27" s="156">
        <f>IF('9 All Base Data'!$Q27=0,0,('9 All Base Data'!$Q27*Basecase_Pop_2006)/(1+(1/(BaseCase_Mort_Maori_30*('9 All Base Data'!$W27*Basecase_PM10)/10))))</f>
        <v>1.492452227846947</v>
      </c>
      <c r="L27" s="179">
        <f>133/(1+1/(BaseCase_Mort_Child_0_1*'9 All Base Data'!$AB$10/10))*IF('9 All Base Data'!$L27="..C",0,'9 All Base Data'!L27/'9 All Base Data'!$L$2022)</f>
        <v>1.1816100627972363E-2</v>
      </c>
      <c r="M27" s="178">
        <f>IF('9 All Base Data'!$R27="","",IF('9 All Base Data'!$R27=0,0,('9 All Base Data'!$R27*Basecase_Pop_2006)/(1+(1/(BaseCase_CardiacHA_All*('9 All Base Data'!$W27*Basecase_PM10)/10)))))</f>
        <v>0.61122950290349654</v>
      </c>
      <c r="N27" s="178">
        <f>IF('9 All Base Data'!$S27="","",IF('9 All Base Data'!$S27=0,0,('9 All Base Data'!S27*Basecase_Pop_2006)/(1+(1/(BaseCase_RespHA_All*('9 All Base Data'!$W27*Basecase_PM10)/10)))))</f>
        <v>0.64384066035221355</v>
      </c>
      <c r="O27" s="178">
        <f>IF('9 All Base Data'!$T27="","",IF('9 All Base Data'!$T27=0,0,('9 All Base Data'!$T27*Basecase_Pop_2006)/(1+(1/(BaseCase_RespHA_Child_1_4*('9 All Base Data'!$W27*Basecase_PM10)/10)))))</f>
        <v>0.15657298819640403</v>
      </c>
      <c r="P27" s="179">
        <f>IF('9 All Base Data'!$U27="","",IF('9 All Base Data'!$U27=0,0,('9 All Base Data'!$U27*Basecase_Pop_2006)/(1+(1/(BaseCase_RespHA_Child_5_14*('9 All Base Data'!$W27*Basecase_PM10)/10)))))</f>
        <v>0.12675203950712918</v>
      </c>
      <c r="Q27" s="156">
        <f>IF('7 Base case Results'!$G27="..C",0,BaseCase_RADs_All*'7 Base case Results'!$G27*('9 All Base Data'!$V27*Basecase_PM10)/10)</f>
        <v>3831.1812000000004</v>
      </c>
      <c r="R27" s="189">
        <f t="shared" si="0"/>
        <v>2.862247754129795</v>
      </c>
      <c r="S27" s="178">
        <f t="shared" si="1"/>
        <v>5.3131299311351308</v>
      </c>
      <c r="T27" s="179">
        <f t="shared" si="2"/>
        <v>4.2065318235581607E-2</v>
      </c>
      <c r="U27" s="178">
        <f t="shared" si="3"/>
        <v>3.8813073434372032E-3</v>
      </c>
      <c r="V27" s="178">
        <f t="shared" si="4"/>
        <v>2.9198173946972882E-3</v>
      </c>
      <c r="W27" s="178">
        <f t="shared" si="5"/>
        <v>7.1005850147069229E-4</v>
      </c>
      <c r="X27" s="179">
        <f t="shared" si="6"/>
        <v>5.7482049916483086E-4</v>
      </c>
      <c r="Y27" s="179">
        <f t="shared" si="7"/>
        <v>0.23753323440000002</v>
      </c>
      <c r="Z27" s="186">
        <f t="shared" si="8"/>
        <v>3.1486474315035107</v>
      </c>
      <c r="AA27" s="156">
        <f>$J27*'9 All Base Data'!$Y27</f>
        <v>0.26773849789390886</v>
      </c>
      <c r="AB27" s="156">
        <f>$K27*'9 All Base Data'!$Y27</f>
        <v>0.49699730738710179</v>
      </c>
      <c r="AC27" s="178">
        <f>$L27*'9 All Base Data'!$Y27</f>
        <v>3.9348463463981286E-3</v>
      </c>
      <c r="AD27" s="178">
        <f>IF($M27="","",$M27*'9 All Base Data'!$Y27)</f>
        <v>0.20354381297472759</v>
      </c>
      <c r="AE27" s="178">
        <f>IF($N27="","",$N27*'9 All Base Data'!$Y27)</f>
        <v>0.21440356254686016</v>
      </c>
      <c r="AF27" s="178">
        <f>IF($O27="","",$O27*'9 All Base Data'!$Y27)</f>
        <v>5.2139929232726805E-2</v>
      </c>
      <c r="AG27" s="178">
        <f>IF($P27="","",$P27*'9 All Base Data'!$Y27)</f>
        <v>4.2209339210639726E-2</v>
      </c>
      <c r="AH27" s="167">
        <f>$Q27*'9 All Base Data'!$Y27</f>
        <v>1275.8108467290604</v>
      </c>
      <c r="AI27" s="178">
        <f>$R27*'9 All Base Data'!$Y27</f>
        <v>0.95314905250231563</v>
      </c>
      <c r="AJ27" s="178">
        <f>$S27*'9 All Base Data'!$Y27</f>
        <v>1.7693104142980822</v>
      </c>
      <c r="AK27" s="178">
        <f>$T27*'9 All Base Data'!$Y27</f>
        <v>1.4008052993177337E-2</v>
      </c>
      <c r="AL27" s="178">
        <f>IF($U27="","",$U27*'9 All Base Data'!$Y27)</f>
        <v>1.2925032123895202E-3</v>
      </c>
      <c r="AM27" s="178">
        <f>IF($V27="","",$V27*'9 All Base Data'!$Y27)</f>
        <v>9.7232015615001072E-4</v>
      </c>
      <c r="AN27" s="178">
        <f>IF($W27="","",$W27*'9 All Base Data'!$Y27)</f>
        <v>2.3645457907041606E-4</v>
      </c>
      <c r="AO27" s="178">
        <f>IF($X27="","",$X27*'9 All Base Data'!$Y27)</f>
        <v>1.9141935332025117E-4</v>
      </c>
      <c r="AP27" s="178">
        <f>$Y27*'9 All Base Data'!$Y27</f>
        <v>7.9100272497201737E-2</v>
      </c>
      <c r="AQ27" s="179">
        <f t="shared" si="9"/>
        <v>1.0485222013612341</v>
      </c>
    </row>
    <row r="28" spans="1:43" x14ac:dyDescent="0.25">
      <c r="A28" s="124">
        <v>501000</v>
      </c>
      <c r="B28" s="125" t="s">
        <v>87</v>
      </c>
      <c r="C28" s="126" t="s">
        <v>65</v>
      </c>
      <c r="D28" s="101" t="s">
        <v>2064</v>
      </c>
      <c r="E28" s="142"/>
      <c r="F28" s="191" t="str">
        <f>IF('9 All Base Data'!G28="Rural Centre","Rural",IF('9 All Base Data'!G28="Rural (Incl.some Off Shore Islands)","Rural",IF('9 All Base Data'!G28="Inlet-in TA but not in Urban Area","Rural",IF('9 All Base Data'!G28="Rural (Incl.some Off Shore Islands)","Rural",IF('9 All Base Data'!G28="Inlet-not in TA","Rural",IF('9 All Base Data'!G28="Inland Water not in Urban Area","Rural",IF('9 All Base Data'!G28="Oceanic-in Region but not in TA","Rural",'9 All Base Data'!G28)))))))</f>
        <v>Russell</v>
      </c>
      <c r="G28" s="177">
        <f>IF('9 All Base Data'!I28="..C","..C",'9 All Base Data'!I28*Basecase_Pop_2006)</f>
        <v>720</v>
      </c>
      <c r="H28" s="177">
        <f>IF('9 All Base Data'!J28="..C","..C",'9 All Base Data'!J28*Basecase_Pop_2006)</f>
        <v>555</v>
      </c>
      <c r="I28" s="191">
        <f>IF('9 All Base Data'!L28="..C","..C",'9 All Base Data'!L28*Basecase_Pop_2006)</f>
        <v>9</v>
      </c>
      <c r="J28" s="156">
        <f>IF('9 All Base Data'!$P28=0,0,('9 All Base Data'!$P28*Basecase_Pop_2006)/(1+(1/(BaseCase_Mort_AllAdults_30*('9 All Base Data'!$W28*Basecase_PM10)/10))))</f>
        <v>3.9963637677456654</v>
      </c>
      <c r="K28" s="156">
        <f>IF('9 All Base Data'!$Q28=0,0,('9 All Base Data'!$Q28*Basecase_Pop_2006)/(1+(1/(BaseCase_Mort_Maori_30*('9 All Base Data'!$W28*Basecase_PM10)/10))))</f>
        <v>0.77607515848041231</v>
      </c>
      <c r="L28" s="179">
        <f>133/(1+1/(BaseCase_Mort_Child_0_1*'9 All Base Data'!$AB$10/10))*IF('9 All Base Data'!$L28="..C",0,'9 All Base Data'!L28/'9 All Base Data'!$L$2022)</f>
        <v>1.3129000697747069E-3</v>
      </c>
      <c r="M28" s="178">
        <f>IF('9 All Base Data'!$R28="","",IF('9 All Base Data'!$R28=0,0,('9 All Base Data'!$R28*Basecase_Pop_2006)/(1+(1/(BaseCase_CardiacHA_All*('9 All Base Data'!$W28*Basecase_PM10)/10)))))</f>
        <v>0.10403906432399941</v>
      </c>
      <c r="N28" s="178">
        <f>IF('9 All Base Data'!$S28="","",IF('9 All Base Data'!$S28=0,0,('9 All Base Data'!S28*Basecase_Pop_2006)/(1+(1/(BaseCase_RespHA_All*('9 All Base Data'!$W28*Basecase_PM10)/10)))))</f>
        <v>8.2728129542463197E-2</v>
      </c>
      <c r="O28" s="178">
        <f>IF('9 All Base Data'!$T28="","",IF('9 All Base Data'!$T28=0,0,('9 All Base Data'!$T28*Basecase_Pop_2006)/(1+(1/(BaseCase_RespHA_Child_1_4*('9 All Base Data'!$W28*Basecase_PM10)/10)))))</f>
        <v>2.1350862026782366E-2</v>
      </c>
      <c r="P28" s="179">
        <f>IF('9 All Base Data'!$U28="","",IF('9 All Base Data'!$U28=0,0,('9 All Base Data'!$U28*Basecase_Pop_2006)/(1+(1/(BaseCase_RespHA_Child_5_14*('9 All Base Data'!$W28*Basecase_PM10)/10)))))</f>
        <v>3.1688009876782296E-2</v>
      </c>
      <c r="Q28" s="156">
        <f>IF('7 Base case Results'!$G28="..C",0,BaseCase_RADs_All*'7 Base case Results'!$G28*('9 All Base Data'!$V28*Basecase_PM10)/10)</f>
        <v>424.11599999999999</v>
      </c>
      <c r="R28" s="189">
        <f t="shared" si="0"/>
        <v>14.227055013174569</v>
      </c>
      <c r="S28" s="178">
        <f t="shared" si="1"/>
        <v>2.7628275641902675</v>
      </c>
      <c r="T28" s="179">
        <f t="shared" si="2"/>
        <v>4.673924248397957E-3</v>
      </c>
      <c r="U28" s="178">
        <f t="shared" si="3"/>
        <v>6.6064805845739627E-4</v>
      </c>
      <c r="V28" s="178">
        <f t="shared" si="4"/>
        <v>3.7517206747507062E-4</v>
      </c>
      <c r="W28" s="178">
        <f t="shared" si="5"/>
        <v>9.6826159291458033E-5</v>
      </c>
      <c r="X28" s="179">
        <f t="shared" si="6"/>
        <v>1.4370512479120772E-4</v>
      </c>
      <c r="Y28" s="179">
        <f t="shared" si="7"/>
        <v>2.6295191999999998E-2</v>
      </c>
      <c r="Z28" s="186">
        <f t="shared" si="8"/>
        <v>14.259059949548897</v>
      </c>
      <c r="AA28" s="156">
        <f>$J28*'9 All Base Data'!$Y28</f>
        <v>1.3308178277667824</v>
      </c>
      <c r="AB28" s="156">
        <f>$K28*'9 All Base Data'!$Y28</f>
        <v>0.25843859984129292</v>
      </c>
      <c r="AC28" s="178">
        <f>$L28*'9 All Base Data'!$Y28</f>
        <v>4.3720514959979211E-4</v>
      </c>
      <c r="AD28" s="178">
        <f>IF($M28="","",$M28*'9 All Base Data'!$Y28)</f>
        <v>3.4645755399953633E-2</v>
      </c>
      <c r="AE28" s="178">
        <f>IF($N28="","",$N28*'9 All Base Data'!$Y28)</f>
        <v>2.7549061109373094E-2</v>
      </c>
      <c r="AF28" s="178">
        <f>IF($O28="","",$O28*'9 All Base Data'!$Y28)</f>
        <v>7.1099903499172914E-3</v>
      </c>
      <c r="AG28" s="178">
        <f>IF($P28="","",$P28*'9 All Base Data'!$Y28)</f>
        <v>1.0552334802659932E-2</v>
      </c>
      <c r="AH28" s="167">
        <f>$Q28*'9 All Base Data'!$Y28</f>
        <v>141.23367306963766</v>
      </c>
      <c r="AI28" s="178">
        <f>$R28*'9 All Base Data'!$Y28</f>
        <v>4.7377114668497446</v>
      </c>
      <c r="AJ28" s="178">
        <f>$S28*'9 All Base Data'!$Y28</f>
        <v>0.92004141543500262</v>
      </c>
      <c r="AK28" s="178">
        <f>$T28*'9 All Base Data'!$Y28</f>
        <v>1.5564503325752599E-3</v>
      </c>
      <c r="AL28" s="178">
        <f>IF($U28="","",$U28*'9 All Base Data'!$Y28)</f>
        <v>2.2000054678970556E-4</v>
      </c>
      <c r="AM28" s="178">
        <f>IF($V28="","",$V28*'9 All Base Data'!$Y28)</f>
        <v>1.2493499213100698E-4</v>
      </c>
      <c r="AN28" s="178">
        <f>IF($W28="","",$W28*'9 All Base Data'!$Y28)</f>
        <v>3.2243806236874913E-5</v>
      </c>
      <c r="AO28" s="178">
        <f>IF($X28="","",$X28*'9 All Base Data'!$Y28)</f>
        <v>4.7854838330062792E-5</v>
      </c>
      <c r="AP28" s="178">
        <f>$Y28*'9 All Base Data'!$Y28</f>
        <v>8.7564877303175342E-3</v>
      </c>
      <c r="AQ28" s="179">
        <f t="shared" si="9"/>
        <v>4.7483693404515588</v>
      </c>
    </row>
    <row r="29" spans="1:43" x14ac:dyDescent="0.25">
      <c r="A29" s="124">
        <v>501100</v>
      </c>
      <c r="B29" s="125" t="s">
        <v>88</v>
      </c>
      <c r="C29" s="126" t="s">
        <v>65</v>
      </c>
      <c r="D29" s="101" t="s">
        <v>2064</v>
      </c>
      <c r="E29" s="142"/>
      <c r="F29" s="191" t="str">
        <f>IF('9 All Base Data'!G29="Rural Centre","Rural",IF('9 All Base Data'!G29="Rural (Incl.some Off Shore Islands)","Rural",IF('9 All Base Data'!G29="Inlet-in TA but not in Urban Area","Rural",IF('9 All Base Data'!G29="Rural (Incl.some Off Shore Islands)","Rural",IF('9 All Base Data'!G29="Inlet-not in TA","Rural",IF('9 All Base Data'!G29="Inland Water not in Urban Area","Rural",IF('9 All Base Data'!G29="Oceanic-in Region but not in TA","Rural",'9 All Base Data'!G29)))))))</f>
        <v>Paihia</v>
      </c>
      <c r="G29" s="177">
        <f>IF('9 All Base Data'!I29="..C","..C",'9 All Base Data'!I29*Basecase_Pop_2006)</f>
        <v>1722</v>
      </c>
      <c r="H29" s="177">
        <f>IF('9 All Base Data'!J29="..C","..C",'9 All Base Data'!J29*Basecase_Pop_2006)</f>
        <v>1227</v>
      </c>
      <c r="I29" s="191">
        <f>IF('9 All Base Data'!L29="..C","..C",'9 All Base Data'!L29*Basecase_Pop_2006)</f>
        <v>21</v>
      </c>
      <c r="J29" s="156">
        <f>IF('9 All Base Data'!$P29=0,0,('9 All Base Data'!$P29*Basecase_Pop_2006)/(1+(1/(BaseCase_Mort_AllAdults_30*('9 All Base Data'!$W29*Basecase_PM10)/10))))</f>
        <v>0.49658958060744951</v>
      </c>
      <c r="K29" s="156">
        <f>IF('9 All Base Data'!$Q29=0,0,('9 All Base Data'!$Q29*Basecase_Pop_2006)/(1+(1/(BaseCase_Mort_Maori_30*('9 All Base Data'!$W29*Basecase_PM10)/10))))</f>
        <v>5.9698089113877868E-2</v>
      </c>
      <c r="L29" s="179">
        <f>133/(1+1/(BaseCase_Mort_Child_0_1*'9 All Base Data'!$AB$10/10))*IF('9 All Base Data'!$L29="..C",0,'9 All Base Data'!L29/'9 All Base Data'!$L$2022)</f>
        <v>3.0634334961409829E-3</v>
      </c>
      <c r="M29" s="178">
        <f>IF('9 All Base Data'!$R29="","",IF('9 All Base Data'!$R29=0,0,('9 All Base Data'!$R29*Basecase_Pop_2006)/(1+(1/(BaseCase_CardiacHA_All*('9 All Base Data'!$W29*Basecase_PM10)/10)))))</f>
        <v>0.24926025827624862</v>
      </c>
      <c r="N29" s="178">
        <f>IF('9 All Base Data'!$S29="","",IF('9 All Base Data'!$S29=0,0,('9 All Base Data'!S29*Basecase_Pop_2006)/(1+(1/(BaseCase_RespHA_All*('9 All Base Data'!$W29*Basecase_PM10)/10)))))</f>
        <v>0.21940938704740237</v>
      </c>
      <c r="O29" s="178">
        <f>IF('9 All Base Data'!$T29="","",IF('9 All Base Data'!$T29=0,0,('9 All Base Data'!$T29*Basecase_Pop_2006)/(1+(1/(BaseCase_RespHA_Child_1_4*('9 All Base Data'!$W29*Basecase_PM10)/10)))))</f>
        <v>2.1350862026782366E-2</v>
      </c>
      <c r="P29" s="179">
        <f>IF('9 All Base Data'!$U29="","",IF('9 All Base Data'!$U29=0,0,('9 All Base Data'!$U29*Basecase_Pop_2006)/(1+(1/(BaseCase_RespHA_Child_5_14*('9 All Base Data'!$W29*Basecase_PM10)/10)))))</f>
        <v>4.2250679835709723E-2</v>
      </c>
      <c r="Q29" s="156">
        <f>IF('7 Base case Results'!$G29="..C",0,BaseCase_RADs_All*'7 Base case Results'!$G29*('9 All Base Data'!$V29*Basecase_PM10)/10)</f>
        <v>1014.3440999999999</v>
      </c>
      <c r="R29" s="189">
        <f t="shared" si="0"/>
        <v>1.7678589069625201</v>
      </c>
      <c r="S29" s="178">
        <f t="shared" si="1"/>
        <v>0.2125251972454052</v>
      </c>
      <c r="T29" s="179">
        <f t="shared" si="2"/>
        <v>1.09058232462619E-2</v>
      </c>
      <c r="U29" s="178">
        <f t="shared" si="3"/>
        <v>1.5828026400541786E-3</v>
      </c>
      <c r="V29" s="178">
        <f t="shared" si="4"/>
        <v>9.9502157025996968E-4</v>
      </c>
      <c r="W29" s="178">
        <f t="shared" si="5"/>
        <v>9.6826159291458033E-5</v>
      </c>
      <c r="X29" s="179">
        <f t="shared" si="6"/>
        <v>1.9160683305494359E-4</v>
      </c>
      <c r="Y29" s="179">
        <f t="shared" si="7"/>
        <v>6.2889334199999994E-2</v>
      </c>
      <c r="Z29" s="186">
        <f t="shared" si="8"/>
        <v>1.8442318886190963</v>
      </c>
      <c r="AA29" s="156">
        <f>$J29*'9 All Base Data'!$Y29</f>
        <v>0.16536789575800251</v>
      </c>
      <c r="AB29" s="156">
        <f>$K29*'9 All Base Data'!$Y29</f>
        <v>1.9879892295484067E-2</v>
      </c>
      <c r="AC29" s="178">
        <f>$L29*'9 All Base Data'!$Y29</f>
        <v>1.0201453490661816E-3</v>
      </c>
      <c r="AD29" s="178">
        <f>IF($M29="","",$M29*'9 All Base Data'!$Y29)</f>
        <v>8.3005455645722259E-2</v>
      </c>
      <c r="AE29" s="178">
        <f>IF($N29="","",$N29*'9 All Base Data'!$Y29)</f>
        <v>7.3064901203119939E-2</v>
      </c>
      <c r="AF29" s="178">
        <f>IF($O29="","",$O29*'9 All Base Data'!$Y29)</f>
        <v>7.1099903499172914E-3</v>
      </c>
      <c r="AG29" s="178">
        <f>IF($P29="","",$P29*'9 All Base Data'!$Y29)</f>
        <v>1.4069779736879907E-2</v>
      </c>
      <c r="AH29" s="167">
        <f>$Q29*'9 All Base Data'!$Y29</f>
        <v>337.78386809155</v>
      </c>
      <c r="AI29" s="178">
        <f>$R29*'9 All Base Data'!$Y29</f>
        <v>0.58870970889848895</v>
      </c>
      <c r="AJ29" s="178">
        <f>$S29*'9 All Base Data'!$Y29</f>
        <v>7.0772416571923277E-2</v>
      </c>
      <c r="AK29" s="178">
        <f>$T29*'9 All Base Data'!$Y29</f>
        <v>3.6317174426756067E-3</v>
      </c>
      <c r="AL29" s="178">
        <f>IF($U29="","",$U29*'9 All Base Data'!$Y29)</f>
        <v>5.2708464335033626E-4</v>
      </c>
      <c r="AM29" s="178">
        <f>IF($V29="","",$V29*'9 All Base Data'!$Y29)</f>
        <v>3.3134932695614888E-4</v>
      </c>
      <c r="AN29" s="178">
        <f>IF($W29="","",$W29*'9 All Base Data'!$Y29)</f>
        <v>3.2243806236874913E-5</v>
      </c>
      <c r="AO29" s="178">
        <f>IF($X29="","",$X29*'9 All Base Data'!$Y29)</f>
        <v>6.3806451106750375E-5</v>
      </c>
      <c r="AP29" s="178">
        <f>$Y29*'9 All Base Data'!$Y29</f>
        <v>2.0942599821676101E-2</v>
      </c>
      <c r="AQ29" s="179">
        <f t="shared" si="9"/>
        <v>0.61414246013314722</v>
      </c>
    </row>
    <row r="30" spans="1:43" x14ac:dyDescent="0.25">
      <c r="A30" s="124">
        <v>501200</v>
      </c>
      <c r="B30" s="125" t="s">
        <v>89</v>
      </c>
      <c r="C30" s="126" t="s">
        <v>65</v>
      </c>
      <c r="D30" s="101" t="s">
        <v>2064</v>
      </c>
      <c r="E30" s="142"/>
      <c r="F30" s="191" t="str">
        <f>IF('9 All Base Data'!G30="Rural Centre","Rural",IF('9 All Base Data'!G30="Rural (Incl.some Off Shore Islands)","Rural",IF('9 All Base Data'!G30="Inlet-in TA but not in Urban Area","Rural",IF('9 All Base Data'!G30="Rural (Incl.some Off Shore Islands)","Rural",IF('9 All Base Data'!G30="Inlet-not in TA","Rural",IF('9 All Base Data'!G30="Inland Water not in Urban Area","Rural",IF('9 All Base Data'!G30="Oceanic-in Region but not in TA","Rural",'9 All Base Data'!G30)))))))</f>
        <v>Rural</v>
      </c>
      <c r="G30" s="177">
        <f>IF('9 All Base Data'!I30="..C","..C",'9 All Base Data'!I30*Basecase_Pop_2006)</f>
        <v>867</v>
      </c>
      <c r="H30" s="177">
        <f>IF('9 All Base Data'!J30="..C","..C",'9 All Base Data'!J30*Basecase_Pop_2006)</f>
        <v>594</v>
      </c>
      <c r="I30" s="191">
        <f>IF('9 All Base Data'!L30="..C","..C",'9 All Base Data'!L30*Basecase_Pop_2006)</f>
        <v>18</v>
      </c>
      <c r="J30" s="156">
        <f>IF('9 All Base Data'!$P30=0,0,('9 All Base Data'!$P30*Basecase_Pop_2006)/(1+(1/(BaseCase_Mort_AllAdults_30*('9 All Base Data'!$W30*Basecase_PM10)/10))))</f>
        <v>1.0039970069805551</v>
      </c>
      <c r="K30" s="156">
        <f>IF('9 All Base Data'!$Q30=0,0,('9 All Base Data'!$Q30*Basecase_Pop_2006)/(1+(1/(BaseCase_Mort_Maori_30*('9 All Base Data'!$W30*Basecase_PM10)/10))))</f>
        <v>0.7332528319245587</v>
      </c>
      <c r="L30" s="179">
        <f>133/(1+1/(BaseCase_Mort_Child_0_1*'9 All Base Data'!$AB$10/10))*IF('9 All Base Data'!$L30="..C",0,'9 All Base Data'!L30/'9 All Base Data'!$L$2022)</f>
        <v>2.6258001395494139E-3</v>
      </c>
      <c r="M30" s="178">
        <f>IF('9 All Base Data'!$R30="","",IF('9 All Base Data'!$R30=0,0,('9 All Base Data'!$R30*Basecase_Pop_2006)/(1+(1/(BaseCase_CardiacHA_All*('9 All Base Data'!$W30*Basecase_PM10)/10)))))</f>
        <v>3.3314689156453837E-2</v>
      </c>
      <c r="N30" s="178">
        <f>IF('9 All Base Data'!$S30="","",IF('9 All Base Data'!$S30=0,0,('9 All Base Data'!S30*Basecase_Pop_2006)/(1+(1/(BaseCase_RespHA_All*('9 All Base Data'!$W30*Basecase_PM10)/10)))))</f>
        <v>4.4806227698575687E-2</v>
      </c>
      <c r="O30" s="178">
        <f>IF('9 All Base Data'!$T30="","",IF('9 All Base Data'!$T30=0,0,('9 All Base Data'!$T30*Basecase_Pop_2006)/(1+(1/(BaseCase_RespHA_Child_1_4*('9 All Base Data'!$W30*Basecase_PM10)/10)))))</f>
        <v>1.0459935298016287E-2</v>
      </c>
      <c r="P30" s="179">
        <f>IF('9 All Base Data'!$U30="","",IF('9 All Base Data'!$U30=0,0,('9 All Base Data'!$U30*Basecase_Pop_2006)/(1+(1/(BaseCase_RespHA_Child_5_14*('9 All Base Data'!$W30*Basecase_PM10)/10)))))</f>
        <v>0</v>
      </c>
      <c r="Q30" s="156">
        <f>IF('7 Base case Results'!$G30="..C",0,BaseCase_RADs_All*'7 Base case Results'!$G30*('9 All Base Data'!$V30*Basecase_PM10)/10)</f>
        <v>248.75964000000005</v>
      </c>
      <c r="R30" s="189">
        <f t="shared" si="0"/>
        <v>3.5742293448507758</v>
      </c>
      <c r="S30" s="178">
        <f t="shared" si="1"/>
        <v>2.6103800816514293</v>
      </c>
      <c r="T30" s="179">
        <f t="shared" si="2"/>
        <v>9.3478484967959141E-3</v>
      </c>
      <c r="U30" s="178">
        <f t="shared" si="3"/>
        <v>2.1154827614348188E-4</v>
      </c>
      <c r="V30" s="178">
        <f t="shared" si="4"/>
        <v>2.0319624261304074E-4</v>
      </c>
      <c r="W30" s="178">
        <f t="shared" si="5"/>
        <v>4.7435806576503865E-5</v>
      </c>
      <c r="X30" s="179">
        <f t="shared" si="6"/>
        <v>0</v>
      </c>
      <c r="Y30" s="179">
        <f t="shared" si="7"/>
        <v>1.5423097680000003E-2</v>
      </c>
      <c r="Z30" s="186">
        <f t="shared" si="8"/>
        <v>3.5994150355463281</v>
      </c>
      <c r="AA30" s="156">
        <f>$J30*'9 All Base Data'!$Y30</f>
        <v>8.7452294666312533E-2</v>
      </c>
      <c r="AB30" s="156">
        <f>$K30*'9 All Base Data'!$Y30</f>
        <v>6.3869356458765403E-2</v>
      </c>
      <c r="AC30" s="178">
        <f>$L30*'9 All Base Data'!$Y30</f>
        <v>2.2871805985689289E-4</v>
      </c>
      <c r="AD30" s="178">
        <f>IF($M30="","",$M30*'9 All Base Data'!$Y30)</f>
        <v>2.9018473088767227E-3</v>
      </c>
      <c r="AE30" s="178">
        <f>IF($N30="","",$N30*'9 All Base Data'!$Y30)</f>
        <v>3.9028078772525916E-3</v>
      </c>
      <c r="AF30" s="178">
        <f>IF($O30="","",$O30*'9 All Base Data'!$Y30)</f>
        <v>9.1110365619884788E-4</v>
      </c>
      <c r="AG30" s="178">
        <f>IF($P30="","",$P30*'9 All Base Data'!$Y30)</f>
        <v>0</v>
      </c>
      <c r="AH30" s="167">
        <f>$Q30*'9 All Base Data'!$Y30</f>
        <v>21.667994214236899</v>
      </c>
      <c r="AI30" s="178">
        <f>$R30*'9 All Base Data'!$Y30</f>
        <v>0.31133016901207261</v>
      </c>
      <c r="AJ30" s="178">
        <f>$S30*'9 All Base Data'!$Y30</f>
        <v>0.22737490899320484</v>
      </c>
      <c r="AK30" s="178">
        <f>$T30*'9 All Base Data'!$Y30</f>
        <v>8.1423629309053879E-4</v>
      </c>
      <c r="AL30" s="178">
        <f>IF($U30="","",$U30*'9 All Base Data'!$Y30)</f>
        <v>1.8426730411367188E-5</v>
      </c>
      <c r="AM30" s="178">
        <f>IF($V30="","",$V30*'9 All Base Data'!$Y30)</f>
        <v>1.7699233723340501E-5</v>
      </c>
      <c r="AN30" s="178">
        <f>IF($W30="","",$W30*'9 All Base Data'!$Y30)</f>
        <v>4.1318550808617754E-6</v>
      </c>
      <c r="AO30" s="178">
        <f>IF($X30="","",$X30*'9 All Base Data'!$Y30)</f>
        <v>0</v>
      </c>
      <c r="AP30" s="178">
        <f>$Y30*'9 All Base Data'!$Y30</f>
        <v>1.3434156412826877E-3</v>
      </c>
      <c r="AQ30" s="179">
        <f t="shared" si="9"/>
        <v>0.31352394691058055</v>
      </c>
    </row>
    <row r="31" spans="1:43" x14ac:dyDescent="0.25">
      <c r="A31" s="124">
        <v>501300</v>
      </c>
      <c r="B31" s="125" t="s">
        <v>90</v>
      </c>
      <c r="C31" s="126" t="s">
        <v>65</v>
      </c>
      <c r="D31" s="101" t="s">
        <v>2064</v>
      </c>
      <c r="E31" s="142"/>
      <c r="F31" s="191" t="str">
        <f>IF('9 All Base Data'!G31="Rural Centre","Rural",IF('9 All Base Data'!G31="Rural (Incl.some Off Shore Islands)","Rural",IF('9 All Base Data'!G31="Inlet-in TA but not in Urban Area","Rural",IF('9 All Base Data'!G31="Rural (Incl.some Off Shore Islands)","Rural",IF('9 All Base Data'!G31="Inlet-not in TA","Rural",IF('9 All Base Data'!G31="Inland Water not in Urban Area","Rural",IF('9 All Base Data'!G31="Oceanic-in Region but not in TA","Rural",'9 All Base Data'!G31)))))))</f>
        <v>Rural</v>
      </c>
      <c r="G31" s="177">
        <f>IF('9 All Base Data'!I31="..C","..C",'9 All Base Data'!I31*Basecase_Pop_2006)</f>
        <v>294</v>
      </c>
      <c r="H31" s="177">
        <f>IF('9 All Base Data'!J31="..C","..C",'9 All Base Data'!J31*Basecase_Pop_2006)</f>
        <v>237</v>
      </c>
      <c r="I31" s="191">
        <f>IF('9 All Base Data'!L31="..C","..C",'9 All Base Data'!L31*Basecase_Pop_2006)</f>
        <v>3</v>
      </c>
      <c r="J31" s="156">
        <f>IF('9 All Base Data'!$P31=0,0,('9 All Base Data'!$P31*Basecase_Pop_2006)/(1+(1/(BaseCase_Mort_AllAdults_30*('9 All Base Data'!$W31*Basecase_PM10)/10))))</f>
        <v>0.29943770383630586</v>
      </c>
      <c r="K31" s="156">
        <f>IF('9 All Base Data'!$Q31=0,0,('9 All Base Data'!$Q31*Basecase_Pop_2006)/(1+(1/(BaseCase_Mort_Maori_30*('9 All Base Data'!$W31*Basecase_PM10)/10))))</f>
        <v>9.1656603990569838E-2</v>
      </c>
      <c r="L31" s="179">
        <f>133/(1+1/(BaseCase_Mort_Child_0_1*'9 All Base Data'!$AB$10/10))*IF('9 All Base Data'!$L31="..C",0,'9 All Base Data'!L31/'9 All Base Data'!$L$2022)</f>
        <v>4.3763335659156898E-4</v>
      </c>
      <c r="M31" s="178">
        <f>IF('9 All Base Data'!$R31="","",IF('9 All Base Data'!$R31=0,0,('9 All Base Data'!$R31*Basecase_Pop_2006)/(1+(1/(BaseCase_CardiacHA_All*('9 All Base Data'!$W31*Basecase_PM10)/10)))))</f>
        <v>4.2833171772583507E-2</v>
      </c>
      <c r="N31" s="178">
        <f>IF('9 All Base Data'!$S31="","",IF('9 All Base Data'!$S31=0,0,('9 All Base Data'!S31*Basecase_Pop_2006)/(1+(1/(BaseCase_RespHA_All*('9 All Base Data'!$W31*Basecase_PM10)/10)))))</f>
        <v>3.6899246340003508E-2</v>
      </c>
      <c r="O31" s="178">
        <f>IF('9 All Base Data'!$T31="","",IF('9 All Base Data'!$T31=0,0,('9 All Base Data'!$T31*Basecase_Pop_2006)/(1+(1/(BaseCase_RespHA_Child_1_4*('9 All Base Data'!$W31*Basecase_PM10)/10)))))</f>
        <v>1.0459935298016287E-2</v>
      </c>
      <c r="P31" s="179">
        <f>IF('9 All Base Data'!$U31="","",IF('9 All Base Data'!$U31=0,0,('9 All Base Data'!$U31*Basecase_Pop_2006)/(1+(1/(BaseCase_RespHA_Child_5_14*('9 All Base Data'!$W31*Basecase_PM10)/10)))))</f>
        <v>0</v>
      </c>
      <c r="Q31" s="156">
        <f>IF('7 Base case Results'!$G31="..C",0,BaseCase_RADs_All*'7 Base case Results'!$G31*('9 All Base Data'!$V31*Basecase_PM10)/10)</f>
        <v>84.354480000000009</v>
      </c>
      <c r="R31" s="189">
        <f t="shared" si="0"/>
        <v>1.0659982256572489</v>
      </c>
      <c r="S31" s="178">
        <f t="shared" si="1"/>
        <v>0.32629751020642866</v>
      </c>
      <c r="T31" s="179">
        <f t="shared" si="2"/>
        <v>1.5579747494659855E-3</v>
      </c>
      <c r="U31" s="178">
        <f t="shared" si="3"/>
        <v>2.7199064075590526E-4</v>
      </c>
      <c r="V31" s="178">
        <f t="shared" si="4"/>
        <v>1.6733808215191589E-4</v>
      </c>
      <c r="W31" s="178">
        <f t="shared" si="5"/>
        <v>4.7435806576503865E-5</v>
      </c>
      <c r="X31" s="179">
        <f t="shared" si="6"/>
        <v>0</v>
      </c>
      <c r="Y31" s="179">
        <f t="shared" si="7"/>
        <v>5.2299777600000007E-3</v>
      </c>
      <c r="Z31" s="186">
        <f t="shared" si="8"/>
        <v>1.0732255068896228</v>
      </c>
      <c r="AA31" s="156">
        <f>$J31*'9 All Base Data'!$Y31</f>
        <v>2.6082263321531803E-2</v>
      </c>
      <c r="AB31" s="156">
        <f>$K31*'9 All Base Data'!$Y31</f>
        <v>7.9836695573456753E-3</v>
      </c>
      <c r="AC31" s="178">
        <f>$L31*'9 All Base Data'!$Y31</f>
        <v>3.811967664281548E-5</v>
      </c>
      <c r="AD31" s="178">
        <f>IF($M31="","",$M31*'9 All Base Data'!$Y31)</f>
        <v>3.7309465399843578E-3</v>
      </c>
      <c r="AE31" s="178">
        <f>IF($N31="","",$N31*'9 All Base Data'!$Y31)</f>
        <v>3.2140770753844874E-3</v>
      </c>
      <c r="AF31" s="178">
        <f>IF($O31="","",$O31*'9 All Base Data'!$Y31)</f>
        <v>9.1110365619884788E-4</v>
      </c>
      <c r="AG31" s="178">
        <f>IF($P31="","",$P31*'9 All Base Data'!$Y31)</f>
        <v>0</v>
      </c>
      <c r="AH31" s="167">
        <f>$Q31*'9 All Base Data'!$Y31</f>
        <v>7.3476243356235837</v>
      </c>
      <c r="AI31" s="178">
        <f>$R31*'9 All Base Data'!$Y31</f>
        <v>9.2852857424653226E-2</v>
      </c>
      <c r="AJ31" s="178">
        <f>$S31*'9 All Base Data'!$Y31</f>
        <v>2.8421863624150605E-2</v>
      </c>
      <c r="AK31" s="178">
        <f>$T31*'9 All Base Data'!$Y31</f>
        <v>1.3570604884842311E-4</v>
      </c>
      <c r="AL31" s="178">
        <f>IF($U31="","",$U31*'9 All Base Data'!$Y31)</f>
        <v>2.369151052890067E-5</v>
      </c>
      <c r="AM31" s="178">
        <f>IF($V31="","",$V31*'9 All Base Data'!$Y31)</f>
        <v>1.4575839536868647E-5</v>
      </c>
      <c r="AN31" s="178">
        <f>IF($W31="","",$W31*'9 All Base Data'!$Y31)</f>
        <v>4.1318550808617754E-6</v>
      </c>
      <c r="AO31" s="178">
        <f>IF($X31="","",$X31*'9 All Base Data'!$Y31)</f>
        <v>0</v>
      </c>
      <c r="AP31" s="178">
        <f>$Y31*'9 All Base Data'!$Y31</f>
        <v>4.5555270880866223E-4</v>
      </c>
      <c r="AQ31" s="179">
        <f t="shared" si="9"/>
        <v>9.348238353237609E-2</v>
      </c>
    </row>
    <row r="32" spans="1:43" x14ac:dyDescent="0.25">
      <c r="A32" s="124">
        <v>501400</v>
      </c>
      <c r="B32" s="125" t="s">
        <v>91</v>
      </c>
      <c r="C32" s="126" t="s">
        <v>65</v>
      </c>
      <c r="D32" s="101" t="s">
        <v>2064</v>
      </c>
      <c r="E32" s="142"/>
      <c r="F32" s="191" t="str">
        <f>IF('9 All Base Data'!G32="Rural Centre","Rural",IF('9 All Base Data'!G32="Rural (Incl.some Off Shore Islands)","Rural",IF('9 All Base Data'!G32="Inlet-in TA but not in Urban Area","Rural",IF('9 All Base Data'!G32="Rural (Incl.some Off Shore Islands)","Rural",IF('9 All Base Data'!G32="Inlet-not in TA","Rural",IF('9 All Base Data'!G32="Inland Water not in Urban Area","Rural",IF('9 All Base Data'!G32="Oceanic-in Region but not in TA","Rural",'9 All Base Data'!G32)))))))</f>
        <v>Kawakawa</v>
      </c>
      <c r="G32" s="177">
        <f>IF('9 All Base Data'!I32="..C","..C",'9 All Base Data'!I32*Basecase_Pop_2006)</f>
        <v>1218</v>
      </c>
      <c r="H32" s="177">
        <f>IF('9 All Base Data'!J32="..C","..C",'9 All Base Data'!J32*Basecase_Pop_2006)</f>
        <v>663</v>
      </c>
      <c r="I32" s="191">
        <f>IF('9 All Base Data'!L32="..C","..C",'9 All Base Data'!L32*Basecase_Pop_2006)</f>
        <v>21</v>
      </c>
      <c r="J32" s="156">
        <f>IF('9 All Base Data'!$P32=0,0,('9 All Base Data'!$P32*Basecase_Pop_2006)/(1+(1/(BaseCase_Mort_AllAdults_30*('9 All Base Data'!$W32*Basecase_PM10)/10))))</f>
        <v>0.11823561443034512</v>
      </c>
      <c r="K32" s="156">
        <f>IF('9 All Base Data'!$Q32=0,0,('9 All Base Data'!$Q32*Basecase_Pop_2006)/(1+(1/(BaseCase_Mort_Maori_30*('9 All Base Data'!$W32*Basecase_PM10)/10))))</f>
        <v>0.11939617822775574</v>
      </c>
      <c r="L32" s="179">
        <f>133/(1+1/(BaseCase_Mort_Child_0_1*'9 All Base Data'!$AB$10/10))*IF('9 All Base Data'!$L32="..C",0,'9 All Base Data'!L32/'9 All Base Data'!$L$2022)</f>
        <v>3.0634334961409829E-3</v>
      </c>
      <c r="M32" s="178">
        <f>IF('9 All Base Data'!$R32="","",IF('9 All Base Data'!$R32=0,0,('9 All Base Data'!$R32*Basecase_Pop_2006)/(1+(1/(BaseCase_CardiacHA_All*('9 All Base Data'!$W32*Basecase_PM10)/10)))))</f>
        <v>0.17990088206024898</v>
      </c>
      <c r="N32" s="178">
        <f>IF('9 All Base Data'!$S32="","",IF('9 All Base Data'!$S32=0,0,('9 All Base Data'!S32*Basecase_Pop_2006)/(1+(1/(BaseCase_RespHA_All*('9 All Base Data'!$W32*Basecase_PM10)/10)))))</f>
        <v>0.51435315324227115</v>
      </c>
      <c r="O32" s="178">
        <f>IF('9 All Base Data'!$T32="","",IF('9 All Base Data'!$T32=0,0,('9 All Base Data'!$T32*Basecase_Pop_2006)/(1+(1/(BaseCase_RespHA_Child_1_4*('9 All Base Data'!$W32*Basecase_PM10)/10)))))</f>
        <v>0.18504080423211383</v>
      </c>
      <c r="P32" s="179">
        <f>IF('9 All Base Data'!$U32="","",IF('9 All Base Data'!$U32=0,0,('9 All Base Data'!$U32*Basecase_Pop_2006)/(1+(1/(BaseCase_RespHA_Child_5_14*('9 All Base Data'!$W32*Basecase_PM10)/10)))))</f>
        <v>0.16900271934283889</v>
      </c>
      <c r="Q32" s="156">
        <f>IF('7 Base case Results'!$G32="..C",0,BaseCase_RADs_All*'7 Base case Results'!$G32*('9 All Base Data'!$V32*Basecase_PM10)/10)</f>
        <v>717.46289999999999</v>
      </c>
      <c r="R32" s="189">
        <f t="shared" si="0"/>
        <v>0.42091878737202865</v>
      </c>
      <c r="S32" s="178">
        <f t="shared" si="1"/>
        <v>0.42505039449081039</v>
      </c>
      <c r="T32" s="179">
        <f t="shared" si="2"/>
        <v>1.09058232462619E-2</v>
      </c>
      <c r="U32" s="178">
        <f t="shared" si="3"/>
        <v>1.142370601082581E-3</v>
      </c>
      <c r="V32" s="178">
        <f t="shared" si="4"/>
        <v>2.3325915499536995E-3</v>
      </c>
      <c r="W32" s="178">
        <f t="shared" si="5"/>
        <v>8.3916004719263612E-4</v>
      </c>
      <c r="X32" s="179">
        <f t="shared" si="6"/>
        <v>7.6642733221977434E-4</v>
      </c>
      <c r="Y32" s="179">
        <f t="shared" si="7"/>
        <v>4.4482699800000004E-2</v>
      </c>
      <c r="Z32" s="186">
        <f t="shared" si="8"/>
        <v>0.47978227256932682</v>
      </c>
      <c r="AA32" s="156">
        <f>$J32*'9 All Base Data'!$Y32</f>
        <v>3.9373308513810122E-2</v>
      </c>
      <c r="AB32" s="156">
        <f>$K32*'9 All Base Data'!$Y32</f>
        <v>3.9759784590968135E-2</v>
      </c>
      <c r="AC32" s="178">
        <f>$L32*'9 All Base Data'!$Y32</f>
        <v>1.0201453490661816E-3</v>
      </c>
      <c r="AD32" s="178">
        <f>IF($M32="","",$M32*'9 All Base Data'!$Y32)</f>
        <v>5.990828537908649E-2</v>
      </c>
      <c r="AE32" s="178">
        <f>IF($N32="","",$N32*'9 All Base Data'!$Y32)</f>
        <v>0.17128329298436315</v>
      </c>
      <c r="AF32" s="178">
        <f>IF($O32="","",$O32*'9 All Base Data'!$Y32)</f>
        <v>6.1619916365949851E-2</v>
      </c>
      <c r="AG32" s="178">
        <f>IF($P32="","",$P32*'9 All Base Data'!$Y32)</f>
        <v>5.6279118947519628E-2</v>
      </c>
      <c r="AH32" s="167">
        <f>$Q32*'9 All Base Data'!$Y32</f>
        <v>238.9202969428037</v>
      </c>
      <c r="AI32" s="178">
        <f>$R32*'9 All Base Data'!$Y32</f>
        <v>0.14016897830916406</v>
      </c>
      <c r="AJ32" s="178">
        <f>$S32*'9 All Base Data'!$Y32</f>
        <v>0.14154483314384655</v>
      </c>
      <c r="AK32" s="178">
        <f>$T32*'9 All Base Data'!$Y32</f>
        <v>3.6317174426756067E-3</v>
      </c>
      <c r="AL32" s="178">
        <f>IF($U32="","",$U32*'9 All Base Data'!$Y32)</f>
        <v>3.804176121571992E-4</v>
      </c>
      <c r="AM32" s="178">
        <f>IF($V32="","",$V32*'9 All Base Data'!$Y32)</f>
        <v>7.7676973368408675E-4</v>
      </c>
      <c r="AN32" s="178">
        <f>IF($W32="","",$W32*'9 All Base Data'!$Y32)</f>
        <v>2.7944632071958255E-4</v>
      </c>
      <c r="AO32" s="178">
        <f>IF($X32="","",$X32*'9 All Base Data'!$Y32)</f>
        <v>2.552258044270015E-4</v>
      </c>
      <c r="AP32" s="178">
        <f>$Y32*'9 All Base Data'!$Y32</f>
        <v>1.4813058410453831E-2</v>
      </c>
      <c r="AQ32" s="179">
        <f t="shared" si="9"/>
        <v>0.15977094150813478</v>
      </c>
    </row>
    <row r="33" spans="1:43" x14ac:dyDescent="0.25">
      <c r="A33" s="124">
        <v>501500</v>
      </c>
      <c r="B33" s="125" t="s">
        <v>92</v>
      </c>
      <c r="C33" s="126" t="s">
        <v>65</v>
      </c>
      <c r="D33" s="101" t="s">
        <v>2064</v>
      </c>
      <c r="E33" s="142"/>
      <c r="F33" s="191" t="str">
        <f>IF('9 All Base Data'!G33="Rural Centre","Rural",IF('9 All Base Data'!G33="Rural (Incl.some Off Shore Islands)","Rural",IF('9 All Base Data'!G33="Inlet-in TA but not in Urban Area","Rural",IF('9 All Base Data'!G33="Rural (Incl.some Off Shore Islands)","Rural",IF('9 All Base Data'!G33="Inlet-not in TA","Rural",IF('9 All Base Data'!G33="Inland Water not in Urban Area","Rural",IF('9 All Base Data'!G33="Oceanic-in Region but not in TA","Rural",'9 All Base Data'!G33)))))))</f>
        <v>Moerewa</v>
      </c>
      <c r="G33" s="177">
        <f>IF('9 All Base Data'!I33="..C","..C",'9 All Base Data'!I33*Basecase_Pop_2006)</f>
        <v>1431</v>
      </c>
      <c r="H33" s="177">
        <f>IF('9 All Base Data'!J33="..C","..C",'9 All Base Data'!J33*Basecase_Pop_2006)</f>
        <v>732</v>
      </c>
      <c r="I33" s="191">
        <f>IF('9 All Base Data'!L33="..C","..C",'9 All Base Data'!L33*Basecase_Pop_2006)</f>
        <v>21</v>
      </c>
      <c r="J33" s="156">
        <f>IF('9 All Base Data'!$P33=0,0,('9 All Base Data'!$P33*Basecase_Pop_2006)/(1+(1/(BaseCase_Mort_AllAdults_30*('9 All Base Data'!$W33*Basecase_PM10)/10))))</f>
        <v>0.83151671526362392</v>
      </c>
      <c r="K33" s="156">
        <f>IF('9 All Base Data'!$Q33=0,0,('9 All Base Data'!$Q33*Basecase_Pop_2006)/(1+(1/(BaseCase_Mort_Maori_30*('9 All Base Data'!$W33*Basecase_PM10)/10))))</f>
        <v>1.3187776130105286</v>
      </c>
      <c r="L33" s="179">
        <f>133/(1+1/(BaseCase_Mort_Child_0_1*'9 All Base Data'!$AB$10/10))*IF('9 All Base Data'!$L33="..C",0,'9 All Base Data'!L33/'9 All Base Data'!$L$2022)</f>
        <v>3.0634334961409829E-3</v>
      </c>
      <c r="M33" s="178">
        <f>IF('9 All Base Data'!$R33="","",IF('9 All Base Data'!$R33=0,0,('9 All Base Data'!$R33*Basecase_Pop_2006)/(1+(1/(BaseCase_CardiacHA_All*('9 All Base Data'!$W33*Basecase_PM10)/10)))))</f>
        <v>0.16990854158490065</v>
      </c>
      <c r="N33" s="178">
        <f>IF('9 All Base Data'!$S33="","",IF('9 All Base Data'!$S33=0,0,('9 All Base Data'!S33*Basecase_Pop_2006)/(1+(1/(BaseCase_RespHA_All*('9 All Base Data'!$W33*Basecase_PM10)/10)))))</f>
        <v>0.41208448146946958</v>
      </c>
      <c r="O33" s="178">
        <f>IF('9 All Base Data'!$T33="","",IF('9 All Base Data'!$T33=0,0,('9 All Base Data'!$T33*Basecase_Pop_2006)/(1+(1/(BaseCase_RespHA_Child_1_4*('9 All Base Data'!$W33*Basecase_PM10)/10)))))</f>
        <v>0.13588788100781207</v>
      </c>
      <c r="P33" s="179">
        <f>IF('9 All Base Data'!$U33="","",IF('9 All Base Data'!$U33=0,0,('9 All Base Data'!$U33*Basecase_Pop_2006)/(1+(1/(BaseCase_RespHA_Child_5_14*('9 All Base Data'!$W33*Basecase_PM10)/10)))))</f>
        <v>3.1842367201433741E-2</v>
      </c>
      <c r="Q33" s="156">
        <f>IF('7 Base case Results'!$G33="..C",0,BaseCase_RADs_All*'7 Base case Results'!$G33*('9 All Base Data'!$V33*Basecase_PM10)/10)</f>
        <v>847.17164497651515</v>
      </c>
      <c r="R33" s="189">
        <f t="shared" si="0"/>
        <v>2.9601995063385012</v>
      </c>
      <c r="S33" s="178">
        <f t="shared" si="1"/>
        <v>4.6948483023174825</v>
      </c>
      <c r="T33" s="179">
        <f t="shared" si="2"/>
        <v>1.09058232462619E-2</v>
      </c>
      <c r="U33" s="178">
        <f t="shared" si="3"/>
        <v>1.0789192390641192E-3</v>
      </c>
      <c r="V33" s="178">
        <f t="shared" si="4"/>
        <v>1.8688031234640446E-3</v>
      </c>
      <c r="W33" s="178">
        <f t="shared" si="5"/>
        <v>6.1625154037042772E-4</v>
      </c>
      <c r="X33" s="179">
        <f t="shared" si="6"/>
        <v>1.44405135258502E-4</v>
      </c>
      <c r="Y33" s="179">
        <f t="shared" si="7"/>
        <v>5.2524641988543938E-2</v>
      </c>
      <c r="Z33" s="186">
        <f t="shared" si="8"/>
        <v>3.0265776939358355</v>
      </c>
      <c r="AA33" s="156">
        <f>$J33*'9 All Base Data'!$Y33</f>
        <v>0.27967754303507281</v>
      </c>
      <c r="AB33" s="156">
        <f>$K33*'9 All Base Data'!$Y33</f>
        <v>0.44356592699343167</v>
      </c>
      <c r="AC33" s="178">
        <f>$L33*'9 All Base Data'!$Y33</f>
        <v>1.0303744202910243E-3</v>
      </c>
      <c r="AD33" s="178">
        <f>IF($M33="","",$M33*'9 All Base Data'!$Y33)</f>
        <v>5.7148103674707129E-2</v>
      </c>
      <c r="AE33" s="178">
        <f>IF($N33="","",$N33*'9 All Base Data'!$Y33)</f>
        <v>0.13860307698531851</v>
      </c>
      <c r="AF33" s="178">
        <f>IF($O33="","",$O33*'9 All Base Data'!$Y33)</f>
        <v>4.5705381492491322E-2</v>
      </c>
      <c r="AG33" s="178">
        <f>IF($P33="","",$P33*'9 All Base Data'!$Y33)</f>
        <v>1.0710061337124349E-2</v>
      </c>
      <c r="AH33" s="167">
        <f>$Q33*'9 All Base Data'!$Y33</f>
        <v>284.94302020242003</v>
      </c>
      <c r="AI33" s="178">
        <f>$R33*'9 All Base Data'!$Y33</f>
        <v>0.99565205320485917</v>
      </c>
      <c r="AJ33" s="178">
        <f>$S33*'9 All Base Data'!$Y33</f>
        <v>1.5790947000966169</v>
      </c>
      <c r="AK33" s="178">
        <f>$T33*'9 All Base Data'!$Y33</f>
        <v>3.6681329362360468E-3</v>
      </c>
      <c r="AL33" s="178">
        <f>IF($U33="","",$U33*'9 All Base Data'!$Y33)</f>
        <v>3.6289045833439029E-4</v>
      </c>
      <c r="AM33" s="178">
        <f>IF($V33="","",$V33*'9 All Base Data'!$Y33)</f>
        <v>6.2856495412841947E-4</v>
      </c>
      <c r="AN33" s="178">
        <f>IF($W33="","",$W33*'9 All Base Data'!$Y33)</f>
        <v>2.0727390506844812E-4</v>
      </c>
      <c r="AO33" s="178">
        <f>IF($X33="","",$X33*'9 All Base Data'!$Y33)</f>
        <v>4.8570128163858924E-5</v>
      </c>
      <c r="AP33" s="178">
        <f>$Y33*'9 All Base Data'!$Y33</f>
        <v>1.7666467252550042E-2</v>
      </c>
      <c r="AQ33" s="179">
        <f t="shared" si="9"/>
        <v>1.017978108806108</v>
      </c>
    </row>
    <row r="34" spans="1:43" x14ac:dyDescent="0.25">
      <c r="A34" s="124">
        <v>501612</v>
      </c>
      <c r="B34" s="125" t="s">
        <v>93</v>
      </c>
      <c r="C34" s="126" t="s">
        <v>65</v>
      </c>
      <c r="D34" s="101" t="s">
        <v>2064</v>
      </c>
      <c r="E34" s="142"/>
      <c r="F34" s="191" t="str">
        <f>IF('9 All Base Data'!G34="Rural Centre","Rural",IF('9 All Base Data'!G34="Rural (Incl.some Off Shore Islands)","Rural",IF('9 All Base Data'!G34="Inlet-in TA but not in Urban Area","Rural",IF('9 All Base Data'!G34="Rural (Incl.some Off Shore Islands)","Rural",IF('9 All Base Data'!G34="Inlet-not in TA","Rural",IF('9 All Base Data'!G34="Inland Water not in Urban Area","Rural",IF('9 All Base Data'!G34="Oceanic-in Region but not in TA","Rural",'9 All Base Data'!G34)))))))</f>
        <v>Rural</v>
      </c>
      <c r="G34" s="177">
        <f>IF('9 All Base Data'!I34="..C","..C",'9 All Base Data'!I34*Basecase_Pop_2006)</f>
        <v>255</v>
      </c>
      <c r="H34" s="177">
        <f>IF('9 All Base Data'!J34="..C","..C",'9 All Base Data'!J34*Basecase_Pop_2006)</f>
        <v>195</v>
      </c>
      <c r="I34" s="191">
        <f>IF('9 All Base Data'!L34="..C","..C",'9 All Base Data'!L34*Basecase_Pop_2006)</f>
        <v>6</v>
      </c>
      <c r="J34" s="156">
        <f>IF('9 All Base Data'!$P34=0,0,('9 All Base Data'!$P34*Basecase_Pop_2006)/(1+(1/(BaseCase_Mort_AllAdults_30*('9 All Base Data'!$W34*Basecase_PM10)/10))))</f>
        <v>0.52841947735818684</v>
      </c>
      <c r="K34" s="156">
        <f>IF('9 All Base Data'!$Q34=0,0,('9 All Base Data'!$Q34*Basecase_Pop_2006)/(1+(1/(BaseCase_Mort_Maori_30*('9 All Base Data'!$W34*Basecase_PM10)/10))))</f>
        <v>1.099879247886838</v>
      </c>
      <c r="L34" s="179">
        <f>133/(1+1/(BaseCase_Mort_Child_0_1*'9 All Base Data'!$AB$10/10))*IF('9 All Base Data'!$L34="..C",0,'9 All Base Data'!L34/'9 All Base Data'!$L$2022)</f>
        <v>8.7526671318313796E-4</v>
      </c>
      <c r="M34" s="178">
        <f>IF('9 All Base Data'!$R34="","",IF('9 All Base Data'!$R34=0,0,('9 All Base Data'!$R34*Basecase_Pop_2006)/(1+(1/(BaseCase_CardiacHA_All*('9 All Base Data'!$W34*Basecase_PM10)/10)))))</f>
        <v>1.4277723924194501E-2</v>
      </c>
      <c r="N34" s="178">
        <f>IF('9 All Base Data'!$S34="","",IF('9 All Base Data'!$S34=0,0,('9 All Base Data'!S34*Basecase_Pop_2006)/(1+(1/(BaseCase_RespHA_All*('9 All Base Data'!$W34*Basecase_PM10)/10)))))</f>
        <v>1.3178302264286967E-2</v>
      </c>
      <c r="O34" s="178">
        <f>IF('9 All Base Data'!$T34="","",IF('9 All Base Data'!$T34=0,0,('9 All Base Data'!$T34*Basecase_Pop_2006)/(1+(1/(BaseCase_RespHA_Child_1_4*('9 All Base Data'!$W34*Basecase_PM10)/10)))))</f>
        <v>0</v>
      </c>
      <c r="P34" s="179">
        <f>IF('9 All Base Data'!$U34="","",IF('9 All Base Data'!$U34=0,0,('9 All Base Data'!$U34*Basecase_Pop_2006)/(1+(1/(BaseCase_RespHA_Child_5_14*('9 All Base Data'!$W34*Basecase_PM10)/10)))))</f>
        <v>1.5567774511431666E-2</v>
      </c>
      <c r="Q34" s="156">
        <f>IF('7 Base case Results'!$G34="..C",0,BaseCase_RADs_All*'7 Base case Results'!$G34*('9 All Base Data'!$V34*Basecase_PM10)/10)</f>
        <v>73.164600000000007</v>
      </c>
      <c r="R34" s="189">
        <f t="shared" si="0"/>
        <v>1.8811733393951451</v>
      </c>
      <c r="S34" s="178">
        <f t="shared" si="1"/>
        <v>3.9155701224771429</v>
      </c>
      <c r="T34" s="179">
        <f t="shared" si="2"/>
        <v>3.1159494989319711E-3</v>
      </c>
      <c r="U34" s="178">
        <f t="shared" si="3"/>
        <v>9.0663546918635078E-5</v>
      </c>
      <c r="V34" s="178">
        <f t="shared" si="4"/>
        <v>5.9763600768541397E-5</v>
      </c>
      <c r="W34" s="178">
        <f t="shared" si="5"/>
        <v>0</v>
      </c>
      <c r="X34" s="179">
        <f t="shared" si="6"/>
        <v>7.0599857409342601E-5</v>
      </c>
      <c r="Y34" s="179">
        <f t="shared" si="7"/>
        <v>4.5362052000000007E-3</v>
      </c>
      <c r="Z34" s="186">
        <f t="shared" si="8"/>
        <v>1.8889759212417643</v>
      </c>
      <c r="AA34" s="156">
        <f>$J34*'9 All Base Data'!$Y34</f>
        <v>4.6027523508585542E-2</v>
      </c>
      <c r="AB34" s="156">
        <f>$K34*'9 All Base Data'!$Y34</f>
        <v>9.580403468814809E-2</v>
      </c>
      <c r="AC34" s="178">
        <f>$L34*'9 All Base Data'!$Y34</f>
        <v>7.623935328563096E-5</v>
      </c>
      <c r="AD34" s="178">
        <f>IF($M34="","",$M34*'9 All Base Data'!$Y34)</f>
        <v>1.2436488466614525E-3</v>
      </c>
      <c r="AE34" s="178">
        <f>IF($N34="","",$N34*'9 All Base Data'!$Y34)</f>
        <v>1.1478846697801739E-3</v>
      </c>
      <c r="AF34" s="178">
        <f>IF($O34="","",$O34*'9 All Base Data'!$Y34)</f>
        <v>0</v>
      </c>
      <c r="AG34" s="178">
        <f>IF($P34="","",$P34*'9 All Base Data'!$Y34)</f>
        <v>1.3560175920910881E-3</v>
      </c>
      <c r="AH34" s="167">
        <f>$Q34*'9 All Base Data'!$Y34</f>
        <v>6.3729394747755572</v>
      </c>
      <c r="AI34" s="178">
        <f>$R34*'9 All Base Data'!$Y34</f>
        <v>0.16385798369056451</v>
      </c>
      <c r="AJ34" s="178">
        <f>$S34*'9 All Base Data'!$Y34</f>
        <v>0.34106236348980717</v>
      </c>
      <c r="AK34" s="178">
        <f>$T34*'9 All Base Data'!$Y34</f>
        <v>2.7141209769684623E-4</v>
      </c>
      <c r="AL34" s="178">
        <f>IF($U34="","",$U34*'9 All Base Data'!$Y34)</f>
        <v>7.8971701763002238E-6</v>
      </c>
      <c r="AM34" s="178">
        <f>IF($V34="","",$V34*'9 All Base Data'!$Y34)</f>
        <v>5.205656977453089E-6</v>
      </c>
      <c r="AN34" s="178">
        <f>IF($W34="","",$W34*'9 All Base Data'!$Y34)</f>
        <v>0</v>
      </c>
      <c r="AO34" s="178">
        <f>IF($X34="","",$X34*'9 All Base Data'!$Y34)</f>
        <v>6.1495397801330842E-6</v>
      </c>
      <c r="AP34" s="178">
        <f>$Y34*'9 All Base Data'!$Y34</f>
        <v>3.9512224743608456E-4</v>
      </c>
      <c r="AQ34" s="179">
        <f t="shared" si="9"/>
        <v>0.1645376208628512</v>
      </c>
    </row>
    <row r="35" spans="1:43" x14ac:dyDescent="0.25">
      <c r="A35" s="124">
        <v>501613</v>
      </c>
      <c r="B35" s="125" t="s">
        <v>94</v>
      </c>
      <c r="C35" s="126" t="s">
        <v>65</v>
      </c>
      <c r="D35" s="101" t="s">
        <v>2064</v>
      </c>
      <c r="E35" s="142"/>
      <c r="F35" s="191" t="str">
        <f>IF('9 All Base Data'!G35="Rural Centre","Rural",IF('9 All Base Data'!G35="Rural (Incl.some Off Shore Islands)","Rural",IF('9 All Base Data'!G35="Inlet-in TA but not in Urban Area","Rural",IF('9 All Base Data'!G35="Rural (Incl.some Off Shore Islands)","Rural",IF('9 All Base Data'!G35="Inlet-not in TA","Rural",IF('9 All Base Data'!G35="Inland Water not in Urban Area","Rural",IF('9 All Base Data'!G35="Oceanic-in Region but not in TA","Rural",'9 All Base Data'!G35)))))))</f>
        <v>Rural</v>
      </c>
      <c r="G35" s="177">
        <f>IF('9 All Base Data'!I35="..C","..C",'9 All Base Data'!I35*Basecase_Pop_2006)</f>
        <v>6</v>
      </c>
      <c r="H35" s="177">
        <f>IF('9 All Base Data'!J35="..C","..C",'9 All Base Data'!J35*Basecase_Pop_2006)</f>
        <v>6</v>
      </c>
      <c r="I35" s="191" t="str">
        <f>IF('9 All Base Data'!L35="..C","..C",'9 All Base Data'!L35*Basecase_Pop_2006)</f>
        <v>..C</v>
      </c>
      <c r="J35" s="156">
        <f>IF('9 All Base Data'!$P35=0,0,('9 All Base Data'!$P35*Basecase_Pop_2006)/(1+(1/(BaseCase_Mort_AllAdults_30*('9 All Base Data'!$W35*Basecase_PM10)/10))))</f>
        <v>0</v>
      </c>
      <c r="K35" s="156">
        <f>IF('9 All Base Data'!$Q35=0,0,('9 All Base Data'!$Q35*Basecase_Pop_2006)/(1+(1/(BaseCase_Mort_Maori_30*('9 All Base Data'!$W35*Basecase_PM10)/10))))</f>
        <v>0</v>
      </c>
      <c r="L35" s="179">
        <f>133/(1+1/(BaseCase_Mort_Child_0_1*'9 All Base Data'!$AB$10/10))*IF('9 All Base Data'!$L35="..C",0,'9 All Base Data'!L35/'9 All Base Data'!$L$2022)</f>
        <v>0</v>
      </c>
      <c r="M35" s="178">
        <f>IF('9 All Base Data'!$R35="","",IF('9 All Base Data'!$R35=0,0,('9 All Base Data'!$R35*Basecase_Pop_2006)/(1+(1/(BaseCase_CardiacHA_All*('9 All Base Data'!$W35*Basecase_PM10)/10)))))</f>
        <v>0</v>
      </c>
      <c r="N35" s="178">
        <f>IF('9 All Base Data'!$S35="","",IF('9 All Base Data'!$S35=0,0,('9 All Base Data'!S35*Basecase_Pop_2006)/(1+(1/(BaseCase_RespHA_All*('9 All Base Data'!$W35*Basecase_PM10)/10)))))</f>
        <v>0</v>
      </c>
      <c r="O35" s="178">
        <f>IF('9 All Base Data'!$T35="","",IF('9 All Base Data'!$T35=0,0,('9 All Base Data'!$T35*Basecase_Pop_2006)/(1+(1/(BaseCase_RespHA_Child_1_4*('9 All Base Data'!$W35*Basecase_PM10)/10)))))</f>
        <v>0</v>
      </c>
      <c r="P35" s="179">
        <f>IF('9 All Base Data'!$U35="","",IF('9 All Base Data'!$U35=0,0,('9 All Base Data'!$U35*Basecase_Pop_2006)/(1+(1/(BaseCase_RespHA_Child_5_14*('9 All Base Data'!$W35*Basecase_PM10)/10)))))</f>
        <v>0</v>
      </c>
      <c r="Q35" s="156">
        <f>IF('7 Base case Results'!$G35="..C",0,BaseCase_RADs_All*'7 Base case Results'!$G35*('9 All Base Data'!$V35*Basecase_PM10)/10)</f>
        <v>1.7215200000000004</v>
      </c>
      <c r="R35" s="189">
        <f t="shared" si="0"/>
        <v>0</v>
      </c>
      <c r="S35" s="178">
        <f t="shared" si="1"/>
        <v>0</v>
      </c>
      <c r="T35" s="179">
        <f t="shared" si="2"/>
        <v>0</v>
      </c>
      <c r="U35" s="178">
        <f t="shared" si="3"/>
        <v>0</v>
      </c>
      <c r="V35" s="178">
        <f t="shared" si="4"/>
        <v>0</v>
      </c>
      <c r="W35" s="178">
        <f t="shared" si="5"/>
        <v>0</v>
      </c>
      <c r="X35" s="179">
        <f t="shared" si="6"/>
        <v>0</v>
      </c>
      <c r="Y35" s="179">
        <f t="shared" si="7"/>
        <v>1.0673424000000003E-4</v>
      </c>
      <c r="Z35" s="186">
        <f t="shared" si="8"/>
        <v>1.0673424000000003E-4</v>
      </c>
      <c r="AA35" s="156">
        <f>$J35*'9 All Base Data'!$Y35</f>
        <v>0</v>
      </c>
      <c r="AB35" s="156">
        <f>$K35*'9 All Base Data'!$Y35</f>
        <v>0</v>
      </c>
      <c r="AC35" s="178">
        <f>$L35*'9 All Base Data'!$Y35</f>
        <v>0</v>
      </c>
      <c r="AD35" s="178">
        <f>IF($M35="","",$M35*'9 All Base Data'!$Y35)</f>
        <v>0</v>
      </c>
      <c r="AE35" s="178">
        <f>IF($N35="","",$N35*'9 All Base Data'!$Y35)</f>
        <v>0</v>
      </c>
      <c r="AF35" s="178">
        <f>IF($O35="","",$O35*'9 All Base Data'!$Y35)</f>
        <v>0</v>
      </c>
      <c r="AG35" s="178">
        <f>IF($P35="","",$P35*'9 All Base Data'!$Y35)</f>
        <v>0</v>
      </c>
      <c r="AH35" s="167">
        <f>$Q35*'9 All Base Data'!$Y35</f>
        <v>0.14995151705354254</v>
      </c>
      <c r="AI35" s="178">
        <f>$R35*'9 All Base Data'!$Y35</f>
        <v>0</v>
      </c>
      <c r="AJ35" s="178">
        <f>$S35*'9 All Base Data'!$Y35</f>
        <v>0</v>
      </c>
      <c r="AK35" s="178">
        <f>$T35*'9 All Base Data'!$Y35</f>
        <v>0</v>
      </c>
      <c r="AL35" s="178">
        <f>IF($U35="","",$U35*'9 All Base Data'!$Y35)</f>
        <v>0</v>
      </c>
      <c r="AM35" s="178">
        <f>IF($V35="","",$V35*'9 All Base Data'!$Y35)</f>
        <v>0</v>
      </c>
      <c r="AN35" s="178">
        <f>IF($W35="","",$W35*'9 All Base Data'!$Y35)</f>
        <v>0</v>
      </c>
      <c r="AO35" s="178">
        <f>IF($X35="","",$X35*'9 All Base Data'!$Y35)</f>
        <v>0</v>
      </c>
      <c r="AP35" s="178">
        <f>$Y35*'9 All Base Data'!$Y35</f>
        <v>9.2969940573196389E-6</v>
      </c>
      <c r="AQ35" s="179">
        <f t="shared" si="9"/>
        <v>9.2969940573196389E-6</v>
      </c>
    </row>
    <row r="36" spans="1:43" x14ac:dyDescent="0.25">
      <c r="A36" s="124">
        <v>501614</v>
      </c>
      <c r="B36" s="125" t="s">
        <v>96</v>
      </c>
      <c r="C36" s="126" t="s">
        <v>65</v>
      </c>
      <c r="D36" s="101" t="s">
        <v>2064</v>
      </c>
      <c r="E36" s="142"/>
      <c r="F36" s="191" t="str">
        <f>IF('9 All Base Data'!G36="Rural Centre","Rural",IF('9 All Base Data'!G36="Rural (Incl.some Off Shore Islands)","Rural",IF('9 All Base Data'!G36="Inlet-in TA but not in Urban Area","Rural",IF('9 All Base Data'!G36="Rural (Incl.some Off Shore Islands)","Rural",IF('9 All Base Data'!G36="Inlet-not in TA","Rural",IF('9 All Base Data'!G36="Inland Water not in Urban Area","Rural",IF('9 All Base Data'!G36="Oceanic-in Region but not in TA","Rural",'9 All Base Data'!G36)))))))</f>
        <v>Rural</v>
      </c>
      <c r="G36" s="177">
        <f>IF('9 All Base Data'!I36="..C","..C",'9 All Base Data'!I36*Basecase_Pop_2006)</f>
        <v>2685</v>
      </c>
      <c r="H36" s="177">
        <f>IF('9 All Base Data'!J36="..C","..C",'9 All Base Data'!J36*Basecase_Pop_2006)</f>
        <v>1797</v>
      </c>
      <c r="I36" s="191">
        <f>IF('9 All Base Data'!L36="..C","..C",'9 All Base Data'!L36*Basecase_Pop_2006)</f>
        <v>18</v>
      </c>
      <c r="J36" s="156">
        <f>IF('9 All Base Data'!$P36=0,0,('9 All Base Data'!$P36*Basecase_Pop_2006)/(1+(1/(BaseCase_Mort_AllAdults_30*('9 All Base Data'!$W36*Basecase_PM10)/10))))</f>
        <v>1.7613982578606226E-2</v>
      </c>
      <c r="K36" s="156">
        <f>IF('9 All Base Data'!$Q36=0,0,('9 All Base Data'!$Q36*Basecase_Pop_2006)/(1+(1/(BaseCase_Mort_Maori_30*('9 All Base Data'!$W36*Basecase_PM10)/10))))</f>
        <v>0</v>
      </c>
      <c r="L36" s="179">
        <f>133/(1+1/(BaseCase_Mort_Child_0_1*'9 All Base Data'!$AB$10/10))*IF('9 All Base Data'!$L36="..C",0,'9 All Base Data'!L36/'9 All Base Data'!$L$2022)</f>
        <v>2.6258001395494139E-3</v>
      </c>
      <c r="M36" s="178">
        <f>IF('9 All Base Data'!$R36="","",IF('9 All Base Data'!$R36=0,0,('9 All Base Data'!$R36*Basecase_Pop_2006)/(1+(1/(BaseCase_CardiacHA_All*('9 All Base Data'!$W36*Basecase_PM10)/10)))))</f>
        <v>8.725275731452195E-2</v>
      </c>
      <c r="N36" s="178">
        <f>IF('9 All Base Data'!$S36="","",IF('9 All Base Data'!$S36=0,0,('9 All Base Data'!S36*Basecase_Pop_2006)/(1+(1/(BaseCase_RespHA_All*('9 All Base Data'!$W36*Basecase_PM10)/10)))))</f>
        <v>0.11860472037858269</v>
      </c>
      <c r="O36" s="178">
        <f>IF('9 All Base Data'!$T36="","",IF('9 All Base Data'!$T36=0,0,('9 All Base Data'!$T36*Basecase_Pop_2006)/(1+(1/(BaseCase_RespHA_Child_1_4*('9 All Base Data'!$W36*Basecase_PM10)/10)))))</f>
        <v>1.568990294702443E-2</v>
      </c>
      <c r="P36" s="179">
        <f>IF('9 All Base Data'!$U36="","",IF('9 All Base Data'!$U36=0,0,('9 All Base Data'!$U36*Basecase_Pop_2006)/(1+(1/(BaseCase_RespHA_Child_5_14*('9 All Base Data'!$W36*Basecase_PM10)/10)))))</f>
        <v>4.6703323534295002E-2</v>
      </c>
      <c r="Q36" s="156">
        <f>IF('7 Base case Results'!$G36="..C",0,BaseCase_RADs_All*'7 Base case Results'!$G36*('9 All Base Data'!$V36*Basecase_PM10)/10)</f>
        <v>770.38020000000006</v>
      </c>
      <c r="R36" s="189">
        <f t="shared" si="0"/>
        <v>6.2705777979838159E-2</v>
      </c>
      <c r="S36" s="178">
        <f t="shared" si="1"/>
        <v>0</v>
      </c>
      <c r="T36" s="179">
        <f t="shared" si="2"/>
        <v>9.3478484967959141E-3</v>
      </c>
      <c r="U36" s="178">
        <f t="shared" si="3"/>
        <v>5.540550089472143E-4</v>
      </c>
      <c r="V36" s="178">
        <f t="shared" si="4"/>
        <v>5.3787240691687249E-4</v>
      </c>
      <c r="W36" s="178">
        <f t="shared" si="5"/>
        <v>7.1153709864755777E-5</v>
      </c>
      <c r="X36" s="179">
        <f t="shared" si="6"/>
        <v>2.1179957222802783E-4</v>
      </c>
      <c r="Y36" s="179">
        <f t="shared" si="7"/>
        <v>4.7763572400000003E-2</v>
      </c>
      <c r="Z36" s="186">
        <f t="shared" si="8"/>
        <v>0.12090912629249817</v>
      </c>
      <c r="AA36" s="156">
        <f>$J36*'9 All Base Data'!$Y36</f>
        <v>1.5342507836195178E-3</v>
      </c>
      <c r="AB36" s="156">
        <f>$K36*'9 All Base Data'!$Y36</f>
        <v>0</v>
      </c>
      <c r="AC36" s="178">
        <f>$L36*'9 All Base Data'!$Y36</f>
        <v>2.2871805985689289E-4</v>
      </c>
      <c r="AD36" s="178">
        <f>IF($M36="","",$M36*'9 All Base Data'!$Y36)</f>
        <v>7.600076285153321E-3</v>
      </c>
      <c r="AE36" s="178">
        <f>IF($N36="","",$N36*'9 All Base Data'!$Y36)</f>
        <v>1.0330962028021565E-2</v>
      </c>
      <c r="AF36" s="178">
        <f>IF($O36="","",$O36*'9 All Base Data'!$Y36)</f>
        <v>1.3666554842982717E-3</v>
      </c>
      <c r="AG36" s="178">
        <f>IF($P36="","",$P36*'9 All Base Data'!$Y36)</f>
        <v>4.0680527762732644E-3</v>
      </c>
      <c r="AH36" s="167">
        <f>$Q36*'9 All Base Data'!$Y36</f>
        <v>67.103303881460278</v>
      </c>
      <c r="AI36" s="178">
        <f>$R36*'9 All Base Data'!$Y36</f>
        <v>5.4619327896854829E-3</v>
      </c>
      <c r="AJ36" s="178">
        <f>$S36*'9 All Base Data'!$Y36</f>
        <v>0</v>
      </c>
      <c r="AK36" s="178">
        <f>$T36*'9 All Base Data'!$Y36</f>
        <v>8.1423629309053879E-4</v>
      </c>
      <c r="AL36" s="178">
        <f>IF($U36="","",$U36*'9 All Base Data'!$Y36)</f>
        <v>4.8260484410723579E-5</v>
      </c>
      <c r="AM36" s="178">
        <f>IF($V36="","",$V36*'9 All Base Data'!$Y36)</f>
        <v>4.6850912797077792E-5</v>
      </c>
      <c r="AN36" s="178">
        <f>IF($W36="","",$W36*'9 All Base Data'!$Y36)</f>
        <v>6.1977826212926615E-6</v>
      </c>
      <c r="AO36" s="178">
        <f>IF($X36="","",$X36*'9 All Base Data'!$Y36)</f>
        <v>1.8448619340399255E-5</v>
      </c>
      <c r="AP36" s="178">
        <f>$Y36*'9 All Base Data'!$Y36</f>
        <v>4.1604048406505374E-3</v>
      </c>
      <c r="AQ36" s="179">
        <f t="shared" si="9"/>
        <v>1.0531685320634362E-2</v>
      </c>
    </row>
    <row r="37" spans="1:43" x14ac:dyDescent="0.25">
      <c r="A37" s="124">
        <v>501615</v>
      </c>
      <c r="B37" s="125" t="s">
        <v>97</v>
      </c>
      <c r="C37" s="126" t="s">
        <v>65</v>
      </c>
      <c r="D37" s="101" t="s">
        <v>2064</v>
      </c>
      <c r="E37" s="142"/>
      <c r="F37" s="191" t="str">
        <f>IF('9 All Base Data'!G37="Rural Centre","Rural",IF('9 All Base Data'!G37="Rural (Incl.some Off Shore Islands)","Rural",IF('9 All Base Data'!G37="Inlet-in TA but not in Urban Area","Rural",IF('9 All Base Data'!G37="Rural (Incl.some Off Shore Islands)","Rural",IF('9 All Base Data'!G37="Inlet-not in TA","Rural",IF('9 All Base Data'!G37="Inland Water not in Urban Area","Rural",IF('9 All Base Data'!G37="Oceanic-in Region but not in TA","Rural",'9 All Base Data'!G37)))))))</f>
        <v>Rural</v>
      </c>
      <c r="G37" s="177">
        <f>IF('9 All Base Data'!I37="..C","..C",'9 All Base Data'!I37*Basecase_Pop_2006)</f>
        <v>813</v>
      </c>
      <c r="H37" s="177">
        <f>IF('9 All Base Data'!J37="..C","..C",'9 All Base Data'!J37*Basecase_Pop_2006)</f>
        <v>558</v>
      </c>
      <c r="I37" s="191">
        <f>IF('9 All Base Data'!L37="..C","..C",'9 All Base Data'!L37*Basecase_Pop_2006)</f>
        <v>9</v>
      </c>
      <c r="J37" s="156">
        <f>IF('9 All Base Data'!$P37=0,0,('9 All Base Data'!$P37*Basecase_Pop_2006)/(1+(1/(BaseCase_Mort_AllAdults_30*('9 All Base Data'!$W37*Basecase_PM10)/10))))</f>
        <v>0.21136779094327474</v>
      </c>
      <c r="K37" s="156">
        <f>IF('9 All Base Data'!$Q37=0,0,('9 All Base Data'!$Q37*Basecase_Pop_2006)/(1+(1/(BaseCase_Mort_Maori_30*('9 All Base Data'!$W37*Basecase_PM10)/10))))</f>
        <v>0</v>
      </c>
      <c r="L37" s="179">
        <f>133/(1+1/(BaseCase_Mort_Child_0_1*'9 All Base Data'!$AB$10/10))*IF('9 All Base Data'!$L37="..C",0,'9 All Base Data'!L37/'9 All Base Data'!$L$2022)</f>
        <v>1.3129000697747069E-3</v>
      </c>
      <c r="M37" s="178">
        <f>IF('9 All Base Data'!$R37="","",IF('9 All Base Data'!$R37=0,0,('9 All Base Data'!$R37*Basecase_Pop_2006)/(1+(1/(BaseCase_CardiacHA_All*('9 All Base Data'!$W37*Basecase_PM10)/10)))))</f>
        <v>0</v>
      </c>
      <c r="N37" s="178">
        <f>IF('9 All Base Data'!$S37="","",IF('9 All Base Data'!$S37=0,0,('9 All Base Data'!S37*Basecase_Pop_2006)/(1+(1/(BaseCase_RespHA_All*('9 All Base Data'!$W37*Basecase_PM10)/10)))))</f>
        <v>0</v>
      </c>
      <c r="O37" s="178">
        <f>IF('9 All Base Data'!$T37="","",IF('9 All Base Data'!$T37=0,0,('9 All Base Data'!$T37*Basecase_Pop_2006)/(1+(1/(BaseCase_RespHA_Child_1_4*('9 All Base Data'!$W37*Basecase_PM10)/10)))))</f>
        <v>0</v>
      </c>
      <c r="P37" s="179">
        <f>IF('9 All Base Data'!$U37="","",IF('9 All Base Data'!$U37=0,0,('9 All Base Data'!$U37*Basecase_Pop_2006)/(1+(1/(BaseCase_RespHA_Child_5_14*('9 All Base Data'!$W37*Basecase_PM10)/10)))))</f>
        <v>0</v>
      </c>
      <c r="Q37" s="156">
        <f>IF('7 Base case Results'!$G37="..C",0,BaseCase_RADs_All*'7 Base case Results'!$G37*('9 All Base Data'!$V37*Basecase_PM10)/10)</f>
        <v>233.26596000000004</v>
      </c>
      <c r="R37" s="189">
        <f t="shared" si="0"/>
        <v>0.75246933575805797</v>
      </c>
      <c r="S37" s="178">
        <f t="shared" si="1"/>
        <v>0</v>
      </c>
      <c r="T37" s="179">
        <f t="shared" si="2"/>
        <v>4.673924248397957E-3</v>
      </c>
      <c r="U37" s="178">
        <f t="shared" si="3"/>
        <v>0</v>
      </c>
      <c r="V37" s="178">
        <f t="shared" si="4"/>
        <v>0</v>
      </c>
      <c r="W37" s="178">
        <f t="shared" si="5"/>
        <v>0</v>
      </c>
      <c r="X37" s="179">
        <f t="shared" si="6"/>
        <v>0</v>
      </c>
      <c r="Y37" s="179">
        <f t="shared" si="7"/>
        <v>1.4462489520000003E-2</v>
      </c>
      <c r="Z37" s="186">
        <f t="shared" si="8"/>
        <v>0.77160574952645589</v>
      </c>
      <c r="AA37" s="156">
        <f>$J37*'9 All Base Data'!$Y37</f>
        <v>1.8411009403434216E-2</v>
      </c>
      <c r="AB37" s="156">
        <f>$K37*'9 All Base Data'!$Y37</f>
        <v>0</v>
      </c>
      <c r="AC37" s="178">
        <f>$L37*'9 All Base Data'!$Y37</f>
        <v>1.1435902992844645E-4</v>
      </c>
      <c r="AD37" s="178">
        <f>IF($M37="","",$M37*'9 All Base Data'!$Y37)</f>
        <v>0</v>
      </c>
      <c r="AE37" s="178">
        <f>IF($N37="","",$N37*'9 All Base Data'!$Y37)</f>
        <v>0</v>
      </c>
      <c r="AF37" s="178">
        <f>IF($O37="","",$O37*'9 All Base Data'!$Y37)</f>
        <v>0</v>
      </c>
      <c r="AG37" s="178">
        <f>IF($P37="","",$P37*'9 All Base Data'!$Y37)</f>
        <v>0</v>
      </c>
      <c r="AH37" s="167">
        <f>$Q37*'9 All Base Data'!$Y37</f>
        <v>20.318430560755015</v>
      </c>
      <c r="AI37" s="178">
        <f>$R37*'9 All Base Data'!$Y37</f>
        <v>6.5543193476225795E-2</v>
      </c>
      <c r="AJ37" s="178">
        <f>$S37*'9 All Base Data'!$Y37</f>
        <v>0</v>
      </c>
      <c r="AK37" s="178">
        <f>$T37*'9 All Base Data'!$Y37</f>
        <v>4.071181465452694E-4</v>
      </c>
      <c r="AL37" s="178">
        <f>IF($U37="","",$U37*'9 All Base Data'!$Y37)</f>
        <v>0</v>
      </c>
      <c r="AM37" s="178">
        <f>IF($V37="","",$V37*'9 All Base Data'!$Y37)</f>
        <v>0</v>
      </c>
      <c r="AN37" s="178">
        <f>IF($W37="","",$W37*'9 All Base Data'!$Y37)</f>
        <v>0</v>
      </c>
      <c r="AO37" s="178">
        <f>IF($X37="","",$X37*'9 All Base Data'!$Y37)</f>
        <v>0</v>
      </c>
      <c r="AP37" s="178">
        <f>$Y37*'9 All Base Data'!$Y37</f>
        <v>1.259742694766811E-3</v>
      </c>
      <c r="AQ37" s="179">
        <f t="shared" si="9"/>
        <v>6.7210054317537876E-2</v>
      </c>
    </row>
    <row r="38" spans="1:43" x14ac:dyDescent="0.25">
      <c r="A38" s="124">
        <v>501620</v>
      </c>
      <c r="B38" s="125" t="s">
        <v>98</v>
      </c>
      <c r="C38" s="126" t="s">
        <v>65</v>
      </c>
      <c r="D38" s="101" t="s">
        <v>2064</v>
      </c>
      <c r="E38" s="142"/>
      <c r="F38" s="191" t="str">
        <f>IF('9 All Base Data'!G38="Rural Centre","Rural",IF('9 All Base Data'!G38="Rural (Incl.some Off Shore Islands)","Rural",IF('9 All Base Data'!G38="Inlet-in TA but not in Urban Area","Rural",IF('9 All Base Data'!G38="Rural (Incl.some Off Shore Islands)","Rural",IF('9 All Base Data'!G38="Inlet-not in TA","Rural",IF('9 All Base Data'!G38="Inland Water not in Urban Area","Rural",IF('9 All Base Data'!G38="Oceanic-in Region but not in TA","Rural",'9 All Base Data'!G38)))))))</f>
        <v>Rural</v>
      </c>
      <c r="G38" s="177">
        <f>IF('9 All Base Data'!I38="..C","..C",'9 All Base Data'!I38*Basecase_Pop_2006)</f>
        <v>2424</v>
      </c>
      <c r="H38" s="177">
        <f>IF('9 All Base Data'!J38="..C","..C",'9 All Base Data'!J38*Basecase_Pop_2006)</f>
        <v>1620</v>
      </c>
      <c r="I38" s="191">
        <f>IF('9 All Base Data'!L38="..C","..C",'9 All Base Data'!L38*Basecase_Pop_2006)</f>
        <v>33</v>
      </c>
      <c r="J38" s="156">
        <f>IF('9 All Base Data'!$P38=0,0,('9 All Base Data'!$P38*Basecase_Pop_2006)/(1+(1/(BaseCase_Mort_AllAdults_30*('9 All Base Data'!$W38*Basecase_PM10)/10))))</f>
        <v>0.1232978780502436</v>
      </c>
      <c r="K38" s="156">
        <f>IF('9 All Base Data'!$Q38=0,0,('9 All Base Data'!$Q38*Basecase_Pop_2006)/(1+(1/(BaseCase_Mort_Maori_30*('9 All Base Data'!$W38*Basecase_PM10)/10))))</f>
        <v>9.1656603990569838E-2</v>
      </c>
      <c r="L38" s="179">
        <f>133/(1+1/(BaseCase_Mort_Child_0_1*'9 All Base Data'!$AB$10/10))*IF('9 All Base Data'!$L38="..C",0,'9 All Base Data'!L38/'9 All Base Data'!$L$2022)</f>
        <v>4.8139669225072592E-3</v>
      </c>
      <c r="M38" s="178">
        <f>IF('9 All Base Data'!$R38="","",IF('9 All Base Data'!$R38=0,0,('9 All Base Data'!$R38*Basecase_Pop_2006)/(1+(1/(BaseCase_CardiacHA_All*('9 All Base Data'!$W38*Basecase_PM10)/10)))))</f>
        <v>9.835765370000657E-2</v>
      </c>
      <c r="N38" s="178">
        <f>IF('9 All Base Data'!$S38="","",IF('9 All Base Data'!$S38=0,0,('9 All Base Data'!S38*Basecase_Pop_2006)/(1+(1/(BaseCase_RespHA_All*('9 All Base Data'!$W38*Basecase_PM10)/10)))))</f>
        <v>0.18713189215287493</v>
      </c>
      <c r="O38" s="178">
        <f>IF('9 All Base Data'!$T38="","",IF('9 All Base Data'!$T38=0,0,('9 All Base Data'!$T38*Basecase_Pop_2006)/(1+(1/(BaseCase_RespHA_Child_1_4*('9 All Base Data'!$W38*Basecase_PM10)/10)))))</f>
        <v>9.9369385331154719E-2</v>
      </c>
      <c r="P38" s="179">
        <f>IF('9 All Base Data'!$U38="","",IF('9 All Base Data'!$U38=0,0,('9 All Base Data'!$U38*Basecase_Pop_2006)/(1+(1/(BaseCase_RespHA_Child_5_14*('9 All Base Data'!$W38*Basecase_PM10)/10)))))</f>
        <v>4.6703323534295002E-2</v>
      </c>
      <c r="Q38" s="156">
        <f>IF('7 Base case Results'!$G38="..C",0,BaseCase_RADs_All*'7 Base case Results'!$G38*('9 All Base Data'!$V38*Basecase_PM10)/10)</f>
        <v>695.49408000000005</v>
      </c>
      <c r="R38" s="189">
        <f t="shared" si="0"/>
        <v>0.43894044585886721</v>
      </c>
      <c r="S38" s="178">
        <f t="shared" si="1"/>
        <v>0.32629751020642866</v>
      </c>
      <c r="T38" s="179">
        <f t="shared" si="2"/>
        <v>1.7137722244125842E-2</v>
      </c>
      <c r="U38" s="178">
        <f t="shared" si="3"/>
        <v>6.2457110099504174E-4</v>
      </c>
      <c r="V38" s="178">
        <f t="shared" si="4"/>
        <v>8.4864313091328775E-4</v>
      </c>
      <c r="W38" s="178">
        <f t="shared" si="5"/>
        <v>4.5064016247678667E-4</v>
      </c>
      <c r="X38" s="179">
        <f t="shared" si="6"/>
        <v>2.1179957222802783E-4</v>
      </c>
      <c r="Y38" s="179">
        <f t="shared" si="7"/>
        <v>4.3120632960000002E-2</v>
      </c>
      <c r="Z38" s="186">
        <f t="shared" si="8"/>
        <v>0.50067201529490135</v>
      </c>
      <c r="AA38" s="156">
        <f>$J38*'9 All Base Data'!$Y38</f>
        <v>1.0739755485336627E-2</v>
      </c>
      <c r="AB38" s="156">
        <f>$K38*'9 All Base Data'!$Y38</f>
        <v>7.9836695573456753E-3</v>
      </c>
      <c r="AC38" s="178">
        <f>$L38*'9 All Base Data'!$Y38</f>
        <v>4.1931644307097036E-4</v>
      </c>
      <c r="AD38" s="178">
        <f>IF($M38="","",$M38*'9 All Base Data'!$Y38)</f>
        <v>8.5673587214455619E-3</v>
      </c>
      <c r="AE38" s="178">
        <f>IF($N38="","",$N38*'9 All Base Data'!$Y38)</f>
        <v>1.629996231087847E-2</v>
      </c>
      <c r="AF38" s="178">
        <f>IF($O38="","",$O38*'9 All Base Data'!$Y38)</f>
        <v>8.6554847338890534E-3</v>
      </c>
      <c r="AG38" s="178">
        <f>IF($P38="","",$P38*'9 All Base Data'!$Y38)</f>
        <v>4.0680527762732644E-3</v>
      </c>
      <c r="AH38" s="167">
        <f>$Q38*'9 All Base Data'!$Y38</f>
        <v>60.580412889631184</v>
      </c>
      <c r="AI38" s="178">
        <f>$R38*'9 All Base Data'!$Y38</f>
        <v>3.8233529527798391E-2</v>
      </c>
      <c r="AJ38" s="178">
        <f>$S38*'9 All Base Data'!$Y38</f>
        <v>2.8421863624150605E-2</v>
      </c>
      <c r="AK38" s="178">
        <f>$T38*'9 All Base Data'!$Y38</f>
        <v>1.4927665373326543E-3</v>
      </c>
      <c r="AL38" s="178">
        <f>IF($U38="","",$U38*'9 All Base Data'!$Y38)</f>
        <v>5.4402727881179319E-5</v>
      </c>
      <c r="AM38" s="178">
        <f>IF($V38="","",$V38*'9 All Base Data'!$Y38)</f>
        <v>7.3920329079833855E-5</v>
      </c>
      <c r="AN38" s="178">
        <f>IF($W38="","",$W38*'9 All Base Data'!$Y38)</f>
        <v>3.9252623268186861E-5</v>
      </c>
      <c r="AO38" s="178">
        <f>IF($X38="","",$X38*'9 All Base Data'!$Y38)</f>
        <v>1.8448619340399255E-5</v>
      </c>
      <c r="AP38" s="178">
        <f>$Y38*'9 All Base Data'!$Y38</f>
        <v>3.7559855991571331E-3</v>
      </c>
      <c r="AQ38" s="179">
        <f t="shared" si="9"/>
        <v>4.361060472124919E-2</v>
      </c>
    </row>
    <row r="39" spans="1:43" x14ac:dyDescent="0.25">
      <c r="A39" s="124">
        <v>501631</v>
      </c>
      <c r="B39" s="125" t="s">
        <v>99</v>
      </c>
      <c r="C39" s="126" t="s">
        <v>65</v>
      </c>
      <c r="D39" s="101" t="s">
        <v>2064</v>
      </c>
      <c r="E39" s="142"/>
      <c r="F39" s="191" t="str">
        <f>IF('9 All Base Data'!G39="Rural Centre","Rural",IF('9 All Base Data'!G39="Rural (Incl.some Off Shore Islands)","Rural",IF('9 All Base Data'!G39="Inlet-in TA but not in Urban Area","Rural",IF('9 All Base Data'!G39="Rural (Incl.some Off Shore Islands)","Rural",IF('9 All Base Data'!G39="Inlet-not in TA","Rural",IF('9 All Base Data'!G39="Inland Water not in Urban Area","Rural",IF('9 All Base Data'!G39="Oceanic-in Region but not in TA","Rural",'9 All Base Data'!G39)))))))</f>
        <v>Rural</v>
      </c>
      <c r="G39" s="177">
        <f>IF('9 All Base Data'!I39="..C","..C",'9 All Base Data'!I39*Basecase_Pop_2006)</f>
        <v>696</v>
      </c>
      <c r="H39" s="177">
        <f>IF('9 All Base Data'!J39="..C","..C",'9 All Base Data'!J39*Basecase_Pop_2006)</f>
        <v>390</v>
      </c>
      <c r="I39" s="191">
        <f>IF('9 All Base Data'!L39="..C","..C",'9 All Base Data'!L39*Basecase_Pop_2006)</f>
        <v>12</v>
      </c>
      <c r="J39" s="156">
        <f>IF('9 All Base Data'!$P39=0,0,('9 All Base Data'!$P39*Basecase_Pop_2006)/(1+(1/(BaseCase_Mort_AllAdults_30*('9 All Base Data'!$W39*Basecase_PM10)/10))))</f>
        <v>0.36989363415073079</v>
      </c>
      <c r="K39" s="156">
        <f>IF('9 All Base Data'!$Q39=0,0,('9 All Base Data'!$Q39*Basecase_Pop_2006)/(1+(1/(BaseCase_Mort_Maori_30*('9 All Base Data'!$W39*Basecase_PM10)/10))))</f>
        <v>0.36662641596227935</v>
      </c>
      <c r="L39" s="179">
        <f>133/(1+1/(BaseCase_Mort_Child_0_1*'9 All Base Data'!$AB$10/10))*IF('9 All Base Data'!$L39="..C",0,'9 All Base Data'!L39/'9 All Base Data'!$L$2022)</f>
        <v>1.7505334263662759E-3</v>
      </c>
      <c r="M39" s="178">
        <f>IF('9 All Base Data'!$R39="","",IF('9 All Base Data'!$R39=0,0,('9 All Base Data'!$R39*Basecase_Pop_2006)/(1+(1/(BaseCase_CardiacHA_All*('9 All Base Data'!$W39*Basecase_PM10)/10)))))</f>
        <v>3.648751669516373E-2</v>
      </c>
      <c r="N39" s="178">
        <f>IF('9 All Base Data'!$S39="","",IF('9 All Base Data'!$S39=0,0,('9 All Base Data'!S39*Basecase_Pop_2006)/(1+(1/(BaseCase_RespHA_All*('9 All Base Data'!$W39*Basecase_PM10)/10)))))</f>
        <v>0.11333339947286791</v>
      </c>
      <c r="O39" s="178">
        <f>IF('9 All Base Data'!$T39="","",IF('9 All Base Data'!$T39=0,0,('9 All Base Data'!$T39*Basecase_Pop_2006)/(1+(1/(BaseCase_RespHA_Child_1_4*('9 All Base Data'!$W39*Basecase_PM10)/10)))))</f>
        <v>3.1379805894048859E-2</v>
      </c>
      <c r="P39" s="179">
        <f>IF('9 All Base Data'!$U39="","",IF('9 All Base Data'!$U39=0,0,('9 All Base Data'!$U39*Basecase_Pop_2006)/(1+(1/(BaseCase_RespHA_Child_5_14*('9 All Base Data'!$W39*Basecase_PM10)/10)))))</f>
        <v>1.5567774511431666E-2</v>
      </c>
      <c r="Q39" s="156">
        <f>IF('7 Base case Results'!$G39="..C",0,BaseCase_RADs_All*'7 Base case Results'!$G39*('9 All Base Data'!$V39*Basecase_PM10)/10)</f>
        <v>199.69632000000001</v>
      </c>
      <c r="R39" s="189">
        <f t="shared" si="0"/>
        <v>1.3168213375766016</v>
      </c>
      <c r="S39" s="178">
        <f t="shared" si="1"/>
        <v>1.3051900408257147</v>
      </c>
      <c r="T39" s="179">
        <f t="shared" si="2"/>
        <v>6.2318989978639421E-3</v>
      </c>
      <c r="U39" s="178">
        <f t="shared" si="3"/>
        <v>2.3169573101428968E-4</v>
      </c>
      <c r="V39" s="178">
        <f t="shared" si="4"/>
        <v>5.1396696660945603E-4</v>
      </c>
      <c r="W39" s="178">
        <f t="shared" si="5"/>
        <v>1.4230741972951155E-4</v>
      </c>
      <c r="X39" s="179">
        <f t="shared" si="6"/>
        <v>7.0599857409342601E-5</v>
      </c>
      <c r="Y39" s="179">
        <f t="shared" si="7"/>
        <v>1.2381171840000002E-2</v>
      </c>
      <c r="Z39" s="186">
        <f t="shared" si="8"/>
        <v>1.3361800711120893</v>
      </c>
      <c r="AA39" s="156">
        <f>$J39*'9 All Base Data'!$Y39</f>
        <v>3.2219266456009879E-2</v>
      </c>
      <c r="AB39" s="156">
        <f>$K39*'9 All Base Data'!$Y39</f>
        <v>3.1934678229382701E-2</v>
      </c>
      <c r="AC39" s="178">
        <f>$L39*'9 All Base Data'!$Y39</f>
        <v>1.5247870657126192E-4</v>
      </c>
      <c r="AD39" s="178">
        <f>IF($M39="","",$M39*'9 All Base Data'!$Y39)</f>
        <v>3.1782137192459346E-3</v>
      </c>
      <c r="AE39" s="178">
        <f>IF($N39="","",$N39*'9 All Base Data'!$Y39)</f>
        <v>9.8718081601094961E-3</v>
      </c>
      <c r="AF39" s="178">
        <f>IF($O39="","",$O39*'9 All Base Data'!$Y39)</f>
        <v>2.7333109685965433E-3</v>
      </c>
      <c r="AG39" s="178">
        <f>IF($P39="","",$P39*'9 All Base Data'!$Y39)</f>
        <v>1.3560175920910881E-3</v>
      </c>
      <c r="AH39" s="167">
        <f>$Q39*'9 All Base Data'!$Y39</f>
        <v>17.394375978210935</v>
      </c>
      <c r="AI39" s="178">
        <f>$R39*'9 All Base Data'!$Y39</f>
        <v>0.11470058858339516</v>
      </c>
      <c r="AJ39" s="178">
        <f>$S39*'9 All Base Data'!$Y39</f>
        <v>0.11368745449660242</v>
      </c>
      <c r="AK39" s="178">
        <f>$T39*'9 All Base Data'!$Y39</f>
        <v>5.4282419539369246E-4</v>
      </c>
      <c r="AL39" s="178">
        <f>IF($U39="","",$U39*'9 All Base Data'!$Y39)</f>
        <v>2.0181657117211683E-5</v>
      </c>
      <c r="AM39" s="178">
        <f>IF($V39="","",$V39*'9 All Base Data'!$Y39)</f>
        <v>4.4768650006096564E-5</v>
      </c>
      <c r="AN39" s="178">
        <f>IF($W39="","",$W39*'9 All Base Data'!$Y39)</f>
        <v>1.2395565242585323E-5</v>
      </c>
      <c r="AO39" s="178">
        <f>IF($X39="","",$X39*'9 All Base Data'!$Y39)</f>
        <v>6.1495397801330842E-6</v>
      </c>
      <c r="AP39" s="178">
        <f>$Y39*'9 All Base Data'!$Y39</f>
        <v>1.0784513106490779E-3</v>
      </c>
      <c r="AQ39" s="179">
        <f t="shared" si="9"/>
        <v>0.11638681439656125</v>
      </c>
    </row>
    <row r="40" spans="1:43" x14ac:dyDescent="0.25">
      <c r="A40" s="124">
        <v>501632</v>
      </c>
      <c r="B40" s="125" t="s">
        <v>100</v>
      </c>
      <c r="C40" s="126" t="s">
        <v>65</v>
      </c>
      <c r="D40" s="101" t="s">
        <v>2064</v>
      </c>
      <c r="E40" s="142"/>
      <c r="F40" s="191" t="str">
        <f>IF('9 All Base Data'!G40="Rural Centre","Rural",IF('9 All Base Data'!G40="Rural (Incl.some Off Shore Islands)","Rural",IF('9 All Base Data'!G40="Inlet-in TA but not in Urban Area","Rural",IF('9 All Base Data'!G40="Rural (Incl.some Off Shore Islands)","Rural",IF('9 All Base Data'!G40="Inlet-not in TA","Rural",IF('9 All Base Data'!G40="Inland Water not in Urban Area","Rural",IF('9 All Base Data'!G40="Oceanic-in Region but not in TA","Rural",'9 All Base Data'!G40)))))))</f>
        <v>Rural</v>
      </c>
      <c r="G40" s="177">
        <f>IF('9 All Base Data'!I40="..C","..C",'9 All Base Data'!I40*Basecase_Pop_2006)</f>
        <v>717</v>
      </c>
      <c r="H40" s="177">
        <f>IF('9 All Base Data'!J40="..C","..C",'9 All Base Data'!J40*Basecase_Pop_2006)</f>
        <v>477</v>
      </c>
      <c r="I40" s="191">
        <f>IF('9 All Base Data'!L40="..C","..C",'9 All Base Data'!L40*Basecase_Pop_2006)</f>
        <v>9</v>
      </c>
      <c r="J40" s="156">
        <f>IF('9 All Base Data'!$P40=0,0,('9 All Base Data'!$P40*Basecase_Pop_2006)/(1+(1/(BaseCase_Mort_AllAdults_30*('9 All Base Data'!$W40*Basecase_PM10)/10))))</f>
        <v>0.26420973867909342</v>
      </c>
      <c r="K40" s="156">
        <f>IF('9 All Base Data'!$Q40=0,0,('9 All Base Data'!$Q40*Basecase_Pop_2006)/(1+(1/(BaseCase_Mort_Maori_30*('9 All Base Data'!$W40*Basecase_PM10)/10))))</f>
        <v>0.2749698119717095</v>
      </c>
      <c r="L40" s="179">
        <f>133/(1+1/(BaseCase_Mort_Child_0_1*'9 All Base Data'!$AB$10/10))*IF('9 All Base Data'!$L40="..C",0,'9 All Base Data'!L40/'9 All Base Data'!$L$2022)</f>
        <v>1.3129000697747069E-3</v>
      </c>
      <c r="M40" s="178">
        <f>IF('9 All Base Data'!$R40="","",IF('9 All Base Data'!$R40=0,0,('9 All Base Data'!$R40*Basecase_Pop_2006)/(1+(1/(BaseCase_CardiacHA_All*('9 All Base Data'!$W40*Basecase_PM10)/10)))))</f>
        <v>2.2209792770969225E-2</v>
      </c>
      <c r="N40" s="178">
        <f>IF('9 All Base Data'!$S40="","",IF('9 All Base Data'!$S40=0,0,('9 All Base Data'!S40*Basecase_Pop_2006)/(1+(1/(BaseCase_RespHA_All*('9 All Base Data'!$W40*Basecase_PM10)/10)))))</f>
        <v>2.8992264981431325E-2</v>
      </c>
      <c r="O40" s="178">
        <f>IF('9 All Base Data'!$T40="","",IF('9 All Base Data'!$T40=0,0,('9 All Base Data'!$T40*Basecase_Pop_2006)/(1+(1/(BaseCase_RespHA_Child_1_4*('9 All Base Data'!$W40*Basecase_PM10)/10)))))</f>
        <v>5.2299676490081435E-3</v>
      </c>
      <c r="P40" s="179">
        <f>IF('9 All Base Data'!$U40="","",IF('9 All Base Data'!$U40=0,0,('9 All Base Data'!$U40*Basecase_Pop_2006)/(1+(1/(BaseCase_RespHA_Child_5_14*('9 All Base Data'!$W40*Basecase_PM10)/10)))))</f>
        <v>1.5567774511431666E-2</v>
      </c>
      <c r="Q40" s="156">
        <f>IF('7 Base case Results'!$G40="..C",0,BaseCase_RADs_All*'7 Base case Results'!$G40*('9 All Base Data'!$V40*Basecase_PM10)/10)</f>
        <v>205.72164000000004</v>
      </c>
      <c r="R40" s="189">
        <f t="shared" si="0"/>
        <v>0.94058666969757254</v>
      </c>
      <c r="S40" s="178">
        <f t="shared" si="1"/>
        <v>0.97889253061928572</v>
      </c>
      <c r="T40" s="179">
        <f t="shared" si="2"/>
        <v>4.673924248397957E-3</v>
      </c>
      <c r="U40" s="178">
        <f t="shared" si="3"/>
        <v>1.4103218409565457E-4</v>
      </c>
      <c r="V40" s="178">
        <f t="shared" si="4"/>
        <v>1.3147992169079106E-4</v>
      </c>
      <c r="W40" s="178">
        <f t="shared" si="5"/>
        <v>2.3717903288251933E-5</v>
      </c>
      <c r="X40" s="179">
        <f t="shared" si="6"/>
        <v>7.0599857409342601E-5</v>
      </c>
      <c r="Y40" s="179">
        <f t="shared" si="7"/>
        <v>1.2754741680000002E-2</v>
      </c>
      <c r="Z40" s="186">
        <f t="shared" si="8"/>
        <v>0.95828784773175701</v>
      </c>
      <c r="AA40" s="156">
        <f>$J40*'9 All Base Data'!$Y40</f>
        <v>2.3013761754292771E-2</v>
      </c>
      <c r="AB40" s="156">
        <f>$K40*'9 All Base Data'!$Y40</f>
        <v>2.3951008672037023E-2</v>
      </c>
      <c r="AC40" s="178">
        <f>$L40*'9 All Base Data'!$Y40</f>
        <v>1.1435902992844645E-4</v>
      </c>
      <c r="AD40" s="178">
        <f>IF($M40="","",$M40*'9 All Base Data'!$Y40)</f>
        <v>1.9345648725844818E-3</v>
      </c>
      <c r="AE40" s="178">
        <f>IF($N40="","",$N40*'9 All Base Data'!$Y40)</f>
        <v>2.5253462735163826E-3</v>
      </c>
      <c r="AF40" s="178">
        <f>IF($O40="","",$O40*'9 All Base Data'!$Y40)</f>
        <v>4.5555182809942394E-4</v>
      </c>
      <c r="AG40" s="178">
        <f>IF($P40="","",$P40*'9 All Base Data'!$Y40)</f>
        <v>1.3560175920910881E-3</v>
      </c>
      <c r="AH40" s="167">
        <f>$Q40*'9 All Base Data'!$Y40</f>
        <v>17.919206287898334</v>
      </c>
      <c r="AI40" s="178">
        <f>$R40*'9 All Base Data'!$Y40</f>
        <v>8.1928991845282254E-2</v>
      </c>
      <c r="AJ40" s="178">
        <f>$S40*'9 All Base Data'!$Y40</f>
        <v>8.5265590872451794E-2</v>
      </c>
      <c r="AK40" s="178">
        <f>$T40*'9 All Base Data'!$Y40</f>
        <v>4.071181465452694E-4</v>
      </c>
      <c r="AL40" s="178">
        <f>IF($U40="","",$U40*'9 All Base Data'!$Y40)</f>
        <v>1.2284486940911459E-5</v>
      </c>
      <c r="AM40" s="178">
        <f>IF($V40="","",$V40*'9 All Base Data'!$Y40)</f>
        <v>1.1452445350396795E-5</v>
      </c>
      <c r="AN40" s="178">
        <f>IF($W40="","",$W40*'9 All Base Data'!$Y40)</f>
        <v>2.0659275404308877E-6</v>
      </c>
      <c r="AO40" s="178">
        <f>IF($X40="","",$X40*'9 All Base Data'!$Y40)</f>
        <v>6.1495397801330842E-6</v>
      </c>
      <c r="AP40" s="178">
        <f>$Y40*'9 All Base Data'!$Y40</f>
        <v>1.1109907898496968E-3</v>
      </c>
      <c r="AQ40" s="179">
        <f t="shared" si="9"/>
        <v>8.3470837713968515E-2</v>
      </c>
    </row>
    <row r="41" spans="1:43" x14ac:dyDescent="0.25">
      <c r="A41" s="124">
        <v>501633</v>
      </c>
      <c r="B41" s="125" t="s">
        <v>101</v>
      </c>
      <c r="C41" s="126" t="s">
        <v>65</v>
      </c>
      <c r="D41" s="101" t="s">
        <v>2064</v>
      </c>
      <c r="E41" s="142"/>
      <c r="F41" s="191" t="str">
        <f>IF('9 All Base Data'!G41="Rural Centre","Rural",IF('9 All Base Data'!G41="Rural (Incl.some Off Shore Islands)","Rural",IF('9 All Base Data'!G41="Inlet-in TA but not in Urban Area","Rural",IF('9 All Base Data'!G41="Rural (Incl.some Off Shore Islands)","Rural",IF('9 All Base Data'!G41="Inlet-not in TA","Rural",IF('9 All Base Data'!G41="Inland Water not in Urban Area","Rural",IF('9 All Base Data'!G41="Oceanic-in Region but not in TA","Rural",'9 All Base Data'!G41)))))))</f>
        <v>Rural</v>
      </c>
      <c r="G41" s="177">
        <f>IF('9 All Base Data'!I41="..C","..C",'9 All Base Data'!I41*Basecase_Pop_2006)</f>
        <v>3285</v>
      </c>
      <c r="H41" s="177">
        <f>IF('9 All Base Data'!J41="..C","..C",'9 All Base Data'!J41*Basecase_Pop_2006)</f>
        <v>2229</v>
      </c>
      <c r="I41" s="191">
        <f>IF('9 All Base Data'!L41="..C","..C",'9 All Base Data'!L41*Basecase_Pop_2006)</f>
        <v>39</v>
      </c>
      <c r="J41" s="156">
        <f>IF('9 All Base Data'!$P41=0,0,('9 All Base Data'!$P41*Basecase_Pop_2006)/(1+(1/(BaseCase_Mort_AllAdults_30*('9 All Base Data'!$W41*Basecase_PM10)/10))))</f>
        <v>0.17613982578606227</v>
      </c>
      <c r="K41" s="156">
        <f>IF('9 All Base Data'!$Q41=0,0,('9 All Base Data'!$Q41*Basecase_Pop_2006)/(1+(1/(BaseCase_Mort_Maori_30*('9 All Base Data'!$W41*Basecase_PM10)/10))))</f>
        <v>0.2749698119717095</v>
      </c>
      <c r="L41" s="179">
        <f>133/(1+1/(BaseCase_Mort_Child_0_1*'9 All Base Data'!$AB$10/10))*IF('9 All Base Data'!$L41="..C",0,'9 All Base Data'!L41/'9 All Base Data'!$L$2022)</f>
        <v>5.6892336356903963E-3</v>
      </c>
      <c r="M41" s="178">
        <f>IF('9 All Base Data'!$R41="","",IF('9 All Base Data'!$R41=0,0,('9 All Base Data'!$R41*Basecase_Pop_2006)/(1+(1/(BaseCase_CardiacHA_All*('9 All Base Data'!$W41*Basecase_PM10)/10)))))</f>
        <v>0.11422179139355601</v>
      </c>
      <c r="N41" s="178">
        <f>IF('9 All Base Data'!$S41="","",IF('9 All Base Data'!$S41=0,0,('9 All Base Data'!S41*Basecase_Pop_2006)/(1+(1/(BaseCase_RespHA_All*('9 All Base Data'!$W41*Basecase_PM10)/10)))))</f>
        <v>9.7519436755723554E-2</v>
      </c>
      <c r="O41" s="178">
        <f>IF('9 All Base Data'!$T41="","",IF('9 All Base Data'!$T41=0,0,('9 All Base Data'!$T41*Basecase_Pop_2006)/(1+(1/(BaseCase_RespHA_Child_1_4*('9 All Base Data'!$W41*Basecase_PM10)/10)))))</f>
        <v>3.6609773543057007E-2</v>
      </c>
      <c r="P41" s="179">
        <f>IF('9 All Base Data'!$U41="","",IF('9 All Base Data'!$U41=0,0,('9 All Base Data'!$U41*Basecase_Pop_2006)/(1+(1/(BaseCase_RespHA_Child_5_14*('9 All Base Data'!$W41*Basecase_PM10)/10)))))</f>
        <v>3.1135549022863331E-2</v>
      </c>
      <c r="Q41" s="156">
        <f>IF('7 Base case Results'!$G41="..C",0,BaseCase_RADs_All*'7 Base case Results'!$G41*('9 All Base Data'!$V41*Basecase_PM10)/10)</f>
        <v>942.53219999999999</v>
      </c>
      <c r="R41" s="189">
        <f t="shared" si="0"/>
        <v>0.62705777979838173</v>
      </c>
      <c r="S41" s="178">
        <f t="shared" si="1"/>
        <v>0.97889253061928572</v>
      </c>
      <c r="T41" s="179">
        <f t="shared" si="2"/>
        <v>2.0253671743057811E-2</v>
      </c>
      <c r="U41" s="178">
        <f t="shared" si="3"/>
        <v>7.2530837534908062E-4</v>
      </c>
      <c r="V41" s="178">
        <f t="shared" si="4"/>
        <v>4.4225064568720633E-4</v>
      </c>
      <c r="W41" s="178">
        <f t="shared" si="5"/>
        <v>1.6602532301776354E-4</v>
      </c>
      <c r="X41" s="179">
        <f t="shared" si="6"/>
        <v>1.411997148186852E-4</v>
      </c>
      <c r="Y41" s="179">
        <f t="shared" si="7"/>
        <v>5.8436996399999996E-2</v>
      </c>
      <c r="Z41" s="186">
        <f t="shared" si="8"/>
        <v>0.70691600696247592</v>
      </c>
      <c r="AA41" s="156">
        <f>$J41*'9 All Base Data'!$Y41</f>
        <v>1.5342507836195179E-2</v>
      </c>
      <c r="AB41" s="156">
        <f>$K41*'9 All Base Data'!$Y41</f>
        <v>2.3951008672037023E-2</v>
      </c>
      <c r="AC41" s="178">
        <f>$L41*'9 All Base Data'!$Y41</f>
        <v>4.9555579635660128E-4</v>
      </c>
      <c r="AD41" s="178">
        <f>IF($M41="","",$M41*'9 All Base Data'!$Y41)</f>
        <v>9.9491907732916201E-3</v>
      </c>
      <c r="AE41" s="178">
        <f>IF($N41="","",$N41*'9 All Base Data'!$Y41)</f>
        <v>8.4943465563732876E-3</v>
      </c>
      <c r="AF41" s="178">
        <f>IF($O41="","",$O41*'9 All Base Data'!$Y41)</f>
        <v>3.1888627966959677E-3</v>
      </c>
      <c r="AG41" s="178">
        <f>IF($P41="","",$P41*'9 All Base Data'!$Y41)</f>
        <v>2.7120351841821762E-3</v>
      </c>
      <c r="AH41" s="167">
        <f>$Q41*'9 All Base Data'!$Y41</f>
        <v>82.098455586814524</v>
      </c>
      <c r="AI41" s="178">
        <f>$R41*'9 All Base Data'!$Y41</f>
        <v>5.4619327896854843E-2</v>
      </c>
      <c r="AJ41" s="178">
        <f>$S41*'9 All Base Data'!$Y41</f>
        <v>8.5265590872451794E-2</v>
      </c>
      <c r="AK41" s="178">
        <f>$T41*'9 All Base Data'!$Y41</f>
        <v>1.7641786350295003E-3</v>
      </c>
      <c r="AL41" s="178">
        <f>IF($U41="","",$U41*'9 All Base Data'!$Y41)</f>
        <v>6.3177361410401791E-5</v>
      </c>
      <c r="AM41" s="178">
        <f>IF($V41="","",$V41*'9 All Base Data'!$Y41)</f>
        <v>3.852186163315286E-5</v>
      </c>
      <c r="AN41" s="178">
        <f>IF($W41="","",$W41*'9 All Base Data'!$Y41)</f>
        <v>1.4461492783016215E-5</v>
      </c>
      <c r="AO41" s="178">
        <f>IF($X41="","",$X41*'9 All Base Data'!$Y41)</f>
        <v>1.2299079560266168E-5</v>
      </c>
      <c r="AP41" s="178">
        <f>$Y41*'9 All Base Data'!$Y41</f>
        <v>5.0901042463825001E-3</v>
      </c>
      <c r="AQ41" s="179">
        <f t="shared" si="9"/>
        <v>6.1575310001310397E-2</v>
      </c>
    </row>
    <row r="42" spans="1:43" x14ac:dyDescent="0.25">
      <c r="A42" s="124">
        <v>501634</v>
      </c>
      <c r="B42" s="125" t="s">
        <v>102</v>
      </c>
      <c r="C42" s="126" t="s">
        <v>65</v>
      </c>
      <c r="D42" s="101" t="s">
        <v>2064</v>
      </c>
      <c r="E42" s="142"/>
      <c r="F42" s="191" t="str">
        <f>IF('9 All Base Data'!G42="Rural Centre","Rural",IF('9 All Base Data'!G42="Rural (Incl.some Off Shore Islands)","Rural",IF('9 All Base Data'!G42="Inlet-in TA but not in Urban Area","Rural",IF('9 All Base Data'!G42="Rural (Incl.some Off Shore Islands)","Rural",IF('9 All Base Data'!G42="Inlet-not in TA","Rural",IF('9 All Base Data'!G42="Inland Water not in Urban Area","Rural",IF('9 All Base Data'!G42="Oceanic-in Region but not in TA","Rural",'9 All Base Data'!G42)))))))</f>
        <v>Rural</v>
      </c>
      <c r="G42" s="177">
        <f>IF('9 All Base Data'!I42="..C","..C",'9 All Base Data'!I42*Basecase_Pop_2006)</f>
        <v>2394</v>
      </c>
      <c r="H42" s="177">
        <f>IF('9 All Base Data'!J42="..C","..C",'9 All Base Data'!J42*Basecase_Pop_2006)</f>
        <v>1452</v>
      </c>
      <c r="I42" s="191">
        <f>IF('9 All Base Data'!L42="..C","..C",'9 All Base Data'!L42*Basecase_Pop_2006)</f>
        <v>21</v>
      </c>
      <c r="J42" s="156">
        <f>IF('9 All Base Data'!$P42=0,0,('9 All Base Data'!$P42*Basecase_Pop_2006)/(1+(1/(BaseCase_Mort_AllAdults_30*('9 All Base Data'!$W42*Basecase_PM10)/10))))</f>
        <v>0.35227965157212454</v>
      </c>
      <c r="K42" s="156">
        <f>IF('9 All Base Data'!$Q42=0,0,('9 All Base Data'!$Q42*Basecase_Pop_2006)/(1+(1/(BaseCase_Mort_Maori_30*('9 All Base Data'!$W42*Basecase_PM10)/10))))</f>
        <v>0.18331320798113968</v>
      </c>
      <c r="L42" s="179">
        <f>133/(1+1/(BaseCase_Mort_Child_0_1*'9 All Base Data'!$AB$10/10))*IF('9 All Base Data'!$L42="..C",0,'9 All Base Data'!L42/'9 All Base Data'!$L$2022)</f>
        <v>3.0634334961409829E-3</v>
      </c>
      <c r="M42" s="178">
        <f>IF('9 All Base Data'!$R42="","",IF('9 All Base Data'!$R42=0,0,('9 All Base Data'!$R42*Basecase_Pop_2006)/(1+(1/(BaseCase_CardiacHA_All*('9 All Base Data'!$W42*Basecase_PM10)/10)))))</f>
        <v>0.12056744647097579</v>
      </c>
      <c r="N42" s="178">
        <f>IF('9 All Base Data'!$S42="","",IF('9 All Base Data'!$S42=0,0,('9 All Base Data'!S42*Basecase_Pop_2006)/(1+(1/(BaseCase_RespHA_All*('9 All Base Data'!$W42*Basecase_PM10)/10)))))</f>
        <v>0.1897675526057323</v>
      </c>
      <c r="O42" s="178">
        <f>IF('9 All Base Data'!$T42="","",IF('9 All Base Data'!$T42=0,0,('9 All Base Data'!$T42*Basecase_Pop_2006)/(1+(1/(BaseCase_RespHA_Child_1_4*('9 All Base Data'!$W42*Basecase_PM10)/10)))))</f>
        <v>4.1839741192065148E-2</v>
      </c>
      <c r="P42" s="179">
        <f>IF('9 All Base Data'!$U42="","",IF('9 All Base Data'!$U42=0,0,('9 All Base Data'!$U42*Basecase_Pop_2006)/(1+(1/(BaseCase_RespHA_Child_5_14*('9 All Base Data'!$W42*Basecase_PM10)/10)))))</f>
        <v>2.3351661767147501E-2</v>
      </c>
      <c r="Q42" s="156">
        <f>IF('7 Base case Results'!$G42="..C",0,BaseCase_RADs_All*'7 Base case Results'!$G42*('9 All Base Data'!$V42*Basecase_PM10)/10)</f>
        <v>686.88648000000001</v>
      </c>
      <c r="R42" s="189">
        <f t="shared" si="0"/>
        <v>1.2541155595967635</v>
      </c>
      <c r="S42" s="178">
        <f t="shared" si="1"/>
        <v>0.65259502041285733</v>
      </c>
      <c r="T42" s="179">
        <f t="shared" si="2"/>
        <v>1.09058232462619E-2</v>
      </c>
      <c r="U42" s="178">
        <f t="shared" si="3"/>
        <v>7.6560328509069628E-4</v>
      </c>
      <c r="V42" s="178">
        <f t="shared" si="4"/>
        <v>8.6059585106699598E-4</v>
      </c>
      <c r="W42" s="178">
        <f t="shared" si="5"/>
        <v>1.8974322630601546E-4</v>
      </c>
      <c r="X42" s="179">
        <f t="shared" si="6"/>
        <v>1.0589978611401391E-4</v>
      </c>
      <c r="Y42" s="179">
        <f t="shared" si="7"/>
        <v>4.258696176E-2</v>
      </c>
      <c r="Z42" s="186">
        <f t="shared" si="8"/>
        <v>1.3092345437391832</v>
      </c>
      <c r="AA42" s="156">
        <f>$J42*'9 All Base Data'!$Y42</f>
        <v>3.0685015672390358E-2</v>
      </c>
      <c r="AB42" s="156">
        <f>$K42*'9 All Base Data'!$Y42</f>
        <v>1.5967339114691351E-2</v>
      </c>
      <c r="AC42" s="178">
        <f>$L42*'9 All Base Data'!$Y42</f>
        <v>2.6683773649970835E-4</v>
      </c>
      <c r="AD42" s="178">
        <f>IF($M42="","",$M42*'9 All Base Data'!$Y42)</f>
        <v>1.0501923594030044E-2</v>
      </c>
      <c r="AE42" s="178">
        <f>IF($N42="","",$N42*'9 All Base Data'!$Y42)</f>
        <v>1.6529539244834503E-2</v>
      </c>
      <c r="AF42" s="178">
        <f>IF($O42="","",$O42*'9 All Base Data'!$Y42)</f>
        <v>3.6444146247953915E-3</v>
      </c>
      <c r="AG42" s="178">
        <f>IF($P42="","",$P42*'9 All Base Data'!$Y42)</f>
        <v>2.0340263881366322E-3</v>
      </c>
      <c r="AH42" s="167">
        <f>$Q42*'9 All Base Data'!$Y42</f>
        <v>59.830655304363468</v>
      </c>
      <c r="AI42" s="178">
        <f>$R42*'9 All Base Data'!$Y42</f>
        <v>0.10923865579370969</v>
      </c>
      <c r="AJ42" s="178">
        <f>$S42*'9 All Base Data'!$Y42</f>
        <v>5.684372724830121E-2</v>
      </c>
      <c r="AK42" s="178">
        <f>$T42*'9 All Base Data'!$Y42</f>
        <v>9.4994234193896191E-4</v>
      </c>
      <c r="AL42" s="178">
        <f>IF($U42="","",$U42*'9 All Base Data'!$Y42)</f>
        <v>6.6687214822090774E-5</v>
      </c>
      <c r="AM42" s="178">
        <f>IF($V42="","",$V42*'9 All Base Data'!$Y42)</f>
        <v>7.4961460475324472E-5</v>
      </c>
      <c r="AN42" s="178">
        <f>IF($W42="","",$W42*'9 All Base Data'!$Y42)</f>
        <v>1.6527420323447102E-5</v>
      </c>
      <c r="AO42" s="178">
        <f>IF($X42="","",$X42*'9 All Base Data'!$Y42)</f>
        <v>9.2243096701996275E-6</v>
      </c>
      <c r="AP42" s="178">
        <f>$Y42*'9 All Base Data'!$Y42</f>
        <v>3.7095006288705348E-3</v>
      </c>
      <c r="AQ42" s="179">
        <f t="shared" si="9"/>
        <v>0.11403974743981658</v>
      </c>
    </row>
    <row r="43" spans="1:43" x14ac:dyDescent="0.25">
      <c r="A43" s="124">
        <v>501700</v>
      </c>
      <c r="B43" s="125" t="s">
        <v>103</v>
      </c>
      <c r="C43" s="126" t="s">
        <v>65</v>
      </c>
      <c r="D43" s="101" t="s">
        <v>2064</v>
      </c>
      <c r="E43" s="142"/>
      <c r="F43" s="191" t="str">
        <f>IF('9 All Base Data'!G43="Rural Centre","Rural",IF('9 All Base Data'!G43="Rural (Incl.some Off Shore Islands)","Rural",IF('9 All Base Data'!G43="Inlet-in TA but not in Urban Area","Rural",IF('9 All Base Data'!G43="Rural (Incl.some Off Shore Islands)","Rural",IF('9 All Base Data'!G43="Inlet-not in TA","Rural",IF('9 All Base Data'!G43="Inland Water not in Urban Area","Rural",IF('9 All Base Data'!G43="Oceanic-in Region but not in TA","Rural",'9 All Base Data'!G43)))))))</f>
        <v>Kaikohe</v>
      </c>
      <c r="G43" s="177">
        <f>IF('9 All Base Data'!I43="..C","..C",'9 All Base Data'!I43*Basecase_Pop_2006)</f>
        <v>3915</v>
      </c>
      <c r="H43" s="177">
        <f>IF('9 All Base Data'!J43="..C","..C",'9 All Base Data'!J43*Basecase_Pop_2006)</f>
        <v>1899</v>
      </c>
      <c r="I43" s="191">
        <f>IF('9 All Base Data'!L43="..C","..C",'9 All Base Data'!L43*Basecase_Pop_2006)</f>
        <v>108</v>
      </c>
      <c r="J43" s="156">
        <f>IF('9 All Base Data'!$P43=0,0,('9 All Base Data'!$P43*Basecase_Pop_2006)/(1+(1/(BaseCase_Mort_AllAdults_30*('9 All Base Data'!$W43*Basecase_PM10)/10))))</f>
        <v>0.56753094926565661</v>
      </c>
      <c r="K43" s="156">
        <f>IF('9 All Base Data'!$Q43=0,0,('9 All Base Data'!$Q43*Basecase_Pop_2006)/(1+(1/(BaseCase_Mort_Maori_30*('9 All Base Data'!$W43*Basecase_PM10)/10))))</f>
        <v>0.89547133670816803</v>
      </c>
      <c r="L43" s="179">
        <f>133/(1+1/(BaseCase_Mort_Child_0_1*'9 All Base Data'!$AB$10/10))*IF('9 All Base Data'!$L43="..C",0,'9 All Base Data'!L43/'9 All Base Data'!$L$2022)</f>
        <v>1.5754800837296482E-2</v>
      </c>
      <c r="M43" s="178">
        <f>IF('9 All Base Data'!$R43="","",IF('9 All Base Data'!$R43=0,0,('9 All Base Data'!$R43*Basecase_Pop_2006)/(1+(1/(BaseCase_CardiacHA_All*('9 All Base Data'!$W43*Basecase_PM10)/10)))))</f>
        <v>0.75428321634899576</v>
      </c>
      <c r="N43" s="178">
        <f>IF('9 All Base Data'!$S43="","",IF('9 All Base Data'!$S43=0,0,('9 All Base Data'!S43*Basecase_Pop_2006)/(1+(1/(BaseCase_RespHA_All*('9 All Base Data'!$W43*Basecase_PM10)/10)))))</f>
        <v>1.2804875703094303</v>
      </c>
      <c r="O43" s="178">
        <f>IF('9 All Base Data'!$T43="","",IF('9 All Base Data'!$T43=0,0,('9 All Base Data'!$T43*Basecase_Pop_2006)/(1+(1/(BaseCase_RespHA_Child_1_4*('9 All Base Data'!$W43*Basecase_PM10)/10)))))</f>
        <v>0.49106982661599446</v>
      </c>
      <c r="P43" s="179">
        <f>IF('9 All Base Data'!$U43="","",IF('9 All Base Data'!$U43=0,0,('9 All Base Data'!$U43*Basecase_Pop_2006)/(1+(1/(BaseCase_RespHA_Child_5_14*('9 All Base Data'!$W43*Basecase_PM10)/10)))))</f>
        <v>0.2323787390964035</v>
      </c>
      <c r="Q43" s="156">
        <f>IF('7 Base case Results'!$G43="..C",0,BaseCase_RADs_All*'7 Base case Results'!$G43*('9 All Base Data'!$V43*Basecase_PM10)/10)</f>
        <v>2306.1307499999998</v>
      </c>
      <c r="R43" s="189">
        <f t="shared" si="0"/>
        <v>2.0204101793857374</v>
      </c>
      <c r="S43" s="178">
        <f t="shared" si="1"/>
        <v>3.1878779586810784</v>
      </c>
      <c r="T43" s="179">
        <f t="shared" si="2"/>
        <v>5.6087090980775474E-2</v>
      </c>
      <c r="U43" s="178">
        <f t="shared" si="3"/>
        <v>4.789698423816123E-3</v>
      </c>
      <c r="V43" s="178">
        <f t="shared" si="4"/>
        <v>5.8070111313532659E-3</v>
      </c>
      <c r="W43" s="178">
        <f t="shared" si="5"/>
        <v>2.227001663703535E-3</v>
      </c>
      <c r="X43" s="179">
        <f t="shared" si="6"/>
        <v>1.0538375818021897E-3</v>
      </c>
      <c r="Y43" s="179">
        <f t="shared" si="7"/>
        <v>0.14298010649999998</v>
      </c>
      <c r="Z43" s="186">
        <f t="shared" si="8"/>
        <v>2.2300740864216824</v>
      </c>
      <c r="AA43" s="156">
        <f>$J43*'9 All Base Data'!$Y43</f>
        <v>0.1889918808662886</v>
      </c>
      <c r="AB43" s="156">
        <f>$K43*'9 All Base Data'!$Y43</f>
        <v>0.29819838443226104</v>
      </c>
      <c r="AC43" s="178">
        <f>$L43*'9 All Base Data'!$Y43</f>
        <v>5.2464617951975042E-3</v>
      </c>
      <c r="AD43" s="178">
        <f>IF($M43="","",$M43*'9 All Base Data'!$Y43)</f>
        <v>0.25118172664966387</v>
      </c>
      <c r="AE43" s="178">
        <f>IF($N43="","",$N43*'9 All Base Data'!$Y43)</f>
        <v>0.42641155456247049</v>
      </c>
      <c r="AF43" s="178">
        <f>IF($O43="","",$O43*'9 All Base Data'!$Y43)</f>
        <v>0.16352977804809771</v>
      </c>
      <c r="AG43" s="178">
        <f>IF($P43="","",$P43*'9 All Base Data'!$Y43)</f>
        <v>7.7383788552839505E-2</v>
      </c>
      <c r="AH43" s="167">
        <f>$Q43*'9 All Base Data'!$Y43</f>
        <v>767.95809731615464</v>
      </c>
      <c r="AI43" s="178">
        <f>$R43*'9 All Base Data'!$Y43</f>
        <v>0.67281109588398735</v>
      </c>
      <c r="AJ43" s="178">
        <f>$S43*'9 All Base Data'!$Y43</f>
        <v>1.0615862485788494</v>
      </c>
      <c r="AK43" s="178">
        <f>$T43*'9 All Base Data'!$Y43</f>
        <v>1.8677403990903115E-2</v>
      </c>
      <c r="AL43" s="178">
        <f>IF($U43="","",$U43*'9 All Base Data'!$Y43)</f>
        <v>1.5950039642253654E-3</v>
      </c>
      <c r="AM43" s="178">
        <f>IF($V43="","",$V43*'9 All Base Data'!$Y43)</f>
        <v>1.9337763999408035E-3</v>
      </c>
      <c r="AN43" s="178">
        <f>IF($W43="","",$W43*'9 All Base Data'!$Y43)</f>
        <v>7.4160754344812312E-4</v>
      </c>
      <c r="AO43" s="178">
        <f>IF($X43="","",$X43*'9 All Base Data'!$Y43)</f>
        <v>3.5093548108712709E-4</v>
      </c>
      <c r="AP43" s="178">
        <f>$Y43*'9 All Base Data'!$Y43</f>
        <v>4.7613402033601586E-2</v>
      </c>
      <c r="AQ43" s="179">
        <f t="shared" si="9"/>
        <v>0.74263068227265827</v>
      </c>
    </row>
    <row r="44" spans="1:43" x14ac:dyDescent="0.25">
      <c r="A44" s="124">
        <v>501802</v>
      </c>
      <c r="B44" s="125" t="s">
        <v>104</v>
      </c>
      <c r="C44" s="126" t="s">
        <v>65</v>
      </c>
      <c r="D44" s="101" t="s">
        <v>2065</v>
      </c>
      <c r="E44" s="142"/>
      <c r="F44" s="191" t="str">
        <f>IF('9 All Base Data'!G44="Rural Centre","Rural",IF('9 All Base Data'!G44="Rural (Incl.some Off Shore Islands)","Rural",IF('9 All Base Data'!G44="Inlet-in TA but not in Urban Area","Rural",IF('9 All Base Data'!G44="Rural (Incl.some Off Shore Islands)","Rural",IF('9 All Base Data'!G44="Inlet-not in TA","Rural",IF('9 All Base Data'!G44="Inland Water not in Urban Area","Rural",IF('9 All Base Data'!G44="Oceanic-in Region but not in TA","Rural",'9 All Base Data'!G44)))))))</f>
        <v>Rural</v>
      </c>
      <c r="G44" s="177">
        <f>IF('9 All Base Data'!I44="..C","..C",'9 All Base Data'!I44*Basecase_Pop_2006)</f>
        <v>4737</v>
      </c>
      <c r="H44" s="177">
        <f>IF('9 All Base Data'!J44="..C","..C",'9 All Base Data'!J44*Basecase_Pop_2006)</f>
        <v>2883</v>
      </c>
      <c r="I44" s="191">
        <f>IF('9 All Base Data'!L44="..C","..C",'9 All Base Data'!L44*Basecase_Pop_2006)</f>
        <v>54</v>
      </c>
      <c r="J44" s="156">
        <f>IF('9 All Base Data'!$P44=0,0,('9 All Base Data'!$P44*Basecase_Pop_2006)/(1+(1/(BaseCase_Mort_AllAdults_30*('9 All Base Data'!$W44*Basecase_PM10)/10))))</f>
        <v>2.6244834042123277</v>
      </c>
      <c r="K44" s="156">
        <f>IF('9 All Base Data'!$Q44=0,0,('9 All Base Data'!$Q44*Basecase_Pop_2006)/(1+(1/(BaseCase_Mort_Maori_30*('9 All Base Data'!$W44*Basecase_PM10)/10))))</f>
        <v>3.6662641596227941</v>
      </c>
      <c r="L44" s="179">
        <f>133/(1+1/(BaseCase_Mort_Child_0_1*'9 All Base Data'!$AB$10/10))*IF('9 All Base Data'!$L44="..C",0,'9 All Base Data'!L44/'9 All Base Data'!$L$2022)</f>
        <v>7.8774004186482408E-3</v>
      </c>
      <c r="M44" s="178">
        <f>IF('9 All Base Data'!$R44="","",IF('9 All Base Data'!$R44=0,0,('9 All Base Data'!$R44*Basecase_Pop_2006)/(1+(1/(BaseCase_CardiacHA_All*('9 All Base Data'!$W44*Basecase_PM10)/10)))))</f>
        <v>0.16181420447420436</v>
      </c>
      <c r="N44" s="178">
        <f>IF('9 All Base Data'!$S44="","",IF('9 All Base Data'!$S44=0,0,('9 All Base Data'!S44*Basecase_Pop_2006)/(1+(1/(BaseCase_RespHA_All*('9 All Base Data'!$W44*Basecase_PM10)/10)))))</f>
        <v>0.21612415713430624</v>
      </c>
      <c r="O44" s="178">
        <f>IF('9 All Base Data'!$T44="","",IF('9 All Base Data'!$T44=0,0,('9 All Base Data'!$T44*Basecase_Pop_2006)/(1+(1/(BaseCase_RespHA_Child_1_4*('9 All Base Data'!$W44*Basecase_PM10)/10)))))</f>
        <v>6.798957943710586E-2</v>
      </c>
      <c r="P44" s="179">
        <f>IF('9 All Base Data'!$U44="","",IF('9 All Base Data'!$U44=0,0,('9 All Base Data'!$U44*Basecase_Pop_2006)/(1+(1/(BaseCase_RespHA_Child_5_14*('9 All Base Data'!$W44*Basecase_PM10)/10)))))</f>
        <v>8.5622759812874163E-2</v>
      </c>
      <c r="Q44" s="156">
        <f>IF('7 Base case Results'!$G44="..C",0,BaseCase_RADs_All*'7 Base case Results'!$G44*('9 All Base Data'!$V44*Basecase_PM10)/10)</f>
        <v>1359.14004</v>
      </c>
      <c r="R44" s="189">
        <f t="shared" si="0"/>
        <v>9.3431609189958866</v>
      </c>
      <c r="S44" s="178">
        <f t="shared" si="1"/>
        <v>13.051900408257147</v>
      </c>
      <c r="T44" s="179">
        <f t="shared" si="2"/>
        <v>2.8043545490387737E-2</v>
      </c>
      <c r="U44" s="178">
        <f t="shared" si="3"/>
        <v>1.0275201984111977E-3</v>
      </c>
      <c r="V44" s="178">
        <f t="shared" si="4"/>
        <v>9.8012305260407871E-4</v>
      </c>
      <c r="W44" s="178">
        <f t="shared" si="5"/>
        <v>3.0833274274727506E-4</v>
      </c>
      <c r="X44" s="179">
        <f t="shared" si="6"/>
        <v>3.8829921575138436E-4</v>
      </c>
      <c r="Y44" s="179">
        <f t="shared" si="7"/>
        <v>8.4266682480000007E-2</v>
      </c>
      <c r="Z44" s="186">
        <f t="shared" si="8"/>
        <v>9.457478790217289</v>
      </c>
      <c r="AA44" s="156">
        <f>$J44*'9 All Base Data'!$Y44</f>
        <v>0.22860336675930815</v>
      </c>
      <c r="AB44" s="156">
        <f>$K44*'9 All Base Data'!$Y44</f>
        <v>0.31934678229382701</v>
      </c>
      <c r="AC44" s="178">
        <f>$L44*'9 All Base Data'!$Y44</f>
        <v>6.8615417957067866E-4</v>
      </c>
      <c r="AD44" s="178">
        <f>IF($M44="","",$M44*'9 All Base Data'!$Y44)</f>
        <v>1.4094686928829796E-2</v>
      </c>
      <c r="AE44" s="178">
        <f>IF($N44="","",$N44*'9 All Base Data'!$Y44)</f>
        <v>1.8825308584394851E-2</v>
      </c>
      <c r="AF44" s="178">
        <f>IF($O44="","",$O44*'9 All Base Data'!$Y44)</f>
        <v>5.922173765292511E-3</v>
      </c>
      <c r="AG44" s="178">
        <f>IF($P44="","",$P44*'9 All Base Data'!$Y44)</f>
        <v>7.4580967565009842E-3</v>
      </c>
      <c r="AH44" s="167">
        <f>$Q44*'9 All Base Data'!$Y44</f>
        <v>118.38672271377182</v>
      </c>
      <c r="AI44" s="178">
        <f>$R44*'9 All Base Data'!$Y44</f>
        <v>0.81382798566313708</v>
      </c>
      <c r="AJ44" s="178">
        <f>$S44*'9 All Base Data'!$Y44</f>
        <v>1.1368745449660242</v>
      </c>
      <c r="AK44" s="178">
        <f>$T44*'9 All Base Data'!$Y44</f>
        <v>2.4427088792716156E-3</v>
      </c>
      <c r="AL44" s="178">
        <f>IF($U44="","",$U44*'9 All Base Data'!$Y44)</f>
        <v>8.9501261998069204E-5</v>
      </c>
      <c r="AM44" s="178">
        <f>IF($V44="","",$V44*'9 All Base Data'!$Y44)</f>
        <v>8.5372774430230645E-5</v>
      </c>
      <c r="AN44" s="178">
        <f>IF($W44="","",$W44*'9 All Base Data'!$Y44)</f>
        <v>2.6857058025601536E-5</v>
      </c>
      <c r="AO44" s="178">
        <f>IF($X44="","",$X44*'9 All Base Data'!$Y44)</f>
        <v>3.3822468790731964E-5</v>
      </c>
      <c r="AP44" s="178">
        <f>$Y44*'9 All Base Data'!$Y44</f>
        <v>7.3399768082538534E-3</v>
      </c>
      <c r="AQ44" s="179">
        <f t="shared" si="9"/>
        <v>0.82378554538709081</v>
      </c>
    </row>
    <row r="45" spans="1:43" x14ac:dyDescent="0.25">
      <c r="A45" s="124">
        <v>501806</v>
      </c>
      <c r="B45" s="125" t="s">
        <v>105</v>
      </c>
      <c r="C45" s="126" t="s">
        <v>65</v>
      </c>
      <c r="D45" s="101" t="s">
        <v>2065</v>
      </c>
      <c r="E45" s="142"/>
      <c r="F45" s="191" t="str">
        <f>IF('9 All Base Data'!G45="Rural Centre","Rural",IF('9 All Base Data'!G45="Rural (Incl.some Off Shore Islands)","Rural",IF('9 All Base Data'!G45="Inlet-in TA but not in Urban Area","Rural",IF('9 All Base Data'!G45="Rural (Incl.some Off Shore Islands)","Rural",IF('9 All Base Data'!G45="Inlet-not in TA","Rural",IF('9 All Base Data'!G45="Inland Water not in Urban Area","Rural",IF('9 All Base Data'!G45="Oceanic-in Region but not in TA","Rural",'9 All Base Data'!G45)))))))</f>
        <v>Rural</v>
      </c>
      <c r="G45" s="177">
        <f>IF('9 All Base Data'!I45="..C","..C",'9 All Base Data'!I45*Basecase_Pop_2006)</f>
        <v>3543</v>
      </c>
      <c r="H45" s="177">
        <f>IF('9 All Base Data'!J45="..C","..C",'9 All Base Data'!J45*Basecase_Pop_2006)</f>
        <v>2310</v>
      </c>
      <c r="I45" s="191">
        <f>IF('9 All Base Data'!L45="..C","..C",'9 All Base Data'!L45*Basecase_Pop_2006)</f>
        <v>42</v>
      </c>
      <c r="J45" s="156">
        <f>IF('9 All Base Data'!$P45=0,0,('9 All Base Data'!$P45*Basecase_Pop_2006)/(1+(1/(BaseCase_Mort_AllAdults_30*('9 All Base Data'!$W45*Basecase_PM10)/10))))</f>
        <v>0.59050842917261226</v>
      </c>
      <c r="K45" s="156">
        <f>IF('9 All Base Data'!$Q45=0,0,('9 All Base Data'!$Q45*Basecase_Pop_2006)/(1+(1/(BaseCase_Mort_Maori_30*('9 All Base Data'!$W45*Basecase_PM10)/10))))</f>
        <v>0.51140393655148131</v>
      </c>
      <c r="L45" s="179">
        <f>133/(1+1/(BaseCase_Mort_Child_0_1*'9 All Base Data'!$AB$10/10))*IF('9 All Base Data'!$L45="..C",0,'9 All Base Data'!L45/'9 All Base Data'!$L$2022)</f>
        <v>6.1268669922819657E-3</v>
      </c>
      <c r="M45" s="178">
        <f>IF('9 All Base Data'!$R45="","",IF('9 All Base Data'!$R45=0,0,('9 All Base Data'!$R45*Basecase_Pop_2006)/(1+(1/(BaseCase_CardiacHA_All*('9 All Base Data'!$W45*Basecase_PM10)/10)))))</f>
        <v>0.29839646626221938</v>
      </c>
      <c r="N45" s="178">
        <f>IF('9 All Base Data'!$S45="","",IF('9 All Base Data'!$S45=0,0,('9 All Base Data'!S45*Basecase_Pop_2006)/(1+(1/(BaseCase_RespHA_All*('9 All Base Data'!$W45*Basecase_PM10)/10)))))</f>
        <v>0.34031075839655855</v>
      </c>
      <c r="O45" s="178">
        <f>IF('9 All Base Data'!$T45="","",IF('9 All Base Data'!$T45=0,0,('9 All Base Data'!$T45*Basecase_Pop_2006)/(1+(1/(BaseCase_RespHA_Child_1_4*('9 All Base Data'!$W45*Basecase_PM10)/10)))))</f>
        <v>0.12227918206838022</v>
      </c>
      <c r="P45" s="179">
        <f>IF('9 All Base Data'!$U45="","",IF('9 All Base Data'!$U45=0,0,('9 All Base Data'!$U45*Basecase_Pop_2006)/(1+(1/(BaseCase_RespHA_Child_5_14*('9 All Base Data'!$W45*Basecase_PM10)/10)))))</f>
        <v>6.329308887449267E-2</v>
      </c>
      <c r="Q45" s="156">
        <f>IF('7 Base case Results'!$G45="..C",0,BaseCase_RADs_All*'7 Base case Results'!$G45*('9 All Base Data'!$V45*Basecase_PM10)/10)</f>
        <v>1033.6468763234675</v>
      </c>
      <c r="R45" s="189">
        <f t="shared" si="0"/>
        <v>2.1022100078545001</v>
      </c>
      <c r="S45" s="178">
        <f t="shared" si="1"/>
        <v>1.8205980141232736</v>
      </c>
      <c r="T45" s="179">
        <f t="shared" si="2"/>
        <v>2.18116464925238E-2</v>
      </c>
      <c r="U45" s="178">
        <f t="shared" si="3"/>
        <v>1.894817560765093E-3</v>
      </c>
      <c r="V45" s="178">
        <f t="shared" si="4"/>
        <v>1.5433092893283931E-3</v>
      </c>
      <c r="W45" s="178">
        <f t="shared" si="5"/>
        <v>5.5453609068010427E-4</v>
      </c>
      <c r="X45" s="179">
        <f t="shared" si="6"/>
        <v>2.8703415804582423E-4</v>
      </c>
      <c r="Y45" s="179">
        <f t="shared" si="7"/>
        <v>6.4086106332054985E-2</v>
      </c>
      <c r="Z45" s="186">
        <f t="shared" si="8"/>
        <v>2.191545887529172</v>
      </c>
      <c r="AA45" s="156">
        <f>$J45*'9 All Base Data'!$Y45</f>
        <v>6.0348234110279252E-2</v>
      </c>
      <c r="AB45" s="156">
        <f>$K45*'9 All Base Data'!$Y45</f>
        <v>5.2263986360312875E-2</v>
      </c>
      <c r="AC45" s="178">
        <f>$L45*'9 All Base Data'!$Y45</f>
        <v>6.2614788434238206E-4</v>
      </c>
      <c r="AD45" s="178">
        <f>IF($M45="","",$M45*'9 All Base Data'!$Y45)</f>
        <v>3.0495245984725149E-2</v>
      </c>
      <c r="AE45" s="178">
        <f>IF($N45="","",$N45*'9 All Base Data'!$Y45)</f>
        <v>3.4778764033457948E-2</v>
      </c>
      <c r="AF45" s="178">
        <f>IF($O45="","",$O45*'9 All Base Data'!$Y45)</f>
        <v>1.2496574717173102E-2</v>
      </c>
      <c r="AG45" s="178">
        <f>IF($P45="","",$P45*'9 All Base Data'!$Y45)</f>
        <v>6.4683685384685254E-3</v>
      </c>
      <c r="AH45" s="167">
        <f>$Q45*'9 All Base Data'!$Y45</f>
        <v>105.63568714358431</v>
      </c>
      <c r="AI45" s="178">
        <f>$R45*'9 All Base Data'!$Y45</f>
        <v>0.21483971343259417</v>
      </c>
      <c r="AJ45" s="178">
        <f>$S45*'9 All Base Data'!$Y45</f>
        <v>0.18605979144271387</v>
      </c>
      <c r="AK45" s="178">
        <f>$T45*'9 All Base Data'!$Y45</f>
        <v>2.2290864682588804E-3</v>
      </c>
      <c r="AL45" s="178">
        <f>IF($U45="","",$U45*'9 All Base Data'!$Y45)</f>
        <v>1.9364481200300469E-4</v>
      </c>
      <c r="AM45" s="178">
        <f>IF($V45="","",$V45*'9 All Base Data'!$Y45)</f>
        <v>1.5772169489173179E-4</v>
      </c>
      <c r="AN45" s="178">
        <f>IF($W45="","",$W45*'9 All Base Data'!$Y45)</f>
        <v>5.6671966342380017E-5</v>
      </c>
      <c r="AO45" s="178">
        <f>IF($X45="","",$X45*'9 All Base Data'!$Y45)</f>
        <v>2.933405132195476E-5</v>
      </c>
      <c r="AP45" s="178">
        <f>$Y45*'9 All Base Data'!$Y45</f>
        <v>6.5494126029022265E-3</v>
      </c>
      <c r="AQ45" s="179">
        <f t="shared" si="9"/>
        <v>0.22396957901065001</v>
      </c>
    </row>
    <row r="46" spans="1:43" x14ac:dyDescent="0.25">
      <c r="A46" s="124">
        <v>501807</v>
      </c>
      <c r="B46" s="125" t="s">
        <v>106</v>
      </c>
      <c r="C46" s="126" t="s">
        <v>65</v>
      </c>
      <c r="D46" s="101" t="s">
        <v>2065</v>
      </c>
      <c r="E46" s="142"/>
      <c r="F46" s="191" t="str">
        <f>IF('9 All Base Data'!G46="Rural Centre","Rural",IF('9 All Base Data'!G46="Rural (Incl.some Off Shore Islands)","Rural",IF('9 All Base Data'!G46="Inlet-in TA but not in Urban Area","Rural",IF('9 All Base Data'!G46="Rural (Incl.some Off Shore Islands)","Rural",IF('9 All Base Data'!G46="Inlet-not in TA","Rural",IF('9 All Base Data'!G46="Inland Water not in Urban Area","Rural",IF('9 All Base Data'!G46="Oceanic-in Region but not in TA","Rural",'9 All Base Data'!G46)))))))</f>
        <v>Rural</v>
      </c>
      <c r="G46" s="177">
        <f>IF('9 All Base Data'!I46="..C","..C",'9 All Base Data'!I46*Basecase_Pop_2006)</f>
        <v>1527</v>
      </c>
      <c r="H46" s="177">
        <f>IF('9 All Base Data'!J46="..C","..C",'9 All Base Data'!J46*Basecase_Pop_2006)</f>
        <v>1083</v>
      </c>
      <c r="I46" s="191">
        <f>IF('9 All Base Data'!L46="..C","..C",'9 All Base Data'!L46*Basecase_Pop_2006)</f>
        <v>12</v>
      </c>
      <c r="J46" s="156">
        <f>IF('9 All Base Data'!$P46=0,0,('9 All Base Data'!$P46*Basecase_Pop_2006)/(1+(1/(BaseCase_Mort_AllAdults_30*('9 All Base Data'!$W46*Basecase_PM10)/10))))</f>
        <v>0.89831311150891757</v>
      </c>
      <c r="K46" s="156">
        <f>IF('9 All Base Data'!$Q46=0,0,('9 All Base Data'!$Q46*Basecase_Pop_2006)/(1+(1/(BaseCase_Mort_Maori_30*('9 All Base Data'!$W46*Basecase_PM10)/10))))</f>
        <v>0.22914150997642463</v>
      </c>
      <c r="L46" s="179">
        <f>133/(1+1/(BaseCase_Mort_Child_0_1*'9 All Base Data'!$AB$10/10))*IF('9 All Base Data'!$L46="..C",0,'9 All Base Data'!L46/'9 All Base Data'!$L$2022)</f>
        <v>1.7505334263662759E-3</v>
      </c>
      <c r="M46" s="178">
        <f>IF('9 All Base Data'!$R46="","",IF('9 All Base Data'!$R46=0,0,('9 All Base Data'!$R46*Basecase_Pop_2006)/(1+(1/(BaseCase_CardiacHA_All*('9 All Base Data'!$W46*Basecase_PM10)/10)))))</f>
        <v>0.12374027400968568</v>
      </c>
      <c r="N46" s="178">
        <f>IF('9 All Base Data'!$S46="","",IF('9 All Base Data'!$S46=0,0,('9 All Base Data'!S46*Basecase_Pop_2006)/(1+(1/(BaseCase_RespHA_All*('9 All Base Data'!$W46*Basecase_PM10)/10)))))</f>
        <v>0.14759698536001403</v>
      </c>
      <c r="O46" s="178">
        <f>IF('9 All Base Data'!$T46="","",IF('9 All Base Data'!$T46=0,0,('9 All Base Data'!$T46*Basecase_Pop_2006)/(1+(1/(BaseCase_RespHA_Child_1_4*('9 All Base Data'!$W46*Basecase_PM10)/10)))))</f>
        <v>8.8909450033138451E-2</v>
      </c>
      <c r="P46" s="179">
        <f>IF('9 All Base Data'!$U46="","",IF('9 All Base Data'!$U46=0,0,('9 All Base Data'!$U46*Basecase_Pop_2006)/(1+(1/(BaseCase_RespHA_Child_5_14*('9 All Base Data'!$W46*Basecase_PM10)/10)))))</f>
        <v>7.7838872557158328E-3</v>
      </c>
      <c r="Q46" s="156">
        <f>IF('7 Base case Results'!$G46="..C",0,BaseCase_RADs_All*'7 Base case Results'!$G46*('9 All Base Data'!$V46*Basecase_PM10)/10)</f>
        <v>438.12684000000002</v>
      </c>
      <c r="R46" s="189">
        <f t="shared" si="0"/>
        <v>3.1979946769717467</v>
      </c>
      <c r="S46" s="178">
        <f t="shared" si="1"/>
        <v>0.81574377551607169</v>
      </c>
      <c r="T46" s="179">
        <f t="shared" si="2"/>
        <v>6.2318989978639421E-3</v>
      </c>
      <c r="U46" s="178">
        <f t="shared" si="3"/>
        <v>7.8575073996150406E-4</v>
      </c>
      <c r="V46" s="178">
        <f t="shared" si="4"/>
        <v>6.6935232860766355E-4</v>
      </c>
      <c r="W46" s="178">
        <f t="shared" si="5"/>
        <v>4.0320435590028287E-4</v>
      </c>
      <c r="X46" s="179">
        <f t="shared" si="6"/>
        <v>3.52999287046713E-5</v>
      </c>
      <c r="Y46" s="179">
        <f t="shared" si="7"/>
        <v>2.7163864079999999E-2</v>
      </c>
      <c r="Z46" s="186">
        <f t="shared" si="8"/>
        <v>3.2328455431181795</v>
      </c>
      <c r="AA46" s="156">
        <f>$J46*'9 All Base Data'!$Y46</f>
        <v>7.8246789964595415E-2</v>
      </c>
      <c r="AB46" s="156">
        <f>$K46*'9 All Base Data'!$Y46</f>
        <v>1.9959173893364188E-2</v>
      </c>
      <c r="AC46" s="178">
        <f>$L46*'9 All Base Data'!$Y46</f>
        <v>1.5247870657126192E-4</v>
      </c>
      <c r="AD46" s="178">
        <f>IF($M46="","",$M46*'9 All Base Data'!$Y46)</f>
        <v>1.0778290004399255E-2</v>
      </c>
      <c r="AE46" s="178">
        <f>IF($N46="","",$N46*'9 All Base Data'!$Y46)</f>
        <v>1.2856308301537949E-2</v>
      </c>
      <c r="AF46" s="178">
        <f>IF($O46="","",$O46*'9 All Base Data'!$Y46)</f>
        <v>7.7443810776902083E-3</v>
      </c>
      <c r="AG46" s="178">
        <f>IF($P46="","",$P46*'9 All Base Data'!$Y46)</f>
        <v>6.7800879604554406E-4</v>
      </c>
      <c r="AH46" s="167">
        <f>$Q46*'9 All Base Data'!$Y46</f>
        <v>38.162661090126569</v>
      </c>
      <c r="AI46" s="178">
        <f>$R46*'9 All Base Data'!$Y46</f>
        <v>0.27855857227395969</v>
      </c>
      <c r="AJ46" s="178">
        <f>$S46*'9 All Base Data'!$Y46</f>
        <v>7.1054659060376515E-2</v>
      </c>
      <c r="AK46" s="178">
        <f>$T46*'9 All Base Data'!$Y46</f>
        <v>5.4282419539369246E-4</v>
      </c>
      <c r="AL46" s="178">
        <f>IF($U46="","",$U46*'9 All Base Data'!$Y46)</f>
        <v>6.8442141527935265E-5</v>
      </c>
      <c r="AM46" s="178">
        <f>IF($V46="","",$V46*'9 All Base Data'!$Y46)</f>
        <v>5.8303358147474589E-5</v>
      </c>
      <c r="AN46" s="178">
        <f>IF($W46="","",$W46*'9 All Base Data'!$Y46)</f>
        <v>3.5120768187325094E-5</v>
      </c>
      <c r="AO46" s="178">
        <f>IF($X46="","",$X46*'9 All Base Data'!$Y46)</f>
        <v>3.0747698900665421E-6</v>
      </c>
      <c r="AP46" s="178">
        <f>$Y46*'9 All Base Data'!$Y46</f>
        <v>2.3660849875878471E-3</v>
      </c>
      <c r="AQ46" s="179">
        <f t="shared" si="9"/>
        <v>0.28159422695661668</v>
      </c>
    </row>
    <row r="47" spans="1:43" x14ac:dyDescent="0.25">
      <c r="A47" s="124">
        <v>501809</v>
      </c>
      <c r="B47" s="125" t="s">
        <v>107</v>
      </c>
      <c r="C47" s="126" t="s">
        <v>65</v>
      </c>
      <c r="D47" s="101" t="s">
        <v>2065</v>
      </c>
      <c r="E47" s="142"/>
      <c r="F47" s="191" t="str">
        <f>IF('9 All Base Data'!G47="Rural Centre","Rural",IF('9 All Base Data'!G47="Rural (Incl.some Off Shore Islands)","Rural",IF('9 All Base Data'!G47="Inlet-in TA but not in Urban Area","Rural",IF('9 All Base Data'!G47="Rural (Incl.some Off Shore Islands)","Rural",IF('9 All Base Data'!G47="Inlet-not in TA","Rural",IF('9 All Base Data'!G47="Inland Water not in Urban Area","Rural",IF('9 All Base Data'!G47="Oceanic-in Region but not in TA","Rural",'9 All Base Data'!G47)))))))</f>
        <v>Rural</v>
      </c>
      <c r="G47" s="177">
        <f>IF('9 All Base Data'!I47="..C","..C",'9 All Base Data'!I47*Basecase_Pop_2006)</f>
        <v>3597</v>
      </c>
      <c r="H47" s="177">
        <f>IF('9 All Base Data'!J47="..C","..C",'9 All Base Data'!J47*Basecase_Pop_2006)</f>
        <v>2361</v>
      </c>
      <c r="I47" s="191">
        <f>IF('9 All Base Data'!L47="..C","..C",'9 All Base Data'!L47*Basecase_Pop_2006)</f>
        <v>33</v>
      </c>
      <c r="J47" s="156">
        <f>IF('9 All Base Data'!$P47=0,0,('9 All Base Data'!$P47*Basecase_Pop_2006)/(1+(1/(BaseCase_Mort_AllAdults_30*('9 All Base Data'!$W47*Basecase_PM10)/10))))</f>
        <v>0.47557752962236816</v>
      </c>
      <c r="K47" s="156">
        <f>IF('9 All Base Data'!$Q47=0,0,('9 All Base Data'!$Q47*Basecase_Pop_2006)/(1+(1/(BaseCase_Mort_Maori_30*('9 All Base Data'!$W47*Basecase_PM10)/10))))</f>
        <v>0.13748490598585475</v>
      </c>
      <c r="L47" s="179">
        <f>133/(1+1/(BaseCase_Mort_Child_0_1*'9 All Base Data'!$AB$10/10))*IF('9 All Base Data'!$L47="..C",0,'9 All Base Data'!L47/'9 All Base Data'!$L$2022)</f>
        <v>4.8139669225072592E-3</v>
      </c>
      <c r="M47" s="178">
        <f>IF('9 All Base Data'!$R47="","",IF('9 All Base Data'!$R47=0,0,('9 All Base Data'!$R47*Basecase_Pop_2006)/(1+(1/(BaseCase_CardiacHA_All*('9 All Base Data'!$W47*Basecase_PM10)/10)))))</f>
        <v>0.10153048123871646</v>
      </c>
      <c r="N47" s="178">
        <f>IF('9 All Base Data'!$S47="","",IF('9 All Base Data'!$S47=0,0,('9 All Base Data'!S47*Basecase_Pop_2006)/(1+(1/(BaseCase_RespHA_All*('9 All Base Data'!$W47*Basecase_PM10)/10)))))</f>
        <v>0.16341094807715839</v>
      </c>
      <c r="O47" s="178">
        <f>IF('9 All Base Data'!$T47="","",IF('9 All Base Data'!$T47=0,0,('9 All Base Data'!$T47*Basecase_Pop_2006)/(1+(1/(BaseCase_RespHA_Child_1_4*('9 All Base Data'!$W47*Basecase_PM10)/10)))))</f>
        <v>7.3219547086114015E-2</v>
      </c>
      <c r="P47" s="179">
        <f>IF('9 All Base Data'!$U47="","",IF('9 All Base Data'!$U47=0,0,('9 All Base Data'!$U47*Basecase_Pop_2006)/(1+(1/(BaseCase_RespHA_Child_5_14*('9 All Base Data'!$W47*Basecase_PM10)/10)))))</f>
        <v>4.6703323534295002E-2</v>
      </c>
      <c r="Q47" s="156">
        <f>IF('7 Base case Results'!$G47="..C",0,BaseCase_RADs_All*'7 Base case Results'!$G47*('9 All Base Data'!$V47*Basecase_PM10)/10)</f>
        <v>1032.0512400000002</v>
      </c>
      <c r="R47" s="189">
        <f t="shared" si="0"/>
        <v>1.6930560054556305</v>
      </c>
      <c r="S47" s="178">
        <f t="shared" si="1"/>
        <v>0.48944626530964286</v>
      </c>
      <c r="T47" s="179">
        <f t="shared" si="2"/>
        <v>1.7137722244125842E-2</v>
      </c>
      <c r="U47" s="178">
        <f t="shared" si="3"/>
        <v>6.4471855586584941E-4</v>
      </c>
      <c r="V47" s="178">
        <f t="shared" si="4"/>
        <v>7.4106864952991325E-4</v>
      </c>
      <c r="W47" s="178">
        <f t="shared" si="5"/>
        <v>3.3205064603552707E-4</v>
      </c>
      <c r="X47" s="179">
        <f t="shared" si="6"/>
        <v>2.1179957222802783E-4</v>
      </c>
      <c r="Y47" s="179">
        <f t="shared" si="7"/>
        <v>6.398717688000001E-2</v>
      </c>
      <c r="Z47" s="186">
        <f t="shared" si="8"/>
        <v>1.775566691785152</v>
      </c>
      <c r="AA47" s="156">
        <f>$J47*'9 All Base Data'!$Y47</f>
        <v>4.1424771157726983E-2</v>
      </c>
      <c r="AB47" s="156">
        <f>$K47*'9 All Base Data'!$Y47</f>
        <v>1.1975504336018511E-2</v>
      </c>
      <c r="AC47" s="178">
        <f>$L47*'9 All Base Data'!$Y47</f>
        <v>4.1931644307097036E-4</v>
      </c>
      <c r="AD47" s="178">
        <f>IF($M47="","",$M47*'9 All Base Data'!$Y47)</f>
        <v>8.8437251318147728E-3</v>
      </c>
      <c r="AE47" s="178">
        <f>IF($N47="","",$N47*'9 All Base Data'!$Y47)</f>
        <v>1.4233769905274158E-2</v>
      </c>
      <c r="AF47" s="178">
        <f>IF($O47="","",$O47*'9 All Base Data'!$Y47)</f>
        <v>6.3777255933919353E-3</v>
      </c>
      <c r="AG47" s="178">
        <f>IF($P47="","",$P47*'9 All Base Data'!$Y47)</f>
        <v>4.0680527762732644E-3</v>
      </c>
      <c r="AH47" s="167">
        <f>$Q47*'9 All Base Data'!$Y47</f>
        <v>89.895934473598757</v>
      </c>
      <c r="AI47" s="178">
        <f>$R47*'9 All Base Data'!$Y47</f>
        <v>0.14747218532150805</v>
      </c>
      <c r="AJ47" s="178">
        <f>$S47*'9 All Base Data'!$Y47</f>
        <v>4.2632795436225897E-2</v>
      </c>
      <c r="AK47" s="178">
        <f>$T47*'9 All Base Data'!$Y47</f>
        <v>1.4927665373326543E-3</v>
      </c>
      <c r="AL47" s="178">
        <f>IF($U47="","",$U47*'9 All Base Data'!$Y47)</f>
        <v>5.6157654587023804E-5</v>
      </c>
      <c r="AM47" s="178">
        <f>IF($V47="","",$V47*'9 All Base Data'!$Y47)</f>
        <v>6.4550146520418299E-5</v>
      </c>
      <c r="AN47" s="178">
        <f>IF($W47="","",$W47*'9 All Base Data'!$Y47)</f>
        <v>2.892298556603243E-5</v>
      </c>
      <c r="AO47" s="178">
        <f>IF($X47="","",$X47*'9 All Base Data'!$Y47)</f>
        <v>1.8448619340399255E-5</v>
      </c>
      <c r="AP47" s="178">
        <f>$Y47*'9 All Base Data'!$Y47</f>
        <v>5.5735479373631228E-3</v>
      </c>
      <c r="AQ47" s="179">
        <f t="shared" si="9"/>
        <v>0.15465920759731128</v>
      </c>
    </row>
    <row r="48" spans="1:43" x14ac:dyDescent="0.25">
      <c r="A48" s="124">
        <v>501810</v>
      </c>
      <c r="B48" s="125" t="s">
        <v>108</v>
      </c>
      <c r="C48" s="126" t="s">
        <v>65</v>
      </c>
      <c r="D48" s="101" t="s">
        <v>2065</v>
      </c>
      <c r="E48" s="142"/>
      <c r="F48" s="191" t="str">
        <f>IF('9 All Base Data'!G48="Rural Centre","Rural",IF('9 All Base Data'!G48="Rural (Incl.some Off Shore Islands)","Rural",IF('9 All Base Data'!G48="Inlet-in TA but not in Urban Area","Rural",IF('9 All Base Data'!G48="Rural (Incl.some Off Shore Islands)","Rural",IF('9 All Base Data'!G48="Inlet-not in TA","Rural",IF('9 All Base Data'!G48="Inland Water not in Urban Area","Rural",IF('9 All Base Data'!G48="Oceanic-in Region but not in TA","Rural",'9 All Base Data'!G48)))))))</f>
        <v>Rural</v>
      </c>
      <c r="G48" s="177">
        <f>IF('9 All Base Data'!I48="..C","..C",'9 All Base Data'!I48*Basecase_Pop_2006)</f>
        <v>1326</v>
      </c>
      <c r="H48" s="177">
        <f>IF('9 All Base Data'!J48="..C","..C",'9 All Base Data'!J48*Basecase_Pop_2006)</f>
        <v>849</v>
      </c>
      <c r="I48" s="191">
        <f>IF('9 All Base Data'!L48="..C","..C",'9 All Base Data'!L48*Basecase_Pop_2006)</f>
        <v>15</v>
      </c>
      <c r="J48" s="156">
        <f>IF('9 All Base Data'!$P48=0,0,('9 All Base Data'!$P48*Basecase_Pop_2006)/(1+(1/(BaseCase_Mort_AllAdults_30*('9 All Base Data'!$W48*Basecase_PM10)/10))))</f>
        <v>0.35227965157212454</v>
      </c>
      <c r="K48" s="156">
        <f>IF('9 All Base Data'!$Q48=0,0,('9 All Base Data'!$Q48*Basecase_Pop_2006)/(1+(1/(BaseCase_Mort_Maori_30*('9 All Base Data'!$W48*Basecase_PM10)/10))))</f>
        <v>9.1656603990569838E-2</v>
      </c>
      <c r="L48" s="179">
        <f>133/(1+1/(BaseCase_Mort_Child_0_1*'9 All Base Data'!$AB$10/10))*IF('9 All Base Data'!$L48="..C",0,'9 All Base Data'!L48/'9 All Base Data'!$L$2022)</f>
        <v>2.1881667829578449E-3</v>
      </c>
      <c r="M48" s="178">
        <f>IF('9 All Base Data'!$R48="","",IF('9 All Base Data'!$R48=0,0,('9 All Base Data'!$R48*Basecase_Pop_2006)/(1+(1/(BaseCase_CardiacHA_All*('9 All Base Data'!$W48*Basecase_PM10)/10)))))</f>
        <v>5.2351654388713177E-2</v>
      </c>
      <c r="N48" s="178">
        <f>IF('9 All Base Data'!$S48="","",IF('9 All Base Data'!$S48=0,0,('9 All Base Data'!S48*Basecase_Pop_2006)/(1+(1/(BaseCase_RespHA_All*('9 All Base Data'!$W48*Basecase_PM10)/10)))))</f>
        <v>9.4883776302866152E-2</v>
      </c>
      <c r="O48" s="178">
        <f>IF('9 All Base Data'!$T48="","",IF('9 All Base Data'!$T48=0,0,('9 All Base Data'!$T48*Basecase_Pop_2006)/(1+(1/(BaseCase_RespHA_Child_1_4*('9 All Base Data'!$W48*Basecase_PM10)/10)))))</f>
        <v>3.6609773543057007E-2</v>
      </c>
      <c r="P48" s="179">
        <f>IF('9 All Base Data'!$U48="","",IF('9 All Base Data'!$U48=0,0,('9 All Base Data'!$U48*Basecase_Pop_2006)/(1+(1/(BaseCase_RespHA_Child_5_14*('9 All Base Data'!$W48*Basecase_PM10)/10)))))</f>
        <v>3.8919436278579168E-2</v>
      </c>
      <c r="Q48" s="156">
        <f>IF('7 Base case Results'!$G48="..C",0,BaseCase_RADs_All*'7 Base case Results'!$G48*('9 All Base Data'!$V48*Basecase_PM10)/10)</f>
        <v>380.45592000000005</v>
      </c>
      <c r="R48" s="189">
        <f t="shared" si="0"/>
        <v>1.2541155595967635</v>
      </c>
      <c r="S48" s="178">
        <f t="shared" si="1"/>
        <v>0.32629751020642866</v>
      </c>
      <c r="T48" s="179">
        <f t="shared" si="2"/>
        <v>7.7898737473299281E-3</v>
      </c>
      <c r="U48" s="178">
        <f t="shared" si="3"/>
        <v>3.324330053683287E-4</v>
      </c>
      <c r="V48" s="178">
        <f t="shared" si="4"/>
        <v>4.3029792553349799E-4</v>
      </c>
      <c r="W48" s="178">
        <f t="shared" si="5"/>
        <v>1.6602532301776354E-4</v>
      </c>
      <c r="X48" s="179">
        <f t="shared" si="6"/>
        <v>1.7649964352335653E-4</v>
      </c>
      <c r="Y48" s="179">
        <f t="shared" si="7"/>
        <v>2.3588267040000003E-2</v>
      </c>
      <c r="Z48" s="186">
        <f t="shared" si="8"/>
        <v>1.2862564313149951</v>
      </c>
      <c r="AA48" s="156">
        <f>$J48*'9 All Base Data'!$Y48</f>
        <v>3.0685015672390358E-2</v>
      </c>
      <c r="AB48" s="156">
        <f>$K48*'9 All Base Data'!$Y48</f>
        <v>7.9836695573456753E-3</v>
      </c>
      <c r="AC48" s="178">
        <f>$L48*'9 All Base Data'!$Y48</f>
        <v>1.9059838321407741E-4</v>
      </c>
      <c r="AD48" s="178">
        <f>IF($M48="","",$M48*'9 All Base Data'!$Y48)</f>
        <v>4.5600457710919928E-3</v>
      </c>
      <c r="AE48" s="178">
        <f>IF($N48="","",$N48*'9 All Base Data'!$Y48)</f>
        <v>8.2647696224172514E-3</v>
      </c>
      <c r="AF48" s="178">
        <f>IF($O48="","",$O48*'9 All Base Data'!$Y48)</f>
        <v>3.1888627966959677E-3</v>
      </c>
      <c r="AG48" s="178">
        <f>IF($P48="","",$P48*'9 All Base Data'!$Y48)</f>
        <v>3.3900439802277203E-3</v>
      </c>
      <c r="AH48" s="167">
        <f>$Q48*'9 All Base Data'!$Y48</f>
        <v>33.1392852688329</v>
      </c>
      <c r="AI48" s="178">
        <f>$R48*'9 All Base Data'!$Y48</f>
        <v>0.10923865579370969</v>
      </c>
      <c r="AJ48" s="178">
        <f>$S48*'9 All Base Data'!$Y48</f>
        <v>2.8421863624150605E-2</v>
      </c>
      <c r="AK48" s="178">
        <f>$T48*'9 All Base Data'!$Y48</f>
        <v>6.7853024424211557E-4</v>
      </c>
      <c r="AL48" s="178">
        <f>IF($U48="","",$U48*'9 All Base Data'!$Y48)</f>
        <v>2.8956290646434158E-5</v>
      </c>
      <c r="AM48" s="178">
        <f>IF($V48="","",$V48*'9 All Base Data'!$Y48)</f>
        <v>3.7480730237662236E-5</v>
      </c>
      <c r="AN48" s="178">
        <f>IF($W48="","",$W48*'9 All Base Data'!$Y48)</f>
        <v>1.4461492783016215E-5</v>
      </c>
      <c r="AO48" s="178">
        <f>IF($X48="","",$X48*'9 All Base Data'!$Y48)</f>
        <v>1.5373849450332713E-5</v>
      </c>
      <c r="AP48" s="178">
        <f>$Y48*'9 All Base Data'!$Y48</f>
        <v>2.0546356866676398E-3</v>
      </c>
      <c r="AQ48" s="179">
        <f t="shared" si="9"/>
        <v>0.11203825874550354</v>
      </c>
    </row>
    <row r="49" spans="1:43" x14ac:dyDescent="0.25">
      <c r="A49" s="124">
        <v>501811</v>
      </c>
      <c r="B49" s="125" t="s">
        <v>109</v>
      </c>
      <c r="C49" s="126" t="s">
        <v>65</v>
      </c>
      <c r="D49" s="101" t="s">
        <v>2065</v>
      </c>
      <c r="E49" s="142"/>
      <c r="F49" s="191" t="str">
        <f>IF('9 All Base Data'!G49="Rural Centre","Rural",IF('9 All Base Data'!G49="Rural (Incl.some Off Shore Islands)","Rural",IF('9 All Base Data'!G49="Inlet-in TA but not in Urban Area","Rural",IF('9 All Base Data'!G49="Rural (Incl.some Off Shore Islands)","Rural",IF('9 All Base Data'!G49="Inlet-not in TA","Rural",IF('9 All Base Data'!G49="Inland Water not in Urban Area","Rural",IF('9 All Base Data'!G49="Oceanic-in Region but not in TA","Rural",'9 All Base Data'!G49)))))))</f>
        <v>Rural</v>
      </c>
      <c r="G49" s="177">
        <f>IF('9 All Base Data'!I49="..C","..C",'9 All Base Data'!I49*Basecase_Pop_2006)</f>
        <v>2007</v>
      </c>
      <c r="H49" s="177">
        <f>IF('9 All Base Data'!J49="..C","..C",'9 All Base Data'!J49*Basecase_Pop_2006)</f>
        <v>1260</v>
      </c>
      <c r="I49" s="191">
        <f>IF('9 All Base Data'!L49="..C","..C",'9 All Base Data'!L49*Basecase_Pop_2006)</f>
        <v>24</v>
      </c>
      <c r="J49" s="156">
        <f>IF('9 All Base Data'!$P49=0,0,('9 All Base Data'!$P49*Basecase_Pop_2006)/(1+(1/(BaseCase_Mort_AllAdults_30*('9 All Base Data'!$W49*Basecase_PM10)/10))))</f>
        <v>0.17613982578606227</v>
      </c>
      <c r="K49" s="156">
        <f>IF('9 All Base Data'!$Q49=0,0,('9 All Base Data'!$Q49*Basecase_Pop_2006)/(1+(1/(BaseCase_Mort_Maori_30*('9 All Base Data'!$W49*Basecase_PM10)/10))))</f>
        <v>4.5828301995284919E-2</v>
      </c>
      <c r="L49" s="179">
        <f>133/(1+1/(BaseCase_Mort_Child_0_1*'9 All Base Data'!$AB$10/10))*IF('9 All Base Data'!$L49="..C",0,'9 All Base Data'!L49/'9 All Base Data'!$L$2022)</f>
        <v>3.5010668527325518E-3</v>
      </c>
      <c r="M49" s="178">
        <f>IF('9 All Base Data'!$R49="","",IF('9 All Base Data'!$R49=0,0,('9 All Base Data'!$R49*Basecase_Pop_2006)/(1+(1/(BaseCase_CardiacHA_All*('9 All Base Data'!$W49*Basecase_PM10)/10)))))</f>
        <v>6.187013700484284E-2</v>
      </c>
      <c r="N49" s="178">
        <f>IF('9 All Base Data'!$S49="","",IF('9 All Base Data'!$S49=0,0,('9 All Base Data'!S49*Basecase_Pop_2006)/(1+(1/(BaseCase_RespHA_All*('9 All Base Data'!$W49*Basecase_PM10)/10)))))</f>
        <v>8.6976794944293973E-2</v>
      </c>
      <c r="O49" s="178">
        <f>IF('9 All Base Data'!$T49="","",IF('9 All Base Data'!$T49=0,0,('9 All Base Data'!$T49*Basecase_Pop_2006)/(1+(1/(BaseCase_RespHA_Child_1_4*('9 All Base Data'!$W49*Basecase_PM10)/10)))))</f>
        <v>3.1379805894048859E-2</v>
      </c>
      <c r="P49" s="179">
        <f>IF('9 All Base Data'!$U49="","",IF('9 All Base Data'!$U49=0,0,('9 All Base Data'!$U49*Basecase_Pop_2006)/(1+(1/(BaseCase_RespHA_Child_5_14*('9 All Base Data'!$W49*Basecase_PM10)/10)))))</f>
        <v>1.5567774511431666E-2</v>
      </c>
      <c r="Q49" s="156">
        <f>IF('7 Base case Results'!$G49="..C",0,BaseCase_RADs_All*'7 Base case Results'!$G49*('9 All Base Data'!$V49*Basecase_PM10)/10)</f>
        <v>575.84843999999998</v>
      </c>
      <c r="R49" s="189">
        <f t="shared" si="0"/>
        <v>0.62705777979838173</v>
      </c>
      <c r="S49" s="178">
        <f t="shared" si="1"/>
        <v>0.16314875510321433</v>
      </c>
      <c r="T49" s="179">
        <f t="shared" si="2"/>
        <v>1.2463797995727884E-2</v>
      </c>
      <c r="U49" s="178">
        <f t="shared" si="3"/>
        <v>3.9287536998075203E-4</v>
      </c>
      <c r="V49" s="178">
        <f t="shared" si="4"/>
        <v>3.9443976507237319E-4</v>
      </c>
      <c r="W49" s="178">
        <f t="shared" si="5"/>
        <v>1.4230741972951155E-4</v>
      </c>
      <c r="X49" s="179">
        <f t="shared" si="6"/>
        <v>7.0599857409342601E-5</v>
      </c>
      <c r="Y49" s="179">
        <f t="shared" si="7"/>
        <v>3.5702603279999995E-2</v>
      </c>
      <c r="Z49" s="186">
        <f t="shared" si="8"/>
        <v>0.67601149620916268</v>
      </c>
      <c r="AA49" s="156">
        <f>$J49*'9 All Base Data'!$Y49</f>
        <v>1.5342507836195179E-2</v>
      </c>
      <c r="AB49" s="156">
        <f>$K49*'9 All Base Data'!$Y49</f>
        <v>3.9918347786728377E-3</v>
      </c>
      <c r="AC49" s="178">
        <f>$L49*'9 All Base Data'!$Y49</f>
        <v>3.0495741314252384E-4</v>
      </c>
      <c r="AD49" s="178">
        <f>IF($M49="","",$M49*'9 All Base Data'!$Y49)</f>
        <v>5.3891450021996273E-3</v>
      </c>
      <c r="AE49" s="178">
        <f>IF($N49="","",$N49*'9 All Base Data'!$Y49)</f>
        <v>7.5760388205491471E-3</v>
      </c>
      <c r="AF49" s="178">
        <f>IF($O49="","",$O49*'9 All Base Data'!$Y49)</f>
        <v>2.7333109685965433E-3</v>
      </c>
      <c r="AG49" s="178">
        <f>IF($P49="","",$P49*'9 All Base Data'!$Y49)</f>
        <v>1.3560175920910881E-3</v>
      </c>
      <c r="AH49" s="167">
        <f>$Q49*'9 All Base Data'!$Y49</f>
        <v>50.158782454409973</v>
      </c>
      <c r="AI49" s="178">
        <f>$R49*'9 All Base Data'!$Y49</f>
        <v>5.4619327896854843E-2</v>
      </c>
      <c r="AJ49" s="178">
        <f>$S49*'9 All Base Data'!$Y49</f>
        <v>1.4210931812075302E-2</v>
      </c>
      <c r="AK49" s="178">
        <f>$T49*'9 All Base Data'!$Y49</f>
        <v>1.0856483907873849E-3</v>
      </c>
      <c r="AL49" s="178">
        <f>IF($U49="","",$U49*'9 All Base Data'!$Y49)</f>
        <v>3.4221070763967633E-5</v>
      </c>
      <c r="AM49" s="178">
        <f>IF($V49="","",$V49*'9 All Base Data'!$Y49)</f>
        <v>3.4357336051190384E-5</v>
      </c>
      <c r="AN49" s="178">
        <f>IF($W49="","",$W49*'9 All Base Data'!$Y49)</f>
        <v>1.2395565242585323E-5</v>
      </c>
      <c r="AO49" s="178">
        <f>IF($X49="","",$X49*'9 All Base Data'!$Y49)</f>
        <v>6.1495397801330842E-6</v>
      </c>
      <c r="AP49" s="178">
        <f>$Y49*'9 All Base Data'!$Y49</f>
        <v>3.1098445121734179E-3</v>
      </c>
      <c r="AQ49" s="179">
        <f t="shared" si="9"/>
        <v>5.8883399206630799E-2</v>
      </c>
    </row>
    <row r="50" spans="1:43" x14ac:dyDescent="0.25">
      <c r="A50" s="124">
        <v>501813</v>
      </c>
      <c r="B50" s="125" t="s">
        <v>110</v>
      </c>
      <c r="C50" s="126" t="s">
        <v>65</v>
      </c>
      <c r="D50" s="101" t="s">
        <v>2065</v>
      </c>
      <c r="E50" s="142"/>
      <c r="F50" s="191" t="str">
        <f>IF('9 All Base Data'!G50="Rural Centre","Rural",IF('9 All Base Data'!G50="Rural (Incl.some Off Shore Islands)","Rural",IF('9 All Base Data'!G50="Inlet-in TA but not in Urban Area","Rural",IF('9 All Base Data'!G50="Rural (Incl.some Off Shore Islands)","Rural",IF('9 All Base Data'!G50="Inlet-not in TA","Rural",IF('9 All Base Data'!G50="Inland Water not in Urban Area","Rural",IF('9 All Base Data'!G50="Oceanic-in Region but not in TA","Rural",'9 All Base Data'!G50)))))))</f>
        <v>Rural</v>
      </c>
      <c r="G50" s="177">
        <f>IF('9 All Base Data'!I50="..C","..C",'9 All Base Data'!I50*Basecase_Pop_2006)</f>
        <v>0</v>
      </c>
      <c r="H50" s="177" t="str">
        <f>IF('9 All Base Data'!J50="..C","..C",'9 All Base Data'!J50*Basecase_Pop_2006)</f>
        <v>..C</v>
      </c>
      <c r="I50" s="191" t="str">
        <f>IF('9 All Base Data'!L50="..C","..C",'9 All Base Data'!L50*Basecase_Pop_2006)</f>
        <v>..C</v>
      </c>
      <c r="J50" s="156">
        <f>IF('9 All Base Data'!$P50=0,0,('9 All Base Data'!$P50*Basecase_Pop_2006)/(1+(1/(BaseCase_Mort_AllAdults_30*('9 All Base Data'!$W50*Basecase_PM10)/10))))</f>
        <v>0</v>
      </c>
      <c r="K50" s="156">
        <f>IF('9 All Base Data'!$Q50=0,0,('9 All Base Data'!$Q50*Basecase_Pop_2006)/(1+(1/(BaseCase_Mort_Maori_30*('9 All Base Data'!$W50*Basecase_PM10)/10))))</f>
        <v>0</v>
      </c>
      <c r="L50" s="179">
        <f>133/(1+1/(BaseCase_Mort_Child_0_1*'9 All Base Data'!$AB$10/10))*IF('9 All Base Data'!$L50="..C",0,'9 All Base Data'!L50/'9 All Base Data'!$L$2022)</f>
        <v>0</v>
      </c>
      <c r="M50" s="178">
        <f>IF('9 All Base Data'!$R50="","",IF('9 All Base Data'!$R50=0,0,('9 All Base Data'!$R50*Basecase_Pop_2006)/(1+(1/(BaseCase_CardiacHA_All*('9 All Base Data'!$W50*Basecase_PM10)/10)))))</f>
        <v>0</v>
      </c>
      <c r="N50" s="178">
        <f>IF('9 All Base Data'!$S50="","",IF('9 All Base Data'!$S50=0,0,('9 All Base Data'!S50*Basecase_Pop_2006)/(1+(1/(BaseCase_RespHA_All*('9 All Base Data'!$W50*Basecase_PM10)/10)))))</f>
        <v>0</v>
      </c>
      <c r="O50" s="178">
        <f>IF('9 All Base Data'!$T50="","",IF('9 All Base Data'!$T50=0,0,('9 All Base Data'!$T50*Basecase_Pop_2006)/(1+(1/(BaseCase_RespHA_Child_1_4*('9 All Base Data'!$W50*Basecase_PM10)/10)))))</f>
        <v>0</v>
      </c>
      <c r="P50" s="179">
        <f>IF('9 All Base Data'!$U50="","",IF('9 All Base Data'!$U50=0,0,('9 All Base Data'!$U50*Basecase_Pop_2006)/(1+(1/(BaseCase_RespHA_Child_5_14*('9 All Base Data'!$W50*Basecase_PM10)/10)))))</f>
        <v>0</v>
      </c>
      <c r="Q50" s="156">
        <f>IF('7 Base case Results'!$G50="..C",0,BaseCase_RADs_All*'7 Base case Results'!$G50*('9 All Base Data'!$V50*Basecase_PM10)/10)</f>
        <v>0</v>
      </c>
      <c r="R50" s="189">
        <f t="shared" si="0"/>
        <v>0</v>
      </c>
      <c r="S50" s="178">
        <f t="shared" si="1"/>
        <v>0</v>
      </c>
      <c r="T50" s="179">
        <f t="shared" si="2"/>
        <v>0</v>
      </c>
      <c r="U50" s="178">
        <f t="shared" si="3"/>
        <v>0</v>
      </c>
      <c r="V50" s="178">
        <f t="shared" si="4"/>
        <v>0</v>
      </c>
      <c r="W50" s="178">
        <f t="shared" si="5"/>
        <v>0</v>
      </c>
      <c r="X50" s="179">
        <f t="shared" si="6"/>
        <v>0</v>
      </c>
      <c r="Y50" s="179">
        <f t="shared" si="7"/>
        <v>0</v>
      </c>
      <c r="Z50" s="186">
        <f t="shared" si="8"/>
        <v>0</v>
      </c>
      <c r="AA50" s="156">
        <f>$J50*'9 All Base Data'!$Y50</f>
        <v>0</v>
      </c>
      <c r="AB50" s="156">
        <f>$K50*'9 All Base Data'!$Y50</f>
        <v>0</v>
      </c>
      <c r="AC50" s="178">
        <f>$L50*'9 All Base Data'!$Y50</f>
        <v>0</v>
      </c>
      <c r="AD50" s="178">
        <f>IF($M50="","",$M50*'9 All Base Data'!$Y50)</f>
        <v>0</v>
      </c>
      <c r="AE50" s="178">
        <f>IF($N50="","",$N50*'9 All Base Data'!$Y50)</f>
        <v>0</v>
      </c>
      <c r="AF50" s="178">
        <f>IF($O50="","",$O50*'9 All Base Data'!$Y50)</f>
        <v>0</v>
      </c>
      <c r="AG50" s="178">
        <f>IF($P50="","",$P50*'9 All Base Data'!$Y50)</f>
        <v>0</v>
      </c>
      <c r="AH50" s="167">
        <f>$Q50*'9 All Base Data'!$Y50</f>
        <v>0</v>
      </c>
      <c r="AI50" s="178">
        <f>$R50*'9 All Base Data'!$Y50</f>
        <v>0</v>
      </c>
      <c r="AJ50" s="178">
        <f>$S50*'9 All Base Data'!$Y50</f>
        <v>0</v>
      </c>
      <c r="AK50" s="178">
        <f>$T50*'9 All Base Data'!$Y50</f>
        <v>0</v>
      </c>
      <c r="AL50" s="178">
        <f>IF($U50="","",$U50*'9 All Base Data'!$Y50)</f>
        <v>0</v>
      </c>
      <c r="AM50" s="178">
        <f>IF($V50="","",$V50*'9 All Base Data'!$Y50)</f>
        <v>0</v>
      </c>
      <c r="AN50" s="178">
        <f>IF($W50="","",$W50*'9 All Base Data'!$Y50)</f>
        <v>0</v>
      </c>
      <c r="AO50" s="178">
        <f>IF($X50="","",$X50*'9 All Base Data'!$Y50)</f>
        <v>0</v>
      </c>
      <c r="AP50" s="178">
        <f>$Y50*'9 All Base Data'!$Y50</f>
        <v>0</v>
      </c>
      <c r="AQ50" s="179">
        <f t="shared" si="9"/>
        <v>0</v>
      </c>
    </row>
    <row r="51" spans="1:43" x14ac:dyDescent="0.25">
      <c r="A51" s="124">
        <v>501814</v>
      </c>
      <c r="B51" s="125" t="s">
        <v>111</v>
      </c>
      <c r="C51" s="126" t="s">
        <v>65</v>
      </c>
      <c r="D51" s="101" t="s">
        <v>2065</v>
      </c>
      <c r="E51" s="142"/>
      <c r="F51" s="191" t="str">
        <f>IF('9 All Base Data'!G51="Rural Centre","Rural",IF('9 All Base Data'!G51="Rural (Incl.some Off Shore Islands)","Rural",IF('9 All Base Data'!G51="Inlet-in TA but not in Urban Area","Rural",IF('9 All Base Data'!G51="Rural (Incl.some Off Shore Islands)","Rural",IF('9 All Base Data'!G51="Inlet-not in TA","Rural",IF('9 All Base Data'!G51="Inland Water not in Urban Area","Rural",IF('9 All Base Data'!G51="Oceanic-in Region but not in TA","Rural",'9 All Base Data'!G51)))))))</f>
        <v>Rural</v>
      </c>
      <c r="G51" s="177">
        <f>IF('9 All Base Data'!I51="..C","..C",'9 All Base Data'!I51*Basecase_Pop_2006)</f>
        <v>4047</v>
      </c>
      <c r="H51" s="177">
        <f>IF('9 All Base Data'!J51="..C","..C",'9 All Base Data'!J51*Basecase_Pop_2006)</f>
        <v>2661</v>
      </c>
      <c r="I51" s="191">
        <f>IF('9 All Base Data'!L51="..C","..C",'9 All Base Data'!L51*Basecase_Pop_2006)</f>
        <v>48</v>
      </c>
      <c r="J51" s="156">
        <f>IF('9 All Base Data'!$P51=0,0,('9 All Base Data'!$P51*Basecase_Pop_2006)/(1+(1/(BaseCase_Mort_AllAdults_30*('9 All Base Data'!$W51*Basecase_PM10)/10))))</f>
        <v>0.29943770383630586</v>
      </c>
      <c r="K51" s="156">
        <f>IF('9 All Base Data'!$Q51=0,0,('9 All Base Data'!$Q51*Basecase_Pop_2006)/(1+(1/(BaseCase_Mort_Maori_30*('9 All Base Data'!$W51*Basecase_PM10)/10))))</f>
        <v>9.1656603990569838E-2</v>
      </c>
      <c r="L51" s="179">
        <f>133/(1+1/(BaseCase_Mort_Child_0_1*'9 All Base Data'!$AB$10/10))*IF('9 All Base Data'!$L51="..C",0,'9 All Base Data'!L51/'9 All Base Data'!$L$2022)</f>
        <v>7.0021337054651037E-3</v>
      </c>
      <c r="M51" s="178">
        <f>IF('9 All Base Data'!$R51="","",IF('9 All Base Data'!$R51=0,0,('9 All Base Data'!$R51*Basecase_Pop_2006)/(1+(1/(BaseCase_CardiacHA_All*('9 All Base Data'!$W51*Basecase_PM10)/10)))))</f>
        <v>9.677123993065162E-2</v>
      </c>
      <c r="N51" s="178">
        <f>IF('9 All Base Data'!$S51="","",IF('9 All Base Data'!$S51=0,0,('9 All Base Data'!S51*Basecase_Pop_2006)/(1+(1/(BaseCase_RespHA_All*('9 All Base Data'!$W51*Basecase_PM10)/10)))))</f>
        <v>0.18449623170001753</v>
      </c>
      <c r="O51" s="178">
        <f>IF('9 All Base Data'!$T51="","",IF('9 All Base Data'!$T51=0,0,('9 All Base Data'!$T51*Basecase_Pop_2006)/(1+(1/(BaseCase_RespHA_Child_1_4*('9 All Base Data'!$W51*Basecase_PM10)/10)))))</f>
        <v>4.7069708841073289E-2</v>
      </c>
      <c r="P51" s="179">
        <f>IF('9 All Base Data'!$U51="","",IF('9 All Base Data'!$U51=0,0,('9 All Base Data'!$U51*Basecase_Pop_2006)/(1+(1/(BaseCase_RespHA_Child_5_14*('9 All Base Data'!$W51*Basecase_PM10)/10)))))</f>
        <v>2.3351661767147501E-2</v>
      </c>
      <c r="Q51" s="156">
        <f>IF('7 Base case Results'!$G51="..C",0,BaseCase_RADs_All*'7 Base case Results'!$G51*('9 All Base Data'!$V51*Basecase_PM10)/10)</f>
        <v>1161.16524</v>
      </c>
      <c r="R51" s="189">
        <f t="shared" si="0"/>
        <v>1.0659982256572489</v>
      </c>
      <c r="S51" s="178">
        <f t="shared" si="1"/>
        <v>0.32629751020642866</v>
      </c>
      <c r="T51" s="179">
        <f t="shared" si="2"/>
        <v>2.4927595991455768E-2</v>
      </c>
      <c r="U51" s="178">
        <f t="shared" si="3"/>
        <v>6.1449737355963785E-4</v>
      </c>
      <c r="V51" s="178">
        <f t="shared" si="4"/>
        <v>8.3669041075957941E-4</v>
      </c>
      <c r="W51" s="178">
        <f t="shared" si="5"/>
        <v>2.1346112959426736E-4</v>
      </c>
      <c r="X51" s="179">
        <f t="shared" si="6"/>
        <v>1.0589978611401391E-4</v>
      </c>
      <c r="Y51" s="179">
        <f t="shared" si="7"/>
        <v>7.199224488E-2</v>
      </c>
      <c r="Z51" s="186">
        <f t="shared" si="8"/>
        <v>1.1643692543130237</v>
      </c>
      <c r="AA51" s="156">
        <f>$J51*'9 All Base Data'!$Y51</f>
        <v>2.6082263321531803E-2</v>
      </c>
      <c r="AB51" s="156">
        <f>$K51*'9 All Base Data'!$Y51</f>
        <v>7.9836695573456753E-3</v>
      </c>
      <c r="AC51" s="178">
        <f>$L51*'9 All Base Data'!$Y51</f>
        <v>6.0991482628504768E-4</v>
      </c>
      <c r="AD51" s="178">
        <f>IF($M51="","",$M51*'9 All Base Data'!$Y51)</f>
        <v>8.4291755162609564E-3</v>
      </c>
      <c r="AE51" s="178">
        <f>IF($N51="","",$N51*'9 All Base Data'!$Y51)</f>
        <v>1.6070385376922434E-2</v>
      </c>
      <c r="AF51" s="178">
        <f>IF($O51="","",$O51*'9 All Base Data'!$Y51)</f>
        <v>4.0999664528948154E-3</v>
      </c>
      <c r="AG51" s="178">
        <f>IF($P51="","",$P51*'9 All Base Data'!$Y51)</f>
        <v>2.0340263881366322E-3</v>
      </c>
      <c r="AH51" s="167">
        <f>$Q51*'9 All Base Data'!$Y51</f>
        <v>101.14229825261442</v>
      </c>
      <c r="AI51" s="178">
        <f>$R51*'9 All Base Data'!$Y51</f>
        <v>9.2852857424653226E-2</v>
      </c>
      <c r="AJ51" s="178">
        <f>$S51*'9 All Base Data'!$Y51</f>
        <v>2.8421863624150605E-2</v>
      </c>
      <c r="AK51" s="178">
        <f>$T51*'9 All Base Data'!$Y51</f>
        <v>2.1712967815747698E-3</v>
      </c>
      <c r="AL51" s="178">
        <f>IF($U51="","",$U51*'9 All Base Data'!$Y51)</f>
        <v>5.3525264528257074E-5</v>
      </c>
      <c r="AM51" s="178">
        <f>IF($V51="","",$V51*'9 All Base Data'!$Y51)</f>
        <v>7.2879197684343238E-5</v>
      </c>
      <c r="AN51" s="178">
        <f>IF($W51="","",$W51*'9 All Base Data'!$Y51)</f>
        <v>1.8593347863877985E-5</v>
      </c>
      <c r="AO51" s="178">
        <f>IF($X51="","",$X51*'9 All Base Data'!$Y51)</f>
        <v>9.2243096701996275E-6</v>
      </c>
      <c r="AP51" s="178">
        <f>$Y51*'9 All Base Data'!$Y51</f>
        <v>6.2708224916620944E-3</v>
      </c>
      <c r="AQ51" s="179">
        <f t="shared" si="9"/>
        <v>0.10142138116010269</v>
      </c>
    </row>
    <row r="52" spans="1:43" x14ac:dyDescent="0.25">
      <c r="A52" s="124">
        <v>501815</v>
      </c>
      <c r="B52" s="125" t="s">
        <v>112</v>
      </c>
      <c r="C52" s="126" t="s">
        <v>65</v>
      </c>
      <c r="D52" s="101" t="s">
        <v>2065</v>
      </c>
      <c r="E52" s="142"/>
      <c r="F52" s="191" t="str">
        <f>IF('9 All Base Data'!G52="Rural Centre","Rural",IF('9 All Base Data'!G52="Rural (Incl.some Off Shore Islands)","Rural",IF('9 All Base Data'!G52="Inlet-in TA but not in Urban Area","Rural",IF('9 All Base Data'!G52="Rural (Incl.some Off Shore Islands)","Rural",IF('9 All Base Data'!G52="Inlet-not in TA","Rural",IF('9 All Base Data'!G52="Inland Water not in Urban Area","Rural",IF('9 All Base Data'!G52="Oceanic-in Region but not in TA","Rural",'9 All Base Data'!G52)))))))</f>
        <v>Rural</v>
      </c>
      <c r="G52" s="177">
        <f>IF('9 All Base Data'!I52="..C","..C",'9 All Base Data'!I52*Basecase_Pop_2006)</f>
        <v>885</v>
      </c>
      <c r="H52" s="177">
        <f>IF('9 All Base Data'!J52="..C","..C",'9 All Base Data'!J52*Basecase_Pop_2006)</f>
        <v>573</v>
      </c>
      <c r="I52" s="191">
        <f>IF('9 All Base Data'!L52="..C","..C",'9 All Base Data'!L52*Basecase_Pop_2006)</f>
        <v>9</v>
      </c>
      <c r="J52" s="156">
        <f>IF('9 All Base Data'!$P52=0,0,('9 All Base Data'!$P52*Basecase_Pop_2006)/(1+(1/(BaseCase_Mort_AllAdults_30*('9 All Base Data'!$W52*Basecase_PM10)/10))))</f>
        <v>0.4931915122009744</v>
      </c>
      <c r="K52" s="156">
        <f>IF('9 All Base Data'!$Q52=0,0,('9 All Base Data'!$Q52*Basecase_Pop_2006)/(1+(1/(BaseCase_Mort_Maori_30*('9 All Base Data'!$W52*Basecase_PM10)/10))))</f>
        <v>0.45828301995284926</v>
      </c>
      <c r="L52" s="179">
        <f>133/(1+1/(BaseCase_Mort_Child_0_1*'9 All Base Data'!$AB$10/10))*IF('9 All Base Data'!$L52="..C",0,'9 All Base Data'!L52/'9 All Base Data'!$L$2022)</f>
        <v>1.3129000697747069E-3</v>
      </c>
      <c r="M52" s="178">
        <f>IF('9 All Base Data'!$R52="","",IF('9 All Base Data'!$R52=0,0,('9 All Base Data'!$R52*Basecase_Pop_2006)/(1+(1/(BaseCase_CardiacHA_All*('9 All Base Data'!$W52*Basecase_PM10)/10)))))</f>
        <v>0.22209792770969225</v>
      </c>
      <c r="N52" s="178">
        <f>IF('9 All Base Data'!$S52="","",IF('9 All Base Data'!$S52=0,0,('9 All Base Data'!S52*Basecase_Pop_2006)/(1+(1/(BaseCase_RespHA_All*('9 All Base Data'!$W52*Basecase_PM10)/10)))))</f>
        <v>0.21085283622859147</v>
      </c>
      <c r="O52" s="178">
        <f>IF('9 All Base Data'!$T52="","",IF('9 All Base Data'!$T52=0,0,('9 All Base Data'!$T52*Basecase_Pop_2006)/(1+(1/(BaseCase_RespHA_Child_1_4*('9 All Base Data'!$W52*Basecase_PM10)/10)))))</f>
        <v>2.0919870596032574E-2</v>
      </c>
      <c r="P52" s="179">
        <f>IF('9 All Base Data'!$U52="","",IF('9 All Base Data'!$U52=0,0,('9 All Base Data'!$U52*Basecase_Pop_2006)/(1+(1/(BaseCase_RespHA_Child_5_14*('9 All Base Data'!$W52*Basecase_PM10)/10)))))</f>
        <v>1.5567774511431666E-2</v>
      </c>
      <c r="Q52" s="156">
        <f>IF('7 Base case Results'!$G52="..C",0,BaseCase_RADs_All*'7 Base case Results'!$G52*('9 All Base Data'!$V52*Basecase_PM10)/10)</f>
        <v>253.92420000000001</v>
      </c>
      <c r="R52" s="189">
        <f t="shared" si="0"/>
        <v>1.7557617834354688</v>
      </c>
      <c r="S52" s="178">
        <f t="shared" si="1"/>
        <v>1.6314875510321434</v>
      </c>
      <c r="T52" s="179">
        <f t="shared" si="2"/>
        <v>4.673924248397957E-3</v>
      </c>
      <c r="U52" s="178">
        <f t="shared" si="3"/>
        <v>1.4103218409565459E-3</v>
      </c>
      <c r="V52" s="178">
        <f t="shared" si="4"/>
        <v>9.5621761229666236E-4</v>
      </c>
      <c r="W52" s="178">
        <f t="shared" si="5"/>
        <v>9.487161315300773E-5</v>
      </c>
      <c r="X52" s="179">
        <f t="shared" si="6"/>
        <v>7.0599857409342601E-5</v>
      </c>
      <c r="Y52" s="179">
        <f t="shared" si="7"/>
        <v>1.57433004E-2</v>
      </c>
      <c r="Z52" s="186">
        <f t="shared" si="8"/>
        <v>1.7785455475371199</v>
      </c>
      <c r="AA52" s="156">
        <f>$J52*'9 All Base Data'!$Y52</f>
        <v>4.2959021941346508E-2</v>
      </c>
      <c r="AB52" s="156">
        <f>$K52*'9 All Base Data'!$Y52</f>
        <v>3.9918347786728377E-2</v>
      </c>
      <c r="AC52" s="178">
        <f>$L52*'9 All Base Data'!$Y52</f>
        <v>1.1435902992844645E-4</v>
      </c>
      <c r="AD52" s="178">
        <f>IF($M52="","",$M52*'9 All Base Data'!$Y52)</f>
        <v>1.9345648725844818E-2</v>
      </c>
      <c r="AE52" s="178">
        <f>IF($N52="","",$N52*'9 All Base Data'!$Y52)</f>
        <v>1.8366154716482782E-2</v>
      </c>
      <c r="AF52" s="178">
        <f>IF($O52="","",$O52*'9 All Base Data'!$Y52)</f>
        <v>1.8222073123976958E-3</v>
      </c>
      <c r="AG52" s="178">
        <f>IF($P52="","",$P52*'9 All Base Data'!$Y52)</f>
        <v>1.3560175920910881E-3</v>
      </c>
      <c r="AH52" s="167">
        <f>$Q52*'9 All Base Data'!$Y52</f>
        <v>22.117848765397522</v>
      </c>
      <c r="AI52" s="178">
        <f>$R52*'9 All Base Data'!$Y52</f>
        <v>0.15293411811119356</v>
      </c>
      <c r="AJ52" s="178">
        <f>$S52*'9 All Base Data'!$Y52</f>
        <v>0.14210931812075303</v>
      </c>
      <c r="AK52" s="178">
        <f>$T52*'9 All Base Data'!$Y52</f>
        <v>4.071181465452694E-4</v>
      </c>
      <c r="AL52" s="178">
        <f>IF($U52="","",$U52*'9 All Base Data'!$Y52)</f>
        <v>1.228448694091146E-4</v>
      </c>
      <c r="AM52" s="178">
        <f>IF($V52="","",$V52*'9 All Base Data'!$Y52)</f>
        <v>8.3290511639249424E-5</v>
      </c>
      <c r="AN52" s="178">
        <f>IF($W52="","",$W52*'9 All Base Data'!$Y52)</f>
        <v>8.2637101617235509E-6</v>
      </c>
      <c r="AO52" s="178">
        <f>IF($X52="","",$X52*'9 All Base Data'!$Y52)</f>
        <v>6.1495397801330842E-6</v>
      </c>
      <c r="AP52" s="178">
        <f>$Y52*'9 All Base Data'!$Y52</f>
        <v>1.3713066234546463E-3</v>
      </c>
      <c r="AQ52" s="179">
        <f t="shared" si="9"/>
        <v>0.15491867826224182</v>
      </c>
    </row>
    <row r="53" spans="1:43" x14ac:dyDescent="0.25">
      <c r="A53" s="124">
        <v>501816</v>
      </c>
      <c r="B53" s="125" t="s">
        <v>113</v>
      </c>
      <c r="C53" s="126" t="s">
        <v>65</v>
      </c>
      <c r="D53" s="101" t="s">
        <v>2065</v>
      </c>
      <c r="E53" s="142"/>
      <c r="F53" s="191" t="str">
        <f>IF('9 All Base Data'!G53="Rural Centre","Rural",IF('9 All Base Data'!G53="Rural (Incl.some Off Shore Islands)","Rural",IF('9 All Base Data'!G53="Inlet-in TA but not in Urban Area","Rural",IF('9 All Base Data'!G53="Rural (Incl.some Off Shore Islands)","Rural",IF('9 All Base Data'!G53="Inlet-not in TA","Rural",IF('9 All Base Data'!G53="Inland Water not in Urban Area","Rural",IF('9 All Base Data'!G53="Oceanic-in Region but not in TA","Rural",'9 All Base Data'!G53)))))))</f>
        <v>Rural</v>
      </c>
      <c r="G53" s="177">
        <f>IF('9 All Base Data'!I53="..C","..C",'9 All Base Data'!I53*Basecase_Pop_2006)</f>
        <v>1671</v>
      </c>
      <c r="H53" s="177">
        <f>IF('9 All Base Data'!J53="..C","..C",'9 All Base Data'!J53*Basecase_Pop_2006)</f>
        <v>1209</v>
      </c>
      <c r="I53" s="191">
        <f>IF('9 All Base Data'!L53="..C","..C",'9 All Base Data'!L53*Basecase_Pop_2006)</f>
        <v>12</v>
      </c>
      <c r="J53" s="156">
        <f>IF('9 All Base Data'!$P53=0,0,('9 All Base Data'!$P53*Basecase_Pop_2006)/(1+(1/(BaseCase_Mort_AllAdults_30*('9 All Base Data'!$W53*Basecase_PM10)/10))))</f>
        <v>0.10568389547163737</v>
      </c>
      <c r="K53" s="156">
        <f>IF('9 All Base Data'!$Q53=0,0,('9 All Base Data'!$Q53*Basecase_Pop_2006)/(1+(1/(BaseCase_Mort_Maori_30*('9 All Base Data'!$W53*Basecase_PM10)/10))))</f>
        <v>0</v>
      </c>
      <c r="L53" s="179">
        <f>133/(1+1/(BaseCase_Mort_Child_0_1*'9 All Base Data'!$AB$10/10))*IF('9 All Base Data'!$L53="..C",0,'9 All Base Data'!L53/'9 All Base Data'!$L$2022)</f>
        <v>1.7505334263662759E-3</v>
      </c>
      <c r="M53" s="178">
        <f>IF('9 All Base Data'!$R53="","",IF('9 All Base Data'!$R53=0,0,('9 All Base Data'!$R53*Basecase_Pop_2006)/(1+(1/(BaseCase_CardiacHA_All*('9 All Base Data'!$W53*Basecase_PM10)/10)))))</f>
        <v>0</v>
      </c>
      <c r="N53" s="178">
        <f>IF('9 All Base Data'!$S53="","",IF('9 All Base Data'!$S53=0,0,('9 All Base Data'!S53*Basecase_Pop_2006)/(1+(1/(BaseCase_RespHA_All*('9 All Base Data'!$W53*Basecase_PM10)/10)))))</f>
        <v>0</v>
      </c>
      <c r="O53" s="178">
        <f>IF('9 All Base Data'!$T53="","",IF('9 All Base Data'!$T53=0,0,('9 All Base Data'!$T53*Basecase_Pop_2006)/(1+(1/(BaseCase_RespHA_Child_1_4*('9 All Base Data'!$W53*Basecase_PM10)/10)))))</f>
        <v>0</v>
      </c>
      <c r="P53" s="179">
        <f>IF('9 All Base Data'!$U53="","",IF('9 All Base Data'!$U53=0,0,('9 All Base Data'!$U53*Basecase_Pop_2006)/(1+(1/(BaseCase_RespHA_Child_5_14*('9 All Base Data'!$W53*Basecase_PM10)/10)))))</f>
        <v>0</v>
      </c>
      <c r="Q53" s="156">
        <f>IF('7 Base case Results'!$G53="..C",0,BaseCase_RADs_All*'7 Base case Results'!$G53*('9 All Base Data'!$V53*Basecase_PM10)/10)</f>
        <v>479.44332000000003</v>
      </c>
      <c r="R53" s="189">
        <f t="shared" si="0"/>
        <v>0.37623466787902898</v>
      </c>
      <c r="S53" s="178">
        <f t="shared" si="1"/>
        <v>0</v>
      </c>
      <c r="T53" s="179">
        <f t="shared" si="2"/>
        <v>6.2318989978639421E-3</v>
      </c>
      <c r="U53" s="178">
        <f t="shared" si="3"/>
        <v>0</v>
      </c>
      <c r="V53" s="178">
        <f t="shared" si="4"/>
        <v>0</v>
      </c>
      <c r="W53" s="178">
        <f t="shared" si="5"/>
        <v>0</v>
      </c>
      <c r="X53" s="179">
        <f t="shared" si="6"/>
        <v>0</v>
      </c>
      <c r="Y53" s="179">
        <f t="shared" si="7"/>
        <v>2.972548584E-2</v>
      </c>
      <c r="Z53" s="186">
        <f t="shared" si="8"/>
        <v>0.41219205271689291</v>
      </c>
      <c r="AA53" s="156">
        <f>$J53*'9 All Base Data'!$Y53</f>
        <v>9.2055047017171078E-3</v>
      </c>
      <c r="AB53" s="156">
        <f>$K53*'9 All Base Data'!$Y53</f>
        <v>0</v>
      </c>
      <c r="AC53" s="178">
        <f>$L53*'9 All Base Data'!$Y53</f>
        <v>1.5247870657126192E-4</v>
      </c>
      <c r="AD53" s="178">
        <f>IF($M53="","",$M53*'9 All Base Data'!$Y53)</f>
        <v>0</v>
      </c>
      <c r="AE53" s="178">
        <f>IF($N53="","",$N53*'9 All Base Data'!$Y53)</f>
        <v>0</v>
      </c>
      <c r="AF53" s="178">
        <f>IF($O53="","",$O53*'9 All Base Data'!$Y53)</f>
        <v>0</v>
      </c>
      <c r="AG53" s="178">
        <f>IF($P53="","",$P53*'9 All Base Data'!$Y53)</f>
        <v>0</v>
      </c>
      <c r="AH53" s="167">
        <f>$Q53*'9 All Base Data'!$Y53</f>
        <v>41.76149749941159</v>
      </c>
      <c r="AI53" s="178">
        <f>$R53*'9 All Base Data'!$Y53</f>
        <v>3.2771596738112897E-2</v>
      </c>
      <c r="AJ53" s="178">
        <f>$S53*'9 All Base Data'!$Y53</f>
        <v>0</v>
      </c>
      <c r="AK53" s="178">
        <f>$T53*'9 All Base Data'!$Y53</f>
        <v>5.4282419539369246E-4</v>
      </c>
      <c r="AL53" s="178">
        <f>IF($U53="","",$U53*'9 All Base Data'!$Y53)</f>
        <v>0</v>
      </c>
      <c r="AM53" s="178">
        <f>IF($V53="","",$V53*'9 All Base Data'!$Y53)</f>
        <v>0</v>
      </c>
      <c r="AN53" s="178">
        <f>IF($W53="","",$W53*'9 All Base Data'!$Y53)</f>
        <v>0</v>
      </c>
      <c r="AO53" s="178">
        <f>IF($X53="","",$X53*'9 All Base Data'!$Y53)</f>
        <v>0</v>
      </c>
      <c r="AP53" s="178">
        <f>$Y53*'9 All Base Data'!$Y53</f>
        <v>2.5892128449635184E-3</v>
      </c>
      <c r="AQ53" s="179">
        <f t="shared" si="9"/>
        <v>3.5903633778470105E-2</v>
      </c>
    </row>
    <row r="54" spans="1:43" x14ac:dyDescent="0.25">
      <c r="A54" s="124">
        <v>501817</v>
      </c>
      <c r="B54" s="125" t="s">
        <v>114</v>
      </c>
      <c r="C54" s="126" t="s">
        <v>65</v>
      </c>
      <c r="D54" s="101" t="s">
        <v>2065</v>
      </c>
      <c r="E54" s="142"/>
      <c r="F54" s="191" t="str">
        <f>IF('9 All Base Data'!G54="Rural Centre","Rural",IF('9 All Base Data'!G54="Rural (Incl.some Off Shore Islands)","Rural",IF('9 All Base Data'!G54="Inlet-in TA but not in Urban Area","Rural",IF('9 All Base Data'!G54="Rural (Incl.some Off Shore Islands)","Rural",IF('9 All Base Data'!G54="Inlet-not in TA","Rural",IF('9 All Base Data'!G54="Inland Water not in Urban Area","Rural",IF('9 All Base Data'!G54="Oceanic-in Region but not in TA","Rural",'9 All Base Data'!G54)))))))</f>
        <v>Rural</v>
      </c>
      <c r="G54" s="177">
        <f>IF('9 All Base Data'!I54="..C","..C",'9 All Base Data'!I54*Basecase_Pop_2006)</f>
        <v>1143</v>
      </c>
      <c r="H54" s="177">
        <f>IF('9 All Base Data'!J54="..C","..C",'9 All Base Data'!J54*Basecase_Pop_2006)</f>
        <v>744</v>
      </c>
      <c r="I54" s="191">
        <f>IF('9 All Base Data'!L54="..C","..C",'9 All Base Data'!L54*Basecase_Pop_2006)</f>
        <v>15</v>
      </c>
      <c r="J54" s="156">
        <f>IF('9 All Base Data'!$P54=0,0,('9 All Base Data'!$P54*Basecase_Pop_2006)/(1+(1/(BaseCase_Mort_AllAdults_30*('9 All Base Data'!$W54*Basecase_PM10)/10))))</f>
        <v>1.2329787805024359</v>
      </c>
      <c r="K54" s="156">
        <f>IF('9 All Base Data'!$Q54=0,0,('9 All Base Data'!$Q54*Basecase_Pop_2006)/(1+(1/(BaseCase_Mort_Maori_30*('9 All Base Data'!$W54*Basecase_PM10)/10))))</f>
        <v>0.2749698119717095</v>
      </c>
      <c r="L54" s="179">
        <f>133/(1+1/(BaseCase_Mort_Child_0_1*'9 All Base Data'!$AB$10/10))*IF('9 All Base Data'!$L54="..C",0,'9 All Base Data'!L54/'9 All Base Data'!$L$2022)</f>
        <v>2.1881667829578449E-3</v>
      </c>
      <c r="M54" s="178">
        <f>IF('9 All Base Data'!$R54="","",IF('9 All Base Data'!$R54=0,0,('9 All Base Data'!$R54*Basecase_Pop_2006)/(1+(1/(BaseCase_CardiacHA_All*('9 All Base Data'!$W54*Basecase_PM10)/10)))))</f>
        <v>0.14436365301129997</v>
      </c>
      <c r="N54" s="178">
        <f>IF('9 All Base Data'!$S54="","",IF('9 All Base Data'!$S54=0,0,('9 All Base Data'!S54*Basecase_Pop_2006)/(1+(1/(BaseCase_RespHA_All*('9 All Base Data'!$W54*Basecase_PM10)/10)))))</f>
        <v>0.16604660853001577</v>
      </c>
      <c r="O54" s="178">
        <f>IF('9 All Base Data'!$T54="","",IF('9 All Base Data'!$T54=0,0,('9 All Base Data'!$T54*Basecase_Pop_2006)/(1+(1/(BaseCase_RespHA_Child_1_4*('9 All Base Data'!$W54*Basecase_PM10)/10)))))</f>
        <v>3.6609773543057007E-2</v>
      </c>
      <c r="P54" s="179">
        <f>IF('9 All Base Data'!$U54="","",IF('9 All Base Data'!$U54=0,0,('9 All Base Data'!$U54*Basecase_Pop_2006)/(1+(1/(BaseCase_RespHA_Child_5_14*('9 All Base Data'!$W54*Basecase_PM10)/10)))))</f>
        <v>6.2271098045726662E-2</v>
      </c>
      <c r="Q54" s="156">
        <f>IF('7 Base case Results'!$G54="..C",0,BaseCase_RADs_All*'7 Base case Results'!$G54*('9 All Base Data'!$V54*Basecase_PM10)/10)</f>
        <v>327.94956000000002</v>
      </c>
      <c r="R54" s="189">
        <f t="shared" si="0"/>
        <v>4.3894044585886718</v>
      </c>
      <c r="S54" s="178">
        <f t="shared" si="1"/>
        <v>0.97889253061928572</v>
      </c>
      <c r="T54" s="179">
        <f t="shared" si="2"/>
        <v>7.7898737473299281E-3</v>
      </c>
      <c r="U54" s="178">
        <f t="shared" si="3"/>
        <v>9.1670919662175483E-4</v>
      </c>
      <c r="V54" s="178">
        <f t="shared" si="4"/>
        <v>7.5302136968362148E-4</v>
      </c>
      <c r="W54" s="178">
        <f t="shared" si="5"/>
        <v>1.6602532301776354E-4</v>
      </c>
      <c r="X54" s="179">
        <f t="shared" si="6"/>
        <v>2.823994296373704E-4</v>
      </c>
      <c r="Y54" s="179">
        <f t="shared" si="7"/>
        <v>2.0332872719999999E-2</v>
      </c>
      <c r="Z54" s="186">
        <f t="shared" si="8"/>
        <v>4.4191969356223071</v>
      </c>
      <c r="AA54" s="156">
        <f>$J54*'9 All Base Data'!$Y54</f>
        <v>0.10739755485336626</v>
      </c>
      <c r="AB54" s="156">
        <f>$K54*'9 All Base Data'!$Y54</f>
        <v>2.3951008672037023E-2</v>
      </c>
      <c r="AC54" s="178">
        <f>$L54*'9 All Base Data'!$Y54</f>
        <v>1.9059838321407741E-4</v>
      </c>
      <c r="AD54" s="178">
        <f>IF($M54="","",$M54*'9 All Base Data'!$Y54)</f>
        <v>1.2574671671799133E-2</v>
      </c>
      <c r="AE54" s="178">
        <f>IF($N54="","",$N54*'9 All Base Data'!$Y54)</f>
        <v>1.4463346839230191E-2</v>
      </c>
      <c r="AF54" s="178">
        <f>IF($O54="","",$O54*'9 All Base Data'!$Y54)</f>
        <v>3.1888627966959677E-3</v>
      </c>
      <c r="AG54" s="178">
        <f>IF($P54="","",$P54*'9 All Base Data'!$Y54)</f>
        <v>5.4240703683643525E-3</v>
      </c>
      <c r="AH54" s="167">
        <f>$Q54*'9 All Base Data'!$Y54</f>
        <v>28.56576399869985</v>
      </c>
      <c r="AI54" s="178">
        <f>$R54*'9 All Base Data'!$Y54</f>
        <v>0.38233529527798388</v>
      </c>
      <c r="AJ54" s="178">
        <f>$S54*'9 All Base Data'!$Y54</f>
        <v>8.5265590872451794E-2</v>
      </c>
      <c r="AK54" s="178">
        <f>$T54*'9 All Base Data'!$Y54</f>
        <v>6.7853024424211557E-4</v>
      </c>
      <c r="AL54" s="178">
        <f>IF($U54="","",$U54*'9 All Base Data'!$Y54)</f>
        <v>7.9849165115924487E-5</v>
      </c>
      <c r="AM54" s="178">
        <f>IF($V54="","",$V54*'9 All Base Data'!$Y54)</f>
        <v>6.5591277915908917E-5</v>
      </c>
      <c r="AN54" s="178">
        <f>IF($W54="","",$W54*'9 All Base Data'!$Y54)</f>
        <v>1.4461492783016215E-5</v>
      </c>
      <c r="AO54" s="178">
        <f>IF($X54="","",$X54*'9 All Base Data'!$Y54)</f>
        <v>2.4598159120532337E-5</v>
      </c>
      <c r="AP54" s="178">
        <f>$Y54*'9 All Base Data'!$Y54</f>
        <v>1.7710773679193905E-3</v>
      </c>
      <c r="AQ54" s="179">
        <f t="shared" si="9"/>
        <v>0.38493034333317722</v>
      </c>
    </row>
    <row r="55" spans="1:43" x14ac:dyDescent="0.25">
      <c r="A55" s="124">
        <v>501818</v>
      </c>
      <c r="B55" s="125" t="s">
        <v>115</v>
      </c>
      <c r="C55" s="126" t="s">
        <v>65</v>
      </c>
      <c r="D55" s="101" t="s">
        <v>2065</v>
      </c>
      <c r="E55" s="142"/>
      <c r="F55" s="191" t="str">
        <f>IF('9 All Base Data'!G55="Rural Centre","Rural",IF('9 All Base Data'!G55="Rural (Incl.some Off Shore Islands)","Rural",IF('9 All Base Data'!G55="Inlet-in TA but not in Urban Area","Rural",IF('9 All Base Data'!G55="Rural (Incl.some Off Shore Islands)","Rural",IF('9 All Base Data'!G55="Inlet-not in TA","Rural",IF('9 All Base Data'!G55="Inland Water not in Urban Area","Rural",IF('9 All Base Data'!G55="Oceanic-in Region but not in TA","Rural",'9 All Base Data'!G55)))))))</f>
        <v>Rural</v>
      </c>
      <c r="G55" s="177">
        <f>IF('9 All Base Data'!I55="..C","..C",'9 All Base Data'!I55*Basecase_Pop_2006)</f>
        <v>2016</v>
      </c>
      <c r="H55" s="177">
        <f>IF('9 All Base Data'!J55="..C","..C",'9 All Base Data'!J55*Basecase_Pop_2006)</f>
        <v>1407</v>
      </c>
      <c r="I55" s="191">
        <f>IF('9 All Base Data'!L55="..C","..C",'9 All Base Data'!L55*Basecase_Pop_2006)</f>
        <v>30</v>
      </c>
      <c r="J55" s="156">
        <f>IF('9 All Base Data'!$P55=0,0,('9 All Base Data'!$P55*Basecase_Pop_2006)/(1+(1/(BaseCase_Mort_AllAdults_30*('9 All Base Data'!$W55*Basecase_PM10)/10))))</f>
        <v>3.5227965157212451E-2</v>
      </c>
      <c r="K55" s="156">
        <f>IF('9 All Base Data'!$Q55=0,0,('9 All Base Data'!$Q55*Basecase_Pop_2006)/(1+(1/(BaseCase_Mort_Maori_30*('9 All Base Data'!$W55*Basecase_PM10)/10))))</f>
        <v>0</v>
      </c>
      <c r="L55" s="179">
        <f>133/(1+1/(BaseCase_Mort_Child_0_1*'9 All Base Data'!$AB$10/10))*IF('9 All Base Data'!$L55="..C",0,'9 All Base Data'!L55/'9 All Base Data'!$L$2022)</f>
        <v>4.3763335659156898E-3</v>
      </c>
      <c r="M55" s="178">
        <f>IF('9 All Base Data'!$R55="","",IF('9 All Base Data'!$R55=0,0,('9 All Base Data'!$R55*Basecase_Pop_2006)/(1+(1/(BaseCase_CardiacHA_All*('9 All Base Data'!$W55*Basecase_PM10)/10)))))</f>
        <v>0</v>
      </c>
      <c r="N55" s="178">
        <f>IF('9 All Base Data'!$S55="","",IF('9 All Base Data'!$S55=0,0,('9 All Base Data'!S55*Basecase_Pop_2006)/(1+(1/(BaseCase_RespHA_All*('9 All Base Data'!$W55*Basecase_PM10)/10)))))</f>
        <v>0</v>
      </c>
      <c r="O55" s="178">
        <f>IF('9 All Base Data'!$T55="","",IF('9 All Base Data'!$T55=0,0,('9 All Base Data'!$T55*Basecase_Pop_2006)/(1+(1/(BaseCase_RespHA_Child_1_4*('9 All Base Data'!$W55*Basecase_PM10)/10)))))</f>
        <v>0</v>
      </c>
      <c r="P55" s="179">
        <f>IF('9 All Base Data'!$U55="","",IF('9 All Base Data'!$U55=0,0,('9 All Base Data'!$U55*Basecase_Pop_2006)/(1+(1/(BaseCase_RespHA_Child_5_14*('9 All Base Data'!$W55*Basecase_PM10)/10)))))</f>
        <v>0</v>
      </c>
      <c r="Q55" s="156">
        <f>IF('7 Base case Results'!$G55="..C",0,BaseCase_RADs_All*'7 Base case Results'!$G55*('9 All Base Data'!$V55*Basecase_PM10)/10)</f>
        <v>578.43072000000006</v>
      </c>
      <c r="R55" s="189">
        <f t="shared" si="0"/>
        <v>0.12541155595967632</v>
      </c>
      <c r="S55" s="178">
        <f t="shared" si="1"/>
        <v>0</v>
      </c>
      <c r="T55" s="179">
        <f t="shared" si="2"/>
        <v>1.5579747494659856E-2</v>
      </c>
      <c r="U55" s="178">
        <f t="shared" si="3"/>
        <v>0</v>
      </c>
      <c r="V55" s="178">
        <f t="shared" si="4"/>
        <v>0</v>
      </c>
      <c r="W55" s="178">
        <f t="shared" si="5"/>
        <v>0</v>
      </c>
      <c r="X55" s="179">
        <f t="shared" si="6"/>
        <v>0</v>
      </c>
      <c r="Y55" s="179">
        <f t="shared" si="7"/>
        <v>3.5862704640000007E-2</v>
      </c>
      <c r="Z55" s="186">
        <f t="shared" si="8"/>
        <v>0.17685400809433616</v>
      </c>
      <c r="AA55" s="156">
        <f>$J55*'9 All Base Data'!$Y55</f>
        <v>3.0685015672390356E-3</v>
      </c>
      <c r="AB55" s="156">
        <f>$K55*'9 All Base Data'!$Y55</f>
        <v>0</v>
      </c>
      <c r="AC55" s="178">
        <f>$L55*'9 All Base Data'!$Y55</f>
        <v>3.8119676642815482E-4</v>
      </c>
      <c r="AD55" s="178">
        <f>IF($M55="","",$M55*'9 All Base Data'!$Y55)</f>
        <v>0</v>
      </c>
      <c r="AE55" s="178">
        <f>IF($N55="","",$N55*'9 All Base Data'!$Y55)</f>
        <v>0</v>
      </c>
      <c r="AF55" s="178">
        <f>IF($O55="","",$O55*'9 All Base Data'!$Y55)</f>
        <v>0</v>
      </c>
      <c r="AG55" s="178">
        <f>IF($P55="","",$P55*'9 All Base Data'!$Y55)</f>
        <v>0</v>
      </c>
      <c r="AH55" s="167">
        <f>$Q55*'9 All Base Data'!$Y55</f>
        <v>50.383709729990294</v>
      </c>
      <c r="AI55" s="178">
        <f>$R55*'9 All Base Data'!$Y55</f>
        <v>1.0923865579370966E-2</v>
      </c>
      <c r="AJ55" s="178">
        <f>$S55*'9 All Base Data'!$Y55</f>
        <v>0</v>
      </c>
      <c r="AK55" s="178">
        <f>$T55*'9 All Base Data'!$Y55</f>
        <v>1.3570604884842311E-3</v>
      </c>
      <c r="AL55" s="178">
        <f>IF($U55="","",$U55*'9 All Base Data'!$Y55)</f>
        <v>0</v>
      </c>
      <c r="AM55" s="178">
        <f>IF($V55="","",$V55*'9 All Base Data'!$Y55)</f>
        <v>0</v>
      </c>
      <c r="AN55" s="178">
        <f>IF($W55="","",$W55*'9 All Base Data'!$Y55)</f>
        <v>0</v>
      </c>
      <c r="AO55" s="178">
        <f>IF($X55="","",$X55*'9 All Base Data'!$Y55)</f>
        <v>0</v>
      </c>
      <c r="AP55" s="178">
        <f>$Y55*'9 All Base Data'!$Y55</f>
        <v>3.1237900032593984E-3</v>
      </c>
      <c r="AQ55" s="179">
        <f t="shared" si="9"/>
        <v>1.5404716071114596E-2</v>
      </c>
    </row>
    <row r="56" spans="1:43" x14ac:dyDescent="0.25">
      <c r="A56" s="124">
        <v>501819</v>
      </c>
      <c r="B56" s="125" t="s">
        <v>116</v>
      </c>
      <c r="C56" s="126" t="s">
        <v>65</v>
      </c>
      <c r="D56" s="101" t="s">
        <v>2065</v>
      </c>
      <c r="E56" s="142"/>
      <c r="F56" s="191" t="str">
        <f>IF('9 All Base Data'!G56="Rural Centre","Rural",IF('9 All Base Data'!G56="Rural (Incl.some Off Shore Islands)","Rural",IF('9 All Base Data'!G56="Inlet-in TA but not in Urban Area","Rural",IF('9 All Base Data'!G56="Rural (Incl.some Off Shore Islands)","Rural",IF('9 All Base Data'!G56="Inlet-not in TA","Rural",IF('9 All Base Data'!G56="Inland Water not in Urban Area","Rural",IF('9 All Base Data'!G56="Oceanic-in Region but not in TA","Rural",'9 All Base Data'!G56)))))))</f>
        <v>Rural</v>
      </c>
      <c r="G56" s="177">
        <f>IF('9 All Base Data'!I56="..C","..C",'9 All Base Data'!I56*Basecase_Pop_2006)</f>
        <v>1302</v>
      </c>
      <c r="H56" s="177">
        <f>IF('9 All Base Data'!J56="..C","..C",'9 All Base Data'!J56*Basecase_Pop_2006)</f>
        <v>948</v>
      </c>
      <c r="I56" s="191">
        <f>IF('9 All Base Data'!L56="..C","..C",'9 All Base Data'!L56*Basecase_Pop_2006)</f>
        <v>21</v>
      </c>
      <c r="J56" s="156">
        <f>IF('9 All Base Data'!$P56=0,0,('9 All Base Data'!$P56*Basecase_Pop_2006)/(1+(1/(BaseCase_Mort_AllAdults_30*('9 All Base Data'!$W56*Basecase_PM10)/10))))</f>
        <v>0.3170516864149121</v>
      </c>
      <c r="K56" s="156">
        <f>IF('9 All Base Data'!$Q56=0,0,('9 All Base Data'!$Q56*Basecase_Pop_2006)/(1+(1/(BaseCase_Mort_Maori_30*('9 All Base Data'!$W56*Basecase_PM10)/10))))</f>
        <v>0</v>
      </c>
      <c r="L56" s="179">
        <f>133/(1+1/(BaseCase_Mort_Child_0_1*'9 All Base Data'!$AB$10/10))*IF('9 All Base Data'!$L56="..C",0,'9 All Base Data'!L56/'9 All Base Data'!$L$2022)</f>
        <v>3.0634334961409829E-3</v>
      </c>
      <c r="M56" s="178">
        <f>IF('9 All Base Data'!$R56="","",IF('9 All Base Data'!$R56=0,0,('9 All Base Data'!$R56*Basecase_Pop_2006)/(1+(1/(BaseCase_CardiacHA_All*('9 All Base Data'!$W56*Basecase_PM10)/10)))))</f>
        <v>0</v>
      </c>
      <c r="N56" s="178">
        <f>IF('9 All Base Data'!$S56="","",IF('9 All Base Data'!$S56=0,0,('9 All Base Data'!S56*Basecase_Pop_2006)/(1+(1/(BaseCase_RespHA_All*('9 All Base Data'!$W56*Basecase_PM10)/10)))))</f>
        <v>0</v>
      </c>
      <c r="O56" s="178">
        <f>IF('9 All Base Data'!$T56="","",IF('9 All Base Data'!$T56=0,0,('9 All Base Data'!$T56*Basecase_Pop_2006)/(1+(1/(BaseCase_RespHA_Child_1_4*('9 All Base Data'!$W56*Basecase_PM10)/10)))))</f>
        <v>0</v>
      </c>
      <c r="P56" s="179">
        <f>IF('9 All Base Data'!$U56="","",IF('9 All Base Data'!$U56=0,0,('9 All Base Data'!$U56*Basecase_Pop_2006)/(1+(1/(BaseCase_RespHA_Child_5_14*('9 All Base Data'!$W56*Basecase_PM10)/10)))))</f>
        <v>0</v>
      </c>
      <c r="Q56" s="156">
        <f>IF('7 Base case Results'!$G56="..C",0,BaseCase_RADs_All*'7 Base case Results'!$G56*('9 All Base Data'!$V56*Basecase_PM10)/10)</f>
        <v>373.56984</v>
      </c>
      <c r="R56" s="189">
        <f t="shared" si="0"/>
        <v>1.128704003637087</v>
      </c>
      <c r="S56" s="178">
        <f t="shared" si="1"/>
        <v>0</v>
      </c>
      <c r="T56" s="179">
        <f t="shared" si="2"/>
        <v>1.09058232462619E-2</v>
      </c>
      <c r="U56" s="178">
        <f t="shared" si="3"/>
        <v>0</v>
      </c>
      <c r="V56" s="178">
        <f t="shared" si="4"/>
        <v>0</v>
      </c>
      <c r="W56" s="178">
        <f t="shared" si="5"/>
        <v>0</v>
      </c>
      <c r="X56" s="179">
        <f t="shared" si="6"/>
        <v>0</v>
      </c>
      <c r="Y56" s="179">
        <f t="shared" si="7"/>
        <v>2.316133008E-2</v>
      </c>
      <c r="Z56" s="186">
        <f t="shared" si="8"/>
        <v>1.162771156963349</v>
      </c>
      <c r="AA56" s="156">
        <f>$J56*'9 All Base Data'!$Y56</f>
        <v>2.7616514105151323E-2</v>
      </c>
      <c r="AB56" s="156">
        <f>$K56*'9 All Base Data'!$Y56</f>
        <v>0</v>
      </c>
      <c r="AC56" s="178">
        <f>$L56*'9 All Base Data'!$Y56</f>
        <v>2.6683773649970835E-4</v>
      </c>
      <c r="AD56" s="178">
        <f>IF($M56="","",$M56*'9 All Base Data'!$Y56)</f>
        <v>0</v>
      </c>
      <c r="AE56" s="178">
        <f>IF($N56="","",$N56*'9 All Base Data'!$Y56)</f>
        <v>0</v>
      </c>
      <c r="AF56" s="178">
        <f>IF($O56="","",$O56*'9 All Base Data'!$Y56)</f>
        <v>0</v>
      </c>
      <c r="AG56" s="178">
        <f>IF($P56="","",$P56*'9 All Base Data'!$Y56)</f>
        <v>0</v>
      </c>
      <c r="AH56" s="167">
        <f>$Q56*'9 All Base Data'!$Y56</f>
        <v>32.539479200618729</v>
      </c>
      <c r="AI56" s="178">
        <f>$R56*'9 All Base Data'!$Y56</f>
        <v>9.8314790214338699E-2</v>
      </c>
      <c r="AJ56" s="178">
        <f>$S56*'9 All Base Data'!$Y56</f>
        <v>0</v>
      </c>
      <c r="AK56" s="178">
        <f>$T56*'9 All Base Data'!$Y56</f>
        <v>9.4994234193896191E-4</v>
      </c>
      <c r="AL56" s="178">
        <f>IF($U56="","",$U56*'9 All Base Data'!$Y56)</f>
        <v>0</v>
      </c>
      <c r="AM56" s="178">
        <f>IF($V56="","",$V56*'9 All Base Data'!$Y56)</f>
        <v>0</v>
      </c>
      <c r="AN56" s="178">
        <f>IF($W56="","",$W56*'9 All Base Data'!$Y56)</f>
        <v>0</v>
      </c>
      <c r="AO56" s="178">
        <f>IF($X56="","",$X56*'9 All Base Data'!$Y56)</f>
        <v>0</v>
      </c>
      <c r="AP56" s="178">
        <f>$Y56*'9 All Base Data'!$Y56</f>
        <v>2.0174477104383613E-3</v>
      </c>
      <c r="AQ56" s="179">
        <f t="shared" si="9"/>
        <v>0.10128218026671602</v>
      </c>
    </row>
    <row r="57" spans="1:43" x14ac:dyDescent="0.25">
      <c r="A57" s="124">
        <v>502001</v>
      </c>
      <c r="B57" s="125" t="s">
        <v>117</v>
      </c>
      <c r="C57" s="126" t="s">
        <v>65</v>
      </c>
      <c r="D57" s="101" t="s">
        <v>2065</v>
      </c>
      <c r="E57" s="142"/>
      <c r="F57" s="191" t="str">
        <f>IF('9 All Base Data'!G57="Rural Centre","Rural",IF('9 All Base Data'!G57="Rural (Incl.some Off Shore Islands)","Rural",IF('9 All Base Data'!G57="Inlet-in TA but not in Urban Area","Rural",IF('9 All Base Data'!G57="Rural (Incl.some Off Shore Islands)","Rural",IF('9 All Base Data'!G57="Inlet-not in TA","Rural",IF('9 All Base Data'!G57="Inland Water not in Urban Area","Rural",IF('9 All Base Data'!G57="Oceanic-in Region but not in TA","Rural",'9 All Base Data'!G57)))))))</f>
        <v>Whangarei</v>
      </c>
      <c r="G57" s="177">
        <f>IF('9 All Base Data'!I57="..C","..C",'9 All Base Data'!I57*Basecase_Pop_2006)</f>
        <v>1449</v>
      </c>
      <c r="H57" s="177">
        <f>IF('9 All Base Data'!J57="..C","..C",'9 All Base Data'!J57*Basecase_Pop_2006)</f>
        <v>939</v>
      </c>
      <c r="I57" s="191">
        <f>IF('9 All Base Data'!L57="..C","..C",'9 All Base Data'!L57*Basecase_Pop_2006)</f>
        <v>18</v>
      </c>
      <c r="J57" s="156">
        <f>IF('9 All Base Data'!$P57=0,0,('9 All Base Data'!$P57*Basecase_Pop_2006)/(1+(1/(BaseCase_Mort_AllAdults_30*('9 All Base Data'!$W57*Basecase_PM10)/10))))</f>
        <v>0.22171945701357468</v>
      </c>
      <c r="K57" s="156">
        <f>IF('9 All Base Data'!$Q57=0,0,('9 All Base Data'!$Q57*Basecase_Pop_2006)/(1+(1/(BaseCase_Mort_Maori_30*('9 All Base Data'!$W57*Basecase_PM10)/10))))</f>
        <v>0</v>
      </c>
      <c r="L57" s="179">
        <f>133/(1+1/(BaseCase_Mort_Child_0_1*'9 All Base Data'!$AB$10/10))*IF('9 All Base Data'!$L57="..C",0,'9 All Base Data'!L57/'9 All Base Data'!$L$2022)</f>
        <v>2.6258001395494139E-3</v>
      </c>
      <c r="M57" s="178">
        <f>IF('9 All Base Data'!$R57="","",IF('9 All Base Data'!$R57=0,0,('9 All Base Data'!$R57*Basecase_Pop_2006)/(1+(1/(BaseCase_CardiacHA_All*('9 All Base Data'!$W57*Basecase_PM10)/10)))))</f>
        <v>0.13082259663032705</v>
      </c>
      <c r="N57" s="178">
        <f>IF('9 All Base Data'!$S57="","",IF('9 All Base Data'!$S57=0,0,('9 All Base Data'!S57*Basecase_Pop_2006)/(1+(1/(BaseCase_RespHA_All*('9 All Base Data'!$W57*Basecase_PM10)/10)))))</f>
        <v>0.21182266009852216</v>
      </c>
      <c r="O57" s="178">
        <f>IF('9 All Base Data'!$T57="","",IF('9 All Base Data'!$T57=0,0,('9 All Base Data'!$T57*Basecase_Pop_2006)/(1+(1/(BaseCase_RespHA_Child_1_4*('9 All Base Data'!$W57*Basecase_PM10)/10)))))</f>
        <v>2.9126213592233007E-2</v>
      </c>
      <c r="P57" s="179">
        <f>IF('9 All Base Data'!$U57="","",IF('9 All Base Data'!$U57=0,0,('9 All Base Data'!$U57*Basecase_Pop_2006)/(1+(1/(BaseCase_RespHA_Child_5_14*('9 All Base Data'!$W57*Basecase_PM10)/10)))))</f>
        <v>8.6124401913875603E-2</v>
      </c>
      <c r="Q57" s="156">
        <f>IF('7 Base case Results'!$G57="..C",0,BaseCase_RADs_All*'7 Base case Results'!$G57*('9 All Base Data'!$V57*Basecase_PM10)/10)</f>
        <v>1173.69</v>
      </c>
      <c r="R57" s="189">
        <f t="shared" si="0"/>
        <v>0.78932126696832583</v>
      </c>
      <c r="S57" s="178">
        <f t="shared" si="1"/>
        <v>0</v>
      </c>
      <c r="T57" s="179">
        <f t="shared" si="2"/>
        <v>9.3478484967959141E-3</v>
      </c>
      <c r="U57" s="178">
        <f t="shared" si="3"/>
        <v>8.3072348860257681E-4</v>
      </c>
      <c r="V57" s="178">
        <f t="shared" si="4"/>
        <v>9.60615763546798E-4</v>
      </c>
      <c r="W57" s="178">
        <f t="shared" si="5"/>
        <v>1.3208737864077669E-4</v>
      </c>
      <c r="X57" s="179">
        <f t="shared" si="6"/>
        <v>3.9057416267942584E-4</v>
      </c>
      <c r="Y57" s="179">
        <f t="shared" si="7"/>
        <v>7.2768780000000005E-2</v>
      </c>
      <c r="Z57" s="186">
        <f t="shared" si="8"/>
        <v>0.8732292347172711</v>
      </c>
      <c r="AA57" s="156">
        <f>$J57*'9 All Base Data'!$Y57</f>
        <v>0.11417399074859447</v>
      </c>
      <c r="AB57" s="156">
        <f>$K57*'9 All Base Data'!$Y57</f>
        <v>0</v>
      </c>
      <c r="AC57" s="178">
        <f>$L57*'9 All Base Data'!$Y57</f>
        <v>1.3521505278727877E-3</v>
      </c>
      <c r="AD57" s="178">
        <f>IF($M57="","",$M57*'9 All Base Data'!$Y57)</f>
        <v>6.7366834370623518E-2</v>
      </c>
      <c r="AE57" s="178">
        <f>IF($N57="","",$N57*'9 All Base Data'!$Y57)</f>
        <v>0.10907765497978215</v>
      </c>
      <c r="AF57" s="178">
        <f>IF($O57="","",$O57*'9 All Base Data'!$Y57)</f>
        <v>1.4998485410405811E-2</v>
      </c>
      <c r="AG57" s="178">
        <f>IF($P57="","",$P57*'9 All Base Data'!$Y57)</f>
        <v>4.434958843842484E-2</v>
      </c>
      <c r="AH57" s="167">
        <f>$Q57*'9 All Base Data'!$Y57</f>
        <v>604.38931705264577</v>
      </c>
      <c r="AI57" s="178">
        <f>$R57*'9 All Base Data'!$Y57</f>
        <v>0.40645940706499628</v>
      </c>
      <c r="AJ57" s="178">
        <f>$S57*'9 All Base Data'!$Y57</f>
        <v>0</v>
      </c>
      <c r="AK57" s="178">
        <f>$T57*'9 All Base Data'!$Y57</f>
        <v>4.8136558792271243E-3</v>
      </c>
      <c r="AL57" s="178">
        <f>IF($U57="","",$U57*'9 All Base Data'!$Y57)</f>
        <v>4.2777939825345938E-4</v>
      </c>
      <c r="AM57" s="178">
        <f>IF($V57="","",$V57*'9 All Base Data'!$Y57)</f>
        <v>4.946671653333121E-4</v>
      </c>
      <c r="AN57" s="178">
        <f>IF($W57="","",$W57*'9 All Base Data'!$Y57)</f>
        <v>6.8018131336190348E-5</v>
      </c>
      <c r="AO57" s="178">
        <f>IF($X57="","",$X57*'9 All Base Data'!$Y57)</f>
        <v>2.0112538356825663E-4</v>
      </c>
      <c r="AP57" s="178">
        <f>$Y57*'9 All Base Data'!$Y57</f>
        <v>3.7472137657264037E-2</v>
      </c>
      <c r="AQ57" s="179">
        <f t="shared" si="9"/>
        <v>0.44966764716507418</v>
      </c>
    </row>
    <row r="58" spans="1:43" x14ac:dyDescent="0.25">
      <c r="A58" s="124">
        <v>502002</v>
      </c>
      <c r="B58" s="125" t="s">
        <v>119</v>
      </c>
      <c r="C58" s="126" t="s">
        <v>65</v>
      </c>
      <c r="D58" s="101" t="s">
        <v>2065</v>
      </c>
      <c r="E58" s="142"/>
      <c r="F58" s="191" t="str">
        <f>IF('9 All Base Data'!G58="Rural Centre","Rural",IF('9 All Base Data'!G58="Rural (Incl.some Off Shore Islands)","Rural",IF('9 All Base Data'!G58="Inlet-in TA but not in Urban Area","Rural",IF('9 All Base Data'!G58="Rural (Incl.some Off Shore Islands)","Rural",IF('9 All Base Data'!G58="Inlet-not in TA","Rural",IF('9 All Base Data'!G58="Inland Water not in Urban Area","Rural",IF('9 All Base Data'!G58="Oceanic-in Region but not in TA","Rural",'9 All Base Data'!G58)))))))</f>
        <v>Whangarei</v>
      </c>
      <c r="G58" s="177">
        <f>IF('9 All Base Data'!I58="..C","..C",'9 All Base Data'!I58*Basecase_Pop_2006)</f>
        <v>999</v>
      </c>
      <c r="H58" s="177">
        <f>IF('9 All Base Data'!J58="..C","..C",'9 All Base Data'!J58*Basecase_Pop_2006)</f>
        <v>618</v>
      </c>
      <c r="I58" s="191">
        <f>IF('9 All Base Data'!L58="..C","..C",'9 All Base Data'!L58*Basecase_Pop_2006)</f>
        <v>9</v>
      </c>
      <c r="J58" s="156">
        <f>IF('9 All Base Data'!$P58=0,0,('9 All Base Data'!$P58*Basecase_Pop_2006)/(1+(1/(BaseCase_Mort_AllAdults_30*('9 All Base Data'!$W58*Basecase_PM10)/10))))</f>
        <v>0.95022624434389136</v>
      </c>
      <c r="K58" s="156">
        <f>IF('9 All Base Data'!$Q58=0,0,('9 All Base Data'!$Q58*Basecase_Pop_2006)/(1+(1/(BaseCase_Mort_Maori_30*('9 All Base Data'!$W58*Basecase_PM10)/10))))</f>
        <v>0.23076923076923073</v>
      </c>
      <c r="L58" s="179">
        <f>133/(1+1/(BaseCase_Mort_Child_0_1*'9 All Base Data'!$AB$10/10))*IF('9 All Base Data'!$L58="..C",0,'9 All Base Data'!L58/'9 All Base Data'!$L$2022)</f>
        <v>1.3129000697747069E-3</v>
      </c>
      <c r="M58" s="178">
        <f>IF('9 All Base Data'!$R58="","",IF('9 All Base Data'!$R58=0,0,('9 All Base Data'!$R58*Basecase_Pop_2006)/(1+(1/(BaseCase_CardiacHA_All*('9 All Base Data'!$W58*Basecase_PM10)/10)))))</f>
        <v>0.10406342913776015</v>
      </c>
      <c r="N58" s="178">
        <f>IF('9 All Base Data'!$S58="","",IF('9 All Base Data'!$S58=0,0,('9 All Base Data'!S58*Basecase_Pop_2006)/(1+(1/(BaseCase_RespHA_All*('9 All Base Data'!$W58*Basecase_PM10)/10)))))</f>
        <v>0.13300492610837439</v>
      </c>
      <c r="O58" s="178">
        <f>IF('9 All Base Data'!$T58="","",IF('9 All Base Data'!$T58=0,0,('9 All Base Data'!$T58*Basecase_Pop_2006)/(1+(1/(BaseCase_RespHA_Child_1_4*('9 All Base Data'!$W58*Basecase_PM10)/10)))))</f>
        <v>4.8543689320388349E-2</v>
      </c>
      <c r="P58" s="179">
        <f>IF('9 All Base Data'!$U58="","",IF('9 All Base Data'!$U58=0,0,('9 All Base Data'!$U58*Basecase_Pop_2006)/(1+(1/(BaseCase_RespHA_Child_5_14*('9 All Base Data'!$W58*Basecase_PM10)/10)))))</f>
        <v>4.3062200956937802E-2</v>
      </c>
      <c r="Q58" s="156">
        <f>IF('7 Base case Results'!$G58="..C",0,BaseCase_RADs_All*'7 Base case Results'!$G58*('9 All Base Data'!$V58*Basecase_PM10)/10)</f>
        <v>809.19</v>
      </c>
      <c r="R58" s="189">
        <f t="shared" si="0"/>
        <v>3.3828054298642534</v>
      </c>
      <c r="S58" s="178">
        <f t="shared" si="1"/>
        <v>0.82153846153846144</v>
      </c>
      <c r="T58" s="179">
        <f t="shared" si="2"/>
        <v>4.673924248397957E-3</v>
      </c>
      <c r="U58" s="178">
        <f t="shared" si="3"/>
        <v>6.6080277502477693E-4</v>
      </c>
      <c r="V58" s="178">
        <f t="shared" si="4"/>
        <v>6.0317733990147783E-4</v>
      </c>
      <c r="W58" s="178">
        <f t="shared" si="5"/>
        <v>2.2014563106796114E-4</v>
      </c>
      <c r="X58" s="179">
        <f t="shared" si="6"/>
        <v>1.9528708133971292E-4</v>
      </c>
      <c r="Y58" s="179">
        <f t="shared" si="7"/>
        <v>5.0169780000000004E-2</v>
      </c>
      <c r="Z58" s="186">
        <f t="shared" si="8"/>
        <v>3.4389131142275771</v>
      </c>
      <c r="AA58" s="156">
        <f>$J58*'9 All Base Data'!$Y58</f>
        <v>0.48931710320826194</v>
      </c>
      <c r="AB58" s="156">
        <f>$K58*'9 All Base Data'!$Y58</f>
        <v>0.11883415363629217</v>
      </c>
      <c r="AC58" s="178">
        <f>$L58*'9 All Base Data'!$Y58</f>
        <v>6.7607526393639384E-4</v>
      </c>
      <c r="AD58" s="178">
        <f>IF($M58="","",$M58*'9 All Base Data'!$Y58)</f>
        <v>5.3587254612995981E-2</v>
      </c>
      <c r="AE58" s="178">
        <f>IF($N58="","",$N58*'9 All Base Data'!$Y58)</f>
        <v>6.8490620568700436E-2</v>
      </c>
      <c r="AF58" s="178">
        <f>IF($O58="","",$O58*'9 All Base Data'!$Y58)</f>
        <v>2.4997475684009684E-2</v>
      </c>
      <c r="AG58" s="178">
        <f>IF($P58="","",$P58*'9 All Base Data'!$Y58)</f>
        <v>2.217479421921242E-2</v>
      </c>
      <c r="AH58" s="167">
        <f>$Q58*'9 All Base Data'!$Y58</f>
        <v>416.69077138412223</v>
      </c>
      <c r="AI58" s="178">
        <f>$R58*'9 All Base Data'!$Y58</f>
        <v>1.7419688874214128</v>
      </c>
      <c r="AJ58" s="178">
        <f>$S58*'9 All Base Data'!$Y58</f>
        <v>0.42304958694520017</v>
      </c>
      <c r="AK58" s="178">
        <f>$T58*'9 All Base Data'!$Y58</f>
        <v>2.4068279396135621E-3</v>
      </c>
      <c r="AL58" s="178">
        <f>IF($U58="","",$U58*'9 All Base Data'!$Y58)</f>
        <v>3.4027906679252445E-4</v>
      </c>
      <c r="AM58" s="178">
        <f>IF($V58="","",$V58*'9 All Base Data'!$Y58)</f>
        <v>3.1060496427905642E-4</v>
      </c>
      <c r="AN58" s="178">
        <f>IF($W58="","",$W58*'9 All Base Data'!$Y58)</f>
        <v>1.1336355222698391E-4</v>
      </c>
      <c r="AO58" s="178">
        <f>IF($X58="","",$X58*'9 All Base Data'!$Y58)</f>
        <v>1.0056269178412832E-4</v>
      </c>
      <c r="AP58" s="178">
        <f>$Y58*'9 All Base Data'!$Y58</f>
        <v>2.583482782581558E-2</v>
      </c>
      <c r="AQ58" s="179">
        <f t="shared" si="9"/>
        <v>1.7708614272179137</v>
      </c>
    </row>
    <row r="59" spans="1:43" x14ac:dyDescent="0.25">
      <c r="A59" s="124">
        <v>502003</v>
      </c>
      <c r="B59" s="125" t="s">
        <v>120</v>
      </c>
      <c r="C59" s="126" t="s">
        <v>65</v>
      </c>
      <c r="D59" s="101" t="s">
        <v>2065</v>
      </c>
      <c r="E59" s="142"/>
      <c r="F59" s="191" t="str">
        <f>IF('9 All Base Data'!G59="Rural Centre","Rural",IF('9 All Base Data'!G59="Rural (Incl.some Off Shore Islands)","Rural",IF('9 All Base Data'!G59="Inlet-in TA but not in Urban Area","Rural",IF('9 All Base Data'!G59="Rural (Incl.some Off Shore Islands)","Rural",IF('9 All Base Data'!G59="Inlet-not in TA","Rural",IF('9 All Base Data'!G59="Inland Water not in Urban Area","Rural",IF('9 All Base Data'!G59="Oceanic-in Region but not in TA","Rural",'9 All Base Data'!G59)))))))</f>
        <v>Whangarei</v>
      </c>
      <c r="G59" s="177">
        <f>IF('9 All Base Data'!I59="..C","..C",'9 All Base Data'!I59*Basecase_Pop_2006)</f>
        <v>1155</v>
      </c>
      <c r="H59" s="177">
        <f>IF('9 All Base Data'!J59="..C","..C",'9 All Base Data'!J59*Basecase_Pop_2006)</f>
        <v>771</v>
      </c>
      <c r="I59" s="191">
        <f>IF('9 All Base Data'!L59="..C","..C",'9 All Base Data'!L59*Basecase_Pop_2006)</f>
        <v>6</v>
      </c>
      <c r="J59" s="156">
        <f>IF('9 All Base Data'!$P59=0,0,('9 All Base Data'!$P59*Basecase_Pop_2006)/(1+(1/(BaseCase_Mort_AllAdults_30*('9 All Base Data'!$W59*Basecase_PM10)/10))))</f>
        <v>0.47511312217194568</v>
      </c>
      <c r="K59" s="156">
        <f>IF('9 All Base Data'!$Q59=0,0,('9 All Base Data'!$Q59*Basecase_Pop_2006)/(1+(1/(BaseCase_Mort_Maori_30*('9 All Base Data'!$W59*Basecase_PM10)/10))))</f>
        <v>0.46153846153846145</v>
      </c>
      <c r="L59" s="179">
        <f>133/(1+1/(BaseCase_Mort_Child_0_1*'9 All Base Data'!$AB$10/10))*IF('9 All Base Data'!$L59="..C",0,'9 All Base Data'!L59/'9 All Base Data'!$L$2022)</f>
        <v>8.7526671318313796E-4</v>
      </c>
      <c r="M59" s="178">
        <f>IF('9 All Base Data'!$R59="","",IF('9 All Base Data'!$R59=0,0,('9 All Base Data'!$R59*Basecase_Pop_2006)/(1+(1/(BaseCase_CardiacHA_All*('9 All Base Data'!$W59*Basecase_PM10)/10)))))</f>
        <v>1.4866204162537165E-2</v>
      </c>
      <c r="N59" s="178">
        <f>IF('9 All Base Data'!$S59="","",IF('9 All Base Data'!$S59=0,0,('9 All Base Data'!S59*Basecase_Pop_2006)/(1+(1/(BaseCase_RespHA_All*('9 All Base Data'!$W59*Basecase_PM10)/10)))))</f>
        <v>4.4334975369458123E-2</v>
      </c>
      <c r="O59" s="178">
        <f>IF('9 All Base Data'!$T59="","",IF('9 All Base Data'!$T59=0,0,('9 All Base Data'!$T59*Basecase_Pop_2006)/(1+(1/(BaseCase_RespHA_Child_1_4*('9 All Base Data'!$W59*Basecase_PM10)/10)))))</f>
        <v>1.9417475728155338E-2</v>
      </c>
      <c r="P59" s="179">
        <f>IF('9 All Base Data'!$U59="","",IF('9 All Base Data'!$U59=0,0,('9 All Base Data'!$U59*Basecase_Pop_2006)/(1+(1/(BaseCase_RespHA_Child_5_14*('9 All Base Data'!$W59*Basecase_PM10)/10)))))</f>
        <v>0</v>
      </c>
      <c r="Q59" s="156">
        <f>IF('7 Base case Results'!$G59="..C",0,BaseCase_RADs_All*'7 Base case Results'!$G59*('9 All Base Data'!$V59*Basecase_PM10)/10)</f>
        <v>935.55</v>
      </c>
      <c r="R59" s="189">
        <f t="shared" si="0"/>
        <v>1.6914027149321267</v>
      </c>
      <c r="S59" s="178">
        <f t="shared" si="1"/>
        <v>1.6430769230769229</v>
      </c>
      <c r="T59" s="179">
        <f t="shared" si="2"/>
        <v>3.1159494989319711E-3</v>
      </c>
      <c r="U59" s="178">
        <f t="shared" si="3"/>
        <v>9.4400396432110992E-5</v>
      </c>
      <c r="V59" s="178">
        <f t="shared" si="4"/>
        <v>2.0105911330049259E-4</v>
      </c>
      <c r="W59" s="178">
        <f t="shared" si="5"/>
        <v>8.805825242718445E-5</v>
      </c>
      <c r="X59" s="179">
        <f t="shared" si="6"/>
        <v>0</v>
      </c>
      <c r="Y59" s="179">
        <f t="shared" si="7"/>
        <v>5.8004099999999996E-2</v>
      </c>
      <c r="Z59" s="186">
        <f t="shared" si="8"/>
        <v>1.7528182239407912</v>
      </c>
      <c r="AA59" s="156">
        <f>$J59*'9 All Base Data'!$Y59</f>
        <v>0.24465855160413097</v>
      </c>
      <c r="AB59" s="156">
        <f>$K59*'9 All Base Data'!$Y59</f>
        <v>0.23766830727258434</v>
      </c>
      <c r="AC59" s="178">
        <f>$L59*'9 All Base Data'!$Y59</f>
        <v>4.5071684262426256E-4</v>
      </c>
      <c r="AD59" s="178">
        <f>IF($M59="","",$M59*'9 All Base Data'!$Y59)</f>
        <v>7.6553220875708551E-3</v>
      </c>
      <c r="AE59" s="178">
        <f>IF($N59="","",$N59*'9 All Base Data'!$Y59)</f>
        <v>2.2830206856233472E-2</v>
      </c>
      <c r="AF59" s="178">
        <f>IF($O59="","",$O59*'9 All Base Data'!$Y59)</f>
        <v>9.9989902736038732E-3</v>
      </c>
      <c r="AG59" s="178">
        <f>IF($P59="","",$P59*'9 All Base Data'!$Y59)</f>
        <v>0</v>
      </c>
      <c r="AH59" s="167">
        <f>$Q59*'9 All Base Data'!$Y59</f>
        <v>481.75960054921035</v>
      </c>
      <c r="AI59" s="178">
        <f>$R59*'9 All Base Data'!$Y59</f>
        <v>0.87098444371070638</v>
      </c>
      <c r="AJ59" s="178">
        <f>$S59*'9 All Base Data'!$Y59</f>
        <v>0.84609917389040035</v>
      </c>
      <c r="AK59" s="178">
        <f>$T59*'9 All Base Data'!$Y59</f>
        <v>1.6045519597423746E-3</v>
      </c>
      <c r="AL59" s="178">
        <f>IF($U59="","",$U59*'9 All Base Data'!$Y59)</f>
        <v>4.8611295256074926E-5</v>
      </c>
      <c r="AM59" s="178">
        <f>IF($V59="","",$V59*'9 All Base Data'!$Y59)</f>
        <v>1.035349880930188E-4</v>
      </c>
      <c r="AN59" s="178">
        <f>IF($W59="","",$W59*'9 All Base Data'!$Y59)</f>
        <v>4.5345420890793559E-5</v>
      </c>
      <c r="AO59" s="178">
        <f>IF($X59="","",$X59*'9 All Base Data'!$Y59)</f>
        <v>0</v>
      </c>
      <c r="AP59" s="178">
        <f>$Y59*'9 All Base Data'!$Y59</f>
        <v>2.9869095234051041E-2</v>
      </c>
      <c r="AQ59" s="179">
        <f t="shared" si="9"/>
        <v>0.90261023718784894</v>
      </c>
    </row>
    <row r="60" spans="1:43" x14ac:dyDescent="0.25">
      <c r="A60" s="124">
        <v>502004</v>
      </c>
      <c r="B60" s="125" t="s">
        <v>121</v>
      </c>
      <c r="C60" s="126" t="s">
        <v>65</v>
      </c>
      <c r="D60" s="101" t="s">
        <v>2065</v>
      </c>
      <c r="E60" s="142"/>
      <c r="F60" s="191" t="str">
        <f>IF('9 All Base Data'!G60="Rural Centre","Rural",IF('9 All Base Data'!G60="Rural (Incl.some Off Shore Islands)","Rural",IF('9 All Base Data'!G60="Inlet-in TA but not in Urban Area","Rural",IF('9 All Base Data'!G60="Rural (Incl.some Off Shore Islands)","Rural",IF('9 All Base Data'!G60="Inlet-not in TA","Rural",IF('9 All Base Data'!G60="Inland Water not in Urban Area","Rural",IF('9 All Base Data'!G60="Oceanic-in Region but not in TA","Rural",'9 All Base Data'!G60)))))))</f>
        <v>Whangarei</v>
      </c>
      <c r="G60" s="177">
        <f>IF('9 All Base Data'!I60="..C","..C",'9 All Base Data'!I60*Basecase_Pop_2006)</f>
        <v>636</v>
      </c>
      <c r="H60" s="177">
        <f>IF('9 All Base Data'!J60="..C","..C",'9 All Base Data'!J60*Basecase_Pop_2006)</f>
        <v>438</v>
      </c>
      <c r="I60" s="191">
        <f>IF('9 All Base Data'!L60="..C","..C",'9 All Base Data'!L60*Basecase_Pop_2006)</f>
        <v>3</v>
      </c>
      <c r="J60" s="156">
        <f>IF('9 All Base Data'!$P60=0,0,('9 All Base Data'!$P60*Basecase_Pop_2006)/(1+(1/(BaseCase_Mort_AllAdults_30*('9 All Base Data'!$W60*Basecase_PM10)/10))))</f>
        <v>9.5022624434389136E-2</v>
      </c>
      <c r="K60" s="156">
        <f>IF('9 All Base Data'!$Q60=0,0,('9 All Base Data'!$Q60*Basecase_Pop_2006)/(1+(1/(BaseCase_Mort_Maori_30*('9 All Base Data'!$W60*Basecase_PM10)/10))))</f>
        <v>0</v>
      </c>
      <c r="L60" s="179">
        <f>133/(1+1/(BaseCase_Mort_Child_0_1*'9 All Base Data'!$AB$10/10))*IF('9 All Base Data'!$L60="..C",0,'9 All Base Data'!L60/'9 All Base Data'!$L$2022)</f>
        <v>4.3763335659156898E-4</v>
      </c>
      <c r="M60" s="178">
        <f>IF('9 All Base Data'!$R60="","",IF('9 All Base Data'!$R60=0,0,('9 All Base Data'!$R60*Basecase_Pop_2006)/(1+(1/(BaseCase_CardiacHA_All*('9 All Base Data'!$W60*Basecase_PM10)/10)))))</f>
        <v>3.2705649157581763E-2</v>
      </c>
      <c r="N60" s="178">
        <f>IF('9 All Base Data'!$S60="","",IF('9 All Base Data'!$S60=0,0,('9 All Base Data'!S60*Basecase_Pop_2006)/(1+(1/(BaseCase_RespHA_All*('9 All Base Data'!$W60*Basecase_PM10)/10)))))</f>
        <v>4.9261083743842356E-3</v>
      </c>
      <c r="O60" s="178">
        <f>IF('9 All Base Data'!$T60="","",IF('9 All Base Data'!$T60=0,0,('9 All Base Data'!$T60*Basecase_Pop_2006)/(1+(1/(BaseCase_RespHA_Child_1_4*('9 All Base Data'!$W60*Basecase_PM10)/10)))))</f>
        <v>0</v>
      </c>
      <c r="P60" s="179">
        <f>IF('9 All Base Data'!$U60="","",IF('9 All Base Data'!$U60=0,0,('9 All Base Data'!$U60*Basecase_Pop_2006)/(1+(1/(BaseCase_RespHA_Child_5_14*('9 All Base Data'!$W60*Basecase_PM10)/10)))))</f>
        <v>0</v>
      </c>
      <c r="Q60" s="156">
        <f>IF('7 Base case Results'!$G60="..C",0,BaseCase_RADs_All*'7 Base case Results'!$G60*('9 All Base Data'!$V60*Basecase_PM10)/10)</f>
        <v>515.16</v>
      </c>
      <c r="R60" s="189">
        <f t="shared" si="0"/>
        <v>0.33828054298642535</v>
      </c>
      <c r="S60" s="178">
        <f t="shared" si="1"/>
        <v>0</v>
      </c>
      <c r="T60" s="179">
        <f t="shared" si="2"/>
        <v>1.5579747494659855E-3</v>
      </c>
      <c r="U60" s="178">
        <f t="shared" si="3"/>
        <v>2.076808721506442E-4</v>
      </c>
      <c r="V60" s="178">
        <f t="shared" si="4"/>
        <v>2.2339901477832508E-5</v>
      </c>
      <c r="W60" s="178">
        <f t="shared" si="5"/>
        <v>0</v>
      </c>
      <c r="X60" s="179">
        <f t="shared" si="6"/>
        <v>0</v>
      </c>
      <c r="Y60" s="179">
        <f t="shared" si="7"/>
        <v>3.1939919999999997E-2</v>
      </c>
      <c r="Z60" s="186">
        <f t="shared" si="8"/>
        <v>0.3720084585095198</v>
      </c>
      <c r="AA60" s="156">
        <f>$J60*'9 All Base Data'!$Y60</f>
        <v>4.8931710320826195E-2</v>
      </c>
      <c r="AB60" s="156">
        <f>$K60*'9 All Base Data'!$Y60</f>
        <v>0</v>
      </c>
      <c r="AC60" s="178">
        <f>$L60*'9 All Base Data'!$Y60</f>
        <v>2.2535842131213128E-4</v>
      </c>
      <c r="AD60" s="178">
        <f>IF($M60="","",$M60*'9 All Base Data'!$Y60)</f>
        <v>1.684170859265588E-2</v>
      </c>
      <c r="AE60" s="178">
        <f>IF($N60="","",$N60*'9 All Base Data'!$Y60)</f>
        <v>2.5366896506926078E-3</v>
      </c>
      <c r="AF60" s="178">
        <f>IF($O60="","",$O60*'9 All Base Data'!$Y60)</f>
        <v>0</v>
      </c>
      <c r="AG60" s="178">
        <f>IF($P60="","",$P60*'9 All Base Data'!$Y60)</f>
        <v>0</v>
      </c>
      <c r="AH60" s="167">
        <f>$Q60*'9 All Base Data'!$Y60</f>
        <v>265.28061121151325</v>
      </c>
      <c r="AI60" s="178">
        <f>$R60*'9 All Base Data'!$Y60</f>
        <v>0.17419688874214126</v>
      </c>
      <c r="AJ60" s="178">
        <f>$S60*'9 All Base Data'!$Y60</f>
        <v>0</v>
      </c>
      <c r="AK60" s="178">
        <f>$T60*'9 All Base Data'!$Y60</f>
        <v>8.0227597987118731E-4</v>
      </c>
      <c r="AL60" s="178">
        <f>IF($U60="","",$U60*'9 All Base Data'!$Y60)</f>
        <v>1.0694484956336485E-4</v>
      </c>
      <c r="AM60" s="178">
        <f>IF($V60="","",$V60*'9 All Base Data'!$Y60)</f>
        <v>1.1503887565890977E-5</v>
      </c>
      <c r="AN60" s="178">
        <f>IF($W60="","",$W60*'9 All Base Data'!$Y60)</f>
        <v>0</v>
      </c>
      <c r="AO60" s="178">
        <f>IF($X60="","",$X60*'9 All Base Data'!$Y60)</f>
        <v>0</v>
      </c>
      <c r="AP60" s="178">
        <f>$Y60*'9 All Base Data'!$Y60</f>
        <v>1.6447397895113819E-2</v>
      </c>
      <c r="AQ60" s="179">
        <f t="shared" si="9"/>
        <v>0.19156501135425549</v>
      </c>
    </row>
    <row r="61" spans="1:43" x14ac:dyDescent="0.25">
      <c r="A61" s="124">
        <v>502005</v>
      </c>
      <c r="B61" s="125" t="s">
        <v>122</v>
      </c>
      <c r="C61" s="126" t="s">
        <v>65</v>
      </c>
      <c r="D61" s="101" t="s">
        <v>2065</v>
      </c>
      <c r="E61" s="142"/>
      <c r="F61" s="191" t="str">
        <f>IF('9 All Base Data'!G61="Rural Centre","Rural",IF('9 All Base Data'!G61="Rural (Incl.some Off Shore Islands)","Rural",IF('9 All Base Data'!G61="Inlet-in TA but not in Urban Area","Rural",IF('9 All Base Data'!G61="Rural (Incl.some Off Shore Islands)","Rural",IF('9 All Base Data'!G61="Inlet-not in TA","Rural",IF('9 All Base Data'!G61="Inland Water not in Urban Area","Rural",IF('9 All Base Data'!G61="Oceanic-in Region but not in TA","Rural",'9 All Base Data'!G61)))))))</f>
        <v>Whangarei</v>
      </c>
      <c r="G61" s="177">
        <f>IF('9 All Base Data'!I61="..C","..C",'9 All Base Data'!I61*Basecase_Pop_2006)</f>
        <v>1050</v>
      </c>
      <c r="H61" s="177">
        <f>IF('9 All Base Data'!J61="..C","..C",'9 All Base Data'!J61*Basecase_Pop_2006)</f>
        <v>645</v>
      </c>
      <c r="I61" s="191">
        <f>IF('9 All Base Data'!L61="..C","..C",'9 All Base Data'!L61*Basecase_Pop_2006)</f>
        <v>12</v>
      </c>
      <c r="J61" s="156">
        <f>IF('9 All Base Data'!$P61=0,0,('9 All Base Data'!$P61*Basecase_Pop_2006)/(1+(1/(BaseCase_Mort_AllAdults_30*('9 All Base Data'!$W61*Basecase_PM10)/10))))</f>
        <v>0.15837104072398192</v>
      </c>
      <c r="K61" s="156">
        <f>IF('9 All Base Data'!$Q61=0,0,('9 All Base Data'!$Q61*Basecase_Pop_2006)/(1+(1/(BaseCase_Mort_Maori_30*('9 All Base Data'!$W61*Basecase_PM10)/10))))</f>
        <v>0</v>
      </c>
      <c r="L61" s="179">
        <f>133/(1+1/(BaseCase_Mort_Child_0_1*'9 All Base Data'!$AB$10/10))*IF('9 All Base Data'!$L61="..C",0,'9 All Base Data'!L61/'9 All Base Data'!$L$2022)</f>
        <v>1.7505334263662759E-3</v>
      </c>
      <c r="M61" s="178">
        <f>IF('9 All Base Data'!$R61="","",IF('9 All Base Data'!$R61=0,0,('9 All Base Data'!$R61*Basecase_Pop_2006)/(1+(1/(BaseCase_CardiacHA_All*('9 All Base Data'!$W61*Basecase_PM10)/10)))))</f>
        <v>0.12487611496531219</v>
      </c>
      <c r="N61" s="178">
        <f>IF('9 All Base Data'!$S61="","",IF('9 All Base Data'!$S61=0,0,('9 All Base Data'!S61*Basecase_Pop_2006)/(1+(1/(BaseCase_RespHA_All*('9 All Base Data'!$W61*Basecase_PM10)/10)))))</f>
        <v>0.22167487684729062</v>
      </c>
      <c r="O61" s="178">
        <f>IF('9 All Base Data'!$T61="","",IF('9 All Base Data'!$T61=0,0,('9 All Base Data'!$T61*Basecase_Pop_2006)/(1+(1/(BaseCase_RespHA_Child_1_4*('9 All Base Data'!$W61*Basecase_PM10)/10)))))</f>
        <v>2.9126213592233007E-2</v>
      </c>
      <c r="P61" s="179">
        <f>IF('9 All Base Data'!$U61="","",IF('9 All Base Data'!$U61=0,0,('9 All Base Data'!$U61*Basecase_Pop_2006)/(1+(1/(BaseCase_RespHA_Child_5_14*('9 All Base Data'!$W61*Basecase_PM10)/10)))))</f>
        <v>7.1770334928229665E-2</v>
      </c>
      <c r="Q61" s="156">
        <f>IF('7 Base case Results'!$G61="..C",0,BaseCase_RADs_All*'7 Base case Results'!$G61*('9 All Base Data'!$V61*Basecase_PM10)/10)</f>
        <v>850.5</v>
      </c>
      <c r="R61" s="189">
        <f t="shared" si="0"/>
        <v>0.56380090497737567</v>
      </c>
      <c r="S61" s="178">
        <f t="shared" si="1"/>
        <v>0</v>
      </c>
      <c r="T61" s="179">
        <f t="shared" si="2"/>
        <v>6.2318989978639421E-3</v>
      </c>
      <c r="U61" s="178">
        <f t="shared" si="3"/>
        <v>7.9296333002973243E-4</v>
      </c>
      <c r="V61" s="178">
        <f t="shared" si="4"/>
        <v>1.005295566502463E-3</v>
      </c>
      <c r="W61" s="178">
        <f t="shared" si="5"/>
        <v>1.3208737864077669E-4</v>
      </c>
      <c r="X61" s="179">
        <f t="shared" si="6"/>
        <v>3.2547846889952156E-4</v>
      </c>
      <c r="Y61" s="179">
        <f t="shared" si="7"/>
        <v>5.2731E-2</v>
      </c>
      <c r="Z61" s="186">
        <f t="shared" si="8"/>
        <v>0.62456206287177174</v>
      </c>
      <c r="AA61" s="156">
        <f>$J61*'9 All Base Data'!$Y61</f>
        <v>8.1552850534710342E-2</v>
      </c>
      <c r="AB61" s="156">
        <f>$K61*'9 All Base Data'!$Y61</f>
        <v>0</v>
      </c>
      <c r="AC61" s="178">
        <f>$L61*'9 All Base Data'!$Y61</f>
        <v>9.0143368524852512E-4</v>
      </c>
      <c r="AD61" s="178">
        <f>IF($M61="","",$M61*'9 All Base Data'!$Y61)</f>
        <v>6.4304705535595183E-2</v>
      </c>
      <c r="AE61" s="178">
        <f>IF($N61="","",$N61*'9 All Base Data'!$Y61)</f>
        <v>0.11415103428116737</v>
      </c>
      <c r="AF61" s="178">
        <f>IF($O61="","",$O61*'9 All Base Data'!$Y61)</f>
        <v>1.4998485410405811E-2</v>
      </c>
      <c r="AG61" s="178">
        <f>IF($P61="","",$P61*'9 All Base Data'!$Y61)</f>
        <v>3.6957990365354035E-2</v>
      </c>
      <c r="AH61" s="167">
        <f>$Q61*'9 All Base Data'!$Y61</f>
        <v>437.96327322655492</v>
      </c>
      <c r="AI61" s="178">
        <f>$R61*'9 All Base Data'!$Y61</f>
        <v>0.29032814790356881</v>
      </c>
      <c r="AJ61" s="178">
        <f>$S61*'9 All Base Data'!$Y61</f>
        <v>0</v>
      </c>
      <c r="AK61" s="178">
        <f>$T61*'9 All Base Data'!$Y61</f>
        <v>3.2091039194847492E-3</v>
      </c>
      <c r="AL61" s="178">
        <f>IF($U61="","",$U61*'9 All Base Data'!$Y61)</f>
        <v>4.0833488015102942E-4</v>
      </c>
      <c r="AM61" s="178">
        <f>IF($V61="","",$V61*'9 All Base Data'!$Y61)</f>
        <v>5.1767494046509402E-4</v>
      </c>
      <c r="AN61" s="178">
        <f>IF($W61="","",$W61*'9 All Base Data'!$Y61)</f>
        <v>6.8018131336190348E-5</v>
      </c>
      <c r="AO61" s="178">
        <f>IF($X61="","",$X61*'9 All Base Data'!$Y61)</f>
        <v>1.6760448630688055E-4</v>
      </c>
      <c r="AP61" s="178">
        <f>$Y61*'9 All Base Data'!$Y61</f>
        <v>2.7153722940046403E-2</v>
      </c>
      <c r="AQ61" s="179">
        <f t="shared" si="9"/>
        <v>0.32161698458371613</v>
      </c>
    </row>
    <row r="62" spans="1:43" x14ac:dyDescent="0.25">
      <c r="A62" s="124">
        <v>502101</v>
      </c>
      <c r="B62" s="125" t="s">
        <v>123</v>
      </c>
      <c r="C62" s="126" t="s">
        <v>65</v>
      </c>
      <c r="D62" s="101" t="s">
        <v>2065</v>
      </c>
      <c r="E62" s="142"/>
      <c r="F62" s="191" t="str">
        <f>IF('9 All Base Data'!G62="Rural Centre","Rural",IF('9 All Base Data'!G62="Rural (Incl.some Off Shore Islands)","Rural",IF('9 All Base Data'!G62="Inlet-in TA but not in Urban Area","Rural",IF('9 All Base Data'!G62="Rural (Incl.some Off Shore Islands)","Rural",IF('9 All Base Data'!G62="Inlet-not in TA","Rural",IF('9 All Base Data'!G62="Inland Water not in Urban Area","Rural",IF('9 All Base Data'!G62="Oceanic-in Region but not in TA","Rural",'9 All Base Data'!G62)))))))</f>
        <v>Whangarei</v>
      </c>
      <c r="G62" s="177">
        <f>IF('9 All Base Data'!I62="..C","..C",'9 All Base Data'!I62*Basecase_Pop_2006)</f>
        <v>3651</v>
      </c>
      <c r="H62" s="177">
        <f>IF('9 All Base Data'!J62="..C","..C",'9 All Base Data'!J62*Basecase_Pop_2006)</f>
        <v>2487</v>
      </c>
      <c r="I62" s="191">
        <f>IF('9 All Base Data'!L62="..C","..C",'9 All Base Data'!L62*Basecase_Pop_2006)</f>
        <v>33</v>
      </c>
      <c r="J62" s="156">
        <f>IF('9 All Base Data'!$P62=0,0,('9 All Base Data'!$P62*Basecase_Pop_2006)/(1+(1/(BaseCase_Mort_AllAdults_30*('9 All Base Data'!$W62*Basecase_PM10)/10))))</f>
        <v>0.38009049773755654</v>
      </c>
      <c r="K62" s="156">
        <f>IF('9 All Base Data'!$Q62=0,0,('9 All Base Data'!$Q62*Basecase_Pop_2006)/(1+(1/(BaseCase_Mort_Maori_30*('9 All Base Data'!$W62*Basecase_PM10)/10))))</f>
        <v>0.23076923076923073</v>
      </c>
      <c r="L62" s="179">
        <f>133/(1+1/(BaseCase_Mort_Child_0_1*'9 All Base Data'!$AB$10/10))*IF('9 All Base Data'!$L62="..C",0,'9 All Base Data'!L62/'9 All Base Data'!$L$2022)</f>
        <v>4.8139669225072592E-3</v>
      </c>
      <c r="M62" s="178">
        <f>IF('9 All Base Data'!$R62="","",IF('9 All Base Data'!$R62=0,0,('9 All Base Data'!$R62*Basecase_Pop_2006)/(1+(1/(BaseCase_CardiacHA_All*('9 All Base Data'!$W62*Basecase_PM10)/10)))))</f>
        <v>0.71952428146679881</v>
      </c>
      <c r="N62" s="178">
        <f>IF('9 All Base Data'!$S62="","",IF('9 All Base Data'!$S62=0,0,('9 All Base Data'!S62*Basecase_Pop_2006)/(1+(1/(BaseCase_RespHA_All*('9 All Base Data'!$W62*Basecase_PM10)/10)))))</f>
        <v>0.8423645320197044</v>
      </c>
      <c r="O62" s="178">
        <f>IF('9 All Base Data'!$T62="","",IF('9 All Base Data'!$T62=0,0,('9 All Base Data'!$T62*Basecase_Pop_2006)/(1+(1/(BaseCase_RespHA_Child_1_4*('9 All Base Data'!$W62*Basecase_PM10)/10)))))</f>
        <v>0.12621359223300968</v>
      </c>
      <c r="P62" s="179">
        <f>IF('9 All Base Data'!$U62="","",IF('9 All Base Data'!$U62=0,0,('9 All Base Data'!$U62*Basecase_Pop_2006)/(1+(1/(BaseCase_RespHA_Child_5_14*('9 All Base Data'!$W62*Basecase_PM10)/10)))))</f>
        <v>0.11483253588516747</v>
      </c>
      <c r="Q62" s="156">
        <f>IF('7 Base case Results'!$G62="..C",0,BaseCase_RADs_All*'7 Base case Results'!$G62*('9 All Base Data'!$V62*Basecase_PM10)/10)</f>
        <v>2957.3100000000004</v>
      </c>
      <c r="R62" s="189">
        <f t="shared" si="0"/>
        <v>1.3531221719457014</v>
      </c>
      <c r="S62" s="178">
        <f t="shared" si="1"/>
        <v>0.82153846153846144</v>
      </c>
      <c r="T62" s="179">
        <f t="shared" si="2"/>
        <v>1.7137722244125842E-2</v>
      </c>
      <c r="U62" s="178">
        <f t="shared" si="3"/>
        <v>4.5689791873141719E-3</v>
      </c>
      <c r="V62" s="178">
        <f t="shared" si="4"/>
        <v>3.8201231527093594E-3</v>
      </c>
      <c r="W62" s="178">
        <f t="shared" si="5"/>
        <v>5.7237864077669897E-4</v>
      </c>
      <c r="X62" s="179">
        <f t="shared" si="6"/>
        <v>5.2076555023923446E-4</v>
      </c>
      <c r="Y62" s="179">
        <f t="shared" si="7"/>
        <v>0.18335322000000004</v>
      </c>
      <c r="Z62" s="186">
        <f t="shared" si="8"/>
        <v>1.5620022165298508</v>
      </c>
      <c r="AA62" s="156">
        <f>$J62*'9 All Base Data'!$Y62</f>
        <v>0.19572684128330478</v>
      </c>
      <c r="AB62" s="156">
        <f>$K62*'9 All Base Data'!$Y62</f>
        <v>0.11883415363629217</v>
      </c>
      <c r="AC62" s="178">
        <f>$L62*'9 All Base Data'!$Y62</f>
        <v>2.4789426344334442E-3</v>
      </c>
      <c r="AD62" s="178">
        <f>IF($M62="","",$M62*'9 All Base Data'!$Y62)</f>
        <v>0.37051758903842941</v>
      </c>
      <c r="AE62" s="178">
        <f>IF($N62="","",$N62*'9 All Base Data'!$Y62)</f>
        <v>0.43377393026843603</v>
      </c>
      <c r="AF62" s="178">
        <f>IF($O62="","",$O62*'9 All Base Data'!$Y62)</f>
        <v>6.4993436778425173E-2</v>
      </c>
      <c r="AG62" s="178">
        <f>IF($P62="","",$P62*'9 All Base Data'!$Y62)</f>
        <v>5.9132784584566452E-2</v>
      </c>
      <c r="AH62" s="167">
        <f>$Q62*'9 All Base Data'!$Y62</f>
        <v>1522.8608671906211</v>
      </c>
      <c r="AI62" s="178">
        <f>$R62*'9 All Base Data'!$Y62</f>
        <v>0.69678755496856504</v>
      </c>
      <c r="AJ62" s="178">
        <f>$S62*'9 All Base Data'!$Y62</f>
        <v>0.42304958694520017</v>
      </c>
      <c r="AK62" s="178">
        <f>$T62*'9 All Base Data'!$Y62</f>
        <v>8.825035778583061E-3</v>
      </c>
      <c r="AL62" s="178">
        <f>IF($U62="","",$U62*'9 All Base Data'!$Y62)</f>
        <v>2.3527866903940262E-3</v>
      </c>
      <c r="AM62" s="178">
        <f>IF($V62="","",$V62*'9 All Base Data'!$Y62)</f>
        <v>1.9671647737673575E-3</v>
      </c>
      <c r="AN62" s="178">
        <f>IF($W62="","",$W62*'9 All Base Data'!$Y62)</f>
        <v>2.9474523579015819E-4</v>
      </c>
      <c r="AO62" s="178">
        <f>IF($X62="","",$X62*'9 All Base Data'!$Y62)</f>
        <v>2.6816717809100888E-4</v>
      </c>
      <c r="AP62" s="178">
        <f>$Y62*'9 All Base Data'!$Y62</f>
        <v>9.4417373765818519E-2</v>
      </c>
      <c r="AQ62" s="179">
        <f t="shared" si="9"/>
        <v>0.80434991597712802</v>
      </c>
    </row>
    <row r="63" spans="1:43" x14ac:dyDescent="0.25">
      <c r="A63" s="124">
        <v>502102</v>
      </c>
      <c r="B63" s="125" t="s">
        <v>124</v>
      </c>
      <c r="C63" s="126" t="s">
        <v>65</v>
      </c>
      <c r="D63" s="101" t="s">
        <v>2065</v>
      </c>
      <c r="E63" s="142"/>
      <c r="F63" s="191" t="str">
        <f>IF('9 All Base Data'!G63="Rural Centre","Rural",IF('9 All Base Data'!G63="Rural (Incl.some Off Shore Islands)","Rural",IF('9 All Base Data'!G63="Inlet-in TA but not in Urban Area","Rural",IF('9 All Base Data'!G63="Rural (Incl.some Off Shore Islands)","Rural",IF('9 All Base Data'!G63="Inlet-not in TA","Rural",IF('9 All Base Data'!G63="Inland Water not in Urban Area","Rural",IF('9 All Base Data'!G63="Oceanic-in Region but not in TA","Rural",'9 All Base Data'!G63)))))))</f>
        <v>Whangarei</v>
      </c>
      <c r="G63" s="177">
        <f>IF('9 All Base Data'!I63="..C","..C",'9 All Base Data'!I63*Basecase_Pop_2006)</f>
        <v>3384</v>
      </c>
      <c r="H63" s="177">
        <f>IF('9 All Base Data'!J63="..C","..C",'9 All Base Data'!J63*Basecase_Pop_2006)</f>
        <v>1776</v>
      </c>
      <c r="I63" s="191">
        <f>IF('9 All Base Data'!L63="..C","..C",'9 All Base Data'!L63*Basecase_Pop_2006)</f>
        <v>51</v>
      </c>
      <c r="J63" s="156">
        <f>IF('9 All Base Data'!$P63=0,0,('9 All Base Data'!$P63*Basecase_Pop_2006)/(1+(1/(BaseCase_Mort_AllAdults_30*('9 All Base Data'!$W63*Basecase_PM10)/10))))</f>
        <v>3.7692307692307692</v>
      </c>
      <c r="K63" s="156">
        <f>IF('9 All Base Data'!$Q63=0,0,('9 All Base Data'!$Q63*Basecase_Pop_2006)/(1+(1/(BaseCase_Mort_Maori_30*('9 All Base Data'!$W63*Basecase_PM10)/10))))</f>
        <v>0.30769230769230765</v>
      </c>
      <c r="L63" s="179">
        <f>133/(1+1/(BaseCase_Mort_Child_0_1*'9 All Base Data'!$AB$10/10))*IF('9 All Base Data'!$L63="..C",0,'9 All Base Data'!L63/'9 All Base Data'!$L$2022)</f>
        <v>7.4397670620566722E-3</v>
      </c>
      <c r="M63" s="178">
        <f>IF('9 All Base Data'!$R63="","",IF('9 All Base Data'!$R63=0,0,('9 All Base Data'!$R63*Basecase_Pop_2006)/(1+(1/(BaseCase_CardiacHA_All*('9 All Base Data'!$W63*Basecase_PM10)/10)))))</f>
        <v>0.65113974231912786</v>
      </c>
      <c r="N63" s="178">
        <f>IF('9 All Base Data'!$S63="","",IF('9 All Base Data'!$S63=0,0,('9 All Base Data'!S63*Basecase_Pop_2006)/(1+(1/(BaseCase_RespHA_All*('9 All Base Data'!$W63*Basecase_PM10)/10)))))</f>
        <v>1.1182266009852218</v>
      </c>
      <c r="O63" s="178">
        <f>IF('9 All Base Data'!$T63="","",IF('9 All Base Data'!$T63=0,0,('9 All Base Data'!$T63*Basecase_Pop_2006)/(1+(1/(BaseCase_RespHA_Child_1_4*('9 All Base Data'!$W63*Basecase_PM10)/10)))))</f>
        <v>0.29126213592233008</v>
      </c>
      <c r="P63" s="179">
        <f>IF('9 All Base Data'!$U63="","",IF('9 All Base Data'!$U63=0,0,('9 All Base Data'!$U63*Basecase_Pop_2006)/(1+(1/(BaseCase_RespHA_Child_5_14*('9 All Base Data'!$W63*Basecase_PM10)/10)))))</f>
        <v>0.43062200956937802</v>
      </c>
      <c r="Q63" s="156">
        <f>IF('7 Base case Results'!$G63="..C",0,BaseCase_RADs_All*'7 Base case Results'!$G63*('9 All Base Data'!$V63*Basecase_PM10)/10)</f>
        <v>2741.04</v>
      </c>
      <c r="R63" s="189">
        <f t="shared" si="0"/>
        <v>13.418461538461537</v>
      </c>
      <c r="S63" s="178">
        <f t="shared" si="1"/>
        <v>1.0953846153846152</v>
      </c>
      <c r="T63" s="179">
        <f t="shared" si="2"/>
        <v>2.6485570740921754E-2</v>
      </c>
      <c r="U63" s="178">
        <f t="shared" si="3"/>
        <v>4.1347373637264616E-3</v>
      </c>
      <c r="V63" s="178">
        <f t="shared" si="4"/>
        <v>5.0711576354679809E-3</v>
      </c>
      <c r="W63" s="178">
        <f t="shared" si="5"/>
        <v>1.3208737864077668E-3</v>
      </c>
      <c r="X63" s="179">
        <f t="shared" si="6"/>
        <v>1.9528708133971292E-3</v>
      </c>
      <c r="Y63" s="179">
        <f t="shared" si="7"/>
        <v>0.16994448000000001</v>
      </c>
      <c r="Z63" s="186">
        <f t="shared" si="8"/>
        <v>13.624097484201654</v>
      </c>
      <c r="AA63" s="156">
        <f>$J63*'9 All Base Data'!$Y63</f>
        <v>1.9409578427261058</v>
      </c>
      <c r="AB63" s="156">
        <f>$K63*'9 All Base Data'!$Y63</f>
        <v>0.15844553818172291</v>
      </c>
      <c r="AC63" s="178">
        <f>$L63*'9 All Base Data'!$Y63</f>
        <v>3.8310931623062316E-3</v>
      </c>
      <c r="AD63" s="178">
        <f>IF($M63="","",$M63*'9 All Base Data'!$Y63)</f>
        <v>0.33530310743560343</v>
      </c>
      <c r="AE63" s="178">
        <f>IF($N63="","",$N63*'9 All Base Data'!$Y63)</f>
        <v>0.57582855070722216</v>
      </c>
      <c r="AF63" s="178">
        <f>IF($O63="","",$O63*'9 All Base Data'!$Y63)</f>
        <v>0.1499848541040581</v>
      </c>
      <c r="AG63" s="178">
        <f>IF($P63="","",$P63*'9 All Base Data'!$Y63)</f>
        <v>0.22174794219212421</v>
      </c>
      <c r="AH63" s="167">
        <f>$Q63*'9 All Base Data'!$Y63</f>
        <v>1411.4930634272969</v>
      </c>
      <c r="AI63" s="178">
        <f>$R63*'9 All Base Data'!$Y63</f>
        <v>6.9098099201049363</v>
      </c>
      <c r="AJ63" s="178">
        <f>$S63*'9 All Base Data'!$Y63</f>
        <v>0.56406611592693356</v>
      </c>
      <c r="AK63" s="178">
        <f>$T63*'9 All Base Data'!$Y63</f>
        <v>1.3638691657810184E-2</v>
      </c>
      <c r="AL63" s="178">
        <f>IF($U63="","",$U63*'9 All Base Data'!$Y63)</f>
        <v>2.1291747322160818E-3</v>
      </c>
      <c r="AM63" s="178">
        <f>IF($V63="","",$V63*'9 All Base Data'!$Y63)</f>
        <v>2.6113824774572528E-3</v>
      </c>
      <c r="AN63" s="178">
        <f>IF($W63="","",$W63*'9 All Base Data'!$Y63)</f>
        <v>6.8018131336190345E-4</v>
      </c>
      <c r="AO63" s="178">
        <f>IF($X63="","",$X63*'9 All Base Data'!$Y63)</f>
        <v>1.0056269178412831E-3</v>
      </c>
      <c r="AP63" s="178">
        <f>$Y63*'9 All Base Data'!$Y63</f>
        <v>8.7512569932492415E-2</v>
      </c>
      <c r="AQ63" s="179">
        <f t="shared" si="9"/>
        <v>7.0157017389049132</v>
      </c>
    </row>
    <row r="64" spans="1:43" x14ac:dyDescent="0.25">
      <c r="A64" s="124">
        <v>502201</v>
      </c>
      <c r="B64" s="125" t="s">
        <v>125</v>
      </c>
      <c r="C64" s="126" t="s">
        <v>65</v>
      </c>
      <c r="D64" s="101" t="s">
        <v>2065</v>
      </c>
      <c r="E64" s="142"/>
      <c r="F64" s="191" t="str">
        <f>IF('9 All Base Data'!G64="Rural Centre","Rural",IF('9 All Base Data'!G64="Rural (Incl.some Off Shore Islands)","Rural",IF('9 All Base Data'!G64="Inlet-in TA but not in Urban Area","Rural",IF('9 All Base Data'!G64="Rural (Incl.some Off Shore Islands)","Rural",IF('9 All Base Data'!G64="Inlet-not in TA","Rural",IF('9 All Base Data'!G64="Inland Water not in Urban Area","Rural",IF('9 All Base Data'!G64="Oceanic-in Region but not in TA","Rural",'9 All Base Data'!G64)))))))</f>
        <v>Whangarei</v>
      </c>
      <c r="G64" s="177">
        <f>IF('9 All Base Data'!I64="..C","..C",'9 All Base Data'!I64*Basecase_Pop_2006)</f>
        <v>2997</v>
      </c>
      <c r="H64" s="177">
        <f>IF('9 All Base Data'!J64="..C","..C",'9 All Base Data'!J64*Basecase_Pop_2006)</f>
        <v>1752</v>
      </c>
      <c r="I64" s="191">
        <f>IF('9 All Base Data'!L64="..C","..C",'9 All Base Data'!L64*Basecase_Pop_2006)</f>
        <v>48</v>
      </c>
      <c r="J64" s="156">
        <f>IF('9 All Base Data'!$P64=0,0,('9 All Base Data'!$P64*Basecase_Pop_2006)/(1+(1/(BaseCase_Mort_AllAdults_30*('9 All Base Data'!$W64*Basecase_PM10)/10))))</f>
        <v>3.5791855203619907</v>
      </c>
      <c r="K64" s="156">
        <f>IF('9 All Base Data'!$Q64=0,0,('9 All Base Data'!$Q64*Basecase_Pop_2006)/(1+(1/(BaseCase_Mort_Maori_30*('9 All Base Data'!$W64*Basecase_PM10)/10))))</f>
        <v>0.84615384615384603</v>
      </c>
      <c r="L64" s="179">
        <f>133/(1+1/(BaseCase_Mort_Child_0_1*'9 All Base Data'!$AB$10/10))*IF('9 All Base Data'!$L64="..C",0,'9 All Base Data'!L64/'9 All Base Data'!$L$2022)</f>
        <v>7.0021337054651037E-3</v>
      </c>
      <c r="M64" s="178">
        <f>IF('9 All Base Data'!$R64="","",IF('9 All Base Data'!$R64=0,0,('9 All Base Data'!$R64*Basecase_Pop_2006)/(1+(1/(BaseCase_CardiacHA_All*('9 All Base Data'!$W64*Basecase_PM10)/10)))))</f>
        <v>0.52329038652130822</v>
      </c>
      <c r="N64" s="178">
        <f>IF('9 All Base Data'!$S64="","",IF('9 All Base Data'!$S64=0,0,('9 All Base Data'!S64*Basecase_Pop_2006)/(1+(1/(BaseCase_RespHA_All*('9 All Base Data'!$W64*Basecase_PM10)/10)))))</f>
        <v>1.1133004926108372</v>
      </c>
      <c r="O64" s="178">
        <f>IF('9 All Base Data'!$T64="","",IF('9 All Base Data'!$T64=0,0,('9 All Base Data'!$T64*Basecase_Pop_2006)/(1+(1/(BaseCase_RespHA_Child_1_4*('9 All Base Data'!$W64*Basecase_PM10)/10)))))</f>
        <v>0.31067961165048541</v>
      </c>
      <c r="P64" s="179">
        <f>IF('9 All Base Data'!$U64="","",IF('9 All Base Data'!$U64=0,0,('9 All Base Data'!$U64*Basecase_Pop_2006)/(1+(1/(BaseCase_RespHA_Child_5_14*('9 All Base Data'!$W64*Basecase_PM10)/10)))))</f>
        <v>0.15789473684210525</v>
      </c>
      <c r="Q64" s="156">
        <f>IF('7 Base case Results'!$G64="..C",0,BaseCase_RADs_All*'7 Base case Results'!$G64*('9 All Base Data'!$V64*Basecase_PM10)/10)</f>
        <v>2427.5700000000002</v>
      </c>
      <c r="R64" s="189">
        <f t="shared" si="0"/>
        <v>12.741900452488688</v>
      </c>
      <c r="S64" s="178">
        <f t="shared" si="1"/>
        <v>3.0123076923076919</v>
      </c>
      <c r="T64" s="179">
        <f t="shared" si="2"/>
        <v>2.4927595991455768E-2</v>
      </c>
      <c r="U64" s="178">
        <f t="shared" si="3"/>
        <v>3.3228939544103072E-3</v>
      </c>
      <c r="V64" s="178">
        <f t="shared" si="4"/>
        <v>5.048817733990147E-3</v>
      </c>
      <c r="W64" s="178">
        <f t="shared" si="5"/>
        <v>1.4089320388349512E-3</v>
      </c>
      <c r="X64" s="179">
        <f t="shared" si="6"/>
        <v>7.1605263157894724E-4</v>
      </c>
      <c r="Y64" s="179">
        <f t="shared" si="7"/>
        <v>0.15050933999999999</v>
      </c>
      <c r="Z64" s="186">
        <f t="shared" si="8"/>
        <v>12.925709100168541</v>
      </c>
      <c r="AA64" s="156">
        <f>$J64*'9 All Base Data'!$Y64</f>
        <v>1.8430944220844534</v>
      </c>
      <c r="AB64" s="156">
        <f>$K64*'9 All Base Data'!$Y64</f>
        <v>0.43572522999973801</v>
      </c>
      <c r="AC64" s="178">
        <f>$L64*'9 All Base Data'!$Y64</f>
        <v>3.6057347409941005E-3</v>
      </c>
      <c r="AD64" s="178">
        <f>IF($M64="","",$M64*'9 All Base Data'!$Y64)</f>
        <v>0.26946733748249407</v>
      </c>
      <c r="AE64" s="178">
        <f>IF($N64="","",$N64*'9 All Base Data'!$Y64)</f>
        <v>0.57329186105652941</v>
      </c>
      <c r="AF64" s="178">
        <f>IF($O64="","",$O64*'9 All Base Data'!$Y64)</f>
        <v>0.15998384437766197</v>
      </c>
      <c r="AG64" s="178">
        <f>IF($P64="","",$P64*'9 All Base Data'!$Y64)</f>
        <v>8.1307578803778868E-2</v>
      </c>
      <c r="AH64" s="167">
        <f>$Q64*'9 All Base Data'!$Y64</f>
        <v>1250.0723141523667</v>
      </c>
      <c r="AI64" s="178">
        <f>$R64*'9 All Base Data'!$Y64</f>
        <v>6.5614161426206543</v>
      </c>
      <c r="AJ64" s="178">
        <f>$S64*'9 All Base Data'!$Y64</f>
        <v>1.5511818187990674</v>
      </c>
      <c r="AK64" s="178">
        <f>$T64*'9 All Base Data'!$Y64</f>
        <v>1.2836415677938997E-2</v>
      </c>
      <c r="AL64" s="178">
        <f>IF($U64="","",$U64*'9 All Base Data'!$Y64)</f>
        <v>1.7111175930138375E-3</v>
      </c>
      <c r="AM64" s="178">
        <f>IF($V64="","",$V64*'9 All Base Data'!$Y64)</f>
        <v>2.5998785898913609E-3</v>
      </c>
      <c r="AN64" s="178">
        <f>IF($W64="","",$W64*'9 All Base Data'!$Y64)</f>
        <v>7.2552673425269694E-4</v>
      </c>
      <c r="AO64" s="178">
        <f>IF($X64="","",$X64*'9 All Base Data'!$Y64)</f>
        <v>3.6872986987513713E-4</v>
      </c>
      <c r="AP64" s="178">
        <f>$Y64*'9 All Base Data'!$Y64</f>
        <v>7.7504483477446734E-2</v>
      </c>
      <c r="AQ64" s="179">
        <f t="shared" si="9"/>
        <v>6.6560680379589456</v>
      </c>
    </row>
    <row r="65" spans="1:43" x14ac:dyDescent="0.25">
      <c r="A65" s="124">
        <v>502202</v>
      </c>
      <c r="B65" s="125" t="s">
        <v>126</v>
      </c>
      <c r="C65" s="126" t="s">
        <v>65</v>
      </c>
      <c r="D65" s="101" t="s">
        <v>2065</v>
      </c>
      <c r="E65" s="142"/>
      <c r="F65" s="191" t="str">
        <f>IF('9 All Base Data'!G65="Rural Centre","Rural",IF('9 All Base Data'!G65="Rural (Incl.some Off Shore Islands)","Rural",IF('9 All Base Data'!G65="Inlet-in TA but not in Urban Area","Rural",IF('9 All Base Data'!G65="Rural (Incl.some Off Shore Islands)","Rural",IF('9 All Base Data'!G65="Inlet-not in TA","Rural",IF('9 All Base Data'!G65="Inland Water not in Urban Area","Rural",IF('9 All Base Data'!G65="Oceanic-in Region but not in TA","Rural",'9 All Base Data'!G65)))))))</f>
        <v>Whangarei</v>
      </c>
      <c r="G65" s="177">
        <f>IF('9 All Base Data'!I65="..C","..C",'9 All Base Data'!I65*Basecase_Pop_2006)</f>
        <v>2934</v>
      </c>
      <c r="H65" s="177">
        <f>IF('9 All Base Data'!J65="..C","..C",'9 All Base Data'!J65*Basecase_Pop_2006)</f>
        <v>1698</v>
      </c>
      <c r="I65" s="191">
        <f>IF('9 All Base Data'!L65="..C","..C",'9 All Base Data'!L65*Basecase_Pop_2006)</f>
        <v>54</v>
      </c>
      <c r="J65" s="156">
        <f>IF('9 All Base Data'!$P65=0,0,('9 All Base Data'!$P65*Basecase_Pop_2006)/(1+(1/(BaseCase_Mort_AllAdults_30*('9 All Base Data'!$W65*Basecase_PM10)/10))))</f>
        <v>1.83710407239819</v>
      </c>
      <c r="K65" s="156">
        <f>IF('9 All Base Data'!$Q65=0,0,('9 All Base Data'!$Q65*Basecase_Pop_2006)/(1+(1/(BaseCase_Mort_Maori_30*('9 All Base Data'!$W65*Basecase_PM10)/10))))</f>
        <v>1.0769230769230769</v>
      </c>
      <c r="L65" s="179">
        <f>133/(1+1/(BaseCase_Mort_Child_0_1*'9 All Base Data'!$AB$10/10))*IF('9 All Base Data'!$L65="..C",0,'9 All Base Data'!L65/'9 All Base Data'!$L$2022)</f>
        <v>7.8774004186482408E-3</v>
      </c>
      <c r="M65" s="178">
        <f>IF('9 All Base Data'!$R65="","",IF('9 All Base Data'!$R65=0,0,('9 All Base Data'!$R65*Basecase_Pop_2006)/(1+(1/(BaseCase_CardiacHA_All*('9 All Base Data'!$W65*Basecase_PM10)/10)))))</f>
        <v>0.43706640237859268</v>
      </c>
      <c r="N65" s="178">
        <f>IF('9 All Base Data'!$S65="","",IF('9 All Base Data'!$S65=0,0,('9 All Base Data'!S65*Basecase_Pop_2006)/(1+(1/(BaseCase_RespHA_All*('9 All Base Data'!$W65*Basecase_PM10)/10)))))</f>
        <v>0.79310344827586199</v>
      </c>
      <c r="O65" s="178">
        <f>IF('9 All Base Data'!$T65="","",IF('9 All Base Data'!$T65=0,0,('9 All Base Data'!$T65*Basecase_Pop_2006)/(1+(1/(BaseCase_RespHA_Child_1_4*('9 All Base Data'!$W65*Basecase_PM10)/10)))))</f>
        <v>0.31067961165048541</v>
      </c>
      <c r="P65" s="179">
        <f>IF('9 All Base Data'!$U65="","",IF('9 All Base Data'!$U65=0,0,('9 All Base Data'!$U65*Basecase_Pop_2006)/(1+(1/(BaseCase_RespHA_Child_5_14*('9 All Base Data'!$W65*Basecase_PM10)/10)))))</f>
        <v>0.17224880382775121</v>
      </c>
      <c r="Q65" s="156">
        <f>IF('7 Base case Results'!$G65="..C",0,BaseCase_RADs_All*'7 Base case Results'!$G65*('9 All Base Data'!$V65*Basecase_PM10)/10)</f>
        <v>2376.54</v>
      </c>
      <c r="R65" s="189">
        <f t="shared" si="0"/>
        <v>6.5400904977375571</v>
      </c>
      <c r="S65" s="178">
        <f t="shared" si="1"/>
        <v>3.8338461538461535</v>
      </c>
      <c r="T65" s="179">
        <f t="shared" si="2"/>
        <v>2.8043545490387737E-2</v>
      </c>
      <c r="U65" s="178">
        <f t="shared" si="3"/>
        <v>2.7753716551040634E-3</v>
      </c>
      <c r="V65" s="178">
        <f t="shared" si="4"/>
        <v>3.5967241379310341E-3</v>
      </c>
      <c r="W65" s="178">
        <f t="shared" si="5"/>
        <v>1.4089320388349512E-3</v>
      </c>
      <c r="X65" s="179">
        <f t="shared" si="6"/>
        <v>7.8114832535885169E-4</v>
      </c>
      <c r="Y65" s="179">
        <f t="shared" si="7"/>
        <v>0.14734548</v>
      </c>
      <c r="Z65" s="186">
        <f t="shared" si="8"/>
        <v>6.7218516190209794</v>
      </c>
      <c r="AA65" s="156">
        <f>$J65*'9 All Base Data'!$Y65</f>
        <v>0.94601306620263981</v>
      </c>
      <c r="AB65" s="156">
        <f>$K65*'9 All Base Data'!$Y65</f>
        <v>0.55455938363603019</v>
      </c>
      <c r="AC65" s="178">
        <f>$L65*'9 All Base Data'!$Y65</f>
        <v>4.0564515836183628E-3</v>
      </c>
      <c r="AD65" s="178">
        <f>IF($M65="","",$M65*'9 All Base Data'!$Y65)</f>
        <v>0.22506646937458313</v>
      </c>
      <c r="AE65" s="178">
        <f>IF($N65="","",$N65*'9 All Base Data'!$Y65)</f>
        <v>0.40840703376150994</v>
      </c>
      <c r="AF65" s="178">
        <f>IF($O65="","",$O65*'9 All Base Data'!$Y65)</f>
        <v>0.15998384437766197</v>
      </c>
      <c r="AG65" s="178">
        <f>IF($P65="","",$P65*'9 All Base Data'!$Y65)</f>
        <v>8.8699176876849681E-2</v>
      </c>
      <c r="AH65" s="167">
        <f>$Q65*'9 All Base Data'!$Y65</f>
        <v>1223.7945177587733</v>
      </c>
      <c r="AI65" s="178">
        <f>$R65*'9 All Base Data'!$Y65</f>
        <v>3.3678065156813983</v>
      </c>
      <c r="AJ65" s="178">
        <f>$S65*'9 All Base Data'!$Y65</f>
        <v>1.9742314057442676</v>
      </c>
      <c r="AK65" s="178">
        <f>$T65*'9 All Base Data'!$Y65</f>
        <v>1.444096763768137E-2</v>
      </c>
      <c r="AL65" s="178">
        <f>IF($U65="","",$U65*'9 All Base Data'!$Y65)</f>
        <v>1.4291720805286029E-3</v>
      </c>
      <c r="AM65" s="178">
        <f>IF($V65="","",$V65*'9 All Base Data'!$Y65)</f>
        <v>1.8521258981084475E-3</v>
      </c>
      <c r="AN65" s="178">
        <f>IF($W65="","",$W65*'9 All Base Data'!$Y65)</f>
        <v>7.2552673425269694E-4</v>
      </c>
      <c r="AO65" s="178">
        <f>IF($X65="","",$X65*'9 All Base Data'!$Y65)</f>
        <v>4.0225076713651327E-4</v>
      </c>
      <c r="AP65" s="178">
        <f>$Y65*'9 All Base Data'!$Y65</f>
        <v>7.5875260101043951E-2</v>
      </c>
      <c r="AQ65" s="179">
        <f t="shared" si="9"/>
        <v>3.4614040413987608</v>
      </c>
    </row>
    <row r="66" spans="1:43" x14ac:dyDescent="0.25">
      <c r="A66" s="124">
        <v>502300</v>
      </c>
      <c r="B66" s="125" t="s">
        <v>127</v>
      </c>
      <c r="C66" s="126" t="s">
        <v>65</v>
      </c>
      <c r="D66" s="101" t="s">
        <v>2065</v>
      </c>
      <c r="E66" s="142"/>
      <c r="F66" s="191" t="str">
        <f>IF('9 All Base Data'!G66="Rural Centre","Rural",IF('9 All Base Data'!G66="Rural (Incl.some Off Shore Islands)","Rural",IF('9 All Base Data'!G66="Inlet-in TA but not in Urban Area","Rural",IF('9 All Base Data'!G66="Rural (Incl.some Off Shore Islands)","Rural",IF('9 All Base Data'!G66="Inlet-not in TA","Rural",IF('9 All Base Data'!G66="Inland Water not in Urban Area","Rural",IF('9 All Base Data'!G66="Oceanic-in Region but not in TA","Rural",'9 All Base Data'!G66)))))))</f>
        <v>Whangarei</v>
      </c>
      <c r="G66" s="177">
        <f>IF('9 All Base Data'!I66="..C","..C",'9 All Base Data'!I66*Basecase_Pop_2006)</f>
        <v>2364</v>
      </c>
      <c r="H66" s="177">
        <f>IF('9 All Base Data'!J66="..C","..C",'9 All Base Data'!J66*Basecase_Pop_2006)</f>
        <v>1560</v>
      </c>
      <c r="I66" s="191">
        <f>IF('9 All Base Data'!L66="..C","..C",'9 All Base Data'!L66*Basecase_Pop_2006)</f>
        <v>33</v>
      </c>
      <c r="J66" s="156">
        <f>IF('9 All Base Data'!$P66=0,0,('9 All Base Data'!$P66*Basecase_Pop_2006)/(1+(1/(BaseCase_Mort_AllAdults_30*('9 All Base Data'!$W66*Basecase_PM10)/10))))</f>
        <v>1.4886877828054299</v>
      </c>
      <c r="K66" s="156">
        <f>IF('9 All Base Data'!$Q66=0,0,('9 All Base Data'!$Q66*Basecase_Pop_2006)/(1+(1/(BaseCase_Mort_Maori_30*('9 All Base Data'!$W66*Basecase_PM10)/10))))</f>
        <v>0.23076923076923073</v>
      </c>
      <c r="L66" s="179">
        <f>133/(1+1/(BaseCase_Mort_Child_0_1*'9 All Base Data'!$AB$10/10))*IF('9 All Base Data'!$L66="..C",0,'9 All Base Data'!L66/'9 All Base Data'!$L$2022)</f>
        <v>4.8139669225072592E-3</v>
      </c>
      <c r="M66" s="178">
        <f>IF('9 All Base Data'!$R66="","",IF('9 All Base Data'!$R66=0,0,('9 All Base Data'!$R66*Basecase_Pop_2006)/(1+(1/(BaseCase_CardiacHA_All*('9 All Base Data'!$W66*Basecase_PM10)/10)))))</f>
        <v>0.53815659068384536</v>
      </c>
      <c r="N66" s="178">
        <f>IF('9 All Base Data'!$S66="","",IF('9 All Base Data'!$S66=0,0,('9 All Base Data'!S66*Basecase_Pop_2006)/(1+(1/(BaseCase_RespHA_All*('9 All Base Data'!$W66*Basecase_PM10)/10)))))</f>
        <v>0.78817733990147776</v>
      </c>
      <c r="O66" s="178">
        <f>IF('9 All Base Data'!$T66="","",IF('9 All Base Data'!$T66=0,0,('9 All Base Data'!$T66*Basecase_Pop_2006)/(1+(1/(BaseCase_RespHA_Child_1_4*('9 All Base Data'!$W66*Basecase_PM10)/10)))))</f>
        <v>0.12621359223300968</v>
      </c>
      <c r="P66" s="179">
        <f>IF('9 All Base Data'!$U66="","",IF('9 All Base Data'!$U66=0,0,('9 All Base Data'!$U66*Basecase_Pop_2006)/(1+(1/(BaseCase_RespHA_Child_5_14*('9 All Base Data'!$W66*Basecase_PM10)/10)))))</f>
        <v>0.14354066985645933</v>
      </c>
      <c r="Q66" s="156">
        <f>IF('7 Base case Results'!$G66="..C",0,BaseCase_RADs_All*'7 Base case Results'!$G66*('9 All Base Data'!$V66*Basecase_PM10)/10)</f>
        <v>1914.8399999999997</v>
      </c>
      <c r="R66" s="189">
        <f t="shared" si="0"/>
        <v>5.2997285067873312</v>
      </c>
      <c r="S66" s="178">
        <f t="shared" si="1"/>
        <v>0.82153846153846144</v>
      </c>
      <c r="T66" s="179">
        <f t="shared" si="2"/>
        <v>1.7137722244125842E-2</v>
      </c>
      <c r="U66" s="178">
        <f t="shared" si="3"/>
        <v>3.417294350842418E-3</v>
      </c>
      <c r="V66" s="178">
        <f t="shared" si="4"/>
        <v>3.5743842364532015E-3</v>
      </c>
      <c r="W66" s="178">
        <f t="shared" si="5"/>
        <v>5.7237864077669897E-4</v>
      </c>
      <c r="X66" s="179">
        <f t="shared" si="6"/>
        <v>6.5095693779904313E-4</v>
      </c>
      <c r="Y66" s="179">
        <f t="shared" si="7"/>
        <v>0.11872007999999999</v>
      </c>
      <c r="Z66" s="186">
        <f t="shared" si="8"/>
        <v>5.4425779876187521</v>
      </c>
      <c r="AA66" s="156">
        <f>$J66*'9 All Base Data'!$Y66</f>
        <v>0.76659679502627709</v>
      </c>
      <c r="AB66" s="156">
        <f>$K66*'9 All Base Data'!$Y66</f>
        <v>0.11883415363629217</v>
      </c>
      <c r="AC66" s="178">
        <f>$L66*'9 All Base Data'!$Y66</f>
        <v>2.4789426344334442E-3</v>
      </c>
      <c r="AD66" s="178">
        <f>IF($M66="","",$M66*'9 All Base Data'!$Y66)</f>
        <v>0.27712265957006493</v>
      </c>
      <c r="AE66" s="178">
        <f>IF($N66="","",$N66*'9 All Base Data'!$Y66)</f>
        <v>0.40587034411081729</v>
      </c>
      <c r="AF66" s="178">
        <f>IF($O66="","",$O66*'9 All Base Data'!$Y66)</f>
        <v>6.4993436778425173E-2</v>
      </c>
      <c r="AG66" s="178">
        <f>IF($P66="","",$P66*'9 All Base Data'!$Y66)</f>
        <v>7.391598073070807E-2</v>
      </c>
      <c r="AH66" s="167">
        <f>$Q66*'9 All Base Data'!$Y66</f>
        <v>986.04302657864343</v>
      </c>
      <c r="AI66" s="178">
        <f>$R66*'9 All Base Data'!$Y66</f>
        <v>2.7290845902935468</v>
      </c>
      <c r="AJ66" s="178">
        <f>$S66*'9 All Base Data'!$Y66</f>
        <v>0.42304958694520017</v>
      </c>
      <c r="AK66" s="178">
        <f>$T66*'9 All Base Data'!$Y66</f>
        <v>8.825035778583061E-3</v>
      </c>
      <c r="AL66" s="178">
        <f>IF($U66="","",$U66*'9 All Base Data'!$Y66)</f>
        <v>1.7597288882699124E-3</v>
      </c>
      <c r="AM66" s="178">
        <f>IF($V66="","",$V66*'9 All Base Data'!$Y66)</f>
        <v>1.8406220105425565E-3</v>
      </c>
      <c r="AN66" s="178">
        <f>IF($W66="","",$W66*'9 All Base Data'!$Y66)</f>
        <v>2.9474523579015819E-4</v>
      </c>
      <c r="AO66" s="178">
        <f>IF($X66="","",$X66*'9 All Base Data'!$Y66)</f>
        <v>3.352089726137611E-4</v>
      </c>
      <c r="AP66" s="178">
        <f>$Y66*'9 All Base Data'!$Y66</f>
        <v>6.1134667647875895E-2</v>
      </c>
      <c r="AQ66" s="179">
        <f t="shared" si="9"/>
        <v>2.8026446446188187</v>
      </c>
    </row>
    <row r="67" spans="1:43" x14ac:dyDescent="0.25">
      <c r="A67" s="124">
        <v>502400</v>
      </c>
      <c r="B67" s="125" t="s">
        <v>128</v>
      </c>
      <c r="C67" s="126" t="s">
        <v>65</v>
      </c>
      <c r="D67" s="101" t="s">
        <v>2065</v>
      </c>
      <c r="E67" s="142"/>
      <c r="F67" s="191" t="str">
        <f>IF('9 All Base Data'!G67="Rural Centre","Rural",IF('9 All Base Data'!G67="Rural (Incl.some Off Shore Islands)","Rural",IF('9 All Base Data'!G67="Inlet-in TA but not in Urban Area","Rural",IF('9 All Base Data'!G67="Rural (Incl.some Off Shore Islands)","Rural",IF('9 All Base Data'!G67="Inlet-not in TA","Rural",IF('9 All Base Data'!G67="Inland Water not in Urban Area","Rural",IF('9 All Base Data'!G67="Oceanic-in Region but not in TA","Rural",'9 All Base Data'!G67)))))))</f>
        <v>Whangarei</v>
      </c>
      <c r="G67" s="177">
        <f>IF('9 All Base Data'!I67="..C","..C",'9 All Base Data'!I67*Basecase_Pop_2006)</f>
        <v>1761</v>
      </c>
      <c r="H67" s="177">
        <f>IF('9 All Base Data'!J67="..C","..C",'9 All Base Data'!J67*Basecase_Pop_2006)</f>
        <v>885</v>
      </c>
      <c r="I67" s="191">
        <f>IF('9 All Base Data'!L67="..C","..C",'9 All Base Data'!L67*Basecase_Pop_2006)</f>
        <v>27</v>
      </c>
      <c r="J67" s="156">
        <f>IF('9 All Base Data'!$P67=0,0,('9 All Base Data'!$P67*Basecase_Pop_2006)/(1+(1/(BaseCase_Mort_AllAdults_30*('9 All Base Data'!$W67*Basecase_PM10)/10))))</f>
        <v>3.6742081447963799</v>
      </c>
      <c r="K67" s="156">
        <f>IF('9 All Base Data'!$Q67=0,0,('9 All Base Data'!$Q67*Basecase_Pop_2006)/(1+(1/(BaseCase_Mort_Maori_30*('9 All Base Data'!$W67*Basecase_PM10)/10))))</f>
        <v>0.76923076923076916</v>
      </c>
      <c r="L67" s="179">
        <f>133/(1+1/(BaseCase_Mort_Child_0_1*'9 All Base Data'!$AB$10/10))*IF('9 All Base Data'!$L67="..C",0,'9 All Base Data'!L67/'9 All Base Data'!$L$2022)</f>
        <v>3.9387002093241204E-3</v>
      </c>
      <c r="M67" s="178">
        <f>IF('9 All Base Data'!$R67="","",IF('9 All Base Data'!$R67=0,0,('9 All Base Data'!$R67*Basecase_Pop_2006)/(1+(1/(BaseCase_CardiacHA_All*('9 All Base Data'!$W67*Basecase_PM10)/10)))))</f>
        <v>0.48761149653121899</v>
      </c>
      <c r="N67" s="178">
        <f>IF('9 All Base Data'!$S67="","",IF('9 All Base Data'!$S67=0,0,('9 All Base Data'!S67*Basecase_Pop_2006)/(1+(1/(BaseCase_RespHA_All*('9 All Base Data'!$W67*Basecase_PM10)/10)))))</f>
        <v>1.2807881773399015</v>
      </c>
      <c r="O67" s="178">
        <f>IF('9 All Base Data'!$T67="","",IF('9 All Base Data'!$T67=0,0,('9 All Base Data'!$T67*Basecase_Pop_2006)/(1+(1/(BaseCase_RespHA_Child_1_4*('9 All Base Data'!$W67*Basecase_PM10)/10)))))</f>
        <v>0.43689320388349512</v>
      </c>
      <c r="P67" s="179">
        <f>IF('9 All Base Data'!$U67="","",IF('9 All Base Data'!$U67=0,0,('9 All Base Data'!$U67*Basecase_Pop_2006)/(1+(1/(BaseCase_RespHA_Child_5_14*('9 All Base Data'!$W67*Basecase_PM10)/10)))))</f>
        <v>0.14354066985645933</v>
      </c>
      <c r="Q67" s="156">
        <f>IF('7 Base case Results'!$G67="..C",0,BaseCase_RADs_All*'7 Base case Results'!$G67*('9 All Base Data'!$V67*Basecase_PM10)/10)</f>
        <v>1426.41</v>
      </c>
      <c r="R67" s="189">
        <f t="shared" si="0"/>
        <v>13.080180995475114</v>
      </c>
      <c r="S67" s="178">
        <f t="shared" si="1"/>
        <v>2.7384615384615381</v>
      </c>
      <c r="T67" s="179">
        <f t="shared" si="2"/>
        <v>1.4021772745193868E-2</v>
      </c>
      <c r="U67" s="178">
        <f t="shared" si="3"/>
        <v>3.0963330029732407E-3</v>
      </c>
      <c r="V67" s="178">
        <f t="shared" si="4"/>
        <v>5.8083743842364532E-3</v>
      </c>
      <c r="W67" s="178">
        <f t="shared" si="5"/>
        <v>1.9813106796116504E-3</v>
      </c>
      <c r="X67" s="179">
        <f t="shared" si="6"/>
        <v>6.5095693779904313E-4</v>
      </c>
      <c r="Y67" s="179">
        <f t="shared" si="7"/>
        <v>8.8437420000000003E-2</v>
      </c>
      <c r="Z67" s="186">
        <f t="shared" si="8"/>
        <v>13.191544895607517</v>
      </c>
      <c r="AA67" s="156">
        <f>$J67*'9 All Base Data'!$Y67</f>
        <v>1.8920261324052796</v>
      </c>
      <c r="AB67" s="156">
        <f>$K67*'9 All Base Data'!$Y67</f>
        <v>0.39611384545430728</v>
      </c>
      <c r="AC67" s="178">
        <f>$L67*'9 All Base Data'!$Y67</f>
        <v>2.0282257918091814E-3</v>
      </c>
      <c r="AD67" s="178">
        <f>IF($M67="","",$M67*'9 All Base Data'!$Y67)</f>
        <v>0.25109456447232403</v>
      </c>
      <c r="AE67" s="178">
        <f>IF($N67="","",$N67*'9 All Base Data'!$Y67)</f>
        <v>0.65953930918007819</v>
      </c>
      <c r="AF67" s="178">
        <f>IF($O67="","",$O67*'9 All Base Data'!$Y67)</f>
        <v>0.22497728115608714</v>
      </c>
      <c r="AG67" s="178">
        <f>IF($P67="","",$P67*'9 All Base Data'!$Y67)</f>
        <v>7.391598073070807E-2</v>
      </c>
      <c r="AH67" s="167">
        <f>$Q67*'9 All Base Data'!$Y67</f>
        <v>734.52697538282212</v>
      </c>
      <c r="AI67" s="178">
        <f>$R67*'9 All Base Data'!$Y67</f>
        <v>6.7356130313627967</v>
      </c>
      <c r="AJ67" s="178">
        <f>$S67*'9 All Base Data'!$Y67</f>
        <v>1.4101652898173338</v>
      </c>
      <c r="AK67" s="178">
        <f>$T67*'9 All Base Data'!$Y67</f>
        <v>7.2204838188406851E-3</v>
      </c>
      <c r="AL67" s="178">
        <f>IF($U67="","",$U67*'9 All Base Data'!$Y67)</f>
        <v>1.5944504843992575E-3</v>
      </c>
      <c r="AM67" s="178">
        <f>IF($V67="","",$V67*'9 All Base Data'!$Y67)</f>
        <v>2.9910107671316548E-3</v>
      </c>
      <c r="AN67" s="178">
        <f>IF($W67="","",$W67*'9 All Base Data'!$Y67)</f>
        <v>1.0202719700428552E-3</v>
      </c>
      <c r="AO67" s="178">
        <f>IF($X67="","",$X67*'9 All Base Data'!$Y67)</f>
        <v>3.352089726137611E-4</v>
      </c>
      <c r="AP67" s="178">
        <f>$Y67*'9 All Base Data'!$Y67</f>
        <v>4.5540672473734972E-2</v>
      </c>
      <c r="AQ67" s="179">
        <f t="shared" si="9"/>
        <v>6.7929596489069031</v>
      </c>
    </row>
    <row r="68" spans="1:43" x14ac:dyDescent="0.25">
      <c r="A68" s="124">
        <v>502500</v>
      </c>
      <c r="B68" s="125" t="s">
        <v>129</v>
      </c>
      <c r="C68" s="126" t="s">
        <v>65</v>
      </c>
      <c r="D68" s="101" t="s">
        <v>2065</v>
      </c>
      <c r="E68" s="142"/>
      <c r="F68" s="191" t="str">
        <f>IF('9 All Base Data'!G68="Rural Centre","Rural",IF('9 All Base Data'!G68="Rural (Incl.some Off Shore Islands)","Rural",IF('9 All Base Data'!G68="Inlet-in TA but not in Urban Area","Rural",IF('9 All Base Data'!G68="Rural (Incl.some Off Shore Islands)","Rural",IF('9 All Base Data'!G68="Inlet-not in TA","Rural",IF('9 All Base Data'!G68="Inland Water not in Urban Area","Rural",IF('9 All Base Data'!G68="Oceanic-in Region but not in TA","Rural",'9 All Base Data'!G68)))))))</f>
        <v>Whangarei</v>
      </c>
      <c r="G68" s="177">
        <f>IF('9 All Base Data'!I68="..C","..C",'9 All Base Data'!I68*Basecase_Pop_2006)</f>
        <v>249</v>
      </c>
      <c r="H68" s="177">
        <f>IF('9 All Base Data'!J68="..C","..C",'9 All Base Data'!J68*Basecase_Pop_2006)</f>
        <v>147</v>
      </c>
      <c r="I68" s="191">
        <f>IF('9 All Base Data'!L68="..C","..C",'9 All Base Data'!L68*Basecase_Pop_2006)</f>
        <v>3</v>
      </c>
      <c r="J68" s="156">
        <f>IF('9 All Base Data'!$P68=0,0,('9 All Base Data'!$P68*Basecase_Pop_2006)/(1+(1/(BaseCase_Mort_AllAdults_30*('9 All Base Data'!$W68*Basecase_PM10)/10))))</f>
        <v>2.3122171945701355</v>
      </c>
      <c r="K68" s="156">
        <f>IF('9 All Base Data'!$Q68=0,0,('9 All Base Data'!$Q68*Basecase_Pop_2006)/(1+(1/(BaseCase_Mort_Maori_30*('9 All Base Data'!$W68*Basecase_PM10)/10))))</f>
        <v>1.9230769230769229</v>
      </c>
      <c r="L68" s="179">
        <f>133/(1+1/(BaseCase_Mort_Child_0_1*'9 All Base Data'!$AB$10/10))*IF('9 All Base Data'!$L68="..C",0,'9 All Base Data'!L68/'9 All Base Data'!$L$2022)</f>
        <v>4.3763335659156898E-4</v>
      </c>
      <c r="M68" s="178">
        <f>IF('9 All Base Data'!$R68="","",IF('9 All Base Data'!$R68=0,0,('9 All Base Data'!$R68*Basecase_Pop_2006)/(1+(1/(BaseCase_CardiacHA_All*('9 All Base Data'!$W68*Basecase_PM10)/10)))))</f>
        <v>2.973240832507433E-3</v>
      </c>
      <c r="N68" s="178">
        <f>IF('9 All Base Data'!$S68="","",IF('9 All Base Data'!$S68=0,0,('9 All Base Data'!S68*Basecase_Pop_2006)/(1+(1/(BaseCase_RespHA_All*('9 All Base Data'!$W68*Basecase_PM10)/10)))))</f>
        <v>4.4334975369458123E-2</v>
      </c>
      <c r="O68" s="178">
        <f>IF('9 All Base Data'!$T68="","",IF('9 All Base Data'!$T68=0,0,('9 All Base Data'!$T68*Basecase_Pop_2006)/(1+(1/(BaseCase_RespHA_Child_1_4*('9 All Base Data'!$W68*Basecase_PM10)/10)))))</f>
        <v>0</v>
      </c>
      <c r="P68" s="179">
        <f>IF('9 All Base Data'!$U68="","",IF('9 All Base Data'!$U68=0,0,('9 All Base Data'!$U68*Basecase_Pop_2006)/(1+(1/(BaseCase_RespHA_Child_5_14*('9 All Base Data'!$W68*Basecase_PM10)/10)))))</f>
        <v>0</v>
      </c>
      <c r="Q68" s="156">
        <f>IF('7 Base case Results'!$G68="..C",0,BaseCase_RADs_All*'7 Base case Results'!$G68*('9 All Base Data'!$V68*Basecase_PM10)/10)</f>
        <v>201.69</v>
      </c>
      <c r="R68" s="189">
        <f t="shared" si="0"/>
        <v>8.2314932126696831</v>
      </c>
      <c r="S68" s="178">
        <f t="shared" si="1"/>
        <v>6.8461538461538458</v>
      </c>
      <c r="T68" s="179">
        <f t="shared" si="2"/>
        <v>1.5579747494659855E-3</v>
      </c>
      <c r="U68" s="178">
        <f t="shared" si="3"/>
        <v>1.8880079286422197E-5</v>
      </c>
      <c r="V68" s="178">
        <f t="shared" si="4"/>
        <v>2.0105911330049259E-4</v>
      </c>
      <c r="W68" s="178">
        <f t="shared" si="5"/>
        <v>0</v>
      </c>
      <c r="X68" s="179">
        <f t="shared" si="6"/>
        <v>0</v>
      </c>
      <c r="Y68" s="179">
        <f t="shared" si="7"/>
        <v>1.250478E-2</v>
      </c>
      <c r="Z68" s="186">
        <f t="shared" si="8"/>
        <v>8.2457759066117351</v>
      </c>
      <c r="AA68" s="156">
        <f>$J68*'9 All Base Data'!$Y68</f>
        <v>1.1906716178067707</v>
      </c>
      <c r="AB68" s="156">
        <f>$K68*'9 All Base Data'!$Y68</f>
        <v>0.99028461363576825</v>
      </c>
      <c r="AC68" s="178">
        <f>$L68*'9 All Base Data'!$Y68</f>
        <v>2.2535842131213128E-4</v>
      </c>
      <c r="AD68" s="178">
        <f>IF($M68="","",$M68*'9 All Base Data'!$Y68)</f>
        <v>1.531064417514171E-3</v>
      </c>
      <c r="AE68" s="178">
        <f>IF($N68="","",$N68*'9 All Base Data'!$Y68)</f>
        <v>2.2830206856233472E-2</v>
      </c>
      <c r="AF68" s="178">
        <f>IF($O68="","",$O68*'9 All Base Data'!$Y68)</f>
        <v>0</v>
      </c>
      <c r="AG68" s="178">
        <f>IF($P68="","",$P68*'9 All Base Data'!$Y68)</f>
        <v>0</v>
      </c>
      <c r="AH68" s="167">
        <f>$Q68*'9 All Base Data'!$Y68</f>
        <v>103.85986193658302</v>
      </c>
      <c r="AI68" s="178">
        <f>$R68*'9 All Base Data'!$Y68</f>
        <v>4.2387909593921043</v>
      </c>
      <c r="AJ68" s="178">
        <f>$S68*'9 All Base Data'!$Y68</f>
        <v>3.5254132245433349</v>
      </c>
      <c r="AK68" s="178">
        <f>$T68*'9 All Base Data'!$Y68</f>
        <v>8.0227597987118731E-4</v>
      </c>
      <c r="AL68" s="178">
        <f>IF($U68="","",$U68*'9 All Base Data'!$Y68)</f>
        <v>9.7222590512149845E-6</v>
      </c>
      <c r="AM68" s="178">
        <f>IF($V68="","",$V68*'9 All Base Data'!$Y68)</f>
        <v>1.035349880930188E-4</v>
      </c>
      <c r="AN68" s="178">
        <f>IF($W68="","",$W68*'9 All Base Data'!$Y68)</f>
        <v>0</v>
      </c>
      <c r="AO68" s="178">
        <f>IF($X68="","",$X68*'9 All Base Data'!$Y68)</f>
        <v>0</v>
      </c>
      <c r="AP68" s="178">
        <f>$Y68*'9 All Base Data'!$Y68</f>
        <v>6.4393114400681474E-3</v>
      </c>
      <c r="AQ68" s="179">
        <f t="shared" si="9"/>
        <v>4.2461458040591875</v>
      </c>
    </row>
    <row r="69" spans="1:43" x14ac:dyDescent="0.25">
      <c r="A69" s="124">
        <v>502600</v>
      </c>
      <c r="B69" s="125" t="s">
        <v>130</v>
      </c>
      <c r="C69" s="126" t="s">
        <v>65</v>
      </c>
      <c r="D69" s="101" t="s">
        <v>2065</v>
      </c>
      <c r="E69" s="142"/>
      <c r="F69" s="191" t="str">
        <f>IF('9 All Base Data'!G69="Rural Centre","Rural",IF('9 All Base Data'!G69="Rural (Incl.some Off Shore Islands)","Rural",IF('9 All Base Data'!G69="Inlet-in TA but not in Urban Area","Rural",IF('9 All Base Data'!G69="Rural (Incl.some Off Shore Islands)","Rural",IF('9 All Base Data'!G69="Inlet-not in TA","Rural",IF('9 All Base Data'!G69="Inland Water not in Urban Area","Rural",IF('9 All Base Data'!G69="Oceanic-in Region but not in TA","Rural",'9 All Base Data'!G69)))))))</f>
        <v>Whangarei</v>
      </c>
      <c r="G69" s="177">
        <f>IF('9 All Base Data'!I69="..C","..C",'9 All Base Data'!I69*Basecase_Pop_2006)</f>
        <v>1227</v>
      </c>
      <c r="H69" s="177">
        <f>IF('9 All Base Data'!J69="..C","..C",'9 All Base Data'!J69*Basecase_Pop_2006)</f>
        <v>786</v>
      </c>
      <c r="I69" s="191">
        <f>IF('9 All Base Data'!L69="..C","..C",'9 All Base Data'!L69*Basecase_Pop_2006)</f>
        <v>12</v>
      </c>
      <c r="J69" s="156">
        <f>IF('9 All Base Data'!$P69=0,0,('9 All Base Data'!$P69*Basecase_Pop_2006)/(1+(1/(BaseCase_Mort_AllAdults_30*('9 All Base Data'!$W69*Basecase_PM10)/10))))</f>
        <v>6.3348416289592757E-2</v>
      </c>
      <c r="K69" s="156">
        <f>IF('9 All Base Data'!$Q69=0,0,('9 All Base Data'!$Q69*Basecase_Pop_2006)/(1+(1/(BaseCase_Mort_Maori_30*('9 All Base Data'!$W69*Basecase_PM10)/10))))</f>
        <v>0</v>
      </c>
      <c r="L69" s="179">
        <f>133/(1+1/(BaseCase_Mort_Child_0_1*'9 All Base Data'!$AB$10/10))*IF('9 All Base Data'!$L69="..C",0,'9 All Base Data'!L69/'9 All Base Data'!$L$2022)</f>
        <v>1.7505334263662759E-3</v>
      </c>
      <c r="M69" s="178">
        <f>IF('9 All Base Data'!$R69="","",IF('9 All Base Data'!$R69=0,0,('9 All Base Data'!$R69*Basecase_Pop_2006)/(1+(1/(BaseCase_CardiacHA_All*('9 All Base Data'!$W69*Basecase_PM10)/10)))))</f>
        <v>0.30921704658077304</v>
      </c>
      <c r="N69" s="178">
        <f>IF('9 All Base Data'!$S69="","",IF('9 All Base Data'!$S69=0,0,('9 All Base Data'!S69*Basecase_Pop_2006)/(1+(1/(BaseCase_RespHA_All*('9 All Base Data'!$W69*Basecase_PM10)/10)))))</f>
        <v>0.47783251231527096</v>
      </c>
      <c r="O69" s="178">
        <f>IF('9 All Base Data'!$T69="","",IF('9 All Base Data'!$T69=0,0,('9 All Base Data'!$T69*Basecase_Pop_2006)/(1+(1/(BaseCase_RespHA_Child_1_4*('9 All Base Data'!$W69*Basecase_PM10)/10)))))</f>
        <v>7.7669902912621352E-2</v>
      </c>
      <c r="P69" s="179">
        <f>IF('9 All Base Data'!$U69="","",IF('9 All Base Data'!$U69=0,0,('9 All Base Data'!$U69*Basecase_Pop_2006)/(1+(1/(BaseCase_RespHA_Child_5_14*('9 All Base Data'!$W69*Basecase_PM10)/10)))))</f>
        <v>2.8708133971291867E-2</v>
      </c>
      <c r="Q69" s="156">
        <f>IF('7 Base case Results'!$G69="..C",0,BaseCase_RADs_All*'7 Base case Results'!$G69*('9 All Base Data'!$V69*Basecase_PM10)/10)</f>
        <v>993.86999999999989</v>
      </c>
      <c r="R69" s="189">
        <f t="shared" si="0"/>
        <v>0.22552036199095021</v>
      </c>
      <c r="S69" s="178">
        <f t="shared" si="1"/>
        <v>0</v>
      </c>
      <c r="T69" s="179">
        <f t="shared" si="2"/>
        <v>6.2318989978639421E-3</v>
      </c>
      <c r="U69" s="178">
        <f t="shared" si="3"/>
        <v>1.9635282457879087E-3</v>
      </c>
      <c r="V69" s="178">
        <f t="shared" si="4"/>
        <v>2.1669704433497534E-3</v>
      </c>
      <c r="W69" s="178">
        <f t="shared" si="5"/>
        <v>3.522330097087378E-4</v>
      </c>
      <c r="X69" s="179">
        <f t="shared" si="6"/>
        <v>1.3019138755980861E-4</v>
      </c>
      <c r="Y69" s="179">
        <f t="shared" si="7"/>
        <v>6.1619939999999998E-2</v>
      </c>
      <c r="Z69" s="186">
        <f t="shared" si="8"/>
        <v>0.29750269967795184</v>
      </c>
      <c r="AA69" s="156">
        <f>$J69*'9 All Base Data'!$Y69</f>
        <v>3.2621140213884132E-2</v>
      </c>
      <c r="AB69" s="156">
        <f>$K69*'9 All Base Data'!$Y69</f>
        <v>0</v>
      </c>
      <c r="AC69" s="178">
        <f>$L69*'9 All Base Data'!$Y69</f>
        <v>9.0143368524852512E-4</v>
      </c>
      <c r="AD69" s="178">
        <f>IF($M69="","",$M69*'9 All Base Data'!$Y69)</f>
        <v>0.15923069942147378</v>
      </c>
      <c r="AE69" s="178">
        <f>IF($N69="","",$N69*'9 All Base Data'!$Y69)</f>
        <v>0.24605889611718304</v>
      </c>
      <c r="AF69" s="178">
        <f>IF($O69="","",$O69*'9 All Base Data'!$Y69)</f>
        <v>3.9995961094415493E-2</v>
      </c>
      <c r="AG69" s="178">
        <f>IF($P69="","",$P69*'9 All Base Data'!$Y69)</f>
        <v>1.4783196146141613E-2</v>
      </c>
      <c r="AH69" s="167">
        <f>$Q69*'9 All Base Data'!$Y69</f>
        <v>511.79136785617408</v>
      </c>
      <c r="AI69" s="178">
        <f>$R69*'9 All Base Data'!$Y69</f>
        <v>0.11613125916142751</v>
      </c>
      <c r="AJ69" s="178">
        <f>$S69*'9 All Base Data'!$Y69</f>
        <v>0</v>
      </c>
      <c r="AK69" s="178">
        <f>$T69*'9 All Base Data'!$Y69</f>
        <v>3.2091039194847492E-3</v>
      </c>
      <c r="AL69" s="178">
        <f>IF($U69="","",$U69*'9 All Base Data'!$Y69)</f>
        <v>1.0111149413263585E-3</v>
      </c>
      <c r="AM69" s="178">
        <f>IF($V69="","",$V69*'9 All Base Data'!$Y69)</f>
        <v>1.1158770938914249E-3</v>
      </c>
      <c r="AN69" s="178">
        <f>IF($W69="","",$W69*'9 All Base Data'!$Y69)</f>
        <v>1.8138168356317423E-4</v>
      </c>
      <c r="AO69" s="178">
        <f>IF($X69="","",$X69*'9 All Base Data'!$Y69)</f>
        <v>6.704179452275222E-5</v>
      </c>
      <c r="AP69" s="178">
        <f>$Y69*'9 All Base Data'!$Y69</f>
        <v>3.1731064807082793E-2</v>
      </c>
      <c r="AQ69" s="179">
        <f t="shared" si="9"/>
        <v>0.15319841992321281</v>
      </c>
    </row>
    <row r="70" spans="1:43" x14ac:dyDescent="0.25">
      <c r="A70" s="124">
        <v>502700</v>
      </c>
      <c r="B70" s="125" t="s">
        <v>131</v>
      </c>
      <c r="C70" s="126" t="s">
        <v>65</v>
      </c>
      <c r="D70" s="101" t="s">
        <v>2065</v>
      </c>
      <c r="E70" s="142"/>
      <c r="F70" s="191" t="str">
        <f>IF('9 All Base Data'!G70="Rural Centre","Rural",IF('9 All Base Data'!G70="Rural (Incl.some Off Shore Islands)","Rural",IF('9 All Base Data'!G70="Inlet-in TA but not in Urban Area","Rural",IF('9 All Base Data'!G70="Rural (Incl.some Off Shore Islands)","Rural",IF('9 All Base Data'!G70="Inlet-not in TA","Rural",IF('9 All Base Data'!G70="Inland Water not in Urban Area","Rural",IF('9 All Base Data'!G70="Oceanic-in Region but not in TA","Rural",'9 All Base Data'!G70)))))))</f>
        <v>Whangarei</v>
      </c>
      <c r="G70" s="177">
        <f>IF('9 All Base Data'!I70="..C","..C",'9 All Base Data'!I70*Basecase_Pop_2006)</f>
        <v>2367</v>
      </c>
      <c r="H70" s="177">
        <f>IF('9 All Base Data'!J70="..C","..C",'9 All Base Data'!J70*Basecase_Pop_2006)</f>
        <v>1641</v>
      </c>
      <c r="I70" s="191">
        <f>IF('9 All Base Data'!L70="..C","..C",'9 All Base Data'!L70*Basecase_Pop_2006)</f>
        <v>36</v>
      </c>
      <c r="J70" s="156">
        <f>IF('9 All Base Data'!$P70=0,0,('9 All Base Data'!$P70*Basecase_Pop_2006)/(1+(1/(BaseCase_Mort_AllAdults_30*('9 All Base Data'!$W70*Basecase_PM10)/10))))</f>
        <v>1.2036199095022624</v>
      </c>
      <c r="K70" s="156">
        <f>IF('9 All Base Data'!$Q70=0,0,('9 All Base Data'!$Q70*Basecase_Pop_2006)/(1+(1/(BaseCase_Mort_Maori_30*('9 All Base Data'!$W70*Basecase_PM10)/10))))</f>
        <v>0.30769230769230765</v>
      </c>
      <c r="L70" s="179">
        <f>133/(1+1/(BaseCase_Mort_Child_0_1*'9 All Base Data'!$AB$10/10))*IF('9 All Base Data'!$L70="..C",0,'9 All Base Data'!L70/'9 All Base Data'!$L$2022)</f>
        <v>5.2516002790988277E-3</v>
      </c>
      <c r="M70" s="178">
        <f>IF('9 All Base Data'!$R70="","",IF('9 All Base Data'!$R70=0,0,('9 All Base Data'!$R70*Basecase_Pop_2006)/(1+(1/(BaseCase_CardiacHA_All*('9 All Base Data'!$W70*Basecase_PM10)/10)))))</f>
        <v>0.5857284440039644</v>
      </c>
      <c r="N70" s="178">
        <f>IF('9 All Base Data'!$S70="","",IF('9 All Base Data'!$S70=0,0,('9 All Base Data'!S70*Basecase_Pop_2006)/(1+(1/(BaseCase_RespHA_All*('9 All Base Data'!$W70*Basecase_PM10)/10)))))</f>
        <v>0.66502463054187189</v>
      </c>
      <c r="O70" s="178">
        <f>IF('9 All Base Data'!$T70="","",IF('9 All Base Data'!$T70=0,0,('9 All Base Data'!$T70*Basecase_Pop_2006)/(1+(1/(BaseCase_RespHA_Child_1_4*('9 All Base Data'!$W70*Basecase_PM10)/10)))))</f>
        <v>0.1941747572815534</v>
      </c>
      <c r="P70" s="179">
        <f>IF('9 All Base Data'!$U70="","",IF('9 All Base Data'!$U70=0,0,('9 All Base Data'!$U70*Basecase_Pop_2006)/(1+(1/(BaseCase_RespHA_Child_5_14*('9 All Base Data'!$W70*Basecase_PM10)/10)))))</f>
        <v>0.10047846889952154</v>
      </c>
      <c r="Q70" s="156">
        <f>IF('7 Base case Results'!$G70="..C",0,BaseCase_RADs_All*'7 Base case Results'!$G70*('9 All Base Data'!$V70*Basecase_PM10)/10)</f>
        <v>1917.27</v>
      </c>
      <c r="R70" s="189">
        <f t="shared" si="0"/>
        <v>4.284886877828054</v>
      </c>
      <c r="S70" s="178">
        <f t="shared" si="1"/>
        <v>1.0953846153846152</v>
      </c>
      <c r="T70" s="179">
        <f t="shared" si="2"/>
        <v>1.8695696993591828E-2</v>
      </c>
      <c r="U70" s="178">
        <f t="shared" si="3"/>
        <v>3.7193756194251739E-3</v>
      </c>
      <c r="V70" s="178">
        <f t="shared" si="4"/>
        <v>3.0158866995073893E-3</v>
      </c>
      <c r="W70" s="178">
        <f t="shared" si="5"/>
        <v>8.8058252427184456E-4</v>
      </c>
      <c r="X70" s="179">
        <f t="shared" si="6"/>
        <v>4.5566985645933023E-4</v>
      </c>
      <c r="Y70" s="179">
        <f t="shared" si="7"/>
        <v>0.11887074</v>
      </c>
      <c r="Z70" s="186">
        <f t="shared" si="8"/>
        <v>4.4291885771405788</v>
      </c>
      <c r="AA70" s="156">
        <f>$J70*'9 All Base Data'!$Y70</f>
        <v>0.61980166406379844</v>
      </c>
      <c r="AB70" s="156">
        <f>$K70*'9 All Base Data'!$Y70</f>
        <v>0.15844553818172291</v>
      </c>
      <c r="AC70" s="178">
        <f>$L70*'9 All Base Data'!$Y70</f>
        <v>2.7043010557455754E-3</v>
      </c>
      <c r="AD70" s="178">
        <f>IF($M70="","",$M70*'9 All Base Data'!$Y70)</f>
        <v>0.30161969025029173</v>
      </c>
      <c r="AE70" s="178">
        <f>IF($N70="","",$N70*'9 All Base Data'!$Y70)</f>
        <v>0.34245310284350211</v>
      </c>
      <c r="AF70" s="178">
        <f>IF($O70="","",$O70*'9 All Base Data'!$Y70)</f>
        <v>9.9989902736038735E-2</v>
      </c>
      <c r="AG70" s="178">
        <f>IF($P70="","",$P70*'9 All Base Data'!$Y70)</f>
        <v>5.1741186511495653E-2</v>
      </c>
      <c r="AH70" s="167">
        <f>$Q70*'9 All Base Data'!$Y70</f>
        <v>987.29435021643371</v>
      </c>
      <c r="AI70" s="178">
        <f>$R70*'9 All Base Data'!$Y70</f>
        <v>2.2064939240671224</v>
      </c>
      <c r="AJ70" s="178">
        <f>$S70*'9 All Base Data'!$Y70</f>
        <v>0.56406611592693356</v>
      </c>
      <c r="AK70" s="178">
        <f>$T70*'9 All Base Data'!$Y70</f>
        <v>9.6273117584542486E-3</v>
      </c>
      <c r="AL70" s="178">
        <f>IF($U70="","",$U70*'9 All Base Data'!$Y70)</f>
        <v>1.9152850330893525E-3</v>
      </c>
      <c r="AM70" s="178">
        <f>IF($V70="","",$V70*'9 All Base Data'!$Y70)</f>
        <v>1.5530248213952822E-3</v>
      </c>
      <c r="AN70" s="178">
        <f>IF($W70="","",$W70*'9 All Base Data'!$Y70)</f>
        <v>4.5345420890793565E-4</v>
      </c>
      <c r="AO70" s="178">
        <f>IF($X70="","",$X70*'9 All Base Data'!$Y70)</f>
        <v>2.346462808296328E-4</v>
      </c>
      <c r="AP70" s="178">
        <f>$Y70*'9 All Base Data'!$Y70</f>
        <v>6.121224971341889E-2</v>
      </c>
      <c r="AQ70" s="179">
        <f t="shared" si="9"/>
        <v>2.2808017953934803</v>
      </c>
    </row>
    <row r="71" spans="1:43" x14ac:dyDescent="0.25">
      <c r="A71" s="124">
        <v>502800</v>
      </c>
      <c r="B71" s="125" t="s">
        <v>132</v>
      </c>
      <c r="C71" s="126" t="s">
        <v>65</v>
      </c>
      <c r="D71" s="101" t="s">
        <v>2065</v>
      </c>
      <c r="E71" s="142"/>
      <c r="F71" s="191" t="str">
        <f>IF('9 All Base Data'!G71="Rural Centre","Rural",IF('9 All Base Data'!G71="Rural (Incl.some Off Shore Islands)","Rural",IF('9 All Base Data'!G71="Inlet-in TA but not in Urban Area","Rural",IF('9 All Base Data'!G71="Rural (Incl.some Off Shore Islands)","Rural",IF('9 All Base Data'!G71="Inlet-not in TA","Rural",IF('9 All Base Data'!G71="Inland Water not in Urban Area","Rural",IF('9 All Base Data'!G71="Oceanic-in Region but not in TA","Rural",'9 All Base Data'!G71)))))))</f>
        <v>Whangarei</v>
      </c>
      <c r="G71" s="177">
        <f>IF('9 All Base Data'!I71="..C","..C",'9 All Base Data'!I71*Basecase_Pop_2006)</f>
        <v>1596</v>
      </c>
      <c r="H71" s="177">
        <f>IF('9 All Base Data'!J71="..C","..C",'9 All Base Data'!J71*Basecase_Pop_2006)</f>
        <v>1056</v>
      </c>
      <c r="I71" s="191">
        <f>IF('9 All Base Data'!L71="..C","..C",'9 All Base Data'!L71*Basecase_Pop_2006)</f>
        <v>15</v>
      </c>
      <c r="J71" s="156">
        <f>IF('9 All Base Data'!$P71=0,0,('9 All Base Data'!$P71*Basecase_Pop_2006)/(1+(1/(BaseCase_Mort_AllAdults_30*('9 All Base Data'!$W71*Basecase_PM10)/10))))</f>
        <v>2.6606334841628958</v>
      </c>
      <c r="K71" s="156">
        <f>IF('9 All Base Data'!$Q71=0,0,('9 All Base Data'!$Q71*Basecase_Pop_2006)/(1+(1/(BaseCase_Mort_Maori_30*('9 All Base Data'!$W71*Basecase_PM10)/10))))</f>
        <v>0.46153846153846145</v>
      </c>
      <c r="L71" s="179">
        <f>133/(1+1/(BaseCase_Mort_Child_0_1*'9 All Base Data'!$AB$10/10))*IF('9 All Base Data'!$L71="..C",0,'9 All Base Data'!L71/'9 All Base Data'!$L$2022)</f>
        <v>2.1881667829578449E-3</v>
      </c>
      <c r="M71" s="178">
        <f>IF('9 All Base Data'!$R71="","",IF('9 All Base Data'!$R71=0,0,('9 All Base Data'!$R71*Basecase_Pop_2006)/(1+(1/(BaseCase_CardiacHA_All*('9 All Base Data'!$W71*Basecase_PM10)/10)))))</f>
        <v>0.37760158572844399</v>
      </c>
      <c r="N71" s="178">
        <f>IF('9 All Base Data'!$S71="","",IF('9 All Base Data'!$S71=0,0,('9 All Base Data'!S71*Basecase_Pop_2006)/(1+(1/(BaseCase_RespHA_All*('9 All Base Data'!$W71*Basecase_PM10)/10)))))</f>
        <v>0.47290640394088668</v>
      </c>
      <c r="O71" s="178">
        <f>IF('9 All Base Data'!$T71="","",IF('9 All Base Data'!$T71=0,0,('9 All Base Data'!$T71*Basecase_Pop_2006)/(1+(1/(BaseCase_RespHA_Child_1_4*('9 All Base Data'!$W71*Basecase_PM10)/10)))))</f>
        <v>8.7378640776699018E-2</v>
      </c>
      <c r="P71" s="179">
        <f>IF('9 All Base Data'!$U71="","",IF('9 All Base Data'!$U71=0,0,('9 All Base Data'!$U71*Basecase_Pop_2006)/(1+(1/(BaseCase_RespHA_Child_5_14*('9 All Base Data'!$W71*Basecase_PM10)/10)))))</f>
        <v>1.4354066985645933E-2</v>
      </c>
      <c r="Q71" s="156">
        <f>IF('7 Base case Results'!$G71="..C",0,BaseCase_RADs_All*'7 Base case Results'!$G71*('9 All Base Data'!$V71*Basecase_PM10)/10)</f>
        <v>1292.76</v>
      </c>
      <c r="R71" s="189">
        <f t="shared" si="0"/>
        <v>9.4718552036199082</v>
      </c>
      <c r="S71" s="178">
        <f t="shared" si="1"/>
        <v>1.6430769230769229</v>
      </c>
      <c r="T71" s="179">
        <f t="shared" si="2"/>
        <v>7.7898737473299281E-3</v>
      </c>
      <c r="U71" s="178">
        <f t="shared" si="3"/>
        <v>2.397770069375619E-3</v>
      </c>
      <c r="V71" s="178">
        <f t="shared" si="4"/>
        <v>2.1446305418719213E-3</v>
      </c>
      <c r="W71" s="178">
        <f t="shared" si="5"/>
        <v>3.9626213592233007E-4</v>
      </c>
      <c r="X71" s="179">
        <f t="shared" si="6"/>
        <v>6.5095693779904307E-5</v>
      </c>
      <c r="Y71" s="179">
        <f t="shared" si="7"/>
        <v>8.0151119999999992E-2</v>
      </c>
      <c r="Z71" s="186">
        <f t="shared" si="8"/>
        <v>9.5643385979784856</v>
      </c>
      <c r="AA71" s="156">
        <f>$J71*'9 All Base Data'!$Y71</f>
        <v>1.3700878889831334</v>
      </c>
      <c r="AB71" s="156">
        <f>$K71*'9 All Base Data'!$Y71</f>
        <v>0.23766830727258434</v>
      </c>
      <c r="AC71" s="178">
        <f>$L71*'9 All Base Data'!$Y71</f>
        <v>1.1267921065606563E-3</v>
      </c>
      <c r="AD71" s="178">
        <f>IF($M71="","",$M71*'9 All Base Data'!$Y71)</f>
        <v>0.19444518102429972</v>
      </c>
      <c r="AE71" s="178">
        <f>IF($N71="","",$N71*'9 All Base Data'!$Y71)</f>
        <v>0.24352220646649039</v>
      </c>
      <c r="AF71" s="178">
        <f>IF($O71="","",$O71*'9 All Base Data'!$Y71)</f>
        <v>4.499545623121743E-2</v>
      </c>
      <c r="AG71" s="178">
        <f>IF($P71="","",$P71*'9 All Base Data'!$Y71)</f>
        <v>7.3915980730708064E-3</v>
      </c>
      <c r="AH71" s="167">
        <f>$Q71*'9 All Base Data'!$Y71</f>
        <v>665.70417530436339</v>
      </c>
      <c r="AI71" s="178">
        <f>$R71*'9 All Base Data'!$Y71</f>
        <v>4.8775128847799545</v>
      </c>
      <c r="AJ71" s="178">
        <f>$S71*'9 All Base Data'!$Y71</f>
        <v>0.84609917389040035</v>
      </c>
      <c r="AK71" s="178">
        <f>$T71*'9 All Base Data'!$Y71</f>
        <v>4.0113798993559368E-3</v>
      </c>
      <c r="AL71" s="178">
        <f>IF($U71="","",$U71*'9 All Base Data'!$Y71)</f>
        <v>1.2347268995043031E-3</v>
      </c>
      <c r="AM71" s="178">
        <f>IF($V71="","",$V71*'9 All Base Data'!$Y71)</f>
        <v>1.104373206325534E-3</v>
      </c>
      <c r="AN71" s="178">
        <f>IF($W71="","",$W71*'9 All Base Data'!$Y71)</f>
        <v>2.0405439400857106E-4</v>
      </c>
      <c r="AO71" s="178">
        <f>IF($X71="","",$X71*'9 All Base Data'!$Y71)</f>
        <v>3.352089726137611E-5</v>
      </c>
      <c r="AP71" s="178">
        <f>$Y71*'9 All Base Data'!$Y71</f>
        <v>4.1273658868870529E-2</v>
      </c>
      <c r="AQ71" s="179">
        <f t="shared" si="9"/>
        <v>4.9251370236540106</v>
      </c>
    </row>
    <row r="72" spans="1:43" x14ac:dyDescent="0.25">
      <c r="A72" s="124">
        <v>502900</v>
      </c>
      <c r="B72" s="125" t="s">
        <v>133</v>
      </c>
      <c r="C72" s="126" t="s">
        <v>65</v>
      </c>
      <c r="D72" s="101" t="s">
        <v>2065</v>
      </c>
      <c r="E72" s="142"/>
      <c r="F72" s="191" t="str">
        <f>IF('9 All Base Data'!G72="Rural Centre","Rural",IF('9 All Base Data'!G72="Rural (Incl.some Off Shore Islands)","Rural",IF('9 All Base Data'!G72="Inlet-in TA but not in Urban Area","Rural",IF('9 All Base Data'!G72="Rural (Incl.some Off Shore Islands)","Rural",IF('9 All Base Data'!G72="Inlet-not in TA","Rural",IF('9 All Base Data'!G72="Inland Water not in Urban Area","Rural",IF('9 All Base Data'!G72="Oceanic-in Region but not in TA","Rural",'9 All Base Data'!G72)))))))</f>
        <v>Whangarei</v>
      </c>
      <c r="G72" s="177">
        <f>IF('9 All Base Data'!I72="..C","..C",'9 All Base Data'!I72*Basecase_Pop_2006)</f>
        <v>1674</v>
      </c>
      <c r="H72" s="177">
        <f>IF('9 All Base Data'!J72="..C","..C",'9 All Base Data'!J72*Basecase_Pop_2006)</f>
        <v>978</v>
      </c>
      <c r="I72" s="191">
        <f>IF('9 All Base Data'!L72="..C","..C",'9 All Base Data'!L72*Basecase_Pop_2006)</f>
        <v>24</v>
      </c>
      <c r="J72" s="156">
        <f>IF('9 All Base Data'!$P72=0,0,('9 All Base Data'!$P72*Basecase_Pop_2006)/(1+(1/(BaseCase_Mort_AllAdults_30*('9 All Base Data'!$W72*Basecase_PM10)/10))))</f>
        <v>2.502262443438914</v>
      </c>
      <c r="K72" s="156">
        <f>IF('9 All Base Data'!$Q72=0,0,('9 All Base Data'!$Q72*Basecase_Pop_2006)/(1+(1/(BaseCase_Mort_Maori_30*('9 All Base Data'!$W72*Basecase_PM10)/10))))</f>
        <v>0.23076923076923073</v>
      </c>
      <c r="L72" s="179">
        <f>133/(1+1/(BaseCase_Mort_Child_0_1*'9 All Base Data'!$AB$10/10))*IF('9 All Base Data'!$L72="..C",0,'9 All Base Data'!L72/'9 All Base Data'!$L$2022)</f>
        <v>3.5010668527325518E-3</v>
      </c>
      <c r="M72" s="178">
        <f>IF('9 All Base Data'!$R72="","",IF('9 All Base Data'!$R72=0,0,('9 All Base Data'!$R72*Basecase_Pop_2006)/(1+(1/(BaseCase_CardiacHA_All*('9 All Base Data'!$W72*Basecase_PM10)/10)))))</f>
        <v>0.44895936570862238</v>
      </c>
      <c r="N72" s="178">
        <f>IF('9 All Base Data'!$S72="","",IF('9 All Base Data'!$S72=0,0,('9 All Base Data'!S72*Basecase_Pop_2006)/(1+(1/(BaseCase_RespHA_All*('9 All Base Data'!$W72*Basecase_PM10)/10)))))</f>
        <v>0.47290640394088668</v>
      </c>
      <c r="O72" s="178">
        <f>IF('9 All Base Data'!$T72="","",IF('9 All Base Data'!$T72=0,0,('9 All Base Data'!$T72*Basecase_Pop_2006)/(1+(1/(BaseCase_RespHA_Child_1_4*('9 All Base Data'!$W72*Basecase_PM10)/10)))))</f>
        <v>0.14563106796116504</v>
      </c>
      <c r="P72" s="179">
        <f>IF('9 All Base Data'!$U72="","",IF('9 All Base Data'!$U72=0,0,('9 All Base Data'!$U72*Basecase_Pop_2006)/(1+(1/(BaseCase_RespHA_Child_5_14*('9 All Base Data'!$W72*Basecase_PM10)/10)))))</f>
        <v>0.10047846889952154</v>
      </c>
      <c r="Q72" s="156">
        <f>IF('7 Base case Results'!$G72="..C",0,BaseCase_RADs_All*'7 Base case Results'!$G72*('9 All Base Data'!$V72*Basecase_PM10)/10)</f>
        <v>1355.94</v>
      </c>
      <c r="R72" s="189">
        <f t="shared" si="0"/>
        <v>8.9080542986425346</v>
      </c>
      <c r="S72" s="178">
        <f t="shared" si="1"/>
        <v>0.82153846153846144</v>
      </c>
      <c r="T72" s="179">
        <f t="shared" si="2"/>
        <v>1.2463797995727884E-2</v>
      </c>
      <c r="U72" s="178">
        <f t="shared" si="3"/>
        <v>2.850891972249752E-3</v>
      </c>
      <c r="V72" s="178">
        <f t="shared" si="4"/>
        <v>2.1446305418719213E-3</v>
      </c>
      <c r="W72" s="178">
        <f t="shared" si="5"/>
        <v>6.6043689320388339E-4</v>
      </c>
      <c r="X72" s="179">
        <f t="shared" si="6"/>
        <v>4.5566985645933023E-4</v>
      </c>
      <c r="Y72" s="179">
        <f t="shared" si="7"/>
        <v>8.4068279999999995E-2</v>
      </c>
      <c r="Z72" s="186">
        <f t="shared" si="8"/>
        <v>9.0095818991523853</v>
      </c>
      <c r="AA72" s="156">
        <f>$J72*'9 All Base Data'!$Y72</f>
        <v>1.2885350384484233</v>
      </c>
      <c r="AB72" s="156">
        <f>$K72*'9 All Base Data'!$Y72</f>
        <v>0.11883415363629217</v>
      </c>
      <c r="AC72" s="178">
        <f>$L72*'9 All Base Data'!$Y72</f>
        <v>1.8028673704970502E-3</v>
      </c>
      <c r="AD72" s="178">
        <f>IF($M72="","",$M72*'9 All Base Data'!$Y72)</f>
        <v>0.2311907270446398</v>
      </c>
      <c r="AE72" s="178">
        <f>IF($N72="","",$N72*'9 All Base Data'!$Y72)</f>
        <v>0.24352220646649039</v>
      </c>
      <c r="AF72" s="178">
        <f>IF($O72="","",$O72*'9 All Base Data'!$Y72)</f>
        <v>7.4992427052029048E-2</v>
      </c>
      <c r="AG72" s="178">
        <f>IF($P72="","",$P72*'9 All Base Data'!$Y72)</f>
        <v>5.1741186511495653E-2</v>
      </c>
      <c r="AH72" s="167">
        <f>$Q72*'9 All Base Data'!$Y72</f>
        <v>698.23858988690756</v>
      </c>
      <c r="AI72" s="178">
        <f>$R72*'9 All Base Data'!$Y72</f>
        <v>4.5871847368763872</v>
      </c>
      <c r="AJ72" s="178">
        <f>$S72*'9 All Base Data'!$Y72</f>
        <v>0.42304958694520017</v>
      </c>
      <c r="AK72" s="178">
        <f>$T72*'9 All Base Data'!$Y72</f>
        <v>6.4182078389694985E-3</v>
      </c>
      <c r="AL72" s="178">
        <f>IF($U72="","",$U72*'9 All Base Data'!$Y72)</f>
        <v>1.4680611167334628E-3</v>
      </c>
      <c r="AM72" s="178">
        <f>IF($V72="","",$V72*'9 All Base Data'!$Y72)</f>
        <v>1.104373206325534E-3</v>
      </c>
      <c r="AN72" s="178">
        <f>IF($W72="","",$W72*'9 All Base Data'!$Y72)</f>
        <v>3.4009065668095173E-4</v>
      </c>
      <c r="AO72" s="178">
        <f>IF($X72="","",$X72*'9 All Base Data'!$Y72)</f>
        <v>2.346462808296328E-4</v>
      </c>
      <c r="AP72" s="178">
        <f>$Y72*'9 All Base Data'!$Y72</f>
        <v>4.3290792572988263E-2</v>
      </c>
      <c r="AQ72" s="179">
        <f t="shared" si="9"/>
        <v>4.639466171611403</v>
      </c>
    </row>
    <row r="73" spans="1:43" x14ac:dyDescent="0.25">
      <c r="A73" s="124">
        <v>503000</v>
      </c>
      <c r="B73" s="125" t="s">
        <v>134</v>
      </c>
      <c r="C73" s="126" t="s">
        <v>65</v>
      </c>
      <c r="D73" s="101" t="s">
        <v>2065</v>
      </c>
      <c r="E73" s="142"/>
      <c r="F73" s="191" t="str">
        <f>IF('9 All Base Data'!G73="Rural Centre","Rural",IF('9 All Base Data'!G73="Rural (Incl.some Off Shore Islands)","Rural",IF('9 All Base Data'!G73="Inlet-in TA but not in Urban Area","Rural",IF('9 All Base Data'!G73="Rural (Incl.some Off Shore Islands)","Rural",IF('9 All Base Data'!G73="Inlet-not in TA","Rural",IF('9 All Base Data'!G73="Inland Water not in Urban Area","Rural",IF('9 All Base Data'!G73="Oceanic-in Region but not in TA","Rural",'9 All Base Data'!G73)))))))</f>
        <v>Whangarei</v>
      </c>
      <c r="G73" s="177">
        <f>IF('9 All Base Data'!I73="..C","..C",'9 All Base Data'!I73*Basecase_Pop_2006)</f>
        <v>1482</v>
      </c>
      <c r="H73" s="177">
        <f>IF('9 All Base Data'!J73="..C","..C",'9 All Base Data'!J73*Basecase_Pop_2006)</f>
        <v>891</v>
      </c>
      <c r="I73" s="191">
        <f>IF('9 All Base Data'!L73="..C","..C",'9 All Base Data'!L73*Basecase_Pop_2006)</f>
        <v>21</v>
      </c>
      <c r="J73" s="156">
        <f>IF('9 All Base Data'!$P73=0,0,('9 All Base Data'!$P73*Basecase_Pop_2006)/(1+(1/(BaseCase_Mort_AllAdults_30*('9 All Base Data'!$W73*Basecase_PM10)/10))))</f>
        <v>2.0271493212669682</v>
      </c>
      <c r="K73" s="156">
        <f>IF('9 All Base Data'!$Q73=0,0,('9 All Base Data'!$Q73*Basecase_Pop_2006)/(1+(1/(BaseCase_Mort_Maori_30*('9 All Base Data'!$W73*Basecase_PM10)/10))))</f>
        <v>0.53846153846153844</v>
      </c>
      <c r="L73" s="179">
        <f>133/(1+1/(BaseCase_Mort_Child_0_1*'9 All Base Data'!$AB$10/10))*IF('9 All Base Data'!$L73="..C",0,'9 All Base Data'!L73/'9 All Base Data'!$L$2022)</f>
        <v>3.0634334961409829E-3</v>
      </c>
      <c r="M73" s="178">
        <f>IF('9 All Base Data'!$R73="","",IF('9 All Base Data'!$R73=0,0,('9 All Base Data'!$R73*Basecase_Pop_2006)/(1+(1/(BaseCase_CardiacHA_All*('9 All Base Data'!$W73*Basecase_PM10)/10)))))</f>
        <v>0.38057482656095143</v>
      </c>
      <c r="N73" s="178">
        <f>IF('9 All Base Data'!$S73="","",IF('9 All Base Data'!$S73=0,0,('9 All Base Data'!S73*Basecase_Pop_2006)/(1+(1/(BaseCase_RespHA_All*('9 All Base Data'!$W73*Basecase_PM10)/10)))))</f>
        <v>0.45812807881773399</v>
      </c>
      <c r="O73" s="178">
        <f>IF('9 All Base Data'!$T73="","",IF('9 All Base Data'!$T73=0,0,('9 All Base Data'!$T73*Basecase_Pop_2006)/(1+(1/(BaseCase_RespHA_Child_1_4*('9 All Base Data'!$W73*Basecase_PM10)/10)))))</f>
        <v>8.7378640776699018E-2</v>
      </c>
      <c r="P73" s="179">
        <f>IF('9 All Base Data'!$U73="","",IF('9 All Base Data'!$U73=0,0,('9 All Base Data'!$U73*Basecase_Pop_2006)/(1+(1/(BaseCase_RespHA_Child_5_14*('9 All Base Data'!$W73*Basecase_PM10)/10)))))</f>
        <v>7.1770334928229665E-2</v>
      </c>
      <c r="Q73" s="156">
        <f>IF('7 Base case Results'!$G73="..C",0,BaseCase_RADs_All*'7 Base case Results'!$G73*('9 All Base Data'!$V73*Basecase_PM10)/10)</f>
        <v>1200.4199999999998</v>
      </c>
      <c r="R73" s="189">
        <f t="shared" si="0"/>
        <v>7.2166515837104068</v>
      </c>
      <c r="S73" s="178">
        <f t="shared" si="1"/>
        <v>1.9169230769230767</v>
      </c>
      <c r="T73" s="179">
        <f t="shared" si="2"/>
        <v>1.09058232462619E-2</v>
      </c>
      <c r="U73" s="178">
        <f t="shared" si="3"/>
        <v>2.4166501486620412E-3</v>
      </c>
      <c r="V73" s="178">
        <f t="shared" si="4"/>
        <v>2.0776108374384234E-3</v>
      </c>
      <c r="W73" s="178">
        <f t="shared" si="5"/>
        <v>3.9626213592233007E-4</v>
      </c>
      <c r="X73" s="179">
        <f t="shared" si="6"/>
        <v>3.2547846889952156E-4</v>
      </c>
      <c r="Y73" s="179">
        <f t="shared" si="7"/>
        <v>7.4426039999999999E-2</v>
      </c>
      <c r="Z73" s="186">
        <f t="shared" si="8"/>
        <v>7.3064777079427685</v>
      </c>
      <c r="AA73" s="156">
        <f>$J73*'9 All Base Data'!$Y73</f>
        <v>1.0438764868442922</v>
      </c>
      <c r="AB73" s="156">
        <f>$K73*'9 All Base Data'!$Y73</f>
        <v>0.27727969181801509</v>
      </c>
      <c r="AC73" s="178">
        <f>$L73*'9 All Base Data'!$Y73</f>
        <v>1.5775089491849188E-3</v>
      </c>
      <c r="AD73" s="178">
        <f>IF($M73="","",$M73*'9 All Base Data'!$Y73)</f>
        <v>0.19597624544181388</v>
      </c>
      <c r="AE73" s="178">
        <f>IF($N73="","",$N73*'9 All Base Data'!$Y73)</f>
        <v>0.23591213751441259</v>
      </c>
      <c r="AF73" s="178">
        <f>IF($O73="","",$O73*'9 All Base Data'!$Y73)</f>
        <v>4.499545623121743E-2</v>
      </c>
      <c r="AG73" s="178">
        <f>IF($P73="","",$P73*'9 All Base Data'!$Y73)</f>
        <v>3.6957990365354035E-2</v>
      </c>
      <c r="AH73" s="167">
        <f>$Q73*'9 All Base Data'!$Y73</f>
        <v>618.15387706833735</v>
      </c>
      <c r="AI73" s="178">
        <f>$R73*'9 All Base Data'!$Y73</f>
        <v>3.7162002931656803</v>
      </c>
      <c r="AJ73" s="178">
        <f>$S73*'9 All Base Data'!$Y73</f>
        <v>0.98711570287213379</v>
      </c>
      <c r="AK73" s="178">
        <f>$T73*'9 All Base Data'!$Y73</f>
        <v>5.6159318590983118E-3</v>
      </c>
      <c r="AL73" s="178">
        <f>IF($U73="","",$U73*'9 All Base Data'!$Y73)</f>
        <v>1.244449158555518E-3</v>
      </c>
      <c r="AM73" s="178">
        <f>IF($V73="","",$V73*'9 All Base Data'!$Y73)</f>
        <v>1.0698615436278609E-3</v>
      </c>
      <c r="AN73" s="178">
        <f>IF($W73="","",$W73*'9 All Base Data'!$Y73)</f>
        <v>2.0405439400857106E-4</v>
      </c>
      <c r="AO73" s="178">
        <f>IF($X73="","",$X73*'9 All Base Data'!$Y73)</f>
        <v>1.6760448630688055E-4</v>
      </c>
      <c r="AP73" s="178">
        <f>$Y73*'9 All Base Data'!$Y73</f>
        <v>3.8325540378236926E-2</v>
      </c>
      <c r="AQ73" s="179">
        <f t="shared" si="9"/>
        <v>3.7624560761051988</v>
      </c>
    </row>
    <row r="74" spans="1:43" x14ac:dyDescent="0.25">
      <c r="A74" s="124">
        <v>503100</v>
      </c>
      <c r="B74" s="125" t="s">
        <v>135</v>
      </c>
      <c r="C74" s="126" t="s">
        <v>65</v>
      </c>
      <c r="D74" s="101" t="s">
        <v>2065</v>
      </c>
      <c r="E74" s="142"/>
      <c r="F74" s="191" t="str">
        <f>IF('9 All Base Data'!G74="Rural Centre","Rural",IF('9 All Base Data'!G74="Rural (Incl.some Off Shore Islands)","Rural",IF('9 All Base Data'!G74="Inlet-in TA but not in Urban Area","Rural",IF('9 All Base Data'!G74="Rural (Incl.some Off Shore Islands)","Rural",IF('9 All Base Data'!G74="Inlet-not in TA","Rural",IF('9 All Base Data'!G74="Inland Water not in Urban Area","Rural",IF('9 All Base Data'!G74="Oceanic-in Region but not in TA","Rural",'9 All Base Data'!G74)))))))</f>
        <v>Whangarei</v>
      </c>
      <c r="G74" s="177">
        <f>IF('9 All Base Data'!I74="..C","..C",'9 All Base Data'!I74*Basecase_Pop_2006)</f>
        <v>174</v>
      </c>
      <c r="H74" s="177">
        <f>IF('9 All Base Data'!J74="..C","..C",'9 All Base Data'!J74*Basecase_Pop_2006)</f>
        <v>120</v>
      </c>
      <c r="I74" s="191" t="str">
        <f>IF('9 All Base Data'!L74="..C","..C",'9 All Base Data'!L74*Basecase_Pop_2006)</f>
        <v>..C</v>
      </c>
      <c r="J74" s="156">
        <f>IF('9 All Base Data'!$P74=0,0,('9 All Base Data'!$P74*Basecase_Pop_2006)/(1+(1/(BaseCase_Mort_AllAdults_30*('9 All Base Data'!$W74*Basecase_PM10)/10))))</f>
        <v>1.1402714932126696</v>
      </c>
      <c r="K74" s="156">
        <f>IF('9 All Base Data'!$Q74=0,0,('9 All Base Data'!$Q74*Basecase_Pop_2006)/(1+(1/(BaseCase_Mort_Maori_30*('9 All Base Data'!$W74*Basecase_PM10)/10))))</f>
        <v>0.46153846153846145</v>
      </c>
      <c r="L74" s="179">
        <f>133/(1+1/(BaseCase_Mort_Child_0_1*'9 All Base Data'!$AB$10/10))*IF('9 All Base Data'!$L74="..C",0,'9 All Base Data'!L74/'9 All Base Data'!$L$2022)</f>
        <v>0</v>
      </c>
      <c r="M74" s="178">
        <f>IF('9 All Base Data'!$R74="","",IF('9 All Base Data'!$R74=0,0,('9 All Base Data'!$R74*Basecase_Pop_2006)/(1+(1/(BaseCase_CardiacHA_All*('9 All Base Data'!$W74*Basecase_PM10)/10)))))</f>
        <v>0.64519326065411298</v>
      </c>
      <c r="N74" s="178">
        <f>IF('9 All Base Data'!$S74="","",IF('9 All Base Data'!$S74=0,0,('9 All Base Data'!S74*Basecase_Pop_2006)/(1+(1/(BaseCase_RespHA_All*('9 All Base Data'!$W74*Basecase_PM10)/10)))))</f>
        <v>1.0935960591133005</v>
      </c>
      <c r="O74" s="178">
        <f>IF('9 All Base Data'!$T74="","",IF('9 All Base Data'!$T74=0,0,('9 All Base Data'!$T74*Basecase_Pop_2006)/(1+(1/(BaseCase_RespHA_Child_1_4*('9 All Base Data'!$W74*Basecase_PM10)/10)))))</f>
        <v>0.40776699029126212</v>
      </c>
      <c r="P74" s="179">
        <f>IF('9 All Base Data'!$U74="","",IF('9 All Base Data'!$U74=0,0,('9 All Base Data'!$U74*Basecase_Pop_2006)/(1+(1/(BaseCase_RespHA_Child_5_14*('9 All Base Data'!$W74*Basecase_PM10)/10)))))</f>
        <v>0.20095693779904308</v>
      </c>
      <c r="Q74" s="156">
        <f>IF('7 Base case Results'!$G74="..C",0,BaseCase_RADs_All*'7 Base case Results'!$G74*('9 All Base Data'!$V74*Basecase_PM10)/10)</f>
        <v>140.94</v>
      </c>
      <c r="R74" s="189">
        <f t="shared" ref="R74:R131" si="10">$J74*BaseCase_Cost_Mort_AllAdults_30/1000000</f>
        <v>4.0593665158371044</v>
      </c>
      <c r="S74" s="178">
        <f t="shared" ref="S74:S131" si="11">$K74*BaseCase_Cost_Mort_Maori_30/1000000</f>
        <v>1.6430769230769229</v>
      </c>
      <c r="T74" s="179">
        <f t="shared" ref="T74:T131" si="12">$L74*BaseCase_Cost_Mort_Child_0_1/1000000</f>
        <v>0</v>
      </c>
      <c r="U74" s="178">
        <f t="shared" ref="U74:U131" si="13">IF($M74="","",$M74*BaseCase_Cost_CardiacHA_All/1000000)</f>
        <v>4.0969772051536171E-3</v>
      </c>
      <c r="V74" s="178">
        <f t="shared" ref="V74:V131" si="14">IF($N74="","",$N74*BaseCase_Cost_RespHA_All/1000000)</f>
        <v>4.9594581280788183E-3</v>
      </c>
      <c r="W74" s="178">
        <f t="shared" ref="W74:W131" si="15">IF($O74="","",$O74*BaseCase_Cost_RespHA_Child_1_4/1000000)</f>
        <v>1.8492233009708738E-3</v>
      </c>
      <c r="X74" s="179">
        <f t="shared" ref="X74:X131" si="16">IF($P74="","",$P74*BaseCase_Cost_RespHA_Child_5_14/1000000)</f>
        <v>9.1133971291866046E-4</v>
      </c>
      <c r="Y74" s="179">
        <f t="shared" ref="Y74:Y131" si="17">$Q74*BaseCase_Cost_RADs_All/1000000</f>
        <v>8.738280000000001E-3</v>
      </c>
      <c r="Z74" s="186">
        <f t="shared" si="8"/>
        <v>4.0771612311703374</v>
      </c>
      <c r="AA74" s="156">
        <f>$J74*'9 All Base Data'!$Y74</f>
        <v>0.58718052384991437</v>
      </c>
      <c r="AB74" s="156">
        <f>$K74*'9 All Base Data'!$Y74</f>
        <v>0.23766830727258434</v>
      </c>
      <c r="AC74" s="178">
        <f>$L74*'9 All Base Data'!$Y74</f>
        <v>0</v>
      </c>
      <c r="AD74" s="178">
        <f>IF($M74="","",$M74*'9 All Base Data'!$Y74)</f>
        <v>0.33224097860057511</v>
      </c>
      <c r="AE74" s="178">
        <f>IF($N74="","",$N74*'9 All Base Data'!$Y74)</f>
        <v>0.56314510245375904</v>
      </c>
      <c r="AF74" s="178">
        <f>IF($O74="","",$O74*'9 All Base Data'!$Y74)</f>
        <v>0.20997879574568135</v>
      </c>
      <c r="AG74" s="178">
        <f>IF($P74="","",$P74*'9 All Base Data'!$Y74)</f>
        <v>0.10348237302299131</v>
      </c>
      <c r="AH74" s="167">
        <f>$Q74*'9 All Base Data'!$Y74</f>
        <v>72.576770991829093</v>
      </c>
      <c r="AI74" s="178">
        <f>$R74*'9 All Base Data'!$Y74</f>
        <v>2.0903626649056952</v>
      </c>
      <c r="AJ74" s="178">
        <f>$S74*'9 All Base Data'!$Y74</f>
        <v>0.84609917389040035</v>
      </c>
      <c r="AK74" s="178">
        <f>$T74*'9 All Base Data'!$Y74</f>
        <v>0</v>
      </c>
      <c r="AL74" s="178">
        <f>IF($U74="","",$U74*'9 All Base Data'!$Y74)</f>
        <v>2.1097302141136519E-3</v>
      </c>
      <c r="AM74" s="178">
        <f>IF($V74="","",$V74*'9 All Base Data'!$Y74)</f>
        <v>2.5538630396277975E-3</v>
      </c>
      <c r="AN74" s="178">
        <f>IF($W74="","",$W74*'9 All Base Data'!$Y74)</f>
        <v>9.522538387066649E-4</v>
      </c>
      <c r="AO74" s="178">
        <f>IF($X74="","",$X74*'9 All Base Data'!$Y74)</f>
        <v>4.692925616592656E-4</v>
      </c>
      <c r="AP74" s="178">
        <f>$Y74*'9 All Base Data'!$Y74</f>
        <v>4.4997598014934045E-3</v>
      </c>
      <c r="AQ74" s="179">
        <f t="shared" si="9"/>
        <v>2.0995260179609301</v>
      </c>
    </row>
    <row r="75" spans="1:43" x14ac:dyDescent="0.25">
      <c r="A75" s="124">
        <v>503200</v>
      </c>
      <c r="B75" s="125" t="s">
        <v>136</v>
      </c>
      <c r="C75" s="126" t="s">
        <v>65</v>
      </c>
      <c r="D75" s="101" t="s">
        <v>2065</v>
      </c>
      <c r="E75" s="142"/>
      <c r="F75" s="191" t="str">
        <f>IF('9 All Base Data'!G75="Rural Centre","Rural",IF('9 All Base Data'!G75="Rural (Incl.some Off Shore Islands)","Rural",IF('9 All Base Data'!G75="Inlet-in TA but not in Urban Area","Rural",IF('9 All Base Data'!G75="Rural (Incl.some Off Shore Islands)","Rural",IF('9 All Base Data'!G75="Inlet-not in TA","Rural",IF('9 All Base Data'!G75="Inland Water not in Urban Area","Rural",IF('9 All Base Data'!G75="Oceanic-in Region but not in TA","Rural",'9 All Base Data'!G75)))))))</f>
        <v>Whangarei</v>
      </c>
      <c r="G75" s="177">
        <f>IF('9 All Base Data'!I75="..C","..C",'9 All Base Data'!I75*Basecase_Pop_2006)</f>
        <v>714</v>
      </c>
      <c r="H75" s="177">
        <f>IF('9 All Base Data'!J75="..C","..C",'9 All Base Data'!J75*Basecase_Pop_2006)</f>
        <v>528</v>
      </c>
      <c r="I75" s="191">
        <f>IF('9 All Base Data'!L75="..C","..C",'9 All Base Data'!L75*Basecase_Pop_2006)</f>
        <v>3</v>
      </c>
      <c r="J75" s="156">
        <f>IF('9 All Base Data'!$P75=0,0,('9 All Base Data'!$P75*Basecase_Pop_2006)/(1+(1/(BaseCase_Mort_AllAdults_30*('9 All Base Data'!$W75*Basecase_PM10)/10))))</f>
        <v>4.0859728506787327</v>
      </c>
      <c r="K75" s="156">
        <f>IF('9 All Base Data'!$Q75=0,0,('9 All Base Data'!$Q75*Basecase_Pop_2006)/(1+(1/(BaseCase_Mort_Maori_30*('9 All Base Data'!$W75*Basecase_PM10)/10))))</f>
        <v>1.3076923076923075</v>
      </c>
      <c r="L75" s="179">
        <f>133/(1+1/(BaseCase_Mort_Child_0_1*'9 All Base Data'!$AB$10/10))*IF('9 All Base Data'!$L75="..C",0,'9 All Base Data'!L75/'9 All Base Data'!$L$2022)</f>
        <v>4.3763335659156898E-4</v>
      </c>
      <c r="M75" s="178">
        <f>IF('9 All Base Data'!$R75="","",IF('9 All Base Data'!$R75=0,0,('9 All Base Data'!$R75*Basecase_Pop_2006)/(1+(1/(BaseCase_CardiacHA_All*('9 All Base Data'!$W75*Basecase_PM10)/10)))))</f>
        <v>5.9464816650148661E-2</v>
      </c>
      <c r="N75" s="178">
        <f>IF('9 All Base Data'!$S75="","",IF('9 All Base Data'!$S75=0,0,('9 All Base Data'!S75*Basecase_Pop_2006)/(1+(1/(BaseCase_RespHA_All*('9 All Base Data'!$W75*Basecase_PM10)/10)))))</f>
        <v>0.14285714285714285</v>
      </c>
      <c r="O75" s="178">
        <f>IF('9 All Base Data'!$T75="","",IF('9 All Base Data'!$T75=0,0,('9 All Base Data'!$T75*Basecase_Pop_2006)/(1+(1/(BaseCase_RespHA_Child_1_4*('9 All Base Data'!$W75*Basecase_PM10)/10)))))</f>
        <v>3.8834951456310676E-2</v>
      </c>
      <c r="P75" s="179">
        <f>IF('9 All Base Data'!$U75="","",IF('9 All Base Data'!$U75=0,0,('9 All Base Data'!$U75*Basecase_Pop_2006)/(1+(1/(BaseCase_RespHA_Child_5_14*('9 All Base Data'!$W75*Basecase_PM10)/10)))))</f>
        <v>1.4354066985645933E-2</v>
      </c>
      <c r="Q75" s="156">
        <f>IF('7 Base case Results'!$G75="..C",0,BaseCase_RADs_All*'7 Base case Results'!$G75*('9 All Base Data'!$V75*Basecase_PM10)/10)</f>
        <v>578.34</v>
      </c>
      <c r="R75" s="189">
        <f t="shared" si="10"/>
        <v>14.54606334841629</v>
      </c>
      <c r="S75" s="178">
        <f t="shared" si="11"/>
        <v>4.655384615384615</v>
      </c>
      <c r="T75" s="179">
        <f t="shared" si="12"/>
        <v>1.5579747494659855E-3</v>
      </c>
      <c r="U75" s="178">
        <f t="shared" si="13"/>
        <v>3.7760158572844397E-4</v>
      </c>
      <c r="V75" s="178">
        <f t="shared" si="14"/>
        <v>6.4785714285714273E-4</v>
      </c>
      <c r="W75" s="178">
        <f t="shared" si="15"/>
        <v>1.761165048543689E-4</v>
      </c>
      <c r="X75" s="179">
        <f t="shared" si="16"/>
        <v>6.5095693779904307E-5</v>
      </c>
      <c r="Y75" s="179">
        <f t="shared" si="17"/>
        <v>3.585708E-2</v>
      </c>
      <c r="Z75" s="186">
        <f t="shared" ref="Z75:Z132" si="18">SUM(R75,T75:V75,Y75)</f>
        <v>14.584503861894341</v>
      </c>
      <c r="AA75" s="156">
        <f>$J75*'9 All Base Data'!$Y75</f>
        <v>2.1040635437955264</v>
      </c>
      <c r="AB75" s="156">
        <f>$K75*'9 All Base Data'!$Y75</f>
        <v>0.67339353727232232</v>
      </c>
      <c r="AC75" s="178">
        <f>$L75*'9 All Base Data'!$Y75</f>
        <v>2.2535842131213128E-4</v>
      </c>
      <c r="AD75" s="178">
        <f>IF($M75="","",$M75*'9 All Base Data'!$Y75)</f>
        <v>3.062128835028342E-2</v>
      </c>
      <c r="AE75" s="178">
        <f>IF($N75="","",$N75*'9 All Base Data'!$Y75)</f>
        <v>7.3563999870085647E-2</v>
      </c>
      <c r="AF75" s="178">
        <f>IF($O75="","",$O75*'9 All Base Data'!$Y75)</f>
        <v>1.9997980547207746E-2</v>
      </c>
      <c r="AG75" s="178">
        <f>IF($P75="","",$P75*'9 All Base Data'!$Y75)</f>
        <v>7.3915980730708064E-3</v>
      </c>
      <c r="AH75" s="167">
        <f>$Q75*'9 All Base Data'!$Y75</f>
        <v>297.81502579405736</v>
      </c>
      <c r="AI75" s="178">
        <f>$R75*'9 All Base Data'!$Y75</f>
        <v>7.4904662159120745</v>
      </c>
      <c r="AJ75" s="178">
        <f>$S75*'9 All Base Data'!$Y75</f>
        <v>2.3972809926894678</v>
      </c>
      <c r="AK75" s="178">
        <f>$T75*'9 All Base Data'!$Y75</f>
        <v>8.0227597987118731E-4</v>
      </c>
      <c r="AL75" s="178">
        <f>IF($U75="","",$U75*'9 All Base Data'!$Y75)</f>
        <v>1.944451810242997E-4</v>
      </c>
      <c r="AM75" s="178">
        <f>IF($V75="","",$V75*'9 All Base Data'!$Y75)</f>
        <v>3.3361273941083833E-4</v>
      </c>
      <c r="AN75" s="178">
        <f>IF($W75="","",$W75*'9 All Base Data'!$Y75)</f>
        <v>9.0690841781587117E-5</v>
      </c>
      <c r="AO75" s="178">
        <f>IF($X75="","",$X75*'9 All Base Data'!$Y75)</f>
        <v>3.352089726137611E-5</v>
      </c>
      <c r="AP75" s="178">
        <f>$Y75*'9 All Base Data'!$Y75</f>
        <v>1.8464531599231553E-2</v>
      </c>
      <c r="AQ75" s="179">
        <f t="shared" ref="AQ75:AQ132" si="19">SUM(AI75,AK75:AM75,AP75)</f>
        <v>7.5102610814116115</v>
      </c>
    </row>
    <row r="76" spans="1:43" x14ac:dyDescent="0.25">
      <c r="A76" s="124">
        <v>503300</v>
      </c>
      <c r="B76" s="125" t="s">
        <v>137</v>
      </c>
      <c r="C76" s="126" t="s">
        <v>65</v>
      </c>
      <c r="D76" s="101" t="s">
        <v>2065</v>
      </c>
      <c r="E76" s="142"/>
      <c r="F76" s="191" t="str">
        <f>IF('9 All Base Data'!G76="Rural Centre","Rural",IF('9 All Base Data'!G76="Rural (Incl.some Off Shore Islands)","Rural",IF('9 All Base Data'!G76="Inlet-in TA but not in Urban Area","Rural",IF('9 All Base Data'!G76="Rural (Incl.some Off Shore Islands)","Rural",IF('9 All Base Data'!G76="Inlet-not in TA","Rural",IF('9 All Base Data'!G76="Inland Water not in Urban Area","Rural",IF('9 All Base Data'!G76="Oceanic-in Region but not in TA","Rural",'9 All Base Data'!G76)))))))</f>
        <v>Whangarei</v>
      </c>
      <c r="G76" s="177">
        <f>IF('9 All Base Data'!I76="..C","..C",'9 All Base Data'!I76*Basecase_Pop_2006)</f>
        <v>1053</v>
      </c>
      <c r="H76" s="177">
        <f>IF('9 All Base Data'!J76="..C","..C",'9 All Base Data'!J76*Basecase_Pop_2006)</f>
        <v>648</v>
      </c>
      <c r="I76" s="191">
        <f>IF('9 All Base Data'!L76="..C","..C",'9 All Base Data'!L76*Basecase_Pop_2006)</f>
        <v>24</v>
      </c>
      <c r="J76" s="156">
        <f>IF('9 All Base Data'!$P76=0,0,('9 All Base Data'!$P76*Basecase_Pop_2006)/(1+(1/(BaseCase_Mort_AllAdults_30*('9 All Base Data'!$W76*Basecase_PM10)/10))))</f>
        <v>0.38009049773755654</v>
      </c>
      <c r="K76" s="156">
        <f>IF('9 All Base Data'!$Q76=0,0,('9 All Base Data'!$Q76*Basecase_Pop_2006)/(1+(1/(BaseCase_Mort_Maori_30*('9 All Base Data'!$W76*Basecase_PM10)/10))))</f>
        <v>0.15384615384615383</v>
      </c>
      <c r="L76" s="179">
        <f>133/(1+1/(BaseCase_Mort_Child_0_1*'9 All Base Data'!$AB$10/10))*IF('9 All Base Data'!$L76="..C",0,'9 All Base Data'!L76/'9 All Base Data'!$L$2022)</f>
        <v>3.5010668527325518E-3</v>
      </c>
      <c r="M76" s="178">
        <f>IF('9 All Base Data'!$R76="","",IF('9 All Base Data'!$R76=0,0,('9 All Base Data'!$R76*Basecase_Pop_2006)/(1+(1/(BaseCase_CardiacHA_All*('9 All Base Data'!$W76*Basecase_PM10)/10)))))</f>
        <v>0.1724479682854311</v>
      </c>
      <c r="N76" s="178">
        <f>IF('9 All Base Data'!$S76="","",IF('9 All Base Data'!$S76=0,0,('9 All Base Data'!S76*Basecase_Pop_2006)/(1+(1/(BaseCase_RespHA_All*('9 All Base Data'!$W76*Basecase_PM10)/10)))))</f>
        <v>0.18226600985221675</v>
      </c>
      <c r="O76" s="178">
        <f>IF('9 All Base Data'!$T76="","",IF('9 All Base Data'!$T76=0,0,('9 All Base Data'!$T76*Basecase_Pop_2006)/(1+(1/(BaseCase_RespHA_Child_1_4*('9 All Base Data'!$W76*Basecase_PM10)/10)))))</f>
        <v>8.7378640776699018E-2</v>
      </c>
      <c r="P76" s="179">
        <f>IF('9 All Base Data'!$U76="","",IF('9 All Base Data'!$U76=0,0,('9 All Base Data'!$U76*Basecase_Pop_2006)/(1+(1/(BaseCase_RespHA_Child_5_14*('9 All Base Data'!$W76*Basecase_PM10)/10)))))</f>
        <v>2.8708133971291867E-2</v>
      </c>
      <c r="Q76" s="156">
        <f>IF('7 Base case Results'!$G76="..C",0,BaseCase_RADs_All*'7 Base case Results'!$G76*('9 All Base Data'!$V76*Basecase_PM10)/10)</f>
        <v>852.93000000000006</v>
      </c>
      <c r="R76" s="189">
        <f t="shared" si="10"/>
        <v>1.3531221719457014</v>
      </c>
      <c r="S76" s="178">
        <f t="shared" si="11"/>
        <v>0.54769230769230759</v>
      </c>
      <c r="T76" s="179">
        <f t="shared" si="12"/>
        <v>1.2463797995727884E-2</v>
      </c>
      <c r="U76" s="178">
        <f t="shared" si="13"/>
        <v>1.0950445986124876E-3</v>
      </c>
      <c r="V76" s="178">
        <f t="shared" si="14"/>
        <v>8.2657635467980298E-4</v>
      </c>
      <c r="W76" s="178">
        <f t="shared" si="15"/>
        <v>3.9626213592233007E-4</v>
      </c>
      <c r="X76" s="179">
        <f t="shared" si="16"/>
        <v>1.3019138755980861E-4</v>
      </c>
      <c r="Y76" s="179">
        <f t="shared" si="17"/>
        <v>5.2881660000000004E-2</v>
      </c>
      <c r="Z76" s="186">
        <f t="shared" si="18"/>
        <v>1.4203892508947213</v>
      </c>
      <c r="AA76" s="156">
        <f>$J76*'9 All Base Data'!$Y76</f>
        <v>0.19572684128330478</v>
      </c>
      <c r="AB76" s="156">
        <f>$K76*'9 All Base Data'!$Y76</f>
        <v>7.9222769090861456E-2</v>
      </c>
      <c r="AC76" s="178">
        <f>$L76*'9 All Base Data'!$Y76</f>
        <v>1.8028673704970502E-3</v>
      </c>
      <c r="AD76" s="178">
        <f>IF($M76="","",$M76*'9 All Base Data'!$Y76)</f>
        <v>8.8801736215821908E-2</v>
      </c>
      <c r="AE76" s="178">
        <f>IF($N76="","",$N76*'9 All Base Data'!$Y76)</f>
        <v>9.3857517075626506E-2</v>
      </c>
      <c r="AF76" s="178">
        <f>IF($O76="","",$O76*'9 All Base Data'!$Y76)</f>
        <v>4.499545623121743E-2</v>
      </c>
      <c r="AG76" s="178">
        <f>IF($P76="","",$P76*'9 All Base Data'!$Y76)</f>
        <v>1.4783196146141613E-2</v>
      </c>
      <c r="AH76" s="167">
        <f>$Q76*'9 All Base Data'!$Y76</f>
        <v>439.21459686434508</v>
      </c>
      <c r="AI76" s="178">
        <f>$R76*'9 All Base Data'!$Y76</f>
        <v>0.69678755496856504</v>
      </c>
      <c r="AJ76" s="178">
        <f>$S76*'9 All Base Data'!$Y76</f>
        <v>0.28203305796346678</v>
      </c>
      <c r="AK76" s="178">
        <f>$T76*'9 All Base Data'!$Y76</f>
        <v>6.4182078389694985E-3</v>
      </c>
      <c r="AL76" s="178">
        <f>IF($U76="","",$U76*'9 All Base Data'!$Y76)</f>
        <v>5.6389102497046912E-4</v>
      </c>
      <c r="AM76" s="178">
        <f>IF($V76="","",$V76*'9 All Base Data'!$Y76)</f>
        <v>4.2564383993796626E-4</v>
      </c>
      <c r="AN76" s="178">
        <f>IF($W76="","",$W76*'9 All Base Data'!$Y76)</f>
        <v>2.0405439400857106E-4</v>
      </c>
      <c r="AO76" s="178">
        <f>IF($X76="","",$X76*'9 All Base Data'!$Y76)</f>
        <v>6.704179452275222E-5</v>
      </c>
      <c r="AP76" s="178">
        <f>$Y76*'9 All Base Data'!$Y76</f>
        <v>2.7231305005589394E-2</v>
      </c>
      <c r="AQ76" s="179">
        <f t="shared" si="19"/>
        <v>0.73142660267803228</v>
      </c>
    </row>
    <row r="77" spans="1:43" x14ac:dyDescent="0.25">
      <c r="A77" s="124">
        <v>503400</v>
      </c>
      <c r="B77" s="125" t="s">
        <v>138</v>
      </c>
      <c r="C77" s="126" t="s">
        <v>65</v>
      </c>
      <c r="D77" s="101" t="s">
        <v>2065</v>
      </c>
      <c r="E77" s="142"/>
      <c r="F77" s="191" t="str">
        <f>IF('9 All Base Data'!G77="Rural Centre","Rural",IF('9 All Base Data'!G77="Rural (Incl.some Off Shore Islands)","Rural",IF('9 All Base Data'!G77="Inlet-in TA but not in Urban Area","Rural",IF('9 All Base Data'!G77="Rural (Incl.some Off Shore Islands)","Rural",IF('9 All Base Data'!G77="Inlet-not in TA","Rural",IF('9 All Base Data'!G77="Inland Water not in Urban Area","Rural",IF('9 All Base Data'!G77="Oceanic-in Region but not in TA","Rural",'9 All Base Data'!G77)))))))</f>
        <v>Whangarei</v>
      </c>
      <c r="G77" s="177">
        <f>IF('9 All Base Data'!I77="..C","..C",'9 All Base Data'!I77*Basecase_Pop_2006)</f>
        <v>1359</v>
      </c>
      <c r="H77" s="177">
        <f>IF('9 All Base Data'!J77="..C","..C",'9 All Base Data'!J77*Basecase_Pop_2006)</f>
        <v>945</v>
      </c>
      <c r="I77" s="191">
        <f>IF('9 All Base Data'!L77="..C","..C",'9 All Base Data'!L77*Basecase_Pop_2006)</f>
        <v>12</v>
      </c>
      <c r="J77" s="156">
        <f>IF('9 All Base Data'!$P77=0,0,('9 All Base Data'!$P77*Basecase_Pop_2006)/(1+(1/(BaseCase_Mort_AllAdults_30*('9 All Base Data'!$W77*Basecase_PM10)/10))))</f>
        <v>0.44343891402714936</v>
      </c>
      <c r="K77" s="156">
        <f>IF('9 All Base Data'!$Q77=0,0,('9 All Base Data'!$Q77*Basecase_Pop_2006)/(1+(1/(BaseCase_Mort_Maori_30*('9 All Base Data'!$W77*Basecase_PM10)/10))))</f>
        <v>7.6923076923076913E-2</v>
      </c>
      <c r="L77" s="179">
        <f>133/(1+1/(BaseCase_Mort_Child_0_1*'9 All Base Data'!$AB$10/10))*IF('9 All Base Data'!$L77="..C",0,'9 All Base Data'!L77/'9 All Base Data'!$L$2022)</f>
        <v>1.7505334263662759E-3</v>
      </c>
      <c r="M77" s="178">
        <f>IF('9 All Base Data'!$R77="","",IF('9 All Base Data'!$R77=0,0,('9 All Base Data'!$R77*Basecase_Pop_2006)/(1+(1/(BaseCase_CardiacHA_All*('9 All Base Data'!$W77*Basecase_PM10)/10)))))</f>
        <v>0.3330029732408325</v>
      </c>
      <c r="N77" s="178">
        <f>IF('9 All Base Data'!$S77="","",IF('9 All Base Data'!$S77=0,0,('9 All Base Data'!S77*Basecase_Pop_2006)/(1+(1/(BaseCase_RespHA_All*('9 All Base Data'!$W77*Basecase_PM10)/10)))))</f>
        <v>0.30049261083743839</v>
      </c>
      <c r="O77" s="178">
        <f>IF('9 All Base Data'!$T77="","",IF('9 All Base Data'!$T77=0,0,('9 All Base Data'!$T77*Basecase_Pop_2006)/(1+(1/(BaseCase_RespHA_Child_1_4*('9 All Base Data'!$W77*Basecase_PM10)/10)))))</f>
        <v>2.9126213592233007E-2</v>
      </c>
      <c r="P77" s="179">
        <f>IF('9 All Base Data'!$U77="","",IF('9 All Base Data'!$U77=0,0,('9 All Base Data'!$U77*Basecase_Pop_2006)/(1+(1/(BaseCase_RespHA_Child_5_14*('9 All Base Data'!$W77*Basecase_PM10)/10)))))</f>
        <v>7.1770334928229665E-2</v>
      </c>
      <c r="Q77" s="156">
        <f>IF('7 Base case Results'!$G77="..C",0,BaseCase_RADs_All*'7 Base case Results'!$G77*('9 All Base Data'!$V77*Basecase_PM10)/10)</f>
        <v>1100.7900000000002</v>
      </c>
      <c r="R77" s="189">
        <f t="shared" si="10"/>
        <v>1.5786425339366517</v>
      </c>
      <c r="S77" s="178">
        <f t="shared" si="11"/>
        <v>0.27384615384615379</v>
      </c>
      <c r="T77" s="179">
        <f t="shared" si="12"/>
        <v>6.2318989978639421E-3</v>
      </c>
      <c r="U77" s="178">
        <f t="shared" si="13"/>
        <v>2.1145688800792862E-3</v>
      </c>
      <c r="V77" s="178">
        <f t="shared" si="14"/>
        <v>1.3627339901477831E-3</v>
      </c>
      <c r="W77" s="178">
        <f t="shared" si="15"/>
        <v>1.3208737864077669E-4</v>
      </c>
      <c r="X77" s="179">
        <f t="shared" si="16"/>
        <v>3.2547846889952156E-4</v>
      </c>
      <c r="Y77" s="179">
        <f t="shared" si="17"/>
        <v>6.8248980000000015E-2</v>
      </c>
      <c r="Z77" s="186">
        <f t="shared" si="18"/>
        <v>1.6566007158047427</v>
      </c>
      <c r="AA77" s="156">
        <f>$J77*'9 All Base Data'!$Y77</f>
        <v>0.22834798149718893</v>
      </c>
      <c r="AB77" s="156">
        <f>$K77*'9 All Base Data'!$Y77</f>
        <v>3.9611384545430728E-2</v>
      </c>
      <c r="AC77" s="178">
        <f>$L77*'9 All Base Data'!$Y77</f>
        <v>9.0143368524852512E-4</v>
      </c>
      <c r="AD77" s="178">
        <f>IF($M77="","",$M77*'9 All Base Data'!$Y77)</f>
        <v>0.17147921476158715</v>
      </c>
      <c r="AE77" s="178">
        <f>IF($N77="","",$N77*'9 All Base Data'!$Y77)</f>
        <v>0.1547380686922491</v>
      </c>
      <c r="AF77" s="178">
        <f>IF($O77="","",$O77*'9 All Base Data'!$Y77)</f>
        <v>1.4998485410405811E-2</v>
      </c>
      <c r="AG77" s="178">
        <f>IF($P77="","",$P77*'9 All Base Data'!$Y77)</f>
        <v>3.6957990365354035E-2</v>
      </c>
      <c r="AH77" s="167">
        <f>$Q77*'9 All Base Data'!$Y77</f>
        <v>566.84960791894116</v>
      </c>
      <c r="AI77" s="178">
        <f>$R77*'9 All Base Data'!$Y77</f>
        <v>0.81291881412999256</v>
      </c>
      <c r="AJ77" s="178">
        <f>$S77*'9 All Base Data'!$Y77</f>
        <v>0.14101652898173339</v>
      </c>
      <c r="AK77" s="178">
        <f>$T77*'9 All Base Data'!$Y77</f>
        <v>3.2091039194847492E-3</v>
      </c>
      <c r="AL77" s="178">
        <f>IF($U77="","",$U77*'9 All Base Data'!$Y77)</f>
        <v>1.0888930137360783E-3</v>
      </c>
      <c r="AM77" s="178">
        <f>IF($V77="","",$V77*'9 All Base Data'!$Y77)</f>
        <v>7.0173714151934964E-4</v>
      </c>
      <c r="AN77" s="178">
        <f>IF($W77="","",$W77*'9 All Base Data'!$Y77)</f>
        <v>6.8018131336190348E-5</v>
      </c>
      <c r="AO77" s="178">
        <f>IF($X77="","",$X77*'9 All Base Data'!$Y77)</f>
        <v>1.6760448630688055E-4</v>
      </c>
      <c r="AP77" s="178">
        <f>$Y77*'9 All Base Data'!$Y77</f>
        <v>3.5144675690974354E-2</v>
      </c>
      <c r="AQ77" s="179">
        <f t="shared" si="19"/>
        <v>0.85306322389570699</v>
      </c>
    </row>
    <row r="78" spans="1:43" x14ac:dyDescent="0.25">
      <c r="A78" s="124">
        <v>503500</v>
      </c>
      <c r="B78" s="125" t="s">
        <v>139</v>
      </c>
      <c r="C78" s="126" t="s">
        <v>65</v>
      </c>
      <c r="D78" s="101" t="s">
        <v>2065</v>
      </c>
      <c r="E78" s="142"/>
      <c r="F78" s="191" t="str">
        <f>IF('9 All Base Data'!G78="Rural Centre","Rural",IF('9 All Base Data'!G78="Rural (Incl.some Off Shore Islands)","Rural",IF('9 All Base Data'!G78="Inlet-in TA but not in Urban Area","Rural",IF('9 All Base Data'!G78="Rural (Incl.some Off Shore Islands)","Rural",IF('9 All Base Data'!G78="Inlet-not in TA","Rural",IF('9 All Base Data'!G78="Inland Water not in Urban Area","Rural",IF('9 All Base Data'!G78="Oceanic-in Region but not in TA","Rural",'9 All Base Data'!G78)))))))</f>
        <v>Whangarei</v>
      </c>
      <c r="G78" s="177">
        <f>IF('9 All Base Data'!I78="..C","..C",'9 All Base Data'!I78*Basecase_Pop_2006)</f>
        <v>1635</v>
      </c>
      <c r="H78" s="177">
        <f>IF('9 All Base Data'!J78="..C","..C",'9 All Base Data'!J78*Basecase_Pop_2006)</f>
        <v>759</v>
      </c>
      <c r="I78" s="191">
        <f>IF('9 All Base Data'!L78="..C","..C",'9 All Base Data'!L78*Basecase_Pop_2006)</f>
        <v>48</v>
      </c>
      <c r="J78" s="156">
        <f>IF('9 All Base Data'!$P78=0,0,('9 All Base Data'!$P78*Basecase_Pop_2006)/(1+(1/(BaseCase_Mort_AllAdults_30*('9 All Base Data'!$W78*Basecase_PM10)/10))))</f>
        <v>1.5837104072398192</v>
      </c>
      <c r="K78" s="156">
        <f>IF('9 All Base Data'!$Q78=0,0,('9 All Base Data'!$Q78*Basecase_Pop_2006)/(1+(1/(BaseCase_Mort_Maori_30*('9 All Base Data'!$W78*Basecase_PM10)/10))))</f>
        <v>0.15384615384615383</v>
      </c>
      <c r="L78" s="179">
        <f>133/(1+1/(BaseCase_Mort_Child_0_1*'9 All Base Data'!$AB$10/10))*IF('9 All Base Data'!$L78="..C",0,'9 All Base Data'!L78/'9 All Base Data'!$L$2022)</f>
        <v>7.0021337054651037E-3</v>
      </c>
      <c r="M78" s="178">
        <f>IF('9 All Base Data'!$R78="","",IF('9 All Base Data'!$R78=0,0,('9 All Base Data'!$R78*Basecase_Pop_2006)/(1+(1/(BaseCase_CardiacHA_All*('9 All Base Data'!$W78*Basecase_PM10)/10)))))</f>
        <v>0.22001982160555006</v>
      </c>
      <c r="N78" s="178">
        <f>IF('9 All Base Data'!$S78="","",IF('9 All Base Data'!$S78=0,0,('9 All Base Data'!S78*Basecase_Pop_2006)/(1+(1/(BaseCase_RespHA_All*('9 All Base Data'!$W78*Basecase_PM10)/10)))))</f>
        <v>0.47783251231527096</v>
      </c>
      <c r="O78" s="178">
        <f>IF('9 All Base Data'!$T78="","",IF('9 All Base Data'!$T78=0,0,('9 All Base Data'!$T78*Basecase_Pop_2006)/(1+(1/(BaseCase_RespHA_Child_1_4*('9 All Base Data'!$W78*Basecase_PM10)/10)))))</f>
        <v>9.7087378640776698E-2</v>
      </c>
      <c r="P78" s="179">
        <f>IF('9 All Base Data'!$U78="","",IF('9 All Base Data'!$U78=0,0,('9 All Base Data'!$U78*Basecase_Pop_2006)/(1+(1/(BaseCase_RespHA_Child_5_14*('9 All Base Data'!$W78*Basecase_PM10)/10)))))</f>
        <v>0.10047846889952154</v>
      </c>
      <c r="Q78" s="156">
        <f>IF('7 Base case Results'!$G78="..C",0,BaseCase_RADs_All*'7 Base case Results'!$G78*('9 All Base Data'!$V78*Basecase_PM10)/10)</f>
        <v>1324.35</v>
      </c>
      <c r="R78" s="189">
        <f t="shared" si="10"/>
        <v>5.6380090497737561</v>
      </c>
      <c r="S78" s="178">
        <f t="shared" si="11"/>
        <v>0.54769230769230759</v>
      </c>
      <c r="T78" s="179">
        <f t="shared" si="12"/>
        <v>2.4927595991455768E-2</v>
      </c>
      <c r="U78" s="178">
        <f t="shared" si="13"/>
        <v>1.3971258671952428E-3</v>
      </c>
      <c r="V78" s="178">
        <f t="shared" si="14"/>
        <v>2.1669704433497534E-3</v>
      </c>
      <c r="W78" s="178">
        <f t="shared" si="15"/>
        <v>4.4029126213592228E-4</v>
      </c>
      <c r="X78" s="179">
        <f t="shared" si="16"/>
        <v>4.5566985645933023E-4</v>
      </c>
      <c r="Y78" s="179">
        <f t="shared" si="17"/>
        <v>8.2109699999999994E-2</v>
      </c>
      <c r="Z78" s="186">
        <f t="shared" si="18"/>
        <v>5.7486104420757576</v>
      </c>
      <c r="AA78" s="156">
        <f>$J78*'9 All Base Data'!$Y78</f>
        <v>0.81552850534710342</v>
      </c>
      <c r="AB78" s="156">
        <f>$K78*'9 All Base Data'!$Y78</f>
        <v>7.9222769090861456E-2</v>
      </c>
      <c r="AC78" s="178">
        <f>$L78*'9 All Base Data'!$Y78</f>
        <v>3.6057347409941005E-3</v>
      </c>
      <c r="AD78" s="178">
        <f>IF($M78="","",$M78*'9 All Base Data'!$Y78)</f>
        <v>0.11329876689604866</v>
      </c>
      <c r="AE78" s="178">
        <f>IF($N78="","",$N78*'9 All Base Data'!$Y78)</f>
        <v>0.24605889611718304</v>
      </c>
      <c r="AF78" s="178">
        <f>IF($O78="","",$O78*'9 All Base Data'!$Y78)</f>
        <v>4.9994951368019368E-2</v>
      </c>
      <c r="AG78" s="178">
        <f>IF($P78="","",$P78*'9 All Base Data'!$Y78)</f>
        <v>5.1741186511495653E-2</v>
      </c>
      <c r="AH78" s="167">
        <f>$Q78*'9 All Base Data'!$Y78</f>
        <v>681.97138259563542</v>
      </c>
      <c r="AI78" s="178">
        <f>$R78*'9 All Base Data'!$Y78</f>
        <v>2.9032814790356878</v>
      </c>
      <c r="AJ78" s="178">
        <f>$S78*'9 All Base Data'!$Y78</f>
        <v>0.28203305796346678</v>
      </c>
      <c r="AK78" s="178">
        <f>$T78*'9 All Base Data'!$Y78</f>
        <v>1.2836415677938997E-2</v>
      </c>
      <c r="AL78" s="178">
        <f>IF($U78="","",$U78*'9 All Base Data'!$Y78)</f>
        <v>7.1944716978990892E-4</v>
      </c>
      <c r="AM78" s="178">
        <f>IF($V78="","",$V78*'9 All Base Data'!$Y78)</f>
        <v>1.1158770938914249E-3</v>
      </c>
      <c r="AN78" s="178">
        <f>IF($W78="","",$W78*'9 All Base Data'!$Y78)</f>
        <v>2.2672710445396783E-4</v>
      </c>
      <c r="AO78" s="178">
        <f>IF($X78="","",$X78*'9 All Base Data'!$Y78)</f>
        <v>2.346462808296328E-4</v>
      </c>
      <c r="AP78" s="178">
        <f>$Y78*'9 All Base Data'!$Y78</f>
        <v>4.2282225720929399E-2</v>
      </c>
      <c r="AQ78" s="179">
        <f t="shared" si="19"/>
        <v>2.9602354446982369</v>
      </c>
    </row>
    <row r="79" spans="1:43" x14ac:dyDescent="0.25">
      <c r="A79" s="124">
        <v>503600</v>
      </c>
      <c r="B79" s="125" t="s">
        <v>140</v>
      </c>
      <c r="C79" s="126" t="s">
        <v>65</v>
      </c>
      <c r="D79" s="101" t="s">
        <v>2065</v>
      </c>
      <c r="E79" s="142"/>
      <c r="F79" s="191" t="str">
        <f>IF('9 All Base Data'!G79="Rural Centre","Rural",IF('9 All Base Data'!G79="Rural (Incl.some Off Shore Islands)","Rural",IF('9 All Base Data'!G79="Inlet-in TA but not in Urban Area","Rural",IF('9 All Base Data'!G79="Rural (Incl.some Off Shore Islands)","Rural",IF('9 All Base Data'!G79="Inlet-not in TA","Rural",IF('9 All Base Data'!G79="Inland Water not in Urban Area","Rural",IF('9 All Base Data'!G79="Oceanic-in Region but not in TA","Rural",'9 All Base Data'!G79)))))))</f>
        <v>Whangarei</v>
      </c>
      <c r="G79" s="177">
        <f>IF('9 All Base Data'!I79="..C","..C",'9 All Base Data'!I79*Basecase_Pop_2006)</f>
        <v>2088</v>
      </c>
      <c r="H79" s="177">
        <f>IF('9 All Base Data'!J79="..C","..C",'9 All Base Data'!J79*Basecase_Pop_2006)</f>
        <v>1179</v>
      </c>
      <c r="I79" s="191">
        <f>IF('9 All Base Data'!L79="..C","..C",'9 All Base Data'!L79*Basecase_Pop_2006)</f>
        <v>27</v>
      </c>
      <c r="J79" s="156">
        <f>IF('9 All Base Data'!$P79=0,0,('9 All Base Data'!$P79*Basecase_Pop_2006)/(1+(1/(BaseCase_Mort_AllAdults_30*('9 All Base Data'!$W79*Basecase_PM10)/10))))</f>
        <v>0.60180995475113119</v>
      </c>
      <c r="K79" s="156">
        <f>IF('9 All Base Data'!$Q79=0,0,('9 All Base Data'!$Q79*Basecase_Pop_2006)/(1+(1/(BaseCase_Mort_Maori_30*('9 All Base Data'!$W79*Basecase_PM10)/10))))</f>
        <v>0.69230769230769218</v>
      </c>
      <c r="L79" s="179">
        <f>133/(1+1/(BaseCase_Mort_Child_0_1*'9 All Base Data'!$AB$10/10))*IF('9 All Base Data'!$L79="..C",0,'9 All Base Data'!L79/'9 All Base Data'!$L$2022)</f>
        <v>3.9387002093241204E-3</v>
      </c>
      <c r="M79" s="178">
        <f>IF('9 All Base Data'!$R79="","",IF('9 All Base Data'!$R79=0,0,('9 All Base Data'!$R79*Basecase_Pop_2006)/(1+(1/(BaseCase_CardiacHA_All*('9 All Base Data'!$W79*Basecase_PM10)/10)))))</f>
        <v>0.31516352824578792</v>
      </c>
      <c r="N79" s="178">
        <f>IF('9 All Base Data'!$S79="","",IF('9 All Base Data'!$S79=0,0,('9 All Base Data'!S79*Basecase_Pop_2006)/(1+(1/(BaseCase_RespHA_All*('9 All Base Data'!$W79*Basecase_PM10)/10)))))</f>
        <v>0.53694581280788178</v>
      </c>
      <c r="O79" s="178">
        <f>IF('9 All Base Data'!$T79="","",IF('9 All Base Data'!$T79=0,0,('9 All Base Data'!$T79*Basecase_Pop_2006)/(1+(1/(BaseCase_RespHA_Child_1_4*('9 All Base Data'!$W79*Basecase_PM10)/10)))))</f>
        <v>0.22330097087378639</v>
      </c>
      <c r="P79" s="179">
        <f>IF('9 All Base Data'!$U79="","",IF('9 All Base Data'!$U79=0,0,('9 All Base Data'!$U79*Basecase_Pop_2006)/(1+(1/(BaseCase_RespHA_Child_5_14*('9 All Base Data'!$W79*Basecase_PM10)/10)))))</f>
        <v>7.1770334928229665E-2</v>
      </c>
      <c r="Q79" s="156">
        <f>IF('7 Base case Results'!$G79="..C",0,BaseCase_RADs_All*'7 Base case Results'!$G79*('9 All Base Data'!$V79*Basecase_PM10)/10)</f>
        <v>1691.28</v>
      </c>
      <c r="R79" s="189">
        <f t="shared" si="10"/>
        <v>2.142443438914027</v>
      </c>
      <c r="S79" s="178">
        <f t="shared" si="11"/>
        <v>2.4646153846153842</v>
      </c>
      <c r="T79" s="179">
        <f t="shared" si="12"/>
        <v>1.4021772745193868E-2</v>
      </c>
      <c r="U79" s="178">
        <f t="shared" si="13"/>
        <v>2.0012884043607532E-3</v>
      </c>
      <c r="V79" s="178">
        <f t="shared" si="14"/>
        <v>2.4350492610837439E-3</v>
      </c>
      <c r="W79" s="178">
        <f t="shared" si="15"/>
        <v>1.0126699029126213E-3</v>
      </c>
      <c r="X79" s="179">
        <f t="shared" si="16"/>
        <v>3.2547846889952156E-4</v>
      </c>
      <c r="Y79" s="179">
        <f t="shared" si="17"/>
        <v>0.10485936</v>
      </c>
      <c r="Z79" s="186">
        <f t="shared" si="18"/>
        <v>2.2657609093246651</v>
      </c>
      <c r="AA79" s="156">
        <f>$J79*'9 All Base Data'!$Y79</f>
        <v>0.30990083203189922</v>
      </c>
      <c r="AB79" s="156">
        <f>$K79*'9 All Base Data'!$Y79</f>
        <v>0.35650246090887655</v>
      </c>
      <c r="AC79" s="178">
        <f>$L79*'9 All Base Data'!$Y79</f>
        <v>2.0282257918091814E-3</v>
      </c>
      <c r="AD79" s="178">
        <f>IF($M79="","",$M79*'9 All Base Data'!$Y79)</f>
        <v>0.16229282825650213</v>
      </c>
      <c r="AE79" s="178">
        <f>IF($N79="","",$N79*'9 All Base Data'!$Y79)</f>
        <v>0.27649917192549434</v>
      </c>
      <c r="AF79" s="178">
        <f>IF($O79="","",$O79*'9 All Base Data'!$Y79)</f>
        <v>0.11498838814644455</v>
      </c>
      <c r="AG79" s="178">
        <f>IF($P79="","",$P79*'9 All Base Data'!$Y79)</f>
        <v>3.6957990365354035E-2</v>
      </c>
      <c r="AH79" s="167">
        <f>$Q79*'9 All Base Data'!$Y79</f>
        <v>870.92125190194918</v>
      </c>
      <c r="AI79" s="178">
        <f>$R79*'9 All Base Data'!$Y79</f>
        <v>1.1032469620335612</v>
      </c>
      <c r="AJ79" s="178">
        <f>$S79*'9 All Base Data'!$Y79</f>
        <v>1.2691487608356005</v>
      </c>
      <c r="AK79" s="178">
        <f>$T79*'9 All Base Data'!$Y79</f>
        <v>7.2204838188406851E-3</v>
      </c>
      <c r="AL79" s="178">
        <f>IF($U79="","",$U79*'9 All Base Data'!$Y79)</f>
        <v>1.0305594594287885E-3</v>
      </c>
      <c r="AM79" s="178">
        <f>IF($V79="","",$V79*'9 All Base Data'!$Y79)</f>
        <v>1.2539237446821169E-3</v>
      </c>
      <c r="AN79" s="178">
        <f>IF($W79="","",$W79*'9 All Base Data'!$Y79)</f>
        <v>5.2147234024412599E-4</v>
      </c>
      <c r="AO79" s="178">
        <f>IF($X79="","",$X79*'9 All Base Data'!$Y79)</f>
        <v>1.6760448630688055E-4</v>
      </c>
      <c r="AP79" s="178">
        <f>$Y79*'9 All Base Data'!$Y79</f>
        <v>5.3997117617920844E-2</v>
      </c>
      <c r="AQ79" s="179">
        <f t="shared" si="19"/>
        <v>1.1667490466744337</v>
      </c>
    </row>
    <row r="80" spans="1:43" x14ac:dyDescent="0.25">
      <c r="A80" s="124">
        <v>503700</v>
      </c>
      <c r="B80" s="125" t="s">
        <v>141</v>
      </c>
      <c r="C80" s="126" t="s">
        <v>65</v>
      </c>
      <c r="D80" s="101" t="s">
        <v>2065</v>
      </c>
      <c r="E80" s="142"/>
      <c r="F80" s="191" t="str">
        <f>IF('9 All Base Data'!G80="Rural Centre","Rural",IF('9 All Base Data'!G80="Rural (Incl.some Off Shore Islands)","Rural",IF('9 All Base Data'!G80="Inlet-in TA but not in Urban Area","Rural",IF('9 All Base Data'!G80="Rural (Incl.some Off Shore Islands)","Rural",IF('9 All Base Data'!G80="Inlet-not in TA","Rural",IF('9 All Base Data'!G80="Inland Water not in Urban Area","Rural",IF('9 All Base Data'!G80="Oceanic-in Region but not in TA","Rural",'9 All Base Data'!G80)))))))</f>
        <v>Whangarei</v>
      </c>
      <c r="G80" s="177">
        <f>IF('9 All Base Data'!I80="..C","..C",'9 All Base Data'!I80*Basecase_Pop_2006)</f>
        <v>1128</v>
      </c>
      <c r="H80" s="177">
        <f>IF('9 All Base Data'!J80="..C","..C",'9 All Base Data'!J80*Basecase_Pop_2006)</f>
        <v>696</v>
      </c>
      <c r="I80" s="191">
        <f>IF('9 All Base Data'!L80="..C","..C",'9 All Base Data'!L80*Basecase_Pop_2006)</f>
        <v>15</v>
      </c>
      <c r="J80" s="156">
        <f>IF('9 All Base Data'!$P80=0,0,('9 All Base Data'!$P80*Basecase_Pop_2006)/(1+(1/(BaseCase_Mort_AllAdults_30*('9 All Base Data'!$W80*Basecase_PM10)/10))))</f>
        <v>1.6787330316742082</v>
      </c>
      <c r="K80" s="156">
        <f>IF('9 All Base Data'!$Q80=0,0,('9 All Base Data'!$Q80*Basecase_Pop_2006)/(1+(1/(BaseCase_Mort_Maori_30*('9 All Base Data'!$W80*Basecase_PM10)/10))))</f>
        <v>0.46153846153846145</v>
      </c>
      <c r="L80" s="179">
        <f>133/(1+1/(BaseCase_Mort_Child_0_1*'9 All Base Data'!$AB$10/10))*IF('9 All Base Data'!$L80="..C",0,'9 All Base Data'!L80/'9 All Base Data'!$L$2022)</f>
        <v>2.1881667829578449E-3</v>
      </c>
      <c r="M80" s="178">
        <f>IF('9 All Base Data'!$R80="","",IF('9 All Base Data'!$R80=0,0,('9 All Base Data'!$R80*Basecase_Pop_2006)/(1+(1/(BaseCase_CardiacHA_All*('9 All Base Data'!$W80*Basecase_PM10)/10)))))</f>
        <v>0.10406342913776015</v>
      </c>
      <c r="N80" s="178">
        <f>IF('9 All Base Data'!$S80="","",IF('9 All Base Data'!$S80=0,0,('9 All Base Data'!S80*Basecase_Pop_2006)/(1+(1/(BaseCase_RespHA_All*('9 All Base Data'!$W80*Basecase_PM10)/10)))))</f>
        <v>0.27093596059113295</v>
      </c>
      <c r="O80" s="178">
        <f>IF('9 All Base Data'!$T80="","",IF('9 All Base Data'!$T80=0,0,('9 All Base Data'!$T80*Basecase_Pop_2006)/(1+(1/(BaseCase_RespHA_Child_1_4*('9 All Base Data'!$W80*Basecase_PM10)/10)))))</f>
        <v>0.13592233009708737</v>
      </c>
      <c r="P80" s="179">
        <f>IF('9 All Base Data'!$U80="","",IF('9 All Base Data'!$U80=0,0,('9 All Base Data'!$U80*Basecase_Pop_2006)/(1+(1/(BaseCase_RespHA_Child_5_14*('9 All Base Data'!$W80*Basecase_PM10)/10)))))</f>
        <v>7.1770334928229665E-2</v>
      </c>
      <c r="Q80" s="156">
        <f>IF('7 Base case Results'!$G80="..C",0,BaseCase_RADs_All*'7 Base case Results'!$G80*('9 All Base Data'!$V80*Basecase_PM10)/10)</f>
        <v>913.68000000000006</v>
      </c>
      <c r="R80" s="189">
        <f t="shared" si="10"/>
        <v>5.9762895927601809</v>
      </c>
      <c r="S80" s="178">
        <f t="shared" si="11"/>
        <v>1.6430769230769229</v>
      </c>
      <c r="T80" s="179">
        <f t="shared" si="12"/>
        <v>7.7898737473299281E-3</v>
      </c>
      <c r="U80" s="178">
        <f t="shared" si="13"/>
        <v>6.6080277502477693E-4</v>
      </c>
      <c r="V80" s="178">
        <f t="shared" si="14"/>
        <v>1.2286945812807881E-3</v>
      </c>
      <c r="W80" s="178">
        <f t="shared" si="15"/>
        <v>6.1640776699029129E-4</v>
      </c>
      <c r="X80" s="179">
        <f t="shared" si="16"/>
        <v>3.2547846889952156E-4</v>
      </c>
      <c r="Y80" s="179">
        <f t="shared" si="17"/>
        <v>5.6648160000000003E-2</v>
      </c>
      <c r="Z80" s="186">
        <f t="shared" si="18"/>
        <v>6.0426171238638169</v>
      </c>
      <c r="AA80" s="156">
        <f>$J80*'9 All Base Data'!$Y80</f>
        <v>0.86446021566792952</v>
      </c>
      <c r="AB80" s="156">
        <f>$K80*'9 All Base Data'!$Y80</f>
        <v>0.23766830727258434</v>
      </c>
      <c r="AC80" s="178">
        <f>$L80*'9 All Base Data'!$Y80</f>
        <v>1.1267921065606563E-3</v>
      </c>
      <c r="AD80" s="178">
        <f>IF($M80="","",$M80*'9 All Base Data'!$Y80)</f>
        <v>5.3587254612995981E-2</v>
      </c>
      <c r="AE80" s="178">
        <f>IF($N80="","",$N80*'9 All Base Data'!$Y80)</f>
        <v>0.13951793078809344</v>
      </c>
      <c r="AF80" s="178">
        <f>IF($O80="","",$O80*'9 All Base Data'!$Y80)</f>
        <v>6.9992931915227111E-2</v>
      </c>
      <c r="AG80" s="178">
        <f>IF($P80="","",$P80*'9 All Base Data'!$Y80)</f>
        <v>3.6957990365354035E-2</v>
      </c>
      <c r="AH80" s="167">
        <f>$Q80*'9 All Base Data'!$Y80</f>
        <v>470.49768780909898</v>
      </c>
      <c r="AI80" s="178">
        <f>$R80*'9 All Base Data'!$Y80</f>
        <v>3.0774783677778288</v>
      </c>
      <c r="AJ80" s="178">
        <f>$S80*'9 All Base Data'!$Y80</f>
        <v>0.84609917389040035</v>
      </c>
      <c r="AK80" s="178">
        <f>$T80*'9 All Base Data'!$Y80</f>
        <v>4.0113798993559368E-3</v>
      </c>
      <c r="AL80" s="178">
        <f>IF($U80="","",$U80*'9 All Base Data'!$Y80)</f>
        <v>3.4027906679252445E-4</v>
      </c>
      <c r="AM80" s="178">
        <f>IF($V80="","",$V80*'9 All Base Data'!$Y80)</f>
        <v>6.327138161240038E-4</v>
      </c>
      <c r="AN80" s="178">
        <f>IF($W80="","",$W80*'9 All Base Data'!$Y80)</f>
        <v>3.1741794623555499E-4</v>
      </c>
      <c r="AO80" s="178">
        <f>IF($X80="","",$X80*'9 All Base Data'!$Y80)</f>
        <v>1.6760448630688055E-4</v>
      </c>
      <c r="AP80" s="178">
        <f>$Y80*'9 All Base Data'!$Y80</f>
        <v>2.9170856644164137E-2</v>
      </c>
      <c r="AQ80" s="179">
        <f t="shared" si="19"/>
        <v>3.111633597204265</v>
      </c>
    </row>
    <row r="81" spans="1:43" x14ac:dyDescent="0.25">
      <c r="A81" s="124">
        <v>503800</v>
      </c>
      <c r="B81" s="125" t="s">
        <v>142</v>
      </c>
      <c r="C81" s="126" t="s">
        <v>65</v>
      </c>
      <c r="D81" s="101" t="s">
        <v>2065</v>
      </c>
      <c r="E81" s="142"/>
      <c r="F81" s="191" t="str">
        <f>IF('9 All Base Data'!G81="Rural Centre","Rural",IF('9 All Base Data'!G81="Rural (Incl.some Off Shore Islands)","Rural",IF('9 All Base Data'!G81="Inlet-in TA but not in Urban Area","Rural",IF('9 All Base Data'!G81="Rural (Incl.some Off Shore Islands)","Rural",IF('9 All Base Data'!G81="Inlet-not in TA","Rural",IF('9 All Base Data'!G81="Inland Water not in Urban Area","Rural",IF('9 All Base Data'!G81="Oceanic-in Region but not in TA","Rural",'9 All Base Data'!G81)))))))</f>
        <v>Whangarei</v>
      </c>
      <c r="G81" s="177">
        <f>IF('9 All Base Data'!I81="..C","..C",'9 All Base Data'!I81*Basecase_Pop_2006)</f>
        <v>2820</v>
      </c>
      <c r="H81" s="177">
        <f>IF('9 All Base Data'!J81="..C","..C",'9 All Base Data'!J81*Basecase_Pop_2006)</f>
        <v>1383</v>
      </c>
      <c r="I81" s="191">
        <f>IF('9 All Base Data'!L81="..C","..C",'9 All Base Data'!L81*Basecase_Pop_2006)</f>
        <v>63</v>
      </c>
      <c r="J81" s="156">
        <f>IF('9 All Base Data'!$P81=0,0,('9 All Base Data'!$P81*Basecase_Pop_2006)/(1+(1/(BaseCase_Mort_AllAdults_30*('9 All Base Data'!$W81*Basecase_PM10)/10))))</f>
        <v>0.47511312217194568</v>
      </c>
      <c r="K81" s="156">
        <f>IF('9 All Base Data'!$Q81=0,0,('9 All Base Data'!$Q81*Basecase_Pop_2006)/(1+(1/(BaseCase_Mort_Maori_30*('9 All Base Data'!$W81*Basecase_PM10)/10))))</f>
        <v>0.15384615384615383</v>
      </c>
      <c r="L81" s="179">
        <f>133/(1+1/(BaseCase_Mort_Child_0_1*'9 All Base Data'!$AB$10/10))*IF('9 All Base Data'!$L81="..C",0,'9 All Base Data'!L81/'9 All Base Data'!$L$2022)</f>
        <v>9.1903004884229481E-3</v>
      </c>
      <c r="M81" s="178">
        <f>IF('9 All Base Data'!$R81="","",IF('9 All Base Data'!$R81=0,0,('9 All Base Data'!$R81*Basecase_Pop_2006)/(1+(1/(BaseCase_CardiacHA_All*('9 All Base Data'!$W81*Basecase_PM10)/10)))))</f>
        <v>0.27056491575817637</v>
      </c>
      <c r="N81" s="178">
        <f>IF('9 All Base Data'!$S81="","",IF('9 All Base Data'!$S81=0,0,('9 All Base Data'!S81*Basecase_Pop_2006)/(1+(1/(BaseCase_RespHA_All*('9 All Base Data'!$W81*Basecase_PM10)/10)))))</f>
        <v>0.9211822660098522</v>
      </c>
      <c r="O81" s="178">
        <f>IF('9 All Base Data'!$T81="","",IF('9 All Base Data'!$T81=0,0,('9 All Base Data'!$T81*Basecase_Pop_2006)/(1+(1/(BaseCase_RespHA_Child_1_4*('9 All Base Data'!$W81*Basecase_PM10)/10)))))</f>
        <v>0.41747572815533979</v>
      </c>
      <c r="P81" s="179">
        <f>IF('9 All Base Data'!$U81="","",IF('9 All Base Data'!$U81=0,0,('9 All Base Data'!$U81*Basecase_Pop_2006)/(1+(1/(BaseCase_RespHA_Child_5_14*('9 All Base Data'!$W81*Basecase_PM10)/10)))))</f>
        <v>0.12918660287081341</v>
      </c>
      <c r="Q81" s="156">
        <f>IF('7 Base case Results'!$G81="..C",0,BaseCase_RADs_All*'7 Base case Results'!$G81*('9 All Base Data'!$V81*Basecase_PM10)/10)</f>
        <v>2284.1999999999998</v>
      </c>
      <c r="R81" s="189">
        <f t="shared" si="10"/>
        <v>1.6914027149321267</v>
      </c>
      <c r="S81" s="178">
        <f t="shared" si="11"/>
        <v>0.54769230769230759</v>
      </c>
      <c r="T81" s="179">
        <f t="shared" si="12"/>
        <v>3.2717469738785691E-2</v>
      </c>
      <c r="U81" s="178">
        <f t="shared" si="13"/>
        <v>1.7180872150644199E-3</v>
      </c>
      <c r="V81" s="178">
        <f t="shared" si="14"/>
        <v>4.177561576354679E-3</v>
      </c>
      <c r="W81" s="178">
        <f t="shared" si="15"/>
        <v>1.893252427184466E-3</v>
      </c>
      <c r="X81" s="179">
        <f t="shared" si="16"/>
        <v>5.8586124401913879E-4</v>
      </c>
      <c r="Y81" s="179">
        <f t="shared" si="17"/>
        <v>0.14162040000000001</v>
      </c>
      <c r="Z81" s="186">
        <f t="shared" si="18"/>
        <v>1.8716362334623315</v>
      </c>
      <c r="AA81" s="156">
        <f>$J81*'9 All Base Data'!$Y81</f>
        <v>0.24465855160413097</v>
      </c>
      <c r="AB81" s="156">
        <f>$K81*'9 All Base Data'!$Y81</f>
        <v>7.9222769090861456E-2</v>
      </c>
      <c r="AC81" s="178">
        <f>$L81*'9 All Base Data'!$Y81</f>
        <v>4.7325268475547563E-3</v>
      </c>
      <c r="AD81" s="178">
        <f>IF($M81="","",$M81*'9 All Base Data'!$Y81)</f>
        <v>0.13932686199378955</v>
      </c>
      <c r="AE81" s="178">
        <f>IF($N81="","",$N81*'9 All Base Data'!$Y81)</f>
        <v>0.47436096467951777</v>
      </c>
      <c r="AF81" s="178">
        <f>IF($O81="","",$O81*'9 All Base Data'!$Y81)</f>
        <v>0.2149782908824833</v>
      </c>
      <c r="AG81" s="178">
        <f>IF($P81="","",$P81*'9 All Base Data'!$Y81)</f>
        <v>6.6524382657637257E-2</v>
      </c>
      <c r="AH81" s="167">
        <f>$Q81*'9 All Base Data'!$Y81</f>
        <v>1176.2442195227472</v>
      </c>
      <c r="AI81" s="178">
        <f>$R81*'9 All Base Data'!$Y81</f>
        <v>0.87098444371070638</v>
      </c>
      <c r="AJ81" s="178">
        <f>$S81*'9 All Base Data'!$Y81</f>
        <v>0.28203305796346678</v>
      </c>
      <c r="AK81" s="178">
        <f>$T81*'9 All Base Data'!$Y81</f>
        <v>1.6847795577294933E-2</v>
      </c>
      <c r="AL81" s="178">
        <f>IF($U81="","",$U81*'9 All Base Data'!$Y81)</f>
        <v>8.8472557366056355E-4</v>
      </c>
      <c r="AM81" s="178">
        <f>IF($V81="","",$V81*'9 All Base Data'!$Y81)</f>
        <v>2.1512269748216128E-3</v>
      </c>
      <c r="AN81" s="178">
        <f>IF($W81="","",$W81*'9 All Base Data'!$Y81)</f>
        <v>9.749265491520617E-4</v>
      </c>
      <c r="AO81" s="178">
        <f>IF($X81="","",$X81*'9 All Base Data'!$Y81)</f>
        <v>3.0168807535238496E-4</v>
      </c>
      <c r="AP81" s="178">
        <f>$Y81*'9 All Base Data'!$Y81</f>
        <v>7.2927141610410348E-2</v>
      </c>
      <c r="AQ81" s="179">
        <f t="shared" si="19"/>
        <v>0.96379533344689394</v>
      </c>
    </row>
    <row r="82" spans="1:43" x14ac:dyDescent="0.25">
      <c r="A82" s="124">
        <v>503900</v>
      </c>
      <c r="B82" s="125" t="s">
        <v>143</v>
      </c>
      <c r="C82" s="126" t="s">
        <v>65</v>
      </c>
      <c r="D82" s="101" t="s">
        <v>2065</v>
      </c>
      <c r="E82" s="142"/>
      <c r="F82" s="191" t="str">
        <f>IF('9 All Base Data'!G82="Rural Centre","Rural",IF('9 All Base Data'!G82="Rural (Incl.some Off Shore Islands)","Rural",IF('9 All Base Data'!G82="Inlet-in TA but not in Urban Area","Rural",IF('9 All Base Data'!G82="Rural (Incl.some Off Shore Islands)","Rural",IF('9 All Base Data'!G82="Inlet-not in TA","Rural",IF('9 All Base Data'!G82="Inland Water not in Urban Area","Rural",IF('9 All Base Data'!G82="Oceanic-in Region but not in TA","Rural",'9 All Base Data'!G82)))))))</f>
        <v>Whangarei</v>
      </c>
      <c r="G82" s="177">
        <f>IF('9 All Base Data'!I82="..C","..C",'9 All Base Data'!I82*Basecase_Pop_2006)</f>
        <v>39</v>
      </c>
      <c r="H82" s="177">
        <f>IF('9 All Base Data'!J82="..C","..C",'9 All Base Data'!J82*Basecase_Pop_2006)</f>
        <v>24</v>
      </c>
      <c r="I82" s="191" t="str">
        <f>IF('9 All Base Data'!L82="..C","..C",'9 All Base Data'!L82*Basecase_Pop_2006)</f>
        <v>..C</v>
      </c>
      <c r="J82" s="156">
        <f>IF('9 All Base Data'!$P82=0,0,('9 All Base Data'!$P82*Basecase_Pop_2006)/(1+(1/(BaseCase_Mort_AllAdults_30*('9 All Base Data'!$W82*Basecase_PM10)/10))))</f>
        <v>0</v>
      </c>
      <c r="K82" s="156">
        <f>IF('9 All Base Data'!$Q82=0,0,('9 All Base Data'!$Q82*Basecase_Pop_2006)/(1+(1/(BaseCase_Mort_Maori_30*('9 All Base Data'!$W82*Basecase_PM10)/10))))</f>
        <v>0</v>
      </c>
      <c r="L82" s="179">
        <f>133/(1+1/(BaseCase_Mort_Child_0_1*'9 All Base Data'!$AB$10/10))*IF('9 All Base Data'!$L82="..C",0,'9 All Base Data'!L82/'9 All Base Data'!$L$2022)</f>
        <v>0</v>
      </c>
      <c r="M82" s="178">
        <f>IF('9 All Base Data'!$R82="","",IF('9 All Base Data'!$R82=0,0,('9 All Base Data'!$R82*Basecase_Pop_2006)/(1+(1/(BaseCase_CardiacHA_All*('9 All Base Data'!$W82*Basecase_PM10)/10)))))</f>
        <v>5.9464816650148661E-3</v>
      </c>
      <c r="N82" s="178">
        <f>IF('9 All Base Data'!$S82="","",IF('9 All Base Data'!$S82=0,0,('9 All Base Data'!S82*Basecase_Pop_2006)/(1+(1/(BaseCase_RespHA_All*('9 All Base Data'!$W82*Basecase_PM10)/10)))))</f>
        <v>9.8522167487684713E-3</v>
      </c>
      <c r="O82" s="178">
        <f>IF('9 All Base Data'!$T82="","",IF('9 All Base Data'!$T82=0,0,('9 All Base Data'!$T82*Basecase_Pop_2006)/(1+(1/(BaseCase_RespHA_Child_1_4*('9 All Base Data'!$W82*Basecase_PM10)/10)))))</f>
        <v>0</v>
      </c>
      <c r="P82" s="179">
        <f>IF('9 All Base Data'!$U82="","",IF('9 All Base Data'!$U82=0,0,('9 All Base Data'!$U82*Basecase_Pop_2006)/(1+(1/(BaseCase_RespHA_Child_5_14*('9 All Base Data'!$W82*Basecase_PM10)/10)))))</f>
        <v>0</v>
      </c>
      <c r="Q82" s="156">
        <f>IF('7 Base case Results'!$G82="..C",0,BaseCase_RADs_All*'7 Base case Results'!$G82*('9 All Base Data'!$V82*Basecase_PM10)/10)</f>
        <v>31.590000000000003</v>
      </c>
      <c r="R82" s="189">
        <f t="shared" si="10"/>
        <v>0</v>
      </c>
      <c r="S82" s="178">
        <f t="shared" si="11"/>
        <v>0</v>
      </c>
      <c r="T82" s="179">
        <f t="shared" si="12"/>
        <v>0</v>
      </c>
      <c r="U82" s="178">
        <f t="shared" si="13"/>
        <v>3.7760158572844394E-5</v>
      </c>
      <c r="V82" s="178">
        <f t="shared" si="14"/>
        <v>4.4679802955665015E-5</v>
      </c>
      <c r="W82" s="178">
        <f t="shared" si="15"/>
        <v>0</v>
      </c>
      <c r="X82" s="179">
        <f t="shared" si="16"/>
        <v>0</v>
      </c>
      <c r="Y82" s="179">
        <f t="shared" si="17"/>
        <v>1.9585800000000001E-3</v>
      </c>
      <c r="Z82" s="186">
        <f t="shared" si="18"/>
        <v>2.0410199615285094E-3</v>
      </c>
      <c r="AA82" s="156">
        <f>$J82*'9 All Base Data'!$Y82</f>
        <v>0</v>
      </c>
      <c r="AB82" s="156">
        <f>$K82*'9 All Base Data'!$Y82</f>
        <v>0</v>
      </c>
      <c r="AC82" s="178">
        <f>$L82*'9 All Base Data'!$Y82</f>
        <v>0</v>
      </c>
      <c r="AD82" s="178">
        <f>IF($M82="","",$M82*'9 All Base Data'!$Y82)</f>
        <v>3.0621288350283419E-3</v>
      </c>
      <c r="AE82" s="178">
        <f>IF($N82="","",$N82*'9 All Base Data'!$Y82)</f>
        <v>5.0733793013852157E-3</v>
      </c>
      <c r="AF82" s="178">
        <f>IF($O82="","",$O82*'9 All Base Data'!$Y82)</f>
        <v>0</v>
      </c>
      <c r="AG82" s="178">
        <f>IF($P82="","",$P82*'9 All Base Data'!$Y82)</f>
        <v>0</v>
      </c>
      <c r="AH82" s="167">
        <f>$Q82*'9 All Base Data'!$Y82</f>
        <v>16.26720729127204</v>
      </c>
      <c r="AI82" s="178">
        <f>$R82*'9 All Base Data'!$Y82</f>
        <v>0</v>
      </c>
      <c r="AJ82" s="178">
        <f>$S82*'9 All Base Data'!$Y82</f>
        <v>0</v>
      </c>
      <c r="AK82" s="178">
        <f>$T82*'9 All Base Data'!$Y82</f>
        <v>0</v>
      </c>
      <c r="AL82" s="178">
        <f>IF($U82="","",$U82*'9 All Base Data'!$Y82)</f>
        <v>1.9444518102429969E-5</v>
      </c>
      <c r="AM82" s="178">
        <f>IF($V82="","",$V82*'9 All Base Data'!$Y82)</f>
        <v>2.3007775131781954E-5</v>
      </c>
      <c r="AN82" s="178">
        <f>IF($W82="","",$W82*'9 All Base Data'!$Y82)</f>
        <v>0</v>
      </c>
      <c r="AO82" s="178">
        <f>IF($X82="","",$X82*'9 All Base Data'!$Y82)</f>
        <v>0</v>
      </c>
      <c r="AP82" s="178">
        <f>$Y82*'9 All Base Data'!$Y82</f>
        <v>1.0085668520588664E-3</v>
      </c>
      <c r="AQ82" s="179">
        <f t="shared" si="19"/>
        <v>1.0510191452930784E-3</v>
      </c>
    </row>
    <row r="83" spans="1:43" x14ac:dyDescent="0.25">
      <c r="A83" s="124">
        <v>504000</v>
      </c>
      <c r="B83" s="125" t="s">
        <v>144</v>
      </c>
      <c r="C83" s="126" t="s">
        <v>65</v>
      </c>
      <c r="D83" s="101" t="s">
        <v>2065</v>
      </c>
      <c r="E83" s="142"/>
      <c r="F83" s="191" t="str">
        <f>IF('9 All Base Data'!G83="Rural Centre","Rural",IF('9 All Base Data'!G83="Rural (Incl.some Off Shore Islands)","Rural",IF('9 All Base Data'!G83="Inlet-in TA but not in Urban Area","Rural",IF('9 All Base Data'!G83="Rural (Incl.some Off Shore Islands)","Rural",IF('9 All Base Data'!G83="Inlet-not in TA","Rural",IF('9 All Base Data'!G83="Inland Water not in Urban Area","Rural",IF('9 All Base Data'!G83="Oceanic-in Region but not in TA","Rural",'9 All Base Data'!G83)))))))</f>
        <v>Whangarei</v>
      </c>
      <c r="G83" s="177">
        <f>IF('9 All Base Data'!I83="..C","..C",'9 All Base Data'!I83*Basecase_Pop_2006)</f>
        <v>3741</v>
      </c>
      <c r="H83" s="177">
        <f>IF('9 All Base Data'!J83="..C","..C",'9 All Base Data'!J83*Basecase_Pop_2006)</f>
        <v>2328</v>
      </c>
      <c r="I83" s="191">
        <f>IF('9 All Base Data'!L83="..C","..C",'9 All Base Data'!L83*Basecase_Pop_2006)</f>
        <v>57</v>
      </c>
      <c r="J83" s="156">
        <f>IF('9 All Base Data'!$P83=0,0,('9 All Base Data'!$P83*Basecase_Pop_2006)/(1+(1/(BaseCase_Mort_AllAdults_30*('9 All Base Data'!$W83*Basecase_PM10)/10))))</f>
        <v>0.79185520361990958</v>
      </c>
      <c r="K83" s="156">
        <f>IF('9 All Base Data'!$Q83=0,0,('9 All Base Data'!$Q83*Basecase_Pop_2006)/(1+(1/(BaseCase_Mort_Maori_30*('9 All Base Data'!$W83*Basecase_PM10)/10))))</f>
        <v>0.69230769230769218</v>
      </c>
      <c r="L83" s="179">
        <f>133/(1+1/(BaseCase_Mort_Child_0_1*'9 All Base Data'!$AB$10/10))*IF('9 All Base Data'!$L83="..C",0,'9 All Base Data'!L83/'9 All Base Data'!$L$2022)</f>
        <v>8.3150337752398093E-3</v>
      </c>
      <c r="M83" s="178">
        <f>IF('9 All Base Data'!$R83="","",IF('9 All Base Data'!$R83=0,0,('9 All Base Data'!$R83*Basecase_Pop_2006)/(1+(1/(BaseCase_CardiacHA_All*('9 All Base Data'!$W83*Basecase_PM10)/10)))))</f>
        <v>0.74033696729435083</v>
      </c>
      <c r="N83" s="178">
        <f>IF('9 All Base Data'!$S83="","",IF('9 All Base Data'!$S83=0,0,('9 All Base Data'!S83*Basecase_Pop_2006)/(1+(1/(BaseCase_RespHA_All*('9 All Base Data'!$W83*Basecase_PM10)/10)))))</f>
        <v>0.82758620689655171</v>
      </c>
      <c r="O83" s="178">
        <f>IF('9 All Base Data'!$T83="","",IF('9 All Base Data'!$T83=0,0,('9 All Base Data'!$T83*Basecase_Pop_2006)/(1+(1/(BaseCase_RespHA_Child_1_4*('9 All Base Data'!$W83*Basecase_PM10)/10)))))</f>
        <v>0.24271844660194175</v>
      </c>
      <c r="P83" s="179">
        <f>IF('9 All Base Data'!$U83="","",IF('9 All Base Data'!$U83=0,0,('9 All Base Data'!$U83*Basecase_Pop_2006)/(1+(1/(BaseCase_RespHA_Child_5_14*('9 All Base Data'!$W83*Basecase_PM10)/10)))))</f>
        <v>0.21531100478468901</v>
      </c>
      <c r="Q83" s="156">
        <f>IF('7 Base case Results'!$G83="..C",0,BaseCase_RADs_All*'7 Base case Results'!$G83*('9 All Base Data'!$V83*Basecase_PM10)/10)</f>
        <v>3030.21</v>
      </c>
      <c r="R83" s="189">
        <f t="shared" si="10"/>
        <v>2.819004524886878</v>
      </c>
      <c r="S83" s="178">
        <f t="shared" si="11"/>
        <v>2.4646153846153842</v>
      </c>
      <c r="T83" s="179">
        <f t="shared" si="12"/>
        <v>2.9601520239853723E-2</v>
      </c>
      <c r="U83" s="178">
        <f t="shared" si="13"/>
        <v>4.7011397423191272E-3</v>
      </c>
      <c r="V83" s="178">
        <f t="shared" si="14"/>
        <v>3.753103448275862E-3</v>
      </c>
      <c r="W83" s="178">
        <f t="shared" si="15"/>
        <v>1.1007281553398059E-3</v>
      </c>
      <c r="X83" s="179">
        <f t="shared" si="16"/>
        <v>9.7643540669856458E-4</v>
      </c>
      <c r="Y83" s="179">
        <f t="shared" si="17"/>
        <v>0.18787302</v>
      </c>
      <c r="Z83" s="186">
        <f t="shared" si="18"/>
        <v>3.0449333083173271</v>
      </c>
      <c r="AA83" s="156">
        <f>$J83*'9 All Base Data'!$Y83</f>
        <v>0.40776425267355171</v>
      </c>
      <c r="AB83" s="156">
        <f>$K83*'9 All Base Data'!$Y83</f>
        <v>0.35650246090887655</v>
      </c>
      <c r="AC83" s="178">
        <f>$L83*'9 All Base Data'!$Y83</f>
        <v>4.281810004930494E-3</v>
      </c>
      <c r="AD83" s="178">
        <f>IF($M83="","",$M83*'9 All Base Data'!$Y83)</f>
        <v>0.38123503996102859</v>
      </c>
      <c r="AE83" s="178">
        <f>IF($N83="","",$N83*'9 All Base Data'!$Y83)</f>
        <v>0.42616386131635819</v>
      </c>
      <c r="AF83" s="178">
        <f>IF($O83="","",$O83*'9 All Base Data'!$Y83)</f>
        <v>0.12498737842004842</v>
      </c>
      <c r="AG83" s="178">
        <f>IF($P83="","",$P83*'9 All Base Data'!$Y83)</f>
        <v>0.1108739710960621</v>
      </c>
      <c r="AH83" s="167">
        <f>$Q83*'9 All Base Data'!$Y83</f>
        <v>1560.4005763243256</v>
      </c>
      <c r="AI83" s="178">
        <f>$R83*'9 All Base Data'!$Y83</f>
        <v>1.4516407395178439</v>
      </c>
      <c r="AJ83" s="178">
        <f>$S83*'9 All Base Data'!$Y83</f>
        <v>1.2691487608356005</v>
      </c>
      <c r="AK83" s="178">
        <f>$T83*'9 All Base Data'!$Y83</f>
        <v>1.5243243617552558E-2</v>
      </c>
      <c r="AL83" s="178">
        <f>IF($U83="","",$U83*'9 All Base Data'!$Y83)</f>
        <v>2.4208425037525313E-3</v>
      </c>
      <c r="AM83" s="178">
        <f>IF($V83="","",$V83*'9 All Base Data'!$Y83)</f>
        <v>1.9326531110696846E-3</v>
      </c>
      <c r="AN83" s="178">
        <f>IF($W83="","",$W83*'9 All Base Data'!$Y83)</f>
        <v>5.6681776113491969E-4</v>
      </c>
      <c r="AO83" s="178">
        <f>IF($X83="","",$X83*'9 All Base Data'!$Y83)</f>
        <v>5.0281345892064157E-4</v>
      </c>
      <c r="AP83" s="178">
        <f>$Y83*'9 All Base Data'!$Y83</f>
        <v>9.6744835732108181E-2</v>
      </c>
      <c r="AQ83" s="179">
        <f t="shared" si="19"/>
        <v>1.5679823144823268</v>
      </c>
    </row>
    <row r="84" spans="1:43" x14ac:dyDescent="0.25">
      <c r="A84" s="124">
        <v>504100</v>
      </c>
      <c r="B84" s="125" t="s">
        <v>145</v>
      </c>
      <c r="C84" s="126" t="s">
        <v>65</v>
      </c>
      <c r="D84" s="101" t="s">
        <v>2065</v>
      </c>
      <c r="E84" s="142"/>
      <c r="F84" s="191" t="str">
        <f>IF('9 All Base Data'!G84="Rural Centre","Rural",IF('9 All Base Data'!G84="Rural (Incl.some Off Shore Islands)","Rural",IF('9 All Base Data'!G84="Inlet-in TA but not in Urban Area","Rural",IF('9 All Base Data'!G84="Rural (Incl.some Off Shore Islands)","Rural",IF('9 All Base Data'!G84="Inlet-not in TA","Rural",IF('9 All Base Data'!G84="Inland Water not in Urban Area","Rural",IF('9 All Base Data'!G84="Oceanic-in Region but not in TA","Rural",'9 All Base Data'!G84)))))))</f>
        <v>Whangarei</v>
      </c>
      <c r="G84" s="177">
        <f>IF('9 All Base Data'!I84="..C","..C",'9 All Base Data'!I84*Basecase_Pop_2006)</f>
        <v>2046</v>
      </c>
      <c r="H84" s="177">
        <f>IF('9 All Base Data'!J84="..C","..C",'9 All Base Data'!J84*Basecase_Pop_2006)</f>
        <v>1263</v>
      </c>
      <c r="I84" s="191">
        <f>IF('9 All Base Data'!L84="..C","..C",'9 All Base Data'!L84*Basecase_Pop_2006)</f>
        <v>21</v>
      </c>
      <c r="J84" s="156">
        <f>IF('9 All Base Data'!$P84=0,0,('9 All Base Data'!$P84*Basecase_Pop_2006)/(1+(1/(BaseCase_Mort_AllAdults_30*('9 All Base Data'!$W84*Basecase_PM10)/10))))</f>
        <v>2.1855203619909505</v>
      </c>
      <c r="K84" s="156">
        <f>IF('9 All Base Data'!$Q84=0,0,('9 All Base Data'!$Q84*Basecase_Pop_2006)/(1+(1/(BaseCase_Mort_Maori_30*('9 All Base Data'!$W84*Basecase_PM10)/10))))</f>
        <v>0.30769230769230765</v>
      </c>
      <c r="L84" s="179">
        <f>133/(1+1/(BaseCase_Mort_Child_0_1*'9 All Base Data'!$AB$10/10))*IF('9 All Base Data'!$L84="..C",0,'9 All Base Data'!L84/'9 All Base Data'!$L$2022)</f>
        <v>3.0634334961409829E-3</v>
      </c>
      <c r="M84" s="178">
        <f>IF('9 All Base Data'!$R84="","",IF('9 All Base Data'!$R84=0,0,('9 All Base Data'!$R84*Basecase_Pop_2006)/(1+(1/(BaseCase_CardiacHA_All*('9 All Base Data'!$W84*Basecase_PM10)/10)))))</f>
        <v>0.48761149653121899</v>
      </c>
      <c r="N84" s="178">
        <f>IF('9 All Base Data'!$S84="","",IF('9 All Base Data'!$S84=0,0,('9 All Base Data'!S84*Basecase_Pop_2006)/(1+(1/(BaseCase_RespHA_All*('9 All Base Data'!$W84*Basecase_PM10)/10)))))</f>
        <v>0.93596059113300489</v>
      </c>
      <c r="O84" s="178">
        <f>IF('9 All Base Data'!$T84="","",IF('9 All Base Data'!$T84=0,0,('9 All Base Data'!$T84*Basecase_Pop_2006)/(1+(1/(BaseCase_RespHA_Child_1_4*('9 All Base Data'!$W84*Basecase_PM10)/10)))))</f>
        <v>0.32038834951456308</v>
      </c>
      <c r="P84" s="179">
        <f>IF('9 All Base Data'!$U84="","",IF('9 All Base Data'!$U84=0,0,('9 All Base Data'!$U84*Basecase_Pop_2006)/(1+(1/(BaseCase_RespHA_Child_5_14*('9 All Base Data'!$W84*Basecase_PM10)/10)))))</f>
        <v>0.14354066985645933</v>
      </c>
      <c r="Q84" s="156">
        <f>IF('7 Base case Results'!$G84="..C",0,BaseCase_RADs_All*'7 Base case Results'!$G84*('9 All Base Data'!$V84*Basecase_PM10)/10)</f>
        <v>1657.2600000000002</v>
      </c>
      <c r="R84" s="189">
        <f t="shared" si="10"/>
        <v>7.7804524886877831</v>
      </c>
      <c r="S84" s="178">
        <f t="shared" si="11"/>
        <v>1.0953846153846152</v>
      </c>
      <c r="T84" s="179">
        <f t="shared" si="12"/>
        <v>1.09058232462619E-2</v>
      </c>
      <c r="U84" s="178">
        <f t="shared" si="13"/>
        <v>3.0963330029732407E-3</v>
      </c>
      <c r="V84" s="178">
        <f t="shared" si="14"/>
        <v>4.2445812807881773E-3</v>
      </c>
      <c r="W84" s="178">
        <f t="shared" si="15"/>
        <v>1.4529611650485436E-3</v>
      </c>
      <c r="X84" s="179">
        <f t="shared" si="16"/>
        <v>6.5095693779904313E-4</v>
      </c>
      <c r="Y84" s="179">
        <f t="shared" si="17"/>
        <v>0.10275012000000001</v>
      </c>
      <c r="Z84" s="186">
        <f t="shared" si="18"/>
        <v>7.901449346217805</v>
      </c>
      <c r="AA84" s="156">
        <f>$J84*'9 All Base Data'!$Y84</f>
        <v>1.1254293373790027</v>
      </c>
      <c r="AB84" s="156">
        <f>$K84*'9 All Base Data'!$Y84</f>
        <v>0.15844553818172291</v>
      </c>
      <c r="AC84" s="178">
        <f>$L84*'9 All Base Data'!$Y84</f>
        <v>1.5775089491849188E-3</v>
      </c>
      <c r="AD84" s="178">
        <f>IF($M84="","",$M84*'9 All Base Data'!$Y84)</f>
        <v>0.25109456447232403</v>
      </c>
      <c r="AE84" s="178">
        <f>IF($N84="","",$N84*'9 All Base Data'!$Y84)</f>
        <v>0.4819710336315956</v>
      </c>
      <c r="AF84" s="178">
        <f>IF($O84="","",$O84*'9 All Base Data'!$Y84)</f>
        <v>0.16498333951446389</v>
      </c>
      <c r="AG84" s="178">
        <f>IF($P84="","",$P84*'9 All Base Data'!$Y84)</f>
        <v>7.391598073070807E-2</v>
      </c>
      <c r="AH84" s="167">
        <f>$Q84*'9 All Base Data'!$Y84</f>
        <v>853.4027209728871</v>
      </c>
      <c r="AI84" s="178">
        <f>$R84*'9 All Base Data'!$Y84</f>
        <v>4.006528441069249</v>
      </c>
      <c r="AJ84" s="178">
        <f>$S84*'9 All Base Data'!$Y84</f>
        <v>0.56406611592693356</v>
      </c>
      <c r="AK84" s="178">
        <f>$T84*'9 All Base Data'!$Y84</f>
        <v>5.6159318590983118E-3</v>
      </c>
      <c r="AL84" s="178">
        <f>IF($U84="","",$U84*'9 All Base Data'!$Y84)</f>
        <v>1.5944504843992575E-3</v>
      </c>
      <c r="AM84" s="178">
        <f>IF($V84="","",$V84*'9 All Base Data'!$Y84)</f>
        <v>2.1857386375192861E-3</v>
      </c>
      <c r="AN84" s="178">
        <f>IF($W84="","",$W84*'9 All Base Data'!$Y84)</f>
        <v>7.4819944469809384E-4</v>
      </c>
      <c r="AO84" s="178">
        <f>IF($X84="","",$X84*'9 All Base Data'!$Y84)</f>
        <v>3.352089726137611E-4</v>
      </c>
      <c r="AP84" s="178">
        <f>$Y84*'9 All Base Data'!$Y84</f>
        <v>5.2910968700319E-2</v>
      </c>
      <c r="AQ84" s="179">
        <f t="shared" si="19"/>
        <v>4.0688355307505839</v>
      </c>
    </row>
    <row r="85" spans="1:43" x14ac:dyDescent="0.25">
      <c r="A85" s="124">
        <v>504300</v>
      </c>
      <c r="B85" s="125" t="s">
        <v>146</v>
      </c>
      <c r="C85" s="126" t="s">
        <v>65</v>
      </c>
      <c r="D85" s="101" t="s">
        <v>2065</v>
      </c>
      <c r="E85" s="142"/>
      <c r="F85" s="191" t="str">
        <f>IF('9 All Base Data'!G85="Rural Centre","Rural",IF('9 All Base Data'!G85="Rural (Incl.some Off Shore Islands)","Rural",IF('9 All Base Data'!G85="Inlet-in TA but not in Urban Area","Rural",IF('9 All Base Data'!G85="Rural (Incl.some Off Shore Islands)","Rural",IF('9 All Base Data'!G85="Inlet-not in TA","Rural",IF('9 All Base Data'!G85="Inland Water not in Urban Area","Rural",IF('9 All Base Data'!G85="Oceanic-in Region but not in TA","Rural",'9 All Base Data'!G85)))))))</f>
        <v>Whangarei</v>
      </c>
      <c r="G85" s="177">
        <f>IF('9 All Base Data'!I85="..C","..C",'9 All Base Data'!I85*Basecase_Pop_2006)</f>
        <v>1410</v>
      </c>
      <c r="H85" s="177">
        <f>IF('9 All Base Data'!J85="..C","..C",'9 All Base Data'!J85*Basecase_Pop_2006)</f>
        <v>735</v>
      </c>
      <c r="I85" s="191">
        <f>IF('9 All Base Data'!L85="..C","..C",'9 All Base Data'!L85*Basecase_Pop_2006)</f>
        <v>21</v>
      </c>
      <c r="J85" s="156">
        <f>IF('9 All Base Data'!$P85=0,0,('9 All Base Data'!$P85*Basecase_Pop_2006)/(1+(1/(BaseCase_Mort_AllAdults_30*('9 All Base Data'!$W85*Basecase_PM10)/10))))</f>
        <v>1.83710407239819</v>
      </c>
      <c r="K85" s="156">
        <f>IF('9 All Base Data'!$Q85=0,0,('9 All Base Data'!$Q85*Basecase_Pop_2006)/(1+(1/(BaseCase_Mort_Maori_30*('9 All Base Data'!$W85*Basecase_PM10)/10))))</f>
        <v>0.61538461538461531</v>
      </c>
      <c r="L85" s="179">
        <f>133/(1+1/(BaseCase_Mort_Child_0_1*'9 All Base Data'!$AB$10/10))*IF('9 All Base Data'!$L85="..C",0,'9 All Base Data'!L85/'9 All Base Data'!$L$2022)</f>
        <v>3.0634334961409829E-3</v>
      </c>
      <c r="M85" s="178">
        <f>IF('9 All Base Data'!$R85="","",IF('9 All Base Data'!$R85=0,0,('9 All Base Data'!$R85*Basecase_Pop_2006)/(1+(1/(BaseCase_CardiacHA_All*('9 All Base Data'!$W85*Basecase_PM10)/10)))))</f>
        <v>0.2913776015857284</v>
      </c>
      <c r="N85" s="178">
        <f>IF('9 All Base Data'!$S85="","",IF('9 All Base Data'!$S85=0,0,('9 All Base Data'!S85*Basecase_Pop_2006)/(1+(1/(BaseCase_RespHA_All*('9 All Base Data'!$W85*Basecase_PM10)/10)))))</f>
        <v>0.48275862068965508</v>
      </c>
      <c r="O85" s="178">
        <f>IF('9 All Base Data'!$T85="","",IF('9 All Base Data'!$T85=0,0,('9 All Base Data'!$T85*Basecase_Pop_2006)/(1+(1/(BaseCase_RespHA_Child_1_4*('9 All Base Data'!$W85*Basecase_PM10)/10)))))</f>
        <v>0.1553398058252427</v>
      </c>
      <c r="P85" s="179">
        <f>IF('9 All Base Data'!$U85="","",IF('9 All Base Data'!$U85=0,0,('9 All Base Data'!$U85*Basecase_Pop_2006)/(1+(1/(BaseCase_RespHA_Child_5_14*('9 All Base Data'!$W85*Basecase_PM10)/10)))))</f>
        <v>0.15789473684210525</v>
      </c>
      <c r="Q85" s="156">
        <f>IF('7 Base case Results'!$G85="..C",0,BaseCase_RADs_All*'7 Base case Results'!$G85*('9 All Base Data'!$V85*Basecase_PM10)/10)</f>
        <v>1142.0999999999999</v>
      </c>
      <c r="R85" s="189">
        <f t="shared" si="10"/>
        <v>6.5400904977375571</v>
      </c>
      <c r="S85" s="178">
        <f t="shared" si="11"/>
        <v>2.1907692307692304</v>
      </c>
      <c r="T85" s="179">
        <f t="shared" si="12"/>
        <v>1.09058232462619E-2</v>
      </c>
      <c r="U85" s="178">
        <f t="shared" si="13"/>
        <v>1.8502477700693752E-3</v>
      </c>
      <c r="V85" s="178">
        <f t="shared" si="14"/>
        <v>2.1893103448275856E-3</v>
      </c>
      <c r="W85" s="178">
        <f t="shared" si="15"/>
        <v>7.044660194174756E-4</v>
      </c>
      <c r="X85" s="179">
        <f t="shared" si="16"/>
        <v>7.1605263157894724E-4</v>
      </c>
      <c r="Y85" s="179">
        <f t="shared" si="17"/>
        <v>7.0810200000000004E-2</v>
      </c>
      <c r="Z85" s="186">
        <f t="shared" si="18"/>
        <v>6.6258460790987161</v>
      </c>
      <c r="AA85" s="156">
        <f>$J85*'9 All Base Data'!$Y85</f>
        <v>0.94601306620263981</v>
      </c>
      <c r="AB85" s="156">
        <f>$K85*'9 All Base Data'!$Y85</f>
        <v>0.31689107636344582</v>
      </c>
      <c r="AC85" s="178">
        <f>$L85*'9 All Base Data'!$Y85</f>
        <v>1.5775089491849188E-3</v>
      </c>
      <c r="AD85" s="178">
        <f>IF($M85="","",$M85*'9 All Base Data'!$Y85)</f>
        <v>0.15004431291638873</v>
      </c>
      <c r="AE85" s="178">
        <f>IF($N85="","",$N85*'9 All Base Data'!$Y85)</f>
        <v>0.24859558576787558</v>
      </c>
      <c r="AF85" s="178">
        <f>IF($O85="","",$O85*'9 All Base Data'!$Y85)</f>
        <v>7.9991922188830986E-2</v>
      </c>
      <c r="AG85" s="178">
        <f>IF($P85="","",$P85*'9 All Base Data'!$Y85)</f>
        <v>8.1307578803778868E-2</v>
      </c>
      <c r="AH85" s="167">
        <f>$Q85*'9 All Base Data'!$Y85</f>
        <v>588.12210976137362</v>
      </c>
      <c r="AI85" s="178">
        <f>$R85*'9 All Base Data'!$Y85</f>
        <v>3.3678065156813983</v>
      </c>
      <c r="AJ85" s="178">
        <f>$S85*'9 All Base Data'!$Y85</f>
        <v>1.1281322318538671</v>
      </c>
      <c r="AK85" s="178">
        <f>$T85*'9 All Base Data'!$Y85</f>
        <v>5.6159318590983118E-3</v>
      </c>
      <c r="AL85" s="178">
        <f>IF($U85="","",$U85*'9 All Base Data'!$Y85)</f>
        <v>9.5278138701906836E-4</v>
      </c>
      <c r="AM85" s="178">
        <f>IF($V85="","",$V85*'9 All Base Data'!$Y85)</f>
        <v>1.1273809814573157E-3</v>
      </c>
      <c r="AN85" s="178">
        <f>IF($W85="","",$W85*'9 All Base Data'!$Y85)</f>
        <v>3.6276336712634847E-4</v>
      </c>
      <c r="AO85" s="178">
        <f>IF($X85="","",$X85*'9 All Base Data'!$Y85)</f>
        <v>3.6872986987513713E-4</v>
      </c>
      <c r="AP85" s="178">
        <f>$Y85*'9 All Base Data'!$Y85</f>
        <v>3.6463570805205174E-2</v>
      </c>
      <c r="AQ85" s="179">
        <f t="shared" si="19"/>
        <v>3.4119661807141783</v>
      </c>
    </row>
    <row r="86" spans="1:43" x14ac:dyDescent="0.25">
      <c r="A86" s="124">
        <v>504400</v>
      </c>
      <c r="B86" s="125" t="s">
        <v>147</v>
      </c>
      <c r="C86" s="126" t="s">
        <v>65</v>
      </c>
      <c r="D86" s="101" t="s">
        <v>2066</v>
      </c>
      <c r="E86" s="142"/>
      <c r="F86" s="191" t="str">
        <f>IF('9 All Base Data'!G86="Rural Centre","Rural",IF('9 All Base Data'!G86="Rural (Incl.some Off Shore Islands)","Rural",IF('9 All Base Data'!G86="Inlet-in TA but not in Urban Area","Rural",IF('9 All Base Data'!G86="Rural (Incl.some Off Shore Islands)","Rural",IF('9 All Base Data'!G86="Inlet-not in TA","Rural",IF('9 All Base Data'!G86="Inland Water not in Urban Area","Rural",IF('9 All Base Data'!G86="Oceanic-in Region but not in TA","Rural",'9 All Base Data'!G86)))))))</f>
        <v>Rural</v>
      </c>
      <c r="G86" s="177">
        <f>IF('9 All Base Data'!I86="..C","..C",'9 All Base Data'!I86*Basecase_Pop_2006)</f>
        <v>465</v>
      </c>
      <c r="H86" s="177">
        <f>IF('9 All Base Data'!J86="..C","..C",'9 All Base Data'!J86*Basecase_Pop_2006)</f>
        <v>297</v>
      </c>
      <c r="I86" s="191">
        <f>IF('9 All Base Data'!L86="..C","..C",'9 All Base Data'!L86*Basecase_Pop_2006)</f>
        <v>9</v>
      </c>
      <c r="J86" s="156">
        <f>IF('9 All Base Data'!$P86=0,0,('9 All Base Data'!$P86*Basecase_Pop_2006)/(1+(1/(BaseCase_Mort_AllAdults_30*('9 All Base Data'!$W86*Basecase_PM10)/10))))</f>
        <v>0.4931915122009744</v>
      </c>
      <c r="K86" s="156">
        <f>IF('9 All Base Data'!$Q86=0,0,('9 All Base Data'!$Q86*Basecase_Pop_2006)/(1+(1/(BaseCase_Mort_Maori_30*('9 All Base Data'!$W86*Basecase_PM10)/10))))</f>
        <v>0.2749698119717095</v>
      </c>
      <c r="L86" s="179">
        <f>133/(1+1/(BaseCase_Mort_Child_0_1*'9 All Base Data'!$AB$10/10))*IF('9 All Base Data'!$L86="..C",0,'9 All Base Data'!L86/'9 All Base Data'!$L$2022)</f>
        <v>1.3129000697747069E-3</v>
      </c>
      <c r="M86" s="178">
        <f>IF('9 All Base Data'!$R86="","",IF('9 All Base Data'!$R86=0,0,('9 All Base Data'!$R86*Basecase_Pop_2006)/(1+(1/(BaseCase_CardiacHA_All*('9 All Base Data'!$W86*Basecase_PM10)/10)))))</f>
        <v>6.980220585161756E-2</v>
      </c>
      <c r="N86" s="178">
        <f>IF('9 All Base Data'!$S86="","",IF('9 All Base Data'!$S86=0,0,('9 All Base Data'!S86*Basecase_Pop_2006)/(1+(1/(BaseCase_RespHA_All*('9 All Base Data'!$W86*Basecase_PM10)/10)))))</f>
        <v>8.6976794944293973E-2</v>
      </c>
      <c r="O86" s="178">
        <f>IF('9 All Base Data'!$T86="","",IF('9 All Base Data'!$T86=0,0,('9 All Base Data'!$T86*Basecase_Pop_2006)/(1+(1/(BaseCase_RespHA_Child_1_4*('9 All Base Data'!$W86*Basecase_PM10)/10)))))</f>
        <v>2.6149838245040719E-2</v>
      </c>
      <c r="P86" s="179">
        <f>IF('9 All Base Data'!$U86="","",IF('9 All Base Data'!$U86=0,0,('9 All Base Data'!$U86*Basecase_Pop_2006)/(1+(1/(BaseCase_RespHA_Child_5_14*('9 All Base Data'!$W86*Basecase_PM10)/10)))))</f>
        <v>7.7838872557158328E-3</v>
      </c>
      <c r="Q86" s="156">
        <f>IF('7 Base case Results'!$G86="..C",0,BaseCase_RADs_All*'7 Base case Results'!$G86*('9 All Base Data'!$V86*Basecase_PM10)/10)</f>
        <v>133.4178</v>
      </c>
      <c r="R86" s="189">
        <f t="shared" si="10"/>
        <v>1.7557617834354688</v>
      </c>
      <c r="S86" s="178">
        <f t="shared" si="11"/>
        <v>0.97889253061928572</v>
      </c>
      <c r="T86" s="179">
        <f t="shared" si="12"/>
        <v>4.673924248397957E-3</v>
      </c>
      <c r="U86" s="178">
        <f t="shared" si="13"/>
        <v>4.4324400715777153E-4</v>
      </c>
      <c r="V86" s="178">
        <f t="shared" si="14"/>
        <v>3.9443976507237319E-4</v>
      </c>
      <c r="W86" s="178">
        <f t="shared" si="15"/>
        <v>1.1858951644125966E-4</v>
      </c>
      <c r="X86" s="179">
        <f t="shared" si="16"/>
        <v>3.52999287046713E-5</v>
      </c>
      <c r="Y86" s="179">
        <f t="shared" si="17"/>
        <v>8.2719035999999999E-3</v>
      </c>
      <c r="Z86" s="186">
        <f t="shared" si="18"/>
        <v>1.769545295056097</v>
      </c>
      <c r="AA86" s="156">
        <f>$J86*'9 All Base Data'!$Y86</f>
        <v>4.2959021941346508E-2</v>
      </c>
      <c r="AB86" s="156">
        <f>$K86*'9 All Base Data'!$Y86</f>
        <v>2.3951008672037023E-2</v>
      </c>
      <c r="AC86" s="178">
        <f>$L86*'9 All Base Data'!$Y86</f>
        <v>1.1435902992844645E-4</v>
      </c>
      <c r="AD86" s="178">
        <f>IF($M86="","",$M86*'9 All Base Data'!$Y86)</f>
        <v>6.0800610281226564E-3</v>
      </c>
      <c r="AE86" s="178">
        <f>IF($N86="","",$N86*'9 All Base Data'!$Y86)</f>
        <v>7.5760388205491471E-3</v>
      </c>
      <c r="AF86" s="178">
        <f>IF($O86="","",$O86*'9 All Base Data'!$Y86)</f>
        <v>2.2777591404971199E-3</v>
      </c>
      <c r="AG86" s="178">
        <f>IF($P86="","",$P86*'9 All Base Data'!$Y86)</f>
        <v>6.7800879604554406E-4</v>
      </c>
      <c r="AH86" s="167">
        <f>$Q86*'9 All Base Data'!$Y86</f>
        <v>11.621242571649544</v>
      </c>
      <c r="AI86" s="178">
        <f>$R86*'9 All Base Data'!$Y86</f>
        <v>0.15293411811119356</v>
      </c>
      <c r="AJ86" s="178">
        <f>$S86*'9 All Base Data'!$Y86</f>
        <v>8.5265590872451794E-2</v>
      </c>
      <c r="AK86" s="178">
        <f>$T86*'9 All Base Data'!$Y86</f>
        <v>4.071181465452694E-4</v>
      </c>
      <c r="AL86" s="178">
        <f>IF($U86="","",$U86*'9 All Base Data'!$Y86)</f>
        <v>3.8608387528578868E-5</v>
      </c>
      <c r="AM86" s="178">
        <f>IF($V86="","",$V86*'9 All Base Data'!$Y86)</f>
        <v>3.4357336051190384E-5</v>
      </c>
      <c r="AN86" s="178">
        <f>IF($W86="","",$W86*'9 All Base Data'!$Y86)</f>
        <v>1.0329637702154438E-5</v>
      </c>
      <c r="AO86" s="178">
        <f>IF($X86="","",$X86*'9 All Base Data'!$Y86)</f>
        <v>3.0747698900665421E-6</v>
      </c>
      <c r="AP86" s="178">
        <f>$Y86*'9 All Base Data'!$Y86</f>
        <v>7.2051703944227177E-4</v>
      </c>
      <c r="AQ86" s="179">
        <f t="shared" si="19"/>
        <v>0.15413471902076087</v>
      </c>
    </row>
    <row r="87" spans="1:43" x14ac:dyDescent="0.25">
      <c r="A87" s="124">
        <v>504501</v>
      </c>
      <c r="B87" s="125" t="s">
        <v>148</v>
      </c>
      <c r="C87" s="126" t="s">
        <v>65</v>
      </c>
      <c r="D87" s="101" t="s">
        <v>2066</v>
      </c>
      <c r="E87" s="142"/>
      <c r="F87" s="191" t="str">
        <f>IF('9 All Base Data'!G87="Rural Centre","Rural",IF('9 All Base Data'!G87="Rural (Incl.some Off Shore Islands)","Rural",IF('9 All Base Data'!G87="Inlet-in TA but not in Urban Area","Rural",IF('9 All Base Data'!G87="Rural (Incl.some Off Shore Islands)","Rural",IF('9 All Base Data'!G87="Inlet-not in TA","Rural",IF('9 All Base Data'!G87="Inland Water not in Urban Area","Rural",IF('9 All Base Data'!G87="Oceanic-in Region but not in TA","Rural",'9 All Base Data'!G87)))))))</f>
        <v>Rural</v>
      </c>
      <c r="G87" s="177">
        <f>IF('9 All Base Data'!I87="..C","..C",'9 All Base Data'!I87*Basecase_Pop_2006)</f>
        <v>2955</v>
      </c>
      <c r="H87" s="177">
        <f>IF('9 All Base Data'!J87="..C","..C",'9 All Base Data'!J87*Basecase_Pop_2006)</f>
        <v>1947</v>
      </c>
      <c r="I87" s="191">
        <f>IF('9 All Base Data'!L87="..C","..C",'9 All Base Data'!L87*Basecase_Pop_2006)</f>
        <v>42</v>
      </c>
      <c r="J87" s="156">
        <f>IF('9 All Base Data'!$P87=0,0,('9 All Base Data'!$P87*Basecase_Pop_2006)/(1+(1/(BaseCase_Mort_AllAdults_30*('9 All Base Data'!$W87*Basecase_PM10)/10))))</f>
        <v>0.26420973867909342</v>
      </c>
      <c r="K87" s="156">
        <f>IF('9 All Base Data'!$Q87=0,0,('9 All Base Data'!$Q87*Basecase_Pop_2006)/(1+(1/(BaseCase_Mort_Maori_30*('9 All Base Data'!$W87*Basecase_PM10)/10))))</f>
        <v>0.18331320798113968</v>
      </c>
      <c r="L87" s="179">
        <f>133/(1+1/(BaseCase_Mort_Child_0_1*'9 All Base Data'!$AB$10/10))*IF('9 All Base Data'!$L87="..C",0,'9 All Base Data'!L87/'9 All Base Data'!$L$2022)</f>
        <v>6.1268669922819657E-3</v>
      </c>
      <c r="M87" s="178">
        <f>IF('9 All Base Data'!$R87="","",IF('9 All Base Data'!$R87=0,0,('9 All Base Data'!$R87*Basecase_Pop_2006)/(1+(1/(BaseCase_CardiacHA_All*('9 All Base Data'!$W87*Basecase_PM10)/10)))))</f>
        <v>0.12532668777904063</v>
      </c>
      <c r="N87" s="178">
        <f>IF('9 All Base Data'!$S87="","",IF('9 All Base Data'!$S87=0,0,('9 All Base Data'!S87*Basecase_Pop_2006)/(1+(1/(BaseCase_RespHA_All*('9 All Base Data'!$W87*Basecase_PM10)/10)))))</f>
        <v>0.18713189215287493</v>
      </c>
      <c r="O87" s="178">
        <f>IF('9 All Base Data'!$T87="","",IF('9 All Base Data'!$T87=0,0,('9 All Base Data'!$T87*Basecase_Pop_2006)/(1+(1/(BaseCase_RespHA_Child_1_4*('9 All Base Data'!$W87*Basecase_PM10)/10)))))</f>
        <v>5.2299676490081437E-2</v>
      </c>
      <c r="P87" s="179">
        <f>IF('9 All Base Data'!$U87="","",IF('9 All Base Data'!$U87=0,0,('9 All Base Data'!$U87*Basecase_Pop_2006)/(1+(1/(BaseCase_RespHA_Child_5_14*('9 All Base Data'!$W87*Basecase_PM10)/10)))))</f>
        <v>1.5567774511431666E-2</v>
      </c>
      <c r="Q87" s="156">
        <f>IF('7 Base case Results'!$G87="..C",0,BaseCase_RADs_All*'7 Base case Results'!$G87*('9 All Base Data'!$V87*Basecase_PM10)/10)</f>
        <v>847.84860000000003</v>
      </c>
      <c r="R87" s="189">
        <f t="shared" si="10"/>
        <v>0.94058666969757254</v>
      </c>
      <c r="S87" s="178">
        <f t="shared" si="11"/>
        <v>0.65259502041285733</v>
      </c>
      <c r="T87" s="179">
        <f t="shared" si="12"/>
        <v>2.18116464925238E-2</v>
      </c>
      <c r="U87" s="178">
        <f t="shared" si="13"/>
        <v>7.9582446739690795E-4</v>
      </c>
      <c r="V87" s="178">
        <f t="shared" si="14"/>
        <v>8.4864313091328775E-4</v>
      </c>
      <c r="W87" s="178">
        <f t="shared" si="15"/>
        <v>2.3717903288251931E-4</v>
      </c>
      <c r="X87" s="179">
        <f t="shared" si="16"/>
        <v>7.0599857409342601E-5</v>
      </c>
      <c r="Y87" s="179">
        <f t="shared" si="17"/>
        <v>5.2566613200000001E-2</v>
      </c>
      <c r="Z87" s="186">
        <f t="shared" si="18"/>
        <v>1.0166093969884065</v>
      </c>
      <c r="AA87" s="156">
        <f>$J87*'9 All Base Data'!$Y87</f>
        <v>2.3013761754292771E-2</v>
      </c>
      <c r="AB87" s="156">
        <f>$K87*'9 All Base Data'!$Y87</f>
        <v>1.5967339114691351E-2</v>
      </c>
      <c r="AC87" s="178">
        <f>$L87*'9 All Base Data'!$Y87</f>
        <v>5.3367547299941671E-4</v>
      </c>
      <c r="AD87" s="178">
        <f>IF($M87="","",$M87*'9 All Base Data'!$Y87)</f>
        <v>1.0916473209583862E-2</v>
      </c>
      <c r="AE87" s="178">
        <f>IF($N87="","",$N87*'9 All Base Data'!$Y87)</f>
        <v>1.629996231087847E-2</v>
      </c>
      <c r="AF87" s="178">
        <f>IF($O87="","",$O87*'9 All Base Data'!$Y87)</f>
        <v>4.5555182809942397E-3</v>
      </c>
      <c r="AG87" s="178">
        <f>IF($P87="","",$P87*'9 All Base Data'!$Y87)</f>
        <v>1.3560175920910881E-3</v>
      </c>
      <c r="AH87" s="167">
        <f>$Q87*'9 All Base Data'!$Y87</f>
        <v>73.851122148869692</v>
      </c>
      <c r="AI87" s="178">
        <f>$R87*'9 All Base Data'!$Y87</f>
        <v>8.1928991845282254E-2</v>
      </c>
      <c r="AJ87" s="178">
        <f>$S87*'9 All Base Data'!$Y87</f>
        <v>5.684372724830121E-2</v>
      </c>
      <c r="AK87" s="178">
        <f>$T87*'9 All Base Data'!$Y87</f>
        <v>1.8998846838779238E-3</v>
      </c>
      <c r="AL87" s="178">
        <f>IF($U87="","",$U87*'9 All Base Data'!$Y87)</f>
        <v>6.9319604880857511E-5</v>
      </c>
      <c r="AM87" s="178">
        <f>IF($V87="","",$V87*'9 All Base Data'!$Y87)</f>
        <v>7.3920329079833855E-5</v>
      </c>
      <c r="AN87" s="178">
        <f>IF($W87="","",$W87*'9 All Base Data'!$Y87)</f>
        <v>2.0659275404308875E-5</v>
      </c>
      <c r="AO87" s="178">
        <f>IF($X87="","",$X87*'9 All Base Data'!$Y87)</f>
        <v>6.1495397801330842E-6</v>
      </c>
      <c r="AP87" s="178">
        <f>$Y87*'9 All Base Data'!$Y87</f>
        <v>4.5787695732299209E-3</v>
      </c>
      <c r="AQ87" s="179">
        <f t="shared" si="19"/>
        <v>8.8550886036350779E-2</v>
      </c>
    </row>
    <row r="88" spans="1:43" x14ac:dyDescent="0.25">
      <c r="A88" s="124">
        <v>504502</v>
      </c>
      <c r="B88" s="125" t="s">
        <v>149</v>
      </c>
      <c r="C88" s="126" t="s">
        <v>65</v>
      </c>
      <c r="D88" s="101" t="s">
        <v>2066</v>
      </c>
      <c r="E88" s="142"/>
      <c r="F88" s="191" t="str">
        <f>IF('9 All Base Data'!G88="Rural Centre","Rural",IF('9 All Base Data'!G88="Rural (Incl.some Off Shore Islands)","Rural",IF('9 All Base Data'!G88="Inlet-in TA but not in Urban Area","Rural",IF('9 All Base Data'!G88="Rural (Incl.some Off Shore Islands)","Rural",IF('9 All Base Data'!G88="Inlet-not in TA","Rural",IF('9 All Base Data'!G88="Inland Water not in Urban Area","Rural",IF('9 All Base Data'!G88="Oceanic-in Region but not in TA","Rural",'9 All Base Data'!G88)))))))</f>
        <v>Rural</v>
      </c>
      <c r="G88" s="177">
        <f>IF('9 All Base Data'!I88="..C","..C",'9 All Base Data'!I88*Basecase_Pop_2006)</f>
        <v>1695</v>
      </c>
      <c r="H88" s="177">
        <f>IF('9 All Base Data'!J88="..C","..C",'9 All Base Data'!J88*Basecase_Pop_2006)</f>
        <v>1095</v>
      </c>
      <c r="I88" s="191">
        <f>IF('9 All Base Data'!L88="..C","..C",'9 All Base Data'!L88*Basecase_Pop_2006)</f>
        <v>21</v>
      </c>
      <c r="J88" s="156">
        <f>IF('9 All Base Data'!$P88=0,0,('9 All Base Data'!$P88*Basecase_Pop_2006)/(1+(1/(BaseCase_Mort_AllAdults_30*('9 All Base Data'!$W88*Basecase_PM10)/10))))</f>
        <v>0.66933133798703659</v>
      </c>
      <c r="K88" s="156">
        <f>IF('9 All Base Data'!$Q88=0,0,('9 All Base Data'!$Q88*Basecase_Pop_2006)/(1+(1/(BaseCase_Mort_Maori_30*('9 All Base Data'!$W88*Basecase_PM10)/10))))</f>
        <v>0.32079811396699448</v>
      </c>
      <c r="L88" s="179">
        <f>133/(1+1/(BaseCase_Mort_Child_0_1*'9 All Base Data'!$AB$10/10))*IF('9 All Base Data'!$L88="..C",0,'9 All Base Data'!L88/'9 All Base Data'!$L$2022)</f>
        <v>3.0634334961409829E-3</v>
      </c>
      <c r="M88" s="178">
        <f>IF('9 All Base Data'!$R88="","",IF('9 All Base Data'!$R88=0,0,('9 All Base Data'!$R88*Basecase_Pop_2006)/(1+(1/(BaseCase_CardiacHA_All*('9 All Base Data'!$W88*Basecase_PM10)/10)))))</f>
        <v>6.0283723235487897E-2</v>
      </c>
      <c r="N88" s="178">
        <f>IF('9 All Base Data'!$S88="","",IF('9 All Base Data'!$S88=0,0,('9 All Base Data'!S88*Basecase_Pop_2006)/(1+(1/(BaseCase_RespHA_All*('9 All Base Data'!$W88*Basecase_PM10)/10)))))</f>
        <v>9.2248115850008763E-2</v>
      </c>
      <c r="O88" s="178">
        <f>IF('9 All Base Data'!$T88="","",IF('9 All Base Data'!$T88=0,0,('9 All Base Data'!$T88*Basecase_Pop_2006)/(1+(1/(BaseCase_RespHA_Child_1_4*('9 All Base Data'!$W88*Basecase_PM10)/10)))))</f>
        <v>4.1839741192065148E-2</v>
      </c>
      <c r="P88" s="179">
        <f>IF('9 All Base Data'!$U88="","",IF('9 All Base Data'!$U88=0,0,('9 All Base Data'!$U88*Basecase_Pop_2006)/(1+(1/(BaseCase_RespHA_Child_5_14*('9 All Base Data'!$W88*Basecase_PM10)/10)))))</f>
        <v>7.7838872557158328E-3</v>
      </c>
      <c r="Q88" s="156">
        <f>IF('7 Base case Results'!$G88="..C",0,BaseCase_RADs_All*'7 Base case Results'!$G88*('9 All Base Data'!$V88*Basecase_PM10)/10)</f>
        <v>486.32939999999996</v>
      </c>
      <c r="R88" s="189">
        <f t="shared" si="10"/>
        <v>2.3828195632338502</v>
      </c>
      <c r="S88" s="178">
        <f t="shared" si="11"/>
        <v>1.1420412857225004</v>
      </c>
      <c r="T88" s="179">
        <f t="shared" si="12"/>
        <v>1.09058232462619E-2</v>
      </c>
      <c r="U88" s="178">
        <f t="shared" si="13"/>
        <v>3.8280164254534814E-4</v>
      </c>
      <c r="V88" s="178">
        <f t="shared" si="14"/>
        <v>4.1834520537978971E-4</v>
      </c>
      <c r="W88" s="178">
        <f t="shared" si="15"/>
        <v>1.8974322630601546E-4</v>
      </c>
      <c r="X88" s="179">
        <f t="shared" si="16"/>
        <v>3.52999287046713E-5</v>
      </c>
      <c r="Y88" s="179">
        <f t="shared" si="17"/>
        <v>3.0152422799999995E-2</v>
      </c>
      <c r="Z88" s="186">
        <f t="shared" si="18"/>
        <v>2.4246789561280373</v>
      </c>
      <c r="AA88" s="156">
        <f>$J88*'9 All Base Data'!$Y88</f>
        <v>5.8301529777541675E-2</v>
      </c>
      <c r="AB88" s="156">
        <f>$K88*'9 All Base Data'!$Y88</f>
        <v>2.7942843450709867E-2</v>
      </c>
      <c r="AC88" s="178">
        <f>$L88*'9 All Base Data'!$Y88</f>
        <v>2.6683773649970835E-4</v>
      </c>
      <c r="AD88" s="178">
        <f>IF($M88="","",$M88*'9 All Base Data'!$Y88)</f>
        <v>5.2509617970150219E-3</v>
      </c>
      <c r="AE88" s="178">
        <f>IF($N88="","",$N88*'9 All Base Data'!$Y88)</f>
        <v>8.0351926884612169E-3</v>
      </c>
      <c r="AF88" s="178">
        <f>IF($O88="","",$O88*'9 All Base Data'!$Y88)</f>
        <v>3.6444146247953915E-3</v>
      </c>
      <c r="AG88" s="178">
        <f>IF($P88="","",$P88*'9 All Base Data'!$Y88)</f>
        <v>6.7800879604554406E-4</v>
      </c>
      <c r="AH88" s="167">
        <f>$Q88*'9 All Base Data'!$Y88</f>
        <v>42.361303567625761</v>
      </c>
      <c r="AI88" s="178">
        <f>$R88*'9 All Base Data'!$Y88</f>
        <v>0.20755344600804837</v>
      </c>
      <c r="AJ88" s="178">
        <f>$S88*'9 All Base Data'!$Y88</f>
        <v>9.9476522684527127E-2</v>
      </c>
      <c r="AK88" s="178">
        <f>$T88*'9 All Base Data'!$Y88</f>
        <v>9.4994234193896191E-4</v>
      </c>
      <c r="AL88" s="178">
        <f>IF($U88="","",$U88*'9 All Base Data'!$Y88)</f>
        <v>3.3343607411045387E-5</v>
      </c>
      <c r="AM88" s="178">
        <f>IF($V88="","",$V88*'9 All Base Data'!$Y88)</f>
        <v>3.6439598842171619E-5</v>
      </c>
      <c r="AN88" s="178">
        <f>IF($W88="","",$W88*'9 All Base Data'!$Y88)</f>
        <v>1.6527420323447102E-5</v>
      </c>
      <c r="AO88" s="178">
        <f>IF($X88="","",$X88*'9 All Base Data'!$Y88)</f>
        <v>3.0747698900665421E-6</v>
      </c>
      <c r="AP88" s="178">
        <f>$Y88*'9 All Base Data'!$Y88</f>
        <v>2.6264008211927966E-3</v>
      </c>
      <c r="AQ88" s="179">
        <f t="shared" si="19"/>
        <v>0.21119957237743336</v>
      </c>
    </row>
    <row r="89" spans="1:43" x14ac:dyDescent="0.25">
      <c r="A89" s="124">
        <v>504600</v>
      </c>
      <c r="B89" s="125" t="s">
        <v>150</v>
      </c>
      <c r="C89" s="126" t="s">
        <v>65</v>
      </c>
      <c r="D89" s="101" t="s">
        <v>2066</v>
      </c>
      <c r="E89" s="142"/>
      <c r="F89" s="191" t="str">
        <f>IF('9 All Base Data'!G89="Rural Centre","Rural",IF('9 All Base Data'!G89="Rural (Incl.some Off Shore Islands)","Rural",IF('9 All Base Data'!G89="Inlet-in TA but not in Urban Area","Rural",IF('9 All Base Data'!G89="Rural (Incl.some Off Shore Islands)","Rural",IF('9 All Base Data'!G89="Inlet-not in TA","Rural",IF('9 All Base Data'!G89="Inland Water not in Urban Area","Rural",IF('9 All Base Data'!G89="Oceanic-in Region but not in TA","Rural",'9 All Base Data'!G89)))))))</f>
        <v>Dargaville</v>
      </c>
      <c r="G89" s="177">
        <f>IF('9 All Base Data'!I89="..C","..C",'9 All Base Data'!I89*Basecase_Pop_2006)</f>
        <v>4251</v>
      </c>
      <c r="H89" s="177">
        <f>IF('9 All Base Data'!J89="..C","..C",'9 All Base Data'!J89*Basecase_Pop_2006)</f>
        <v>2706</v>
      </c>
      <c r="I89" s="191">
        <f>IF('9 All Base Data'!L89="..C","..C",'9 All Base Data'!L89*Basecase_Pop_2006)</f>
        <v>60</v>
      </c>
      <c r="J89" s="156">
        <f>IF('9 All Base Data'!$P89=0,0,('9 All Base Data'!$P89*Basecase_Pop_2006)/(1+(1/(BaseCase_Mort_AllAdults_30*('9 All Base Data'!$W89*Basecase_PM10)/10))))</f>
        <v>0.38600068912223262</v>
      </c>
      <c r="K89" s="156">
        <f>IF('9 All Base Data'!$Q89=0,0,('9 All Base Data'!$Q89*Basecase_Pop_2006)/(1+(1/(BaseCase_Mort_Maori_30*('9 All Base Data'!$W89*Basecase_PM10)/10))))</f>
        <v>0.12152332314493659</v>
      </c>
      <c r="L89" s="179">
        <f>133/(1+1/(BaseCase_Mort_Child_0_1*'9 All Base Data'!$AB$10/10))*IF('9 All Base Data'!$L89="..C",0,'9 All Base Data'!L89/'9 All Base Data'!$L$2022)</f>
        <v>8.7526671318313796E-3</v>
      </c>
      <c r="M89" s="178">
        <f>IF('9 All Base Data'!$R89="","",IF('9 All Base Data'!$R89=0,0,('9 All Base Data'!$R89*Basecase_Pop_2006)/(1+(1/(BaseCase_CardiacHA_All*('9 All Base Data'!$W89*Basecase_PM10)/10)))))</f>
        <v>0.91011448624901514</v>
      </c>
      <c r="N89" s="178">
        <f>IF('9 All Base Data'!$S89="","",IF('9 All Base Data'!$S89=0,0,('9 All Base Data'!S89*Basecase_Pop_2006)/(1+(1/(BaseCase_RespHA_All*('9 All Base Data'!$W89*Basecase_PM10)/10)))))</f>
        <v>1.1427314900400229</v>
      </c>
      <c r="O89" s="178">
        <f>IF('9 All Base Data'!$T89="","",IF('9 All Base Data'!$T89=0,0,('9 All Base Data'!$T89*Basecase_Pop_2006)/(1+(1/(BaseCase_RespHA_Child_1_4*('9 All Base Data'!$W89*Basecase_PM10)/10)))))</f>
        <v>0.31981982815818449</v>
      </c>
      <c r="P89" s="179">
        <f>IF('9 All Base Data'!$U89="","",IF('9 All Base Data'!$U89=0,0,('9 All Base Data'!$U89*Basecase_Pop_2006)/(1+(1/(BaseCase_RespHA_Child_5_14*('9 All Base Data'!$W89*Basecase_PM10)/10)))))</f>
        <v>0.16178034748097825</v>
      </c>
      <c r="Q89" s="156">
        <f>IF('7 Base case Results'!$G89="..C",0,BaseCase_RADs_All*'7 Base case Results'!$G89*('9 All Base Data'!$V89*Basecase_PM10)/10)</f>
        <v>2558.608231460576</v>
      </c>
      <c r="R89" s="189">
        <f t="shared" si="10"/>
        <v>1.374162453275148</v>
      </c>
      <c r="S89" s="178">
        <f t="shared" si="11"/>
        <v>0.43262303039597427</v>
      </c>
      <c r="T89" s="179">
        <f t="shared" si="12"/>
        <v>3.1159494989319712E-2</v>
      </c>
      <c r="U89" s="178">
        <f t="shared" si="13"/>
        <v>5.779226987681246E-3</v>
      </c>
      <c r="V89" s="178">
        <f t="shared" si="14"/>
        <v>5.1822873073315038E-3</v>
      </c>
      <c r="W89" s="178">
        <f t="shared" si="15"/>
        <v>1.4503829206973667E-3</v>
      </c>
      <c r="X89" s="179">
        <f t="shared" si="16"/>
        <v>7.336738758262363E-4</v>
      </c>
      <c r="Y89" s="179">
        <f t="shared" si="17"/>
        <v>0.15863371035055571</v>
      </c>
      <c r="Z89" s="186">
        <f t="shared" si="18"/>
        <v>1.5749171729100362</v>
      </c>
      <c r="AA89" s="156">
        <f>$J89*'9 All Base Data'!$Y89</f>
        <v>0.1340307613071387</v>
      </c>
      <c r="AB89" s="156">
        <f>$K89*'9 All Base Data'!$Y89</f>
        <v>4.219646227763986E-2</v>
      </c>
      <c r="AC89" s="178">
        <f>$L89*'9 All Base Data'!$Y89</f>
        <v>3.0391827584946166E-3</v>
      </c>
      <c r="AD89" s="178">
        <f>IF($M89="","",$M89*'9 All Base Data'!$Y89)</f>
        <v>0.31601844480122976</v>
      </c>
      <c r="AE89" s="178">
        <f>IF($N89="","",$N89*'9 All Base Data'!$Y89)</f>
        <v>0.39678989156209665</v>
      </c>
      <c r="AF89" s="178">
        <f>IF($O89="","",$O89*'9 All Base Data'!$Y89)</f>
        <v>0.11105082518540714</v>
      </c>
      <c r="AG89" s="178">
        <f>IF($P89="","",$P89*'9 All Base Data'!$Y89)</f>
        <v>5.6174881932769163E-2</v>
      </c>
      <c r="AH89" s="167">
        <f>$Q89*'9 All Base Data'!$Y89</f>
        <v>888.4238262092282</v>
      </c>
      <c r="AI89" s="178">
        <f>$R89*'9 All Base Data'!$Y89</f>
        <v>0.47714951025341368</v>
      </c>
      <c r="AJ89" s="178">
        <f>$S89*'9 All Base Data'!$Y89</f>
        <v>0.1502194057083979</v>
      </c>
      <c r="AK89" s="178">
        <f>$T89*'9 All Base Data'!$Y89</f>
        <v>1.0819490620240835E-2</v>
      </c>
      <c r="AL89" s="178">
        <f>IF($U89="","",$U89*'9 All Base Data'!$Y89)</f>
        <v>2.0067171244878088E-3</v>
      </c>
      <c r="AM89" s="178">
        <f>IF($V89="","",$V89*'9 All Base Data'!$Y89)</f>
        <v>1.7994421582341082E-3</v>
      </c>
      <c r="AN89" s="178">
        <f>IF($W89="","",$W89*'9 All Base Data'!$Y89)</f>
        <v>5.0361549221582139E-4</v>
      </c>
      <c r="AO89" s="178">
        <f>IF($X89="","",$X89*'9 All Base Data'!$Y89)</f>
        <v>2.5475308956510813E-4</v>
      </c>
      <c r="AP89" s="178">
        <f>$Y89*'9 All Base Data'!$Y89</f>
        <v>5.5082277224972151E-2</v>
      </c>
      <c r="AQ89" s="179">
        <f t="shared" si="19"/>
        <v>0.54685743738134862</v>
      </c>
    </row>
    <row r="90" spans="1:43" x14ac:dyDescent="0.25">
      <c r="A90" s="124">
        <v>504700</v>
      </c>
      <c r="B90" s="125" t="s">
        <v>151</v>
      </c>
      <c r="C90" s="126" t="s">
        <v>65</v>
      </c>
      <c r="D90" s="101" t="s">
        <v>2066</v>
      </c>
      <c r="E90" s="142"/>
      <c r="F90" s="191" t="str">
        <f>IF('9 All Base Data'!G90="Rural Centre","Rural",IF('9 All Base Data'!G90="Rural (Incl.some Off Shore Islands)","Rural",IF('9 All Base Data'!G90="Inlet-in TA but not in Urban Area","Rural",IF('9 All Base Data'!G90="Rural (Incl.some Off Shore Islands)","Rural",IF('9 All Base Data'!G90="Inlet-not in TA","Rural",IF('9 All Base Data'!G90="Inland Water not in Urban Area","Rural",IF('9 All Base Data'!G90="Oceanic-in Region but not in TA","Rural",'9 All Base Data'!G90)))))))</f>
        <v>Rural</v>
      </c>
      <c r="G90" s="177">
        <f>IF('9 All Base Data'!I90="..C","..C",'9 All Base Data'!I90*Basecase_Pop_2006)</f>
        <v>753</v>
      </c>
      <c r="H90" s="177">
        <f>IF('9 All Base Data'!J90="..C","..C",'9 All Base Data'!J90*Basecase_Pop_2006)</f>
        <v>429</v>
      </c>
      <c r="I90" s="191">
        <f>IF('9 All Base Data'!L90="..C","..C",'9 All Base Data'!L90*Basecase_Pop_2006)</f>
        <v>12</v>
      </c>
      <c r="J90" s="156">
        <f>IF('9 All Base Data'!$P90=0,0,('9 All Base Data'!$P90*Basecase_Pop_2006)/(1+(1/(BaseCase_Mort_AllAdults_30*('9 All Base Data'!$W90*Basecase_PM10)/10))))</f>
        <v>3.2233588118849394</v>
      </c>
      <c r="K90" s="156">
        <f>IF('9 All Base Data'!$Q90=0,0,('9 All Base Data'!$Q90*Basecase_Pop_2006)/(1+(1/(BaseCase_Mort_Maori_30*('9 All Base Data'!$W90*Basecase_PM10)/10))))</f>
        <v>1.2373641538726929</v>
      </c>
      <c r="L90" s="179">
        <f>133/(1+1/(BaseCase_Mort_Child_0_1*'9 All Base Data'!$AB$10/10))*IF('9 All Base Data'!$L90="..C",0,'9 All Base Data'!L90/'9 All Base Data'!$L$2022)</f>
        <v>1.7505334263662759E-3</v>
      </c>
      <c r="M90" s="178">
        <f>IF('9 All Base Data'!$R90="","",IF('9 All Base Data'!$R90=0,0,('9 All Base Data'!$R90*Basecase_Pop_2006)/(1+(1/(BaseCase_CardiacHA_All*('9 All Base Data'!$W90*Basecase_PM10)/10)))))</f>
        <v>6.5042964543552725E-2</v>
      </c>
      <c r="N90" s="178">
        <f>IF('9 All Base Data'!$S90="","",IF('9 All Base Data'!$S90=0,0,('9 All Base Data'!S90*Basecase_Pop_2006)/(1+(1/(BaseCase_RespHA_All*('9 All Base Data'!$W90*Basecase_PM10)/10)))))</f>
        <v>0.13178302264286967</v>
      </c>
      <c r="O90" s="178">
        <f>IF('9 All Base Data'!$T90="","",IF('9 All Base Data'!$T90=0,0,('9 All Base Data'!$T90*Basecase_Pop_2006)/(1+(1/(BaseCase_RespHA_Child_1_4*('9 All Base Data'!$W90*Basecase_PM10)/10)))))</f>
        <v>4.1839741192065148E-2</v>
      </c>
      <c r="P90" s="179">
        <f>IF('9 All Base Data'!$U90="","",IF('9 All Base Data'!$U90=0,0,('9 All Base Data'!$U90*Basecase_Pop_2006)/(1+(1/(BaseCase_RespHA_Child_5_14*('9 All Base Data'!$W90*Basecase_PM10)/10)))))</f>
        <v>3.1135549022863331E-2</v>
      </c>
      <c r="Q90" s="156">
        <f>IF('7 Base case Results'!$G90="..C",0,BaseCase_RADs_All*'7 Base case Results'!$G90*('9 All Base Data'!$V90*Basecase_PM10)/10)</f>
        <v>216.05076000000003</v>
      </c>
      <c r="R90" s="189">
        <f t="shared" si="10"/>
        <v>11.475157370310384</v>
      </c>
      <c r="S90" s="178">
        <f t="shared" si="11"/>
        <v>4.4050163877867874</v>
      </c>
      <c r="T90" s="179">
        <f t="shared" si="12"/>
        <v>6.2318989978639421E-3</v>
      </c>
      <c r="U90" s="178">
        <f t="shared" si="13"/>
        <v>4.1302282485155981E-4</v>
      </c>
      <c r="V90" s="178">
        <f t="shared" si="14"/>
        <v>5.9763600768541396E-4</v>
      </c>
      <c r="W90" s="178">
        <f t="shared" si="15"/>
        <v>1.8974322630601546E-4</v>
      </c>
      <c r="X90" s="179">
        <f t="shared" si="16"/>
        <v>1.411997148186852E-4</v>
      </c>
      <c r="Y90" s="179">
        <f t="shared" si="17"/>
        <v>1.3395147120000001E-2</v>
      </c>
      <c r="Z90" s="186">
        <f t="shared" si="18"/>
        <v>11.495795075260785</v>
      </c>
      <c r="AA90" s="156">
        <f>$J90*'9 All Base Data'!$Y90</f>
        <v>0.28076789340237174</v>
      </c>
      <c r="AB90" s="156">
        <f>$K90*'9 All Base Data'!$Y90</f>
        <v>0.10777953902416662</v>
      </c>
      <c r="AC90" s="178">
        <f>$L90*'9 All Base Data'!$Y90</f>
        <v>1.5247870657126192E-4</v>
      </c>
      <c r="AD90" s="178">
        <f>IF($M90="","",$M90*'9 All Base Data'!$Y90)</f>
        <v>5.6655114125688391E-3</v>
      </c>
      <c r="AE90" s="178">
        <f>IF($N90="","",$N90*'9 All Base Data'!$Y90)</f>
        <v>1.1478846697801739E-2</v>
      </c>
      <c r="AF90" s="178">
        <f>IF($O90="","",$O90*'9 All Base Data'!$Y90)</f>
        <v>3.6444146247953915E-3</v>
      </c>
      <c r="AG90" s="178">
        <f>IF($P90="","",$P90*'9 All Base Data'!$Y90)</f>
        <v>2.7120351841821762E-3</v>
      </c>
      <c r="AH90" s="167">
        <f>$Q90*'9 All Base Data'!$Y90</f>
        <v>18.818915390219587</v>
      </c>
      <c r="AI90" s="178">
        <f>$R90*'9 All Base Data'!$Y90</f>
        <v>0.9995337005124435</v>
      </c>
      <c r="AJ90" s="178">
        <f>$S90*'9 All Base Data'!$Y90</f>
        <v>0.38369515892603323</v>
      </c>
      <c r="AK90" s="178">
        <f>$T90*'9 All Base Data'!$Y90</f>
        <v>5.4282419539369246E-4</v>
      </c>
      <c r="AL90" s="178">
        <f>IF($U90="","",$U90*'9 All Base Data'!$Y90)</f>
        <v>3.5975997469812131E-5</v>
      </c>
      <c r="AM90" s="178">
        <f>IF($V90="","",$V90*'9 All Base Data'!$Y90)</f>
        <v>5.2056569774530892E-5</v>
      </c>
      <c r="AN90" s="178">
        <f>IF($W90="","",$W90*'9 All Base Data'!$Y90)</f>
        <v>1.6527420323447102E-5</v>
      </c>
      <c r="AO90" s="178">
        <f>IF($X90="","",$X90*'9 All Base Data'!$Y90)</f>
        <v>1.2299079560266168E-5</v>
      </c>
      <c r="AP90" s="178">
        <f>$Y90*'9 All Base Data'!$Y90</f>
        <v>1.1667727541936144E-3</v>
      </c>
      <c r="AQ90" s="179">
        <f t="shared" si="19"/>
        <v>1.001331330029275</v>
      </c>
    </row>
    <row r="91" spans="1:43" x14ac:dyDescent="0.25">
      <c r="A91" s="124">
        <v>504800</v>
      </c>
      <c r="B91" s="125" t="s">
        <v>152</v>
      </c>
      <c r="C91" s="126" t="s">
        <v>65</v>
      </c>
      <c r="D91" s="101" t="s">
        <v>2066</v>
      </c>
      <c r="E91" s="142"/>
      <c r="F91" s="191" t="str">
        <f>IF('9 All Base Data'!G91="Rural Centre","Rural",IF('9 All Base Data'!G91="Rural (Incl.some Off Shore Islands)","Rural",IF('9 All Base Data'!G91="Inlet-in TA but not in Urban Area","Rural",IF('9 All Base Data'!G91="Rural (Incl.some Off Shore Islands)","Rural",IF('9 All Base Data'!G91="Inlet-not in TA","Rural",IF('9 All Base Data'!G91="Inland Water not in Urban Area","Rural",IF('9 All Base Data'!G91="Oceanic-in Region but not in TA","Rural",'9 All Base Data'!G91)))))))</f>
        <v>Rural</v>
      </c>
      <c r="G91" s="177">
        <f>IF('9 All Base Data'!I91="..C","..C",'9 All Base Data'!I91*Basecase_Pop_2006)</f>
        <v>432</v>
      </c>
      <c r="H91" s="177">
        <f>IF('9 All Base Data'!J91="..C","..C",'9 All Base Data'!J91*Basecase_Pop_2006)</f>
        <v>279</v>
      </c>
      <c r="I91" s="191">
        <f>IF('9 All Base Data'!L91="..C","..C",'9 All Base Data'!L91*Basecase_Pop_2006)</f>
        <v>3</v>
      </c>
      <c r="J91" s="156">
        <f>IF('9 All Base Data'!$P91=0,0,('9 All Base Data'!$P91*Basecase_Pop_2006)/(1+(1/(BaseCase_Mort_AllAdults_30*('9 All Base Data'!$W91*Basecase_PM10)/10))))</f>
        <v>0.45796354704376185</v>
      </c>
      <c r="K91" s="156">
        <f>IF('9 All Base Data'!$Q91=0,0,('9 All Base Data'!$Q91*Basecase_Pop_2006)/(1+(1/(BaseCase_Mort_Maori_30*('9 All Base Data'!$W91*Basecase_PM10)/10))))</f>
        <v>4.5828301995284919E-2</v>
      </c>
      <c r="L91" s="179">
        <f>133/(1+1/(BaseCase_Mort_Child_0_1*'9 All Base Data'!$AB$10/10))*IF('9 All Base Data'!$L91="..C",0,'9 All Base Data'!L91/'9 All Base Data'!$L$2022)</f>
        <v>4.3763335659156898E-4</v>
      </c>
      <c r="M91" s="178">
        <f>IF('9 All Base Data'!$R91="","",IF('9 All Base Data'!$R91=0,0,('9 All Base Data'!$R91*Basecase_Pop_2006)/(1+(1/(BaseCase_CardiacHA_All*('9 All Base Data'!$W91*Basecase_PM10)/10)))))</f>
        <v>5.2351654388713177E-2</v>
      </c>
      <c r="N91" s="178">
        <f>IF('9 All Base Data'!$S91="","",IF('9 All Base Data'!$S91=0,0,('9 All Base Data'!S91*Basecase_Pop_2006)/(1+(1/(BaseCase_RespHA_All*('9 All Base Data'!$W91*Basecase_PM10)/10)))))</f>
        <v>9.4883776302866152E-2</v>
      </c>
      <c r="O91" s="178">
        <f>IF('9 All Base Data'!$T91="","",IF('9 All Base Data'!$T91=0,0,('9 All Base Data'!$T91*Basecase_Pop_2006)/(1+(1/(BaseCase_RespHA_Child_1_4*('9 All Base Data'!$W91*Basecase_PM10)/10)))))</f>
        <v>1.0459935298016287E-2</v>
      </c>
      <c r="P91" s="179">
        <f>IF('9 All Base Data'!$U91="","",IF('9 All Base Data'!$U91=0,0,('9 All Base Data'!$U91*Basecase_Pop_2006)/(1+(1/(BaseCase_RespHA_Child_5_14*('9 All Base Data'!$W91*Basecase_PM10)/10)))))</f>
        <v>3.8919436278579168E-2</v>
      </c>
      <c r="Q91" s="156">
        <f>IF('7 Base case Results'!$G91="..C",0,BaseCase_RADs_All*'7 Base case Results'!$G91*('9 All Base Data'!$V91*Basecase_PM10)/10)</f>
        <v>123.94944000000001</v>
      </c>
      <c r="R91" s="189">
        <f t="shared" si="10"/>
        <v>1.6303502274757922</v>
      </c>
      <c r="S91" s="178">
        <f t="shared" si="11"/>
        <v>0.16314875510321433</v>
      </c>
      <c r="T91" s="179">
        <f t="shared" si="12"/>
        <v>1.5579747494659855E-3</v>
      </c>
      <c r="U91" s="178">
        <f t="shared" si="13"/>
        <v>3.324330053683287E-4</v>
      </c>
      <c r="V91" s="178">
        <f t="shared" si="14"/>
        <v>4.3029792553349799E-4</v>
      </c>
      <c r="W91" s="178">
        <f t="shared" si="15"/>
        <v>4.7435806576503865E-5</v>
      </c>
      <c r="X91" s="179">
        <f t="shared" si="16"/>
        <v>1.7649964352335653E-4</v>
      </c>
      <c r="Y91" s="179">
        <f t="shared" si="17"/>
        <v>7.6848652800000005E-3</v>
      </c>
      <c r="Z91" s="186">
        <f t="shared" si="18"/>
        <v>1.6403557984361599</v>
      </c>
      <c r="AA91" s="156">
        <f>$J91*'9 All Base Data'!$Y91</f>
        <v>3.9890520374107459E-2</v>
      </c>
      <c r="AB91" s="156">
        <f>$K91*'9 All Base Data'!$Y91</f>
        <v>3.9918347786728377E-3</v>
      </c>
      <c r="AC91" s="178">
        <f>$L91*'9 All Base Data'!$Y91</f>
        <v>3.811967664281548E-5</v>
      </c>
      <c r="AD91" s="178">
        <f>IF($M91="","",$M91*'9 All Base Data'!$Y91)</f>
        <v>4.5600457710919928E-3</v>
      </c>
      <c r="AE91" s="178">
        <f>IF($N91="","",$N91*'9 All Base Data'!$Y91)</f>
        <v>8.2647696224172514E-3</v>
      </c>
      <c r="AF91" s="178">
        <f>IF($O91="","",$O91*'9 All Base Data'!$Y91)</f>
        <v>9.1110365619884788E-4</v>
      </c>
      <c r="AG91" s="178">
        <f>IF($P91="","",$P91*'9 All Base Data'!$Y91)</f>
        <v>3.3900439802277203E-3</v>
      </c>
      <c r="AH91" s="167">
        <f>$Q91*'9 All Base Data'!$Y91</f>
        <v>10.796509227855061</v>
      </c>
      <c r="AI91" s="178">
        <f>$R91*'9 All Base Data'!$Y91</f>
        <v>0.14201025253182256</v>
      </c>
      <c r="AJ91" s="178">
        <f>$S91*'9 All Base Data'!$Y91</f>
        <v>1.4210931812075302E-2</v>
      </c>
      <c r="AK91" s="178">
        <f>$T91*'9 All Base Data'!$Y91</f>
        <v>1.3570604884842311E-4</v>
      </c>
      <c r="AL91" s="178">
        <f>IF($U91="","",$U91*'9 All Base Data'!$Y91)</f>
        <v>2.8956290646434158E-5</v>
      </c>
      <c r="AM91" s="178">
        <f>IF($V91="","",$V91*'9 All Base Data'!$Y91)</f>
        <v>3.7480730237662236E-5</v>
      </c>
      <c r="AN91" s="178">
        <f>IF($W91="","",$W91*'9 All Base Data'!$Y91)</f>
        <v>4.1318550808617754E-6</v>
      </c>
      <c r="AO91" s="178">
        <f>IF($X91="","",$X91*'9 All Base Data'!$Y91)</f>
        <v>1.5373849450332713E-5</v>
      </c>
      <c r="AP91" s="178">
        <f>$Y91*'9 All Base Data'!$Y91</f>
        <v>6.693835721270138E-4</v>
      </c>
      <c r="AQ91" s="179">
        <f t="shared" si="19"/>
        <v>0.14288177917368208</v>
      </c>
    </row>
    <row r="92" spans="1:43" x14ac:dyDescent="0.25">
      <c r="A92" s="124">
        <v>504900</v>
      </c>
      <c r="B92" s="125" t="s">
        <v>153</v>
      </c>
      <c r="C92" s="126" t="s">
        <v>65</v>
      </c>
      <c r="D92" s="101" t="s">
        <v>2066</v>
      </c>
      <c r="E92" s="142"/>
      <c r="F92" s="191" t="str">
        <f>IF('9 All Base Data'!G92="Rural Centre","Rural",IF('9 All Base Data'!G92="Rural (Incl.some Off Shore Islands)","Rural",IF('9 All Base Data'!G92="Inlet-in TA but not in Urban Area","Rural",IF('9 All Base Data'!G92="Rural (Incl.some Off Shore Islands)","Rural",IF('9 All Base Data'!G92="Inlet-not in TA","Rural",IF('9 All Base Data'!G92="Inland Water not in Urban Area","Rural",IF('9 All Base Data'!G92="Oceanic-in Region but not in TA","Rural",'9 All Base Data'!G92)))))))</f>
        <v>Rural</v>
      </c>
      <c r="G92" s="177">
        <f>IF('9 All Base Data'!I92="..C","..C",'9 All Base Data'!I92*Basecase_Pop_2006)</f>
        <v>579</v>
      </c>
      <c r="H92" s="177">
        <f>IF('9 All Base Data'!J92="..C","..C",'9 All Base Data'!J92*Basecase_Pop_2006)</f>
        <v>333</v>
      </c>
      <c r="I92" s="191">
        <f>IF('9 All Base Data'!L92="..C","..C",'9 All Base Data'!L92*Basecase_Pop_2006)</f>
        <v>6</v>
      </c>
      <c r="J92" s="156">
        <f>IF('9 All Base Data'!$P92=0,0,('9 All Base Data'!$P92*Basecase_Pop_2006)/(1+(1/(BaseCase_Mort_AllAdults_30*('9 All Base Data'!$W92*Basecase_PM10)/10))))</f>
        <v>0.21136779094327474</v>
      </c>
      <c r="K92" s="156">
        <f>IF('9 All Base Data'!$Q92=0,0,('9 All Base Data'!$Q92*Basecase_Pop_2006)/(1+(1/(BaseCase_Mort_Maori_30*('9 All Base Data'!$W92*Basecase_PM10)/10))))</f>
        <v>9.1656603990569838E-2</v>
      </c>
      <c r="L92" s="179">
        <f>133/(1+1/(BaseCase_Mort_Child_0_1*'9 All Base Data'!$AB$10/10))*IF('9 All Base Data'!$L92="..C",0,'9 All Base Data'!L92/'9 All Base Data'!$L$2022)</f>
        <v>8.7526671318313796E-4</v>
      </c>
      <c r="M92" s="178">
        <f>IF('9 All Base Data'!$R92="","",IF('9 All Base Data'!$R92=0,0,('9 All Base Data'!$R92*Basecase_Pop_2006)/(1+(1/(BaseCase_CardiacHA_All*('9 All Base Data'!$W92*Basecase_PM10)/10)))))</f>
        <v>3.3314689156453837E-2</v>
      </c>
      <c r="N92" s="178">
        <f>IF('9 All Base Data'!$S92="","",IF('9 All Base Data'!$S92=0,0,('9 All Base Data'!S92*Basecase_Pop_2006)/(1+(1/(BaseCase_RespHA_All*('9 All Base Data'!$W92*Basecase_PM10)/10)))))</f>
        <v>4.4806227698575687E-2</v>
      </c>
      <c r="O92" s="178">
        <f>IF('9 All Base Data'!$T92="","",IF('9 All Base Data'!$T92=0,0,('9 All Base Data'!$T92*Basecase_Pop_2006)/(1+(1/(BaseCase_RespHA_Child_1_4*('9 All Base Data'!$W92*Basecase_PM10)/10)))))</f>
        <v>1.568990294702443E-2</v>
      </c>
      <c r="P92" s="179">
        <f>IF('9 All Base Data'!$U92="","",IF('9 All Base Data'!$U92=0,0,('9 All Base Data'!$U92*Basecase_Pop_2006)/(1+(1/(BaseCase_RespHA_Child_5_14*('9 All Base Data'!$W92*Basecase_PM10)/10)))))</f>
        <v>7.7838872557158328E-3</v>
      </c>
      <c r="Q92" s="156">
        <f>IF('7 Base case Results'!$G92="..C",0,BaseCase_RADs_All*'7 Base case Results'!$G92*('9 All Base Data'!$V92*Basecase_PM10)/10)</f>
        <v>166.12668000000002</v>
      </c>
      <c r="R92" s="189">
        <f t="shared" si="10"/>
        <v>0.75246933575805797</v>
      </c>
      <c r="S92" s="178">
        <f t="shared" si="11"/>
        <v>0.32629751020642866</v>
      </c>
      <c r="T92" s="179">
        <f t="shared" si="12"/>
        <v>3.1159494989319711E-3</v>
      </c>
      <c r="U92" s="178">
        <f t="shared" si="13"/>
        <v>2.1154827614348188E-4</v>
      </c>
      <c r="V92" s="178">
        <f t="shared" si="14"/>
        <v>2.0319624261304074E-4</v>
      </c>
      <c r="W92" s="178">
        <f t="shared" si="15"/>
        <v>7.1153709864755777E-5</v>
      </c>
      <c r="X92" s="179">
        <f t="shared" si="16"/>
        <v>3.52999287046713E-5</v>
      </c>
      <c r="Y92" s="179">
        <f t="shared" si="17"/>
        <v>1.029985416E-2</v>
      </c>
      <c r="Z92" s="186">
        <f t="shared" si="18"/>
        <v>0.76629988393574644</v>
      </c>
      <c r="AA92" s="156">
        <f>$J92*'9 All Base Data'!$Y92</f>
        <v>1.8411009403434216E-2</v>
      </c>
      <c r="AB92" s="156">
        <f>$K92*'9 All Base Data'!$Y92</f>
        <v>7.9836695573456753E-3</v>
      </c>
      <c r="AC92" s="178">
        <f>$L92*'9 All Base Data'!$Y92</f>
        <v>7.623935328563096E-5</v>
      </c>
      <c r="AD92" s="178">
        <f>IF($M92="","",$M92*'9 All Base Data'!$Y92)</f>
        <v>2.9018473088767227E-3</v>
      </c>
      <c r="AE92" s="178">
        <f>IF($N92="","",$N92*'9 All Base Data'!$Y92)</f>
        <v>3.9028078772525916E-3</v>
      </c>
      <c r="AF92" s="178">
        <f>IF($O92="","",$O92*'9 All Base Data'!$Y92)</f>
        <v>1.3666554842982717E-3</v>
      </c>
      <c r="AG92" s="178">
        <f>IF($P92="","",$P92*'9 All Base Data'!$Y92)</f>
        <v>6.7800879604554406E-4</v>
      </c>
      <c r="AH92" s="167">
        <f>$Q92*'9 All Base Data'!$Y92</f>
        <v>14.470321395666854</v>
      </c>
      <c r="AI92" s="178">
        <f>$R92*'9 All Base Data'!$Y92</f>
        <v>6.5543193476225795E-2</v>
      </c>
      <c r="AJ92" s="178">
        <f>$S92*'9 All Base Data'!$Y92</f>
        <v>2.8421863624150605E-2</v>
      </c>
      <c r="AK92" s="178">
        <f>$T92*'9 All Base Data'!$Y92</f>
        <v>2.7141209769684623E-4</v>
      </c>
      <c r="AL92" s="178">
        <f>IF($U92="","",$U92*'9 All Base Data'!$Y92)</f>
        <v>1.8426730411367188E-5</v>
      </c>
      <c r="AM92" s="178">
        <f>IF($V92="","",$V92*'9 All Base Data'!$Y92)</f>
        <v>1.7699233723340501E-5</v>
      </c>
      <c r="AN92" s="178">
        <f>IF($W92="","",$W92*'9 All Base Data'!$Y92)</f>
        <v>6.1977826212926615E-6</v>
      </c>
      <c r="AO92" s="178">
        <f>IF($X92="","",$X92*'9 All Base Data'!$Y92)</f>
        <v>3.0747698900665421E-6</v>
      </c>
      <c r="AP92" s="178">
        <f>$Y92*'9 All Base Data'!$Y92</f>
        <v>8.9715992653134483E-4</v>
      </c>
      <c r="AQ92" s="179">
        <f t="shared" si="19"/>
        <v>6.6747891464588704E-2</v>
      </c>
    </row>
    <row r="93" spans="1:43" x14ac:dyDescent="0.25">
      <c r="A93" s="124">
        <v>505010</v>
      </c>
      <c r="B93" s="125" t="s">
        <v>154</v>
      </c>
      <c r="C93" s="126" t="s">
        <v>65</v>
      </c>
      <c r="D93" s="101" t="s">
        <v>2066</v>
      </c>
      <c r="E93" s="142"/>
      <c r="F93" s="191" t="str">
        <f>IF('9 All Base Data'!G93="Rural Centre","Rural",IF('9 All Base Data'!G93="Rural (Incl.some Off Shore Islands)","Rural",IF('9 All Base Data'!G93="Inlet-in TA but not in Urban Area","Rural",IF('9 All Base Data'!G93="Rural (Incl.some Off Shore Islands)","Rural",IF('9 All Base Data'!G93="Inlet-not in TA","Rural",IF('9 All Base Data'!G93="Inland Water not in Urban Area","Rural",IF('9 All Base Data'!G93="Oceanic-in Region but not in TA","Rural",'9 All Base Data'!G93)))))))</f>
        <v>Rural</v>
      </c>
      <c r="G93" s="177">
        <f>IF('9 All Base Data'!I93="..C","..C",'9 All Base Data'!I93*Basecase_Pop_2006)</f>
        <v>5415</v>
      </c>
      <c r="H93" s="177">
        <f>IF('9 All Base Data'!J93="..C","..C",'9 All Base Data'!J93*Basecase_Pop_2006)</f>
        <v>3591</v>
      </c>
      <c r="I93" s="191">
        <f>IF('9 All Base Data'!L93="..C","..C",'9 All Base Data'!L93*Basecase_Pop_2006)</f>
        <v>60</v>
      </c>
      <c r="J93" s="156">
        <f>IF('9 All Base Data'!$P93=0,0,('9 All Base Data'!$P93*Basecase_Pop_2006)/(1+(1/(BaseCase_Mort_AllAdults_30*('9 All Base Data'!$W93*Basecase_PM10)/10))))</f>
        <v>0.21136779094327474</v>
      </c>
      <c r="K93" s="156">
        <f>IF('9 All Base Data'!$Q93=0,0,('9 All Base Data'!$Q93*Basecase_Pop_2006)/(1+(1/(BaseCase_Mort_Maori_30*('9 All Base Data'!$W93*Basecase_PM10)/10))))</f>
        <v>4.5828301995284919E-2</v>
      </c>
      <c r="L93" s="179">
        <f>133/(1+1/(BaseCase_Mort_Child_0_1*'9 All Base Data'!$AB$10/10))*IF('9 All Base Data'!$L93="..C",0,'9 All Base Data'!L93/'9 All Base Data'!$L$2022)</f>
        <v>8.7526671318313796E-3</v>
      </c>
      <c r="M93" s="178">
        <f>IF('9 All Base Data'!$R93="","",IF('9 All Base Data'!$R93=0,0,('9 All Base Data'!$R93*Basecase_Pop_2006)/(1+(1/(BaseCase_CardiacHA_All*('9 All Base Data'!$W93*Basecase_PM10)/10)))))</f>
        <v>0.15864137693549449</v>
      </c>
      <c r="N93" s="178">
        <f>IF('9 All Base Data'!$S93="","",IF('9 All Base Data'!$S93=0,0,('9 All Base Data'!S93*Basecase_Pop_2006)/(1+(1/(BaseCase_RespHA_All*('9 All Base Data'!$W93*Basecase_PM10)/10)))))</f>
        <v>0.28201566845574105</v>
      </c>
      <c r="O93" s="178">
        <f>IF('9 All Base Data'!$T93="","",IF('9 All Base Data'!$T93=0,0,('9 All Base Data'!$T93*Basecase_Pop_2006)/(1+(1/(BaseCase_RespHA_Child_1_4*('9 All Base Data'!$W93*Basecase_PM10)/10)))))</f>
        <v>6.798957943710586E-2</v>
      </c>
      <c r="P93" s="179">
        <f>IF('9 All Base Data'!$U93="","",IF('9 All Base Data'!$U93=0,0,('9 All Base Data'!$U93*Basecase_Pop_2006)/(1+(1/(BaseCase_RespHA_Child_5_14*('9 All Base Data'!$W93*Basecase_PM10)/10)))))</f>
        <v>2.3351661767147501E-2</v>
      </c>
      <c r="Q93" s="156">
        <f>IF('7 Base case Results'!$G93="..C",0,BaseCase_RADs_All*'7 Base case Results'!$G93*('9 All Base Data'!$V93*Basecase_PM10)/10)</f>
        <v>1553.6718000000001</v>
      </c>
      <c r="R93" s="189">
        <f t="shared" si="10"/>
        <v>0.75246933575805797</v>
      </c>
      <c r="S93" s="178">
        <f t="shared" si="11"/>
        <v>0.16314875510321433</v>
      </c>
      <c r="T93" s="179">
        <f t="shared" si="12"/>
        <v>3.1159494989319712E-2</v>
      </c>
      <c r="U93" s="178">
        <f t="shared" si="13"/>
        <v>1.0073727435403902E-3</v>
      </c>
      <c r="V93" s="178">
        <f t="shared" si="14"/>
        <v>1.2789410564467858E-3</v>
      </c>
      <c r="W93" s="178">
        <f t="shared" si="15"/>
        <v>3.0833274274727506E-4</v>
      </c>
      <c r="X93" s="179">
        <f t="shared" si="16"/>
        <v>1.0589978611401391E-4</v>
      </c>
      <c r="Y93" s="179">
        <f t="shared" si="17"/>
        <v>9.6327651600000008E-2</v>
      </c>
      <c r="Z93" s="186">
        <f t="shared" si="18"/>
        <v>0.88224279614736478</v>
      </c>
      <c r="AA93" s="156">
        <f>$J93*'9 All Base Data'!$Y93</f>
        <v>1.8411009403434216E-2</v>
      </c>
      <c r="AB93" s="156">
        <f>$K93*'9 All Base Data'!$Y93</f>
        <v>3.9918347786728377E-3</v>
      </c>
      <c r="AC93" s="178">
        <f>$L93*'9 All Base Data'!$Y93</f>
        <v>7.6239353285630963E-4</v>
      </c>
      <c r="AD93" s="178">
        <f>IF($M93="","",$M93*'9 All Base Data'!$Y93)</f>
        <v>1.3818320518460585E-2</v>
      </c>
      <c r="AE93" s="178">
        <f>IF($N93="","",$N93*'9 All Base Data'!$Y93)</f>
        <v>2.4564731933295718E-2</v>
      </c>
      <c r="AF93" s="178">
        <f>IF($O93="","",$O93*'9 All Base Data'!$Y93)</f>
        <v>5.922173765292511E-3</v>
      </c>
      <c r="AG93" s="178">
        <f>IF($P93="","",$P93*'9 All Base Data'!$Y93)</f>
        <v>2.0340263881366322E-3</v>
      </c>
      <c r="AH93" s="167">
        <f>$Q93*'9 All Base Data'!$Y93</f>
        <v>135.33124414082212</v>
      </c>
      <c r="AI93" s="178">
        <f>$R93*'9 All Base Data'!$Y93</f>
        <v>6.5543193476225795E-2</v>
      </c>
      <c r="AJ93" s="178">
        <f>$S93*'9 All Base Data'!$Y93</f>
        <v>1.4210931812075302E-2</v>
      </c>
      <c r="AK93" s="178">
        <f>$T93*'9 All Base Data'!$Y93</f>
        <v>2.7141209769684623E-3</v>
      </c>
      <c r="AL93" s="178">
        <f>IF($U93="","",$U93*'9 All Base Data'!$Y93)</f>
        <v>8.774633529222474E-5</v>
      </c>
      <c r="AM93" s="178">
        <f>IF($V93="","",$V93*'9 All Base Data'!$Y93)</f>
        <v>1.114010593174961E-4</v>
      </c>
      <c r="AN93" s="178">
        <f>IF($W93="","",$W93*'9 All Base Data'!$Y93)</f>
        <v>2.6857058025601536E-5</v>
      </c>
      <c r="AO93" s="178">
        <f>IF($X93="","",$X93*'9 All Base Data'!$Y93)</f>
        <v>9.2243096701996275E-6</v>
      </c>
      <c r="AP93" s="178">
        <f>$Y93*'9 All Base Data'!$Y93</f>
        <v>8.390537136730972E-3</v>
      </c>
      <c r="AQ93" s="179">
        <f t="shared" si="19"/>
        <v>7.6846998984534953E-2</v>
      </c>
    </row>
    <row r="94" spans="1:43" x14ac:dyDescent="0.25">
      <c r="A94" s="124">
        <v>505021</v>
      </c>
      <c r="B94" s="125" t="s">
        <v>155</v>
      </c>
      <c r="C94" s="126" t="s">
        <v>65</v>
      </c>
      <c r="D94" s="101" t="s">
        <v>2066</v>
      </c>
      <c r="E94" s="142"/>
      <c r="F94" s="191" t="str">
        <f>IF('9 All Base Data'!G94="Rural Centre","Rural",IF('9 All Base Data'!G94="Rural (Incl.some Off Shore Islands)","Rural",IF('9 All Base Data'!G94="Inlet-in TA but not in Urban Area","Rural",IF('9 All Base Data'!G94="Rural (Incl.some Off Shore Islands)","Rural",IF('9 All Base Data'!G94="Inlet-not in TA","Rural",IF('9 All Base Data'!G94="Inland Water not in Urban Area","Rural",IF('9 All Base Data'!G94="Oceanic-in Region but not in TA","Rural",'9 All Base Data'!G94)))))))</f>
        <v>Rural</v>
      </c>
      <c r="G94" s="177">
        <f>IF('9 All Base Data'!I94="..C","..C",'9 All Base Data'!I94*Basecase_Pop_2006)</f>
        <v>1329</v>
      </c>
      <c r="H94" s="177">
        <f>IF('9 All Base Data'!J94="..C","..C",'9 All Base Data'!J94*Basecase_Pop_2006)</f>
        <v>963</v>
      </c>
      <c r="I94" s="191">
        <f>IF('9 All Base Data'!L94="..C","..C",'9 All Base Data'!L94*Basecase_Pop_2006)</f>
        <v>12</v>
      </c>
      <c r="J94" s="156">
        <f>IF('9 All Base Data'!$P94=0,0,('9 All Base Data'!$P94*Basecase_Pop_2006)/(1+(1/(BaseCase_Mort_AllAdults_30*('9 All Base Data'!$W94*Basecase_PM10)/10))))</f>
        <v>0.77501523345867396</v>
      </c>
      <c r="K94" s="156">
        <f>IF('9 All Base Data'!$Q94=0,0,('9 All Base Data'!$Q94*Basecase_Pop_2006)/(1+(1/(BaseCase_Mort_Maori_30*('9 All Base Data'!$W94*Basecase_PM10)/10))))</f>
        <v>0.2749698119717095</v>
      </c>
      <c r="L94" s="179">
        <f>133/(1+1/(BaseCase_Mort_Child_0_1*'9 All Base Data'!$AB$10/10))*IF('9 All Base Data'!$L94="..C",0,'9 All Base Data'!L94/'9 All Base Data'!$L$2022)</f>
        <v>1.7505334263662759E-3</v>
      </c>
      <c r="M94" s="178">
        <f>IF('9 All Base Data'!$R94="","",IF('9 All Base Data'!$R94=0,0,('9 All Base Data'!$R94*Basecase_Pop_2006)/(1+(1/(BaseCase_CardiacHA_All*('9 All Base Data'!$W94*Basecase_PM10)/10)))))</f>
        <v>5.393806815806812E-2</v>
      </c>
      <c r="N94" s="178">
        <f>IF('9 All Base Data'!$S94="","",IF('9 All Base Data'!$S94=0,0,('9 All Base Data'!S94*Basecase_Pop_2006)/(1+(1/(BaseCase_RespHA_All*('9 All Base Data'!$W94*Basecase_PM10)/10)))))</f>
        <v>5.7984529962862651E-2</v>
      </c>
      <c r="O94" s="178">
        <f>IF('9 All Base Data'!$T94="","",IF('9 All Base Data'!$T94=0,0,('9 All Base Data'!$T94*Basecase_Pop_2006)/(1+(1/(BaseCase_RespHA_Child_1_4*('9 All Base Data'!$W94*Basecase_PM10)/10)))))</f>
        <v>5.2299676490081435E-3</v>
      </c>
      <c r="P94" s="179">
        <f>IF('9 All Base Data'!$U94="","",IF('9 All Base Data'!$U94=0,0,('9 All Base Data'!$U94*Basecase_Pop_2006)/(1+(1/(BaseCase_RespHA_Child_5_14*('9 All Base Data'!$W94*Basecase_PM10)/10)))))</f>
        <v>2.3351661767147501E-2</v>
      </c>
      <c r="Q94" s="156">
        <f>IF('7 Base case Results'!$G94="..C",0,BaseCase_RADs_All*'7 Base case Results'!$G94*('9 All Base Data'!$V94*Basecase_PM10)/10)</f>
        <v>381.31668000000002</v>
      </c>
      <c r="R94" s="189">
        <f t="shared" si="10"/>
        <v>2.7590542311128794</v>
      </c>
      <c r="S94" s="178">
        <f t="shared" si="11"/>
        <v>0.97889253061928572</v>
      </c>
      <c r="T94" s="179">
        <f t="shared" si="12"/>
        <v>6.2318989978639421E-3</v>
      </c>
      <c r="U94" s="178">
        <f t="shared" si="13"/>
        <v>3.4250673280373259E-4</v>
      </c>
      <c r="V94" s="178">
        <f t="shared" si="14"/>
        <v>2.6295984338158213E-4</v>
      </c>
      <c r="W94" s="178">
        <f t="shared" si="15"/>
        <v>2.3717903288251933E-5</v>
      </c>
      <c r="X94" s="179">
        <f t="shared" si="16"/>
        <v>1.0589978611401391E-4</v>
      </c>
      <c r="Y94" s="179">
        <f t="shared" si="17"/>
        <v>2.3641634160000001E-2</v>
      </c>
      <c r="Z94" s="186">
        <f t="shared" si="18"/>
        <v>2.7895332308469283</v>
      </c>
      <c r="AA94" s="156">
        <f>$J94*'9 All Base Data'!$Y94</f>
        <v>6.7507034479258779E-2</v>
      </c>
      <c r="AB94" s="156">
        <f>$K94*'9 All Base Data'!$Y94</f>
        <v>2.3951008672037023E-2</v>
      </c>
      <c r="AC94" s="178">
        <f>$L94*'9 All Base Data'!$Y94</f>
        <v>1.5247870657126192E-4</v>
      </c>
      <c r="AD94" s="178">
        <f>IF($M94="","",$M94*'9 All Base Data'!$Y94)</f>
        <v>4.6982289762765991E-3</v>
      </c>
      <c r="AE94" s="178">
        <f>IF($N94="","",$N94*'9 All Base Data'!$Y94)</f>
        <v>5.0506925470327653E-3</v>
      </c>
      <c r="AF94" s="178">
        <f>IF($O94="","",$O94*'9 All Base Data'!$Y94)</f>
        <v>4.5555182809942394E-4</v>
      </c>
      <c r="AG94" s="178">
        <f>IF($P94="","",$P94*'9 All Base Data'!$Y94)</f>
        <v>2.0340263881366322E-3</v>
      </c>
      <c r="AH94" s="167">
        <f>$Q94*'9 All Base Data'!$Y94</f>
        <v>33.214261027359669</v>
      </c>
      <c r="AI94" s="178">
        <f>$R94*'9 All Base Data'!$Y94</f>
        <v>0.24032504274616129</v>
      </c>
      <c r="AJ94" s="178">
        <f>$S94*'9 All Base Data'!$Y94</f>
        <v>8.5265590872451794E-2</v>
      </c>
      <c r="AK94" s="178">
        <f>$T94*'9 All Base Data'!$Y94</f>
        <v>5.4282419539369246E-4</v>
      </c>
      <c r="AL94" s="178">
        <f>IF($U94="","",$U94*'9 All Base Data'!$Y94)</f>
        <v>2.9833753999356404E-5</v>
      </c>
      <c r="AM94" s="178">
        <f>IF($V94="","",$V94*'9 All Base Data'!$Y94)</f>
        <v>2.2904890700793591E-5</v>
      </c>
      <c r="AN94" s="178">
        <f>IF($W94="","",$W94*'9 All Base Data'!$Y94)</f>
        <v>2.0659275404308877E-6</v>
      </c>
      <c r="AO94" s="178">
        <f>IF($X94="","",$X94*'9 All Base Data'!$Y94)</f>
        <v>9.2243096701996275E-6</v>
      </c>
      <c r="AP94" s="178">
        <f>$Y94*'9 All Base Data'!$Y94</f>
        <v>2.0592841836962993E-3</v>
      </c>
      <c r="AQ94" s="179">
        <f t="shared" si="19"/>
        <v>0.24297988976995144</v>
      </c>
    </row>
    <row r="95" spans="1:43" x14ac:dyDescent="0.25">
      <c r="A95" s="124">
        <v>505022</v>
      </c>
      <c r="B95" s="125" t="s">
        <v>156</v>
      </c>
      <c r="C95" s="126" t="s">
        <v>65</v>
      </c>
      <c r="D95" s="101" t="s">
        <v>2066</v>
      </c>
      <c r="E95" s="142"/>
      <c r="F95" s="191" t="str">
        <f>IF('9 All Base Data'!G95="Rural Centre","Rural",IF('9 All Base Data'!G95="Rural (Incl.some Off Shore Islands)","Rural",IF('9 All Base Data'!G95="Inlet-in TA but not in Urban Area","Rural",IF('9 All Base Data'!G95="Rural (Incl.some Off Shore Islands)","Rural",IF('9 All Base Data'!G95="Inlet-not in TA","Rural",IF('9 All Base Data'!G95="Inland Water not in Urban Area","Rural",IF('9 All Base Data'!G95="Oceanic-in Region but not in TA","Rural",'9 All Base Data'!G95)))))))</f>
        <v>Rural</v>
      </c>
      <c r="G95" s="177">
        <f>IF('9 All Base Data'!I95="..C","..C",'9 All Base Data'!I95*Basecase_Pop_2006)</f>
        <v>1086</v>
      </c>
      <c r="H95" s="177">
        <f>IF('9 All Base Data'!J95="..C","..C",'9 All Base Data'!J95*Basecase_Pop_2006)</f>
        <v>849</v>
      </c>
      <c r="I95" s="191">
        <f>IF('9 All Base Data'!L95="..C","..C",'9 All Base Data'!L95*Basecase_Pop_2006)</f>
        <v>12</v>
      </c>
      <c r="J95" s="156">
        <f>IF('9 All Base Data'!$P95=0,0,('9 All Base Data'!$P95*Basecase_Pop_2006)/(1+(1/(BaseCase_Mort_AllAdults_30*('9 All Base Data'!$W95*Basecase_PM10)/10))))</f>
        <v>0.22898177352188093</v>
      </c>
      <c r="K95" s="156">
        <f>IF('9 All Base Data'!$Q95=0,0,('9 All Base Data'!$Q95*Basecase_Pop_2006)/(1+(1/(BaseCase_Mort_Maori_30*('9 All Base Data'!$W95*Basecase_PM10)/10))))</f>
        <v>0</v>
      </c>
      <c r="L95" s="179">
        <f>133/(1+1/(BaseCase_Mort_Child_0_1*'9 All Base Data'!$AB$10/10))*IF('9 All Base Data'!$L95="..C",0,'9 All Base Data'!L95/'9 All Base Data'!$L$2022)</f>
        <v>1.7505334263662759E-3</v>
      </c>
      <c r="M95" s="178">
        <f>IF('9 All Base Data'!$R95="","",IF('9 All Base Data'!$R95=0,0,('9 All Base Data'!$R95*Basecase_Pop_2006)/(1+(1/(BaseCase_CardiacHA_All*('9 All Base Data'!$W95*Basecase_PM10)/10)))))</f>
        <v>5.393806815806812E-2</v>
      </c>
      <c r="N95" s="178">
        <f>IF('9 All Base Data'!$S95="","",IF('9 All Base Data'!$S95=0,0,('9 All Base Data'!S95*Basecase_Pop_2006)/(1+(1/(BaseCase_RespHA_All*('9 All Base Data'!$W95*Basecase_PM10)/10)))))</f>
        <v>6.3255850868577435E-2</v>
      </c>
      <c r="O95" s="178">
        <f>IF('9 All Base Data'!$T95="","",IF('9 All Base Data'!$T95=0,0,('9 All Base Data'!$T95*Basecase_Pop_2006)/(1+(1/(BaseCase_RespHA_Child_1_4*('9 All Base Data'!$W95*Basecase_PM10)/10)))))</f>
        <v>1.0459935298016287E-2</v>
      </c>
      <c r="P95" s="179">
        <f>IF('9 All Base Data'!$U95="","",IF('9 All Base Data'!$U95=0,0,('9 All Base Data'!$U95*Basecase_Pop_2006)/(1+(1/(BaseCase_RespHA_Child_5_14*('9 All Base Data'!$W95*Basecase_PM10)/10)))))</f>
        <v>0</v>
      </c>
      <c r="Q95" s="156">
        <f>IF('7 Base case Results'!$G95="..C",0,BaseCase_RADs_All*'7 Base case Results'!$G95*('9 All Base Data'!$V95*Basecase_PM10)/10)</f>
        <v>311.59512000000001</v>
      </c>
      <c r="R95" s="189">
        <f t="shared" si="10"/>
        <v>0.81517511373789608</v>
      </c>
      <c r="S95" s="178">
        <f t="shared" si="11"/>
        <v>0</v>
      </c>
      <c r="T95" s="179">
        <f t="shared" si="12"/>
        <v>6.2318989978639421E-3</v>
      </c>
      <c r="U95" s="178">
        <f t="shared" si="13"/>
        <v>3.4250673280373259E-4</v>
      </c>
      <c r="V95" s="178">
        <f t="shared" si="14"/>
        <v>2.8686528368899864E-4</v>
      </c>
      <c r="W95" s="178">
        <f t="shared" si="15"/>
        <v>4.7435806576503865E-5</v>
      </c>
      <c r="X95" s="179">
        <f t="shared" si="16"/>
        <v>0</v>
      </c>
      <c r="Y95" s="179">
        <f t="shared" si="17"/>
        <v>1.931889744E-2</v>
      </c>
      <c r="Z95" s="186">
        <f t="shared" si="18"/>
        <v>0.84135528219225286</v>
      </c>
      <c r="AA95" s="156">
        <f>$J95*'9 All Base Data'!$Y95</f>
        <v>1.994526018705373E-2</v>
      </c>
      <c r="AB95" s="156">
        <f>$K95*'9 All Base Data'!$Y95</f>
        <v>0</v>
      </c>
      <c r="AC95" s="178">
        <f>$L95*'9 All Base Data'!$Y95</f>
        <v>1.5247870657126192E-4</v>
      </c>
      <c r="AD95" s="178">
        <f>IF($M95="","",$M95*'9 All Base Data'!$Y95)</f>
        <v>4.6982289762765991E-3</v>
      </c>
      <c r="AE95" s="178">
        <f>IF($N95="","",$N95*'9 All Base Data'!$Y95)</f>
        <v>5.5098464149448342E-3</v>
      </c>
      <c r="AF95" s="178">
        <f>IF($O95="","",$O95*'9 All Base Data'!$Y95)</f>
        <v>9.1110365619884788E-4</v>
      </c>
      <c r="AG95" s="178">
        <f>IF($P95="","",$P95*'9 All Base Data'!$Y95)</f>
        <v>0</v>
      </c>
      <c r="AH95" s="167">
        <f>$Q95*'9 All Base Data'!$Y95</f>
        <v>27.141224586691195</v>
      </c>
      <c r="AI95" s="178">
        <f>$R95*'9 All Base Data'!$Y95</f>
        <v>7.1005126265911281E-2</v>
      </c>
      <c r="AJ95" s="178">
        <f>$S95*'9 All Base Data'!$Y95</f>
        <v>0</v>
      </c>
      <c r="AK95" s="178">
        <f>$T95*'9 All Base Data'!$Y95</f>
        <v>5.4282419539369246E-4</v>
      </c>
      <c r="AL95" s="178">
        <f>IF($U95="","",$U95*'9 All Base Data'!$Y95)</f>
        <v>2.9833753999356404E-5</v>
      </c>
      <c r="AM95" s="178">
        <f>IF($V95="","",$V95*'9 All Base Data'!$Y95)</f>
        <v>2.4987153491774822E-5</v>
      </c>
      <c r="AN95" s="178">
        <f>IF($W95="","",$W95*'9 All Base Data'!$Y95)</f>
        <v>4.1318550808617754E-6</v>
      </c>
      <c r="AO95" s="178">
        <f>IF($X95="","",$X95*'9 All Base Data'!$Y95)</f>
        <v>0</v>
      </c>
      <c r="AP95" s="178">
        <f>$Y95*'9 All Base Data'!$Y95</f>
        <v>1.6827559243748542E-3</v>
      </c>
      <c r="AQ95" s="179">
        <f t="shared" si="19"/>
        <v>7.3285527293170963E-2</v>
      </c>
    </row>
    <row r="96" spans="1:43" x14ac:dyDescent="0.25">
      <c r="A96" s="124">
        <v>505300</v>
      </c>
      <c r="B96" s="125" t="s">
        <v>158</v>
      </c>
      <c r="C96" s="126" t="s">
        <v>157</v>
      </c>
      <c r="D96" s="101" t="s">
        <v>2312</v>
      </c>
      <c r="E96" s="142"/>
      <c r="F96" s="191" t="str">
        <f>IF('9 All Base Data'!G96="Rural Centre","Rural",IF('9 All Base Data'!G96="Rural (Incl.some Off Shore Islands)","Rural",IF('9 All Base Data'!G96="Inlet-in TA but not in Urban Area","Rural",IF('9 All Base Data'!G96="Rural (Incl.some Off Shore Islands)","Rural",IF('9 All Base Data'!G96="Inlet-not in TA","Rural",IF('9 All Base Data'!G96="Inland Water not in Urban Area","Rural",IF('9 All Base Data'!G96="Oceanic-in Region but not in TA","Rural",'9 All Base Data'!G96)))))))</f>
        <v>Wellsford</v>
      </c>
      <c r="G96" s="177">
        <f>IF('9 All Base Data'!I96="..C","..C",'9 All Base Data'!I96*Basecase_Pop_2006)</f>
        <v>1698</v>
      </c>
      <c r="H96" s="177">
        <f>IF('9 All Base Data'!J96="..C","..C",'9 All Base Data'!J96*Basecase_Pop_2006)</f>
        <v>1023</v>
      </c>
      <c r="I96" s="191">
        <f>IF('9 All Base Data'!L96="..C","..C",'9 All Base Data'!L96*Basecase_Pop_2006)</f>
        <v>30</v>
      </c>
      <c r="J96" s="156">
        <f>IF('9 All Base Data'!$P96=0,0,('9 All Base Data'!$P96*Basecase_Pop_2006)/(1+(1/(BaseCase_Mort_AllAdults_30*('9 All Base Data'!$W96*Basecase_PM10)/10))))</f>
        <v>0.26042028641531606</v>
      </c>
      <c r="K96" s="156">
        <f>IF('9 All Base Data'!$Q96=0,0,('9 All Base Data'!$Q96*Basecase_Pop_2006)/(1+(1/(BaseCase_Mort_Maori_30*('9 All Base Data'!$W96*Basecase_PM10)/10))))</f>
        <v>0</v>
      </c>
      <c r="L96" s="179">
        <f>133/(1+1/(BaseCase_Mort_Child_0_1*'9 All Base Data'!$AB$10/10))*IF('9 All Base Data'!$L96="..C",0,'9 All Base Data'!L96/'9 All Base Data'!$L$2022)</f>
        <v>4.3763335659156898E-3</v>
      </c>
      <c r="M96" s="178">
        <f>IF('9 All Base Data'!$R96="","",IF('9 All Base Data'!$R96=0,0,('9 All Base Data'!$R96*Basecase_Pop_2006)/(1+(1/(BaseCase_CardiacHA_All*('9 All Base Data'!$W96*Basecase_PM10)/10)))))</f>
        <v>0.3269279706571343</v>
      </c>
      <c r="N96" s="178">
        <f>IF('9 All Base Data'!$S96="","",IF('9 All Base Data'!$S96=0,0,('9 All Base Data'!S96*Basecase_Pop_2006)/(1+(1/(BaseCase_RespHA_All*('9 All Base Data'!$W96*Basecase_PM10)/10)))))</f>
        <v>0.30303481740771976</v>
      </c>
      <c r="O96" s="178">
        <f>IF('9 All Base Data'!$T96="","",IF('9 All Base Data'!$T96=0,0,('9 All Base Data'!$T96*Basecase_Pop_2006)/(1+(1/(BaseCase_RespHA_Child_1_4*('9 All Base Data'!$W96*Basecase_PM10)/10)))))</f>
        <v>6.3042693229323682E-2</v>
      </c>
      <c r="P96" s="179">
        <f>IF('9 All Base Data'!$U96="","",IF('9 All Base Data'!$U96=0,0,('9 All Base Data'!$U96*Basecase_Pop_2006)/(1+(1/(BaseCase_RespHA_Child_5_14*('9 All Base Data'!$W96*Basecase_PM10)/10)))))</f>
        <v>3.5047238879763611E-2</v>
      </c>
      <c r="Q96" s="156">
        <f>IF('7 Base case Results'!$G96="..C",0,BaseCase_RADs_All*'7 Base case Results'!$G96*('9 All Base Data'!$V96*Basecase_PM10)/10)</f>
        <v>1110.0893766836134</v>
      </c>
      <c r="R96" s="189">
        <f t="shared" si="10"/>
        <v>0.92709621963852518</v>
      </c>
      <c r="S96" s="178">
        <f t="shared" si="11"/>
        <v>0</v>
      </c>
      <c r="T96" s="179">
        <f t="shared" si="12"/>
        <v>1.5579747494659856E-2</v>
      </c>
      <c r="U96" s="178">
        <f t="shared" si="13"/>
        <v>2.0759926136728027E-3</v>
      </c>
      <c r="V96" s="178">
        <f t="shared" si="14"/>
        <v>1.3742628969440091E-3</v>
      </c>
      <c r="W96" s="178">
        <f t="shared" si="15"/>
        <v>2.8589861379498292E-4</v>
      </c>
      <c r="X96" s="179">
        <f t="shared" si="16"/>
        <v>1.5893922831972798E-4</v>
      </c>
      <c r="Y96" s="179">
        <f t="shared" si="17"/>
        <v>6.8825541354384026E-2</v>
      </c>
      <c r="Z96" s="186">
        <f t="shared" si="18"/>
        <v>1.0149517639981858</v>
      </c>
      <c r="AA96" s="156">
        <f>$J96*'9 All Base Data'!$Y96</f>
        <v>9.110282898538824E-2</v>
      </c>
      <c r="AB96" s="156">
        <f>$K96*'9 All Base Data'!$Y96</f>
        <v>0</v>
      </c>
      <c r="AC96" s="178">
        <f>$L96*'9 All Base Data'!$Y96</f>
        <v>1.5309727745356743E-3</v>
      </c>
      <c r="AD96" s="178">
        <f>IF($M96="","",$M96*'9 All Base Data'!$Y96)</f>
        <v>0.11436921221189951</v>
      </c>
      <c r="AE96" s="178">
        <f>IF($N96="","",$N96*'9 All Base Data'!$Y96)</f>
        <v>0.10601067039334221</v>
      </c>
      <c r="AF96" s="178">
        <f>IF($O96="","",$O96*'9 All Base Data'!$Y96)</f>
        <v>2.2054225418099319E-2</v>
      </c>
      <c r="AG96" s="178">
        <f>IF($P96="","",$P96*'9 All Base Data'!$Y96)</f>
        <v>1.2260575602705314E-2</v>
      </c>
      <c r="AH96" s="167">
        <f>$Q96*'9 All Base Data'!$Y96</f>
        <v>388.34256744967462</v>
      </c>
      <c r="AI96" s="178">
        <f>$R96*'9 All Base Data'!$Y96</f>
        <v>0.32432607118798212</v>
      </c>
      <c r="AJ96" s="178">
        <f>$S96*'9 All Base Data'!$Y96</f>
        <v>0</v>
      </c>
      <c r="AK96" s="178">
        <f>$T96*'9 All Base Data'!$Y96</f>
        <v>5.4502630773470007E-3</v>
      </c>
      <c r="AL96" s="178">
        <f>IF($U96="","",$U96*'9 All Base Data'!$Y96)</f>
        <v>7.2624449754556185E-4</v>
      </c>
      <c r="AM96" s="178">
        <f>IF($V96="","",$V96*'9 All Base Data'!$Y96)</f>
        <v>4.8075839023380693E-4</v>
      </c>
      <c r="AN96" s="178">
        <f>IF($W96="","",$W96*'9 All Base Data'!$Y96)</f>
        <v>1.0001591227108042E-4</v>
      </c>
      <c r="AO96" s="178">
        <f>IF($X96="","",$X96*'9 All Base Data'!$Y96)</f>
        <v>5.5601710358268598E-5</v>
      </c>
      <c r="AP96" s="178">
        <f>$Y96*'9 All Base Data'!$Y96</f>
        <v>2.4077239181879824E-2</v>
      </c>
      <c r="AQ96" s="179">
        <f t="shared" si="19"/>
        <v>0.35506057633498833</v>
      </c>
    </row>
    <row r="97" spans="1:43" x14ac:dyDescent="0.25">
      <c r="A97" s="124">
        <v>505400</v>
      </c>
      <c r="B97" s="125" t="s">
        <v>159</v>
      </c>
      <c r="C97" s="126" t="s">
        <v>157</v>
      </c>
      <c r="D97" s="101" t="s">
        <v>2312</v>
      </c>
      <c r="E97" s="142"/>
      <c r="F97" s="191" t="str">
        <f>IF('9 All Base Data'!G97="Rural Centre","Rural",IF('9 All Base Data'!G97="Rural (Incl.some Off Shore Islands)","Rural",IF('9 All Base Data'!G97="Inlet-in TA but not in Urban Area","Rural",IF('9 All Base Data'!G97="Rural (Incl.some Off Shore Islands)","Rural",IF('9 All Base Data'!G97="Inlet-not in TA","Rural",IF('9 All Base Data'!G97="Inland Water not in Urban Area","Rural",IF('9 All Base Data'!G97="Oceanic-in Region but not in TA","Rural",'9 All Base Data'!G97)))))))</f>
        <v>Rural</v>
      </c>
      <c r="G97" s="177">
        <f>IF('9 All Base Data'!I97="..C","..C",'9 All Base Data'!I97*Basecase_Pop_2006)</f>
        <v>441</v>
      </c>
      <c r="H97" s="177">
        <f>IF('9 All Base Data'!J97="..C","..C",'9 All Base Data'!J97*Basecase_Pop_2006)</f>
        <v>315</v>
      </c>
      <c r="I97" s="191">
        <f>IF('9 All Base Data'!L97="..C","..C",'9 All Base Data'!L97*Basecase_Pop_2006)</f>
        <v>9</v>
      </c>
      <c r="J97" s="156">
        <f>IF('9 All Base Data'!$P97=0,0,('9 All Base Data'!$P97*Basecase_Pop_2006)/(1+(1/(BaseCase_Mort_AllAdults_30*('9 All Base Data'!$W97*Basecase_PM10)/10))))</f>
        <v>1.4936116654759679</v>
      </c>
      <c r="K97" s="156">
        <f>IF('9 All Base Data'!$Q97=0,0,('9 All Base Data'!$Q97*Basecase_Pop_2006)/(1+(1/(BaseCase_Mort_Maori_30*('9 All Base Data'!$W97*Basecase_PM10)/10))))</f>
        <v>0.72980331472908122</v>
      </c>
      <c r="L97" s="179">
        <f>133/(1+1/(BaseCase_Mort_Child_0_1*'9 All Base Data'!$AB$10/10))*IF('9 All Base Data'!$L97="..C",0,'9 All Base Data'!L97/'9 All Base Data'!$L$2022)</f>
        <v>1.3129000697747069E-3</v>
      </c>
      <c r="M97" s="178">
        <f>IF('9 All Base Data'!$R97="","",IF('9 All Base Data'!$R97=0,0,('9 All Base Data'!$R97*Basecase_Pop_2006)/(1+(1/(BaseCase_CardiacHA_All*('9 All Base Data'!$W97*Basecase_PM10)/10)))))</f>
        <v>4.4398568929666295E-2</v>
      </c>
      <c r="N97" s="178">
        <f>IF('9 All Base Data'!$S97="","",IF('9 All Base Data'!$S97=0,0,('9 All Base Data'!S97*Basecase_Pop_2006)/(1+(1/(BaseCase_RespHA_All*('9 All Base Data'!$W97*Basecase_PM10)/10)))))</f>
        <v>6.1361969775123086E-2</v>
      </c>
      <c r="O97" s="178">
        <f>IF('9 All Base Data'!$T97="","",IF('9 All Base Data'!$T97=0,0,('9 All Base Data'!$T97*Basecase_Pop_2006)/(1+(1/(BaseCase_RespHA_Child_1_4*('9 All Base Data'!$W97*Basecase_PM10)/10)))))</f>
        <v>8.0824055055480643E-3</v>
      </c>
      <c r="P97" s="179">
        <f>IF('9 All Base Data'!$U97="","",IF('9 All Base Data'!$U97=0,0,('9 All Base Data'!$U97*Basecase_Pop_2006)/(1+(1/(BaseCase_RespHA_Child_5_14*('9 All Base Data'!$W97*Basecase_PM10)/10)))))</f>
        <v>0</v>
      </c>
      <c r="Q97" s="156">
        <f>IF('7 Base case Results'!$G97="..C",0,BaseCase_RADs_All*'7 Base case Results'!$G97*('9 All Base Data'!$V97*Basecase_PM10)/10)</f>
        <v>197.25734629421615</v>
      </c>
      <c r="R97" s="189">
        <f t="shared" si="10"/>
        <v>5.3172575290944453</v>
      </c>
      <c r="S97" s="178">
        <f t="shared" si="11"/>
        <v>2.5980998004355289</v>
      </c>
      <c r="T97" s="179">
        <f t="shared" si="12"/>
        <v>4.673924248397957E-3</v>
      </c>
      <c r="U97" s="178">
        <f t="shared" si="13"/>
        <v>2.8193091270338098E-4</v>
      </c>
      <c r="V97" s="178">
        <f t="shared" si="14"/>
        <v>2.7827653293018315E-4</v>
      </c>
      <c r="W97" s="178">
        <f t="shared" si="15"/>
        <v>3.6653708967660467E-5</v>
      </c>
      <c r="X97" s="179">
        <f t="shared" si="16"/>
        <v>0</v>
      </c>
      <c r="Y97" s="179">
        <f t="shared" si="17"/>
        <v>1.22299554702414E-2</v>
      </c>
      <c r="Z97" s="186">
        <f t="shared" si="18"/>
        <v>5.3347216162587188</v>
      </c>
      <c r="AA97" s="156">
        <f>$J97*'9 All Base Data'!$Y97</f>
        <v>0.54737662246939933</v>
      </c>
      <c r="AB97" s="156">
        <f>$K97*'9 All Base Data'!$Y97</f>
        <v>0.26745725325871467</v>
      </c>
      <c r="AC97" s="178">
        <f>$L97*'9 All Base Data'!$Y97</f>
        <v>4.8114970071829616E-4</v>
      </c>
      <c r="AD97" s="178">
        <f>IF($M97="","",$M97*'9 All Base Data'!$Y97)</f>
        <v>1.6271122718803231E-2</v>
      </c>
      <c r="AE97" s="178">
        <f>IF($N97="","",$N97*'9 All Base Data'!$Y97)</f>
        <v>2.2487845093840206E-2</v>
      </c>
      <c r="AF97" s="178">
        <f>IF($O97="","",$O97*'9 All Base Data'!$Y97)</f>
        <v>2.9620281692464873E-3</v>
      </c>
      <c r="AG97" s="178">
        <f>IF($P97="","",$P97*'9 All Base Data'!$Y97)</f>
        <v>0</v>
      </c>
      <c r="AH97" s="167">
        <f>$Q97*'9 All Base Data'!$Y97</f>
        <v>72.290584271378691</v>
      </c>
      <c r="AI97" s="178">
        <f>$R97*'9 All Base Data'!$Y97</f>
        <v>1.9486607759910615</v>
      </c>
      <c r="AJ97" s="178">
        <f>$S97*'9 All Base Data'!$Y97</f>
        <v>0.95214782160102407</v>
      </c>
      <c r="AK97" s="178">
        <f>$T97*'9 All Base Data'!$Y97</f>
        <v>1.7128929345571345E-3</v>
      </c>
      <c r="AL97" s="178">
        <f>IF($U97="","",$U97*'9 All Base Data'!$Y97)</f>
        <v>1.0332162926440051E-4</v>
      </c>
      <c r="AM97" s="178">
        <f>IF($V97="","",$V97*'9 All Base Data'!$Y97)</f>
        <v>1.0198237750056533E-4</v>
      </c>
      <c r="AN97" s="178">
        <f>IF($W97="","",$W97*'9 All Base Data'!$Y97)</f>
        <v>1.3432797747532817E-5</v>
      </c>
      <c r="AO97" s="178">
        <f>IF($X97="","",$X97*'9 All Base Data'!$Y97)</f>
        <v>0</v>
      </c>
      <c r="AP97" s="178">
        <f>$Y97*'9 All Base Data'!$Y97</f>
        <v>4.4820162248254778E-3</v>
      </c>
      <c r="AQ97" s="179">
        <f t="shared" si="19"/>
        <v>1.9550609891572091</v>
      </c>
    </row>
    <row r="98" spans="1:43" x14ac:dyDescent="0.25">
      <c r="A98" s="124">
        <v>505500</v>
      </c>
      <c r="B98" s="125" t="s">
        <v>160</v>
      </c>
      <c r="C98" s="126" t="s">
        <v>157</v>
      </c>
      <c r="D98" s="101" t="s">
        <v>2312</v>
      </c>
      <c r="E98" s="142"/>
      <c r="F98" s="191" t="str">
        <f>IF('9 All Base Data'!G98="Rural Centre","Rural",IF('9 All Base Data'!G98="Rural (Incl.some Off Shore Islands)","Rural",IF('9 All Base Data'!G98="Inlet-in TA but not in Urban Area","Rural",IF('9 All Base Data'!G98="Rural (Incl.some Off Shore Islands)","Rural",IF('9 All Base Data'!G98="Inlet-not in TA","Rural",IF('9 All Base Data'!G98="Inland Water not in Urban Area","Rural",IF('9 All Base Data'!G98="Oceanic-in Region but not in TA","Rural",'9 All Base Data'!G98)))))))</f>
        <v>Warkworth</v>
      </c>
      <c r="G98" s="177">
        <f>IF('9 All Base Data'!I98="..C","..C",'9 All Base Data'!I98*Basecase_Pop_2006)</f>
        <v>3909</v>
      </c>
      <c r="H98" s="177">
        <f>IF('9 All Base Data'!J98="..C","..C",'9 All Base Data'!J98*Basecase_Pop_2006)</f>
        <v>2583</v>
      </c>
      <c r="I98" s="191">
        <f>IF('9 All Base Data'!L98="..C","..C",'9 All Base Data'!L98*Basecase_Pop_2006)</f>
        <v>42</v>
      </c>
      <c r="J98" s="156">
        <f>IF('9 All Base Data'!$P98=0,0,('9 All Base Data'!$P98*Basecase_Pop_2006)/(1+(1/(BaseCase_Mort_AllAdults_30*('9 All Base Data'!$W98*Basecase_PM10)/10))))</f>
        <v>0.29097697101546932</v>
      </c>
      <c r="K98" s="156">
        <f>IF('9 All Base Data'!$Q98=0,0,('9 All Base Data'!$Q98*Basecase_Pop_2006)/(1+(1/(BaseCase_Mort_Maori_30*('9 All Base Data'!$W98*Basecase_PM10)/10))))</f>
        <v>0.131741130757935</v>
      </c>
      <c r="L98" s="179">
        <f>133/(1+1/(BaseCase_Mort_Child_0_1*'9 All Base Data'!$AB$10/10))*IF('9 All Base Data'!$L98="..C",0,'9 All Base Data'!L98/'9 All Base Data'!$L$2022)</f>
        <v>6.1268669922819657E-3</v>
      </c>
      <c r="M98" s="178">
        <f>IF('9 All Base Data'!$R98="","",IF('9 All Base Data'!$R98=0,0,('9 All Base Data'!$R98*Basecase_Pop_2006)/(1+(1/(BaseCase_CardiacHA_All*('9 All Base Data'!$W98*Basecase_PM10)/10)))))</f>
        <v>0.6258511922764759</v>
      </c>
      <c r="N98" s="178">
        <f>IF('9 All Base Data'!$S98="","",IF('9 All Base Data'!$S98=0,0,('9 All Base Data'!S98*Basecase_Pop_2006)/(1+(1/(BaseCase_RespHA_All*('9 All Base Data'!$W98*Basecase_PM10)/10)))))</f>
        <v>0.71363188153627977</v>
      </c>
      <c r="O98" s="178">
        <f>IF('9 All Base Data'!$T98="","",IF('9 All Base Data'!$T98=0,0,('9 All Base Data'!$T98*Basecase_Pop_2006)/(1+(1/(BaseCase_RespHA_Child_1_4*('9 All Base Data'!$W98*Basecase_PM10)/10)))))</f>
        <v>0.1362038957109499</v>
      </c>
      <c r="P98" s="179">
        <f>IF('9 All Base Data'!$U98="","",IF('9 All Base Data'!$U98=0,0,('9 All Base Data'!$U98*Basecase_Pop_2006)/(1+(1/(BaseCase_RespHA_Child_5_14*('9 All Base Data'!$W98*Basecase_PM10)/10)))))</f>
        <v>3.5625821597938867E-2</v>
      </c>
      <c r="Q98" s="156">
        <f>IF('7 Base case Results'!$G98="..C",0,BaseCase_RADs_All*'7 Base case Results'!$G98*('9 All Base Data'!$V98*Basecase_PM10)/10)</f>
        <v>2599.3064885122776</v>
      </c>
      <c r="R98" s="189">
        <f t="shared" si="10"/>
        <v>1.0358780168150707</v>
      </c>
      <c r="S98" s="178">
        <f t="shared" si="11"/>
        <v>0.46899842549824861</v>
      </c>
      <c r="T98" s="179">
        <f t="shared" si="12"/>
        <v>2.18116464925238E-2</v>
      </c>
      <c r="U98" s="178">
        <f t="shared" si="13"/>
        <v>3.9741550709556216E-3</v>
      </c>
      <c r="V98" s="178">
        <f t="shared" si="14"/>
        <v>3.2363205827670286E-3</v>
      </c>
      <c r="W98" s="178">
        <f t="shared" si="15"/>
        <v>6.1768466704915784E-4</v>
      </c>
      <c r="X98" s="179">
        <f t="shared" si="16"/>
        <v>1.6156310094665274E-4</v>
      </c>
      <c r="Y98" s="179">
        <f t="shared" si="17"/>
        <v>0.16115700228776123</v>
      </c>
      <c r="Z98" s="186">
        <f t="shared" si="18"/>
        <v>1.2260571412490784</v>
      </c>
      <c r="AA98" s="156">
        <f>$J98*'9 All Base Data'!$Y98</f>
        <v>0.10497652531027185</v>
      </c>
      <c r="AB98" s="156">
        <f>$K98*'9 All Base Data'!$Y98</f>
        <v>4.7528593411191165E-2</v>
      </c>
      <c r="AC98" s="178">
        <f>$L98*'9 All Base Data'!$Y98</f>
        <v>2.2104058807243666E-3</v>
      </c>
      <c r="AD98" s="178">
        <f>IF($M98="","",$M98*'9 All Base Data'!$Y98)</f>
        <v>0.22578997677098808</v>
      </c>
      <c r="AE98" s="178">
        <f>IF($N98="","",$N98*'9 All Base Data'!$Y98)</f>
        <v>0.25745884635773281</v>
      </c>
      <c r="AF98" s="178">
        <f>IF($O98="","",$O98*'9 All Base Data'!$Y98)</f>
        <v>4.9138636832871625E-2</v>
      </c>
      <c r="AG98" s="178">
        <f>IF($P98="","",$P98*'9 All Base Data'!$Y98)</f>
        <v>1.2852821134344803E-2</v>
      </c>
      <c r="AH98" s="167">
        <f>$Q98*'9 All Base Data'!$Y98</f>
        <v>937.7586220249591</v>
      </c>
      <c r="AI98" s="178">
        <f>$R98*'9 All Base Data'!$Y98</f>
        <v>0.37371643010456779</v>
      </c>
      <c r="AJ98" s="178">
        <f>$S98*'9 All Base Data'!$Y98</f>
        <v>0.16920179254384055</v>
      </c>
      <c r="AK98" s="178">
        <f>$T98*'9 All Base Data'!$Y98</f>
        <v>7.8690449353787453E-3</v>
      </c>
      <c r="AL98" s="178">
        <f>IF($U98="","",$U98*'9 All Base Data'!$Y98)</f>
        <v>1.4337663524957741E-3</v>
      </c>
      <c r="AM98" s="178">
        <f>IF($V98="","",$V98*'9 All Base Data'!$Y98)</f>
        <v>1.1675758682323184E-3</v>
      </c>
      <c r="AN98" s="178">
        <f>IF($W98="","",$W98*'9 All Base Data'!$Y98)</f>
        <v>2.2284371803707283E-4</v>
      </c>
      <c r="AO98" s="178">
        <f>IF($X98="","",$X98*'9 All Base Data'!$Y98)</f>
        <v>5.8287543844253668E-5</v>
      </c>
      <c r="AP98" s="178">
        <f>$Y98*'9 All Base Data'!$Y98</f>
        <v>5.8141034565547464E-2</v>
      </c>
      <c r="AQ98" s="179">
        <f t="shared" si="19"/>
        <v>0.44232785182622208</v>
      </c>
    </row>
    <row r="99" spans="1:43" x14ac:dyDescent="0.25">
      <c r="A99" s="131">
        <v>505601</v>
      </c>
      <c r="B99" s="125" t="s">
        <v>2199</v>
      </c>
      <c r="C99" s="132" t="s">
        <v>157</v>
      </c>
      <c r="D99" s="148" t="s">
        <v>2312</v>
      </c>
      <c r="E99" s="142"/>
      <c r="F99" s="191" t="str">
        <f>IF('9 All Base Data'!G99="Rural Centre","Rural",IF('9 All Base Data'!G99="Rural (Incl.some Off Shore Islands)","Rural",IF('9 All Base Data'!G99="Inlet-in TA but not in Urban Area","Rural",IF('9 All Base Data'!G99="Rural (Incl.some Off Shore Islands)","Rural",IF('9 All Base Data'!G99="Inlet-not in TA","Rural",IF('9 All Base Data'!G99="Inland Water not in Urban Area","Rural",IF('9 All Base Data'!G99="Oceanic-in Region but not in TA","Rural",'9 All Base Data'!G99)))))))</f>
        <v>Western Auckland Zone</v>
      </c>
      <c r="G99" s="177">
        <f>IF('9 All Base Data'!I99="..C","..C",'9 All Base Data'!I99*Basecase_Pop_2006)</f>
        <v>1035</v>
      </c>
      <c r="H99" s="177">
        <f>IF('9 All Base Data'!J99="..C","..C",'9 All Base Data'!J99*Basecase_Pop_2006)</f>
        <v>618</v>
      </c>
      <c r="I99" s="191">
        <f>IF('9 All Base Data'!L99="..C","..C",'9 All Base Data'!L99*Basecase_Pop_2006)</f>
        <v>9</v>
      </c>
      <c r="J99" s="156">
        <f>IF('9 All Base Data'!$P99=0,0,('9 All Base Data'!$P99*Basecase_Pop_2006)/(1+(1/(BaseCase_Mort_AllAdults_30*('9 All Base Data'!$W99*Basecase_PM10)/10))))</f>
        <v>0.47196734187056744</v>
      </c>
      <c r="K99" s="156">
        <f>IF('9 All Base Data'!$Q99=0,0,('9 All Base Data'!$Q99*Basecase_Pop_2006)/(1+(1/(BaseCase_Mort_Maori_30*('9 All Base Data'!$W99*Basecase_PM10)/10))))</f>
        <v>9.0162392861555918E-2</v>
      </c>
      <c r="L99" s="179">
        <f>133/(1+1/(BaseCase_Mort_Child_0_1*'9 All Base Data'!$AB$10/10))*IF('9 All Base Data'!$L99="..C",0,'9 All Base Data'!L99/'9 All Base Data'!$L$2022)</f>
        <v>1.3129000697747069E-3</v>
      </c>
      <c r="M99" s="178">
        <f>IF('9 All Base Data'!$R99="","",IF('9 All Base Data'!$R99=0,0,('9 All Base Data'!$R99*Basecase_Pop_2006)/(1+(1/(BaseCase_CardiacHA_All*('9 All Base Data'!$W99*Basecase_PM10)/10)))))</f>
        <v>8.6352427433407E-2</v>
      </c>
      <c r="N99" s="178">
        <f>IF('9 All Base Data'!$S99="","",IF('9 All Base Data'!$S99=0,0,('9 All Base Data'!S99*Basecase_Pop_2006)/(1+(1/(BaseCase_RespHA_All*('9 All Base Data'!$W99*Basecase_PM10)/10)))))</f>
        <v>8.8462319953220195E-2</v>
      </c>
      <c r="O99" s="178">
        <f>IF('9 All Base Data'!$T99="","",IF('9 All Base Data'!$T99=0,0,('9 All Base Data'!$T99*Basecase_Pop_2006)/(1+(1/(BaseCase_RespHA_Child_1_4*('9 All Base Data'!$W99*Basecase_PM10)/10)))))</f>
        <v>3.7235252368904785E-2</v>
      </c>
      <c r="P99" s="179">
        <f>IF('9 All Base Data'!$U99="","",IF('9 All Base Data'!$U99=0,0,('9 All Base Data'!$U99*Basecase_Pop_2006)/(1+(1/(BaseCase_RespHA_Child_5_14*('9 All Base Data'!$W99*Basecase_PM10)/10)))))</f>
        <v>4.2813279493615457E-2</v>
      </c>
      <c r="Q99" s="156">
        <f>IF('7 Base case Results'!$G99="..C",0,BaseCase_RADs_All*'7 Base case Results'!$G99*('9 All Base Data'!$V99*Basecase_PM10)/10)</f>
        <v>656.96081747259984</v>
      </c>
      <c r="R99" s="189">
        <f t="shared" si="10"/>
        <v>1.68020373705922</v>
      </c>
      <c r="S99" s="178">
        <f t="shared" si="11"/>
        <v>0.32097811858713904</v>
      </c>
      <c r="T99" s="179">
        <f t="shared" si="12"/>
        <v>4.673924248397957E-3</v>
      </c>
      <c r="U99" s="178">
        <f t="shared" si="13"/>
        <v>5.4833791420213444E-4</v>
      </c>
      <c r="V99" s="178">
        <f t="shared" si="14"/>
        <v>4.0117662098785358E-4</v>
      </c>
      <c r="W99" s="178">
        <f t="shared" si="15"/>
        <v>1.688618694929832E-4</v>
      </c>
      <c r="X99" s="179">
        <f t="shared" si="16"/>
        <v>1.9415822250354607E-4</v>
      </c>
      <c r="Y99" s="179">
        <f t="shared" si="17"/>
        <v>4.0731570683301195E-2</v>
      </c>
      <c r="Z99" s="186">
        <f t="shared" si="18"/>
        <v>1.7265587465261092</v>
      </c>
      <c r="AA99" s="156">
        <f>$J99*'9 All Base Data'!$Y99</f>
        <v>0.1559142693274321</v>
      </c>
      <c r="AB99" s="156">
        <f>$K99*'9 All Base Data'!$Y99</f>
        <v>2.9785119343442912E-2</v>
      </c>
      <c r="AC99" s="178">
        <f>$L99*'9 All Base Data'!$Y99</f>
        <v>4.3371614287455307E-4</v>
      </c>
      <c r="AD99" s="178">
        <f>IF($M99="","",$M99*'9 All Base Data'!$Y99)</f>
        <v>2.8526498411032036E-2</v>
      </c>
      <c r="AE99" s="178">
        <f>IF($N99="","",$N99*'9 All Base Data'!$Y99)</f>
        <v>2.9223500769886567E-2</v>
      </c>
      <c r="AF99" s="178">
        <f>IF($O99="","",$O99*'9 All Base Data'!$Y99)</f>
        <v>1.2300654412466595E-2</v>
      </c>
      <c r="AG99" s="178">
        <f>IF($P99="","",$P99*'9 All Base Data'!$Y99)</f>
        <v>1.4143353994160038E-2</v>
      </c>
      <c r="AH99" s="167">
        <f>$Q99*'9 All Base Data'!$Y99</f>
        <v>217.02680831057</v>
      </c>
      <c r="AI99" s="178">
        <f>$R99*'9 All Base Data'!$Y99</f>
        <v>0.55505479880565822</v>
      </c>
      <c r="AJ99" s="178">
        <f>$S99*'9 All Base Data'!$Y99</f>
        <v>0.10603502486265676</v>
      </c>
      <c r="AK99" s="178">
        <f>$T99*'9 All Base Data'!$Y99</f>
        <v>1.5440294686334091E-3</v>
      </c>
      <c r="AL99" s="178">
        <f>IF($U99="","",$U99*'9 All Base Data'!$Y99)</f>
        <v>1.8114326491005343E-4</v>
      </c>
      <c r="AM99" s="178">
        <f>IF($V99="","",$V99*'9 All Base Data'!$Y99)</f>
        <v>1.3252857599143559E-4</v>
      </c>
      <c r="AN99" s="178">
        <f>IF($W99="","",$W99*'9 All Base Data'!$Y99)</f>
        <v>5.5783467760536005E-5</v>
      </c>
      <c r="AO99" s="178">
        <f>IF($X99="","",$X99*'9 All Base Data'!$Y99)</f>
        <v>6.4140110363515763E-5</v>
      </c>
      <c r="AP99" s="178">
        <f>$Y99*'9 All Base Data'!$Y99</f>
        <v>1.3455662115255342E-2</v>
      </c>
      <c r="AQ99" s="179">
        <f t="shared" si="19"/>
        <v>0.57036816223044851</v>
      </c>
    </row>
    <row r="100" spans="1:43" x14ac:dyDescent="0.25">
      <c r="A100" s="131">
        <v>505602</v>
      </c>
      <c r="B100" s="132" t="s">
        <v>2200</v>
      </c>
      <c r="C100" s="132" t="s">
        <v>157</v>
      </c>
      <c r="D100" s="145" t="s">
        <v>2312</v>
      </c>
      <c r="E100" s="142"/>
      <c r="F100" s="191" t="str">
        <f>IF('9 All Base Data'!G100="Rural Centre","Rural",IF('9 All Base Data'!G100="Rural (Incl.some Off Shore Islands)","Rural",IF('9 All Base Data'!G100="Inlet-in TA but not in Urban Area","Rural",IF('9 All Base Data'!G100="Rural (Incl.some Off Shore Islands)","Rural",IF('9 All Base Data'!G100="Inlet-not in TA","Rural",IF('9 All Base Data'!G100="Inland Water not in Urban Area","Rural",IF('9 All Base Data'!G100="Oceanic-in Region but not in TA","Rural",'9 All Base Data'!G100)))))))</f>
        <v>Western Auckland Zone</v>
      </c>
      <c r="G100" s="177">
        <f>IF('9 All Base Data'!I100="..C","..C",'9 All Base Data'!I100*Basecase_Pop_2006)</f>
        <v>1524</v>
      </c>
      <c r="H100" s="177">
        <f>IF('9 All Base Data'!J100="..C","..C",'9 All Base Data'!J100*Basecase_Pop_2006)</f>
        <v>960</v>
      </c>
      <c r="I100" s="191">
        <f>IF('9 All Base Data'!L100="..C","..C",'9 All Base Data'!L100*Basecase_Pop_2006)</f>
        <v>12</v>
      </c>
      <c r="J100" s="156">
        <f>IF('9 All Base Data'!$P100=0,0,('9 All Base Data'!$P100*Basecase_Pop_2006)/(1+(1/(BaseCase_Mort_AllAdults_30*('9 All Base Data'!$W100*Basecase_PM10)/10))))</f>
        <v>0.73315315242029888</v>
      </c>
      <c r="K100" s="156">
        <f>IF('9 All Base Data'!$Q100=0,0,('9 All Base Data'!$Q100*Basecase_Pop_2006)/(1+(1/(BaseCase_Mort_Maori_30*('9 All Base Data'!$W100*Basecase_PM10)/10))))</f>
        <v>0.14275712203079688</v>
      </c>
      <c r="L100" s="179">
        <f>133/(1+1/(BaseCase_Mort_Child_0_1*'9 All Base Data'!$AB$10/10))*IF('9 All Base Data'!$L100="..C",0,'9 All Base Data'!L100/'9 All Base Data'!$L$2022)</f>
        <v>1.7505334263662759E-3</v>
      </c>
      <c r="M100" s="178">
        <f>IF('9 All Base Data'!$R100="","",IF('9 All Base Data'!$R100=0,0,('9 All Base Data'!$R100*Basecase_Pop_2006)/(1+(1/(BaseCase_CardiacHA_All*('9 All Base Data'!$W100*Basecase_PM10)/10)))))</f>
        <v>0.12715082068455291</v>
      </c>
      <c r="N100" s="178">
        <f>IF('9 All Base Data'!$S100="","",IF('9 All Base Data'!$S100=0,0,('9 All Base Data'!S100*Basecase_Pop_2006)/(1+(1/(BaseCase_RespHA_All*('9 All Base Data'!$W100*Basecase_PM10)/10)))))</f>
        <v>0.13025756097459668</v>
      </c>
      <c r="O100" s="178">
        <f>IF('9 All Base Data'!$T100="","",IF('9 All Base Data'!$T100=0,0,('9 All Base Data'!$T100*Basecase_Pop_2006)/(1+(1/(BaseCase_RespHA_Child_1_4*('9 All Base Data'!$W100*Basecase_PM10)/10)))))</f>
        <v>4.153162764223995E-2</v>
      </c>
      <c r="P100" s="179">
        <f>IF('9 All Base Data'!$U100="","",IF('9 All Base Data'!$U100=0,0,('9 All Base Data'!$U100*Basecase_Pop_2006)/(1+(1/(BaseCase_RespHA_Child_5_14*('9 All Base Data'!$W100*Basecase_PM10)/10)))))</f>
        <v>4.6106608685432024E-2</v>
      </c>
      <c r="Q100" s="156">
        <f>IF('7 Base case Results'!$G100="..C",0,BaseCase_RADs_All*'7 Base case Results'!$G100*('9 All Base Data'!$V100*Basecase_PM10)/10)</f>
        <v>967.35100080023403</v>
      </c>
      <c r="R100" s="189">
        <f t="shared" si="10"/>
        <v>2.6100252226162644</v>
      </c>
      <c r="S100" s="178">
        <f t="shared" si="11"/>
        <v>0.50821535442963695</v>
      </c>
      <c r="T100" s="179">
        <f t="shared" si="12"/>
        <v>6.2318989978639421E-3</v>
      </c>
      <c r="U100" s="178">
        <f t="shared" si="13"/>
        <v>8.0740771134691107E-4</v>
      </c>
      <c r="V100" s="178">
        <f t="shared" si="14"/>
        <v>5.9071803901979592E-4</v>
      </c>
      <c r="W100" s="178">
        <f t="shared" si="15"/>
        <v>1.8834593135755819E-4</v>
      </c>
      <c r="X100" s="179">
        <f t="shared" si="16"/>
        <v>2.0909347038843424E-4</v>
      </c>
      <c r="Y100" s="179">
        <f t="shared" si="17"/>
        <v>5.9975762049614509E-2</v>
      </c>
      <c r="Z100" s="186">
        <f t="shared" si="18"/>
        <v>2.6776310094141094</v>
      </c>
      <c r="AA100" s="156">
        <f>$J100*'9 All Base Data'!$Y100</f>
        <v>0.24219692322707898</v>
      </c>
      <c r="AB100" s="156">
        <f>$K100*'9 All Base Data'!$Y100</f>
        <v>4.715977229378461E-2</v>
      </c>
      <c r="AC100" s="178">
        <f>$L100*'9 All Base Data'!$Y100</f>
        <v>5.7828819049940406E-4</v>
      </c>
      <c r="AD100" s="178">
        <f>IF($M100="","",$M100*'9 All Base Data'!$Y100)</f>
        <v>4.2004235341461665E-2</v>
      </c>
      <c r="AE100" s="178">
        <f>IF($N100="","",$N100*'9 All Base Data'!$Y100)</f>
        <v>4.3030546061166304E-2</v>
      </c>
      <c r="AF100" s="178">
        <f>IF($O100="","",$O100*'9 All Base Data'!$Y100)</f>
        <v>1.3719960690828124E-2</v>
      </c>
      <c r="AG100" s="178">
        <f>IF($P100="","",$P100*'9 All Base Data'!$Y100)</f>
        <v>1.5231304301403117E-2</v>
      </c>
      <c r="AH100" s="167">
        <f>$Q100*'9 All Base Data'!$Y100</f>
        <v>319.56411194715815</v>
      </c>
      <c r="AI100" s="178">
        <f>$R100*'9 All Base Data'!$Y100</f>
        <v>0.86222104668840127</v>
      </c>
      <c r="AJ100" s="178">
        <f>$S100*'9 All Base Data'!$Y100</f>
        <v>0.16788878936587323</v>
      </c>
      <c r="AK100" s="178">
        <f>$T100*'9 All Base Data'!$Y100</f>
        <v>2.0587059581778787E-3</v>
      </c>
      <c r="AL100" s="178">
        <f>IF($U100="","",$U100*'9 All Base Data'!$Y100)</f>
        <v>2.6672689441828158E-4</v>
      </c>
      <c r="AM100" s="178">
        <f>IF($V100="","",$V100*'9 All Base Data'!$Y100)</f>
        <v>1.9514352638738919E-4</v>
      </c>
      <c r="AN100" s="178">
        <f>IF($W100="","",$W100*'9 All Base Data'!$Y100)</f>
        <v>6.2220021732905539E-5</v>
      </c>
      <c r="AO100" s="178">
        <f>IF($X100="","",$X100*'9 All Base Data'!$Y100)</f>
        <v>6.9073965006863136E-5</v>
      </c>
      <c r="AP100" s="178">
        <f>$Y100*'9 All Base Data'!$Y100</f>
        <v>1.9812974940723805E-2</v>
      </c>
      <c r="AQ100" s="179">
        <f t="shared" si="19"/>
        <v>0.88455459800810865</v>
      </c>
    </row>
    <row r="101" spans="1:43" x14ac:dyDescent="0.25">
      <c r="A101" s="131">
        <v>505603</v>
      </c>
      <c r="B101" s="132" t="s">
        <v>2201</v>
      </c>
      <c r="C101" s="132" t="s">
        <v>157</v>
      </c>
      <c r="D101" s="145" t="s">
        <v>2312</v>
      </c>
      <c r="E101" s="142"/>
      <c r="F101" s="191" t="str">
        <f>IF('9 All Base Data'!G101="Rural Centre","Rural",IF('9 All Base Data'!G101="Rural (Incl.some Off Shore Islands)","Rural",IF('9 All Base Data'!G101="Inlet-in TA but not in Urban Area","Rural",IF('9 All Base Data'!G101="Rural (Incl.some Off Shore Islands)","Rural",IF('9 All Base Data'!G101="Inlet-not in TA","Rural",IF('9 All Base Data'!G101="Inland Water not in Urban Area","Rural",IF('9 All Base Data'!G101="Oceanic-in Region but not in TA","Rural",'9 All Base Data'!G101)))))))</f>
        <v>Western Auckland Zone</v>
      </c>
      <c r="G101" s="177">
        <f>IF('9 All Base Data'!I101="..C","..C",'9 All Base Data'!I101*Basecase_Pop_2006)</f>
        <v>1290</v>
      </c>
      <c r="H101" s="177">
        <f>IF('9 All Base Data'!J101="..C","..C",'9 All Base Data'!J101*Basecase_Pop_2006)</f>
        <v>741</v>
      </c>
      <c r="I101" s="191">
        <f>IF('9 All Base Data'!L101="..C","..C",'9 All Base Data'!L101*Basecase_Pop_2006)</f>
        <v>15</v>
      </c>
      <c r="J101" s="156">
        <f>IF('9 All Base Data'!$P101=0,0,('9 All Base Data'!$P101*Basecase_Pop_2006)/(1+(1/(BaseCase_Mort_AllAdults_30*('9 All Base Data'!$W101*Basecase_PM10)/10))))</f>
        <v>0.56590258952441819</v>
      </c>
      <c r="K101" s="156">
        <f>IF('9 All Base Data'!$Q101=0,0,('9 All Base Data'!$Q101*Basecase_Pop_2006)/(1+(1/(BaseCase_Mort_Maori_30*('9 All Base Data'!$W101*Basecase_PM10)/10))))</f>
        <v>0.1277300565538709</v>
      </c>
      <c r="L101" s="179">
        <f>133/(1+1/(BaseCase_Mort_Child_0_1*'9 All Base Data'!$AB$10/10))*IF('9 All Base Data'!$L101="..C",0,'9 All Base Data'!L101/'9 All Base Data'!$L$2022)</f>
        <v>2.1881667829578449E-3</v>
      </c>
      <c r="M101" s="178">
        <f>IF('9 All Base Data'!$R101="","",IF('9 All Base Data'!$R101=0,0,('9 All Base Data'!$R101*Basecase_Pop_2006)/(1+(1/(BaseCase_CardiacHA_All*('9 All Base Data'!$W101*Basecase_PM10)/10)))))</f>
        <v>0.10762766317786958</v>
      </c>
      <c r="N101" s="178">
        <f>IF('9 All Base Data'!$S101="","",IF('9 All Base Data'!$S101=0,0,('9 All Base Data'!S101*Basecase_Pop_2006)/(1+(1/(BaseCase_RespHA_All*('9 All Base Data'!$W101*Basecase_PM10)/10)))))</f>
        <v>0.11025738428952081</v>
      </c>
      <c r="O101" s="178">
        <f>IF('9 All Base Data'!$T101="","",IF('9 All Base Data'!$T101=0,0,('9 All Base Data'!$T101*Basecase_Pop_2006)/(1+(1/(BaseCase_RespHA_Child_1_4*('9 All Base Data'!$W101*Basecase_PM10)/10)))))</f>
        <v>4.7260128006686837E-2</v>
      </c>
      <c r="P101" s="179">
        <f>IF('9 All Base Data'!$U101="","",IF('9 All Base Data'!$U101=0,0,('9 All Base Data'!$U101*Basecase_Pop_2006)/(1+(1/(BaseCase_RespHA_Child_5_14*('9 All Base Data'!$W101*Basecase_PM10)/10)))))</f>
        <v>5.5986596260881746E-2</v>
      </c>
      <c r="Q101" s="156">
        <f>IF('7 Base case Results'!$G101="..C",0,BaseCase_RADs_All*'7 Base case Results'!$G101*('9 All Base Data'!$V101*Basecase_PM10)/10)</f>
        <v>818.82072902382015</v>
      </c>
      <c r="R101" s="189">
        <f t="shared" si="10"/>
        <v>2.0146132187069288</v>
      </c>
      <c r="S101" s="178">
        <f t="shared" si="11"/>
        <v>0.45471900133178039</v>
      </c>
      <c r="T101" s="179">
        <f t="shared" si="12"/>
        <v>7.7898737473299281E-3</v>
      </c>
      <c r="U101" s="178">
        <f t="shared" si="13"/>
        <v>6.8343566117947177E-4</v>
      </c>
      <c r="V101" s="178">
        <f t="shared" si="14"/>
        <v>5.0001723775297687E-4</v>
      </c>
      <c r="W101" s="178">
        <f t="shared" si="15"/>
        <v>2.143246805103248E-4</v>
      </c>
      <c r="X101" s="179">
        <f t="shared" si="16"/>
        <v>2.538992140430987E-4</v>
      </c>
      <c r="Y101" s="179">
        <f t="shared" si="17"/>
        <v>5.0766885199476849E-2</v>
      </c>
      <c r="Z101" s="186">
        <f t="shared" si="18"/>
        <v>2.0743534305526681</v>
      </c>
      <c r="AA101" s="156">
        <f>$J101*'9 All Base Data'!$Y101</f>
        <v>0.18694575011590159</v>
      </c>
      <c r="AB101" s="156">
        <f>$K101*'9 All Base Data'!$Y101</f>
        <v>4.2195585736544132E-2</v>
      </c>
      <c r="AC101" s="178">
        <f>$L101*'9 All Base Data'!$Y101</f>
        <v>7.228602381242551E-4</v>
      </c>
      <c r="AD101" s="178">
        <f>IF($M101="","",$M101*'9 All Base Data'!$Y101)</f>
        <v>3.5554766135489198E-2</v>
      </c>
      <c r="AE101" s="178">
        <f>IF($N101="","",$N101*'9 All Base Data'!$Y101)</f>
        <v>3.6423493713191951E-2</v>
      </c>
      <c r="AF101" s="178">
        <f>IF($O101="","",$O101*'9 All Base Data'!$Y101)</f>
        <v>1.5612369061976829E-2</v>
      </c>
      <c r="AG101" s="178">
        <f>IF($P101="","",$P101*'9 All Base Data'!$Y101)</f>
        <v>1.8495155223132356E-2</v>
      </c>
      <c r="AH101" s="167">
        <f>$Q101*'9 All Base Data'!$Y101</f>
        <v>270.49718137259453</v>
      </c>
      <c r="AI101" s="178">
        <f>$R101*'9 All Base Data'!$Y101</f>
        <v>0.66552687041260961</v>
      </c>
      <c r="AJ101" s="178">
        <f>$S101*'9 All Base Data'!$Y101</f>
        <v>0.1502162852220971</v>
      </c>
      <c r="AK101" s="178">
        <f>$T101*'9 All Base Data'!$Y101</f>
        <v>2.5733824477223483E-3</v>
      </c>
      <c r="AL101" s="178">
        <f>IF($U101="","",$U101*'9 All Base Data'!$Y101)</f>
        <v>2.257727649603564E-4</v>
      </c>
      <c r="AM101" s="178">
        <f>IF($V101="","",$V101*'9 All Base Data'!$Y101)</f>
        <v>1.651805439893255E-4</v>
      </c>
      <c r="AN101" s="178">
        <f>IF($W101="","",$W101*'9 All Base Data'!$Y101)</f>
        <v>7.0802093696064922E-5</v>
      </c>
      <c r="AO101" s="178">
        <f>IF($X101="","",$X101*'9 All Base Data'!$Y101)</f>
        <v>8.3875528936905227E-5</v>
      </c>
      <c r="AP101" s="178">
        <f>$Y101*'9 All Base Data'!$Y101</f>
        <v>1.6770825245100859E-2</v>
      </c>
      <c r="AQ101" s="179">
        <f t="shared" si="19"/>
        <v>0.68526203141438247</v>
      </c>
    </row>
    <row r="102" spans="1:43" x14ac:dyDescent="0.25">
      <c r="A102" s="131">
        <v>505604</v>
      </c>
      <c r="B102" s="132" t="s">
        <v>2202</v>
      </c>
      <c r="C102" s="132" t="s">
        <v>157</v>
      </c>
      <c r="D102" s="145" t="s">
        <v>2312</v>
      </c>
      <c r="E102" s="142"/>
      <c r="F102" s="191" t="str">
        <f>IF('9 All Base Data'!G102="Rural Centre","Rural",IF('9 All Base Data'!G102="Rural (Incl.some Off Shore Islands)","Rural",IF('9 All Base Data'!G102="Inlet-in TA but not in Urban Area","Rural",IF('9 All Base Data'!G102="Rural (Incl.some Off Shore Islands)","Rural",IF('9 All Base Data'!G102="Inlet-not in TA","Rural",IF('9 All Base Data'!G102="Inland Water not in Urban Area","Rural",IF('9 All Base Data'!G102="Oceanic-in Region but not in TA","Rural",'9 All Base Data'!G102)))))))</f>
        <v>Western Auckland Zone</v>
      </c>
      <c r="G102" s="177">
        <f>IF('9 All Base Data'!I102="..C","..C",'9 All Base Data'!I102*Basecase_Pop_2006)</f>
        <v>1449</v>
      </c>
      <c r="H102" s="177">
        <f>IF('9 All Base Data'!J102="..C","..C",'9 All Base Data'!J102*Basecase_Pop_2006)</f>
        <v>915</v>
      </c>
      <c r="I102" s="191">
        <f>IF('9 All Base Data'!L102="..C","..C",'9 All Base Data'!L102*Basecase_Pop_2006)</f>
        <v>15</v>
      </c>
      <c r="J102" s="156">
        <f>IF('9 All Base Data'!$P102=0,0,('9 All Base Data'!$P102*Basecase_Pop_2006)/(1+(1/(BaseCase_Mort_AllAdults_30*('9 All Base Data'!$W102*Basecase_PM10)/10))))</f>
        <v>0.69878659840059731</v>
      </c>
      <c r="K102" s="156">
        <f>IF('9 All Base Data'!$Q102=0,0,('9 All Base Data'!$Q102*Basecase_Pop_2006)/(1+(1/(BaseCase_Mort_Maori_30*('9 All Base Data'!$W102*Basecase_PM10)/10))))</f>
        <v>0.1277300565538709</v>
      </c>
      <c r="L102" s="179">
        <f>133/(1+1/(BaseCase_Mort_Child_0_1*'9 All Base Data'!$AB$10/10))*IF('9 All Base Data'!$L102="..C",0,'9 All Base Data'!L102/'9 All Base Data'!$L$2022)</f>
        <v>2.1881667829578449E-3</v>
      </c>
      <c r="M102" s="178">
        <f>IF('9 All Base Data'!$R102="","",IF('9 All Base Data'!$R102=0,0,('9 All Base Data'!$R102*Basecase_Pop_2006)/(1+(1/(BaseCase_CardiacHA_All*('9 All Base Data'!$W102*Basecase_PM10)/10)))))</f>
        <v>0.1208933984067698</v>
      </c>
      <c r="N102" s="178">
        <f>IF('9 All Base Data'!$S102="","",IF('9 All Base Data'!$S102=0,0,('9 All Base Data'!S102*Basecase_Pop_2006)/(1+(1/(BaseCase_RespHA_All*('9 All Base Data'!$W102*Basecase_PM10)/10)))))</f>
        <v>0.12384724793450828</v>
      </c>
      <c r="O102" s="178">
        <f>IF('9 All Base Data'!$T102="","",IF('9 All Base Data'!$T102=0,0,('9 All Base Data'!$T102*Basecase_Pop_2006)/(1+(1/(BaseCase_RespHA_Child_1_4*('9 All Base Data'!$W102*Basecase_PM10)/10)))))</f>
        <v>3.4371002186681342E-2</v>
      </c>
      <c r="P102" s="179">
        <f>IF('9 All Base Data'!$U102="","",IF('9 All Base Data'!$U102=0,0,('9 All Base Data'!$U102*Basecase_Pop_2006)/(1+(1/(BaseCase_RespHA_Child_5_14*('9 All Base Data'!$W102*Basecase_PM10)/10)))))</f>
        <v>4.4789277008705393E-2</v>
      </c>
      <c r="Q102" s="156">
        <f>IF('7 Base case Results'!$G102="..C",0,BaseCase_RADs_All*'7 Base case Results'!$G102*('9 All Base Data'!$V102*Basecase_PM10)/10)</f>
        <v>919.74514446163994</v>
      </c>
      <c r="R102" s="189">
        <f t="shared" si="10"/>
        <v>2.4876802903061264</v>
      </c>
      <c r="S102" s="178">
        <f t="shared" si="11"/>
        <v>0.45471900133178039</v>
      </c>
      <c r="T102" s="179">
        <f t="shared" si="12"/>
        <v>7.7898737473299281E-3</v>
      </c>
      <c r="U102" s="178">
        <f t="shared" si="13"/>
        <v>7.6767307988298821E-4</v>
      </c>
      <c r="V102" s="178">
        <f t="shared" si="14"/>
        <v>5.6164726938299505E-4</v>
      </c>
      <c r="W102" s="178">
        <f t="shared" si="15"/>
        <v>1.5587249491659988E-4</v>
      </c>
      <c r="X102" s="179">
        <f t="shared" si="16"/>
        <v>2.0311937123447895E-4</v>
      </c>
      <c r="Y102" s="179">
        <f t="shared" si="17"/>
        <v>5.7024198956621683E-2</v>
      </c>
      <c r="Z102" s="186">
        <f t="shared" si="18"/>
        <v>2.5538236833593437</v>
      </c>
      <c r="AA102" s="156">
        <f>$J102*'9 All Base Data'!$Y102</f>
        <v>0.23084394245080964</v>
      </c>
      <c r="AB102" s="156">
        <f>$K102*'9 All Base Data'!$Y102</f>
        <v>4.2195585736544132E-2</v>
      </c>
      <c r="AC102" s="178">
        <f>$L102*'9 All Base Data'!$Y102</f>
        <v>7.228602381242551E-4</v>
      </c>
      <c r="AD102" s="178">
        <f>IF($M102="","",$M102*'9 All Base Data'!$Y102)</f>
        <v>3.9937097775444852E-2</v>
      </c>
      <c r="AE102" s="178">
        <f>IF($N102="","",$N102*'9 All Base Data'!$Y102)</f>
        <v>4.09129010778412E-2</v>
      </c>
      <c r="AF102" s="178">
        <f>IF($O102="","",$O102*'9 All Base Data'!$Y102)</f>
        <v>1.1354450226892241E-2</v>
      </c>
      <c r="AG102" s="178">
        <f>IF($P102="","",$P102*'9 All Base Data'!$Y102)</f>
        <v>1.4796124178505884E-2</v>
      </c>
      <c r="AH102" s="167">
        <f>$Q102*'9 All Base Data'!$Y102</f>
        <v>303.83753163479804</v>
      </c>
      <c r="AI102" s="178">
        <f>$R102*'9 All Base Data'!$Y102</f>
        <v>0.82180443512488233</v>
      </c>
      <c r="AJ102" s="178">
        <f>$S102*'9 All Base Data'!$Y102</f>
        <v>0.1502162852220971</v>
      </c>
      <c r="AK102" s="178">
        <f>$T102*'9 All Base Data'!$Y102</f>
        <v>2.5733824477223483E-3</v>
      </c>
      <c r="AL102" s="178">
        <f>IF($U102="","",$U102*'9 All Base Data'!$Y102)</f>
        <v>2.5360057087407478E-4</v>
      </c>
      <c r="AM102" s="178">
        <f>IF($V102="","",$V102*'9 All Base Data'!$Y102)</f>
        <v>1.8554000638800982E-4</v>
      </c>
      <c r="AN102" s="178">
        <f>IF($W102="","",$W102*'9 All Base Data'!$Y102)</f>
        <v>5.1492431778956313E-5</v>
      </c>
      <c r="AO102" s="178">
        <f>IF($X102="","",$X102*'9 All Base Data'!$Y102)</f>
        <v>6.7100423149524187E-5</v>
      </c>
      <c r="AP102" s="178">
        <f>$Y102*'9 All Base Data'!$Y102</f>
        <v>1.8837926961357481E-2</v>
      </c>
      <c r="AQ102" s="179">
        <f t="shared" si="19"/>
        <v>0.84365488511122422</v>
      </c>
    </row>
    <row r="103" spans="1:43" x14ac:dyDescent="0.25">
      <c r="A103" s="131">
        <v>505605</v>
      </c>
      <c r="B103" s="132" t="s">
        <v>2203</v>
      </c>
      <c r="C103" s="132" t="s">
        <v>157</v>
      </c>
      <c r="D103" s="145" t="s">
        <v>2312</v>
      </c>
      <c r="E103" s="142"/>
      <c r="F103" s="191" t="str">
        <f>IF('9 All Base Data'!G103="Rural Centre","Rural",IF('9 All Base Data'!G103="Rural (Incl.some Off Shore Islands)","Rural",IF('9 All Base Data'!G103="Inlet-in TA but not in Urban Area","Rural",IF('9 All Base Data'!G103="Rural (Incl.some Off Shore Islands)","Rural",IF('9 All Base Data'!G103="Inlet-not in TA","Rural",IF('9 All Base Data'!G103="Inland Water not in Urban Area","Rural",IF('9 All Base Data'!G103="Oceanic-in Region but not in TA","Rural",'9 All Base Data'!G103)))))))</f>
        <v>Western Auckland Zone</v>
      </c>
      <c r="G103" s="177">
        <f>IF('9 All Base Data'!I103="..C","..C",'9 All Base Data'!I103*Basecase_Pop_2006)</f>
        <v>1725</v>
      </c>
      <c r="H103" s="177">
        <f>IF('9 All Base Data'!J103="..C","..C",'9 All Base Data'!J103*Basecase_Pop_2006)</f>
        <v>1113</v>
      </c>
      <c r="I103" s="191">
        <f>IF('9 All Base Data'!L103="..C","..C",'9 All Base Data'!L103*Basecase_Pop_2006)</f>
        <v>12</v>
      </c>
      <c r="J103" s="156">
        <f>IF('9 All Base Data'!$P103=0,0,('9 All Base Data'!$P103*Basecase_Pop_2006)/(1+(1/(BaseCase_Mort_AllAdults_30*('9 All Base Data'!$W103*Basecase_PM10)/10))))</f>
        <v>0.84999943608728423</v>
      </c>
      <c r="K103" s="156">
        <f>IF('9 All Base Data'!$Q103=0,0,('9 All Base Data'!$Q103*Basecase_Pop_2006)/(1+(1/(BaseCase_Mort_Maori_30*('9 All Base Data'!$W103*Basecase_PM10)/10))))</f>
        <v>8.2648860123092929E-2</v>
      </c>
      <c r="L103" s="179">
        <f>133/(1+1/(BaseCase_Mort_Child_0_1*'9 All Base Data'!$AB$10/10))*IF('9 All Base Data'!$L103="..C",0,'9 All Base Data'!L103/'9 All Base Data'!$L$2022)</f>
        <v>1.7505334263662759E-3</v>
      </c>
      <c r="M103" s="178">
        <f>IF('9 All Base Data'!$R103="","",IF('9 All Base Data'!$R103=0,0,('9 All Base Data'!$R103*Basecase_Pop_2006)/(1+(1/(BaseCase_CardiacHA_All*('9 All Base Data'!$W103*Basecase_PM10)/10)))))</f>
        <v>0.14392071238901163</v>
      </c>
      <c r="N103" s="178">
        <f>IF('9 All Base Data'!$S103="","",IF('9 All Base Data'!$S103=0,0,('9 All Base Data'!S103*Basecase_Pop_2006)/(1+(1/(BaseCase_RespHA_All*('9 All Base Data'!$W103*Basecase_PM10)/10)))))</f>
        <v>0.14743719992203366</v>
      </c>
      <c r="O103" s="178">
        <f>IF('9 All Base Data'!$T103="","",IF('9 All Base Data'!$T103=0,0,('9 All Base Data'!$T103*Basecase_Pop_2006)/(1+(1/(BaseCase_RespHA_Child_1_4*('9 All Base Data'!$W103*Basecase_PM10)/10)))))</f>
        <v>3.8667377460016507E-2</v>
      </c>
      <c r="P103" s="179">
        <f>IF('9 All Base Data'!$U103="","",IF('9 All Base Data'!$U103=0,0,('9 All Base Data'!$U103*Basecase_Pop_2006)/(1+(1/(BaseCase_RespHA_Child_5_14*('9 All Base Data'!$W103*Basecase_PM10)/10)))))</f>
        <v>4.8741272038885279E-2</v>
      </c>
      <c r="Q103" s="156">
        <f>IF('7 Base case Results'!$G103="..C",0,BaseCase_RADs_All*'7 Base case Results'!$G103*('9 All Base Data'!$V103*Basecase_PM10)/10)</f>
        <v>1094.9346957876664</v>
      </c>
      <c r="R103" s="189">
        <f t="shared" si="10"/>
        <v>3.0259979924707321</v>
      </c>
      <c r="S103" s="178">
        <f t="shared" si="11"/>
        <v>0.29422994203821079</v>
      </c>
      <c r="T103" s="179">
        <f t="shared" si="12"/>
        <v>6.2318989978639421E-3</v>
      </c>
      <c r="U103" s="178">
        <f t="shared" si="13"/>
        <v>9.1389652367022392E-4</v>
      </c>
      <c r="V103" s="178">
        <f t="shared" si="14"/>
        <v>6.6862770164642269E-4</v>
      </c>
      <c r="W103" s="178">
        <f t="shared" si="15"/>
        <v>1.7535655678117484E-4</v>
      </c>
      <c r="X103" s="179">
        <f t="shared" si="16"/>
        <v>2.2104166869634474E-4</v>
      </c>
      <c r="Y103" s="179">
        <f t="shared" si="17"/>
        <v>6.7885951138835318E-2</v>
      </c>
      <c r="Z103" s="186">
        <f t="shared" si="18"/>
        <v>3.1016983668327476</v>
      </c>
      <c r="AA103" s="156">
        <f>$J103*'9 All Base Data'!$Y103</f>
        <v>0.28079705786639475</v>
      </c>
      <c r="AB103" s="156">
        <f>$K103*'9 All Base Data'!$Y103</f>
        <v>2.7303026064822669E-2</v>
      </c>
      <c r="AC103" s="178">
        <f>$L103*'9 All Base Data'!$Y103</f>
        <v>5.7828819049940406E-4</v>
      </c>
      <c r="AD103" s="178">
        <f>IF($M103="","",$M103*'9 All Base Data'!$Y103)</f>
        <v>4.7544164018386716E-2</v>
      </c>
      <c r="AE103" s="178">
        <f>IF($N103="","",$N103*'9 All Base Data'!$Y103)</f>
        <v>4.8705834616477615E-2</v>
      </c>
      <c r="AF103" s="178">
        <f>IF($O103="","",$O103*'9 All Base Data'!$Y103)</f>
        <v>1.277375650525377E-2</v>
      </c>
      <c r="AG103" s="178">
        <f>IF($P103="","",$P103*'9 All Base Data'!$Y103)</f>
        <v>1.6101664547197581E-2</v>
      </c>
      <c r="AH103" s="167">
        <f>$Q103*'9 All Base Data'!$Y103</f>
        <v>361.71134718428334</v>
      </c>
      <c r="AI103" s="178">
        <f>$R103*'9 All Base Data'!$Y103</f>
        <v>0.9996375260043654</v>
      </c>
      <c r="AJ103" s="178">
        <f>$S103*'9 All Base Data'!$Y103</f>
        <v>9.7198772790768689E-2</v>
      </c>
      <c r="AK103" s="178">
        <f>$T103*'9 All Base Data'!$Y103</f>
        <v>2.0587059581778787E-3</v>
      </c>
      <c r="AL103" s="178">
        <f>IF($U103="","",$U103*'9 All Base Data'!$Y103)</f>
        <v>3.0190544151675565E-4</v>
      </c>
      <c r="AM103" s="178">
        <f>IF($V103="","",$V103*'9 All Base Data'!$Y103)</f>
        <v>2.2088095998572599E-4</v>
      </c>
      <c r="AN103" s="178">
        <f>IF($W103="","",$W103*'9 All Base Data'!$Y103)</f>
        <v>5.7928985751325847E-5</v>
      </c>
      <c r="AO103" s="178">
        <f>IF($X103="","",$X103*'9 All Base Data'!$Y103)</f>
        <v>7.302104872154102E-5</v>
      </c>
      <c r="AP103" s="178">
        <f>$Y103*'9 All Base Data'!$Y103</f>
        <v>2.2426103525425567E-2</v>
      </c>
      <c r="AQ103" s="179">
        <f t="shared" si="19"/>
        <v>1.0246451218894714</v>
      </c>
    </row>
    <row r="104" spans="1:43" x14ac:dyDescent="0.25">
      <c r="A104" s="124">
        <v>505700</v>
      </c>
      <c r="B104" s="125" t="s">
        <v>162</v>
      </c>
      <c r="C104" s="126" t="s">
        <v>157</v>
      </c>
      <c r="D104" s="101" t="s">
        <v>2312</v>
      </c>
      <c r="E104" s="142"/>
      <c r="F104" s="191" t="str">
        <f>IF('9 All Base Data'!G104="Rural Centre","Rural",IF('9 All Base Data'!G104="Rural (Incl.some Off Shore Islands)","Rural",IF('9 All Base Data'!G104="Inlet-in TA but not in Urban Area","Rural",IF('9 All Base Data'!G104="Rural (Incl.some Off Shore Islands)","Rural",IF('9 All Base Data'!G104="Inlet-not in TA","Rural",IF('9 All Base Data'!G104="Inland Water not in Urban Area","Rural",IF('9 All Base Data'!G104="Oceanic-in Region but not in TA","Rural",'9 All Base Data'!G104)))))))</f>
        <v>Western Auckland Zone</v>
      </c>
      <c r="G104" s="177">
        <f>IF('9 All Base Data'!I104="..C","..C",'9 All Base Data'!I104*Basecase_Pop_2006)</f>
        <v>954</v>
      </c>
      <c r="H104" s="177">
        <f>IF('9 All Base Data'!J104="..C","..C",'9 All Base Data'!J104*Basecase_Pop_2006)</f>
        <v>612</v>
      </c>
      <c r="I104" s="191">
        <f>IF('9 All Base Data'!L104="..C","..C",'9 All Base Data'!L104*Basecase_Pop_2006)</f>
        <v>6</v>
      </c>
      <c r="J104" s="156">
        <f>IF('9 All Base Data'!$P104=0,0,('9 All Base Data'!$P104*Basecase_Pop_2006)/(1+(1/(BaseCase_Mort_AllAdults_30*('9 All Base Data'!$W104*Basecase_PM10)/10))))</f>
        <v>1.9502687516034007</v>
      </c>
      <c r="K104" s="156">
        <f>IF('9 All Base Data'!$Q104=0,0,('9 All Base Data'!$Q104*Basecase_Pop_2006)/(1+(1/(BaseCase_Mort_Maori_30*('9 All Base Data'!$W104*Basecase_PM10)/10))))</f>
        <v>6.2703509069998484E-2</v>
      </c>
      <c r="L104" s="179">
        <f>133/(1+1/(BaseCase_Mort_Child_0_1*'9 All Base Data'!$AB$10/10))*IF('9 All Base Data'!$L104="..C",0,'9 All Base Data'!L104/'9 All Base Data'!$L$2022)</f>
        <v>8.7526671318313796E-4</v>
      </c>
      <c r="M104" s="178">
        <f>IF('9 All Base Data'!$R104="","",IF('9 All Base Data'!$R104=0,0,('9 All Base Data'!$R104*Basecase_Pop_2006)/(1+(1/(BaseCase_CardiacHA_All*('9 All Base Data'!$W104*Basecase_PM10)/10)))))</f>
        <v>0.14956200459548658</v>
      </c>
      <c r="N104" s="178">
        <f>IF('9 All Base Data'!$S104="","",IF('9 All Base Data'!$S104=0,0,('9 All Base Data'!S104*Basecase_Pop_2006)/(1+(1/(BaseCase_RespHA_All*('9 All Base Data'!$W104*Basecase_PM10)/10)))))</f>
        <v>0.20231987191857473</v>
      </c>
      <c r="O104" s="178">
        <f>IF('9 All Base Data'!$T104="","",IF('9 All Base Data'!$T104=0,0,('9 All Base Data'!$T104*Basecase_Pop_2006)/(1+(1/(BaseCase_RespHA_Child_1_4*('9 All Base Data'!$W104*Basecase_PM10)/10)))))</f>
        <v>3.0193075431811725E-2</v>
      </c>
      <c r="P104" s="179">
        <f>IF('9 All Base Data'!$U104="","",IF('9 All Base Data'!$U104=0,0,('9 All Base Data'!$U104*Basecase_Pop_2006)/(1+(1/(BaseCase_RespHA_Child_5_14*('9 All Base Data'!$W104*Basecase_PM10)/10)))))</f>
        <v>3.3586925149082368E-2</v>
      </c>
      <c r="Q104" s="156">
        <f>IF('7 Base case Results'!$G104="..C",0,BaseCase_RADs_All*'7 Base case Results'!$G104*('9 All Base Data'!$V104*Basecase_PM10)/10)</f>
        <v>596.7993331930187</v>
      </c>
      <c r="R104" s="189">
        <f t="shared" si="10"/>
        <v>6.9429567557081064</v>
      </c>
      <c r="S104" s="178">
        <f t="shared" si="11"/>
        <v>0.22322449228919461</v>
      </c>
      <c r="T104" s="179">
        <f t="shared" si="12"/>
        <v>3.1159494989319711E-3</v>
      </c>
      <c r="U104" s="178">
        <f t="shared" si="13"/>
        <v>9.4971872918133977E-4</v>
      </c>
      <c r="V104" s="178">
        <f t="shared" si="14"/>
        <v>9.1752061915073633E-4</v>
      </c>
      <c r="W104" s="178">
        <f t="shared" si="15"/>
        <v>1.3692559708326619E-4</v>
      </c>
      <c r="X104" s="179">
        <f t="shared" si="16"/>
        <v>1.5231670555108855E-4</v>
      </c>
      <c r="Y104" s="179">
        <f t="shared" si="17"/>
        <v>3.7001558657967157E-2</v>
      </c>
      <c r="Z104" s="186">
        <f t="shared" si="18"/>
        <v>6.9849415032133377</v>
      </c>
      <c r="AA104" s="156">
        <f>$J104*'9 All Base Data'!$Y104</f>
        <v>0.62512896252422245</v>
      </c>
      <c r="AB104" s="156">
        <f>$K104*'9 All Base Data'!$Y104</f>
        <v>2.0098655397790755E-2</v>
      </c>
      <c r="AC104" s="178">
        <f>$L104*'9 All Base Data'!$Y104</f>
        <v>2.805534221344221E-4</v>
      </c>
      <c r="AD104" s="178">
        <f>IF($M104="","",$M104*'9 All Base Data'!$Y104)</f>
        <v>4.7939824031407348E-2</v>
      </c>
      <c r="AE104" s="178">
        <f>IF($N104="","",$N104*'9 All Base Data'!$Y104)</f>
        <v>6.4850555353722791E-2</v>
      </c>
      <c r="AF104" s="178">
        <f>IF($O104="","",$O104*'9 All Base Data'!$Y104)</f>
        <v>9.6779307490757124E-3</v>
      </c>
      <c r="AG104" s="178">
        <f>IF($P104="","",$P104*'9 All Base Data'!$Y104)</f>
        <v>1.0765777616834973E-2</v>
      </c>
      <c r="AH104" s="167">
        <f>$Q104*'9 All Base Data'!$Y104</f>
        <v>191.29494213932162</v>
      </c>
      <c r="AI104" s="178">
        <f>$R104*'9 All Base Data'!$Y104</f>
        <v>2.2254591065862321</v>
      </c>
      <c r="AJ104" s="178">
        <f>$S104*'9 All Base Data'!$Y104</f>
        <v>7.1551213216135084E-2</v>
      </c>
      <c r="AK104" s="178">
        <f>$T104*'9 All Base Data'!$Y104</f>
        <v>9.9877018279854253E-4</v>
      </c>
      <c r="AL104" s="178">
        <f>IF($U104="","",$U104*'9 All Base Data'!$Y104)</f>
        <v>3.0441788259943665E-4</v>
      </c>
      <c r="AM104" s="178">
        <f>IF($V104="","",$V104*'9 All Base Data'!$Y104)</f>
        <v>2.9409726852913285E-4</v>
      </c>
      <c r="AN104" s="178">
        <f>IF($W104="","",$W104*'9 All Base Data'!$Y104)</f>
        <v>4.3889415947058365E-5</v>
      </c>
      <c r="AO104" s="178">
        <f>IF($X104="","",$X104*'9 All Base Data'!$Y104)</f>
        <v>4.8822801492346607E-5</v>
      </c>
      <c r="AP104" s="178">
        <f>$Y104*'9 All Base Data'!$Y104</f>
        <v>1.1860286412637941E-2</v>
      </c>
      <c r="AQ104" s="179">
        <f t="shared" si="19"/>
        <v>2.2389166783327972</v>
      </c>
    </row>
    <row r="105" spans="1:43" x14ac:dyDescent="0.25">
      <c r="A105" s="124">
        <v>505803</v>
      </c>
      <c r="B105" s="125" t="s">
        <v>164</v>
      </c>
      <c r="C105" s="126" t="s">
        <v>157</v>
      </c>
      <c r="D105" s="101" t="s">
        <v>2312</v>
      </c>
      <c r="E105" s="142"/>
      <c r="F105" s="191" t="str">
        <f>IF('9 All Base Data'!G105="Rural Centre","Rural",IF('9 All Base Data'!G105="Rural (Incl.some Off Shore Islands)","Rural",IF('9 All Base Data'!G105="Inlet-in TA but not in Urban Area","Rural",IF('9 All Base Data'!G105="Rural (Incl.some Off Shore Islands)","Rural",IF('9 All Base Data'!G105="Inlet-not in TA","Rural",IF('9 All Base Data'!G105="Inland Water not in Urban Area","Rural",IF('9 All Base Data'!G105="Oceanic-in Region but not in TA","Rural",'9 All Base Data'!G105)))))))</f>
        <v>Northern Auckland Zone</v>
      </c>
      <c r="G105" s="177">
        <f>IF('9 All Base Data'!I105="..C","..C",'9 All Base Data'!I105*Basecase_Pop_2006)</f>
        <v>285</v>
      </c>
      <c r="H105" s="177">
        <f>IF('9 All Base Data'!J105="..C","..C",'9 All Base Data'!J105*Basecase_Pop_2006)</f>
        <v>219</v>
      </c>
      <c r="I105" s="191">
        <f>IF('9 All Base Data'!L105="..C","..C",'9 All Base Data'!L105*Basecase_Pop_2006)</f>
        <v>3</v>
      </c>
      <c r="J105" s="156">
        <f>IF('9 All Base Data'!$P105=0,0,('9 All Base Data'!$P105*Basecase_Pop_2006)/(1+(1/(BaseCase_Mort_AllAdults_30*('9 All Base Data'!$W105*Basecase_PM10)/10))))</f>
        <v>6.4343724083291143</v>
      </c>
      <c r="K105" s="156">
        <f>IF('9 All Base Data'!$Q105=0,0,('9 All Base Data'!$Q105*Basecase_Pop_2006)/(1+(1/(BaseCase_Mort_Maori_30*('9 All Base Data'!$W105*Basecase_PM10)/10))))</f>
        <v>0.25196513879777938</v>
      </c>
      <c r="L105" s="179">
        <f>133/(1+1/(BaseCase_Mort_Child_0_1*'9 All Base Data'!$AB$10/10))*IF('9 All Base Data'!$L105="..C",0,'9 All Base Data'!L105/'9 All Base Data'!$L$2022)</f>
        <v>4.3763335659156898E-4</v>
      </c>
      <c r="M105" s="178">
        <f>IF('9 All Base Data'!$R105="","",IF('9 All Base Data'!$R105=0,0,('9 All Base Data'!$R105*Basecase_Pop_2006)/(1+(1/(BaseCase_CardiacHA_All*('9 All Base Data'!$W105*Basecase_PM10)/10)))))</f>
        <v>6.4788759236682467E-2</v>
      </c>
      <c r="N105" s="178">
        <f>IF('9 All Base Data'!$S105="","",IF('9 All Base Data'!$S105=0,0,('9 All Base Data'!S105*Basecase_Pop_2006)/(1+(1/(BaseCase_RespHA_All*('9 All Base Data'!$W105*Basecase_PM10)/10)))))</f>
        <v>6.5258054817939143E-2</v>
      </c>
      <c r="O105" s="178">
        <f>IF('9 All Base Data'!$T105="","",IF('9 All Base Data'!$T105=0,0,('9 All Base Data'!$T105*Basecase_Pop_2006)/(1+(1/(BaseCase_RespHA_Child_1_4*('9 All Base Data'!$W105*Basecase_PM10)/10)))))</f>
        <v>0</v>
      </c>
      <c r="P105" s="179">
        <f>IF('9 All Base Data'!$U105="","",IF('9 All Base Data'!$U105=0,0,('9 All Base Data'!$U105*Basecase_Pop_2006)/(1+(1/(BaseCase_RespHA_Child_5_14*('9 All Base Data'!$W105*Basecase_PM10)/10)))))</f>
        <v>2.2513713069285304E-2</v>
      </c>
      <c r="Q105" s="156">
        <f>IF('7 Base case Results'!$G105="..C",0,BaseCase_RADs_All*'7 Base case Results'!$G105*('9 All Base Data'!$V105*Basecase_PM10)/10)</f>
        <v>179.29801827412302</v>
      </c>
      <c r="R105" s="189">
        <f t="shared" si="10"/>
        <v>22.906365773651647</v>
      </c>
      <c r="S105" s="178">
        <f t="shared" si="11"/>
        <v>0.89699589412009462</v>
      </c>
      <c r="T105" s="179">
        <f t="shared" si="12"/>
        <v>1.5579747494659855E-3</v>
      </c>
      <c r="U105" s="178">
        <f t="shared" si="13"/>
        <v>4.1140862115293366E-4</v>
      </c>
      <c r="V105" s="178">
        <f t="shared" si="14"/>
        <v>2.9594527859935402E-4</v>
      </c>
      <c r="W105" s="178">
        <f t="shared" si="15"/>
        <v>0</v>
      </c>
      <c r="X105" s="179">
        <f t="shared" si="16"/>
        <v>1.0209968876920885E-4</v>
      </c>
      <c r="Y105" s="179">
        <f t="shared" si="17"/>
        <v>1.1116477132995628E-2</v>
      </c>
      <c r="Z105" s="186">
        <f t="shared" si="18"/>
        <v>22.91974757943386</v>
      </c>
      <c r="AA105" s="156">
        <f>$J105*'9 All Base Data'!$Y105</f>
        <v>2.0870409825071774</v>
      </c>
      <c r="AB105" s="156">
        <f>$K105*'9 All Base Data'!$Y105</f>
        <v>8.172694047881994E-2</v>
      </c>
      <c r="AC105" s="178">
        <f>$L105*'9 All Base Data'!$Y105</f>
        <v>1.419499358377928E-4</v>
      </c>
      <c r="AD105" s="178">
        <f>IF($M105="","",$M105*'9 All Base Data'!$Y105)</f>
        <v>2.1014760593855649E-2</v>
      </c>
      <c r="AE105" s="178">
        <f>IF($N105="","",$N105*'9 All Base Data'!$Y105)</f>
        <v>2.1166980429581098E-2</v>
      </c>
      <c r="AF105" s="178">
        <f>IF($O105="","",$O105*'9 All Base Data'!$Y105)</f>
        <v>0</v>
      </c>
      <c r="AG105" s="178">
        <f>IF($P105="","",$P105*'9 All Base Data'!$Y105)</f>
        <v>7.3025058019928219E-3</v>
      </c>
      <c r="AH105" s="167">
        <f>$Q105*'9 All Base Data'!$Y105</f>
        <v>58.156769374433658</v>
      </c>
      <c r="AI105" s="178">
        <f>$R105*'9 All Base Data'!$Y105</f>
        <v>7.4298658977255521</v>
      </c>
      <c r="AJ105" s="178">
        <f>$S105*'9 All Base Data'!$Y105</f>
        <v>0.29094790810459897</v>
      </c>
      <c r="AK105" s="178">
        <f>$T105*'9 All Base Data'!$Y105</f>
        <v>5.053417715825423E-4</v>
      </c>
      <c r="AL105" s="178">
        <f>IF($U105="","",$U105*'9 All Base Data'!$Y105)</f>
        <v>1.3344372977098338E-4</v>
      </c>
      <c r="AM105" s="178">
        <f>IF($V105="","",$V105*'9 All Base Data'!$Y105)</f>
        <v>9.5992256248150274E-5</v>
      </c>
      <c r="AN105" s="178">
        <f>IF($W105="","",$W105*'9 All Base Data'!$Y105)</f>
        <v>0</v>
      </c>
      <c r="AO105" s="178">
        <f>IF($X105="","",$X105*'9 All Base Data'!$Y105)</f>
        <v>3.3116863812037442E-5</v>
      </c>
      <c r="AP105" s="178">
        <f>$Y105*'9 All Base Data'!$Y105</f>
        <v>3.6057197012148872E-3</v>
      </c>
      <c r="AQ105" s="179">
        <f t="shared" si="19"/>
        <v>7.4342063951843675</v>
      </c>
    </row>
    <row r="106" spans="1:43" x14ac:dyDescent="0.25">
      <c r="A106" s="124">
        <v>505804</v>
      </c>
      <c r="B106" s="125" t="s">
        <v>165</v>
      </c>
      <c r="C106" s="126" t="s">
        <v>157</v>
      </c>
      <c r="D106" s="101" t="s">
        <v>2312</v>
      </c>
      <c r="E106" s="142"/>
      <c r="F106" s="191" t="str">
        <f>IF('9 All Base Data'!G106="Rural Centre","Rural",IF('9 All Base Data'!G106="Rural (Incl.some Off Shore Islands)","Rural",IF('9 All Base Data'!G106="Inlet-in TA but not in Urban Area","Rural",IF('9 All Base Data'!G106="Rural (Incl.some Off Shore Islands)","Rural",IF('9 All Base Data'!G106="Inlet-not in TA","Rural",IF('9 All Base Data'!G106="Inland Water not in Urban Area","Rural",IF('9 All Base Data'!G106="Oceanic-in Region but not in TA","Rural",'9 All Base Data'!G106)))))))</f>
        <v>Northern Auckland Zone</v>
      </c>
      <c r="G106" s="177">
        <f>IF('9 All Base Data'!I106="..C","..C",'9 All Base Data'!I106*Basecase_Pop_2006)</f>
        <v>1377</v>
      </c>
      <c r="H106" s="177">
        <f>IF('9 All Base Data'!J106="..C","..C",'9 All Base Data'!J106*Basecase_Pop_2006)</f>
        <v>852</v>
      </c>
      <c r="I106" s="191">
        <f>IF('9 All Base Data'!L106="..C","..C",'9 All Base Data'!L106*Basecase_Pop_2006)</f>
        <v>18</v>
      </c>
      <c r="J106" s="156">
        <f>IF('9 All Base Data'!$P106=0,0,('9 All Base Data'!$P106*Basecase_Pop_2006)/(1+(1/(BaseCase_Mort_AllAdults_30*('9 All Base Data'!$W106*Basecase_PM10)/10))))</f>
        <v>0.17812697666525468</v>
      </c>
      <c r="K106" s="156">
        <f>IF('9 All Base Data'!$Q106=0,0,('9 All Base Data'!$Q106*Basecase_Pop_2006)/(1+(1/(BaseCase_Mort_Maori_30*('9 All Base Data'!$W106*Basecase_PM10)/10))))</f>
        <v>0</v>
      </c>
      <c r="L106" s="179">
        <f>133/(1+1/(BaseCase_Mort_Child_0_1*'9 All Base Data'!$AB$10/10))*IF('9 All Base Data'!$L106="..C",0,'9 All Base Data'!L106/'9 All Base Data'!$L$2022)</f>
        <v>2.6258001395494139E-3</v>
      </c>
      <c r="M106" s="178">
        <f>IF('9 All Base Data'!$R106="","",IF('9 All Base Data'!$R106=0,0,('9 All Base Data'!$R106*Basecase_Pop_2006)/(1+(1/(BaseCase_CardiacHA_All*('9 All Base Data'!$W106*Basecase_PM10)/10)))))</f>
        <v>0.11358029902959289</v>
      </c>
      <c r="N106" s="178">
        <f>IF('9 All Base Data'!$S106="","",IF('9 All Base Data'!$S106=0,0,('9 All Base Data'!S106*Basecase_Pop_2006)/(1+(1/(BaseCase_RespHA_All*('9 All Base Data'!$W106*Basecase_PM10)/10)))))</f>
        <v>0.15611594035688348</v>
      </c>
      <c r="O106" s="178">
        <f>IF('9 All Base Data'!$T106="","",IF('9 All Base Data'!$T106=0,0,('9 All Base Data'!$T106*Basecase_Pop_2006)/(1+(1/(BaseCase_RespHA_Child_1_4*('9 All Base Data'!$W106*Basecase_PM10)/10)))))</f>
        <v>4.5292551057944566E-2</v>
      </c>
      <c r="P106" s="179">
        <f>IF('9 All Base Data'!$U106="","",IF('9 All Base Data'!$U106=0,0,('9 All Base Data'!$U106*Basecase_Pop_2006)/(1+(1/(BaseCase_RespHA_Child_5_14*('9 All Base Data'!$W106*Basecase_PM10)/10)))))</f>
        <v>1.3405612994084088E-2</v>
      </c>
      <c r="Q106" s="156">
        <f>IF('7 Base case Results'!$G106="..C",0,BaseCase_RADs_All*'7 Base case Results'!$G106*('9 All Base Data'!$V106*Basecase_PM10)/10)</f>
        <v>1038.5831003297549</v>
      </c>
      <c r="R106" s="189">
        <f t="shared" si="10"/>
        <v>0.63413203692830666</v>
      </c>
      <c r="S106" s="178">
        <f t="shared" si="11"/>
        <v>0</v>
      </c>
      <c r="T106" s="179">
        <f t="shared" si="12"/>
        <v>9.3478484967959141E-3</v>
      </c>
      <c r="U106" s="178">
        <f t="shared" si="13"/>
        <v>7.2123489883791486E-4</v>
      </c>
      <c r="V106" s="178">
        <f t="shared" si="14"/>
        <v>7.0798578951846661E-4</v>
      </c>
      <c r="W106" s="178">
        <f t="shared" si="15"/>
        <v>2.0540171904777862E-4</v>
      </c>
      <c r="X106" s="179">
        <f t="shared" si="16"/>
        <v>6.0794454928171341E-5</v>
      </c>
      <c r="Y106" s="179">
        <f t="shared" si="17"/>
        <v>6.4392152220444809E-2</v>
      </c>
      <c r="Z106" s="186">
        <f t="shared" si="18"/>
        <v>0.70930125833390378</v>
      </c>
      <c r="AA106" s="156">
        <f>$J106*'9 All Base Data'!$Y106</f>
        <v>7.7741803586374364E-2</v>
      </c>
      <c r="AB106" s="156">
        <f>$K106*'9 All Base Data'!$Y106</f>
        <v>0</v>
      </c>
      <c r="AC106" s="178">
        <f>$L106*'9 All Base Data'!$Y106</f>
        <v>1.1460051842093789E-3</v>
      </c>
      <c r="AD106" s="178">
        <f>IF($M106="","",$M106*'9 All Base Data'!$Y106)</f>
        <v>4.9571027722734813E-2</v>
      </c>
      <c r="AE106" s="178">
        <f>IF($N106="","",$N106*'9 All Base Data'!$Y106)</f>
        <v>6.8135298757890789E-2</v>
      </c>
      <c r="AF106" s="178">
        <f>IF($O106="","",$O106*'9 All Base Data'!$Y106)</f>
        <v>1.976749773780552E-2</v>
      </c>
      <c r="AG106" s="178">
        <f>IF($P106="","",$P106*'9 All Base Data'!$Y106)</f>
        <v>5.8507506939813195E-3</v>
      </c>
      <c r="AH106" s="167">
        <f>$Q106*'9 All Base Data'!$Y106</f>
        <v>453.27959248809776</v>
      </c>
      <c r="AI106" s="178">
        <f>$R106*'9 All Base Data'!$Y106</f>
        <v>0.27676082076749275</v>
      </c>
      <c r="AJ106" s="178">
        <f>$S106*'9 All Base Data'!$Y106</f>
        <v>0</v>
      </c>
      <c r="AK106" s="178">
        <f>$T106*'9 All Base Data'!$Y106</f>
        <v>4.0797784557853895E-3</v>
      </c>
      <c r="AL106" s="178">
        <f>IF($U106="","",$U106*'9 All Base Data'!$Y106)</f>
        <v>3.1477602603936609E-4</v>
      </c>
      <c r="AM106" s="178">
        <f>IF($V106="","",$V106*'9 All Base Data'!$Y106)</f>
        <v>3.0899357986703479E-4</v>
      </c>
      <c r="AN106" s="178">
        <f>IF($W106="","",$W106*'9 All Base Data'!$Y106)</f>
        <v>8.9645602240948042E-5</v>
      </c>
      <c r="AO106" s="178">
        <f>IF($X106="","",$X106*'9 All Base Data'!$Y106)</f>
        <v>2.6533154397205285E-5</v>
      </c>
      <c r="AP106" s="178">
        <f>$Y106*'9 All Base Data'!$Y106</f>
        <v>2.8103334734262065E-2</v>
      </c>
      <c r="AQ106" s="179">
        <f t="shared" si="19"/>
        <v>0.30956770356344659</v>
      </c>
    </row>
    <row r="107" spans="1:43" x14ac:dyDescent="0.25">
      <c r="A107" s="124">
        <v>505805</v>
      </c>
      <c r="B107" s="125" t="s">
        <v>166</v>
      </c>
      <c r="C107" s="126" t="s">
        <v>157</v>
      </c>
      <c r="D107" s="101" t="s">
        <v>2312</v>
      </c>
      <c r="E107" s="142"/>
      <c r="F107" s="191" t="str">
        <f>IF('9 All Base Data'!G107="Rural Centre","Rural",IF('9 All Base Data'!G107="Rural (Incl.some Off Shore Islands)","Rural",IF('9 All Base Data'!G107="Inlet-in TA but not in Urban Area","Rural",IF('9 All Base Data'!G107="Rural (Incl.some Off Shore Islands)","Rural",IF('9 All Base Data'!G107="Inlet-not in TA","Rural",IF('9 All Base Data'!G107="Inland Water not in Urban Area","Rural",IF('9 All Base Data'!G107="Oceanic-in Region but not in TA","Rural",'9 All Base Data'!G107)))))))</f>
        <v>Northern Auckland Zone</v>
      </c>
      <c r="G107" s="177">
        <f>IF('9 All Base Data'!I107="..C","..C",'9 All Base Data'!I107*Basecase_Pop_2006)</f>
        <v>8523</v>
      </c>
      <c r="H107" s="177">
        <f>IF('9 All Base Data'!J107="..C","..C",'9 All Base Data'!J107*Basecase_Pop_2006)</f>
        <v>6495</v>
      </c>
      <c r="I107" s="191">
        <f>IF('9 All Base Data'!L107="..C","..C",'9 All Base Data'!L107*Basecase_Pop_2006)</f>
        <v>54</v>
      </c>
      <c r="J107" s="156">
        <f>IF('9 All Base Data'!$P107=0,0,('9 All Base Data'!$P107*Basecase_Pop_2006)/(1+(1/(BaseCase_Mort_AllAdults_30*('9 All Base Data'!$W107*Basecase_PM10)/10))))</f>
        <v>0.31482366427213915</v>
      </c>
      <c r="K107" s="156">
        <f>IF('9 All Base Data'!$Q107=0,0,('9 All Base Data'!$Q107*Basecase_Pop_2006)/(1+(1/(BaseCase_Mort_Maori_30*('9 All Base Data'!$W107*Basecase_PM10)/10))))</f>
        <v>0</v>
      </c>
      <c r="L107" s="179">
        <f>133/(1+1/(BaseCase_Mort_Child_0_1*'9 All Base Data'!$AB$10/10))*IF('9 All Base Data'!$L107="..C",0,'9 All Base Data'!L107/'9 All Base Data'!$L$2022)</f>
        <v>7.8774004186482408E-3</v>
      </c>
      <c r="M107" s="178">
        <f>IF('9 All Base Data'!$R107="","",IF('9 All Base Data'!$R107=0,0,('9 All Base Data'!$R107*Basecase_Pop_2006)/(1+(1/(BaseCase_CardiacHA_All*('9 All Base Data'!$W107*Basecase_PM10)/10)))))</f>
        <v>1.722413955724547</v>
      </c>
      <c r="N107" s="178">
        <f>IF('9 All Base Data'!$S107="","",IF('9 All Base Data'!$S107=0,0,('9 All Base Data'!S107*Basecase_Pop_2006)/(1+(1/(BaseCase_RespHA_All*('9 All Base Data'!$W107*Basecase_PM10)/10)))))</f>
        <v>1.4696707613105415</v>
      </c>
      <c r="O107" s="178">
        <f>IF('9 All Base Data'!$T107="","",IF('9 All Base Data'!$T107=0,0,('9 All Base Data'!$T107*Basecase_Pop_2006)/(1+(1/(BaseCase_RespHA_Child_1_4*('9 All Base Data'!$W107*Basecase_PM10)/10)))))</f>
        <v>0.20036469850839383</v>
      </c>
      <c r="P107" s="179">
        <f>IF('9 All Base Data'!$U107="","",IF('9 All Base Data'!$U107=0,0,('9 All Base Data'!$U107*Basecase_Pop_2006)/(1+(1/(BaseCase_RespHA_Child_5_14*('9 All Base Data'!$W107*Basecase_PM10)/10)))))</f>
        <v>0.15478454500480943</v>
      </c>
      <c r="Q107" s="156">
        <f>IF('7 Base case Results'!$G107="..C",0,BaseCase_RADs_All*'7 Base case Results'!$G107*('9 All Base Data'!$V107*Basecase_PM10)/10)</f>
        <v>6175.4969169595033</v>
      </c>
      <c r="R107" s="189">
        <f t="shared" si="10"/>
        <v>1.1207722448088153</v>
      </c>
      <c r="S107" s="178">
        <f t="shared" si="11"/>
        <v>0</v>
      </c>
      <c r="T107" s="179">
        <f t="shared" si="12"/>
        <v>2.8043545490387737E-2</v>
      </c>
      <c r="U107" s="178">
        <f t="shared" si="13"/>
        <v>1.0937328618850873E-2</v>
      </c>
      <c r="V107" s="178">
        <f t="shared" si="14"/>
        <v>6.6649569025433054E-3</v>
      </c>
      <c r="W107" s="178">
        <f t="shared" si="15"/>
        <v>9.0865390773556601E-4</v>
      </c>
      <c r="X107" s="179">
        <f t="shared" si="16"/>
        <v>7.019479115968107E-4</v>
      </c>
      <c r="Y107" s="179">
        <f t="shared" si="17"/>
        <v>0.38288080885148923</v>
      </c>
      <c r="Z107" s="186">
        <f t="shared" si="18"/>
        <v>1.5492988846720863</v>
      </c>
      <c r="AA107" s="156">
        <f>$J107*'9 All Base Data'!$Y107</f>
        <v>0.13013717096607655</v>
      </c>
      <c r="AB107" s="156">
        <f>$K107*'9 All Base Data'!$Y107</f>
        <v>0</v>
      </c>
      <c r="AC107" s="178">
        <f>$L107*'9 All Base Data'!$Y107</f>
        <v>3.2562438005413648E-3</v>
      </c>
      <c r="AD107" s="178">
        <f>IF($M107="","",$M107*'9 All Base Data'!$Y107)</f>
        <v>0.71198612070254752</v>
      </c>
      <c r="AE107" s="178">
        <f>IF($N107="","",$N107*'9 All Base Data'!$Y107)</f>
        <v>0.60751086031190571</v>
      </c>
      <c r="AF107" s="178">
        <f>IF($O107="","",$O107*'9 All Base Data'!$Y107)</f>
        <v>8.2823808958698952E-2</v>
      </c>
      <c r="AG107" s="178">
        <f>IF($P107="","",$P107*'9 All Base Data'!$Y107)</f>
        <v>6.3982556212118458E-2</v>
      </c>
      <c r="AH107" s="167">
        <f>$Q107*'9 All Base Data'!$Y107</f>
        <v>2552.7359893382668</v>
      </c>
      <c r="AI107" s="178">
        <f>$R107*'9 All Base Data'!$Y107</f>
        <v>0.46328832863923247</v>
      </c>
      <c r="AJ107" s="178">
        <f>$S107*'9 All Base Data'!$Y107</f>
        <v>0</v>
      </c>
      <c r="AK107" s="178">
        <f>$T107*'9 All Base Data'!$Y107</f>
        <v>1.1592227929927259E-2</v>
      </c>
      <c r="AL107" s="178">
        <f>IF($U107="","",$U107*'9 All Base Data'!$Y107)</f>
        <v>4.5211118664611766E-3</v>
      </c>
      <c r="AM107" s="178">
        <f>IF($V107="","",$V107*'9 All Base Data'!$Y107)</f>
        <v>2.7550617515144922E-3</v>
      </c>
      <c r="AN107" s="178">
        <f>IF($W107="","",$W107*'9 All Base Data'!$Y107)</f>
        <v>3.7560597362769972E-4</v>
      </c>
      <c r="AO107" s="178">
        <f>IF($X107="","",$X107*'9 All Base Data'!$Y107)</f>
        <v>2.9016089242195721E-4</v>
      </c>
      <c r="AP107" s="178">
        <f>$Y107*'9 All Base Data'!$Y107</f>
        <v>0.15826963133897254</v>
      </c>
      <c r="AQ107" s="179">
        <f t="shared" si="19"/>
        <v>0.64042636152610788</v>
      </c>
    </row>
    <row r="108" spans="1:43" x14ac:dyDescent="0.25">
      <c r="A108" s="131">
        <v>505806</v>
      </c>
      <c r="B108" s="132" t="s">
        <v>2204</v>
      </c>
      <c r="C108" s="132" t="s">
        <v>157</v>
      </c>
      <c r="D108" s="145" t="s">
        <v>2312</v>
      </c>
      <c r="E108" s="142"/>
      <c r="F108" s="191" t="str">
        <f>IF('9 All Base Data'!G108="Rural Centre","Rural",IF('9 All Base Data'!G108="Rural (Incl.some Off Shore Islands)","Rural",IF('9 All Base Data'!G108="Inlet-in TA but not in Urban Area","Rural",IF('9 All Base Data'!G108="Rural (Incl.some Off Shore Islands)","Rural",IF('9 All Base Data'!G108="Inlet-not in TA","Rural",IF('9 All Base Data'!G108="Inland Water not in Urban Area","Rural",IF('9 All Base Data'!G108="Oceanic-in Region but not in TA","Rural",'9 All Base Data'!G108)))))))</f>
        <v>Northern Auckland Zone</v>
      </c>
      <c r="G108" s="177">
        <f>IF('9 All Base Data'!I108="..C","..C",'9 All Base Data'!I108*Basecase_Pop_2006)</f>
        <v>1827</v>
      </c>
      <c r="H108" s="177">
        <f>IF('9 All Base Data'!J108="..C","..C",'9 All Base Data'!J108*Basecase_Pop_2006)</f>
        <v>1104</v>
      </c>
      <c r="I108" s="191">
        <f>IF('9 All Base Data'!L108="..C","..C",'9 All Base Data'!L108*Basecase_Pop_2006)</f>
        <v>36</v>
      </c>
      <c r="J108" s="156">
        <f>IF('9 All Base Data'!$P108=0,0,('9 All Base Data'!$P108*Basecase_Pop_2006)/(1+(1/(BaseCase_Mort_AllAdults_30*('9 All Base Data'!$W108*Basecase_PM10)/10))))</f>
        <v>0.17385665026755337</v>
      </c>
      <c r="K108" s="156">
        <f>IF('9 All Base Data'!$Q108=0,0,('9 All Base Data'!$Q108*Basecase_Pop_2006)/(1+(1/(BaseCase_Mort_Maori_30*('9 All Base Data'!$W108*Basecase_PM10)/10))))</f>
        <v>9.7254536993950681E-3</v>
      </c>
      <c r="L108" s="179">
        <f>133/(1+1/(BaseCase_Mort_Child_0_1*'9 All Base Data'!$AB$10/10))*IF('9 All Base Data'!$L108="..C",0,'9 All Base Data'!L108/'9 All Base Data'!$L$2022)</f>
        <v>5.2516002790988277E-3</v>
      </c>
      <c r="M108" s="178">
        <f>IF('9 All Base Data'!$R108="","",IF('9 All Base Data'!$R108=0,0,('9 All Base Data'!$R108*Basecase_Pop_2006)/(1+(1/(BaseCase_CardiacHA_All*('9 All Base Data'!$W108*Basecase_PM10)/10)))))</f>
        <v>0.17382608226710775</v>
      </c>
      <c r="N108" s="178">
        <f>IF('9 All Base Data'!$S108="","",IF('9 All Base Data'!$S108=0,0,('9 All Base Data'!S108*Basecase_Pop_2006)/(1+(1/(BaseCase_RespHA_All*('9 All Base Data'!$W108*Basecase_PM10)/10)))))</f>
        <v>0.16124024838238921</v>
      </c>
      <c r="O108" s="178">
        <f>IF('9 All Base Data'!$T108="","",IF('9 All Base Data'!$T108=0,0,('9 All Base Data'!$T108*Basecase_Pop_2006)/(1+(1/(BaseCase_RespHA_Child_1_4*('9 All Base Data'!$W108*Basecase_PM10)/10)))))</f>
        <v>4.4921250044441287E-2</v>
      </c>
      <c r="P108" s="179">
        <f>IF('9 All Base Data'!$U108="","",IF('9 All Base Data'!$U108=0,0,('9 All Base Data'!$U108*Basecase_Pop_2006)/(1+(1/(BaseCase_RespHA_Child_5_14*('9 All Base Data'!$W108*Basecase_PM10)/10)))))</f>
        <v>3.6931550149313937E-2</v>
      </c>
      <c r="Q108" s="156">
        <f>IF('7 Base case Results'!$G108="..C",0,BaseCase_RADs_All*'7 Base case Results'!$G108*('9 All Base Data'!$V108*Basecase_PM10)/10)</f>
        <v>1124.7012</v>
      </c>
      <c r="R108" s="189">
        <f t="shared" si="10"/>
        <v>0.61892967495249007</v>
      </c>
      <c r="S108" s="178">
        <f t="shared" si="11"/>
        <v>3.4622615169846445E-2</v>
      </c>
      <c r="T108" s="179">
        <f t="shared" si="12"/>
        <v>1.8695696993591828E-2</v>
      </c>
      <c r="U108" s="178">
        <f t="shared" si="13"/>
        <v>1.1037956223961341E-3</v>
      </c>
      <c r="V108" s="178">
        <f t="shared" si="14"/>
        <v>7.3122452641413509E-4</v>
      </c>
      <c r="W108" s="178">
        <f t="shared" si="15"/>
        <v>2.0371786895154124E-4</v>
      </c>
      <c r="X108" s="179">
        <f t="shared" si="16"/>
        <v>1.674845799271387E-4</v>
      </c>
      <c r="Y108" s="179">
        <f t="shared" si="17"/>
        <v>6.9731474399999993E-2</v>
      </c>
      <c r="Z108" s="186">
        <f t="shared" si="18"/>
        <v>0.70919186649489219</v>
      </c>
      <c r="AA108" s="156">
        <f>$J108*'9 All Base Data'!$Y108</f>
        <v>5.3812809182957937E-2</v>
      </c>
      <c r="AB108" s="156">
        <f>$K108*'9 All Base Data'!$Y108</f>
        <v>3.0102615191183861E-3</v>
      </c>
      <c r="AC108" s="178">
        <f>$L108*'9 All Base Data'!$Y108</f>
        <v>1.6254964264490706E-3</v>
      </c>
      <c r="AD108" s="178">
        <f>IF($M108="","",$M108*'9 All Base Data'!$Y108)</f>
        <v>5.380334765259627E-2</v>
      </c>
      <c r="AE108" s="178">
        <f>IF($N108="","",$N108*'9 All Base Data'!$Y108)</f>
        <v>4.9907729761624144E-2</v>
      </c>
      <c r="AF108" s="178">
        <f>IF($O108="","",$O108*'9 All Base Data'!$Y108)</f>
        <v>1.3904205868348106E-2</v>
      </c>
      <c r="AG108" s="178">
        <f>IF($P108="","",$P108*'9 All Base Data'!$Y108)</f>
        <v>1.143120184334287E-2</v>
      </c>
      <c r="AH108" s="167">
        <f>$Q108*'9 All Base Data'!$Y108</f>
        <v>348.12203600093864</v>
      </c>
      <c r="AI108" s="178">
        <f>$R108*'9 All Base Data'!$Y108</f>
        <v>0.19157360069133028</v>
      </c>
      <c r="AJ108" s="178">
        <f>$S108*'9 All Base Data'!$Y108</f>
        <v>1.0716531008061456E-2</v>
      </c>
      <c r="AK108" s="178">
        <f>$T108*'9 All Base Data'!$Y108</f>
        <v>5.7867672781586922E-3</v>
      </c>
      <c r="AL108" s="178">
        <f>IF($U108="","",$U108*'9 All Base Data'!$Y108)</f>
        <v>3.4165125759398629E-4</v>
      </c>
      <c r="AM108" s="178">
        <f>IF($V108="","",$V108*'9 All Base Data'!$Y108)</f>
        <v>2.2633155446896548E-4</v>
      </c>
      <c r="AN108" s="178">
        <f>IF($W108="","",$W108*'9 All Base Data'!$Y108)</f>
        <v>6.3055573612958658E-5</v>
      </c>
      <c r="AO108" s="178">
        <f>IF($X108="","",$X108*'9 All Base Data'!$Y108)</f>
        <v>5.1840500359559909E-5</v>
      </c>
      <c r="AP108" s="178">
        <f>$Y108*'9 All Base Data'!$Y108</f>
        <v>2.1583566232058194E-2</v>
      </c>
      <c r="AQ108" s="179">
        <f t="shared" si="19"/>
        <v>0.21951191701361014</v>
      </c>
    </row>
    <row r="109" spans="1:43" x14ac:dyDescent="0.25">
      <c r="A109" s="131">
        <v>505807</v>
      </c>
      <c r="B109" s="132" t="s">
        <v>2205</v>
      </c>
      <c r="C109" s="132" t="s">
        <v>157</v>
      </c>
      <c r="D109" s="145" t="s">
        <v>2312</v>
      </c>
      <c r="E109" s="142"/>
      <c r="F109" s="191" t="str">
        <f>IF('9 All Base Data'!G109="Rural Centre","Rural",IF('9 All Base Data'!G109="Rural (Incl.some Off Shore Islands)","Rural",IF('9 All Base Data'!G109="Inlet-in TA but not in Urban Area","Rural",IF('9 All Base Data'!G109="Rural (Incl.some Off Shore Islands)","Rural",IF('9 All Base Data'!G109="Inlet-not in TA","Rural",IF('9 All Base Data'!G109="Inland Water not in Urban Area","Rural",IF('9 All Base Data'!G109="Oceanic-in Region but not in TA","Rural",'9 All Base Data'!G109)))))))</f>
        <v>Northern Auckland Zone</v>
      </c>
      <c r="G109" s="177">
        <f>IF('9 All Base Data'!I109="..C","..C",'9 All Base Data'!I109*Basecase_Pop_2006)</f>
        <v>2610</v>
      </c>
      <c r="H109" s="177">
        <f>IF('9 All Base Data'!J109="..C","..C",'9 All Base Data'!J109*Basecase_Pop_2006)</f>
        <v>1821</v>
      </c>
      <c r="I109" s="191">
        <f>IF('9 All Base Data'!L109="..C","..C",'9 All Base Data'!L109*Basecase_Pop_2006)</f>
        <v>30</v>
      </c>
      <c r="J109" s="156">
        <f>IF('9 All Base Data'!$P109=0,0,('9 All Base Data'!$P109*Basecase_Pop_2006)/(1+(1/(BaseCase_Mort_AllAdults_30*('9 All Base Data'!$W109*Basecase_PM10)/10))))</f>
        <v>0.28676898563153502</v>
      </c>
      <c r="K109" s="156">
        <f>IF('9 All Base Data'!$Q109=0,0,('9 All Base Data'!$Q109*Basecase_Pop_2006)/(1+(1/(BaseCase_Mort_Maori_30*('9 All Base Data'!$W109*Basecase_PM10)/10))))</f>
        <v>1.5914378780828291E-2</v>
      </c>
      <c r="L109" s="179">
        <f>133/(1+1/(BaseCase_Mort_Child_0_1*'9 All Base Data'!$AB$10/10))*IF('9 All Base Data'!$L109="..C",0,'9 All Base Data'!L109/'9 All Base Data'!$L$2022)</f>
        <v>4.3763335659156898E-3</v>
      </c>
      <c r="M109" s="178">
        <f>IF('9 All Base Data'!$R109="","",IF('9 All Base Data'!$R109=0,0,('9 All Base Data'!$R109*Basecase_Pop_2006)/(1+(1/(BaseCase_CardiacHA_All*('9 All Base Data'!$W109*Basecase_PM10)/10)))))</f>
        <v>0.24832297466729678</v>
      </c>
      <c r="N109" s="178">
        <f>IF('9 All Base Data'!$S109="","",IF('9 All Base Data'!$S109=0,0,('9 All Base Data'!S109*Basecase_Pop_2006)/(1+(1/(BaseCase_RespHA_All*('9 All Base Data'!$W109*Basecase_PM10)/10)))))</f>
        <v>0.2303432119748417</v>
      </c>
      <c r="O109" s="178">
        <f>IF('9 All Base Data'!$T109="","",IF('9 All Base Data'!$T109=0,0,('9 All Base Data'!$T109*Basecase_Pop_2006)/(1+(1/(BaseCase_RespHA_Child_1_4*('9 All Base Data'!$W109*Basecase_PM10)/10)))))</f>
        <v>4.17125893269812E-2</v>
      </c>
      <c r="P109" s="179">
        <f>IF('9 All Base Data'!$U109="","",IF('9 All Base Data'!$U109=0,0,('9 All Base Data'!$U109*Basecase_Pop_2006)/(1+(1/(BaseCase_RespHA_Child_5_14*('9 All Base Data'!$W109*Basecase_PM10)/10)))))</f>
        <v>3.1048648355617919E-2</v>
      </c>
      <c r="Q109" s="156">
        <f>IF('7 Base case Results'!$G109="..C",0,BaseCase_RADs_All*'7 Base case Results'!$G109*('9 All Base Data'!$V109*Basecase_PM10)/10)</f>
        <v>1606.7159999999999</v>
      </c>
      <c r="R109" s="189">
        <f t="shared" si="10"/>
        <v>1.0208975888482648</v>
      </c>
      <c r="S109" s="178">
        <f t="shared" si="11"/>
        <v>5.6655188459748713E-2</v>
      </c>
      <c r="T109" s="179">
        <f t="shared" si="12"/>
        <v>1.5579747494659856E-2</v>
      </c>
      <c r="U109" s="178">
        <f t="shared" si="13"/>
        <v>1.5768508891373344E-3</v>
      </c>
      <c r="V109" s="178">
        <f t="shared" si="14"/>
        <v>1.0446064663059071E-3</v>
      </c>
      <c r="W109" s="178">
        <f t="shared" si="15"/>
        <v>1.8916659259785972E-4</v>
      </c>
      <c r="X109" s="179">
        <f t="shared" si="16"/>
        <v>1.4080562029272726E-4</v>
      </c>
      <c r="Y109" s="179">
        <f t="shared" si="17"/>
        <v>9.9616391999999998E-2</v>
      </c>
      <c r="Z109" s="186">
        <f t="shared" si="18"/>
        <v>1.1387151856983679</v>
      </c>
      <c r="AA109" s="156">
        <f>$J109*'9 All Base Data'!$Y109</f>
        <v>8.8761889059933333E-2</v>
      </c>
      <c r="AB109" s="156">
        <f>$K109*'9 All Base Data'!$Y109</f>
        <v>4.9258824858300857E-3</v>
      </c>
      <c r="AC109" s="178">
        <f>$L109*'9 All Base Data'!$Y109</f>
        <v>1.3545803553742257E-3</v>
      </c>
      <c r="AD109" s="178">
        <f>IF($M109="","",$M109*'9 All Base Data'!$Y109)</f>
        <v>7.6861925217994662E-2</v>
      </c>
      <c r="AE109" s="178">
        <f>IF($N109="","",$N109*'9 All Base Data'!$Y109)</f>
        <v>7.1296756802320199E-2</v>
      </c>
      <c r="AF109" s="178">
        <f>IF($O109="","",$O109*'9 All Base Data'!$Y109)</f>
        <v>1.2911048306323242E-2</v>
      </c>
      <c r="AG109" s="178">
        <f>IF($P109="","",$P109*'9 All Base Data'!$Y109)</f>
        <v>9.6103024346687865E-3</v>
      </c>
      <c r="AH109" s="167">
        <f>$Q109*'9 All Base Data'!$Y109</f>
        <v>497.3171942870552</v>
      </c>
      <c r="AI109" s="178">
        <f>$R109*'9 All Base Data'!$Y109</f>
        <v>0.31599232505336272</v>
      </c>
      <c r="AJ109" s="178">
        <f>$S109*'9 All Base Data'!$Y109</f>
        <v>1.7536141649555106E-2</v>
      </c>
      <c r="AK109" s="178">
        <f>$T109*'9 All Base Data'!$Y109</f>
        <v>4.8223060651322435E-3</v>
      </c>
      <c r="AL109" s="178">
        <f>IF($U109="","",$U109*'9 All Base Data'!$Y109)</f>
        <v>4.880732251342661E-4</v>
      </c>
      <c r="AM109" s="178">
        <f>IF($V109="","",$V109*'9 All Base Data'!$Y109)</f>
        <v>3.2333079209852206E-4</v>
      </c>
      <c r="AN109" s="178">
        <f>IF($W109="","",$W109*'9 All Base Data'!$Y109)</f>
        <v>5.8551604069175901E-5</v>
      </c>
      <c r="AO109" s="178">
        <f>IF($X109="","",$X109*'9 All Base Data'!$Y109)</f>
        <v>4.3582721541222946E-5</v>
      </c>
      <c r="AP109" s="178">
        <f>$Y109*'9 All Base Data'!$Y109</f>
        <v>3.0833666045797424E-2</v>
      </c>
      <c r="AQ109" s="179">
        <f t="shared" si="19"/>
        <v>0.35245970118152514</v>
      </c>
    </row>
    <row r="110" spans="1:43" x14ac:dyDescent="0.25">
      <c r="A110" s="131">
        <v>505808</v>
      </c>
      <c r="B110" s="132" t="s">
        <v>2206</v>
      </c>
      <c r="C110" s="132" t="s">
        <v>157</v>
      </c>
      <c r="D110" s="145" t="s">
        <v>2312</v>
      </c>
      <c r="E110" s="142"/>
      <c r="F110" s="191" t="str">
        <f>IF('9 All Base Data'!G110="Rural Centre","Rural",IF('9 All Base Data'!G110="Rural (Incl.some Off Shore Islands)","Rural",IF('9 All Base Data'!G110="Inlet-in TA but not in Urban Area","Rural",IF('9 All Base Data'!G110="Rural (Incl.some Off Shore Islands)","Rural",IF('9 All Base Data'!G110="Inlet-not in TA","Rural",IF('9 All Base Data'!G110="Inland Water not in Urban Area","Rural",IF('9 All Base Data'!G110="Oceanic-in Region but not in TA","Rural",'9 All Base Data'!G110)))))))</f>
        <v>Northern Auckland Zone</v>
      </c>
      <c r="G110" s="177">
        <f>IF('9 All Base Data'!I110="..C","..C",'9 All Base Data'!I110*Basecase_Pop_2006)</f>
        <v>3822</v>
      </c>
      <c r="H110" s="177">
        <f>IF('9 All Base Data'!J110="..C","..C",'9 All Base Data'!J110*Basecase_Pop_2006)</f>
        <v>2550</v>
      </c>
      <c r="I110" s="191">
        <f>IF('9 All Base Data'!L110="..C","..C",'9 All Base Data'!L110*Basecase_Pop_2006)</f>
        <v>30</v>
      </c>
      <c r="J110" s="156">
        <f>IF('9 All Base Data'!$P110=0,0,('9 All Base Data'!$P110*Basecase_Pop_2006)/(1+(1/(BaseCase_Mort_AllAdults_30*('9 All Base Data'!$W110*Basecase_PM10)/10))))</f>
        <v>0.40157106719407704</v>
      </c>
      <c r="K110" s="156">
        <f>IF('9 All Base Data'!$Q110=0,0,('9 All Base Data'!$Q110*Basecase_Pop_2006)/(1+(1/(BaseCase_Mort_Maori_30*('9 All Base Data'!$W110*Basecase_PM10)/10))))</f>
        <v>3.6249418334108892E-2</v>
      </c>
      <c r="L110" s="179">
        <f>133/(1+1/(BaseCase_Mort_Child_0_1*'9 All Base Data'!$AB$10/10))*IF('9 All Base Data'!$L110="..C",0,'9 All Base Data'!L110/'9 All Base Data'!$L$2022)</f>
        <v>4.3763335659156898E-3</v>
      </c>
      <c r="M110" s="178">
        <f>IF('9 All Base Data'!$R110="","",IF('9 All Base Data'!$R110=0,0,('9 All Base Data'!$R110*Basecase_Pop_2006)/(1+(1/(BaseCase_CardiacHA_All*('9 All Base Data'!$W110*Basecase_PM10)/10)))))</f>
        <v>0.36363617209900706</v>
      </c>
      <c r="N110" s="178">
        <f>IF('9 All Base Data'!$S110="","",IF('9 All Base Data'!$S110=0,0,('9 All Base Data'!S110*Basecase_Pop_2006)/(1+(1/(BaseCase_RespHA_All*('9 All Base Data'!$W110*Basecase_PM10)/10)))))</f>
        <v>0.33730718627120504</v>
      </c>
      <c r="O110" s="178">
        <f>IF('9 All Base Data'!$T110="","",IF('9 All Base Data'!$T110=0,0,('9 All Base Data'!$T110*Basecase_Pop_2006)/(1+(1/(BaseCase_RespHA_Child_1_4*('9 All Base Data'!$W110*Basecase_PM10)/10)))))</f>
        <v>5.454723219682156E-2</v>
      </c>
      <c r="P110" s="179">
        <f>IF('9 All Base Data'!$U110="","",IF('9 All Base Data'!$U110=0,0,('9 All Base Data'!$U110*Basecase_Pop_2006)/(1+(1/(BaseCase_RespHA_Child_5_14*('9 All Base Data'!$W110*Basecase_PM10)/10)))))</f>
        <v>5.3272944020691798E-2</v>
      </c>
      <c r="Q110" s="156">
        <f>IF('7 Base case Results'!$G110="..C",0,BaseCase_RADs_All*'7 Base case Results'!$G110*('9 All Base Data'!$V110*Basecase_PM10)/10)</f>
        <v>2352.8231999999998</v>
      </c>
      <c r="R110" s="189">
        <f t="shared" si="10"/>
        <v>1.4295929992109144</v>
      </c>
      <c r="S110" s="178">
        <f t="shared" si="11"/>
        <v>0.12904792926942765</v>
      </c>
      <c r="T110" s="179">
        <f t="shared" si="12"/>
        <v>1.5579747494659856E-2</v>
      </c>
      <c r="U110" s="178">
        <f t="shared" si="13"/>
        <v>2.3090896928286949E-3</v>
      </c>
      <c r="V110" s="178">
        <f t="shared" si="14"/>
        <v>1.5296880897399149E-3</v>
      </c>
      <c r="W110" s="178">
        <f t="shared" si="15"/>
        <v>2.4737169801258575E-4</v>
      </c>
      <c r="X110" s="179">
        <f t="shared" si="16"/>
        <v>2.415928011338373E-4</v>
      </c>
      <c r="Y110" s="179">
        <f t="shared" si="17"/>
        <v>0.14587503839999999</v>
      </c>
      <c r="Z110" s="186">
        <f t="shared" si="18"/>
        <v>1.594886562888143</v>
      </c>
      <c r="AA110" s="156">
        <f>$J110*'9 All Base Data'!$Y110</f>
        <v>0.12429589077585393</v>
      </c>
      <c r="AB110" s="156">
        <f>$K110*'9 All Base Data'!$Y110</f>
        <v>1.1220065662168531E-2</v>
      </c>
      <c r="AC110" s="178">
        <f>$L110*'9 All Base Data'!$Y110</f>
        <v>1.3545803553742257E-3</v>
      </c>
      <c r="AD110" s="178">
        <f>IF($M110="","",$M110*'9 All Base Data'!$Y110)</f>
        <v>0.11255412957209796</v>
      </c>
      <c r="AE110" s="178">
        <f>IF($N110="","",$N110*'9 All Base Data'!$Y110)</f>
        <v>0.10440467605305281</v>
      </c>
      <c r="AF110" s="178">
        <f>IF($O110="","",$O110*'9 All Base Data'!$Y110)</f>
        <v>1.6883678554422698E-2</v>
      </c>
      <c r="AG110" s="178">
        <f>IF($P110="","",$P110*'9 All Base Data'!$Y110)</f>
        <v>1.6489255756326444E-2</v>
      </c>
      <c r="AH110" s="167">
        <f>$Q110*'9 All Base Data'!$Y110</f>
        <v>728.25529370311301</v>
      </c>
      <c r="AI110" s="178">
        <f>$R110*'9 All Base Data'!$Y110</f>
        <v>0.44249337116204002</v>
      </c>
      <c r="AJ110" s="178">
        <f>$S110*'9 All Base Data'!$Y110</f>
        <v>3.9943433757319971E-2</v>
      </c>
      <c r="AK110" s="178">
        <f>$T110*'9 All Base Data'!$Y110</f>
        <v>4.8223060651322435E-3</v>
      </c>
      <c r="AL110" s="178">
        <f>IF($U110="","",$U110*'9 All Base Data'!$Y110)</f>
        <v>7.1471872278282202E-4</v>
      </c>
      <c r="AM110" s="178">
        <f>IF($V110="","",$V110*'9 All Base Data'!$Y110)</f>
        <v>4.7347520590059448E-4</v>
      </c>
      <c r="AN110" s="178">
        <f>IF($W110="","",$W110*'9 All Base Data'!$Y110)</f>
        <v>7.6567482244306934E-5</v>
      </c>
      <c r="AO110" s="178">
        <f>IF($X110="","",$X110*'9 All Base Data'!$Y110)</f>
        <v>7.4778774854940418E-5</v>
      </c>
      <c r="AP110" s="178">
        <f>$Y110*'9 All Base Data'!$Y110</f>
        <v>4.5151828209593008E-2</v>
      </c>
      <c r="AQ110" s="179">
        <f t="shared" si="19"/>
        <v>0.49365569936544867</v>
      </c>
    </row>
    <row r="111" spans="1:43" x14ac:dyDescent="0.25">
      <c r="A111" s="124">
        <v>505902</v>
      </c>
      <c r="B111" s="125" t="s">
        <v>167</v>
      </c>
      <c r="C111" s="126" t="s">
        <v>157</v>
      </c>
      <c r="D111" s="101" t="s">
        <v>2312</v>
      </c>
      <c r="E111" s="142"/>
      <c r="F111" s="191" t="str">
        <f>IF('9 All Base Data'!G111="Rural Centre","Rural",IF('9 All Base Data'!G111="Rural (Incl.some Off Shore Islands)","Rural",IF('9 All Base Data'!G111="Inlet-in TA but not in Urban Area","Rural",IF('9 All Base Data'!G111="Rural (Incl.some Off Shore Islands)","Rural",IF('9 All Base Data'!G111="Inlet-not in TA","Rural",IF('9 All Base Data'!G111="Inland Water not in Urban Area","Rural",IF('9 All Base Data'!G111="Oceanic-in Region but not in TA","Rural",'9 All Base Data'!G111)))))))</f>
        <v>Northern Auckland Zone</v>
      </c>
      <c r="G111" s="177">
        <f>IF('9 All Base Data'!I111="..C","..C",'9 All Base Data'!I111*Basecase_Pop_2006)</f>
        <v>6552</v>
      </c>
      <c r="H111" s="177">
        <f>IF('9 All Base Data'!J111="..C","..C",'9 All Base Data'!J111*Basecase_Pop_2006)</f>
        <v>4260</v>
      </c>
      <c r="I111" s="191">
        <f>IF('9 All Base Data'!L111="..C","..C",'9 All Base Data'!L111*Basecase_Pop_2006)</f>
        <v>75</v>
      </c>
      <c r="J111" s="156">
        <f>IF('9 All Base Data'!$P111=0,0,('9 All Base Data'!$P111*Basecase_Pop_2006)/(1+(1/(BaseCase_Mort_AllAdults_30*('9 All Base Data'!$W111*Basecase_PM10)/10))))</f>
        <v>3.019608597445814E-2</v>
      </c>
      <c r="K111" s="156">
        <f>IF('9 All Base Data'!$Q111=0,0,('9 All Base Data'!$Q111*Basecase_Pop_2006)/(1+(1/(BaseCase_Mort_Maori_30*('9 All Base Data'!$W111*Basecase_PM10)/10))))</f>
        <v>0</v>
      </c>
      <c r="L111" s="179">
        <f>133/(1+1/(BaseCase_Mort_Child_0_1*'9 All Base Data'!$AB$10/10))*IF('9 All Base Data'!$L111="..C",0,'9 All Base Data'!L111/'9 All Base Data'!$L$2022)</f>
        <v>1.0940833914789226E-2</v>
      </c>
      <c r="M111" s="178">
        <f>IF('9 All Base Data'!$R111="","",IF('9 All Base Data'!$R111=0,0,('9 All Base Data'!$R111*Basecase_Pop_2006)/(1+(1/(BaseCase_CardiacHA_All*('9 All Base Data'!$W111*Basecase_PM10)/10)))))</f>
        <v>0.71395606926163224</v>
      </c>
      <c r="N111" s="178">
        <f>IF('9 All Base Data'!$S111="","",IF('9 All Base Data'!$S111=0,0,('9 All Base Data'!S111*Basecase_Pop_2006)/(1+(1/(BaseCase_RespHA_All*('9 All Base Data'!$W111*Basecase_PM10)/10)))))</f>
        <v>0.86522132276567998</v>
      </c>
      <c r="O111" s="178">
        <f>IF('9 All Base Data'!$T111="","",IF('9 All Base Data'!$T111=0,0,('9 All Base Data'!$T111*Basecase_Pop_2006)/(1+(1/(BaseCase_RespHA_Child_1_4*('9 All Base Data'!$W111*Basecase_PM10)/10)))))</f>
        <v>0.20293506468317712</v>
      </c>
      <c r="P111" s="179">
        <f>IF('9 All Base Data'!$U111="","",IF('9 All Base Data'!$U111=0,0,('9 All Base Data'!$U111*Basecase_Pop_2006)/(1+(1/(BaseCase_RespHA_Child_5_14*('9 All Base Data'!$W111*Basecase_PM10)/10)))))</f>
        <v>0.10918117020192976</v>
      </c>
      <c r="Q111" s="156">
        <f>IF('7 Base case Results'!$G111="..C",0,BaseCase_RADs_All*'7 Base case Results'!$G111*('9 All Base Data'!$V111*Basecase_PM10)/10)</f>
        <v>5034.7853415919981</v>
      </c>
      <c r="R111" s="189">
        <f t="shared" si="10"/>
        <v>0.10749806606907097</v>
      </c>
      <c r="S111" s="178">
        <f t="shared" si="11"/>
        <v>0</v>
      </c>
      <c r="T111" s="179">
        <f t="shared" si="12"/>
        <v>3.8949368736649642E-2</v>
      </c>
      <c r="U111" s="178">
        <f t="shared" si="13"/>
        <v>4.5336210398113641E-3</v>
      </c>
      <c r="V111" s="178">
        <f t="shared" si="14"/>
        <v>3.9237786987423584E-3</v>
      </c>
      <c r="W111" s="178">
        <f t="shared" si="15"/>
        <v>9.2031051833820821E-4</v>
      </c>
      <c r="X111" s="179">
        <f t="shared" si="16"/>
        <v>4.9513660686575141E-4</v>
      </c>
      <c r="Y111" s="179">
        <f t="shared" si="17"/>
        <v>0.31215669117870387</v>
      </c>
      <c r="Z111" s="186">
        <f t="shared" si="18"/>
        <v>0.46706152572297821</v>
      </c>
      <c r="AA111" s="156">
        <f>$J111*'9 All Base Data'!$Y111</f>
        <v>1.3493228720950835E-2</v>
      </c>
      <c r="AB111" s="156">
        <f>$K111*'9 All Base Data'!$Y111</f>
        <v>0</v>
      </c>
      <c r="AC111" s="178">
        <f>$L111*'9 All Base Data'!$Y111</f>
        <v>4.8889506585409722E-3</v>
      </c>
      <c r="AD111" s="178">
        <f>IF($M111="","",$M111*'9 All Base Data'!$Y111)</f>
        <v>0.31903381608487064</v>
      </c>
      <c r="AE111" s="178">
        <f>IF($N111="","",$N111*'9 All Base Data'!$Y111)</f>
        <v>0.38662723414538308</v>
      </c>
      <c r="AF111" s="178">
        <f>IF($O111="","",$O111*'9 All Base Data'!$Y111)</f>
        <v>9.0682257481557518E-2</v>
      </c>
      <c r="AG111" s="178">
        <f>IF($P111="","",$P111*'9 All Base Data'!$Y111)</f>
        <v>4.8787995331641201E-2</v>
      </c>
      <c r="AH111" s="167">
        <f>$Q111*'9 All Base Data'!$Y111</f>
        <v>2249.8117879401916</v>
      </c>
      <c r="AI111" s="178">
        <f>$R111*'9 All Base Data'!$Y111</f>
        <v>4.803589424658497E-2</v>
      </c>
      <c r="AJ111" s="178">
        <f>$S111*'9 All Base Data'!$Y111</f>
        <v>0</v>
      </c>
      <c r="AK111" s="178">
        <f>$T111*'9 All Base Data'!$Y111</f>
        <v>1.7404664344405858E-2</v>
      </c>
      <c r="AL111" s="178">
        <f>IF($U111="","",$U111*'9 All Base Data'!$Y111)</f>
        <v>2.0258647321389281E-3</v>
      </c>
      <c r="AM111" s="178">
        <f>IF($V111="","",$V111*'9 All Base Data'!$Y111)</f>
        <v>1.753354506849312E-3</v>
      </c>
      <c r="AN111" s="178">
        <f>IF($W111="","",$W111*'9 All Base Data'!$Y111)</f>
        <v>4.1124403767886335E-4</v>
      </c>
      <c r="AO111" s="178">
        <f>IF($X111="","",$X111*'9 All Base Data'!$Y111)</f>
        <v>2.2125355882899282E-4</v>
      </c>
      <c r="AP111" s="178">
        <f>$Y111*'9 All Base Data'!$Y111</f>
        <v>0.13948833085229187</v>
      </c>
      <c r="AQ111" s="179">
        <f t="shared" si="19"/>
        <v>0.20870810868227091</v>
      </c>
    </row>
    <row r="112" spans="1:43" x14ac:dyDescent="0.25">
      <c r="A112" s="124">
        <v>505904</v>
      </c>
      <c r="B112" s="125" t="s">
        <v>168</v>
      </c>
      <c r="C112" s="126" t="s">
        <v>157</v>
      </c>
      <c r="D112" s="101" t="s">
        <v>2312</v>
      </c>
      <c r="E112" s="142"/>
      <c r="F112" s="191" t="str">
        <f>IF('9 All Base Data'!G112="Rural Centre","Rural",IF('9 All Base Data'!G112="Rural (Incl.some Off Shore Islands)","Rural",IF('9 All Base Data'!G112="Inlet-in TA but not in Urban Area","Rural",IF('9 All Base Data'!G112="Rural (Incl.some Off Shore Islands)","Rural",IF('9 All Base Data'!G112="Inlet-not in TA","Rural",IF('9 All Base Data'!G112="Inland Water not in Urban Area","Rural",IF('9 All Base Data'!G112="Oceanic-in Region but not in TA","Rural",'9 All Base Data'!G112)))))))</f>
        <v>Northern Auckland Zone</v>
      </c>
      <c r="G112" s="177">
        <f>IF('9 All Base Data'!I112="..C","..C",'9 All Base Data'!I112*Basecase_Pop_2006)</f>
        <v>3972</v>
      </c>
      <c r="H112" s="177">
        <f>IF('9 All Base Data'!J112="..C","..C",'9 All Base Data'!J112*Basecase_Pop_2006)</f>
        <v>2511</v>
      </c>
      <c r="I112" s="191">
        <f>IF('9 All Base Data'!L112="..C","..C",'9 All Base Data'!L112*Basecase_Pop_2006)</f>
        <v>51</v>
      </c>
      <c r="J112" s="156">
        <f>IF('9 All Base Data'!$P112=0,0,('9 All Base Data'!$P112*Basecase_Pop_2006)/(1+(1/(BaseCase_Mort_AllAdults_30*('9 All Base Data'!$W112*Basecase_PM10)/10))))</f>
        <v>2.0557872279123757</v>
      </c>
      <c r="K112" s="156">
        <f>IF('9 All Base Data'!$Q112=0,0,('9 All Base Data'!$Q112*Basecase_Pop_2006)/(1+(1/(BaseCase_Mort_Maori_30*('9 All Base Data'!$W112*Basecase_PM10)/10))))</f>
        <v>0</v>
      </c>
      <c r="L112" s="179">
        <f>133/(1+1/(BaseCase_Mort_Child_0_1*'9 All Base Data'!$AB$10/10))*IF('9 All Base Data'!$L112="..C",0,'9 All Base Data'!L112/'9 All Base Data'!$L$2022)</f>
        <v>7.4397670620566722E-3</v>
      </c>
      <c r="M112" s="178">
        <f>IF('9 All Base Data'!$R112="","",IF('9 All Base Data'!$R112=0,0,('9 All Base Data'!$R112*Basecase_Pop_2006)/(1+(1/(BaseCase_CardiacHA_All*('9 All Base Data'!$W112*Basecase_PM10)/10)))))</f>
        <v>0.21362570895994953</v>
      </c>
      <c r="N112" s="178">
        <f>IF('9 All Base Data'!$S112="","",IF('9 All Base Data'!$S112=0,0,('9 All Base Data'!S112*Basecase_Pop_2006)/(1+(1/(BaseCase_RespHA_All*('9 All Base Data'!$W112*Basecase_PM10)/10)))))</f>
        <v>0.30594524230818687</v>
      </c>
      <c r="O112" s="178">
        <f>IF('9 All Base Data'!$T112="","",IF('9 All Base Data'!$T112=0,0,('9 All Base Data'!$T112*Basecase_Pop_2006)/(1+(1/(BaseCase_RespHA_Child_1_4*('9 All Base Data'!$W112*Basecase_PM10)/10)))))</f>
        <v>0.14021011409413819</v>
      </c>
      <c r="P112" s="179">
        <f>IF('9 All Base Data'!$U112="","",IF('9 All Base Data'!$U112=0,0,('9 All Base Data'!$U112*Basecase_Pop_2006)/(1+(1/(BaseCase_RespHA_Child_5_14*('9 All Base Data'!$W112*Basecase_PM10)/10)))))</f>
        <v>0.18611656693543599</v>
      </c>
      <c r="Q112" s="156">
        <f>IF('7 Base case Results'!$G112="..C",0,BaseCase_RADs_All*'7 Base case Results'!$G112*('9 All Base Data'!$V112*Basecase_PM10)/10)</f>
        <v>2427.9661397983559</v>
      </c>
      <c r="R112" s="189">
        <f t="shared" si="10"/>
        <v>7.3186025313680574</v>
      </c>
      <c r="S112" s="178">
        <f t="shared" si="11"/>
        <v>0</v>
      </c>
      <c r="T112" s="179">
        <f t="shared" si="12"/>
        <v>2.6485570740921754E-2</v>
      </c>
      <c r="U112" s="178">
        <f t="shared" si="13"/>
        <v>1.3565232518956795E-3</v>
      </c>
      <c r="V112" s="178">
        <f t="shared" si="14"/>
        <v>1.3874616738676275E-3</v>
      </c>
      <c r="W112" s="178">
        <f t="shared" si="15"/>
        <v>6.3585286741691673E-4</v>
      </c>
      <c r="X112" s="179">
        <f t="shared" si="16"/>
        <v>8.4403863105220211E-4</v>
      </c>
      <c r="Y112" s="179">
        <f t="shared" si="17"/>
        <v>0.15053390066749806</v>
      </c>
      <c r="Z112" s="186">
        <f t="shared" si="18"/>
        <v>7.4983659877022406</v>
      </c>
      <c r="AA112" s="156">
        <f>$J112*'9 All Base Data'!$Y112</f>
        <v>0.62626153860049949</v>
      </c>
      <c r="AB112" s="156">
        <f>$K112*'9 All Base Data'!$Y112</f>
        <v>0</v>
      </c>
      <c r="AC112" s="178">
        <f>$L112*'9 All Base Data'!$Y112</f>
        <v>2.266401845410979E-3</v>
      </c>
      <c r="AD112" s="178">
        <f>IF($M112="","",$M112*'9 All Base Data'!$Y112)</f>
        <v>6.5077534951775123E-2</v>
      </c>
      <c r="AE112" s="178">
        <f>IF($N112="","",$N112*'9 All Base Data'!$Y112)</f>
        <v>9.3201152129929687E-2</v>
      </c>
      <c r="AF112" s="178">
        <f>IF($O112="","",$O112*'9 All Base Data'!$Y112)</f>
        <v>4.2712689614826833E-2</v>
      </c>
      <c r="AG112" s="178">
        <f>IF($P112="","",$P112*'9 All Base Data'!$Y112)</f>
        <v>5.6697330339186766E-2</v>
      </c>
      <c r="AH112" s="167">
        <f>$Q112*'9 All Base Data'!$Y112</f>
        <v>739.63968144900082</v>
      </c>
      <c r="AI112" s="178">
        <f>$R112*'9 All Base Data'!$Y112</f>
        <v>2.2294910774177783</v>
      </c>
      <c r="AJ112" s="178">
        <f>$S112*'9 All Base Data'!$Y112</f>
        <v>0</v>
      </c>
      <c r="AK112" s="178">
        <f>$T112*'9 All Base Data'!$Y112</f>
        <v>8.0683905696630857E-3</v>
      </c>
      <c r="AL112" s="178">
        <f>IF($U112="","",$U112*'9 All Base Data'!$Y112)</f>
        <v>4.1324234694377202E-4</v>
      </c>
      <c r="AM112" s="178">
        <f>IF($V112="","",$V112*'9 All Base Data'!$Y112)</f>
        <v>4.226672249092311E-4</v>
      </c>
      <c r="AN112" s="178">
        <f>IF($W112="","",$W112*'9 All Base Data'!$Y112)</f>
        <v>1.937020474032397E-4</v>
      </c>
      <c r="AO112" s="178">
        <f>IF($X112="","",$X112*'9 All Base Data'!$Y112)</f>
        <v>2.5712239308821197E-4</v>
      </c>
      <c r="AP112" s="178">
        <f>$Y112*'9 All Base Data'!$Y112</f>
        <v>4.5857660249838041E-2</v>
      </c>
      <c r="AQ112" s="179">
        <f t="shared" si="19"/>
        <v>2.2842530378091324</v>
      </c>
    </row>
    <row r="113" spans="1:43" x14ac:dyDescent="0.25">
      <c r="A113" s="124">
        <v>505906</v>
      </c>
      <c r="B113" s="125" t="s">
        <v>169</v>
      </c>
      <c r="C113" s="126" t="s">
        <v>157</v>
      </c>
      <c r="D113" s="101" t="s">
        <v>2312</v>
      </c>
      <c r="E113" s="142"/>
      <c r="F113" s="191" t="str">
        <f>IF('9 All Base Data'!G113="Rural Centre","Rural",IF('9 All Base Data'!G113="Rural (Incl.some Off Shore Islands)","Rural",IF('9 All Base Data'!G113="Inlet-in TA but not in Urban Area","Rural",IF('9 All Base Data'!G113="Rural (Incl.some Off Shore Islands)","Rural",IF('9 All Base Data'!G113="Inlet-not in TA","Rural",IF('9 All Base Data'!G113="Inland Water not in Urban Area","Rural",IF('9 All Base Data'!G113="Oceanic-in Region but not in TA","Rural",'9 All Base Data'!G113)))))))</f>
        <v>Northern Auckland Zone</v>
      </c>
      <c r="G113" s="177">
        <f>IF('9 All Base Data'!I113="..C","..C",'9 All Base Data'!I113*Basecase_Pop_2006)</f>
        <v>2778</v>
      </c>
      <c r="H113" s="177">
        <f>IF('9 All Base Data'!J113="..C","..C",'9 All Base Data'!J113*Basecase_Pop_2006)</f>
        <v>1734</v>
      </c>
      <c r="I113" s="191">
        <f>IF('9 All Base Data'!L113="..C","..C",'9 All Base Data'!L113*Basecase_Pop_2006)</f>
        <v>27</v>
      </c>
      <c r="J113" s="156">
        <f>IF('9 All Base Data'!$P113=0,0,('9 All Base Data'!$P113*Basecase_Pop_2006)/(1+(1/(BaseCase_Mort_AllAdults_30*('9 All Base Data'!$W113*Basecase_PM10)/10))))</f>
        <v>0.6821361184198198</v>
      </c>
      <c r="K113" s="156">
        <f>IF('9 All Base Data'!$Q113=0,0,('9 All Base Data'!$Q113*Basecase_Pop_2006)/(1+(1/(BaseCase_Mort_Maori_30*('9 All Base Data'!$W113*Basecase_PM10)/10))))</f>
        <v>0</v>
      </c>
      <c r="L113" s="179">
        <f>133/(1+1/(BaseCase_Mort_Child_0_1*'9 All Base Data'!$AB$10/10))*IF('9 All Base Data'!$L113="..C",0,'9 All Base Data'!L113/'9 All Base Data'!$L$2022)</f>
        <v>3.9387002093241204E-3</v>
      </c>
      <c r="M113" s="178">
        <f>IF('9 All Base Data'!$R113="","",IF('9 All Base Data'!$R113=0,0,('9 All Base Data'!$R113*Basecase_Pop_2006)/(1+(1/(BaseCase_CardiacHA_All*('9 All Base Data'!$W113*Basecase_PM10)/10)))))</f>
        <v>1.369779150028233</v>
      </c>
      <c r="N113" s="178">
        <f>IF('9 All Base Data'!$S113="","",IF('9 All Base Data'!$S113=0,0,('9 All Base Data'!S113*Basecase_Pop_2006)/(1+(1/(BaseCase_RespHA_All*('9 All Base Data'!$W113*Basecase_PM10)/10)))))</f>
        <v>1.8163198482882792</v>
      </c>
      <c r="O113" s="178">
        <f>IF('9 All Base Data'!$T113="","",IF('9 All Base Data'!$T113=0,0,('9 All Base Data'!$T113*Basecase_Pop_2006)/(1+(1/(BaseCase_RespHA_Child_1_4*('9 All Base Data'!$W113*Basecase_PM10)/10)))))</f>
        <v>0.55197806899884527</v>
      </c>
      <c r="P113" s="179">
        <f>IF('9 All Base Data'!$U113="","",IF('9 All Base Data'!$U113=0,0,('9 All Base Data'!$U113*Basecase_Pop_2006)/(1+(1/(BaseCase_RespHA_Child_5_14*('9 All Base Data'!$W113*Basecase_PM10)/10)))))</f>
        <v>0.44191836955766406</v>
      </c>
      <c r="Q113" s="156">
        <f>IF('7 Base case Results'!$G113="..C",0,BaseCase_RADs_All*'7 Base case Results'!$G113*('9 All Base Data'!$V113*Basecase_PM10)/10)</f>
        <v>2092.9641316322768</v>
      </c>
      <c r="R113" s="189">
        <f t="shared" si="10"/>
        <v>2.4284045815745583</v>
      </c>
      <c r="S113" s="178">
        <f t="shared" si="11"/>
        <v>0</v>
      </c>
      <c r="T113" s="179">
        <f t="shared" si="12"/>
        <v>1.4021772745193868E-2</v>
      </c>
      <c r="U113" s="178">
        <f t="shared" si="13"/>
        <v>8.6980976026792799E-3</v>
      </c>
      <c r="V113" s="178">
        <f t="shared" si="14"/>
        <v>8.2370105119873461E-3</v>
      </c>
      <c r="W113" s="178">
        <f t="shared" si="15"/>
        <v>2.5032205429097636E-3</v>
      </c>
      <c r="X113" s="179">
        <f t="shared" si="16"/>
        <v>2.0040998059440065E-3</v>
      </c>
      <c r="Y113" s="179">
        <f t="shared" si="17"/>
        <v>0.12976377616120116</v>
      </c>
      <c r="Z113" s="186">
        <f t="shared" si="18"/>
        <v>2.5891252385956198</v>
      </c>
      <c r="AA113" s="156">
        <f>$J113*'9 All Base Data'!$Y113</f>
        <v>0.29728860216585046</v>
      </c>
      <c r="AB113" s="156">
        <f>$K113*'9 All Base Data'!$Y113</f>
        <v>0</v>
      </c>
      <c r="AC113" s="178">
        <f>$L113*'9 All Base Data'!$Y113</f>
        <v>1.7165645506248691E-3</v>
      </c>
      <c r="AD113" s="178">
        <f>IF($M113="","",$M113*'9 All Base Data'!$Y113)</f>
        <v>0.596977227552694</v>
      </c>
      <c r="AE113" s="178">
        <f>IF($N113="","",$N113*'9 All Base Data'!$Y113)</f>
        <v>0.79158862022225829</v>
      </c>
      <c r="AF113" s="178">
        <f>IF($O113="","",$O113*'9 All Base Data'!$Y113)</f>
        <v>0.24056311361873808</v>
      </c>
      <c r="AG113" s="178">
        <f>IF($P113="","",$P113*'9 All Base Data'!$Y113)</f>
        <v>0.19259688910997336</v>
      </c>
      <c r="AH113" s="167">
        <f>$Q113*'9 All Base Data'!$Y113</f>
        <v>912.15574762056747</v>
      </c>
      <c r="AI113" s="178">
        <f>$R113*'9 All Base Data'!$Y113</f>
        <v>1.0583474237104276</v>
      </c>
      <c r="AJ113" s="178">
        <f>$S113*'9 All Base Data'!$Y113</f>
        <v>0</v>
      </c>
      <c r="AK113" s="178">
        <f>$T113*'9 All Base Data'!$Y113</f>
        <v>6.1109698002245342E-3</v>
      </c>
      <c r="AL113" s="178">
        <f>IF($U113="","",$U113*'9 All Base Data'!$Y113)</f>
        <v>3.7908053949596071E-3</v>
      </c>
      <c r="AM113" s="178">
        <f>IF($V113="","",$V113*'9 All Base Data'!$Y113)</f>
        <v>3.5898543927079412E-3</v>
      </c>
      <c r="AN113" s="178">
        <f>IF($W113="","",$W113*'9 All Base Data'!$Y113)</f>
        <v>1.0909537202609774E-3</v>
      </c>
      <c r="AO113" s="178">
        <f>IF($X113="","",$X113*'9 All Base Data'!$Y113)</f>
        <v>8.7342689211372909E-4</v>
      </c>
      <c r="AP113" s="178">
        <f>$Y113*'9 All Base Data'!$Y113</f>
        <v>5.6553656352475182E-2</v>
      </c>
      <c r="AQ113" s="179">
        <f t="shared" si="19"/>
        <v>1.1283927096507949</v>
      </c>
    </row>
    <row r="114" spans="1:43" x14ac:dyDescent="0.25">
      <c r="A114" s="124">
        <v>505907</v>
      </c>
      <c r="B114" s="125" t="s">
        <v>170</v>
      </c>
      <c r="C114" s="126" t="s">
        <v>157</v>
      </c>
      <c r="D114" s="101" t="s">
        <v>2312</v>
      </c>
      <c r="E114" s="142"/>
      <c r="F114" s="191" t="str">
        <f>IF('9 All Base Data'!G114="Rural Centre","Rural",IF('9 All Base Data'!G114="Rural (Incl.some Off Shore Islands)","Rural",IF('9 All Base Data'!G114="Inlet-in TA but not in Urban Area","Rural",IF('9 All Base Data'!G114="Rural (Incl.some Off Shore Islands)","Rural",IF('9 All Base Data'!G114="Inlet-not in TA","Rural",IF('9 All Base Data'!G114="Inland Water not in Urban Area","Rural",IF('9 All Base Data'!G114="Oceanic-in Region but not in TA","Rural",'9 All Base Data'!G114)))))))</f>
        <v>Northern Auckland Zone</v>
      </c>
      <c r="G114" s="177">
        <f>IF('9 All Base Data'!I114="..C","..C",'9 All Base Data'!I114*Basecase_Pop_2006)</f>
        <v>2550</v>
      </c>
      <c r="H114" s="177">
        <f>IF('9 All Base Data'!J114="..C","..C",'9 All Base Data'!J114*Basecase_Pop_2006)</f>
        <v>1497</v>
      </c>
      <c r="I114" s="191">
        <f>IF('9 All Base Data'!L114="..C","..C",'9 All Base Data'!L114*Basecase_Pop_2006)</f>
        <v>36</v>
      </c>
      <c r="J114" s="156">
        <f>IF('9 All Base Data'!$P114=0,0,('9 All Base Data'!$P114*Basecase_Pop_2006)/(1+(1/(BaseCase_Mort_AllAdults_30*('9 All Base Data'!$W114*Basecase_PM10)/10))))</f>
        <v>0.99350705930890326</v>
      </c>
      <c r="K114" s="156">
        <f>IF('9 All Base Data'!$Q114=0,0,('9 All Base Data'!$Q114*Basecase_Pop_2006)/(1+(1/(BaseCase_Mort_Maori_30*('9 All Base Data'!$W114*Basecase_PM10)/10))))</f>
        <v>0</v>
      </c>
      <c r="L114" s="179">
        <f>133/(1+1/(BaseCase_Mort_Child_0_1*'9 All Base Data'!$AB$10/10))*IF('9 All Base Data'!$L114="..C",0,'9 All Base Data'!L114/'9 All Base Data'!$L$2022)</f>
        <v>5.2516002790988277E-3</v>
      </c>
      <c r="M114" s="178">
        <f>IF('9 All Base Data'!$R114="","",IF('9 All Base Data'!$R114=0,0,('9 All Base Data'!$R114*Basecase_Pop_2006)/(1+(1/(BaseCase_CardiacHA_All*('9 All Base Data'!$W114*Basecase_PM10)/10)))))</f>
        <v>0</v>
      </c>
      <c r="N114" s="178">
        <f>IF('9 All Base Data'!$S114="","",IF('9 All Base Data'!$S114=0,0,('9 All Base Data'!S114*Basecase_Pop_2006)/(1+(1/(BaseCase_RespHA_All*('9 All Base Data'!$W114*Basecase_PM10)/10)))))</f>
        <v>0</v>
      </c>
      <c r="O114" s="178">
        <f>IF('9 All Base Data'!$T114="","",IF('9 All Base Data'!$T114=0,0,('9 All Base Data'!$T114*Basecase_Pop_2006)/(1+(1/(BaseCase_RespHA_Child_1_4*('9 All Base Data'!$W114*Basecase_PM10)/10)))))</f>
        <v>0</v>
      </c>
      <c r="P114" s="179">
        <f>IF('9 All Base Data'!$U114="","",IF('9 All Base Data'!$U114=0,0,('9 All Base Data'!$U114*Basecase_Pop_2006)/(1+(1/(BaseCase_RespHA_Child_5_14*('9 All Base Data'!$W114*Basecase_PM10)/10)))))</f>
        <v>0</v>
      </c>
      <c r="Q114" s="156">
        <f>IF('7 Base case Results'!$G114="..C",0,BaseCase_RADs_All*'7 Base case Results'!$G114*('9 All Base Data'!$V114*Basecase_PM10)/10)</f>
        <v>1953.1021775802456</v>
      </c>
      <c r="R114" s="189">
        <f t="shared" si="10"/>
        <v>3.5368851311396958</v>
      </c>
      <c r="S114" s="178">
        <f t="shared" si="11"/>
        <v>0</v>
      </c>
      <c r="T114" s="179">
        <f t="shared" si="12"/>
        <v>1.8695696993591828E-2</v>
      </c>
      <c r="U114" s="178">
        <f t="shared" si="13"/>
        <v>0</v>
      </c>
      <c r="V114" s="178">
        <f t="shared" si="14"/>
        <v>0</v>
      </c>
      <c r="W114" s="178">
        <f t="shared" si="15"/>
        <v>0</v>
      </c>
      <c r="X114" s="179">
        <f t="shared" si="16"/>
        <v>0</v>
      </c>
      <c r="Y114" s="179">
        <f t="shared" si="17"/>
        <v>0.12109233500997522</v>
      </c>
      <c r="Z114" s="186">
        <f t="shared" si="18"/>
        <v>3.676673163143263</v>
      </c>
      <c r="AA114" s="156">
        <f>$J114*'9 All Base Data'!$Y114</f>
        <v>0.44214946583335324</v>
      </c>
      <c r="AB114" s="156">
        <f>$K114*'9 All Base Data'!$Y114</f>
        <v>0</v>
      </c>
      <c r="AC114" s="178">
        <f>$L114*'9 All Base Data'!$Y114</f>
        <v>2.3371673471440095E-3</v>
      </c>
      <c r="AD114" s="178">
        <f>IF($M114="","",$M114*'9 All Base Data'!$Y114)</f>
        <v>0</v>
      </c>
      <c r="AE114" s="178">
        <f>IF($N114="","",$N114*'9 All Base Data'!$Y114)</f>
        <v>0</v>
      </c>
      <c r="AF114" s="178">
        <f>IF($O114="","",$O114*'9 All Base Data'!$Y114)</f>
        <v>0</v>
      </c>
      <c r="AG114" s="178">
        <f>IF($P114="","",$P114*'9 All Base Data'!$Y114)</f>
        <v>0</v>
      </c>
      <c r="AH114" s="167">
        <f>$Q114*'9 All Base Data'!$Y114</f>
        <v>869.20679268828803</v>
      </c>
      <c r="AI114" s="178">
        <f>$R114*'9 All Base Data'!$Y114</f>
        <v>1.5740520983667377</v>
      </c>
      <c r="AJ114" s="178">
        <f>$S114*'9 All Base Data'!$Y114</f>
        <v>0</v>
      </c>
      <c r="AK114" s="178">
        <f>$T114*'9 All Base Data'!$Y114</f>
        <v>8.3203157558326742E-3</v>
      </c>
      <c r="AL114" s="178">
        <f>IF($U114="","",$U114*'9 All Base Data'!$Y114)</f>
        <v>0</v>
      </c>
      <c r="AM114" s="178">
        <f>IF($V114="","",$V114*'9 All Base Data'!$Y114)</f>
        <v>0</v>
      </c>
      <c r="AN114" s="178">
        <f>IF($W114="","",$W114*'9 All Base Data'!$Y114)</f>
        <v>0</v>
      </c>
      <c r="AO114" s="178">
        <f>IF($X114="","",$X114*'9 All Base Data'!$Y114)</f>
        <v>0</v>
      </c>
      <c r="AP114" s="178">
        <f>$Y114*'9 All Base Data'!$Y114</f>
        <v>5.3890821146673859E-2</v>
      </c>
      <c r="AQ114" s="179">
        <f t="shared" si="19"/>
        <v>1.6362632352692441</v>
      </c>
    </row>
    <row r="115" spans="1:43" x14ac:dyDescent="0.25">
      <c r="A115" s="124">
        <v>505908</v>
      </c>
      <c r="B115" s="125" t="s">
        <v>171</v>
      </c>
      <c r="C115" s="126" t="s">
        <v>157</v>
      </c>
      <c r="D115" s="101" t="s">
        <v>2312</v>
      </c>
      <c r="E115" s="142"/>
      <c r="F115" s="191" t="str">
        <f>IF('9 All Base Data'!G115="Rural Centre","Rural",IF('9 All Base Data'!G115="Rural (Incl.some Off Shore Islands)","Rural",IF('9 All Base Data'!G115="Inlet-in TA but not in Urban Area","Rural",IF('9 All Base Data'!G115="Rural (Incl.some Off Shore Islands)","Rural",IF('9 All Base Data'!G115="Inlet-not in TA","Rural",IF('9 All Base Data'!G115="Inland Water not in Urban Area","Rural",IF('9 All Base Data'!G115="Oceanic-in Region but not in TA","Rural",'9 All Base Data'!G115)))))))</f>
        <v>Northern Auckland Zone</v>
      </c>
      <c r="G115" s="177">
        <f>IF('9 All Base Data'!I115="..C","..C",'9 All Base Data'!I115*Basecase_Pop_2006)</f>
        <v>2562</v>
      </c>
      <c r="H115" s="177">
        <f>IF('9 All Base Data'!J115="..C","..C",'9 All Base Data'!J115*Basecase_Pop_2006)</f>
        <v>1572</v>
      </c>
      <c r="I115" s="191">
        <f>IF('9 All Base Data'!L115="..C","..C",'9 All Base Data'!L115*Basecase_Pop_2006)</f>
        <v>36</v>
      </c>
      <c r="J115" s="156">
        <f>IF('9 All Base Data'!$P115=0,0,('9 All Base Data'!$P115*Basecase_Pop_2006)/(1+(1/(BaseCase_Mort_AllAdults_30*('9 All Base Data'!$W115*Basecase_PM10)/10))))</f>
        <v>1.419857109620017</v>
      </c>
      <c r="K115" s="156">
        <f>IF('9 All Base Data'!$Q115=0,0,('9 All Base Data'!$Q115*Basecase_Pop_2006)/(1+(1/(BaseCase_Mort_Maori_30*('9 All Base Data'!$W115*Basecase_PM10)/10))))</f>
        <v>0.21015491073236953</v>
      </c>
      <c r="L115" s="179">
        <f>133/(1+1/(BaseCase_Mort_Child_0_1*'9 All Base Data'!$AB$10/10))*IF('9 All Base Data'!$L115="..C",0,'9 All Base Data'!L115/'9 All Base Data'!$L$2022)</f>
        <v>5.2516002790988277E-3</v>
      </c>
      <c r="M115" s="178">
        <f>IF('9 All Base Data'!$R115="","",IF('9 All Base Data'!$R115=0,0,('9 All Base Data'!$R115*Basecase_Pop_2006)/(1+(1/(BaseCase_CardiacHA_All*('9 All Base Data'!$W115*Basecase_PM10)/10)))))</f>
        <v>0</v>
      </c>
      <c r="N115" s="178">
        <f>IF('9 All Base Data'!$S115="","",IF('9 All Base Data'!$S115=0,0,('9 All Base Data'!S115*Basecase_Pop_2006)/(1+(1/(BaseCase_RespHA_All*('9 All Base Data'!$W115*Basecase_PM10)/10)))))</f>
        <v>0</v>
      </c>
      <c r="O115" s="178">
        <f>IF('9 All Base Data'!$T115="","",IF('9 All Base Data'!$T115=0,0,('9 All Base Data'!$T115*Basecase_Pop_2006)/(1+(1/(BaseCase_RespHA_Child_1_4*('9 All Base Data'!$W115*Basecase_PM10)/10)))))</f>
        <v>0</v>
      </c>
      <c r="P115" s="179">
        <f>IF('9 All Base Data'!$U115="","",IF('9 All Base Data'!$U115=0,0,('9 All Base Data'!$U115*Basecase_Pop_2006)/(1+(1/(BaseCase_RespHA_Child_5_14*('9 All Base Data'!$W115*Basecase_PM10)/10)))))</f>
        <v>0</v>
      </c>
      <c r="Q115" s="156">
        <f>IF('7 Base case Results'!$G115="..C",0,BaseCase_RADs_All*'7 Base case Results'!$G115*('9 All Base Data'!$V115*Basecase_PM10)/10)</f>
        <v>1840.5198680769586</v>
      </c>
      <c r="R115" s="189">
        <f t="shared" si="10"/>
        <v>5.0546913102472599</v>
      </c>
      <c r="S115" s="178">
        <f t="shared" si="11"/>
        <v>0.74815148220723549</v>
      </c>
      <c r="T115" s="179">
        <f t="shared" si="12"/>
        <v>1.8695696993591828E-2</v>
      </c>
      <c r="U115" s="178">
        <f t="shared" si="13"/>
        <v>0</v>
      </c>
      <c r="V115" s="178">
        <f t="shared" si="14"/>
        <v>0</v>
      </c>
      <c r="W115" s="178">
        <f t="shared" si="15"/>
        <v>0</v>
      </c>
      <c r="X115" s="179">
        <f t="shared" si="16"/>
        <v>0</v>
      </c>
      <c r="Y115" s="179">
        <f t="shared" si="17"/>
        <v>0.11411223182077143</v>
      </c>
      <c r="Z115" s="186">
        <f t="shared" si="18"/>
        <v>5.1874992390616228</v>
      </c>
      <c r="AA115" s="156">
        <f>$J115*'9 All Base Data'!$Y115</f>
        <v>0.57975815833122835</v>
      </c>
      <c r="AB115" s="156">
        <f>$K115*'9 All Base Data'!$Y115</f>
        <v>8.5810764467044762E-2</v>
      </c>
      <c r="AC115" s="178">
        <f>$L115*'9 All Base Data'!$Y115</f>
        <v>2.144341205515331E-3</v>
      </c>
      <c r="AD115" s="178">
        <f>IF($M115="","",$M115*'9 All Base Data'!$Y115)</f>
        <v>0</v>
      </c>
      <c r="AE115" s="178">
        <f>IF($N115="","",$N115*'9 All Base Data'!$Y115)</f>
        <v>0</v>
      </c>
      <c r="AF115" s="178">
        <f>IF($O115="","",$O115*'9 All Base Data'!$Y115)</f>
        <v>0</v>
      </c>
      <c r="AG115" s="178">
        <f>IF($P115="","",$P115*'9 All Base Data'!$Y115)</f>
        <v>0</v>
      </c>
      <c r="AH115" s="167">
        <f>$Q115*'9 All Base Data'!$Y115</f>
        <v>751.52379902080361</v>
      </c>
      <c r="AI115" s="178">
        <f>$R115*'9 All Base Data'!$Y115</f>
        <v>2.0639390436591727</v>
      </c>
      <c r="AJ115" s="178">
        <f>$S115*'9 All Base Data'!$Y115</f>
        <v>0.30548632150267935</v>
      </c>
      <c r="AK115" s="178">
        <f>$T115*'9 All Base Data'!$Y115</f>
        <v>7.6338546916345793E-3</v>
      </c>
      <c r="AL115" s="178">
        <f>IF($U115="","",$U115*'9 All Base Data'!$Y115)</f>
        <v>0</v>
      </c>
      <c r="AM115" s="178">
        <f>IF($V115="","",$V115*'9 All Base Data'!$Y115)</f>
        <v>0</v>
      </c>
      <c r="AN115" s="178">
        <f>IF($W115="","",$W115*'9 All Base Data'!$Y115)</f>
        <v>0</v>
      </c>
      <c r="AO115" s="178">
        <f>IF($X115="","",$X115*'9 All Base Data'!$Y115)</f>
        <v>0</v>
      </c>
      <c r="AP115" s="178">
        <f>$Y115*'9 All Base Data'!$Y115</f>
        <v>4.6594475539289824E-2</v>
      </c>
      <c r="AQ115" s="179">
        <f t="shared" si="19"/>
        <v>2.1181673738900972</v>
      </c>
    </row>
    <row r="116" spans="1:43" x14ac:dyDescent="0.25">
      <c r="A116" s="124">
        <v>505909</v>
      </c>
      <c r="B116" s="125" t="s">
        <v>172</v>
      </c>
      <c r="C116" s="126" t="s">
        <v>157</v>
      </c>
      <c r="D116" s="101" t="s">
        <v>2312</v>
      </c>
      <c r="E116" s="142"/>
      <c r="F116" s="191" t="str">
        <f>IF('9 All Base Data'!G116="Rural Centre","Rural",IF('9 All Base Data'!G116="Rural (Incl.some Off Shore Islands)","Rural",IF('9 All Base Data'!G116="Inlet-in TA but not in Urban Area","Rural",IF('9 All Base Data'!G116="Rural (Incl.some Off Shore Islands)","Rural",IF('9 All Base Data'!G116="Inlet-not in TA","Rural",IF('9 All Base Data'!G116="Inland Water not in Urban Area","Rural",IF('9 All Base Data'!G116="Oceanic-in Region but not in TA","Rural",'9 All Base Data'!G116)))))))</f>
        <v>Northern Auckland Zone</v>
      </c>
      <c r="G116" s="177">
        <f>IF('9 All Base Data'!I116="..C","..C",'9 All Base Data'!I116*Basecase_Pop_2006)</f>
        <v>3231</v>
      </c>
      <c r="H116" s="177">
        <f>IF('9 All Base Data'!J116="..C","..C",'9 All Base Data'!J116*Basecase_Pop_2006)</f>
        <v>2016</v>
      </c>
      <c r="I116" s="191">
        <f>IF('9 All Base Data'!L116="..C","..C",'9 All Base Data'!L116*Basecase_Pop_2006)</f>
        <v>39</v>
      </c>
      <c r="J116" s="156">
        <f>IF('9 All Base Data'!$P116=0,0,('9 All Base Data'!$P116*Basecase_Pop_2006)/(1+(1/(BaseCase_Mort_AllAdults_30*('9 All Base Data'!$W116*Basecase_PM10)/10))))</f>
        <v>0.98284346530436106</v>
      </c>
      <c r="K116" s="156">
        <f>IF('9 All Base Data'!$Q116=0,0,('9 All Base Data'!$Q116*Basecase_Pop_2006)/(1+(1/(BaseCase_Mort_Maori_30*('9 All Base Data'!$W116*Basecase_PM10)/10))))</f>
        <v>6.770505528233009E-2</v>
      </c>
      <c r="L116" s="179">
        <f>133/(1+1/(BaseCase_Mort_Child_0_1*'9 All Base Data'!$AB$10/10))*IF('9 All Base Data'!$L116="..C",0,'9 All Base Data'!L116/'9 All Base Data'!$L$2022)</f>
        <v>5.6892336356903963E-3</v>
      </c>
      <c r="M116" s="178">
        <f>IF('9 All Base Data'!$R116="","",IF('9 All Base Data'!$R116=0,0,('9 All Base Data'!$R116*Basecase_Pop_2006)/(1+(1/(BaseCase_CardiacHA_All*('9 All Base Data'!$W116*Basecase_PM10)/10)))))</f>
        <v>0</v>
      </c>
      <c r="N116" s="178">
        <f>IF('9 All Base Data'!$S116="","",IF('9 All Base Data'!$S116=0,0,('9 All Base Data'!S116*Basecase_Pop_2006)/(1+(1/(BaseCase_RespHA_All*('9 All Base Data'!$W116*Basecase_PM10)/10)))))</f>
        <v>0</v>
      </c>
      <c r="O116" s="178">
        <f>IF('9 All Base Data'!$T116="","",IF('9 All Base Data'!$T116=0,0,('9 All Base Data'!$T116*Basecase_Pop_2006)/(1+(1/(BaseCase_RespHA_Child_1_4*('9 All Base Data'!$W116*Basecase_PM10)/10)))))</f>
        <v>0</v>
      </c>
      <c r="P116" s="179">
        <f>IF('9 All Base Data'!$U116="","",IF('9 All Base Data'!$U116=0,0,('9 All Base Data'!$U116*Basecase_Pop_2006)/(1+(1/(BaseCase_RespHA_Child_5_14*('9 All Base Data'!$W116*Basecase_PM10)/10)))))</f>
        <v>0</v>
      </c>
      <c r="Q116" s="156">
        <f>IF('7 Base case Results'!$G116="..C",0,BaseCase_RADs_All*'7 Base case Results'!$G116*('9 All Base Data'!$V116*Basecase_PM10)/10)</f>
        <v>2223.5531363609357</v>
      </c>
      <c r="R116" s="189">
        <f t="shared" si="10"/>
        <v>3.4989227364835256</v>
      </c>
      <c r="S116" s="178">
        <f t="shared" si="11"/>
        <v>0.24102999680509513</v>
      </c>
      <c r="T116" s="179">
        <f t="shared" si="12"/>
        <v>2.0253671743057811E-2</v>
      </c>
      <c r="U116" s="178">
        <f t="shared" si="13"/>
        <v>0</v>
      </c>
      <c r="V116" s="178">
        <f t="shared" si="14"/>
        <v>0</v>
      </c>
      <c r="W116" s="178">
        <f t="shared" si="15"/>
        <v>0</v>
      </c>
      <c r="X116" s="179">
        <f t="shared" si="16"/>
        <v>0</v>
      </c>
      <c r="Y116" s="179">
        <f t="shared" si="17"/>
        <v>0.13786029445437803</v>
      </c>
      <c r="Z116" s="186">
        <f t="shared" si="18"/>
        <v>3.6570367026809616</v>
      </c>
      <c r="AA116" s="156">
        <f>$J116*'9 All Base Data'!$Y116</f>
        <v>0.37579832472250091</v>
      </c>
      <c r="AB116" s="156">
        <f>$K116*'9 All Base Data'!$Y116</f>
        <v>2.5887587645978583E-2</v>
      </c>
      <c r="AC116" s="178">
        <f>$L116*'9 All Base Data'!$Y116</f>
        <v>2.1753255169532715E-3</v>
      </c>
      <c r="AD116" s="178">
        <f>IF($M116="","",$M116*'9 All Base Data'!$Y116)</f>
        <v>0</v>
      </c>
      <c r="AE116" s="178">
        <f>IF($N116="","",$N116*'9 All Base Data'!$Y116)</f>
        <v>0</v>
      </c>
      <c r="AF116" s="178">
        <f>IF($O116="","",$O116*'9 All Base Data'!$Y116)</f>
        <v>0</v>
      </c>
      <c r="AG116" s="178">
        <f>IF($P116="","",$P116*'9 All Base Data'!$Y116)</f>
        <v>0</v>
      </c>
      <c r="AH116" s="167">
        <f>$Q116*'9 All Base Data'!$Y116</f>
        <v>850.19392515077288</v>
      </c>
      <c r="AI116" s="178">
        <f>$R116*'9 All Base Data'!$Y116</f>
        <v>1.3378420360121033</v>
      </c>
      <c r="AJ116" s="178">
        <f>$S116*'9 All Base Data'!$Y116</f>
        <v>9.2159812019683762E-2</v>
      </c>
      <c r="AK116" s="178">
        <f>$T116*'9 All Base Data'!$Y116</f>
        <v>7.7441588403536462E-3</v>
      </c>
      <c r="AL116" s="178">
        <f>IF($U116="","",$U116*'9 All Base Data'!$Y116)</f>
        <v>0</v>
      </c>
      <c r="AM116" s="178">
        <f>IF($V116="","",$V116*'9 All Base Data'!$Y116)</f>
        <v>0</v>
      </c>
      <c r="AN116" s="178">
        <f>IF($W116="","",$W116*'9 All Base Data'!$Y116)</f>
        <v>0</v>
      </c>
      <c r="AO116" s="178">
        <f>IF($X116="","",$X116*'9 All Base Data'!$Y116)</f>
        <v>0</v>
      </c>
      <c r="AP116" s="178">
        <f>$Y116*'9 All Base Data'!$Y116</f>
        <v>5.2712023359347923E-2</v>
      </c>
      <c r="AQ116" s="179">
        <f t="shared" si="19"/>
        <v>1.3982982182118049</v>
      </c>
    </row>
    <row r="117" spans="1:43" x14ac:dyDescent="0.25">
      <c r="A117" s="124">
        <v>505910</v>
      </c>
      <c r="B117" s="125" t="s">
        <v>173</v>
      </c>
      <c r="C117" s="126" t="s">
        <v>157</v>
      </c>
      <c r="D117" s="101" t="s">
        <v>2312</v>
      </c>
      <c r="E117" s="142"/>
      <c r="F117" s="191" t="str">
        <f>IF('9 All Base Data'!G117="Rural Centre","Rural",IF('9 All Base Data'!G117="Rural (Incl.some Off Shore Islands)","Rural",IF('9 All Base Data'!G117="Inlet-in TA but not in Urban Area","Rural",IF('9 All Base Data'!G117="Rural (Incl.some Off Shore Islands)","Rural",IF('9 All Base Data'!G117="Inlet-not in TA","Rural",IF('9 All Base Data'!G117="Inland Water not in Urban Area","Rural",IF('9 All Base Data'!G117="Oceanic-in Region but not in TA","Rural",'9 All Base Data'!G117)))))))</f>
        <v>Northern Auckland Zone</v>
      </c>
      <c r="G117" s="177">
        <f>IF('9 All Base Data'!I117="..C","..C",'9 All Base Data'!I117*Basecase_Pop_2006)</f>
        <v>2553</v>
      </c>
      <c r="H117" s="177">
        <f>IF('9 All Base Data'!J117="..C","..C",'9 All Base Data'!J117*Basecase_Pop_2006)</f>
        <v>1641</v>
      </c>
      <c r="I117" s="191">
        <f>IF('9 All Base Data'!L117="..C","..C",'9 All Base Data'!L117*Basecase_Pop_2006)</f>
        <v>36</v>
      </c>
      <c r="J117" s="156">
        <f>IF('9 All Base Data'!$P117=0,0,('9 All Base Data'!$P117*Basecase_Pop_2006)/(1+(1/(BaseCase_Mort_AllAdults_30*('9 All Base Data'!$W117*Basecase_PM10)/10))))</f>
        <v>0.48503430195105585</v>
      </c>
      <c r="K117" s="156">
        <f>IF('9 All Base Data'!$Q117=0,0,('9 All Base Data'!$Q117*Basecase_Pop_2006)/(1+(1/(BaseCase_Mort_Maori_30*('9 All Base Data'!$W117*Basecase_PM10)/10))))</f>
        <v>0</v>
      </c>
      <c r="L117" s="179">
        <f>133/(1+1/(BaseCase_Mort_Child_0_1*'9 All Base Data'!$AB$10/10))*IF('9 All Base Data'!$L117="..C",0,'9 All Base Data'!L117/'9 All Base Data'!$L$2022)</f>
        <v>5.2516002790988277E-3</v>
      </c>
      <c r="M117" s="178">
        <f>IF('9 All Base Data'!$R117="","",IF('9 All Base Data'!$R117=0,0,('9 All Base Data'!$R117*Basecase_Pop_2006)/(1+(1/(BaseCase_CardiacHA_All*('9 All Base Data'!$W117*Basecase_PM10)/10)))))</f>
        <v>0.11999651275063748</v>
      </c>
      <c r="N117" s="178">
        <f>IF('9 All Base Data'!$S117="","",IF('9 All Base Data'!$S117=0,0,('9 All Base Data'!S117*Basecase_Pop_2006)/(1+(1/(BaseCase_RespHA_All*('9 All Base Data'!$W117*Basecase_PM10)/10)))))</f>
        <v>0.15612350908650235</v>
      </c>
      <c r="O117" s="178">
        <f>IF('9 All Base Data'!$T117="","",IF('9 All Base Data'!$T117=0,0,('9 All Base Data'!$T117*Basecase_Pop_2006)/(1+(1/(BaseCase_RespHA_Child_1_4*('9 All Base Data'!$W117*Basecase_PM10)/10)))))</f>
        <v>4.6294972706549919E-2</v>
      </c>
      <c r="P117" s="179">
        <f>IF('9 All Base Data'!$U117="","",IF('9 All Base Data'!$U117=0,0,('9 All Base Data'!$U117*Basecase_Pop_2006)/(1+(1/(BaseCase_RespHA_Child_5_14*('9 All Base Data'!$W117*Basecase_PM10)/10)))))</f>
        <v>4.5765296913668554E-2</v>
      </c>
      <c r="Q117" s="156">
        <f>IF('7 Base case Results'!$G117="..C",0,BaseCase_RADs_All*'7 Base case Results'!$G117*('9 All Base Data'!$V117*Basecase_PM10)/10)</f>
        <v>1633.3882131920598</v>
      </c>
      <c r="R117" s="189">
        <f t="shared" si="10"/>
        <v>1.7267221149457588</v>
      </c>
      <c r="S117" s="178">
        <f t="shared" si="11"/>
        <v>0</v>
      </c>
      <c r="T117" s="179">
        <f t="shared" si="12"/>
        <v>1.8695696993591828E-2</v>
      </c>
      <c r="U117" s="178">
        <f t="shared" si="13"/>
        <v>7.6197785596654791E-4</v>
      </c>
      <c r="V117" s="178">
        <f t="shared" si="14"/>
        <v>7.0802011370728812E-4</v>
      </c>
      <c r="W117" s="178">
        <f t="shared" si="15"/>
        <v>2.0994770122420388E-4</v>
      </c>
      <c r="X117" s="179">
        <f t="shared" si="16"/>
        <v>2.0754562150348689E-4</v>
      </c>
      <c r="Y117" s="179">
        <f t="shared" si="17"/>
        <v>0.1012700692179077</v>
      </c>
      <c r="Z117" s="186">
        <f t="shared" si="18"/>
        <v>1.8481578791269322</v>
      </c>
      <c r="AA117" s="156">
        <f>$J117*'9 All Base Data'!$Y117</f>
        <v>0.16279312325037684</v>
      </c>
      <c r="AB117" s="156">
        <f>$K117*'9 All Base Data'!$Y117</f>
        <v>0</v>
      </c>
      <c r="AC117" s="178">
        <f>$L117*'9 All Base Data'!$Y117</f>
        <v>1.7626060838544944E-3</v>
      </c>
      <c r="AD117" s="178">
        <f>IF($M117="","",$M117*'9 All Base Data'!$Y117)</f>
        <v>4.0274691936738848E-2</v>
      </c>
      <c r="AE117" s="178">
        <f>IF($N117="","",$N117*'9 All Base Data'!$Y117)</f>
        <v>5.2400074705572029E-2</v>
      </c>
      <c r="AF117" s="178">
        <f>IF($O117="","",$O117*'9 All Base Data'!$Y117)</f>
        <v>1.5538082909547933E-2</v>
      </c>
      <c r="AG117" s="178">
        <f>IF($P117="","",$P117*'9 All Base Data'!$Y117)</f>
        <v>1.5360306665091767E-2</v>
      </c>
      <c r="AH117" s="167">
        <f>$Q117*'9 All Base Data'!$Y117</f>
        <v>548.21765725905266</v>
      </c>
      <c r="AI117" s="178">
        <f>$R117*'9 All Base Data'!$Y117</f>
        <v>0.57954351877134158</v>
      </c>
      <c r="AJ117" s="178">
        <f>$S117*'9 All Base Data'!$Y117</f>
        <v>0</v>
      </c>
      <c r="AK117" s="178">
        <f>$T117*'9 All Base Data'!$Y117</f>
        <v>6.2748776585220007E-3</v>
      </c>
      <c r="AL117" s="178">
        <f>IF($U117="","",$U117*'9 All Base Data'!$Y117)</f>
        <v>2.5574429379829165E-4</v>
      </c>
      <c r="AM117" s="178">
        <f>IF($V117="","",$V117*'9 All Base Data'!$Y117)</f>
        <v>2.3763433878976913E-4</v>
      </c>
      <c r="AN117" s="178">
        <f>IF($W117="","",$W117*'9 All Base Data'!$Y117)</f>
        <v>7.0465205994799882E-5</v>
      </c>
      <c r="AO117" s="178">
        <f>IF($X117="","",$X117*'9 All Base Data'!$Y117)</f>
        <v>6.9658990726191166E-5</v>
      </c>
      <c r="AP117" s="178">
        <f>$Y117*'9 All Base Data'!$Y117</f>
        <v>3.3989494750061258E-2</v>
      </c>
      <c r="AQ117" s="179">
        <f t="shared" si="19"/>
        <v>0.62030126981251288</v>
      </c>
    </row>
    <row r="118" spans="1:43" x14ac:dyDescent="0.25">
      <c r="A118" s="124">
        <v>505911</v>
      </c>
      <c r="B118" s="125" t="s">
        <v>174</v>
      </c>
      <c r="C118" s="126" t="s">
        <v>157</v>
      </c>
      <c r="D118" s="101" t="s">
        <v>2312</v>
      </c>
      <c r="E118" s="142"/>
      <c r="F118" s="191" t="str">
        <f>IF('9 All Base Data'!G118="Rural Centre","Rural",IF('9 All Base Data'!G118="Rural (Incl.some Off Shore Islands)","Rural",IF('9 All Base Data'!G118="Inlet-in TA but not in Urban Area","Rural",IF('9 All Base Data'!G118="Rural (Incl.some Off Shore Islands)","Rural",IF('9 All Base Data'!G118="Inlet-not in TA","Rural",IF('9 All Base Data'!G118="Inland Water not in Urban Area","Rural",IF('9 All Base Data'!G118="Oceanic-in Region but not in TA","Rural",'9 All Base Data'!G118)))))))</f>
        <v>Rural</v>
      </c>
      <c r="G118" s="177">
        <f>IF('9 All Base Data'!I118="..C","..C",'9 All Base Data'!I118*Basecase_Pop_2006)</f>
        <v>33</v>
      </c>
      <c r="H118" s="177">
        <f>IF('9 All Base Data'!J118="..C","..C",'9 All Base Data'!J118*Basecase_Pop_2006)</f>
        <v>30</v>
      </c>
      <c r="I118" s="191" t="str">
        <f>IF('9 All Base Data'!L118="..C","..C",'9 All Base Data'!L118*Basecase_Pop_2006)</f>
        <v>..C</v>
      </c>
      <c r="J118" s="156">
        <f>IF('9 All Base Data'!$P118=0,0,('9 All Base Data'!$P118*Basecase_Pop_2006)/(1+(1/(BaseCase_Mort_AllAdults_30*('9 All Base Data'!$W118*Basecase_PM10)/10))))</f>
        <v>0</v>
      </c>
      <c r="K118" s="156">
        <f>IF('9 All Base Data'!$Q118=0,0,('9 All Base Data'!$Q118*Basecase_Pop_2006)/(1+(1/(BaseCase_Mort_Maori_30*('9 All Base Data'!$W118*Basecase_PM10)/10))))</f>
        <v>0</v>
      </c>
      <c r="L118" s="179">
        <f>133/(1+1/(BaseCase_Mort_Child_0_1*'9 All Base Data'!$AB$10/10))*IF('9 All Base Data'!$L118="..C",0,'9 All Base Data'!L118/'9 All Base Data'!$L$2022)</f>
        <v>0</v>
      </c>
      <c r="M118" s="178">
        <f>IF('9 All Base Data'!$R118="","",IF('9 All Base Data'!$R118=0,0,('9 All Base Data'!$R118*Basecase_Pop_2006)/(1+(1/(BaseCase_CardiacHA_All*('9 All Base Data'!$W118*Basecase_PM10)/10)))))</f>
        <v>0</v>
      </c>
      <c r="N118" s="178">
        <f>IF('9 All Base Data'!$S118="","",IF('9 All Base Data'!$S118=0,0,('9 All Base Data'!S118*Basecase_Pop_2006)/(1+(1/(BaseCase_RespHA_All*('9 All Base Data'!$W118*Basecase_PM10)/10)))))</f>
        <v>0</v>
      </c>
      <c r="O118" s="178">
        <f>IF('9 All Base Data'!$T118="","",IF('9 All Base Data'!$T118=0,0,('9 All Base Data'!$T118*Basecase_Pop_2006)/(1+(1/(BaseCase_RespHA_Child_1_4*('9 All Base Data'!$W118*Basecase_PM10)/10)))))</f>
        <v>0</v>
      </c>
      <c r="P118" s="179">
        <f>IF('9 All Base Data'!$U118="","",IF('9 All Base Data'!$U118=0,0,('9 All Base Data'!$U118*Basecase_Pop_2006)/(1+(1/(BaseCase_RespHA_Child_5_14*('9 All Base Data'!$W118*Basecase_PM10)/10)))))</f>
        <v>0</v>
      </c>
      <c r="Q118" s="156">
        <f>IF('7 Base case Results'!$G118="..C",0,BaseCase_RADs_All*'7 Base case Results'!$G118*('9 All Base Data'!$V118*Basecase_PM10)/10)</f>
        <v>13.548892472557716</v>
      </c>
      <c r="R118" s="189">
        <f t="shared" si="10"/>
        <v>0</v>
      </c>
      <c r="S118" s="178">
        <f t="shared" si="11"/>
        <v>0</v>
      </c>
      <c r="T118" s="179">
        <f t="shared" si="12"/>
        <v>0</v>
      </c>
      <c r="U118" s="178">
        <f t="shared" si="13"/>
        <v>0</v>
      </c>
      <c r="V118" s="178">
        <f t="shared" si="14"/>
        <v>0</v>
      </c>
      <c r="W118" s="178">
        <f t="shared" si="15"/>
        <v>0</v>
      </c>
      <c r="X118" s="179">
        <f t="shared" si="16"/>
        <v>0</v>
      </c>
      <c r="Y118" s="179">
        <f t="shared" si="17"/>
        <v>8.4003133329857839E-4</v>
      </c>
      <c r="Z118" s="186">
        <f t="shared" si="18"/>
        <v>8.4003133329857839E-4</v>
      </c>
      <c r="AA118" s="156">
        <f>$J118*'9 All Base Data'!$Y118</f>
        <v>0</v>
      </c>
      <c r="AB118" s="156">
        <f>$K118*'9 All Base Data'!$Y118</f>
        <v>0</v>
      </c>
      <c r="AC118" s="178">
        <f>$L118*'9 All Base Data'!$Y118</f>
        <v>0</v>
      </c>
      <c r="AD118" s="178">
        <f>IF($M118="","",$M118*'9 All Base Data'!$Y118)</f>
        <v>0</v>
      </c>
      <c r="AE118" s="178">
        <f>IF($N118="","",$N118*'9 All Base Data'!$Y118)</f>
        <v>0</v>
      </c>
      <c r="AF118" s="178">
        <f>IF($O118="","",$O118*'9 All Base Data'!$Y118)</f>
        <v>0</v>
      </c>
      <c r="AG118" s="178">
        <f>IF($P118="","",$P118*'9 All Base Data'!$Y118)</f>
        <v>0</v>
      </c>
      <c r="AH118" s="167">
        <f>$Q118*'9 All Base Data'!$Y118</f>
        <v>4.1976381715290607</v>
      </c>
      <c r="AI118" s="178">
        <f>$R118*'9 All Base Data'!$Y118</f>
        <v>0</v>
      </c>
      <c r="AJ118" s="178">
        <f>$S118*'9 All Base Data'!$Y118</f>
        <v>0</v>
      </c>
      <c r="AK118" s="178">
        <f>$T118*'9 All Base Data'!$Y118</f>
        <v>0</v>
      </c>
      <c r="AL118" s="178">
        <f>IF($U118="","",$U118*'9 All Base Data'!$Y118)</f>
        <v>0</v>
      </c>
      <c r="AM118" s="178">
        <f>IF($V118="","",$V118*'9 All Base Data'!$Y118)</f>
        <v>0</v>
      </c>
      <c r="AN118" s="178">
        <f>IF($W118="","",$W118*'9 All Base Data'!$Y118)</f>
        <v>0</v>
      </c>
      <c r="AO118" s="178">
        <f>IF($X118="","",$X118*'9 All Base Data'!$Y118)</f>
        <v>0</v>
      </c>
      <c r="AP118" s="178">
        <f>$Y118*'9 All Base Data'!$Y118</f>
        <v>2.6025356663480175E-4</v>
      </c>
      <c r="AQ118" s="179">
        <f t="shared" si="19"/>
        <v>2.6025356663480175E-4</v>
      </c>
    </row>
    <row r="119" spans="1:43" x14ac:dyDescent="0.25">
      <c r="A119" s="131">
        <v>506001</v>
      </c>
      <c r="B119" s="132" t="s">
        <v>2207</v>
      </c>
      <c r="C119" s="132" t="s">
        <v>157</v>
      </c>
      <c r="D119" s="145" t="s">
        <v>2312</v>
      </c>
      <c r="E119" s="142"/>
      <c r="F119" s="191" t="str">
        <f>IF('9 All Base Data'!G119="Rural Centre","Rural",IF('9 All Base Data'!G119="Rural (Incl.some Off Shore Islands)","Rural",IF('9 All Base Data'!G119="Inlet-in TA but not in Urban Area","Rural",IF('9 All Base Data'!G119="Rural (Incl.some Off Shore Islands)","Rural",IF('9 All Base Data'!G119="Inlet-not in TA","Rural",IF('9 All Base Data'!G119="Inland Water not in Urban Area","Rural",IF('9 All Base Data'!G119="Oceanic-in Region but not in TA","Rural",'9 All Base Data'!G119)))))))</f>
        <v>Northern Auckland Zone</v>
      </c>
      <c r="G119" s="177">
        <f>IF('9 All Base Data'!I119="..C","..C",'9 All Base Data'!I119*Basecase_Pop_2006)</f>
        <v>453</v>
      </c>
      <c r="H119" s="177">
        <f>IF('9 All Base Data'!J119="..C","..C",'9 All Base Data'!J119*Basecase_Pop_2006)</f>
        <v>282</v>
      </c>
      <c r="I119" s="191">
        <f>IF('9 All Base Data'!L119="..C","..C",'9 All Base Data'!L119*Basecase_Pop_2006)</f>
        <v>6</v>
      </c>
      <c r="J119" s="156">
        <f>IF('9 All Base Data'!$P119=0,0,('9 All Base Data'!$P119*Basecase_Pop_2006)/(1+(1/(BaseCase_Mort_AllAdults_30*('9 All Base Data'!$W119*Basecase_PM10)/10))))</f>
        <v>0.10168364881646229</v>
      </c>
      <c r="K119" s="156">
        <f>IF('9 All Base Data'!$Q119=0,0,('9 All Base Data'!$Q119*Basecase_Pop_2006)/(1+(1/(BaseCase_Mort_Maori_30*('9 All Base Data'!$W119*Basecase_PM10)/10))))</f>
        <v>2.2801302931596091E-2</v>
      </c>
      <c r="L119" s="179">
        <f>133/(1+1/(BaseCase_Mort_Child_0_1*'9 All Base Data'!$AB$10/10))*IF('9 All Base Data'!$L119="..C",0,'9 All Base Data'!L119/'9 All Base Data'!$L$2022)</f>
        <v>8.7526671318313796E-4</v>
      </c>
      <c r="M119" s="178">
        <f>IF('9 All Base Data'!$R119="","",IF('9 All Base Data'!$R119=0,0,('9 All Base Data'!$R119*Basecase_Pop_2006)/(1+(1/(BaseCase_CardiacHA_All*('9 All Base Data'!$W119*Basecase_PM10)/10)))))</f>
        <v>2.2824252938086435E-2</v>
      </c>
      <c r="N119" s="178">
        <f>IF('9 All Base Data'!$S119="","",IF('9 All Base Data'!$S119=0,0,('9 All Base Data'!S119*Basecase_Pop_2006)/(1+(1/(BaseCase_RespHA_All*('9 All Base Data'!$W119*Basecase_PM10)/10)))))</f>
        <v>1.8233180066158036E-2</v>
      </c>
      <c r="O119" s="178">
        <f>IF('9 All Base Data'!$T119="","",IF('9 All Base Data'!$T119=0,0,('9 All Base Data'!$T119*Basecase_Pop_2006)/(1+(1/(BaseCase_RespHA_Child_1_4*('9 All Base Data'!$W119*Basecase_PM10)/10)))))</f>
        <v>2.0082655984102991E-3</v>
      </c>
      <c r="P119" s="179">
        <f>IF('9 All Base Data'!$U119="","",IF('9 All Base Data'!$U119=0,0,('9 All Base Data'!$U119*Basecase_Pop_2006)/(1+(1/(BaseCase_RespHA_Child_5_14*('9 All Base Data'!$W119*Basecase_PM10)/10)))))</f>
        <v>3.8079499305567759E-3</v>
      </c>
      <c r="Q119" s="156">
        <f>IF('7 Base case Results'!$G119="..C",0,BaseCase_RADs_All*'7 Base case Results'!$G119*('9 All Base Data'!$V119*Basecase_PM10)/10)</f>
        <v>278.86679999999996</v>
      </c>
      <c r="R119" s="189">
        <f t="shared" si="10"/>
        <v>0.36199378978660574</v>
      </c>
      <c r="S119" s="178">
        <f t="shared" si="11"/>
        <v>8.1172638436482078E-2</v>
      </c>
      <c r="T119" s="179">
        <f t="shared" si="12"/>
        <v>3.1159494989319711E-3</v>
      </c>
      <c r="U119" s="178">
        <f t="shared" si="13"/>
        <v>1.4493400615684884E-4</v>
      </c>
      <c r="V119" s="178">
        <f t="shared" si="14"/>
        <v>8.2687471600026693E-5</v>
      </c>
      <c r="W119" s="178">
        <f t="shared" si="15"/>
        <v>9.1074844887907062E-6</v>
      </c>
      <c r="X119" s="179">
        <f t="shared" si="16"/>
        <v>1.7269052935074977E-5</v>
      </c>
      <c r="Y119" s="179">
        <f t="shared" si="17"/>
        <v>1.7289741599999998E-2</v>
      </c>
      <c r="Z119" s="186">
        <f t="shared" si="18"/>
        <v>0.38262710236329456</v>
      </c>
      <c r="AA119" s="156">
        <f>$J119*'9 All Base Data'!$Y119</f>
        <v>3.1473531684674372E-2</v>
      </c>
      <c r="AB119" s="156">
        <f>$K119*'9 All Base Data'!$Y119</f>
        <v>7.0575509299904745E-3</v>
      </c>
      <c r="AC119" s="178">
        <f>$L119*'9 All Base Data'!$Y119</f>
        <v>2.7091607107484513E-4</v>
      </c>
      <c r="AD119" s="178">
        <f>IF($M119="","",$M119*'9 All Base Data'!$Y119)</f>
        <v>7.0646545082436608E-3</v>
      </c>
      <c r="AE119" s="178">
        <f>IF($N119="","",$N119*'9 All Base Data'!$Y119)</f>
        <v>5.6436071797582015E-3</v>
      </c>
      <c r="AF119" s="178">
        <f>IF($O119="","",$O119*'9 All Base Data'!$Y119)</f>
        <v>6.2160643995866349E-4</v>
      </c>
      <c r="AG119" s="178">
        <f>IF($P119="","",$P119*'9 All Base Data'!$Y119)</f>
        <v>1.1786519680205354E-3</v>
      </c>
      <c r="AH119" s="167">
        <f>$Q119*'9 All Base Data'!$Y119</f>
        <v>86.315972801546351</v>
      </c>
      <c r="AI119" s="178">
        <f>$R119*'9 All Base Data'!$Y119</f>
        <v>0.11204577279744075</v>
      </c>
      <c r="AJ119" s="178">
        <f>$S119*'9 All Base Data'!$Y119</f>
        <v>2.5124881310766085E-2</v>
      </c>
      <c r="AK119" s="178">
        <f>$T119*'9 All Base Data'!$Y119</f>
        <v>9.6446121302644859E-4</v>
      </c>
      <c r="AL119" s="178">
        <f>IF($U119="","",$U119*'9 All Base Data'!$Y119)</f>
        <v>4.4860556127347245E-5</v>
      </c>
      <c r="AM119" s="178">
        <f>IF($V119="","",$V119*'9 All Base Data'!$Y119)</f>
        <v>2.5593758560203441E-5</v>
      </c>
      <c r="AN119" s="178">
        <f>IF($W119="","",$W119*'9 All Base Data'!$Y119)</f>
        <v>2.8189852052125388E-6</v>
      </c>
      <c r="AO119" s="178">
        <f>IF($X119="","",$X119*'9 All Base Data'!$Y119)</f>
        <v>5.3451866749731272E-6</v>
      </c>
      <c r="AP119" s="178">
        <f>$Y119*'9 All Base Data'!$Y119</f>
        <v>5.3515903136958738E-3</v>
      </c>
      <c r="AQ119" s="179">
        <f t="shared" si="19"/>
        <v>0.11843227863885063</v>
      </c>
    </row>
    <row r="120" spans="1:43" x14ac:dyDescent="0.25">
      <c r="A120" s="131">
        <v>506002</v>
      </c>
      <c r="B120" s="132" t="s">
        <v>2208</v>
      </c>
      <c r="C120" s="132" t="s">
        <v>157</v>
      </c>
      <c r="D120" s="145" t="s">
        <v>2312</v>
      </c>
      <c r="E120" s="142"/>
      <c r="F120" s="191" t="str">
        <f>IF('9 All Base Data'!G120="Rural Centre","Rural",IF('9 All Base Data'!G120="Rural (Incl.some Off Shore Islands)","Rural",IF('9 All Base Data'!G120="Inlet-in TA but not in Urban Area","Rural",IF('9 All Base Data'!G120="Rural (Incl.some Off Shore Islands)","Rural",IF('9 All Base Data'!G120="Inlet-not in TA","Rural",IF('9 All Base Data'!G120="Inland Water not in Urban Area","Rural",IF('9 All Base Data'!G120="Oceanic-in Region but not in TA","Rural",'9 All Base Data'!G120)))))))</f>
        <v>Northern Auckland Zone</v>
      </c>
      <c r="G120" s="177">
        <f>IF('9 All Base Data'!I120="..C","..C",'9 All Base Data'!I120*Basecase_Pop_2006)</f>
        <v>870</v>
      </c>
      <c r="H120" s="177">
        <f>IF('9 All Base Data'!J120="..C","..C",'9 All Base Data'!J120*Basecase_Pop_2006)</f>
        <v>552</v>
      </c>
      <c r="I120" s="191">
        <f>IF('9 All Base Data'!L120="..C","..C",'9 All Base Data'!L120*Basecase_Pop_2006)</f>
        <v>15</v>
      </c>
      <c r="J120" s="156">
        <f>IF('9 All Base Data'!$P120=0,0,('9 All Base Data'!$P120*Basecase_Pop_2006)/(1+(1/(BaseCase_Mort_AllAdults_30*('9 All Base Data'!$W120*Basecase_PM10)/10))))</f>
        <v>0.19904033385350062</v>
      </c>
      <c r="K120" s="156">
        <f>IF('9 All Base Data'!$Q120=0,0,('9 All Base Data'!$Q120*Basecase_Pop_2006)/(1+(1/(BaseCase_Mort_Maori_30*('9 All Base Data'!$W120*Basecase_PM10)/10))))</f>
        <v>1.954397394136808E-2</v>
      </c>
      <c r="L120" s="179">
        <f>133/(1+1/(BaseCase_Mort_Child_0_1*'9 All Base Data'!$AB$10/10))*IF('9 All Base Data'!$L120="..C",0,'9 All Base Data'!L120/'9 All Base Data'!$L$2022)</f>
        <v>2.1881667829578449E-3</v>
      </c>
      <c r="M120" s="178">
        <f>IF('9 All Base Data'!$R120="","",IF('9 All Base Data'!$R120=0,0,('9 All Base Data'!$R120*Basecase_Pop_2006)/(1+(1/(BaseCase_CardiacHA_All*('9 All Base Data'!$W120*Basecase_PM10)/10)))))</f>
        <v>4.383465796056335E-2</v>
      </c>
      <c r="N120" s="178">
        <f>IF('9 All Base Data'!$S120="","",IF('9 All Base Data'!$S120=0,0,('9 All Base Data'!S120*Basecase_Pop_2006)/(1+(1/(BaseCase_RespHA_All*('9 All Base Data'!$W120*Basecase_PM10)/10)))))</f>
        <v>3.5017365689972386E-2</v>
      </c>
      <c r="O120" s="178">
        <f>IF('9 All Base Data'!$T120="","",IF('9 All Base Data'!$T120=0,0,('9 All Base Data'!$T120*Basecase_Pop_2006)/(1+(1/(BaseCase_RespHA_Child_1_4*('9 All Base Data'!$W120*Basecase_PM10)/10)))))</f>
        <v>7.2297561542770785E-3</v>
      </c>
      <c r="P120" s="179">
        <f>IF('9 All Base Data'!$U120="","",IF('9 All Base Data'!$U120=0,0,('9 All Base Data'!$U120*Basecase_Pop_2006)/(1+(1/(BaseCase_RespHA_Child_5_14*('9 All Base Data'!$W120*Basecase_PM10)/10)))))</f>
        <v>7.4154814437158269E-3</v>
      </c>
      <c r="Q120" s="156">
        <f>IF('7 Base case Results'!$G120="..C",0,BaseCase_RADs_All*'7 Base case Results'!$G120*('9 All Base Data'!$V120*Basecase_PM10)/10)</f>
        <v>535.572</v>
      </c>
      <c r="R120" s="189">
        <f t="shared" si="10"/>
        <v>0.70858358851846215</v>
      </c>
      <c r="S120" s="178">
        <f t="shared" si="11"/>
        <v>6.9576547231270366E-2</v>
      </c>
      <c r="T120" s="179">
        <f t="shared" si="12"/>
        <v>7.7898737473299281E-3</v>
      </c>
      <c r="U120" s="178">
        <f t="shared" si="13"/>
        <v>2.7835007804957729E-4</v>
      </c>
      <c r="V120" s="178">
        <f t="shared" si="14"/>
        <v>1.5880375340402477E-4</v>
      </c>
      <c r="W120" s="178">
        <f t="shared" si="15"/>
        <v>3.278694415964655E-5</v>
      </c>
      <c r="X120" s="179">
        <f t="shared" si="16"/>
        <v>3.3629208347251269E-5</v>
      </c>
      <c r="Y120" s="179">
        <f t="shared" si="17"/>
        <v>3.3205463999999997E-2</v>
      </c>
      <c r="Z120" s="186">
        <f t="shared" si="18"/>
        <v>0.75001608009724574</v>
      </c>
      <c r="AA120" s="156">
        <f>$J120*'9 All Base Data'!$Y120</f>
        <v>6.1607764148724292E-2</v>
      </c>
      <c r="AB120" s="156">
        <f>$K120*'9 All Base Data'!$Y120</f>
        <v>6.0493293685632641E-3</v>
      </c>
      <c r="AC120" s="178">
        <f>$L120*'9 All Base Data'!$Y120</f>
        <v>6.7729017768711284E-4</v>
      </c>
      <c r="AD120" s="178">
        <f>IF($M120="","",$M120*'9 All Base Data'!$Y120)</f>
        <v>1.3567879519143455E-2</v>
      </c>
      <c r="AE120" s="178">
        <f>IF($N120="","",$N120*'9 All Base Data'!$Y120)</f>
        <v>1.0838715775694559E-2</v>
      </c>
      <c r="AF120" s="178">
        <f>IF($O120="","",$O120*'9 All Base Data'!$Y120)</f>
        <v>2.2377831838511892E-3</v>
      </c>
      <c r="AG120" s="178">
        <f>IF($P120="","",$P120*'9 All Base Data'!$Y120)</f>
        <v>2.2952696219347268E-3</v>
      </c>
      <c r="AH120" s="167">
        <f>$Q120*'9 All Base Data'!$Y120</f>
        <v>165.77239809568508</v>
      </c>
      <c r="AI120" s="178">
        <f>$R120*'9 All Base Data'!$Y120</f>
        <v>0.21932364036945845</v>
      </c>
      <c r="AJ120" s="178">
        <f>$S120*'9 All Base Data'!$Y120</f>
        <v>2.153561255208522E-2</v>
      </c>
      <c r="AK120" s="178">
        <f>$T120*'9 All Base Data'!$Y120</f>
        <v>2.4111530325661218E-3</v>
      </c>
      <c r="AL120" s="178">
        <f>IF($U120="","",$U120*'9 All Base Data'!$Y120)</f>
        <v>8.6156034946560938E-5</v>
      </c>
      <c r="AM120" s="178">
        <f>IF($V120="","",$V120*'9 All Base Data'!$Y120)</f>
        <v>4.9153576042774822E-5</v>
      </c>
      <c r="AN120" s="178">
        <f>IF($W120="","",$W120*'9 All Base Data'!$Y120)</f>
        <v>1.0148346738765142E-5</v>
      </c>
      <c r="AO120" s="178">
        <f>IF($X120="","",$X120*'9 All Base Data'!$Y120)</f>
        <v>1.0409047735473985E-5</v>
      </c>
      <c r="AP120" s="178">
        <f>$Y120*'9 All Base Data'!$Y120</f>
        <v>1.0277888681932473E-2</v>
      </c>
      <c r="AQ120" s="179">
        <f t="shared" si="19"/>
        <v>0.23214799169494635</v>
      </c>
    </row>
    <row r="121" spans="1:43" x14ac:dyDescent="0.25">
      <c r="A121" s="131">
        <v>506003</v>
      </c>
      <c r="B121" s="132" t="s">
        <v>175</v>
      </c>
      <c r="C121" s="132" t="s">
        <v>157</v>
      </c>
      <c r="D121" s="145" t="s">
        <v>2312</v>
      </c>
      <c r="E121" s="142"/>
      <c r="F121" s="191" t="str">
        <f>IF('9 All Base Data'!G121="Rural Centre","Rural",IF('9 All Base Data'!G121="Rural (Incl.some Off Shore Islands)","Rural",IF('9 All Base Data'!G121="Inlet-in TA but not in Urban Area","Rural",IF('9 All Base Data'!G121="Rural (Incl.some Off Shore Islands)","Rural",IF('9 All Base Data'!G121="Inlet-not in TA","Rural",IF('9 All Base Data'!G121="Inland Water not in Urban Area","Rural",IF('9 All Base Data'!G121="Oceanic-in Region but not in TA","Rural",'9 All Base Data'!G121)))))))</f>
        <v>Northern Auckland Zone</v>
      </c>
      <c r="G121" s="177">
        <f>IF('9 All Base Data'!I121="..C","..C",'9 All Base Data'!I121*Basecase_Pop_2006)</f>
        <v>1104</v>
      </c>
      <c r="H121" s="177">
        <f>IF('9 All Base Data'!J121="..C","..C",'9 All Base Data'!J121*Basecase_Pop_2006)</f>
        <v>669</v>
      </c>
      <c r="I121" s="191">
        <f>IF('9 All Base Data'!L121="..C","..C",'9 All Base Data'!L121*Basecase_Pop_2006)</f>
        <v>9</v>
      </c>
      <c r="J121" s="156">
        <f>IF('9 All Base Data'!$P121=0,0,('9 All Base Data'!$P121*Basecase_Pop_2006)/(1+(1/(BaseCase_Mort_AllAdults_30*('9 All Base Data'!$W121*Basecase_PM10)/10))))</f>
        <v>0.24122823070288391</v>
      </c>
      <c r="K121" s="156">
        <f>IF('9 All Base Data'!$Q121=0,0,('9 All Base Data'!$Q121*Basecase_Pop_2006)/(1+(1/(BaseCase_Mort_Maori_30*('9 All Base Data'!$W121*Basecase_PM10)/10))))</f>
        <v>1.954397394136808E-2</v>
      </c>
      <c r="L121" s="179">
        <f>133/(1+1/(BaseCase_Mort_Child_0_1*'9 All Base Data'!$AB$10/10))*IF('9 All Base Data'!$L121="..C",0,'9 All Base Data'!L121/'9 All Base Data'!$L$2022)</f>
        <v>1.3129000697747069E-3</v>
      </c>
      <c r="M121" s="178">
        <f>IF('9 All Base Data'!$R121="","",IF('9 All Base Data'!$R121=0,0,('9 All Base Data'!$R121*Basecase_Pop_2006)/(1+(1/(BaseCase_CardiacHA_All*('9 All Base Data'!$W121*Basecase_PM10)/10)))))</f>
        <v>5.5624669412025221E-2</v>
      </c>
      <c r="N121" s="178">
        <f>IF('9 All Base Data'!$S121="","",IF('9 All Base Data'!$S121=0,0,('9 All Base Data'!S121*Basecase_Pop_2006)/(1+(1/(BaseCase_RespHA_All*('9 All Base Data'!$W121*Basecase_PM10)/10)))))</f>
        <v>4.4435829565206343E-2</v>
      </c>
      <c r="O121" s="178">
        <f>IF('9 All Base Data'!$T121="","",IF('9 All Base Data'!$T121=0,0,('9 All Base Data'!$T121*Basecase_Pop_2006)/(1+(1/(BaseCase_RespHA_Child_1_4*('9 All Base Data'!$W121*Basecase_PM10)/10)))))</f>
        <v>5.6231436755488379E-3</v>
      </c>
      <c r="P121" s="179">
        <f>IF('9 All Base Data'!$U121="","",IF('9 All Base Data'!$U121=0,0,('9 All Base Data'!$U121*Basecase_Pop_2006)/(1+(1/(BaseCase_RespHA_Child_5_14*('9 All Base Data'!$W121*Basecase_PM10)/10)))))</f>
        <v>1.0822594539477154E-2</v>
      </c>
      <c r="Q121" s="156">
        <f>IF('7 Base case Results'!$G121="..C",0,BaseCase_RADs_All*'7 Base case Results'!$G121*('9 All Base Data'!$V121*Basecase_PM10)/10)</f>
        <v>679.62239999999997</v>
      </c>
      <c r="R121" s="189">
        <f t="shared" si="10"/>
        <v>0.85877250130226668</v>
      </c>
      <c r="S121" s="178">
        <f t="shared" si="11"/>
        <v>6.9576547231270366E-2</v>
      </c>
      <c r="T121" s="179">
        <f t="shared" si="12"/>
        <v>4.673924248397957E-3</v>
      </c>
      <c r="U121" s="178">
        <f t="shared" si="13"/>
        <v>3.5321665076636013E-4</v>
      </c>
      <c r="V121" s="178">
        <f t="shared" si="14"/>
        <v>2.0151648707821075E-4</v>
      </c>
      <c r="W121" s="178">
        <f t="shared" si="15"/>
        <v>2.5500956568613978E-5</v>
      </c>
      <c r="X121" s="179">
        <f t="shared" si="16"/>
        <v>4.9080466236528895E-5</v>
      </c>
      <c r="Y121" s="179">
        <f t="shared" si="17"/>
        <v>4.2136588799999999E-2</v>
      </c>
      <c r="Z121" s="186">
        <f t="shared" si="18"/>
        <v>0.90613774748850928</v>
      </c>
      <c r="AA121" s="156">
        <f>$J121*'9 All Base Data'!$Y121</f>
        <v>7.4665931549812589E-2</v>
      </c>
      <c r="AB121" s="156">
        <f>$K121*'9 All Base Data'!$Y121</f>
        <v>6.0493293685632641E-3</v>
      </c>
      <c r="AC121" s="178">
        <f>$L121*'9 All Base Data'!$Y121</f>
        <v>4.0637410661226766E-4</v>
      </c>
      <c r="AD121" s="178">
        <f>IF($M121="","",$M121*'9 All Base Data'!$Y121)</f>
        <v>1.7217171251878591E-2</v>
      </c>
      <c r="AE121" s="178">
        <f>IF($N121="","",$N121*'9 All Base Data'!$Y121)</f>
        <v>1.3753956570536545E-2</v>
      </c>
      <c r="AF121" s="178">
        <f>IF($O121="","",$O121*'9 All Base Data'!$Y121)</f>
        <v>1.7404980318842579E-3</v>
      </c>
      <c r="AG121" s="178">
        <f>IF($P121="","",$P121*'9 All Base Data'!$Y121)</f>
        <v>3.3498529617425744E-3</v>
      </c>
      <c r="AH121" s="167">
        <f>$Q121*'9 All Base Data'!$Y121</f>
        <v>210.35945689383485</v>
      </c>
      <c r="AI121" s="178">
        <f>$R121*'9 All Base Data'!$Y121</f>
        <v>0.26581071631733283</v>
      </c>
      <c r="AJ121" s="178">
        <f>$S121*'9 All Base Data'!$Y121</f>
        <v>2.153561255208522E-2</v>
      </c>
      <c r="AK121" s="178">
        <f>$T121*'9 All Base Data'!$Y121</f>
        <v>1.4466918195396731E-3</v>
      </c>
      <c r="AL121" s="178">
        <f>IF($U121="","",$U121*'9 All Base Data'!$Y121)</f>
        <v>1.0932903744942905E-4</v>
      </c>
      <c r="AM121" s="178">
        <f>IF($V121="","",$V121*'9 All Base Data'!$Y121)</f>
        <v>6.2374193047383224E-5</v>
      </c>
      <c r="AN121" s="178">
        <f>IF($W121="","",$W121*'9 All Base Data'!$Y121)</f>
        <v>7.8931585745951092E-6</v>
      </c>
      <c r="AO121" s="178">
        <f>IF($X121="","",$X121*'9 All Base Data'!$Y121)</f>
        <v>1.5191583181502576E-5</v>
      </c>
      <c r="AP121" s="178">
        <f>$Y121*'9 All Base Data'!$Y121</f>
        <v>1.304228632741776E-2</v>
      </c>
      <c r="AQ121" s="179">
        <f t="shared" si="19"/>
        <v>0.28047139769478707</v>
      </c>
    </row>
    <row r="122" spans="1:43" x14ac:dyDescent="0.25">
      <c r="A122" s="131">
        <v>506201</v>
      </c>
      <c r="B122" s="132" t="s">
        <v>176</v>
      </c>
      <c r="C122" s="132" t="s">
        <v>157</v>
      </c>
      <c r="D122" s="145" t="s">
        <v>2312</v>
      </c>
      <c r="E122" s="142"/>
      <c r="F122" s="191" t="str">
        <f>IF('9 All Base Data'!G122="Rural Centre","Rural",IF('9 All Base Data'!G122="Rural (Incl.some Off Shore Islands)","Rural",IF('9 All Base Data'!G122="Inlet-in TA but not in Urban Area","Rural",IF('9 All Base Data'!G122="Rural (Incl.some Off Shore Islands)","Rural",IF('9 All Base Data'!G122="Inlet-not in TA","Rural",IF('9 All Base Data'!G122="Inland Water not in Urban Area","Rural",IF('9 All Base Data'!G122="Oceanic-in Region but not in TA","Rural",'9 All Base Data'!G122)))))))</f>
        <v>Northern Auckland Zone</v>
      </c>
      <c r="G122" s="177">
        <f>IF('9 All Base Data'!I122="..C","..C",'9 All Base Data'!I122*Basecase_Pop_2006)</f>
        <v>795</v>
      </c>
      <c r="H122" s="177">
        <f>IF('9 All Base Data'!J122="..C","..C",'9 All Base Data'!J122*Basecase_Pop_2006)</f>
        <v>474</v>
      </c>
      <c r="I122" s="191">
        <f>IF('9 All Base Data'!L122="..C","..C",'9 All Base Data'!L122*Basecase_Pop_2006)</f>
        <v>6</v>
      </c>
      <c r="J122" s="156">
        <f>IF('9 All Base Data'!$P122=0,0,('9 All Base Data'!$P122*Basecase_Pop_2006)/(1+(1/(BaseCase_Mort_AllAdults_30*('9 All Base Data'!$W122*Basecase_PM10)/10))))</f>
        <v>0.28913502500463051</v>
      </c>
      <c r="K122" s="156">
        <f>IF('9 All Base Data'!$Q122=0,0,('9 All Base Data'!$Q122*Basecase_Pop_2006)/(1+(1/(BaseCase_Mort_Maori_30*('9 All Base Data'!$W122*Basecase_PM10)/10))))</f>
        <v>0</v>
      </c>
      <c r="L122" s="179">
        <f>133/(1+1/(BaseCase_Mort_Child_0_1*'9 All Base Data'!$AB$10/10))*IF('9 All Base Data'!$L122="..C",0,'9 All Base Data'!L122/'9 All Base Data'!$L$2022)</f>
        <v>8.7526671318313796E-4</v>
      </c>
      <c r="M122" s="178">
        <f>IF('9 All Base Data'!$R122="","",IF('9 All Base Data'!$R122=0,0,('9 All Base Data'!$R122*Basecase_Pop_2006)/(1+(1/(BaseCase_CardiacHA_All*('9 All Base Data'!$W122*Basecase_PM10)/10)))))</f>
        <v>0.23473117346736086</v>
      </c>
      <c r="N122" s="178">
        <f>IF('9 All Base Data'!$S122="","",IF('9 All Base Data'!$S122=0,0,('9 All Base Data'!S122*Basecase_Pop_2006)/(1+(1/(BaseCase_RespHA_All*('9 All Base Data'!$W122*Basecase_PM10)/10)))))</f>
        <v>0.21674004780872205</v>
      </c>
      <c r="O122" s="178">
        <f>IF('9 All Base Data'!$T122="","",IF('9 All Base Data'!$T122=0,0,('9 All Base Data'!$T122*Basecase_Pop_2006)/(1+(1/(BaseCase_RespHA_Child_1_4*('9 All Base Data'!$W122*Basecase_PM10)/10)))))</f>
        <v>3.2508799374266727E-2</v>
      </c>
      <c r="P122" s="179">
        <f>IF('9 All Base Data'!$U122="","",IF('9 All Base Data'!$U122=0,0,('9 All Base Data'!$U122*Basecase_Pop_2006)/(1+(1/(BaseCase_RespHA_Child_5_14*('9 All Base Data'!$W122*Basecase_PM10)/10)))))</f>
        <v>2.0915460482275407E-2</v>
      </c>
      <c r="Q122" s="156">
        <f>IF('7 Base case Results'!$G122="..C",0,BaseCase_RADs_All*'7 Base case Results'!$G122*('9 All Base Data'!$V122*Basecase_PM10)/10)</f>
        <v>489.40199999999993</v>
      </c>
      <c r="R122" s="189">
        <f t="shared" si="10"/>
        <v>1.0293206890164845</v>
      </c>
      <c r="S122" s="178">
        <f t="shared" si="11"/>
        <v>0</v>
      </c>
      <c r="T122" s="179">
        <f t="shared" si="12"/>
        <v>3.1159494989319711E-3</v>
      </c>
      <c r="U122" s="178">
        <f t="shared" si="13"/>
        <v>1.4905429515177414E-3</v>
      </c>
      <c r="V122" s="178">
        <f t="shared" si="14"/>
        <v>9.8291611681255455E-4</v>
      </c>
      <c r="W122" s="178">
        <f t="shared" si="15"/>
        <v>1.4742740516229959E-4</v>
      </c>
      <c r="X122" s="179">
        <f t="shared" si="16"/>
        <v>9.4851613287118982E-5</v>
      </c>
      <c r="Y122" s="179">
        <f t="shared" si="17"/>
        <v>3.0342923999999997E-2</v>
      </c>
      <c r="Z122" s="186">
        <f t="shared" si="18"/>
        <v>1.0652530215837466</v>
      </c>
      <c r="AA122" s="156">
        <f>$J122*'9 All Base Data'!$Y122</f>
        <v>8.9494235076653494E-2</v>
      </c>
      <c r="AB122" s="156">
        <f>$K122*'9 All Base Data'!$Y122</f>
        <v>0</v>
      </c>
      <c r="AC122" s="178">
        <f>$L122*'9 All Base Data'!$Y122</f>
        <v>2.7091607107484513E-4</v>
      </c>
      <c r="AD122" s="178">
        <f>IF($M122="","",$M122*'9 All Base Data'!$Y122)</f>
        <v>7.265493628027353E-2</v>
      </c>
      <c r="AE122" s="178">
        <f>IF($N122="","",$N122*'9 All Base Data'!$Y122)</f>
        <v>6.708625075363403E-2</v>
      </c>
      <c r="AF122" s="178">
        <f>IF($O122="","",$O122*'9 All Base Data'!$Y122)</f>
        <v>1.0062254246830868E-2</v>
      </c>
      <c r="AG122" s="178">
        <f>IF($P122="","",$P122*'9 All Base Data'!$Y122)</f>
        <v>6.4738373952005109E-3</v>
      </c>
      <c r="AH122" s="167">
        <f>$Q122*'9 All Base Data'!$Y122</f>
        <v>151.4816741219191</v>
      </c>
      <c r="AI122" s="178">
        <f>$R122*'9 All Base Data'!$Y122</f>
        <v>0.31859947687288642</v>
      </c>
      <c r="AJ122" s="178">
        <f>$S122*'9 All Base Data'!$Y122</f>
        <v>0</v>
      </c>
      <c r="AK122" s="178">
        <f>$T122*'9 All Base Data'!$Y122</f>
        <v>9.6446121302644859E-4</v>
      </c>
      <c r="AL122" s="178">
        <f>IF($U122="","",$U122*'9 All Base Data'!$Y122)</f>
        <v>4.613588453797369E-4</v>
      </c>
      <c r="AM122" s="178">
        <f>IF($V122="","",$V122*'9 All Base Data'!$Y122)</f>
        <v>3.0423614716773036E-4</v>
      </c>
      <c r="AN122" s="178">
        <f>IF($W122="","",$W122*'9 All Base Data'!$Y122)</f>
        <v>4.5632323009377979E-5</v>
      </c>
      <c r="AO122" s="178">
        <f>IF($X122="","",$X122*'9 All Base Data'!$Y122)</f>
        <v>2.9358852587234322E-5</v>
      </c>
      <c r="AP122" s="178">
        <f>$Y122*'9 All Base Data'!$Y122</f>
        <v>9.3918637955589836E-3</v>
      </c>
      <c r="AQ122" s="179">
        <f t="shared" si="19"/>
        <v>0.32972139687401936</v>
      </c>
    </row>
    <row r="123" spans="1:43" x14ac:dyDescent="0.25">
      <c r="A123" s="131">
        <v>506202</v>
      </c>
      <c r="B123" s="132" t="s">
        <v>2209</v>
      </c>
      <c r="C123" s="132" t="s">
        <v>157</v>
      </c>
      <c r="D123" s="145" t="s">
        <v>2312</v>
      </c>
      <c r="E123" s="142"/>
      <c r="F123" s="191" t="str">
        <f>IF('9 All Base Data'!G123="Rural Centre","Rural",IF('9 All Base Data'!G123="Rural (Incl.some Off Shore Islands)","Rural",IF('9 All Base Data'!G123="Inlet-in TA but not in Urban Area","Rural",IF('9 All Base Data'!G123="Rural (Incl.some Off Shore Islands)","Rural",IF('9 All Base Data'!G123="Inlet-not in TA","Rural",IF('9 All Base Data'!G123="Inland Water not in Urban Area","Rural",IF('9 All Base Data'!G123="Oceanic-in Region but not in TA","Rural",'9 All Base Data'!G123)))))))</f>
        <v>Northern Auckland Zone</v>
      </c>
      <c r="G123" s="177">
        <f>IF('9 All Base Data'!I123="..C","..C",'9 All Base Data'!I123*Basecase_Pop_2006)</f>
        <v>87</v>
      </c>
      <c r="H123" s="177">
        <f>IF('9 All Base Data'!J123="..C","..C",'9 All Base Data'!J123*Basecase_Pop_2006)</f>
        <v>51</v>
      </c>
      <c r="I123" s="191" t="str">
        <f>IF('9 All Base Data'!L123="..C","..C",'9 All Base Data'!L123*Basecase_Pop_2006)</f>
        <v>..C</v>
      </c>
      <c r="J123" s="156">
        <f>IF('9 All Base Data'!$P123=0,0,('9 All Base Data'!$P123*Basecase_Pop_2006)/(1+(1/(BaseCase_Mort_AllAdults_30*('9 All Base Data'!$W123*Basecase_PM10)/10))))</f>
        <v>3.1109464715688089E-2</v>
      </c>
      <c r="K123" s="156">
        <f>IF('9 All Base Data'!$Q123=0,0,('9 All Base Data'!$Q123*Basecase_Pop_2006)/(1+(1/(BaseCase_Mort_Maori_30*('9 All Base Data'!$W123*Basecase_PM10)/10))))</f>
        <v>0</v>
      </c>
      <c r="L123" s="179">
        <f>133/(1+1/(BaseCase_Mort_Child_0_1*'9 All Base Data'!$AB$10/10))*IF('9 All Base Data'!$L123="..C",0,'9 All Base Data'!L123/'9 All Base Data'!$L$2022)</f>
        <v>0</v>
      </c>
      <c r="M123" s="178">
        <f>IF('9 All Base Data'!$R123="","",IF('9 All Base Data'!$R123=0,0,('9 All Base Data'!$R123*Basecase_Pop_2006)/(1+(1/(BaseCase_CardiacHA_All*('9 All Base Data'!$W123*Basecase_PM10)/10)))))</f>
        <v>2.5687562379447037E-2</v>
      </c>
      <c r="N123" s="178">
        <f>IF('9 All Base Data'!$S123="","",IF('9 All Base Data'!$S123=0,0,('9 All Base Data'!S123*Basecase_Pop_2006)/(1+(1/(BaseCase_RespHA_All*('9 All Base Data'!$W123*Basecase_PM10)/10)))))</f>
        <v>2.3718722213029963E-2</v>
      </c>
      <c r="O123" s="178">
        <f>IF('9 All Base Data'!$T123="","",IF('9 All Base Data'!$T123=0,0,('9 All Base Data'!$T123*Basecase_Pop_2006)/(1+(1/(BaseCase_RespHA_Child_1_4*('9 All Base Data'!$W123*Basecase_PM10)/10)))))</f>
        <v>0</v>
      </c>
      <c r="P123" s="179">
        <f>IF('9 All Base Data'!$U123="","",IF('9 All Base Data'!$U123=0,0,('9 All Base Data'!$U123*Basecase_Pop_2006)/(1+(1/(BaseCase_RespHA_Child_5_14*('9 All Base Data'!$W123*Basecase_PM10)/10)))))</f>
        <v>1.1305654314743463E-3</v>
      </c>
      <c r="Q123" s="156">
        <f>IF('7 Base case Results'!$G123="..C",0,BaseCase_RADs_All*'7 Base case Results'!$G123*('9 All Base Data'!$V123*Basecase_PM10)/10)</f>
        <v>53.557200000000002</v>
      </c>
      <c r="R123" s="189">
        <f t="shared" si="10"/>
        <v>0.1107496943878496</v>
      </c>
      <c r="S123" s="178">
        <f t="shared" si="11"/>
        <v>0</v>
      </c>
      <c r="T123" s="179">
        <f t="shared" si="12"/>
        <v>0</v>
      </c>
      <c r="U123" s="178">
        <f t="shared" si="13"/>
        <v>1.6311602110948868E-4</v>
      </c>
      <c r="V123" s="178">
        <f t="shared" si="14"/>
        <v>1.0756440523609087E-4</v>
      </c>
      <c r="W123" s="178">
        <f t="shared" si="15"/>
        <v>0</v>
      </c>
      <c r="X123" s="179">
        <f t="shared" si="16"/>
        <v>5.1271142317361606E-6</v>
      </c>
      <c r="Y123" s="179">
        <f t="shared" si="17"/>
        <v>3.3205464000000003E-3</v>
      </c>
      <c r="Z123" s="186">
        <f t="shared" si="18"/>
        <v>0.11434092121419517</v>
      </c>
      <c r="AA123" s="156">
        <f>$J123*'9 All Base Data'!$Y123</f>
        <v>9.6291265588804385E-3</v>
      </c>
      <c r="AB123" s="156">
        <f>$K123*'9 All Base Data'!$Y123</f>
        <v>0</v>
      </c>
      <c r="AC123" s="178">
        <f>$L123*'9 All Base Data'!$Y123</f>
        <v>0</v>
      </c>
      <c r="AD123" s="178">
        <f>IF($M123="","",$M123*'9 All Base Data'!$Y123)</f>
        <v>7.9509175551997439E-3</v>
      </c>
      <c r="AE123" s="178">
        <f>IF($N123="","",$N123*'9 All Base Data'!$Y123)</f>
        <v>7.3415142334165556E-3</v>
      </c>
      <c r="AF123" s="178">
        <f>IF($O123="","",$O123*'9 All Base Data'!$Y123)</f>
        <v>0</v>
      </c>
      <c r="AG123" s="178">
        <f>IF($P123="","",$P123*'9 All Base Data'!$Y123)</f>
        <v>3.499371564973249E-4</v>
      </c>
      <c r="AH123" s="167">
        <f>$Q123*'9 All Base Data'!$Y123</f>
        <v>16.577239809568507</v>
      </c>
      <c r="AI123" s="178">
        <f>$R123*'9 All Base Data'!$Y123</f>
        <v>3.4279690549614363E-2</v>
      </c>
      <c r="AJ123" s="178">
        <f>$S123*'9 All Base Data'!$Y123</f>
        <v>0</v>
      </c>
      <c r="AK123" s="178">
        <f>$T123*'9 All Base Data'!$Y123</f>
        <v>0</v>
      </c>
      <c r="AL123" s="178">
        <f>IF($U123="","",$U123*'9 All Base Data'!$Y123)</f>
        <v>5.0488326475518374E-5</v>
      </c>
      <c r="AM123" s="178">
        <f>IF($V123="","",$V123*'9 All Base Data'!$Y123)</f>
        <v>3.3293767048544074E-5</v>
      </c>
      <c r="AN123" s="178">
        <f>IF($W123="","",$W123*'9 All Base Data'!$Y123)</f>
        <v>0</v>
      </c>
      <c r="AO123" s="178">
        <f>IF($X123="","",$X123*'9 All Base Data'!$Y123)</f>
        <v>1.5869650047153686E-6</v>
      </c>
      <c r="AP123" s="178">
        <f>$Y123*'9 All Base Data'!$Y123</f>
        <v>1.0277888681932475E-3</v>
      </c>
      <c r="AQ123" s="179">
        <f t="shared" si="19"/>
        <v>3.5391261511331679E-2</v>
      </c>
    </row>
    <row r="124" spans="1:43" x14ac:dyDescent="0.25">
      <c r="A124" s="124">
        <v>506300</v>
      </c>
      <c r="B124" s="125" t="s">
        <v>177</v>
      </c>
      <c r="C124" s="126" t="s">
        <v>157</v>
      </c>
      <c r="D124" s="101" t="s">
        <v>2312</v>
      </c>
      <c r="E124" s="142"/>
      <c r="F124" s="191" t="str">
        <f>IF('9 All Base Data'!G124="Rural Centre","Rural",IF('9 All Base Data'!G124="Rural (Incl.some Off Shore Islands)","Rural",IF('9 All Base Data'!G124="Inlet-in TA but not in Urban Area","Rural",IF('9 All Base Data'!G124="Rural (Incl.some Off Shore Islands)","Rural",IF('9 All Base Data'!G124="Inlet-not in TA","Rural",IF('9 All Base Data'!G124="Inland Water not in Urban Area","Rural",IF('9 All Base Data'!G124="Oceanic-in Region but not in TA","Rural",'9 All Base Data'!G124)))))))</f>
        <v>Northern Auckland Zone</v>
      </c>
      <c r="G124" s="177">
        <f>IF('9 All Base Data'!I124="..C","..C",'9 All Base Data'!I124*Basecase_Pop_2006)</f>
        <v>2712</v>
      </c>
      <c r="H124" s="177">
        <f>IF('9 All Base Data'!J124="..C","..C",'9 All Base Data'!J124*Basecase_Pop_2006)</f>
        <v>1632</v>
      </c>
      <c r="I124" s="191">
        <f>IF('9 All Base Data'!L124="..C","..C",'9 All Base Data'!L124*Basecase_Pop_2006)</f>
        <v>18</v>
      </c>
      <c r="J124" s="156">
        <f>IF('9 All Base Data'!$P124=0,0,('9 All Base Data'!$P124*Basecase_Pop_2006)/(1+(1/(BaseCase_Mort_AllAdults_30*('9 All Base Data'!$W124*Basecase_PM10)/10))))</f>
        <v>2.7947993393367891</v>
      </c>
      <c r="K124" s="156">
        <f>IF('9 All Base Data'!$Q124=0,0,('9 All Base Data'!$Q124*Basecase_Pop_2006)/(1+(1/(BaseCase_Mort_Maori_30*('9 All Base Data'!$W124*Basecase_PM10)/10))))</f>
        <v>0</v>
      </c>
      <c r="L124" s="179">
        <f>133/(1+1/(BaseCase_Mort_Child_0_1*'9 All Base Data'!$AB$10/10))*IF('9 All Base Data'!$L124="..C",0,'9 All Base Data'!L124/'9 All Base Data'!$L$2022)</f>
        <v>2.6258001395494139E-3</v>
      </c>
      <c r="M124" s="178">
        <f>IF('9 All Base Data'!$R124="","",IF('9 All Base Data'!$R124=0,0,('9 All Base Data'!$R124*Basecase_Pop_2006)/(1+(1/(BaseCase_CardiacHA_All*('9 All Base Data'!$W124*Basecase_PM10)/10)))))</f>
        <v>8.7468010007401106E-2</v>
      </c>
      <c r="N124" s="178">
        <f>IF('9 All Base Data'!$S124="","",IF('9 All Base Data'!$S124=0,0,('9 All Base Data'!S124*Basecase_Pop_2006)/(1+(1/(BaseCase_RespHA_All*('9 All Base Data'!$W124*Basecase_PM10)/10)))))</f>
        <v>9.8036494669765273E-2</v>
      </c>
      <c r="O124" s="178">
        <f>IF('9 All Base Data'!$T124="","",IF('9 All Base Data'!$T124=0,0,('9 All Base Data'!$T124*Basecase_Pop_2006)/(1+(1/(BaseCase_RespHA_Child_1_4*('9 All Base Data'!$W124*Basecase_PM10)/10)))))</f>
        <v>2.3255176008092248E-2</v>
      </c>
      <c r="P124" s="179">
        <f>IF('9 All Base Data'!$U124="","",IF('9 All Base Data'!$U124=0,0,('9 All Base Data'!$U124*Basecase_Pop_2006)/(1+(1/(BaseCase_RespHA_Child_5_14*('9 All Base Data'!$W124*Basecase_PM10)/10)))))</f>
        <v>3.4481823573991793E-2</v>
      </c>
      <c r="Q124" s="156">
        <f>IF('7 Base case Results'!$G124="..C",0,BaseCase_RADs_All*'7 Base case Results'!$G124*('9 All Base Data'!$V124*Basecase_PM10)/10)</f>
        <v>1743.3796076411606</v>
      </c>
      <c r="R124" s="189">
        <f t="shared" si="10"/>
        <v>9.9494856480389693</v>
      </c>
      <c r="S124" s="178">
        <f t="shared" si="11"/>
        <v>0</v>
      </c>
      <c r="T124" s="179">
        <f t="shared" si="12"/>
        <v>9.3478484967959141E-3</v>
      </c>
      <c r="U124" s="178">
        <f t="shared" si="13"/>
        <v>5.5542186354699699E-4</v>
      </c>
      <c r="V124" s="178">
        <f t="shared" si="14"/>
        <v>4.4459550332738552E-4</v>
      </c>
      <c r="W124" s="178">
        <f t="shared" si="15"/>
        <v>1.0546222319669835E-4</v>
      </c>
      <c r="X124" s="179">
        <f t="shared" si="16"/>
        <v>1.5637506990805278E-4</v>
      </c>
      <c r="Y124" s="179">
        <f t="shared" si="17"/>
        <v>0.10808953567375196</v>
      </c>
      <c r="Z124" s="186">
        <f t="shared" si="18"/>
        <v>10.067923049576391</v>
      </c>
      <c r="AA124" s="156">
        <f>$J124*'9 All Base Data'!$Y124</f>
        <v>0.94682667786297448</v>
      </c>
      <c r="AB124" s="156">
        <f>$K124*'9 All Base Data'!$Y124</f>
        <v>0</v>
      </c>
      <c r="AC124" s="178">
        <f>$L124*'9 All Base Data'!$Y124</f>
        <v>8.8957285335972656E-4</v>
      </c>
      <c r="AD124" s="178">
        <f>IF($M124="","",$M124*'9 All Base Data'!$Y124)</f>
        <v>2.9632555070749952E-2</v>
      </c>
      <c r="AE124" s="178">
        <f>IF($N124="","",$N124*'9 All Base Data'!$Y124)</f>
        <v>3.3212963539461925E-2</v>
      </c>
      <c r="AF124" s="178">
        <f>IF($O124="","",$O124*'9 All Base Data'!$Y124)</f>
        <v>7.8784264519275969E-3</v>
      </c>
      <c r="AG124" s="178">
        <f>IF($P124="","",$P124*'9 All Base Data'!$Y124)</f>
        <v>1.1681808422413377E-2</v>
      </c>
      <c r="AH124" s="167">
        <f>$Q124*'9 All Base Data'!$Y124</f>
        <v>590.6249865325376</v>
      </c>
      <c r="AI124" s="178">
        <f>$R124*'9 All Base Data'!$Y124</f>
        <v>3.3707029731921891</v>
      </c>
      <c r="AJ124" s="178">
        <f>$S124*'9 All Base Data'!$Y124</f>
        <v>0</v>
      </c>
      <c r="AK124" s="178">
        <f>$T124*'9 All Base Data'!$Y124</f>
        <v>3.1668793579606269E-3</v>
      </c>
      <c r="AL124" s="178">
        <f>IF($U124="","",$U124*'9 All Base Data'!$Y124)</f>
        <v>1.8816672469926219E-4</v>
      </c>
      <c r="AM124" s="178">
        <f>IF($V124="","",$V124*'9 All Base Data'!$Y124)</f>
        <v>1.5062078965145983E-4</v>
      </c>
      <c r="AN124" s="178">
        <f>IF($W124="","",$W124*'9 All Base Data'!$Y124)</f>
        <v>3.5728663959491649E-5</v>
      </c>
      <c r="AO124" s="178">
        <f>IF($X124="","",$X124*'9 All Base Data'!$Y124)</f>
        <v>5.2977001195644662E-5</v>
      </c>
      <c r="AP124" s="178">
        <f>$Y124*'9 All Base Data'!$Y124</f>
        <v>3.6618749165017325E-2</v>
      </c>
      <c r="AQ124" s="179">
        <f t="shared" si="19"/>
        <v>3.4108273892295178</v>
      </c>
    </row>
    <row r="125" spans="1:43" x14ac:dyDescent="0.25">
      <c r="A125" s="124">
        <v>506400</v>
      </c>
      <c r="B125" s="125" t="s">
        <v>178</v>
      </c>
      <c r="C125" s="126" t="s">
        <v>157</v>
      </c>
      <c r="D125" s="101" t="s">
        <v>2312</v>
      </c>
      <c r="E125" s="142"/>
      <c r="F125" s="191" t="str">
        <f>IF('9 All Base Data'!G125="Rural Centre","Rural",IF('9 All Base Data'!G125="Rural (Incl.some Off Shore Islands)","Rural",IF('9 All Base Data'!G125="Inlet-in TA but not in Urban Area","Rural",IF('9 All Base Data'!G125="Rural (Incl.some Off Shore Islands)","Rural",IF('9 All Base Data'!G125="Inlet-not in TA","Rural",IF('9 All Base Data'!G125="Inland Water not in Urban Area","Rural",IF('9 All Base Data'!G125="Oceanic-in Region but not in TA","Rural",'9 All Base Data'!G125)))))))</f>
        <v>Northern Auckland Zone</v>
      </c>
      <c r="G125" s="177">
        <f>IF('9 All Base Data'!I125="..C","..C",'9 All Base Data'!I125*Basecase_Pop_2006)</f>
        <v>795</v>
      </c>
      <c r="H125" s="177">
        <f>IF('9 All Base Data'!J125="..C","..C",'9 All Base Data'!J125*Basecase_Pop_2006)</f>
        <v>501</v>
      </c>
      <c r="I125" s="191">
        <f>IF('9 All Base Data'!L125="..C","..C",'9 All Base Data'!L125*Basecase_Pop_2006)</f>
        <v>9</v>
      </c>
      <c r="J125" s="156">
        <f>IF('9 All Base Data'!$P125=0,0,('9 All Base Data'!$P125*Basecase_Pop_2006)/(1+(1/(BaseCase_Mort_AllAdults_30*('9 All Base Data'!$W125*Basecase_PM10)/10))))</f>
        <v>0.37710073889373158</v>
      </c>
      <c r="K125" s="156">
        <f>IF('9 All Base Data'!$Q125=0,0,('9 All Base Data'!$Q125*Basecase_Pop_2006)/(1+(1/(BaseCase_Mort_Maori_30*('9 All Base Data'!$W125*Basecase_PM10)/10))))</f>
        <v>0</v>
      </c>
      <c r="L125" s="179">
        <f>133/(1+1/(BaseCase_Mort_Child_0_1*'9 All Base Data'!$AB$10/10))*IF('9 All Base Data'!$L125="..C",0,'9 All Base Data'!L125/'9 All Base Data'!$L$2022)</f>
        <v>1.3129000697747069E-3</v>
      </c>
      <c r="M125" s="178">
        <f>IF('9 All Base Data'!$R125="","",IF('9 All Base Data'!$R125=0,0,('9 All Base Data'!$R125*Basecase_Pop_2006)/(1+(1/(BaseCase_CardiacHA_All*('9 All Base Data'!$W125*Basecase_PM10)/10)))))</f>
        <v>3.4716839729457424E-2</v>
      </c>
      <c r="N125" s="178">
        <f>IF('9 All Base Data'!$S125="","",IF('9 All Base Data'!$S125=0,0,('9 All Base Data'!S125*Basecase_Pop_2006)/(1+(1/(BaseCase_RespHA_All*('9 All Base Data'!$W125*Basecase_PM10)/10)))))</f>
        <v>5.3755145078313665E-2</v>
      </c>
      <c r="O125" s="178">
        <f>IF('9 All Base Data'!$T125="","",IF('9 All Base Data'!$T125=0,0,('9 All Base Data'!$T125*Basecase_Pop_2006)/(1+(1/(BaseCase_RespHA_Child_1_4*('9 All Base Data'!$W125*Basecase_PM10)/10)))))</f>
        <v>7.5918561549682363E-3</v>
      </c>
      <c r="P125" s="179">
        <f>IF('9 All Base Data'!$U125="","",IF('9 All Base Data'!$U125=0,0,('9 All Base Data'!$U125*Basecase_Pop_2006)/(1+(1/(BaseCase_RespHA_Child_5_14*('9 All Base Data'!$W125*Basecase_PM10)/10)))))</f>
        <v>1.1259562761176322E-2</v>
      </c>
      <c r="Q125" s="156">
        <f>IF('7 Base case Results'!$G125="..C",0,BaseCase_RADs_All*'7 Base case Results'!$G125*('9 All Base Data'!$V125*Basecase_PM10)/10)</f>
        <v>500.2715459448911</v>
      </c>
      <c r="R125" s="189">
        <f t="shared" si="10"/>
        <v>1.3424786304616845</v>
      </c>
      <c r="S125" s="178">
        <f t="shared" si="11"/>
        <v>0</v>
      </c>
      <c r="T125" s="179">
        <f t="shared" si="12"/>
        <v>4.673924248397957E-3</v>
      </c>
      <c r="U125" s="178">
        <f t="shared" si="13"/>
        <v>2.2045193228205465E-4</v>
      </c>
      <c r="V125" s="178">
        <f t="shared" si="14"/>
        <v>2.4377958293015248E-4</v>
      </c>
      <c r="W125" s="178">
        <f t="shared" si="15"/>
        <v>3.4429067662780948E-5</v>
      </c>
      <c r="X125" s="179">
        <f t="shared" si="16"/>
        <v>5.1062117121934621E-5</v>
      </c>
      <c r="Y125" s="179">
        <f t="shared" si="17"/>
        <v>3.1016835848583248E-2</v>
      </c>
      <c r="Z125" s="186">
        <f t="shared" si="18"/>
        <v>1.378633622073878</v>
      </c>
      <c r="AA125" s="156">
        <f>$J125*'9 All Base Data'!$Y125</f>
        <v>0.12237906701621031</v>
      </c>
      <c r="AB125" s="156">
        <f>$K125*'9 All Base Data'!$Y125</f>
        <v>0</v>
      </c>
      <c r="AC125" s="178">
        <f>$L125*'9 All Base Data'!$Y125</f>
        <v>4.2607046089565971E-4</v>
      </c>
      <c r="AD125" s="178">
        <f>IF($M125="","",$M125*'9 All Base Data'!$Y125)</f>
        <v>1.1266523816172045E-2</v>
      </c>
      <c r="AE125" s="178">
        <f>IF($N125="","",$N125*'9 All Base Data'!$Y125)</f>
        <v>1.7444952564409859E-2</v>
      </c>
      <c r="AF125" s="178">
        <f>IF($O125="","",$O125*'9 All Base Data'!$Y125)</f>
        <v>2.4637561726658561E-3</v>
      </c>
      <c r="AG125" s="178">
        <f>IF($P125="","",$P125*'9 All Base Data'!$Y125)</f>
        <v>3.6540230331172339E-3</v>
      </c>
      <c r="AH125" s="167">
        <f>$Q125*'9 All Base Data'!$Y125</f>
        <v>162.35122006681024</v>
      </c>
      <c r="AI125" s="178">
        <f>$R125*'9 All Base Data'!$Y125</f>
        <v>0.43566947857770871</v>
      </c>
      <c r="AJ125" s="178">
        <f>$S125*'9 All Base Data'!$Y125</f>
        <v>0</v>
      </c>
      <c r="AK125" s="178">
        <f>$T125*'9 All Base Data'!$Y125</f>
        <v>1.5168108407885488E-3</v>
      </c>
      <c r="AL125" s="178">
        <f>IF($U125="","",$U125*'9 All Base Data'!$Y125)</f>
        <v>7.1542426232692479E-5</v>
      </c>
      <c r="AM125" s="178">
        <f>IF($V125="","",$V125*'9 All Base Data'!$Y125)</f>
        <v>7.9112859879598715E-5</v>
      </c>
      <c r="AN125" s="178">
        <f>IF($W125="","",$W125*'9 All Base Data'!$Y125)</f>
        <v>1.1173134243039656E-5</v>
      </c>
      <c r="AO125" s="178">
        <f>IF($X125="","",$X125*'9 All Base Data'!$Y125)</f>
        <v>1.6570994455186654E-5</v>
      </c>
      <c r="AP125" s="178">
        <f>$Y125*'9 All Base Data'!$Y125</f>
        <v>1.0065775644142235E-2</v>
      </c>
      <c r="AQ125" s="179">
        <f t="shared" si="19"/>
        <v>0.44740272034875178</v>
      </c>
    </row>
    <row r="126" spans="1:43" x14ac:dyDescent="0.25">
      <c r="A126" s="124">
        <v>506613</v>
      </c>
      <c r="B126" s="125" t="s">
        <v>179</v>
      </c>
      <c r="C126" s="126" t="s">
        <v>157</v>
      </c>
      <c r="D126" s="101" t="s">
        <v>2312</v>
      </c>
      <c r="E126" s="142"/>
      <c r="F126" s="191" t="str">
        <f>IF('9 All Base Data'!G126="Rural Centre","Rural",IF('9 All Base Data'!G126="Rural (Incl.some Off Shore Islands)","Rural",IF('9 All Base Data'!G126="Inlet-in TA but not in Urban Area","Rural",IF('9 All Base Data'!G126="Rural (Incl.some Off Shore Islands)","Rural",IF('9 All Base Data'!G126="Inlet-not in TA","Rural",IF('9 All Base Data'!G126="Inland Water not in Urban Area","Rural",IF('9 All Base Data'!G126="Oceanic-in Region but not in TA","Rural",'9 All Base Data'!G126)))))))</f>
        <v>Rural</v>
      </c>
      <c r="G126" s="177">
        <f>IF('9 All Base Data'!I126="..C","..C",'9 All Base Data'!I126*Basecase_Pop_2006)</f>
        <v>4560</v>
      </c>
      <c r="H126" s="177">
        <f>IF('9 All Base Data'!J126="..C","..C",'9 All Base Data'!J126*Basecase_Pop_2006)</f>
        <v>2943</v>
      </c>
      <c r="I126" s="191">
        <f>IF('9 All Base Data'!L126="..C","..C",'9 All Base Data'!L126*Basecase_Pop_2006)</f>
        <v>45</v>
      </c>
      <c r="J126" s="156">
        <f>IF('9 All Base Data'!$P126=0,0,('9 All Base Data'!$P126*Basecase_Pop_2006)/(1+(1/(BaseCase_Mort_AllAdults_30*('9 All Base Data'!$W126*Basecase_PM10)/10))))</f>
        <v>7.4076936935258367E-2</v>
      </c>
      <c r="K126" s="156">
        <f>IF('9 All Base Data'!$Q126=0,0,('9 All Base Data'!$Q126*Basecase_Pop_2006)/(1+(1/(BaseCase_Mort_Maori_30*('9 All Base Data'!$W126*Basecase_PM10)/10))))</f>
        <v>0</v>
      </c>
      <c r="L126" s="179">
        <f>133/(1+1/(BaseCase_Mort_Child_0_1*'9 All Base Data'!$AB$10/10))*IF('9 All Base Data'!$L126="..C",0,'9 All Base Data'!L126/'9 All Base Data'!$L$2022)</f>
        <v>6.5645003488735343E-3</v>
      </c>
      <c r="M126" s="178">
        <f>IF('9 All Base Data'!$R126="","",IF('9 All Base Data'!$R126=0,0,('9 All Base Data'!$R126*Basecase_Pop_2006)/(1+(1/(BaseCase_CardiacHA_All*('9 All Base Data'!$W126*Basecase_PM10)/10)))))</f>
        <v>0.24064561719471794</v>
      </c>
      <c r="N126" s="178">
        <f>IF('9 All Base Data'!$S126="","",IF('9 All Base Data'!$S126=0,0,('9 All Base Data'!S126*Basecase_Pop_2006)/(1+(1/(BaseCase_RespHA_All*('9 All Base Data'!$W126*Basecase_PM10)/10)))))</f>
        <v>0.22223139310665607</v>
      </c>
      <c r="O126" s="178">
        <f>IF('9 All Base Data'!$T126="","",IF('9 All Base Data'!$T126=0,0,('9 All Base Data'!$T126*Basecase_Pop_2006)/(1+(1/(BaseCase_RespHA_Child_1_4*('9 All Base Data'!$W126*Basecase_PM10)/10)))))</f>
        <v>5.2143654785746743E-2</v>
      </c>
      <c r="P126" s="179">
        <f>IF('9 All Base Data'!$U126="","",IF('9 All Base Data'!$U126=0,0,('9 All Base Data'!$U126*Basecase_Pop_2006)/(1+(1/(BaseCase_RespHA_Child_5_14*('9 All Base Data'!$W126*Basecase_PM10)/10)))))</f>
        <v>1.1050169689740215E-2</v>
      </c>
      <c r="Q126" s="156">
        <f>IF('7 Base case Results'!$G126="..C",0,BaseCase_RADs_All*'7 Base case Results'!$G126*('9 All Base Data'!$V126*Basecase_PM10)/10)</f>
        <v>1876.192595934898</v>
      </c>
      <c r="R126" s="189">
        <f t="shared" si="10"/>
        <v>0.26371389548951979</v>
      </c>
      <c r="S126" s="178">
        <f t="shared" si="11"/>
        <v>0</v>
      </c>
      <c r="T126" s="179">
        <f t="shared" si="12"/>
        <v>2.3369621241989783E-2</v>
      </c>
      <c r="U126" s="178">
        <f t="shared" si="13"/>
        <v>1.5280996691864588E-3</v>
      </c>
      <c r="V126" s="178">
        <f t="shared" si="14"/>
        <v>1.0078193677386853E-3</v>
      </c>
      <c r="W126" s="178">
        <f t="shared" si="15"/>
        <v>2.3647147445336148E-4</v>
      </c>
      <c r="X126" s="179">
        <f t="shared" si="16"/>
        <v>5.0112519542971874E-5</v>
      </c>
      <c r="Y126" s="179">
        <f t="shared" si="17"/>
        <v>0.11632394094796368</v>
      </c>
      <c r="Z126" s="186">
        <f t="shared" si="18"/>
        <v>0.40594337671639835</v>
      </c>
      <c r="AA126" s="156">
        <f>$J126*'9 All Base Data'!$Y126</f>
        <v>2.3058591664769687E-2</v>
      </c>
      <c r="AB126" s="156">
        <f>$K126*'9 All Base Data'!$Y126</f>
        <v>0</v>
      </c>
      <c r="AC126" s="178">
        <f>$L126*'9 All Base Data'!$Y126</f>
        <v>2.043390821629213E-3</v>
      </c>
      <c r="AD126" s="178">
        <f>IF($M126="","",$M126*'9 All Base Data'!$Y126)</f>
        <v>7.490791671987114E-2</v>
      </c>
      <c r="AE126" s="178">
        <f>IF($N126="","",$N126*'9 All Base Data'!$Y126)</f>
        <v>6.9175956252319939E-2</v>
      </c>
      <c r="AF126" s="178">
        <f>IF($O126="","",$O126*'9 All Base Data'!$Y126)</f>
        <v>1.6231222474332108E-2</v>
      </c>
      <c r="AG126" s="178">
        <f>IF($P126="","",$P126*'9 All Base Data'!$Y126)</f>
        <v>3.4396852953683171E-3</v>
      </c>
      <c r="AH126" s="167">
        <f>$Q126*'9 All Base Data'!$Y126</f>
        <v>584.0192743382114</v>
      </c>
      <c r="AI126" s="178">
        <f>$R126*'9 All Base Data'!$Y126</f>
        <v>8.2088586326580087E-2</v>
      </c>
      <c r="AJ126" s="178">
        <f>$S126*'9 All Base Data'!$Y126</f>
        <v>0</v>
      </c>
      <c r="AK126" s="178">
        <f>$T126*'9 All Base Data'!$Y126</f>
        <v>7.2744713249999985E-3</v>
      </c>
      <c r="AL126" s="178">
        <f>IF($U126="","",$U126*'9 All Base Data'!$Y126)</f>
        <v>4.7566527117118171E-4</v>
      </c>
      <c r="AM126" s="178">
        <f>IF($V126="","",$V126*'9 All Base Data'!$Y126)</f>
        <v>3.1371296160427088E-4</v>
      </c>
      <c r="AN126" s="178">
        <f>IF($W126="","",$W126*'9 All Base Data'!$Y126)</f>
        <v>7.3608593921096118E-5</v>
      </c>
      <c r="AO126" s="178">
        <f>IF($X126="","",$X126*'9 All Base Data'!$Y126)</f>
        <v>1.5598972814495316E-5</v>
      </c>
      <c r="AP126" s="178">
        <f>$Y126*'9 All Base Data'!$Y126</f>
        <v>3.620919500896911E-2</v>
      </c>
      <c r="AQ126" s="179">
        <f t="shared" si="19"/>
        <v>0.12636163089332467</v>
      </c>
    </row>
    <row r="127" spans="1:43" x14ac:dyDescent="0.25">
      <c r="A127" s="124">
        <v>506614</v>
      </c>
      <c r="B127" s="125" t="s">
        <v>180</v>
      </c>
      <c r="C127" s="126" t="s">
        <v>157</v>
      </c>
      <c r="D127" s="101" t="s">
        <v>2312</v>
      </c>
      <c r="E127" s="142"/>
      <c r="F127" s="191" t="str">
        <f>IF('9 All Base Data'!G127="Rural Centre","Rural",IF('9 All Base Data'!G127="Rural (Incl.some Off Shore Islands)","Rural",IF('9 All Base Data'!G127="Inlet-in TA but not in Urban Area","Rural",IF('9 All Base Data'!G127="Rural (Incl.some Off Shore Islands)","Rural",IF('9 All Base Data'!G127="Inlet-not in TA","Rural",IF('9 All Base Data'!G127="Inland Water not in Urban Area","Rural",IF('9 All Base Data'!G127="Oceanic-in Region but not in TA","Rural",'9 All Base Data'!G127)))))))</f>
        <v>Rural</v>
      </c>
      <c r="G127" s="177">
        <f>IF('9 All Base Data'!I127="..C","..C",'9 All Base Data'!I127*Basecase_Pop_2006)</f>
        <v>3801</v>
      </c>
      <c r="H127" s="177">
        <f>IF('9 All Base Data'!J127="..C","..C",'9 All Base Data'!J127*Basecase_Pop_2006)</f>
        <v>2355</v>
      </c>
      <c r="I127" s="191">
        <f>IF('9 All Base Data'!L127="..C","..C",'9 All Base Data'!L127*Basecase_Pop_2006)</f>
        <v>24</v>
      </c>
      <c r="J127" s="156">
        <f>IF('9 All Base Data'!$P127=0,0,('9 All Base Data'!$P127*Basecase_Pop_2006)/(1+(1/(BaseCase_Mort_AllAdults_30*('9 All Base Data'!$W127*Basecase_PM10)/10))))</f>
        <v>0.49519442636052646</v>
      </c>
      <c r="K127" s="156">
        <f>IF('9 All Base Data'!$Q127=0,0,('9 All Base Data'!$Q127*Basecase_Pop_2006)/(1+(1/(BaseCase_Mort_Maori_30*('9 All Base Data'!$W127*Basecase_PM10)/10))))</f>
        <v>0</v>
      </c>
      <c r="L127" s="179">
        <f>133/(1+1/(BaseCase_Mort_Child_0_1*'9 All Base Data'!$AB$10/10))*IF('9 All Base Data'!$L127="..C",0,'9 All Base Data'!L127/'9 All Base Data'!$L$2022)</f>
        <v>3.5010668527325518E-3</v>
      </c>
      <c r="M127" s="178">
        <f>IF('9 All Base Data'!$R127="","",IF('9 All Base Data'!$R127=0,0,('9 All Base Data'!$R127*Basecase_Pop_2006)/(1+(1/(BaseCase_CardiacHA_All*('9 All Base Data'!$W127*Basecase_PM10)/10)))))</f>
        <v>0.15027479966909724</v>
      </c>
      <c r="N127" s="178">
        <f>IF('9 All Base Data'!$S127="","",IF('9 All Base Data'!$S127=0,0,('9 All Base Data'!S127*Basecase_Pop_2006)/(1+(1/(BaseCase_RespHA_All*('9 All Base Data'!$W127*Basecase_PM10)/10)))))</f>
        <v>0.12843893501199338</v>
      </c>
      <c r="O127" s="178">
        <f>IF('9 All Base Data'!$T127="","",IF('9 All Base Data'!$T127=0,0,('9 All Base Data'!$T127*Basecase_Pop_2006)/(1+(1/(BaseCase_RespHA_Child_1_4*('9 All Base Data'!$W127*Basecase_PM10)/10)))))</f>
        <v>5.229398060699432E-2</v>
      </c>
      <c r="P127" s="179">
        <f>IF('9 All Base Data'!$U127="","",IF('9 All Base Data'!$U127=0,0,('9 All Base Data'!$U127*Basecase_Pop_2006)/(1+(1/(BaseCase_RespHA_Child_5_14*('9 All Base Data'!$W127*Basecase_PM10)/10)))))</f>
        <v>4.4326693537660007E-2</v>
      </c>
      <c r="Q127" s="156">
        <f>IF('7 Base case Results'!$G127="..C",0,BaseCase_RADs_All*'7 Base case Results'!$G127*('9 All Base Data'!$V127*Basecase_PM10)/10)</f>
        <v>1568.5172467073082</v>
      </c>
      <c r="R127" s="189">
        <f t="shared" si="10"/>
        <v>1.7628921578434742</v>
      </c>
      <c r="S127" s="178">
        <f t="shared" si="11"/>
        <v>0</v>
      </c>
      <c r="T127" s="179">
        <f t="shared" si="12"/>
        <v>1.2463797995727884E-2</v>
      </c>
      <c r="U127" s="178">
        <f t="shared" si="13"/>
        <v>9.5424497789876753E-4</v>
      </c>
      <c r="V127" s="178">
        <f t="shared" si="14"/>
        <v>5.8247057027938998E-4</v>
      </c>
      <c r="W127" s="178">
        <f t="shared" si="15"/>
        <v>2.3715320205271924E-4</v>
      </c>
      <c r="X127" s="179">
        <f t="shared" si="16"/>
        <v>2.0102155519328811E-4</v>
      </c>
      <c r="Y127" s="179">
        <f t="shared" si="17"/>
        <v>9.7248069295853112E-2</v>
      </c>
      <c r="Z127" s="186">
        <f t="shared" si="18"/>
        <v>1.8741407406832333</v>
      </c>
      <c r="AA127" s="156">
        <f>$J127*'9 All Base Data'!$Y127</f>
        <v>0.15514640925960707</v>
      </c>
      <c r="AB127" s="156">
        <f>$K127*'9 All Base Data'!$Y127</f>
        <v>0</v>
      </c>
      <c r="AC127" s="178">
        <f>$L127*'9 All Base Data'!$Y127</f>
        <v>1.0968983531810354E-3</v>
      </c>
      <c r="AD127" s="178">
        <f>IF($M127="","",$M127*'9 All Base Data'!$Y127)</f>
        <v>4.7081700297436357E-2</v>
      </c>
      <c r="AE127" s="178">
        <f>IF($N127="","",$N127*'9 All Base Data'!$Y127)</f>
        <v>4.024043590856384E-2</v>
      </c>
      <c r="AF127" s="178">
        <f>IF($O127="","",$O127*'9 All Base Data'!$Y127)</f>
        <v>1.638391485278928E-2</v>
      </c>
      <c r="AG127" s="178">
        <f>IF($P127="","",$P127*'9 All Base Data'!$Y127)</f>
        <v>1.3887731708256516E-2</v>
      </c>
      <c r="AH127" s="167">
        <f>$Q127*'9 All Base Data'!$Y127</f>
        <v>491.42277403428045</v>
      </c>
      <c r="AI127" s="178">
        <f>$R127*'9 All Base Data'!$Y127</f>
        <v>0.55232121696420122</v>
      </c>
      <c r="AJ127" s="178">
        <f>$S127*'9 All Base Data'!$Y127</f>
        <v>0</v>
      </c>
      <c r="AK127" s="178">
        <f>$T127*'9 All Base Data'!$Y127</f>
        <v>3.9049581373244856E-3</v>
      </c>
      <c r="AL127" s="178">
        <f>IF($U127="","",$U127*'9 All Base Data'!$Y127)</f>
        <v>2.9896879688872091E-4</v>
      </c>
      <c r="AM127" s="178">
        <f>IF($V127="","",$V127*'9 All Base Data'!$Y127)</f>
        <v>1.82490376845337E-4</v>
      </c>
      <c r="AN127" s="178">
        <f>IF($W127="","",$W127*'9 All Base Data'!$Y127)</f>
        <v>7.4301053857399381E-5</v>
      </c>
      <c r="AO127" s="178">
        <f>IF($X127="","",$X127*'9 All Base Data'!$Y127)</f>
        <v>6.2980863296943287E-5</v>
      </c>
      <c r="AP127" s="178">
        <f>$Y127*'9 All Base Data'!$Y127</f>
        <v>3.0468211990125386E-2</v>
      </c>
      <c r="AQ127" s="179">
        <f t="shared" si="19"/>
        <v>0.58717584626538522</v>
      </c>
    </row>
    <row r="128" spans="1:43" x14ac:dyDescent="0.25">
      <c r="A128" s="124">
        <v>506616</v>
      </c>
      <c r="B128" s="125" t="s">
        <v>182</v>
      </c>
      <c r="C128" s="126" t="s">
        <v>157</v>
      </c>
      <c r="D128" s="101" t="s">
        <v>2312</v>
      </c>
      <c r="E128" s="142"/>
      <c r="F128" s="191" t="str">
        <f>IF('9 All Base Data'!G128="Rural Centre","Rural",IF('9 All Base Data'!G128="Rural (Incl.some Off Shore Islands)","Rural",IF('9 All Base Data'!G128="Inlet-in TA but not in Urban Area","Rural",IF('9 All Base Data'!G128="Rural (Incl.some Off Shore Islands)","Rural",IF('9 All Base Data'!G128="Inlet-not in TA","Rural",IF('9 All Base Data'!G128="Inland Water not in Urban Area","Rural",IF('9 All Base Data'!G128="Oceanic-in Region but not in TA","Rural",'9 All Base Data'!G128)))))))</f>
        <v>Rural</v>
      </c>
      <c r="G128" s="177">
        <f>IF('9 All Base Data'!I128="..C","..C",'9 All Base Data'!I128*Basecase_Pop_2006)</f>
        <v>129</v>
      </c>
      <c r="H128" s="177">
        <f>IF('9 All Base Data'!J128="..C","..C",'9 All Base Data'!J128*Basecase_Pop_2006)</f>
        <v>96</v>
      </c>
      <c r="I128" s="191" t="str">
        <f>IF('9 All Base Data'!L128="..C","..C",'9 All Base Data'!L128*Basecase_Pop_2006)</f>
        <v>..C</v>
      </c>
      <c r="J128" s="156">
        <f>IF('9 All Base Data'!$P128=0,0,('9 All Base Data'!$P128*Basecase_Pop_2006)/(1+(1/(BaseCase_Mort_AllAdults_30*('9 All Base Data'!$W128*Basecase_PM10)/10))))</f>
        <v>1.3784755976441392</v>
      </c>
      <c r="K128" s="156">
        <f>IF('9 All Base Data'!$Q128=0,0,('9 All Base Data'!$Q128*Basecase_Pop_2006)/(1+(1/(BaseCase_Mort_Maori_30*('9 All Base Data'!$W128*Basecase_PM10)/10))))</f>
        <v>0.19798072411003789</v>
      </c>
      <c r="L128" s="179">
        <f>133/(1+1/(BaseCase_Mort_Child_0_1*'9 All Base Data'!$AB$10/10))*IF('9 All Base Data'!$L128="..C",0,'9 All Base Data'!L128/'9 All Base Data'!$L$2022)</f>
        <v>0</v>
      </c>
      <c r="M128" s="178">
        <f>IF('9 All Base Data'!$R128="","",IF('9 All Base Data'!$R128=0,0,('9 All Base Data'!$R128*Basecase_Pop_2006)/(1+(1/(BaseCase_CardiacHA_All*('9 All Base Data'!$W128*Basecase_PM10)/10)))))</f>
        <v>0</v>
      </c>
      <c r="N128" s="178">
        <f>IF('9 All Base Data'!$S128="","",IF('9 All Base Data'!$S128=0,0,('9 All Base Data'!S128*Basecase_Pop_2006)/(1+(1/(BaseCase_RespHA_All*('9 All Base Data'!$W128*Basecase_PM10)/10)))))</f>
        <v>0</v>
      </c>
      <c r="O128" s="178">
        <f>IF('9 All Base Data'!$T128="","",IF('9 All Base Data'!$T128=0,0,('9 All Base Data'!$T128*Basecase_Pop_2006)/(1+(1/(BaseCase_RespHA_Child_1_4*('9 All Base Data'!$W128*Basecase_PM10)/10)))))</f>
        <v>0</v>
      </c>
      <c r="P128" s="179">
        <f>IF('9 All Base Data'!$U128="","",IF('9 All Base Data'!$U128=0,0,('9 All Base Data'!$U128*Basecase_Pop_2006)/(1+(1/(BaseCase_RespHA_Child_5_14*('9 All Base Data'!$W128*Basecase_PM10)/10)))))</f>
        <v>0</v>
      </c>
      <c r="Q128" s="156">
        <f>IF('7 Base case Results'!$G128="..C",0,BaseCase_RADs_All*'7 Base case Results'!$G128*('9 All Base Data'!$V128*Basecase_PM10)/10)</f>
        <v>57.319226009049302</v>
      </c>
      <c r="R128" s="189">
        <f t="shared" si="10"/>
        <v>4.9073731276131358</v>
      </c>
      <c r="S128" s="178">
        <f t="shared" si="11"/>
        <v>0.70481137783173498</v>
      </c>
      <c r="T128" s="179">
        <f t="shared" si="12"/>
        <v>0</v>
      </c>
      <c r="U128" s="178">
        <f t="shared" si="13"/>
        <v>0</v>
      </c>
      <c r="V128" s="178">
        <f t="shared" si="14"/>
        <v>0</v>
      </c>
      <c r="W128" s="178">
        <f t="shared" si="15"/>
        <v>0</v>
      </c>
      <c r="X128" s="179">
        <f t="shared" si="16"/>
        <v>0</v>
      </c>
      <c r="Y128" s="179">
        <f t="shared" si="17"/>
        <v>3.5537920125610569E-3</v>
      </c>
      <c r="Z128" s="186">
        <f t="shared" si="18"/>
        <v>4.9109269196256973</v>
      </c>
      <c r="AA128" s="156">
        <f>$J128*'9 All Base Data'!$Y128</f>
        <v>0.49936320356825781</v>
      </c>
      <c r="AB128" s="156">
        <f>$K128*'9 All Base Data'!$Y128</f>
        <v>7.1720013618894893E-2</v>
      </c>
      <c r="AC128" s="178">
        <f>$L128*'9 All Base Data'!$Y128</f>
        <v>0</v>
      </c>
      <c r="AD128" s="178">
        <f>IF($M128="","",$M128*'9 All Base Data'!$Y128)</f>
        <v>0</v>
      </c>
      <c r="AE128" s="178">
        <f>IF($N128="","",$N128*'9 All Base Data'!$Y128)</f>
        <v>0</v>
      </c>
      <c r="AF128" s="178">
        <f>IF($O128="","",$O128*'9 All Base Data'!$Y128)</f>
        <v>0</v>
      </c>
      <c r="AG128" s="178">
        <f>IF($P128="","",$P128*'9 All Base Data'!$Y128)</f>
        <v>0</v>
      </c>
      <c r="AH128" s="167">
        <f>$Q128*'9 All Base Data'!$Y128</f>
        <v>20.764322832300927</v>
      </c>
      <c r="AI128" s="178">
        <f>$R128*'9 All Base Data'!$Y128</f>
        <v>1.777733004702998</v>
      </c>
      <c r="AJ128" s="178">
        <f>$S128*'9 All Base Data'!$Y128</f>
        <v>0.25532324848326587</v>
      </c>
      <c r="AK128" s="178">
        <f>$T128*'9 All Base Data'!$Y128</f>
        <v>0</v>
      </c>
      <c r="AL128" s="178">
        <f>IF($U128="","",$U128*'9 All Base Data'!$Y128)</f>
        <v>0</v>
      </c>
      <c r="AM128" s="178">
        <f>IF($V128="","",$V128*'9 All Base Data'!$Y128)</f>
        <v>0</v>
      </c>
      <c r="AN128" s="178">
        <f>IF($W128="","",$W128*'9 All Base Data'!$Y128)</f>
        <v>0</v>
      </c>
      <c r="AO128" s="178">
        <f>IF($X128="","",$X128*'9 All Base Data'!$Y128)</f>
        <v>0</v>
      </c>
      <c r="AP128" s="178">
        <f>$Y128*'9 All Base Data'!$Y128</f>
        <v>1.2873880156026574E-3</v>
      </c>
      <c r="AQ128" s="179">
        <f t="shared" si="19"/>
        <v>1.7790203927186006</v>
      </c>
    </row>
    <row r="129" spans="1:43" x14ac:dyDescent="0.25">
      <c r="A129" s="124">
        <v>506620</v>
      </c>
      <c r="B129" s="125" t="s">
        <v>183</v>
      </c>
      <c r="C129" s="126" t="s">
        <v>157</v>
      </c>
      <c r="D129" s="101" t="s">
        <v>2312</v>
      </c>
      <c r="E129" s="142"/>
      <c r="F129" s="191" t="str">
        <f>IF('9 All Base Data'!G129="Rural Centre","Rural",IF('9 All Base Data'!G129="Rural (Incl.some Off Shore Islands)","Rural",IF('9 All Base Data'!G129="Inlet-in TA but not in Urban Area","Rural",IF('9 All Base Data'!G129="Rural (Incl.some Off Shore Islands)","Rural",IF('9 All Base Data'!G129="Inlet-not in TA","Rural",IF('9 All Base Data'!G129="Inland Water not in Urban Area","Rural",IF('9 All Base Data'!G129="Oceanic-in Region but not in TA","Rural",'9 All Base Data'!G129)))))))</f>
        <v>Rural</v>
      </c>
      <c r="G129" s="177">
        <f>IF('9 All Base Data'!I129="..C","..C",'9 All Base Data'!I129*Basecase_Pop_2006)</f>
        <v>78</v>
      </c>
      <c r="H129" s="177">
        <f>IF('9 All Base Data'!J129="..C","..C",'9 All Base Data'!J129*Basecase_Pop_2006)</f>
        <v>66</v>
      </c>
      <c r="I129" s="191" t="str">
        <f>IF('9 All Base Data'!L129="..C","..C",'9 All Base Data'!L129*Basecase_Pop_2006)</f>
        <v>..C</v>
      </c>
      <c r="J129" s="156">
        <f>IF('9 All Base Data'!$P129=0,0,('9 All Base Data'!$P129*Basecase_Pop_2006)/(1+(1/(BaseCase_Mort_AllAdults_30*('9 All Base Data'!$W129*Basecase_PM10)/10))))</f>
        <v>4.9338816762674022E-2</v>
      </c>
      <c r="K129" s="156">
        <f>IF('9 All Base Data'!$Q129=0,0,('9 All Base Data'!$Q129*Basecase_Pop_2006)/(1+(1/(BaseCase_Mort_Maori_30*('9 All Base Data'!$W129*Basecase_PM10)/10))))</f>
        <v>0</v>
      </c>
      <c r="L129" s="179">
        <f>133/(1+1/(BaseCase_Mort_Child_0_1*'9 All Base Data'!$AB$10/10))*IF('9 All Base Data'!$L129="..C",0,'9 All Base Data'!L129/'9 All Base Data'!$L$2022)</f>
        <v>0</v>
      </c>
      <c r="M129" s="178">
        <f>IF('9 All Base Data'!$R129="","",IF('9 All Base Data'!$R129=0,0,('9 All Base Data'!$R129*Basecase_Pop_2006)/(1+(1/(BaseCase_CardiacHA_All*('9 All Base Data'!$W129*Basecase_PM10)/10)))))</f>
        <v>6.8039490764521034E-3</v>
      </c>
      <c r="N129" s="178">
        <f>IF('9 All Base Data'!$S129="","",IF('9 All Base Data'!$S129=0,0,('9 All Base Data'!S129*Basecase_Pop_2006)/(1+(1/(BaseCase_RespHA_All*('9 All Base Data'!$W129*Basecase_PM10)/10)))))</f>
        <v>3.7629033074842331E-3</v>
      </c>
      <c r="O129" s="178">
        <f>IF('9 All Base Data'!$T129="","",IF('9 All Base Data'!$T129=0,0,('9 All Base Data'!$T129*Basecase_Pop_2006)/(1+(1/(BaseCase_RespHA_Child_1_4*('9 All Base Data'!$W129*Basecase_PM10)/10)))))</f>
        <v>0</v>
      </c>
      <c r="P129" s="179">
        <f>IF('9 All Base Data'!$U129="","",IF('9 All Base Data'!$U129=0,0,('9 All Base Data'!$U129*Basecase_Pop_2006)/(1+(1/(BaseCase_RespHA_Child_5_14*('9 All Base Data'!$W129*Basecase_PM10)/10)))))</f>
        <v>0</v>
      </c>
      <c r="Q129" s="156">
        <f>IF('7 Base case Results'!$G129="..C",0,BaseCase_RADs_All*'7 Base case Results'!$G129*('9 All Base Data'!$V129*Basecase_PM10)/10)</f>
        <v>32.06062050708551</v>
      </c>
      <c r="R129" s="189">
        <f t="shared" si="10"/>
        <v>0.17564618767511953</v>
      </c>
      <c r="S129" s="178">
        <f t="shared" si="11"/>
        <v>0</v>
      </c>
      <c r="T129" s="179">
        <f t="shared" si="12"/>
        <v>0</v>
      </c>
      <c r="U129" s="178">
        <f t="shared" si="13"/>
        <v>4.3205076635470861E-5</v>
      </c>
      <c r="V129" s="178">
        <f t="shared" si="14"/>
        <v>1.7064766499440997E-5</v>
      </c>
      <c r="W129" s="178">
        <f t="shared" si="15"/>
        <v>0</v>
      </c>
      <c r="X129" s="179">
        <f t="shared" si="16"/>
        <v>0</v>
      </c>
      <c r="Y129" s="179">
        <f t="shared" si="17"/>
        <v>1.9877584714393013E-3</v>
      </c>
      <c r="Z129" s="186">
        <f t="shared" si="18"/>
        <v>0.17769421598969373</v>
      </c>
      <c r="AA129" s="156">
        <f>$J129*'9 All Base Data'!$Y129</f>
        <v>1.532406256998347E-2</v>
      </c>
      <c r="AB129" s="156">
        <f>$K129*'9 All Base Data'!$Y129</f>
        <v>0</v>
      </c>
      <c r="AC129" s="178">
        <f>$L129*'9 All Base Data'!$Y129</f>
        <v>0</v>
      </c>
      <c r="AD129" s="178">
        <f>IF($M129="","",$M129*'9 All Base Data'!$Y129)</f>
        <v>2.1132274385917489E-3</v>
      </c>
      <c r="AE129" s="178">
        <f>IF($N129="","",$N129*'9 All Base Data'!$Y129)</f>
        <v>1.168713996649987E-3</v>
      </c>
      <c r="AF129" s="178">
        <f>IF($O129="","",$O129*'9 All Base Data'!$Y129)</f>
        <v>0</v>
      </c>
      <c r="AG129" s="178">
        <f>IF($P129="","",$P129*'9 All Base Data'!$Y129)</f>
        <v>0</v>
      </c>
      <c r="AH129" s="167">
        <f>$Q129*'9 All Base Data'!$Y129</f>
        <v>9.9576557955632357</v>
      </c>
      <c r="AI129" s="178">
        <f>$R129*'9 All Base Data'!$Y129</f>
        <v>5.4553662749141155E-2</v>
      </c>
      <c r="AJ129" s="178">
        <f>$S129*'9 All Base Data'!$Y129</f>
        <v>0</v>
      </c>
      <c r="AK129" s="178">
        <f>$T129*'9 All Base Data'!$Y129</f>
        <v>0</v>
      </c>
      <c r="AL129" s="178">
        <f>IF($U129="","",$U129*'9 All Base Data'!$Y129)</f>
        <v>1.3418994235057608E-5</v>
      </c>
      <c r="AM129" s="178">
        <f>IF($V129="","",$V129*'9 All Base Data'!$Y129)</f>
        <v>5.3001179748076913E-6</v>
      </c>
      <c r="AN129" s="178">
        <f>IF($W129="","",$W129*'9 All Base Data'!$Y129)</f>
        <v>0</v>
      </c>
      <c r="AO129" s="178">
        <f>IF($X129="","",$X129*'9 All Base Data'!$Y129)</f>
        <v>0</v>
      </c>
      <c r="AP129" s="178">
        <f>$Y129*'9 All Base Data'!$Y129</f>
        <v>6.1737465932492047E-4</v>
      </c>
      <c r="AQ129" s="179">
        <f t="shared" si="19"/>
        <v>5.5189756520675939E-2</v>
      </c>
    </row>
    <row r="130" spans="1:43" x14ac:dyDescent="0.25">
      <c r="A130" s="124">
        <v>506631</v>
      </c>
      <c r="B130" s="125" t="s">
        <v>184</v>
      </c>
      <c r="C130" s="126" t="s">
        <v>157</v>
      </c>
      <c r="D130" s="101" t="s">
        <v>2312</v>
      </c>
      <c r="E130" s="142"/>
      <c r="F130" s="191" t="str">
        <f>IF('9 All Base Data'!G130="Rural Centre","Rural",IF('9 All Base Data'!G130="Rural (Incl.some Off Shore Islands)","Rural",IF('9 All Base Data'!G130="Inlet-in TA but not in Urban Area","Rural",IF('9 All Base Data'!G130="Rural (Incl.some Off Shore Islands)","Rural",IF('9 All Base Data'!G130="Inlet-not in TA","Rural",IF('9 All Base Data'!G130="Inland Water not in Urban Area","Rural",IF('9 All Base Data'!G130="Oceanic-in Region but not in TA","Rural",'9 All Base Data'!G130)))))))</f>
        <v>Snells Beach</v>
      </c>
      <c r="G130" s="177">
        <f>IF('9 All Base Data'!I130="..C","..C",'9 All Base Data'!I130*Basecase_Pop_2006)</f>
        <v>3552</v>
      </c>
      <c r="H130" s="177">
        <f>IF('9 All Base Data'!J130="..C","..C",'9 All Base Data'!J130*Basecase_Pop_2006)</f>
        <v>2493</v>
      </c>
      <c r="I130" s="191">
        <f>IF('9 All Base Data'!L130="..C","..C",'9 All Base Data'!L130*Basecase_Pop_2006)</f>
        <v>33</v>
      </c>
      <c r="J130" s="156">
        <f>IF('9 All Base Data'!$P130=0,0,('9 All Base Data'!$P130*Basecase_Pop_2006)/(1+(1/(BaseCase_Mort_AllAdults_30*('9 All Base Data'!$W130*Basecase_PM10)/10))))</f>
        <v>2.5690770500839257E-2</v>
      </c>
      <c r="K130" s="156">
        <f>IF('9 All Base Data'!$Q130=0,0,('9 All Base Data'!$Q130*Basecase_Pop_2006)/(1+(1/(BaseCase_Mort_Maori_30*('9 All Base Data'!$W130*Basecase_PM10)/10))))</f>
        <v>0</v>
      </c>
      <c r="L130" s="179">
        <f>133/(1+1/(BaseCase_Mort_Child_0_1*'9 All Base Data'!$AB$10/10))*IF('9 All Base Data'!$L130="..C",0,'9 All Base Data'!L130/'9 All Base Data'!$L$2022)</f>
        <v>4.8139669225072592E-3</v>
      </c>
      <c r="M130" s="178">
        <f>IF('9 All Base Data'!$R130="","",IF('9 All Base Data'!$R130=0,0,('9 All Base Data'!$R130*Basecase_Pop_2006)/(1+(1/(BaseCase_CardiacHA_All*('9 All Base Data'!$W130*Basecase_PM10)/10)))))</f>
        <v>0.42878905170072074</v>
      </c>
      <c r="N130" s="178">
        <f>IF('9 All Base Data'!$S130="","",IF('9 All Base Data'!$S130=0,0,('9 All Base Data'!S130*Basecase_Pop_2006)/(1+(1/(BaseCase_RespHA_All*('9 All Base Data'!$W130*Basecase_PM10)/10)))))</f>
        <v>0.35760404846936061</v>
      </c>
      <c r="O130" s="178">
        <f>IF('9 All Base Data'!$T130="","",IF('9 All Base Data'!$T130=0,0,('9 All Base Data'!$T130*Basecase_Pop_2006)/(1+(1/(BaseCase_RespHA_Child_1_4*('9 All Base Data'!$W130*Basecase_PM10)/10)))))</f>
        <v>6.2142826336983176E-2</v>
      </c>
      <c r="P130" s="179">
        <f>IF('9 All Base Data'!$U130="","",IF('9 All Base Data'!$U130=0,0,('9 All Base Data'!$U130*Basecase_Pop_2006)/(1+(1/(BaseCase_RespHA_Child_5_14*('9 All Base Data'!$W130*Basecase_PM10)/10)))))</f>
        <v>1.1517579634858461E-2</v>
      </c>
      <c r="Q130" s="156">
        <f>IF('7 Base case Results'!$G130="..C",0,BaseCase_RADs_All*'7 Base case Results'!$G130*('9 All Base Data'!$V130*Basecase_PM10)/10)</f>
        <v>2288.2284756770141</v>
      </c>
      <c r="R130" s="189">
        <f t="shared" si="10"/>
        <v>9.1459142982987754E-2</v>
      </c>
      <c r="S130" s="178">
        <f t="shared" si="11"/>
        <v>0</v>
      </c>
      <c r="T130" s="179">
        <f t="shared" si="12"/>
        <v>1.7137722244125842E-2</v>
      </c>
      <c r="U130" s="178">
        <f t="shared" si="13"/>
        <v>2.7228104782995766E-3</v>
      </c>
      <c r="V130" s="178">
        <f t="shared" si="14"/>
        <v>1.6217343598085505E-3</v>
      </c>
      <c r="W130" s="178">
        <f t="shared" si="15"/>
        <v>2.8181771743821871E-4</v>
      </c>
      <c r="X130" s="179">
        <f t="shared" si="16"/>
        <v>5.2232223644083122E-5</v>
      </c>
      <c r="Y130" s="179">
        <f t="shared" si="17"/>
        <v>0.14187016549197487</v>
      </c>
      <c r="Z130" s="186">
        <f t="shared" si="18"/>
        <v>0.25481157555719658</v>
      </c>
      <c r="AA130" s="156">
        <f>$J130*'9 All Base Data'!$Y130</f>
        <v>8.7396704401760689E-3</v>
      </c>
      <c r="AB130" s="156">
        <f>$K130*'9 All Base Data'!$Y130</f>
        <v>0</v>
      </c>
      <c r="AC130" s="178">
        <f>$L130*'9 All Base Data'!$Y130</f>
        <v>1.6376497704203791E-3</v>
      </c>
      <c r="AD130" s="178">
        <f>IF($M130="","",$M130*'9 All Base Data'!$Y130)</f>
        <v>0.14586853282962051</v>
      </c>
      <c r="AE130" s="178">
        <f>IF($N130="","",$N130*'9 All Base Data'!$Y130)</f>
        <v>0.12165230823236164</v>
      </c>
      <c r="AF130" s="178">
        <f>IF($O130="","",$O130*'9 All Base Data'!$Y130)</f>
        <v>2.1140192054130286E-2</v>
      </c>
      <c r="AG130" s="178">
        <f>IF($P130="","",$P130*'9 All Base Data'!$Y130)</f>
        <v>3.9181327891219947E-3</v>
      </c>
      <c r="AH130" s="167">
        <f>$Q130*'9 All Base Data'!$Y130</f>
        <v>778.42596307456972</v>
      </c>
      <c r="AI130" s="178">
        <f>$R130*'9 All Base Data'!$Y130</f>
        <v>3.1113226767026804E-2</v>
      </c>
      <c r="AJ130" s="178">
        <f>$S130*'9 All Base Data'!$Y130</f>
        <v>0</v>
      </c>
      <c r="AK130" s="178">
        <f>$T130*'9 All Base Data'!$Y130</f>
        <v>5.830033182696549E-3</v>
      </c>
      <c r="AL130" s="178">
        <f>IF($U130="","",$U130*'9 All Base Data'!$Y130)</f>
        <v>9.2626518346809023E-4</v>
      </c>
      <c r="AM130" s="178">
        <f>IF($V130="","",$V130*'9 All Base Data'!$Y130)</f>
        <v>5.5169321783376005E-4</v>
      </c>
      <c r="AN130" s="178">
        <f>IF($W130="","",$W130*'9 All Base Data'!$Y130)</f>
        <v>9.5870770965480844E-5</v>
      </c>
      <c r="AO130" s="178">
        <f>IF($X130="","",$X130*'9 All Base Data'!$Y130)</f>
        <v>1.7768732198668246E-5</v>
      </c>
      <c r="AP130" s="178">
        <f>$Y130*'9 All Base Data'!$Y130</f>
        <v>4.8262409710623323E-2</v>
      </c>
      <c r="AQ130" s="179">
        <f t="shared" si="19"/>
        <v>8.6683628061648532E-2</v>
      </c>
    </row>
    <row r="131" spans="1:43" x14ac:dyDescent="0.25">
      <c r="A131" s="131">
        <v>506633</v>
      </c>
      <c r="B131" s="132" t="s">
        <v>2210</v>
      </c>
      <c r="C131" s="132" t="s">
        <v>157</v>
      </c>
      <c r="D131" s="145" t="s">
        <v>2312</v>
      </c>
      <c r="E131" s="142"/>
      <c r="F131" s="191" t="str">
        <f>IF('9 All Base Data'!G131="Rural Centre","Rural",IF('9 All Base Data'!G131="Rural (Incl.some Off Shore Islands)","Rural",IF('9 All Base Data'!G131="Inlet-in TA but not in Urban Area","Rural",IF('9 All Base Data'!G131="Rural (Incl.some Off Shore Islands)","Rural",IF('9 All Base Data'!G131="Inlet-not in TA","Rural",IF('9 All Base Data'!G131="Inland Water not in Urban Area","Rural",IF('9 All Base Data'!G131="Oceanic-in Region but not in TA","Rural",'9 All Base Data'!G131)))))))</f>
        <v>Snells Beach</v>
      </c>
      <c r="G131" s="177">
        <f>IF('9 All Base Data'!I131="..C","..C",'9 All Base Data'!I131*Basecase_Pop_2006)</f>
        <v>687</v>
      </c>
      <c r="H131" s="177">
        <f>IF('9 All Base Data'!J131="..C","..C",'9 All Base Data'!J131*Basecase_Pop_2006)</f>
        <v>540</v>
      </c>
      <c r="I131" s="191">
        <f>IF('9 All Base Data'!L131="..C","..C",'9 All Base Data'!L131*Basecase_Pop_2006)</f>
        <v>6</v>
      </c>
      <c r="J131" s="156">
        <f>IF('9 All Base Data'!$P131=0,0,('9 All Base Data'!$P131*Basecase_Pop_2006)/(1+(1/(BaseCase_Mort_AllAdults_30*('9 All Base Data'!$W131*Basecase_PM10)/10))))</f>
        <v>0.8834969438784962</v>
      </c>
      <c r="K131" s="156">
        <f>IF('9 All Base Data'!$Q131=0,0,('9 All Base Data'!$Q131*Basecase_Pop_2006)/(1+(1/(BaseCase_Mort_Maori_30*('9 All Base Data'!$W131*Basecase_PM10)/10))))</f>
        <v>0</v>
      </c>
      <c r="L131" s="179">
        <f>133/(1+1/(BaseCase_Mort_Child_0_1*'9 All Base Data'!$AB$10/10))*IF('9 All Base Data'!$L131="..C",0,'9 All Base Data'!L131/'9 All Base Data'!$L$2022)</f>
        <v>8.7526671318313796E-4</v>
      </c>
      <c r="M131" s="178">
        <f>IF('9 All Base Data'!$R131="","",IF('9 All Base Data'!$R131=0,0,('9 All Base Data'!$R131*Basecase_Pop_2006)/(1+(1/(BaseCase_CardiacHA_All*('9 All Base Data'!$W131*Basecase_PM10)/10)))))</f>
        <v>0.10909459985342906</v>
      </c>
      <c r="N131" s="178">
        <f>IF('9 All Base Data'!$S131="","",IF('9 All Base Data'!$S131=0,0,('9 All Base Data'!S131*Basecase_Pop_2006)/(1+(1/(BaseCase_RespHA_All*('9 All Base Data'!$W131*Basecase_PM10)/10)))))</f>
        <v>6.1987862859083691E-2</v>
      </c>
      <c r="O131" s="178">
        <f>IF('9 All Base Data'!$T131="","",IF('9 All Base Data'!$T131=0,0,('9 All Base Data'!$T131*Basecase_Pop_2006)/(1+(1/(BaseCase_RespHA_Child_1_4*('9 All Base Data'!$W131*Basecase_PM10)/10)))))</f>
        <v>9.553606346723283E-3</v>
      </c>
      <c r="P131" s="179">
        <f>IF('9 All Base Data'!$U131="","",IF('9 All Base Data'!$U131=0,0,('9 All Base Data'!$U131*Basecase_Pop_2006)/(1+(1/(BaseCase_RespHA_Child_5_14*('9 All Base Data'!$W131*Basecase_PM10)/10)))))</f>
        <v>0</v>
      </c>
      <c r="Q131" s="156">
        <f>IF('7 Base case Results'!$G131="..C",0,BaseCase_RADs_All*'7 Base case Results'!$G131*('9 All Base Data'!$V131*Basecase_PM10)/10)</f>
        <v>422.91720000000004</v>
      </c>
      <c r="R131" s="189">
        <f t="shared" si="10"/>
        <v>3.1452491202074468</v>
      </c>
      <c r="S131" s="178">
        <f t="shared" si="11"/>
        <v>0</v>
      </c>
      <c r="T131" s="179">
        <f t="shared" si="12"/>
        <v>3.1159494989319711E-3</v>
      </c>
      <c r="U131" s="178">
        <f t="shared" si="13"/>
        <v>6.9275070906927455E-4</v>
      </c>
      <c r="V131" s="178">
        <f t="shared" si="14"/>
        <v>2.8111495806594456E-4</v>
      </c>
      <c r="W131" s="178">
        <f t="shared" si="15"/>
        <v>4.3325604782390085E-5</v>
      </c>
      <c r="X131" s="179">
        <f t="shared" si="16"/>
        <v>0</v>
      </c>
      <c r="Y131" s="179">
        <f t="shared" si="17"/>
        <v>2.6220866400000004E-2</v>
      </c>
      <c r="Z131" s="186">
        <f t="shared" si="18"/>
        <v>3.1755598017735145</v>
      </c>
      <c r="AA131" s="156">
        <f>$J131*'9 All Base Data'!$Y131</f>
        <v>0.27346352515991723</v>
      </c>
      <c r="AB131" s="156">
        <f>$K131*'9 All Base Data'!$Y131</f>
        <v>0</v>
      </c>
      <c r="AC131" s="178">
        <f>$L131*'9 All Base Data'!$Y131</f>
        <v>2.7091607107484513E-4</v>
      </c>
      <c r="AD131" s="178">
        <f>IF($M131="","",$M131*'9 All Base Data'!$Y131)</f>
        <v>3.3767399036902804E-2</v>
      </c>
      <c r="AE131" s="178">
        <f>IF($N131="","",$N131*'9 All Base Data'!$Y131)</f>
        <v>1.9186732463565594E-2</v>
      </c>
      <c r="AF131" s="178">
        <f>IF($O131="","",$O131*'9 All Base Data'!$Y131)</f>
        <v>2.957070635803357E-3</v>
      </c>
      <c r="AG131" s="178">
        <f>IF($P131="","",$P131*'9 All Base Data'!$Y131)</f>
        <v>0</v>
      </c>
      <c r="AH131" s="167">
        <f>$Q131*'9 All Base Data'!$Y131</f>
        <v>130.90303159969616</v>
      </c>
      <c r="AI131" s="178">
        <f>$R131*'9 All Base Data'!$Y131</f>
        <v>0.9735301495693055</v>
      </c>
      <c r="AJ131" s="178">
        <f>$S131*'9 All Base Data'!$Y131</f>
        <v>0</v>
      </c>
      <c r="AK131" s="178">
        <f>$T131*'9 All Base Data'!$Y131</f>
        <v>9.6446121302644859E-4</v>
      </c>
      <c r="AL131" s="178">
        <f>IF($U131="","",$U131*'9 All Base Data'!$Y131)</f>
        <v>2.1442298388433281E-4</v>
      </c>
      <c r="AM131" s="178">
        <f>IF($V131="","",$V131*'9 All Base Data'!$Y131)</f>
        <v>8.7011831722269979E-5</v>
      </c>
      <c r="AN131" s="178">
        <f>IF($W131="","",$W131*'9 All Base Data'!$Y131)</f>
        <v>1.3410315333368223E-5</v>
      </c>
      <c r="AO131" s="178">
        <f>IF($X131="","",$X131*'9 All Base Data'!$Y131)</f>
        <v>0</v>
      </c>
      <c r="AP131" s="178">
        <f>$Y131*'9 All Base Data'!$Y131</f>
        <v>8.1159879591811614E-3</v>
      </c>
      <c r="AQ131" s="179">
        <f t="shared" si="19"/>
        <v>0.98291203355711954</v>
      </c>
    </row>
    <row r="132" spans="1:43" x14ac:dyDescent="0.25">
      <c r="A132" s="131">
        <v>506634</v>
      </c>
      <c r="B132" s="132" t="s">
        <v>2211</v>
      </c>
      <c r="C132" s="132" t="s">
        <v>157</v>
      </c>
      <c r="D132" s="145" t="s">
        <v>2312</v>
      </c>
      <c r="E132" s="142"/>
      <c r="F132" s="191" t="str">
        <f>IF('9 All Base Data'!G132="Rural Centre","Rural",IF('9 All Base Data'!G132="Rural (Incl.some Off Shore Islands)","Rural",IF('9 All Base Data'!G132="Inlet-in TA but not in Urban Area","Rural",IF('9 All Base Data'!G132="Rural (Incl.some Off Shore Islands)","Rural",IF('9 All Base Data'!G132="Inlet-not in TA","Rural",IF('9 All Base Data'!G132="Inland Water not in Urban Area","Rural",IF('9 All Base Data'!G132="Oceanic-in Region but not in TA","Rural",'9 All Base Data'!G132)))))))</f>
        <v>Rural</v>
      </c>
      <c r="G132" s="177">
        <f>IF('9 All Base Data'!I132="..C","..C",'9 All Base Data'!I132*Basecase_Pop_2006)</f>
        <v>354</v>
      </c>
      <c r="H132" s="177">
        <f>IF('9 All Base Data'!J132="..C","..C",'9 All Base Data'!J132*Basecase_Pop_2006)</f>
        <v>258</v>
      </c>
      <c r="I132" s="191">
        <f>IF('9 All Base Data'!L132="..C","..C",'9 All Base Data'!L132*Basecase_Pop_2006)</f>
        <v>3</v>
      </c>
      <c r="J132" s="156">
        <f>IF('9 All Base Data'!$P132=0,0,('9 All Base Data'!$P132*Basecase_Pop_2006)/(1+(1/(BaseCase_Mort_AllAdults_30*('9 All Base Data'!$W132*Basecase_PM10)/10))))</f>
        <v>0.42211520651972595</v>
      </c>
      <c r="K132" s="156">
        <f>IF('9 All Base Data'!$Q132=0,0,('9 All Base Data'!$Q132*Basecase_Pop_2006)/(1+(1/(BaseCase_Mort_Maori_30*('9 All Base Data'!$W132*Basecase_PM10)/10))))</f>
        <v>0</v>
      </c>
      <c r="L132" s="179">
        <f>133/(1+1/(BaseCase_Mort_Child_0_1*'9 All Base Data'!$AB$10/10))*IF('9 All Base Data'!$L132="..C",0,'9 All Base Data'!L132/'9 All Base Data'!$L$2022)</f>
        <v>4.3763335659156898E-4</v>
      </c>
      <c r="M132" s="178">
        <f>IF('9 All Base Data'!$R132="","",IF('9 All Base Data'!$R132=0,0,('9 All Base Data'!$R132*Basecase_Pop_2006)/(1+(1/(BaseCase_CardiacHA_All*('9 All Base Data'!$W132*Basecase_PM10)/10)))))</f>
        <v>5.6214684640631576E-2</v>
      </c>
      <c r="N132" s="178">
        <f>IF('9 All Base Data'!$S132="","",IF('9 All Base Data'!$S132=0,0,('9 All Base Data'!S132*Basecase_Pop_2006)/(1+(1/(BaseCase_RespHA_All*('9 All Base Data'!$W132*Basecase_PM10)/10)))))</f>
        <v>3.1941344180663217E-2</v>
      </c>
      <c r="O132" s="178">
        <f>IF('9 All Base Data'!$T132="","",IF('9 All Base Data'!$T132=0,0,('9 All Base Data'!$T132*Basecase_Pop_2006)/(1+(1/(BaseCase_RespHA_Child_1_4*('9 All Base Data'!$W132*Basecase_PM10)/10)))))</f>
        <v>5.3075590815129334E-3</v>
      </c>
      <c r="P132" s="179">
        <f>IF('9 All Base Data'!$U132="","",IF('9 All Base Data'!$U132=0,0,('9 All Base Data'!$U132*Basecase_Pop_2006)/(1+(1/(BaseCase_RespHA_Child_5_14*('9 All Base Data'!$W132*Basecase_PM10)/10)))))</f>
        <v>0</v>
      </c>
      <c r="Q132" s="156">
        <f>IF('7 Base case Results'!$G132="..C",0,BaseCase_RADs_All*'7 Base case Results'!$G132*('9 All Base Data'!$V132*Basecase_PM10)/10)</f>
        <v>145.28160000000003</v>
      </c>
      <c r="R132" s="189">
        <f t="shared" ref="R132:R192" si="20">$J132*BaseCase_Cost_Mort_AllAdults_30/1000000</f>
        <v>1.5027301352102245</v>
      </c>
      <c r="S132" s="178">
        <f t="shared" ref="S132:S192" si="21">$K132*BaseCase_Cost_Mort_Maori_30/1000000</f>
        <v>0</v>
      </c>
      <c r="T132" s="179">
        <f t="shared" ref="T132:T192" si="22">$L132*BaseCase_Cost_Mort_Child_0_1/1000000</f>
        <v>1.5579747494659855E-3</v>
      </c>
      <c r="U132" s="178">
        <f t="shared" ref="U132:U192" si="23">IF($M132="","",$M132*BaseCase_Cost_CardiacHA_All/1000000)</f>
        <v>3.5696324746801051E-4</v>
      </c>
      <c r="V132" s="178">
        <f t="shared" ref="V132:V192" si="24">IF($N132="","",$N132*BaseCase_Cost_RespHA_All/1000000)</f>
        <v>1.4485399585930771E-4</v>
      </c>
      <c r="W132" s="178">
        <f t="shared" ref="W132:W192" si="25">IF($O132="","",$O132*BaseCase_Cost_RespHA_Child_1_4/1000000)</f>
        <v>2.4069780434661154E-5</v>
      </c>
      <c r="X132" s="179">
        <f t="shared" ref="X132:X192" si="26">IF($P132="","",$P132*BaseCase_Cost_RespHA_Child_5_14/1000000)</f>
        <v>0</v>
      </c>
      <c r="Y132" s="179">
        <f t="shared" ref="Y132:Y192" si="27">$Q132*BaseCase_Cost_RADs_All/1000000</f>
        <v>9.0074592000000016E-3</v>
      </c>
      <c r="Z132" s="186">
        <f t="shared" si="18"/>
        <v>1.5137973864030179</v>
      </c>
      <c r="AA132" s="156">
        <f>$J132*'9 All Base Data'!$Y132</f>
        <v>0.13065479535418267</v>
      </c>
      <c r="AB132" s="156">
        <f>$K132*'9 All Base Data'!$Y132</f>
        <v>0</v>
      </c>
      <c r="AC132" s="178">
        <f>$L132*'9 All Base Data'!$Y132</f>
        <v>1.3545803553742256E-4</v>
      </c>
      <c r="AD132" s="178">
        <f>IF($M132="","",$M132*'9 All Base Data'!$Y132)</f>
        <v>1.739979513691935E-2</v>
      </c>
      <c r="AE132" s="178">
        <f>IF($N132="","",$N132*'9 All Base Data'!$Y132)</f>
        <v>9.8866132345010495E-3</v>
      </c>
      <c r="AF132" s="178">
        <f>IF($O132="","",$O132*'9 All Base Data'!$Y132)</f>
        <v>1.6428170198907535E-3</v>
      </c>
      <c r="AG132" s="178">
        <f>IF($P132="","",$P132*'9 All Base Data'!$Y132)</f>
        <v>0</v>
      </c>
      <c r="AH132" s="167">
        <f>$Q132*'9 All Base Data'!$Y132</f>
        <v>44.968144770783546</v>
      </c>
      <c r="AI132" s="178">
        <f>$R132*'9 All Base Data'!$Y132</f>
        <v>0.46513107146089039</v>
      </c>
      <c r="AJ132" s="178">
        <f>$S132*'9 All Base Data'!$Y132</f>
        <v>0</v>
      </c>
      <c r="AK132" s="178">
        <f>$T132*'9 All Base Data'!$Y132</f>
        <v>4.822306065132243E-4</v>
      </c>
      <c r="AL132" s="178">
        <f>IF($U132="","",$U132*'9 All Base Data'!$Y132)</f>
        <v>1.1048869911943788E-4</v>
      </c>
      <c r="AM132" s="178">
        <f>IF($V132="","",$V132*'9 All Base Data'!$Y132)</f>
        <v>4.4835791018462273E-5</v>
      </c>
      <c r="AN132" s="178">
        <f>IF($W132="","",$W132*'9 All Base Data'!$Y132)</f>
        <v>7.4501751852045673E-6</v>
      </c>
      <c r="AO132" s="178">
        <f>IF($X132="","",$X132*'9 All Base Data'!$Y132)</f>
        <v>0</v>
      </c>
      <c r="AP132" s="178">
        <f>$Y132*'9 All Base Data'!$Y132</f>
        <v>2.7880249757885798E-3</v>
      </c>
      <c r="AQ132" s="179">
        <f t="shared" si="19"/>
        <v>0.46855665153333004</v>
      </c>
    </row>
    <row r="133" spans="1:43" x14ac:dyDescent="0.25">
      <c r="A133" s="124">
        <v>506642</v>
      </c>
      <c r="B133" s="125" t="s">
        <v>185</v>
      </c>
      <c r="C133" s="126" t="s">
        <v>157</v>
      </c>
      <c r="D133" s="101" t="s">
        <v>2312</v>
      </c>
      <c r="E133" s="142"/>
      <c r="F133" s="191" t="str">
        <f>IF('9 All Base Data'!G133="Rural Centre","Rural",IF('9 All Base Data'!G133="Rural (Incl.some Off Shore Islands)","Rural",IF('9 All Base Data'!G133="Inlet-in TA but not in Urban Area","Rural",IF('9 All Base Data'!G133="Rural (Incl.some Off Shore Islands)","Rural",IF('9 All Base Data'!G133="Inlet-not in TA","Rural",IF('9 All Base Data'!G133="Inland Water not in Urban Area","Rural",IF('9 All Base Data'!G133="Oceanic-in Region but not in TA","Rural",'9 All Base Data'!G133)))))))</f>
        <v>Rural</v>
      </c>
      <c r="G133" s="177">
        <f>IF('9 All Base Data'!I133="..C","..C",'9 All Base Data'!I133*Basecase_Pop_2006)</f>
        <v>1467</v>
      </c>
      <c r="H133" s="177">
        <f>IF('9 All Base Data'!J133="..C","..C",'9 All Base Data'!J133*Basecase_Pop_2006)</f>
        <v>1005</v>
      </c>
      <c r="I133" s="191">
        <f>IF('9 All Base Data'!L133="..C","..C",'9 All Base Data'!L133*Basecase_Pop_2006)</f>
        <v>9</v>
      </c>
      <c r="J133" s="156">
        <f>IF('9 All Base Data'!$P133=0,0,('9 All Base Data'!$P133*Basecase_Pop_2006)/(1+(1/(BaseCase_Mort_AllAdults_30*('9 All Base Data'!$W133*Basecase_PM10)/10))))</f>
        <v>0.83842631183742045</v>
      </c>
      <c r="K133" s="156">
        <f>IF('9 All Base Data'!$Q133=0,0,('9 All Base Data'!$Q133*Basecase_Pop_2006)/(1+(1/(BaseCase_Mort_Maori_30*('9 All Base Data'!$W133*Basecase_PM10)/10))))</f>
        <v>0.3097268441017938</v>
      </c>
      <c r="L133" s="179">
        <f>133/(1+1/(BaseCase_Mort_Child_0_1*'9 All Base Data'!$AB$10/10))*IF('9 All Base Data'!$L133="..C",0,'9 All Base Data'!L133/'9 All Base Data'!$L$2022)</f>
        <v>1.3129000697747069E-3</v>
      </c>
      <c r="M133" s="178">
        <f>IF('9 All Base Data'!$R133="","",IF('9 All Base Data'!$R133=0,0,('9 All Base Data'!$R133*Basecase_Pop_2006)/(1+(1/(BaseCase_CardiacHA_All*('9 All Base Data'!$W133*Basecase_PM10)/10)))))</f>
        <v>5.4408374881018517E-2</v>
      </c>
      <c r="N133" s="178">
        <f>IF('9 All Base Data'!$S133="","",IF('9 All Base Data'!$S133=0,0,('9 All Base Data'!S133*Basecase_Pop_2006)/(1+(1/(BaseCase_RespHA_All*('9 All Base Data'!$W133*Basecase_PM10)/10)))))</f>
        <v>8.2748720783115029E-2</v>
      </c>
      <c r="O133" s="178">
        <f>IF('9 All Base Data'!$T133="","",IF('9 All Base Data'!$T133=0,0,('9 All Base Data'!$T133*Basecase_Pop_2006)/(1+(1/(BaseCase_RespHA_Child_1_4*('9 All Base Data'!$W133*Basecase_PM10)/10)))))</f>
        <v>1.487734721726524E-2</v>
      </c>
      <c r="P133" s="179">
        <f>IF('9 All Base Data'!$U133="","",IF('9 All Base Data'!$U133=0,0,('9 All Base Data'!$U133*Basecase_Pop_2006)/(1+(1/(BaseCase_RespHA_Child_5_14*('9 All Base Data'!$W133*Basecase_PM10)/10)))))</f>
        <v>0</v>
      </c>
      <c r="Q133" s="156">
        <f>IF('7 Base case Results'!$G133="..C",0,BaseCase_RADs_All*'7 Base case Results'!$G133*('9 All Base Data'!$V133*Basecase_PM10)/10)</f>
        <v>602.72732138502477</v>
      </c>
      <c r="R133" s="189">
        <f t="shared" si="20"/>
        <v>2.9847976701412167</v>
      </c>
      <c r="S133" s="178">
        <f t="shared" si="21"/>
        <v>1.102627565002386</v>
      </c>
      <c r="T133" s="179">
        <f t="shared" si="22"/>
        <v>4.673924248397957E-3</v>
      </c>
      <c r="U133" s="178">
        <f t="shared" si="23"/>
        <v>3.4549318049446762E-4</v>
      </c>
      <c r="V133" s="178">
        <f t="shared" si="24"/>
        <v>3.7526544875142665E-4</v>
      </c>
      <c r="W133" s="178">
        <f t="shared" si="25"/>
        <v>6.7468769630297859E-5</v>
      </c>
      <c r="X133" s="179">
        <f t="shared" si="26"/>
        <v>0</v>
      </c>
      <c r="Y133" s="179">
        <f t="shared" si="27"/>
        <v>3.7369093925871538E-2</v>
      </c>
      <c r="Z133" s="186">
        <f t="shared" ref="Z133:Z193" si="28">SUM(R133,T133:V133,Y133)</f>
        <v>3.0275614469447318</v>
      </c>
      <c r="AA133" s="156">
        <f>$J133*'9 All Base Data'!$Y133</f>
        <v>0.2601571106879117</v>
      </c>
      <c r="AB133" s="156">
        <f>$K133*'9 All Base Data'!$Y133</f>
        <v>9.6105811239894354E-2</v>
      </c>
      <c r="AC133" s="178">
        <f>$L133*'9 All Base Data'!$Y133</f>
        <v>4.0738259755471212E-4</v>
      </c>
      <c r="AD133" s="178">
        <f>IF($M133="","",$M133*'9 All Base Data'!$Y133)</f>
        <v>1.6882492124144211E-2</v>
      </c>
      <c r="AE133" s="178">
        <f>IF($N133="","",$N133*'9 All Base Data'!$Y133)</f>
        <v>2.5676279248533881E-2</v>
      </c>
      <c r="AF133" s="178">
        <f>IF($O133="","",$O133*'9 All Base Data'!$Y133)</f>
        <v>4.6163241922387186E-3</v>
      </c>
      <c r="AG133" s="178">
        <f>IF($P133="","",$P133*'9 All Base Data'!$Y133)</f>
        <v>0</v>
      </c>
      <c r="AH133" s="167">
        <f>$Q133*'9 All Base Data'!$Y133</f>
        <v>187.02156200293282</v>
      </c>
      <c r="AI133" s="178">
        <f>$R133*'9 All Base Data'!$Y133</f>
        <v>0.92615931404896557</v>
      </c>
      <c r="AJ133" s="178">
        <f>$S133*'9 All Base Data'!$Y133</f>
        <v>0.34213668801402397</v>
      </c>
      <c r="AK133" s="178">
        <f>$T133*'9 All Base Data'!$Y133</f>
        <v>1.4502820472947753E-3</v>
      </c>
      <c r="AL133" s="178">
        <f>IF($U133="","",$U133*'9 All Base Data'!$Y133)</f>
        <v>1.0720382498831575E-4</v>
      </c>
      <c r="AM133" s="178">
        <f>IF($V133="","",$V133*'9 All Base Data'!$Y133)</f>
        <v>1.1644192639210115E-4</v>
      </c>
      <c r="AN133" s="178">
        <f>IF($W133="","",$W133*'9 All Base Data'!$Y133)</f>
        <v>2.0935030211802588E-5</v>
      </c>
      <c r="AO133" s="178">
        <f>IF($X133="","",$X133*'9 All Base Data'!$Y133)</f>
        <v>0</v>
      </c>
      <c r="AP133" s="178">
        <f>$Y133*'9 All Base Data'!$Y133</f>
        <v>1.1595336844181835E-2</v>
      </c>
      <c r="AQ133" s="179">
        <f t="shared" ref="AQ133:AQ193" si="29">SUM(AI133,AK133:AM133,AP133)</f>
        <v>0.93942857869182261</v>
      </c>
    </row>
    <row r="134" spans="1:43" x14ac:dyDescent="0.25">
      <c r="A134" s="131">
        <v>506644</v>
      </c>
      <c r="B134" s="132" t="s">
        <v>2212</v>
      </c>
      <c r="C134" s="132" t="s">
        <v>157</v>
      </c>
      <c r="D134" s="145" t="s">
        <v>2312</v>
      </c>
      <c r="E134" s="142"/>
      <c r="F134" s="191" t="str">
        <f>IF('9 All Base Data'!G134="Rural Centre","Rural",IF('9 All Base Data'!G134="Rural (Incl.some Off Shore Islands)","Rural",IF('9 All Base Data'!G134="Inlet-in TA but not in Urban Area","Rural",IF('9 All Base Data'!G134="Rural (Incl.some Off Shore Islands)","Rural",IF('9 All Base Data'!G134="Inlet-not in TA","Rural",IF('9 All Base Data'!G134="Inland Water not in Urban Area","Rural",IF('9 All Base Data'!G134="Oceanic-in Region but not in TA","Rural",'9 All Base Data'!G134)))))))</f>
        <v>Rural</v>
      </c>
      <c r="G134" s="177">
        <f>IF('9 All Base Data'!I134="..C","..C",'9 All Base Data'!I134*Basecase_Pop_2006)</f>
        <v>570</v>
      </c>
      <c r="H134" s="177">
        <f>IF('9 All Base Data'!J134="..C","..C",'9 All Base Data'!J134*Basecase_Pop_2006)</f>
        <v>354</v>
      </c>
      <c r="I134" s="191">
        <f>IF('9 All Base Data'!L134="..C","..C",'9 All Base Data'!L134*Basecase_Pop_2006)</f>
        <v>12</v>
      </c>
      <c r="J134" s="156">
        <f>IF('9 All Base Data'!$P134=0,0,('9 All Base Data'!$P134*Basecase_Pop_2006)/(1+(1/(BaseCase_Mort_AllAdults_30*('9 All Base Data'!$W134*Basecase_PM10)/10))))</f>
        <v>0.27224130685496756</v>
      </c>
      <c r="K134" s="156">
        <f>IF('9 All Base Data'!$Q134=0,0,('9 All Base Data'!$Q134*Basecase_Pop_2006)/(1+(1/(BaseCase_Mort_Maori_30*('9 All Base Data'!$W134*Basecase_PM10)/10))))</f>
        <v>0</v>
      </c>
      <c r="L134" s="179">
        <f>133/(1+1/(BaseCase_Mort_Child_0_1*'9 All Base Data'!$AB$10/10))*IF('9 All Base Data'!$L134="..C",0,'9 All Base Data'!L134/'9 All Base Data'!$L$2022)</f>
        <v>1.7505334263662759E-3</v>
      </c>
      <c r="M134" s="178">
        <f>IF('9 All Base Data'!$R134="","",IF('9 All Base Data'!$R134=0,0,('9 All Base Data'!$R134*Basecase_Pop_2006)/(1+(1/(BaseCase_CardiacHA_All*('9 All Base Data'!$W134*Basecase_PM10)/10)))))</f>
        <v>4.7096781944707851E-2</v>
      </c>
      <c r="N134" s="178">
        <f>IF('9 All Base Data'!$S134="","",IF('9 All Base Data'!$S134=0,0,('9 All Base Data'!S134*Basecase_Pop_2006)/(1+(1/(BaseCase_RespHA_All*('9 All Base Data'!$W134*Basecase_PM10)/10)))))</f>
        <v>8.741167022474404E-2</v>
      </c>
      <c r="O134" s="178">
        <f>IF('9 All Base Data'!$T134="","",IF('9 All Base Data'!$T134=0,0,('9 All Base Data'!$T134*Basecase_Pop_2006)/(1+(1/(BaseCase_RespHA_Child_1_4*('9 All Base Data'!$W134*Basecase_PM10)/10)))))</f>
        <v>1.9669189537371463E-2</v>
      </c>
      <c r="P134" s="179">
        <f>IF('9 All Base Data'!$U134="","",IF('9 All Base Data'!$U134=0,0,('9 All Base Data'!$U134*Basecase_Pop_2006)/(1+(1/(BaseCase_RespHA_Child_5_14*('9 All Base Data'!$W134*Basecase_PM10)/10)))))</f>
        <v>3.8156583312259191E-3</v>
      </c>
      <c r="Q134" s="156">
        <f>IF('7 Base case Results'!$G134="..C",0,BaseCase_RADs_All*'7 Base case Results'!$G134*('9 All Base Data'!$V134*Basecase_PM10)/10)</f>
        <v>233.92800000000003</v>
      </c>
      <c r="R134" s="189">
        <f t="shared" si="20"/>
        <v>0.96917905240368452</v>
      </c>
      <c r="S134" s="178">
        <f t="shared" si="21"/>
        <v>0</v>
      </c>
      <c r="T134" s="179">
        <f t="shared" si="22"/>
        <v>6.2318989978639421E-3</v>
      </c>
      <c r="U134" s="178">
        <f t="shared" si="23"/>
        <v>2.9906456534889485E-4</v>
      </c>
      <c r="V134" s="178">
        <f t="shared" si="24"/>
        <v>3.9641192446921423E-4</v>
      </c>
      <c r="W134" s="178">
        <f t="shared" si="25"/>
        <v>8.9199774551979586E-5</v>
      </c>
      <c r="X134" s="179">
        <f t="shared" si="26"/>
        <v>1.7304010532109543E-5</v>
      </c>
      <c r="Y134" s="179">
        <f t="shared" si="27"/>
        <v>1.4503536000000003E-2</v>
      </c>
      <c r="Z134" s="186">
        <f t="shared" si="28"/>
        <v>0.99060996389136657</v>
      </c>
      <c r="AA134" s="156">
        <f>$J134*'9 All Base Data'!$Y134</f>
        <v>8.4265223533066022E-2</v>
      </c>
      <c r="AB134" s="156">
        <f>$K134*'9 All Base Data'!$Y134</f>
        <v>0</v>
      </c>
      <c r="AC134" s="178">
        <f>$L134*'9 All Base Data'!$Y134</f>
        <v>5.4183214214969025E-4</v>
      </c>
      <c r="AD134" s="178">
        <f>IF($M134="","",$M134*'9 All Base Data'!$Y134)</f>
        <v>1.4577585246360495E-2</v>
      </c>
      <c r="AE134" s="178">
        <f>IF($N134="","",$N134*'9 All Base Data'!$Y134)</f>
        <v>2.7056011506772219E-2</v>
      </c>
      <c r="AF134" s="178">
        <f>IF($O134="","",$O134*'9 All Base Data'!$Y134)</f>
        <v>6.0880866031245585E-3</v>
      </c>
      <c r="AG134" s="178">
        <f>IF($P134="","",$P134*'9 All Base Data'!$Y134)</f>
        <v>1.1810379031784717E-3</v>
      </c>
      <c r="AH134" s="167">
        <f>$Q134*'9 All Base Data'!$Y134</f>
        <v>72.406334800414172</v>
      </c>
      <c r="AI134" s="178">
        <f>$R134*'9 All Base Data'!$Y134</f>
        <v>0.29998419577771507</v>
      </c>
      <c r="AJ134" s="178">
        <f>$S134*'9 All Base Data'!$Y134</f>
        <v>0</v>
      </c>
      <c r="AK134" s="178">
        <f>$T134*'9 All Base Data'!$Y134</f>
        <v>1.9289224260528972E-3</v>
      </c>
      <c r="AL134" s="178">
        <f>IF($U134="","",$U134*'9 All Base Data'!$Y134)</f>
        <v>9.2567666314389145E-5</v>
      </c>
      <c r="AM134" s="178">
        <f>IF($V134="","",$V134*'9 All Base Data'!$Y134)</f>
        <v>1.22699012183212E-4</v>
      </c>
      <c r="AN134" s="178">
        <f>IF($W134="","",$W134*'9 All Base Data'!$Y134)</f>
        <v>2.760947274516987E-5</v>
      </c>
      <c r="AO134" s="178">
        <f>IF($X134="","",$X134*'9 All Base Data'!$Y134)</f>
        <v>5.3560068909143689E-6</v>
      </c>
      <c r="AP134" s="178">
        <f>$Y134*'9 All Base Data'!$Y134</f>
        <v>4.4891927576256796E-3</v>
      </c>
      <c r="AQ134" s="179">
        <f t="shared" si="29"/>
        <v>0.30661757763989123</v>
      </c>
    </row>
    <row r="135" spans="1:43" x14ac:dyDescent="0.25">
      <c r="A135" s="131">
        <v>506645</v>
      </c>
      <c r="B135" s="132" t="s">
        <v>2213</v>
      </c>
      <c r="C135" s="132" t="s">
        <v>157</v>
      </c>
      <c r="D135" s="145" t="s">
        <v>2312</v>
      </c>
      <c r="E135" s="142"/>
      <c r="F135" s="191" t="str">
        <f>IF('9 All Base Data'!G135="Rural Centre","Rural",IF('9 All Base Data'!G135="Rural (Incl.some Off Shore Islands)","Rural",IF('9 All Base Data'!G135="Inlet-in TA but not in Urban Area","Rural",IF('9 All Base Data'!G135="Rural (Incl.some Off Shore Islands)","Rural",IF('9 All Base Data'!G135="Inlet-not in TA","Rural",IF('9 All Base Data'!G135="Inland Water not in Urban Area","Rural",IF('9 All Base Data'!G135="Oceanic-in Region but not in TA","Rural",'9 All Base Data'!G135)))))))</f>
        <v>Rural</v>
      </c>
      <c r="G135" s="177">
        <f>IF('9 All Base Data'!I135="..C","..C",'9 All Base Data'!I135*Basecase_Pop_2006)</f>
        <v>1047</v>
      </c>
      <c r="H135" s="177">
        <f>IF('9 All Base Data'!J135="..C","..C",'9 All Base Data'!J135*Basecase_Pop_2006)</f>
        <v>639</v>
      </c>
      <c r="I135" s="191">
        <f>IF('9 All Base Data'!L135="..C","..C",'9 All Base Data'!L135*Basecase_Pop_2006)</f>
        <v>15</v>
      </c>
      <c r="J135" s="156">
        <f>IF('9 All Base Data'!$P135=0,0,('9 All Base Data'!$P135*Basecase_Pop_2006)/(1+(1/(BaseCase_Mort_AllAdults_30*('9 All Base Data'!$W135*Basecase_PM10)/10))))</f>
        <v>0.49141863017040754</v>
      </c>
      <c r="K135" s="156">
        <f>IF('9 All Base Data'!$Q135=0,0,('9 All Base Data'!$Q135*Basecase_Pop_2006)/(1+(1/(BaseCase_Mort_Maori_30*('9 All Base Data'!$W135*Basecase_PM10)/10))))</f>
        <v>0</v>
      </c>
      <c r="L135" s="179">
        <f>133/(1+1/(BaseCase_Mort_Child_0_1*'9 All Base Data'!$AB$10/10))*IF('9 All Base Data'!$L135="..C",0,'9 All Base Data'!L135/'9 All Base Data'!$L$2022)</f>
        <v>2.1881667829578449E-3</v>
      </c>
      <c r="M135" s="178">
        <f>IF('9 All Base Data'!$R135="","",IF('9 All Base Data'!$R135=0,0,('9 All Base Data'!$R135*Basecase_Pop_2006)/(1+(1/(BaseCase_CardiacHA_All*('9 All Base Data'!$W135*Basecase_PM10)/10)))))</f>
        <v>8.6509352098437048E-2</v>
      </c>
      <c r="N135" s="178">
        <f>IF('9 All Base Data'!$S135="","",IF('9 All Base Data'!$S135=0,0,('9 All Base Data'!S135*Basecase_Pop_2006)/(1+(1/(BaseCase_RespHA_All*('9 All Base Data'!$W135*Basecase_PM10)/10)))))</f>
        <v>0.16056143636018774</v>
      </c>
      <c r="O135" s="178">
        <f>IF('9 All Base Data'!$T135="","",IF('9 All Base Data'!$T135=0,0,('9 All Base Data'!$T135*Basecase_Pop_2006)/(1+(1/(BaseCase_RespHA_Child_1_4*('9 All Base Data'!$W135*Basecase_PM10)/10)))))</f>
        <v>5.4636637603809622E-2</v>
      </c>
      <c r="P135" s="179">
        <f>IF('9 All Base Data'!$U135="","",IF('9 All Base Data'!$U135=0,0,('9 All Base Data'!$U135*Basecase_Pop_2006)/(1+(1/(BaseCase_RespHA_Child_5_14*('9 All Base Data'!$W135*Basecase_PM10)/10)))))</f>
        <v>7.2073546256489589E-3</v>
      </c>
      <c r="Q135" s="156">
        <f>IF('7 Base case Results'!$G135="..C",0,BaseCase_RADs_All*'7 Base case Results'!$G135*('9 All Base Data'!$V135*Basecase_PM10)/10)</f>
        <v>429.68880000000007</v>
      </c>
      <c r="R135" s="189">
        <f t="shared" si="20"/>
        <v>1.749450323406651</v>
      </c>
      <c r="S135" s="178">
        <f t="shared" si="21"/>
        <v>0</v>
      </c>
      <c r="T135" s="179">
        <f t="shared" si="22"/>
        <v>7.7898737473299281E-3</v>
      </c>
      <c r="U135" s="178">
        <f t="shared" si="23"/>
        <v>5.4933438582507529E-4</v>
      </c>
      <c r="V135" s="178">
        <f t="shared" si="24"/>
        <v>7.2814611389345146E-4</v>
      </c>
      <c r="W135" s="178">
        <f t="shared" si="25"/>
        <v>2.4777715153327662E-4</v>
      </c>
      <c r="X135" s="179">
        <f t="shared" si="26"/>
        <v>3.2685353227318024E-5</v>
      </c>
      <c r="Y135" s="179">
        <f t="shared" si="27"/>
        <v>2.6640705600000005E-2</v>
      </c>
      <c r="Z135" s="186">
        <f t="shared" si="28"/>
        <v>1.7851583832536995</v>
      </c>
      <c r="AA135" s="156">
        <f>$J135*'9 All Base Data'!$Y135</f>
        <v>0.15210586959782257</v>
      </c>
      <c r="AB135" s="156">
        <f>$K135*'9 All Base Data'!$Y135</f>
        <v>0</v>
      </c>
      <c r="AC135" s="178">
        <f>$L135*'9 All Base Data'!$Y135</f>
        <v>6.7729017768711284E-4</v>
      </c>
      <c r="AD135" s="178">
        <f>IF($M135="","",$M135*'9 All Base Data'!$Y135)</f>
        <v>2.677672237357796E-2</v>
      </c>
      <c r="AE135" s="178">
        <f>IF($N135="","",$N135*'9 All Base Data'!$Y135)</f>
        <v>4.9697621136123707E-2</v>
      </c>
      <c r="AF135" s="178">
        <f>IF($O135="","",$O135*'9 All Base Data'!$Y135)</f>
        <v>1.6911351675345996E-2</v>
      </c>
      <c r="AG135" s="178">
        <f>IF($P135="","",$P135*'9 All Base Data'!$Y135)</f>
        <v>2.2308493726704466E-3</v>
      </c>
      <c r="AH135" s="167">
        <f>$Q135*'9 All Base Data'!$Y135</f>
        <v>132.99900444918183</v>
      </c>
      <c r="AI135" s="178">
        <f>$R135*'9 All Base Data'!$Y135</f>
        <v>0.54149689576824844</v>
      </c>
      <c r="AJ135" s="178">
        <f>$S135*'9 All Base Data'!$Y135</f>
        <v>0</v>
      </c>
      <c r="AK135" s="178">
        <f>$T135*'9 All Base Data'!$Y135</f>
        <v>2.4111530325661218E-3</v>
      </c>
      <c r="AL135" s="178">
        <f>IF($U135="","",$U135*'9 All Base Data'!$Y135)</f>
        <v>1.7003218707222005E-4</v>
      </c>
      <c r="AM135" s="178">
        <f>IF($V135="","",$V135*'9 All Base Data'!$Y135)</f>
        <v>2.2537871185232102E-4</v>
      </c>
      <c r="AN135" s="178">
        <f>IF($W135="","",$W135*'9 All Base Data'!$Y135)</f>
        <v>7.6692979847694089E-5</v>
      </c>
      <c r="AO135" s="178">
        <f>IF($X135="","",$X135*'9 All Base Data'!$Y135)</f>
        <v>1.0116901905060475E-5</v>
      </c>
      <c r="AP135" s="178">
        <f>$Y135*'9 All Base Data'!$Y135</f>
        <v>8.2459382758492735E-3</v>
      </c>
      <c r="AQ135" s="179">
        <f t="shared" si="29"/>
        <v>0.55254939797558844</v>
      </c>
    </row>
    <row r="136" spans="1:43" x14ac:dyDescent="0.25">
      <c r="A136" s="131">
        <v>506646</v>
      </c>
      <c r="B136" s="132" t="s">
        <v>2214</v>
      </c>
      <c r="C136" s="132" t="s">
        <v>157</v>
      </c>
      <c r="D136" s="145" t="s">
        <v>2312</v>
      </c>
      <c r="E136" s="142"/>
      <c r="F136" s="191" t="str">
        <f>IF('9 All Base Data'!G136="Rural Centre","Rural",IF('9 All Base Data'!G136="Rural (Incl.some Off Shore Islands)","Rural",IF('9 All Base Data'!G136="Inlet-in TA but not in Urban Area","Rural",IF('9 All Base Data'!G136="Rural (Incl.some Off Shore Islands)","Rural",IF('9 All Base Data'!G136="Inlet-not in TA","Rural",IF('9 All Base Data'!G136="Inland Water not in Urban Area","Rural",IF('9 All Base Data'!G136="Oceanic-in Region but not in TA","Rural",'9 All Base Data'!G136)))))))</f>
        <v>Rural</v>
      </c>
      <c r="G136" s="177">
        <f>IF('9 All Base Data'!I136="..C","..C",'9 All Base Data'!I136*Basecase_Pop_2006)</f>
        <v>2481</v>
      </c>
      <c r="H136" s="177">
        <f>IF('9 All Base Data'!J136="..C","..C",'9 All Base Data'!J136*Basecase_Pop_2006)</f>
        <v>1551</v>
      </c>
      <c r="I136" s="191">
        <f>IF('9 All Base Data'!L136="..C","..C",'9 All Base Data'!L136*Basecase_Pop_2006)</f>
        <v>15</v>
      </c>
      <c r="J136" s="156">
        <f>IF('9 All Base Data'!$P136=0,0,('9 All Base Data'!$P136*Basecase_Pop_2006)/(1+(1/(BaseCase_Mort_AllAdults_30*('9 All Base Data'!$W136*Basecase_PM10)/10))))</f>
        <v>0.24225853016259052</v>
      </c>
      <c r="K136" s="156">
        <f>IF('9 All Base Data'!$Q136=0,0,('9 All Base Data'!$Q136*Basecase_Pop_2006)/(1+(1/(BaseCase_Mort_Maori_30*('9 All Base Data'!$W136*Basecase_PM10)/10))))</f>
        <v>0.23083017871291489</v>
      </c>
      <c r="L136" s="179">
        <f>133/(1+1/(BaseCase_Mort_Child_0_1*'9 All Base Data'!$AB$10/10))*IF('9 All Base Data'!$L136="..C",0,'9 All Base Data'!L136/'9 All Base Data'!$L$2022)</f>
        <v>2.1881667829578449E-3</v>
      </c>
      <c r="M136" s="178">
        <f>IF('9 All Base Data'!$R136="","",IF('9 All Base Data'!$R136=0,0,('9 All Base Data'!$R136*Basecase_Pop_2006)/(1+(1/(BaseCase_CardiacHA_All*('9 All Base Data'!$W136*Basecase_PM10)/10)))))</f>
        <v>0.13836471934033073</v>
      </c>
      <c r="N136" s="178">
        <f>IF('9 All Base Data'!$S136="","",IF('9 All Base Data'!$S136=0,0,('9 All Base Data'!S136*Basecase_Pop_2006)/(1+(1/(BaseCase_RespHA_All*('9 All Base Data'!$W136*Basecase_PM10)/10)))))</f>
        <v>0.2375763376545186</v>
      </c>
      <c r="O136" s="178">
        <f>IF('9 All Base Data'!$T136="","",IF('9 All Base Data'!$T136=0,0,('9 All Base Data'!$T136*Basecase_Pop_2006)/(1+(1/(BaseCase_RespHA_Child_1_4*('9 All Base Data'!$W136*Basecase_PM10)/10)))))</f>
        <v>0.12260461478294878</v>
      </c>
      <c r="P136" s="179">
        <f>IF('9 All Base Data'!$U136="","",IF('9 All Base Data'!$U136=0,0,('9 All Base Data'!$U136*Basecase_Pop_2006)/(1+(1/(BaseCase_RespHA_Child_5_14*('9 All Base Data'!$W136*Basecase_PM10)/10)))))</f>
        <v>6.2790775377381494E-2</v>
      </c>
      <c r="Q136" s="156">
        <f>IF('7 Base case Results'!$G136="..C",0,BaseCase_RADs_All*'7 Base case Results'!$G136*('9 All Base Data'!$V136*Basecase_PM10)/10)</f>
        <v>1018.2024000000001</v>
      </c>
      <c r="R136" s="189">
        <f t="shared" si="20"/>
        <v>0.86244036737882235</v>
      </c>
      <c r="S136" s="178">
        <f t="shared" si="21"/>
        <v>0.82175543621797698</v>
      </c>
      <c r="T136" s="179">
        <f t="shared" si="22"/>
        <v>7.7898737473299281E-3</v>
      </c>
      <c r="U136" s="178">
        <f t="shared" si="23"/>
        <v>8.7861596781110016E-4</v>
      </c>
      <c r="V136" s="178">
        <f t="shared" si="24"/>
        <v>1.0774086912632419E-3</v>
      </c>
      <c r="W136" s="178">
        <f t="shared" si="25"/>
        <v>5.5601192804067277E-4</v>
      </c>
      <c r="X136" s="179">
        <f t="shared" si="26"/>
        <v>2.8475616633642504E-4</v>
      </c>
      <c r="Y136" s="179">
        <f t="shared" si="27"/>
        <v>6.3128548800000003E-2</v>
      </c>
      <c r="Z136" s="186">
        <f t="shared" si="28"/>
        <v>0.93531481458522669</v>
      </c>
      <c r="AA136" s="156">
        <f>$J136*'9 All Base Data'!$Y136</f>
        <v>7.4984833979723525E-2</v>
      </c>
      <c r="AB136" s="156">
        <f>$K136*'9 All Base Data'!$Y136</f>
        <v>7.1447484704382336E-2</v>
      </c>
      <c r="AC136" s="178">
        <f>$L136*'9 All Base Data'!$Y136</f>
        <v>6.7729017768711284E-4</v>
      </c>
      <c r="AD136" s="178">
        <f>IF($M136="","",$M136*'9 All Base Data'!$Y136)</f>
        <v>4.2827204067582031E-2</v>
      </c>
      <c r="AE136" s="178">
        <f>IF($N136="","",$N136*'9 All Base Data'!$Y136)</f>
        <v>7.3535582935216462E-2</v>
      </c>
      <c r="AF136" s="178">
        <f>IF($O136="","",$O136*'9 All Base Data'!$Y136)</f>
        <v>3.7949073159476411E-2</v>
      </c>
      <c r="AG136" s="178">
        <f>IF($P136="","",$P136*'9 All Base Data'!$Y136)</f>
        <v>1.9435253173422106E-2</v>
      </c>
      <c r="AH136" s="167">
        <f>$Q136*'9 All Base Data'!$Y136</f>
        <v>315.15809936811854</v>
      </c>
      <c r="AI136" s="178">
        <f>$R136*'9 All Base Data'!$Y136</f>
        <v>0.26694600896781578</v>
      </c>
      <c r="AJ136" s="178">
        <f>$S136*'9 All Base Data'!$Y136</f>
        <v>0.25435304554760113</v>
      </c>
      <c r="AK136" s="178">
        <f>$T136*'9 All Base Data'!$Y136</f>
        <v>2.4111530325661218E-3</v>
      </c>
      <c r="AL136" s="178">
        <f>IF($U136="","",$U136*'9 All Base Data'!$Y136)</f>
        <v>2.7195274582914589E-4</v>
      </c>
      <c r="AM136" s="178">
        <f>IF($V136="","",$V136*'9 All Base Data'!$Y136)</f>
        <v>3.334838686112067E-4</v>
      </c>
      <c r="AN136" s="178">
        <f>IF($W136="","",$W136*'9 All Base Data'!$Y136)</f>
        <v>1.7209904677822555E-4</v>
      </c>
      <c r="AO136" s="178">
        <f>IF($X136="","",$X136*'9 All Base Data'!$Y136)</f>
        <v>8.8138873141469244E-5</v>
      </c>
      <c r="AP136" s="178">
        <f>$Y136*'9 All Base Data'!$Y136</f>
        <v>1.953980216082335E-2</v>
      </c>
      <c r="AQ136" s="179">
        <f t="shared" si="29"/>
        <v>0.2895024007756456</v>
      </c>
    </row>
    <row r="137" spans="1:43" x14ac:dyDescent="0.25">
      <c r="A137" s="131">
        <v>506647</v>
      </c>
      <c r="B137" s="132" t="s">
        <v>186</v>
      </c>
      <c r="C137" s="132" t="s">
        <v>157</v>
      </c>
      <c r="D137" s="145" t="s">
        <v>2312</v>
      </c>
      <c r="E137" s="142"/>
      <c r="F137" s="191" t="str">
        <f>IF('9 All Base Data'!G137="Rural Centre","Rural",IF('9 All Base Data'!G137="Rural (Incl.some Off Shore Islands)","Rural",IF('9 All Base Data'!G137="Inlet-in TA but not in Urban Area","Rural",IF('9 All Base Data'!G137="Rural (Incl.some Off Shore Islands)","Rural",IF('9 All Base Data'!G137="Inlet-not in TA","Rural",IF('9 All Base Data'!G137="Inland Water not in Urban Area","Rural",IF('9 All Base Data'!G137="Oceanic-in Region but not in TA","Rural",'9 All Base Data'!G137)))))))</f>
        <v>Rural</v>
      </c>
      <c r="G137" s="177">
        <f>IF('9 All Base Data'!I137="..C","..C",'9 All Base Data'!I137*Basecase_Pop_2006)</f>
        <v>444</v>
      </c>
      <c r="H137" s="177">
        <f>IF('9 All Base Data'!J137="..C","..C",'9 All Base Data'!J137*Basecase_Pop_2006)</f>
        <v>267</v>
      </c>
      <c r="I137" s="191">
        <f>IF('9 All Base Data'!L137="..C","..C",'9 All Base Data'!L137*Basecase_Pop_2006)</f>
        <v>3</v>
      </c>
      <c r="J137" s="156">
        <f>IF('9 All Base Data'!$P137=0,0,('9 All Base Data'!$P137*Basecase_Pop_2006)/(1+(1/(BaseCase_Mort_AllAdults_30*('9 All Base Data'!$W137*Basecase_PM10)/10))))</f>
        <v>4.1704079660484637E-2</v>
      </c>
      <c r="K137" s="156">
        <f>IF('9 All Base Data'!$Q137=0,0,('9 All Base Data'!$Q137*Basecase_Pop_2006)/(1+(1/(BaseCase_Mort_Maori_30*('9 All Base Data'!$W137*Basecase_PM10)/10))))</f>
        <v>7.0252663086539324E-2</v>
      </c>
      <c r="L137" s="179">
        <f>133/(1+1/(BaseCase_Mort_Child_0_1*'9 All Base Data'!$AB$10/10))*IF('9 All Base Data'!$L137="..C",0,'9 All Base Data'!L137/'9 All Base Data'!$L$2022)</f>
        <v>4.3763335659156898E-4</v>
      </c>
      <c r="M137" s="178">
        <f>IF('9 All Base Data'!$R137="","",IF('9 All Base Data'!$R137=0,0,('9 All Base Data'!$R137*Basecase_Pop_2006)/(1+(1/(BaseCase_CardiacHA_All*('9 All Base Data'!$W137*Basecase_PM10)/10)))))</f>
        <v>2.4761763557882642E-2</v>
      </c>
      <c r="N137" s="178">
        <f>IF('9 All Base Data'!$S137="","",IF('9 All Base Data'!$S137=0,0,('9 All Base Data'!S137*Basecase_Pop_2006)/(1+(1/(BaseCase_RespHA_All*('9 All Base Data'!$W137*Basecase_PM10)/10)))))</f>
        <v>4.2516684368644198E-2</v>
      </c>
      <c r="O137" s="178">
        <f>IF('9 All Base Data'!$T137="","",IF('9 All Base Data'!$T137=0,0,('9 All Base Data'!$T137*Basecase_Pop_2006)/(1+(1/(BaseCase_RespHA_Child_1_4*('9 All Base Data'!$W137*Basecase_PM10)/10)))))</f>
        <v>2.0434102463824797E-2</v>
      </c>
      <c r="P137" s="179">
        <f>IF('9 All Base Data'!$U137="","",IF('9 All Base Data'!$U137=0,0,('9 All Base Data'!$U137*Basecase_Pop_2006)/(1+(1/(BaseCase_RespHA_Child_5_14*('9 All Base Data'!$W137*Basecase_PM10)/10)))))</f>
        <v>1.2004118822146463E-2</v>
      </c>
      <c r="Q137" s="156">
        <f>IF('7 Base case Results'!$G137="..C",0,BaseCase_RADs_All*'7 Base case Results'!$G137*('9 All Base Data'!$V137*Basecase_PM10)/10)</f>
        <v>182.21760000000003</v>
      </c>
      <c r="R137" s="189">
        <f t="shared" si="20"/>
        <v>0.14846652359132531</v>
      </c>
      <c r="S137" s="178">
        <f t="shared" si="21"/>
        <v>0.25009948058807996</v>
      </c>
      <c r="T137" s="179">
        <f t="shared" si="22"/>
        <v>1.5579747494659855E-3</v>
      </c>
      <c r="U137" s="178">
        <f t="shared" si="23"/>
        <v>1.5723719859255479E-4</v>
      </c>
      <c r="V137" s="178">
        <f t="shared" si="24"/>
        <v>1.9281316361180142E-4</v>
      </c>
      <c r="W137" s="178">
        <f t="shared" si="25"/>
        <v>9.2668654673445461E-5</v>
      </c>
      <c r="X137" s="179">
        <f t="shared" si="26"/>
        <v>5.4438678858434212E-5</v>
      </c>
      <c r="Y137" s="179">
        <f t="shared" si="27"/>
        <v>1.1297491200000002E-2</v>
      </c>
      <c r="Z137" s="186">
        <f t="shared" si="28"/>
        <v>0.16167203990299567</v>
      </c>
      <c r="AA137" s="156">
        <f>$J137*'9 All Base Data'!$Y137</f>
        <v>1.290841436014583E-2</v>
      </c>
      <c r="AB137" s="156">
        <f>$K137*'9 All Base Data'!$Y137</f>
        <v>2.1744886649159845E-2</v>
      </c>
      <c r="AC137" s="178">
        <f>$L137*'9 All Base Data'!$Y137</f>
        <v>1.3545803553742256E-4</v>
      </c>
      <c r="AD137" s="178">
        <f>IF($M137="","",$M137*'9 All Base Data'!$Y137)</f>
        <v>7.664360582832091E-3</v>
      </c>
      <c r="AE137" s="178">
        <f>IF($N137="","",$N137*'9 All Base Data'!$Y137)</f>
        <v>1.3159935035564736E-2</v>
      </c>
      <c r="AF137" s="178">
        <f>IF($O137="","",$O137*'9 All Base Data'!$Y137)</f>
        <v>6.3248455265794016E-3</v>
      </c>
      <c r="AG137" s="178">
        <f>IF($P137="","",$P137*'9 All Base Data'!$Y137)</f>
        <v>3.7155631066836383E-3</v>
      </c>
      <c r="AH137" s="167">
        <f>$Q137*'9 All Base Data'!$Y137</f>
        <v>56.400723949796308</v>
      </c>
      <c r="AI137" s="178">
        <f>$R137*'9 All Base Data'!$Y137</f>
        <v>4.5953955122119153E-2</v>
      </c>
      <c r="AJ137" s="178">
        <f>$S137*'9 All Base Data'!$Y137</f>
        <v>7.7411796471009042E-2</v>
      </c>
      <c r="AK137" s="178">
        <f>$T137*'9 All Base Data'!$Y137</f>
        <v>4.822306065132243E-4</v>
      </c>
      <c r="AL137" s="178">
        <f>IF($U137="","",$U137*'9 All Base Data'!$Y137)</f>
        <v>4.866868970098378E-5</v>
      </c>
      <c r="AM137" s="178">
        <f>IF($V137="","",$V137*'9 All Base Data'!$Y137)</f>
        <v>5.9680305386286068E-5</v>
      </c>
      <c r="AN137" s="178">
        <f>IF($W137="","",$W137*'9 All Base Data'!$Y137)</f>
        <v>2.868317446303759E-5</v>
      </c>
      <c r="AO137" s="178">
        <f>IF($X137="","",$X137*'9 All Base Data'!$Y137)</f>
        <v>1.6850078688810303E-5</v>
      </c>
      <c r="AP137" s="178">
        <f>$Y137*'9 All Base Data'!$Y137</f>
        <v>3.4968448848873715E-3</v>
      </c>
      <c r="AQ137" s="179">
        <f t="shared" si="29"/>
        <v>5.0041379608607016E-2</v>
      </c>
    </row>
    <row r="138" spans="1:43" x14ac:dyDescent="0.25">
      <c r="A138" s="131">
        <v>506648</v>
      </c>
      <c r="B138" s="132" t="s">
        <v>2215</v>
      </c>
      <c r="C138" s="132" t="s">
        <v>157</v>
      </c>
      <c r="D138" s="145" t="s">
        <v>2312</v>
      </c>
      <c r="E138" s="142"/>
      <c r="F138" s="191" t="str">
        <f>IF('9 All Base Data'!G138="Rural Centre","Rural",IF('9 All Base Data'!G138="Rural (Incl.some Off Shore Islands)","Rural",IF('9 All Base Data'!G138="Inlet-in TA but not in Urban Area","Rural",IF('9 All Base Data'!G138="Rural (Incl.some Off Shore Islands)","Rural",IF('9 All Base Data'!G138="Inlet-not in TA","Rural",IF('9 All Base Data'!G138="Inland Water not in Urban Area","Rural",IF('9 All Base Data'!G138="Oceanic-in Region but not in TA","Rural",'9 All Base Data'!G138)))))))</f>
        <v>Rural</v>
      </c>
      <c r="G138" s="177">
        <f>IF('9 All Base Data'!I138="..C","..C",'9 All Base Data'!I138*Basecase_Pop_2006)</f>
        <v>567</v>
      </c>
      <c r="H138" s="177">
        <f>IF('9 All Base Data'!J138="..C","..C",'9 All Base Data'!J138*Basecase_Pop_2006)</f>
        <v>390</v>
      </c>
      <c r="I138" s="191">
        <f>IF('9 All Base Data'!L138="..C","..C",'9 All Base Data'!L138*Basecase_Pop_2006)</f>
        <v>6</v>
      </c>
      <c r="J138" s="156">
        <f>IF('9 All Base Data'!$P138=0,0,('9 All Base Data'!$P138*Basecase_Pop_2006)/(1+(1/(BaseCase_Mort_AllAdults_30*('9 All Base Data'!$W138*Basecase_PM10)/10))))</f>
        <v>6.0916071414191045E-2</v>
      </c>
      <c r="K138" s="156">
        <f>IF('9 All Base Data'!$Q138=0,0,('9 All Base Data'!$Q138*Basecase_Pop_2006)/(1+(1/(BaseCase_Mort_Maori_30*('9 All Base Data'!$W138*Basecase_PM10)/10))))</f>
        <v>7.0252663086539324E-2</v>
      </c>
      <c r="L138" s="179">
        <f>133/(1+1/(BaseCase_Mort_Child_0_1*'9 All Base Data'!$AB$10/10))*IF('9 All Base Data'!$L138="..C",0,'9 All Base Data'!L138/'9 All Base Data'!$L$2022)</f>
        <v>8.7526671318313796E-4</v>
      </c>
      <c r="M138" s="178">
        <f>IF('9 All Base Data'!$R138="","",IF('9 All Base Data'!$R138=0,0,('9 All Base Data'!$R138*Basecase_Pop_2006)/(1+(1/(BaseCase_CardiacHA_All*('9 All Base Data'!$W138*Basecase_PM10)/10)))))</f>
        <v>3.1621441300269053E-2</v>
      </c>
      <c r="N138" s="178">
        <f>IF('9 All Base Data'!$S138="","",IF('9 All Base Data'!$S138=0,0,('9 All Base Data'!S138*Basecase_Pop_2006)/(1+(1/(BaseCase_RespHA_All*('9 All Base Data'!$W138*Basecase_PM10)/10)))))</f>
        <v>5.4294955038336173E-2</v>
      </c>
      <c r="O138" s="178">
        <f>IF('9 All Base Data'!$T138="","",IF('9 All Base Data'!$T138=0,0,('9 All Base Data'!$T138*Basecase_Pop_2006)/(1+(1/(BaseCase_RespHA_Child_1_4*('9 All Base Data'!$W138*Basecase_PM10)/10)))))</f>
        <v>2.0434102463824797E-2</v>
      </c>
      <c r="P138" s="179">
        <f>IF('9 All Base Data'!$U138="","",IF('9 All Base Data'!$U138=0,0,('9 All Base Data'!$U138*Basecase_Pop_2006)/(1+(1/(BaseCase_RespHA_Child_5_14*('9 All Base Data'!$W138*Basecase_PM10)/10)))))</f>
        <v>1.3389209455471054E-2</v>
      </c>
      <c r="Q138" s="156">
        <f>IF('7 Base case Results'!$G138="..C",0,BaseCase_RADs_All*'7 Base case Results'!$G138*('9 All Base Data'!$V138*Basecase_PM10)/10)</f>
        <v>232.69680000000002</v>
      </c>
      <c r="R138" s="189">
        <f t="shared" si="20"/>
        <v>0.21686121423452012</v>
      </c>
      <c r="S138" s="178">
        <f t="shared" si="21"/>
        <v>0.25009948058807996</v>
      </c>
      <c r="T138" s="179">
        <f t="shared" si="22"/>
        <v>3.1159494989319711E-3</v>
      </c>
      <c r="U138" s="178">
        <f t="shared" si="23"/>
        <v>2.0079615225670848E-4</v>
      </c>
      <c r="V138" s="178">
        <f t="shared" si="24"/>
        <v>2.4622762109885454E-4</v>
      </c>
      <c r="W138" s="178">
        <f t="shared" si="25"/>
        <v>9.2668654673445461E-5</v>
      </c>
      <c r="X138" s="179">
        <f t="shared" si="26"/>
        <v>6.0720064880561232E-5</v>
      </c>
      <c r="Y138" s="179">
        <f t="shared" si="27"/>
        <v>1.4427201600000002E-2</v>
      </c>
      <c r="Z138" s="186">
        <f t="shared" si="28"/>
        <v>0.23485138910680764</v>
      </c>
      <c r="AA138" s="156">
        <f>$J138*'9 All Base Data'!$Y138</f>
        <v>1.8854987267628739E-2</v>
      </c>
      <c r="AB138" s="156">
        <f>$K138*'9 All Base Data'!$Y138</f>
        <v>2.1744886649159845E-2</v>
      </c>
      <c r="AC138" s="178">
        <f>$L138*'9 All Base Data'!$Y138</f>
        <v>2.7091607107484513E-4</v>
      </c>
      <c r="AD138" s="178">
        <f>IF($M138="","",$M138*'9 All Base Data'!$Y138)</f>
        <v>9.7875956091571983E-3</v>
      </c>
      <c r="AE138" s="178">
        <f>IF($N138="","",$N138*'9 All Base Data'!$Y138)</f>
        <v>1.680559271433605E-2</v>
      </c>
      <c r="AF138" s="178">
        <f>IF($O138="","",$O138*'9 All Base Data'!$Y138)</f>
        <v>6.3248455265794016E-3</v>
      </c>
      <c r="AG138" s="178">
        <f>IF($P138="","",$P138*'9 All Base Data'!$Y138)</f>
        <v>4.1442819266855968E-3</v>
      </c>
      <c r="AH138" s="167">
        <f>$Q138*'9 All Base Data'!$Y138</f>
        <v>72.025248827780416</v>
      </c>
      <c r="AI138" s="178">
        <f>$R138*'9 All Base Data'!$Y138</f>
        <v>6.7123754672758315E-2</v>
      </c>
      <c r="AJ138" s="178">
        <f>$S138*'9 All Base Data'!$Y138</f>
        <v>7.7411796471009042E-2</v>
      </c>
      <c r="AK138" s="178">
        <f>$T138*'9 All Base Data'!$Y138</f>
        <v>9.6446121302644859E-4</v>
      </c>
      <c r="AL138" s="178">
        <f>IF($U138="","",$U138*'9 All Base Data'!$Y138)</f>
        <v>6.2151232118148211E-5</v>
      </c>
      <c r="AM138" s="178">
        <f>IF($V138="","",$V138*'9 All Base Data'!$Y138)</f>
        <v>7.6213362959513977E-5</v>
      </c>
      <c r="AN138" s="178">
        <f>IF($W138="","",$W138*'9 All Base Data'!$Y138)</f>
        <v>2.868317446303759E-5</v>
      </c>
      <c r="AO138" s="178">
        <f>IF($X138="","",$X138*'9 All Base Data'!$Y138)</f>
        <v>1.879431853751918E-5</v>
      </c>
      <c r="AP138" s="178">
        <f>$Y138*'9 All Base Data'!$Y138</f>
        <v>4.4655654273223861E-3</v>
      </c>
      <c r="AQ138" s="179">
        <f t="shared" si="29"/>
        <v>7.2692145908184819E-2</v>
      </c>
    </row>
    <row r="139" spans="1:43" x14ac:dyDescent="0.25">
      <c r="A139" s="124">
        <v>506652</v>
      </c>
      <c r="B139" s="125" t="s">
        <v>188</v>
      </c>
      <c r="C139" s="126" t="s">
        <v>157</v>
      </c>
      <c r="D139" s="101" t="s">
        <v>2312</v>
      </c>
      <c r="E139" s="142"/>
      <c r="F139" s="191" t="str">
        <f>IF('9 All Base Data'!G139="Rural Centre","Rural",IF('9 All Base Data'!G139="Rural (Incl.some Off Shore Islands)","Rural",IF('9 All Base Data'!G139="Inlet-in TA but not in Urban Area","Rural",IF('9 All Base Data'!G139="Rural (Incl.some Off Shore Islands)","Rural",IF('9 All Base Data'!G139="Inlet-not in TA","Rural",IF('9 All Base Data'!G139="Inland Water not in Urban Area","Rural",IF('9 All Base Data'!G139="Oceanic-in Region but not in TA","Rural",'9 All Base Data'!G139)))))))</f>
        <v>Rural</v>
      </c>
      <c r="G139" s="177">
        <f>IF('9 All Base Data'!I139="..C","..C",'9 All Base Data'!I139*Basecase_Pop_2006)</f>
        <v>1998</v>
      </c>
      <c r="H139" s="177">
        <f>IF('9 All Base Data'!J139="..C","..C",'9 All Base Data'!J139*Basecase_Pop_2006)</f>
        <v>1248</v>
      </c>
      <c r="I139" s="191">
        <f>IF('9 All Base Data'!L139="..C","..C",'9 All Base Data'!L139*Basecase_Pop_2006)</f>
        <v>24</v>
      </c>
      <c r="J139" s="156">
        <f>IF('9 All Base Data'!$P139=0,0,('9 All Base Data'!$P139*Basecase_Pop_2006)/(1+(1/(BaseCase_Mort_AllAdults_30*('9 All Base Data'!$W139*Basecase_PM10)/10))))</f>
        <v>0.37193140281477632</v>
      </c>
      <c r="K139" s="156">
        <f>IF('9 All Base Data'!$Q139=0,0,('9 All Base Data'!$Q139*Basecase_Pop_2006)/(1+(1/(BaseCase_Mort_Maori_30*('9 All Base Data'!$W139*Basecase_PM10)/10))))</f>
        <v>6.2245159990657724E-2</v>
      </c>
      <c r="L139" s="179">
        <f>133/(1+1/(BaseCase_Mort_Child_0_1*'9 All Base Data'!$AB$10/10))*IF('9 All Base Data'!$L139="..C",0,'9 All Base Data'!L139/'9 All Base Data'!$L$2022)</f>
        <v>3.5010668527325518E-3</v>
      </c>
      <c r="M139" s="178">
        <f>IF('9 All Base Data'!$R139="","",IF('9 All Base Data'!$R139=0,0,('9 All Base Data'!$R139*Basecase_Pop_2006)/(1+(1/(BaseCase_CardiacHA_All*('9 All Base Data'!$W139*Basecase_PM10)/10)))))</f>
        <v>7.7534075022591728E-2</v>
      </c>
      <c r="N139" s="178">
        <f>IF('9 All Base Data'!$S139="","",IF('9 All Base Data'!$S139=0,0,('9 All Base Data'!S139*Basecase_Pop_2006)/(1+(1/(BaseCase_RespHA_All*('9 All Base Data'!$W139*Basecase_PM10)/10)))))</f>
        <v>3.4050909230504259E-2</v>
      </c>
      <c r="O139" s="178">
        <f>IF('9 All Base Data'!$T139="","",IF('9 All Base Data'!$T139=0,0,('9 All Base Data'!$T139*Basecase_Pop_2006)/(1+(1/(BaseCase_RespHA_Child_1_4*('9 All Base Data'!$W139*Basecase_PM10)/10)))))</f>
        <v>7.4819463591093245E-3</v>
      </c>
      <c r="P139" s="179">
        <f>IF('9 All Base Data'!$U139="","",IF('9 All Base Data'!$U139=0,0,('9 All Base Data'!$U139*Basecase_Pop_2006)/(1+(1/(BaseCase_RespHA_Child_5_14*('9 All Base Data'!$W139*Basecase_PM10)/10)))))</f>
        <v>0</v>
      </c>
      <c r="Q139" s="156">
        <f>IF('7 Base case Results'!$G139="..C",0,BaseCase_RADs_All*'7 Base case Results'!$G139*('9 All Base Data'!$V139*Basecase_PM10)/10)</f>
        <v>825.7774237440733</v>
      </c>
      <c r="R139" s="189">
        <f t="shared" si="20"/>
        <v>1.3240757940206036</v>
      </c>
      <c r="S139" s="178">
        <f t="shared" si="21"/>
        <v>0.22159276956674151</v>
      </c>
      <c r="T139" s="179">
        <f t="shared" si="22"/>
        <v>1.2463797995727884E-2</v>
      </c>
      <c r="U139" s="178">
        <f t="shared" si="23"/>
        <v>4.9234137639345751E-4</v>
      </c>
      <c r="V139" s="178">
        <f t="shared" si="24"/>
        <v>1.5442087336033682E-4</v>
      </c>
      <c r="W139" s="178">
        <f t="shared" si="25"/>
        <v>3.3930626738560791E-5</v>
      </c>
      <c r="X139" s="179">
        <f t="shared" si="26"/>
        <v>0</v>
      </c>
      <c r="Y139" s="179">
        <f t="shared" si="27"/>
        <v>5.1198200272132545E-2</v>
      </c>
      <c r="Z139" s="186">
        <f t="shared" si="28"/>
        <v>1.3883845545382179</v>
      </c>
      <c r="AA139" s="156">
        <f>$J139*'9 All Base Data'!$Y139</f>
        <v>0.116924900605864</v>
      </c>
      <c r="AB139" s="156">
        <f>$K139*'9 All Base Data'!$Y139</f>
        <v>1.9568149099602222E-2</v>
      </c>
      <c r="AC139" s="178">
        <f>$L139*'9 All Base Data'!$Y139</f>
        <v>1.1006381571230298E-3</v>
      </c>
      <c r="AD139" s="178">
        <f>IF($M139="","",$M139*'9 All Base Data'!$Y139)</f>
        <v>2.4374559251988961E-2</v>
      </c>
      <c r="AE139" s="178">
        <f>IF($N139="","",$N139*'9 All Base Data'!$Y139)</f>
        <v>1.0704659910899656E-2</v>
      </c>
      <c r="AF139" s="178">
        <f>IF($O139="","",$O139*'9 All Base Data'!$Y139)</f>
        <v>2.3521160831179704E-3</v>
      </c>
      <c r="AG139" s="178">
        <f>IF($P139="","",$P139*'9 All Base Data'!$Y139)</f>
        <v>0</v>
      </c>
      <c r="AH139" s="167">
        <f>$Q139*'9 All Base Data'!$Y139</f>
        <v>259.60148151815656</v>
      </c>
      <c r="AI139" s="178">
        <f>$R139*'9 All Base Data'!$Y139</f>
        <v>0.41625264615687579</v>
      </c>
      <c r="AJ139" s="178">
        <f>$S139*'9 All Base Data'!$Y139</f>
        <v>6.9662610794583912E-2</v>
      </c>
      <c r="AK139" s="178">
        <f>$T139*'9 All Base Data'!$Y139</f>
        <v>3.918271839357986E-3</v>
      </c>
      <c r="AL139" s="178">
        <f>IF($U139="","",$U139*'9 All Base Data'!$Y139)</f>
        <v>1.5477845125012993E-4</v>
      </c>
      <c r="AM139" s="178">
        <f>IF($V139="","",$V139*'9 All Base Data'!$Y139)</f>
        <v>4.8545632695929939E-5</v>
      </c>
      <c r="AN139" s="178">
        <f>IF($W139="","",$W139*'9 All Base Data'!$Y139)</f>
        <v>1.0666846436939998E-5</v>
      </c>
      <c r="AO139" s="178">
        <f>IF($X139="","",$X139*'9 All Base Data'!$Y139)</f>
        <v>0</v>
      </c>
      <c r="AP139" s="178">
        <f>$Y139*'9 All Base Data'!$Y139</f>
        <v>1.6095291854125709E-2</v>
      </c>
      <c r="AQ139" s="179">
        <f t="shared" si="29"/>
        <v>0.43646953393430554</v>
      </c>
    </row>
    <row r="140" spans="1:43" x14ac:dyDescent="0.25">
      <c r="A140" s="124">
        <v>506653</v>
      </c>
      <c r="B140" s="125" t="s">
        <v>189</v>
      </c>
      <c r="C140" s="126" t="s">
        <v>157</v>
      </c>
      <c r="D140" s="101" t="s">
        <v>2312</v>
      </c>
      <c r="E140" s="142"/>
      <c r="F140" s="191" t="str">
        <f>IF('9 All Base Data'!G140="Rural Centre","Rural",IF('9 All Base Data'!G140="Rural (Incl.some Off Shore Islands)","Rural",IF('9 All Base Data'!G140="Inlet-in TA but not in Urban Area","Rural",IF('9 All Base Data'!G140="Rural (Incl.some Off Shore Islands)","Rural",IF('9 All Base Data'!G140="Inlet-not in TA","Rural",IF('9 All Base Data'!G140="Inland Water not in Urban Area","Rural",IF('9 All Base Data'!G140="Oceanic-in Region but not in TA","Rural",'9 All Base Data'!G140)))))))</f>
        <v>Rural</v>
      </c>
      <c r="G140" s="177">
        <f>IF('9 All Base Data'!I140="..C","..C",'9 All Base Data'!I140*Basecase_Pop_2006)</f>
        <v>3195</v>
      </c>
      <c r="H140" s="177">
        <f>IF('9 All Base Data'!J140="..C","..C",'9 All Base Data'!J140*Basecase_Pop_2006)</f>
        <v>1992</v>
      </c>
      <c r="I140" s="191">
        <f>IF('9 All Base Data'!L140="..C","..C",'9 All Base Data'!L140*Basecase_Pop_2006)</f>
        <v>24</v>
      </c>
      <c r="J140" s="156">
        <f>IF('9 All Base Data'!$P140=0,0,('9 All Base Data'!$P140*Basecase_Pop_2006)/(1+(1/(BaseCase_Mort_AllAdults_30*('9 All Base Data'!$W140*Basecase_PM10)/10))))</f>
        <v>0.12390841429117769</v>
      </c>
      <c r="K140" s="156">
        <f>IF('9 All Base Data'!$Q140=0,0,('9 All Base Data'!$Q140*Basecase_Pop_2006)/(1+(1/(BaseCase_Mort_Maori_30*('9 All Base Data'!$W140*Basecase_PM10)/10))))</f>
        <v>6.2214843544904634E-2</v>
      </c>
      <c r="L140" s="179">
        <f>133/(1+1/(BaseCase_Mort_Child_0_1*'9 All Base Data'!$AB$10/10))*IF('9 All Base Data'!$L140="..C",0,'9 All Base Data'!L140/'9 All Base Data'!$L$2022)</f>
        <v>3.5010668527325518E-3</v>
      </c>
      <c r="M140" s="178">
        <f>IF('9 All Base Data'!$R140="","",IF('9 All Base Data'!$R140=0,0,('9 All Base Data'!$R140*Basecase_Pop_2006)/(1+(1/(BaseCase_CardiacHA_All*('9 All Base Data'!$W140*Basecase_PM10)/10)))))</f>
        <v>0.11395288813887235</v>
      </c>
      <c r="N140" s="178">
        <f>IF('9 All Base Data'!$S140="","",IF('9 All Base Data'!$S140=0,0,('9 All Base Data'!S140*Basecase_Pop_2006)/(1+(1/(BaseCase_RespHA_All*('9 All Base Data'!$W140*Basecase_PM10)/10)))))</f>
        <v>0.1966221131341678</v>
      </c>
      <c r="O140" s="178">
        <f>IF('9 All Base Data'!$T140="","",IF('9 All Base Data'!$T140=0,0,('9 All Base Data'!$T140*Basecase_Pop_2006)/(1+(1/(BaseCase_RespHA_Child_1_4*('9 All Base Data'!$W140*Basecase_PM10)/10)))))</f>
        <v>3.7387832831750401E-2</v>
      </c>
      <c r="P140" s="179">
        <f>IF('9 All Base Data'!$U140="","",IF('9 All Base Data'!$U140=0,0,('9 All Base Data'!$U140*Basecase_Pop_2006)/(1+(1/(BaseCase_RespHA_Child_5_14*('9 All Base Data'!$W140*Basecase_PM10)/10)))))</f>
        <v>3.3275816350855608E-2</v>
      </c>
      <c r="Q140" s="156">
        <f>IF('7 Base case Results'!$G140="..C",0,BaseCase_RADs_All*'7 Base case Results'!$G140*('9 All Base Data'!$V140*Basecase_PM10)/10)</f>
        <v>1319.7091998629794</v>
      </c>
      <c r="R140" s="189">
        <f t="shared" si="20"/>
        <v>0.44111395487659255</v>
      </c>
      <c r="S140" s="178">
        <f t="shared" si="21"/>
        <v>0.22148484301986052</v>
      </c>
      <c r="T140" s="179">
        <f t="shared" si="22"/>
        <v>1.2463797995727884E-2</v>
      </c>
      <c r="U140" s="178">
        <f t="shared" si="23"/>
        <v>7.2360083968183938E-4</v>
      </c>
      <c r="V140" s="178">
        <f t="shared" si="24"/>
        <v>8.91681283063451E-4</v>
      </c>
      <c r="W140" s="178">
        <f t="shared" si="25"/>
        <v>1.6955382189198806E-4</v>
      </c>
      <c r="X140" s="179">
        <f t="shared" si="26"/>
        <v>1.5090582715113017E-4</v>
      </c>
      <c r="Y140" s="179">
        <f t="shared" si="27"/>
        <v>8.1821970391504725E-2</v>
      </c>
      <c r="Z140" s="186">
        <f t="shared" si="28"/>
        <v>0.53701500538657043</v>
      </c>
      <c r="AA140" s="156">
        <f>$J140*'9 All Base Data'!$Y140</f>
        <v>3.8902460418436771E-2</v>
      </c>
      <c r="AB140" s="156">
        <f>$K140*'9 All Base Data'!$Y140</f>
        <v>1.9533059980553845E-2</v>
      </c>
      <c r="AC140" s="178">
        <f>$L140*'9 All Base Data'!$Y140</f>
        <v>1.0991998843651297E-3</v>
      </c>
      <c r="AD140" s="178">
        <f>IF($M140="","",$M140*'9 All Base Data'!$Y140)</f>
        <v>3.5776809393844922E-2</v>
      </c>
      <c r="AE140" s="178">
        <f>IF($N140="","",$N140*'9 All Base Data'!$Y140)</f>
        <v>6.1731755808095888E-2</v>
      </c>
      <c r="AF140" s="178">
        <f>IF($O140="","",$O140*'9 All Base Data'!$Y140)</f>
        <v>1.1738336699639775E-2</v>
      </c>
      <c r="AG140" s="178">
        <f>IF($P140="","",$P140*'9 All Base Data'!$Y140)</f>
        <v>1.044732220879128E-2</v>
      </c>
      <c r="AH140" s="167">
        <f>$Q140*'9 All Base Data'!$Y140</f>
        <v>414.33776071793244</v>
      </c>
      <c r="AI140" s="178">
        <f>$R140*'9 All Base Data'!$Y140</f>
        <v>0.1384927590896349</v>
      </c>
      <c r="AJ140" s="178">
        <f>$S140*'9 All Base Data'!$Y140</f>
        <v>6.9537693530771688E-2</v>
      </c>
      <c r="AK140" s="178">
        <f>$T140*'9 All Base Data'!$Y140</f>
        <v>3.9131515883398613E-3</v>
      </c>
      <c r="AL140" s="178">
        <f>IF($U140="","",$U140*'9 All Base Data'!$Y140)</f>
        <v>2.2718273965091526E-4</v>
      </c>
      <c r="AM140" s="178">
        <f>IF($V140="","",$V140*'9 All Base Data'!$Y140)</f>
        <v>2.7995351258971486E-4</v>
      </c>
      <c r="AN140" s="178">
        <f>IF($W140="","",$W140*'9 All Base Data'!$Y140)</f>
        <v>5.3233356932866378E-5</v>
      </c>
      <c r="AO140" s="178">
        <f>IF($X140="","",$X140*'9 All Base Data'!$Y140)</f>
        <v>4.7378606216868451E-5</v>
      </c>
      <c r="AP140" s="178">
        <f>$Y140*'9 All Base Data'!$Y140</f>
        <v>2.568894116451181E-2</v>
      </c>
      <c r="AQ140" s="179">
        <f t="shared" si="29"/>
        <v>0.16860198809472721</v>
      </c>
    </row>
    <row r="141" spans="1:43" x14ac:dyDescent="0.25">
      <c r="A141" s="131">
        <v>506654</v>
      </c>
      <c r="B141" s="132" t="s">
        <v>187</v>
      </c>
      <c r="C141" s="132" t="s">
        <v>157</v>
      </c>
      <c r="D141" s="145" t="s">
        <v>2312</v>
      </c>
      <c r="E141" s="142"/>
      <c r="F141" s="191" t="str">
        <f>IF('9 All Base Data'!G141="Rural Centre","Rural",IF('9 All Base Data'!G141="Rural (Incl.some Off Shore Islands)","Rural",IF('9 All Base Data'!G141="Inlet-in TA but not in Urban Area","Rural",IF('9 All Base Data'!G141="Rural (Incl.some Off Shore Islands)","Rural",IF('9 All Base Data'!G141="Inlet-not in TA","Rural",IF('9 All Base Data'!G141="Inland Water not in Urban Area","Rural",IF('9 All Base Data'!G141="Oceanic-in Region but not in TA","Rural",'9 All Base Data'!G141)))))))</f>
        <v>Rural</v>
      </c>
      <c r="G141" s="177">
        <f>IF('9 All Base Data'!I141="..C","..C",'9 All Base Data'!I141*Basecase_Pop_2006)</f>
        <v>1131</v>
      </c>
      <c r="H141" s="177">
        <f>IF('9 All Base Data'!J141="..C","..C",'9 All Base Data'!J141*Basecase_Pop_2006)</f>
        <v>729</v>
      </c>
      <c r="I141" s="191">
        <f>IF('9 All Base Data'!L141="..C","..C",'9 All Base Data'!L141*Basecase_Pop_2006)</f>
        <v>21</v>
      </c>
      <c r="J141" s="156">
        <f>IF('9 All Base Data'!$P141=0,0,('9 All Base Data'!$P141*Basecase_Pop_2006)/(1+(1/(BaseCase_Mort_AllAdults_30*('9 All Base Data'!$W141*Basecase_PM10)/10))))</f>
        <v>0.26630656941628639</v>
      </c>
      <c r="K141" s="156">
        <f>IF('9 All Base Data'!$Q141=0,0,('9 All Base Data'!$Q141*Basecase_Pop_2006)/(1+(1/(BaseCase_Mort_Maori_30*('9 All Base Data'!$W141*Basecase_PM10)/10))))</f>
        <v>0.12139814582811327</v>
      </c>
      <c r="L141" s="179">
        <f>133/(1+1/(BaseCase_Mort_Child_0_1*'9 All Base Data'!$AB$10/10))*IF('9 All Base Data'!$L141="..C",0,'9 All Base Data'!L141/'9 All Base Data'!$L$2022)</f>
        <v>3.0634334961409829E-3</v>
      </c>
      <c r="M141" s="178">
        <f>IF('9 All Base Data'!$R141="","",IF('9 All Base Data'!$R141=0,0,('9 All Base Data'!$R141*Basecase_Pop_2006)/(1+(1/(BaseCase_CardiacHA_All*('9 All Base Data'!$W141*Basecase_PM10)/10)))))</f>
        <v>4.4822934934571353E-2</v>
      </c>
      <c r="N141" s="178">
        <f>IF('9 All Base Data'!$S141="","",IF('9 All Base Data'!$S141=0,0,('9 All Base Data'!S141*Basecase_Pop_2006)/(1+(1/(BaseCase_RespHA_All*('9 All Base Data'!$W141*Basecase_PM10)/10)))))</f>
        <v>0.11241686048883993</v>
      </c>
      <c r="O141" s="178">
        <f>IF('9 All Base Data'!$T141="","",IF('9 All Base Data'!$T141=0,0,('9 All Base Data'!$T141*Basecase_Pop_2006)/(1+(1/(BaseCase_RespHA_Child_1_4*('9 All Base Data'!$W141*Basecase_PM10)/10)))))</f>
        <v>5.4014620498781633E-2</v>
      </c>
      <c r="P141" s="179">
        <f>IF('9 All Base Data'!$U141="","",IF('9 All Base Data'!$U141=0,0,('9 All Base Data'!$U141*Basecase_Pop_2006)/(1+(1/(BaseCase_RespHA_Child_5_14*('9 All Base Data'!$W141*Basecase_PM10)/10)))))</f>
        <v>2.01455064384265E-2</v>
      </c>
      <c r="Q141" s="156">
        <f>IF('7 Base case Results'!$G141="..C",0,BaseCase_RADs_All*'7 Base case Results'!$G141*('9 All Base Data'!$V141*Basecase_PM10)/10)</f>
        <v>464.16240000000005</v>
      </c>
      <c r="R141" s="189">
        <f t="shared" si="20"/>
        <v>0.94805138712197945</v>
      </c>
      <c r="S141" s="178">
        <f t="shared" si="21"/>
        <v>0.43217739914808323</v>
      </c>
      <c r="T141" s="179">
        <f t="shared" si="22"/>
        <v>1.09058232462619E-2</v>
      </c>
      <c r="U141" s="178">
        <f t="shared" si="23"/>
        <v>2.8462563683452808E-4</v>
      </c>
      <c r="V141" s="178">
        <f t="shared" si="24"/>
        <v>5.0981046231688917E-4</v>
      </c>
      <c r="W141" s="178">
        <f t="shared" si="25"/>
        <v>2.4495630396197468E-4</v>
      </c>
      <c r="X141" s="179">
        <f t="shared" si="26"/>
        <v>9.135987169826418E-5</v>
      </c>
      <c r="Y141" s="179">
        <f t="shared" si="27"/>
        <v>2.8778068800000004E-2</v>
      </c>
      <c r="Z141" s="186">
        <f t="shared" si="28"/>
        <v>0.98852971526739275</v>
      </c>
      <c r="AA141" s="156">
        <f>$J141*'9 All Base Data'!$Y141</f>
        <v>8.242827974721012E-2</v>
      </c>
      <c r="AB141" s="156">
        <f>$K141*'9 All Base Data'!$Y141</f>
        <v>3.7575642039344895E-2</v>
      </c>
      <c r="AC141" s="178">
        <f>$L141*'9 All Base Data'!$Y141</f>
        <v>9.4820624876195791E-4</v>
      </c>
      <c r="AD141" s="178">
        <f>IF($M141="","",$M141*'9 All Base Data'!$Y141)</f>
        <v>1.3873774980377526E-2</v>
      </c>
      <c r="AE141" s="178">
        <f>IF($N141="","",$N141*'9 All Base Data'!$Y141)</f>
        <v>3.4795718502130549E-2</v>
      </c>
      <c r="AF141" s="178">
        <f>IF($O141="","",$O141*'9 All Base Data'!$Y141)</f>
        <v>1.6718822440888209E-2</v>
      </c>
      <c r="AG141" s="178">
        <f>IF($P141="","",$P141*'9 All Base Data'!$Y141)</f>
        <v>6.2355181248273332E-3</v>
      </c>
      <c r="AH141" s="167">
        <f>$Q141*'9 All Base Data'!$Y141</f>
        <v>143.66941168292706</v>
      </c>
      <c r="AI141" s="178">
        <f>$R141*'9 All Base Data'!$Y141</f>
        <v>0.29344467590006801</v>
      </c>
      <c r="AJ141" s="178">
        <f>$S141*'9 All Base Data'!$Y141</f>
        <v>0.13376928566006782</v>
      </c>
      <c r="AK141" s="178">
        <f>$T141*'9 All Base Data'!$Y141</f>
        <v>3.3756142455925705E-3</v>
      </c>
      <c r="AL141" s="178">
        <f>IF($U141="","",$U141*'9 All Base Data'!$Y141)</f>
        <v>8.8098471125397289E-5</v>
      </c>
      <c r="AM141" s="178">
        <f>IF($V141="","",$V141*'9 All Base Data'!$Y141)</f>
        <v>1.5779858340716208E-4</v>
      </c>
      <c r="AN141" s="178">
        <f>IF($W141="","",$W141*'9 All Base Data'!$Y141)</f>
        <v>7.5819859769428016E-5</v>
      </c>
      <c r="AO141" s="178">
        <f>IF($X141="","",$X141*'9 All Base Data'!$Y141)</f>
        <v>2.8278074696091956E-5</v>
      </c>
      <c r="AP141" s="178">
        <f>$Y141*'9 All Base Data'!$Y141</f>
        <v>8.9075035243414789E-3</v>
      </c>
      <c r="AQ141" s="179">
        <f t="shared" si="29"/>
        <v>0.30597369072453462</v>
      </c>
    </row>
    <row r="142" spans="1:43" x14ac:dyDescent="0.25">
      <c r="A142" s="131">
        <v>506655</v>
      </c>
      <c r="B142" s="132" t="s">
        <v>2216</v>
      </c>
      <c r="C142" s="132" t="s">
        <v>157</v>
      </c>
      <c r="D142" s="145" t="s">
        <v>2312</v>
      </c>
      <c r="E142" s="142"/>
      <c r="F142" s="191" t="str">
        <f>IF('9 All Base Data'!G142="Rural Centre","Rural",IF('9 All Base Data'!G142="Rural (Incl.some Off Shore Islands)","Rural",IF('9 All Base Data'!G142="Inlet-in TA but not in Urban Area","Rural",IF('9 All Base Data'!G142="Rural (Incl.some Off Shore Islands)","Rural",IF('9 All Base Data'!G142="Inlet-not in TA","Rural",IF('9 All Base Data'!G142="Inland Water not in Urban Area","Rural",IF('9 All Base Data'!G142="Oceanic-in Region but not in TA","Rural",'9 All Base Data'!G142)))))))</f>
        <v>Rural</v>
      </c>
      <c r="G142" s="177">
        <f>IF('9 All Base Data'!I142="..C","..C",'9 All Base Data'!I142*Basecase_Pop_2006)</f>
        <v>723</v>
      </c>
      <c r="H142" s="177">
        <f>IF('9 All Base Data'!J142="..C","..C",'9 All Base Data'!J142*Basecase_Pop_2006)</f>
        <v>426</v>
      </c>
      <c r="I142" s="191">
        <f>IF('9 All Base Data'!L142="..C","..C",'9 All Base Data'!L142*Basecase_Pop_2006)</f>
        <v>9</v>
      </c>
      <c r="J142" s="156">
        <f>IF('9 All Base Data'!$P142=0,0,('9 All Base Data'!$P142*Basecase_Pop_2006)/(1+(1/(BaseCase_Mort_AllAdults_30*('9 All Base Data'!$W142*Basecase_PM10)/10))))</f>
        <v>0.15561947677824145</v>
      </c>
      <c r="K142" s="156">
        <f>IF('9 All Base Data'!$Q142=0,0,('9 All Base Data'!$Q142*Basecase_Pop_2006)/(1+(1/(BaseCase_Mort_Maori_30*('9 All Base Data'!$W142*Basecase_PM10)/10))))</f>
        <v>4.284640440992233E-2</v>
      </c>
      <c r="L142" s="179">
        <f>133/(1+1/(BaseCase_Mort_Child_0_1*'9 All Base Data'!$AB$10/10))*IF('9 All Base Data'!$L142="..C",0,'9 All Base Data'!L142/'9 All Base Data'!$L$2022)</f>
        <v>1.3129000697747069E-3</v>
      </c>
      <c r="M142" s="178">
        <f>IF('9 All Base Data'!$R142="","",IF('9 All Base Data'!$R142=0,0,('9 All Base Data'!$R142*Basecase_Pop_2006)/(1+(1/(BaseCase_CardiacHA_All*('9 All Base Data'!$W142*Basecase_PM10)/10)))))</f>
        <v>2.8653388114672933E-2</v>
      </c>
      <c r="N142" s="178">
        <f>IF('9 All Base Data'!$S142="","",IF('9 All Base Data'!$S142=0,0,('9 All Base Data'!S142*Basecase_Pop_2006)/(1+(1/(BaseCase_RespHA_All*('9 All Base Data'!$W142*Basecase_PM10)/10)))))</f>
        <v>7.1863298084377789E-2</v>
      </c>
      <c r="O142" s="178">
        <f>IF('9 All Base Data'!$T142="","",IF('9 All Base Data'!$T142=0,0,('9 All Base Data'!$T142*Basecase_Pop_2006)/(1+(1/(BaseCase_RespHA_Child_1_4*('9 All Base Data'!$W142*Basecase_PM10)/10)))))</f>
        <v>3.4009205499232878E-2</v>
      </c>
      <c r="P142" s="179">
        <f>IF('9 All Base Data'!$U142="","",IF('9 All Base Data'!$U142=0,0,('9 All Base Data'!$U142*Basecase_Pop_2006)/(1+(1/(BaseCase_RespHA_Child_5_14*('9 All Base Data'!$W142*Basecase_PM10)/10)))))</f>
        <v>1.2923532432198131E-2</v>
      </c>
      <c r="Q142" s="156">
        <f>IF('7 Base case Results'!$G142="..C",0,BaseCase_RADs_All*'7 Base case Results'!$G142*('9 All Base Data'!$V142*Basecase_PM10)/10)</f>
        <v>296.71920000000006</v>
      </c>
      <c r="R142" s="189">
        <f t="shared" si="20"/>
        <v>0.55400533733053958</v>
      </c>
      <c r="S142" s="178">
        <f t="shared" si="21"/>
        <v>0.1525331996993235</v>
      </c>
      <c r="T142" s="179">
        <f t="shared" si="22"/>
        <v>4.673924248397957E-3</v>
      </c>
      <c r="U142" s="178">
        <f t="shared" si="23"/>
        <v>1.8194901452817311E-4</v>
      </c>
      <c r="V142" s="178">
        <f t="shared" si="24"/>
        <v>3.2590005681265322E-4</v>
      </c>
      <c r="W142" s="178">
        <f t="shared" si="25"/>
        <v>1.5423174693902109E-4</v>
      </c>
      <c r="X142" s="179">
        <f t="shared" si="26"/>
        <v>5.8608219580018527E-5</v>
      </c>
      <c r="Y142" s="179">
        <f t="shared" si="27"/>
        <v>1.8396590400000006E-2</v>
      </c>
      <c r="Z142" s="186">
        <f t="shared" si="28"/>
        <v>0.57758370105027834</v>
      </c>
      <c r="AA142" s="156">
        <f>$J142*'9 All Base Data'!$Y142</f>
        <v>4.8167965942814153E-2</v>
      </c>
      <c r="AB142" s="156">
        <f>$K142*'9 All Base Data'!$Y142</f>
        <v>1.326199130800408E-2</v>
      </c>
      <c r="AC142" s="178">
        <f>$L142*'9 All Base Data'!$Y142</f>
        <v>4.0637410661226766E-4</v>
      </c>
      <c r="AD142" s="178">
        <f>IF($M142="","",$M142*'9 All Base Data'!$Y142)</f>
        <v>8.8689118574827152E-3</v>
      </c>
      <c r="AE142" s="178">
        <f>IF($N142="","",$N142*'9 All Base Data'!$Y142)</f>
        <v>2.2243416867409719E-2</v>
      </c>
      <c r="AF142" s="178">
        <f>IF($O142="","",$O142*'9 All Base Data'!$Y142)</f>
        <v>1.0526665981299983E-2</v>
      </c>
      <c r="AG142" s="178">
        <f>IF($P142="","",$P142*'9 All Base Data'!$Y142)</f>
        <v>4.0001437027194211E-3</v>
      </c>
      <c r="AH142" s="167">
        <f>$Q142*'9 All Base Data'!$Y142</f>
        <v>91.841719404735883</v>
      </c>
      <c r="AI142" s="178">
        <f>$R142*'9 All Base Data'!$Y142</f>
        <v>0.17147795875641839</v>
      </c>
      <c r="AJ142" s="178">
        <f>$S142*'9 All Base Data'!$Y142</f>
        <v>4.7212689056494526E-2</v>
      </c>
      <c r="AK142" s="178">
        <f>$T142*'9 All Base Data'!$Y142</f>
        <v>1.4466918195396731E-3</v>
      </c>
      <c r="AL142" s="178">
        <f>IF($U142="","",$U142*'9 All Base Data'!$Y142)</f>
        <v>5.6317590295015237E-5</v>
      </c>
      <c r="AM142" s="178">
        <f>IF($V142="","",$V142*'9 All Base Data'!$Y142)</f>
        <v>1.0087389549370306E-4</v>
      </c>
      <c r="AN142" s="178">
        <f>IF($W142="","",$W142*'9 All Base Data'!$Y142)</f>
        <v>4.7738430225195417E-5</v>
      </c>
      <c r="AO142" s="178">
        <f>IF($X142="","",$X142*'9 All Base Data'!$Y142)</f>
        <v>1.8140651691832574E-5</v>
      </c>
      <c r="AP142" s="178">
        <f>$Y142*'9 All Base Data'!$Y142</f>
        <v>5.6941866030936258E-3</v>
      </c>
      <c r="AQ142" s="179">
        <f t="shared" si="29"/>
        <v>0.17877602866484041</v>
      </c>
    </row>
    <row r="143" spans="1:43" x14ac:dyDescent="0.25">
      <c r="A143" s="131">
        <v>506656</v>
      </c>
      <c r="B143" s="132" t="s">
        <v>2217</v>
      </c>
      <c r="C143" s="132" t="s">
        <v>157</v>
      </c>
      <c r="D143" s="145" t="s">
        <v>2312</v>
      </c>
      <c r="E143" s="142"/>
      <c r="F143" s="191" t="str">
        <f>IF('9 All Base Data'!G143="Rural Centre","Rural",IF('9 All Base Data'!G143="Rural (Incl.some Off Shore Islands)","Rural",IF('9 All Base Data'!G143="Inlet-in TA but not in Urban Area","Rural",IF('9 All Base Data'!G143="Rural (Incl.some Off Shore Islands)","Rural",IF('9 All Base Data'!G143="Inlet-not in TA","Rural",IF('9 All Base Data'!G143="Inland Water not in Urban Area","Rural",IF('9 All Base Data'!G143="Oceanic-in Region but not in TA","Rural",'9 All Base Data'!G143)))))))</f>
        <v>Rural</v>
      </c>
      <c r="G143" s="177">
        <f>IF('9 All Base Data'!I143="..C","..C",'9 All Base Data'!I143*Basecase_Pop_2006)</f>
        <v>603</v>
      </c>
      <c r="H143" s="177">
        <f>IF('9 All Base Data'!J143="..C","..C",'9 All Base Data'!J143*Basecase_Pop_2006)</f>
        <v>396</v>
      </c>
      <c r="I143" s="191">
        <f>IF('9 All Base Data'!L143="..C","..C",'9 All Base Data'!L143*Basecase_Pop_2006)</f>
        <v>6</v>
      </c>
      <c r="J143" s="156">
        <f>IF('9 All Base Data'!$P143=0,0,('9 All Base Data'!$P143*Basecase_Pop_2006)/(1+(1/(BaseCase_Mort_AllAdults_30*('9 All Base Data'!$W143*Basecase_PM10)/10))))</f>
        <v>0.14466035869526667</v>
      </c>
      <c r="K143" s="156">
        <f>IF('9 All Base Data'!$Q143=0,0,('9 All Base Data'!$Q143*Basecase_Pop_2006)/(1+(1/(BaseCase_Mort_Maori_30*('9 All Base Data'!$W143*Basecase_PM10)/10))))</f>
        <v>2.1423202204961165E-2</v>
      </c>
      <c r="L143" s="179">
        <f>133/(1+1/(BaseCase_Mort_Child_0_1*'9 All Base Data'!$AB$10/10))*IF('9 All Base Data'!$L143="..C",0,'9 All Base Data'!L143/'9 All Base Data'!$L$2022)</f>
        <v>8.7526671318313796E-4</v>
      </c>
      <c r="M143" s="178">
        <f>IF('9 All Base Data'!$R143="","",IF('9 All Base Data'!$R143=0,0,('9 All Base Data'!$R143*Basecase_Pop_2006)/(1+(1/(BaseCase_CardiacHA_All*('9 All Base Data'!$W143*Basecase_PM10)/10)))))</f>
        <v>2.3897639049996925E-2</v>
      </c>
      <c r="N143" s="178">
        <f>IF('9 All Base Data'!$S143="","",IF('9 All Base Data'!$S143=0,0,('9 All Base Data'!S143*Basecase_Pop_2006)/(1+(1/(BaseCase_RespHA_All*('9 All Base Data'!$W143*Basecase_PM10)/10)))))</f>
        <v>5.9935779730124206E-2</v>
      </c>
      <c r="O143" s="178">
        <f>IF('9 All Base Data'!$T143="","",IF('9 All Base Data'!$T143=0,0,('9 All Base Data'!$T143*Basecase_Pop_2006)/(1+(1/(BaseCase_RespHA_Child_1_4*('9 All Base Data'!$W143*Basecase_PM10)/10)))))</f>
        <v>1.6004331999639004E-2</v>
      </c>
      <c r="P143" s="179">
        <f>IF('9 All Base Data'!$U143="","",IF('9 All Base Data'!$U143=0,0,('9 All Base Data'!$U143*Basecase_Pop_2006)/(1+(1/(BaseCase_RespHA_Child_5_14*('9 All Base Data'!$W143*Basecase_PM10)/10)))))</f>
        <v>1.1023012956874877E-2</v>
      </c>
      <c r="Q143" s="156">
        <f>IF('7 Base case Results'!$G143="..C",0,BaseCase_RADs_All*'7 Base case Results'!$G143*('9 All Base Data'!$V143*Basecase_PM10)/10)</f>
        <v>247.47120000000004</v>
      </c>
      <c r="R143" s="189">
        <f t="shared" si="20"/>
        <v>0.51499087695514933</v>
      </c>
      <c r="S143" s="178">
        <f t="shared" si="21"/>
        <v>7.6266599849661748E-2</v>
      </c>
      <c r="T143" s="179">
        <f t="shared" si="22"/>
        <v>3.1159494989319711E-3</v>
      </c>
      <c r="U143" s="178">
        <f t="shared" si="23"/>
        <v>1.5175000796748049E-4</v>
      </c>
      <c r="V143" s="178">
        <f t="shared" si="24"/>
        <v>2.7180876107611327E-4</v>
      </c>
      <c r="W143" s="178">
        <f t="shared" si="25"/>
        <v>7.2579645618362873E-5</v>
      </c>
      <c r="X143" s="179">
        <f t="shared" si="26"/>
        <v>4.9989363759427567E-5</v>
      </c>
      <c r="Y143" s="179">
        <f t="shared" si="27"/>
        <v>1.5343214400000003E-2</v>
      </c>
      <c r="Z143" s="186">
        <f t="shared" si="28"/>
        <v>0.53387359962312497</v>
      </c>
      <c r="AA143" s="156">
        <f>$J143*'9 All Base Data'!$Y143</f>
        <v>4.4775855665151174E-2</v>
      </c>
      <c r="AB143" s="156">
        <f>$K143*'9 All Base Data'!$Y143</f>
        <v>6.6309956540020398E-3</v>
      </c>
      <c r="AC143" s="178">
        <f>$L143*'9 All Base Data'!$Y143</f>
        <v>2.7091607107484513E-4</v>
      </c>
      <c r="AD143" s="178">
        <f>IF($M143="","",$M143*'9 All Base Data'!$Y143)</f>
        <v>7.3968932919254169E-3</v>
      </c>
      <c r="AE143" s="178">
        <f>IF($N143="","",$N143*'9 All Base Data'!$Y143)</f>
        <v>1.8551563445433E-2</v>
      </c>
      <c r="AF143" s="178">
        <f>IF($O143="","",$O143*'9 All Base Data'!$Y143)</f>
        <v>4.9537251676705814E-3</v>
      </c>
      <c r="AG143" s="178">
        <f>IF($P143="","",$P143*'9 All Base Data'!$Y143)</f>
        <v>3.4118872758489181E-3</v>
      </c>
      <c r="AH143" s="167">
        <f>$Q143*'9 All Base Data'!$Y143</f>
        <v>76.598280499385524</v>
      </c>
      <c r="AI143" s="178">
        <f>$R143*'9 All Base Data'!$Y143</f>
        <v>0.15940204616793818</v>
      </c>
      <c r="AJ143" s="178">
        <f>$S143*'9 All Base Data'!$Y143</f>
        <v>2.3606344528247263E-2</v>
      </c>
      <c r="AK143" s="178">
        <f>$T143*'9 All Base Data'!$Y143</f>
        <v>9.6446121302644859E-4</v>
      </c>
      <c r="AL143" s="178">
        <f>IF($U143="","",$U143*'9 All Base Data'!$Y143)</f>
        <v>4.6970272403726406E-5</v>
      </c>
      <c r="AM143" s="178">
        <f>IF($V143="","",$V143*'9 All Base Data'!$Y143)</f>
        <v>8.4131340225038651E-5</v>
      </c>
      <c r="AN143" s="178">
        <f>IF($W143="","",$W143*'9 All Base Data'!$Y143)</f>
        <v>2.2465143635386082E-5</v>
      </c>
      <c r="AO143" s="178">
        <f>IF($X143="","",$X143*'9 All Base Data'!$Y143)</f>
        <v>1.5472908795974842E-5</v>
      </c>
      <c r="AP143" s="178">
        <f>$Y143*'9 All Base Data'!$Y143</f>
        <v>4.7490933909619028E-3</v>
      </c>
      <c r="AQ143" s="179">
        <f t="shared" si="29"/>
        <v>0.1652467023845553</v>
      </c>
    </row>
    <row r="144" spans="1:43" x14ac:dyDescent="0.25">
      <c r="A144" s="131">
        <v>506657</v>
      </c>
      <c r="B144" s="132" t="s">
        <v>2218</v>
      </c>
      <c r="C144" s="132" t="s">
        <v>157</v>
      </c>
      <c r="D144" s="145" t="s">
        <v>2312</v>
      </c>
      <c r="E144" s="142"/>
      <c r="F144" s="191" t="str">
        <f>IF('9 All Base Data'!G144="Rural Centre","Rural",IF('9 All Base Data'!G144="Rural (Incl.some Off Shore Islands)","Rural",IF('9 All Base Data'!G144="Inlet-in TA but not in Urban Area","Rural",IF('9 All Base Data'!G144="Rural (Incl.some Off Shore Islands)","Rural",IF('9 All Base Data'!G144="Inlet-not in TA","Rural",IF('9 All Base Data'!G144="Inland Water not in Urban Area","Rural",IF('9 All Base Data'!G144="Oceanic-in Region but not in TA","Rural",'9 All Base Data'!G144)))))))</f>
        <v>Rural</v>
      </c>
      <c r="G144" s="177">
        <f>IF('9 All Base Data'!I144="..C","..C",'9 All Base Data'!I144*Basecase_Pop_2006)</f>
        <v>384</v>
      </c>
      <c r="H144" s="177">
        <f>IF('9 All Base Data'!J144="..C","..C",'9 All Base Data'!J144*Basecase_Pop_2006)</f>
        <v>294</v>
      </c>
      <c r="I144" s="191">
        <f>IF('9 All Base Data'!L144="..C","..C",'9 All Base Data'!L144*Basecase_Pop_2006)</f>
        <v>6</v>
      </c>
      <c r="J144" s="156">
        <f>IF('9 All Base Data'!$P144=0,0,('9 All Base Data'!$P144*Basecase_Pop_2006)/(1+(1/(BaseCase_Mort_AllAdults_30*('9 All Base Data'!$W144*Basecase_PM10)/10))))</f>
        <v>2.9271770647451439E-2</v>
      </c>
      <c r="K144" s="156">
        <f>IF('9 All Base Data'!$Q144=0,0,('9 All Base Data'!$Q144*Basecase_Pop_2006)/(1+(1/(BaseCase_Mort_Maori_30*('9 All Base Data'!$W144*Basecase_PM10)/10))))</f>
        <v>0</v>
      </c>
      <c r="L144" s="179">
        <f>133/(1+1/(BaseCase_Mort_Child_0_1*'9 All Base Data'!$AB$10/10))*IF('9 All Base Data'!$L144="..C",0,'9 All Base Data'!L144/'9 All Base Data'!$L$2022)</f>
        <v>8.7526671318313796E-4</v>
      </c>
      <c r="M144" s="178">
        <f>IF('9 All Base Data'!$R144="","",IF('9 All Base Data'!$R144=0,0,('9 All Base Data'!$R144*Basecase_Pop_2006)/(1+(1/(BaseCase_CardiacHA_All*('9 All Base Data'!$W144*Basecase_PM10)/10)))))</f>
        <v>1.7522242370487273E-2</v>
      </c>
      <c r="N144" s="178">
        <f>IF('9 All Base Data'!$S144="","",IF('9 All Base Data'!$S144=0,0,('9 All Base Data'!S144*Basecase_Pop_2006)/(1+(1/(BaseCase_RespHA_All*('9 All Base Data'!$W144*Basecase_PM10)/10)))))</f>
        <v>2.3749014323136003E-2</v>
      </c>
      <c r="O144" s="178">
        <f>IF('9 All Base Data'!$T144="","",IF('9 All Base Data'!$T144=0,0,('9 All Base Data'!$T144*Basecase_Pop_2006)/(1+(1/(BaseCase_RespHA_Child_1_4*('9 All Base Data'!$W144*Basecase_PM10)/10)))))</f>
        <v>2.1421499716376526E-3</v>
      </c>
      <c r="P144" s="179">
        <f>IF('9 All Base Data'!$U144="","",IF('9 All Base Data'!$U144=0,0,('9 All Base Data'!$U144*Basecase_Pop_2006)/(1+(1/(BaseCase_RespHA_Child_5_14*('9 All Base Data'!$W144*Basecase_PM10)/10)))))</f>
        <v>2.7074066911622506E-3</v>
      </c>
      <c r="Q144" s="156">
        <f>IF('7 Base case Results'!$G144="..C",0,BaseCase_RADs_All*'7 Base case Results'!$G144*('9 All Base Data'!$V144*Basecase_PM10)/10)</f>
        <v>157.59360000000004</v>
      </c>
      <c r="R144" s="189">
        <f t="shared" si="20"/>
        <v>0.10420750350492712</v>
      </c>
      <c r="S144" s="178">
        <f t="shared" si="21"/>
        <v>0</v>
      </c>
      <c r="T144" s="179">
        <f t="shared" si="22"/>
        <v>3.1159494989319711E-3</v>
      </c>
      <c r="U144" s="178">
        <f t="shared" si="23"/>
        <v>1.1126623905259418E-4</v>
      </c>
      <c r="V144" s="178">
        <f t="shared" si="24"/>
        <v>1.0770177995542177E-4</v>
      </c>
      <c r="W144" s="178">
        <f t="shared" si="25"/>
        <v>9.7146501213767553E-6</v>
      </c>
      <c r="X144" s="179">
        <f t="shared" si="26"/>
        <v>1.2278089344420807E-5</v>
      </c>
      <c r="Y144" s="179">
        <f t="shared" si="27"/>
        <v>9.7708032000000025E-3</v>
      </c>
      <c r="Z144" s="186">
        <f t="shared" si="28"/>
        <v>0.11731322422286711</v>
      </c>
      <c r="AA144" s="156">
        <f>$J144*'9 All Base Data'!$Y144</f>
        <v>9.0603161045291931E-3</v>
      </c>
      <c r="AB144" s="156">
        <f>$K144*'9 All Base Data'!$Y144</f>
        <v>0</v>
      </c>
      <c r="AC144" s="178">
        <f>$L144*'9 All Base Data'!$Y144</f>
        <v>2.7091607107484513E-4</v>
      </c>
      <c r="AD144" s="178">
        <f>IF($M144="","",$M144*'9 All Base Data'!$Y144)</f>
        <v>5.4235548866809627E-3</v>
      </c>
      <c r="AE144" s="178">
        <f>IF($N144="","",$N144*'9 All Base Data'!$Y144)</f>
        <v>7.3508903690914168E-3</v>
      </c>
      <c r="AF144" s="178">
        <f>IF($O144="","",$O144*'9 All Base Data'!$Y144)</f>
        <v>6.630468692892411E-4</v>
      </c>
      <c r="AG144" s="178">
        <f>IF($P144="","",$P144*'9 All Base Data'!$Y144)</f>
        <v>8.3800740108569915E-4</v>
      </c>
      <c r="AH144" s="167">
        <f>$Q144*'9 All Base Data'!$Y144</f>
        <v>48.779004497121136</v>
      </c>
      <c r="AI144" s="178">
        <f>$R144*'9 All Base Data'!$Y144</f>
        <v>3.2254725332123931E-2</v>
      </c>
      <c r="AJ144" s="178">
        <f>$S144*'9 All Base Data'!$Y144</f>
        <v>0</v>
      </c>
      <c r="AK144" s="178">
        <f>$T144*'9 All Base Data'!$Y144</f>
        <v>9.6446121302644859E-4</v>
      </c>
      <c r="AL144" s="178">
        <f>IF($U144="","",$U144*'9 All Base Data'!$Y144)</f>
        <v>3.4439573530424115E-5</v>
      </c>
      <c r="AM144" s="178">
        <f>IF($V144="","",$V144*'9 All Base Data'!$Y144)</f>
        <v>3.3336287823829576E-5</v>
      </c>
      <c r="AN144" s="178">
        <f>IF($W144="","",$W144*'9 All Base Data'!$Y144)</f>
        <v>3.0069175522267085E-6</v>
      </c>
      <c r="AO144" s="178">
        <f>IF($X144="","",$X144*'9 All Base Data'!$Y144)</f>
        <v>3.8003635639236459E-6</v>
      </c>
      <c r="AP144" s="178">
        <f>$Y144*'9 All Base Data'!$Y144</f>
        <v>3.0242982788215105E-3</v>
      </c>
      <c r="AQ144" s="179">
        <f t="shared" si="29"/>
        <v>3.6311260685326141E-2</v>
      </c>
    </row>
    <row r="145" spans="1:43" x14ac:dyDescent="0.25">
      <c r="A145" s="131">
        <v>506658</v>
      </c>
      <c r="B145" s="132" t="s">
        <v>2219</v>
      </c>
      <c r="C145" s="132" t="s">
        <v>157</v>
      </c>
      <c r="D145" s="145" t="s">
        <v>2312</v>
      </c>
      <c r="E145" s="142"/>
      <c r="F145" s="191" t="str">
        <f>IF('9 All Base Data'!G145="Rural Centre","Rural",IF('9 All Base Data'!G145="Rural (Incl.some Off Shore Islands)","Rural",IF('9 All Base Data'!G145="Inlet-in TA but not in Urban Area","Rural",IF('9 All Base Data'!G145="Rural (Incl.some Off Shore Islands)","Rural",IF('9 All Base Data'!G145="Inlet-not in TA","Rural",IF('9 All Base Data'!G145="Inland Water not in Urban Area","Rural",IF('9 All Base Data'!G145="Oceanic-in Region but not in TA","Rural",'9 All Base Data'!G145)))))))</f>
        <v>Rural</v>
      </c>
      <c r="G145" s="177">
        <f>IF('9 All Base Data'!I145="..C","..C",'9 All Base Data'!I145*Basecase_Pop_2006)</f>
        <v>624</v>
      </c>
      <c r="H145" s="177">
        <f>IF('9 All Base Data'!J145="..C","..C",'9 All Base Data'!J145*Basecase_Pop_2006)</f>
        <v>465</v>
      </c>
      <c r="I145" s="191">
        <f>IF('9 All Base Data'!L145="..C","..C",'9 All Base Data'!L145*Basecase_Pop_2006)</f>
        <v>6</v>
      </c>
      <c r="J145" s="156">
        <f>IF('9 All Base Data'!$P145=0,0,('9 All Base Data'!$P145*Basecase_Pop_2006)/(1+(1/(BaseCase_Mort_AllAdults_30*('9 All Base Data'!$W145*Basecase_PM10)/10))))</f>
        <v>4.6297188268928292E-2</v>
      </c>
      <c r="K145" s="156">
        <f>IF('9 All Base Data'!$Q145=0,0,('9 All Base Data'!$Q145*Basecase_Pop_2006)/(1+(1/(BaseCase_Mort_Maori_30*('9 All Base Data'!$W145*Basecase_PM10)/10))))</f>
        <v>0</v>
      </c>
      <c r="L145" s="179">
        <f>133/(1+1/(BaseCase_Mort_Child_0_1*'9 All Base Data'!$AB$10/10))*IF('9 All Base Data'!$L145="..C",0,'9 All Base Data'!L145/'9 All Base Data'!$L$2022)</f>
        <v>8.7526671318313796E-4</v>
      </c>
      <c r="M145" s="178">
        <f>IF('9 All Base Data'!$R145="","",IF('9 All Base Data'!$R145=0,0,('9 All Base Data'!$R145*Basecase_Pop_2006)/(1+(1/(BaseCase_CardiacHA_All*('9 All Base Data'!$W145*Basecase_PM10)/10)))))</f>
        <v>2.8473643852041822E-2</v>
      </c>
      <c r="N145" s="178">
        <f>IF('9 All Base Data'!$S145="","",IF('9 All Base Data'!$S145=0,0,('9 All Base Data'!S145*Basecase_Pop_2006)/(1+(1/(BaseCase_RespHA_All*('9 All Base Data'!$W145*Basecase_PM10)/10)))))</f>
        <v>3.8592148275096008E-2</v>
      </c>
      <c r="O145" s="178">
        <f>IF('9 All Base Data'!$T145="","",IF('9 All Base Data'!$T145=0,0,('9 All Base Data'!$T145*Basecase_Pop_2006)/(1+(1/(BaseCase_RespHA_Child_1_4*('9 All Base Data'!$W145*Basecase_PM10)/10)))))</f>
        <v>1.178182484400709E-2</v>
      </c>
      <c r="P145" s="179">
        <f>IF('9 All Base Data'!$U145="","",IF('9 All Base Data'!$U145=0,0,('9 All Base Data'!$U145*Basecase_Pop_2006)/(1+(1/(BaseCase_RespHA_Child_5_14*('9 All Base Data'!$W145*Basecase_PM10)/10)))))</f>
        <v>4.4478824211951259E-3</v>
      </c>
      <c r="Q145" s="156">
        <f>IF('7 Base case Results'!$G145="..C",0,BaseCase_RADs_All*'7 Base case Results'!$G145*('9 All Base Data'!$V145*Basecase_PM10)/10)</f>
        <v>256.08960000000002</v>
      </c>
      <c r="R145" s="189">
        <f t="shared" si="20"/>
        <v>0.16481799023738472</v>
      </c>
      <c r="S145" s="178">
        <f t="shared" si="21"/>
        <v>0</v>
      </c>
      <c r="T145" s="179">
        <f t="shared" si="22"/>
        <v>3.1159494989319711E-3</v>
      </c>
      <c r="U145" s="178">
        <f t="shared" si="23"/>
        <v>1.8080763846046557E-4</v>
      </c>
      <c r="V145" s="178">
        <f t="shared" si="24"/>
        <v>1.7501539242756038E-4</v>
      </c>
      <c r="W145" s="178">
        <f t="shared" si="25"/>
        <v>5.3430575667572153E-5</v>
      </c>
      <c r="X145" s="179">
        <f t="shared" si="26"/>
        <v>2.0171146780119896E-5</v>
      </c>
      <c r="Y145" s="179">
        <f t="shared" si="27"/>
        <v>1.5877555200000001E-2</v>
      </c>
      <c r="Z145" s="186">
        <f t="shared" si="28"/>
        <v>0.1841673179672047</v>
      </c>
      <c r="AA145" s="156">
        <f>$J145*'9 All Base Data'!$Y145</f>
        <v>1.4330091797979845E-2</v>
      </c>
      <c r="AB145" s="156">
        <f>$K145*'9 All Base Data'!$Y145</f>
        <v>0</v>
      </c>
      <c r="AC145" s="178">
        <f>$L145*'9 All Base Data'!$Y145</f>
        <v>2.7091607107484513E-4</v>
      </c>
      <c r="AD145" s="178">
        <f>IF($M145="","",$M145*'9 All Base Data'!$Y145)</f>
        <v>8.8132766908565665E-3</v>
      </c>
      <c r="AE145" s="178">
        <f>IF($N145="","",$N145*'9 All Base Data'!$Y145)</f>
        <v>1.1945196849773554E-2</v>
      </c>
      <c r="AF145" s="178">
        <f>IF($O145="","",$O145*'9 All Base Data'!$Y145)</f>
        <v>3.6467577810908262E-3</v>
      </c>
      <c r="AG145" s="178">
        <f>IF($P145="","",$P145*'9 All Base Data'!$Y145)</f>
        <v>1.3767264446407914E-3</v>
      </c>
      <c r="AH145" s="167">
        <f>$Q145*'9 All Base Data'!$Y145</f>
        <v>79.265882307821826</v>
      </c>
      <c r="AI145" s="178">
        <f>$R145*'9 All Base Data'!$Y145</f>
        <v>5.1015126800808247E-2</v>
      </c>
      <c r="AJ145" s="178">
        <f>$S145*'9 All Base Data'!$Y145</f>
        <v>0</v>
      </c>
      <c r="AK145" s="178">
        <f>$T145*'9 All Base Data'!$Y145</f>
        <v>9.6446121302644859E-4</v>
      </c>
      <c r="AL145" s="178">
        <f>IF($U145="","",$U145*'9 All Base Data'!$Y145)</f>
        <v>5.5964306986939194E-5</v>
      </c>
      <c r="AM145" s="178">
        <f>IF($V145="","",$V145*'9 All Base Data'!$Y145)</f>
        <v>5.4171467713723058E-5</v>
      </c>
      <c r="AN145" s="178">
        <f>IF($W145="","",$W145*'9 All Base Data'!$Y145)</f>
        <v>1.6538046537246895E-5</v>
      </c>
      <c r="AO145" s="178">
        <f>IF($X145="","",$X145*'9 All Base Data'!$Y145)</f>
        <v>6.2434544264459892E-6</v>
      </c>
      <c r="AP145" s="178">
        <f>$Y145*'9 All Base Data'!$Y145</f>
        <v>4.9144847030849533E-3</v>
      </c>
      <c r="AQ145" s="179">
        <f t="shared" si="29"/>
        <v>5.7004208491620315E-2</v>
      </c>
    </row>
    <row r="146" spans="1:43" x14ac:dyDescent="0.25">
      <c r="A146" s="131">
        <v>506659</v>
      </c>
      <c r="B146" s="132" t="s">
        <v>2220</v>
      </c>
      <c r="C146" s="132" t="s">
        <v>157</v>
      </c>
      <c r="D146" s="145" t="s">
        <v>2312</v>
      </c>
      <c r="E146" s="142"/>
      <c r="F146" s="191" t="str">
        <f>IF('9 All Base Data'!G146="Rural Centre","Rural",IF('9 All Base Data'!G146="Rural (Incl.some Off Shore Islands)","Rural",IF('9 All Base Data'!G146="Inlet-in TA but not in Urban Area","Rural",IF('9 All Base Data'!G146="Rural (Incl.some Off Shore Islands)","Rural",IF('9 All Base Data'!G146="Inlet-not in TA","Rural",IF('9 All Base Data'!G146="Inland Water not in Urban Area","Rural",IF('9 All Base Data'!G146="Oceanic-in Region but not in TA","Rural",'9 All Base Data'!G146)))))))</f>
        <v>Rural</v>
      </c>
      <c r="G146" s="177">
        <f>IF('9 All Base Data'!I146="..C","..C",'9 All Base Data'!I146*Basecase_Pop_2006)</f>
        <v>291</v>
      </c>
      <c r="H146" s="177">
        <f>IF('9 All Base Data'!J146="..C","..C",'9 All Base Data'!J146*Basecase_Pop_2006)</f>
        <v>177</v>
      </c>
      <c r="I146" s="191">
        <f>IF('9 All Base Data'!L146="..C","..C",'9 All Base Data'!L146*Basecase_Pop_2006)</f>
        <v>3</v>
      </c>
      <c r="J146" s="156">
        <f>IF('9 All Base Data'!$P146=0,0,('9 All Base Data'!$P146*Basecase_Pop_2006)/(1+(1/(BaseCase_Mort_AllAdults_30*('9 All Base Data'!$W146*Basecase_PM10)/10))))</f>
        <v>1.7622800695914639E-2</v>
      </c>
      <c r="K146" s="156">
        <f>IF('9 All Base Data'!$Q146=0,0,('9 All Base Data'!$Q146*Basecase_Pop_2006)/(1+(1/(BaseCase_Mort_Maori_30*('9 All Base Data'!$W146*Basecase_PM10)/10))))</f>
        <v>0</v>
      </c>
      <c r="L146" s="179">
        <f>133/(1+1/(BaseCase_Mort_Child_0_1*'9 All Base Data'!$AB$10/10))*IF('9 All Base Data'!$L146="..C",0,'9 All Base Data'!L146/'9 All Base Data'!$L$2022)</f>
        <v>4.3763335659156898E-4</v>
      </c>
      <c r="M146" s="178">
        <f>IF('9 All Base Data'!$R146="","",IF('9 All Base Data'!$R146=0,0,('9 All Base Data'!$R146*Basecase_Pop_2006)/(1+(1/(BaseCase_CardiacHA_All*('9 All Base Data'!$W146*Basecase_PM10)/10)))))</f>
        <v>1.3278574296384888E-2</v>
      </c>
      <c r="N146" s="178">
        <f>IF('9 All Base Data'!$S146="","",IF('9 All Base Data'!$S146=0,0,('9 All Base Data'!S146*Basecase_Pop_2006)/(1+(1/(BaseCase_RespHA_All*('9 All Base Data'!$W146*Basecase_PM10)/10)))))</f>
        <v>1.7997299916751506E-2</v>
      </c>
      <c r="O146" s="178">
        <f>IF('9 All Base Data'!$T146="","",IF('9 All Base Data'!$T146=0,0,('9 All Base Data'!$T146*Basecase_Pop_2006)/(1+(1/(BaseCase_RespHA_Child_1_4*('9 All Base Data'!$W146*Basecase_PM10)/10)))))</f>
        <v>6.4264499149129578E-3</v>
      </c>
      <c r="P146" s="179">
        <f>IF('9 All Base Data'!$U146="","",IF('9 All Base Data'!$U146=0,0,('9 All Base Data'!$U146*Basecase_Pop_2006)/(1+(1/(BaseCase_RespHA_Child_5_14*('9 All Base Data'!$W146*Basecase_PM10)/10)))))</f>
        <v>3.6743376522916258E-3</v>
      </c>
      <c r="Q146" s="156">
        <f>IF('7 Base case Results'!$G146="..C",0,BaseCase_RADs_All*'7 Base case Results'!$G146*('9 All Base Data'!$V146*Basecase_PM10)/10)</f>
        <v>119.42640000000003</v>
      </c>
      <c r="R146" s="189">
        <f t="shared" si="20"/>
        <v>6.2737170477456111E-2</v>
      </c>
      <c r="S146" s="178">
        <f t="shared" si="21"/>
        <v>0</v>
      </c>
      <c r="T146" s="179">
        <f t="shared" si="22"/>
        <v>1.5579747494659855E-3</v>
      </c>
      <c r="U146" s="178">
        <f t="shared" si="23"/>
        <v>8.4318946782044042E-5</v>
      </c>
      <c r="V146" s="178">
        <f t="shared" si="24"/>
        <v>8.1617755122468082E-5</v>
      </c>
      <c r="W146" s="178">
        <f t="shared" si="25"/>
        <v>2.9143950364130263E-5</v>
      </c>
      <c r="X146" s="179">
        <f t="shared" si="26"/>
        <v>1.6663121253142526E-5</v>
      </c>
      <c r="Y146" s="179">
        <f t="shared" si="27"/>
        <v>7.4044368000000024E-3</v>
      </c>
      <c r="Z146" s="186">
        <f t="shared" si="28"/>
        <v>7.18655187288266E-2</v>
      </c>
      <c r="AA146" s="156">
        <f>$J146*'9 All Base Data'!$Y146</f>
        <v>5.4546801037471662E-3</v>
      </c>
      <c r="AB146" s="156">
        <f>$K146*'9 All Base Data'!$Y146</f>
        <v>0</v>
      </c>
      <c r="AC146" s="178">
        <f>$L146*'9 All Base Data'!$Y146</f>
        <v>1.3545803553742256E-4</v>
      </c>
      <c r="AD146" s="178">
        <f>IF($M146="","",$M146*'9 All Base Data'!$Y146)</f>
        <v>4.1100376875629176E-3</v>
      </c>
      <c r="AE146" s="178">
        <f>IF($N146="","",$N146*'9 All Base Data'!$Y146)</f>
        <v>5.5705966078270905E-3</v>
      </c>
      <c r="AF146" s="178">
        <f>IF($O146="","",$O146*'9 All Base Data'!$Y146)</f>
        <v>1.9891406078677231E-3</v>
      </c>
      <c r="AG146" s="178">
        <f>IF($P146="","",$P146*'9 All Base Data'!$Y146)</f>
        <v>1.137295758616306E-3</v>
      </c>
      <c r="AH146" s="167">
        <f>$Q146*'9 All Base Data'!$Y146</f>
        <v>36.965339345474611</v>
      </c>
      <c r="AI146" s="178">
        <f>$R146*'9 All Base Data'!$Y146</f>
        <v>1.941866116933991E-2</v>
      </c>
      <c r="AJ146" s="178">
        <f>$S146*'9 All Base Data'!$Y146</f>
        <v>0</v>
      </c>
      <c r="AK146" s="178">
        <f>$T146*'9 All Base Data'!$Y146</f>
        <v>4.822306065132243E-4</v>
      </c>
      <c r="AL146" s="178">
        <f>IF($U146="","",$U146*'9 All Base Data'!$Y146)</f>
        <v>2.6098739316024528E-5</v>
      </c>
      <c r="AM146" s="178">
        <f>IF($V146="","",$V146*'9 All Base Data'!$Y146)</f>
        <v>2.5262655616495856E-5</v>
      </c>
      <c r="AN146" s="178">
        <f>IF($W146="","",$W146*'9 All Base Data'!$Y146)</f>
        <v>9.0207526566801246E-6</v>
      </c>
      <c r="AO146" s="178">
        <f>IF($X146="","",$X146*'9 All Base Data'!$Y146)</f>
        <v>5.1576362653249491E-6</v>
      </c>
      <c r="AP146" s="178">
        <f>$Y146*'9 All Base Data'!$Y146</f>
        <v>2.2918510394194262E-3</v>
      </c>
      <c r="AQ146" s="179">
        <f t="shared" si="29"/>
        <v>2.2244104210205083E-2</v>
      </c>
    </row>
    <row r="147" spans="1:43" x14ac:dyDescent="0.25">
      <c r="A147" s="131">
        <v>506660</v>
      </c>
      <c r="B147" s="132" t="s">
        <v>181</v>
      </c>
      <c r="C147" s="132" t="s">
        <v>157</v>
      </c>
      <c r="D147" s="145" t="s">
        <v>2312</v>
      </c>
      <c r="E147" s="142"/>
      <c r="F147" s="191" t="str">
        <f>IF('9 All Base Data'!G147="Rural Centre","Rural",IF('9 All Base Data'!G147="Rural (Incl.some Off Shore Islands)","Rural",IF('9 All Base Data'!G147="Inlet-in TA but not in Urban Area","Rural",IF('9 All Base Data'!G147="Rural (Incl.some Off Shore Islands)","Rural",IF('9 All Base Data'!G147="Inlet-not in TA","Rural",IF('9 All Base Data'!G147="Inland Water not in Urban Area","Rural",IF('9 All Base Data'!G147="Oceanic-in Region but not in TA","Rural",'9 All Base Data'!G147)))))))</f>
        <v>Rural</v>
      </c>
      <c r="G147" s="177">
        <f>IF('9 All Base Data'!I147="..C","..C",'9 All Base Data'!I147*Basecase_Pop_2006)</f>
        <v>2928</v>
      </c>
      <c r="H147" s="177">
        <f>IF('9 All Base Data'!J147="..C","..C",'9 All Base Data'!J147*Basecase_Pop_2006)</f>
        <v>1827</v>
      </c>
      <c r="I147" s="191">
        <f>IF('9 All Base Data'!L147="..C","..C",'9 All Base Data'!L147*Basecase_Pop_2006)</f>
        <v>39</v>
      </c>
      <c r="J147" s="156">
        <f>IF('9 All Base Data'!$P147=0,0,('9 All Base Data'!$P147*Basecase_Pop_2006)/(1+(1/(BaseCase_Mort_AllAdults_30*('9 All Base Data'!$W147*Basecase_PM10)/10))))</f>
        <v>0.18190314616630537</v>
      </c>
      <c r="K147" s="156">
        <f>IF('9 All Base Data'!$Q147=0,0,('9 All Base Data'!$Q147*Basecase_Pop_2006)/(1+(1/(BaseCase_Mort_Maori_30*('9 All Base Data'!$W147*Basecase_PM10)/10))))</f>
        <v>0</v>
      </c>
      <c r="L147" s="179">
        <f>133/(1+1/(BaseCase_Mort_Child_0_1*'9 All Base Data'!$AB$10/10))*IF('9 All Base Data'!$L147="..C",0,'9 All Base Data'!L147/'9 All Base Data'!$L$2022)</f>
        <v>5.6892336356903963E-3</v>
      </c>
      <c r="M147" s="178">
        <f>IF('9 All Base Data'!$R147="","",IF('9 All Base Data'!$R147=0,0,('9 All Base Data'!$R147*Basecase_Pop_2006)/(1+(1/(BaseCase_CardiacHA_All*('9 All Base Data'!$W147*Basecase_PM10)/10)))))</f>
        <v>0.13360709807496549</v>
      </c>
      <c r="N147" s="178">
        <f>IF('9 All Base Data'!$S147="","",IF('9 All Base Data'!$S147=0,0,('9 All Base Data'!S147*Basecase_Pop_2006)/(1+(1/(BaseCase_RespHA_All*('9 All Base Data'!$W147*Basecase_PM10)/10)))))</f>
        <v>0.18108623421391204</v>
      </c>
      <c r="O147" s="178">
        <f>IF('9 All Base Data'!$T147="","",IF('9 All Base Data'!$T147=0,0,('9 All Base Data'!$T147*Basecase_Pop_2006)/(1+(1/(BaseCase_RespHA_Child_1_4*('9 All Base Data'!$W147*Basecase_PM10)/10)))))</f>
        <v>6.2122349177491924E-2</v>
      </c>
      <c r="P147" s="179">
        <f>IF('9 All Base Data'!$U147="","",IF('9 All Base Data'!$U147=0,0,('9 All Base Data'!$U147*Basecase_Pop_2006)/(1+(1/(BaseCase_RespHA_Child_5_14*('9 All Base Data'!$W147*Basecase_PM10)/10)))))</f>
        <v>3.0361632179462382E-2</v>
      </c>
      <c r="Q147" s="156">
        <f>IF('7 Base case Results'!$G147="..C",0,BaseCase_RADs_All*'7 Base case Results'!$G147*('9 All Base Data'!$V147*Basecase_PM10)/10)</f>
        <v>1201.6512000000002</v>
      </c>
      <c r="R147" s="189">
        <f t="shared" si="20"/>
        <v>0.64757520035204708</v>
      </c>
      <c r="S147" s="178">
        <f t="shared" si="21"/>
        <v>0</v>
      </c>
      <c r="T147" s="179">
        <f t="shared" si="22"/>
        <v>2.0253671743057811E-2</v>
      </c>
      <c r="U147" s="178">
        <f t="shared" si="23"/>
        <v>8.4840507277603085E-4</v>
      </c>
      <c r="V147" s="178">
        <f t="shared" si="24"/>
        <v>8.2122607216009115E-4</v>
      </c>
      <c r="W147" s="178">
        <f t="shared" si="25"/>
        <v>2.8172485351992587E-4</v>
      </c>
      <c r="X147" s="179">
        <f t="shared" si="26"/>
        <v>1.3769000193386192E-4</v>
      </c>
      <c r="Y147" s="179">
        <f t="shared" si="27"/>
        <v>7.4502374400000015E-2</v>
      </c>
      <c r="Z147" s="186">
        <f t="shared" si="28"/>
        <v>0.74400087764004108</v>
      </c>
      <c r="AA147" s="156">
        <f>$J147*'9 All Base Data'!$Y147</f>
        <v>5.6303392935288556E-2</v>
      </c>
      <c r="AB147" s="156">
        <f>$K147*'9 All Base Data'!$Y147</f>
        <v>0</v>
      </c>
      <c r="AC147" s="178">
        <f>$L147*'9 All Base Data'!$Y147</f>
        <v>1.7609544619864932E-3</v>
      </c>
      <c r="AD147" s="178">
        <f>IF($M147="","",$M147*'9 All Base Data'!$Y147)</f>
        <v>4.1354606010942353E-2</v>
      </c>
      <c r="AE147" s="178">
        <f>IF($N147="","",$N147*'9 All Base Data'!$Y147)</f>
        <v>5.6050539064322058E-2</v>
      </c>
      <c r="AF147" s="178">
        <f>IF($O147="","",$O147*'9 All Base Data'!$Y147)</f>
        <v>1.922835920938799E-2</v>
      </c>
      <c r="AG147" s="178">
        <f>IF($P147="","",$P147*'9 All Base Data'!$Y147)</f>
        <v>9.3976544264610558E-3</v>
      </c>
      <c r="AH147" s="167">
        <f>$Q147*'9 All Base Data'!$Y147</f>
        <v>371.93990929054866</v>
      </c>
      <c r="AI147" s="178">
        <f>$R147*'9 All Base Data'!$Y147</f>
        <v>0.20044007884962725</v>
      </c>
      <c r="AJ147" s="178">
        <f>$S147*'9 All Base Data'!$Y147</f>
        <v>0</v>
      </c>
      <c r="AK147" s="178">
        <f>$T147*'9 All Base Data'!$Y147</f>
        <v>6.2689978846719157E-3</v>
      </c>
      <c r="AL147" s="178">
        <f>IF($U147="","",$U147*'9 All Base Data'!$Y147)</f>
        <v>2.6260174816948394E-4</v>
      </c>
      <c r="AM147" s="178">
        <f>IF($V147="","",$V147*'9 All Base Data'!$Y147)</f>
        <v>2.5418919465670052E-4</v>
      </c>
      <c r="AN147" s="178">
        <f>IF($W147="","",$W147*'9 All Base Data'!$Y147)</f>
        <v>8.7200609014574535E-5</v>
      </c>
      <c r="AO147" s="178">
        <f>IF($X147="","",$X147*'9 All Base Data'!$Y147)</f>
        <v>4.2618362824000889E-5</v>
      </c>
      <c r="AP147" s="178">
        <f>$Y147*'9 All Base Data'!$Y147</f>
        <v>2.3060274376014017E-2</v>
      </c>
      <c r="AQ147" s="179">
        <f t="shared" si="29"/>
        <v>0.23028614205313935</v>
      </c>
    </row>
    <row r="148" spans="1:43" x14ac:dyDescent="0.25">
      <c r="A148" s="131">
        <v>506661</v>
      </c>
      <c r="B148" s="132" t="s">
        <v>2221</v>
      </c>
      <c r="C148" s="132" t="s">
        <v>157</v>
      </c>
      <c r="D148" s="145" t="s">
        <v>2312</v>
      </c>
      <c r="E148" s="142"/>
      <c r="F148" s="191" t="str">
        <f>IF('9 All Base Data'!G148="Rural Centre","Rural",IF('9 All Base Data'!G148="Rural (Incl.some Off Shore Islands)","Rural",IF('9 All Base Data'!G148="Inlet-in TA but not in Urban Area","Rural",IF('9 All Base Data'!G148="Rural (Incl.some Off Shore Islands)","Rural",IF('9 All Base Data'!G148="Inlet-not in TA","Rural",IF('9 All Base Data'!G148="Inland Water not in Urban Area","Rural",IF('9 All Base Data'!G148="Oceanic-in Region but not in TA","Rural",'9 All Base Data'!G148)))))))</f>
        <v>Rural</v>
      </c>
      <c r="G148" s="177">
        <f>IF('9 All Base Data'!I148="..C","..C",'9 All Base Data'!I148*Basecase_Pop_2006)</f>
        <v>2820</v>
      </c>
      <c r="H148" s="177">
        <f>IF('9 All Base Data'!J148="..C","..C",'9 All Base Data'!J148*Basecase_Pop_2006)</f>
        <v>1938</v>
      </c>
      <c r="I148" s="191">
        <f>IF('9 All Base Data'!L148="..C","..C",'9 All Base Data'!L148*Basecase_Pop_2006)</f>
        <v>18</v>
      </c>
      <c r="J148" s="156">
        <f>IF('9 All Base Data'!$P148=0,0,('9 All Base Data'!$P148*Basecase_Pop_2006)/(1+(1/(BaseCase_Mort_AllAdults_30*('9 All Base Data'!$W148*Basecase_PM10)/10))))</f>
        <v>0.19295473304340435</v>
      </c>
      <c r="K148" s="156">
        <f>IF('9 All Base Data'!$Q148=0,0,('9 All Base Data'!$Q148*Basecase_Pop_2006)/(1+(1/(BaseCase_Mort_Maori_30*('9 All Base Data'!$W148*Basecase_PM10)/10))))</f>
        <v>0</v>
      </c>
      <c r="L148" s="179">
        <f>133/(1+1/(BaseCase_Mort_Child_0_1*'9 All Base Data'!$AB$10/10))*IF('9 All Base Data'!$L148="..C",0,'9 All Base Data'!L148/'9 All Base Data'!$L$2022)</f>
        <v>2.6258001395494139E-3</v>
      </c>
      <c r="M148" s="178">
        <f>IF('9 All Base Data'!$R148="","",IF('9 All Base Data'!$R148=0,0,('9 All Base Data'!$R148*Basecase_Pop_2006)/(1+(1/(BaseCase_CardiacHA_All*('9 All Base Data'!$W148*Basecase_PM10)/10)))))</f>
        <v>0.12867896740826593</v>
      </c>
      <c r="N148" s="178">
        <f>IF('9 All Base Data'!$S148="","",IF('9 All Base Data'!$S148=0,0,('9 All Base Data'!S148*Basecase_Pop_2006)/(1+(1/(BaseCase_RespHA_All*('9 All Base Data'!$W148*Basecase_PM10)/10)))))</f>
        <v>0.17440682393553003</v>
      </c>
      <c r="O148" s="178">
        <f>IF('9 All Base Data'!$T148="","",IF('9 All Base Data'!$T148=0,0,('9 All Base Data'!$T148*Basecase_Pop_2006)/(1+(1/(BaseCase_RespHA_Child_1_4*('9 All Base Data'!$W148*Basecase_PM10)/10)))))</f>
        <v>3.641654951784009E-2</v>
      </c>
      <c r="P148" s="179">
        <f>IF('9 All Base Data'!$U148="","",IF('9 All Base Data'!$U148=0,0,('9 All Base Data'!$U148*Basecase_Pop_2006)/(1+(1/(BaseCase_RespHA_Child_5_14*('9 All Base Data'!$W148*Basecase_PM10)/10)))))</f>
        <v>2.4946818797137883E-2</v>
      </c>
      <c r="Q148" s="156">
        <f>IF('7 Base case Results'!$G148="..C",0,BaseCase_RADs_All*'7 Base case Results'!$G148*('9 All Base Data'!$V148*Basecase_PM10)/10)</f>
        <v>1157.328</v>
      </c>
      <c r="R148" s="189">
        <f t="shared" si="20"/>
        <v>0.68691884963451955</v>
      </c>
      <c r="S148" s="178">
        <f t="shared" si="21"/>
        <v>0</v>
      </c>
      <c r="T148" s="179">
        <f t="shared" si="22"/>
        <v>9.3478484967959141E-3</v>
      </c>
      <c r="U148" s="178">
        <f t="shared" si="23"/>
        <v>8.1711144304248869E-4</v>
      </c>
      <c r="V148" s="178">
        <f t="shared" si="24"/>
        <v>7.9093494654762866E-4</v>
      </c>
      <c r="W148" s="178">
        <f t="shared" si="25"/>
        <v>1.6514905206340482E-4</v>
      </c>
      <c r="X148" s="179">
        <f t="shared" si="26"/>
        <v>1.1313382324502029E-4</v>
      </c>
      <c r="Y148" s="179">
        <f t="shared" si="27"/>
        <v>7.1754336000000002E-2</v>
      </c>
      <c r="Z148" s="186">
        <f t="shared" si="28"/>
        <v>0.76962908052090562</v>
      </c>
      <c r="AA148" s="156">
        <f>$J148*'9 All Base Data'!$Y148</f>
        <v>5.972412452577406E-2</v>
      </c>
      <c r="AB148" s="156">
        <f>$K148*'9 All Base Data'!$Y148</f>
        <v>0</v>
      </c>
      <c r="AC148" s="178">
        <f>$L148*'9 All Base Data'!$Y148</f>
        <v>8.1274821322453532E-4</v>
      </c>
      <c r="AD148" s="178">
        <f>IF($M148="","",$M148*'9 All Base Data'!$Y148)</f>
        <v>3.9829231199063328E-2</v>
      </c>
      <c r="AE148" s="178">
        <f>IF($N148="","",$N148*'9 All Base Data'!$Y148)</f>
        <v>5.3983101148015092E-2</v>
      </c>
      <c r="AF148" s="178">
        <f>IF($O148="","",$O148*'9 All Base Data'!$Y148)</f>
        <v>1.1271796777917098E-2</v>
      </c>
      <c r="AG148" s="178">
        <f>IF($P148="","",$P148*'9 All Base Data'!$Y148)</f>
        <v>7.7216396242896571E-3</v>
      </c>
      <c r="AH148" s="167">
        <f>$Q148*'9 All Base Data'!$Y148</f>
        <v>358.22081427573323</v>
      </c>
      <c r="AI148" s="178">
        <f>$R148*'9 All Base Data'!$Y148</f>
        <v>0.21261788331175566</v>
      </c>
      <c r="AJ148" s="178">
        <f>$S148*'9 All Base Data'!$Y148</f>
        <v>0</v>
      </c>
      <c r="AK148" s="178">
        <f>$T148*'9 All Base Data'!$Y148</f>
        <v>2.8933836390793461E-3</v>
      </c>
      <c r="AL148" s="178">
        <f>IF($U148="","",$U148*'9 All Base Data'!$Y148)</f>
        <v>2.5291561811405212E-4</v>
      </c>
      <c r="AM148" s="178">
        <f>IF($V148="","",$V148*'9 All Base Data'!$Y148)</f>
        <v>2.4481336370624842E-4</v>
      </c>
      <c r="AN148" s="178">
        <f>IF($W148="","",$W148*'9 All Base Data'!$Y148)</f>
        <v>5.1117598387854036E-5</v>
      </c>
      <c r="AO148" s="178">
        <f>IF($X148="","",$X148*'9 All Base Data'!$Y148)</f>
        <v>3.5017635696153595E-5</v>
      </c>
      <c r="AP148" s="178">
        <f>$Y148*'9 All Base Data'!$Y148</f>
        <v>2.2209690485095461E-2</v>
      </c>
      <c r="AQ148" s="179">
        <f t="shared" si="29"/>
        <v>0.23821868641775076</v>
      </c>
    </row>
    <row r="149" spans="1:43" x14ac:dyDescent="0.25">
      <c r="A149" s="124">
        <v>506800</v>
      </c>
      <c r="B149" s="125" t="s">
        <v>190</v>
      </c>
      <c r="C149" s="126" t="s">
        <v>157</v>
      </c>
      <c r="D149" s="101" t="s">
        <v>2312</v>
      </c>
      <c r="E149" s="142"/>
      <c r="F149" s="191" t="str">
        <f>IF('9 All Base Data'!G149="Rural Centre","Rural",IF('9 All Base Data'!G149="Rural (Incl.some Off Shore Islands)","Rural",IF('9 All Base Data'!G149="Inlet-in TA but not in Urban Area","Rural",IF('9 All Base Data'!G149="Rural (Incl.some Off Shore Islands)","Rural",IF('9 All Base Data'!G149="Inlet-not in TA","Rural",IF('9 All Base Data'!G149="Inland Water not in Urban Area","Rural",IF('9 All Base Data'!G149="Oceanic-in Region but not in TA","Rural",'9 All Base Data'!G149)))))))</f>
        <v>Helensville</v>
      </c>
      <c r="G149" s="177">
        <f>IF('9 All Base Data'!I149="..C","..C",'9 All Base Data'!I149*Basecase_Pop_2006)</f>
        <v>2643</v>
      </c>
      <c r="H149" s="177">
        <f>IF('9 All Base Data'!J149="..C","..C",'9 All Base Data'!J149*Basecase_Pop_2006)</f>
        <v>1584</v>
      </c>
      <c r="I149" s="191">
        <f>IF('9 All Base Data'!L149="..C","..C",'9 All Base Data'!L149*Basecase_Pop_2006)</f>
        <v>36</v>
      </c>
      <c r="J149" s="156">
        <f>IF('9 All Base Data'!$P149=0,0,('9 All Base Data'!$P149*Basecase_Pop_2006)/(1+(1/(BaseCase_Mort_AllAdults_30*('9 All Base Data'!$W149*Basecase_PM10)/10))))</f>
        <v>0.39595123065260446</v>
      </c>
      <c r="K149" s="156">
        <f>IF('9 All Base Data'!$Q149=0,0,('9 All Base Data'!$Q149*Basecase_Pop_2006)/(1+(1/(BaseCase_Mort_Maori_30*('9 All Base Data'!$W149*Basecase_PM10)/10))))</f>
        <v>6.5749640240832963E-2</v>
      </c>
      <c r="L149" s="179">
        <f>133/(1+1/(BaseCase_Mort_Child_0_1*'9 All Base Data'!$AB$10/10))*IF('9 All Base Data'!$L149="..C",0,'9 All Base Data'!L149/'9 All Base Data'!$L$2022)</f>
        <v>5.2516002790988277E-3</v>
      </c>
      <c r="M149" s="178">
        <f>IF('9 All Base Data'!$R149="","",IF('9 All Base Data'!$R149=0,0,('9 All Base Data'!$R149*Basecase_Pop_2006)/(1+(1/(BaseCase_CardiacHA_All*('9 All Base Data'!$W149*Basecase_PM10)/10)))))</f>
        <v>0.28294503219577588</v>
      </c>
      <c r="N149" s="178">
        <f>IF('9 All Base Data'!$S149="","",IF('9 All Base Data'!$S149=0,0,('9 All Base Data'!S149*Basecase_Pop_2006)/(1+(1/(BaseCase_RespHA_All*('9 All Base Data'!$W149*Basecase_PM10)/10)))))</f>
        <v>0.4733312742492487</v>
      </c>
      <c r="O149" s="178">
        <f>IF('9 All Base Data'!$T149="","",IF('9 All Base Data'!$T149=0,0,('9 All Base Data'!$T149*Basecase_Pop_2006)/(1+(1/(BaseCase_RespHA_Child_1_4*('9 All Base Data'!$W149*Basecase_PM10)/10)))))</f>
        <v>7.9941107741946987E-2</v>
      </c>
      <c r="P149" s="179">
        <f>IF('9 All Base Data'!$U149="","",IF('9 All Base Data'!$U149=0,0,('9 All Base Data'!$U149*Basecase_Pop_2006)/(1+(1/(BaseCase_RespHA_Child_5_14*('9 All Base Data'!$W149*Basecase_PM10)/10)))))</f>
        <v>0.13033990037141269</v>
      </c>
      <c r="Q149" s="156">
        <f>IF('7 Base case Results'!$G149="..C",0,BaseCase_RADs_All*'7 Base case Results'!$G149*('9 All Base Data'!$V149*Basecase_PM10)/10)</f>
        <v>1753.455161262061</v>
      </c>
      <c r="R149" s="189">
        <f t="shared" si="20"/>
        <v>1.4095863811232718</v>
      </c>
      <c r="S149" s="178">
        <f t="shared" si="21"/>
        <v>0.23406871925736536</v>
      </c>
      <c r="T149" s="179">
        <f t="shared" si="22"/>
        <v>1.8695696993591828E-2</v>
      </c>
      <c r="U149" s="178">
        <f t="shared" si="23"/>
        <v>1.7967009544431769E-3</v>
      </c>
      <c r="V149" s="178">
        <f t="shared" si="24"/>
        <v>2.1465573287203429E-3</v>
      </c>
      <c r="W149" s="178">
        <f t="shared" si="25"/>
        <v>3.625329236097296E-4</v>
      </c>
      <c r="X149" s="179">
        <f t="shared" si="26"/>
        <v>5.9109144818435657E-4</v>
      </c>
      <c r="Y149" s="179">
        <f t="shared" si="27"/>
        <v>0.10871421999824778</v>
      </c>
      <c r="Z149" s="186">
        <f t="shared" si="28"/>
        <v>1.5409395563982751</v>
      </c>
      <c r="AA149" s="156">
        <f>$J149*'9 All Base Data'!$Y149</f>
        <v>0.14226822055534974</v>
      </c>
      <c r="AB149" s="156">
        <f>$K149*'9 All Base Data'!$Y149</f>
        <v>2.3624334501500036E-2</v>
      </c>
      <c r="AC149" s="178">
        <f>$L149*'9 All Base Data'!$Y149</f>
        <v>1.8869390190906681E-3</v>
      </c>
      <c r="AD149" s="178">
        <f>IF($M149="","",$M149*'9 All Base Data'!$Y149)</f>
        <v>0.10166425339586048</v>
      </c>
      <c r="AE149" s="178">
        <f>IF($N149="","",$N149*'9 All Base Data'!$Y149)</f>
        <v>0.17007144543949887</v>
      </c>
      <c r="AF149" s="178">
        <f>IF($O149="","",$O149*'9 All Base Data'!$Y149)</f>
        <v>2.87234342697338E-2</v>
      </c>
      <c r="AG149" s="178">
        <f>IF($P149="","",$P149*'9 All Base Data'!$Y149)</f>
        <v>4.6832095110904484E-2</v>
      </c>
      <c r="AH149" s="167">
        <f>$Q149*'9 All Base Data'!$Y149</f>
        <v>630.02947409757303</v>
      </c>
      <c r="AI149" s="178">
        <f>$R149*'9 All Base Data'!$Y149</f>
        <v>0.5064748651770451</v>
      </c>
      <c r="AJ149" s="178">
        <f>$S149*'9 All Base Data'!$Y149</f>
        <v>8.4102630825340141E-2</v>
      </c>
      <c r="AK149" s="178">
        <f>$T149*'9 All Base Data'!$Y149</f>
        <v>6.7175029079627789E-3</v>
      </c>
      <c r="AL149" s="178">
        <f>IF($U149="","",$U149*'9 All Base Data'!$Y149)</f>
        <v>6.4556800906371398E-4</v>
      </c>
      <c r="AM149" s="178">
        <f>IF($V149="","",$V149*'9 All Base Data'!$Y149)</f>
        <v>7.7127400506812741E-4</v>
      </c>
      <c r="AN149" s="178">
        <f>IF($W149="","",$W149*'9 All Base Data'!$Y149)</f>
        <v>1.3026077441324278E-4</v>
      </c>
      <c r="AO149" s="178">
        <f>IF($X149="","",$X149*'9 All Base Data'!$Y149)</f>
        <v>2.1238355132795187E-4</v>
      </c>
      <c r="AP149" s="178">
        <f>$Y149*'9 All Base Data'!$Y149</f>
        <v>3.9061827394049529E-2</v>
      </c>
      <c r="AQ149" s="179">
        <f t="shared" si="29"/>
        <v>0.55367103749318924</v>
      </c>
    </row>
    <row r="150" spans="1:43" x14ac:dyDescent="0.25">
      <c r="A150" s="124">
        <v>506901</v>
      </c>
      <c r="B150" s="125" t="s">
        <v>191</v>
      </c>
      <c r="C150" s="126" t="s">
        <v>157</v>
      </c>
      <c r="D150" s="101" t="s">
        <v>2312</v>
      </c>
      <c r="E150" s="142"/>
      <c r="F150" s="191" t="str">
        <f>IF('9 All Base Data'!G150="Rural Centre","Rural",IF('9 All Base Data'!G150="Rural (Incl.some Off Shore Islands)","Rural",IF('9 All Base Data'!G150="Inlet-in TA but not in Urban Area","Rural",IF('9 All Base Data'!G150="Rural (Incl.some Off Shore Islands)","Rural",IF('9 All Base Data'!G150="Inlet-not in TA","Rural",IF('9 All Base Data'!G150="Inland Water not in Urban Area","Rural",IF('9 All Base Data'!G150="Oceanic-in Region but not in TA","Rural",'9 All Base Data'!G150)))))))</f>
        <v>Northern Auckland Zone</v>
      </c>
      <c r="G150" s="177">
        <f>IF('9 All Base Data'!I150="..C","..C",'9 All Base Data'!I150*Basecase_Pop_2006)</f>
        <v>3618</v>
      </c>
      <c r="H150" s="177">
        <f>IF('9 All Base Data'!J150="..C","..C",'9 All Base Data'!J150*Basecase_Pop_2006)</f>
        <v>2199</v>
      </c>
      <c r="I150" s="191">
        <f>IF('9 All Base Data'!L150="..C","..C",'9 All Base Data'!L150*Basecase_Pop_2006)</f>
        <v>36</v>
      </c>
      <c r="J150" s="156">
        <f>IF('9 All Base Data'!$P150=0,0,('9 All Base Data'!$P150*Basecase_Pop_2006)/(1+(1/(BaseCase_Mort_AllAdults_30*('9 All Base Data'!$W150*Basecase_PM10)/10))))</f>
        <v>1.0399905402303691</v>
      </c>
      <c r="K150" s="156">
        <f>IF('9 All Base Data'!$Q150=0,0,('9 All Base Data'!$Q150*Basecase_Pop_2006)/(1+(1/(BaseCase_Mort_Maori_30*('9 All Base Data'!$W150*Basecase_PM10)/10))))</f>
        <v>0.27773850208564954</v>
      </c>
      <c r="L150" s="179">
        <f>133/(1+1/(BaseCase_Mort_Child_0_1*'9 All Base Data'!$AB$10/10))*IF('9 All Base Data'!$L150="..C",0,'9 All Base Data'!L150/'9 All Base Data'!$L$2022)</f>
        <v>5.2516002790988277E-3</v>
      </c>
      <c r="M150" s="178">
        <f>IF('9 All Base Data'!$R150="","",IF('9 All Base Data'!$R150=0,0,('9 All Base Data'!$R150*Basecase_Pop_2006)/(1+(1/(BaseCase_CardiacHA_All*('9 All Base Data'!$W150*Basecase_PM10)/10)))))</f>
        <v>0.30803940183682516</v>
      </c>
      <c r="N150" s="178">
        <f>IF('9 All Base Data'!$S150="","",IF('9 All Base Data'!$S150=0,0,('9 All Base Data'!S150*Basecase_Pop_2006)/(1+(1/(BaseCase_RespHA_All*('9 All Base Data'!$W150*Basecase_PM10)/10)))))</f>
        <v>0.41118291704412757</v>
      </c>
      <c r="O150" s="178">
        <f>IF('9 All Base Data'!$T150="","",IF('9 All Base Data'!$T150=0,0,('9 All Base Data'!$T150*Basecase_Pop_2006)/(1+(1/(BaseCase_RespHA_Child_1_4*('9 All Base Data'!$W150*Basecase_PM10)/10)))))</f>
        <v>8.5455212320493204E-2</v>
      </c>
      <c r="P150" s="179">
        <f>IF('9 All Base Data'!$U150="","",IF('9 All Base Data'!$U150=0,0,('9 All Base Data'!$U150*Basecase_Pop_2006)/(1+(1/(BaseCase_RespHA_Child_5_14*('9 All Base Data'!$W150*Basecase_PM10)/10)))))</f>
        <v>2.5312105987432727E-2</v>
      </c>
      <c r="Q150" s="156">
        <f>IF('7 Base case Results'!$G150="..C",0,BaseCase_RADs_All*'7 Base case Results'!$G150*('9 All Base Data'!$V150*Basecase_PM10)/10)</f>
        <v>2570.2251007302184</v>
      </c>
      <c r="R150" s="189">
        <f t="shared" si="20"/>
        <v>3.7023663232201138</v>
      </c>
      <c r="S150" s="178">
        <f t="shared" si="21"/>
        <v>0.98874906742491231</v>
      </c>
      <c r="T150" s="179">
        <f t="shared" si="22"/>
        <v>1.8695696993591828E-2</v>
      </c>
      <c r="U150" s="178">
        <f t="shared" si="23"/>
        <v>1.9560502016638397E-3</v>
      </c>
      <c r="V150" s="178">
        <f t="shared" si="24"/>
        <v>1.8647145287951185E-3</v>
      </c>
      <c r="W150" s="178">
        <f t="shared" si="25"/>
        <v>3.8753938787343666E-4</v>
      </c>
      <c r="X150" s="179">
        <f t="shared" si="26"/>
        <v>1.1479040065300742E-4</v>
      </c>
      <c r="Y150" s="179">
        <f t="shared" si="27"/>
        <v>0.15935395624527351</v>
      </c>
      <c r="Z150" s="186">
        <f t="shared" si="28"/>
        <v>3.8842367411894383</v>
      </c>
      <c r="AA150" s="156">
        <f>$J150*'9 All Base Data'!$Y150</f>
        <v>0.41772754143494367</v>
      </c>
      <c r="AB150" s="156">
        <f>$K150*'9 All Base Data'!$Y150</f>
        <v>0.11155776629695391</v>
      </c>
      <c r="AC150" s="178">
        <f>$L150*'9 All Base Data'!$Y150</f>
        <v>2.1093827187130768E-3</v>
      </c>
      <c r="AD150" s="178">
        <f>IF($M150="","",$M150*'9 All Base Data'!$Y150)</f>
        <v>0.12372856965207051</v>
      </c>
      <c r="AE150" s="178">
        <f>IF($N150="","",$N150*'9 All Base Data'!$Y150)</f>
        <v>0.16515768401013012</v>
      </c>
      <c r="AF150" s="178">
        <f>IF($O150="","",$O150*'9 All Base Data'!$Y150)</f>
        <v>3.4324346582550132E-2</v>
      </c>
      <c r="AG150" s="178">
        <f>IF($P150="","",$P150*'9 All Base Data'!$Y150)</f>
        <v>1.0166980749968007E-2</v>
      </c>
      <c r="AH150" s="167">
        <f>$Q150*'9 All Base Data'!$Y150</f>
        <v>1032.368825224688</v>
      </c>
      <c r="AI150" s="178">
        <f>$R150*'9 All Base Data'!$Y150</f>
        <v>1.4871100475083996</v>
      </c>
      <c r="AJ150" s="178">
        <f>$S150*'9 All Base Data'!$Y150</f>
        <v>0.39714564801715591</v>
      </c>
      <c r="AK150" s="178">
        <f>$T150*'9 All Base Data'!$Y150</f>
        <v>7.5094024786185537E-3</v>
      </c>
      <c r="AL150" s="178">
        <f>IF($U150="","",$U150*'9 All Base Data'!$Y150)</f>
        <v>7.8567641729064769E-4</v>
      </c>
      <c r="AM150" s="178">
        <f>IF($V150="","",$V150*'9 All Base Data'!$Y150)</f>
        <v>7.4899009698594005E-4</v>
      </c>
      <c r="AN150" s="178">
        <f>IF($W150="","",$W150*'9 All Base Data'!$Y150)</f>
        <v>1.5566091175186485E-4</v>
      </c>
      <c r="AO150" s="178">
        <f>IF($X150="","",$X150*'9 All Base Data'!$Y150)</f>
        <v>4.6107257701104912E-5</v>
      </c>
      <c r="AP150" s="178">
        <f>$Y150*'9 All Base Data'!$Y150</f>
        <v>6.4006867163930642E-2</v>
      </c>
      <c r="AQ150" s="179">
        <f t="shared" si="29"/>
        <v>1.5601609836652255</v>
      </c>
    </row>
    <row r="151" spans="1:43" x14ac:dyDescent="0.25">
      <c r="A151" s="124">
        <v>506902</v>
      </c>
      <c r="B151" s="125" t="s">
        <v>192</v>
      </c>
      <c r="C151" s="126" t="s">
        <v>157</v>
      </c>
      <c r="D151" s="101" t="s">
        <v>2312</v>
      </c>
      <c r="E151" s="142"/>
      <c r="F151" s="191" t="str">
        <f>IF('9 All Base Data'!G151="Rural Centre","Rural",IF('9 All Base Data'!G151="Rural (Incl.some Off Shore Islands)","Rural",IF('9 All Base Data'!G151="Inlet-in TA but not in Urban Area","Rural",IF('9 All Base Data'!G151="Rural (Incl.some Off Shore Islands)","Rural",IF('9 All Base Data'!G151="Inlet-not in TA","Rural",IF('9 All Base Data'!G151="Inland Water not in Urban Area","Rural",IF('9 All Base Data'!G151="Oceanic-in Region but not in TA","Rural",'9 All Base Data'!G151)))))))</f>
        <v>Northern Auckland Zone</v>
      </c>
      <c r="G151" s="177">
        <f>IF('9 All Base Data'!I151="..C","..C",'9 All Base Data'!I151*Basecase_Pop_2006)</f>
        <v>3306</v>
      </c>
      <c r="H151" s="177">
        <f>IF('9 All Base Data'!J151="..C","..C",'9 All Base Data'!J151*Basecase_Pop_2006)</f>
        <v>1956</v>
      </c>
      <c r="I151" s="191">
        <f>IF('9 All Base Data'!L151="..C","..C",'9 All Base Data'!L151*Basecase_Pop_2006)</f>
        <v>48</v>
      </c>
      <c r="J151" s="156">
        <f>IF('9 All Base Data'!$P151=0,0,('9 All Base Data'!$P151*Basecase_Pop_2006)/(1+(1/(BaseCase_Mort_AllAdults_30*('9 All Base Data'!$W151*Basecase_PM10)/10))))</f>
        <v>1.215752629905636</v>
      </c>
      <c r="K151" s="156">
        <f>IF('9 All Base Data'!$Q151=0,0,('9 All Base Data'!$Q151*Basecase_Pop_2006)/(1+(1/(BaseCase_Mort_Maori_30*('9 All Base Data'!$W151*Basecase_PM10)/10))))</f>
        <v>0</v>
      </c>
      <c r="L151" s="179">
        <f>133/(1+1/(BaseCase_Mort_Child_0_1*'9 All Base Data'!$AB$10/10))*IF('9 All Base Data'!$L151="..C",0,'9 All Base Data'!L151/'9 All Base Data'!$L$2022)</f>
        <v>7.0021337054651037E-3</v>
      </c>
      <c r="M151" s="178">
        <f>IF('9 All Base Data'!$R151="","",IF('9 All Base Data'!$R151=0,0,('9 All Base Data'!$R151*Basecase_Pop_2006)/(1+(1/(BaseCase_CardiacHA_All*('9 All Base Data'!$W151*Basecase_PM10)/10)))))</f>
        <v>0.22963302618408846</v>
      </c>
      <c r="N151" s="178">
        <f>IF('9 All Base Data'!$S151="","",IF('9 All Base Data'!$S151=0,0,('9 All Base Data'!S151*Basecase_Pop_2006)/(1+(1/(BaseCase_RespHA_All*('9 All Base Data'!$W151*Basecase_PM10)/10)))))</f>
        <v>0.40354429292328975</v>
      </c>
      <c r="O151" s="178">
        <f>IF('9 All Base Data'!$T151="","",IF('9 All Base Data'!$T151=0,0,('9 All Base Data'!$T151*Basecase_Pop_2006)/(1+(1/(BaseCase_RespHA_Child_1_4*('9 All Base Data'!$W151*Basecase_PM10)/10)))))</f>
        <v>8.1422999010556704E-2</v>
      </c>
      <c r="P151" s="179">
        <f>IF('9 All Base Data'!$U151="","",IF('9 All Base Data'!$U151=0,0,('9 All Base Data'!$U151*Basecase_Pop_2006)/(1+(1/(BaseCase_RespHA_Child_5_14*('9 All Base Data'!$W151*Basecase_PM10)/10)))))</f>
        <v>0.12049926328331996</v>
      </c>
      <c r="Q151" s="156">
        <f>IF('7 Base case Results'!$G151="..C",0,BaseCase_RADs_All*'7 Base case Results'!$G151*('9 All Base Data'!$V151*Basecase_PM10)/10)</f>
        <v>2490.2477252497893</v>
      </c>
      <c r="R151" s="189">
        <f t="shared" si="20"/>
        <v>4.3280793624640648</v>
      </c>
      <c r="S151" s="178">
        <f t="shared" si="21"/>
        <v>0</v>
      </c>
      <c r="T151" s="179">
        <f t="shared" si="22"/>
        <v>2.4927595991455768E-2</v>
      </c>
      <c r="U151" s="178">
        <f t="shared" si="23"/>
        <v>1.4581697162689617E-3</v>
      </c>
      <c r="V151" s="178">
        <f t="shared" si="24"/>
        <v>1.830073368407119E-3</v>
      </c>
      <c r="W151" s="178">
        <f t="shared" si="25"/>
        <v>3.6925330051287467E-4</v>
      </c>
      <c r="X151" s="179">
        <f t="shared" si="26"/>
        <v>5.4646415898985609E-4</v>
      </c>
      <c r="Y151" s="179">
        <f t="shared" si="27"/>
        <v>0.15439535896548692</v>
      </c>
      <c r="Z151" s="186">
        <f t="shared" si="28"/>
        <v>4.510690560505684</v>
      </c>
      <c r="AA151" s="156">
        <f>$J151*'9 All Base Data'!$Y151</f>
        <v>0.5297074749679278</v>
      </c>
      <c r="AB151" s="156">
        <f>$K151*'9 All Base Data'!$Y151</f>
        <v>0</v>
      </c>
      <c r="AC151" s="178">
        <f>$L151*'9 All Base Data'!$Y151</f>
        <v>3.0508530051854632E-3</v>
      </c>
      <c r="AD151" s="178">
        <f>IF($M151="","",$M151*'9 All Base Data'!$Y151)</f>
        <v>0.10005187525579018</v>
      </c>
      <c r="AE151" s="178">
        <f>IF($N151="","",$N151*'9 All Base Data'!$Y151)</f>
        <v>0.17582559410848672</v>
      </c>
      <c r="AF151" s="178">
        <f>IF($O151="","",$O151*'9 All Base Data'!$Y151)</f>
        <v>3.5476272186674811E-2</v>
      </c>
      <c r="AG151" s="178">
        <f>IF($P151="","",$P151*'9 All Base Data'!$Y151)</f>
        <v>5.2501930836256747E-2</v>
      </c>
      <c r="AH151" s="167">
        <f>$Q151*'9 All Base Data'!$Y151</f>
        <v>1085.0092380133922</v>
      </c>
      <c r="AI151" s="178">
        <f>$R151*'9 All Base Data'!$Y151</f>
        <v>1.8857586108858231</v>
      </c>
      <c r="AJ151" s="178">
        <f>$S151*'9 All Base Data'!$Y151</f>
        <v>0</v>
      </c>
      <c r="AK151" s="178">
        <f>$T151*'9 All Base Data'!$Y151</f>
        <v>1.0861036698460249E-2</v>
      </c>
      <c r="AL151" s="178">
        <f>IF($U151="","",$U151*'9 All Base Data'!$Y151)</f>
        <v>6.3532940787426769E-4</v>
      </c>
      <c r="AM151" s="178">
        <f>IF($V151="","",$V151*'9 All Base Data'!$Y151)</f>
        <v>7.9736906928198719E-4</v>
      </c>
      <c r="AN151" s="178">
        <f>IF($W151="","",$W151*'9 All Base Data'!$Y151)</f>
        <v>1.6088489436657028E-4</v>
      </c>
      <c r="AO151" s="178">
        <f>IF($X151="","",$X151*'9 All Base Data'!$Y151)</f>
        <v>2.3809625634242437E-4</v>
      </c>
      <c r="AP151" s="178">
        <f>$Y151*'9 All Base Data'!$Y151</f>
        <v>6.7270572756830321E-2</v>
      </c>
      <c r="AQ151" s="179">
        <f t="shared" si="29"/>
        <v>1.9653229188182699</v>
      </c>
    </row>
    <row r="152" spans="1:43" x14ac:dyDescent="0.25">
      <c r="A152" s="124">
        <v>506903</v>
      </c>
      <c r="B152" s="125" t="s">
        <v>193</v>
      </c>
      <c r="C152" s="126" t="s">
        <v>157</v>
      </c>
      <c r="D152" s="101" t="s">
        <v>2312</v>
      </c>
      <c r="E152" s="142"/>
      <c r="F152" s="191" t="str">
        <f>IF('9 All Base Data'!G152="Rural Centre","Rural",IF('9 All Base Data'!G152="Rural (Incl.some Off Shore Islands)","Rural",IF('9 All Base Data'!G152="Inlet-in TA but not in Urban Area","Rural",IF('9 All Base Data'!G152="Rural (Incl.some Off Shore Islands)","Rural",IF('9 All Base Data'!G152="Inlet-not in TA","Rural",IF('9 All Base Data'!G152="Inland Water not in Urban Area","Rural",IF('9 All Base Data'!G152="Oceanic-in Region but not in TA","Rural",'9 All Base Data'!G152)))))))</f>
        <v>Northern Auckland Zone</v>
      </c>
      <c r="G152" s="177">
        <f>IF('9 All Base Data'!I152="..C","..C",'9 All Base Data'!I152*Basecase_Pop_2006)</f>
        <v>4899</v>
      </c>
      <c r="H152" s="177">
        <f>IF('9 All Base Data'!J152="..C","..C",'9 All Base Data'!J152*Basecase_Pop_2006)</f>
        <v>3153</v>
      </c>
      <c r="I152" s="191">
        <f>IF('9 All Base Data'!L152="..C","..C",'9 All Base Data'!L152*Basecase_Pop_2006)</f>
        <v>54</v>
      </c>
      <c r="J152" s="156">
        <f>IF('9 All Base Data'!$P152=0,0,('9 All Base Data'!$P152*Basecase_Pop_2006)/(1+(1/(BaseCase_Mort_AllAdults_30*('9 All Base Data'!$W152*Basecase_PM10)/10))))</f>
        <v>0.75731276738202502</v>
      </c>
      <c r="K152" s="156">
        <f>IF('9 All Base Data'!$Q152=0,0,('9 All Base Data'!$Q152*Basecase_Pop_2006)/(1+(1/(BaseCase_Mort_Maori_30*('9 All Base Data'!$W152*Basecase_PM10)/10))))</f>
        <v>7.1601584492823014E-2</v>
      </c>
      <c r="L152" s="179">
        <f>133/(1+1/(BaseCase_Mort_Child_0_1*'9 All Base Data'!$AB$10/10))*IF('9 All Base Data'!$L152="..C",0,'9 All Base Data'!L152/'9 All Base Data'!$L$2022)</f>
        <v>7.8774004186482408E-3</v>
      </c>
      <c r="M152" s="178">
        <f>IF('9 All Base Data'!$R152="","",IF('9 All Base Data'!$R152=0,0,('9 All Base Data'!$R152*Basecase_Pop_2006)/(1+(1/(BaseCase_CardiacHA_All*('9 All Base Data'!$W152*Basecase_PM10)/10)))))</f>
        <v>0.62679925651900448</v>
      </c>
      <c r="N152" s="178">
        <f>IF('9 All Base Data'!$S152="","",IF('9 All Base Data'!$S152=0,0,('9 All Base Data'!S152*Basecase_Pop_2006)/(1+(1/(BaseCase_RespHA_All*('9 All Base Data'!$W152*Basecase_PM10)/10)))))</f>
        <v>0.43180334636412904</v>
      </c>
      <c r="O152" s="178">
        <f>IF('9 All Base Data'!$T152="","",IF('9 All Base Data'!$T152=0,0,('9 All Base Data'!$T152*Basecase_Pop_2006)/(1+(1/(BaseCase_RespHA_Child_1_4*('9 All Base Data'!$W152*Basecase_PM10)/10)))))</f>
        <v>0.15977033719126976</v>
      </c>
      <c r="P152" s="179">
        <f>IF('9 All Base Data'!$U152="","",IF('9 All Base Data'!$U152=0,0,('9 All Base Data'!$U152*Basecase_Pop_2006)/(1+(1/(BaseCase_RespHA_Child_5_14*('9 All Base Data'!$W152*Basecase_PM10)/10)))))</f>
        <v>5.2557024601888769E-2</v>
      </c>
      <c r="Q152" s="156">
        <f>IF('7 Base case Results'!$G152="..C",0,BaseCase_RADs_All*'7 Base case Results'!$G152*('9 All Base Data'!$V152*Basecase_PM10)/10)</f>
        <v>3618.5737601862093</v>
      </c>
      <c r="R152" s="189">
        <f t="shared" si="20"/>
        <v>2.6960334518800089</v>
      </c>
      <c r="S152" s="178">
        <f t="shared" si="21"/>
        <v>0.25490164079444994</v>
      </c>
      <c r="T152" s="179">
        <f t="shared" si="22"/>
        <v>2.8043545490387737E-2</v>
      </c>
      <c r="U152" s="178">
        <f t="shared" si="23"/>
        <v>3.9801752788956781E-3</v>
      </c>
      <c r="V152" s="178">
        <f t="shared" si="24"/>
        <v>1.9582281757613254E-3</v>
      </c>
      <c r="W152" s="178">
        <f t="shared" si="25"/>
        <v>7.2455847916240836E-4</v>
      </c>
      <c r="X152" s="179">
        <f t="shared" si="26"/>
        <v>2.3834610656956558E-4</v>
      </c>
      <c r="Y152" s="179">
        <f t="shared" si="27"/>
        <v>0.22435157313154497</v>
      </c>
      <c r="Z152" s="186">
        <f t="shared" si="28"/>
        <v>2.9543669739565988</v>
      </c>
      <c r="AA152" s="156">
        <f>$J152*'9 All Base Data'!$Y152</f>
        <v>0.32150749997183742</v>
      </c>
      <c r="AB152" s="156">
        <f>$K152*'9 All Base Data'!$Y152</f>
        <v>3.0397541697190469E-2</v>
      </c>
      <c r="AC152" s="178">
        <f>$L152*'9 All Base Data'!$Y152</f>
        <v>3.3442501222207895E-3</v>
      </c>
      <c r="AD152" s="178">
        <f>IF($M152="","",$M152*'9 All Base Data'!$Y152)</f>
        <v>0.26609964948072085</v>
      </c>
      <c r="AE152" s="178">
        <f>IF($N152="","",$N152*'9 All Base Data'!$Y152)</f>
        <v>0.18331661679087075</v>
      </c>
      <c r="AF152" s="178">
        <f>IF($O152="","",$O152*'9 All Base Data'!$Y152)</f>
        <v>6.7828463869156516E-2</v>
      </c>
      <c r="AG152" s="178">
        <f>IF($P152="","",$P152*'9 All Base Data'!$Y152)</f>
        <v>2.2312416102695534E-2</v>
      </c>
      <c r="AH152" s="167">
        <f>$Q152*'9 All Base Data'!$Y152</f>
        <v>1536.2194501526012</v>
      </c>
      <c r="AI152" s="178">
        <f>$R152*'9 All Base Data'!$Y152</f>
        <v>1.1445666998997412</v>
      </c>
      <c r="AJ152" s="178">
        <f>$S152*'9 All Base Data'!$Y152</f>
        <v>0.10821524844199806</v>
      </c>
      <c r="AK152" s="178">
        <f>$T152*'9 All Base Data'!$Y152</f>
        <v>1.1905530435106009E-2</v>
      </c>
      <c r="AL152" s="178">
        <f>IF($U152="","",$U152*'9 All Base Data'!$Y152)</f>
        <v>1.6897327742025773E-3</v>
      </c>
      <c r="AM152" s="178">
        <f>IF($V152="","",$V152*'9 All Base Data'!$Y152)</f>
        <v>8.31340857146599E-4</v>
      </c>
      <c r="AN152" s="178">
        <f>IF($W152="","",$W152*'9 All Base Data'!$Y152)</f>
        <v>3.0760208364662481E-4</v>
      </c>
      <c r="AO152" s="178">
        <f>IF($X152="","",$X152*'9 All Base Data'!$Y152)</f>
        <v>1.0118680702572425E-4</v>
      </c>
      <c r="AP152" s="178">
        <f>$Y152*'9 All Base Data'!$Y152</f>
        <v>9.5245605909461281E-2</v>
      </c>
      <c r="AQ152" s="179">
        <f t="shared" si="29"/>
        <v>1.2542389098756577</v>
      </c>
    </row>
    <row r="153" spans="1:43" x14ac:dyDescent="0.25">
      <c r="A153" s="124">
        <v>507000</v>
      </c>
      <c r="B153" s="125" t="s">
        <v>194</v>
      </c>
      <c r="C153" s="126" t="s">
        <v>157</v>
      </c>
      <c r="D153" s="101" t="s">
        <v>2312</v>
      </c>
      <c r="E153" s="142"/>
      <c r="F153" s="191" t="str">
        <f>IF('9 All Base Data'!G153="Rural Centre","Rural",IF('9 All Base Data'!G153="Rural (Incl.some Off Shore Islands)","Rural",IF('9 All Base Data'!G153="Inlet-in TA but not in Urban Area","Rural",IF('9 All Base Data'!G153="Rural (Incl.some Off Shore Islands)","Rural",IF('9 All Base Data'!G153="Inlet-not in TA","Rural",IF('9 All Base Data'!G153="Inland Water not in Urban Area","Rural",IF('9 All Base Data'!G153="Oceanic-in Region but not in TA","Rural",'9 All Base Data'!G153)))))))</f>
        <v>Northern Auckland Zone</v>
      </c>
      <c r="G153" s="177">
        <f>IF('9 All Base Data'!I153="..C","..C",'9 All Base Data'!I153*Basecase_Pop_2006)</f>
        <v>4350</v>
      </c>
      <c r="H153" s="177">
        <f>IF('9 All Base Data'!J153="..C","..C",'9 All Base Data'!J153*Basecase_Pop_2006)</f>
        <v>2718</v>
      </c>
      <c r="I153" s="191">
        <f>IF('9 All Base Data'!L153="..C","..C",'9 All Base Data'!L153*Basecase_Pop_2006)</f>
        <v>42</v>
      </c>
      <c r="J153" s="156">
        <f>IF('9 All Base Data'!$P153=0,0,('9 All Base Data'!$P153*Basecase_Pop_2006)/(1+(1/(BaseCase_Mort_AllAdults_30*('9 All Base Data'!$W153*Basecase_PM10)/10))))</f>
        <v>1.8782448588257539</v>
      </c>
      <c r="K153" s="156">
        <f>IF('9 All Base Data'!$Q153=0,0,('9 All Base Data'!$Q153*Basecase_Pop_2006)/(1+(1/(BaseCase_Mort_Maori_30*('9 All Base Data'!$W153*Basecase_PM10)/10))))</f>
        <v>0</v>
      </c>
      <c r="L153" s="179">
        <f>133/(1+1/(BaseCase_Mort_Child_0_1*'9 All Base Data'!$AB$10/10))*IF('9 All Base Data'!$L153="..C",0,'9 All Base Data'!L153/'9 All Base Data'!$L$2022)</f>
        <v>6.1268669922819657E-3</v>
      </c>
      <c r="M153" s="178">
        <f>IF('9 All Base Data'!$R153="","",IF('9 All Base Data'!$R153=0,0,('9 All Base Data'!$R153*Basecase_Pop_2006)/(1+(1/(BaseCase_CardiacHA_All*('9 All Base Data'!$W153*Basecase_PM10)/10)))))</f>
        <v>0.42580100244866115</v>
      </c>
      <c r="N153" s="178">
        <f>IF('9 All Base Data'!$S153="","",IF('9 All Base Data'!$S153=0,0,('9 All Base Data'!S153*Basecase_Pop_2006)/(1+(1/(BaseCase_RespHA_All*('9 All Base Data'!$W153*Basecase_PM10)/10)))))</f>
        <v>0.49816953117146812</v>
      </c>
      <c r="O153" s="178">
        <f>IF('9 All Base Data'!$T153="","",IF('9 All Base Data'!$T153=0,0,('9 All Base Data'!$T153*Basecase_Pop_2006)/(1+(1/(BaseCase_RespHA_Child_1_4*('9 All Base Data'!$W153*Basecase_PM10)/10)))))</f>
        <v>0.12739220488749992</v>
      </c>
      <c r="P153" s="179">
        <f>IF('9 All Base Data'!$U153="","",IF('9 All Base Data'!$U153=0,0,('9 All Base Data'!$U153*Basecase_Pop_2006)/(1+(1/(BaseCase_RespHA_Child_5_14*('9 All Base Data'!$W153*Basecase_PM10)/10)))))</f>
        <v>5.3861494817851796E-2</v>
      </c>
      <c r="Q153" s="156">
        <f>IF('7 Base case Results'!$G153="..C",0,BaseCase_RADs_All*'7 Base case Results'!$G153*('9 All Base Data'!$V153*Basecase_PM10)/10)</f>
        <v>3296.1687137491194</v>
      </c>
      <c r="R153" s="189">
        <f t="shared" si="20"/>
        <v>6.6865516974196835</v>
      </c>
      <c r="S153" s="178">
        <f t="shared" si="21"/>
        <v>0</v>
      </c>
      <c r="T153" s="179">
        <f t="shared" si="22"/>
        <v>2.18116464925238E-2</v>
      </c>
      <c r="U153" s="178">
        <f t="shared" si="23"/>
        <v>2.7038363655489984E-3</v>
      </c>
      <c r="V153" s="178">
        <f t="shared" si="24"/>
        <v>2.2591988238626075E-3</v>
      </c>
      <c r="W153" s="178">
        <f t="shared" si="25"/>
        <v>5.7772364916481222E-4</v>
      </c>
      <c r="X153" s="179">
        <f t="shared" si="26"/>
        <v>2.4426187899895789E-4</v>
      </c>
      <c r="Y153" s="179">
        <f t="shared" si="27"/>
        <v>0.20436246025244539</v>
      </c>
      <c r="Z153" s="186">
        <f t="shared" si="28"/>
        <v>6.9176888393540645</v>
      </c>
      <c r="AA153" s="156">
        <f>$J153*'9 All Base Data'!$Y153</f>
        <v>0.82463647073664836</v>
      </c>
      <c r="AB153" s="156">
        <f>$K153*'9 All Base Data'!$Y153</f>
        <v>0</v>
      </c>
      <c r="AC153" s="178">
        <f>$L153*'9 All Base Data'!$Y153</f>
        <v>2.6899783324028158E-3</v>
      </c>
      <c r="AD153" s="178">
        <f>IF($M153="","",$M153*'9 All Base Data'!$Y153)</f>
        <v>0.18694635805627172</v>
      </c>
      <c r="AE153" s="178">
        <f>IF($N153="","",$N153*'9 All Base Data'!$Y153)</f>
        <v>0.21871949340545552</v>
      </c>
      <c r="AF153" s="178">
        <f>IF($O153="","",$O153*'9 All Base Data'!$Y153)</f>
        <v>5.5931077220392228E-2</v>
      </c>
      <c r="AG153" s="178">
        <f>IF($P153="","",$P153*'9 All Base Data'!$Y153)</f>
        <v>2.3647690441682769E-2</v>
      </c>
      <c r="AH153" s="167">
        <f>$Q153*'9 All Base Data'!$Y153</f>
        <v>1447.1707042275448</v>
      </c>
      <c r="AI153" s="178">
        <f>$R153*'9 All Base Data'!$Y153</f>
        <v>2.9357058358224681</v>
      </c>
      <c r="AJ153" s="178">
        <f>$S153*'9 All Base Data'!$Y153</f>
        <v>0</v>
      </c>
      <c r="AK153" s="178">
        <f>$T153*'9 All Base Data'!$Y153</f>
        <v>9.5763228633540254E-3</v>
      </c>
      <c r="AL153" s="178">
        <f>IF($U153="","",$U153*'9 All Base Data'!$Y153)</f>
        <v>1.1871093736573253E-3</v>
      </c>
      <c r="AM153" s="178">
        <f>IF($V153="","",$V153*'9 All Base Data'!$Y153)</f>
        <v>9.9189290259374049E-4</v>
      </c>
      <c r="AN153" s="178">
        <f>IF($W153="","",$W153*'9 All Base Data'!$Y153)</f>
        <v>2.5364743519447878E-4</v>
      </c>
      <c r="AO153" s="178">
        <f>IF($X153="","",$X153*'9 All Base Data'!$Y153)</f>
        <v>1.0724227615303135E-4</v>
      </c>
      <c r="AP153" s="178">
        <f>$Y153*'9 All Base Data'!$Y153</f>
        <v>8.9724583662107768E-2</v>
      </c>
      <c r="AQ153" s="179">
        <f t="shared" si="29"/>
        <v>3.037185744624181</v>
      </c>
    </row>
    <row r="154" spans="1:43" x14ac:dyDescent="0.25">
      <c r="A154" s="124">
        <v>507101</v>
      </c>
      <c r="B154" s="125" t="s">
        <v>195</v>
      </c>
      <c r="C154" s="126" t="s">
        <v>157</v>
      </c>
      <c r="D154" s="101" t="s">
        <v>2312</v>
      </c>
      <c r="E154" s="142"/>
      <c r="F154" s="191" t="str">
        <f>IF('9 All Base Data'!G154="Rural Centre","Rural",IF('9 All Base Data'!G154="Rural (Incl.some Off Shore Islands)","Rural",IF('9 All Base Data'!G154="Inlet-in TA but not in Urban Area","Rural",IF('9 All Base Data'!G154="Rural (Incl.some Off Shore Islands)","Rural",IF('9 All Base Data'!G154="Inlet-not in TA","Rural",IF('9 All Base Data'!G154="Inland Water not in Urban Area","Rural",IF('9 All Base Data'!G154="Oceanic-in Region but not in TA","Rural",'9 All Base Data'!G154)))))))</f>
        <v>Northern Auckland Zone</v>
      </c>
      <c r="G154" s="177">
        <f>IF('9 All Base Data'!I154="..C","..C",'9 All Base Data'!I154*Basecase_Pop_2006)</f>
        <v>4239</v>
      </c>
      <c r="H154" s="177">
        <f>IF('9 All Base Data'!J154="..C","..C",'9 All Base Data'!J154*Basecase_Pop_2006)</f>
        <v>2808</v>
      </c>
      <c r="I154" s="191">
        <f>IF('9 All Base Data'!L154="..C","..C",'9 All Base Data'!L154*Basecase_Pop_2006)</f>
        <v>42</v>
      </c>
      <c r="J154" s="156">
        <f>IF('9 All Base Data'!$P154=0,0,('9 All Base Data'!$P154*Basecase_Pop_2006)/(1+(1/(BaseCase_Mort_AllAdults_30*('9 All Base Data'!$W154*Basecase_PM10)/10))))</f>
        <v>1.532720341036657</v>
      </c>
      <c r="K154" s="156">
        <f>IF('9 All Base Data'!$Q154=0,0,('9 All Base Data'!$Q154*Basecase_Pop_2006)/(1+(1/(BaseCase_Mort_Maori_30*('9 All Base Data'!$W154*Basecase_PM10)/10))))</f>
        <v>7.0023026131068658E-2</v>
      </c>
      <c r="L154" s="179">
        <f>133/(1+1/(BaseCase_Mort_Child_0_1*'9 All Base Data'!$AB$10/10))*IF('9 All Base Data'!$L154="..C",0,'9 All Base Data'!L154/'9 All Base Data'!$L$2022)</f>
        <v>6.1268669922819657E-3</v>
      </c>
      <c r="M154" s="178">
        <f>IF('9 All Base Data'!$R154="","",IF('9 All Base Data'!$R154=0,0,('9 All Base Data'!$R154*Basecase_Pop_2006)/(1+(1/(BaseCase_CardiacHA_All*('9 All Base Data'!$W154*Basecase_PM10)/10)))))</f>
        <v>0.65693334635450507</v>
      </c>
      <c r="N154" s="178">
        <f>IF('9 All Base Data'!$S154="","",IF('9 All Base Data'!$S154=0,0,('9 All Base Data'!S154*Basecase_Pop_2006)/(1+(1/(BaseCase_RespHA_All*('9 All Base Data'!$W154*Basecase_PM10)/10)))))</f>
        <v>0.6342393017745519</v>
      </c>
      <c r="O154" s="178">
        <f>IF('9 All Base Data'!$T154="","",IF('9 All Base Data'!$T154=0,0,('9 All Base Data'!$T154*Basecase_Pop_2006)/(1+(1/(BaseCase_RespHA_Child_1_4*('9 All Base Data'!$W154*Basecase_PM10)/10)))))</f>
        <v>9.4983025760168621E-2</v>
      </c>
      <c r="P154" s="179">
        <f>IF('9 All Base Data'!$U154="","",IF('9 All Base Data'!$U154=0,0,('9 All Base Data'!$U154*Basecase_Pop_2006)/(1+(1/(BaseCase_RespHA_Child_5_14*('9 All Base Data'!$W154*Basecase_PM10)/10)))))</f>
        <v>8.950630912578926E-2</v>
      </c>
      <c r="Q154" s="156">
        <f>IF('7 Base case Results'!$G154="..C",0,BaseCase_RADs_All*'7 Base case Results'!$G154*('9 All Base Data'!$V154*Basecase_PM10)/10)</f>
        <v>3043.6884506852575</v>
      </c>
      <c r="R154" s="189">
        <f t="shared" si="20"/>
        <v>5.4564844140904993</v>
      </c>
      <c r="S154" s="178">
        <f t="shared" si="21"/>
        <v>0.24928197302660443</v>
      </c>
      <c r="T154" s="179">
        <f t="shared" si="22"/>
        <v>2.18116464925238E-2</v>
      </c>
      <c r="U154" s="178">
        <f t="shared" si="23"/>
        <v>4.1715267493511073E-3</v>
      </c>
      <c r="V154" s="178">
        <f t="shared" si="24"/>
        <v>2.8762752335475929E-3</v>
      </c>
      <c r="W154" s="178">
        <f t="shared" si="25"/>
        <v>4.3074802182236472E-4</v>
      </c>
      <c r="X154" s="179">
        <f t="shared" si="26"/>
        <v>4.0591111188545431E-4</v>
      </c>
      <c r="Y154" s="179">
        <f t="shared" si="27"/>
        <v>0.18870868394248597</v>
      </c>
      <c r="Z154" s="186">
        <f t="shared" si="28"/>
        <v>5.674052546508408</v>
      </c>
      <c r="AA154" s="156">
        <f>$J154*'9 All Base Data'!$Y154</f>
        <v>0.62537350756876264</v>
      </c>
      <c r="AB154" s="156">
        <f>$K154*'9 All Base Data'!$Y154</f>
        <v>2.8570473223150254E-2</v>
      </c>
      <c r="AC154" s="178">
        <f>$L154*'9 All Base Data'!$Y154</f>
        <v>2.4998561047210703E-3</v>
      </c>
      <c r="AD154" s="178">
        <f>IF($M154="","",$M154*'9 All Base Data'!$Y154)</f>
        <v>0.26803892402885265</v>
      </c>
      <c r="AE154" s="178">
        <f>IF($N154="","",$N154*'9 All Base Data'!$Y154)</f>
        <v>0.25877940428483454</v>
      </c>
      <c r="AF154" s="178">
        <f>IF($O154="","",$O154*'9 All Base Data'!$Y154)</f>
        <v>3.8754537529628937E-2</v>
      </c>
      <c r="AG154" s="178">
        <f>IF($P154="","",$P154*'9 All Base Data'!$Y154)</f>
        <v>3.6519952785170263E-2</v>
      </c>
      <c r="AH154" s="167">
        <f>$Q154*'9 All Base Data'!$Y154</f>
        <v>1241.8717696825092</v>
      </c>
      <c r="AI154" s="178">
        <f>$R154*'9 All Base Data'!$Y154</f>
        <v>2.2263296869447955</v>
      </c>
      <c r="AJ154" s="178">
        <f>$S154*'9 All Base Data'!$Y154</f>
        <v>0.1017108846744149</v>
      </c>
      <c r="AK154" s="178">
        <f>$T154*'9 All Base Data'!$Y154</f>
        <v>8.8994877328070123E-3</v>
      </c>
      <c r="AL154" s="178">
        <f>IF($U154="","",$U154*'9 All Base Data'!$Y154)</f>
        <v>1.7020471675832146E-3</v>
      </c>
      <c r="AM154" s="178">
        <f>IF($V154="","",$V154*'9 All Base Data'!$Y154)</f>
        <v>1.1735645984317245E-3</v>
      </c>
      <c r="AN154" s="178">
        <f>IF($W154="","",$W154*'9 All Base Data'!$Y154)</f>
        <v>1.7575182769686724E-4</v>
      </c>
      <c r="AO154" s="178">
        <f>IF($X154="","",$X154*'9 All Base Data'!$Y154)</f>
        <v>1.6561798588074717E-4</v>
      </c>
      <c r="AP154" s="178">
        <f>$Y154*'9 All Base Data'!$Y154</f>
        <v>7.6996049720315582E-2</v>
      </c>
      <c r="AQ154" s="179">
        <f t="shared" si="29"/>
        <v>2.3151008361639329</v>
      </c>
    </row>
    <row r="155" spans="1:43" x14ac:dyDescent="0.25">
      <c r="A155" s="124">
        <v>507102</v>
      </c>
      <c r="B155" s="125" t="s">
        <v>196</v>
      </c>
      <c r="C155" s="126" t="s">
        <v>157</v>
      </c>
      <c r="D155" s="101" t="s">
        <v>2312</v>
      </c>
      <c r="E155" s="142"/>
      <c r="F155" s="191" t="str">
        <f>IF('9 All Base Data'!G155="Rural Centre","Rural",IF('9 All Base Data'!G155="Rural (Incl.some Off Shore Islands)","Rural",IF('9 All Base Data'!G155="Inlet-in TA but not in Urban Area","Rural",IF('9 All Base Data'!G155="Rural (Incl.some Off Shore Islands)","Rural",IF('9 All Base Data'!G155="Inlet-not in TA","Rural",IF('9 All Base Data'!G155="Inland Water not in Urban Area","Rural",IF('9 All Base Data'!G155="Oceanic-in Region but not in TA","Rural",'9 All Base Data'!G155)))))))</f>
        <v>Northern Auckland Zone</v>
      </c>
      <c r="G155" s="177">
        <f>IF('9 All Base Data'!I155="..C","..C",'9 All Base Data'!I155*Basecase_Pop_2006)</f>
        <v>4578</v>
      </c>
      <c r="H155" s="177">
        <f>IF('9 All Base Data'!J155="..C","..C",'9 All Base Data'!J155*Basecase_Pop_2006)</f>
        <v>2703</v>
      </c>
      <c r="I155" s="191">
        <f>IF('9 All Base Data'!L155="..C","..C",'9 All Base Data'!L155*Basecase_Pop_2006)</f>
        <v>63</v>
      </c>
      <c r="J155" s="156">
        <f>IF('9 All Base Data'!$P155=0,0,('9 All Base Data'!$P155*Basecase_Pop_2006)/(1+(1/(BaseCase_Mort_AllAdults_30*('9 All Base Data'!$W155*Basecase_PM10)/10))))</f>
        <v>2.9824141933824939</v>
      </c>
      <c r="K155" s="156">
        <f>IF('9 All Base Data'!$Q155=0,0,('9 All Base Data'!$Q155*Basecase_Pop_2006)/(1+(1/(BaseCase_Mort_Maori_30*('9 All Base Data'!$W155*Basecase_PM10)/10))))</f>
        <v>0</v>
      </c>
      <c r="L155" s="179">
        <f>133/(1+1/(BaseCase_Mort_Child_0_1*'9 All Base Data'!$AB$10/10))*IF('9 All Base Data'!$L155="..C",0,'9 All Base Data'!L155/'9 All Base Data'!$L$2022)</f>
        <v>9.1903004884229481E-3</v>
      </c>
      <c r="M155" s="178">
        <f>IF('9 All Base Data'!$R155="","",IF('9 All Base Data'!$R155=0,0,('9 All Base Data'!$R155*Basecase_Pop_2006)/(1+(1/(BaseCase_CardiacHA_All*('9 All Base Data'!$W155*Basecase_PM10)/10)))))</f>
        <v>0.38553054623469774</v>
      </c>
      <c r="N155" s="178">
        <f>IF('9 All Base Data'!$S155="","",IF('9 All Base Data'!$S155=0,0,('9 All Base Data'!S155*Basecase_Pop_2006)/(1+(1/(BaseCase_RespHA_All*('9 All Base Data'!$W155*Basecase_PM10)/10)))))</f>
        <v>0.59441218860490785</v>
      </c>
      <c r="O155" s="178">
        <f>IF('9 All Base Data'!$T155="","",IF('9 All Base Data'!$T155=0,0,('9 All Base Data'!$T155*Basecase_Pop_2006)/(1+(1/(BaseCase_RespHA_Child_1_4*('9 All Base Data'!$W155*Basecase_PM10)/10)))))</f>
        <v>0.29988913944351392</v>
      </c>
      <c r="P155" s="179">
        <f>IF('9 All Base Data'!$U155="","",IF('9 All Base Data'!$U155=0,0,('9 All Base Data'!$U155*Basecase_Pop_2006)/(1+(1/(BaseCase_RespHA_Child_5_14*('9 All Base Data'!$W155*Basecase_PM10)/10)))))</f>
        <v>0.11751880768615575</v>
      </c>
      <c r="Q155" s="156">
        <f>IF('7 Base case Results'!$G155="..C",0,BaseCase_RADs_All*'7 Base case Results'!$G155*('9 All Base Data'!$V155*Basecase_PM10)/10)</f>
        <v>3359.6124943997834</v>
      </c>
      <c r="R155" s="189">
        <f t="shared" si="20"/>
        <v>10.617394528441679</v>
      </c>
      <c r="S155" s="178">
        <f t="shared" si="21"/>
        <v>0</v>
      </c>
      <c r="T155" s="179">
        <f t="shared" si="22"/>
        <v>3.2717469738785691E-2</v>
      </c>
      <c r="U155" s="178">
        <f t="shared" si="23"/>
        <v>2.4481189685903303E-3</v>
      </c>
      <c r="V155" s="178">
        <f t="shared" si="24"/>
        <v>2.6956592753232572E-3</v>
      </c>
      <c r="W155" s="178">
        <f t="shared" si="25"/>
        <v>1.3599972473763357E-3</v>
      </c>
      <c r="X155" s="179">
        <f t="shared" si="26"/>
        <v>5.3294779285671635E-4</v>
      </c>
      <c r="Y155" s="179">
        <f t="shared" si="27"/>
        <v>0.20829597465278657</v>
      </c>
      <c r="Z155" s="186">
        <f t="shared" si="28"/>
        <v>10.863551751077166</v>
      </c>
      <c r="AA155" s="156">
        <f>$J155*'9 All Base Data'!$Y155</f>
        <v>1.2549790737354671</v>
      </c>
      <c r="AB155" s="156">
        <f>$K155*'9 All Base Data'!$Y155</f>
        <v>0</v>
      </c>
      <c r="AC155" s="178">
        <f>$L155*'9 All Base Data'!$Y155</f>
        <v>3.8672142923350337E-3</v>
      </c>
      <c r="AD155" s="178">
        <f>IF($M155="","",$M155*'9 All Base Data'!$Y155)</f>
        <v>0.16222856264696503</v>
      </c>
      <c r="AE155" s="178">
        <f>IF($N155="","",$N155*'9 All Base Data'!$Y155)</f>
        <v>0.25012449965120853</v>
      </c>
      <c r="AF155" s="178">
        <f>IF($O155="","",$O155*'9 All Base Data'!$Y155)</f>
        <v>0.1261912564918779</v>
      </c>
      <c r="AG155" s="178">
        <f>IF($P155="","",$P155*'9 All Base Data'!$Y155)</f>
        <v>4.9451093930451086E-2</v>
      </c>
      <c r="AH155" s="167">
        <f>$Q155*'9 All Base Data'!$Y155</f>
        <v>1413.7014857584572</v>
      </c>
      <c r="AI155" s="178">
        <f>$R155*'9 All Base Data'!$Y155</f>
        <v>4.4677255024982632</v>
      </c>
      <c r="AJ155" s="178">
        <f>$S155*'9 All Base Data'!$Y155</f>
        <v>0</v>
      </c>
      <c r="AK155" s="178">
        <f>$T155*'9 All Base Data'!$Y155</f>
        <v>1.3767282880712719E-2</v>
      </c>
      <c r="AL155" s="178">
        <f>IF($U155="","",$U155*'9 All Base Data'!$Y155)</f>
        <v>1.0301513728082278E-3</v>
      </c>
      <c r="AM155" s="178">
        <f>IF($V155="","",$V155*'9 All Base Data'!$Y155)</f>
        <v>1.1343146059182307E-3</v>
      </c>
      <c r="AN155" s="178">
        <f>IF($W155="","",$W155*'9 All Base Data'!$Y155)</f>
        <v>5.7227734819066635E-4</v>
      </c>
      <c r="AO155" s="178">
        <f>IF($X155="","",$X155*'9 All Base Data'!$Y155)</f>
        <v>2.2426071097459571E-4</v>
      </c>
      <c r="AP155" s="178">
        <f>$Y155*'9 All Base Data'!$Y155</f>
        <v>8.7649492117024344E-2</v>
      </c>
      <c r="AQ155" s="179">
        <f t="shared" si="29"/>
        <v>4.5713067434747279</v>
      </c>
    </row>
    <row r="156" spans="1:43" x14ac:dyDescent="0.25">
      <c r="A156" s="124">
        <v>507200</v>
      </c>
      <c r="B156" s="125" t="s">
        <v>197</v>
      </c>
      <c r="C156" s="126" t="s">
        <v>157</v>
      </c>
      <c r="D156" s="101" t="s">
        <v>2312</v>
      </c>
      <c r="E156" s="142"/>
      <c r="F156" s="191" t="str">
        <f>IF('9 All Base Data'!G156="Rural Centre","Rural",IF('9 All Base Data'!G156="Rural (Incl.some Off Shore Islands)","Rural",IF('9 All Base Data'!G156="Inlet-in TA but not in Urban Area","Rural",IF('9 All Base Data'!G156="Rural (Incl.some Off Shore Islands)","Rural",IF('9 All Base Data'!G156="Inlet-not in TA","Rural",IF('9 All Base Data'!G156="Inland Water not in Urban Area","Rural",IF('9 All Base Data'!G156="Oceanic-in Region but not in TA","Rural",'9 All Base Data'!G156)))))))</f>
        <v>Northern Auckland Zone</v>
      </c>
      <c r="G156" s="177">
        <f>IF('9 All Base Data'!I156="..C","..C",'9 All Base Data'!I156*Basecase_Pop_2006)</f>
        <v>5436</v>
      </c>
      <c r="H156" s="177">
        <f>IF('9 All Base Data'!J156="..C","..C",'9 All Base Data'!J156*Basecase_Pop_2006)</f>
        <v>3366</v>
      </c>
      <c r="I156" s="191">
        <f>IF('9 All Base Data'!L156="..C","..C",'9 All Base Data'!L156*Basecase_Pop_2006)</f>
        <v>51</v>
      </c>
      <c r="J156" s="156">
        <f>IF('9 All Base Data'!$P156=0,0,('9 All Base Data'!$P156*Basecase_Pop_2006)/(1+(1/(BaseCase_Mort_AllAdults_30*('9 All Base Data'!$W156*Basecase_PM10)/10))))</f>
        <v>0.83397112683786856</v>
      </c>
      <c r="K156" s="156">
        <f>IF('9 All Base Data'!$Q156=0,0,('9 All Base Data'!$Q156*Basecase_Pop_2006)/(1+(1/(BaseCase_Mort_Maori_30*('9 All Base Data'!$W156*Basecase_PM10)/10))))</f>
        <v>0</v>
      </c>
      <c r="L156" s="179">
        <f>133/(1+1/(BaseCase_Mort_Child_0_1*'9 All Base Data'!$AB$10/10))*IF('9 All Base Data'!$L156="..C",0,'9 All Base Data'!L156/'9 All Base Data'!$L$2022)</f>
        <v>7.4397670620566722E-3</v>
      </c>
      <c r="M156" s="178">
        <f>IF('9 All Base Data'!$R156="","",IF('9 All Base Data'!$R156=0,0,('9 All Base Data'!$R156*Basecase_Pop_2006)/(1+(1/(BaseCase_CardiacHA_All*('9 All Base Data'!$W156*Basecase_PM10)/10)))))</f>
        <v>0.33717832166682726</v>
      </c>
      <c r="N156" s="178">
        <f>IF('9 All Base Data'!$S156="","",IF('9 All Base Data'!$S156=0,0,('9 All Base Data'!S156*Basecase_Pop_2006)/(1+(1/(BaseCase_RespHA_All*('9 All Base Data'!$W156*Basecase_PM10)/10)))))</f>
        <v>0.35046671530475532</v>
      </c>
      <c r="O156" s="178">
        <f>IF('9 All Base Data'!$T156="","",IF('9 All Base Data'!$T156=0,0,('9 All Base Data'!$T156*Basecase_Pop_2006)/(1+(1/(BaseCase_RespHA_Child_1_4*('9 All Base Data'!$W156*Basecase_PM10)/10)))))</f>
        <v>6.1292294767151541E-2</v>
      </c>
      <c r="P156" s="179">
        <f>IF('9 All Base Data'!$U156="","",IF('9 All Base Data'!$U156=0,0,('9 All Base Data'!$U156*Basecase_Pop_2006)/(1+(1/(BaseCase_RespHA_Child_5_14*('9 All Base Data'!$W156*Basecase_PM10)/10)))))</f>
        <v>7.7782775105007015E-2</v>
      </c>
      <c r="Q156" s="156">
        <f>IF('7 Base case Results'!$G156="..C",0,BaseCase_RADs_All*'7 Base case Results'!$G156*('9 All Base Data'!$V156*Basecase_PM10)/10)</f>
        <v>3959.4323055192144</v>
      </c>
      <c r="R156" s="189">
        <f t="shared" si="20"/>
        <v>2.9689372115428121</v>
      </c>
      <c r="S156" s="178">
        <f t="shared" si="21"/>
        <v>0</v>
      </c>
      <c r="T156" s="179">
        <f t="shared" si="22"/>
        <v>2.6485570740921754E-2</v>
      </c>
      <c r="U156" s="178">
        <f t="shared" si="23"/>
        <v>2.1410823425843531E-3</v>
      </c>
      <c r="V156" s="178">
        <f t="shared" si="24"/>
        <v>1.5893665539070652E-3</v>
      </c>
      <c r="W156" s="178">
        <f t="shared" si="25"/>
        <v>2.7796055676903225E-4</v>
      </c>
      <c r="X156" s="179">
        <f t="shared" si="26"/>
        <v>3.5274488510120684E-4</v>
      </c>
      <c r="Y156" s="179">
        <f t="shared" si="27"/>
        <v>0.2454848029421913</v>
      </c>
      <c r="Z156" s="186">
        <f t="shared" si="28"/>
        <v>3.2446380341224161</v>
      </c>
      <c r="AA156" s="156">
        <f>$J156*'9 All Base Data'!$Y156</f>
        <v>0.34728975049485122</v>
      </c>
      <c r="AB156" s="156">
        <f>$K156*'9 All Base Data'!$Y156</f>
        <v>0</v>
      </c>
      <c r="AC156" s="178">
        <f>$L156*'9 All Base Data'!$Y156</f>
        <v>3.0981346518771974E-3</v>
      </c>
      <c r="AD156" s="178">
        <f>IF($M156="","",$M156*'9 All Base Data'!$Y156)</f>
        <v>0.14041082650899753</v>
      </c>
      <c r="AE156" s="178">
        <f>IF($N156="","",$N156*'9 All Base Data'!$Y156)</f>
        <v>0.14594449879390214</v>
      </c>
      <c r="AF156" s="178">
        <f>IF($O156="","",$O156*'9 All Base Data'!$Y156)</f>
        <v>2.552388814424646E-2</v>
      </c>
      <c r="AG156" s="178">
        <f>IF($P156="","",$P156*'9 All Base Data'!$Y156)</f>
        <v>3.2391002145889171E-2</v>
      </c>
      <c r="AH156" s="167">
        <f>$Q156*'9 All Base Data'!$Y156</f>
        <v>1648.8223791377702</v>
      </c>
      <c r="AI156" s="178">
        <f>$R156*'9 All Base Data'!$Y156</f>
        <v>1.2363515117616704</v>
      </c>
      <c r="AJ156" s="178">
        <f>$S156*'9 All Base Data'!$Y156</f>
        <v>0</v>
      </c>
      <c r="AK156" s="178">
        <f>$T156*'9 All Base Data'!$Y156</f>
        <v>1.1029359360682823E-2</v>
      </c>
      <c r="AL156" s="178">
        <f>IF($U156="","",$U156*'9 All Base Data'!$Y156)</f>
        <v>8.9160874833213422E-4</v>
      </c>
      <c r="AM156" s="178">
        <f>IF($V156="","",$V156*'9 All Base Data'!$Y156)</f>
        <v>6.6185830203034624E-4</v>
      </c>
      <c r="AN156" s="178">
        <f>IF($W156="","",$W156*'9 All Base Data'!$Y156)</f>
        <v>1.1575083273415769E-4</v>
      </c>
      <c r="AO156" s="178">
        <f>IF($X156="","",$X156*'9 All Base Data'!$Y156)</f>
        <v>1.468931947316074E-4</v>
      </c>
      <c r="AP156" s="178">
        <f>$Y156*'9 All Base Data'!$Y156</f>
        <v>0.10222698750654174</v>
      </c>
      <c r="AQ156" s="179">
        <f t="shared" si="29"/>
        <v>1.3511613256792574</v>
      </c>
    </row>
    <row r="157" spans="1:43" x14ac:dyDescent="0.25">
      <c r="A157" s="124">
        <v>507300</v>
      </c>
      <c r="B157" s="125" t="s">
        <v>198</v>
      </c>
      <c r="C157" s="126" t="s">
        <v>157</v>
      </c>
      <c r="D157" s="101" t="s">
        <v>2312</v>
      </c>
      <c r="E157" s="142"/>
      <c r="F157" s="191" t="str">
        <f>IF('9 All Base Data'!G157="Rural Centre","Rural",IF('9 All Base Data'!G157="Rural (Incl.some Off Shore Islands)","Rural",IF('9 All Base Data'!G157="Inlet-in TA but not in Urban Area","Rural",IF('9 All Base Data'!G157="Rural (Incl.some Off Shore Islands)","Rural",IF('9 All Base Data'!G157="Inlet-not in TA","Rural",IF('9 All Base Data'!G157="Inland Water not in Urban Area","Rural",IF('9 All Base Data'!G157="Oceanic-in Region but not in TA","Rural",'9 All Base Data'!G157)))))))</f>
        <v>Northern Auckland Zone</v>
      </c>
      <c r="G157" s="177">
        <f>IF('9 All Base Data'!I157="..C","..C",'9 All Base Data'!I157*Basecase_Pop_2006)</f>
        <v>4704</v>
      </c>
      <c r="H157" s="177">
        <f>IF('9 All Base Data'!J157="..C","..C",'9 All Base Data'!J157*Basecase_Pop_2006)</f>
        <v>2889</v>
      </c>
      <c r="I157" s="191">
        <f>IF('9 All Base Data'!L157="..C","..C",'9 All Base Data'!L157*Basecase_Pop_2006)</f>
        <v>45</v>
      </c>
      <c r="J157" s="156">
        <f>IF('9 All Base Data'!$P157=0,0,('9 All Base Data'!$P157*Basecase_Pop_2006)/(1+(1/(BaseCase_Mort_AllAdults_30*('9 All Base Data'!$W157*Basecase_PM10)/10))))</f>
        <v>1.1899941066817596</v>
      </c>
      <c r="K157" s="156">
        <f>IF('9 All Base Data'!$Q157=0,0,('9 All Base Data'!$Q157*Basecase_Pop_2006)/(1+(1/(BaseCase_Mort_Maori_30*('9 All Base Data'!$W157*Basecase_PM10)/10))))</f>
        <v>0</v>
      </c>
      <c r="L157" s="179">
        <f>133/(1+1/(BaseCase_Mort_Child_0_1*'9 All Base Data'!$AB$10/10))*IF('9 All Base Data'!$L157="..C",0,'9 All Base Data'!L157/'9 All Base Data'!$L$2022)</f>
        <v>6.5645003488735343E-3</v>
      </c>
      <c r="M157" s="178">
        <f>IF('9 All Base Data'!$R157="","",IF('9 All Base Data'!$R157=0,0,('9 All Base Data'!$R157*Basecase_Pop_2006)/(1+(1/(BaseCase_CardiacHA_All*('9 All Base Data'!$W157*Basecase_PM10)/10)))))</f>
        <v>0.29192126155239417</v>
      </c>
      <c r="N157" s="178">
        <f>IF('9 All Base Data'!$S157="","",IF('9 All Base Data'!$S157=0,0,('9 All Base Data'!S157*Basecase_Pop_2006)/(1+(1/(BaseCase_RespHA_All*('9 All Base Data'!$W157*Basecase_PM10)/10)))))</f>
        <v>0.26436337167945323</v>
      </c>
      <c r="O157" s="178">
        <f>IF('9 All Base Data'!$T157="","",IF('9 All Base Data'!$T157=0,0,('9 All Base Data'!$T157*Basecase_Pop_2006)/(1+(1/(BaseCase_RespHA_Child_1_4*('9 All Base Data'!$W157*Basecase_PM10)/10)))))</f>
        <v>0.16800951589040944</v>
      </c>
      <c r="P157" s="179">
        <f>IF('9 All Base Data'!$U157="","",IF('9 All Base Data'!$U157=0,0,('9 All Base Data'!$U157*Basecase_Pop_2006)/(1+(1/(BaseCase_RespHA_Child_5_14*('9 All Base Data'!$W157*Basecase_PM10)/10)))))</f>
        <v>6.5451404266335209E-2</v>
      </c>
      <c r="Q157" s="156">
        <f>IF('7 Base case Results'!$G157="..C",0,BaseCase_RADs_All*'7 Base case Results'!$G157*('9 All Base Data'!$V157*Basecase_PM10)/10)</f>
        <v>3461.0595040990584</v>
      </c>
      <c r="R157" s="189">
        <f t="shared" si="20"/>
        <v>4.2363790197870648</v>
      </c>
      <c r="S157" s="178">
        <f t="shared" si="21"/>
        <v>0</v>
      </c>
      <c r="T157" s="179">
        <f t="shared" si="22"/>
        <v>2.3369621241989783E-2</v>
      </c>
      <c r="U157" s="178">
        <f t="shared" si="23"/>
        <v>1.853700010857703E-3</v>
      </c>
      <c r="V157" s="178">
        <f t="shared" si="24"/>
        <v>1.1988878905663206E-3</v>
      </c>
      <c r="W157" s="178">
        <f t="shared" si="25"/>
        <v>7.6192315456300689E-4</v>
      </c>
      <c r="X157" s="179">
        <f t="shared" si="26"/>
        <v>2.9682211834783015E-4</v>
      </c>
      <c r="Y157" s="179">
        <f t="shared" si="27"/>
        <v>0.21458568925414162</v>
      </c>
      <c r="Z157" s="186">
        <f t="shared" si="28"/>
        <v>4.47738691818462</v>
      </c>
      <c r="AA157" s="156">
        <f>$J157*'9 All Base Data'!$Y157</f>
        <v>0.50252965754573664</v>
      </c>
      <c r="AB157" s="156">
        <f>$K157*'9 All Base Data'!$Y157</f>
        <v>0</v>
      </c>
      <c r="AC157" s="178">
        <f>$L157*'9 All Base Data'!$Y157</f>
        <v>2.7721617222769153E-3</v>
      </c>
      <c r="AD157" s="178">
        <f>IF($M157="","",$M157*'9 All Base Data'!$Y157)</f>
        <v>0.1232771580754356</v>
      </c>
      <c r="AE157" s="178">
        <f>IF($N157="","",$N157*'9 All Base Data'!$Y157)</f>
        <v>0.11163957358424141</v>
      </c>
      <c r="AF157" s="178">
        <f>IF($O157="","",$O157*'9 All Base Data'!$Y157)</f>
        <v>7.0949733289235123E-2</v>
      </c>
      <c r="AG157" s="178">
        <f>IF($P157="","",$P157*'9 All Base Data'!$Y157)</f>
        <v>2.7639861060795252E-2</v>
      </c>
      <c r="AH157" s="167">
        <f>$Q157*'9 All Base Data'!$Y157</f>
        <v>1461.591311733659</v>
      </c>
      <c r="AI157" s="178">
        <f>$R157*'9 All Base Data'!$Y157</f>
        <v>1.7890055808628227</v>
      </c>
      <c r="AJ157" s="178">
        <f>$S157*'9 All Base Data'!$Y157</f>
        <v>0</v>
      </c>
      <c r="AK157" s="178">
        <f>$T157*'9 All Base Data'!$Y157</f>
        <v>9.8688957313058188E-3</v>
      </c>
      <c r="AL157" s="178">
        <f>IF($U157="","",$U157*'9 All Base Data'!$Y157)</f>
        <v>7.8280995377901603E-4</v>
      </c>
      <c r="AM157" s="178">
        <f>IF($V157="","",$V157*'9 All Base Data'!$Y157)</f>
        <v>5.0628546620453492E-4</v>
      </c>
      <c r="AN157" s="178">
        <f>IF($W157="","",$W157*'9 All Base Data'!$Y157)</f>
        <v>3.2175704046668132E-4</v>
      </c>
      <c r="AO157" s="178">
        <f>IF($X157="","",$X157*'9 All Base Data'!$Y157)</f>
        <v>1.2534676991070645E-4</v>
      </c>
      <c r="AP157" s="178">
        <f>$Y157*'9 All Base Data'!$Y157</f>
        <v>9.061866132748686E-2</v>
      </c>
      <c r="AQ157" s="179">
        <f t="shared" si="29"/>
        <v>1.8907822333415989</v>
      </c>
    </row>
    <row r="158" spans="1:43" x14ac:dyDescent="0.25">
      <c r="A158" s="124">
        <v>507400</v>
      </c>
      <c r="B158" s="125" t="s">
        <v>199</v>
      </c>
      <c r="C158" s="126" t="s">
        <v>157</v>
      </c>
      <c r="D158" s="101" t="s">
        <v>2312</v>
      </c>
      <c r="E158" s="142"/>
      <c r="F158" s="191" t="str">
        <f>IF('9 All Base Data'!G158="Rural Centre","Rural",IF('9 All Base Data'!G158="Rural (Incl.some Off Shore Islands)","Rural",IF('9 All Base Data'!G158="Inlet-in TA but not in Urban Area","Rural",IF('9 All Base Data'!G158="Rural (Incl.some Off Shore Islands)","Rural",IF('9 All Base Data'!G158="Inlet-not in TA","Rural",IF('9 All Base Data'!G158="Inland Water not in Urban Area","Rural",IF('9 All Base Data'!G158="Oceanic-in Region but not in TA","Rural",'9 All Base Data'!G158)))))))</f>
        <v>Northern Auckland Zone</v>
      </c>
      <c r="G158" s="177">
        <f>IF('9 All Base Data'!I158="..C","..C",'9 All Base Data'!I158*Basecase_Pop_2006)</f>
        <v>5346</v>
      </c>
      <c r="H158" s="177">
        <f>IF('9 All Base Data'!J158="..C","..C",'9 All Base Data'!J158*Basecase_Pop_2006)</f>
        <v>3324</v>
      </c>
      <c r="I158" s="191">
        <f>IF('9 All Base Data'!L158="..C","..C",'9 All Base Data'!L158*Basecase_Pop_2006)</f>
        <v>45</v>
      </c>
      <c r="J158" s="156">
        <f>IF('9 All Base Data'!$P158=0,0,('9 All Base Data'!$P158*Basecase_Pop_2006)/(1+(1/(BaseCase_Mort_AllAdults_30*('9 All Base Data'!$W158*Basecase_PM10)/10))))</f>
        <v>0.73095528436649626</v>
      </c>
      <c r="K158" s="156">
        <f>IF('9 All Base Data'!$Q158=0,0,('9 All Base Data'!$Q158*Basecase_Pop_2006)/(1+(1/(BaseCase_Mort_Maori_30*('9 All Base Data'!$W158*Basecase_PM10)/10))))</f>
        <v>0</v>
      </c>
      <c r="L158" s="179">
        <f>133/(1+1/(BaseCase_Mort_Child_0_1*'9 All Base Data'!$AB$10/10))*IF('9 All Base Data'!$L158="..C",0,'9 All Base Data'!L158/'9 All Base Data'!$L$2022)</f>
        <v>6.5645003488735343E-3</v>
      </c>
      <c r="M158" s="178">
        <f>IF('9 All Base Data'!$R158="","",IF('9 All Base Data'!$R158=0,0,('9 All Base Data'!$R158*Basecase_Pop_2006)/(1+(1/(BaseCase_CardiacHA_All*('9 All Base Data'!$W158*Basecase_PM10)/10)))))</f>
        <v>0.52857979690761592</v>
      </c>
      <c r="N158" s="178">
        <f>IF('9 All Base Data'!$S158="","",IF('9 All Base Data'!$S158=0,0,('9 All Base Data'!S158*Basecase_Pop_2006)/(1+(1/(BaseCase_RespHA_All*('9 All Base Data'!$W158*Basecase_PM10)/10)))))</f>
        <v>0.4380958587285172</v>
      </c>
      <c r="O158" s="178">
        <f>IF('9 All Base Data'!$T158="","",IF('9 All Base Data'!$T158=0,0,('9 All Base Data'!$T158*Basecase_Pop_2006)/(1+(1/(BaseCase_RespHA_Child_1_4*('9 All Base Data'!$W158*Basecase_PM10)/10)))))</f>
        <v>0.1247701056155526</v>
      </c>
      <c r="P158" s="179">
        <f>IF('9 All Base Data'!$U158="","",IF('9 All Base Data'!$U158=0,0,('9 All Base Data'!$U158*Basecase_Pop_2006)/(1+(1/(BaseCase_RespHA_Child_5_14*('9 All Base Data'!$W158*Basecase_PM10)/10)))))</f>
        <v>0.11872686292641864</v>
      </c>
      <c r="Q158" s="156">
        <f>IF('7 Base case Results'!$G158="..C",0,BaseCase_RADs_All*'7 Base case Results'!$G158*('9 All Base Data'!$V158*Basecase_PM10)/10)</f>
        <v>3965.2084416013663</v>
      </c>
      <c r="R158" s="189">
        <f t="shared" si="20"/>
        <v>2.6022008123447264</v>
      </c>
      <c r="S158" s="178">
        <f t="shared" si="21"/>
        <v>0</v>
      </c>
      <c r="T158" s="179">
        <f t="shared" si="22"/>
        <v>2.3369621241989783E-2</v>
      </c>
      <c r="U158" s="178">
        <f t="shared" si="23"/>
        <v>3.3564817103633607E-3</v>
      </c>
      <c r="V158" s="178">
        <f t="shared" si="24"/>
        <v>1.9867647193338254E-3</v>
      </c>
      <c r="W158" s="178">
        <f t="shared" si="25"/>
        <v>5.6583242896653108E-4</v>
      </c>
      <c r="X158" s="179">
        <f t="shared" si="26"/>
        <v>5.3842632337130852E-4</v>
      </c>
      <c r="Y158" s="179">
        <f t="shared" si="27"/>
        <v>0.24584292337928471</v>
      </c>
      <c r="Z158" s="186">
        <f t="shared" si="28"/>
        <v>2.8767566033956977</v>
      </c>
      <c r="AA158" s="156">
        <f>$J158*'9 All Base Data'!$Y158</f>
        <v>0.31206438116857638</v>
      </c>
      <c r="AB158" s="156">
        <f>$K158*'9 All Base Data'!$Y158</f>
        <v>0</v>
      </c>
      <c r="AC158" s="178">
        <f>$L158*'9 All Base Data'!$Y158</f>
        <v>2.8025609539543261E-3</v>
      </c>
      <c r="AD158" s="178">
        <f>IF($M158="","",$M158*'9 All Base Data'!$Y158)</f>
        <v>0.22566486726085644</v>
      </c>
      <c r="AE158" s="178">
        <f>IF($N158="","",$N158*'9 All Base Data'!$Y158)</f>
        <v>0.18703485147537863</v>
      </c>
      <c r="AF158" s="178">
        <f>IF($O158="","",$O158*'9 All Base Data'!$Y158)</f>
        <v>5.3267698626736963E-2</v>
      </c>
      <c r="AG158" s="178">
        <f>IF($P158="","",$P158*'9 All Base Data'!$Y158)</f>
        <v>5.0687676523646807E-2</v>
      </c>
      <c r="AH158" s="167">
        <f>$Q158*'9 All Base Data'!$Y158</f>
        <v>1692.8536464514032</v>
      </c>
      <c r="AI158" s="178">
        <f>$R158*'9 All Base Data'!$Y158</f>
        <v>1.1109491969601319</v>
      </c>
      <c r="AJ158" s="178">
        <f>$S158*'9 All Base Data'!$Y158</f>
        <v>0</v>
      </c>
      <c r="AK158" s="178">
        <f>$T158*'9 All Base Data'!$Y158</f>
        <v>9.9771169960774005E-3</v>
      </c>
      <c r="AL158" s="178">
        <f>IF($U158="","",$U158*'9 All Base Data'!$Y158)</f>
        <v>1.4329719071064383E-3</v>
      </c>
      <c r="AM158" s="178">
        <f>IF($V158="","",$V158*'9 All Base Data'!$Y158)</f>
        <v>8.482030514408421E-4</v>
      </c>
      <c r="AN158" s="178">
        <f>IF($W158="","",$W158*'9 All Base Data'!$Y158)</f>
        <v>2.4156901327225216E-4</v>
      </c>
      <c r="AO158" s="178">
        <f>IF($X158="","",$X158*'9 All Base Data'!$Y158)</f>
        <v>2.2986861303473825E-4</v>
      </c>
      <c r="AP158" s="178">
        <f>$Y158*'9 All Base Data'!$Y158</f>
        <v>0.104956926079987</v>
      </c>
      <c r="AQ158" s="179">
        <f t="shared" si="29"/>
        <v>1.2281644149947435</v>
      </c>
    </row>
    <row r="159" spans="1:43" x14ac:dyDescent="0.25">
      <c r="A159" s="124">
        <v>507500</v>
      </c>
      <c r="B159" s="125" t="s">
        <v>200</v>
      </c>
      <c r="C159" s="126" t="s">
        <v>157</v>
      </c>
      <c r="D159" s="101" t="s">
        <v>2312</v>
      </c>
      <c r="E159" s="142"/>
      <c r="F159" s="191" t="str">
        <f>IF('9 All Base Data'!G159="Rural Centre","Rural",IF('9 All Base Data'!G159="Rural (Incl.some Off Shore Islands)","Rural",IF('9 All Base Data'!G159="Inlet-in TA but not in Urban Area","Rural",IF('9 All Base Data'!G159="Rural (Incl.some Off Shore Islands)","Rural",IF('9 All Base Data'!G159="Inlet-not in TA","Rural",IF('9 All Base Data'!G159="Inland Water not in Urban Area","Rural",IF('9 All Base Data'!G159="Oceanic-in Region but not in TA","Rural",'9 All Base Data'!G159)))))))</f>
        <v>Northern Auckland Zone</v>
      </c>
      <c r="G159" s="177">
        <f>IF('9 All Base Data'!I159="..C","..C",'9 All Base Data'!I159*Basecase_Pop_2006)</f>
        <v>2415</v>
      </c>
      <c r="H159" s="177">
        <f>IF('9 All Base Data'!J159="..C","..C",'9 All Base Data'!J159*Basecase_Pop_2006)</f>
        <v>1509</v>
      </c>
      <c r="I159" s="191">
        <f>IF('9 All Base Data'!L159="..C","..C",'9 All Base Data'!L159*Basecase_Pop_2006)</f>
        <v>12</v>
      </c>
      <c r="J159" s="156">
        <f>IF('9 All Base Data'!$P159=0,0,('9 All Base Data'!$P159*Basecase_Pop_2006)/(1+(1/(BaseCase_Mort_AllAdults_30*('9 All Base Data'!$W159*Basecase_PM10)/10))))</f>
        <v>1.8564919277129113</v>
      </c>
      <c r="K159" s="156">
        <f>IF('9 All Base Data'!$Q159=0,0,('9 All Base Data'!$Q159*Basecase_Pop_2006)/(1+(1/(BaseCase_Mort_Maori_30*('9 All Base Data'!$W159*Basecase_PM10)/10))))</f>
        <v>6.7705366339214187E-2</v>
      </c>
      <c r="L159" s="179">
        <f>133/(1+1/(BaseCase_Mort_Child_0_1*'9 All Base Data'!$AB$10/10))*IF('9 All Base Data'!$L159="..C",0,'9 All Base Data'!L159/'9 All Base Data'!$L$2022)</f>
        <v>1.7505334263662759E-3</v>
      </c>
      <c r="M159" s="178">
        <f>IF('9 All Base Data'!$R159="","",IF('9 All Base Data'!$R159=0,0,('9 All Base Data'!$R159*Basecase_Pop_2006)/(1+(1/(BaseCase_CardiacHA_All*('9 All Base Data'!$W159*Basecase_PM10)/10)))))</f>
        <v>0.18718573683001069</v>
      </c>
      <c r="N159" s="178">
        <f>IF('9 All Base Data'!$S159="","",IF('9 All Base Data'!$S159=0,0,('9 All Base Data'!S159*Basecase_Pop_2006)/(1+(1/(BaseCase_RespHA_All*('9 All Base Data'!$W159*Basecase_PM10)/10)))))</f>
        <v>0.19295499519459133</v>
      </c>
      <c r="O159" s="178">
        <f>IF('9 All Base Data'!$T159="","",IF('9 All Base Data'!$T159=0,0,('9 All Base Data'!$T159*Basecase_Pop_2006)/(1+(1/(BaseCase_RespHA_Child_1_4*('9 All Base Data'!$W159*Basecase_PM10)/10)))))</f>
        <v>4.1425439467945642E-2</v>
      </c>
      <c r="P159" s="179">
        <f>IF('9 All Base Data'!$U159="","",IF('9 All Base Data'!$U159=0,0,('9 All Base Data'!$U159*Basecase_Pop_2006)/(1+(1/(BaseCase_RespHA_Child_5_14*('9 All Base Data'!$W159*Basecase_PM10)/10)))))</f>
        <v>2.4550163289780682E-2</v>
      </c>
      <c r="Q159" s="156">
        <f>IF('7 Base case Results'!$G159="..C",0,BaseCase_RADs_All*'7 Base case Results'!$G159*('9 All Base Data'!$V159*Basecase_PM10)/10)</f>
        <v>1661.9968379482423</v>
      </c>
      <c r="R159" s="189">
        <f t="shared" si="20"/>
        <v>6.6091112626579633</v>
      </c>
      <c r="S159" s="178">
        <f t="shared" si="21"/>
        <v>0.24103110416760251</v>
      </c>
      <c r="T159" s="179">
        <f t="shared" si="22"/>
        <v>6.2318989978639421E-3</v>
      </c>
      <c r="U159" s="178">
        <f t="shared" si="23"/>
        <v>1.1886294288705678E-3</v>
      </c>
      <c r="V159" s="178">
        <f t="shared" si="24"/>
        <v>8.7505090320747175E-4</v>
      </c>
      <c r="W159" s="178">
        <f t="shared" si="25"/>
        <v>1.8786436798713348E-4</v>
      </c>
      <c r="X159" s="179">
        <f t="shared" si="26"/>
        <v>1.113349905191554E-4</v>
      </c>
      <c r="Y159" s="179">
        <f t="shared" si="27"/>
        <v>0.10304380395279102</v>
      </c>
      <c r="Z159" s="186">
        <f t="shared" si="28"/>
        <v>6.720450645940697</v>
      </c>
      <c r="AA159" s="156">
        <f>$J159*'9 All Base Data'!$Y159</f>
        <v>0.70985164805837053</v>
      </c>
      <c r="AB159" s="156">
        <f>$K159*'9 All Base Data'!$Y159</f>
        <v>2.5887947672088699E-2</v>
      </c>
      <c r="AC159" s="178">
        <f>$L159*'9 All Base Data'!$Y159</f>
        <v>6.6933716173934608E-4</v>
      </c>
      <c r="AD159" s="178">
        <f>IF($M159="","",$M159*'9 All Base Data'!$Y159)</f>
        <v>7.1572680601685451E-2</v>
      </c>
      <c r="AE159" s="178">
        <f>IF($N159="","",$N159*'9 All Base Data'!$Y159)</f>
        <v>7.3778624779001267E-2</v>
      </c>
      <c r="AF159" s="178">
        <f>IF($O159="","",$O159*'9 All Base Data'!$Y159)</f>
        <v>1.5839506780990876E-2</v>
      </c>
      <c r="AG159" s="178">
        <f>IF($P159="","",$P159*'9 All Base Data'!$Y159)</f>
        <v>9.3870453252236502E-3</v>
      </c>
      <c r="AH159" s="167">
        <f>$Q159*'9 All Base Data'!$Y159</f>
        <v>635.48414990350591</v>
      </c>
      <c r="AI159" s="178">
        <f>$R159*'9 All Base Data'!$Y159</f>
        <v>2.5270718670877987</v>
      </c>
      <c r="AJ159" s="178">
        <f>$S159*'9 All Base Data'!$Y159</f>
        <v>9.2161093712635769E-2</v>
      </c>
      <c r="AK159" s="178">
        <f>$T159*'9 All Base Data'!$Y159</f>
        <v>2.382840295792072E-3</v>
      </c>
      <c r="AL159" s="178">
        <f>IF($U159="","",$U159*'9 All Base Data'!$Y159)</f>
        <v>4.5448652182070263E-4</v>
      </c>
      <c r="AM159" s="178">
        <f>IF($V159="","",$V159*'9 All Base Data'!$Y159)</f>
        <v>3.3458606337277079E-4</v>
      </c>
      <c r="AN159" s="178">
        <f>IF($W159="","",$W159*'9 All Base Data'!$Y159)</f>
        <v>7.1832163251793634E-5</v>
      </c>
      <c r="AO159" s="178">
        <f>IF($X159="","",$X159*'9 All Base Data'!$Y159)</f>
        <v>4.2570250549889254E-5</v>
      </c>
      <c r="AP159" s="178">
        <f>$Y159*'9 All Base Data'!$Y159</f>
        <v>3.9400017294017368E-2</v>
      </c>
      <c r="AQ159" s="179">
        <f t="shared" si="29"/>
        <v>2.5696437972628012</v>
      </c>
    </row>
    <row r="160" spans="1:43" x14ac:dyDescent="0.25">
      <c r="A160" s="124">
        <v>507710</v>
      </c>
      <c r="B160" s="125" t="s">
        <v>201</v>
      </c>
      <c r="C160" s="126" t="s">
        <v>157</v>
      </c>
      <c r="D160" s="101" t="s">
        <v>2312</v>
      </c>
      <c r="E160" s="142"/>
      <c r="F160" s="191" t="str">
        <f>IF('9 All Base Data'!G160="Rural Centre","Rural",IF('9 All Base Data'!G160="Rural (Incl.some Off Shore Islands)","Rural",IF('9 All Base Data'!G160="Inlet-in TA but not in Urban Area","Rural",IF('9 All Base Data'!G160="Rural (Incl.some Off Shore Islands)","Rural",IF('9 All Base Data'!G160="Inlet-not in TA","Rural",IF('9 All Base Data'!G160="Inland Water not in Urban Area","Rural",IF('9 All Base Data'!G160="Oceanic-in Region but not in TA","Rural",'9 All Base Data'!G160)))))))</f>
        <v>Northern Auckland Zone</v>
      </c>
      <c r="G160" s="177">
        <f>IF('9 All Base Data'!I160="..C","..C",'9 All Base Data'!I160*Basecase_Pop_2006)</f>
        <v>3003</v>
      </c>
      <c r="H160" s="177">
        <f>IF('9 All Base Data'!J160="..C","..C",'9 All Base Data'!J160*Basecase_Pop_2006)</f>
        <v>1947</v>
      </c>
      <c r="I160" s="191">
        <f>IF('9 All Base Data'!L160="..C","..C",'9 All Base Data'!L160*Basecase_Pop_2006)</f>
        <v>36</v>
      </c>
      <c r="J160" s="156">
        <f>IF('9 All Base Data'!$P160=0,0,('9 All Base Data'!$P160*Basecase_Pop_2006)/(1+(1/(BaseCase_Mort_AllAdults_30*('9 All Base Data'!$W160*Basecase_PM10)/10))))</f>
        <v>1.2432916691360438</v>
      </c>
      <c r="K160" s="156">
        <f>IF('9 All Base Data'!$Q160=0,0,('9 All Base Data'!$Q160*Basecase_Pop_2006)/(1+(1/(BaseCase_Mort_Maori_30*('9 All Base Data'!$W160*Basecase_PM10)/10))))</f>
        <v>0</v>
      </c>
      <c r="L160" s="179">
        <f>133/(1+1/(BaseCase_Mort_Child_0_1*'9 All Base Data'!$AB$10/10))*IF('9 All Base Data'!$L160="..C",0,'9 All Base Data'!L160/'9 All Base Data'!$L$2022)</f>
        <v>5.2516002790988277E-3</v>
      </c>
      <c r="M160" s="178">
        <f>IF('9 All Base Data'!$R160="","",IF('9 All Base Data'!$R160=0,0,('9 All Base Data'!$R160*Basecase_Pop_2006)/(1+(1/(BaseCase_CardiacHA_All*('9 All Base Data'!$W160*Basecase_PM10)/10)))))</f>
        <v>0.33378306476824848</v>
      </c>
      <c r="N160" s="178">
        <f>IF('9 All Base Data'!$S160="","",IF('9 All Base Data'!$S160=0,0,('9 All Base Data'!S160*Basecase_Pop_2006)/(1+(1/(BaseCase_RespHA_All*('9 All Base Data'!$W160*Basecase_PM10)/10)))))</f>
        <v>0.33021080996567809</v>
      </c>
      <c r="O160" s="178">
        <f>IF('9 All Base Data'!$T160="","",IF('9 All Base Data'!$T160=0,0,('9 All Base Data'!$T160*Basecase_Pop_2006)/(1+(1/(BaseCase_RespHA_Child_1_4*('9 All Base Data'!$W160*Basecase_PM10)/10)))))</f>
        <v>8.8067215668401436E-2</v>
      </c>
      <c r="P160" s="179">
        <f>IF('9 All Base Data'!$U160="","",IF('9 All Base Data'!$U160=0,0,('9 All Base Data'!$U160*Basecase_Pop_2006)/(1+(1/(BaseCase_RespHA_Child_5_14*('9 All Base Data'!$W160*Basecase_PM10)/10)))))</f>
        <v>9.1264958829984283E-2</v>
      </c>
      <c r="Q160" s="156">
        <f>IF('7 Base case Results'!$G160="..C",0,BaseCase_RADs_All*'7 Base case Results'!$G160*('9 All Base Data'!$V160*Basecase_PM10)/10)</f>
        <v>2200.305816136743</v>
      </c>
      <c r="R160" s="189">
        <f t="shared" si="20"/>
        <v>4.4261183421243162</v>
      </c>
      <c r="S160" s="178">
        <f t="shared" si="21"/>
        <v>0</v>
      </c>
      <c r="T160" s="179">
        <f t="shared" si="22"/>
        <v>1.8695696993591828E-2</v>
      </c>
      <c r="U160" s="178">
        <f t="shared" si="23"/>
        <v>2.1195224612783779E-3</v>
      </c>
      <c r="V160" s="178">
        <f t="shared" si="24"/>
        <v>1.4975060231943501E-3</v>
      </c>
      <c r="W160" s="178">
        <f t="shared" si="25"/>
        <v>3.9938482305620053E-4</v>
      </c>
      <c r="X160" s="179">
        <f t="shared" si="26"/>
        <v>4.1388658829397872E-4</v>
      </c>
      <c r="Y160" s="179">
        <f t="shared" si="27"/>
        <v>0.13641896060047809</v>
      </c>
      <c r="Z160" s="186">
        <f t="shared" si="28"/>
        <v>4.584850028202859</v>
      </c>
      <c r="AA160" s="156">
        <f>$J160*'9 All Base Data'!$Y160</f>
        <v>0.52203059262864937</v>
      </c>
      <c r="AB160" s="156">
        <f>$K160*'9 All Base Data'!$Y160</f>
        <v>0</v>
      </c>
      <c r="AC160" s="178">
        <f>$L160*'9 All Base Data'!$Y160</f>
        <v>2.2050304638908994E-3</v>
      </c>
      <c r="AD160" s="178">
        <f>IF($M160="","",$M160*'9 All Base Data'!$Y160)</f>
        <v>0.1401481047737233</v>
      </c>
      <c r="AE160" s="178">
        <f>IF($N160="","",$N160*'9 All Base Data'!$Y160)</f>
        <v>0.13864819422344815</v>
      </c>
      <c r="AF160" s="178">
        <f>IF($O160="","",$O160*'9 All Base Data'!$Y160)</f>
        <v>3.6977470313524732E-2</v>
      </c>
      <c r="AG160" s="178">
        <f>IF($P160="","",$P160*'9 All Base Data'!$Y160)</f>
        <v>3.8320131733330841E-2</v>
      </c>
      <c r="AH160" s="167">
        <f>$Q160*'9 All Base Data'!$Y160</f>
        <v>923.85960404633147</v>
      </c>
      <c r="AI160" s="178">
        <f>$R160*'9 All Base Data'!$Y160</f>
        <v>1.8584289097579918</v>
      </c>
      <c r="AJ160" s="178">
        <f>$S160*'9 All Base Data'!$Y160</f>
        <v>0</v>
      </c>
      <c r="AK160" s="178">
        <f>$T160*'9 All Base Data'!$Y160</f>
        <v>7.8499084514516027E-3</v>
      </c>
      <c r="AL160" s="178">
        <f>IF($U160="","",$U160*'9 All Base Data'!$Y160)</f>
        <v>8.8994046531314303E-4</v>
      </c>
      <c r="AM160" s="178">
        <f>IF($V160="","",$V160*'9 All Base Data'!$Y160)</f>
        <v>6.2876956080333741E-4</v>
      </c>
      <c r="AN160" s="178">
        <f>IF($W160="","",$W160*'9 All Base Data'!$Y160)</f>
        <v>1.6769282787183469E-4</v>
      </c>
      <c r="AO160" s="178">
        <f>IF($X160="","",$X160*'9 All Base Data'!$Y160)</f>
        <v>1.7378179741065535E-4</v>
      </c>
      <c r="AP160" s="178">
        <f>$Y160*'9 All Base Data'!$Y160</f>
        <v>5.7279295450872562E-2</v>
      </c>
      <c r="AQ160" s="179">
        <f t="shared" si="29"/>
        <v>1.9250768236864324</v>
      </c>
    </row>
    <row r="161" spans="1:43" x14ac:dyDescent="0.25">
      <c r="A161" s="124">
        <v>507720</v>
      </c>
      <c r="B161" s="125" t="s">
        <v>202</v>
      </c>
      <c r="C161" s="126" t="s">
        <v>157</v>
      </c>
      <c r="D161" s="101" t="s">
        <v>2312</v>
      </c>
      <c r="E161" s="142"/>
      <c r="F161" s="191" t="str">
        <f>IF('9 All Base Data'!G161="Rural Centre","Rural",IF('9 All Base Data'!G161="Rural (Incl.some Off Shore Islands)","Rural",IF('9 All Base Data'!G161="Inlet-in TA but not in Urban Area","Rural",IF('9 All Base Data'!G161="Rural (Incl.some Off Shore Islands)","Rural",IF('9 All Base Data'!G161="Inlet-not in TA","Rural",IF('9 All Base Data'!G161="Inland Water not in Urban Area","Rural",IF('9 All Base Data'!G161="Oceanic-in Region but not in TA","Rural",'9 All Base Data'!G161)))))))</f>
        <v>Northern Auckland Zone</v>
      </c>
      <c r="G161" s="177">
        <f>IF('9 All Base Data'!I161="..C","..C",'9 All Base Data'!I161*Basecase_Pop_2006)</f>
        <v>3519</v>
      </c>
      <c r="H161" s="177">
        <f>IF('9 All Base Data'!J161="..C","..C",'9 All Base Data'!J161*Basecase_Pop_2006)</f>
        <v>2130</v>
      </c>
      <c r="I161" s="191">
        <f>IF('9 All Base Data'!L161="..C","..C",'9 All Base Data'!L161*Basecase_Pop_2006)</f>
        <v>42</v>
      </c>
      <c r="J161" s="156">
        <f>IF('9 All Base Data'!$P161=0,0,('9 All Base Data'!$P161*Basecase_Pop_2006)/(1+(1/(BaseCase_Mort_AllAdults_30*('9 All Base Data'!$W161*Basecase_PM10)/10))))</f>
        <v>1.21343705309595</v>
      </c>
      <c r="K161" s="156">
        <f>IF('9 All Base Data'!$Q161=0,0,('9 All Base Data'!$Q161*Basecase_Pop_2006)/(1+(1/(BaseCase_Mort_Maori_30*('9 All Base Data'!$W161*Basecase_PM10)/10))))</f>
        <v>0</v>
      </c>
      <c r="L161" s="179">
        <f>133/(1+1/(BaseCase_Mort_Child_0_1*'9 All Base Data'!$AB$10/10))*IF('9 All Base Data'!$L161="..C",0,'9 All Base Data'!L161/'9 All Base Data'!$L$2022)</f>
        <v>6.1268669922819657E-3</v>
      </c>
      <c r="M161" s="178">
        <f>IF('9 All Base Data'!$R161="","",IF('9 All Base Data'!$R161=0,0,('9 All Base Data'!$R161*Basecase_Pop_2006)/(1+(1/(BaseCase_CardiacHA_All*('9 All Base Data'!$W161*Basecase_PM10)/10)))))</f>
        <v>0.2622881501690944</v>
      </c>
      <c r="N161" s="178">
        <f>IF('9 All Base Data'!$S161="","",IF('9 All Base Data'!$S161=0,0,('9 All Base Data'!S161*Basecase_Pop_2006)/(1+(1/(BaseCase_RespHA_All*('9 All Base Data'!$W161*Basecase_PM10)/10)))))</f>
        <v>0.26542406326195545</v>
      </c>
      <c r="O161" s="178">
        <f>IF('9 All Base Data'!$T161="","",IF('9 All Base Data'!$T161=0,0,('9 All Base Data'!$T161*Basecase_Pop_2006)/(1+(1/(BaseCase_RespHA_Child_1_4*('9 All Base Data'!$W161*Basecase_PM10)/10)))))</f>
        <v>3.6114407036582856E-2</v>
      </c>
      <c r="P161" s="179">
        <f>IF('9 All Base Data'!$U161="","",IF('9 All Base Data'!$U161=0,0,('9 All Base Data'!$U161*Basecase_Pop_2006)/(1+(1/(BaseCase_RespHA_Child_5_14*('9 All Base Data'!$W161*Basecase_PM10)/10)))))</f>
        <v>4.0085829430979679E-2</v>
      </c>
      <c r="Q161" s="156">
        <f>IF('7 Base case Results'!$G161="..C",0,BaseCase_RADs_All*'7 Base case Results'!$G161*('9 All Base Data'!$V161*Basecase_PM10)/10)</f>
        <v>2645.1496244835835</v>
      </c>
      <c r="R161" s="189">
        <f t="shared" si="20"/>
        <v>4.3198359090215819</v>
      </c>
      <c r="S161" s="178">
        <f t="shared" si="21"/>
        <v>0</v>
      </c>
      <c r="T161" s="179">
        <f t="shared" si="22"/>
        <v>2.18116464925238E-2</v>
      </c>
      <c r="U161" s="178">
        <f t="shared" si="23"/>
        <v>1.6655297535737496E-3</v>
      </c>
      <c r="V161" s="178">
        <f t="shared" si="24"/>
        <v>1.2036981268929681E-3</v>
      </c>
      <c r="W161" s="178">
        <f t="shared" si="25"/>
        <v>1.6377883591090324E-4</v>
      </c>
      <c r="X161" s="179">
        <f t="shared" si="26"/>
        <v>1.8178923646949282E-4</v>
      </c>
      <c r="Y161" s="179">
        <f t="shared" si="27"/>
        <v>0.16399927671798217</v>
      </c>
      <c r="Z161" s="186">
        <f t="shared" si="28"/>
        <v>4.5085160601125542</v>
      </c>
      <c r="AA161" s="156">
        <f>$J161*'9 All Base Data'!$Y161</f>
        <v>0.52726430991480189</v>
      </c>
      <c r="AB161" s="156">
        <f>$K161*'9 All Base Data'!$Y161</f>
        <v>0</v>
      </c>
      <c r="AC161" s="178">
        <f>$L161*'9 All Base Data'!$Y161</f>
        <v>2.6622545342447896E-3</v>
      </c>
      <c r="AD161" s="178">
        <f>IF($M161="","",$M161*'9 All Base Data'!$Y161)</f>
        <v>0.11396980184912986</v>
      </c>
      <c r="AE161" s="178">
        <f>IF($N161="","",$N161*'9 All Base Data'!$Y161)</f>
        <v>0.11533242304867339</v>
      </c>
      <c r="AF161" s="178">
        <f>IF($O161="","",$O161*'9 All Base Data'!$Y161)</f>
        <v>1.569248100306727E-2</v>
      </c>
      <c r="AG161" s="178">
        <f>IF($P161="","",$P161*'9 All Base Data'!$Y161)</f>
        <v>1.7418148834636486E-2</v>
      </c>
      <c r="AH161" s="167">
        <f>$Q161*'9 All Base Data'!$Y161</f>
        <v>1149.3739933326822</v>
      </c>
      <c r="AI161" s="178">
        <f>$R161*'9 All Base Data'!$Y161</f>
        <v>1.8770609432966945</v>
      </c>
      <c r="AJ161" s="178">
        <f>$S161*'9 All Base Data'!$Y161</f>
        <v>0</v>
      </c>
      <c r="AK161" s="178">
        <f>$T161*'9 All Base Data'!$Y161</f>
        <v>9.4776261419114525E-3</v>
      </c>
      <c r="AL161" s="178">
        <f>IF($U161="","",$U161*'9 All Base Data'!$Y161)</f>
        <v>7.2370824174197463E-4</v>
      </c>
      <c r="AM161" s="178">
        <f>IF($V161="","",$V161*'9 All Base Data'!$Y161)</f>
        <v>5.2303253852573387E-4</v>
      </c>
      <c r="AN161" s="178">
        <f>IF($W161="","",$W161*'9 All Base Data'!$Y161)</f>
        <v>7.1165401348910067E-5</v>
      </c>
      <c r="AO161" s="178">
        <f>IF($X161="","",$X161*'9 All Base Data'!$Y161)</f>
        <v>7.8991304965076456E-5</v>
      </c>
      <c r="AP161" s="178">
        <f>$Y161*'9 All Base Data'!$Y161</f>
        <v>7.1261187586626293E-2</v>
      </c>
      <c r="AQ161" s="179">
        <f t="shared" si="29"/>
        <v>1.9590464978054998</v>
      </c>
    </row>
    <row r="162" spans="1:43" x14ac:dyDescent="0.25">
      <c r="A162" s="124">
        <v>507800</v>
      </c>
      <c r="B162" s="125" t="s">
        <v>203</v>
      </c>
      <c r="C162" s="126" t="s">
        <v>157</v>
      </c>
      <c r="D162" s="101" t="s">
        <v>2312</v>
      </c>
      <c r="E162" s="142"/>
      <c r="F162" s="191" t="str">
        <f>IF('9 All Base Data'!G162="Rural Centre","Rural",IF('9 All Base Data'!G162="Rural (Incl.some Off Shore Islands)","Rural",IF('9 All Base Data'!G162="Inlet-in TA but not in Urban Area","Rural",IF('9 All Base Data'!G162="Rural (Incl.some Off Shore Islands)","Rural",IF('9 All Base Data'!G162="Inlet-not in TA","Rural",IF('9 All Base Data'!G162="Inland Water not in Urban Area","Rural",IF('9 All Base Data'!G162="Oceanic-in Region but not in TA","Rural",'9 All Base Data'!G162)))))))</f>
        <v>Northern Auckland Zone</v>
      </c>
      <c r="G162" s="177">
        <f>IF('9 All Base Data'!I162="..C","..C",'9 All Base Data'!I162*Basecase_Pop_2006)</f>
        <v>5196</v>
      </c>
      <c r="H162" s="177">
        <f>IF('9 All Base Data'!J162="..C","..C",'9 All Base Data'!J162*Basecase_Pop_2006)</f>
        <v>3606</v>
      </c>
      <c r="I162" s="191">
        <f>IF('9 All Base Data'!L162="..C","..C",'9 All Base Data'!L162*Basecase_Pop_2006)</f>
        <v>42</v>
      </c>
      <c r="J162" s="156">
        <f>IF('9 All Base Data'!$P162=0,0,('9 All Base Data'!$P162*Basecase_Pop_2006)/(1+(1/(BaseCase_Mort_AllAdults_30*('9 All Base Data'!$W162*Basecase_PM10)/10))))</f>
        <v>0.99855764995764584</v>
      </c>
      <c r="K162" s="156">
        <f>IF('9 All Base Data'!$Q162=0,0,('9 All Base Data'!$Q162*Basecase_Pop_2006)/(1+(1/(BaseCase_Mort_Maori_30*('9 All Base Data'!$W162*Basecase_PM10)/10))))</f>
        <v>0</v>
      </c>
      <c r="L162" s="179">
        <f>133/(1+1/(BaseCase_Mort_Child_0_1*'9 All Base Data'!$AB$10/10))*IF('9 All Base Data'!$L162="..C",0,'9 All Base Data'!L162/'9 All Base Data'!$L$2022)</f>
        <v>6.1268669922819657E-3</v>
      </c>
      <c r="M162" s="178">
        <f>IF('9 All Base Data'!$R162="","",IF('9 All Base Data'!$R162=0,0,('9 All Base Data'!$R162*Basecase_Pop_2006)/(1+(1/(BaseCase_CardiacHA_All*('9 All Base Data'!$W162*Basecase_PM10)/10)))))</f>
        <v>0.82775495550967526</v>
      </c>
      <c r="N162" s="178">
        <f>IF('9 All Base Data'!$S162="","",IF('9 All Base Data'!$S162=0,0,('9 All Base Data'!S162*Basecase_Pop_2006)/(1+(1/(BaseCase_RespHA_All*('9 All Base Data'!$W162*Basecase_PM10)/10)))))</f>
        <v>0.75213141445269871</v>
      </c>
      <c r="O162" s="178">
        <f>IF('9 All Base Data'!$T162="","",IF('9 All Base Data'!$T162=0,0,('9 All Base Data'!$T162*Basecase_Pop_2006)/(1+(1/(BaseCase_RespHA_Child_1_4*('9 All Base Data'!$W162*Basecase_PM10)/10)))))</f>
        <v>0.13023439932547232</v>
      </c>
      <c r="P162" s="179">
        <f>IF('9 All Base Data'!$U162="","",IF('9 All Base Data'!$U162=0,0,('9 All Base Data'!$U162*Basecase_Pop_2006)/(1+(1/(BaseCase_RespHA_Child_5_14*('9 All Base Data'!$W162*Basecase_PM10)/10)))))</f>
        <v>8.9992073168515055E-2</v>
      </c>
      <c r="Q162" s="156">
        <f>IF('7 Base case Results'!$G162="..C",0,BaseCase_RADs_All*'7 Base case Results'!$G162*('9 All Base Data'!$V162*Basecase_PM10)/10)</f>
        <v>3751.8940023804034</v>
      </c>
      <c r="R162" s="189">
        <f t="shared" si="20"/>
        <v>3.554865233849219</v>
      </c>
      <c r="S162" s="178">
        <f t="shared" si="21"/>
        <v>0</v>
      </c>
      <c r="T162" s="179">
        <f t="shared" si="22"/>
        <v>2.18116464925238E-2</v>
      </c>
      <c r="U162" s="178">
        <f t="shared" si="23"/>
        <v>5.256243967486438E-3</v>
      </c>
      <c r="V162" s="178">
        <f t="shared" si="24"/>
        <v>3.4109159645429885E-3</v>
      </c>
      <c r="W162" s="178">
        <f t="shared" si="25"/>
        <v>5.9061300094101694E-4</v>
      </c>
      <c r="X162" s="179">
        <f t="shared" si="26"/>
        <v>4.0811405181921575E-4</v>
      </c>
      <c r="Y162" s="179">
        <f t="shared" si="27"/>
        <v>0.23261742814758501</v>
      </c>
      <c r="Z162" s="186">
        <f t="shared" si="28"/>
        <v>3.8179614684213572</v>
      </c>
      <c r="AA162" s="156">
        <f>$J162*'9 All Base Data'!$Y162</f>
        <v>0.41074502177212435</v>
      </c>
      <c r="AB162" s="156">
        <f>$K162*'9 All Base Data'!$Y162</f>
        <v>0</v>
      </c>
      <c r="AC162" s="178">
        <f>$L162*'9 All Base Data'!$Y162</f>
        <v>2.520215148566042E-3</v>
      </c>
      <c r="AD162" s="178">
        <f>IF($M162="","",$M162*'9 All Base Data'!$Y162)</f>
        <v>0.34048732913640634</v>
      </c>
      <c r="AE162" s="178">
        <f>IF($N162="","",$N162*'9 All Base Data'!$Y162)</f>
        <v>0.30938046913763662</v>
      </c>
      <c r="AF162" s="178">
        <f>IF($O162="","",$O162*'9 All Base Data'!$Y162)</f>
        <v>5.3570398452898127E-2</v>
      </c>
      <c r="AG162" s="178">
        <f>IF($P162="","",$P162*'9 All Base Data'!$Y162)</f>
        <v>3.7017187795304711E-2</v>
      </c>
      <c r="AH162" s="167">
        <f>$Q162*'9 All Base Data'!$Y162</f>
        <v>1543.2977592829084</v>
      </c>
      <c r="AI162" s="178">
        <f>$R162*'9 All Base Data'!$Y162</f>
        <v>1.4622522775087625</v>
      </c>
      <c r="AJ162" s="178">
        <f>$S162*'9 All Base Data'!$Y162</f>
        <v>0</v>
      </c>
      <c r="AK162" s="178">
        <f>$T162*'9 All Base Data'!$Y162</f>
        <v>8.9719659288951103E-3</v>
      </c>
      <c r="AL162" s="178">
        <f>IF($U162="","",$U162*'9 All Base Data'!$Y162)</f>
        <v>2.1620945400161805E-3</v>
      </c>
      <c r="AM162" s="178">
        <f>IF($V162="","",$V162*'9 All Base Data'!$Y162)</f>
        <v>1.4030404275391822E-3</v>
      </c>
      <c r="AN162" s="178">
        <f>IF($W162="","",$W162*'9 All Base Data'!$Y162)</f>
        <v>2.4294175698389301E-4</v>
      </c>
      <c r="AO162" s="178">
        <f>IF($X162="","",$X162*'9 All Base Data'!$Y162)</f>
        <v>1.6787294665170687E-4</v>
      </c>
      <c r="AP162" s="178">
        <f>$Y162*'9 All Base Data'!$Y162</f>
        <v>9.5684461075540322E-2</v>
      </c>
      <c r="AQ162" s="179">
        <f t="shared" si="29"/>
        <v>1.5704738394807534</v>
      </c>
    </row>
    <row r="163" spans="1:43" x14ac:dyDescent="0.25">
      <c r="A163" s="124">
        <v>507900</v>
      </c>
      <c r="B163" s="125" t="s">
        <v>204</v>
      </c>
      <c r="C163" s="126" t="s">
        <v>157</v>
      </c>
      <c r="D163" s="101" t="s">
        <v>2312</v>
      </c>
      <c r="E163" s="142"/>
      <c r="F163" s="191" t="str">
        <f>IF('9 All Base Data'!G163="Rural Centre","Rural",IF('9 All Base Data'!G163="Rural (Incl.some Off Shore Islands)","Rural",IF('9 All Base Data'!G163="Inlet-in TA but not in Urban Area","Rural",IF('9 All Base Data'!G163="Rural (Incl.some Off Shore Islands)","Rural",IF('9 All Base Data'!G163="Inlet-not in TA","Rural",IF('9 All Base Data'!G163="Inland Water not in Urban Area","Rural",IF('9 All Base Data'!G163="Oceanic-in Region but not in TA","Rural",'9 All Base Data'!G163)))))))</f>
        <v>Northern Auckland Zone</v>
      </c>
      <c r="G163" s="177">
        <f>IF('9 All Base Data'!I163="..C","..C",'9 All Base Data'!I163*Basecase_Pop_2006)</f>
        <v>5235</v>
      </c>
      <c r="H163" s="177">
        <f>IF('9 All Base Data'!J163="..C","..C",'9 All Base Data'!J163*Basecase_Pop_2006)</f>
        <v>3417</v>
      </c>
      <c r="I163" s="191">
        <f>IF('9 All Base Data'!L163="..C","..C",'9 All Base Data'!L163*Basecase_Pop_2006)</f>
        <v>54</v>
      </c>
      <c r="J163" s="156">
        <f>IF('9 All Base Data'!$P163=0,0,('9 All Base Data'!$P163*Basecase_Pop_2006)/(1+(1/(BaseCase_Mort_AllAdults_30*('9 All Base Data'!$W163*Basecase_PM10)/10))))</f>
        <v>4.9980508754787207</v>
      </c>
      <c r="K163" s="156">
        <f>IF('9 All Base Data'!$Q163=0,0,('9 All Base Data'!$Q163*Basecase_Pop_2006)/(1+(1/(BaseCase_Mort_Maori_30*('9 All Base Data'!$W163*Basecase_PM10)/10))))</f>
        <v>0.23176249625451406</v>
      </c>
      <c r="L163" s="179">
        <f>133/(1+1/(BaseCase_Mort_Child_0_1*'9 All Base Data'!$AB$10/10))*IF('9 All Base Data'!$L163="..C",0,'9 All Base Data'!L163/'9 All Base Data'!$L$2022)</f>
        <v>7.8774004186482408E-3</v>
      </c>
      <c r="M163" s="178">
        <f>IF('9 All Base Data'!$R163="","",IF('9 All Base Data'!$R163=0,0,('9 All Base Data'!$R163*Basecase_Pop_2006)/(1+(1/(BaseCase_CardiacHA_All*('9 All Base Data'!$W163*Basecase_PM10)/10)))))</f>
        <v>0.93878130882167832</v>
      </c>
      <c r="N163" s="178">
        <f>IF('9 All Base Data'!$S163="","",IF('9 All Base Data'!$S163=0,0,('9 All Base Data'!S163*Basecase_Pop_2006)/(1+(1/(BaseCase_RespHA_All*('9 All Base Data'!$W163*Basecase_PM10)/10)))))</f>
        <v>1.0253325651227772</v>
      </c>
      <c r="O163" s="178">
        <f>IF('9 All Base Data'!$T163="","",IF('9 All Base Data'!$T163=0,0,('9 All Base Data'!$T163*Basecase_Pop_2006)/(1+(1/(BaseCase_RespHA_Child_1_4*('9 All Base Data'!$W163*Basecase_PM10)/10)))))</f>
        <v>0.10737693349152393</v>
      </c>
      <c r="P163" s="179">
        <f>IF('9 All Base Data'!$U163="","",IF('9 All Base Data'!$U163=0,0,('9 All Base Data'!$U163*Basecase_Pop_2006)/(1+(1/(BaseCase_RespHA_Child_5_14*('9 All Base Data'!$W163*Basecase_PM10)/10)))))</f>
        <v>0.21646508795727731</v>
      </c>
      <c r="Q163" s="156">
        <f>IF('7 Base case Results'!$G163="..C",0,BaseCase_RADs_All*'7 Base case Results'!$G163*('9 All Base Data'!$V163*Basecase_PM10)/10)</f>
        <v>4264.1071118479313</v>
      </c>
      <c r="R163" s="189">
        <f t="shared" si="20"/>
        <v>17.793061116704244</v>
      </c>
      <c r="S163" s="178">
        <f t="shared" si="21"/>
        <v>0.82507448666607008</v>
      </c>
      <c r="T163" s="179">
        <f t="shared" si="22"/>
        <v>2.8043545490387737E-2</v>
      </c>
      <c r="U163" s="178">
        <f t="shared" si="23"/>
        <v>5.9612613110176568E-3</v>
      </c>
      <c r="V163" s="178">
        <f t="shared" si="24"/>
        <v>4.6498831828317945E-3</v>
      </c>
      <c r="W163" s="178">
        <f t="shared" si="25"/>
        <v>4.86954393384061E-4</v>
      </c>
      <c r="X163" s="179">
        <f t="shared" si="26"/>
        <v>9.8166917388625252E-4</v>
      </c>
      <c r="Y163" s="179">
        <f t="shared" si="27"/>
        <v>0.26437464093457175</v>
      </c>
      <c r="Z163" s="186">
        <f t="shared" si="28"/>
        <v>18.096090447623055</v>
      </c>
      <c r="AA163" s="156">
        <f>$J163*'9 All Base Data'!$Y163</f>
        <v>2.3898776046698531</v>
      </c>
      <c r="AB163" s="156">
        <f>$K163*'9 All Base Data'!$Y163</f>
        <v>0.11082000027620609</v>
      </c>
      <c r="AC163" s="178">
        <f>$L163*'9 All Base Data'!$Y163</f>
        <v>3.7666729116160049E-3</v>
      </c>
      <c r="AD163" s="178">
        <f>IF($M163="","",$M163*'9 All Base Data'!$Y163)</f>
        <v>0.44888947342311508</v>
      </c>
      <c r="AE163" s="178">
        <f>IF($N163="","",$N163*'9 All Base Data'!$Y163)</f>
        <v>0.49027498834551458</v>
      </c>
      <c r="AF163" s="178">
        <f>IF($O163="","",$O163*'9 All Base Data'!$Y163)</f>
        <v>5.1343560720545509E-2</v>
      </c>
      <c r="AG163" s="178">
        <f>IF($P163="","",$P163*'9 All Base Data'!$Y163)</f>
        <v>0.10350536214828682</v>
      </c>
      <c r="AH163" s="167">
        <f>$Q163*'9 All Base Data'!$Y163</f>
        <v>2038.9336452167945</v>
      </c>
      <c r="AI163" s="178">
        <f>$R163*'9 All Base Data'!$Y163</f>
        <v>8.507964272624676</v>
      </c>
      <c r="AJ163" s="178">
        <f>$S163*'9 All Base Data'!$Y163</f>
        <v>0.39451920098329368</v>
      </c>
      <c r="AK163" s="178">
        <f>$T163*'9 All Base Data'!$Y163</f>
        <v>1.3409355565352978E-2</v>
      </c>
      <c r="AL163" s="178">
        <f>IF($U163="","",$U163*'9 All Base Data'!$Y163)</f>
        <v>2.8504481562367807E-3</v>
      </c>
      <c r="AM163" s="178">
        <f>IF($V163="","",$V163*'9 All Base Data'!$Y163)</f>
        <v>2.2233970721469089E-3</v>
      </c>
      <c r="AN163" s="178">
        <f>IF($W163="","",$W163*'9 All Base Data'!$Y163)</f>
        <v>2.3284304786767387E-4</v>
      </c>
      <c r="AO163" s="178">
        <f>IF($X163="","",$X163*'9 All Base Data'!$Y163)</f>
        <v>4.6939681734248066E-4</v>
      </c>
      <c r="AP163" s="178">
        <f>$Y163*'9 All Base Data'!$Y163</f>
        <v>0.12641388600344128</v>
      </c>
      <c r="AQ163" s="179">
        <f t="shared" si="29"/>
        <v>8.652861359421852</v>
      </c>
    </row>
    <row r="164" spans="1:43" x14ac:dyDescent="0.25">
      <c r="A164" s="124">
        <v>508010</v>
      </c>
      <c r="B164" s="125" t="s">
        <v>205</v>
      </c>
      <c r="C164" s="126" t="s">
        <v>157</v>
      </c>
      <c r="D164" s="101" t="s">
        <v>2312</v>
      </c>
      <c r="E164" s="142"/>
      <c r="F164" s="191" t="str">
        <f>IF('9 All Base Data'!G164="Rural Centre","Rural",IF('9 All Base Data'!G164="Rural (Incl.some Off Shore Islands)","Rural",IF('9 All Base Data'!G164="Inlet-in TA but not in Urban Area","Rural",IF('9 All Base Data'!G164="Rural (Incl.some Off Shore Islands)","Rural",IF('9 All Base Data'!G164="Inlet-not in TA","Rural",IF('9 All Base Data'!G164="Inland Water not in Urban Area","Rural",IF('9 All Base Data'!G164="Oceanic-in Region but not in TA","Rural",'9 All Base Data'!G164)))))))</f>
        <v>Northern Auckland Zone</v>
      </c>
      <c r="G164" s="177">
        <f>IF('9 All Base Data'!I164="..C","..C",'9 All Base Data'!I164*Basecase_Pop_2006)</f>
        <v>3144</v>
      </c>
      <c r="H164" s="177">
        <f>IF('9 All Base Data'!J164="..C","..C",'9 All Base Data'!J164*Basecase_Pop_2006)</f>
        <v>2220</v>
      </c>
      <c r="I164" s="191">
        <f>IF('9 All Base Data'!L164="..C","..C",'9 All Base Data'!L164*Basecase_Pop_2006)</f>
        <v>30</v>
      </c>
      <c r="J164" s="156">
        <f>IF('9 All Base Data'!$P164=0,0,('9 All Base Data'!$P164*Basecase_Pop_2006)/(1+(1/(BaseCase_Mort_AllAdults_30*('9 All Base Data'!$W164*Basecase_PM10)/10))))</f>
        <v>6.1381542623170189</v>
      </c>
      <c r="K164" s="156">
        <f>IF('9 All Base Data'!$Q164=0,0,('9 All Base Data'!$Q164*Basecase_Pop_2006)/(1+(1/(BaseCase_Mort_Maori_30*('9 All Base Data'!$W164*Basecase_PM10)/10))))</f>
        <v>6.6886720497652014E-2</v>
      </c>
      <c r="L164" s="179">
        <f>133/(1+1/(BaseCase_Mort_Child_0_1*'9 All Base Data'!$AB$10/10))*IF('9 All Base Data'!$L164="..C",0,'9 All Base Data'!L164/'9 All Base Data'!$L$2022)</f>
        <v>4.3763335659156898E-3</v>
      </c>
      <c r="M164" s="178">
        <f>IF('9 All Base Data'!$R164="","",IF('9 All Base Data'!$R164=0,0,('9 All Base Data'!$R164*Basecase_Pop_2006)/(1+(1/(BaseCase_CardiacHA_All*('9 All Base Data'!$W164*Basecase_PM10)/10)))))</f>
        <v>1.0514381847791998</v>
      </c>
      <c r="N164" s="178">
        <f>IF('9 All Base Data'!$S164="","",IF('9 All Base Data'!$S164=0,0,('9 All Base Data'!S164*Basecase_Pop_2006)/(1+(1/(BaseCase_RespHA_All*('9 All Base Data'!$W164*Basecase_PM10)/10)))))</f>
        <v>0.9710221551991326</v>
      </c>
      <c r="O164" s="178">
        <f>IF('9 All Base Data'!$T164="","",IF('9 All Base Data'!$T164=0,0,('9 All Base Data'!$T164*Basecase_Pop_2006)/(1+(1/(BaseCase_RespHA_Child_1_4*('9 All Base Data'!$W164*Basecase_PM10)/10)))))</f>
        <v>0.1959079597517529</v>
      </c>
      <c r="P164" s="179">
        <f>IF('9 All Base Data'!$U164="","",IF('9 All Base Data'!$U164=0,0,('9 All Base Data'!$U164*Basecase_Pop_2006)/(1+(1/(BaseCase_RespHA_Child_5_14*('9 All Base Data'!$W164*Basecase_PM10)/10)))))</f>
        <v>0.15724981168711358</v>
      </c>
      <c r="Q164" s="156">
        <f>IF('7 Base case Results'!$G164="..C",0,BaseCase_RADs_All*'7 Base case Results'!$G164*('9 All Base Data'!$V164*Basecase_PM10)/10)</f>
        <v>2130.9634486163486</v>
      </c>
      <c r="R164" s="189">
        <f t="shared" si="20"/>
        <v>21.851829173848589</v>
      </c>
      <c r="S164" s="178">
        <f t="shared" si="21"/>
        <v>0.23811672497164119</v>
      </c>
      <c r="T164" s="179">
        <f t="shared" si="22"/>
        <v>1.5579747494659856E-2</v>
      </c>
      <c r="U164" s="178">
        <f t="shared" si="23"/>
        <v>6.6766324733479191E-3</v>
      </c>
      <c r="V164" s="178">
        <f t="shared" si="24"/>
        <v>4.403585473828066E-3</v>
      </c>
      <c r="W164" s="178">
        <f t="shared" si="25"/>
        <v>8.8844259747419938E-4</v>
      </c>
      <c r="X164" s="179">
        <f t="shared" si="26"/>
        <v>7.1312789600106005E-4</v>
      </c>
      <c r="Y164" s="179">
        <f t="shared" si="27"/>
        <v>0.1321197338142136</v>
      </c>
      <c r="Z164" s="186">
        <f t="shared" si="28"/>
        <v>22.010608873104637</v>
      </c>
      <c r="AA164" s="156">
        <f>$J164*'9 All Base Data'!$Y164</f>
        <v>2.2887677319919693</v>
      </c>
      <c r="AB164" s="156">
        <f>$K164*'9 All Base Data'!$Y164</f>
        <v>2.4940423624349305E-2</v>
      </c>
      <c r="AC164" s="178">
        <f>$L164*'9 All Base Data'!$Y164</f>
        <v>1.6318278462946619E-3</v>
      </c>
      <c r="AD164" s="178">
        <f>IF($M164="","",$M164*'9 All Base Data'!$Y164)</f>
        <v>0.39205560607700368</v>
      </c>
      <c r="AE164" s="178">
        <f>IF($N164="","",$N164*'9 All Base Data'!$Y164)</f>
        <v>0.3620704336990952</v>
      </c>
      <c r="AF164" s="178">
        <f>IF($O164="","",$O164*'9 All Base Data'!$Y164)</f>
        <v>7.30492909689332E-2</v>
      </c>
      <c r="AG164" s="178">
        <f>IF($P164="","",$P164*'9 All Base Data'!$Y164)</f>
        <v>5.8634612209211845E-2</v>
      </c>
      <c r="AH164" s="167">
        <f>$Q164*'9 All Base Data'!$Y164</f>
        <v>794.5841975966174</v>
      </c>
      <c r="AI164" s="178">
        <f>$R164*'9 All Base Data'!$Y164</f>
        <v>8.1480131258914117</v>
      </c>
      <c r="AJ164" s="178">
        <f>$S164*'9 All Base Data'!$Y164</f>
        <v>8.8787908102683527E-2</v>
      </c>
      <c r="AK164" s="178">
        <f>$T164*'9 All Base Data'!$Y164</f>
        <v>5.809307132808997E-3</v>
      </c>
      <c r="AL164" s="178">
        <f>IF($U164="","",$U164*'9 All Base Data'!$Y164)</f>
        <v>2.4895530985889732E-3</v>
      </c>
      <c r="AM164" s="178">
        <f>IF($V164="","",$V164*'9 All Base Data'!$Y164)</f>
        <v>1.6419894168253964E-3</v>
      </c>
      <c r="AN164" s="178">
        <f>IF($W164="","",$W164*'9 All Base Data'!$Y164)</f>
        <v>3.3127853454411205E-4</v>
      </c>
      <c r="AO164" s="178">
        <f>IF($X164="","",$X164*'9 All Base Data'!$Y164)</f>
        <v>2.6590796636877571E-4</v>
      </c>
      <c r="AP164" s="178">
        <f>$Y164*'9 All Base Data'!$Y164</f>
        <v>4.9264220250990275E-2</v>
      </c>
      <c r="AQ164" s="179">
        <f t="shared" si="29"/>
        <v>8.2072181957906256</v>
      </c>
    </row>
    <row r="165" spans="1:43" x14ac:dyDescent="0.25">
      <c r="A165" s="124">
        <v>508020</v>
      </c>
      <c r="B165" s="125" t="s">
        <v>206</v>
      </c>
      <c r="C165" s="126" t="s">
        <v>157</v>
      </c>
      <c r="D165" s="101" t="s">
        <v>2312</v>
      </c>
      <c r="E165" s="142"/>
      <c r="F165" s="191" t="str">
        <f>IF('9 All Base Data'!G165="Rural Centre","Rural",IF('9 All Base Data'!G165="Rural (Incl.some Off Shore Islands)","Rural",IF('9 All Base Data'!G165="Inlet-in TA but not in Urban Area","Rural",IF('9 All Base Data'!G165="Rural (Incl.some Off Shore Islands)","Rural",IF('9 All Base Data'!G165="Inlet-not in TA","Rural",IF('9 All Base Data'!G165="Inland Water not in Urban Area","Rural",IF('9 All Base Data'!G165="Oceanic-in Region but not in TA","Rural",'9 All Base Data'!G165)))))))</f>
        <v>Northern Auckland Zone</v>
      </c>
      <c r="G165" s="177">
        <f>IF('9 All Base Data'!I165="..C","..C",'9 All Base Data'!I165*Basecase_Pop_2006)</f>
        <v>5847</v>
      </c>
      <c r="H165" s="177">
        <f>IF('9 All Base Data'!J165="..C","..C",'9 All Base Data'!J165*Basecase_Pop_2006)</f>
        <v>3633</v>
      </c>
      <c r="I165" s="191">
        <f>IF('9 All Base Data'!L165="..C","..C",'9 All Base Data'!L165*Basecase_Pop_2006)</f>
        <v>63</v>
      </c>
      <c r="J165" s="156">
        <f>IF('9 All Base Data'!$P165=0,0,('9 All Base Data'!$P165*Basecase_Pop_2006)/(1+(1/(BaseCase_Mort_AllAdults_30*('9 All Base Data'!$W165*Basecase_PM10)/10))))</f>
        <v>3.9229350980971831</v>
      </c>
      <c r="K165" s="156">
        <f>IF('9 All Base Data'!$Q165=0,0,('9 All Base Data'!$Q165*Basecase_Pop_2006)/(1+(1/(BaseCase_Mort_Maori_30*('9 All Base Data'!$W165*Basecase_PM10)/10))))</f>
        <v>0.58279743662924821</v>
      </c>
      <c r="L165" s="179">
        <f>133/(1+1/(BaseCase_Mort_Child_0_1*'9 All Base Data'!$AB$10/10))*IF('9 All Base Data'!$L165="..C",0,'9 All Base Data'!L165/'9 All Base Data'!$L$2022)</f>
        <v>9.1903004884229481E-3</v>
      </c>
      <c r="M165" s="178">
        <f>IF('9 All Base Data'!$R165="","",IF('9 All Base Data'!$R165=0,0,('9 All Base Data'!$R165*Basecase_Pop_2006)/(1+(1/(BaseCase_CardiacHA_All*('9 All Base Data'!$W165*Basecase_PM10)/10)))))</f>
        <v>0.58796902548720165</v>
      </c>
      <c r="N165" s="178">
        <f>IF('9 All Base Data'!$S165="","",IF('9 All Base Data'!$S165=0,0,('9 All Base Data'!S165*Basecase_Pop_2006)/(1+(1/(BaseCase_RespHA_All*('9 All Base Data'!$W165*Basecase_PM10)/10)))))</f>
        <v>0.68034113486812198</v>
      </c>
      <c r="O165" s="178">
        <f>IF('9 All Base Data'!$T165="","",IF('9 All Base Data'!$T165=0,0,('9 All Base Data'!$T165*Basecase_Pop_2006)/(1+(1/(BaseCase_RespHA_Child_1_4*('9 All Base Data'!$W165*Basecase_PM10)/10)))))</f>
        <v>0.19044343350956011</v>
      </c>
      <c r="P165" s="179">
        <f>IF('9 All Base Data'!$U165="","",IF('9 All Base Data'!$U165=0,0,('9 All Base Data'!$U165*Basecase_Pop_2006)/(1+(1/(BaseCase_RespHA_Child_5_14*('9 All Base Data'!$W165*Basecase_PM10)/10)))))</f>
        <v>0.13420541394770205</v>
      </c>
      <c r="Q165" s="156">
        <f>IF('7 Base case Results'!$G165="..C",0,BaseCase_RADs_All*'7 Base case Results'!$G165*('9 All Base Data'!$V165*Basecase_PM10)/10)</f>
        <v>4415.1354219847417</v>
      </c>
      <c r="R165" s="189">
        <f t="shared" si="20"/>
        <v>13.965648949225972</v>
      </c>
      <c r="S165" s="178">
        <f t="shared" si="21"/>
        <v>2.0747588744001235</v>
      </c>
      <c r="T165" s="179">
        <f t="shared" si="22"/>
        <v>3.2717469738785691E-2</v>
      </c>
      <c r="U165" s="178">
        <f t="shared" si="23"/>
        <v>3.7336033118437304E-3</v>
      </c>
      <c r="V165" s="178">
        <f t="shared" si="24"/>
        <v>3.0853470466269332E-3</v>
      </c>
      <c r="W165" s="178">
        <f t="shared" si="25"/>
        <v>8.6366097096585506E-4</v>
      </c>
      <c r="X165" s="179">
        <f t="shared" si="26"/>
        <v>6.0862155225282881E-4</v>
      </c>
      <c r="Y165" s="179">
        <f t="shared" si="27"/>
        <v>0.27373839616305401</v>
      </c>
      <c r="Z165" s="186">
        <f t="shared" si="28"/>
        <v>14.278923765486283</v>
      </c>
      <c r="AA165" s="156">
        <f>$J165*'9 All Base Data'!$Y165</f>
        <v>1.7146894930839989</v>
      </c>
      <c r="AB165" s="156">
        <f>$K165*'9 All Base Data'!$Y165</f>
        <v>0.25473698039745224</v>
      </c>
      <c r="AC165" s="178">
        <f>$L165*'9 All Base Data'!$Y165</f>
        <v>4.0170207489354662E-3</v>
      </c>
      <c r="AD165" s="178">
        <f>IF($M165="","",$M165*'9 All Base Data'!$Y165)</f>
        <v>0.25699744835206723</v>
      </c>
      <c r="AE165" s="178">
        <f>IF($N165="","",$N165*'9 All Base Data'!$Y165)</f>
        <v>0.29737269837501473</v>
      </c>
      <c r="AF165" s="178">
        <f>IF($O165="","",$O165*'9 All Base Data'!$Y165)</f>
        <v>8.3241589855533774E-2</v>
      </c>
      <c r="AG165" s="178">
        <f>IF($P165="","",$P165*'9 All Base Data'!$Y165)</f>
        <v>5.8660316180793634E-2</v>
      </c>
      <c r="AH165" s="167">
        <f>$Q165*'9 All Base Data'!$Y165</f>
        <v>1929.8270629795359</v>
      </c>
      <c r="AI165" s="178">
        <f>$R165*'9 All Base Data'!$Y165</f>
        <v>6.1042945953790362</v>
      </c>
      <c r="AJ165" s="178">
        <f>$S165*'9 All Base Data'!$Y165</f>
        <v>0.90686365021492998</v>
      </c>
      <c r="AK165" s="178">
        <f>$T165*'9 All Base Data'!$Y165</f>
        <v>1.4300593866210257E-2</v>
      </c>
      <c r="AL165" s="178">
        <f>IF($U165="","",$U165*'9 All Base Data'!$Y165)</f>
        <v>1.6319337970356269E-3</v>
      </c>
      <c r="AM165" s="178">
        <f>IF($V165="","",$V165*'9 All Base Data'!$Y165)</f>
        <v>1.348585187130692E-3</v>
      </c>
      <c r="AN165" s="178">
        <f>IF($W165="","",$W165*'9 All Base Data'!$Y165)</f>
        <v>3.7750060999484567E-4</v>
      </c>
      <c r="AO165" s="178">
        <f>IF($X165="","",$X165*'9 All Base Data'!$Y165)</f>
        <v>2.6602453387989912E-4</v>
      </c>
      <c r="AP165" s="178">
        <f>$Y165*'9 All Base Data'!$Y165</f>
        <v>0.11964927790473123</v>
      </c>
      <c r="AQ165" s="179">
        <f t="shared" si="29"/>
        <v>6.241224986134144</v>
      </c>
    </row>
    <row r="166" spans="1:43" x14ac:dyDescent="0.25">
      <c r="A166" s="124">
        <v>508110</v>
      </c>
      <c r="B166" s="125" t="s">
        <v>207</v>
      </c>
      <c r="C166" s="126" t="s">
        <v>157</v>
      </c>
      <c r="D166" s="101" t="s">
        <v>2312</v>
      </c>
      <c r="E166" s="142"/>
      <c r="F166" s="191" t="str">
        <f>IF('9 All Base Data'!G166="Rural Centre","Rural",IF('9 All Base Data'!G166="Rural (Incl.some Off Shore Islands)","Rural",IF('9 All Base Data'!G166="Inlet-in TA but not in Urban Area","Rural",IF('9 All Base Data'!G166="Rural (Incl.some Off Shore Islands)","Rural",IF('9 All Base Data'!G166="Inlet-not in TA","Rural",IF('9 All Base Data'!G166="Inland Water not in Urban Area","Rural",IF('9 All Base Data'!G166="Oceanic-in Region but not in TA","Rural",'9 All Base Data'!G166)))))))</f>
        <v>Northern Auckland Zone</v>
      </c>
      <c r="G166" s="177">
        <f>IF('9 All Base Data'!I166="..C","..C",'9 All Base Data'!I166*Basecase_Pop_2006)</f>
        <v>3471</v>
      </c>
      <c r="H166" s="177">
        <f>IF('9 All Base Data'!J166="..C","..C",'9 All Base Data'!J166*Basecase_Pop_2006)</f>
        <v>2025</v>
      </c>
      <c r="I166" s="191">
        <f>IF('9 All Base Data'!L166="..C","..C",'9 All Base Data'!L166*Basecase_Pop_2006)</f>
        <v>48</v>
      </c>
      <c r="J166" s="156">
        <f>IF('9 All Base Data'!$P166=0,0,('9 All Base Data'!$P166*Basecase_Pop_2006)/(1+(1/(BaseCase_Mort_AllAdults_30*('9 All Base Data'!$W166*Basecase_PM10)/10))))</f>
        <v>2.047575229005929</v>
      </c>
      <c r="K166" s="156">
        <f>IF('9 All Base Data'!$Q166=0,0,('9 All Base Data'!$Q166*Basecase_Pop_2006)/(1+(1/(BaseCase_Mort_Maori_30*('9 All Base Data'!$W166*Basecase_PM10)/10))))</f>
        <v>7.2756701119673223E-2</v>
      </c>
      <c r="L166" s="179">
        <f>133/(1+1/(BaseCase_Mort_Child_0_1*'9 All Base Data'!$AB$10/10))*IF('9 All Base Data'!$L166="..C",0,'9 All Base Data'!L166/'9 All Base Data'!$L$2022)</f>
        <v>7.0021337054651037E-3</v>
      </c>
      <c r="M166" s="178">
        <f>IF('9 All Base Data'!$R166="","",IF('9 All Base Data'!$R166=0,0,('9 All Base Data'!$R166*Basecase_Pop_2006)/(1+(1/(BaseCase_CardiacHA_All*('9 All Base Data'!$W166*Basecase_PM10)/10)))))</f>
        <v>0.42641803942646184</v>
      </c>
      <c r="N166" s="178">
        <f>IF('9 All Base Data'!$S166="","",IF('9 All Base Data'!$S166=0,0,('9 All Base Data'!S166*Basecase_Pop_2006)/(1+(1/(BaseCase_RespHA_All*('9 All Base Data'!$W166*Basecase_PM10)/10)))))</f>
        <v>0.55532921963328119</v>
      </c>
      <c r="O166" s="178">
        <f>IF('9 All Base Data'!$T166="","",IF('9 All Base Data'!$T166=0,0,('9 All Base Data'!$T166*Basecase_Pop_2006)/(1+(1/(BaseCase_RespHA_Child_1_4*('9 All Base Data'!$W166*Basecase_PM10)/10)))))</f>
        <v>0.10865197048965156</v>
      </c>
      <c r="P166" s="179">
        <f>IF('9 All Base Data'!$U166="","",IF('9 All Base Data'!$U166=0,0,('9 All Base Data'!$U166*Basecase_Pop_2006)/(1+(1/(BaseCase_RespHA_Child_5_14*('9 All Base Data'!$W166*Basecase_PM10)/10)))))</f>
        <v>6.6997554516506436E-2</v>
      </c>
      <c r="Q166" s="156">
        <f>IF('7 Base case Results'!$G166="..C",0,BaseCase_RADs_All*'7 Base case Results'!$G166*('9 All Base Data'!$V166*Basecase_PM10)/10)</f>
        <v>2616.711905786528</v>
      </c>
      <c r="R166" s="189">
        <f t="shared" si="20"/>
        <v>7.289367815261107</v>
      </c>
      <c r="S166" s="178">
        <f t="shared" si="21"/>
        <v>0.25901385598603666</v>
      </c>
      <c r="T166" s="179">
        <f t="shared" si="22"/>
        <v>2.4927595991455768E-2</v>
      </c>
      <c r="U166" s="178">
        <f t="shared" si="23"/>
        <v>2.7077545503580327E-3</v>
      </c>
      <c r="V166" s="178">
        <f t="shared" si="24"/>
        <v>2.5184180110369302E-3</v>
      </c>
      <c r="W166" s="178">
        <f t="shared" si="25"/>
        <v>4.9273668617056982E-4</v>
      </c>
      <c r="X166" s="179">
        <f t="shared" si="26"/>
        <v>3.0383390973235671E-4</v>
      </c>
      <c r="Y166" s="179">
        <f t="shared" si="27"/>
        <v>0.16223613815876473</v>
      </c>
      <c r="Z166" s="186">
        <f t="shared" si="28"/>
        <v>7.4817577219727225</v>
      </c>
      <c r="AA166" s="156">
        <f>$J166*'9 All Base Data'!$Y166</f>
        <v>0.89309697496791274</v>
      </c>
      <c r="AB166" s="156">
        <f>$K166*'9 All Base Data'!$Y166</f>
        <v>3.1734506629175749E-2</v>
      </c>
      <c r="AC166" s="178">
        <f>$L166*'9 All Base Data'!$Y166</f>
        <v>3.0541414752842944E-3</v>
      </c>
      <c r="AD166" s="178">
        <f>IF($M166="","",$M166*'9 All Base Data'!$Y166)</f>
        <v>0.1859920239748214</v>
      </c>
      <c r="AE166" s="178">
        <f>IF($N166="","",$N166*'9 All Base Data'!$Y166)</f>
        <v>0.2422195966917213</v>
      </c>
      <c r="AF166" s="178">
        <f>IF($O166="","",$O166*'9 All Base Data'!$Y166)</f>
        <v>4.7391052985008418E-2</v>
      </c>
      <c r="AG166" s="178">
        <f>IF($P166="","",$P166*'9 All Base Data'!$Y166)</f>
        <v>2.9222522533635539E-2</v>
      </c>
      <c r="AH166" s="167">
        <f>$Q166*'9 All Base Data'!$Y166</f>
        <v>1141.3390112924162</v>
      </c>
      <c r="AI166" s="178">
        <f>$R166*'9 All Base Data'!$Y166</f>
        <v>3.1794252308857689</v>
      </c>
      <c r="AJ166" s="178">
        <f>$S166*'9 All Base Data'!$Y166</f>
        <v>0.11297484359986565</v>
      </c>
      <c r="AK166" s="178">
        <f>$T166*'9 All Base Data'!$Y166</f>
        <v>1.0872743652012089E-2</v>
      </c>
      <c r="AL166" s="178">
        <f>IF($U166="","",$U166*'9 All Base Data'!$Y166)</f>
        <v>1.181049352240116E-3</v>
      </c>
      <c r="AM166" s="178">
        <f>IF($V166="","",$V166*'9 All Base Data'!$Y166)</f>
        <v>1.0984658709969561E-3</v>
      </c>
      <c r="AN166" s="178">
        <f>IF($W166="","",$W166*'9 All Base Data'!$Y166)</f>
        <v>2.1491842528701316E-4</v>
      </c>
      <c r="AO166" s="178">
        <f>IF($X166="","",$X166*'9 All Base Data'!$Y166)</f>
        <v>1.325241396900372E-4</v>
      </c>
      <c r="AP166" s="178">
        <f>$Y166*'9 All Base Data'!$Y166</f>
        <v>7.0763018700129798E-2</v>
      </c>
      <c r="AQ166" s="179">
        <f t="shared" si="29"/>
        <v>3.2633405084611478</v>
      </c>
    </row>
    <row r="167" spans="1:43" x14ac:dyDescent="0.25">
      <c r="A167" s="124">
        <v>508120</v>
      </c>
      <c r="B167" s="125" t="s">
        <v>208</v>
      </c>
      <c r="C167" s="126" t="s">
        <v>157</v>
      </c>
      <c r="D167" s="101" t="s">
        <v>2312</v>
      </c>
      <c r="E167" s="142"/>
      <c r="F167" s="191" t="str">
        <f>IF('9 All Base Data'!G167="Rural Centre","Rural",IF('9 All Base Data'!G167="Rural (Incl.some Off Shore Islands)","Rural",IF('9 All Base Data'!G167="Inlet-in TA but not in Urban Area","Rural",IF('9 All Base Data'!G167="Rural (Incl.some Off Shore Islands)","Rural",IF('9 All Base Data'!G167="Inlet-not in TA","Rural",IF('9 All Base Data'!G167="Inland Water not in Urban Area","Rural",IF('9 All Base Data'!G167="Oceanic-in Region but not in TA","Rural",'9 All Base Data'!G167)))))))</f>
        <v>Northern Auckland Zone</v>
      </c>
      <c r="G167" s="177">
        <f>IF('9 All Base Data'!I167="..C","..C",'9 All Base Data'!I167*Basecase_Pop_2006)</f>
        <v>2508</v>
      </c>
      <c r="H167" s="177">
        <f>IF('9 All Base Data'!J167="..C","..C",'9 All Base Data'!J167*Basecase_Pop_2006)</f>
        <v>1398</v>
      </c>
      <c r="I167" s="191">
        <f>IF('9 All Base Data'!L167="..C","..C",'9 All Base Data'!L167*Basecase_Pop_2006)</f>
        <v>42</v>
      </c>
      <c r="J167" s="156">
        <f>IF('9 All Base Data'!$P167=0,0,('9 All Base Data'!$P167*Basecase_Pop_2006)/(1+(1/(BaseCase_Mort_AllAdults_30*('9 All Base Data'!$W167*Basecase_PM10)/10))))</f>
        <v>2.9450286552019302</v>
      </c>
      <c r="K167" s="156">
        <f>IF('9 All Base Data'!$Q167=0,0,('9 All Base Data'!$Q167*Basecase_Pop_2006)/(1+(1/(BaseCase_Mort_Maori_30*('9 All Base Data'!$W167*Basecase_PM10)/10))))</f>
        <v>0.22064103081593731</v>
      </c>
      <c r="L167" s="179">
        <f>133/(1+1/(BaseCase_Mort_Child_0_1*'9 All Base Data'!$AB$10/10))*IF('9 All Base Data'!$L167="..C",0,'9 All Base Data'!L167/'9 All Base Data'!$L$2022)</f>
        <v>6.1268669922819657E-3</v>
      </c>
      <c r="M167" s="178">
        <f>IF('9 All Base Data'!$R167="","",IF('9 All Base Data'!$R167=0,0,('9 All Base Data'!$R167*Basecase_Pop_2006)/(1+(1/(BaseCase_CardiacHA_All*('9 All Base Data'!$W167*Basecase_PM10)/10)))))</f>
        <v>0.17966180194654152</v>
      </c>
      <c r="N167" s="178">
        <f>IF('9 All Base Data'!$S167="","",IF('9 All Base Data'!$S167=0,0,('9 All Base Data'!S167*Basecase_Pop_2006)/(1+(1/(BaseCase_RespHA_All*('9 All Base Data'!$W167*Basecase_PM10)/10)))))</f>
        <v>0.25123884574527511</v>
      </c>
      <c r="O167" s="178">
        <f>IF('9 All Base Data'!$T167="","",IF('9 All Base Data'!$T167=0,0,('9 All Base Data'!$T167*Basecase_Pop_2006)/(1+(1/(BaseCase_RespHA_Child_1_4*('9 All Base Data'!$W167*Basecase_PM10)/10)))))</f>
        <v>8.2593465967547894E-2</v>
      </c>
      <c r="P167" s="179">
        <f>IF('9 All Base Data'!$U167="","",IF('9 All Base Data'!$U167=0,0,('9 All Base Data'!$U167*Basecase_Pop_2006)/(1+(1/(BaseCase_RespHA_Child_5_14*('9 All Base Data'!$W167*Basecase_PM10)/10)))))</f>
        <v>9.5050616979030556E-2</v>
      </c>
      <c r="Q167" s="156">
        <f>IF('7 Base case Results'!$G167="..C",0,BaseCase_RADs_All*'7 Base case Results'!$G167*('9 All Base Data'!$V167*Basecase_PM10)/10)</f>
        <v>1917.0791167482389</v>
      </c>
      <c r="R167" s="189">
        <f t="shared" si="20"/>
        <v>10.484302012518871</v>
      </c>
      <c r="S167" s="178">
        <f t="shared" si="21"/>
        <v>0.78548206970473677</v>
      </c>
      <c r="T167" s="179">
        <f t="shared" si="22"/>
        <v>2.18116464925238E-2</v>
      </c>
      <c r="U167" s="178">
        <f t="shared" si="23"/>
        <v>1.1408524423605385E-3</v>
      </c>
      <c r="V167" s="178">
        <f t="shared" si="24"/>
        <v>1.1393681654548228E-3</v>
      </c>
      <c r="W167" s="178">
        <f t="shared" si="25"/>
        <v>3.7456136816282968E-4</v>
      </c>
      <c r="X167" s="179">
        <f t="shared" si="26"/>
        <v>4.3105454799990354E-4</v>
      </c>
      <c r="Y167" s="179">
        <f t="shared" si="27"/>
        <v>0.11885890523839081</v>
      </c>
      <c r="Z167" s="186">
        <f t="shared" si="28"/>
        <v>10.6272527848576</v>
      </c>
      <c r="AA167" s="156">
        <f>$J167*'9 All Base Data'!$Y167</f>
        <v>1.3073668984525326</v>
      </c>
      <c r="AB167" s="156">
        <f>$K167*'9 All Base Data'!$Y167</f>
        <v>9.7947698953517667E-2</v>
      </c>
      <c r="AC167" s="178">
        <f>$L167*'9 All Base Data'!$Y167</f>
        <v>2.7198591371198895E-3</v>
      </c>
      <c r="AD167" s="178">
        <f>IF($M167="","",$M167*'9 All Base Data'!$Y167)</f>
        <v>7.9756063618042466E-2</v>
      </c>
      <c r="AE167" s="178">
        <f>IF($N167="","",$N167*'9 All Base Data'!$Y167)</f>
        <v>0.11153078254522898</v>
      </c>
      <c r="AF167" s="178">
        <f>IF($O167="","",$O167*'9 All Base Data'!$Y167)</f>
        <v>3.666516563216058E-2</v>
      </c>
      <c r="AG167" s="178">
        <f>IF($P167="","",$P167*'9 All Base Data'!$Y167)</f>
        <v>4.2195185468358147E-2</v>
      </c>
      <c r="AH167" s="167">
        <f>$Q167*'9 All Base Data'!$Y167</f>
        <v>851.03612643097222</v>
      </c>
      <c r="AI167" s="178">
        <f>$R167*'9 All Base Data'!$Y167</f>
        <v>4.6542261584910163</v>
      </c>
      <c r="AJ167" s="178">
        <f>$S167*'9 All Base Data'!$Y167</f>
        <v>0.3486938082745229</v>
      </c>
      <c r="AK167" s="178">
        <f>$T167*'9 All Base Data'!$Y167</f>
        <v>9.6826985281468075E-3</v>
      </c>
      <c r="AL167" s="178">
        <f>IF($U167="","",$U167*'9 All Base Data'!$Y167)</f>
        <v>5.0645100397456958E-4</v>
      </c>
      <c r="AM167" s="178">
        <f>IF($V167="","",$V167*'9 All Base Data'!$Y167)</f>
        <v>5.0579209884261348E-4</v>
      </c>
      <c r="AN167" s="178">
        <f>IF($W167="","",$W167*'9 All Base Data'!$Y167)</f>
        <v>1.6627652614184822E-4</v>
      </c>
      <c r="AO167" s="178">
        <f>IF($X167="","",$X167*'9 All Base Data'!$Y167)</f>
        <v>1.9135516609900417E-4</v>
      </c>
      <c r="AP167" s="178">
        <f>$Y167*'9 All Base Data'!$Y167</f>
        <v>5.2764239838720271E-2</v>
      </c>
      <c r="AQ167" s="179">
        <f t="shared" si="29"/>
        <v>4.7176853399607008</v>
      </c>
    </row>
    <row r="168" spans="1:43" x14ac:dyDescent="0.25">
      <c r="A168" s="124">
        <v>508210</v>
      </c>
      <c r="B168" s="125" t="s">
        <v>209</v>
      </c>
      <c r="C168" s="126" t="s">
        <v>157</v>
      </c>
      <c r="D168" s="101" t="s">
        <v>2312</v>
      </c>
      <c r="E168" s="142"/>
      <c r="F168" s="191" t="str">
        <f>IF('9 All Base Data'!G168="Rural Centre","Rural",IF('9 All Base Data'!G168="Rural (Incl.some Off Shore Islands)","Rural",IF('9 All Base Data'!G168="Inlet-in TA but not in Urban Area","Rural",IF('9 All Base Data'!G168="Rural (Incl.some Off Shore Islands)","Rural",IF('9 All Base Data'!G168="Inlet-not in TA","Rural",IF('9 All Base Data'!G168="Inland Water not in Urban Area","Rural",IF('9 All Base Data'!G168="Oceanic-in Region but not in TA","Rural",'9 All Base Data'!G168)))))))</f>
        <v>Northern Auckland Zone</v>
      </c>
      <c r="G168" s="177">
        <f>IF('9 All Base Data'!I168="..C","..C",'9 All Base Data'!I168*Basecase_Pop_2006)</f>
        <v>4563</v>
      </c>
      <c r="H168" s="177">
        <f>IF('9 All Base Data'!J168="..C","..C",'9 All Base Data'!J168*Basecase_Pop_2006)</f>
        <v>2601</v>
      </c>
      <c r="I168" s="191">
        <f>IF('9 All Base Data'!L168="..C","..C",'9 All Base Data'!L168*Basecase_Pop_2006)</f>
        <v>84</v>
      </c>
      <c r="J168" s="156">
        <f>IF('9 All Base Data'!$P168=0,0,('9 All Base Data'!$P168*Basecase_Pop_2006)/(1+(1/(BaseCase_Mort_AllAdults_30*('9 All Base Data'!$W168*Basecase_PM10)/10))))</f>
        <v>0.69319189732592501</v>
      </c>
      <c r="K168" s="156">
        <f>IF('9 All Base Data'!$Q168=0,0,('9 All Base Data'!$Q168*Basecase_Pop_2006)/(1+(1/(BaseCase_Mort_Maori_30*('9 All Base Data'!$W168*Basecase_PM10)/10))))</f>
        <v>7.1084034281975336E-2</v>
      </c>
      <c r="L168" s="179">
        <f>133/(1+1/(BaseCase_Mort_Child_0_1*'9 All Base Data'!$AB$10/10))*IF('9 All Base Data'!$L168="..C",0,'9 All Base Data'!L168/'9 All Base Data'!$L$2022)</f>
        <v>1.2253733984563931E-2</v>
      </c>
      <c r="M168" s="178">
        <f>IF('9 All Base Data'!$R168="","",IF('9 All Base Data'!$R168=0,0,('9 All Base Data'!$R168*Basecase_Pop_2006)/(1+(1/(BaseCase_CardiacHA_All*('9 All Base Data'!$W168*Basecase_PM10)/10)))))</f>
        <v>0.31726523566335874</v>
      </c>
      <c r="N168" s="178">
        <f>IF('9 All Base Data'!$S168="","",IF('9 All Base Data'!$S168=0,0,('9 All Base Data'!S168*Basecase_Pop_2006)/(1+(1/(BaseCase_RespHA_All*('9 All Base Data'!$W168*Basecase_PM10)/10)))))</f>
        <v>0.65520538100253845</v>
      </c>
      <c r="O168" s="178">
        <f>IF('9 All Base Data'!$T168="","",IF('9 All Base Data'!$T168=0,0,('9 All Base Data'!$T168*Basecase_Pop_2006)/(1+(1/(BaseCase_RespHA_Child_1_4*('9 All Base Data'!$W168*Basecase_PM10)/10)))))</f>
        <v>0.23751179292388575</v>
      </c>
      <c r="P168" s="179">
        <f>IF('9 All Base Data'!$U168="","",IF('9 All Base Data'!$U168=0,0,('9 All Base Data'!$U168*Basecase_Pop_2006)/(1+(1/(BaseCase_RespHA_Child_5_14*('9 All Base Data'!$W168*Basecase_PM10)/10)))))</f>
        <v>0.16930233373219894</v>
      </c>
      <c r="Q168" s="156">
        <f>IF('7 Base case Results'!$G168="..C",0,BaseCase_RADs_All*'7 Base case Results'!$G168*('9 All Base Data'!$V168*Basecase_PM10)/10)</f>
        <v>3339.427079215408</v>
      </c>
      <c r="R168" s="189">
        <f t="shared" si="20"/>
        <v>2.4677631544802927</v>
      </c>
      <c r="S168" s="178">
        <f t="shared" si="21"/>
        <v>0.25305916204383216</v>
      </c>
      <c r="T168" s="179">
        <f t="shared" si="22"/>
        <v>4.36232929850476E-2</v>
      </c>
      <c r="U168" s="178">
        <f t="shared" si="23"/>
        <v>2.0146342464623279E-3</v>
      </c>
      <c r="V168" s="178">
        <f t="shared" si="24"/>
        <v>2.9713564028465114E-3</v>
      </c>
      <c r="W168" s="178">
        <f t="shared" si="25"/>
        <v>1.0771159809098219E-3</v>
      </c>
      <c r="X168" s="179">
        <f t="shared" si="26"/>
        <v>7.6778608347552219E-4</v>
      </c>
      <c r="Y168" s="179">
        <f t="shared" si="27"/>
        <v>0.20704447891135527</v>
      </c>
      <c r="Z168" s="186">
        <f t="shared" si="28"/>
        <v>2.7234169170260043</v>
      </c>
      <c r="AA168" s="156">
        <f>$J168*'9 All Base Data'!$Y168</f>
        <v>0.29058689321948239</v>
      </c>
      <c r="AB168" s="156">
        <f>$K168*'9 All Base Data'!$Y168</f>
        <v>2.9798514320767241E-2</v>
      </c>
      <c r="AC168" s="178">
        <f>$L168*'9 All Base Data'!$Y168</f>
        <v>5.1367803095341375E-3</v>
      </c>
      <c r="AD168" s="178">
        <f>IF($M168="","",$M168*'9 All Base Data'!$Y168)</f>
        <v>0.13299797576054898</v>
      </c>
      <c r="AE168" s="178">
        <f>IF($N168="","",$N168*'9 All Base Data'!$Y168)</f>
        <v>0.2746628990048558</v>
      </c>
      <c r="AF168" s="178">
        <f>IF($O168="","",$O168*'9 All Base Data'!$Y168)</f>
        <v>9.9565234785614062E-2</v>
      </c>
      <c r="AG168" s="178">
        <f>IF($P168="","",$P168*'9 All Base Data'!$Y168)</f>
        <v>7.0971745866954636E-2</v>
      </c>
      <c r="AH168" s="167">
        <f>$Q168*'9 All Base Data'!$Y168</f>
        <v>1399.8919257793284</v>
      </c>
      <c r="AI168" s="178">
        <f>$R168*'9 All Base Data'!$Y168</f>
        <v>1.034489339861357</v>
      </c>
      <c r="AJ168" s="178">
        <f>$S168*'9 All Base Data'!$Y168</f>
        <v>0.10608271098193137</v>
      </c>
      <c r="AK168" s="178">
        <f>$T168*'9 All Base Data'!$Y168</f>
        <v>1.8286937901941532E-2</v>
      </c>
      <c r="AL168" s="178">
        <f>IF($U168="","",$U168*'9 All Base Data'!$Y168)</f>
        <v>8.4453714607948609E-4</v>
      </c>
      <c r="AM168" s="178">
        <f>IF($V168="","",$V168*'9 All Base Data'!$Y168)</f>
        <v>1.2455962469870208E-3</v>
      </c>
      <c r="AN168" s="178">
        <f>IF($W168="","",$W168*'9 All Base Data'!$Y168)</f>
        <v>4.5152833975275976E-4</v>
      </c>
      <c r="AO168" s="178">
        <f>IF($X168="","",$X168*'9 All Base Data'!$Y168)</f>
        <v>3.2185686750663931E-4</v>
      </c>
      <c r="AP168" s="178">
        <f>$Y168*'9 All Base Data'!$Y168</f>
        <v>8.6793299398318355E-2</v>
      </c>
      <c r="AQ168" s="179">
        <f t="shared" si="29"/>
        <v>1.1416597105546833</v>
      </c>
    </row>
    <row r="169" spans="1:43" x14ac:dyDescent="0.25">
      <c r="A169" s="124">
        <v>508220</v>
      </c>
      <c r="B169" s="125" t="s">
        <v>210</v>
      </c>
      <c r="C169" s="126" t="s">
        <v>157</v>
      </c>
      <c r="D169" s="101" t="s">
        <v>2312</v>
      </c>
      <c r="E169" s="142"/>
      <c r="F169" s="191" t="str">
        <f>IF('9 All Base Data'!G169="Rural Centre","Rural",IF('9 All Base Data'!G169="Rural (Incl.some Off Shore Islands)","Rural",IF('9 All Base Data'!G169="Inlet-in TA but not in Urban Area","Rural",IF('9 All Base Data'!G169="Rural (Incl.some Off Shore Islands)","Rural",IF('9 All Base Data'!G169="Inlet-not in TA","Rural",IF('9 All Base Data'!G169="Inland Water not in Urban Area","Rural",IF('9 All Base Data'!G169="Oceanic-in Region but not in TA","Rural",'9 All Base Data'!G169)))))))</f>
        <v>Northern Auckland Zone</v>
      </c>
      <c r="G169" s="177">
        <f>IF('9 All Base Data'!I169="..C","..C",'9 All Base Data'!I169*Basecase_Pop_2006)</f>
        <v>3627</v>
      </c>
      <c r="H169" s="177">
        <f>IF('9 All Base Data'!J169="..C","..C",'9 All Base Data'!J169*Basecase_Pop_2006)</f>
        <v>2052</v>
      </c>
      <c r="I169" s="191">
        <f>IF('9 All Base Data'!L169="..C","..C",'9 All Base Data'!L169*Basecase_Pop_2006)</f>
        <v>66</v>
      </c>
      <c r="J169" s="156">
        <f>IF('9 All Base Data'!$P169=0,0,('9 All Base Data'!$P169*Basecase_Pop_2006)/(1+(1/(BaseCase_Mort_AllAdults_30*('9 All Base Data'!$W169*Basecase_PM10)/10))))</f>
        <v>1.0083485599456352</v>
      </c>
      <c r="K169" s="156">
        <f>IF('9 All Base Data'!$Q169=0,0,('9 All Base Data'!$Q169*Basecase_Pop_2006)/(1+(1/(BaseCase_Mort_Maori_30*('9 All Base Data'!$W169*Basecase_PM10)/10))))</f>
        <v>0</v>
      </c>
      <c r="L169" s="179">
        <f>133/(1+1/(BaseCase_Mort_Child_0_1*'9 All Base Data'!$AB$10/10))*IF('9 All Base Data'!$L169="..C",0,'9 All Base Data'!L169/'9 All Base Data'!$L$2022)</f>
        <v>9.6279338450145184E-3</v>
      </c>
      <c r="M169" s="178">
        <f>IF('9 All Base Data'!$R169="","",IF('9 All Base Data'!$R169=0,0,('9 All Base Data'!$R169*Basecase_Pop_2006)/(1+(1/(BaseCase_CardiacHA_All*('9 All Base Data'!$W169*Basecase_PM10)/10)))))</f>
        <v>0.17964751209863705</v>
      </c>
      <c r="N169" s="178">
        <f>IF('9 All Base Data'!$S169="","",IF('9 All Base Data'!$S169=0,0,('9 All Base Data'!S169*Basecase_Pop_2006)/(1+(1/(BaseCase_RespHA_All*('9 All Base Data'!$W169*Basecase_PM10)/10)))))</f>
        <v>0.52895580167167322</v>
      </c>
      <c r="O169" s="178">
        <f>IF('9 All Base Data'!$T169="","",IF('9 All Base Data'!$T169=0,0,('9 All Base Data'!$T169*Basecase_Pop_2006)/(1+(1/(BaseCase_RespHA_Child_1_4*('9 All Base Data'!$W169*Basecase_PM10)/10)))))</f>
        <v>0.16668747514613388</v>
      </c>
      <c r="P169" s="179">
        <f>IF('9 All Base Data'!$U169="","",IF('9 All Base Data'!$U169=0,0,('9 All Base Data'!$U169*Basecase_Pop_2006)/(1+(1/(BaseCase_RespHA_Child_5_14*('9 All Base Data'!$W169*Basecase_PM10)/10)))))</f>
        <v>5.1954453466859007E-2</v>
      </c>
      <c r="Q169" s="156">
        <f>IF('7 Base case Results'!$G169="..C",0,BaseCase_RADs_All*'7 Base case Results'!$G169*('9 All Base Data'!$V169*Basecase_PM10)/10)</f>
        <v>2647.0691083895572</v>
      </c>
      <c r="R169" s="189">
        <f t="shared" si="20"/>
        <v>3.5897208734064616</v>
      </c>
      <c r="S169" s="178">
        <f t="shared" si="21"/>
        <v>0</v>
      </c>
      <c r="T169" s="179">
        <f t="shared" si="22"/>
        <v>3.4275444488251684E-2</v>
      </c>
      <c r="U169" s="178">
        <f t="shared" si="23"/>
        <v>1.1407617018263452E-3</v>
      </c>
      <c r="V169" s="178">
        <f t="shared" si="24"/>
        <v>2.3988145605810382E-3</v>
      </c>
      <c r="W169" s="178">
        <f t="shared" si="25"/>
        <v>7.5592769978771724E-4</v>
      </c>
      <c r="X169" s="179">
        <f t="shared" si="26"/>
        <v>2.3561344647220558E-4</v>
      </c>
      <c r="Y169" s="179">
        <f t="shared" si="27"/>
        <v>0.16411828472015255</v>
      </c>
      <c r="Z169" s="186">
        <f t="shared" si="28"/>
        <v>3.7916541788772733</v>
      </c>
      <c r="AA169" s="156">
        <f>$J169*'9 All Base Data'!$Y169</f>
        <v>0.42107541073650517</v>
      </c>
      <c r="AB169" s="156">
        <f>$K169*'9 All Base Data'!$Y169</f>
        <v>0</v>
      </c>
      <c r="AC169" s="178">
        <f>$L169*'9 All Base Data'!$Y169</f>
        <v>4.0205206407514108E-3</v>
      </c>
      <c r="AD169" s="178">
        <f>IF($M169="","",$M169*'9 All Base Data'!$Y169)</f>
        <v>7.501885057365805E-2</v>
      </c>
      <c r="AE169" s="178">
        <f>IF($N169="","",$N169*'9 All Base Data'!$Y169)</f>
        <v>0.22088619977041035</v>
      </c>
      <c r="AF169" s="178">
        <f>IF($O169="","",$O169*'9 All Base Data'!$Y169)</f>
        <v>6.9606879852710343E-2</v>
      </c>
      <c r="AG169" s="178">
        <f>IF($P169="","",$P169*'9 All Base Data'!$Y169)</f>
        <v>2.1695615685044248E-2</v>
      </c>
      <c r="AH169" s="167">
        <f>$Q169*'9 All Base Data'!$Y169</f>
        <v>1105.3873197608787</v>
      </c>
      <c r="AI169" s="178">
        <f>$R169*'9 All Base Data'!$Y169</f>
        <v>1.4990284622219585</v>
      </c>
      <c r="AJ169" s="178">
        <f>$S169*'9 All Base Data'!$Y169</f>
        <v>0</v>
      </c>
      <c r="AK169" s="178">
        <f>$T169*'9 All Base Data'!$Y169</f>
        <v>1.4313053481075023E-2</v>
      </c>
      <c r="AL169" s="178">
        <f>IF($U169="","",$U169*'9 All Base Data'!$Y169)</f>
        <v>4.7636970114272854E-4</v>
      </c>
      <c r="AM169" s="178">
        <f>IF($V169="","",$V169*'9 All Base Data'!$Y169)</f>
        <v>1.0017189159588109E-3</v>
      </c>
      <c r="AN169" s="178">
        <f>IF($W169="","",$W169*'9 All Base Data'!$Y169)</f>
        <v>3.1566720013204142E-4</v>
      </c>
      <c r="AO169" s="178">
        <f>IF($X169="","",$X169*'9 All Base Data'!$Y169)</f>
        <v>9.838961713167566E-5</v>
      </c>
      <c r="AP169" s="178">
        <f>$Y169*'9 All Base Data'!$Y169</f>
        <v>6.8534013825174475E-2</v>
      </c>
      <c r="AQ169" s="179">
        <f t="shared" si="29"/>
        <v>1.5833536181453094</v>
      </c>
    </row>
    <row r="170" spans="1:43" x14ac:dyDescent="0.25">
      <c r="A170" s="124">
        <v>508310</v>
      </c>
      <c r="B170" s="125" t="s">
        <v>211</v>
      </c>
      <c r="C170" s="126" t="s">
        <v>157</v>
      </c>
      <c r="D170" s="101" t="s">
        <v>2312</v>
      </c>
      <c r="E170" s="142"/>
      <c r="F170" s="191" t="str">
        <f>IF('9 All Base Data'!G170="Rural Centre","Rural",IF('9 All Base Data'!G170="Rural (Incl.some Off Shore Islands)","Rural",IF('9 All Base Data'!G170="Inlet-in TA but not in Urban Area","Rural",IF('9 All Base Data'!G170="Rural (Incl.some Off Shore Islands)","Rural",IF('9 All Base Data'!G170="Inlet-not in TA","Rural",IF('9 All Base Data'!G170="Inland Water not in Urban Area","Rural",IF('9 All Base Data'!G170="Oceanic-in Region but not in TA","Rural",'9 All Base Data'!G170)))))))</f>
        <v>Northern Auckland Zone</v>
      </c>
      <c r="G170" s="177">
        <f>IF('9 All Base Data'!I170="..C","..C",'9 All Base Data'!I170*Basecase_Pop_2006)</f>
        <v>4791</v>
      </c>
      <c r="H170" s="177">
        <f>IF('9 All Base Data'!J170="..C","..C",'9 All Base Data'!J170*Basecase_Pop_2006)</f>
        <v>2874</v>
      </c>
      <c r="I170" s="191">
        <f>IF('9 All Base Data'!L170="..C","..C",'9 All Base Data'!L170*Basecase_Pop_2006)</f>
        <v>66</v>
      </c>
      <c r="J170" s="156">
        <f>IF('9 All Base Data'!$P170=0,0,('9 All Base Data'!$P170*Basecase_Pop_2006)/(1+(1/(BaseCase_Mort_AllAdults_30*('9 All Base Data'!$W170*Basecase_PM10)/10))))</f>
        <v>0.47478434392546931</v>
      </c>
      <c r="K170" s="156">
        <f>IF('9 All Base Data'!$Q170=0,0,('9 All Base Data'!$Q170*Basecase_Pop_2006)/(1+(1/(BaseCase_Mort_Maori_30*('9 All Base Data'!$W170*Basecase_PM10)/10))))</f>
        <v>0.14550927083230672</v>
      </c>
      <c r="L170" s="179">
        <f>133/(1+1/(BaseCase_Mort_Child_0_1*'9 All Base Data'!$AB$10/10))*IF('9 All Base Data'!$L170="..C",0,'9 All Base Data'!L170/'9 All Base Data'!$L$2022)</f>
        <v>9.6279338450145184E-3</v>
      </c>
      <c r="M170" s="178">
        <f>IF('9 All Base Data'!$R170="","",IF('9 All Base Data'!$R170=0,0,('9 All Base Data'!$R170*Basecase_Pop_2006)/(1+(1/(BaseCase_CardiacHA_All*('9 All Base Data'!$W170*Basecase_PM10)/10)))))</f>
        <v>0.44024692384875669</v>
      </c>
      <c r="N170" s="178">
        <f>IF('9 All Base Data'!$S170="","",IF('9 All Base Data'!$S170=0,0,('9 All Base Data'!S170*Basecase_Pop_2006)/(1+(1/(BaseCase_RespHA_All*('9 All Base Data'!$W170*Basecase_PM10)/10)))))</f>
        <v>0.61497066106482345</v>
      </c>
      <c r="O170" s="178">
        <f>IF('9 All Base Data'!$T170="","",IF('9 All Base Data'!$T170=0,0,('9 All Base Data'!$T170*Basecase_Pop_2006)/(1+(1/(BaseCase_RespHA_Child_1_4*('9 All Base Data'!$W170*Basecase_PM10)/10)))))</f>
        <v>0.17202620826427625</v>
      </c>
      <c r="P170" s="179">
        <f>IF('9 All Base Data'!$U170="","",IF('9 All Base Data'!$U170=0,0,('9 All Base Data'!$U170*Basecase_Pop_2006)/(1+(1/(BaseCase_RespHA_Child_5_14*('9 All Base Data'!$W170*Basecase_PM10)/10)))))</f>
        <v>5.359617523063509E-2</v>
      </c>
      <c r="Q170" s="156">
        <f>IF('7 Base case Results'!$G170="..C",0,BaseCase_RADs_All*'7 Base case Results'!$G170*('9 All Base Data'!$V170*Basecase_PM10)/10)</f>
        <v>3611.7002075582423</v>
      </c>
      <c r="R170" s="189">
        <f t="shared" si="20"/>
        <v>1.6902322643746708</v>
      </c>
      <c r="S170" s="178">
        <f t="shared" si="21"/>
        <v>0.51801300416301188</v>
      </c>
      <c r="T170" s="179">
        <f t="shared" si="22"/>
        <v>3.4275444488251684E-2</v>
      </c>
      <c r="U170" s="178">
        <f t="shared" si="23"/>
        <v>2.7955679664396047E-3</v>
      </c>
      <c r="V170" s="178">
        <f t="shared" si="24"/>
        <v>2.7888919479289744E-3</v>
      </c>
      <c r="W170" s="178">
        <f t="shared" si="25"/>
        <v>7.8013885447849284E-4</v>
      </c>
      <c r="X170" s="179">
        <f t="shared" si="26"/>
        <v>2.4305865467093014E-4</v>
      </c>
      <c r="Y170" s="179">
        <f t="shared" si="27"/>
        <v>0.22392541286861101</v>
      </c>
      <c r="Z170" s="186">
        <f t="shared" si="28"/>
        <v>1.954017581645902</v>
      </c>
      <c r="AA170" s="156">
        <f>$J170*'9 All Base Data'!$Y170</f>
        <v>0.20707837596443313</v>
      </c>
      <c r="AB170" s="156">
        <f>$K170*'9 All Base Data'!$Y170</f>
        <v>6.3464231450001157E-2</v>
      </c>
      <c r="AC170" s="178">
        <f>$L170*'9 All Base Data'!$Y170</f>
        <v>4.1992473636232189E-3</v>
      </c>
      <c r="AD170" s="178">
        <f>IF($M170="","",$M170*'9 All Base Data'!$Y170)</f>
        <v>0.19201479404352262</v>
      </c>
      <c r="AE170" s="178">
        <f>IF($N170="","",$N170*'9 All Base Data'!$Y170)</f>
        <v>0.2682209878830128</v>
      </c>
      <c r="AF170" s="178">
        <f>IF($O170="","",$O170*'9 All Base Data'!$Y170)</f>
        <v>7.5029659858113787E-2</v>
      </c>
      <c r="AG170" s="178">
        <f>IF($P170="","",$P170*'9 All Base Data'!$Y170)</f>
        <v>2.3376105523831951E-2</v>
      </c>
      <c r="AH170" s="167">
        <f>$Q170*'9 All Base Data'!$Y170</f>
        <v>1575.2520550024108</v>
      </c>
      <c r="AI170" s="178">
        <f>$R170*'9 All Base Data'!$Y170</f>
        <v>0.73719901843338198</v>
      </c>
      <c r="AJ170" s="178">
        <f>$S170*'9 All Base Data'!$Y170</f>
        <v>0.22593266396200409</v>
      </c>
      <c r="AK170" s="178">
        <f>$T170*'9 All Base Data'!$Y170</f>
        <v>1.4949320614498661E-2</v>
      </c>
      <c r="AL170" s="178">
        <f>IF($U170="","",$U170*'9 All Base Data'!$Y170)</f>
        <v>1.2192939421763686E-3</v>
      </c>
      <c r="AM170" s="178">
        <f>IF($V170="","",$V170*'9 All Base Data'!$Y170)</f>
        <v>1.2163821800494632E-3</v>
      </c>
      <c r="AN170" s="178">
        <f>IF($W170="","",$W170*'9 All Base Data'!$Y170)</f>
        <v>3.40259507456546E-4</v>
      </c>
      <c r="AO170" s="178">
        <f>IF($X170="","",$X170*'9 All Base Data'!$Y170)</f>
        <v>1.060106385505779E-4</v>
      </c>
      <c r="AP170" s="178">
        <f>$Y170*'9 All Base Data'!$Y170</f>
        <v>9.7665627410149461E-2</v>
      </c>
      <c r="AQ170" s="179">
        <f t="shared" si="29"/>
        <v>0.85224964258025593</v>
      </c>
    </row>
    <row r="171" spans="1:43" x14ac:dyDescent="0.25">
      <c r="A171" s="124">
        <v>508320</v>
      </c>
      <c r="B171" s="125" t="s">
        <v>212</v>
      </c>
      <c r="C171" s="126" t="s">
        <v>157</v>
      </c>
      <c r="D171" s="101" t="s">
        <v>2312</v>
      </c>
      <c r="E171" s="142"/>
      <c r="F171" s="191" t="str">
        <f>IF('9 All Base Data'!G171="Rural Centre","Rural",IF('9 All Base Data'!G171="Rural (Incl.some Off Shore Islands)","Rural",IF('9 All Base Data'!G171="Inlet-in TA but not in Urban Area","Rural",IF('9 All Base Data'!G171="Rural (Incl.some Off Shore Islands)","Rural",IF('9 All Base Data'!G171="Inlet-not in TA","Rural",IF('9 All Base Data'!G171="Inland Water not in Urban Area","Rural",IF('9 All Base Data'!G171="Oceanic-in Region but not in TA","Rural",'9 All Base Data'!G171)))))))</f>
        <v>Northern Auckland Zone</v>
      </c>
      <c r="G171" s="177">
        <f>IF('9 All Base Data'!I171="..C","..C",'9 All Base Data'!I171*Basecase_Pop_2006)</f>
        <v>4308</v>
      </c>
      <c r="H171" s="177">
        <f>IF('9 All Base Data'!J171="..C","..C",'9 All Base Data'!J171*Basecase_Pop_2006)</f>
        <v>2499</v>
      </c>
      <c r="I171" s="191">
        <f>IF('9 All Base Data'!L171="..C","..C",'9 All Base Data'!L171*Basecase_Pop_2006)</f>
        <v>69</v>
      </c>
      <c r="J171" s="156">
        <f>IF('9 All Base Data'!$P171=0,0,('9 All Base Data'!$P171*Basecase_Pop_2006)/(1+(1/(BaseCase_Mort_AllAdults_30*('9 All Base Data'!$W171*Basecase_PM10)/10))))</f>
        <v>1.4781713136268932</v>
      </c>
      <c r="K171" s="156">
        <f>IF('9 All Base Data'!$Q171=0,0,('9 All Base Data'!$Q171*Basecase_Pop_2006)/(1+(1/(BaseCase_Mort_Maori_30*('9 All Base Data'!$W171*Basecase_PM10)/10))))</f>
        <v>7.3788901991816397E-2</v>
      </c>
      <c r="L171" s="179">
        <f>133/(1+1/(BaseCase_Mort_Child_0_1*'9 All Base Data'!$AB$10/10))*IF('9 All Base Data'!$L171="..C",0,'9 All Base Data'!L171/'9 All Base Data'!$L$2022)</f>
        <v>1.0065567201606085E-2</v>
      </c>
      <c r="M171" s="178">
        <f>IF('9 All Base Data'!$R171="","",IF('9 All Base Data'!$R171=0,0,('9 All Base Data'!$R171*Basecase_Pop_2006)/(1+(1/(BaseCase_CardiacHA_All*('9 All Base Data'!$W171*Basecase_PM10)/10)))))</f>
        <v>0.82595909794771005</v>
      </c>
      <c r="N171" s="178">
        <f>IF('9 All Base Data'!$S171="","",IF('9 All Base Data'!$S171=0,0,('9 All Base Data'!S171*Basecase_Pop_2006)/(1+(1/(BaseCase_RespHA_All*('9 All Base Data'!$W171*Basecase_PM10)/10)))))</f>
        <v>1.7473086239284192</v>
      </c>
      <c r="O171" s="178">
        <f>IF('9 All Base Data'!$T171="","",IF('9 All Base Data'!$T171=0,0,('9 All Base Data'!$T171*Basecase_Pop_2006)/(1+(1/(BaseCase_RespHA_Child_1_4*('9 All Base Data'!$W171*Basecase_PM10)/10)))))</f>
        <v>0.75560900516347695</v>
      </c>
      <c r="P171" s="179">
        <f>IF('9 All Base Data'!$U171="","",IF('9 All Base Data'!$U171=0,0,('9 All Base Data'!$U171*Basecase_Pop_2006)/(1+(1/(BaseCase_RespHA_Child_5_14*('9 All Base Data'!$W171*Basecase_PM10)/10)))))</f>
        <v>0.4226437632905356</v>
      </c>
      <c r="Q171" s="156">
        <f>IF('7 Base case Results'!$G171="..C",0,BaseCase_RADs_All*'7 Base case Results'!$G171*('9 All Base Data'!$V171*Basecase_PM10)/10)</f>
        <v>3306.8827097224639</v>
      </c>
      <c r="R171" s="189">
        <f t="shared" si="20"/>
        <v>5.2622898765117396</v>
      </c>
      <c r="S171" s="178">
        <f t="shared" si="21"/>
        <v>0.26268849109086639</v>
      </c>
      <c r="T171" s="179">
        <f t="shared" si="22"/>
        <v>3.5833419237717663E-2</v>
      </c>
      <c r="U171" s="178">
        <f t="shared" si="23"/>
        <v>5.2448402719679592E-3</v>
      </c>
      <c r="V171" s="178">
        <f t="shared" si="24"/>
        <v>7.9240446095153808E-3</v>
      </c>
      <c r="W171" s="178">
        <f t="shared" si="25"/>
        <v>3.426686838416368E-3</v>
      </c>
      <c r="X171" s="179">
        <f t="shared" si="26"/>
        <v>1.9166894665225789E-3</v>
      </c>
      <c r="Y171" s="179">
        <f t="shared" si="27"/>
        <v>0.20502672800279276</v>
      </c>
      <c r="Z171" s="186">
        <f t="shared" si="28"/>
        <v>5.5163189086337328</v>
      </c>
      <c r="AA171" s="156">
        <f>$J171*'9 All Base Data'!$Y171</f>
        <v>0.65965213508749809</v>
      </c>
      <c r="AB171" s="156">
        <f>$K171*'9 All Base Data'!$Y171</f>
        <v>3.2929205360664938E-2</v>
      </c>
      <c r="AC171" s="178">
        <f>$L171*'9 All Base Data'!$Y171</f>
        <v>4.4918832033849759E-3</v>
      </c>
      <c r="AD171" s="178">
        <f>IF($M171="","",$M171*'9 All Base Data'!$Y171)</f>
        <v>0.36859440947970928</v>
      </c>
      <c r="AE171" s="178">
        <f>IF($N171="","",$N171*'9 All Base Data'!$Y171)</f>
        <v>0.77975797108596367</v>
      </c>
      <c r="AF171" s="178">
        <f>IF($O171="","",$O171*'9 All Base Data'!$Y171)</f>
        <v>0.33719981503662128</v>
      </c>
      <c r="AG171" s="178">
        <f>IF($P171="","",$P171*'9 All Base Data'!$Y171)</f>
        <v>0.18860997928037765</v>
      </c>
      <c r="AH171" s="167">
        <f>$Q171*'9 All Base Data'!$Y171</f>
        <v>1475.7370947755801</v>
      </c>
      <c r="AI171" s="178">
        <f>$R171*'9 All Base Data'!$Y171</f>
        <v>2.3483616009114927</v>
      </c>
      <c r="AJ171" s="178">
        <f>$S171*'9 All Base Data'!$Y171</f>
        <v>0.11722797108396718</v>
      </c>
      <c r="AK171" s="178">
        <f>$T171*'9 All Base Data'!$Y171</f>
        <v>1.5991104204050515E-2</v>
      </c>
      <c r="AL171" s="178">
        <f>IF($U171="","",$U171*'9 All Base Data'!$Y171)</f>
        <v>2.3405745001961542E-3</v>
      </c>
      <c r="AM171" s="178">
        <f>IF($V171="","",$V171*'9 All Base Data'!$Y171)</f>
        <v>3.5362023988748451E-3</v>
      </c>
      <c r="AN171" s="178">
        <f>IF($W171="","",$W171*'9 All Base Data'!$Y171)</f>
        <v>1.5292011611910774E-3</v>
      </c>
      <c r="AO171" s="178">
        <f>IF($X171="","",$X171*'9 All Base Data'!$Y171)</f>
        <v>8.5534625603651262E-4</v>
      </c>
      <c r="AP171" s="178">
        <f>$Y171*'9 All Base Data'!$Y171</f>
        <v>9.1495699876085967E-2</v>
      </c>
      <c r="AQ171" s="179">
        <f t="shared" si="29"/>
        <v>2.4617251818907002</v>
      </c>
    </row>
    <row r="172" spans="1:43" x14ac:dyDescent="0.25">
      <c r="A172" s="124">
        <v>508411</v>
      </c>
      <c r="B172" s="125" t="s">
        <v>213</v>
      </c>
      <c r="C172" s="126" t="s">
        <v>157</v>
      </c>
      <c r="D172" s="101" t="s">
        <v>2312</v>
      </c>
      <c r="E172" s="142"/>
      <c r="F172" s="191" t="str">
        <f>IF('9 All Base Data'!G172="Rural Centre","Rural",IF('9 All Base Data'!G172="Rural (Incl.some Off Shore Islands)","Rural",IF('9 All Base Data'!G172="Inlet-in TA but not in Urban Area","Rural",IF('9 All Base Data'!G172="Rural (Incl.some Off Shore Islands)","Rural",IF('9 All Base Data'!G172="Inlet-not in TA","Rural",IF('9 All Base Data'!G172="Inland Water not in Urban Area","Rural",IF('9 All Base Data'!G172="Oceanic-in Region but not in TA","Rural",'9 All Base Data'!G172)))))))</f>
        <v>Northern Auckland Zone</v>
      </c>
      <c r="G172" s="177">
        <f>IF('9 All Base Data'!I172="..C","..C",'9 All Base Data'!I172*Basecase_Pop_2006)</f>
        <v>5511</v>
      </c>
      <c r="H172" s="177">
        <f>IF('9 All Base Data'!J172="..C","..C",'9 All Base Data'!J172*Basecase_Pop_2006)</f>
        <v>3054</v>
      </c>
      <c r="I172" s="191">
        <f>IF('9 All Base Data'!L172="..C","..C",'9 All Base Data'!L172*Basecase_Pop_2006)</f>
        <v>108</v>
      </c>
      <c r="J172" s="156">
        <f>IF('9 All Base Data'!$P172=0,0,('9 All Base Data'!$P172*Basecase_Pop_2006)/(1+(1/(BaseCase_Mort_AllAdults_30*('9 All Base Data'!$W172*Basecase_PM10)/10))))</f>
        <v>1.9792396614554524</v>
      </c>
      <c r="K172" s="156">
        <f>IF('9 All Base Data'!$Q172=0,0,('9 All Base Data'!$Q172*Basecase_Pop_2006)/(1+(1/(BaseCase_Mort_Maori_30*('9 All Base Data'!$W172*Basecase_PM10)/10))))</f>
        <v>0.2119893360647489</v>
      </c>
      <c r="L172" s="179">
        <f>133/(1+1/(BaseCase_Mort_Child_0_1*'9 All Base Data'!$AB$10/10))*IF('9 All Base Data'!$L172="..C",0,'9 All Base Data'!L172/'9 All Base Data'!$L$2022)</f>
        <v>1.5754800837296482E-2</v>
      </c>
      <c r="M172" s="178">
        <f>IF('9 All Base Data'!$R172="","",IF('9 All Base Data'!$R172=0,0,('9 All Base Data'!$R172*Basecase_Pop_2006)/(1+(1/(BaseCase_CardiacHA_All*('9 All Base Data'!$W172*Basecase_PM10)/10)))))</f>
        <v>0.36026723031998881</v>
      </c>
      <c r="N172" s="178">
        <f>IF('9 All Base Data'!$S172="","",IF('9 All Base Data'!$S172=0,0,('9 All Base Data'!S172*Basecase_Pop_2006)/(1+(1/(BaseCase_RespHA_All*('9 All Base Data'!$W172*Basecase_PM10)/10)))))</f>
        <v>0.77864700415822197</v>
      </c>
      <c r="O172" s="178">
        <f>IF('9 All Base Data'!$T172="","",IF('9 All Base Data'!$T172=0,0,('9 All Base Data'!$T172*Basecase_Pop_2006)/(1+(1/(BaseCase_RespHA_Child_1_4*('9 All Base Data'!$W172*Basecase_PM10)/10)))))</f>
        <v>0.22704141400972716</v>
      </c>
      <c r="P172" s="179">
        <f>IF('9 All Base Data'!$U172="","",IF('9 All Base Data'!$U172=0,0,('9 All Base Data'!$U172*Basecase_Pop_2006)/(1+(1/(BaseCase_RespHA_Child_5_14*('9 All Base Data'!$W172*Basecase_PM10)/10)))))</f>
        <v>0.19393784353384533</v>
      </c>
      <c r="Q172" s="156">
        <f>IF('7 Base case Results'!$G172="..C",0,BaseCase_RADs_All*'7 Base case Results'!$G172*('9 All Base Data'!$V172*Basecase_PM10)/10)</f>
        <v>4002.9124835572379</v>
      </c>
      <c r="R172" s="189">
        <f t="shared" si="20"/>
        <v>7.0460931947814105</v>
      </c>
      <c r="S172" s="178">
        <f t="shared" si="21"/>
        <v>0.75468203639050613</v>
      </c>
      <c r="T172" s="179">
        <f t="shared" si="22"/>
        <v>5.6087090980775474E-2</v>
      </c>
      <c r="U172" s="178">
        <f t="shared" si="23"/>
        <v>2.2876969125319286E-3</v>
      </c>
      <c r="V172" s="178">
        <f t="shared" si="24"/>
        <v>3.5311641638575367E-3</v>
      </c>
      <c r="W172" s="178">
        <f t="shared" si="25"/>
        <v>1.0296328125341126E-3</v>
      </c>
      <c r="X172" s="179">
        <f t="shared" si="26"/>
        <v>8.795081204259885E-4</v>
      </c>
      <c r="Y172" s="179">
        <f t="shared" si="27"/>
        <v>0.24818057398054874</v>
      </c>
      <c r="Z172" s="186">
        <f t="shared" si="28"/>
        <v>7.3561797208191244</v>
      </c>
      <c r="AA172" s="156">
        <f>$J172*'9 All Base Data'!$Y172</f>
        <v>0.82099611878966905</v>
      </c>
      <c r="AB172" s="156">
        <f>$K172*'9 All Base Data'!$Y172</f>
        <v>8.7933980671130008E-2</v>
      </c>
      <c r="AC172" s="178">
        <f>$L172*'9 All Base Data'!$Y172</f>
        <v>6.535151144966971E-3</v>
      </c>
      <c r="AD172" s="178">
        <f>IF($M172="","",$M172*'9 All Base Data'!$Y172)</f>
        <v>0.14944021362340298</v>
      </c>
      <c r="AE172" s="178">
        <f>IF($N172="","",$N172*'9 All Base Data'!$Y172)</f>
        <v>0.32298573071793296</v>
      </c>
      <c r="AF172" s="178">
        <f>IF($O172="","",$O172*'9 All Base Data'!$Y172)</f>
        <v>9.4177639694948981E-2</v>
      </c>
      <c r="AG172" s="178">
        <f>IF($P172="","",$P172*'9 All Base Data'!$Y172)</f>
        <v>8.0446153100347417E-2</v>
      </c>
      <c r="AH172" s="167">
        <f>$Q172*'9 All Base Data'!$Y172</f>
        <v>1660.4232811495604</v>
      </c>
      <c r="AI172" s="178">
        <f>$R172*'9 All Base Data'!$Y172</f>
        <v>2.9227461828912218</v>
      </c>
      <c r="AJ172" s="178">
        <f>$S172*'9 All Base Data'!$Y172</f>
        <v>0.31304497118922286</v>
      </c>
      <c r="AK172" s="178">
        <f>$T172*'9 All Base Data'!$Y172</f>
        <v>2.3265138076082416E-2</v>
      </c>
      <c r="AL172" s="178">
        <f>IF($U172="","",$U172*'9 All Base Data'!$Y172)</f>
        <v>9.4894535650860874E-4</v>
      </c>
      <c r="AM172" s="178">
        <f>IF($V172="","",$V172*'9 All Base Data'!$Y172)</f>
        <v>1.464740288805826E-3</v>
      </c>
      <c r="AN172" s="178">
        <f>IF($W172="","",$W172*'9 All Base Data'!$Y172)</f>
        <v>4.2709559601659361E-4</v>
      </c>
      <c r="AO172" s="178">
        <f>IF($X172="","",$X172*'9 All Base Data'!$Y172)</f>
        <v>3.6482330431007552E-4</v>
      </c>
      <c r="AP172" s="178">
        <f>$Y172*'9 All Base Data'!$Y172</f>
        <v>0.10294624343127273</v>
      </c>
      <c r="AQ172" s="179">
        <f t="shared" si="29"/>
        <v>3.0513712500438914</v>
      </c>
    </row>
    <row r="173" spans="1:43" x14ac:dyDescent="0.25">
      <c r="A173" s="124">
        <v>508412</v>
      </c>
      <c r="B173" s="125" t="s">
        <v>214</v>
      </c>
      <c r="C173" s="126" t="s">
        <v>157</v>
      </c>
      <c r="D173" s="101" t="s">
        <v>2312</v>
      </c>
      <c r="E173" s="142"/>
      <c r="F173" s="191" t="str">
        <f>IF('9 All Base Data'!G173="Rural Centre","Rural",IF('9 All Base Data'!G173="Rural (Incl.some Off Shore Islands)","Rural",IF('9 All Base Data'!G173="Inlet-in TA but not in Urban Area","Rural",IF('9 All Base Data'!G173="Rural (Incl.some Off Shore Islands)","Rural",IF('9 All Base Data'!G173="Inlet-not in TA","Rural",IF('9 All Base Data'!G173="Inland Water not in Urban Area","Rural",IF('9 All Base Data'!G173="Oceanic-in Region but not in TA","Rural",'9 All Base Data'!G173)))))))</f>
        <v>Northern Auckland Zone</v>
      </c>
      <c r="G173" s="177">
        <f>IF('9 All Base Data'!I173="..C","..C",'9 All Base Data'!I173*Basecase_Pop_2006)</f>
        <v>3129</v>
      </c>
      <c r="H173" s="177">
        <f>IF('9 All Base Data'!J173="..C","..C",'9 All Base Data'!J173*Basecase_Pop_2006)</f>
        <v>1779</v>
      </c>
      <c r="I173" s="191">
        <f>IF('9 All Base Data'!L173="..C","..C",'9 All Base Data'!L173*Basecase_Pop_2006)</f>
        <v>72</v>
      </c>
      <c r="J173" s="156">
        <f>IF('9 All Base Data'!$P173=0,0,('9 All Base Data'!$P173*Basecase_Pop_2006)/(1+(1/(BaseCase_Mort_AllAdults_30*('9 All Base Data'!$W173*Basecase_PM10)/10))))</f>
        <v>1.2796289919016541</v>
      </c>
      <c r="K173" s="156">
        <f>IF('9 All Base Data'!$Q173=0,0,('9 All Base Data'!$Q173*Basecase_Pop_2006)/(1+(1/(BaseCase_Mort_Maori_30*('9 All Base Data'!$W173*Basecase_PM10)/10))))</f>
        <v>7.0134809384909375E-2</v>
      </c>
      <c r="L173" s="179">
        <f>133/(1+1/(BaseCase_Mort_Child_0_1*'9 All Base Data'!$AB$10/10))*IF('9 All Base Data'!$L173="..C",0,'9 All Base Data'!L173/'9 All Base Data'!$L$2022)</f>
        <v>1.0503200558197655E-2</v>
      </c>
      <c r="M173" s="178">
        <f>IF('9 All Base Data'!$R173="","",IF('9 All Base Data'!$R173=0,0,('9 All Base Data'!$R173*Basecase_Pop_2006)/(1+(1/(BaseCase_CardiacHA_All*('9 All Base Data'!$W173*Basecase_PM10)/10)))))</f>
        <v>0.12160459859963645</v>
      </c>
      <c r="N173" s="178">
        <f>IF('9 All Base Data'!$S173="","",IF('9 All Base Data'!$S173=0,0,('9 All Base Data'!S173*Basecase_Pop_2006)/(1+(1/(BaseCase_RespHA_All*('9 All Base Data'!$W173*Basecase_PM10)/10)))))</f>
        <v>0.21037397829560922</v>
      </c>
      <c r="O173" s="178">
        <f>IF('9 All Base Data'!$T173="","",IF('9 All Base Data'!$T173=0,0,('9 All Base Data'!$T173*Basecase_Pop_2006)/(1+(1/(BaseCase_RespHA_Child_1_4*('9 All Base Data'!$W173*Basecase_PM10)/10)))))</f>
        <v>8.6518250011703657E-2</v>
      </c>
      <c r="P173" s="179">
        <f>IF('9 All Base Data'!$U173="","",IF('9 All Base Data'!$U173=0,0,('9 All Base Data'!$U173*Basecase_Pop_2006)/(1+(1/(BaseCase_RespHA_Child_5_14*('9 All Base Data'!$W173*Basecase_PM10)/10)))))</f>
        <v>8.9680314926103108E-2</v>
      </c>
      <c r="Q173" s="156">
        <f>IF('7 Base case Results'!$G173="..C",0,BaseCase_RADs_All*'7 Base case Results'!$G173*('9 All Base Data'!$V173*Basecase_PM10)/10)</f>
        <v>2251.2280891158771</v>
      </c>
      <c r="R173" s="189">
        <f t="shared" si="20"/>
        <v>4.5554792111698879</v>
      </c>
      <c r="S173" s="178">
        <f t="shared" si="21"/>
        <v>0.24967992141027737</v>
      </c>
      <c r="T173" s="179">
        <f t="shared" si="22"/>
        <v>3.7391393987183656E-2</v>
      </c>
      <c r="U173" s="178">
        <f t="shared" si="23"/>
        <v>7.7218920110769143E-4</v>
      </c>
      <c r="V173" s="178">
        <f t="shared" si="24"/>
        <v>9.5404599157058784E-4</v>
      </c>
      <c r="W173" s="178">
        <f t="shared" si="25"/>
        <v>3.9236026380307608E-4</v>
      </c>
      <c r="X173" s="179">
        <f t="shared" si="26"/>
        <v>4.067002281898776E-4</v>
      </c>
      <c r="Y173" s="179">
        <f t="shared" si="27"/>
        <v>0.13957614152518438</v>
      </c>
      <c r="Z173" s="186">
        <f t="shared" si="28"/>
        <v>4.7341729818749343</v>
      </c>
      <c r="AA173" s="156">
        <f>$J173*'9 All Base Data'!$Y173</f>
        <v>0.52363677910003814</v>
      </c>
      <c r="AB173" s="156">
        <f>$K173*'9 All Base Data'!$Y173</f>
        <v>2.8699854349604783E-2</v>
      </c>
      <c r="AC173" s="178">
        <f>$L173*'9 All Base Data'!$Y173</f>
        <v>4.298013053270237E-3</v>
      </c>
      <c r="AD173" s="178">
        <f>IF($M173="","",$M173*'9 All Base Data'!$Y173)</f>
        <v>4.9761798722485109E-2</v>
      </c>
      <c r="AE173" s="178">
        <f>IF($N173="","",$N173*'9 All Base Data'!$Y173)</f>
        <v>8.6087102666739565E-2</v>
      </c>
      <c r="AF173" s="178">
        <f>IF($O173="","",$O173*'9 All Base Data'!$Y173)</f>
        <v>3.5404119519184971E-2</v>
      </c>
      <c r="AG173" s="178">
        <f>IF($P173="","",$P173*'9 All Base Data'!$Y173)</f>
        <v>3.6698067606919939E-2</v>
      </c>
      <c r="AH173" s="167">
        <f>$Q173*'9 All Base Data'!$Y173</f>
        <v>921.22469330139268</v>
      </c>
      <c r="AI173" s="178">
        <f>$R173*'9 All Base Data'!$Y173</f>
        <v>1.8641469335961356</v>
      </c>
      <c r="AJ173" s="178">
        <f>$S173*'9 All Base Data'!$Y173</f>
        <v>0.10217148148459303</v>
      </c>
      <c r="AK173" s="178">
        <f>$T173*'9 All Base Data'!$Y173</f>
        <v>1.5300926469642043E-2</v>
      </c>
      <c r="AL173" s="178">
        <f>IF($U173="","",$U173*'9 All Base Data'!$Y173)</f>
        <v>3.1598742188778046E-4</v>
      </c>
      <c r="AM173" s="178">
        <f>IF($V173="","",$V173*'9 All Base Data'!$Y173)</f>
        <v>3.9040501059366394E-4</v>
      </c>
      <c r="AN173" s="178">
        <f>IF($W173="","",$W173*'9 All Base Data'!$Y173)</f>
        <v>1.6055768201950386E-4</v>
      </c>
      <c r="AO173" s="178">
        <f>IF($X173="","",$X173*'9 All Base Data'!$Y173)</f>
        <v>1.6642573659738193E-4</v>
      </c>
      <c r="AP173" s="178">
        <f>$Y173*'9 All Base Data'!$Y173</f>
        <v>5.7115930984686342E-2</v>
      </c>
      <c r="AQ173" s="179">
        <f t="shared" si="29"/>
        <v>1.9372701834829453</v>
      </c>
    </row>
    <row r="174" spans="1:43" x14ac:dyDescent="0.25">
      <c r="A174" s="124">
        <v>508420</v>
      </c>
      <c r="B174" s="125" t="s">
        <v>215</v>
      </c>
      <c r="C174" s="126" t="s">
        <v>157</v>
      </c>
      <c r="D174" s="101" t="s">
        <v>2312</v>
      </c>
      <c r="E174" s="142"/>
      <c r="F174" s="191" t="str">
        <f>IF('9 All Base Data'!G174="Rural Centre","Rural",IF('9 All Base Data'!G174="Rural (Incl.some Off Shore Islands)","Rural",IF('9 All Base Data'!G174="Inlet-in TA but not in Urban Area","Rural",IF('9 All Base Data'!G174="Rural (Incl.some Off Shore Islands)","Rural",IF('9 All Base Data'!G174="Inlet-not in TA","Rural",IF('9 All Base Data'!G174="Inland Water not in Urban Area","Rural",IF('9 All Base Data'!G174="Oceanic-in Region but not in TA","Rural",'9 All Base Data'!G174)))))))</f>
        <v>Northern Auckland Zone</v>
      </c>
      <c r="G174" s="177">
        <f>IF('9 All Base Data'!I174="..C","..C",'9 All Base Data'!I174*Basecase_Pop_2006)</f>
        <v>6651</v>
      </c>
      <c r="H174" s="177">
        <f>IF('9 All Base Data'!J174="..C","..C",'9 All Base Data'!J174*Basecase_Pop_2006)</f>
        <v>3777</v>
      </c>
      <c r="I174" s="191">
        <f>IF('9 All Base Data'!L174="..C","..C",'9 All Base Data'!L174*Basecase_Pop_2006)</f>
        <v>120</v>
      </c>
      <c r="J174" s="156">
        <f>IF('9 All Base Data'!$P174=0,0,('9 All Base Data'!$P174*Basecase_Pop_2006)/(1+(1/(BaseCase_Mort_AllAdults_30*('9 All Base Data'!$W174*Basecase_PM10)/10))))</f>
        <v>0.27616042440954769</v>
      </c>
      <c r="K174" s="156">
        <f>IF('9 All Base Data'!$Q174=0,0,('9 All Base Data'!$Q174*Basecase_Pop_2006)/(1+(1/(BaseCase_Mort_Maori_30*('9 All Base Data'!$W174*Basecase_PM10)/10))))</f>
        <v>7.4870398265454913E-2</v>
      </c>
      <c r="L174" s="179">
        <f>133/(1+1/(BaseCase_Mort_Child_0_1*'9 All Base Data'!$AB$10/10))*IF('9 All Base Data'!$L174="..C",0,'9 All Base Data'!L174/'9 All Base Data'!$L$2022)</f>
        <v>1.7505334263662759E-2</v>
      </c>
      <c r="M174" s="178">
        <f>IF('9 All Base Data'!$R174="","",IF('9 All Base Data'!$R174=0,0,('9 All Base Data'!$R174*Basecase_Pop_2006)/(1+(1/(BaseCase_CardiacHA_All*('9 All Base Data'!$W174*Basecase_PM10)/10)))))</f>
        <v>0.13497455338642517</v>
      </c>
      <c r="N174" s="178">
        <f>IF('9 All Base Data'!$S174="","",IF('9 All Base Data'!$S174=0,0,('9 All Base Data'!S174*Basecase_Pop_2006)/(1+(1/(BaseCase_RespHA_All*('9 All Base Data'!$W174*Basecase_PM10)/10)))))</f>
        <v>0.25698588710851261</v>
      </c>
      <c r="O174" s="178">
        <f>IF('9 All Base Data'!$T174="","",IF('9 All Base Data'!$T174=0,0,('9 All Base Data'!$T174*Basecase_Pop_2006)/(1+(1/(BaseCase_RespHA_Child_1_4*('9 All Base Data'!$W174*Basecase_PM10)/10)))))</f>
        <v>5.6304121325957447E-2</v>
      </c>
      <c r="P174" s="179">
        <f>IF('9 All Base Data'!$U174="","",IF('9 All Base Data'!$U174=0,0,('9 All Base Data'!$U174*Basecase_Pop_2006)/(1+(1/(BaseCase_RespHA_Child_5_14*('9 All Base Data'!$W174*Basecase_PM10)/10)))))</f>
        <v>8.3283875629451998E-2</v>
      </c>
      <c r="Q174" s="156">
        <f>IF('7 Base case Results'!$G174="..C",0,BaseCase_RADs_All*'7 Base case Results'!$G174*('9 All Base Data'!$V174*Basecase_PM10)/10)</f>
        <v>5201.9069990769167</v>
      </c>
      <c r="R174" s="189">
        <f t="shared" si="20"/>
        <v>0.98313111089798988</v>
      </c>
      <c r="S174" s="178">
        <f t="shared" si="21"/>
        <v>0.26653861782501947</v>
      </c>
      <c r="T174" s="179">
        <f t="shared" si="22"/>
        <v>6.2318989978639425E-2</v>
      </c>
      <c r="U174" s="178">
        <f t="shared" si="23"/>
        <v>8.5708841400379977E-4</v>
      </c>
      <c r="V174" s="178">
        <f t="shared" si="24"/>
        <v>1.1654309980371046E-3</v>
      </c>
      <c r="W174" s="178">
        <f t="shared" si="25"/>
        <v>2.5533919021321702E-4</v>
      </c>
      <c r="X174" s="179">
        <f t="shared" si="26"/>
        <v>3.7769237597956481E-4</v>
      </c>
      <c r="Y174" s="179">
        <f t="shared" si="27"/>
        <v>0.32251823394276885</v>
      </c>
      <c r="Z174" s="186">
        <f t="shared" si="28"/>
        <v>1.369990854231439</v>
      </c>
      <c r="AA174" s="156">
        <f>$J174*'9 All Base Data'!$Y174</f>
        <v>0.12607690940461003</v>
      </c>
      <c r="AB174" s="156">
        <f>$K174*'9 All Base Data'!$Y174</f>
        <v>3.4180959995926491E-2</v>
      </c>
      <c r="AC174" s="178">
        <f>$L174*'9 All Base Data'!$Y174</f>
        <v>7.9917984149104684E-3</v>
      </c>
      <c r="AD174" s="178">
        <f>IF($M174="","",$M174*'9 All Base Data'!$Y174)</f>
        <v>6.1620612640685427E-2</v>
      </c>
      <c r="AE174" s="178">
        <f>IF($N174="","",$N174*'9 All Base Data'!$Y174)</f>
        <v>0.11732306132030669</v>
      </c>
      <c r="AF174" s="178">
        <f>IF($O174="","",$O174*'9 All Base Data'!$Y174)</f>
        <v>2.5704804077906419E-2</v>
      </c>
      <c r="AG174" s="178">
        <f>IF($P174="","",$P174*'9 All Base Data'!$Y174)</f>
        <v>3.8022007190383671E-2</v>
      </c>
      <c r="AH174" s="167">
        <f>$Q174*'9 All Base Data'!$Y174</f>
        <v>2374.8528010704813</v>
      </c>
      <c r="AI174" s="178">
        <f>$R174*'9 All Base Data'!$Y174</f>
        <v>0.44883379748041174</v>
      </c>
      <c r="AJ174" s="178">
        <f>$S174*'9 All Base Data'!$Y174</f>
        <v>0.1216842175854983</v>
      </c>
      <c r="AK174" s="178">
        <f>$T174*'9 All Base Data'!$Y174</f>
        <v>2.8450802357081268E-2</v>
      </c>
      <c r="AL174" s="178">
        <f>IF($U174="","",$U174*'9 All Base Data'!$Y174)</f>
        <v>3.9129089026835245E-4</v>
      </c>
      <c r="AM174" s="178">
        <f>IF($V174="","",$V174*'9 All Base Data'!$Y174)</f>
        <v>5.3206008308759084E-4</v>
      </c>
      <c r="AN174" s="178">
        <f>IF($W174="","",$W174*'9 All Base Data'!$Y174)</f>
        <v>1.1657128649330561E-4</v>
      </c>
      <c r="AO174" s="178">
        <f>IF($X174="","",$X174*'9 All Base Data'!$Y174)</f>
        <v>1.7242980260838994E-4</v>
      </c>
      <c r="AP174" s="178">
        <f>$Y174*'9 All Base Data'!$Y174</f>
        <v>0.14724087366636984</v>
      </c>
      <c r="AQ174" s="179">
        <f t="shared" si="29"/>
        <v>0.62544882447721872</v>
      </c>
    </row>
    <row r="175" spans="1:43" x14ac:dyDescent="0.25">
      <c r="A175" s="124">
        <v>508510</v>
      </c>
      <c r="B175" s="125" t="s">
        <v>216</v>
      </c>
      <c r="C175" s="126" t="s">
        <v>157</v>
      </c>
      <c r="D175" s="101" t="s">
        <v>2312</v>
      </c>
      <c r="E175" s="142"/>
      <c r="F175" s="191" t="str">
        <f>IF('9 All Base Data'!G175="Rural Centre","Rural",IF('9 All Base Data'!G175="Rural (Incl.some Off Shore Islands)","Rural",IF('9 All Base Data'!G175="Inlet-in TA but not in Urban Area","Rural",IF('9 All Base Data'!G175="Rural (Incl.some Off Shore Islands)","Rural",IF('9 All Base Data'!G175="Inlet-not in TA","Rural",IF('9 All Base Data'!G175="Inland Water not in Urban Area","Rural",IF('9 All Base Data'!G175="Oceanic-in Region but not in TA","Rural",'9 All Base Data'!G175)))))))</f>
        <v>Northern Auckland Zone</v>
      </c>
      <c r="G175" s="177">
        <f>IF('9 All Base Data'!I175="..C","..C",'9 All Base Data'!I175*Basecase_Pop_2006)</f>
        <v>5736</v>
      </c>
      <c r="H175" s="177">
        <f>IF('9 All Base Data'!J175="..C","..C",'9 All Base Data'!J175*Basecase_Pop_2006)</f>
        <v>3321</v>
      </c>
      <c r="I175" s="191">
        <f>IF('9 All Base Data'!L175="..C","..C",'9 All Base Data'!L175*Basecase_Pop_2006)</f>
        <v>78</v>
      </c>
      <c r="J175" s="156">
        <f>IF('9 All Base Data'!$P175=0,0,('9 All Base Data'!$P175*Basecase_Pop_2006)/(1+(1/(BaseCase_Mort_AllAdults_30*('9 All Base Data'!$W175*Basecase_PM10)/10))))</f>
        <v>0.25927437300924211</v>
      </c>
      <c r="K175" s="156">
        <f>IF('9 All Base Data'!$Q175=0,0,('9 All Base Data'!$Q175*Basecase_Pop_2006)/(1+(1/(BaseCase_Mort_Maori_30*('9 All Base Data'!$W175*Basecase_PM10)/10))))</f>
        <v>0.15687049091923189</v>
      </c>
      <c r="L175" s="179">
        <f>133/(1+1/(BaseCase_Mort_Child_0_1*'9 All Base Data'!$AB$10/10))*IF('9 All Base Data'!$L175="..C",0,'9 All Base Data'!L175/'9 All Base Data'!$L$2022)</f>
        <v>1.1378467271380793E-2</v>
      </c>
      <c r="M175" s="178">
        <f>IF('9 All Base Data'!$R175="","",IF('9 All Base Data'!$R175=0,0,('9 All Base Data'!$R175*Basecase_Pop_2006)/(1+(1/(BaseCase_CardiacHA_All*('9 All Base Data'!$W175*Basecase_PM10)/10)))))</f>
        <v>0.57320740526903335</v>
      </c>
      <c r="N175" s="178">
        <f>IF('9 All Base Data'!$S175="","",IF('9 All Base Data'!$S175=0,0,('9 All Base Data'!S175*Basecase_Pop_2006)/(1+(1/(BaseCase_RespHA_All*('9 All Base Data'!$W175*Basecase_PM10)/10)))))</f>
        <v>0.64650575893749818</v>
      </c>
      <c r="O175" s="178">
        <f>IF('9 All Base Data'!$T175="","",IF('9 All Base Data'!$T175=0,0,('9 All Base Data'!$T175*Basecase_Pop_2006)/(1+(1/(BaseCase_RespHA_Child_1_4*('9 All Base Data'!$W175*Basecase_PM10)/10)))))</f>
        <v>0.13931220947732623</v>
      </c>
      <c r="P175" s="179">
        <f>IF('9 All Base Data'!$U175="","",IF('9 All Base Data'!$U175=0,0,('9 All Base Data'!$U175*Basecase_Pop_2006)/(1+(1/(BaseCase_RespHA_Child_5_14*('9 All Base Data'!$W175*Basecase_PM10)/10)))))</f>
        <v>0.11765432062054369</v>
      </c>
      <c r="Q175" s="156">
        <f>IF('7 Base case Results'!$G175="..C",0,BaseCase_RADs_All*'7 Base case Results'!$G175*('9 All Base Data'!$V175*Basecase_PM10)/10)</f>
        <v>4765.6000231903527</v>
      </c>
      <c r="R175" s="189">
        <f t="shared" si="20"/>
        <v>0.92301676791290199</v>
      </c>
      <c r="S175" s="178">
        <f t="shared" si="21"/>
        <v>0.55845894767246551</v>
      </c>
      <c r="T175" s="179">
        <f t="shared" si="22"/>
        <v>4.0507343486115621E-2</v>
      </c>
      <c r="U175" s="178">
        <f t="shared" si="23"/>
        <v>3.6398670234583617E-3</v>
      </c>
      <c r="V175" s="178">
        <f t="shared" si="24"/>
        <v>2.9319036167815542E-3</v>
      </c>
      <c r="W175" s="178">
        <f t="shared" si="25"/>
        <v>6.3178086997967443E-4</v>
      </c>
      <c r="X175" s="179">
        <f t="shared" si="26"/>
        <v>5.3356234401416569E-4</v>
      </c>
      <c r="Y175" s="179">
        <f t="shared" si="27"/>
        <v>0.29546720143780186</v>
      </c>
      <c r="Z175" s="186">
        <f t="shared" si="28"/>
        <v>1.2655630834770593</v>
      </c>
      <c r="AA175" s="156">
        <f>$J175*'9 All Base Data'!$Y175</f>
        <v>0.12662709793997393</v>
      </c>
      <c r="AB175" s="156">
        <f>$K175*'9 All Base Data'!$Y175</f>
        <v>7.661403164135043E-2</v>
      </c>
      <c r="AC175" s="178">
        <f>$L175*'9 All Base Data'!$Y175</f>
        <v>5.5571334446099076E-3</v>
      </c>
      <c r="AD175" s="178">
        <f>IF($M175="","",$M175*'9 All Base Data'!$Y175)</f>
        <v>0.27994895679232012</v>
      </c>
      <c r="AE175" s="178">
        <f>IF($N175="","",$N175*'9 All Base Data'!$Y175)</f>
        <v>0.31574716430928401</v>
      </c>
      <c r="AF175" s="178">
        <f>IF($O175="","",$O175*'9 All Base Data'!$Y175)</f>
        <v>6.8038736682590417E-2</v>
      </c>
      <c r="AG175" s="178">
        <f>IF($P175="","",$P175*'9 All Base Data'!$Y175)</f>
        <v>5.7461233084334248E-2</v>
      </c>
      <c r="AH175" s="167">
        <f>$Q175*'9 All Base Data'!$Y175</f>
        <v>2327.4729927039725</v>
      </c>
      <c r="AI175" s="178">
        <f>$R175*'9 All Base Data'!$Y175</f>
        <v>0.45079246866630723</v>
      </c>
      <c r="AJ175" s="178">
        <f>$S175*'9 All Base Data'!$Y175</f>
        <v>0.2727459526432075</v>
      </c>
      <c r="AK175" s="178">
        <f>$T175*'9 All Base Data'!$Y175</f>
        <v>1.9783395062811269E-2</v>
      </c>
      <c r="AL175" s="178">
        <f>IF($U175="","",$U175*'9 All Base Data'!$Y175)</f>
        <v>1.7776758756312329E-3</v>
      </c>
      <c r="AM175" s="178">
        <f>IF($V175="","",$V175*'9 All Base Data'!$Y175)</f>
        <v>1.4319133901426031E-3</v>
      </c>
      <c r="AN175" s="178">
        <f>IF($W175="","",$W175*'9 All Base Data'!$Y175)</f>
        <v>3.0855567085554756E-4</v>
      </c>
      <c r="AO175" s="178">
        <f>IF($X175="","",$X175*'9 All Base Data'!$Y175)</f>
        <v>2.6058669203745581E-4</v>
      </c>
      <c r="AP175" s="178">
        <f>$Y175*'9 All Base Data'!$Y175</f>
        <v>0.1443033255476463</v>
      </c>
      <c r="AQ175" s="179">
        <f t="shared" si="29"/>
        <v>0.61808877854253863</v>
      </c>
    </row>
    <row r="176" spans="1:43" x14ac:dyDescent="0.25">
      <c r="A176" s="124">
        <v>508520</v>
      </c>
      <c r="B176" s="125" t="s">
        <v>217</v>
      </c>
      <c r="C176" s="126" t="s">
        <v>157</v>
      </c>
      <c r="D176" s="101" t="s">
        <v>2312</v>
      </c>
      <c r="E176" s="142"/>
      <c r="F176" s="191" t="str">
        <f>IF('9 All Base Data'!G176="Rural Centre","Rural",IF('9 All Base Data'!G176="Rural (Incl.some Off Shore Islands)","Rural",IF('9 All Base Data'!G176="Inlet-in TA but not in Urban Area","Rural",IF('9 All Base Data'!G176="Rural (Incl.some Off Shore Islands)","Rural",IF('9 All Base Data'!G176="Inlet-not in TA","Rural",IF('9 All Base Data'!G176="Inland Water not in Urban Area","Rural",IF('9 All Base Data'!G176="Oceanic-in Region but not in TA","Rural",'9 All Base Data'!G176)))))))</f>
        <v>Northern Auckland Zone</v>
      </c>
      <c r="G176" s="177">
        <f>IF('9 All Base Data'!I176="..C","..C",'9 All Base Data'!I176*Basecase_Pop_2006)</f>
        <v>6711</v>
      </c>
      <c r="H176" s="177">
        <f>IF('9 All Base Data'!J176="..C","..C",'9 All Base Data'!J176*Basecase_Pop_2006)</f>
        <v>3789</v>
      </c>
      <c r="I176" s="191">
        <f>IF('9 All Base Data'!L176="..C","..C",'9 All Base Data'!L176*Basecase_Pop_2006)</f>
        <v>90</v>
      </c>
      <c r="J176" s="156">
        <f>IF('9 All Base Data'!$P176=0,0,('9 All Base Data'!$P176*Basecase_Pop_2006)/(1+(1/(BaseCase_Mort_AllAdults_30*('9 All Base Data'!$W176*Basecase_PM10)/10))))</f>
        <v>2.7958544010340884</v>
      </c>
      <c r="K176" s="156">
        <f>IF('9 All Base Data'!$Q176=0,0,('9 All Base Data'!$Q176*Basecase_Pop_2006)/(1+(1/(BaseCase_Mort_Maori_30*('9 All Base Data'!$W176*Basecase_PM10)/10))))</f>
        <v>0.14990406363505765</v>
      </c>
      <c r="L176" s="179">
        <f>133/(1+1/(BaseCase_Mort_Child_0_1*'9 All Base Data'!$AB$10/10))*IF('9 All Base Data'!$L176="..C",0,'9 All Base Data'!L176/'9 All Base Data'!$L$2022)</f>
        <v>1.3129000697747069E-2</v>
      </c>
      <c r="M176" s="178">
        <f>IF('9 All Base Data'!$R176="","",IF('9 All Base Data'!$R176=0,0,('9 All Base Data'!$R176*Basecase_Pop_2006)/(1+(1/(BaseCase_CardiacHA_All*('9 All Base Data'!$W176*Basecase_PM10)/10)))))</f>
        <v>0.4284947486431307</v>
      </c>
      <c r="N176" s="178">
        <f>IF('9 All Base Data'!$S176="","",IF('9 All Base Data'!$S176=0,0,('9 All Base Data'!S176*Basecase_Pop_2006)/(1+(1/(BaseCase_RespHA_All*('9 All Base Data'!$W176*Basecase_PM10)/10)))))</f>
        <v>0.60523072986932724</v>
      </c>
      <c r="O176" s="178">
        <f>IF('9 All Base Data'!$T176="","",IF('9 All Base Data'!$T176=0,0,('9 All Base Data'!$T176*Basecase_Pop_2006)/(1+(1/(BaseCase_RespHA_Child_1_4*('9 All Base Data'!$W176*Basecase_PM10)/10)))))</f>
        <v>0.26311173970011542</v>
      </c>
      <c r="P176" s="179">
        <f>IF('9 All Base Data'!$U176="","",IF('9 All Base Data'!$U176=0,0,('9 All Base Data'!$U176*Basecase_Pop_2006)/(1+(1/(BaseCase_RespHA_Child_5_14*('9 All Base Data'!$W176*Basecase_PM10)/10)))))</f>
        <v>0.25018841810684811</v>
      </c>
      <c r="Q176" s="156">
        <f>IF('7 Base case Results'!$G176="..C",0,BaseCase_RADs_All*'7 Base case Results'!$G176*('9 All Base Data'!$V176*Basecase_PM10)/10)</f>
        <v>5256.2175473096486</v>
      </c>
      <c r="R176" s="189">
        <f t="shared" si="20"/>
        <v>9.9532416676813558</v>
      </c>
      <c r="S176" s="178">
        <f t="shared" si="21"/>
        <v>0.53365846654080518</v>
      </c>
      <c r="T176" s="179">
        <f t="shared" si="22"/>
        <v>4.6739242483979565E-2</v>
      </c>
      <c r="U176" s="178">
        <f t="shared" si="23"/>
        <v>2.7209416538838799E-3</v>
      </c>
      <c r="V176" s="178">
        <f t="shared" si="24"/>
        <v>2.7447213599573993E-3</v>
      </c>
      <c r="W176" s="178">
        <f t="shared" si="25"/>
        <v>1.1932117395400234E-3</v>
      </c>
      <c r="X176" s="179">
        <f t="shared" si="26"/>
        <v>1.134604476114556E-3</v>
      </c>
      <c r="Y176" s="179">
        <f t="shared" si="27"/>
        <v>0.32588548793319821</v>
      </c>
      <c r="Z176" s="186">
        <f t="shared" si="28"/>
        <v>10.331332061112374</v>
      </c>
      <c r="AA176" s="156">
        <f>$J176*'9 All Base Data'!$Y176</f>
        <v>1.2785397729734447</v>
      </c>
      <c r="AB176" s="156">
        <f>$K176*'9 All Base Data'!$Y176</f>
        <v>6.8550889995157016E-2</v>
      </c>
      <c r="AC176" s="178">
        <f>$L176*'9 All Base Data'!$Y176</f>
        <v>6.0038711476739278E-3</v>
      </c>
      <c r="AD176" s="178">
        <f>IF($M176="","",$M176*'9 All Base Data'!$Y176)</f>
        <v>0.19594996736878428</v>
      </c>
      <c r="AE176" s="178">
        <f>IF($N176="","",$N176*'9 All Base Data'!$Y176)</f>
        <v>0.27677105062319274</v>
      </c>
      <c r="AF176" s="178">
        <f>IF($O176="","",$O176*'9 All Base Data'!$Y176)</f>
        <v>0.12032058029145278</v>
      </c>
      <c r="AG176" s="178">
        <f>IF($P176="","",$P176*'9 All Base Data'!$Y176)</f>
        <v>0.11441076587128571</v>
      </c>
      <c r="AH176" s="167">
        <f>$Q176*'9 All Base Data'!$Y176</f>
        <v>2403.659928482226</v>
      </c>
      <c r="AI176" s="178">
        <f>$R176*'9 All Base Data'!$Y176</f>
        <v>4.5516015917854631</v>
      </c>
      <c r="AJ176" s="178">
        <f>$S176*'9 All Base Data'!$Y176</f>
        <v>0.24404116838275897</v>
      </c>
      <c r="AK176" s="178">
        <f>$T176*'9 All Base Data'!$Y176</f>
        <v>2.1373781285719182E-2</v>
      </c>
      <c r="AL176" s="178">
        <f>IF($U176="","",$U176*'9 All Base Data'!$Y176)</f>
        <v>1.2442822927917802E-3</v>
      </c>
      <c r="AM176" s="178">
        <f>IF($V176="","",$V176*'9 All Base Data'!$Y176)</f>
        <v>1.2551567145761792E-3</v>
      </c>
      <c r="AN176" s="178">
        <f>IF($W176="","",$W176*'9 All Base Data'!$Y176)</f>
        <v>5.4565383162173827E-4</v>
      </c>
      <c r="AO176" s="178">
        <f>IF($X176="","",$X176*'9 All Base Data'!$Y176)</f>
        <v>5.1885282322628064E-4</v>
      </c>
      <c r="AP176" s="178">
        <f>$Y176*'9 All Base Data'!$Y176</f>
        <v>0.14902691556589803</v>
      </c>
      <c r="AQ176" s="179">
        <f t="shared" si="29"/>
        <v>4.7245017276444479</v>
      </c>
    </row>
    <row r="177" spans="1:43" x14ac:dyDescent="0.25">
      <c r="A177" s="124">
        <v>508610</v>
      </c>
      <c r="B177" s="125" t="s">
        <v>218</v>
      </c>
      <c r="C177" s="126" t="s">
        <v>157</v>
      </c>
      <c r="D177" s="101" t="s">
        <v>2312</v>
      </c>
      <c r="E177" s="142"/>
      <c r="F177" s="191" t="str">
        <f>IF('9 All Base Data'!G177="Rural Centre","Rural",IF('9 All Base Data'!G177="Rural (Incl.some Off Shore Islands)","Rural",IF('9 All Base Data'!G177="Inlet-in TA but not in Urban Area","Rural",IF('9 All Base Data'!G177="Rural (Incl.some Off Shore Islands)","Rural",IF('9 All Base Data'!G177="Inlet-not in TA","Rural",IF('9 All Base Data'!G177="Inland Water not in Urban Area","Rural",IF('9 All Base Data'!G177="Oceanic-in Region but not in TA","Rural",'9 All Base Data'!G177)))))))</f>
        <v>Northern Auckland Zone</v>
      </c>
      <c r="G177" s="177">
        <f>IF('9 All Base Data'!I177="..C","..C",'9 All Base Data'!I177*Basecase_Pop_2006)</f>
        <v>4857</v>
      </c>
      <c r="H177" s="177">
        <f>IF('9 All Base Data'!J177="..C","..C",'9 All Base Data'!J177*Basecase_Pop_2006)</f>
        <v>2952</v>
      </c>
      <c r="I177" s="191">
        <f>IF('9 All Base Data'!L177="..C","..C",'9 All Base Data'!L177*Basecase_Pop_2006)</f>
        <v>81</v>
      </c>
      <c r="J177" s="156">
        <f>IF('9 All Base Data'!$P177=0,0,('9 All Base Data'!$P177*Basecase_Pop_2006)/(1+(1/(BaseCase_Mort_AllAdults_30*('9 All Base Data'!$W177*Basecase_PM10)/10))))</f>
        <v>0.99411511222345716</v>
      </c>
      <c r="K177" s="156">
        <f>IF('9 All Base Data'!$Q177=0,0,('9 All Base Data'!$Q177*Basecase_Pop_2006)/(1+(1/(BaseCase_Mort_Maori_30*('9 All Base Data'!$W177*Basecase_PM10)/10))))</f>
        <v>7.3700805045080212E-2</v>
      </c>
      <c r="L177" s="179">
        <f>133/(1+1/(BaseCase_Mort_Child_0_1*'9 All Base Data'!$AB$10/10))*IF('9 All Base Data'!$L177="..C",0,'9 All Base Data'!L177/'9 All Base Data'!$L$2022)</f>
        <v>1.1816100627972363E-2</v>
      </c>
      <c r="M177" s="178">
        <f>IF('9 All Base Data'!$R177="","",IF('9 All Base Data'!$R177=0,0,('9 All Base Data'!$R177*Basecase_Pop_2006)/(1+(1/(BaseCase_CardiacHA_All*('9 All Base Data'!$W177*Basecase_PM10)/10)))))</f>
        <v>0.34339200380248747</v>
      </c>
      <c r="N177" s="178">
        <f>IF('9 All Base Data'!$S177="","",IF('9 All Base Data'!$S177=0,0,('9 All Base Data'!S177*Basecase_Pop_2006)/(1+(1/(BaseCase_RespHA_All*('9 All Base Data'!$W177*Basecase_PM10)/10)))))</f>
        <v>0.50847270303310177</v>
      </c>
      <c r="O177" s="178">
        <f>IF('9 All Base Data'!$T177="","",IF('9 All Base Data'!$T177=0,0,('9 All Base Data'!$T177*Basecase_Pop_2006)/(1+(1/(BaseCase_RespHA_Child_1_4*('9 All Base Data'!$W177*Basecase_PM10)/10)))))</f>
        <v>0.12881413098001873</v>
      </c>
      <c r="P177" s="179">
        <f>IF('9 All Base Data'!$U177="","",IF('9 All Base Data'!$U177=0,0,('9 All Base Data'!$U177*Basecase_Pop_2006)/(1+(1/(BaseCase_RespHA_Child_5_14*('9 All Base Data'!$W177*Basecase_PM10)/10)))))</f>
        <v>0.20420438087523479</v>
      </c>
      <c r="Q177" s="156">
        <f>IF('7 Base case Results'!$G177="..C",0,BaseCase_RADs_All*'7 Base case Results'!$G177*('9 All Base Data'!$V177*Basecase_PM10)/10)</f>
        <v>3722.5882043856604</v>
      </c>
      <c r="R177" s="189">
        <f t="shared" si="20"/>
        <v>3.5390497995155075</v>
      </c>
      <c r="S177" s="178">
        <f t="shared" si="21"/>
        <v>0.26237486596048554</v>
      </c>
      <c r="T177" s="179">
        <f t="shared" si="22"/>
        <v>4.2065318235581607E-2</v>
      </c>
      <c r="U177" s="178">
        <f t="shared" si="23"/>
        <v>2.1805392241457952E-3</v>
      </c>
      <c r="V177" s="178">
        <f t="shared" si="24"/>
        <v>2.3059237082551165E-3</v>
      </c>
      <c r="W177" s="178">
        <f t="shared" si="25"/>
        <v>5.841720839943849E-4</v>
      </c>
      <c r="X177" s="179">
        <f t="shared" si="26"/>
        <v>9.2606686726918975E-4</v>
      </c>
      <c r="Y177" s="179">
        <f t="shared" si="27"/>
        <v>0.23080046867191095</v>
      </c>
      <c r="Z177" s="186">
        <f t="shared" si="28"/>
        <v>3.8164020493554007</v>
      </c>
      <c r="AA177" s="156">
        <f>$J177*'9 All Base Data'!$Y177</f>
        <v>0.44279102245331736</v>
      </c>
      <c r="AB177" s="156">
        <f>$K177*'9 All Base Data'!$Y177</f>
        <v>3.2827239441671617E-2</v>
      </c>
      <c r="AC177" s="178">
        <f>$L177*'9 All Base Data'!$Y177</f>
        <v>5.2630356526509629E-3</v>
      </c>
      <c r="AD177" s="178">
        <f>IF($M177="","",$M177*'9 All Base Data'!$Y177)</f>
        <v>0.15295099591225092</v>
      </c>
      <c r="AE177" s="178">
        <f>IF($N177="","",$N177*'9 All Base Data'!$Y177)</f>
        <v>0.22647995719737188</v>
      </c>
      <c r="AF177" s="178">
        <f>IF($O177="","",$O177*'9 All Base Data'!$Y177)</f>
        <v>5.7375388485450457E-2</v>
      </c>
      <c r="AG177" s="178">
        <f>IF($P177="","",$P177*'9 All Base Data'!$Y177)</f>
        <v>9.0955127314136713E-2</v>
      </c>
      <c r="AH177" s="167">
        <f>$Q177*'9 All Base Data'!$Y177</f>
        <v>1658.0862889267435</v>
      </c>
      <c r="AI177" s="178">
        <f>$R177*'9 All Base Data'!$Y177</f>
        <v>1.5763360399338098</v>
      </c>
      <c r="AJ177" s="178">
        <f>$S177*'9 All Base Data'!$Y177</f>
        <v>0.11686497241235094</v>
      </c>
      <c r="AK177" s="178">
        <f>$T177*'9 All Base Data'!$Y177</f>
        <v>1.8736406923437424E-2</v>
      </c>
      <c r="AL177" s="178">
        <f>IF($U177="","",$U177*'9 All Base Data'!$Y177)</f>
        <v>9.7123882404279323E-4</v>
      </c>
      <c r="AM177" s="178">
        <f>IF($V177="","",$V177*'9 All Base Data'!$Y177)</f>
        <v>1.0270866058900816E-3</v>
      </c>
      <c r="AN177" s="178">
        <f>IF($W177="","",$W177*'9 All Base Data'!$Y177)</f>
        <v>2.6019738678151783E-4</v>
      </c>
      <c r="AO177" s="178">
        <f>IF($X177="","",$X177*'9 All Base Data'!$Y177)</f>
        <v>4.1248150236961002E-4</v>
      </c>
      <c r="AP177" s="178">
        <f>$Y177*'9 All Base Data'!$Y177</f>
        <v>0.1028013499134581</v>
      </c>
      <c r="AQ177" s="179">
        <f t="shared" si="29"/>
        <v>1.6998721222006383</v>
      </c>
    </row>
    <row r="178" spans="1:43" x14ac:dyDescent="0.25">
      <c r="A178" s="124">
        <v>508620</v>
      </c>
      <c r="B178" s="125" t="s">
        <v>219</v>
      </c>
      <c r="C178" s="126" t="s">
        <v>157</v>
      </c>
      <c r="D178" s="101" t="s">
        <v>2312</v>
      </c>
      <c r="E178" s="142"/>
      <c r="F178" s="191" t="str">
        <f>IF('9 All Base Data'!G178="Rural Centre","Rural",IF('9 All Base Data'!G178="Rural (Incl.some Off Shore Islands)","Rural",IF('9 All Base Data'!G178="Inlet-in TA but not in Urban Area","Rural",IF('9 All Base Data'!G178="Rural (Incl.some Off Shore Islands)","Rural",IF('9 All Base Data'!G178="Inlet-not in TA","Rural",IF('9 All Base Data'!G178="Inland Water not in Urban Area","Rural",IF('9 All Base Data'!G178="Oceanic-in Region but not in TA","Rural",'9 All Base Data'!G178)))))))</f>
        <v>Northern Auckland Zone</v>
      </c>
      <c r="G178" s="177">
        <f>IF('9 All Base Data'!I178="..C","..C",'9 All Base Data'!I178*Basecase_Pop_2006)</f>
        <v>3198</v>
      </c>
      <c r="H178" s="177">
        <f>IF('9 All Base Data'!J178="..C","..C",'9 All Base Data'!J178*Basecase_Pop_2006)</f>
        <v>1980</v>
      </c>
      <c r="I178" s="191">
        <f>IF('9 All Base Data'!L178="..C","..C",'9 All Base Data'!L178*Basecase_Pop_2006)</f>
        <v>33</v>
      </c>
      <c r="J178" s="156">
        <f>IF('9 All Base Data'!$P178=0,0,('9 All Base Data'!$P178*Basecase_Pop_2006)/(1+(1/(BaseCase_Mort_AllAdults_30*('9 All Base Data'!$W178*Basecase_PM10)/10))))</f>
        <v>0.97642980886217345</v>
      </c>
      <c r="K178" s="156">
        <f>IF('9 All Base Data'!$Q178=0,0,('9 All Base Data'!$Q178*Basecase_Pop_2006)/(1+(1/(BaseCase_Mort_Maori_30*('9 All Base Data'!$W178*Basecase_PM10)/10))))</f>
        <v>7.0735084897544043E-2</v>
      </c>
      <c r="L178" s="179">
        <f>133/(1+1/(BaseCase_Mort_Child_0_1*'9 All Base Data'!$AB$10/10))*IF('9 All Base Data'!$L178="..C",0,'9 All Base Data'!L178/'9 All Base Data'!$L$2022)</f>
        <v>4.8139669225072592E-3</v>
      </c>
      <c r="M178" s="178">
        <f>IF('9 All Base Data'!$R178="","",IF('9 All Base Data'!$R178=0,0,('9 All Base Data'!$R178*Basecase_Pop_2006)/(1+(1/(BaseCase_CardiacHA_All*('9 All Base Data'!$W178*Basecase_PM10)/10)))))</f>
        <v>0.20307722650120263</v>
      </c>
      <c r="N178" s="178">
        <f>IF('9 All Base Data'!$S178="","",IF('9 All Base Data'!$S178=0,0,('9 All Base Data'!S178*Basecase_Pop_2006)/(1+(1/(BaseCase_RespHA_All*('9 All Base Data'!$W178*Basecase_PM10)/10)))))</f>
        <v>0.17719098498896962</v>
      </c>
      <c r="O178" s="178">
        <f>IF('9 All Base Data'!$T178="","",IF('9 All Base Data'!$T178=0,0,('9 All Base Data'!$T178*Basecase_Pop_2006)/(1+(1/(BaseCase_RespHA_Child_1_4*('9 All Base Data'!$W178*Basecase_PM10)/10)))))</f>
        <v>8.7433559603442863E-3</v>
      </c>
      <c r="P178" s="179">
        <f>IF('9 All Base Data'!$U178="","",IF('9 All Base Data'!$U178=0,0,('9 All Base Data'!$U178*Basecase_Pop_2006)/(1+(1/(BaseCase_RespHA_Child_5_14*('9 All Base Data'!$W178*Basecase_PM10)/10)))))</f>
        <v>3.8835769387920646E-2</v>
      </c>
      <c r="Q178" s="156">
        <f>IF('7 Base case Results'!$G178="..C",0,BaseCase_RADs_All*'7 Base case Results'!$G178*('9 All Base Data'!$V178*Basecase_PM10)/10)</f>
        <v>2325.8691468602069</v>
      </c>
      <c r="R178" s="189">
        <f t="shared" si="20"/>
        <v>3.4760901195493372</v>
      </c>
      <c r="S178" s="178">
        <f t="shared" si="21"/>
        <v>0.25181690223525682</v>
      </c>
      <c r="T178" s="179">
        <f t="shared" si="22"/>
        <v>1.7137722244125842E-2</v>
      </c>
      <c r="U178" s="178">
        <f t="shared" si="23"/>
        <v>1.2895403882826368E-3</v>
      </c>
      <c r="V178" s="178">
        <f t="shared" si="24"/>
        <v>8.0356111692497724E-4</v>
      </c>
      <c r="W178" s="178">
        <f t="shared" si="25"/>
        <v>3.965111928016134E-5</v>
      </c>
      <c r="X178" s="179">
        <f t="shared" si="26"/>
        <v>1.7612021417422015E-4</v>
      </c>
      <c r="Y178" s="179">
        <f t="shared" si="27"/>
        <v>0.14420388710533283</v>
      </c>
      <c r="Z178" s="186">
        <f t="shared" si="28"/>
        <v>3.6395248304040031</v>
      </c>
      <c r="AA178" s="156">
        <f>$J178*'9 All Base Data'!$Y178</f>
        <v>0.40576459808789023</v>
      </c>
      <c r="AB178" s="156">
        <f>$K178*'9 All Base Data'!$Y178</f>
        <v>2.9394630349938562E-2</v>
      </c>
      <c r="AC178" s="178">
        <f>$L178*'9 All Base Data'!$Y178</f>
        <v>2.0004892679339292E-3</v>
      </c>
      <c r="AD178" s="178">
        <f>IF($M178="","",$M178*'9 All Base Data'!$Y178)</f>
        <v>8.4390653013846295E-2</v>
      </c>
      <c r="AE178" s="178">
        <f>IF($N178="","",$N178*'9 All Base Data'!$Y178)</f>
        <v>7.3633381689390112E-2</v>
      </c>
      <c r="AF178" s="178">
        <f>IF($O178="","",$O178*'9 All Base Data'!$Y178)</f>
        <v>3.6333838694689378E-3</v>
      </c>
      <c r="AG178" s="178">
        <f>IF($P178="","",$P178*'9 All Base Data'!$Y178)</f>
        <v>1.6138569525531492E-2</v>
      </c>
      <c r="AH178" s="167">
        <f>$Q178*'9 All Base Data'!$Y178</f>
        <v>966.53681710158696</v>
      </c>
      <c r="AI178" s="178">
        <f>$R178*'9 All Base Data'!$Y178</f>
        <v>1.4445219691928892</v>
      </c>
      <c r="AJ178" s="178">
        <f>$S178*'9 All Base Data'!$Y178</f>
        <v>0.1046448840457813</v>
      </c>
      <c r="AK178" s="178">
        <f>$T178*'9 All Base Data'!$Y178</f>
        <v>7.1217417938447885E-3</v>
      </c>
      <c r="AL178" s="178">
        <f>IF($U178="","",$U178*'9 All Base Data'!$Y178)</f>
        <v>5.3588064663792395E-4</v>
      </c>
      <c r="AM178" s="178">
        <f>IF($V178="","",$V178*'9 All Base Data'!$Y178)</f>
        <v>3.3392738596138419E-4</v>
      </c>
      <c r="AN178" s="178">
        <f>IF($W178="","",$W178*'9 All Base Data'!$Y178)</f>
        <v>1.6477395848041634E-5</v>
      </c>
      <c r="AO178" s="178">
        <f>IF($X178="","",$X178*'9 All Base Data'!$Y178)</f>
        <v>7.3188412798285332E-5</v>
      </c>
      <c r="AP178" s="178">
        <f>$Y178*'9 All Base Data'!$Y178</f>
        <v>5.9925282660298389E-2</v>
      </c>
      <c r="AQ178" s="179">
        <f t="shared" si="29"/>
        <v>1.5124388016796315</v>
      </c>
    </row>
    <row r="179" spans="1:43" x14ac:dyDescent="0.25">
      <c r="A179" s="124">
        <v>508701</v>
      </c>
      <c r="B179" s="125" t="s">
        <v>220</v>
      </c>
      <c r="C179" s="126" t="s">
        <v>157</v>
      </c>
      <c r="D179" s="101" t="s">
        <v>2312</v>
      </c>
      <c r="E179" s="142"/>
      <c r="F179" s="191" t="str">
        <f>IF('9 All Base Data'!G179="Rural Centre","Rural",IF('9 All Base Data'!G179="Rural (Incl.some Off Shore Islands)","Rural",IF('9 All Base Data'!G179="Inlet-in TA but not in Urban Area","Rural",IF('9 All Base Data'!G179="Rural (Incl.some Off Shore Islands)","Rural",IF('9 All Base Data'!G179="Inlet-not in TA","Rural",IF('9 All Base Data'!G179="Inland Water not in Urban Area","Rural",IF('9 All Base Data'!G179="Oceanic-in Region but not in TA","Rural",'9 All Base Data'!G179)))))))</f>
        <v>Northern Auckland Zone</v>
      </c>
      <c r="G179" s="177">
        <f>IF('9 All Base Data'!I179="..C","..C",'9 All Base Data'!I179*Basecase_Pop_2006)</f>
        <v>3057</v>
      </c>
      <c r="H179" s="177">
        <f>IF('9 All Base Data'!J179="..C","..C",'9 All Base Data'!J179*Basecase_Pop_2006)</f>
        <v>1644</v>
      </c>
      <c r="I179" s="191">
        <f>IF('9 All Base Data'!L179="..C","..C",'9 All Base Data'!L179*Basecase_Pop_2006)</f>
        <v>36</v>
      </c>
      <c r="J179" s="156">
        <f>IF('9 All Base Data'!$P179=0,0,('9 All Base Data'!$P179*Basecase_Pop_2006)/(1+(1/(BaseCase_Mort_AllAdults_30*('9 All Base Data'!$W179*Basecase_PM10)/10))))</f>
        <v>0.5951661287162594</v>
      </c>
      <c r="K179" s="156">
        <f>IF('9 All Base Data'!$Q179=0,0,('9 All Base Data'!$Q179*Basecase_Pop_2006)/(1+(1/(BaseCase_Mort_Maori_30*('9 All Base Data'!$W179*Basecase_PM10)/10))))</f>
        <v>0</v>
      </c>
      <c r="L179" s="179">
        <f>133/(1+1/(BaseCase_Mort_Child_0_1*'9 All Base Data'!$AB$10/10))*IF('9 All Base Data'!$L179="..C",0,'9 All Base Data'!L179/'9 All Base Data'!$L$2022)</f>
        <v>5.2516002790988277E-3</v>
      </c>
      <c r="M179" s="178">
        <f>IF('9 All Base Data'!$R179="","",IF('9 All Base Data'!$R179=0,0,('9 All Base Data'!$R179*Basecase_Pop_2006)/(1+(1/(BaseCase_CardiacHA_All*('9 All Base Data'!$W179*Basecase_PM10)/10)))))</f>
        <v>4.774927695015168E-2</v>
      </c>
      <c r="N179" s="178">
        <f>IF('9 All Base Data'!$S179="","",IF('9 All Base Data'!$S179=0,0,('9 All Base Data'!S179*Basecase_Pop_2006)/(1+(1/(BaseCase_RespHA_All*('9 All Base Data'!$W179*Basecase_PM10)/10)))))</f>
        <v>7.920393518657623E-2</v>
      </c>
      <c r="O179" s="178">
        <f>IF('9 All Base Data'!$T179="","",IF('9 All Base Data'!$T179=0,0,('9 All Base Data'!$T179*Basecase_Pop_2006)/(1+(1/(BaseCase_RespHA_Child_1_4*('9 All Base Data'!$W179*Basecase_PM10)/10)))))</f>
        <v>1.5654798787042078E-2</v>
      </c>
      <c r="P179" s="179">
        <f>IF('9 All Base Data'!$U179="","",IF('9 All Base Data'!$U179=0,0,('9 All Base Data'!$U179*Basecase_Pop_2006)/(1+(1/(BaseCase_RespHA_Child_5_14*('9 All Base Data'!$W179*Basecase_PM10)/10)))))</f>
        <v>0</v>
      </c>
      <c r="Q179" s="156">
        <f>IF('7 Base case Results'!$G179="..C",0,BaseCase_RADs_All*'7 Base case Results'!$G179*('9 All Base Data'!$V179*Basecase_PM10)/10)</f>
        <v>1984.8047337327312</v>
      </c>
      <c r="R179" s="189">
        <f t="shared" si="20"/>
        <v>2.1187914182298835</v>
      </c>
      <c r="S179" s="178">
        <f t="shared" si="21"/>
        <v>0</v>
      </c>
      <c r="T179" s="179">
        <f t="shared" si="22"/>
        <v>1.8695696993591828E-2</v>
      </c>
      <c r="U179" s="178">
        <f t="shared" si="23"/>
        <v>3.0320790863346317E-4</v>
      </c>
      <c r="V179" s="178">
        <f t="shared" si="24"/>
        <v>3.591898460711232E-4</v>
      </c>
      <c r="W179" s="178">
        <f t="shared" si="25"/>
        <v>7.0994512499235831E-5</v>
      </c>
      <c r="X179" s="179">
        <f t="shared" si="26"/>
        <v>0</v>
      </c>
      <c r="Y179" s="179">
        <f t="shared" si="27"/>
        <v>0.12305789349142933</v>
      </c>
      <c r="Z179" s="186">
        <f t="shared" si="28"/>
        <v>2.2612074064696097</v>
      </c>
      <c r="AA179" s="156">
        <f>$J179*'9 All Base Data'!$Y179</f>
        <v>0.20552656748591738</v>
      </c>
      <c r="AB179" s="156">
        <f>$K179*'9 All Base Data'!$Y179</f>
        <v>0</v>
      </c>
      <c r="AC179" s="178">
        <f>$L179*'9 All Base Data'!$Y179</f>
        <v>1.8135161379216119E-3</v>
      </c>
      <c r="AD179" s="178">
        <f>IF($M179="","",$M179*'9 All Base Data'!$Y179)</f>
        <v>1.6489085178060813E-2</v>
      </c>
      <c r="AE179" s="178">
        <f>IF($N179="","",$N179*'9 All Base Data'!$Y179)</f>
        <v>2.7351208586728452E-2</v>
      </c>
      <c r="AF179" s="178">
        <f>IF($O179="","",$O179*'9 All Base Data'!$Y179)</f>
        <v>5.4060150672945416E-3</v>
      </c>
      <c r="AG179" s="178">
        <f>IF($P179="","",$P179*'9 All Base Data'!$Y179)</f>
        <v>0</v>
      </c>
      <c r="AH179" s="167">
        <f>$Q179*'9 All Base Data'!$Y179</f>
        <v>685.40544290343144</v>
      </c>
      <c r="AI179" s="178">
        <f>$R179*'9 All Base Data'!$Y179</f>
        <v>0.73167458024986587</v>
      </c>
      <c r="AJ179" s="178">
        <f>$S179*'9 All Base Data'!$Y179</f>
        <v>0</v>
      </c>
      <c r="AK179" s="178">
        <f>$T179*'9 All Base Data'!$Y179</f>
        <v>6.4561174510009388E-3</v>
      </c>
      <c r="AL179" s="178">
        <f>IF($U179="","",$U179*'9 All Base Data'!$Y179)</f>
        <v>1.0470569088068618E-4</v>
      </c>
      <c r="AM179" s="178">
        <f>IF($V179="","",$V179*'9 All Base Data'!$Y179)</f>
        <v>1.2403773094081354E-4</v>
      </c>
      <c r="AN179" s="178">
        <f>IF($W179="","",$W179*'9 All Base Data'!$Y179)</f>
        <v>2.4516278330180749E-5</v>
      </c>
      <c r="AO179" s="178">
        <f>IF($X179="","",$X179*'9 All Base Data'!$Y179)</f>
        <v>0</v>
      </c>
      <c r="AP179" s="178">
        <f>$Y179*'9 All Base Data'!$Y179</f>
        <v>4.2495137460012745E-2</v>
      </c>
      <c r="AQ179" s="179">
        <f t="shared" si="29"/>
        <v>0.78085457858270113</v>
      </c>
    </row>
    <row r="180" spans="1:43" x14ac:dyDescent="0.25">
      <c r="A180" s="124">
        <v>508703</v>
      </c>
      <c r="B180" s="125" t="s">
        <v>221</v>
      </c>
      <c r="C180" s="126" t="s">
        <v>157</v>
      </c>
      <c r="D180" s="101" t="s">
        <v>2312</v>
      </c>
      <c r="E180" s="142"/>
      <c r="F180" s="191" t="str">
        <f>IF('9 All Base Data'!G180="Rural Centre","Rural",IF('9 All Base Data'!G180="Rural (Incl.some Off Shore Islands)","Rural",IF('9 All Base Data'!G180="Inlet-in TA but not in Urban Area","Rural",IF('9 All Base Data'!G180="Rural (Incl.some Off Shore Islands)","Rural",IF('9 All Base Data'!G180="Inlet-not in TA","Rural",IF('9 All Base Data'!G180="Inland Water not in Urban Area","Rural",IF('9 All Base Data'!G180="Oceanic-in Region but not in TA","Rural",'9 All Base Data'!G180)))))))</f>
        <v>Northern Auckland Zone</v>
      </c>
      <c r="G180" s="177">
        <f>IF('9 All Base Data'!I180="..C","..C",'9 All Base Data'!I180*Basecase_Pop_2006)</f>
        <v>2931</v>
      </c>
      <c r="H180" s="177">
        <f>IF('9 All Base Data'!J180="..C","..C",'9 All Base Data'!J180*Basecase_Pop_2006)</f>
        <v>1680</v>
      </c>
      <c r="I180" s="191">
        <f>IF('9 All Base Data'!L180="..C","..C",'9 All Base Data'!L180*Basecase_Pop_2006)</f>
        <v>54</v>
      </c>
      <c r="J180" s="156">
        <f>IF('9 All Base Data'!$P180=0,0,('9 All Base Data'!$P180*Basecase_Pop_2006)/(1+(1/(BaseCase_Mort_AllAdults_30*('9 All Base Data'!$W180*Basecase_PM10)/10))))</f>
        <v>1.0189964287333555</v>
      </c>
      <c r="K180" s="156">
        <f>IF('9 All Base Data'!$Q180=0,0,('9 All Base Data'!$Q180*Basecase_Pop_2006)/(1+(1/(BaseCase_Mort_Maori_30*('9 All Base Data'!$W180*Basecase_PM10)/10))))</f>
        <v>6.5165544814671045E-2</v>
      </c>
      <c r="L180" s="179">
        <f>133/(1+1/(BaseCase_Mort_Child_0_1*'9 All Base Data'!$AB$10/10))*IF('9 All Base Data'!$L180="..C",0,'9 All Base Data'!L180/'9 All Base Data'!$L$2022)</f>
        <v>7.8774004186482408E-3</v>
      </c>
      <c r="M180" s="178">
        <f>IF('9 All Base Data'!$R180="","",IF('9 All Base Data'!$R180=0,0,('9 All Base Data'!$R180*Basecase_Pop_2006)/(1+(1/(BaseCase_CardiacHA_All*('9 All Base Data'!$W180*Basecase_PM10)/10)))))</f>
        <v>0.33291698024411737</v>
      </c>
      <c r="N180" s="178">
        <f>IF('9 All Base Data'!$S180="","",IF('9 All Base Data'!$S180=0,0,('9 All Base Data'!S180*Basecase_Pop_2006)/(1+(1/(BaseCase_RespHA_All*('9 All Base Data'!$W180*Basecase_PM10)/10)))))</f>
        <v>0.46416588481487592</v>
      </c>
      <c r="O180" s="178">
        <f>IF('9 All Base Data'!$T180="","",IF('9 All Base Data'!$T180=0,0,('9 All Base Data'!$T180*Basecase_Pop_2006)/(1+(1/(BaseCase_RespHA_Child_1_4*('9 All Base Data'!$W180*Basecase_PM10)/10)))))</f>
        <v>7.1171378866658239E-2</v>
      </c>
      <c r="P180" s="179">
        <f>IF('9 All Base Data'!$U180="","",IF('9 All Base Data'!$U180=0,0,('9 All Base Data'!$U180*Basecase_Pop_2006)/(1+(1/(BaseCase_RespHA_Child_5_14*('9 All Base Data'!$W180*Basecase_PM10)/10)))))</f>
        <v>9.3782730778315421E-2</v>
      </c>
      <c r="Q180" s="156">
        <f>IF('7 Base case Results'!$G180="..C",0,BaseCase_RADs_All*'7 Base case Results'!$G180*('9 All Base Data'!$V180*Basecase_PM10)/10)</f>
        <v>1923.0518879562362</v>
      </c>
      <c r="R180" s="189">
        <f t="shared" si="20"/>
        <v>3.6276272862907457</v>
      </c>
      <c r="S180" s="178">
        <f t="shared" si="21"/>
        <v>0.23198933954022891</v>
      </c>
      <c r="T180" s="179">
        <f t="shared" si="22"/>
        <v>2.8043545490387737E-2</v>
      </c>
      <c r="U180" s="178">
        <f t="shared" si="23"/>
        <v>2.1140228245501453E-3</v>
      </c>
      <c r="V180" s="178">
        <f t="shared" si="24"/>
        <v>2.1049922876354623E-3</v>
      </c>
      <c r="W180" s="178">
        <f t="shared" si="25"/>
        <v>3.227622031602951E-4</v>
      </c>
      <c r="X180" s="179">
        <f t="shared" si="26"/>
        <v>4.2530468407966042E-4</v>
      </c>
      <c r="Y180" s="179">
        <f t="shared" si="27"/>
        <v>0.11922921705328664</v>
      </c>
      <c r="Z180" s="186">
        <f t="shared" si="28"/>
        <v>3.7791190639466055</v>
      </c>
      <c r="AA180" s="156">
        <f>$J180*'9 All Base Data'!$Y180</f>
        <v>0.35884333257584017</v>
      </c>
      <c r="AB180" s="156">
        <f>$K180*'9 All Base Data'!$Y180</f>
        <v>2.2948285794763913E-2</v>
      </c>
      <c r="AC180" s="178">
        <f>$L180*'9 All Base Data'!$Y180</f>
        <v>2.7740554712010084E-3</v>
      </c>
      <c r="AD180" s="178">
        <f>IF($M180="","",$M180*'9 All Base Data'!$Y180)</f>
        <v>0.11723793655526646</v>
      </c>
      <c r="AE180" s="178">
        <f>IF($N180="","",$N180*'9 All Base Data'!$Y180)</f>
        <v>0.16345772004522771</v>
      </c>
      <c r="AF180" s="178">
        <f>IF($O180="","",$O180*'9 All Base Data'!$Y180)</f>
        <v>2.5063262300414155E-2</v>
      </c>
      <c r="AG180" s="178">
        <f>IF($P180="","",$P180*'9 All Base Data'!$Y180)</f>
        <v>3.3025932870427856E-2</v>
      </c>
      <c r="AH180" s="167">
        <f>$Q180*'9 All Base Data'!$Y180</f>
        <v>677.20978085100955</v>
      </c>
      <c r="AI180" s="178">
        <f>$R180*'9 All Base Data'!$Y180</f>
        <v>1.2774822639699912</v>
      </c>
      <c r="AJ180" s="178">
        <f>$S180*'9 All Base Data'!$Y180</f>
        <v>8.1695897429359524E-2</v>
      </c>
      <c r="AK180" s="178">
        <f>$T180*'9 All Base Data'!$Y180</f>
        <v>9.8756374774755899E-3</v>
      </c>
      <c r="AL180" s="178">
        <f>IF($U180="","",$U180*'9 All Base Data'!$Y180)</f>
        <v>7.4446089712594196E-4</v>
      </c>
      <c r="AM180" s="178">
        <f>IF($V180="","",$V180*'9 All Base Data'!$Y180)</f>
        <v>7.4128076040510767E-4</v>
      </c>
      <c r="AN180" s="178">
        <f>IF($W180="","",$W180*'9 All Base Data'!$Y180)</f>
        <v>1.1366189453237818E-4</v>
      </c>
      <c r="AO180" s="178">
        <f>IF($X180="","",$X180*'9 All Base Data'!$Y180)</f>
        <v>1.4977260556739034E-4</v>
      </c>
      <c r="AP180" s="178">
        <f>$Y180*'9 All Base Data'!$Y180</f>
        <v>4.1987006412762588E-2</v>
      </c>
      <c r="AQ180" s="179">
        <f t="shared" si="29"/>
        <v>1.3308306495177602</v>
      </c>
    </row>
    <row r="181" spans="1:43" x14ac:dyDescent="0.25">
      <c r="A181" s="124">
        <v>508704</v>
      </c>
      <c r="B181" s="125" t="s">
        <v>222</v>
      </c>
      <c r="C181" s="126" t="s">
        <v>157</v>
      </c>
      <c r="D181" s="101" t="s">
        <v>2312</v>
      </c>
      <c r="E181" s="142"/>
      <c r="F181" s="191" t="str">
        <f>IF('9 All Base Data'!G181="Rural Centre","Rural",IF('9 All Base Data'!G181="Rural (Incl.some Off Shore Islands)","Rural",IF('9 All Base Data'!G181="Inlet-in TA but not in Urban Area","Rural",IF('9 All Base Data'!G181="Rural (Incl.some Off Shore Islands)","Rural",IF('9 All Base Data'!G181="Inlet-not in TA","Rural",IF('9 All Base Data'!G181="Inland Water not in Urban Area","Rural",IF('9 All Base Data'!G181="Oceanic-in Region but not in TA","Rural",'9 All Base Data'!G181)))))))</f>
        <v>Northern Auckland Zone</v>
      </c>
      <c r="G181" s="177">
        <f>IF('9 All Base Data'!I181="..C","..C",'9 All Base Data'!I181*Basecase_Pop_2006)</f>
        <v>4506</v>
      </c>
      <c r="H181" s="177">
        <f>IF('9 All Base Data'!J181="..C","..C",'9 All Base Data'!J181*Basecase_Pop_2006)</f>
        <v>2448</v>
      </c>
      <c r="I181" s="191">
        <f>IF('9 All Base Data'!L181="..C","..C",'9 All Base Data'!L181*Basecase_Pop_2006)</f>
        <v>75</v>
      </c>
      <c r="J181" s="156">
        <f>IF('9 All Base Data'!$P181=0,0,('9 All Base Data'!$P181*Basecase_Pop_2006)/(1+(1/(BaseCase_Mort_AllAdults_30*('9 All Base Data'!$W181*Basecase_PM10)/10))))</f>
        <v>1.5795001952384484</v>
      </c>
      <c r="K181" s="156">
        <f>IF('9 All Base Data'!$Q181=0,0,('9 All Base Data'!$Q181*Basecase_Pop_2006)/(1+(1/(BaseCase_Mort_Maori_30*('9 All Base Data'!$W181*Basecase_PM10)/10))))</f>
        <v>0</v>
      </c>
      <c r="L181" s="179">
        <f>133/(1+1/(BaseCase_Mort_Child_0_1*'9 All Base Data'!$AB$10/10))*IF('9 All Base Data'!$L181="..C",0,'9 All Base Data'!L181/'9 All Base Data'!$L$2022)</f>
        <v>1.0940833914789226E-2</v>
      </c>
      <c r="M181" s="178">
        <f>IF('9 All Base Data'!$R181="","",IF('9 All Base Data'!$R181=0,0,('9 All Base Data'!$R181*Basecase_Pop_2006)/(1+(1/(BaseCase_CardiacHA_All*('9 All Base Data'!$W181*Basecase_PM10)/10)))))</f>
        <v>0</v>
      </c>
      <c r="N181" s="178">
        <f>IF('9 All Base Data'!$S181="","",IF('9 All Base Data'!$S181=0,0,('9 All Base Data'!S181*Basecase_Pop_2006)/(1+(1/(BaseCase_RespHA_All*('9 All Base Data'!$W181*Basecase_PM10)/10)))))</f>
        <v>0</v>
      </c>
      <c r="O181" s="178">
        <f>IF('9 All Base Data'!$T181="","",IF('9 All Base Data'!$T181=0,0,('9 All Base Data'!$T181*Basecase_Pop_2006)/(1+(1/(BaseCase_RespHA_Child_1_4*('9 All Base Data'!$W181*Basecase_PM10)/10)))))</f>
        <v>0</v>
      </c>
      <c r="P181" s="179">
        <f>IF('9 All Base Data'!$U181="","",IF('9 All Base Data'!$U181=0,0,('9 All Base Data'!$U181*Basecase_Pop_2006)/(1+(1/(BaseCase_RespHA_Child_5_14*('9 All Base Data'!$W181*Basecase_PM10)/10)))))</f>
        <v>0</v>
      </c>
      <c r="Q181" s="156">
        <f>IF('7 Base case Results'!$G181="..C",0,BaseCase_RADs_All*'7 Base case Results'!$G181*('9 All Base Data'!$V181*Basecase_PM10)/10)</f>
        <v>3343.6454438559572</v>
      </c>
      <c r="R181" s="189">
        <f t="shared" si="20"/>
        <v>5.6230206950488757</v>
      </c>
      <c r="S181" s="178">
        <f t="shared" si="21"/>
        <v>0</v>
      </c>
      <c r="T181" s="179">
        <f t="shared" si="22"/>
        <v>3.8949368736649642E-2</v>
      </c>
      <c r="U181" s="178">
        <f t="shared" si="23"/>
        <v>0</v>
      </c>
      <c r="V181" s="178">
        <f t="shared" si="24"/>
        <v>0</v>
      </c>
      <c r="W181" s="178">
        <f t="shared" si="25"/>
        <v>0</v>
      </c>
      <c r="X181" s="179">
        <f t="shared" si="26"/>
        <v>0</v>
      </c>
      <c r="Y181" s="179">
        <f t="shared" si="27"/>
        <v>0.20730601751906935</v>
      </c>
      <c r="Z181" s="186">
        <f t="shared" si="28"/>
        <v>5.8692760813045952</v>
      </c>
      <c r="AA181" s="156">
        <f>$J181*'9 All Base Data'!$Y181</f>
        <v>0.67473093095375447</v>
      </c>
      <c r="AB181" s="156">
        <f>$K181*'9 All Base Data'!$Y181</f>
        <v>0</v>
      </c>
      <c r="AC181" s="178">
        <f>$L181*'9 All Base Data'!$Y181</f>
        <v>4.6737056918322861E-3</v>
      </c>
      <c r="AD181" s="178">
        <f>IF($M181="","",$M181*'9 All Base Data'!$Y181)</f>
        <v>0</v>
      </c>
      <c r="AE181" s="178">
        <f>IF($N181="","",$N181*'9 All Base Data'!$Y181)</f>
        <v>0</v>
      </c>
      <c r="AF181" s="178">
        <f>IF($O181="","",$O181*'9 All Base Data'!$Y181)</f>
        <v>0</v>
      </c>
      <c r="AG181" s="178">
        <f>IF($P181="","",$P181*'9 All Base Data'!$Y181)</f>
        <v>0</v>
      </c>
      <c r="AH181" s="167">
        <f>$Q181*'9 All Base Data'!$Y181</f>
        <v>1428.3385401998157</v>
      </c>
      <c r="AI181" s="178">
        <f>$R181*'9 All Base Data'!$Y181</f>
        <v>2.4020421141953654</v>
      </c>
      <c r="AJ181" s="178">
        <f>$S181*'9 All Base Data'!$Y181</f>
        <v>0</v>
      </c>
      <c r="AK181" s="178">
        <f>$T181*'9 All Base Data'!$Y181</f>
        <v>1.6638392262922939E-2</v>
      </c>
      <c r="AL181" s="178">
        <f>IF($U181="","",$U181*'9 All Base Data'!$Y181)</f>
        <v>0</v>
      </c>
      <c r="AM181" s="178">
        <f>IF($V181="","",$V181*'9 All Base Data'!$Y181)</f>
        <v>0</v>
      </c>
      <c r="AN181" s="178">
        <f>IF($W181="","",$W181*'9 All Base Data'!$Y181)</f>
        <v>0</v>
      </c>
      <c r="AO181" s="178">
        <f>IF($X181="","",$X181*'9 All Base Data'!$Y181)</f>
        <v>0</v>
      </c>
      <c r="AP181" s="178">
        <f>$Y181*'9 All Base Data'!$Y181</f>
        <v>8.8556989492388577E-2</v>
      </c>
      <c r="AQ181" s="179">
        <f t="shared" si="29"/>
        <v>2.5072374959506769</v>
      </c>
    </row>
    <row r="182" spans="1:43" x14ac:dyDescent="0.25">
      <c r="A182" s="124">
        <v>508803</v>
      </c>
      <c r="B182" s="125" t="s">
        <v>223</v>
      </c>
      <c r="C182" s="126" t="s">
        <v>157</v>
      </c>
      <c r="D182" s="101" t="s">
        <v>2312</v>
      </c>
      <c r="E182" s="142"/>
      <c r="F182" s="191" t="str">
        <f>IF('9 All Base Data'!G182="Rural Centre","Rural",IF('9 All Base Data'!G182="Rural (Incl.some Off Shore Islands)","Rural",IF('9 All Base Data'!G182="Inlet-in TA but not in Urban Area","Rural",IF('9 All Base Data'!G182="Rural (Incl.some Off Shore Islands)","Rural",IF('9 All Base Data'!G182="Inlet-not in TA","Rural",IF('9 All Base Data'!G182="Inland Water not in Urban Area","Rural",IF('9 All Base Data'!G182="Oceanic-in Region but not in TA","Rural",'9 All Base Data'!G182)))))))</f>
        <v>Northern Auckland Zone</v>
      </c>
      <c r="G182" s="177">
        <f>IF('9 All Base Data'!I182="..C","..C",'9 All Base Data'!I182*Basecase_Pop_2006)</f>
        <v>5403</v>
      </c>
      <c r="H182" s="177">
        <f>IF('9 All Base Data'!J182="..C","..C",'9 All Base Data'!J182*Basecase_Pop_2006)</f>
        <v>3171</v>
      </c>
      <c r="I182" s="191">
        <f>IF('9 All Base Data'!L182="..C","..C",'9 All Base Data'!L182*Basecase_Pop_2006)</f>
        <v>72</v>
      </c>
      <c r="J182" s="156">
        <f>IF('9 All Base Data'!$P182=0,0,('9 All Base Data'!$P182*Basecase_Pop_2006)/(1+(1/(BaseCase_Mort_AllAdults_30*('9 All Base Data'!$W182*Basecase_PM10)/10))))</f>
        <v>5.4852527672215566E-2</v>
      </c>
      <c r="K182" s="156">
        <f>IF('9 All Base Data'!$Q182=0,0,('9 All Base Data'!$Q182*Basecase_Pop_2006)/(1+(1/(BaseCase_Mort_Maori_30*('9 All Base Data'!$W182*Basecase_PM10)/10))))</f>
        <v>0</v>
      </c>
      <c r="L182" s="179">
        <f>133/(1+1/(BaseCase_Mort_Child_0_1*'9 All Base Data'!$AB$10/10))*IF('9 All Base Data'!$L182="..C",0,'9 All Base Data'!L182/'9 All Base Data'!$L$2022)</f>
        <v>1.0503200558197655E-2</v>
      </c>
      <c r="M182" s="178">
        <f>IF('9 All Base Data'!$R182="","",IF('9 All Base Data'!$R182=0,0,('9 All Base Data'!$R182*Basecase_Pop_2006)/(1+(1/(BaseCase_CardiacHA_All*('9 All Base Data'!$W182*Basecase_PM10)/10)))))</f>
        <v>6.100924387483473E-2</v>
      </c>
      <c r="N182" s="178">
        <f>IF('9 All Base Data'!$S182="","",IF('9 All Base Data'!$S182=0,0,('9 All Base Data'!S182*Basecase_Pop_2006)/(1+(1/(BaseCase_RespHA_All*('9 All Base Data'!$W182*Basecase_PM10)/10)))))</f>
        <v>7.5875794439613162E-2</v>
      </c>
      <c r="O182" s="178">
        <f>IF('9 All Base Data'!$T182="","",IF('9 All Base Data'!$T182=0,0,('9 All Base Data'!$T182*Basecase_Pop_2006)/(1+(1/(BaseCase_RespHA_Child_1_4*('9 All Base Data'!$W182*Basecase_PM10)/10)))))</f>
        <v>4.9952169535164959E-2</v>
      </c>
      <c r="P182" s="179">
        <f>IF('9 All Base Data'!$U182="","",IF('9 All Base Data'!$U182=0,0,('9 All Base Data'!$U182*Basecase_Pop_2006)/(1+(1/(BaseCase_RespHA_Child_5_14*('9 All Base Data'!$W182*Basecase_PM10)/10)))))</f>
        <v>1.2334014685634729E-2</v>
      </c>
      <c r="Q182" s="156">
        <f>IF('7 Base case Results'!$G182="..C",0,BaseCase_RADs_All*'7 Base case Results'!$G182*('9 All Base Data'!$V182*Basecase_PM10)/10)</f>
        <v>3736.8685681019269</v>
      </c>
      <c r="R182" s="189">
        <f t="shared" si="20"/>
        <v>0.19527499851308744</v>
      </c>
      <c r="S182" s="178">
        <f t="shared" si="21"/>
        <v>0</v>
      </c>
      <c r="T182" s="179">
        <f t="shared" si="22"/>
        <v>3.7391393987183656E-2</v>
      </c>
      <c r="U182" s="178">
        <f t="shared" si="23"/>
        <v>3.8740869860520055E-4</v>
      </c>
      <c r="V182" s="178">
        <f t="shared" si="24"/>
        <v>3.4409672778364569E-4</v>
      </c>
      <c r="W182" s="178">
        <f t="shared" si="25"/>
        <v>2.2653308884197309E-4</v>
      </c>
      <c r="X182" s="179">
        <f t="shared" si="26"/>
        <v>5.5934756599353491E-5</v>
      </c>
      <c r="Y182" s="179">
        <f t="shared" si="27"/>
        <v>0.23168585122231947</v>
      </c>
      <c r="Z182" s="186">
        <f t="shared" si="28"/>
        <v>0.46508374914897943</v>
      </c>
      <c r="AA182" s="156">
        <f>$J182*'9 All Base Data'!$Y182</f>
        <v>2.1141578858314868E-2</v>
      </c>
      <c r="AB182" s="156">
        <f>$K182*'9 All Base Data'!$Y182</f>
        <v>0</v>
      </c>
      <c r="AC182" s="178">
        <f>$L182*'9 All Base Data'!$Y182</f>
        <v>4.048204381624323E-3</v>
      </c>
      <c r="AD182" s="178">
        <f>IF($M182="","",$M182*'9 All Base Data'!$Y182)</f>
        <v>2.3514536069762924E-2</v>
      </c>
      <c r="AE182" s="178">
        <f>IF($N182="","",$N182*'9 All Base Data'!$Y182)</f>
        <v>2.924448807843931E-2</v>
      </c>
      <c r="AF182" s="178">
        <f>IF($O182="","",$O182*'9 All Base Data'!$Y182)</f>
        <v>1.9252854447882321E-2</v>
      </c>
      <c r="AG182" s="178">
        <f>IF($P182="","",$P182*'9 All Base Data'!$Y182)</f>
        <v>4.7538473645954375E-3</v>
      </c>
      <c r="AH182" s="167">
        <f>$Q182*'9 All Base Data'!$Y182</f>
        <v>1440.2855231720264</v>
      </c>
      <c r="AI182" s="178">
        <f>$R182*'9 All Base Data'!$Y182</f>
        <v>7.5264020735600942E-2</v>
      </c>
      <c r="AJ182" s="178">
        <f>$S182*'9 All Base Data'!$Y182</f>
        <v>0</v>
      </c>
      <c r="AK182" s="178">
        <f>$T182*'9 All Base Data'!$Y182</f>
        <v>1.4411607598582591E-2</v>
      </c>
      <c r="AL182" s="178">
        <f>IF($U182="","",$U182*'9 All Base Data'!$Y182)</f>
        <v>1.4931730404299458E-4</v>
      </c>
      <c r="AM182" s="178">
        <f>IF($V182="","",$V182*'9 All Base Data'!$Y182)</f>
        <v>1.3262375343572227E-4</v>
      </c>
      <c r="AN182" s="178">
        <f>IF($W182="","",$W182*'9 All Base Data'!$Y182)</f>
        <v>8.7311694921146321E-5</v>
      </c>
      <c r="AO182" s="178">
        <f>IF($X182="","",$X182*'9 All Base Data'!$Y182)</f>
        <v>2.155869779844031E-5</v>
      </c>
      <c r="AP182" s="178">
        <f>$Y182*'9 All Base Data'!$Y182</f>
        <v>8.9297702436665641E-2</v>
      </c>
      <c r="AQ182" s="179">
        <f t="shared" si="29"/>
        <v>0.1792552718283279</v>
      </c>
    </row>
    <row r="183" spans="1:43" x14ac:dyDescent="0.25">
      <c r="A183" s="124">
        <v>508804</v>
      </c>
      <c r="B183" s="125" t="s">
        <v>224</v>
      </c>
      <c r="C183" s="126" t="s">
        <v>157</v>
      </c>
      <c r="D183" s="101" t="s">
        <v>2312</v>
      </c>
      <c r="E183" s="142"/>
      <c r="F183" s="191" t="str">
        <f>IF('9 All Base Data'!G183="Rural Centre","Rural",IF('9 All Base Data'!G183="Rural (Incl.some Off Shore Islands)","Rural",IF('9 All Base Data'!G183="Inlet-in TA but not in Urban Area","Rural",IF('9 All Base Data'!G183="Rural (Incl.some Off Shore Islands)","Rural",IF('9 All Base Data'!G183="Inlet-not in TA","Rural",IF('9 All Base Data'!G183="Inland Water not in Urban Area","Rural",IF('9 All Base Data'!G183="Oceanic-in Region but not in TA","Rural",'9 All Base Data'!G183)))))))</f>
        <v>Northern Auckland Zone</v>
      </c>
      <c r="G183" s="177">
        <f>IF('9 All Base Data'!I183="..C","..C",'9 All Base Data'!I183*Basecase_Pop_2006)</f>
        <v>3954</v>
      </c>
      <c r="H183" s="177">
        <f>IF('9 All Base Data'!J183="..C","..C",'9 All Base Data'!J183*Basecase_Pop_2006)</f>
        <v>2127</v>
      </c>
      <c r="I183" s="191">
        <f>IF('9 All Base Data'!L183="..C","..C",'9 All Base Data'!L183*Basecase_Pop_2006)</f>
        <v>54</v>
      </c>
      <c r="J183" s="156">
        <f>IF('9 All Base Data'!$P183=0,0,('9 All Base Data'!$P183*Basecase_Pop_2006)/(1+(1/(BaseCase_Mort_AllAdults_30*('9 All Base Data'!$W183*Basecase_PM10)/10))))</f>
        <v>0.16795406259415407</v>
      </c>
      <c r="K183" s="156">
        <f>IF('9 All Base Data'!$Q183=0,0,('9 All Base Data'!$Q183*Basecase_Pop_2006)/(1+(1/(BaseCase_Mort_Maori_30*('9 All Base Data'!$W183*Basecase_PM10)/10))))</f>
        <v>0</v>
      </c>
      <c r="L183" s="179">
        <f>133/(1+1/(BaseCase_Mort_Child_0_1*'9 All Base Data'!$AB$10/10))*IF('9 All Base Data'!$L183="..C",0,'9 All Base Data'!L183/'9 All Base Data'!$L$2022)</f>
        <v>7.8774004186482408E-3</v>
      </c>
      <c r="M183" s="178">
        <f>IF('9 All Base Data'!$R183="","",IF('9 All Base Data'!$R183=0,0,('9 All Base Data'!$R183*Basecase_Pop_2006)/(1+(1/(BaseCase_CardiacHA_All*('9 All Base Data'!$W183*Basecase_PM10)/10)))))</f>
        <v>0.29627271007276562</v>
      </c>
      <c r="N183" s="178">
        <f>IF('9 All Base Data'!$S183="","",IF('9 All Base Data'!$S183=0,0,('9 All Base Data'!S183*Basecase_Pop_2006)/(1+(1/(BaseCase_RespHA_All*('9 All Base Data'!$W183*Basecase_PM10)/10)))))</f>
        <v>0.26285356300412988</v>
      </c>
      <c r="O183" s="178">
        <f>IF('9 All Base Data'!$T183="","",IF('9 All Base Data'!$T183=0,0,('9 All Base Data'!$T183*Basecase_Pop_2006)/(1+(1/(BaseCase_RespHA_Child_1_4*('9 All Base Data'!$W183*Basecase_PM10)/10)))))</f>
        <v>7.6573464105884212E-2</v>
      </c>
      <c r="P183" s="179">
        <f>IF('9 All Base Data'!$U183="","",IF('9 All Base Data'!$U183=0,0,('9 All Base Data'!$U183*Basecase_Pop_2006)/(1+(1/(BaseCase_RespHA_Child_5_14*('9 All Base Data'!$W183*Basecase_PM10)/10)))))</f>
        <v>5.0405686400864624E-2</v>
      </c>
      <c r="Q183" s="156">
        <f>IF('7 Base case Results'!$G183="..C",0,BaseCase_RADs_All*'7 Base case Results'!$G183*('9 All Base Data'!$V183*Basecase_PM10)/10)</f>
        <v>2796.3178758366694</v>
      </c>
      <c r="R183" s="189">
        <f t="shared" si="20"/>
        <v>0.59791646283518851</v>
      </c>
      <c r="S183" s="178">
        <f t="shared" si="21"/>
        <v>0</v>
      </c>
      <c r="T183" s="179">
        <f t="shared" si="22"/>
        <v>2.8043545490387737E-2</v>
      </c>
      <c r="U183" s="178">
        <f t="shared" si="23"/>
        <v>1.8813317089620616E-3</v>
      </c>
      <c r="V183" s="178">
        <f t="shared" si="24"/>
        <v>1.192040908223729E-3</v>
      </c>
      <c r="W183" s="178">
        <f t="shared" si="25"/>
        <v>3.472606597201849E-4</v>
      </c>
      <c r="X183" s="179">
        <f t="shared" si="26"/>
        <v>2.2858978782792108E-4</v>
      </c>
      <c r="Y183" s="179">
        <f t="shared" si="27"/>
        <v>0.17337170830187351</v>
      </c>
      <c r="Z183" s="186">
        <f t="shared" si="28"/>
        <v>0.80240508924463572</v>
      </c>
      <c r="AA183" s="156">
        <f>$J183*'9 All Base Data'!$Y183</f>
        <v>6.7008362120299342E-2</v>
      </c>
      <c r="AB183" s="156">
        <f>$K183*'9 All Base Data'!$Y183</f>
        <v>0</v>
      </c>
      <c r="AC183" s="178">
        <f>$L183*'9 All Base Data'!$Y183</f>
        <v>3.1428337705345375E-3</v>
      </c>
      <c r="AD183" s="178">
        <f>IF($M183="","",$M183*'9 All Base Data'!$Y183)</f>
        <v>0.11820344644410731</v>
      </c>
      <c r="AE183" s="178">
        <f>IF($N183="","",$N183*'9 All Base Data'!$Y183)</f>
        <v>0.10487026310850736</v>
      </c>
      <c r="AF183" s="178">
        <f>IF($O183="","",$O183*'9 All Base Data'!$Y183)</f>
        <v>3.0550391769990019E-2</v>
      </c>
      <c r="AG183" s="178">
        <f>IF($P183="","",$P183*'9 All Base Data'!$Y183)</f>
        <v>2.0110275602163063E-2</v>
      </c>
      <c r="AH183" s="167">
        <f>$Q183*'9 All Base Data'!$Y183</f>
        <v>1115.6424437336102</v>
      </c>
      <c r="AI183" s="178">
        <f>$R183*'9 All Base Data'!$Y183</f>
        <v>0.23854976914826567</v>
      </c>
      <c r="AJ183" s="178">
        <f>$S183*'9 All Base Data'!$Y183</f>
        <v>0</v>
      </c>
      <c r="AK183" s="178">
        <f>$T183*'9 All Base Data'!$Y183</f>
        <v>1.1188488223102953E-2</v>
      </c>
      <c r="AL183" s="178">
        <f>IF($U183="","",$U183*'9 All Base Data'!$Y183)</f>
        <v>7.5059188492008133E-4</v>
      </c>
      <c r="AM183" s="178">
        <f>IF($V183="","",$V183*'9 All Base Data'!$Y183)</f>
        <v>4.7558664319708089E-4</v>
      </c>
      <c r="AN183" s="178">
        <f>IF($W183="","",$W183*'9 All Base Data'!$Y183)</f>
        <v>1.3854602667690474E-4</v>
      </c>
      <c r="AO183" s="178">
        <f>IF($X183="","",$X183*'9 All Base Data'!$Y183)</f>
        <v>9.1200099855809501E-5</v>
      </c>
      <c r="AP183" s="178">
        <f>$Y183*'9 All Base Data'!$Y183</f>
        <v>6.9169831511483842E-2</v>
      </c>
      <c r="AQ183" s="179">
        <f t="shared" si="29"/>
        <v>0.32013426741096962</v>
      </c>
    </row>
    <row r="184" spans="1:43" x14ac:dyDescent="0.25">
      <c r="A184" s="124">
        <v>508805</v>
      </c>
      <c r="B184" s="125" t="s">
        <v>225</v>
      </c>
      <c r="C184" s="126" t="s">
        <v>157</v>
      </c>
      <c r="D184" s="101" t="s">
        <v>2312</v>
      </c>
      <c r="E184" s="142"/>
      <c r="F184" s="191" t="str">
        <f>IF('9 All Base Data'!G184="Rural Centre","Rural",IF('9 All Base Data'!G184="Rural (Incl.some Off Shore Islands)","Rural",IF('9 All Base Data'!G184="Inlet-in TA but not in Urban Area","Rural",IF('9 All Base Data'!G184="Rural (Incl.some Off Shore Islands)","Rural",IF('9 All Base Data'!G184="Inlet-not in TA","Rural",IF('9 All Base Data'!G184="Inland Water not in Urban Area","Rural",IF('9 All Base Data'!G184="Oceanic-in Region but not in TA","Rural",'9 All Base Data'!G184)))))))</f>
        <v>Northern Auckland Zone</v>
      </c>
      <c r="G184" s="177">
        <f>IF('9 All Base Data'!I184="..C","..C",'9 All Base Data'!I184*Basecase_Pop_2006)</f>
        <v>1905</v>
      </c>
      <c r="H184" s="177">
        <f>IF('9 All Base Data'!J184="..C","..C",'9 All Base Data'!J184*Basecase_Pop_2006)</f>
        <v>1230</v>
      </c>
      <c r="I184" s="191">
        <f>IF('9 All Base Data'!L184="..C","..C",'9 All Base Data'!L184*Basecase_Pop_2006)</f>
        <v>18</v>
      </c>
      <c r="J184" s="156">
        <f>IF('9 All Base Data'!$P184=0,0,('9 All Base Data'!$P184*Basecase_Pop_2006)/(1+(1/(BaseCase_Mort_AllAdults_30*('9 All Base Data'!$W184*Basecase_PM10)/10))))</f>
        <v>0.1091685923792448</v>
      </c>
      <c r="K184" s="156">
        <f>IF('9 All Base Data'!$Q184=0,0,('9 All Base Data'!$Q184*Basecase_Pop_2006)/(1+(1/(BaseCase_Mort_Maori_30*('9 All Base Data'!$W184*Basecase_PM10)/10))))</f>
        <v>0</v>
      </c>
      <c r="L184" s="179">
        <f>133/(1+1/(BaseCase_Mort_Child_0_1*'9 All Base Data'!$AB$10/10))*IF('9 All Base Data'!$L184="..C",0,'9 All Base Data'!L184/'9 All Base Data'!$L$2022)</f>
        <v>2.6258001395494139E-3</v>
      </c>
      <c r="M184" s="178">
        <f>IF('9 All Base Data'!$R184="","",IF('9 All Base Data'!$R184=0,0,('9 All Base Data'!$R184*Basecase_Pop_2006)/(1+(1/(BaseCase_CardiacHA_All*('9 All Base Data'!$W184*Basecase_PM10)/10)))))</f>
        <v>0</v>
      </c>
      <c r="N184" s="178">
        <f>IF('9 All Base Data'!$S184="","",IF('9 All Base Data'!$S184=0,0,('9 All Base Data'!S184*Basecase_Pop_2006)/(1+(1/(BaseCase_RespHA_All*('9 All Base Data'!$W184*Basecase_PM10)/10)))))</f>
        <v>0</v>
      </c>
      <c r="O184" s="178">
        <f>IF('9 All Base Data'!$T184="","",IF('9 All Base Data'!$T184=0,0,('9 All Base Data'!$T184*Basecase_Pop_2006)/(1+(1/(BaseCase_RespHA_Child_1_4*('9 All Base Data'!$W184*Basecase_PM10)/10)))))</f>
        <v>0</v>
      </c>
      <c r="P184" s="179">
        <f>IF('9 All Base Data'!$U184="","",IF('9 All Base Data'!$U184=0,0,('9 All Base Data'!$U184*Basecase_Pop_2006)/(1+(1/(BaseCase_RespHA_Child_5_14*('9 All Base Data'!$W184*Basecase_PM10)/10)))))</f>
        <v>0</v>
      </c>
      <c r="Q184" s="156">
        <f>IF('7 Base case Results'!$G184="..C",0,BaseCase_RADs_All*'7 Base case Results'!$G184*('9 All Base Data'!$V184*Basecase_PM10)/10)</f>
        <v>1310.5347580331559</v>
      </c>
      <c r="R184" s="189">
        <f t="shared" si="20"/>
        <v>0.38864018887011148</v>
      </c>
      <c r="S184" s="178">
        <f t="shared" si="21"/>
        <v>0</v>
      </c>
      <c r="T184" s="179">
        <f t="shared" si="22"/>
        <v>9.3478484967959141E-3</v>
      </c>
      <c r="U184" s="178">
        <f t="shared" si="23"/>
        <v>0</v>
      </c>
      <c r="V184" s="178">
        <f t="shared" si="24"/>
        <v>0</v>
      </c>
      <c r="W184" s="178">
        <f t="shared" si="25"/>
        <v>0</v>
      </c>
      <c r="X184" s="179">
        <f t="shared" si="26"/>
        <v>0</v>
      </c>
      <c r="Y184" s="179">
        <f t="shared" si="27"/>
        <v>8.125315499805566E-2</v>
      </c>
      <c r="Z184" s="186">
        <f t="shared" si="28"/>
        <v>0.4792411923649631</v>
      </c>
      <c r="AA184" s="156">
        <f>$J184*'9 All Base Data'!$Y184</f>
        <v>4.1717135651044596E-2</v>
      </c>
      <c r="AB184" s="156">
        <f>$K184*'9 All Base Data'!$Y184</f>
        <v>0</v>
      </c>
      <c r="AC184" s="178">
        <f>$L184*'9 All Base Data'!$Y184</f>
        <v>1.0034100305477669E-3</v>
      </c>
      <c r="AD184" s="178">
        <f>IF($M184="","",$M184*'9 All Base Data'!$Y184)</f>
        <v>0</v>
      </c>
      <c r="AE184" s="178">
        <f>IF($N184="","",$N184*'9 All Base Data'!$Y184)</f>
        <v>0</v>
      </c>
      <c r="AF184" s="178">
        <f>IF($O184="","",$O184*'9 All Base Data'!$Y184)</f>
        <v>0</v>
      </c>
      <c r="AG184" s="178">
        <f>IF($P184="","",$P184*'9 All Base Data'!$Y184)</f>
        <v>0</v>
      </c>
      <c r="AH184" s="167">
        <f>$Q184*'9 All Base Data'!$Y184</f>
        <v>500.80114696681113</v>
      </c>
      <c r="AI184" s="178">
        <f>$R184*'9 All Base Data'!$Y184</f>
        <v>0.14851300291771877</v>
      </c>
      <c r="AJ184" s="178">
        <f>$S184*'9 All Base Data'!$Y184</f>
        <v>0</v>
      </c>
      <c r="AK184" s="178">
        <f>$T184*'9 All Base Data'!$Y184</f>
        <v>3.5721397087500502E-3</v>
      </c>
      <c r="AL184" s="178">
        <f>IF($U184="","",$U184*'9 All Base Data'!$Y184)</f>
        <v>0</v>
      </c>
      <c r="AM184" s="178">
        <f>IF($V184="","",$V184*'9 All Base Data'!$Y184)</f>
        <v>0</v>
      </c>
      <c r="AN184" s="178">
        <f>IF($W184="","",$W184*'9 All Base Data'!$Y184)</f>
        <v>0</v>
      </c>
      <c r="AO184" s="178">
        <f>IF($X184="","",$X184*'9 All Base Data'!$Y184)</f>
        <v>0</v>
      </c>
      <c r="AP184" s="178">
        <f>$Y184*'9 All Base Data'!$Y184</f>
        <v>3.104967111194229E-2</v>
      </c>
      <c r="AQ184" s="179">
        <f t="shared" si="29"/>
        <v>0.18313481373841112</v>
      </c>
    </row>
    <row r="185" spans="1:43" x14ac:dyDescent="0.25">
      <c r="A185" s="124">
        <v>508806</v>
      </c>
      <c r="B185" s="125" t="s">
        <v>226</v>
      </c>
      <c r="C185" s="126" t="s">
        <v>157</v>
      </c>
      <c r="D185" s="101" t="s">
        <v>2312</v>
      </c>
      <c r="E185" s="142"/>
      <c r="F185" s="191" t="str">
        <f>IF('9 All Base Data'!G185="Rural Centre","Rural",IF('9 All Base Data'!G185="Rural (Incl.some Off Shore Islands)","Rural",IF('9 All Base Data'!G185="Inlet-in TA but not in Urban Area","Rural",IF('9 All Base Data'!G185="Rural (Incl.some Off Shore Islands)","Rural",IF('9 All Base Data'!G185="Inlet-not in TA","Rural",IF('9 All Base Data'!G185="Inland Water not in Urban Area","Rural",IF('9 All Base Data'!G185="Oceanic-in Region but not in TA","Rural",'9 All Base Data'!G185)))))))</f>
        <v>Northern Auckland Zone</v>
      </c>
      <c r="G185" s="177">
        <f>IF('9 All Base Data'!I185="..C","..C",'9 All Base Data'!I185*Basecase_Pop_2006)</f>
        <v>5202</v>
      </c>
      <c r="H185" s="177">
        <f>IF('9 All Base Data'!J185="..C","..C",'9 All Base Data'!J185*Basecase_Pop_2006)</f>
        <v>2805</v>
      </c>
      <c r="I185" s="191">
        <f>IF('9 All Base Data'!L185="..C","..C",'9 All Base Data'!L185*Basecase_Pop_2006)</f>
        <v>81</v>
      </c>
      <c r="J185" s="156">
        <f>IF('9 All Base Data'!$P185=0,0,('9 All Base Data'!$P185*Basecase_Pop_2006)/(1+(1/(BaseCase_Mort_AllAdults_30*('9 All Base Data'!$W185*Basecase_PM10)/10))))</f>
        <v>0.4819177285942412</v>
      </c>
      <c r="K185" s="156">
        <f>IF('9 All Base Data'!$Q185=0,0,('9 All Base Data'!$Q185*Basecase_Pop_2006)/(1+(1/(BaseCase_Mort_Maori_30*('9 All Base Data'!$W185*Basecase_PM10)/10))))</f>
        <v>0</v>
      </c>
      <c r="L185" s="179">
        <f>133/(1+1/(BaseCase_Mort_Child_0_1*'9 All Base Data'!$AB$10/10))*IF('9 All Base Data'!$L185="..C",0,'9 All Base Data'!L185/'9 All Base Data'!$L$2022)</f>
        <v>1.1816100627972363E-2</v>
      </c>
      <c r="M185" s="178">
        <f>IF('9 All Base Data'!$R185="","",IF('9 All Base Data'!$R185=0,0,('9 All Base Data'!$R185*Basecase_Pop_2006)/(1+(1/(BaseCase_CardiacHA_All*('9 All Base Data'!$W185*Basecase_PM10)/10)))))</f>
        <v>0.71500696216307413</v>
      </c>
      <c r="N185" s="178">
        <f>IF('9 All Base Data'!$S185="","",IF('9 All Base Data'!$S185=0,0,('9 All Base Data'!S185*Basecase_Pop_2006)/(1+(1/(BaseCase_RespHA_All*('9 All Base Data'!$W185*Basecase_PM10)/10)))))</f>
        <v>0.93805460867187618</v>
      </c>
      <c r="O185" s="178">
        <f>IF('9 All Base Data'!$T185="","",IF('9 All Base Data'!$T185=0,0,('9 All Base Data'!$T185*Basecase_Pop_2006)/(1+(1/(BaseCase_RespHA_Child_1_4*('9 All Base Data'!$W185*Basecase_PM10)/10)))))</f>
        <v>0.26055564920263435</v>
      </c>
      <c r="P185" s="179">
        <f>IF('9 All Base Data'!$U185="","",IF('9 All Base Data'!$U185=0,0,('9 All Base Data'!$U185*Basecase_Pop_2006)/(1+(1/(BaseCase_RespHA_Child_5_14*('9 All Base Data'!$W185*Basecase_PM10)/10)))))</f>
        <v>0.22728932935088975</v>
      </c>
      <c r="Q185" s="156">
        <f>IF('7 Base case Results'!$G185="..C",0,BaseCase_RADs_All*'7 Base case Results'!$G185*('9 All Base Data'!$V185*Basecase_PM10)/10)</f>
        <v>3305.0499339073372</v>
      </c>
      <c r="R185" s="189">
        <f t="shared" si="20"/>
        <v>1.7156271137954986</v>
      </c>
      <c r="S185" s="178">
        <f t="shared" si="21"/>
        <v>0</v>
      </c>
      <c r="T185" s="179">
        <f t="shared" si="22"/>
        <v>4.2065318235581607E-2</v>
      </c>
      <c r="U185" s="178">
        <f t="shared" si="23"/>
        <v>4.5402942097355209E-3</v>
      </c>
      <c r="V185" s="178">
        <f t="shared" si="24"/>
        <v>4.2540776503269583E-3</v>
      </c>
      <c r="W185" s="178">
        <f t="shared" si="25"/>
        <v>1.1816198691339467E-3</v>
      </c>
      <c r="X185" s="179">
        <f t="shared" si="26"/>
        <v>1.0307571086062852E-3</v>
      </c>
      <c r="Y185" s="179">
        <f t="shared" si="27"/>
        <v>0.2049130959022549</v>
      </c>
      <c r="Z185" s="186">
        <f t="shared" si="28"/>
        <v>1.9713998997933977</v>
      </c>
      <c r="AA185" s="156">
        <f>$J185*'9 All Base Data'!$Y185</f>
        <v>0.15950482675378799</v>
      </c>
      <c r="AB185" s="156">
        <f>$K185*'9 All Base Data'!$Y185</f>
        <v>0</v>
      </c>
      <c r="AC185" s="178">
        <f>$L185*'9 All Base Data'!$Y185</f>
        <v>3.9108855552332953E-3</v>
      </c>
      <c r="AD185" s="178">
        <f>IF($M185="","",$M185*'9 All Base Data'!$Y185)</f>
        <v>0.23665255470108934</v>
      </c>
      <c r="AE185" s="178">
        <f>IF($N185="","",$N185*'9 All Base Data'!$Y185)</f>
        <v>0.31047672447796304</v>
      </c>
      <c r="AF185" s="178">
        <f>IF($O185="","",$O185*'9 All Base Data'!$Y185)</f>
        <v>8.623854492138637E-2</v>
      </c>
      <c r="AG185" s="178">
        <f>IF($P185="","",$P185*'9 All Base Data'!$Y185)</f>
        <v>7.5228079296544792E-2</v>
      </c>
      <c r="AH185" s="167">
        <f>$Q185*'9 All Base Data'!$Y185</f>
        <v>1093.9033487277436</v>
      </c>
      <c r="AI185" s="178">
        <f>$R185*'9 All Base Data'!$Y185</f>
        <v>0.5678371832434852</v>
      </c>
      <c r="AJ185" s="178">
        <f>$S185*'9 All Base Data'!$Y185</f>
        <v>0</v>
      </c>
      <c r="AK185" s="178">
        <f>$T185*'9 All Base Data'!$Y185</f>
        <v>1.3922752576630528E-2</v>
      </c>
      <c r="AL185" s="178">
        <f>IF($U185="","",$U185*'9 All Base Data'!$Y185)</f>
        <v>1.5027437223519174E-3</v>
      </c>
      <c r="AM185" s="178">
        <f>IF($V185="","",$V185*'9 All Base Data'!$Y185)</f>
        <v>1.4080119455075625E-3</v>
      </c>
      <c r="AN185" s="178">
        <f>IF($W185="","",$W185*'9 All Base Data'!$Y185)</f>
        <v>3.9109180121848716E-4</v>
      </c>
      <c r="AO185" s="178">
        <f>IF($X185="","",$X185*'9 All Base Data'!$Y185)</f>
        <v>3.4115933960983071E-4</v>
      </c>
      <c r="AP185" s="178">
        <f>$Y185*'9 All Base Data'!$Y185</f>
        <v>6.7822007621120103E-2</v>
      </c>
      <c r="AQ185" s="179">
        <f t="shared" si="29"/>
        <v>0.65249269910909535</v>
      </c>
    </row>
    <row r="186" spans="1:43" x14ac:dyDescent="0.25">
      <c r="A186" s="124">
        <v>508807</v>
      </c>
      <c r="B186" s="125" t="s">
        <v>227</v>
      </c>
      <c r="C186" s="126" t="s">
        <v>157</v>
      </c>
      <c r="D186" s="101" t="s">
        <v>2312</v>
      </c>
      <c r="E186" s="142"/>
      <c r="F186" s="191" t="str">
        <f>IF('9 All Base Data'!G186="Rural Centre","Rural",IF('9 All Base Data'!G186="Rural (Incl.some Off Shore Islands)","Rural",IF('9 All Base Data'!G186="Inlet-in TA but not in Urban Area","Rural",IF('9 All Base Data'!G186="Rural (Incl.some Off Shore Islands)","Rural",IF('9 All Base Data'!G186="Inlet-not in TA","Rural",IF('9 All Base Data'!G186="Inland Water not in Urban Area","Rural",IF('9 All Base Data'!G186="Oceanic-in Region but not in TA","Rural",'9 All Base Data'!G186)))))))</f>
        <v>Northern Auckland Zone</v>
      </c>
      <c r="G186" s="177">
        <f>IF('9 All Base Data'!I186="..C","..C",'9 All Base Data'!I186*Basecase_Pop_2006)</f>
        <v>3777</v>
      </c>
      <c r="H186" s="177">
        <f>IF('9 All Base Data'!J186="..C","..C",'9 All Base Data'!J186*Basecase_Pop_2006)</f>
        <v>2346</v>
      </c>
      <c r="I186" s="191">
        <f>IF('9 All Base Data'!L186="..C","..C",'9 All Base Data'!L186*Basecase_Pop_2006)</f>
        <v>45</v>
      </c>
      <c r="J186" s="156">
        <f>IF('9 All Base Data'!$P186=0,0,('9 All Base Data'!$P186*Basecase_Pop_2006)/(1+(1/(BaseCase_Mort_AllAdults_30*('9 All Base Data'!$W186*Basecase_PM10)/10))))</f>
        <v>4.1123740540564162</v>
      </c>
      <c r="K186" s="156">
        <f>IF('9 All Base Data'!$Q186=0,0,('9 All Base Data'!$Q186*Basecase_Pop_2006)/(1+(1/(BaseCase_Mort_Maori_30*('9 All Base Data'!$W186*Basecase_PM10)/10))))</f>
        <v>0</v>
      </c>
      <c r="L186" s="179">
        <f>133/(1+1/(BaseCase_Mort_Child_0_1*'9 All Base Data'!$AB$10/10))*IF('9 All Base Data'!$L186="..C",0,'9 All Base Data'!L186/'9 All Base Data'!$L$2022)</f>
        <v>6.5645003488735343E-3</v>
      </c>
      <c r="M186" s="178">
        <f>IF('9 All Base Data'!$R186="","",IF('9 All Base Data'!$R186=0,0,('9 All Base Data'!$R186*Basecase_Pop_2006)/(1+(1/(BaseCase_CardiacHA_All*('9 All Base Data'!$W186*Basecase_PM10)/10)))))</f>
        <v>0</v>
      </c>
      <c r="N186" s="178">
        <f>IF('9 All Base Data'!$S186="","",IF('9 All Base Data'!$S186=0,0,('9 All Base Data'!S186*Basecase_Pop_2006)/(1+(1/(BaseCase_RespHA_All*('9 All Base Data'!$W186*Basecase_PM10)/10)))))</f>
        <v>0</v>
      </c>
      <c r="O186" s="178">
        <f>IF('9 All Base Data'!$T186="","",IF('9 All Base Data'!$T186=0,0,('9 All Base Data'!$T186*Basecase_Pop_2006)/(1+(1/(BaseCase_RespHA_Child_1_4*('9 All Base Data'!$W186*Basecase_PM10)/10)))))</f>
        <v>0</v>
      </c>
      <c r="P186" s="179">
        <f>IF('9 All Base Data'!$U186="","",IF('9 All Base Data'!$U186=0,0,('9 All Base Data'!$U186*Basecase_Pop_2006)/(1+(1/(BaseCase_RespHA_Child_5_14*('9 All Base Data'!$W186*Basecase_PM10)/10)))))</f>
        <v>0</v>
      </c>
      <c r="Q186" s="156">
        <f>IF('7 Base case Results'!$G186="..C",0,BaseCase_RADs_All*'7 Base case Results'!$G186*('9 All Base Data'!$V186*Basecase_PM10)/10)</f>
        <v>2519.6811633206858</v>
      </c>
      <c r="R186" s="189">
        <f t="shared" si="20"/>
        <v>14.640051632440841</v>
      </c>
      <c r="S186" s="178">
        <f t="shared" si="21"/>
        <v>0</v>
      </c>
      <c r="T186" s="179">
        <f t="shared" si="22"/>
        <v>2.3369621241989783E-2</v>
      </c>
      <c r="U186" s="178">
        <f t="shared" si="23"/>
        <v>0</v>
      </c>
      <c r="V186" s="178">
        <f t="shared" si="24"/>
        <v>0</v>
      </c>
      <c r="W186" s="178">
        <f t="shared" si="25"/>
        <v>0</v>
      </c>
      <c r="X186" s="179">
        <f t="shared" si="26"/>
        <v>0</v>
      </c>
      <c r="Y186" s="179">
        <f t="shared" si="27"/>
        <v>0.15622023212588251</v>
      </c>
      <c r="Z186" s="186">
        <f t="shared" si="28"/>
        <v>14.819641485808713</v>
      </c>
      <c r="AA186" s="156">
        <f>$J186*'9 All Base Data'!$Y186</f>
        <v>1.4921333273877906</v>
      </c>
      <c r="AB186" s="156">
        <f>$K186*'9 All Base Data'!$Y186</f>
        <v>0</v>
      </c>
      <c r="AC186" s="178">
        <f>$L186*'9 All Base Data'!$Y186</f>
        <v>2.3818625493323385E-3</v>
      </c>
      <c r="AD186" s="178">
        <f>IF($M186="","",$M186*'9 All Base Data'!$Y186)</f>
        <v>0</v>
      </c>
      <c r="AE186" s="178">
        <f>IF($N186="","",$N186*'9 All Base Data'!$Y186)</f>
        <v>0</v>
      </c>
      <c r="AF186" s="178">
        <f>IF($O186="","",$O186*'9 All Base Data'!$Y186)</f>
        <v>0</v>
      </c>
      <c r="AG186" s="178">
        <f>IF($P186="","",$P186*'9 All Base Data'!$Y186)</f>
        <v>0</v>
      </c>
      <c r="AH186" s="167">
        <f>$Q186*'9 All Base Data'!$Y186</f>
        <v>914.24082263953903</v>
      </c>
      <c r="AI186" s="178">
        <f>$R186*'9 All Base Data'!$Y186</f>
        <v>5.3119946455005342</v>
      </c>
      <c r="AJ186" s="178">
        <f>$S186*'9 All Base Data'!$Y186</f>
        <v>0</v>
      </c>
      <c r="AK186" s="178">
        <f>$T186*'9 All Base Data'!$Y186</f>
        <v>8.4794306756231248E-3</v>
      </c>
      <c r="AL186" s="178">
        <f>IF($U186="","",$U186*'9 All Base Data'!$Y186)</f>
        <v>0</v>
      </c>
      <c r="AM186" s="178">
        <f>IF($V186="","",$V186*'9 All Base Data'!$Y186)</f>
        <v>0</v>
      </c>
      <c r="AN186" s="178">
        <f>IF($W186="","",$W186*'9 All Base Data'!$Y186)</f>
        <v>0</v>
      </c>
      <c r="AO186" s="178">
        <f>IF($X186="","",$X186*'9 All Base Data'!$Y186)</f>
        <v>0</v>
      </c>
      <c r="AP186" s="178">
        <f>$Y186*'9 All Base Data'!$Y186</f>
        <v>5.6682931003651418E-2</v>
      </c>
      <c r="AQ186" s="179">
        <f t="shared" si="29"/>
        <v>5.3771570071798092</v>
      </c>
    </row>
    <row r="187" spans="1:43" x14ac:dyDescent="0.25">
      <c r="A187" s="124">
        <v>508900</v>
      </c>
      <c r="B187" s="125" t="s">
        <v>228</v>
      </c>
      <c r="C187" s="126" t="s">
        <v>157</v>
      </c>
      <c r="D187" s="101" t="s">
        <v>2312</v>
      </c>
      <c r="E187" s="142"/>
      <c r="F187" s="191" t="str">
        <f>IF('9 All Base Data'!G187="Rural Centre","Rural",IF('9 All Base Data'!G187="Rural (Incl.some Off Shore Islands)","Rural",IF('9 All Base Data'!G187="Inlet-in TA but not in Urban Area","Rural",IF('9 All Base Data'!G187="Rural (Incl.some Off Shore Islands)","Rural",IF('9 All Base Data'!G187="Inlet-not in TA","Rural",IF('9 All Base Data'!G187="Inland Water not in Urban Area","Rural",IF('9 All Base Data'!G187="Oceanic-in Region but not in TA","Rural",'9 All Base Data'!G187)))))))</f>
        <v>Northern Auckland Zone</v>
      </c>
      <c r="G187" s="177">
        <f>IF('9 All Base Data'!I187="..C","..C",'9 All Base Data'!I187*Basecase_Pop_2006)</f>
        <v>885</v>
      </c>
      <c r="H187" s="177">
        <f>IF('9 All Base Data'!J187="..C","..C",'9 All Base Data'!J187*Basecase_Pop_2006)</f>
        <v>552</v>
      </c>
      <c r="I187" s="191">
        <f>IF('9 All Base Data'!L187="..C","..C",'9 All Base Data'!L187*Basecase_Pop_2006)</f>
        <v>6</v>
      </c>
      <c r="J187" s="156">
        <f>IF('9 All Base Data'!$P187=0,0,('9 All Base Data'!$P187*Basecase_Pop_2006)/(1+(1/(BaseCase_Mort_AllAdults_30*('9 All Base Data'!$W187*Basecase_PM10)/10))))</f>
        <v>1.2002042133175632</v>
      </c>
      <c r="K187" s="156">
        <f>IF('9 All Base Data'!$Q187=0,0,('9 All Base Data'!$Q187*Basecase_Pop_2006)/(1+(1/(BaseCase_Mort_Maori_30*('9 All Base Data'!$W187*Basecase_PM10)/10))))</f>
        <v>0</v>
      </c>
      <c r="L187" s="179">
        <f>133/(1+1/(BaseCase_Mort_Child_0_1*'9 All Base Data'!$AB$10/10))*IF('9 All Base Data'!$L187="..C",0,'9 All Base Data'!L187/'9 All Base Data'!$L$2022)</f>
        <v>8.7526671318313796E-4</v>
      </c>
      <c r="M187" s="178">
        <f>IF('9 All Base Data'!$R187="","",IF('9 All Base Data'!$R187=0,0,('9 All Base Data'!$R187*Basecase_Pop_2006)/(1+(1/(BaseCase_CardiacHA_All*('9 All Base Data'!$W187*Basecase_PM10)/10)))))</f>
        <v>5.9826879801602686E-2</v>
      </c>
      <c r="N187" s="178">
        <f>IF('9 All Base Data'!$S187="","",IF('9 All Base Data'!$S187=0,0,('9 All Base Data'!S187*Basecase_Pop_2006)/(1+(1/(BaseCase_RespHA_All*('9 All Base Data'!$W187*Basecase_PM10)/10)))))</f>
        <v>3.8174880591341824E-2</v>
      </c>
      <c r="O187" s="178">
        <f>IF('9 All Base Data'!$T187="","",IF('9 All Base Data'!$T187=0,0,('9 All Base Data'!$T187*Basecase_Pop_2006)/(1+(1/(BaseCase_RespHA_Child_1_4*('9 All Base Data'!$W187*Basecase_PM10)/10)))))</f>
        <v>2.2645580653593334E-2</v>
      </c>
      <c r="P187" s="179">
        <f>IF('9 All Base Data'!$U187="","",IF('9 All Base Data'!$U187=0,0,('9 All Base Data'!$U187*Basecase_Pop_2006)/(1+(1/(BaseCase_RespHA_Child_5_14*('9 All Base Data'!$W187*Basecase_PM10)/10)))))</f>
        <v>1.119602013827637E-2</v>
      </c>
      <c r="Q187" s="156">
        <f>IF('7 Base case Results'!$G187="..C",0,BaseCase_RADs_All*'7 Base case Results'!$G187*('9 All Base Data'!$V187*Basecase_PM10)/10)</f>
        <v>553.65396524167477</v>
      </c>
      <c r="R187" s="189">
        <f t="shared" si="20"/>
        <v>4.2727269994105246</v>
      </c>
      <c r="S187" s="178">
        <f t="shared" si="21"/>
        <v>0</v>
      </c>
      <c r="T187" s="179">
        <f t="shared" si="22"/>
        <v>3.1159494989319711E-3</v>
      </c>
      <c r="U187" s="178">
        <f t="shared" si="23"/>
        <v>3.7990068674017706E-4</v>
      </c>
      <c r="V187" s="178">
        <f t="shared" si="24"/>
        <v>1.7312308348173516E-4</v>
      </c>
      <c r="W187" s="178">
        <f t="shared" si="25"/>
        <v>1.0269770826404577E-4</v>
      </c>
      <c r="X187" s="179">
        <f t="shared" si="26"/>
        <v>5.0773951327083336E-5</v>
      </c>
      <c r="Y187" s="179">
        <f t="shared" si="27"/>
        <v>3.4326545844983833E-2</v>
      </c>
      <c r="Z187" s="186">
        <f t="shared" si="28"/>
        <v>4.3107225185246616</v>
      </c>
      <c r="AA187" s="156">
        <f>$J187*'9 All Base Data'!$Y187</f>
        <v>0.38473571329069517</v>
      </c>
      <c r="AB187" s="156">
        <f>$K187*'9 All Base Data'!$Y187</f>
        <v>0</v>
      </c>
      <c r="AC187" s="178">
        <f>$L187*'9 All Base Data'!$Y187</f>
        <v>2.8057422185287463E-4</v>
      </c>
      <c r="AD187" s="178">
        <f>IF($M187="","",$M187*'9 All Base Data'!$Y187)</f>
        <v>1.9178017389892346E-2</v>
      </c>
      <c r="AE187" s="178">
        <f>IF($N187="","",$N187*'9 All Base Data'!$Y187)</f>
        <v>1.223728408143065E-2</v>
      </c>
      <c r="AF187" s="178">
        <f>IF($O187="","",$O187*'9 All Base Data'!$Y187)</f>
        <v>7.2592343277642973E-3</v>
      </c>
      <c r="AG187" s="178">
        <f>IF($P187="","",$P187*'9 All Base Data'!$Y187)</f>
        <v>3.5889798970210902E-3</v>
      </c>
      <c r="AH187" s="167">
        <f>$Q187*'9 All Base Data'!$Y187</f>
        <v>177.47850813211303</v>
      </c>
      <c r="AI187" s="178">
        <f>$R187*'9 All Base Data'!$Y187</f>
        <v>1.3696591393148747</v>
      </c>
      <c r="AJ187" s="178">
        <f>$S187*'9 All Base Data'!$Y187</f>
        <v>0</v>
      </c>
      <c r="AK187" s="178">
        <f>$T187*'9 All Base Data'!$Y187</f>
        <v>9.9884422979623372E-4</v>
      </c>
      <c r="AL187" s="178">
        <f>IF($U187="","",$U187*'9 All Base Data'!$Y187)</f>
        <v>1.2178041042581641E-4</v>
      </c>
      <c r="AM187" s="178">
        <f>IF($V187="","",$V187*'9 All Base Data'!$Y187)</f>
        <v>5.5496083309287988E-5</v>
      </c>
      <c r="AN187" s="178">
        <f>IF($W187="","",$W187*'9 All Base Data'!$Y187)</f>
        <v>3.2920627676411088E-5</v>
      </c>
      <c r="AO187" s="178">
        <f>IF($X187="","",$X187*'9 All Base Data'!$Y187)</f>
        <v>1.6276023832990643E-5</v>
      </c>
      <c r="AP187" s="178">
        <f>$Y187*'9 All Base Data'!$Y187</f>
        <v>1.1003667504191008E-2</v>
      </c>
      <c r="AQ187" s="179">
        <f t="shared" si="29"/>
        <v>1.3818389275425969</v>
      </c>
    </row>
    <row r="188" spans="1:43" x14ac:dyDescent="0.25">
      <c r="A188" s="124">
        <v>509000</v>
      </c>
      <c r="B188" s="125" t="s">
        <v>229</v>
      </c>
      <c r="C188" s="126" t="s">
        <v>157</v>
      </c>
      <c r="D188" s="101" t="s">
        <v>2312</v>
      </c>
      <c r="E188" s="142"/>
      <c r="F188" s="191" t="str">
        <f>IF('9 All Base Data'!G188="Rural Centre","Rural",IF('9 All Base Data'!G188="Rural (Incl.some Off Shore Islands)","Rural",IF('9 All Base Data'!G188="Inlet-in TA but not in Urban Area","Rural",IF('9 All Base Data'!G188="Rural (Incl.some Off Shore Islands)","Rural",IF('9 All Base Data'!G188="Inlet-not in TA","Rural",IF('9 All Base Data'!G188="Inland Water not in Urban Area","Rural",IF('9 All Base Data'!G188="Oceanic-in Region but not in TA","Rural",'9 All Base Data'!G188)))))))</f>
        <v>Northern Auckland Zone</v>
      </c>
      <c r="G188" s="177">
        <f>IF('9 All Base Data'!I188="..C","..C",'9 All Base Data'!I188*Basecase_Pop_2006)</f>
        <v>2601</v>
      </c>
      <c r="H188" s="177">
        <f>IF('9 All Base Data'!J188="..C","..C",'9 All Base Data'!J188*Basecase_Pop_2006)</f>
        <v>1560</v>
      </c>
      <c r="I188" s="191">
        <f>IF('9 All Base Data'!L188="..C","..C",'9 All Base Data'!L188*Basecase_Pop_2006)</f>
        <v>27</v>
      </c>
      <c r="J188" s="156">
        <f>IF('9 All Base Data'!$P188=0,0,('9 All Base Data'!$P188*Basecase_Pop_2006)/(1+(1/(BaseCase_Mort_AllAdults_30*('9 All Base Data'!$W188*Basecase_PM10)/10))))</f>
        <v>0.10173325320303969</v>
      </c>
      <c r="K188" s="156">
        <f>IF('9 All Base Data'!$Q188=0,0,('9 All Base Data'!$Q188*Basecase_Pop_2006)/(1+(1/(BaseCase_Mort_Maori_30*('9 All Base Data'!$W188*Basecase_PM10)/10))))</f>
        <v>0</v>
      </c>
      <c r="L188" s="179">
        <f>133/(1+1/(BaseCase_Mort_Child_0_1*'9 All Base Data'!$AB$10/10))*IF('9 All Base Data'!$L188="..C",0,'9 All Base Data'!L188/'9 All Base Data'!$L$2022)</f>
        <v>3.9387002093241204E-3</v>
      </c>
      <c r="M188" s="178">
        <f>IF('9 All Base Data'!$R188="","",IF('9 All Base Data'!$R188=0,0,('9 All Base Data'!$R188*Basecase_Pop_2006)/(1+(1/(BaseCase_CardiacHA_All*('9 All Base Data'!$W188*Basecase_PM10)/10)))))</f>
        <v>6.5617419500749397E-2</v>
      </c>
      <c r="N188" s="178">
        <f>IF('9 All Base Data'!$S188="","",IF('9 All Base Data'!$S188=0,0,('9 All Base Data'!S188*Basecase_Pop_2006)/(1+(1/(BaseCase_RespHA_All*('9 All Base Data'!$W188*Basecase_PM10)/10)))))</f>
        <v>0.13995280308799649</v>
      </c>
      <c r="O188" s="178">
        <f>IF('9 All Base Data'!$T188="","",IF('9 All Base Data'!$T188=0,0,('9 All Base Data'!$T188*Basecase_Pop_2006)/(1+(1/(BaseCase_RespHA_Child_1_4*('9 All Base Data'!$W188*Basecase_PM10)/10)))))</f>
        <v>6.1484172295363862E-2</v>
      </c>
      <c r="P188" s="179">
        <f>IF('9 All Base Data'!$U188="","",IF('9 All Base Data'!$U188=0,0,('9 All Base Data'!$U188*Basecase_Pop_2006)/(1+(1/(BaseCase_RespHA_Child_5_14*('9 All Base Data'!$W188*Basecase_PM10)/10)))))</f>
        <v>3.4190687023915568E-2</v>
      </c>
      <c r="Q188" s="156">
        <f>IF('7 Base case Results'!$G188="..C",0,BaseCase_RADs_All*'7 Base case Results'!$G188*('9 All Base Data'!$V188*Basecase_PM10)/10)</f>
        <v>1657.4074857003548</v>
      </c>
      <c r="R188" s="189">
        <f t="shared" si="20"/>
        <v>0.36217038140282126</v>
      </c>
      <c r="S188" s="178">
        <f t="shared" si="21"/>
        <v>0</v>
      </c>
      <c r="T188" s="179">
        <f t="shared" si="22"/>
        <v>1.4021772745193868E-2</v>
      </c>
      <c r="U188" s="178">
        <f t="shared" si="23"/>
        <v>4.1667061382975868E-4</v>
      </c>
      <c r="V188" s="178">
        <f t="shared" si="24"/>
        <v>6.3468596200406404E-4</v>
      </c>
      <c r="W188" s="178">
        <f t="shared" si="25"/>
        <v>2.7883072135947507E-4</v>
      </c>
      <c r="X188" s="179">
        <f t="shared" si="26"/>
        <v>1.5505476565345712E-4</v>
      </c>
      <c r="Y188" s="179">
        <f t="shared" si="27"/>
        <v>0.10275926411342198</v>
      </c>
      <c r="Z188" s="186">
        <f t="shared" si="28"/>
        <v>0.48000277483727094</v>
      </c>
      <c r="AA188" s="156">
        <f>$J188*'9 All Base Data'!$Y188</f>
        <v>3.3872109410733708E-2</v>
      </c>
      <c r="AB188" s="156">
        <f>$K188*'9 All Base Data'!$Y188</f>
        <v>0</v>
      </c>
      <c r="AC188" s="178">
        <f>$L188*'9 All Base Data'!$Y188</f>
        <v>1.3113911157450349E-3</v>
      </c>
      <c r="AD188" s="178">
        <f>IF($M188="","",$M188*'9 All Base Data'!$Y188)</f>
        <v>2.1847334500780382E-2</v>
      </c>
      <c r="AE188" s="178">
        <f>IF($N188="","",$N188*'9 All Base Data'!$Y188)</f>
        <v>4.6597317094287577E-2</v>
      </c>
      <c r="AF188" s="178">
        <f>IF($O188="","",$O188*'9 All Base Data'!$Y188)</f>
        <v>2.0471168919178346E-2</v>
      </c>
      <c r="AG188" s="178">
        <f>IF($P188="","",$P188*'9 All Base Data'!$Y188)</f>
        <v>1.1383796892751074E-2</v>
      </c>
      <c r="AH188" s="167">
        <f>$Q188*'9 All Base Data'!$Y188</f>
        <v>551.83419311055786</v>
      </c>
      <c r="AI188" s="178">
        <f>$R188*'9 All Base Data'!$Y188</f>
        <v>0.12058470950221199</v>
      </c>
      <c r="AJ188" s="178">
        <f>$S188*'9 All Base Data'!$Y188</f>
        <v>0</v>
      </c>
      <c r="AK188" s="178">
        <f>$T188*'9 All Base Data'!$Y188</f>
        <v>4.6685523720523241E-3</v>
      </c>
      <c r="AL188" s="178">
        <f>IF($U188="","",$U188*'9 All Base Data'!$Y188)</f>
        <v>1.3873057407995542E-4</v>
      </c>
      <c r="AM188" s="178">
        <f>IF($V188="","",$V188*'9 All Base Data'!$Y188)</f>
        <v>2.1131883302259413E-4</v>
      </c>
      <c r="AN188" s="178">
        <f>IF($W188="","",$W188*'9 All Base Data'!$Y188)</f>
        <v>9.2836751048473783E-5</v>
      </c>
      <c r="AO188" s="178">
        <f>IF($X188="","",$X188*'9 All Base Data'!$Y188)</f>
        <v>5.1625518908626125E-5</v>
      </c>
      <c r="AP188" s="178">
        <f>$Y188*'9 All Base Data'!$Y188</f>
        <v>3.4213719972854585E-2</v>
      </c>
      <c r="AQ188" s="179">
        <f t="shared" si="29"/>
        <v>0.15981703125422142</v>
      </c>
    </row>
    <row r="189" spans="1:43" x14ac:dyDescent="0.25">
      <c r="A189" s="124">
        <v>509100</v>
      </c>
      <c r="B189" s="125" t="s">
        <v>230</v>
      </c>
      <c r="C189" s="126" t="s">
        <v>157</v>
      </c>
      <c r="D189" s="101" t="s">
        <v>2312</v>
      </c>
      <c r="E189" s="142"/>
      <c r="F189" s="191" t="str">
        <f>IF('9 All Base Data'!G189="Rural Centre","Rural",IF('9 All Base Data'!G189="Rural (Incl.some Off Shore Islands)","Rural",IF('9 All Base Data'!G189="Inlet-in TA but not in Urban Area","Rural",IF('9 All Base Data'!G189="Rural (Incl.some Off Shore Islands)","Rural",IF('9 All Base Data'!G189="Inlet-not in TA","Rural",IF('9 All Base Data'!G189="Inland Water not in Urban Area","Rural",IF('9 All Base Data'!G189="Oceanic-in Region but not in TA","Rural",'9 All Base Data'!G189)))))))</f>
        <v>Northern Auckland Zone</v>
      </c>
      <c r="G189" s="177">
        <f>IF('9 All Base Data'!I189="..C","..C",'9 All Base Data'!I189*Basecase_Pop_2006)</f>
        <v>8424</v>
      </c>
      <c r="H189" s="177">
        <f>IF('9 All Base Data'!J189="..C","..C",'9 All Base Data'!J189*Basecase_Pop_2006)</f>
        <v>4803</v>
      </c>
      <c r="I189" s="191">
        <f>IF('9 All Base Data'!L189="..C","..C",'9 All Base Data'!L189*Basecase_Pop_2006)</f>
        <v>90</v>
      </c>
      <c r="J189" s="156">
        <f>IF('9 All Base Data'!$P189=0,0,('9 All Base Data'!$P189*Basecase_Pop_2006)/(1+(1/(BaseCase_Mort_AllAdults_30*('9 All Base Data'!$W189*Basecase_PM10)/10))))</f>
        <v>0.13183833854251326</v>
      </c>
      <c r="K189" s="156">
        <f>IF('9 All Base Data'!$Q189=0,0,('9 All Base Data'!$Q189*Basecase_Pop_2006)/(1+(1/(BaseCase_Mort_Maori_30*('9 All Base Data'!$W189*Basecase_PM10)/10))))</f>
        <v>6.5686482783189129E-2</v>
      </c>
      <c r="L189" s="179">
        <f>133/(1+1/(BaseCase_Mort_Child_0_1*'9 All Base Data'!$AB$10/10))*IF('9 All Base Data'!$L189="..C",0,'9 All Base Data'!L189/'9 All Base Data'!$L$2022)</f>
        <v>1.3129000697747069E-2</v>
      </c>
      <c r="M189" s="178">
        <f>IF('9 All Base Data'!$R189="","",IF('9 All Base Data'!$R189=0,0,('9 All Base Data'!$R189*Basecase_Pop_2006)/(1+(1/(BaseCase_CardiacHA_All*('9 All Base Data'!$W189*Basecase_PM10)/10)))))</f>
        <v>0.2655550208360698</v>
      </c>
      <c r="N189" s="178">
        <f>IF('9 All Base Data'!$S189="","",IF('9 All Base Data'!$S189=0,0,('9 All Base Data'!S189*Basecase_Pop_2006)/(1+(1/(BaseCase_RespHA_All*('9 All Base Data'!$W189*Basecase_PM10)/10)))))</f>
        <v>0.52126130610776189</v>
      </c>
      <c r="O189" s="178">
        <f>IF('9 All Base Data'!$T189="","",IF('9 All Base Data'!$T189=0,0,('9 All Base Data'!$T189*Basecase_Pop_2006)/(1+(1/(BaseCase_RespHA_Child_1_4*('9 All Base Data'!$W189*Basecase_PM10)/10)))))</f>
        <v>0.22357373741783892</v>
      </c>
      <c r="P189" s="179">
        <f>IF('9 All Base Data'!$U189="","",IF('9 All Base Data'!$U189=0,0,('9 All Base Data'!$U189*Basecase_Pop_2006)/(1+(1/(BaseCase_RespHA_Child_5_14*('9 All Base Data'!$W189*Basecase_PM10)/10)))))</f>
        <v>0.1775311478059568</v>
      </c>
      <c r="Q189" s="156">
        <f>IF('7 Base case Results'!$G189="..C",0,BaseCase_RADs_All*'7 Base case Results'!$G189*('9 All Base Data'!$V189*Basecase_PM10)/10)</f>
        <v>5582.0791858231532</v>
      </c>
      <c r="R189" s="189">
        <f t="shared" si="20"/>
        <v>0.4693444852113472</v>
      </c>
      <c r="S189" s="178">
        <f t="shared" si="21"/>
        <v>0.23384387870815329</v>
      </c>
      <c r="T189" s="179">
        <f t="shared" si="22"/>
        <v>4.6739242483979565E-2</v>
      </c>
      <c r="U189" s="178">
        <f t="shared" si="23"/>
        <v>1.6862743823090431E-3</v>
      </c>
      <c r="V189" s="178">
        <f t="shared" si="24"/>
        <v>2.3639200231987002E-3</v>
      </c>
      <c r="W189" s="178">
        <f t="shared" si="25"/>
        <v>1.0139068991898996E-3</v>
      </c>
      <c r="X189" s="179">
        <f t="shared" si="26"/>
        <v>8.0510375530001409E-4</v>
      </c>
      <c r="Y189" s="179">
        <f t="shared" si="27"/>
        <v>0.34608890952103549</v>
      </c>
      <c r="Z189" s="186">
        <f t="shared" si="28"/>
        <v>0.86622283162187008</v>
      </c>
      <c r="AA189" s="156">
        <f>$J189*'9 All Base Data'!$Y189</f>
        <v>4.7269323363236089E-2</v>
      </c>
      <c r="AB189" s="156">
        <f>$K189*'9 All Base Data'!$Y189</f>
        <v>2.3551234258545873E-2</v>
      </c>
      <c r="AC189" s="178">
        <f>$L189*'9 All Base Data'!$Y189</f>
        <v>4.7072724541187766E-3</v>
      </c>
      <c r="AD189" s="178">
        <f>IF($M189="","",$M189*'9 All Base Data'!$Y189)</f>
        <v>9.5212108172793034E-2</v>
      </c>
      <c r="AE189" s="178">
        <f>IF($N189="","",$N189*'9 All Base Data'!$Y189)</f>
        <v>0.18689305028829042</v>
      </c>
      <c r="AF189" s="178">
        <f>IF($O189="","",$O189*'9 All Base Data'!$Y189)</f>
        <v>8.0160137076691063E-2</v>
      </c>
      <c r="AG189" s="178">
        <f>IF($P189="","",$P189*'9 All Base Data'!$Y189)</f>
        <v>6.3652025089653105E-2</v>
      </c>
      <c r="AH189" s="167">
        <f>$Q189*'9 All Base Data'!$Y189</f>
        <v>2001.398902556545</v>
      </c>
      <c r="AI189" s="178">
        <f>$R189*'9 All Base Data'!$Y189</f>
        <v>0.16827879117312047</v>
      </c>
      <c r="AJ189" s="178">
        <f>$S189*'9 All Base Data'!$Y189</f>
        <v>8.3842393960423311E-2</v>
      </c>
      <c r="AK189" s="178">
        <f>$T189*'9 All Base Data'!$Y189</f>
        <v>1.6757889936662843E-2</v>
      </c>
      <c r="AL189" s="178">
        <f>IF($U189="","",$U189*'9 All Base Data'!$Y189)</f>
        <v>6.0459688689723566E-4</v>
      </c>
      <c r="AM189" s="178">
        <f>IF($V189="","",$V189*'9 All Base Data'!$Y189)</f>
        <v>8.475599830573971E-4</v>
      </c>
      <c r="AN189" s="178">
        <f>IF($W189="","",$W189*'9 All Base Data'!$Y189)</f>
        <v>3.6352622164279394E-4</v>
      </c>
      <c r="AO189" s="178">
        <f>IF($X189="","",$X189*'9 All Base Data'!$Y189)</f>
        <v>2.8866193378157681E-4</v>
      </c>
      <c r="AP189" s="178">
        <f>$Y189*'9 All Base Data'!$Y189</f>
        <v>0.12408673195850578</v>
      </c>
      <c r="AQ189" s="179">
        <f t="shared" si="29"/>
        <v>0.31057556993824376</v>
      </c>
    </row>
    <row r="190" spans="1:43" x14ac:dyDescent="0.25">
      <c r="A190" s="124">
        <v>509300</v>
      </c>
      <c r="B190" s="125" t="s">
        <v>231</v>
      </c>
      <c r="C190" s="126" t="s">
        <v>157</v>
      </c>
      <c r="D190" s="101" t="s">
        <v>2312</v>
      </c>
      <c r="E190" s="142"/>
      <c r="F190" s="191" t="str">
        <f>IF('9 All Base Data'!G190="Rural Centre","Rural",IF('9 All Base Data'!G190="Rural (Incl.some Off Shore Islands)","Rural",IF('9 All Base Data'!G190="Inlet-in TA but not in Urban Area","Rural",IF('9 All Base Data'!G190="Rural (Incl.some Off Shore Islands)","Rural",IF('9 All Base Data'!G190="Inlet-not in TA","Rural",IF('9 All Base Data'!G190="Inland Water not in Urban Area","Rural",IF('9 All Base Data'!G190="Oceanic-in Region but not in TA","Rural",'9 All Base Data'!G190)))))))</f>
        <v>Northern Auckland Zone</v>
      </c>
      <c r="G190" s="177">
        <f>IF('9 All Base Data'!I190="..C","..C",'9 All Base Data'!I190*Basecase_Pop_2006)</f>
        <v>3723</v>
      </c>
      <c r="H190" s="177">
        <f>IF('9 All Base Data'!J190="..C","..C",'9 All Base Data'!J190*Basecase_Pop_2006)</f>
        <v>2280</v>
      </c>
      <c r="I190" s="191">
        <f>IF('9 All Base Data'!L190="..C","..C",'9 All Base Data'!L190*Basecase_Pop_2006)</f>
        <v>39</v>
      </c>
      <c r="J190" s="156">
        <f>IF('9 All Base Data'!$P190=0,0,('9 All Base Data'!$P190*Basecase_Pop_2006)/(1+(1/(BaseCase_Mort_AllAdults_30*('9 All Base Data'!$W190*Basecase_PM10)/10))))</f>
        <v>0.94916593185010201</v>
      </c>
      <c r="K190" s="156">
        <f>IF('9 All Base Data'!$Q190=0,0,('9 All Base Data'!$Q190*Basecase_Pop_2006)/(1+(1/(BaseCase_Mort_Maori_30*('9 All Base Data'!$W190*Basecase_PM10)/10))))</f>
        <v>7.0828661064292087E-2</v>
      </c>
      <c r="L190" s="179">
        <f>133/(1+1/(BaseCase_Mort_Child_0_1*'9 All Base Data'!$AB$10/10))*IF('9 All Base Data'!$L190="..C",0,'9 All Base Data'!L190/'9 All Base Data'!$L$2022)</f>
        <v>5.6892336356903963E-3</v>
      </c>
      <c r="M190" s="178">
        <f>IF('9 All Base Data'!$R190="","",IF('9 All Base Data'!$R190=0,0,('9 All Base Data'!$R190*Basecase_Pop_2006)/(1+(1/(BaseCase_CardiacHA_All*('9 All Base Data'!$W190*Basecase_PM10)/10)))))</f>
        <v>0.42824342696425727</v>
      </c>
      <c r="N190" s="178">
        <f>IF('9 All Base Data'!$S190="","",IF('9 All Base Data'!$S190=0,0,('9 All Base Data'!S190*Basecase_Pop_2006)/(1+(1/(BaseCase_RespHA_All*('9 All Base Data'!$W190*Basecase_PM10)/10)))))</f>
        <v>0.65225619220143138</v>
      </c>
      <c r="O190" s="178">
        <f>IF('9 All Base Data'!$T190="","",IF('9 All Base Data'!$T190=0,0,('9 All Base Data'!$T190*Basecase_Pop_2006)/(1+(1/(BaseCase_RespHA_Child_1_4*('9 All Base Data'!$W190*Basecase_PM10)/10)))))</f>
        <v>0.14888018011376106</v>
      </c>
      <c r="P190" s="179">
        <f>IF('9 All Base Data'!$U190="","",IF('9 All Base Data'!$U190=0,0,('9 All Base Data'!$U190*Basecase_Pop_2006)/(1+(1/(BaseCase_RespHA_Child_5_14*('9 All Base Data'!$W190*Basecase_PM10)/10)))))</f>
        <v>7.7796940427594677E-2</v>
      </c>
      <c r="Q190" s="156">
        <f>IF('7 Base case Results'!$G190="..C",0,BaseCase_RADs_All*'7 Base case Results'!$G190*('9 All Base Data'!$V190*Basecase_PM10)/10)</f>
        <v>2712.2442344746714</v>
      </c>
      <c r="R190" s="189">
        <f t="shared" si="20"/>
        <v>3.379030717386363</v>
      </c>
      <c r="S190" s="178">
        <f t="shared" si="21"/>
        <v>0.25215003338887981</v>
      </c>
      <c r="T190" s="179">
        <f t="shared" si="22"/>
        <v>2.0253671743057811E-2</v>
      </c>
      <c r="U190" s="178">
        <f t="shared" si="23"/>
        <v>2.7193457612230336E-3</v>
      </c>
      <c r="V190" s="178">
        <f t="shared" si="24"/>
        <v>2.9579818316334914E-3</v>
      </c>
      <c r="W190" s="178">
        <f t="shared" si="25"/>
        <v>6.7517161681590642E-4</v>
      </c>
      <c r="X190" s="179">
        <f t="shared" si="26"/>
        <v>3.5280912483914189E-4</v>
      </c>
      <c r="Y190" s="179">
        <f t="shared" si="27"/>
        <v>0.16815914253742964</v>
      </c>
      <c r="Z190" s="186">
        <f t="shared" si="28"/>
        <v>3.5731208592597072</v>
      </c>
      <c r="AA190" s="156">
        <f>$J190*'9 All Base Data'!$Y190</f>
        <v>0.39536514299405451</v>
      </c>
      <c r="AB190" s="156">
        <f>$K190*'9 All Base Data'!$Y190</f>
        <v>2.9502938074460611E-2</v>
      </c>
      <c r="AC190" s="178">
        <f>$L190*'9 All Base Data'!$Y190</f>
        <v>2.3697907756939436E-3</v>
      </c>
      <c r="AD190" s="178">
        <f>IF($M190="","",$M190*'9 All Base Data'!$Y190)</f>
        <v>0.17838032113938784</v>
      </c>
      <c r="AE190" s="178">
        <f>IF($N190="","",$N190*'9 All Base Data'!$Y190)</f>
        <v>0.27169049588181204</v>
      </c>
      <c r="AF190" s="178">
        <f>IF($O190="","",$O190*'9 All Base Data'!$Y190)</f>
        <v>6.2014482109492286E-2</v>
      </c>
      <c r="AG190" s="178">
        <f>IF($P190="","",$P190*'9 All Base Data'!$Y190)</f>
        <v>3.2405501972350002E-2</v>
      </c>
      <c r="AH190" s="167">
        <f>$Q190*'9 All Base Data'!$Y190</f>
        <v>1129.7569725324136</v>
      </c>
      <c r="AI190" s="178">
        <f>$R190*'9 All Base Data'!$Y190</f>
        <v>1.4074999090588338</v>
      </c>
      <c r="AJ190" s="178">
        <f>$S190*'9 All Base Data'!$Y190</f>
        <v>0.10503045954507977</v>
      </c>
      <c r="AK190" s="178">
        <f>$T190*'9 All Base Data'!$Y190</f>
        <v>8.4364551614704384E-3</v>
      </c>
      <c r="AL190" s="178">
        <f>IF($U190="","",$U190*'9 All Base Data'!$Y190)</f>
        <v>1.1327150392351126E-3</v>
      </c>
      <c r="AM190" s="178">
        <f>IF($V190="","",$V190*'9 All Base Data'!$Y190)</f>
        <v>1.2321163988240175E-3</v>
      </c>
      <c r="AN190" s="178">
        <f>IF($W190="","",$W190*'9 All Base Data'!$Y190)</f>
        <v>2.8123567636654753E-4</v>
      </c>
      <c r="AO190" s="178">
        <f>IF($X190="","",$X190*'9 All Base Data'!$Y190)</f>
        <v>1.4695895144460728E-4</v>
      </c>
      <c r="AP190" s="178">
        <f>$Y190*'9 All Base Data'!$Y190</f>
        <v>7.0044932297009643E-2</v>
      </c>
      <c r="AQ190" s="179">
        <f t="shared" si="29"/>
        <v>1.4883461279553729</v>
      </c>
    </row>
    <row r="191" spans="1:43" x14ac:dyDescent="0.25">
      <c r="A191" s="124">
        <v>509400</v>
      </c>
      <c r="B191" s="125" t="s">
        <v>232</v>
      </c>
      <c r="C191" s="126" t="s">
        <v>157</v>
      </c>
      <c r="D191" s="101" t="s">
        <v>2312</v>
      </c>
      <c r="E191" s="142"/>
      <c r="F191" s="191" t="str">
        <f>IF('9 All Base Data'!G191="Rural Centre","Rural",IF('9 All Base Data'!G191="Rural (Incl.some Off Shore Islands)","Rural",IF('9 All Base Data'!G191="Inlet-in TA but not in Urban Area","Rural",IF('9 All Base Data'!G191="Rural (Incl.some Off Shore Islands)","Rural",IF('9 All Base Data'!G191="Inlet-not in TA","Rural",IF('9 All Base Data'!G191="Inland Water not in Urban Area","Rural",IF('9 All Base Data'!G191="Oceanic-in Region but not in TA","Rural",'9 All Base Data'!G191)))))))</f>
        <v>Northern Auckland Zone</v>
      </c>
      <c r="G191" s="177">
        <f>IF('9 All Base Data'!I191="..C","..C",'9 All Base Data'!I191*Basecase_Pop_2006)</f>
        <v>5337</v>
      </c>
      <c r="H191" s="177">
        <f>IF('9 All Base Data'!J191="..C","..C",'9 All Base Data'!J191*Basecase_Pop_2006)</f>
        <v>3423</v>
      </c>
      <c r="I191" s="191">
        <f>IF('9 All Base Data'!L191="..C","..C",'9 All Base Data'!L191*Basecase_Pop_2006)</f>
        <v>45</v>
      </c>
      <c r="J191" s="156">
        <f>IF('9 All Base Data'!$P191=0,0,('9 All Base Data'!$P191*Basecase_Pop_2006)/(1+(1/(BaseCase_Mort_AllAdults_30*('9 All Base Data'!$W191*Basecase_PM10)/10))))</f>
        <v>2.121068162315153</v>
      </c>
      <c r="K191" s="156">
        <f>IF('9 All Base Data'!$Q191=0,0,('9 All Base Data'!$Q191*Basecase_Pop_2006)/(1+(1/(BaseCase_Mort_Maori_30*('9 All Base Data'!$W191*Basecase_PM10)/10))))</f>
        <v>7.4986281012306172E-2</v>
      </c>
      <c r="L191" s="179">
        <f>133/(1+1/(BaseCase_Mort_Child_0_1*'9 All Base Data'!$AB$10/10))*IF('9 All Base Data'!$L191="..C",0,'9 All Base Data'!L191/'9 All Base Data'!$L$2022)</f>
        <v>6.5645003488735343E-3</v>
      </c>
      <c r="M191" s="178">
        <f>IF('9 All Base Data'!$R191="","",IF('9 All Base Data'!$R191=0,0,('9 All Base Data'!$R191*Basecase_Pop_2006)/(1+(1/(BaseCase_CardiacHA_All*('9 All Base Data'!$W191*Basecase_PM10)/10)))))</f>
        <v>0.50068231342200675</v>
      </c>
      <c r="N191" s="178">
        <f>IF('9 All Base Data'!$S191="","",IF('9 All Base Data'!$S191=0,0,('9 All Base Data'!S191*Basecase_Pop_2006)/(1+(1/(BaseCase_RespHA_All*('9 All Base Data'!$W191*Basecase_PM10)/10)))))</f>
        <v>0.73432833349043158</v>
      </c>
      <c r="O191" s="178">
        <f>IF('9 All Base Data'!$T191="","",IF('9 All Base Data'!$T191=0,0,('9 All Base Data'!$T191*Basecase_Pop_2006)/(1+(1/(BaseCase_RespHA_Child_1_4*('9 All Base Data'!$W191*Basecase_PM10)/10)))))</f>
        <v>0.28206695287732791</v>
      </c>
      <c r="P191" s="179">
        <f>IF('9 All Base Data'!$U191="","",IF('9 All Base Data'!$U191=0,0,('9 All Base Data'!$U191*Basecase_Pop_2006)/(1+(1/(BaseCase_RespHA_Child_5_14*('9 All Base Data'!$W191*Basecase_PM10)/10)))))</f>
        <v>0.11125767547564962</v>
      </c>
      <c r="Q191" s="156">
        <f>IF('7 Base case Results'!$G191="..C",0,BaseCase_RADs_All*'7 Base case Results'!$G191*('9 All Base Data'!$V191*Basecase_PM10)/10)</f>
        <v>4182.5319896296878</v>
      </c>
      <c r="R191" s="189">
        <f t="shared" si="20"/>
        <v>7.5510026578419449</v>
      </c>
      <c r="S191" s="178">
        <f t="shared" si="21"/>
        <v>0.26695116040380995</v>
      </c>
      <c r="T191" s="179">
        <f t="shared" si="22"/>
        <v>2.3369621241989783E-2</v>
      </c>
      <c r="U191" s="178">
        <f t="shared" si="23"/>
        <v>3.1793326902297431E-3</v>
      </c>
      <c r="V191" s="178">
        <f t="shared" si="24"/>
        <v>3.3301789923791069E-3</v>
      </c>
      <c r="W191" s="178">
        <f t="shared" si="25"/>
        <v>1.2791736312986819E-3</v>
      </c>
      <c r="X191" s="179">
        <f t="shared" si="26"/>
        <v>5.04553558282071E-4</v>
      </c>
      <c r="Y191" s="179">
        <f t="shared" si="27"/>
        <v>0.25931698335704068</v>
      </c>
      <c r="Z191" s="186">
        <f t="shared" si="28"/>
        <v>7.8401987741235839</v>
      </c>
      <c r="AA191" s="156">
        <f>$J191*'9 All Base Data'!$Y191</f>
        <v>0.97063936767185188</v>
      </c>
      <c r="AB191" s="156">
        <f>$K191*'9 All Base Data'!$Y191</f>
        <v>3.4315085992523683E-2</v>
      </c>
      <c r="AC191" s="178">
        <f>$L191*'9 All Base Data'!$Y191</f>
        <v>3.0040347504709411E-3</v>
      </c>
      <c r="AD191" s="178">
        <f>IF($M191="","",$M191*'9 All Base Data'!$Y191)</f>
        <v>0.22912133270340809</v>
      </c>
      <c r="AE191" s="178">
        <f>IF($N191="","",$N191*'9 All Base Data'!$Y191)</f>
        <v>0.33604200088727398</v>
      </c>
      <c r="AF191" s="178">
        <f>IF($O191="","",$O191*'9 All Base Data'!$Y191)</f>
        <v>0.12907896768538454</v>
      </c>
      <c r="AG191" s="178">
        <f>IF($P191="","",$P191*'9 All Base Data'!$Y191)</f>
        <v>5.0913535779280199E-2</v>
      </c>
      <c r="AH191" s="167">
        <f>$Q191*'9 All Base Data'!$Y191</f>
        <v>1914.0027076028728</v>
      </c>
      <c r="AI191" s="178">
        <f>$R191*'9 All Base Data'!$Y191</f>
        <v>3.4554761489117927</v>
      </c>
      <c r="AJ191" s="178">
        <f>$S191*'9 All Base Data'!$Y191</f>
        <v>0.1221617061333843</v>
      </c>
      <c r="AK191" s="178">
        <f>$T191*'9 All Base Data'!$Y191</f>
        <v>1.0694363711676549E-2</v>
      </c>
      <c r="AL191" s="178">
        <f>IF($U191="","",$U191*'9 All Base Data'!$Y191)</f>
        <v>1.4549204626666415E-3</v>
      </c>
      <c r="AM191" s="178">
        <f>IF($V191="","",$V191*'9 All Base Data'!$Y191)</f>
        <v>1.5239504740237873E-3</v>
      </c>
      <c r="AN191" s="178">
        <f>IF($W191="","",$W191*'9 All Base Data'!$Y191)</f>
        <v>5.8537311845321884E-4</v>
      </c>
      <c r="AO191" s="178">
        <f>IF($X191="","",$X191*'9 All Base Data'!$Y191)</f>
        <v>2.3089288475903569E-4</v>
      </c>
      <c r="AP191" s="178">
        <f>$Y191*'9 All Base Data'!$Y191</f>
        <v>0.11866816787137813</v>
      </c>
      <c r="AQ191" s="179">
        <f t="shared" si="29"/>
        <v>3.587817551431538</v>
      </c>
    </row>
    <row r="192" spans="1:43" x14ac:dyDescent="0.25">
      <c r="A192" s="124">
        <v>509500</v>
      </c>
      <c r="B192" s="125" t="s">
        <v>233</v>
      </c>
      <c r="C192" s="126" t="s">
        <v>157</v>
      </c>
      <c r="D192" s="101" t="s">
        <v>2312</v>
      </c>
      <c r="E192" s="142"/>
      <c r="F192" s="191" t="str">
        <f>IF('9 All Base Data'!G192="Rural Centre","Rural",IF('9 All Base Data'!G192="Rural (Incl.some Off Shore Islands)","Rural",IF('9 All Base Data'!G192="Inlet-in TA but not in Urban Area","Rural",IF('9 All Base Data'!G192="Rural (Incl.some Off Shore Islands)","Rural",IF('9 All Base Data'!G192="Inlet-not in TA","Rural",IF('9 All Base Data'!G192="Inland Water not in Urban Area","Rural",IF('9 All Base Data'!G192="Oceanic-in Region but not in TA","Rural",'9 All Base Data'!G192)))))))</f>
        <v>Northern Auckland Zone</v>
      </c>
      <c r="G192" s="177">
        <f>IF('9 All Base Data'!I192="..C","..C",'9 All Base Data'!I192*Basecase_Pop_2006)</f>
        <v>2187</v>
      </c>
      <c r="H192" s="177">
        <f>IF('9 All Base Data'!J192="..C","..C",'9 All Base Data'!J192*Basecase_Pop_2006)</f>
        <v>1191</v>
      </c>
      <c r="I192" s="191">
        <f>IF('9 All Base Data'!L192="..C","..C",'9 All Base Data'!L192*Basecase_Pop_2006)</f>
        <v>18</v>
      </c>
      <c r="J192" s="156">
        <f>IF('9 All Base Data'!$P192=0,0,('9 All Base Data'!$P192*Basecase_Pop_2006)/(1+(1/(BaseCase_Mort_AllAdults_30*('9 All Base Data'!$W192*Basecase_PM10)/10))))</f>
        <v>2.7816496143692744</v>
      </c>
      <c r="K192" s="156">
        <f>IF('9 All Base Data'!$Q192=0,0,('9 All Base Data'!$Q192*Basecase_Pop_2006)/(1+(1/(BaseCase_Mort_Maori_30*('9 All Base Data'!$W192*Basecase_PM10)/10))))</f>
        <v>0.13882490239845824</v>
      </c>
      <c r="L192" s="179">
        <f>133/(1+1/(BaseCase_Mort_Child_0_1*'9 All Base Data'!$AB$10/10))*IF('9 All Base Data'!$L192="..C",0,'9 All Base Data'!L192/'9 All Base Data'!$L$2022)</f>
        <v>2.6258001395494139E-3</v>
      </c>
      <c r="M192" s="178">
        <f>IF('9 All Base Data'!$R192="","",IF('9 All Base Data'!$R192=0,0,('9 All Base Data'!$R192*Basecase_Pop_2006)/(1+(1/(BaseCase_CardiacHA_All*('9 All Base Data'!$W192*Basecase_PM10)/10)))))</f>
        <v>0.11220672446463452</v>
      </c>
      <c r="N192" s="178">
        <f>IF('9 All Base Data'!$S192="","",IF('9 All Base Data'!$S192=0,0,('9 All Base Data'!S192*Basecase_Pop_2006)/(1+(1/(BaseCase_RespHA_All*('9 All Base Data'!$W192*Basecase_PM10)/10)))))</f>
        <v>0.1341220613096924</v>
      </c>
      <c r="O192" s="178">
        <f>IF('9 All Base Data'!$T192="","",IF('9 All Base Data'!$T192=0,0,('9 All Base Data'!$T192*Basecase_Pop_2006)/(1+(1/(BaseCase_RespHA_Child_1_4*('9 All Base Data'!$W192*Basecase_PM10)/10)))))</f>
        <v>1.7084325496252901E-2</v>
      </c>
      <c r="P192" s="179">
        <f>IF('9 All Base Data'!$U192="","",IF('9 All Base Data'!$U192=0,0,('9 All Base Data'!$U192*Basecase_Pop_2006)/(1+(1/(BaseCase_RespHA_Child_5_14*('9 All Base Data'!$W192*Basecase_PM10)/10)))))</f>
        <v>8.8557993663545428E-2</v>
      </c>
      <c r="Q192" s="156">
        <f>IF('7 Base case Results'!$G192="..C",0,BaseCase_RADs_All*'7 Base case Results'!$G192*('9 All Base Data'!$V192*Basecase_PM10)/10)</f>
        <v>1553.0168729811301</v>
      </c>
      <c r="R192" s="189">
        <f t="shared" si="20"/>
        <v>9.902672627154617</v>
      </c>
      <c r="S192" s="178">
        <f t="shared" si="21"/>
        <v>0.49421665253851133</v>
      </c>
      <c r="T192" s="179">
        <f t="shared" si="22"/>
        <v>9.3478484967959141E-3</v>
      </c>
      <c r="U192" s="178">
        <f t="shared" si="23"/>
        <v>7.1251270035042923E-4</v>
      </c>
      <c r="V192" s="178">
        <f t="shared" si="24"/>
        <v>6.0824354803945503E-4</v>
      </c>
      <c r="W192" s="178">
        <f t="shared" si="25"/>
        <v>7.74774161255069E-5</v>
      </c>
      <c r="X192" s="179">
        <f t="shared" si="26"/>
        <v>4.0161050126417855E-4</v>
      </c>
      <c r="Y192" s="179">
        <f t="shared" si="27"/>
        <v>9.6287046124830064E-2</v>
      </c>
      <c r="Z192" s="186">
        <f t="shared" si="28"/>
        <v>10.009628278024634</v>
      </c>
      <c r="AA192" s="156">
        <f>$J192*'9 All Base Data'!$Y192</f>
        <v>1.1166190141206704</v>
      </c>
      <c r="AB192" s="156">
        <f>$K192*'9 All Base Data'!$Y192</f>
        <v>5.5727552762504746E-2</v>
      </c>
      <c r="AC192" s="178">
        <f>$L192*'9 All Base Data'!$Y192</f>
        <v>1.0540574010312245E-3</v>
      </c>
      <c r="AD192" s="178">
        <f>IF($M192="","",$M192*'9 All Base Data'!$Y192)</f>
        <v>4.5042395491575703E-2</v>
      </c>
      <c r="AE192" s="178">
        <f>IF($N192="","",$N192*'9 All Base Data'!$Y192)</f>
        <v>5.3839722694699964E-2</v>
      </c>
      <c r="AF192" s="178">
        <f>IF($O192="","",$O192*'9 All Base Data'!$Y192)</f>
        <v>6.8580466044311957E-3</v>
      </c>
      <c r="AG192" s="178">
        <f>IF($P192="","",$P192*'9 All Base Data'!$Y192)</f>
        <v>3.5549243537459155E-2</v>
      </c>
      <c r="AH192" s="167">
        <f>$Q192*'9 All Base Data'!$Y192</f>
        <v>623.4171840561454</v>
      </c>
      <c r="AI192" s="178">
        <f>$R192*'9 All Base Data'!$Y192</f>
        <v>3.9751636902695866</v>
      </c>
      <c r="AJ192" s="178">
        <f>$S192*'9 All Base Data'!$Y192</f>
        <v>0.19839008783451689</v>
      </c>
      <c r="AK192" s="178">
        <f>$T192*'9 All Base Data'!$Y192</f>
        <v>3.7524443476711594E-3</v>
      </c>
      <c r="AL192" s="178">
        <f>IF($U192="","",$U192*'9 All Base Data'!$Y192)</f>
        <v>2.8601921137150573E-4</v>
      </c>
      <c r="AM192" s="178">
        <f>IF($V192="","",$V192*'9 All Base Data'!$Y192)</f>
        <v>2.4416314242046435E-4</v>
      </c>
      <c r="AN192" s="178">
        <f>IF($W192="","",$W192*'9 All Base Data'!$Y192)</f>
        <v>3.1101241351095467E-5</v>
      </c>
      <c r="AO192" s="178">
        <f>IF($X192="","",$X192*'9 All Base Data'!$Y192)</f>
        <v>1.6121581944237727E-4</v>
      </c>
      <c r="AP192" s="178">
        <f>$Y192*'9 All Base Data'!$Y192</f>
        <v>3.8651865411481016E-2</v>
      </c>
      <c r="AQ192" s="179">
        <f t="shared" si="29"/>
        <v>4.0180981823825306</v>
      </c>
    </row>
    <row r="193" spans="1:43" x14ac:dyDescent="0.25">
      <c r="A193" s="124">
        <v>509701</v>
      </c>
      <c r="B193" s="125" t="s">
        <v>234</v>
      </c>
      <c r="C193" s="126" t="s">
        <v>157</v>
      </c>
      <c r="D193" s="101" t="s">
        <v>2312</v>
      </c>
      <c r="E193" s="142"/>
      <c r="F193" s="191" t="str">
        <f>IF('9 All Base Data'!G193="Rural Centre","Rural",IF('9 All Base Data'!G193="Rural (Incl.some Off Shore Islands)","Rural",IF('9 All Base Data'!G193="Inlet-in TA but not in Urban Area","Rural",IF('9 All Base Data'!G193="Rural (Incl.some Off Shore Islands)","Rural",IF('9 All Base Data'!G193="Inlet-not in TA","Rural",IF('9 All Base Data'!G193="Inland Water not in Urban Area","Rural",IF('9 All Base Data'!G193="Oceanic-in Region but not in TA","Rural",'9 All Base Data'!G193)))))))</f>
        <v>Northern Auckland Zone</v>
      </c>
      <c r="G193" s="177">
        <f>IF('9 All Base Data'!I193="..C","..C",'9 All Base Data'!I193*Basecase_Pop_2006)</f>
        <v>4500</v>
      </c>
      <c r="H193" s="177">
        <f>IF('9 All Base Data'!J193="..C","..C",'9 All Base Data'!J193*Basecase_Pop_2006)</f>
        <v>2709</v>
      </c>
      <c r="I193" s="191">
        <f>IF('9 All Base Data'!L193="..C","..C",'9 All Base Data'!L193*Basecase_Pop_2006)</f>
        <v>69</v>
      </c>
      <c r="J193" s="156">
        <f>IF('9 All Base Data'!$P193=0,0,('9 All Base Data'!$P193*Basecase_Pop_2006)/(1+(1/(BaseCase_Mort_AllAdults_30*('9 All Base Data'!$W193*Basecase_PM10)/10))))</f>
        <v>0.6877050828885436</v>
      </c>
      <c r="K193" s="156">
        <f>IF('9 All Base Data'!$Q193=0,0,('9 All Base Data'!$Q193*Basecase_Pop_2006)/(1+(1/(BaseCase_Mort_Maori_30*('9 All Base Data'!$W193*Basecase_PM10)/10))))</f>
        <v>7.3230034991887141E-2</v>
      </c>
      <c r="L193" s="179">
        <f>133/(1+1/(BaseCase_Mort_Child_0_1*'9 All Base Data'!$AB$10/10))*IF('9 All Base Data'!$L193="..C",0,'9 All Base Data'!L193/'9 All Base Data'!$L$2022)</f>
        <v>1.0065567201606085E-2</v>
      </c>
      <c r="M193" s="178">
        <f>IF('9 All Base Data'!$R193="","",IF('9 All Base Data'!$R193=0,0,('9 All Base Data'!$R193*Basecase_Pop_2006)/(1+(1/(BaseCase_CardiacHA_All*('9 All Base Data'!$W193*Basecase_PM10)/10)))))</f>
        <v>6.9796015368891837E-2</v>
      </c>
      <c r="N193" s="178">
        <f>IF('9 All Base Data'!$S193="","",IF('9 All Base Data'!$S193=0,0,('9 All Base Data'!S193*Basecase_Pop_2006)/(1+(1/(BaseCase_RespHA_All*('9 All Base Data'!$W193*Basecase_PM10)/10)))))</f>
        <v>0.10179907561998709</v>
      </c>
      <c r="O193" s="178">
        <f>IF('9 All Base Data'!$T193="","",IF('9 All Base Data'!$T193=0,0,('9 All Base Data'!$T193*Basecase_Pop_2006)/(1+(1/(BaseCase_RespHA_Child_1_4*('9 All Base Data'!$W193*Basecase_PM10)/10)))))</f>
        <v>4.5638763831294407E-2</v>
      </c>
      <c r="P193" s="179">
        <f>IF('9 All Base Data'!$U193="","",IF('9 All Base Data'!$U193=0,0,('9 All Base Data'!$U193*Basecase_Pop_2006)/(1+(1/(BaseCase_RespHA_Child_5_14*('9 All Base Data'!$W193*Basecase_PM10)/10)))))</f>
        <v>4.0520101248771125E-2</v>
      </c>
      <c r="Q193" s="156">
        <f>IF('7 Base case Results'!$G193="..C",0,BaseCase_RADs_All*'7 Base case Results'!$G193*('9 All Base Data'!$V193*Basecase_PM10)/10)</f>
        <v>3420.7368027430048</v>
      </c>
      <c r="R193" s="189">
        <f t="shared" ref="R193:R253" si="30">$J193*BaseCase_Cost_Mort_AllAdults_30/1000000</f>
        <v>2.4482300950832152</v>
      </c>
      <c r="S193" s="178">
        <f t="shared" ref="S193:S253" si="31">$K193*BaseCase_Cost_Mort_Maori_30/1000000</f>
        <v>0.26069892457111821</v>
      </c>
      <c r="T193" s="179">
        <f t="shared" ref="T193:T253" si="32">$L193*BaseCase_Cost_Mort_Child_0_1/1000000</f>
        <v>3.5833419237717663E-2</v>
      </c>
      <c r="U193" s="178">
        <f t="shared" ref="U193:U253" si="33">IF($M193="","",$M193*BaseCase_Cost_CardiacHA_All/1000000)</f>
        <v>4.4320469759246317E-4</v>
      </c>
      <c r="V193" s="178">
        <f t="shared" ref="V193:V253" si="34">IF($N193="","",$N193*BaseCase_Cost_RespHA_All/1000000)</f>
        <v>4.6165880793664146E-4</v>
      </c>
      <c r="W193" s="178">
        <f t="shared" ref="W193:W253" si="35">IF($O193="","",$O193*BaseCase_Cost_RespHA_Child_1_4/1000000)</f>
        <v>2.0697179397492012E-4</v>
      </c>
      <c r="X193" s="179">
        <f t="shared" ref="X193:X253" si="36">IF($P193="","",$P193*BaseCase_Cost_RespHA_Child_5_14/1000000)</f>
        <v>1.8375865916317704E-4</v>
      </c>
      <c r="Y193" s="179">
        <f t="shared" ref="Y193:Y253" si="37">$Q193*BaseCase_Cost_RADs_All/1000000</f>
        <v>0.21208568177006629</v>
      </c>
      <c r="Z193" s="186">
        <f t="shared" si="28"/>
        <v>2.6970540595965282</v>
      </c>
      <c r="AA193" s="156">
        <f>$J193*'9 All Base Data'!$Y193</f>
        <v>0.30316441648354991</v>
      </c>
      <c r="AB193" s="156">
        <f>$K193*'9 All Base Data'!$Y193</f>
        <v>3.2282356754055691E-2</v>
      </c>
      <c r="AC193" s="178">
        <f>$L193*'9 All Base Data'!$Y193</f>
        <v>4.4372535308793513E-3</v>
      </c>
      <c r="AD193" s="178">
        <f>IF($M193="","",$M193*'9 All Base Data'!$Y193)</f>
        <v>3.0768520981858619E-2</v>
      </c>
      <c r="AE193" s="178">
        <f>IF($N193="","",$N193*'9 All Base Data'!$Y193)</f>
        <v>4.4876587547194181E-2</v>
      </c>
      <c r="AF193" s="178">
        <f>IF($O193="","",$O193*'9 All Base Data'!$Y193)</f>
        <v>2.0119160887730882E-2</v>
      </c>
      <c r="AG193" s="178">
        <f>IF($P193="","",$P193*'9 All Base Data'!$Y193)</f>
        <v>1.7862675668094442E-2</v>
      </c>
      <c r="AH193" s="167">
        <f>$Q193*'9 All Base Data'!$Y193</f>
        <v>1507.9802411689623</v>
      </c>
      <c r="AI193" s="178">
        <f>$R193*'9 All Base Data'!$Y193</f>
        <v>1.0792653226814377</v>
      </c>
      <c r="AJ193" s="178">
        <f>$S193*'9 All Base Data'!$Y193</f>
        <v>0.11492519004443826</v>
      </c>
      <c r="AK193" s="178">
        <f>$T193*'9 All Base Data'!$Y193</f>
        <v>1.5796622569930491E-2</v>
      </c>
      <c r="AL193" s="178">
        <f>IF($U193="","",$U193*'9 All Base Data'!$Y193)</f>
        <v>1.9538010823480224E-4</v>
      </c>
      <c r="AM193" s="178">
        <f>IF($V193="","",$V193*'9 All Base Data'!$Y193)</f>
        <v>2.0351532452652561E-4</v>
      </c>
      <c r="AN193" s="178">
        <f>IF($W193="","",$W193*'9 All Base Data'!$Y193)</f>
        <v>9.1240394625859551E-5</v>
      </c>
      <c r="AO193" s="178">
        <f>IF($X193="","",$X193*'9 All Base Data'!$Y193)</f>
        <v>8.1007234154808287E-5</v>
      </c>
      <c r="AP193" s="178">
        <f>$Y193*'9 All Base Data'!$Y193</f>
        <v>9.3494774952475657E-2</v>
      </c>
      <c r="AQ193" s="179">
        <f t="shared" si="29"/>
        <v>1.1889556156366052</v>
      </c>
    </row>
    <row r="194" spans="1:43" x14ac:dyDescent="0.25">
      <c r="A194" s="124">
        <v>509702</v>
      </c>
      <c r="B194" s="125" t="s">
        <v>235</v>
      </c>
      <c r="C194" s="126" t="s">
        <v>157</v>
      </c>
      <c r="D194" s="101" t="s">
        <v>2312</v>
      </c>
      <c r="E194" s="142"/>
      <c r="F194" s="191" t="str">
        <f>IF('9 All Base Data'!G194="Rural Centre","Rural",IF('9 All Base Data'!G194="Rural (Incl.some Off Shore Islands)","Rural",IF('9 All Base Data'!G194="Inlet-in TA but not in Urban Area","Rural",IF('9 All Base Data'!G194="Rural (Incl.some Off Shore Islands)","Rural",IF('9 All Base Data'!G194="Inlet-not in TA","Rural",IF('9 All Base Data'!G194="Inland Water not in Urban Area","Rural",IF('9 All Base Data'!G194="Oceanic-in Region but not in TA","Rural",'9 All Base Data'!G194)))))))</f>
        <v>Northern Auckland Zone</v>
      </c>
      <c r="G194" s="177">
        <f>IF('9 All Base Data'!I194="..C","..C",'9 All Base Data'!I194*Basecase_Pop_2006)</f>
        <v>4395</v>
      </c>
      <c r="H194" s="177">
        <f>IF('9 All Base Data'!J194="..C","..C",'9 All Base Data'!J194*Basecase_Pop_2006)</f>
        <v>2490</v>
      </c>
      <c r="I194" s="191">
        <f>IF('9 All Base Data'!L194="..C","..C",'9 All Base Data'!L194*Basecase_Pop_2006)</f>
        <v>60</v>
      </c>
      <c r="J194" s="156">
        <f>IF('9 All Base Data'!$P194=0,0,('9 All Base Data'!$P194*Basecase_Pop_2006)/(1+(1/(BaseCase_Mort_AllAdults_30*('9 All Base Data'!$W194*Basecase_PM10)/10))))</f>
        <v>0.70332774629141304</v>
      </c>
      <c r="K194" s="156">
        <f>IF('9 All Base Data'!$Q194=0,0,('9 All Base Data'!$Q194*Basecase_Pop_2006)/(1+(1/(BaseCase_Mort_Maori_30*('9 All Base Data'!$W194*Basecase_PM10)/10))))</f>
        <v>7.7531675134014807E-2</v>
      </c>
      <c r="L194" s="179">
        <f>133/(1+1/(BaseCase_Mort_Child_0_1*'9 All Base Data'!$AB$10/10))*IF('9 All Base Data'!$L194="..C",0,'9 All Base Data'!L194/'9 All Base Data'!$L$2022)</f>
        <v>8.7526671318313796E-3</v>
      </c>
      <c r="M194" s="178">
        <f>IF('9 All Base Data'!$R194="","",IF('9 All Base Data'!$R194=0,0,('9 All Base Data'!$R194*Basecase_Pop_2006)/(1+(1/(BaseCase_CardiacHA_All*('9 All Base Data'!$W194*Basecase_PM10)/10)))))</f>
        <v>1.8021708471691045E-2</v>
      </c>
      <c r="N194" s="178">
        <f>IF('9 All Base Data'!$S194="","",IF('9 All Base Data'!$S194=0,0,('9 All Base Data'!S194*Basecase_Pop_2006)/(1+(1/(BaseCase_RespHA_All*('9 All Base Data'!$W194*Basecase_PM10)/10)))))</f>
        <v>2.9856823794712099E-2</v>
      </c>
      <c r="O194" s="178">
        <f>IF('9 All Base Data'!$T194="","",IF('9 All Base Data'!$T194=0,0,('9 All Base Data'!$T194*Basecase_Pop_2006)/(1+(1/(BaseCase_RespHA_Child_1_4*('9 All Base Data'!$W194*Basecase_PM10)/10)))))</f>
        <v>0</v>
      </c>
      <c r="P194" s="179">
        <f>IF('9 All Base Data'!$U194="","",IF('9 All Base Data'!$U194=0,0,('9 All Base Data'!$U194*Basecase_Pop_2006)/(1+(1/(BaseCase_RespHA_Child_5_14*('9 All Base Data'!$W194*Basecase_PM10)/10)))))</f>
        <v>0</v>
      </c>
      <c r="Q194" s="156">
        <f>IF('7 Base case Results'!$G194="..C",0,BaseCase_RADs_All*'7 Base case Results'!$G194*('9 All Base Data'!$V194*Basecase_PM10)/10)</f>
        <v>3596.6523026246664</v>
      </c>
      <c r="R194" s="189">
        <f t="shared" si="30"/>
        <v>2.5038467767974306</v>
      </c>
      <c r="S194" s="178">
        <f t="shared" si="31"/>
        <v>0.27601276347709275</v>
      </c>
      <c r="T194" s="179">
        <f t="shared" si="32"/>
        <v>3.1159494989319712E-2</v>
      </c>
      <c r="U194" s="178">
        <f t="shared" si="33"/>
        <v>1.1443784879523814E-4</v>
      </c>
      <c r="V194" s="178">
        <f t="shared" si="34"/>
        <v>1.3540069590901936E-4</v>
      </c>
      <c r="W194" s="178">
        <f t="shared" si="35"/>
        <v>0</v>
      </c>
      <c r="X194" s="179">
        <f t="shared" si="36"/>
        <v>0</v>
      </c>
      <c r="Y194" s="179">
        <f t="shared" si="37"/>
        <v>0.22299244276272931</v>
      </c>
      <c r="Z194" s="186">
        <f t="shared" ref="Z194:Z254" si="38">SUM(R194,T194:V194,Y194)</f>
        <v>2.7582485530941843</v>
      </c>
      <c r="AA194" s="156">
        <f>$J194*'9 All Base Data'!$Y194</f>
        <v>0.33801454946339254</v>
      </c>
      <c r="AB194" s="156">
        <f>$K194*'9 All Base Data'!$Y194</f>
        <v>3.7261197752758261E-2</v>
      </c>
      <c r="AC194" s="178">
        <f>$L194*'9 All Base Data'!$Y194</f>
        <v>4.2064725197734588E-3</v>
      </c>
      <c r="AD194" s="178">
        <f>IF($M194="","",$M194*'9 All Base Data'!$Y194)</f>
        <v>8.6611109852266412E-3</v>
      </c>
      <c r="AE194" s="178">
        <f>IF($N194="","",$N194*'9 All Base Data'!$Y194)</f>
        <v>1.4348987220526953E-2</v>
      </c>
      <c r="AF194" s="178">
        <f>IF($O194="","",$O194*'9 All Base Data'!$Y194)</f>
        <v>0</v>
      </c>
      <c r="AG194" s="178">
        <f>IF($P194="","",$P194*'9 All Base Data'!$Y194)</f>
        <v>0</v>
      </c>
      <c r="AH194" s="167">
        <f>$Q194*'9 All Base Data'!$Y194</f>
        <v>1728.5267274873509</v>
      </c>
      <c r="AI194" s="178">
        <f>$R194*'9 All Base Data'!$Y194</f>
        <v>1.2033317960896777</v>
      </c>
      <c r="AJ194" s="178">
        <f>$S194*'9 All Base Data'!$Y194</f>
        <v>0.13264986399981943</v>
      </c>
      <c r="AK194" s="178">
        <f>$T194*'9 All Base Data'!$Y194</f>
        <v>1.4975042170393513E-2</v>
      </c>
      <c r="AL194" s="178">
        <f>IF($U194="","",$U194*'9 All Base Data'!$Y194)</f>
        <v>5.4998054756189171E-5</v>
      </c>
      <c r="AM194" s="178">
        <f>IF($V194="","",$V194*'9 All Base Data'!$Y194)</f>
        <v>6.5072657045089726E-5</v>
      </c>
      <c r="AN194" s="178">
        <f>IF($W194="","",$W194*'9 All Base Data'!$Y194)</f>
        <v>0</v>
      </c>
      <c r="AO194" s="178">
        <f>IF($X194="","",$X194*'9 All Base Data'!$Y194)</f>
        <v>0</v>
      </c>
      <c r="AP194" s="178">
        <f>$Y194*'9 All Base Data'!$Y194</f>
        <v>0.10716865710421575</v>
      </c>
      <c r="AQ194" s="179">
        <f t="shared" ref="AQ194:AQ254" si="39">SUM(AI194,AK194:AM194,AP194)</f>
        <v>1.3255955660760881</v>
      </c>
    </row>
    <row r="195" spans="1:43" x14ac:dyDescent="0.25">
      <c r="A195" s="124">
        <v>509800</v>
      </c>
      <c r="B195" s="125" t="s">
        <v>236</v>
      </c>
      <c r="C195" s="126" t="s">
        <v>157</v>
      </c>
      <c r="D195" s="101" t="s">
        <v>2312</v>
      </c>
      <c r="E195" s="142"/>
      <c r="F195" s="191" t="str">
        <f>IF('9 All Base Data'!G195="Rural Centre","Rural",IF('9 All Base Data'!G195="Rural (Incl.some Off Shore Islands)","Rural",IF('9 All Base Data'!G195="Inlet-in TA but not in Urban Area","Rural",IF('9 All Base Data'!G195="Rural (Incl.some Off Shore Islands)","Rural",IF('9 All Base Data'!G195="Inlet-not in TA","Rural",IF('9 All Base Data'!G195="Inland Water not in Urban Area","Rural",IF('9 All Base Data'!G195="Oceanic-in Region but not in TA","Rural",'9 All Base Data'!G195)))))))</f>
        <v>Northern Auckland Zone</v>
      </c>
      <c r="G195" s="177">
        <f>IF('9 All Base Data'!I195="..C","..C",'9 All Base Data'!I195*Basecase_Pop_2006)</f>
        <v>4254</v>
      </c>
      <c r="H195" s="177">
        <f>IF('9 All Base Data'!J195="..C","..C",'9 All Base Data'!J195*Basecase_Pop_2006)</f>
        <v>2649</v>
      </c>
      <c r="I195" s="191">
        <f>IF('9 All Base Data'!L195="..C","..C",'9 All Base Data'!L195*Basecase_Pop_2006)</f>
        <v>78</v>
      </c>
      <c r="J195" s="156">
        <f>IF('9 All Base Data'!$P195=0,0,('9 All Base Data'!$P195*Basecase_Pop_2006)/(1+(1/(BaseCase_Mort_AllAdults_30*('9 All Base Data'!$W195*Basecase_PM10)/10))))</f>
        <v>1.1860842027998224</v>
      </c>
      <c r="K195" s="156">
        <f>IF('9 All Base Data'!$Q195=0,0,('9 All Base Data'!$Q195*Basecase_Pop_2006)/(1+(1/(BaseCase_Mort_Maori_30*('9 All Base Data'!$W195*Basecase_PM10)/10))))</f>
        <v>0.32578322145436595</v>
      </c>
      <c r="L195" s="179">
        <f>133/(1+1/(BaseCase_Mort_Child_0_1*'9 All Base Data'!$AB$10/10))*IF('9 All Base Data'!$L195="..C",0,'9 All Base Data'!L195/'9 All Base Data'!$L$2022)</f>
        <v>1.1378467271380793E-2</v>
      </c>
      <c r="M195" s="178">
        <f>IF('9 All Base Data'!$R195="","",IF('9 All Base Data'!$R195=0,0,('9 All Base Data'!$R195*Basecase_Pop_2006)/(1+(1/(BaseCase_CardiacHA_All*('9 All Base Data'!$W195*Basecase_PM10)/10)))))</f>
        <v>1.735676873602644</v>
      </c>
      <c r="N195" s="178">
        <f>IF('9 All Base Data'!$S195="","",IF('9 All Base Data'!$S195=0,0,('9 All Base Data'!S195*Basecase_Pop_2006)/(1+(1/(BaseCase_RespHA_All*('9 All Base Data'!$W195*Basecase_PM10)/10)))))</f>
        <v>2.8637785935250553</v>
      </c>
      <c r="O195" s="178">
        <f>IF('9 All Base Data'!$T195="","",IF('9 All Base Data'!$T195=0,0,('9 All Base Data'!$T195*Basecase_Pop_2006)/(1+(1/(BaseCase_RespHA_Child_1_4*('9 All Base Data'!$W195*Basecase_PM10)/10)))))</f>
        <v>0.9187622909560661</v>
      </c>
      <c r="P195" s="179">
        <f>IF('9 All Base Data'!$U195="","",IF('9 All Base Data'!$U195=0,0,('9 All Base Data'!$U195*Basecase_Pop_2006)/(1+(1/(BaseCase_RespHA_Child_5_14*('9 All Base Data'!$W195*Basecase_PM10)/10)))))</f>
        <v>0.57051204229059405</v>
      </c>
      <c r="Q195" s="156">
        <f>IF('7 Base case Results'!$G195="..C",0,BaseCase_RADs_All*'7 Base case Results'!$G195*('9 All Base Data'!$V195*Basecase_PM10)/10)</f>
        <v>3713.8410098554509</v>
      </c>
      <c r="R195" s="189">
        <f t="shared" si="30"/>
        <v>4.2224597619673672</v>
      </c>
      <c r="S195" s="178">
        <f t="shared" si="31"/>
        <v>1.1597882683775427</v>
      </c>
      <c r="T195" s="179">
        <f t="shared" si="32"/>
        <v>4.0507343486115621E-2</v>
      </c>
      <c r="U195" s="178">
        <f t="shared" si="33"/>
        <v>1.1021548147376789E-2</v>
      </c>
      <c r="V195" s="178">
        <f t="shared" si="34"/>
        <v>1.2987235921636125E-2</v>
      </c>
      <c r="W195" s="178">
        <f t="shared" si="35"/>
        <v>4.1665869894857597E-3</v>
      </c>
      <c r="X195" s="179">
        <f t="shared" si="36"/>
        <v>2.587272111787844E-3</v>
      </c>
      <c r="Y195" s="179">
        <f t="shared" si="37"/>
        <v>0.23025814261103797</v>
      </c>
      <c r="Z195" s="186">
        <f t="shared" si="38"/>
        <v>4.5172340321335334</v>
      </c>
      <c r="AA195" s="156">
        <f>$J195*'9 All Base Data'!$Y195</f>
        <v>0.60860428453581383</v>
      </c>
      <c r="AB195" s="156">
        <f>$K195*'9 All Base Data'!$Y195</f>
        <v>0.16716609490200746</v>
      </c>
      <c r="AC195" s="178">
        <f>$L195*'9 All Base Data'!$Y195</f>
        <v>5.8385264018069238E-3</v>
      </c>
      <c r="AD195" s="178">
        <f>IF($M195="","",$M195*'9 All Base Data'!$Y195)</f>
        <v>0.89061162719370257</v>
      </c>
      <c r="AE195" s="178">
        <f>IF($N195="","",$N195*'9 All Base Data'!$Y195)</f>
        <v>1.4694639030408274</v>
      </c>
      <c r="AF195" s="178">
        <f>IF($O195="","",$O195*'9 All Base Data'!$Y195)</f>
        <v>0.47143589420200105</v>
      </c>
      <c r="AG195" s="178">
        <f>IF($P195="","",$P195*'9 All Base Data'!$Y195)</f>
        <v>0.29274150393176868</v>
      </c>
      <c r="AH195" s="167">
        <f>$Q195*'9 All Base Data'!$Y195</f>
        <v>1905.6484736474558</v>
      </c>
      <c r="AI195" s="178">
        <f>$R195*'9 All Base Data'!$Y195</f>
        <v>2.1666312529474969</v>
      </c>
      <c r="AJ195" s="178">
        <f>$S195*'9 All Base Data'!$Y195</f>
        <v>0.59511129785114647</v>
      </c>
      <c r="AK195" s="178">
        <f>$T195*'9 All Base Data'!$Y195</f>
        <v>2.078515399043265E-2</v>
      </c>
      <c r="AL195" s="178">
        <f>IF($U195="","",$U195*'9 All Base Data'!$Y195)</f>
        <v>5.6553838326800108E-3</v>
      </c>
      <c r="AM195" s="178">
        <f>IF($V195="","",$V195*'9 All Base Data'!$Y195)</f>
        <v>6.6640188002901526E-3</v>
      </c>
      <c r="AN195" s="178">
        <f>IF($W195="","",$W195*'9 All Base Data'!$Y195)</f>
        <v>2.1379617802060745E-3</v>
      </c>
      <c r="AO195" s="178">
        <f>IF($X195="","",$X195*'9 All Base Data'!$Y195)</f>
        <v>1.3275827203305709E-3</v>
      </c>
      <c r="AP195" s="178">
        <f>$Y195*'9 All Base Data'!$Y195</f>
        <v>0.11815020536614226</v>
      </c>
      <c r="AQ195" s="179">
        <f t="shared" si="39"/>
        <v>2.3178860149370415</v>
      </c>
    </row>
    <row r="196" spans="1:43" x14ac:dyDescent="0.25">
      <c r="A196" s="124">
        <v>510010</v>
      </c>
      <c r="B196" s="125" t="s">
        <v>237</v>
      </c>
      <c r="C196" s="126" t="s">
        <v>157</v>
      </c>
      <c r="D196" s="101" t="s">
        <v>2312</v>
      </c>
      <c r="E196" s="142"/>
      <c r="F196" s="191" t="str">
        <f>IF('9 All Base Data'!G196="Rural Centre","Rural",IF('9 All Base Data'!G196="Rural (Incl.some Off Shore Islands)","Rural",IF('9 All Base Data'!G196="Inlet-in TA but not in Urban Area","Rural",IF('9 All Base Data'!G196="Rural (Incl.some Off Shore Islands)","Rural",IF('9 All Base Data'!G196="Inlet-not in TA","Rural",IF('9 All Base Data'!G196="Inland Water not in Urban Area","Rural",IF('9 All Base Data'!G196="Oceanic-in Region but not in TA","Rural",'9 All Base Data'!G196)))))))</f>
        <v>Northern Auckland Zone</v>
      </c>
      <c r="G196" s="177">
        <f>IF('9 All Base Data'!I196="..C","..C",'9 All Base Data'!I196*Basecase_Pop_2006)</f>
        <v>5439</v>
      </c>
      <c r="H196" s="177">
        <f>IF('9 All Base Data'!J196="..C","..C",'9 All Base Data'!J196*Basecase_Pop_2006)</f>
        <v>3072</v>
      </c>
      <c r="I196" s="191">
        <f>IF('9 All Base Data'!L196="..C","..C",'9 All Base Data'!L196*Basecase_Pop_2006)</f>
        <v>108</v>
      </c>
      <c r="J196" s="156">
        <f>IF('9 All Base Data'!$P196=0,0,('9 All Base Data'!$P196*Basecase_Pop_2006)/(1+(1/(BaseCase_Mort_AllAdults_30*('9 All Base Data'!$W196*Basecase_PM10)/10))))</f>
        <v>9.2952514764240401</v>
      </c>
      <c r="K196" s="156">
        <f>IF('9 All Base Data'!$Q196=0,0,('9 All Base Data'!$Q196*Basecase_Pop_2006)/(1+(1/(BaseCase_Mort_Maori_30*('9 All Base Data'!$W196*Basecase_PM10)/10))))</f>
        <v>0.29281976064647935</v>
      </c>
      <c r="L196" s="179">
        <f>133/(1+1/(BaseCase_Mort_Child_0_1*'9 All Base Data'!$AB$10/10))*IF('9 All Base Data'!$L196="..C",0,'9 All Base Data'!L196/'9 All Base Data'!$L$2022)</f>
        <v>1.5754800837296482E-2</v>
      </c>
      <c r="M196" s="178">
        <f>IF('9 All Base Data'!$R196="","",IF('9 All Base Data'!$R196=0,0,('9 All Base Data'!$R196*Basecase_Pop_2006)/(1+(1/(BaseCase_CardiacHA_All*('9 All Base Data'!$W196*Basecase_PM10)/10)))))</f>
        <v>0.61393748183239205</v>
      </c>
      <c r="N196" s="178">
        <f>IF('9 All Base Data'!$S196="","",IF('9 All Base Data'!$S196=0,0,('9 All Base Data'!S196*Basecase_Pop_2006)/(1+(1/(BaseCase_RespHA_All*('9 All Base Data'!$W196*Basecase_PM10)/10)))))</f>
        <v>1.419944683383598</v>
      </c>
      <c r="O196" s="178">
        <f>IF('9 All Base Data'!$T196="","",IF('9 All Base Data'!$T196=0,0,('9 All Base Data'!$T196*Basecase_Pop_2006)/(1+(1/(BaseCase_RespHA_Child_1_4*('9 All Base Data'!$W196*Basecase_PM10)/10)))))</f>
        <v>0.43794500508170975</v>
      </c>
      <c r="P196" s="179">
        <f>IF('9 All Base Data'!$U196="","",IF('9 All Base Data'!$U196=0,0,('9 All Base Data'!$U196*Basecase_Pop_2006)/(1+(1/(BaseCase_RespHA_Child_5_14*('9 All Base Data'!$W196*Basecase_PM10)/10)))))</f>
        <v>0.32402422904146477</v>
      </c>
      <c r="Q196" s="156">
        <f>IF('7 Base case Results'!$G196="..C",0,BaseCase_RADs_All*'7 Base case Results'!$G196*('9 All Base Data'!$V196*Basecase_PM10)/10)</f>
        <v>4132.7149821964758</v>
      </c>
      <c r="R196" s="189">
        <f t="shared" si="30"/>
        <v>33.091095256069579</v>
      </c>
      <c r="S196" s="178">
        <f t="shared" si="31"/>
        <v>1.0424383479014665</v>
      </c>
      <c r="T196" s="179">
        <f t="shared" si="32"/>
        <v>5.6087090980775474E-2</v>
      </c>
      <c r="U196" s="178">
        <f t="shared" si="33"/>
        <v>3.8985030096356896E-3</v>
      </c>
      <c r="V196" s="178">
        <f t="shared" si="34"/>
        <v>6.4394491391446176E-3</v>
      </c>
      <c r="W196" s="178">
        <f t="shared" si="35"/>
        <v>1.9860805980455535E-3</v>
      </c>
      <c r="X196" s="179">
        <f t="shared" si="36"/>
        <v>1.4694498787030427E-3</v>
      </c>
      <c r="Y196" s="179">
        <f t="shared" si="37"/>
        <v>0.25622832889618152</v>
      </c>
      <c r="Z196" s="186">
        <f t="shared" si="38"/>
        <v>33.41374862809532</v>
      </c>
      <c r="AA196" s="156">
        <f>$J196*'9 All Base Data'!$Y196</f>
        <v>4.095388079670319</v>
      </c>
      <c r="AB196" s="156">
        <f>$K196*'9 All Base Data'!$Y196</f>
        <v>0.12901324512683907</v>
      </c>
      <c r="AC196" s="178">
        <f>$L196*'9 All Base Data'!$Y196</f>
        <v>6.9413962290631997E-3</v>
      </c>
      <c r="AD196" s="178">
        <f>IF($M196="","",$M196*'9 All Base Data'!$Y196)</f>
        <v>0.27049426808261762</v>
      </c>
      <c r="AE196" s="178">
        <f>IF($N196="","",$N196*'9 All Base Data'!$Y196)</f>
        <v>0.62561239412078795</v>
      </c>
      <c r="AF196" s="178">
        <f>IF($O196="","",$O196*'9 All Base Data'!$Y196)</f>
        <v>0.19295387089976684</v>
      </c>
      <c r="AG196" s="178">
        <f>IF($P196="","",$P196*'9 All Base Data'!$Y196)</f>
        <v>0.14276159913548564</v>
      </c>
      <c r="AH196" s="167">
        <f>$Q196*'9 All Base Data'!$Y196</f>
        <v>1820.8298847739829</v>
      </c>
      <c r="AI196" s="178">
        <f>$R196*'9 All Base Data'!$Y196</f>
        <v>14.579581563626332</v>
      </c>
      <c r="AJ196" s="178">
        <f>$S196*'9 All Base Data'!$Y196</f>
        <v>0.45928715265154707</v>
      </c>
      <c r="AK196" s="178">
        <f>$T196*'9 All Base Data'!$Y196</f>
        <v>2.4711370575464988E-2</v>
      </c>
      <c r="AL196" s="178">
        <f>IF($U196="","",$U196*'9 All Base Data'!$Y196)</f>
        <v>1.7176386023246217E-3</v>
      </c>
      <c r="AM196" s="178">
        <f>IF($V196="","",$V196*'9 All Base Data'!$Y196)</f>
        <v>2.8371522073377736E-3</v>
      </c>
      <c r="AN196" s="178">
        <f>IF($W196="","",$W196*'9 All Base Data'!$Y196)</f>
        <v>8.7504580453044245E-4</v>
      </c>
      <c r="AO196" s="178">
        <f>IF($X196="","",$X196*'9 All Base Data'!$Y196)</f>
        <v>6.4742385207942736E-4</v>
      </c>
      <c r="AP196" s="178">
        <f>$Y196*'9 All Base Data'!$Y196</f>
        <v>0.11289145285598697</v>
      </c>
      <c r="AQ196" s="179">
        <f t="shared" si="39"/>
        <v>14.721739177867446</v>
      </c>
    </row>
    <row r="197" spans="1:43" x14ac:dyDescent="0.25">
      <c r="A197" s="124">
        <v>510020</v>
      </c>
      <c r="B197" s="125" t="s">
        <v>238</v>
      </c>
      <c r="C197" s="126" t="s">
        <v>157</v>
      </c>
      <c r="D197" s="101" t="s">
        <v>2312</v>
      </c>
      <c r="E197" s="142"/>
      <c r="F197" s="191" t="str">
        <f>IF('9 All Base Data'!G197="Rural Centre","Rural",IF('9 All Base Data'!G197="Rural (Incl.some Off Shore Islands)","Rural",IF('9 All Base Data'!G197="Inlet-in TA but not in Urban Area","Rural",IF('9 All Base Data'!G197="Rural (Incl.some Off Shore Islands)","Rural",IF('9 All Base Data'!G197="Inlet-not in TA","Rural",IF('9 All Base Data'!G197="Inland Water not in Urban Area","Rural",IF('9 All Base Data'!G197="Oceanic-in Region but not in TA","Rural",'9 All Base Data'!G197)))))))</f>
        <v>Northern Auckland Zone</v>
      </c>
      <c r="G197" s="177">
        <f>IF('9 All Base Data'!I197="..C","..C",'9 All Base Data'!I197*Basecase_Pop_2006)</f>
        <v>4695</v>
      </c>
      <c r="H197" s="177">
        <f>IF('9 All Base Data'!J197="..C","..C",'9 All Base Data'!J197*Basecase_Pop_2006)</f>
        <v>2781</v>
      </c>
      <c r="I197" s="191">
        <f>IF('9 All Base Data'!L197="..C","..C",'9 All Base Data'!L197*Basecase_Pop_2006)</f>
        <v>57</v>
      </c>
      <c r="J197" s="156">
        <f>IF('9 All Base Data'!$P197=0,0,('9 All Base Data'!$P197*Basecase_Pop_2006)/(1+(1/(BaseCase_Mort_AllAdults_30*('9 All Base Data'!$W197*Basecase_PM10)/10))))</f>
        <v>2.0304029040038896</v>
      </c>
      <c r="K197" s="156">
        <f>IF('9 All Base Data'!$Q197=0,0,('9 All Base Data'!$Q197*Basecase_Pop_2006)/(1+(1/(BaseCase_Mort_Maori_30*('9 All Base Data'!$W197*Basecase_PM10)/10))))</f>
        <v>0.49940889228296587</v>
      </c>
      <c r="L197" s="179">
        <f>133/(1+1/(BaseCase_Mort_Child_0_1*'9 All Base Data'!$AB$10/10))*IF('9 All Base Data'!$L197="..C",0,'9 All Base Data'!L197/'9 All Base Data'!$L$2022)</f>
        <v>8.3150337752398093E-3</v>
      </c>
      <c r="M197" s="178">
        <f>IF('9 All Base Data'!$R197="","",IF('9 All Base Data'!$R197=0,0,('9 All Base Data'!$R197*Basecase_Pop_2006)/(1+(1/(BaseCase_CardiacHA_All*('9 All Base Data'!$W197*Basecase_PM10)/10)))))</f>
        <v>0.25390375661505837</v>
      </c>
      <c r="N197" s="178">
        <f>IF('9 All Base Data'!$S197="","",IF('9 All Base Data'!$S197=0,0,('9 All Base Data'!S197*Basecase_Pop_2006)/(1+(1/(BaseCase_RespHA_All*('9 All Base Data'!$W197*Basecase_PM10)/10)))))</f>
        <v>0.57313925875344318</v>
      </c>
      <c r="O197" s="178">
        <f>IF('9 All Base Data'!$T197="","",IF('9 All Base Data'!$T197=0,0,('9 All Base Data'!$T197*Basecase_Pop_2006)/(1+(1/(BaseCase_RespHA_Child_1_4*('9 All Base Data'!$W197*Basecase_PM10)/10)))))</f>
        <v>0.19440518480161276</v>
      </c>
      <c r="P197" s="179">
        <f>IF('9 All Base Data'!$U197="","",IF('9 All Base Data'!$U197=0,0,('9 All Base Data'!$U197*Basecase_Pop_2006)/(1+(1/(BaseCase_RespHA_Child_5_14*('9 All Base Data'!$W197*Basecase_PM10)/10)))))</f>
        <v>0.14389655431256526</v>
      </c>
      <c r="Q197" s="156">
        <f>IF('7 Base case Results'!$G197="..C",0,BaseCase_RADs_All*'7 Base case Results'!$G197*('9 All Base Data'!$V197*Basecase_PM10)/10)</f>
        <v>3452.0270744628492</v>
      </c>
      <c r="R197" s="189">
        <f t="shared" si="30"/>
        <v>7.2282343382538468</v>
      </c>
      <c r="S197" s="178">
        <f t="shared" si="31"/>
        <v>1.7778956565273585</v>
      </c>
      <c r="T197" s="179">
        <f t="shared" si="32"/>
        <v>2.9601520239853723E-2</v>
      </c>
      <c r="U197" s="178">
        <f t="shared" si="33"/>
        <v>1.6122888545056207E-3</v>
      </c>
      <c r="V197" s="178">
        <f t="shared" si="34"/>
        <v>2.5991865384468646E-3</v>
      </c>
      <c r="W197" s="178">
        <f t="shared" si="35"/>
        <v>8.8162751307531385E-4</v>
      </c>
      <c r="X197" s="179">
        <f t="shared" si="36"/>
        <v>6.525708738074835E-4</v>
      </c>
      <c r="Y197" s="179">
        <f t="shared" si="37"/>
        <v>0.21402567861669664</v>
      </c>
      <c r="Z197" s="186">
        <f t="shared" si="38"/>
        <v>7.476073012503349</v>
      </c>
      <c r="AA197" s="156">
        <f>$J197*'9 All Base Data'!$Y197</f>
        <v>0.85661179406073451</v>
      </c>
      <c r="AB197" s="156">
        <f>$K197*'9 All Base Data'!$Y197</f>
        <v>0.21069687515950086</v>
      </c>
      <c r="AC197" s="178">
        <f>$L197*'9 All Base Data'!$Y197</f>
        <v>3.5080505380670648E-3</v>
      </c>
      <c r="AD197" s="178">
        <f>IF($M197="","",$M197*'9 All Base Data'!$Y197)</f>
        <v>0.1071200952500059</v>
      </c>
      <c r="AE197" s="178">
        <f>IF($N197="","",$N197*'9 All Base Data'!$Y197)</f>
        <v>0.24180316513499531</v>
      </c>
      <c r="AF197" s="178">
        <f>IF($O197="","",$O197*'9 All Base Data'!$Y197)</f>
        <v>8.2018092960380803E-2</v>
      </c>
      <c r="AG197" s="178">
        <f>IF($P197="","",$P197*'9 All Base Data'!$Y197)</f>
        <v>6.0708879654266058E-2</v>
      </c>
      <c r="AH197" s="167">
        <f>$Q197*'9 All Base Data'!$Y197</f>
        <v>1456.3843952205978</v>
      </c>
      <c r="AI197" s="178">
        <f>$R197*'9 All Base Data'!$Y197</f>
        <v>3.0495379868562149</v>
      </c>
      <c r="AJ197" s="178">
        <f>$S197*'9 All Base Data'!$Y197</f>
        <v>0.7500808755678231</v>
      </c>
      <c r="AK197" s="178">
        <f>$T197*'9 All Base Data'!$Y197</f>
        <v>1.2488659915518752E-2</v>
      </c>
      <c r="AL197" s="178">
        <f>IF($U197="","",$U197*'9 All Base Data'!$Y197)</f>
        <v>6.802126048375375E-4</v>
      </c>
      <c r="AM197" s="178">
        <f>IF($V197="","",$V197*'9 All Base Data'!$Y197)</f>
        <v>1.0965773538872037E-3</v>
      </c>
      <c r="AN197" s="178">
        <f>IF($W197="","",$W197*'9 All Base Data'!$Y197)</f>
        <v>3.7195205157532696E-4</v>
      </c>
      <c r="AO197" s="178">
        <f>IF($X197="","",$X197*'9 All Base Data'!$Y197)</f>
        <v>2.7531476923209661E-4</v>
      </c>
      <c r="AP197" s="178">
        <f>$Y197*'9 All Base Data'!$Y197</f>
        <v>9.0295832503677051E-2</v>
      </c>
      <c r="AQ197" s="179">
        <f t="shared" si="39"/>
        <v>3.1540992692341359</v>
      </c>
    </row>
    <row r="198" spans="1:43" x14ac:dyDescent="0.25">
      <c r="A198" s="124">
        <v>510210</v>
      </c>
      <c r="B198" s="125" t="s">
        <v>239</v>
      </c>
      <c r="C198" s="126" t="s">
        <v>157</v>
      </c>
      <c r="D198" s="101" t="s">
        <v>2312</v>
      </c>
      <c r="E198" s="142"/>
      <c r="F198" s="191" t="str">
        <f>IF('9 All Base Data'!G198="Rural Centre","Rural",IF('9 All Base Data'!G198="Rural (Incl.some Off Shore Islands)","Rural",IF('9 All Base Data'!G198="Inlet-in TA but not in Urban Area","Rural",IF('9 All Base Data'!G198="Rural (Incl.some Off Shore Islands)","Rural",IF('9 All Base Data'!G198="Inlet-not in TA","Rural",IF('9 All Base Data'!G198="Inland Water not in Urban Area","Rural",IF('9 All Base Data'!G198="Oceanic-in Region but not in TA","Rural",'9 All Base Data'!G198)))))))</f>
        <v>Northern Auckland Zone</v>
      </c>
      <c r="G198" s="177">
        <f>IF('9 All Base Data'!I198="..C","..C",'9 All Base Data'!I198*Basecase_Pop_2006)</f>
        <v>3018</v>
      </c>
      <c r="H198" s="177">
        <f>IF('9 All Base Data'!J198="..C","..C",'9 All Base Data'!J198*Basecase_Pop_2006)</f>
        <v>1719</v>
      </c>
      <c r="I198" s="191">
        <f>IF('9 All Base Data'!L198="..C","..C",'9 All Base Data'!L198*Basecase_Pop_2006)</f>
        <v>66</v>
      </c>
      <c r="J198" s="156">
        <f>IF('9 All Base Data'!$P198=0,0,('9 All Base Data'!$P198*Basecase_Pop_2006)/(1+(1/(BaseCase_Mort_AllAdults_30*('9 All Base Data'!$W198*Basecase_PM10)/10))))</f>
        <v>0.80595148666831828</v>
      </c>
      <c r="K198" s="156">
        <f>IF('9 All Base Data'!$Q198=0,0,('9 All Base Data'!$Q198*Basecase_Pop_2006)/(1+(1/(BaseCase_Mort_Maori_30*('9 All Base Data'!$W198*Basecase_PM10)/10))))</f>
        <v>0.29249876310803408</v>
      </c>
      <c r="L198" s="179">
        <f>133/(1+1/(BaseCase_Mort_Child_0_1*'9 All Base Data'!$AB$10/10))*IF('9 All Base Data'!$L198="..C",0,'9 All Base Data'!L198/'9 All Base Data'!$L$2022)</f>
        <v>9.6279338450145184E-3</v>
      </c>
      <c r="M198" s="178">
        <f>IF('9 All Base Data'!$R198="","",IF('9 All Base Data'!$R198=0,0,('9 All Base Data'!$R198*Basecase_Pop_2006)/(1+(1/(BaseCase_CardiacHA_All*('9 All Base Data'!$W198*Basecase_PM10)/10)))))</f>
        <v>0.32883518068094758</v>
      </c>
      <c r="N198" s="178">
        <f>IF('9 All Base Data'!$S198="","",IF('9 All Base Data'!$S198=0,0,('9 All Base Data'!S198*Basecase_Pop_2006)/(1+(1/(BaseCase_RespHA_All*('9 All Base Data'!$W198*Basecase_PM10)/10)))))</f>
        <v>0.56349625946219861</v>
      </c>
      <c r="O198" s="178">
        <f>IF('9 All Base Data'!$T198="","",IF('9 All Base Data'!$T198=0,0,('9 All Base Data'!$T198*Basecase_Pop_2006)/(1+(1/(BaseCase_RespHA_Child_1_4*('9 All Base Data'!$W198*Basecase_PM10)/10)))))</f>
        <v>0.22778479777527677</v>
      </c>
      <c r="P198" s="179">
        <f>IF('9 All Base Data'!$U198="","",IF('9 All Base Data'!$U198=0,0,('9 All Base Data'!$U198*Basecase_Pop_2006)/(1+(1/(BaseCase_RespHA_Child_5_14*('9 All Base Data'!$W198*Basecase_PM10)/10)))))</f>
        <v>0.12134535319434879</v>
      </c>
      <c r="Q198" s="156">
        <f>IF('7 Base case Results'!$G198="..C",0,BaseCase_RADs_All*'7 Base case Results'!$G198*('9 All Base Data'!$V198*Basecase_PM10)/10)</f>
        <v>2289.9464422537421</v>
      </c>
      <c r="R198" s="189">
        <f t="shared" si="30"/>
        <v>2.8691872925392135</v>
      </c>
      <c r="S198" s="178">
        <f t="shared" si="31"/>
        <v>1.0412955966646014</v>
      </c>
      <c r="T198" s="179">
        <f t="shared" si="32"/>
        <v>3.4275444488251684E-2</v>
      </c>
      <c r="U198" s="178">
        <f t="shared" si="33"/>
        <v>2.0881033973240174E-3</v>
      </c>
      <c r="V198" s="178">
        <f t="shared" si="34"/>
        <v>2.5554555366610705E-3</v>
      </c>
      <c r="W198" s="178">
        <f t="shared" si="35"/>
        <v>1.0330040579108802E-3</v>
      </c>
      <c r="X198" s="179">
        <f t="shared" si="36"/>
        <v>5.5030117673637174E-4</v>
      </c>
      <c r="Y198" s="179">
        <f t="shared" si="37"/>
        <v>0.14197667941973202</v>
      </c>
      <c r="Z198" s="186">
        <f t="shared" si="38"/>
        <v>3.0500829753811822</v>
      </c>
      <c r="AA198" s="156">
        <f>$J198*'9 All Base Data'!$Y198</f>
        <v>0.3544595507912876</v>
      </c>
      <c r="AB198" s="156">
        <f>$K198*'9 All Base Data'!$Y198</f>
        <v>0.12864171341984151</v>
      </c>
      <c r="AC198" s="178">
        <f>$L198*'9 All Base Data'!$Y198</f>
        <v>4.2343902358933806E-3</v>
      </c>
      <c r="AD198" s="178">
        <f>IF($M198="","",$M198*'9 All Base Data'!$Y198)</f>
        <v>0.14462256395900072</v>
      </c>
      <c r="AE198" s="178">
        <f>IF($N198="","",$N198*'9 All Base Data'!$Y198)</f>
        <v>0.2478271140453166</v>
      </c>
      <c r="AF198" s="178">
        <f>IF($O198="","",$O198*'9 All Base Data'!$Y198)</f>
        <v>0.10018034389424346</v>
      </c>
      <c r="AG198" s="178">
        <f>IF($P198="","",$P198*'9 All Base Data'!$Y198)</f>
        <v>5.3368000550112767E-2</v>
      </c>
      <c r="AH198" s="167">
        <f>$Q198*'9 All Base Data'!$Y198</f>
        <v>1007.1243749580841</v>
      </c>
      <c r="AI198" s="178">
        <f>$R198*'9 All Base Data'!$Y198</f>
        <v>1.261876000816984</v>
      </c>
      <c r="AJ198" s="178">
        <f>$S198*'9 All Base Data'!$Y198</f>
        <v>0.45796449977463577</v>
      </c>
      <c r="AK198" s="178">
        <f>$T198*'9 All Base Data'!$Y198</f>
        <v>1.5074429239780434E-2</v>
      </c>
      <c r="AL198" s="178">
        <f>IF($U198="","",$U198*'9 All Base Data'!$Y198)</f>
        <v>9.1835328113965475E-4</v>
      </c>
      <c r="AM198" s="178">
        <f>IF($V198="","",$V198*'9 All Base Data'!$Y198)</f>
        <v>1.1238959621955107E-3</v>
      </c>
      <c r="AN198" s="178">
        <f>IF($W198="","",$W198*'9 All Base Data'!$Y198)</f>
        <v>4.5431785956039409E-4</v>
      </c>
      <c r="AO198" s="178">
        <f>IF($X198="","",$X198*'9 All Base Data'!$Y198)</f>
        <v>2.4202388249476139E-4</v>
      </c>
      <c r="AP198" s="178">
        <f>$Y198*'9 All Base Data'!$Y198</f>
        <v>6.2441711247401221E-2</v>
      </c>
      <c r="AQ198" s="179">
        <f t="shared" si="39"/>
        <v>1.3414343905475008</v>
      </c>
    </row>
    <row r="199" spans="1:43" x14ac:dyDescent="0.25">
      <c r="A199" s="124">
        <v>510220</v>
      </c>
      <c r="B199" s="125" t="s">
        <v>240</v>
      </c>
      <c r="C199" s="126" t="s">
        <v>157</v>
      </c>
      <c r="D199" s="101" t="s">
        <v>2312</v>
      </c>
      <c r="E199" s="142"/>
      <c r="F199" s="191" t="str">
        <f>IF('9 All Base Data'!G199="Rural Centre","Rural",IF('9 All Base Data'!G199="Rural (Incl.some Off Shore Islands)","Rural",IF('9 All Base Data'!G199="Inlet-in TA but not in Urban Area","Rural",IF('9 All Base Data'!G199="Rural (Incl.some Off Shore Islands)","Rural",IF('9 All Base Data'!G199="Inlet-not in TA","Rural",IF('9 All Base Data'!G199="Inland Water not in Urban Area","Rural",IF('9 All Base Data'!G199="Oceanic-in Region but not in TA","Rural",'9 All Base Data'!G199)))))))</f>
        <v>Northern Auckland Zone</v>
      </c>
      <c r="G199" s="177">
        <f>IF('9 All Base Data'!I199="..C","..C",'9 All Base Data'!I199*Basecase_Pop_2006)</f>
        <v>4164</v>
      </c>
      <c r="H199" s="177">
        <f>IF('9 All Base Data'!J199="..C","..C",'9 All Base Data'!J199*Basecase_Pop_2006)</f>
        <v>2388</v>
      </c>
      <c r="I199" s="191">
        <f>IF('9 All Base Data'!L199="..C","..C",'9 All Base Data'!L199*Basecase_Pop_2006)</f>
        <v>84</v>
      </c>
      <c r="J199" s="156">
        <f>IF('9 All Base Data'!$P199=0,0,('9 All Base Data'!$P199*Basecase_Pop_2006)/(1+(1/(BaseCase_Mort_AllAdults_30*('9 All Base Data'!$W199*Basecase_PM10)/10))))</f>
        <v>4.06071419026327</v>
      </c>
      <c r="K199" s="156">
        <f>IF('9 All Base Data'!$Q199=0,0,('9 All Base Data'!$Q199*Basecase_Pop_2006)/(1+(1/(BaseCase_Mort_Maori_30*('9 All Base Data'!$W199*Basecase_PM10)/10))))</f>
        <v>0.28362690139327879</v>
      </c>
      <c r="L199" s="179">
        <f>133/(1+1/(BaseCase_Mort_Child_0_1*'9 All Base Data'!$AB$10/10))*IF('9 All Base Data'!$L199="..C",0,'9 All Base Data'!L199/'9 All Base Data'!$L$2022)</f>
        <v>1.2253733984563931E-2</v>
      </c>
      <c r="M199" s="178">
        <f>IF('9 All Base Data'!$R199="","",IF('9 All Base Data'!$R199=0,0,('9 All Base Data'!$R199*Basecase_Pop_2006)/(1+(1/(BaseCase_CardiacHA_All*('9 All Base Data'!$W199*Basecase_PM10)/10)))))</f>
        <v>0.2626633534713062</v>
      </c>
      <c r="N199" s="178">
        <f>IF('9 All Base Data'!$S199="","",IF('9 All Base Data'!$S199=0,0,('9 All Base Data'!S199*Basecase_Pop_2006)/(1+(1/(BaseCase_RespHA_All*('9 All Base Data'!$W199*Basecase_PM10)/10)))))</f>
        <v>0.70647610108347259</v>
      </c>
      <c r="O199" s="178">
        <f>IF('9 All Base Data'!$T199="","",IF('9 All Base Data'!$T199=0,0,('9 All Base Data'!$T199*Basecase_Pop_2006)/(1+(1/(BaseCase_RespHA_Child_1_4*('9 All Base Data'!$W199*Basecase_PM10)/10)))))</f>
        <v>0.16662231317407403</v>
      </c>
      <c r="P199" s="179">
        <f>IF('9 All Base Data'!$U199="","",IF('9 All Base Data'!$U199=0,0,('9 All Base Data'!$U199*Basecase_Pop_2006)/(1+(1/(BaseCase_RespHA_Child_5_14*('9 All Base Data'!$W199*Basecase_PM10)/10)))))</f>
        <v>0.27265563661443998</v>
      </c>
      <c r="Q199" s="156">
        <f>IF('7 Base case Results'!$G199="..C",0,BaseCase_RADs_All*'7 Base case Results'!$G199*('9 All Base Data'!$V199*Basecase_PM10)/10)</f>
        <v>3037.7641119059604</v>
      </c>
      <c r="R199" s="189">
        <f t="shared" si="30"/>
        <v>14.45614251733724</v>
      </c>
      <c r="S199" s="178">
        <f t="shared" si="31"/>
        <v>1.0097117689600725</v>
      </c>
      <c r="T199" s="179">
        <f t="shared" si="32"/>
        <v>4.36232929850476E-2</v>
      </c>
      <c r="U199" s="178">
        <f t="shared" si="33"/>
        <v>1.6679122945427944E-3</v>
      </c>
      <c r="V199" s="178">
        <f t="shared" si="34"/>
        <v>3.2038691184135483E-3</v>
      </c>
      <c r="W199" s="178">
        <f t="shared" si="35"/>
        <v>7.5563219024442569E-4</v>
      </c>
      <c r="X199" s="179">
        <f t="shared" si="36"/>
        <v>1.2364933120464852E-3</v>
      </c>
      <c r="Y199" s="179">
        <f t="shared" si="37"/>
        <v>0.18834137493816955</v>
      </c>
      <c r="Z199" s="186">
        <f t="shared" si="38"/>
        <v>14.692978966673413</v>
      </c>
      <c r="AA199" s="156">
        <f>$J199*'9 All Base Data'!$Y199</f>
        <v>1.6947602611556987</v>
      </c>
      <c r="AB199" s="156">
        <f>$K199*'9 All Base Data'!$Y199</f>
        <v>0.11837316761387007</v>
      </c>
      <c r="AC199" s="178">
        <f>$L199*'9 All Base Data'!$Y199</f>
        <v>5.1141598336586266E-3</v>
      </c>
      <c r="AD199" s="178">
        <f>IF($M199="","",$M199*'9 All Base Data'!$Y199)</f>
        <v>0.1096239214748088</v>
      </c>
      <c r="AE199" s="178">
        <f>IF($N199="","",$N199*'9 All Base Data'!$Y199)</f>
        <v>0.29485148805679923</v>
      </c>
      <c r="AF199" s="178">
        <f>IF($O199="","",$O199*'9 All Base Data'!$Y199)</f>
        <v>6.9540692045344937E-2</v>
      </c>
      <c r="AG199" s="178">
        <f>IF($P199="","",$P199*'9 All Base Data'!$Y199)</f>
        <v>0.11379425299673775</v>
      </c>
      <c r="AH199" s="167">
        <f>$Q199*'9 All Base Data'!$Y199</f>
        <v>1267.8267069294463</v>
      </c>
      <c r="AI199" s="178">
        <f>$R199*'9 All Base Data'!$Y199</f>
        <v>6.0333465297142865</v>
      </c>
      <c r="AJ199" s="178">
        <f>$S199*'9 All Base Data'!$Y199</f>
        <v>0.42140847670537751</v>
      </c>
      <c r="AK199" s="178">
        <f>$T199*'9 All Base Data'!$Y199</f>
        <v>1.8206409007824713E-2</v>
      </c>
      <c r="AL199" s="178">
        <f>IF($U199="","",$U199*'9 All Base Data'!$Y199)</f>
        <v>6.961119013650358E-4</v>
      </c>
      <c r="AM199" s="178">
        <f>IF($V199="","",$V199*'9 All Base Data'!$Y199)</f>
        <v>1.3371514983375847E-3</v>
      </c>
      <c r="AN199" s="178">
        <f>IF($W199="","",$W199*'9 All Base Data'!$Y199)</f>
        <v>3.1536703842563929E-4</v>
      </c>
      <c r="AO199" s="178">
        <f>IF($X199="","",$X199*'9 All Base Data'!$Y199)</f>
        <v>5.1605693734020565E-4</v>
      </c>
      <c r="AP199" s="178">
        <f>$Y199*'9 All Base Data'!$Y199</f>
        <v>7.8605255829625673E-2</v>
      </c>
      <c r="AQ199" s="179">
        <f t="shared" si="39"/>
        <v>6.1321914579514401</v>
      </c>
    </row>
    <row r="200" spans="1:43" x14ac:dyDescent="0.25">
      <c r="A200" s="124">
        <v>510401</v>
      </c>
      <c r="B200" s="125" t="s">
        <v>241</v>
      </c>
      <c r="C200" s="126" t="s">
        <v>157</v>
      </c>
      <c r="D200" s="101" t="s">
        <v>2312</v>
      </c>
      <c r="E200" s="142"/>
      <c r="F200" s="191" t="str">
        <f>IF('9 All Base Data'!G200="Rural Centre","Rural",IF('9 All Base Data'!G200="Rural (Incl.some Off Shore Islands)","Rural",IF('9 All Base Data'!G200="Inlet-in TA but not in Urban Area","Rural",IF('9 All Base Data'!G200="Rural (Incl.some Off Shore Islands)","Rural",IF('9 All Base Data'!G200="Inlet-not in TA","Rural",IF('9 All Base Data'!G200="Inland Water not in Urban Area","Rural",IF('9 All Base Data'!G200="Oceanic-in Region but not in TA","Rural",'9 All Base Data'!G200)))))))</f>
        <v>Northern Auckland Zone</v>
      </c>
      <c r="G200" s="177">
        <f>IF('9 All Base Data'!I200="..C","..C",'9 All Base Data'!I200*Basecase_Pop_2006)</f>
        <v>3879</v>
      </c>
      <c r="H200" s="177">
        <f>IF('9 All Base Data'!J200="..C","..C",'9 All Base Data'!J200*Basecase_Pop_2006)</f>
        <v>2367</v>
      </c>
      <c r="I200" s="191">
        <f>IF('9 All Base Data'!L200="..C","..C",'9 All Base Data'!L200*Basecase_Pop_2006)</f>
        <v>66</v>
      </c>
      <c r="J200" s="156">
        <f>IF('9 All Base Data'!$P200=0,0,('9 All Base Data'!$P200*Basecase_Pop_2006)/(1+(1/(BaseCase_Mort_AllAdults_30*('9 All Base Data'!$W200*Basecase_PM10)/10))))</f>
        <v>2.5225663060196348</v>
      </c>
      <c r="K200" s="156">
        <f>IF('9 All Base Data'!$Q200=0,0,('9 All Base Data'!$Q200*Basecase_Pop_2006)/(1+(1/(BaseCase_Mort_Maori_30*('9 All Base Data'!$W200*Basecase_PM10)/10))))</f>
        <v>0.28249010359451537</v>
      </c>
      <c r="L200" s="179">
        <f>133/(1+1/(BaseCase_Mort_Child_0_1*'9 All Base Data'!$AB$10/10))*IF('9 All Base Data'!$L200="..C",0,'9 All Base Data'!L200/'9 All Base Data'!$L$2022)</f>
        <v>9.6279338450145184E-3</v>
      </c>
      <c r="M200" s="178">
        <f>IF('9 All Base Data'!$R200="","",IF('9 All Base Data'!$R200=0,0,('9 All Base Data'!$R200*Basecase_Pop_2006)/(1+(1/(BaseCase_CardiacHA_All*('9 All Base Data'!$W200*Basecase_PM10)/10)))))</f>
        <v>0.24800467187118785</v>
      </c>
      <c r="N200" s="178">
        <f>IF('9 All Base Data'!$S200="","",IF('9 All Base Data'!$S200=0,0,('9 All Base Data'!S200*Basecase_Pop_2006)/(1+(1/(BaseCase_RespHA_All*('9 All Base Data'!$W200*Basecase_PM10)/10)))))</f>
        <v>0.40230638895157267</v>
      </c>
      <c r="O200" s="178">
        <f>IF('9 All Base Data'!$T200="","",IF('9 All Base Data'!$T200=0,0,('9 All Base Data'!$T200*Basecase_Pop_2006)/(1+(1/(BaseCase_RespHA_Child_1_4*('9 All Base Data'!$W200*Basecase_PM10)/10)))))</f>
        <v>0.12216630804310911</v>
      </c>
      <c r="P200" s="179">
        <f>IF('9 All Base Data'!$U200="","",IF('9 All Base Data'!$U200=0,0,('9 All Base Data'!$U200*Basecase_Pop_2006)/(1+(1/(BaseCase_RespHA_Child_5_14*('9 All Base Data'!$W200*Basecase_PM10)/10)))))</f>
        <v>9.0440927368834106E-2</v>
      </c>
      <c r="Q200" s="156">
        <f>IF('7 Base case Results'!$G200="..C",0,BaseCase_RADs_All*'7 Base case Results'!$G200*('9 All Base Data'!$V200*Basecase_PM10)/10)</f>
        <v>2815.4566906348</v>
      </c>
      <c r="R200" s="189">
        <f t="shared" si="30"/>
        <v>8.9803360494298996</v>
      </c>
      <c r="S200" s="178">
        <f t="shared" si="31"/>
        <v>1.0056647687964746</v>
      </c>
      <c r="T200" s="179">
        <f t="shared" si="32"/>
        <v>3.4275444488251684E-2</v>
      </c>
      <c r="U200" s="178">
        <f t="shared" si="33"/>
        <v>1.5748296663820429E-3</v>
      </c>
      <c r="V200" s="178">
        <f t="shared" si="34"/>
        <v>1.824459473895382E-3</v>
      </c>
      <c r="W200" s="178">
        <f t="shared" si="35"/>
        <v>5.5402420697549986E-4</v>
      </c>
      <c r="X200" s="179">
        <f t="shared" si="36"/>
        <v>4.1014960561766269E-4</v>
      </c>
      <c r="Y200" s="179">
        <f t="shared" si="37"/>
        <v>0.1745583148193576</v>
      </c>
      <c r="Z200" s="186">
        <f t="shared" si="38"/>
        <v>9.1925690978777848</v>
      </c>
      <c r="AA200" s="156">
        <f>$J200*'9 All Base Data'!$Y200</f>
        <v>1.0452934917550631</v>
      </c>
      <c r="AB200" s="156">
        <f>$K200*'9 All Base Data'!$Y200</f>
        <v>0.11705740541603114</v>
      </c>
      <c r="AC200" s="178">
        <f>$L200*'9 All Base Data'!$Y200</f>
        <v>3.989594471006005E-3</v>
      </c>
      <c r="AD200" s="178">
        <f>IF($M200="","",$M200*'9 All Base Data'!$Y200)</f>
        <v>0.10276743521594664</v>
      </c>
      <c r="AE200" s="178">
        <f>IF($N200="","",$N200*'9 All Base Data'!$Y200)</f>
        <v>0.16670651988772212</v>
      </c>
      <c r="AF200" s="178">
        <f>IF($O200="","",$O200*'9 All Base Data'!$Y200)</f>
        <v>5.0622909853538733E-2</v>
      </c>
      <c r="AG200" s="178">
        <f>IF($P200="","",$P200*'9 All Base Data'!$Y200)</f>
        <v>3.7476641363733021E-2</v>
      </c>
      <c r="AH200" s="167">
        <f>$Q200*'9 All Base Data'!$Y200</f>
        <v>1166.6605345579753</v>
      </c>
      <c r="AI200" s="178">
        <f>$R200*'9 All Base Data'!$Y200</f>
        <v>3.7212448306480246</v>
      </c>
      <c r="AJ200" s="178">
        <f>$S200*'9 All Base Data'!$Y200</f>
        <v>0.41672436328107082</v>
      </c>
      <c r="AK200" s="178">
        <f>$T200*'9 All Base Data'!$Y200</f>
        <v>1.4202956316781376E-2</v>
      </c>
      <c r="AL200" s="178">
        <f>IF($U200="","",$U200*'9 All Base Data'!$Y200)</f>
        <v>6.5257321362126113E-4</v>
      </c>
      <c r="AM200" s="178">
        <f>IF($V200="","",$V200*'9 All Base Data'!$Y200)</f>
        <v>7.5601406769081969E-4</v>
      </c>
      <c r="AN200" s="178">
        <f>IF($W200="","",$W200*'9 All Base Data'!$Y200)</f>
        <v>2.2957489618579817E-4</v>
      </c>
      <c r="AO200" s="178">
        <f>IF($X200="","",$X200*'9 All Base Data'!$Y200)</f>
        <v>1.6995656858452926E-4</v>
      </c>
      <c r="AP200" s="178">
        <f>$Y200*'9 All Base Data'!$Y200</f>
        <v>7.2332953142594483E-2</v>
      </c>
      <c r="AQ200" s="179">
        <f t="shared" si="39"/>
        <v>3.8091893273887125</v>
      </c>
    </row>
    <row r="201" spans="1:43" x14ac:dyDescent="0.25">
      <c r="A201" s="124">
        <v>510402</v>
      </c>
      <c r="B201" s="125" t="s">
        <v>242</v>
      </c>
      <c r="C201" s="126" t="s">
        <v>157</v>
      </c>
      <c r="D201" s="101" t="s">
        <v>2312</v>
      </c>
      <c r="E201" s="142"/>
      <c r="F201" s="191" t="str">
        <f>IF('9 All Base Data'!G201="Rural Centre","Rural",IF('9 All Base Data'!G201="Rural (Incl.some Off Shore Islands)","Rural",IF('9 All Base Data'!G201="Inlet-in TA but not in Urban Area","Rural",IF('9 All Base Data'!G201="Rural (Incl.some Off Shore Islands)","Rural",IF('9 All Base Data'!G201="Inlet-not in TA","Rural",IF('9 All Base Data'!G201="Inland Water not in Urban Area","Rural",IF('9 All Base Data'!G201="Oceanic-in Region but not in TA","Rural",'9 All Base Data'!G201)))))))</f>
        <v>Northern Auckland Zone</v>
      </c>
      <c r="G201" s="177">
        <f>IF('9 All Base Data'!I201="..C","..C",'9 All Base Data'!I201*Basecase_Pop_2006)</f>
        <v>3831</v>
      </c>
      <c r="H201" s="177">
        <f>IF('9 All Base Data'!J201="..C","..C",'9 All Base Data'!J201*Basecase_Pop_2006)</f>
        <v>2421</v>
      </c>
      <c r="I201" s="191">
        <f>IF('9 All Base Data'!L201="..C","..C",'9 All Base Data'!L201*Basecase_Pop_2006)</f>
        <v>42</v>
      </c>
      <c r="J201" s="156">
        <f>IF('9 All Base Data'!$P201=0,0,('9 All Base Data'!$P201*Basecase_Pop_2006)/(1+(1/(BaseCase_Mort_AllAdults_30*('9 All Base Data'!$W201*Basecase_PM10)/10))))</f>
        <v>0.72023987458282279</v>
      </c>
      <c r="K201" s="156">
        <f>IF('9 All Base Data'!$Q201=0,0,('9 All Base Data'!$Q201*Basecase_Pop_2006)/(1+(1/(BaseCase_Mort_Maori_30*('9 All Base Data'!$W201*Basecase_PM10)/10))))</f>
        <v>0</v>
      </c>
      <c r="L201" s="179">
        <f>133/(1+1/(BaseCase_Mort_Child_0_1*'9 All Base Data'!$AB$10/10))*IF('9 All Base Data'!$L201="..C",0,'9 All Base Data'!L201/'9 All Base Data'!$L$2022)</f>
        <v>6.1268669922819657E-3</v>
      </c>
      <c r="M201" s="178">
        <f>IF('9 All Base Data'!$R201="","",IF('9 All Base Data'!$R201=0,0,('9 All Base Data'!$R201*Basecase_Pop_2006)/(1+(1/(BaseCase_CardiacHA_All*('9 All Base Data'!$W201*Basecase_PM10)/10)))))</f>
        <v>0.19982519419349118</v>
      </c>
      <c r="N201" s="178">
        <f>IF('9 All Base Data'!$S201="","",IF('9 All Base Data'!$S201=0,0,('9 All Base Data'!S201*Basecase_Pop_2006)/(1+(1/(BaseCase_RespHA_All*('9 All Base Data'!$W201*Basecase_PM10)/10)))))</f>
        <v>0.21275501079105322</v>
      </c>
      <c r="O201" s="178">
        <f>IF('9 All Base Data'!$T201="","",IF('9 All Base Data'!$T201=0,0,('9 All Base Data'!$T201*Basecase_Pop_2006)/(1+(1/(BaseCase_RespHA_Child_1_4*('9 All Base Data'!$W201*Basecase_PM10)/10)))))</f>
        <v>8.8920298465850645E-2</v>
      </c>
      <c r="P201" s="179">
        <f>IF('9 All Base Data'!$U201="","",IF('9 All Base Data'!$U201=0,0,('9 All Base Data'!$U201*Basecase_Pop_2006)/(1+(1/(BaseCase_RespHA_Child_5_14*('9 All Base Data'!$W201*Basecase_PM10)/10)))))</f>
        <v>2.396045807027912E-2</v>
      </c>
      <c r="Q201" s="156">
        <f>IF('7 Base case Results'!$G201="..C",0,BaseCase_RADs_All*'7 Base case Results'!$G201*('9 All Base Data'!$V201*Basecase_PM10)/10)</f>
        <v>2570.7940043378549</v>
      </c>
      <c r="R201" s="189">
        <f t="shared" si="30"/>
        <v>2.5640539535148492</v>
      </c>
      <c r="S201" s="178">
        <f t="shared" si="31"/>
        <v>0</v>
      </c>
      <c r="T201" s="179">
        <f t="shared" si="32"/>
        <v>2.18116464925238E-2</v>
      </c>
      <c r="U201" s="178">
        <f t="shared" si="33"/>
        <v>1.268889983128669E-3</v>
      </c>
      <c r="V201" s="178">
        <f t="shared" si="34"/>
        <v>9.6484397393742632E-4</v>
      </c>
      <c r="W201" s="178">
        <f t="shared" si="35"/>
        <v>4.0325355354263269E-4</v>
      </c>
      <c r="X201" s="179">
        <f t="shared" si="36"/>
        <v>1.0866067734871581E-4</v>
      </c>
      <c r="Y201" s="179">
        <f t="shared" si="37"/>
        <v>0.159389228268947</v>
      </c>
      <c r="Z201" s="186">
        <f t="shared" si="38"/>
        <v>2.7474885622333862</v>
      </c>
      <c r="AA201" s="156">
        <f>$J201*'9 All Base Data'!$Y201</f>
        <v>0.2640252303151035</v>
      </c>
      <c r="AB201" s="156">
        <f>$K201*'9 All Base Data'!$Y201</f>
        <v>0</v>
      </c>
      <c r="AC201" s="178">
        <f>$L201*'9 All Base Data'!$Y201</f>
        <v>2.2459843252697234E-3</v>
      </c>
      <c r="AD201" s="178">
        <f>IF($M201="","",$M201*'9 All Base Data'!$Y201)</f>
        <v>7.3251835647472008E-2</v>
      </c>
      <c r="AE201" s="178">
        <f>IF($N201="","",$N201*'9 All Base Data'!$Y201)</f>
        <v>7.7991642377945952E-2</v>
      </c>
      <c r="AF201" s="178">
        <f>IF($O201="","",$O201*'9 All Base Data'!$Y201)</f>
        <v>3.2596365614625852E-2</v>
      </c>
      <c r="AG201" s="178">
        <f>IF($P201="","",$P201*'9 All Base Data'!$Y201)</f>
        <v>8.7834146424134955E-3</v>
      </c>
      <c r="AH201" s="167">
        <f>$Q201*'9 All Base Data'!$Y201</f>
        <v>942.40058491781974</v>
      </c>
      <c r="AI201" s="178">
        <f>$R201*'9 All Base Data'!$Y201</f>
        <v>0.93992981992176849</v>
      </c>
      <c r="AJ201" s="178">
        <f>$S201*'9 All Base Data'!$Y201</f>
        <v>0</v>
      </c>
      <c r="AK201" s="178">
        <f>$T201*'9 All Base Data'!$Y201</f>
        <v>7.9957041979602152E-3</v>
      </c>
      <c r="AL201" s="178">
        <f>IF($U201="","",$U201*'9 All Base Data'!$Y201)</f>
        <v>4.6514915636144727E-4</v>
      </c>
      <c r="AM201" s="178">
        <f>IF($V201="","",$V201*'9 All Base Data'!$Y201)</f>
        <v>3.5369209818398488E-4</v>
      </c>
      <c r="AN201" s="178">
        <f>IF($W201="","",$W201*'9 All Base Data'!$Y201)</f>
        <v>1.4782451806232824E-4</v>
      </c>
      <c r="AO201" s="178">
        <f>IF($X201="","",$X201*'9 All Base Data'!$Y201)</f>
        <v>3.9832785403345199E-5</v>
      </c>
      <c r="AP201" s="178">
        <f>$Y201*'9 All Base Data'!$Y201</f>
        <v>5.8428836264904818E-2</v>
      </c>
      <c r="AQ201" s="179">
        <f t="shared" si="39"/>
        <v>1.007173201639179</v>
      </c>
    </row>
    <row r="202" spans="1:43" x14ac:dyDescent="0.25">
      <c r="A202" s="124">
        <v>510500</v>
      </c>
      <c r="B202" s="125" t="s">
        <v>243</v>
      </c>
      <c r="C202" s="126" t="s">
        <v>157</v>
      </c>
      <c r="D202" s="101" t="s">
        <v>2312</v>
      </c>
      <c r="E202" s="142"/>
      <c r="F202" s="191" t="str">
        <f>IF('9 All Base Data'!G202="Rural Centre","Rural",IF('9 All Base Data'!G202="Rural (Incl.some Off Shore Islands)","Rural",IF('9 All Base Data'!G202="Inlet-in TA but not in Urban Area","Rural",IF('9 All Base Data'!G202="Rural (Incl.some Off Shore Islands)","Rural",IF('9 All Base Data'!G202="Inlet-not in TA","Rural",IF('9 All Base Data'!G202="Inland Water not in Urban Area","Rural",IF('9 All Base Data'!G202="Oceanic-in Region but not in TA","Rural",'9 All Base Data'!G202)))))))</f>
        <v>Northern Auckland Zone</v>
      </c>
      <c r="G202" s="177">
        <f>IF('9 All Base Data'!I202="..C","..C",'9 All Base Data'!I202*Basecase_Pop_2006)</f>
        <v>4155</v>
      </c>
      <c r="H202" s="177">
        <f>IF('9 All Base Data'!J202="..C","..C",'9 All Base Data'!J202*Basecase_Pop_2006)</f>
        <v>2634</v>
      </c>
      <c r="I202" s="191">
        <f>IF('9 All Base Data'!L202="..C","..C",'9 All Base Data'!L202*Basecase_Pop_2006)</f>
        <v>45</v>
      </c>
      <c r="J202" s="156">
        <f>IF('9 All Base Data'!$P202=0,0,('9 All Base Data'!$P202*Basecase_Pop_2006)/(1+(1/(BaseCase_Mort_AllAdults_30*('9 All Base Data'!$W202*Basecase_PM10)/10))))</f>
        <v>0.73113469246414242</v>
      </c>
      <c r="K202" s="156">
        <f>IF('9 All Base Data'!$Q202=0,0,('9 All Base Data'!$Q202*Basecase_Pop_2006)/(1+(1/(BaseCase_Mort_Maori_30*('9 All Base Data'!$W202*Basecase_PM10)/10))))</f>
        <v>0</v>
      </c>
      <c r="L202" s="179">
        <f>133/(1+1/(BaseCase_Mort_Child_0_1*'9 All Base Data'!$AB$10/10))*IF('9 All Base Data'!$L202="..C",0,'9 All Base Data'!L202/'9 All Base Data'!$L$2022)</f>
        <v>6.5645003488735343E-3</v>
      </c>
      <c r="M202" s="178">
        <f>IF('9 All Base Data'!$R202="","",IF('9 All Base Data'!$R202=0,0,('9 All Base Data'!$R202*Basecase_Pop_2006)/(1+(1/(BaseCase_CardiacHA_All*('9 All Base Data'!$W202*Basecase_PM10)/10)))))</f>
        <v>0.33249455378431725</v>
      </c>
      <c r="N202" s="178">
        <f>IF('9 All Base Data'!$S202="","",IF('9 All Base Data'!$S202=0,0,('9 All Base Data'!S202*Basecase_Pop_2006)/(1+(1/(BaseCase_RespHA_All*('9 All Base Data'!$W202*Basecase_PM10)/10)))))</f>
        <v>0.45176508282617733</v>
      </c>
      <c r="O202" s="178">
        <f>IF('9 All Base Data'!$T202="","",IF('9 All Base Data'!$T202=0,0,('9 All Base Data'!$T202*Basecase_Pop_2006)/(1+(1/(BaseCase_RespHA_Child_1_4*('9 All Base Data'!$W202*Basecase_PM10)/10)))))</f>
        <v>8.9144840773962203E-2</v>
      </c>
      <c r="P202" s="179">
        <f>IF('9 All Base Data'!$U202="","",IF('9 All Base Data'!$U202=0,0,('9 All Base Data'!$U202*Basecase_Pop_2006)/(1+(1/(BaseCase_RespHA_Child_5_14*('9 All Base Data'!$W202*Basecase_PM10)/10)))))</f>
        <v>6.5976412068173437E-2</v>
      </c>
      <c r="Q202" s="156">
        <f>IF('7 Base case Results'!$G202="..C",0,BaseCase_RADs_All*'7 Base case Results'!$G202*('9 All Base Data'!$V202*Basecase_PM10)/10)</f>
        <v>3082.6550261070961</v>
      </c>
      <c r="R202" s="189">
        <f t="shared" si="30"/>
        <v>2.602839505172347</v>
      </c>
      <c r="S202" s="178">
        <f t="shared" si="31"/>
        <v>0</v>
      </c>
      <c r="T202" s="179">
        <f t="shared" si="32"/>
        <v>2.3369621241989783E-2</v>
      </c>
      <c r="U202" s="178">
        <f t="shared" si="33"/>
        <v>2.1113404165304145E-3</v>
      </c>
      <c r="V202" s="178">
        <f t="shared" si="34"/>
        <v>2.048754650616714E-3</v>
      </c>
      <c r="W202" s="178">
        <f t="shared" si="35"/>
        <v>4.0427185290991863E-4</v>
      </c>
      <c r="X202" s="179">
        <f t="shared" si="36"/>
        <v>2.9920302872916651E-4</v>
      </c>
      <c r="Y202" s="179">
        <f t="shared" si="37"/>
        <v>0.19112461161863997</v>
      </c>
      <c r="Z202" s="186">
        <f t="shared" si="38"/>
        <v>2.8214938331001238</v>
      </c>
      <c r="AA202" s="156">
        <f>$J202*'9 All Base Data'!$Y202</f>
        <v>0.31225367464939868</v>
      </c>
      <c r="AB202" s="156">
        <f>$K202*'9 All Base Data'!$Y202</f>
        <v>0</v>
      </c>
      <c r="AC202" s="178">
        <f>$L202*'9 All Base Data'!$Y202</f>
        <v>2.8035728263209863E-3</v>
      </c>
      <c r="AD202" s="178">
        <f>IF($M202="","",$M202*'9 All Base Data'!$Y202)</f>
        <v>0.14200207881006419</v>
      </c>
      <c r="AE202" s="178">
        <f>IF($N202="","",$N202*'9 All Base Data'!$Y202)</f>
        <v>0.19294024568213497</v>
      </c>
      <c r="AF202" s="178">
        <f>IF($O202="","",$O202*'9 All Base Data'!$Y202)</f>
        <v>3.8072060312020303E-2</v>
      </c>
      <c r="AG202" s="178">
        <f>IF($P202="","",$P202*'9 All Base Data'!$Y202)</f>
        <v>2.8177266543100685E-2</v>
      </c>
      <c r="AH202" s="167">
        <f>$Q202*'9 All Base Data'!$Y202</f>
        <v>1316.5431342537297</v>
      </c>
      <c r="AI202" s="178">
        <f>$R202*'9 All Base Data'!$Y202</f>
        <v>1.1116230817518593</v>
      </c>
      <c r="AJ202" s="178">
        <f>$S202*'9 All Base Data'!$Y202</f>
        <v>0</v>
      </c>
      <c r="AK202" s="178">
        <f>$T202*'9 All Base Data'!$Y202</f>
        <v>9.9807192617027106E-3</v>
      </c>
      <c r="AL202" s="178">
        <f>IF($U202="","",$U202*'9 All Base Data'!$Y202)</f>
        <v>9.0171320044390752E-4</v>
      </c>
      <c r="AM202" s="178">
        <f>IF($V202="","",$V202*'9 All Base Data'!$Y202)</f>
        <v>8.7498401416848202E-4</v>
      </c>
      <c r="AN202" s="178">
        <f>IF($W202="","",$W202*'9 All Base Data'!$Y202)</f>
        <v>1.7265679351501209E-4</v>
      </c>
      <c r="AO202" s="178">
        <f>IF($X202="","",$X202*'9 All Base Data'!$Y202)</f>
        <v>1.277839037729616E-4</v>
      </c>
      <c r="AP202" s="178">
        <f>$Y202*'9 All Base Data'!$Y202</f>
        <v>8.1625674323731245E-2</v>
      </c>
      <c r="AQ202" s="179">
        <f t="shared" si="39"/>
        <v>1.2050061725519057</v>
      </c>
    </row>
    <row r="203" spans="1:43" x14ac:dyDescent="0.25">
      <c r="A203" s="124">
        <v>510700</v>
      </c>
      <c r="B203" s="125" t="s">
        <v>244</v>
      </c>
      <c r="C203" s="126" t="s">
        <v>157</v>
      </c>
      <c r="D203" s="101" t="s">
        <v>2312</v>
      </c>
      <c r="E203" s="142"/>
      <c r="F203" s="191" t="str">
        <f>IF('9 All Base Data'!G203="Rural Centre","Rural",IF('9 All Base Data'!G203="Rural (Incl.some Off Shore Islands)","Rural",IF('9 All Base Data'!G203="Inlet-in TA but not in Urban Area","Rural",IF('9 All Base Data'!G203="Rural (Incl.some Off Shore Islands)","Rural",IF('9 All Base Data'!G203="Inlet-not in TA","Rural",IF('9 All Base Data'!G203="Inland Water not in Urban Area","Rural",IF('9 All Base Data'!G203="Oceanic-in Region but not in TA","Rural",'9 All Base Data'!G203)))))))</f>
        <v>Western Auckland Zone</v>
      </c>
      <c r="G203" s="177">
        <f>IF('9 All Base Data'!I203="..C","..C",'9 All Base Data'!I203*Basecase_Pop_2006)</f>
        <v>5850</v>
      </c>
      <c r="H203" s="177">
        <f>IF('9 All Base Data'!J203="..C","..C",'9 All Base Data'!J203*Basecase_Pop_2006)</f>
        <v>3702</v>
      </c>
      <c r="I203" s="191">
        <f>IF('9 All Base Data'!L203="..C","..C",'9 All Base Data'!L203*Basecase_Pop_2006)</f>
        <v>90</v>
      </c>
      <c r="J203" s="156">
        <f>IF('9 All Base Data'!$P203=0,0,('9 All Base Data'!$P203*Basecase_Pop_2006)/(1+(1/(BaseCase_Mort_AllAdults_30*('9 All Base Data'!$W203*Basecase_PM10)/10))))</f>
        <v>2.0141704422307001</v>
      </c>
      <c r="K203" s="156">
        <f>IF('9 All Base Data'!$Q203=0,0,('9 All Base Data'!$Q203*Basecase_Pop_2006)/(1+(1/(BaseCase_Mort_Maori_30*('9 All Base Data'!$W203*Basecase_PM10)/10))))</f>
        <v>0.22070978405721645</v>
      </c>
      <c r="L203" s="179">
        <f>133/(1+1/(BaseCase_Mort_Child_0_1*'9 All Base Data'!$AB$10/10))*IF('9 All Base Data'!$L203="..C",0,'9 All Base Data'!L203/'9 All Base Data'!$L$2022)</f>
        <v>1.3129000697747069E-2</v>
      </c>
      <c r="M203" s="178">
        <f>IF('9 All Base Data'!$R203="","",IF('9 All Base Data'!$R203=0,0,('9 All Base Data'!$R203*Basecase_Pop_2006)/(1+(1/(BaseCase_CardiacHA_All*('9 All Base Data'!$W203*Basecase_PM10)/10)))))</f>
        <v>1.0222316435035703</v>
      </c>
      <c r="N203" s="178">
        <f>IF('9 All Base Data'!$S203="","",IF('9 All Base Data'!$S203=0,0,('9 All Base Data'!S203*Basecase_Pop_2006)/(1+(1/(BaseCase_RespHA_All*('9 All Base Data'!$W203*Basecase_PM10)/10)))))</f>
        <v>1.7593653230654085</v>
      </c>
      <c r="O203" s="178">
        <f>IF('9 All Base Data'!$T203="","",IF('9 All Base Data'!$T203=0,0,('9 All Base Data'!$T203*Basecase_Pop_2006)/(1+(1/(BaseCase_RespHA_Child_1_4*('9 All Base Data'!$W203*Basecase_PM10)/10)))))</f>
        <v>0.49575349306247651</v>
      </c>
      <c r="P203" s="179">
        <f>IF('9 All Base Data'!$U203="","",IF('9 All Base Data'!$U203=0,0,('9 All Base Data'!$U203*Basecase_Pop_2006)/(1+(1/(BaseCase_RespHA_Child_5_14*('9 All Base Data'!$W203*Basecase_PM10)/10)))))</f>
        <v>0.21734188583083888</v>
      </c>
      <c r="Q203" s="156">
        <f>IF('7 Base case Results'!$G203="..C",0,BaseCase_RADs_All*'7 Base case Results'!$G203*('9 All Base Data'!$V203*Basecase_PM10)/10)</f>
        <v>4473.4438696452062</v>
      </c>
      <c r="R203" s="189">
        <f t="shared" si="30"/>
        <v>7.1704467743412925</v>
      </c>
      <c r="S203" s="178">
        <f t="shared" si="31"/>
        <v>0.78572683124369058</v>
      </c>
      <c r="T203" s="179">
        <f t="shared" si="32"/>
        <v>4.6739242483979565E-2</v>
      </c>
      <c r="U203" s="178">
        <f t="shared" si="33"/>
        <v>6.4911709362476715E-3</v>
      </c>
      <c r="V203" s="178">
        <f t="shared" si="34"/>
        <v>7.9787217401016269E-3</v>
      </c>
      <c r="W203" s="178">
        <f t="shared" si="35"/>
        <v>2.2482420910383311E-3</v>
      </c>
      <c r="X203" s="179">
        <f t="shared" si="36"/>
        <v>9.8564545224285433E-4</v>
      </c>
      <c r="Y203" s="179">
        <f t="shared" si="37"/>
        <v>0.27735351991800278</v>
      </c>
      <c r="Z203" s="186">
        <f t="shared" si="38"/>
        <v>7.5090094294196241</v>
      </c>
      <c r="AA203" s="156">
        <f>$J203*'9 All Base Data'!$Y203</f>
        <v>0.89458490717087047</v>
      </c>
      <c r="AB203" s="156">
        <f>$K203*'9 All Base Data'!$Y203</f>
        <v>9.8027275916063195E-2</v>
      </c>
      <c r="AC203" s="178">
        <f>$L203*'9 All Base Data'!$Y203</f>
        <v>5.8311876811342365E-3</v>
      </c>
      <c r="AD203" s="178">
        <f>IF($M203="","",$M203*'9 All Base Data'!$Y203)</f>
        <v>0.45401967020128947</v>
      </c>
      <c r="AE203" s="178">
        <f>IF($N203="","",$N203*'9 All Base Data'!$Y203)</f>
        <v>0.78141433873442012</v>
      </c>
      <c r="AF203" s="178">
        <f>IF($O203="","",$O203*'9 All Base Data'!$Y203)</f>
        <v>0.22018672465462247</v>
      </c>
      <c r="AG203" s="178">
        <f>IF($P203="","",$P203*'9 All Base Data'!$Y203)</f>
        <v>9.6531438791739116E-2</v>
      </c>
      <c r="AH203" s="167">
        <f>$Q203*'9 All Base Data'!$Y203</f>
        <v>1986.8603395989503</v>
      </c>
      <c r="AI203" s="178">
        <f>$R203*'9 All Base Data'!$Y203</f>
        <v>3.1847222695282991</v>
      </c>
      <c r="AJ203" s="178">
        <f>$S203*'9 All Base Data'!$Y203</f>
        <v>0.34897710226118495</v>
      </c>
      <c r="AK203" s="178">
        <f>$T203*'9 All Base Data'!$Y203</f>
        <v>2.075902814483788E-2</v>
      </c>
      <c r="AL203" s="178">
        <f>IF($U203="","",$U203*'9 All Base Data'!$Y203)</f>
        <v>2.8830249057781882E-3</v>
      </c>
      <c r="AM203" s="178">
        <f>IF($V203="","",$V203*'9 All Base Data'!$Y203)</f>
        <v>3.5437140261605948E-3</v>
      </c>
      <c r="AN203" s="178">
        <f>IF($W203="","",$W203*'9 All Base Data'!$Y203)</f>
        <v>9.9854679630871288E-4</v>
      </c>
      <c r="AO203" s="178">
        <f>IF($X203="","",$X203*'9 All Base Data'!$Y203)</f>
        <v>4.3777007492053687E-4</v>
      </c>
      <c r="AP203" s="178">
        <f>$Y203*'9 All Base Data'!$Y203</f>
        <v>0.12318534105513491</v>
      </c>
      <c r="AQ203" s="179">
        <f t="shared" si="39"/>
        <v>3.3350933776602107</v>
      </c>
    </row>
    <row r="204" spans="1:43" x14ac:dyDescent="0.25">
      <c r="A204" s="124">
        <v>510800</v>
      </c>
      <c r="B204" s="125" t="s">
        <v>245</v>
      </c>
      <c r="C204" s="126" t="s">
        <v>157</v>
      </c>
      <c r="D204" s="101" t="s">
        <v>2312</v>
      </c>
      <c r="E204" s="142"/>
      <c r="F204" s="191" t="str">
        <f>IF('9 All Base Data'!G204="Rural Centre","Rural",IF('9 All Base Data'!G204="Rural (Incl.some Off Shore Islands)","Rural",IF('9 All Base Data'!G204="Inlet-in TA but not in Urban Area","Rural",IF('9 All Base Data'!G204="Rural (Incl.some Off Shore Islands)","Rural",IF('9 All Base Data'!G204="Inlet-not in TA","Rural",IF('9 All Base Data'!G204="Inland Water not in Urban Area","Rural",IF('9 All Base Data'!G204="Oceanic-in Region but not in TA","Rural",'9 All Base Data'!G204)))))))</f>
        <v>Western Auckland Zone</v>
      </c>
      <c r="G204" s="177">
        <f>IF('9 All Base Data'!I204="..C","..C",'9 All Base Data'!I204*Basecase_Pop_2006)</f>
        <v>4629</v>
      </c>
      <c r="H204" s="177">
        <f>IF('9 All Base Data'!J204="..C","..C",'9 All Base Data'!J204*Basecase_Pop_2006)</f>
        <v>2550</v>
      </c>
      <c r="I204" s="191">
        <f>IF('9 All Base Data'!L204="..C","..C",'9 All Base Data'!L204*Basecase_Pop_2006)</f>
        <v>93</v>
      </c>
      <c r="J204" s="156">
        <f>IF('9 All Base Data'!$P204=0,0,('9 All Base Data'!$P204*Basecase_Pop_2006)/(1+(1/(BaseCase_Mort_AllAdults_30*('9 All Base Data'!$W204*Basecase_PM10)/10))))</f>
        <v>5.7557942363045127</v>
      </c>
      <c r="K204" s="156">
        <f>IF('9 All Base Data'!$Q204=0,0,('9 All Base Data'!$Q204*Basecase_Pop_2006)/(1+(1/(BaseCase_Mort_Maori_30*('9 All Base Data'!$W204*Basecase_PM10)/10))))</f>
        <v>0.34538717160677362</v>
      </c>
      <c r="L204" s="179">
        <f>133/(1+1/(BaseCase_Mort_Child_0_1*'9 All Base Data'!$AB$10/10))*IF('9 All Base Data'!$L204="..C",0,'9 All Base Data'!L204/'9 All Base Data'!$L$2022)</f>
        <v>1.3566634054338639E-2</v>
      </c>
      <c r="M204" s="178">
        <f>IF('9 All Base Data'!$R204="","",IF('9 All Base Data'!$R204=0,0,('9 All Base Data'!$R204*Basecase_Pop_2006)/(1+(1/(BaseCase_CardiacHA_All*('9 All Base Data'!$W204*Basecase_PM10)/10)))))</f>
        <v>0.92854303225816093</v>
      </c>
      <c r="N204" s="178">
        <f>IF('9 All Base Data'!$S204="","",IF('9 All Base Data'!$S204=0,0,('9 All Base Data'!S204*Basecase_Pop_2006)/(1+(1/(BaseCase_RespHA_All*('9 All Base Data'!$W204*Basecase_PM10)/10)))))</f>
        <v>2.4297924256696177</v>
      </c>
      <c r="O204" s="178">
        <f>IF('9 All Base Data'!$T204="","",IF('9 All Base Data'!$T204=0,0,('9 All Base Data'!$T204*Basecase_Pop_2006)/(1+(1/(BaseCase_RespHA_Child_1_4*('9 All Base Data'!$W204*Basecase_PM10)/10)))))</f>
        <v>0.62836965576776638</v>
      </c>
      <c r="P204" s="179">
        <f>IF('9 All Base Data'!$U204="","",IF('9 All Base Data'!$U204=0,0,('9 All Base Data'!$U204*Basecase_Pop_2006)/(1+(1/(BaseCase_RespHA_Child_5_14*('9 All Base Data'!$W204*Basecase_PM10)/10)))))</f>
        <v>0.79235266103729607</v>
      </c>
      <c r="Q204" s="156">
        <f>IF('7 Base case Results'!$G204="..C",0,BaseCase_RADs_All*'7 Base case Results'!$G204*('9 All Base Data'!$V204*Basecase_PM10)/10)</f>
        <v>3267.1001881379093</v>
      </c>
      <c r="R204" s="189">
        <f t="shared" si="30"/>
        <v>20.490627481244065</v>
      </c>
      <c r="S204" s="178">
        <f t="shared" si="31"/>
        <v>1.2295783309201143</v>
      </c>
      <c r="T204" s="179">
        <f t="shared" si="32"/>
        <v>4.8297217233445551E-2</v>
      </c>
      <c r="U204" s="178">
        <f t="shared" si="33"/>
        <v>5.8962482548393222E-3</v>
      </c>
      <c r="V204" s="178">
        <f t="shared" si="34"/>
        <v>1.1019108650411715E-2</v>
      </c>
      <c r="W204" s="178">
        <f t="shared" si="35"/>
        <v>2.8496563889068207E-3</v>
      </c>
      <c r="X204" s="179">
        <f t="shared" si="36"/>
        <v>3.5933193178041378E-3</v>
      </c>
      <c r="Y204" s="179">
        <f t="shared" si="37"/>
        <v>0.20256021166455038</v>
      </c>
      <c r="Z204" s="186">
        <f t="shared" si="38"/>
        <v>20.758400267047314</v>
      </c>
      <c r="AA204" s="156">
        <f>$J204*'9 All Base Data'!$Y204</f>
        <v>2.289406218820317</v>
      </c>
      <c r="AB204" s="156">
        <f>$K204*'9 All Base Data'!$Y204</f>
        <v>0.13738009145458854</v>
      </c>
      <c r="AC204" s="178">
        <f>$L204*'9 All Base Data'!$Y204</f>
        <v>5.396220764209256E-3</v>
      </c>
      <c r="AD204" s="178">
        <f>IF($M204="","",$M204*'9 All Base Data'!$Y204)</f>
        <v>0.36933429257870376</v>
      </c>
      <c r="AE204" s="178">
        <f>IF($N204="","",$N204*'9 All Base Data'!$Y204)</f>
        <v>0.96646642694129559</v>
      </c>
      <c r="AF204" s="178">
        <f>IF($O204="","",$O204*'9 All Base Data'!$Y204)</f>
        <v>0.24993829497218961</v>
      </c>
      <c r="AG204" s="178">
        <f>IF($P204="","",$P204*'9 All Base Data'!$Y204)</f>
        <v>0.31516364817834341</v>
      </c>
      <c r="AH204" s="167">
        <f>$Q204*'9 All Base Data'!$Y204</f>
        <v>1299.5112717987438</v>
      </c>
      <c r="AI204" s="178">
        <f>$R204*'9 All Base Data'!$Y204</f>
        <v>8.1502861390003272</v>
      </c>
      <c r="AJ204" s="178">
        <f>$S204*'9 All Base Data'!$Y204</f>
        <v>0.48907312557833521</v>
      </c>
      <c r="AK204" s="178">
        <f>$T204*'9 All Base Data'!$Y204</f>
        <v>1.9210545920584951E-2</v>
      </c>
      <c r="AL204" s="178">
        <f>IF($U204="","",$U204*'9 All Base Data'!$Y204)</f>
        <v>2.3452727578747688E-3</v>
      </c>
      <c r="AM204" s="178">
        <f>IF($V204="","",$V204*'9 All Base Data'!$Y204)</f>
        <v>4.3829252461787746E-3</v>
      </c>
      <c r="AN204" s="178">
        <f>IF($W204="","",$W204*'9 All Base Data'!$Y204)</f>
        <v>1.1334701676988799E-3</v>
      </c>
      <c r="AO204" s="178">
        <f>IF($X204="","",$X204*'9 All Base Data'!$Y204)</f>
        <v>1.4292671444887874E-3</v>
      </c>
      <c r="AP204" s="178">
        <f>$Y204*'9 All Base Data'!$Y204</f>
        <v>8.0569698851522112E-2</v>
      </c>
      <c r="AQ204" s="179">
        <f t="shared" si="39"/>
        <v>8.2567945817764876</v>
      </c>
    </row>
    <row r="205" spans="1:43" x14ac:dyDescent="0.25">
      <c r="A205" s="124">
        <v>511001</v>
      </c>
      <c r="B205" s="125" t="s">
        <v>246</v>
      </c>
      <c r="C205" s="126" t="s">
        <v>157</v>
      </c>
      <c r="D205" s="101" t="s">
        <v>2312</v>
      </c>
      <c r="E205" s="142"/>
      <c r="F205" s="191" t="str">
        <f>IF('9 All Base Data'!G205="Rural Centre","Rural",IF('9 All Base Data'!G205="Rural (Incl.some Off Shore Islands)","Rural",IF('9 All Base Data'!G205="Inlet-in TA but not in Urban Area","Rural",IF('9 All Base Data'!G205="Rural (Incl.some Off Shore Islands)","Rural",IF('9 All Base Data'!G205="Inlet-not in TA","Rural",IF('9 All Base Data'!G205="Inland Water not in Urban Area","Rural",IF('9 All Base Data'!G205="Oceanic-in Region but not in TA","Rural",'9 All Base Data'!G205)))))))</f>
        <v>Western Auckland Zone</v>
      </c>
      <c r="G205" s="177">
        <f>IF('9 All Base Data'!I205="..C","..C",'9 All Base Data'!I205*Basecase_Pop_2006)</f>
        <v>3138</v>
      </c>
      <c r="H205" s="177">
        <f>IF('9 All Base Data'!J205="..C","..C",'9 All Base Data'!J205*Basecase_Pop_2006)</f>
        <v>1716</v>
      </c>
      <c r="I205" s="191">
        <f>IF('9 All Base Data'!L205="..C","..C",'9 All Base Data'!L205*Basecase_Pop_2006)</f>
        <v>66</v>
      </c>
      <c r="J205" s="156">
        <f>IF('9 All Base Data'!$P205=0,0,('9 All Base Data'!$P205*Basecase_Pop_2006)/(1+(1/(BaseCase_Mort_AllAdults_30*('9 All Base Data'!$W205*Basecase_PM10)/10))))</f>
        <v>3.306200932933586</v>
      </c>
      <c r="K205" s="156">
        <f>IF('9 All Base Data'!$Q205=0,0,('9 All Base Data'!$Q205*Basecase_Pop_2006)/(1+(1/(BaseCase_Mort_Maori_30*('9 All Base Data'!$W205*Basecase_PM10)/10))))</f>
        <v>1.0620150433777404</v>
      </c>
      <c r="L205" s="179">
        <f>133/(1+1/(BaseCase_Mort_Child_0_1*'9 All Base Data'!$AB$10/10))*IF('9 All Base Data'!$L205="..C",0,'9 All Base Data'!L205/'9 All Base Data'!$L$2022)</f>
        <v>9.6279338450145184E-3</v>
      </c>
      <c r="M205" s="178">
        <f>IF('9 All Base Data'!$R205="","",IF('9 All Base Data'!$R205=0,0,('9 All Base Data'!$R205*Basecase_Pop_2006)/(1+(1/(BaseCase_CardiacHA_All*('9 All Base Data'!$W205*Basecase_PM10)/10)))))</f>
        <v>0.3129989893994059</v>
      </c>
      <c r="N205" s="178">
        <f>IF('9 All Base Data'!$S205="","",IF('9 All Base Data'!$S205=0,0,('9 All Base Data'!S205*Basecase_Pop_2006)/(1+(1/(BaseCase_RespHA_All*('9 All Base Data'!$W205*Basecase_PM10)/10)))))</f>
        <v>1.0599521612552205</v>
      </c>
      <c r="O205" s="178">
        <f>IF('9 All Base Data'!$T205="","",IF('9 All Base Data'!$T205=0,0,('9 All Base Data'!$T205*Basecase_Pop_2006)/(1+(1/(BaseCase_RespHA_Child_1_4*('9 All Base Data'!$W205*Basecase_PM10)/10)))))</f>
        <v>0.52520577556438031</v>
      </c>
      <c r="P205" s="179">
        <f>IF('9 All Base Data'!$U205="","",IF('9 All Base Data'!$U205=0,0,('9 All Base Data'!$U205*Basecase_Pop_2006)/(1+(1/(BaseCase_RespHA_Child_5_14*('9 All Base Data'!$W205*Basecase_PM10)/10)))))</f>
        <v>0.25919956013206252</v>
      </c>
      <c r="Q205" s="156">
        <f>IF('7 Base case Results'!$G205="..C",0,BaseCase_RADs_All*'7 Base case Results'!$G205*('9 All Base Data'!$V205*Basecase_PM10)/10)</f>
        <v>2284.932206607552</v>
      </c>
      <c r="R205" s="189">
        <f t="shared" si="30"/>
        <v>11.770075321243565</v>
      </c>
      <c r="S205" s="178">
        <f t="shared" si="31"/>
        <v>3.7807735544247558</v>
      </c>
      <c r="T205" s="179">
        <f t="shared" si="32"/>
        <v>3.4275444488251684E-2</v>
      </c>
      <c r="U205" s="178">
        <f t="shared" si="33"/>
        <v>1.9875435826862274E-3</v>
      </c>
      <c r="V205" s="178">
        <f t="shared" si="34"/>
        <v>4.8068830512924248E-3</v>
      </c>
      <c r="W205" s="178">
        <f t="shared" si="35"/>
        <v>2.3818081921844645E-3</v>
      </c>
      <c r="X205" s="179">
        <f t="shared" si="36"/>
        <v>1.1754700051989034E-3</v>
      </c>
      <c r="Y205" s="179">
        <f t="shared" si="37"/>
        <v>0.1416657968096682</v>
      </c>
      <c r="Z205" s="186">
        <f t="shared" si="38"/>
        <v>11.952810989175465</v>
      </c>
      <c r="AA205" s="156">
        <f>$J205*'9 All Base Data'!$Y205</f>
        <v>1.3762065241932087</v>
      </c>
      <c r="AB205" s="156">
        <f>$K205*'9 All Base Data'!$Y205</f>
        <v>0.44206388575147715</v>
      </c>
      <c r="AC205" s="178">
        <f>$L205*'9 All Base Data'!$Y205</f>
        <v>4.0076285866427553E-3</v>
      </c>
      <c r="AD205" s="178">
        <f>IF($M205="","",$M205*'9 All Base Data'!$Y205)</f>
        <v>0.13028586586694191</v>
      </c>
      <c r="AE205" s="178">
        <f>IF($N205="","",$N205*'9 All Base Data'!$Y205)</f>
        <v>0.44120521082722369</v>
      </c>
      <c r="AF205" s="178">
        <f>IF($O205="","",$O205*'9 All Base Data'!$Y205)</f>
        <v>0.21861696537431033</v>
      </c>
      <c r="AG205" s="178">
        <f>IF($P205="","",$P205*'9 All Base Data'!$Y205)</f>
        <v>0.10789184715559448</v>
      </c>
      <c r="AH205" s="167">
        <f>$Q205*'9 All Base Data'!$Y205</f>
        <v>951.10329766991936</v>
      </c>
      <c r="AI205" s="178">
        <f>$R205*'9 All Base Data'!$Y205</f>
        <v>4.8992952261278226</v>
      </c>
      <c r="AJ205" s="178">
        <f>$S205*'9 All Base Data'!$Y205</f>
        <v>1.5737474332752586</v>
      </c>
      <c r="AK205" s="178">
        <f>$T205*'9 All Base Data'!$Y205</f>
        <v>1.4267157768448207E-2</v>
      </c>
      <c r="AL205" s="178">
        <f>IF($U205="","",$U205*'9 All Base Data'!$Y205)</f>
        <v>8.2731524825508101E-4</v>
      </c>
      <c r="AM205" s="178">
        <f>IF($V205="","",$V205*'9 All Base Data'!$Y205)</f>
        <v>2.0008656311014594E-3</v>
      </c>
      <c r="AN205" s="178">
        <f>IF($W205="","",$W205*'9 All Base Data'!$Y205)</f>
        <v>9.9142793797249722E-4</v>
      </c>
      <c r="AO205" s="178">
        <f>IF($X205="","",$X205*'9 All Base Data'!$Y205)</f>
        <v>4.8928952685062092E-4</v>
      </c>
      <c r="AP205" s="178">
        <f>$Y205*'9 All Base Data'!$Y205</f>
        <v>5.8968404455534994E-2</v>
      </c>
      <c r="AQ205" s="179">
        <f t="shared" si="39"/>
        <v>4.9753589692311628</v>
      </c>
    </row>
    <row r="206" spans="1:43" x14ac:dyDescent="0.25">
      <c r="A206" s="124">
        <v>511002</v>
      </c>
      <c r="B206" s="125" t="s">
        <v>247</v>
      </c>
      <c r="C206" s="126" t="s">
        <v>157</v>
      </c>
      <c r="D206" s="101" t="s">
        <v>2312</v>
      </c>
      <c r="E206" s="142"/>
      <c r="F206" s="191" t="str">
        <f>IF('9 All Base Data'!G206="Rural Centre","Rural",IF('9 All Base Data'!G206="Rural (Incl.some Off Shore Islands)","Rural",IF('9 All Base Data'!G206="Inlet-in TA but not in Urban Area","Rural",IF('9 All Base Data'!G206="Rural (Incl.some Off Shore Islands)","Rural",IF('9 All Base Data'!G206="Inlet-not in TA","Rural",IF('9 All Base Data'!G206="Inland Water not in Urban Area","Rural",IF('9 All Base Data'!G206="Oceanic-in Region but not in TA","Rural",'9 All Base Data'!G206)))))))</f>
        <v>Western Auckland Zone</v>
      </c>
      <c r="G206" s="177">
        <f>IF('9 All Base Data'!I206="..C","..C",'9 All Base Data'!I206*Basecase_Pop_2006)</f>
        <v>4569</v>
      </c>
      <c r="H206" s="177">
        <f>IF('9 All Base Data'!J206="..C","..C",'9 All Base Data'!J206*Basecase_Pop_2006)</f>
        <v>2448</v>
      </c>
      <c r="I206" s="191">
        <f>IF('9 All Base Data'!L206="..C","..C",'9 All Base Data'!L206*Basecase_Pop_2006)</f>
        <v>93</v>
      </c>
      <c r="J206" s="156">
        <f>IF('9 All Base Data'!$P206=0,0,('9 All Base Data'!$P206*Basecase_Pop_2006)/(1+(1/(BaseCase_Mort_AllAdults_30*('9 All Base Data'!$W206*Basecase_PM10)/10))))</f>
        <v>1.1857642778289312</v>
      </c>
      <c r="K206" s="156">
        <f>IF('9 All Base Data'!$Q206=0,0,('9 All Base Data'!$Q206*Basecase_Pop_2006)/(1+(1/(BaseCase_Mort_Maori_30*('9 All Base Data'!$W206*Basecase_PM10)/10))))</f>
        <v>0.37142789872869181</v>
      </c>
      <c r="L206" s="179">
        <f>133/(1+1/(BaseCase_Mort_Child_0_1*'9 All Base Data'!$AB$10/10))*IF('9 All Base Data'!$L206="..C",0,'9 All Base Data'!L206/'9 All Base Data'!$L$2022)</f>
        <v>1.3566634054338639E-2</v>
      </c>
      <c r="M206" s="178">
        <f>IF('9 All Base Data'!$R206="","",IF('9 All Base Data'!$R206=0,0,('9 All Base Data'!$R206*Basecase_Pop_2006)/(1+(1/(BaseCase_CardiacHA_All*('9 All Base Data'!$W206*Basecase_PM10)/10)))))</f>
        <v>0.31274987880198096</v>
      </c>
      <c r="N206" s="178">
        <f>IF('9 All Base Data'!$S206="","",IF('9 All Base Data'!$S206=0,0,('9 All Base Data'!S206*Basecase_Pop_2006)/(1+(1/(BaseCase_RespHA_All*('9 All Base Data'!$W206*Basecase_PM10)/10)))))</f>
        <v>0.86226695692778144</v>
      </c>
      <c r="O206" s="178">
        <f>IF('9 All Base Data'!$T206="","",IF('9 All Base Data'!$T206=0,0,('9 All Base Data'!$T206*Basecase_Pop_2006)/(1+(1/(BaseCase_RespHA_Child_1_4*('9 All Base Data'!$W206*Basecase_PM10)/10)))))</f>
        <v>0.38098555574169174</v>
      </c>
      <c r="P206" s="179">
        <f>IF('9 All Base Data'!$U206="","",IF('9 All Base Data'!$U206=0,0,('9 All Base Data'!$U206*Basecase_Pop_2006)/(1+(1/(BaseCase_RespHA_Child_5_14*('9 All Base Data'!$W206*Basecase_PM10)/10)))))</f>
        <v>0.31617835592969057</v>
      </c>
      <c r="Q206" s="156">
        <f>IF('7 Base case Results'!$G206="..C",0,BaseCase_RADs_All*'7 Base case Results'!$G206*('9 All Base Data'!$V206*Basecase_PM10)/10)</f>
        <v>3537.6071968424753</v>
      </c>
      <c r="R206" s="189">
        <f t="shared" si="30"/>
        <v>4.2213208290709954</v>
      </c>
      <c r="S206" s="178">
        <f t="shared" si="31"/>
        <v>1.3222833194741428</v>
      </c>
      <c r="T206" s="179">
        <f t="shared" si="32"/>
        <v>4.8297217233445551E-2</v>
      </c>
      <c r="U206" s="178">
        <f t="shared" si="33"/>
        <v>1.9859617303925789E-3</v>
      </c>
      <c r="V206" s="178">
        <f t="shared" si="34"/>
        <v>3.9103806496674888E-3</v>
      </c>
      <c r="W206" s="178">
        <f t="shared" si="35"/>
        <v>1.727769495288572E-3</v>
      </c>
      <c r="X206" s="179">
        <f t="shared" si="36"/>
        <v>1.4338688441411468E-3</v>
      </c>
      <c r="Y206" s="179">
        <f t="shared" si="37"/>
        <v>0.21933164620423345</v>
      </c>
      <c r="Z206" s="186">
        <f t="shared" si="38"/>
        <v>4.4948460348887345</v>
      </c>
      <c r="AA206" s="156">
        <f>$J206*'9 All Base Data'!$Y206</f>
        <v>0.53480008736409101</v>
      </c>
      <c r="AB206" s="156">
        <f>$K206*'9 All Base Data'!$Y206</f>
        <v>0.16752037180042509</v>
      </c>
      <c r="AC206" s="178">
        <f>$L206*'9 All Base Data'!$Y206</f>
        <v>6.1187853379942089E-3</v>
      </c>
      <c r="AD206" s="178">
        <f>IF($M206="","",$M206*'9 All Base Data'!$Y206)</f>
        <v>0.14105557540715397</v>
      </c>
      <c r="AE206" s="178">
        <f>IF($N206="","",$N206*'9 All Base Data'!$Y206)</f>
        <v>0.38889723068776283</v>
      </c>
      <c r="AF206" s="178">
        <f>IF($O206="","",$O206*'9 All Base Data'!$Y206)</f>
        <v>0.17183103952850604</v>
      </c>
      <c r="AG206" s="178">
        <f>IF($P206="","",$P206*'9 All Base Data'!$Y206)</f>
        <v>0.14260187756999362</v>
      </c>
      <c r="AH206" s="167">
        <f>$Q206*'9 All Base Data'!$Y206</f>
        <v>1595.5217013242971</v>
      </c>
      <c r="AI206" s="178">
        <f>$R206*'9 All Base Data'!$Y206</f>
        <v>1.903888311016164</v>
      </c>
      <c r="AJ206" s="178">
        <f>$S206*'9 All Base Data'!$Y206</f>
        <v>0.59637252360951332</v>
      </c>
      <c r="AK206" s="178">
        <f>$T206*'9 All Base Data'!$Y206</f>
        <v>2.1782875803259383E-2</v>
      </c>
      <c r="AL206" s="178">
        <f>IF($U206="","",$U206*'9 All Base Data'!$Y206)</f>
        <v>8.9570290383542768E-4</v>
      </c>
      <c r="AM206" s="178">
        <f>IF($V206="","",$V206*'9 All Base Data'!$Y206)</f>
        <v>1.7636489411690045E-3</v>
      </c>
      <c r="AN206" s="178">
        <f>IF($W206="","",$W206*'9 All Base Data'!$Y206)</f>
        <v>7.7925376426177489E-4</v>
      </c>
      <c r="AO206" s="178">
        <f>IF($X206="","",$X206*'9 All Base Data'!$Y206)</f>
        <v>6.466995147799212E-4</v>
      </c>
      <c r="AP206" s="178">
        <f>$Y206*'9 All Base Data'!$Y206</f>
        <v>9.8922345482106405E-2</v>
      </c>
      <c r="AQ206" s="179">
        <f t="shared" si="39"/>
        <v>2.027252884146534</v>
      </c>
    </row>
    <row r="207" spans="1:43" x14ac:dyDescent="0.25">
      <c r="A207" s="124">
        <v>511100</v>
      </c>
      <c r="B207" s="125" t="s">
        <v>248</v>
      </c>
      <c r="C207" s="126" t="s">
        <v>157</v>
      </c>
      <c r="D207" s="101" t="s">
        <v>2312</v>
      </c>
      <c r="E207" s="142"/>
      <c r="F207" s="191" t="str">
        <f>IF('9 All Base Data'!G207="Rural Centre","Rural",IF('9 All Base Data'!G207="Rural (Incl.some Off Shore Islands)","Rural",IF('9 All Base Data'!G207="Inlet-in TA but not in Urban Area","Rural",IF('9 All Base Data'!G207="Rural (Incl.some Off Shore Islands)","Rural",IF('9 All Base Data'!G207="Inlet-not in TA","Rural",IF('9 All Base Data'!G207="Inland Water not in Urban Area","Rural",IF('9 All Base Data'!G207="Oceanic-in Region but not in TA","Rural",'9 All Base Data'!G207)))))))</f>
        <v>Western Auckland Zone</v>
      </c>
      <c r="G207" s="177">
        <f>IF('9 All Base Data'!I207="..C","..C",'9 All Base Data'!I207*Basecase_Pop_2006)</f>
        <v>7008</v>
      </c>
      <c r="H207" s="177">
        <f>IF('9 All Base Data'!J207="..C","..C",'9 All Base Data'!J207*Basecase_Pop_2006)</f>
        <v>4020</v>
      </c>
      <c r="I207" s="191">
        <f>IF('9 All Base Data'!L207="..C","..C",'9 All Base Data'!L207*Basecase_Pop_2006)</f>
        <v>138</v>
      </c>
      <c r="J207" s="156">
        <f>IF('9 All Base Data'!$P207=0,0,('9 All Base Data'!$P207*Basecase_Pop_2006)/(1+(1/(BaseCase_Mort_AllAdults_30*('9 All Base Data'!$W207*Basecase_PM10)/10))))</f>
        <v>0.78323922902583509</v>
      </c>
      <c r="K207" s="156">
        <f>IF('9 All Base Data'!$Q207=0,0,('9 All Base Data'!$Q207*Basecase_Pop_2006)/(1+(1/(BaseCase_Mort_Maori_30*('9 All Base Data'!$W207*Basecase_PM10)/10))))</f>
        <v>0.14270140234517253</v>
      </c>
      <c r="L207" s="179">
        <f>133/(1+1/(BaseCase_Mort_Child_0_1*'9 All Base Data'!$AB$10/10))*IF('9 All Base Data'!$L207="..C",0,'9 All Base Data'!L207/'9 All Base Data'!$L$2022)</f>
        <v>2.013113440321217E-2</v>
      </c>
      <c r="M207" s="178">
        <f>IF('9 All Base Data'!$R207="","",IF('9 All Base Data'!$R207=0,0,('9 All Base Data'!$R207*Basecase_Pop_2006)/(1+(1/(BaseCase_CardiacHA_All*('9 All Base Data'!$W207*Basecase_PM10)/10)))))</f>
        <v>0.77260551710218384</v>
      </c>
      <c r="N207" s="178">
        <f>IF('9 All Base Data'!$S207="","",IF('9 All Base Data'!$S207=0,0,('9 All Base Data'!S207*Basecase_Pop_2006)/(1+(1/(BaseCase_RespHA_All*('9 All Base Data'!$W207*Basecase_PM10)/10)))))</f>
        <v>1.3971885236695722</v>
      </c>
      <c r="O207" s="178">
        <f>IF('9 All Base Data'!$T207="","",IF('9 All Base Data'!$T207=0,0,('9 All Base Data'!$T207*Basecase_Pop_2006)/(1+(1/(BaseCase_RespHA_Child_1_4*('9 All Base Data'!$W207*Basecase_PM10)/10)))))</f>
        <v>0.5921197228446532</v>
      </c>
      <c r="P207" s="179">
        <f>IF('9 All Base Data'!$U207="","",IF('9 All Base Data'!$U207=0,0,('9 All Base Data'!$U207*Basecase_Pop_2006)/(1+(1/(BaseCase_RespHA_Child_5_14*('9 All Base Data'!$W207*Basecase_PM10)/10)))))</f>
        <v>0.20932765372847079</v>
      </c>
      <c r="Q207" s="156">
        <f>IF('7 Base case Results'!$G207="..C",0,BaseCase_RADs_All*'7 Base case Results'!$G207*('9 All Base Data'!$V207*Basecase_PM10)/10)</f>
        <v>5153.2783535010585</v>
      </c>
      <c r="R207" s="189">
        <f t="shared" si="30"/>
        <v>2.788331655331973</v>
      </c>
      <c r="S207" s="178">
        <f t="shared" si="31"/>
        <v>0.50801699234881426</v>
      </c>
      <c r="T207" s="179">
        <f t="shared" si="32"/>
        <v>7.1666838475435327E-2</v>
      </c>
      <c r="U207" s="178">
        <f t="shared" si="33"/>
        <v>4.9060450335988671E-3</v>
      </c>
      <c r="V207" s="178">
        <f t="shared" si="34"/>
        <v>6.3362499548415101E-3</v>
      </c>
      <c r="W207" s="178">
        <f t="shared" si="35"/>
        <v>2.6852629431005021E-3</v>
      </c>
      <c r="X207" s="179">
        <f t="shared" si="36"/>
        <v>9.4930090965861507E-4</v>
      </c>
      <c r="Y207" s="179">
        <f t="shared" si="37"/>
        <v>0.31950325791706563</v>
      </c>
      <c r="Z207" s="186">
        <f t="shared" si="38"/>
        <v>3.190744046712914</v>
      </c>
      <c r="AA207" s="156">
        <f>$J207*'9 All Base Data'!$Y207</f>
        <v>0.33049584813301547</v>
      </c>
      <c r="AB207" s="156">
        <f>$K207*'9 All Base Data'!$Y207</f>
        <v>6.0214324372512798E-2</v>
      </c>
      <c r="AC207" s="178">
        <f>$L207*'9 All Base Data'!$Y207</f>
        <v>8.4945392057857137E-3</v>
      </c>
      <c r="AD207" s="178">
        <f>IF($M207="","",$M207*'9 All Base Data'!$Y207)</f>
        <v>0.32600884402141039</v>
      </c>
      <c r="AE207" s="178">
        <f>IF($N207="","",$N207*'9 All Base Data'!$Y207)</f>
        <v>0.58955806734325322</v>
      </c>
      <c r="AF207" s="178">
        <f>IF($O207="","",$O207*'9 All Base Data'!$Y207)</f>
        <v>0.24985100687720377</v>
      </c>
      <c r="AG207" s="178">
        <f>IF($P207="","",$P207*'9 All Base Data'!$Y207)</f>
        <v>8.8327956380237896E-2</v>
      </c>
      <c r="AH207" s="167">
        <f>$Q207*'9 All Base Data'!$Y207</f>
        <v>2174.4788016097491</v>
      </c>
      <c r="AI207" s="178">
        <f>$R207*'9 All Base Data'!$Y207</f>
        <v>1.176565219353535</v>
      </c>
      <c r="AJ207" s="178">
        <f>$S207*'9 All Base Data'!$Y207</f>
        <v>0.21436299476614556</v>
      </c>
      <c r="AK207" s="178">
        <f>$T207*'9 All Base Data'!$Y207</f>
        <v>3.024055957259714E-2</v>
      </c>
      <c r="AL207" s="178">
        <f>IF($U207="","",$U207*'9 All Base Data'!$Y207)</f>
        <v>2.0701561595359561E-3</v>
      </c>
      <c r="AM207" s="178">
        <f>IF($V207="","",$V207*'9 All Base Data'!$Y207)</f>
        <v>2.6736458354016533E-3</v>
      </c>
      <c r="AN207" s="178">
        <f>IF($W207="","",$W207*'9 All Base Data'!$Y207)</f>
        <v>1.1330743161881191E-3</v>
      </c>
      <c r="AO207" s="178">
        <f>IF($X207="","",$X207*'9 All Base Data'!$Y207)</f>
        <v>4.0056728218437889E-4</v>
      </c>
      <c r="AP207" s="178">
        <f>$Y207*'9 All Base Data'!$Y207</f>
        <v>0.13481768569980446</v>
      </c>
      <c r="AQ207" s="179">
        <f t="shared" si="39"/>
        <v>1.3463672666208744</v>
      </c>
    </row>
    <row r="208" spans="1:43" x14ac:dyDescent="0.25">
      <c r="A208" s="124">
        <v>511301</v>
      </c>
      <c r="B208" s="125" t="s">
        <v>249</v>
      </c>
      <c r="C208" s="126" t="s">
        <v>157</v>
      </c>
      <c r="D208" s="101" t="s">
        <v>2312</v>
      </c>
      <c r="E208" s="142"/>
      <c r="F208" s="191" t="str">
        <f>IF('9 All Base Data'!G208="Rural Centre","Rural",IF('9 All Base Data'!G208="Rural (Incl.some Off Shore Islands)","Rural",IF('9 All Base Data'!G208="Inlet-in TA but not in Urban Area","Rural",IF('9 All Base Data'!G208="Rural (Incl.some Off Shore Islands)","Rural",IF('9 All Base Data'!G208="Inlet-not in TA","Rural",IF('9 All Base Data'!G208="Inland Water not in Urban Area","Rural",IF('9 All Base Data'!G208="Oceanic-in Region but not in TA","Rural",'9 All Base Data'!G208)))))))</f>
        <v>Western Auckland Zone</v>
      </c>
      <c r="G208" s="177">
        <f>IF('9 All Base Data'!I208="..C","..C",'9 All Base Data'!I208*Basecase_Pop_2006)</f>
        <v>2580</v>
      </c>
      <c r="H208" s="177">
        <f>IF('9 All Base Data'!J208="..C","..C",'9 All Base Data'!J208*Basecase_Pop_2006)</f>
        <v>1482</v>
      </c>
      <c r="I208" s="191">
        <f>IF('9 All Base Data'!L208="..C","..C",'9 All Base Data'!L208*Basecase_Pop_2006)</f>
        <v>66</v>
      </c>
      <c r="J208" s="156">
        <f>IF('9 All Base Data'!$P208=0,0,('9 All Base Data'!$P208*Basecase_Pop_2006)/(1+(1/(BaseCase_Mort_AllAdults_30*('9 All Base Data'!$W208*Basecase_PM10)/10))))</f>
        <v>1.7806691184633963</v>
      </c>
      <c r="K208" s="156">
        <f>IF('9 All Base Data'!$Q208=0,0,('9 All Base Data'!$Q208*Basecase_Pop_2006)/(1+(1/(BaseCase_Mort_Maori_30*('9 All Base Data'!$W208*Basecase_PM10)/10))))</f>
        <v>0.43657574578238073</v>
      </c>
      <c r="L208" s="179">
        <f>133/(1+1/(BaseCase_Mort_Child_0_1*'9 All Base Data'!$AB$10/10))*IF('9 All Base Data'!$L208="..C",0,'9 All Base Data'!L208/'9 All Base Data'!$L$2022)</f>
        <v>9.6279338450145184E-3</v>
      </c>
      <c r="M208" s="178">
        <f>IF('9 All Base Data'!$R208="","",IF('9 All Base Data'!$R208=0,0,('9 All Base Data'!$R208*Basecase_Pop_2006)/(1+(1/(BaseCase_CardiacHA_All*('9 All Base Data'!$W208*Basecase_PM10)/10)))))</f>
        <v>0.90553961022992635</v>
      </c>
      <c r="N208" s="178">
        <f>IF('9 All Base Data'!$S208="","",IF('9 All Base Data'!$S208=0,0,('9 All Base Data'!S208*Basecase_Pop_2006)/(1+(1/(BaseCase_RespHA_All*('9 All Base Data'!$W208*Basecase_PM10)/10)))))</f>
        <v>1.7579581540677864</v>
      </c>
      <c r="O208" s="178">
        <f>IF('9 All Base Data'!$T208="","",IF('9 All Base Data'!$T208=0,0,('9 All Base Data'!$T208*Basecase_Pop_2006)/(1+(1/(BaseCase_RespHA_Child_1_4*('9 All Base Data'!$W208*Basecase_PM10)/10)))))</f>
        <v>0.69725411245199032</v>
      </c>
      <c r="P208" s="179">
        <f>IF('9 All Base Data'!$U208="","",IF('9 All Base Data'!$U208=0,0,('9 All Base Data'!$U208*Basecase_Pop_2006)/(1+(1/(BaseCase_RespHA_Child_5_14*('9 All Base Data'!$W208*Basecase_PM10)/10)))))</f>
        <v>0.46902975987438073</v>
      </c>
      <c r="Q208" s="156">
        <f>IF('7 Base case Results'!$G208="..C",0,BaseCase_RADs_All*'7 Base case Results'!$G208*('9 All Base Data'!$V208*Basecase_PM10)/10)</f>
        <v>1945.2088177063349</v>
      </c>
      <c r="R208" s="189">
        <f t="shared" si="30"/>
        <v>6.3391820617296908</v>
      </c>
      <c r="S208" s="178">
        <f t="shared" si="31"/>
        <v>1.5542096549852753</v>
      </c>
      <c r="T208" s="179">
        <f t="shared" si="32"/>
        <v>3.4275444488251684E-2</v>
      </c>
      <c r="U208" s="178">
        <f t="shared" si="33"/>
        <v>5.7501765249600321E-3</v>
      </c>
      <c r="V208" s="178">
        <f t="shared" si="34"/>
        <v>7.9723402286974113E-3</v>
      </c>
      <c r="W208" s="178">
        <f t="shared" si="35"/>
        <v>3.1620473999697759E-3</v>
      </c>
      <c r="X208" s="179">
        <f t="shared" si="36"/>
        <v>2.1270499610303167E-3</v>
      </c>
      <c r="Y208" s="179">
        <f t="shared" si="37"/>
        <v>0.12060294669779277</v>
      </c>
      <c r="Z208" s="186">
        <f t="shared" si="38"/>
        <v>6.5077829696693925</v>
      </c>
      <c r="AA208" s="156">
        <f>$J208*'9 All Base Data'!$Y208</f>
        <v>0.77678429196942855</v>
      </c>
      <c r="AB208" s="156">
        <f>$K208*'9 All Base Data'!$Y208</f>
        <v>0.19044817370182465</v>
      </c>
      <c r="AC208" s="178">
        <f>$L208*'9 All Base Data'!$Y208</f>
        <v>4.2000098150642672E-3</v>
      </c>
      <c r="AD208" s="178">
        <f>IF($M208="","",$M208*'9 All Base Data'!$Y208)</f>
        <v>0.39502507101921475</v>
      </c>
      <c r="AE208" s="178">
        <f>IF($N208="","",$N208*'9 All Base Data'!$Y208)</f>
        <v>0.7668770496777163</v>
      </c>
      <c r="AF208" s="178">
        <f>IF($O208="","",$O208*'9 All Base Data'!$Y208)</f>
        <v>0.30416433712916396</v>
      </c>
      <c r="AG208" s="178">
        <f>IF($P208="","",$P208*'9 All Base Data'!$Y208)</f>
        <v>0.20460564299054601</v>
      </c>
      <c r="AH208" s="167">
        <f>$Q208*'9 All Base Data'!$Y208</f>
        <v>848.56172240388366</v>
      </c>
      <c r="AI208" s="178">
        <f>$R208*'9 All Base Data'!$Y208</f>
        <v>2.7653520794111657</v>
      </c>
      <c r="AJ208" s="178">
        <f>$S208*'9 All Base Data'!$Y208</f>
        <v>0.67799549837849571</v>
      </c>
      <c r="AK208" s="178">
        <f>$T208*'9 All Base Data'!$Y208</f>
        <v>1.4952034941628792E-2</v>
      </c>
      <c r="AL208" s="178">
        <f>IF($U208="","",$U208*'9 All Base Data'!$Y208)</f>
        <v>2.5084092009720138E-3</v>
      </c>
      <c r="AM208" s="178">
        <f>IF($V208="","",$V208*'9 All Base Data'!$Y208)</f>
        <v>3.4777874202884433E-3</v>
      </c>
      <c r="AN208" s="178">
        <f>IF($W208="","",$W208*'9 All Base Data'!$Y208)</f>
        <v>1.3793852688807585E-3</v>
      </c>
      <c r="AO208" s="178">
        <f>IF($X208="","",$X208*'9 All Base Data'!$Y208)</f>
        <v>9.2788659096212618E-4</v>
      </c>
      <c r="AP208" s="178">
        <f>$Y208*'9 All Base Data'!$Y208</f>
        <v>5.261082678904079E-2</v>
      </c>
      <c r="AQ208" s="179">
        <f t="shared" si="39"/>
        <v>2.8389011377630955</v>
      </c>
    </row>
    <row r="209" spans="1:43" x14ac:dyDescent="0.25">
      <c r="A209" s="124">
        <v>511302</v>
      </c>
      <c r="B209" s="125" t="s">
        <v>250</v>
      </c>
      <c r="C209" s="126" t="s">
        <v>157</v>
      </c>
      <c r="D209" s="101" t="s">
        <v>2312</v>
      </c>
      <c r="E209" s="142"/>
      <c r="F209" s="191" t="str">
        <f>IF('9 All Base Data'!G209="Rural Centre","Rural",IF('9 All Base Data'!G209="Rural (Incl.some Off Shore Islands)","Rural",IF('9 All Base Data'!G209="Inlet-in TA but not in Urban Area","Rural",IF('9 All Base Data'!G209="Rural (Incl.some Off Shore Islands)","Rural",IF('9 All Base Data'!G209="Inlet-not in TA","Rural",IF('9 All Base Data'!G209="Inland Water not in Urban Area","Rural",IF('9 All Base Data'!G209="Oceanic-in Region but not in TA","Rural",'9 All Base Data'!G209)))))))</f>
        <v>Western Auckland Zone</v>
      </c>
      <c r="G209" s="177">
        <f>IF('9 All Base Data'!I209="..C","..C",'9 All Base Data'!I209*Basecase_Pop_2006)</f>
        <v>2751</v>
      </c>
      <c r="H209" s="177">
        <f>IF('9 All Base Data'!J209="..C","..C",'9 All Base Data'!J209*Basecase_Pop_2006)</f>
        <v>1626</v>
      </c>
      <c r="I209" s="191">
        <f>IF('9 All Base Data'!L209="..C","..C",'9 All Base Data'!L209*Basecase_Pop_2006)</f>
        <v>48</v>
      </c>
      <c r="J209" s="156">
        <f>IF('9 All Base Data'!$P209=0,0,('9 All Base Data'!$P209*Basecase_Pop_2006)/(1+(1/(BaseCase_Mort_AllAdults_30*('9 All Base Data'!$W209*Basecase_PM10)/10))))</f>
        <v>2.068869628662068</v>
      </c>
      <c r="K209" s="156">
        <f>IF('9 All Base Data'!$Q209=0,0,('9 All Base Data'!$Q209*Basecase_Pop_2006)/(1+(1/(BaseCase_Mort_Maori_30*('9 All Base Data'!$W209*Basecase_PM10)/10))))</f>
        <v>0.46345134013737033</v>
      </c>
      <c r="L209" s="179">
        <f>133/(1+1/(BaseCase_Mort_Child_0_1*'9 All Base Data'!$AB$10/10))*IF('9 All Base Data'!$L209="..C",0,'9 All Base Data'!L209/'9 All Base Data'!$L$2022)</f>
        <v>7.0021337054651037E-3</v>
      </c>
      <c r="M209" s="178">
        <f>IF('9 All Base Data'!$R209="","",IF('9 All Base Data'!$R209=0,0,('9 All Base Data'!$R209*Basecase_Pop_2006)/(1+(1/(BaseCase_CardiacHA_All*('9 All Base Data'!$W209*Basecase_PM10)/10)))))</f>
        <v>0</v>
      </c>
      <c r="N209" s="178">
        <f>IF('9 All Base Data'!$S209="","",IF('9 All Base Data'!$S209=0,0,('9 All Base Data'!S209*Basecase_Pop_2006)/(1+(1/(BaseCase_RespHA_All*('9 All Base Data'!$W209*Basecase_PM10)/10)))))</f>
        <v>0</v>
      </c>
      <c r="O209" s="178">
        <f>IF('9 All Base Data'!$T209="","",IF('9 All Base Data'!$T209=0,0,('9 All Base Data'!$T209*Basecase_Pop_2006)/(1+(1/(BaseCase_RespHA_Child_1_4*('9 All Base Data'!$W209*Basecase_PM10)/10)))))</f>
        <v>0</v>
      </c>
      <c r="P209" s="179">
        <f>IF('9 All Base Data'!$U209="","",IF('9 All Base Data'!$U209=0,0,('9 All Base Data'!$U209*Basecase_Pop_2006)/(1+(1/(BaseCase_RespHA_Child_5_14*('9 All Base Data'!$W209*Basecase_PM10)/10)))))</f>
        <v>0</v>
      </c>
      <c r="Q209" s="156">
        <f>IF('7 Base case Results'!$G209="..C",0,BaseCase_RADs_All*'7 Base case Results'!$G209*('9 All Base Data'!$V209*Basecase_PM10)/10)</f>
        <v>2240.330950173814</v>
      </c>
      <c r="R209" s="189">
        <f t="shared" si="30"/>
        <v>7.3651758780369621</v>
      </c>
      <c r="S209" s="178">
        <f t="shared" si="31"/>
        <v>1.6498867708890383</v>
      </c>
      <c r="T209" s="179">
        <f t="shared" si="32"/>
        <v>2.4927595991455768E-2</v>
      </c>
      <c r="U209" s="178">
        <f t="shared" si="33"/>
        <v>0</v>
      </c>
      <c r="V209" s="178">
        <f t="shared" si="34"/>
        <v>0</v>
      </c>
      <c r="W209" s="178">
        <f t="shared" si="35"/>
        <v>0</v>
      </c>
      <c r="X209" s="179">
        <f t="shared" si="36"/>
        <v>0</v>
      </c>
      <c r="Y209" s="179">
        <f t="shared" si="37"/>
        <v>0.13890051891077648</v>
      </c>
      <c r="Z209" s="186">
        <f t="shared" si="38"/>
        <v>7.5290039929391943</v>
      </c>
      <c r="AA209" s="156">
        <f>$J209*'9 All Base Data'!$Y209</f>
        <v>0.9890313400288272</v>
      </c>
      <c r="AB209" s="156">
        <f>$K209*'9 All Base Data'!$Y209</f>
        <v>0.22155475319662571</v>
      </c>
      <c r="AC209" s="178">
        <f>$L209*'9 All Base Data'!$Y209</f>
        <v>3.3473978185158816E-3</v>
      </c>
      <c r="AD209" s="178">
        <f>IF($M209="","",$M209*'9 All Base Data'!$Y209)</f>
        <v>0</v>
      </c>
      <c r="AE209" s="178">
        <f>IF($N209="","",$N209*'9 All Base Data'!$Y209)</f>
        <v>0</v>
      </c>
      <c r="AF209" s="178">
        <f>IF($O209="","",$O209*'9 All Base Data'!$Y209)</f>
        <v>0</v>
      </c>
      <c r="AG209" s="178">
        <f>IF($P209="","",$P209*'9 All Base Data'!$Y209)</f>
        <v>0</v>
      </c>
      <c r="AH209" s="167">
        <f>$Q209*'9 All Base Data'!$Y209</f>
        <v>1070.999105531549</v>
      </c>
      <c r="AI209" s="178">
        <f>$R209*'9 All Base Data'!$Y209</f>
        <v>3.5209515705026249</v>
      </c>
      <c r="AJ209" s="178">
        <f>$S209*'9 All Base Data'!$Y209</f>
        <v>0.78873492137998757</v>
      </c>
      <c r="AK209" s="178">
        <f>$T209*'9 All Base Data'!$Y209</f>
        <v>1.1916736233916538E-2</v>
      </c>
      <c r="AL209" s="178">
        <f>IF($U209="","",$U209*'9 All Base Data'!$Y209)</f>
        <v>0</v>
      </c>
      <c r="AM209" s="178">
        <f>IF($V209="","",$V209*'9 All Base Data'!$Y209)</f>
        <v>0</v>
      </c>
      <c r="AN209" s="178">
        <f>IF($W209="","",$W209*'9 All Base Data'!$Y209)</f>
        <v>0</v>
      </c>
      <c r="AO209" s="178">
        <f>IF($X209="","",$X209*'9 All Base Data'!$Y209)</f>
        <v>0</v>
      </c>
      <c r="AP209" s="178">
        <f>$Y209*'9 All Base Data'!$Y209</f>
        <v>6.6401944542956046E-2</v>
      </c>
      <c r="AQ209" s="179">
        <f t="shared" si="39"/>
        <v>3.5992702512794978</v>
      </c>
    </row>
    <row r="210" spans="1:43" x14ac:dyDescent="0.25">
      <c r="A210" s="124">
        <v>511303</v>
      </c>
      <c r="B210" s="125" t="s">
        <v>251</v>
      </c>
      <c r="C210" s="126" t="s">
        <v>157</v>
      </c>
      <c r="D210" s="101" t="s">
        <v>2312</v>
      </c>
      <c r="E210" s="142"/>
      <c r="F210" s="191" t="str">
        <f>IF('9 All Base Data'!G210="Rural Centre","Rural",IF('9 All Base Data'!G210="Rural (Incl.some Off Shore Islands)","Rural",IF('9 All Base Data'!G210="Inlet-in TA but not in Urban Area","Rural",IF('9 All Base Data'!G210="Rural (Incl.some Off Shore Islands)","Rural",IF('9 All Base Data'!G210="Inlet-not in TA","Rural",IF('9 All Base Data'!G210="Inland Water not in Urban Area","Rural",IF('9 All Base Data'!G210="Oceanic-in Region but not in TA","Rural",'9 All Base Data'!G210)))))))</f>
        <v>Western Auckland Zone</v>
      </c>
      <c r="G210" s="177">
        <f>IF('9 All Base Data'!I210="..C","..C",'9 All Base Data'!I210*Basecase_Pop_2006)</f>
        <v>2280</v>
      </c>
      <c r="H210" s="177">
        <f>IF('9 All Base Data'!J210="..C","..C",'9 All Base Data'!J210*Basecase_Pop_2006)</f>
        <v>1296</v>
      </c>
      <c r="I210" s="191">
        <f>IF('9 All Base Data'!L210="..C","..C",'9 All Base Data'!L210*Basecase_Pop_2006)</f>
        <v>39</v>
      </c>
      <c r="J210" s="156">
        <f>IF('9 All Base Data'!$P210=0,0,('9 All Base Data'!$P210*Basecase_Pop_2006)/(1+(1/(BaseCase_Mort_AllAdults_30*('9 All Base Data'!$W210*Basecase_PM10)/10))))</f>
        <v>0.61508199639295824</v>
      </c>
      <c r="K210" s="156">
        <f>IF('9 All Base Data'!$Q210=0,0,('9 All Base Data'!$Q210*Basecase_Pop_2006)/(1+(1/(BaseCase_Mort_Maori_30*('9 All Base Data'!$W210*Basecase_PM10)/10))))</f>
        <v>7.19443802664083E-2</v>
      </c>
      <c r="L210" s="179">
        <f>133/(1+1/(BaseCase_Mort_Child_0_1*'9 All Base Data'!$AB$10/10))*IF('9 All Base Data'!$L210="..C",0,'9 All Base Data'!L210/'9 All Base Data'!$L$2022)</f>
        <v>5.6892336356903963E-3</v>
      </c>
      <c r="M210" s="178">
        <f>IF('9 All Base Data'!$R210="","",IF('9 All Base Data'!$R210=0,0,('9 All Base Data'!$R210*Basecase_Pop_2006)/(1+(1/(BaseCase_CardiacHA_All*('9 All Base Data'!$W210*Basecase_PM10)/10)))))</f>
        <v>0</v>
      </c>
      <c r="N210" s="178">
        <f>IF('9 All Base Data'!$S210="","",IF('9 All Base Data'!$S210=0,0,('9 All Base Data'!S210*Basecase_Pop_2006)/(1+(1/(BaseCase_RespHA_All*('9 All Base Data'!$W210*Basecase_PM10)/10)))))</f>
        <v>0</v>
      </c>
      <c r="O210" s="178">
        <f>IF('9 All Base Data'!$T210="","",IF('9 All Base Data'!$T210=0,0,('9 All Base Data'!$T210*Basecase_Pop_2006)/(1+(1/(BaseCase_RespHA_Child_1_4*('9 All Base Data'!$W210*Basecase_PM10)/10)))))</f>
        <v>0</v>
      </c>
      <c r="P210" s="179">
        <f>IF('9 All Base Data'!$U210="","",IF('9 All Base Data'!$U210=0,0,('9 All Base Data'!$U210*Basecase_Pop_2006)/(1+(1/(BaseCase_RespHA_Child_5_14*('9 All Base Data'!$W210*Basecase_PM10)/10)))))</f>
        <v>0</v>
      </c>
      <c r="Q210" s="156">
        <f>IF('7 Base case Results'!$G210="..C",0,BaseCase_RADs_All*'7 Base case Results'!$G210*('9 All Base Data'!$V210*Basecase_PM10)/10)</f>
        <v>1694.3700172616464</v>
      </c>
      <c r="R210" s="189">
        <f t="shared" si="30"/>
        <v>2.1896919071589314</v>
      </c>
      <c r="S210" s="178">
        <f t="shared" si="31"/>
        <v>0.25612199374841355</v>
      </c>
      <c r="T210" s="179">
        <f t="shared" si="32"/>
        <v>2.0253671743057811E-2</v>
      </c>
      <c r="U210" s="178">
        <f t="shared" si="33"/>
        <v>0</v>
      </c>
      <c r="V210" s="178">
        <f t="shared" si="34"/>
        <v>0</v>
      </c>
      <c r="W210" s="178">
        <f t="shared" si="35"/>
        <v>0</v>
      </c>
      <c r="X210" s="179">
        <f t="shared" si="36"/>
        <v>0</v>
      </c>
      <c r="Y210" s="179">
        <f t="shared" si="37"/>
        <v>0.10505094107022207</v>
      </c>
      <c r="Z210" s="186">
        <f t="shared" si="38"/>
        <v>2.3149965199722113</v>
      </c>
      <c r="AA210" s="156">
        <f>$J210*'9 All Base Data'!$Y210</f>
        <v>0.26327312130826175</v>
      </c>
      <c r="AB210" s="156">
        <f>$K210*'9 All Base Data'!$Y210</f>
        <v>3.0794303303302913E-2</v>
      </c>
      <c r="AC210" s="178">
        <f>$L210*'9 All Base Data'!$Y210</f>
        <v>2.4351587364024306E-3</v>
      </c>
      <c r="AD210" s="178">
        <f>IF($M210="","",$M210*'9 All Base Data'!$Y210)</f>
        <v>0</v>
      </c>
      <c r="AE210" s="178">
        <f>IF($N210="","",$N210*'9 All Base Data'!$Y210)</f>
        <v>0</v>
      </c>
      <c r="AF210" s="178">
        <f>IF($O210="","",$O210*'9 All Base Data'!$Y210)</f>
        <v>0</v>
      </c>
      <c r="AG210" s="178">
        <f>IF($P210="","",$P210*'9 All Base Data'!$Y210)</f>
        <v>0</v>
      </c>
      <c r="AH210" s="167">
        <f>$Q210*'9 All Base Data'!$Y210</f>
        <v>725.24002606413126</v>
      </c>
      <c r="AI210" s="178">
        <f>$R210*'9 All Base Data'!$Y210</f>
        <v>0.93725231185741176</v>
      </c>
      <c r="AJ210" s="178">
        <f>$S210*'9 All Base Data'!$Y210</f>
        <v>0.10962771975975837</v>
      </c>
      <c r="AK210" s="178">
        <f>$T210*'9 All Base Data'!$Y210</f>
        <v>8.6691651015926539E-3</v>
      </c>
      <c r="AL210" s="178">
        <f>IF($U210="","",$U210*'9 All Base Data'!$Y210)</f>
        <v>0</v>
      </c>
      <c r="AM210" s="178">
        <f>IF($V210="","",$V210*'9 All Base Data'!$Y210)</f>
        <v>0</v>
      </c>
      <c r="AN210" s="178">
        <f>IF($W210="","",$W210*'9 All Base Data'!$Y210)</f>
        <v>0</v>
      </c>
      <c r="AO210" s="178">
        <f>IF($X210="","",$X210*'9 All Base Data'!$Y210)</f>
        <v>0</v>
      </c>
      <c r="AP210" s="178">
        <f>$Y210*'9 All Base Data'!$Y210</f>
        <v>4.4964881615976136E-2</v>
      </c>
      <c r="AQ210" s="179">
        <f t="shared" si="39"/>
        <v>0.99088635857498053</v>
      </c>
    </row>
    <row r="211" spans="1:43" x14ac:dyDescent="0.25">
      <c r="A211" s="124">
        <v>511401</v>
      </c>
      <c r="B211" s="125" t="s">
        <v>252</v>
      </c>
      <c r="C211" s="126" t="s">
        <v>157</v>
      </c>
      <c r="D211" s="101" t="s">
        <v>2312</v>
      </c>
      <c r="E211" s="142"/>
      <c r="F211" s="191" t="str">
        <f>IF('9 All Base Data'!G211="Rural Centre","Rural",IF('9 All Base Data'!G211="Rural (Incl.some Off Shore Islands)","Rural",IF('9 All Base Data'!G211="Inlet-in TA but not in Urban Area","Rural",IF('9 All Base Data'!G211="Rural (Incl.some Off Shore Islands)","Rural",IF('9 All Base Data'!G211="Inlet-not in TA","Rural",IF('9 All Base Data'!G211="Inland Water not in Urban Area","Rural",IF('9 All Base Data'!G211="Oceanic-in Region but not in TA","Rural",'9 All Base Data'!G211)))))))</f>
        <v>Western Auckland Zone</v>
      </c>
      <c r="G211" s="177">
        <f>IF('9 All Base Data'!I211="..C","..C",'9 All Base Data'!I211*Basecase_Pop_2006)</f>
        <v>4461</v>
      </c>
      <c r="H211" s="177">
        <f>IF('9 All Base Data'!J211="..C","..C",'9 All Base Data'!J211*Basecase_Pop_2006)</f>
        <v>2643</v>
      </c>
      <c r="I211" s="191">
        <f>IF('9 All Base Data'!L211="..C","..C",'9 All Base Data'!L211*Basecase_Pop_2006)</f>
        <v>93</v>
      </c>
      <c r="J211" s="156">
        <f>IF('9 All Base Data'!$P211=0,0,('9 All Base Data'!$P211*Basecase_Pop_2006)/(1+(1/(BaseCase_Mort_AllAdults_30*('9 All Base Data'!$W211*Basecase_PM10)/10))))</f>
        <v>0.48478381523234154</v>
      </c>
      <c r="K211" s="156">
        <f>IF('9 All Base Data'!$Q211=0,0,('9 All Base Data'!$Q211*Basecase_Pop_2006)/(1+(1/(BaseCase_Mort_Maori_30*('9 All Base Data'!$W211*Basecase_PM10)/10))))</f>
        <v>0</v>
      </c>
      <c r="L211" s="179">
        <f>133/(1+1/(BaseCase_Mort_Child_0_1*'9 All Base Data'!$AB$10/10))*IF('9 All Base Data'!$L211="..C",0,'9 All Base Data'!L211/'9 All Base Data'!$L$2022)</f>
        <v>1.3566634054338639E-2</v>
      </c>
      <c r="M211" s="178">
        <f>IF('9 All Base Data'!$R211="","",IF('9 All Base Data'!$R211=0,0,('9 All Base Data'!$R211*Basecase_Pop_2006)/(1+(1/(BaseCase_CardiacHA_All*('9 All Base Data'!$W211*Basecase_PM10)/10)))))</f>
        <v>0.49242269582696591</v>
      </c>
      <c r="N211" s="178">
        <f>IF('9 All Base Data'!$S211="","",IF('9 All Base Data'!$S211=0,0,('9 All Base Data'!S211*Basecase_Pop_2006)/(1+(1/(BaseCase_RespHA_All*('9 All Base Data'!$W211*Basecase_PM10)/10)))))</f>
        <v>0.95170289490876359</v>
      </c>
      <c r="O211" s="178">
        <f>IF('9 All Base Data'!$T211="","",IF('9 All Base Data'!$T211=0,0,('9 All Base Data'!$T211*Basecase_Pop_2006)/(1+(1/(BaseCase_RespHA_Child_1_4*('9 All Base Data'!$W211*Basecase_PM10)/10)))))</f>
        <v>0.25794752547652916</v>
      </c>
      <c r="P211" s="179">
        <f>IF('9 All Base Data'!$U211="","",IF('9 All Base Data'!$U211=0,0,('9 All Base Data'!$U211*Basecase_Pop_2006)/(1+(1/(BaseCase_RespHA_Child_5_14*('9 All Base Data'!$W211*Basecase_PM10)/10)))))</f>
        <v>0.42523783792997982</v>
      </c>
      <c r="Q211" s="156">
        <f>IF('7 Base case Results'!$G211="..C",0,BaseCase_RADs_All*'7 Base case Results'!$G211*('9 All Base Data'!$V211*Basecase_PM10)/10)</f>
        <v>3694.855908420092</v>
      </c>
      <c r="R211" s="189">
        <f t="shared" si="30"/>
        <v>1.7258303822271359</v>
      </c>
      <c r="S211" s="178">
        <f t="shared" si="31"/>
        <v>0</v>
      </c>
      <c r="T211" s="179">
        <f t="shared" si="32"/>
        <v>4.8297217233445551E-2</v>
      </c>
      <c r="U211" s="178">
        <f t="shared" si="33"/>
        <v>3.1268841185012335E-3</v>
      </c>
      <c r="V211" s="178">
        <f t="shared" si="34"/>
        <v>4.3159726284112427E-3</v>
      </c>
      <c r="W211" s="178">
        <f t="shared" si="35"/>
        <v>1.1697920280360598E-3</v>
      </c>
      <c r="X211" s="179">
        <f t="shared" si="36"/>
        <v>1.9284535950124585E-3</v>
      </c>
      <c r="Y211" s="179">
        <f t="shared" si="37"/>
        <v>0.2290810663220457</v>
      </c>
      <c r="Z211" s="186">
        <f t="shared" si="38"/>
        <v>2.0106515225295394</v>
      </c>
      <c r="AA211" s="156">
        <f>$J211*'9 All Base Data'!$Y211</f>
        <v>0.23599547905794815</v>
      </c>
      <c r="AB211" s="156">
        <f>$K211*'9 All Base Data'!$Y211</f>
        <v>0</v>
      </c>
      <c r="AC211" s="178">
        <f>$L211*'9 All Base Data'!$Y211</f>
        <v>6.6043135151347089E-3</v>
      </c>
      <c r="AD211" s="178">
        <f>IF($M211="","",$M211*'9 All Base Data'!$Y211)</f>
        <v>0.23971412895662692</v>
      </c>
      <c r="AE211" s="178">
        <f>IF($N211="","",$N211*'9 All Base Data'!$Y211)</f>
        <v>0.46329430469370608</v>
      </c>
      <c r="AF211" s="178">
        <f>IF($O211="","",$O211*'9 All Base Data'!$Y211)</f>
        <v>0.1255703015115523</v>
      </c>
      <c r="AG211" s="178">
        <f>IF($P211="","",$P211*'9 All Base Data'!$Y211)</f>
        <v>0.20700816347954007</v>
      </c>
      <c r="AH211" s="167">
        <f>$Q211*'9 All Base Data'!$Y211</f>
        <v>1798.6765703796909</v>
      </c>
      <c r="AI211" s="178">
        <f>$R211*'9 All Base Data'!$Y211</f>
        <v>0.84014390544629547</v>
      </c>
      <c r="AJ211" s="178">
        <f>$S211*'9 All Base Data'!$Y211</f>
        <v>0</v>
      </c>
      <c r="AK211" s="178">
        <f>$T211*'9 All Base Data'!$Y211</f>
        <v>2.3511356113879563E-2</v>
      </c>
      <c r="AL211" s="178">
        <f>IF($U211="","",$U211*'9 All Base Data'!$Y211)</f>
        <v>1.522184718874581E-3</v>
      </c>
      <c r="AM211" s="178">
        <f>IF($V211="","",$V211*'9 All Base Data'!$Y211)</f>
        <v>2.101039671785957E-3</v>
      </c>
      <c r="AN211" s="178">
        <f>IF($W211="","",$W211*'9 All Base Data'!$Y211)</f>
        <v>5.6946131735488971E-4</v>
      </c>
      <c r="AO211" s="178">
        <f>IF($X211="","",$X211*'9 All Base Data'!$Y211)</f>
        <v>9.3878202137971428E-4</v>
      </c>
      <c r="AP211" s="178">
        <f>$Y211*'9 All Base Data'!$Y211</f>
        <v>0.11151794736354084</v>
      </c>
      <c r="AQ211" s="179">
        <f t="shared" si="39"/>
        <v>0.97879643331437638</v>
      </c>
    </row>
    <row r="212" spans="1:43" x14ac:dyDescent="0.25">
      <c r="A212" s="124">
        <v>511402</v>
      </c>
      <c r="B212" s="125" t="s">
        <v>253</v>
      </c>
      <c r="C212" s="126" t="s">
        <v>157</v>
      </c>
      <c r="D212" s="101" t="s">
        <v>2312</v>
      </c>
      <c r="E212" s="142"/>
      <c r="F212" s="191" t="str">
        <f>IF('9 All Base Data'!G212="Rural Centre","Rural",IF('9 All Base Data'!G212="Rural (Incl.some Off Shore Islands)","Rural",IF('9 All Base Data'!G212="Inlet-in TA but not in Urban Area","Rural",IF('9 All Base Data'!G212="Rural (Incl.some Off Shore Islands)","Rural",IF('9 All Base Data'!G212="Inlet-not in TA","Rural",IF('9 All Base Data'!G212="Inland Water not in Urban Area","Rural",IF('9 All Base Data'!G212="Oceanic-in Region but not in TA","Rural",'9 All Base Data'!G212)))))))</f>
        <v>Western Auckland Zone</v>
      </c>
      <c r="G212" s="177">
        <f>IF('9 All Base Data'!I212="..C","..C",'9 All Base Data'!I212*Basecase_Pop_2006)</f>
        <v>4386</v>
      </c>
      <c r="H212" s="177">
        <f>IF('9 All Base Data'!J212="..C","..C",'9 All Base Data'!J212*Basecase_Pop_2006)</f>
        <v>2634</v>
      </c>
      <c r="I212" s="191">
        <f>IF('9 All Base Data'!L212="..C","..C",'9 All Base Data'!L212*Basecase_Pop_2006)</f>
        <v>75</v>
      </c>
      <c r="J212" s="156">
        <f>IF('9 All Base Data'!$P212=0,0,('9 All Base Data'!$P212*Basecase_Pop_2006)/(1+(1/(BaseCase_Mort_AllAdults_30*('9 All Base Data'!$W212*Basecase_PM10)/10))))</f>
        <v>2.3281714517132022</v>
      </c>
      <c r="K212" s="156">
        <f>IF('9 All Base Data'!$Q212=0,0,('9 All Base Data'!$Q212*Basecase_Pop_2006)/(1+(1/(BaseCase_Mort_Maori_30*('9 All Base Data'!$W212*Basecase_PM10)/10))))</f>
        <v>7.8284350792895141E-2</v>
      </c>
      <c r="L212" s="179">
        <f>133/(1+1/(BaseCase_Mort_Child_0_1*'9 All Base Data'!$AB$10/10))*IF('9 All Base Data'!$L212="..C",0,'9 All Base Data'!L212/'9 All Base Data'!$L$2022)</f>
        <v>1.0940833914789226E-2</v>
      </c>
      <c r="M212" s="178">
        <f>IF('9 All Base Data'!$R212="","",IF('9 All Base Data'!$R212=0,0,('9 All Base Data'!$R212*Basecase_Pop_2006)/(1+(1/(BaseCase_CardiacHA_All*('9 All Base Data'!$W212*Basecase_PM10)/10)))))</f>
        <v>0.68431037731147071</v>
      </c>
      <c r="N212" s="178">
        <f>IF('9 All Base Data'!$S212="","",IF('9 All Base Data'!$S212=0,0,('9 All Base Data'!S212*Basecase_Pop_2006)/(1+(1/(BaseCase_RespHA_All*('9 All Base Data'!$W212*Basecase_PM10)/10)))))</f>
        <v>0.86659084715601908</v>
      </c>
      <c r="O212" s="178">
        <f>IF('9 All Base Data'!$T212="","",IF('9 All Base Data'!$T212=0,0,('9 All Base Data'!$T212*Basecase_Pop_2006)/(1+(1/(BaseCase_RespHA_Child_1_4*('9 All Base Data'!$W212*Basecase_PM10)/10)))))</f>
        <v>0.17867875795890412</v>
      </c>
      <c r="P212" s="179">
        <f>IF('9 All Base Data'!$U212="","",IF('9 All Base Data'!$U212=0,0,('9 All Base Data'!$U212*Basecase_Pop_2006)/(1+(1/(BaseCase_RespHA_Child_5_14*('9 All Base Data'!$W212*Basecase_PM10)/10)))))</f>
        <v>8.8028641617040188E-2</v>
      </c>
      <c r="Q212" s="156">
        <f>IF('7 Base case Results'!$G212="..C",0,BaseCase_RADs_All*'7 Base case Results'!$G212*('9 All Base Data'!$V212*Basecase_PM10)/10)</f>
        <v>3634.8270427333969</v>
      </c>
      <c r="R212" s="189">
        <f t="shared" si="30"/>
        <v>8.2882903680990001</v>
      </c>
      <c r="S212" s="178">
        <f t="shared" si="31"/>
        <v>0.27869228882270675</v>
      </c>
      <c r="T212" s="179">
        <f t="shared" si="32"/>
        <v>3.8949368736649642E-2</v>
      </c>
      <c r="U212" s="178">
        <f t="shared" si="33"/>
        <v>4.3453708959278392E-3</v>
      </c>
      <c r="V212" s="178">
        <f t="shared" si="34"/>
        <v>3.9299894918525466E-3</v>
      </c>
      <c r="W212" s="178">
        <f t="shared" si="35"/>
        <v>8.103081673436302E-4</v>
      </c>
      <c r="X212" s="179">
        <f t="shared" si="36"/>
        <v>3.9920988973327721E-4</v>
      </c>
      <c r="Y212" s="179">
        <f t="shared" si="37"/>
        <v>0.22535927664947061</v>
      </c>
      <c r="Z212" s="186">
        <f t="shared" si="38"/>
        <v>8.5608743738729007</v>
      </c>
      <c r="AA212" s="156">
        <f>$J212*'9 All Base Data'!$Y212</f>
        <v>1.1340540615926149</v>
      </c>
      <c r="AB212" s="156">
        <f>$K212*'9 All Base Data'!$Y212</f>
        <v>3.8132366029355498E-2</v>
      </c>
      <c r="AC212" s="178">
        <f>$L212*'9 All Base Data'!$Y212</f>
        <v>5.329288411790636E-3</v>
      </c>
      <c r="AD212" s="178">
        <f>IF($M212="","",$M212*'9 All Base Data'!$Y212)</f>
        <v>0.33332809841345223</v>
      </c>
      <c r="AE212" s="178">
        <f>IF($N212="","",$N212*'9 All Base Data'!$Y212)</f>
        <v>0.42211705208956862</v>
      </c>
      <c r="AF212" s="178">
        <f>IF($O212="","",$O212*'9 All Base Data'!$Y212)</f>
        <v>8.7034557113270669E-2</v>
      </c>
      <c r="AG212" s="178">
        <f>IF($P212="","",$P212*'9 All Base Data'!$Y212)</f>
        <v>4.2878817403600167E-2</v>
      </c>
      <c r="AH212" s="167">
        <f>$Q212*'9 All Base Data'!$Y212</f>
        <v>1770.5269807192299</v>
      </c>
      <c r="AI212" s="178">
        <f>$R212*'9 All Base Data'!$Y212</f>
        <v>4.0372324592697089</v>
      </c>
      <c r="AJ212" s="178">
        <f>$S212*'9 All Base Data'!$Y212</f>
        <v>0.13575122306450557</v>
      </c>
      <c r="AK212" s="178">
        <f>$T212*'9 All Base Data'!$Y212</f>
        <v>1.8972266745974666E-2</v>
      </c>
      <c r="AL212" s="178">
        <f>IF($U212="","",$U212*'9 All Base Data'!$Y212)</f>
        <v>2.1166334249254218E-3</v>
      </c>
      <c r="AM212" s="178">
        <f>IF($V212="","",$V212*'9 All Base Data'!$Y212)</f>
        <v>1.9143008312261939E-3</v>
      </c>
      <c r="AN212" s="178">
        <f>IF($W212="","",$W212*'9 All Base Data'!$Y212)</f>
        <v>3.9470171650868248E-4</v>
      </c>
      <c r="AO212" s="178">
        <f>IF($X212="","",$X212*'9 All Base Data'!$Y212)</f>
        <v>1.9445543692532674E-4</v>
      </c>
      <c r="AP212" s="178">
        <f>$Y212*'9 All Base Data'!$Y212</f>
        <v>0.10977267280459226</v>
      </c>
      <c r="AQ212" s="179">
        <f t="shared" si="39"/>
        <v>4.170008333076427</v>
      </c>
    </row>
    <row r="213" spans="1:43" x14ac:dyDescent="0.25">
      <c r="A213" s="124">
        <v>511601</v>
      </c>
      <c r="B213" s="125" t="s">
        <v>254</v>
      </c>
      <c r="C213" s="126" t="s">
        <v>157</v>
      </c>
      <c r="D213" s="101" t="s">
        <v>2312</v>
      </c>
      <c r="E213" s="142"/>
      <c r="F213" s="191" t="str">
        <f>IF('9 All Base Data'!G213="Rural Centre","Rural",IF('9 All Base Data'!G213="Rural (Incl.some Off Shore Islands)","Rural",IF('9 All Base Data'!G213="Inlet-in TA but not in Urban Area","Rural",IF('9 All Base Data'!G213="Rural (Incl.some Off Shore Islands)","Rural",IF('9 All Base Data'!G213="Inlet-not in TA","Rural",IF('9 All Base Data'!G213="Inland Water not in Urban Area","Rural",IF('9 All Base Data'!G213="Oceanic-in Region but not in TA","Rural",'9 All Base Data'!G213)))))))</f>
        <v>Western Auckland Zone</v>
      </c>
      <c r="G213" s="177">
        <f>IF('9 All Base Data'!I213="..C","..C",'9 All Base Data'!I213*Basecase_Pop_2006)</f>
        <v>4431</v>
      </c>
      <c r="H213" s="177">
        <f>IF('9 All Base Data'!J213="..C","..C",'9 All Base Data'!J213*Basecase_Pop_2006)</f>
        <v>2502</v>
      </c>
      <c r="I213" s="191">
        <f>IF('9 All Base Data'!L213="..C","..C",'9 All Base Data'!L213*Basecase_Pop_2006)</f>
        <v>72</v>
      </c>
      <c r="J213" s="156">
        <f>IF('9 All Base Data'!$P213=0,0,('9 All Base Data'!$P213*Basecase_Pop_2006)/(1+(1/(BaseCase_Mort_AllAdults_30*('9 All Base Data'!$W213*Basecase_PM10)/10))))</f>
        <v>3.5545176374281411</v>
      </c>
      <c r="K213" s="156">
        <f>IF('9 All Base Data'!$Q213=0,0,('9 All Base Data'!$Q213*Basecase_Pop_2006)/(1+(1/(BaseCase_Mort_Maori_30*('9 All Base Data'!$W213*Basecase_PM10)/10))))</f>
        <v>7.6471977314059941E-2</v>
      </c>
      <c r="L213" s="179">
        <f>133/(1+1/(BaseCase_Mort_Child_0_1*'9 All Base Data'!$AB$10/10))*IF('9 All Base Data'!$L213="..C",0,'9 All Base Data'!L213/'9 All Base Data'!$L$2022)</f>
        <v>1.0503200558197655E-2</v>
      </c>
      <c r="M213" s="178">
        <f>IF('9 All Base Data'!$R213="","",IF('9 All Base Data'!$R213=0,0,('9 All Base Data'!$R213*Basecase_Pop_2006)/(1+(1/(BaseCase_CardiacHA_All*('9 All Base Data'!$W213*Basecase_PM10)/10)))))</f>
        <v>0.59016283881990561</v>
      </c>
      <c r="N213" s="178">
        <f>IF('9 All Base Data'!$S213="","",IF('9 All Base Data'!$S213=0,0,('9 All Base Data'!S213*Basecase_Pop_2006)/(1+(1/(BaseCase_RespHA_All*('9 All Base Data'!$W213*Basecase_PM10)/10)))))</f>
        <v>1.1782898723365349</v>
      </c>
      <c r="O213" s="178">
        <f>IF('9 All Base Data'!$T213="","",IF('9 All Base Data'!$T213=0,0,('9 All Base Data'!$T213*Basecase_Pop_2006)/(1+(1/(BaseCase_RespHA_Child_1_4*('9 All Base Data'!$W213*Basecase_PM10)/10)))))</f>
        <v>0.34693158869776725</v>
      </c>
      <c r="P213" s="179">
        <f>IF('9 All Base Data'!$U213="","",IF('9 All Base Data'!$U213=0,0,('9 All Base Data'!$U213*Basecase_Pop_2006)/(1+(1/(BaseCase_RespHA_Child_5_14*('9 All Base Data'!$W213*Basecase_PM10)/10)))))</f>
        <v>0.28498998934125924</v>
      </c>
      <c r="Q213" s="156">
        <f>IF('7 Base case Results'!$G213="..C",0,BaseCase_RADs_All*'7 Base case Results'!$G213*('9 All Base Data'!$V213*Basecase_PM10)/10)</f>
        <v>3561.7961735107056</v>
      </c>
      <c r="R213" s="189">
        <f t="shared" si="30"/>
        <v>12.654082789244182</v>
      </c>
      <c r="S213" s="178">
        <f t="shared" si="31"/>
        <v>0.27224023923805341</v>
      </c>
      <c r="T213" s="179">
        <f t="shared" si="32"/>
        <v>3.7391393987183656E-2</v>
      </c>
      <c r="U213" s="178">
        <f t="shared" si="33"/>
        <v>3.7475340265064007E-3</v>
      </c>
      <c r="V213" s="178">
        <f t="shared" si="34"/>
        <v>5.3435445710461865E-3</v>
      </c>
      <c r="W213" s="178">
        <f t="shared" si="35"/>
        <v>1.5733347547443747E-3</v>
      </c>
      <c r="X213" s="179">
        <f t="shared" si="36"/>
        <v>1.2924296016626107E-3</v>
      </c>
      <c r="Y213" s="179">
        <f t="shared" si="37"/>
        <v>0.22083136275766374</v>
      </c>
      <c r="Z213" s="186">
        <f t="shared" si="38"/>
        <v>12.921396624586583</v>
      </c>
      <c r="AA213" s="156">
        <f>$J213*'9 All Base Data'!$Y213</f>
        <v>1.6749387971175518</v>
      </c>
      <c r="AB213" s="156">
        <f>$K213*'9 All Base Data'!$Y213</f>
        <v>3.6034673269560245E-2</v>
      </c>
      <c r="AC213" s="178">
        <f>$L213*'9 All Base Data'!$Y213</f>
        <v>4.9492561025975858E-3</v>
      </c>
      <c r="AD213" s="178">
        <f>IF($M213="","",$M213*'9 All Base Data'!$Y213)</f>
        <v>0.27809304557895181</v>
      </c>
      <c r="AE213" s="178">
        <f>IF($N213="","",$N213*'9 All Base Data'!$Y213)</f>
        <v>0.55522679101266592</v>
      </c>
      <c r="AF213" s="178">
        <f>IF($O213="","",$O213*'9 All Base Data'!$Y213)</f>
        <v>0.16347905317357336</v>
      </c>
      <c r="AG213" s="178">
        <f>IF($P213="","",$P213*'9 All Base Data'!$Y213)</f>
        <v>0.13429129874375048</v>
      </c>
      <c r="AH213" s="167">
        <f>$Q213*'9 All Base Data'!$Y213</f>
        <v>1678.3685458807981</v>
      </c>
      <c r="AI213" s="178">
        <f>$R213*'9 All Base Data'!$Y213</f>
        <v>5.9627821177384837</v>
      </c>
      <c r="AJ213" s="178">
        <f>$S213*'9 All Base Data'!$Y213</f>
        <v>0.12828343683963447</v>
      </c>
      <c r="AK213" s="178">
        <f>$T213*'9 All Base Data'!$Y213</f>
        <v>1.7619351725247406E-2</v>
      </c>
      <c r="AL213" s="178">
        <f>IF($U213="","",$U213*'9 All Base Data'!$Y213)</f>
        <v>1.7658908394263442E-3</v>
      </c>
      <c r="AM213" s="178">
        <f>IF($V213="","",$V213*'9 All Base Data'!$Y213)</f>
        <v>2.5179534972424402E-3</v>
      </c>
      <c r="AN213" s="178">
        <f>IF($W213="","",$W213*'9 All Base Data'!$Y213)</f>
        <v>7.413775061421553E-4</v>
      </c>
      <c r="AO213" s="178">
        <f>IF($X213="","",$X213*'9 All Base Data'!$Y213)</f>
        <v>6.0901103980290838E-4</v>
      </c>
      <c r="AP213" s="178">
        <f>$Y213*'9 All Base Data'!$Y213</f>
        <v>0.10405884984460949</v>
      </c>
      <c r="AQ213" s="179">
        <f t="shared" si="39"/>
        <v>6.0887441636450079</v>
      </c>
    </row>
    <row r="214" spans="1:43" x14ac:dyDescent="0.25">
      <c r="A214" s="124">
        <v>511602</v>
      </c>
      <c r="B214" s="125" t="s">
        <v>255</v>
      </c>
      <c r="C214" s="126" t="s">
        <v>157</v>
      </c>
      <c r="D214" s="101" t="s">
        <v>2312</v>
      </c>
      <c r="E214" s="142"/>
      <c r="F214" s="191" t="str">
        <f>IF('9 All Base Data'!G214="Rural Centre","Rural",IF('9 All Base Data'!G214="Rural (Incl.some Off Shore Islands)","Rural",IF('9 All Base Data'!G214="Inlet-in TA but not in Urban Area","Rural",IF('9 All Base Data'!G214="Rural (Incl.some Off Shore Islands)","Rural",IF('9 All Base Data'!G214="Inlet-not in TA","Rural",IF('9 All Base Data'!G214="Inland Water not in Urban Area","Rural",IF('9 All Base Data'!G214="Oceanic-in Region but not in TA","Rural",'9 All Base Data'!G214)))))))</f>
        <v>Western Auckland Zone</v>
      </c>
      <c r="G214" s="177">
        <f>IF('9 All Base Data'!I214="..C","..C",'9 All Base Data'!I214*Basecase_Pop_2006)</f>
        <v>2697</v>
      </c>
      <c r="H214" s="177">
        <f>IF('9 All Base Data'!J214="..C","..C",'9 All Base Data'!J214*Basecase_Pop_2006)</f>
        <v>1491</v>
      </c>
      <c r="I214" s="191">
        <f>IF('9 All Base Data'!L214="..C","..C",'9 All Base Data'!L214*Basecase_Pop_2006)</f>
        <v>45</v>
      </c>
      <c r="J214" s="156">
        <f>IF('9 All Base Data'!$P214=0,0,('9 All Base Data'!$P214*Basecase_Pop_2006)/(1+(1/(BaseCase_Mort_AllAdults_30*('9 All Base Data'!$W214*Basecase_PM10)/10))))</f>
        <v>1.3457796831694637</v>
      </c>
      <c r="K214" s="156">
        <f>IF('9 All Base Data'!$Q214=0,0,('9 All Base Data'!$Q214*Basecase_Pop_2006)/(1+(1/(BaseCase_Mort_Maori_30*('9 All Base Data'!$W214*Basecase_PM10)/10))))</f>
        <v>0.35936772320117144</v>
      </c>
      <c r="L214" s="179">
        <f>133/(1+1/(BaseCase_Mort_Child_0_1*'9 All Base Data'!$AB$10/10))*IF('9 All Base Data'!$L214="..C",0,'9 All Base Data'!L214/'9 All Base Data'!$L$2022)</f>
        <v>6.5645003488735343E-3</v>
      </c>
      <c r="M214" s="178">
        <f>IF('9 All Base Data'!$R214="","",IF('9 All Base Data'!$R214=0,0,('9 All Base Data'!$R214*Basecase_Pop_2006)/(1+(1/(BaseCase_CardiacHA_All*('9 All Base Data'!$W214*Basecase_PM10)/10)))))</f>
        <v>0.2344745749704093</v>
      </c>
      <c r="N214" s="178">
        <f>IF('9 All Base Data'!$S214="","",IF('9 All Base Data'!$S214=0,0,('9 All Base Data'!S214*Basecase_Pop_2006)/(1+(1/(BaseCase_RespHA_All*('9 All Base Data'!$W214*Basecase_PM10)/10)))))</f>
        <v>0.61464341649932586</v>
      </c>
      <c r="O214" s="178">
        <f>IF('9 All Base Data'!$T214="","",IF('9 All Base Data'!$T214=0,0,('9 All Base Data'!$T214*Basecase_Pop_2006)/(1+(1/(BaseCase_RespHA_Child_1_4*('9 All Base Data'!$W214*Basecase_PM10)/10)))))</f>
        <v>0.16944126436832674</v>
      </c>
      <c r="P214" s="179">
        <f>IF('9 All Base Data'!$U214="","",IF('9 All Base Data'!$U214=0,0,('9 All Base Data'!$U214*Basecase_Pop_2006)/(1+(1/(BaseCase_RespHA_Child_5_14*('9 All Base Data'!$W214*Basecase_PM10)/10)))))</f>
        <v>0.1716046989183144</v>
      </c>
      <c r="Q214" s="156">
        <f>IF('7 Base case Results'!$G214="..C",0,BaseCase_RADs_All*'7 Base case Results'!$G214*('9 All Base Data'!$V214*Basecase_PM10)/10)</f>
        <v>2001.7455354485107</v>
      </c>
      <c r="R214" s="189">
        <f t="shared" si="30"/>
        <v>4.7909756720832908</v>
      </c>
      <c r="S214" s="178">
        <f t="shared" si="31"/>
        <v>1.2793490945961703</v>
      </c>
      <c r="T214" s="179">
        <f t="shared" si="32"/>
        <v>2.3369621241989783E-2</v>
      </c>
      <c r="U214" s="178">
        <f t="shared" si="33"/>
        <v>1.4889135510620991E-3</v>
      </c>
      <c r="V214" s="178">
        <f t="shared" si="34"/>
        <v>2.7874078938244428E-3</v>
      </c>
      <c r="W214" s="178">
        <f t="shared" si="35"/>
        <v>7.684161339103617E-4</v>
      </c>
      <c r="X214" s="179">
        <f t="shared" si="36"/>
        <v>7.7822730959455576E-4</v>
      </c>
      <c r="Y214" s="179">
        <f t="shared" si="37"/>
        <v>0.12410822319780766</v>
      </c>
      <c r="Z214" s="186">
        <f t="shared" si="38"/>
        <v>4.9427298379679749</v>
      </c>
      <c r="AA214" s="156">
        <f>$J214*'9 All Base Data'!$Y214</f>
        <v>0.57506571126395223</v>
      </c>
      <c r="AB214" s="156">
        <f>$K214*'9 All Base Data'!$Y214</f>
        <v>0.15356158064541509</v>
      </c>
      <c r="AC214" s="178">
        <f>$L214*'9 All Base Data'!$Y214</f>
        <v>2.8050795456555145E-3</v>
      </c>
      <c r="AD214" s="178">
        <f>IF($M214="","",$M214*'9 All Base Data'!$Y214)</f>
        <v>0.10019343427083983</v>
      </c>
      <c r="AE214" s="178">
        <f>IF($N214="","",$N214*'9 All Base Data'!$Y214)</f>
        <v>0.26264354998319728</v>
      </c>
      <c r="AF214" s="178">
        <f>IF($O214="","",$O214*'9 All Base Data'!$Y214)</f>
        <v>7.2404021572054986E-2</v>
      </c>
      <c r="AG214" s="178">
        <f>IF($P214="","",$P214*'9 All Base Data'!$Y214)</f>
        <v>7.3328479745871103E-2</v>
      </c>
      <c r="AH214" s="167">
        <f>$Q214*'9 All Base Data'!$Y214</f>
        <v>855.3667695451345</v>
      </c>
      <c r="AI214" s="178">
        <f>$R214*'9 All Base Data'!$Y214</f>
        <v>2.0472339320996698</v>
      </c>
      <c r="AJ214" s="178">
        <f>$S214*'9 All Base Data'!$Y214</f>
        <v>0.54667922709767769</v>
      </c>
      <c r="AK214" s="178">
        <f>$T214*'9 All Base Data'!$Y214</f>
        <v>9.9860831825336321E-3</v>
      </c>
      <c r="AL214" s="178">
        <f>IF($U214="","",$U214*'9 All Base Data'!$Y214)</f>
        <v>6.3622830761983289E-4</v>
      </c>
      <c r="AM214" s="178">
        <f>IF($V214="","",$V214*'9 All Base Data'!$Y214)</f>
        <v>1.1910884991737998E-3</v>
      </c>
      <c r="AN214" s="178">
        <f>IF($W214="","",$W214*'9 All Base Data'!$Y214)</f>
        <v>3.2835223782926937E-4</v>
      </c>
      <c r="AO214" s="178">
        <f>IF($X214="","",$X214*'9 All Base Data'!$Y214)</f>
        <v>3.3254465564752541E-4</v>
      </c>
      <c r="AP214" s="178">
        <f>$Y214*'9 All Base Data'!$Y214</f>
        <v>5.3032739711798338E-2</v>
      </c>
      <c r="AQ214" s="179">
        <f t="shared" si="39"/>
        <v>2.1120800718007957</v>
      </c>
    </row>
    <row r="215" spans="1:43" x14ac:dyDescent="0.25">
      <c r="A215" s="124">
        <v>511700</v>
      </c>
      <c r="B215" s="125" t="s">
        <v>256</v>
      </c>
      <c r="C215" s="126" t="s">
        <v>157</v>
      </c>
      <c r="D215" s="101" t="s">
        <v>2312</v>
      </c>
      <c r="E215" s="142"/>
      <c r="F215" s="191" t="str">
        <f>IF('9 All Base Data'!G215="Rural Centre","Rural",IF('9 All Base Data'!G215="Rural (Incl.some Off Shore Islands)","Rural",IF('9 All Base Data'!G215="Inlet-in TA but not in Urban Area","Rural",IF('9 All Base Data'!G215="Rural (Incl.some Off Shore Islands)","Rural",IF('9 All Base Data'!G215="Inlet-not in TA","Rural",IF('9 All Base Data'!G215="Inland Water not in Urban Area","Rural",IF('9 All Base Data'!G215="Oceanic-in Region but not in TA","Rural",'9 All Base Data'!G215)))))))</f>
        <v>Western Auckland Zone</v>
      </c>
      <c r="G215" s="177">
        <f>IF('9 All Base Data'!I215="..C","..C",'9 All Base Data'!I215*Basecase_Pop_2006)</f>
        <v>4452</v>
      </c>
      <c r="H215" s="177">
        <f>IF('9 All Base Data'!J215="..C","..C",'9 All Base Data'!J215*Basecase_Pop_2006)</f>
        <v>2322</v>
      </c>
      <c r="I215" s="191">
        <f>IF('9 All Base Data'!L215="..C","..C",'9 All Base Data'!L215*Basecase_Pop_2006)</f>
        <v>75</v>
      </c>
      <c r="J215" s="156">
        <f>IF('9 All Base Data'!$P215=0,0,('9 All Base Data'!$P215*Basecase_Pop_2006)/(1+(1/(BaseCase_Mort_AllAdults_30*('9 All Base Data'!$W215*Basecase_PM10)/10))))</f>
        <v>0.50431669059418205</v>
      </c>
      <c r="K215" s="156">
        <f>IF('9 All Base Data'!$Q215=0,0,('9 All Base Data'!$Q215*Basecase_Pop_2006)/(1+(1/(BaseCase_Mort_Maori_30*('9 All Base Data'!$W215*Basecase_PM10)/10))))</f>
        <v>0.15320817402813613</v>
      </c>
      <c r="L215" s="179">
        <f>133/(1+1/(BaseCase_Mort_Child_0_1*'9 All Base Data'!$AB$10/10))*IF('9 All Base Data'!$L215="..C",0,'9 All Base Data'!L215/'9 All Base Data'!$L$2022)</f>
        <v>1.0940833914789226E-2</v>
      </c>
      <c r="M215" s="178">
        <f>IF('9 All Base Data'!$R215="","",IF('9 All Base Data'!$R215=0,0,('9 All Base Data'!$R215*Basecase_Pop_2006)/(1+(1/(BaseCase_CardiacHA_All*('9 All Base Data'!$W215*Basecase_PM10)/10)))))</f>
        <v>0.41698976882692135</v>
      </c>
      <c r="N215" s="178">
        <f>IF('9 All Base Data'!$S215="","",IF('9 All Base Data'!$S215=0,0,('9 All Base Data'!S215*Basecase_Pop_2006)/(1+(1/(BaseCase_RespHA_All*('9 All Base Data'!$W215*Basecase_PM10)/10)))))</f>
        <v>1.3621930385530907</v>
      </c>
      <c r="O215" s="178">
        <f>IF('9 All Base Data'!$T215="","",IF('9 All Base Data'!$T215=0,0,('9 All Base Data'!$T215*Basecase_Pop_2006)/(1+(1/(BaseCase_RespHA_Child_1_4*('9 All Base Data'!$W215*Basecase_PM10)/10)))))</f>
        <v>0.44426700461882218</v>
      </c>
      <c r="P215" s="179">
        <f>IF('9 All Base Data'!$U215="","",IF('9 All Base Data'!$U215=0,0,('9 All Base Data'!$U215*Basecase_Pop_2006)/(1+(1/(BaseCase_RespHA_Child_5_14*('9 All Base Data'!$W215*Basecase_PM10)/10)))))</f>
        <v>0.2713217538549314</v>
      </c>
      <c r="Q215" s="156">
        <f>IF('7 Base case Results'!$G215="..C",0,BaseCase_RADs_All*'7 Base case Results'!$G215*('9 All Base Data'!$V215*Basecase_PM10)/10)</f>
        <v>3586.7038163575403</v>
      </c>
      <c r="R215" s="189">
        <f t="shared" si="30"/>
        <v>1.7953674185152881</v>
      </c>
      <c r="S215" s="178">
        <f t="shared" si="31"/>
        <v>0.54542109954016471</v>
      </c>
      <c r="T215" s="179">
        <f t="shared" si="32"/>
        <v>3.8949368736649642E-2</v>
      </c>
      <c r="U215" s="178">
        <f t="shared" si="33"/>
        <v>2.6478850320509504E-3</v>
      </c>
      <c r="V215" s="178">
        <f t="shared" si="34"/>
        <v>6.1775454298382661E-3</v>
      </c>
      <c r="W215" s="178">
        <f t="shared" si="35"/>
        <v>2.0147508659463585E-3</v>
      </c>
      <c r="X215" s="179">
        <f t="shared" si="36"/>
        <v>1.2304441537321139E-3</v>
      </c>
      <c r="Y215" s="179">
        <f t="shared" si="37"/>
        <v>0.22237563661416751</v>
      </c>
      <c r="Z215" s="186">
        <f t="shared" si="38"/>
        <v>2.0655178543279944</v>
      </c>
      <c r="AA215" s="156">
        <f>$J215*'9 All Base Data'!$Y215</f>
        <v>0.23823795444007936</v>
      </c>
      <c r="AB215" s="156">
        <f>$K215*'9 All Base Data'!$Y215</f>
        <v>7.2375161609184155E-2</v>
      </c>
      <c r="AC215" s="178">
        <f>$L215*'9 All Base Data'!$Y215</f>
        <v>5.1684228191159936E-3</v>
      </c>
      <c r="AD215" s="178">
        <f>IF($M215="","",$M215*'9 All Base Data'!$Y215)</f>
        <v>0.19698493307989154</v>
      </c>
      <c r="AE215" s="178">
        <f>IF($N215="","",$N215*'9 All Base Data'!$Y215)</f>
        <v>0.64349661454799434</v>
      </c>
      <c r="AF215" s="178">
        <f>IF($O215="","",$O215*'9 All Base Data'!$Y215)</f>
        <v>0.20987063164795938</v>
      </c>
      <c r="AG215" s="178">
        <f>IF($P215="","",$P215*'9 All Base Data'!$Y215)</f>
        <v>0.12817172391684328</v>
      </c>
      <c r="AH215" s="167">
        <f>$Q215*'9 All Base Data'!$Y215</f>
        <v>1694.3499914402876</v>
      </c>
      <c r="AI215" s="178">
        <f>$R215*'9 All Base Data'!$Y215</f>
        <v>0.8481271178066826</v>
      </c>
      <c r="AJ215" s="178">
        <f>$S215*'9 All Base Data'!$Y215</f>
        <v>0.2576555753286956</v>
      </c>
      <c r="AK215" s="178">
        <f>$T215*'9 All Base Data'!$Y215</f>
        <v>1.8399585236052937E-2</v>
      </c>
      <c r="AL215" s="178">
        <f>IF($U215="","",$U215*'9 All Base Data'!$Y215)</f>
        <v>1.2508543250573112E-3</v>
      </c>
      <c r="AM215" s="178">
        <f>IF($V215="","",$V215*'9 All Base Data'!$Y215)</f>
        <v>2.9182571469751543E-3</v>
      </c>
      <c r="AN215" s="178">
        <f>IF($W215="","",$W215*'9 All Base Data'!$Y215)</f>
        <v>9.5176331452349579E-4</v>
      </c>
      <c r="AO215" s="178">
        <f>IF($X215="","",$X215*'9 All Base Data'!$Y215)</f>
        <v>5.8125876796288423E-4</v>
      </c>
      <c r="AP215" s="178">
        <f>$Y215*'9 All Base Data'!$Y215</f>
        <v>0.10504969946929783</v>
      </c>
      <c r="AQ215" s="179">
        <f t="shared" si="39"/>
        <v>0.97574551398406584</v>
      </c>
    </row>
    <row r="216" spans="1:43" x14ac:dyDescent="0.25">
      <c r="A216" s="124">
        <v>511800</v>
      </c>
      <c r="B216" s="125" t="s">
        <v>257</v>
      </c>
      <c r="C216" s="126" t="s">
        <v>157</v>
      </c>
      <c r="D216" s="101" t="s">
        <v>2312</v>
      </c>
      <c r="E216" s="142"/>
      <c r="F216" s="191" t="str">
        <f>IF('9 All Base Data'!G216="Rural Centre","Rural",IF('9 All Base Data'!G216="Rural (Incl.some Off Shore Islands)","Rural",IF('9 All Base Data'!G216="Inlet-in TA but not in Urban Area","Rural",IF('9 All Base Data'!G216="Rural (Incl.some Off Shore Islands)","Rural",IF('9 All Base Data'!G216="Inlet-not in TA","Rural",IF('9 All Base Data'!G216="Inland Water not in Urban Area","Rural",IF('9 All Base Data'!G216="Oceanic-in Region but not in TA","Rural",'9 All Base Data'!G216)))))))</f>
        <v>Western Auckland Zone</v>
      </c>
      <c r="G216" s="177">
        <f>IF('9 All Base Data'!I216="..C","..C",'9 All Base Data'!I216*Basecase_Pop_2006)</f>
        <v>3963</v>
      </c>
      <c r="H216" s="177">
        <f>IF('9 All Base Data'!J216="..C","..C",'9 All Base Data'!J216*Basecase_Pop_2006)</f>
        <v>2238</v>
      </c>
      <c r="I216" s="191">
        <f>IF('9 All Base Data'!L216="..C","..C",'9 All Base Data'!L216*Basecase_Pop_2006)</f>
        <v>78</v>
      </c>
      <c r="J216" s="156">
        <f>IF('9 All Base Data'!$P216=0,0,('9 All Base Data'!$P216*Basecase_Pop_2006)/(1+(1/(BaseCase_Mort_AllAdults_30*('9 All Base Data'!$W216*Basecase_PM10)/10))))</f>
        <v>1.1417720642481881</v>
      </c>
      <c r="K216" s="156">
        <f>IF('9 All Base Data'!$Q216=0,0,('9 All Base Data'!$Q216*Basecase_Pop_2006)/(1+(1/(BaseCase_Mort_Maori_30*('9 All Base Data'!$W216*Basecase_PM10)/10))))</f>
        <v>0.28766422390183116</v>
      </c>
      <c r="L216" s="179">
        <f>133/(1+1/(BaseCase_Mort_Child_0_1*'9 All Base Data'!$AB$10/10))*IF('9 All Base Data'!$L216="..C",0,'9 All Base Data'!L216/'9 All Base Data'!$L$2022)</f>
        <v>1.1378467271380793E-2</v>
      </c>
      <c r="M216" s="178">
        <f>IF('9 All Base Data'!$R216="","",IF('9 All Base Data'!$R216=0,0,('9 All Base Data'!$R216*Basecase_Pop_2006)/(1+(1/(BaseCase_CardiacHA_All*('9 All Base Data'!$W216*Basecase_PM10)/10)))))</f>
        <v>0.33833250852750385</v>
      </c>
      <c r="N216" s="178">
        <f>IF('9 All Base Data'!$S216="","",IF('9 All Base Data'!$S216=0,0,('9 All Base Data'!S216*Basecase_Pop_2006)/(1+(1/(BaseCase_RespHA_All*('9 All Base Data'!$W216*Basecase_PM10)/10)))))</f>
        <v>0.83219504308130221</v>
      </c>
      <c r="O216" s="178">
        <f>IF('9 All Base Data'!$T216="","",IF('9 All Base Data'!$T216=0,0,('9 All Base Data'!$T216*Basecase_Pop_2006)/(1+(1/(BaseCase_RespHA_Child_1_4*('9 All Base Data'!$W216*Basecase_PM10)/10)))))</f>
        <v>0.37482929550900346</v>
      </c>
      <c r="P216" s="179">
        <f>IF('9 All Base Data'!$U216="","",IF('9 All Base Data'!$U216=0,0,('9 All Base Data'!$U216*Basecase_Pop_2006)/(1+(1/(BaseCase_RespHA_Child_5_14*('9 All Base Data'!$W216*Basecase_PM10)/10)))))</f>
        <v>0.23777860472379736</v>
      </c>
      <c r="Q216" s="156">
        <f>IF('7 Base case Results'!$G216="..C",0,BaseCase_RADs_All*'7 Base case Results'!$G216*('9 All Base Data'!$V216*Basecase_PM10)/10)</f>
        <v>2943.6041807196707</v>
      </c>
      <c r="R216" s="189">
        <f t="shared" si="30"/>
        <v>4.0647085487235497</v>
      </c>
      <c r="S216" s="178">
        <f t="shared" si="31"/>
        <v>1.024084637090519</v>
      </c>
      <c r="T216" s="179">
        <f t="shared" si="32"/>
        <v>4.0507343486115621E-2</v>
      </c>
      <c r="U216" s="178">
        <f t="shared" si="33"/>
        <v>2.1484114291496492E-3</v>
      </c>
      <c r="V216" s="178">
        <f t="shared" si="34"/>
        <v>3.7740045203737056E-3</v>
      </c>
      <c r="W216" s="178">
        <f t="shared" si="35"/>
        <v>1.6998508551333306E-3</v>
      </c>
      <c r="X216" s="179">
        <f t="shared" si="36"/>
        <v>1.078325972422421E-3</v>
      </c>
      <c r="Y216" s="179">
        <f t="shared" si="37"/>
        <v>0.18250345920461958</v>
      </c>
      <c r="Z216" s="186">
        <f t="shared" si="38"/>
        <v>4.2936417673638081</v>
      </c>
      <c r="AA216" s="156">
        <f>$J216*'9 All Base Data'!$Y216</f>
        <v>0.48838390355168904</v>
      </c>
      <c r="AB216" s="156">
        <f>$K216*'9 All Base Data'!$Y216</f>
        <v>0.12304607984418579</v>
      </c>
      <c r="AC216" s="178">
        <f>$L216*'9 All Base Data'!$Y216</f>
        <v>4.8670487187748744E-3</v>
      </c>
      <c r="AD216" s="178">
        <f>IF($M216="","",$M216*'9 All Base Data'!$Y216)</f>
        <v>0.14471903489940344</v>
      </c>
      <c r="AE216" s="178">
        <f>IF($N216="","",$N216*'9 All Base Data'!$Y216)</f>
        <v>0.35596479926493119</v>
      </c>
      <c r="AF216" s="178">
        <f>IF($O216="","",$O216*'9 All Base Data'!$Y216)</f>
        <v>0.16033024474701513</v>
      </c>
      <c r="AG216" s="178">
        <f>IF($P216="","",$P216*'9 All Base Data'!$Y216)</f>
        <v>0.10170790369840363</v>
      </c>
      <c r="AH216" s="167">
        <f>$Q216*'9 All Base Data'!$Y216</f>
        <v>1259.1032354934634</v>
      </c>
      <c r="AI216" s="178">
        <f>$R216*'9 All Base Data'!$Y216</f>
        <v>1.7386466966440131</v>
      </c>
      <c r="AJ216" s="178">
        <f>$S216*'9 All Base Data'!$Y216</f>
        <v>0.43804404424530147</v>
      </c>
      <c r="AK216" s="178">
        <f>$T216*'9 All Base Data'!$Y216</f>
        <v>1.7326693438838553E-2</v>
      </c>
      <c r="AL216" s="178">
        <f>IF($U216="","",$U216*'9 All Base Data'!$Y216)</f>
        <v>9.189658716112118E-4</v>
      </c>
      <c r="AM216" s="178">
        <f>IF($V216="","",$V216*'9 All Base Data'!$Y216)</f>
        <v>1.614300364666463E-3</v>
      </c>
      <c r="AN216" s="178">
        <f>IF($W216="","",$W216*'9 All Base Data'!$Y216)</f>
        <v>7.2709765992771361E-4</v>
      </c>
      <c r="AO216" s="178">
        <f>IF($X216="","",$X216*'9 All Base Data'!$Y216)</f>
        <v>4.6124534327226044E-4</v>
      </c>
      <c r="AP216" s="178">
        <f>$Y216*'9 All Base Data'!$Y216</f>
        <v>7.8064400600594733E-2</v>
      </c>
      <c r="AQ216" s="179">
        <f t="shared" si="39"/>
        <v>1.836571056919724</v>
      </c>
    </row>
    <row r="217" spans="1:43" x14ac:dyDescent="0.25">
      <c r="A217" s="124">
        <v>511901</v>
      </c>
      <c r="B217" s="125" t="s">
        <v>258</v>
      </c>
      <c r="C217" s="126" t="s">
        <v>157</v>
      </c>
      <c r="D217" s="101" t="s">
        <v>2312</v>
      </c>
      <c r="E217" s="142"/>
      <c r="F217" s="191" t="str">
        <f>IF('9 All Base Data'!G217="Rural Centre","Rural",IF('9 All Base Data'!G217="Rural (Incl.some Off Shore Islands)","Rural",IF('9 All Base Data'!G217="Inlet-in TA but not in Urban Area","Rural",IF('9 All Base Data'!G217="Rural (Incl.some Off Shore Islands)","Rural",IF('9 All Base Data'!G217="Inlet-not in TA","Rural",IF('9 All Base Data'!G217="Inland Water not in Urban Area","Rural",IF('9 All Base Data'!G217="Oceanic-in Region but not in TA","Rural",'9 All Base Data'!G217)))))))</f>
        <v>Western Auckland Zone</v>
      </c>
      <c r="G217" s="177">
        <f>IF('9 All Base Data'!I217="..C","..C",'9 All Base Data'!I217*Basecase_Pop_2006)</f>
        <v>3159</v>
      </c>
      <c r="H217" s="177">
        <f>IF('9 All Base Data'!J217="..C","..C",'9 All Base Data'!J217*Basecase_Pop_2006)</f>
        <v>1875</v>
      </c>
      <c r="I217" s="191">
        <f>IF('9 All Base Data'!L217="..C","..C",'9 All Base Data'!L217*Basecase_Pop_2006)</f>
        <v>39</v>
      </c>
      <c r="J217" s="156">
        <f>IF('9 All Base Data'!$P217=0,0,('9 All Base Data'!$P217*Basecase_Pop_2006)/(1+(1/(BaseCase_Mort_AllAdults_30*('9 All Base Data'!$W217*Basecase_PM10)/10))))</f>
        <v>1.1322454590406017</v>
      </c>
      <c r="K217" s="156">
        <f>IF('9 All Base Data'!$Q217=0,0,('9 All Base Data'!$Q217*Basecase_Pop_2006)/(1+(1/(BaseCase_Mort_Maori_30*('9 All Base Data'!$W217*Basecase_PM10)/10))))</f>
        <v>0.31325355173652736</v>
      </c>
      <c r="L217" s="179">
        <f>133/(1+1/(BaseCase_Mort_Child_0_1*'9 All Base Data'!$AB$10/10))*IF('9 All Base Data'!$L217="..C",0,'9 All Base Data'!L217/'9 All Base Data'!$L$2022)</f>
        <v>5.6892336356903963E-3</v>
      </c>
      <c r="M217" s="178">
        <f>IF('9 All Base Data'!$R217="","",IF('9 All Base Data'!$R217=0,0,('9 All Base Data'!$R217*Basecase_Pop_2006)/(1+(1/(BaseCase_CardiacHA_All*('9 All Base Data'!$W217*Basecase_PM10)/10)))))</f>
        <v>0.3651408631322583</v>
      </c>
      <c r="N217" s="178">
        <f>IF('9 All Base Data'!$S217="","",IF('9 All Base Data'!$S217=0,0,('9 All Base Data'!S217*Basecase_Pop_2006)/(1+(1/(BaseCase_RespHA_All*('9 All Base Data'!$W217*Basecase_PM10)/10)))))</f>
        <v>0.54439826051949103</v>
      </c>
      <c r="O217" s="178">
        <f>IF('9 All Base Data'!$T217="","",IF('9 All Base Data'!$T217=0,0,('9 All Base Data'!$T217*Basecase_Pop_2006)/(1+(1/(BaseCase_RespHA_Child_1_4*('9 All Base Data'!$W217*Basecase_PM10)/10)))))</f>
        <v>0.26814420693136187</v>
      </c>
      <c r="P217" s="179">
        <f>IF('9 All Base Data'!$U217="","",IF('9 All Base Data'!$U217=0,0,('9 All Base Data'!$U217*Basecase_Pop_2006)/(1+(1/(BaseCase_RespHA_Child_5_14*('9 All Base Data'!$W217*Basecase_PM10)/10)))))</f>
        <v>2.9356480208824018E-2</v>
      </c>
      <c r="Q217" s="156">
        <f>IF('7 Base case Results'!$G217="..C",0,BaseCase_RADs_All*'7 Base case Results'!$G217*('9 All Base Data'!$V217*Basecase_PM10)/10)</f>
        <v>2619.2397565648689</v>
      </c>
      <c r="R217" s="189">
        <f t="shared" si="30"/>
        <v>4.030793834184542</v>
      </c>
      <c r="S217" s="178">
        <f t="shared" si="31"/>
        <v>1.1151826441820374</v>
      </c>
      <c r="T217" s="179">
        <f t="shared" si="32"/>
        <v>2.0253671743057811E-2</v>
      </c>
      <c r="U217" s="178">
        <f t="shared" si="33"/>
        <v>2.31864448088984E-3</v>
      </c>
      <c r="V217" s="178">
        <f t="shared" si="34"/>
        <v>2.4688461114558916E-3</v>
      </c>
      <c r="W217" s="178">
        <f t="shared" si="35"/>
        <v>1.2160339784337262E-3</v>
      </c>
      <c r="X217" s="179">
        <f t="shared" si="36"/>
        <v>1.3313163774701694E-4</v>
      </c>
      <c r="Y217" s="179">
        <f t="shared" si="37"/>
        <v>0.16239286490702187</v>
      </c>
      <c r="Z217" s="186">
        <f t="shared" si="38"/>
        <v>4.2182278614269677</v>
      </c>
      <c r="AA217" s="156">
        <f>$J217*'9 All Base Data'!$Y217</f>
        <v>0.5517990268969778</v>
      </c>
      <c r="AB217" s="156">
        <f>$K217*'9 All Base Data'!$Y217</f>
        <v>0.15266389777946504</v>
      </c>
      <c r="AC217" s="178">
        <f>$L217*'9 All Base Data'!$Y217</f>
        <v>2.7726440047934359E-3</v>
      </c>
      <c r="AD217" s="178">
        <f>IF($M217="","",$M217*'9 All Base Data'!$Y217)</f>
        <v>0.1779511424381677</v>
      </c>
      <c r="AE217" s="178">
        <f>IF($N217="","",$N217*'9 All Base Data'!$Y217)</f>
        <v>0.26531210878390499</v>
      </c>
      <c r="AF217" s="178">
        <f>IF($O217="","",$O217*'9 All Base Data'!$Y217)</f>
        <v>0.13067989036419841</v>
      </c>
      <c r="AG217" s="178">
        <f>IF($P217="","",$P217*'9 All Base Data'!$Y217)</f>
        <v>1.430685995073494E-2</v>
      </c>
      <c r="AH217" s="167">
        <f>$Q217*'9 All Base Data'!$Y217</f>
        <v>1276.484650339891</v>
      </c>
      <c r="AI217" s="178">
        <f>$R217*'9 All Base Data'!$Y217</f>
        <v>1.9644045357532411</v>
      </c>
      <c r="AJ217" s="178">
        <f>$S217*'9 All Base Data'!$Y217</f>
        <v>0.54348347609489556</v>
      </c>
      <c r="AK217" s="178">
        <f>$T217*'9 All Base Data'!$Y217</f>
        <v>9.870612657064631E-3</v>
      </c>
      <c r="AL217" s="178">
        <f>IF($U217="","",$U217*'9 All Base Data'!$Y217)</f>
        <v>1.1299897544823649E-3</v>
      </c>
      <c r="AM217" s="178">
        <f>IF($V217="","",$V217*'9 All Base Data'!$Y217)</f>
        <v>1.203190413335009E-3</v>
      </c>
      <c r="AN217" s="178">
        <f>IF($W217="","",$W217*'9 All Base Data'!$Y217)</f>
        <v>5.9263330280163984E-4</v>
      </c>
      <c r="AO217" s="178">
        <f>IF($X217="","",$X217*'9 All Base Data'!$Y217)</f>
        <v>6.4881609876582956E-5</v>
      </c>
      <c r="AP217" s="178">
        <f>$Y217*'9 All Base Data'!$Y217</f>
        <v>7.9142048321073244E-2</v>
      </c>
      <c r="AQ217" s="179">
        <f t="shared" si="39"/>
        <v>2.0557503768991965</v>
      </c>
    </row>
    <row r="218" spans="1:43" x14ac:dyDescent="0.25">
      <c r="A218" s="124">
        <v>511902</v>
      </c>
      <c r="B218" s="125" t="s">
        <v>259</v>
      </c>
      <c r="C218" s="126" t="s">
        <v>157</v>
      </c>
      <c r="D218" s="101" t="s">
        <v>2312</v>
      </c>
      <c r="E218" s="142"/>
      <c r="F218" s="191" t="str">
        <f>IF('9 All Base Data'!G218="Rural Centre","Rural",IF('9 All Base Data'!G218="Rural (Incl.some Off Shore Islands)","Rural",IF('9 All Base Data'!G218="Inlet-in TA but not in Urban Area","Rural",IF('9 All Base Data'!G218="Rural (Incl.some Off Shore Islands)","Rural",IF('9 All Base Data'!G218="Inlet-not in TA","Rural",IF('9 All Base Data'!G218="Inland Water not in Urban Area","Rural",IF('9 All Base Data'!G218="Oceanic-in Region but not in TA","Rural",'9 All Base Data'!G218)))))))</f>
        <v>Western Auckland Zone</v>
      </c>
      <c r="G218" s="177">
        <f>IF('9 All Base Data'!I218="..C","..C",'9 All Base Data'!I218*Basecase_Pop_2006)</f>
        <v>3882</v>
      </c>
      <c r="H218" s="177">
        <f>IF('9 All Base Data'!J218="..C","..C",'9 All Base Data'!J218*Basecase_Pop_2006)</f>
        <v>2409</v>
      </c>
      <c r="I218" s="191">
        <f>IF('9 All Base Data'!L218="..C","..C",'9 All Base Data'!L218*Basecase_Pop_2006)</f>
        <v>63</v>
      </c>
      <c r="J218" s="156">
        <f>IF('9 All Base Data'!$P218=0,0,('9 All Base Data'!$P218*Basecase_Pop_2006)/(1+(1/(BaseCase_Mort_AllAdults_30*('9 All Base Data'!$W218*Basecase_PM10)/10))))</f>
        <v>0.83536365724206196</v>
      </c>
      <c r="K218" s="156">
        <f>IF('9 All Base Data'!$Q218=0,0,('9 All Base Data'!$Q218*Basecase_Pop_2006)/(1+(1/(BaseCase_Mort_Maori_30*('9 All Base Data'!$W218*Basecase_PM10)/10))))</f>
        <v>0</v>
      </c>
      <c r="L218" s="179">
        <f>133/(1+1/(BaseCase_Mort_Child_0_1*'9 All Base Data'!$AB$10/10))*IF('9 All Base Data'!$L218="..C",0,'9 All Base Data'!L218/'9 All Base Data'!$L$2022)</f>
        <v>9.1903004884229481E-3</v>
      </c>
      <c r="M218" s="178">
        <f>IF('9 All Base Data'!$R218="","",IF('9 All Base Data'!$R218=0,0,('9 All Base Data'!$R218*Basecase_Pop_2006)/(1+(1/(BaseCase_CardiacHA_All*('9 All Base Data'!$W218*Basecase_PM10)/10)))))</f>
        <v>0.28992920928365878</v>
      </c>
      <c r="N218" s="178">
        <f>IF('9 All Base Data'!$S218="","",IF('9 All Base Data'!$S218=0,0,('9 All Base Data'!S218*Basecase_Pop_2006)/(1+(1/(BaseCase_RespHA_All*('9 All Base Data'!$W218*Basecase_PM10)/10)))))</f>
        <v>0.60539597140574486</v>
      </c>
      <c r="O218" s="178">
        <f>IF('9 All Base Data'!$T218="","",IF('9 All Base Data'!$T218=0,0,('9 All Base Data'!$T218*Basecase_Pop_2006)/(1+(1/(BaseCase_RespHA_Child_1_4*('9 All Base Data'!$W218*Basecase_PM10)/10)))))</f>
        <v>0.14787854476364121</v>
      </c>
      <c r="P218" s="179">
        <f>IF('9 All Base Data'!$U218="","",IF('9 All Base Data'!$U218=0,0,('9 All Base Data'!$U218*Basecase_Pop_2006)/(1+(1/(BaseCase_RespHA_Child_5_14*('9 All Base Data'!$W218*Basecase_PM10)/10)))))</f>
        <v>0.11657888423581676</v>
      </c>
      <c r="Q218" s="156">
        <f>IF('7 Base case Results'!$G218="..C",0,BaseCase_RADs_All*'7 Base case Results'!$G218*('9 All Base Data'!$V218*Basecase_PM10)/10)</f>
        <v>3194.4257648639709</v>
      </c>
      <c r="R218" s="189">
        <f t="shared" si="30"/>
        <v>2.9738946197817406</v>
      </c>
      <c r="S218" s="178">
        <f t="shared" si="31"/>
        <v>0</v>
      </c>
      <c r="T218" s="179">
        <f t="shared" si="32"/>
        <v>3.2717469738785691E-2</v>
      </c>
      <c r="U218" s="178">
        <f t="shared" si="33"/>
        <v>1.8410504789512334E-3</v>
      </c>
      <c r="V218" s="178">
        <f t="shared" si="34"/>
        <v>2.7454707303250529E-3</v>
      </c>
      <c r="W218" s="178">
        <f t="shared" si="35"/>
        <v>6.7062920050311287E-4</v>
      </c>
      <c r="X218" s="179">
        <f t="shared" si="36"/>
        <v>5.2868524000942898E-4</v>
      </c>
      <c r="Y218" s="179">
        <f t="shared" si="37"/>
        <v>0.19805439742156619</v>
      </c>
      <c r="Z218" s="186">
        <f t="shared" si="38"/>
        <v>3.2092530081513688</v>
      </c>
      <c r="AA218" s="156">
        <f>$J218*'9 All Base Data'!$Y218</f>
        <v>0.40385899255621738</v>
      </c>
      <c r="AB218" s="156">
        <f>$K218*'9 All Base Data'!$Y218</f>
        <v>0</v>
      </c>
      <c r="AC218" s="178">
        <f>$L218*'9 All Base Data'!$Y218</f>
        <v>4.4430775320022141E-3</v>
      </c>
      <c r="AD218" s="178">
        <f>IF($M218="","",$M218*'9 All Base Data'!$Y218)</f>
        <v>0.14016712046163388</v>
      </c>
      <c r="AE218" s="178">
        <f>IF($N218="","",$N218*'9 All Base Data'!$Y218)</f>
        <v>0.29268044520480008</v>
      </c>
      <c r="AF218" s="178">
        <f>IF($O218="","",$O218*'9 All Base Data'!$Y218)</f>
        <v>7.149231306769438E-2</v>
      </c>
      <c r="AG218" s="178">
        <f>IF($P218="","",$P218*'9 All Base Data'!$Y218)</f>
        <v>5.6360401045268529E-2</v>
      </c>
      <c r="AH218" s="167">
        <f>$Q218*'9 All Base Data'!$Y218</f>
        <v>1544.3544377460964</v>
      </c>
      <c r="AI218" s="178">
        <f>$R218*'9 All Base Data'!$Y218</f>
        <v>1.4377380135001339</v>
      </c>
      <c r="AJ218" s="178">
        <f>$S218*'9 All Base Data'!$Y218</f>
        <v>0</v>
      </c>
      <c r="AK218" s="178">
        <f>$T218*'9 All Base Data'!$Y218</f>
        <v>1.5817356013927881E-2</v>
      </c>
      <c r="AL218" s="178">
        <f>IF($U218="","",$U218*'9 All Base Data'!$Y218)</f>
        <v>8.9006121493137526E-4</v>
      </c>
      <c r="AM218" s="178">
        <f>IF($V218="","",$V218*'9 All Base Data'!$Y218)</f>
        <v>1.3273058190037682E-3</v>
      </c>
      <c r="AN218" s="178">
        <f>IF($W218="","",$W218*'9 All Base Data'!$Y218)</f>
        <v>3.2421763976199399E-4</v>
      </c>
      <c r="AO218" s="178">
        <f>IF($X218="","",$X218*'9 All Base Data'!$Y218)</f>
        <v>2.5559441874029276E-4</v>
      </c>
      <c r="AP218" s="178">
        <f>$Y218*'9 All Base Data'!$Y218</f>
        <v>9.5749975140257973E-2</v>
      </c>
      <c r="AQ218" s="179">
        <f t="shared" si="39"/>
        <v>1.5515227116882548</v>
      </c>
    </row>
    <row r="219" spans="1:43" x14ac:dyDescent="0.25">
      <c r="A219" s="124">
        <v>512000</v>
      </c>
      <c r="B219" s="125" t="s">
        <v>260</v>
      </c>
      <c r="C219" s="126" t="s">
        <v>157</v>
      </c>
      <c r="D219" s="101" t="s">
        <v>2312</v>
      </c>
      <c r="E219" s="142"/>
      <c r="F219" s="191" t="str">
        <f>IF('9 All Base Data'!G219="Rural Centre","Rural",IF('9 All Base Data'!G219="Rural (Incl.some Off Shore Islands)","Rural",IF('9 All Base Data'!G219="Inlet-in TA but not in Urban Area","Rural",IF('9 All Base Data'!G219="Rural (Incl.some Off Shore Islands)","Rural",IF('9 All Base Data'!G219="Inlet-not in TA","Rural",IF('9 All Base Data'!G219="Inland Water not in Urban Area","Rural",IF('9 All Base Data'!G219="Oceanic-in Region but not in TA","Rural",'9 All Base Data'!G219)))))))</f>
        <v>Western Auckland Zone</v>
      </c>
      <c r="G219" s="177">
        <f>IF('9 All Base Data'!I219="..C","..C",'9 All Base Data'!I219*Basecase_Pop_2006)</f>
        <v>3468</v>
      </c>
      <c r="H219" s="177">
        <f>IF('9 All Base Data'!J219="..C","..C",'9 All Base Data'!J219*Basecase_Pop_2006)</f>
        <v>2277</v>
      </c>
      <c r="I219" s="191">
        <f>IF('9 All Base Data'!L219="..C","..C",'9 All Base Data'!L219*Basecase_Pop_2006)</f>
        <v>30</v>
      </c>
      <c r="J219" s="156">
        <f>IF('9 All Base Data'!$P219=0,0,('9 All Base Data'!$P219*Basecase_Pop_2006)/(1+(1/(BaseCase_Mort_AllAdults_30*('9 All Base Data'!$W219*Basecase_PM10)/10))))</f>
        <v>1.0162668183713819</v>
      </c>
      <c r="K219" s="156">
        <f>IF('9 All Base Data'!$Q219=0,0,('9 All Base Data'!$Q219*Basecase_Pop_2006)/(1+(1/(BaseCase_Mort_Maori_30*('9 All Base Data'!$W219*Basecase_PM10)/10))))</f>
        <v>0.1428171432893563</v>
      </c>
      <c r="L219" s="179">
        <f>133/(1+1/(BaseCase_Mort_Child_0_1*'9 All Base Data'!$AB$10/10))*IF('9 All Base Data'!$L219="..C",0,'9 All Base Data'!L219/'9 All Base Data'!$L$2022)</f>
        <v>4.3763335659156898E-3</v>
      </c>
      <c r="M219" s="178">
        <f>IF('9 All Base Data'!$R219="","",IF('9 All Base Data'!$R219=0,0,('9 All Base Data'!$R219*Basecase_Pop_2006)/(1+(1/(BaseCase_CardiacHA_All*('9 All Base Data'!$W219*Basecase_PM10)/10)))))</f>
        <v>0.22715142710922634</v>
      </c>
      <c r="N219" s="178">
        <f>IF('9 All Base Data'!$S219="","",IF('9 All Base Data'!$S219=0,0,('9 All Base Data'!S219*Basecase_Pop_2006)/(1+(1/(BaseCase_RespHA_All*('9 All Base Data'!$W219*Basecase_PM10)/10)))))</f>
        <v>0.43930739473649483</v>
      </c>
      <c r="O219" s="178">
        <f>IF('9 All Base Data'!$T219="","",IF('9 All Base Data'!$T219=0,0,('9 All Base Data'!$T219*Basecase_Pop_2006)/(1+(1/(BaseCase_RespHA_Child_1_4*('9 All Base Data'!$W219*Basecase_PM10)/10)))))</f>
        <v>0.18577624433897277</v>
      </c>
      <c r="P219" s="179">
        <f>IF('9 All Base Data'!$U219="","",IF('9 All Base Data'!$U219=0,0,('9 All Base Data'!$U219*Basecase_Pop_2006)/(1+(1/(BaseCase_RespHA_Child_5_14*('9 All Base Data'!$W219*Basecase_PM10)/10)))))</f>
        <v>2.6191903938018096E-2</v>
      </c>
      <c r="Q219" s="156">
        <f>IF('7 Base case Results'!$G219="..C",0,BaseCase_RADs_All*'7 Base case Results'!$G219*('9 All Base Data'!$V219*Basecase_PM10)/10)</f>
        <v>2552.7991211724725</v>
      </c>
      <c r="R219" s="189">
        <f t="shared" si="30"/>
        <v>3.6179098734021196</v>
      </c>
      <c r="S219" s="178">
        <f t="shared" si="31"/>
        <v>0.50842903011010843</v>
      </c>
      <c r="T219" s="179">
        <f t="shared" si="32"/>
        <v>1.5579747494659856E-2</v>
      </c>
      <c r="U219" s="178">
        <f t="shared" si="33"/>
        <v>1.4424115621435871E-3</v>
      </c>
      <c r="V219" s="178">
        <f t="shared" si="34"/>
        <v>1.9922590351300041E-3</v>
      </c>
      <c r="W219" s="178">
        <f t="shared" si="35"/>
        <v>8.4249526807724157E-4</v>
      </c>
      <c r="X219" s="179">
        <f t="shared" si="36"/>
        <v>1.1878028435891207E-4</v>
      </c>
      <c r="Y219" s="179">
        <f t="shared" si="37"/>
        <v>0.15827354551269329</v>
      </c>
      <c r="Z219" s="186">
        <f t="shared" si="38"/>
        <v>3.7951978370067456</v>
      </c>
      <c r="AA219" s="156">
        <f>$J219*'9 All Base Data'!$Y219</f>
        <v>0.42942996506892117</v>
      </c>
      <c r="AB219" s="156">
        <f>$K219*'9 All Base Data'!$Y219</f>
        <v>6.0348286242657909E-2</v>
      </c>
      <c r="AC219" s="178">
        <f>$L219*'9 All Base Data'!$Y219</f>
        <v>1.8492473987813947E-3</v>
      </c>
      <c r="AD219" s="178">
        <f>IF($M219="","",$M219*'9 All Base Data'!$Y219)</f>
        <v>9.5984270710710001E-2</v>
      </c>
      <c r="AE219" s="178">
        <f>IF($N219="","",$N219*'9 All Base Data'!$Y219)</f>
        <v>0.1856321152731677</v>
      </c>
      <c r="AF219" s="178">
        <f>IF($O219="","",$O219*'9 All Base Data'!$Y219)</f>
        <v>7.8500925814904074E-2</v>
      </c>
      <c r="AG219" s="178">
        <f>IF($P219="","",$P219*'9 All Base Data'!$Y219)</f>
        <v>1.106755449441562E-2</v>
      </c>
      <c r="AH219" s="167">
        <f>$Q219*'9 All Base Data'!$Y219</f>
        <v>1078.7013977194101</v>
      </c>
      <c r="AI219" s="178">
        <f>$R219*'9 All Base Data'!$Y219</f>
        <v>1.5287706756453594</v>
      </c>
      <c r="AJ219" s="178">
        <f>$S219*'9 All Base Data'!$Y219</f>
        <v>0.21483989902386216</v>
      </c>
      <c r="AK219" s="178">
        <f>$T219*'9 All Base Data'!$Y219</f>
        <v>6.5833207396617651E-3</v>
      </c>
      <c r="AL219" s="178">
        <f>IF($U219="","",$U219*'9 All Base Data'!$Y219)</f>
        <v>6.0950011901300845E-4</v>
      </c>
      <c r="AM219" s="178">
        <f>IF($V219="","",$V219*'9 All Base Data'!$Y219)</f>
        <v>8.4184164276381555E-4</v>
      </c>
      <c r="AN219" s="178">
        <f>IF($W219="","",$W219*'9 All Base Data'!$Y219)</f>
        <v>3.5600169857059004E-4</v>
      </c>
      <c r="AO219" s="178">
        <f>IF($X219="","",$X219*'9 All Base Data'!$Y219)</f>
        <v>5.0191359632174837E-5</v>
      </c>
      <c r="AP219" s="178">
        <f>$Y219*'9 All Base Data'!$Y219</f>
        <v>6.6879486658603424E-2</v>
      </c>
      <c r="AQ219" s="179">
        <f t="shared" si="39"/>
        <v>1.6036848248054012</v>
      </c>
    </row>
    <row r="220" spans="1:43" x14ac:dyDescent="0.25">
      <c r="A220" s="124">
        <v>512100</v>
      </c>
      <c r="B220" s="125" t="s">
        <v>261</v>
      </c>
      <c r="C220" s="126" t="s">
        <v>157</v>
      </c>
      <c r="D220" s="101" t="s">
        <v>2312</v>
      </c>
      <c r="E220" s="142"/>
      <c r="F220" s="191" t="str">
        <f>IF('9 All Base Data'!G220="Rural Centre","Rural",IF('9 All Base Data'!G220="Rural (Incl.some Off Shore Islands)","Rural",IF('9 All Base Data'!G220="Inlet-in TA but not in Urban Area","Rural",IF('9 All Base Data'!G220="Rural (Incl.some Off Shore Islands)","Rural",IF('9 All Base Data'!G220="Inlet-not in TA","Rural",IF('9 All Base Data'!G220="Inland Water not in Urban Area","Rural",IF('9 All Base Data'!G220="Oceanic-in Region but not in TA","Rural",'9 All Base Data'!G220)))))))</f>
        <v>Western Auckland Zone</v>
      </c>
      <c r="G220" s="177">
        <f>IF('9 All Base Data'!I220="..C","..C",'9 All Base Data'!I220*Basecase_Pop_2006)</f>
        <v>4155</v>
      </c>
      <c r="H220" s="177">
        <f>IF('9 All Base Data'!J220="..C","..C",'9 All Base Data'!J220*Basecase_Pop_2006)</f>
        <v>2826</v>
      </c>
      <c r="I220" s="191">
        <f>IF('9 All Base Data'!L220="..C","..C",'9 All Base Data'!L220*Basecase_Pop_2006)</f>
        <v>36</v>
      </c>
      <c r="J220" s="156">
        <f>IF('9 All Base Data'!$P220=0,0,('9 All Base Data'!$P220*Basecase_Pop_2006)/(1+(1/(BaseCase_Mort_AllAdults_30*('9 All Base Data'!$W220*Basecase_PM10)/10))))</f>
        <v>0.91867341420596582</v>
      </c>
      <c r="K220" s="156">
        <f>IF('9 All Base Data'!$Q220=0,0,('9 All Base Data'!$Q220*Basecase_Pop_2006)/(1+(1/(BaseCase_Mort_Maori_30*('9 All Base Data'!$W220*Basecase_PM10)/10))))</f>
        <v>0</v>
      </c>
      <c r="L220" s="179">
        <f>133/(1+1/(BaseCase_Mort_Child_0_1*'9 All Base Data'!$AB$10/10))*IF('9 All Base Data'!$L220="..C",0,'9 All Base Data'!L220/'9 All Base Data'!$L$2022)</f>
        <v>5.2516002790988277E-3</v>
      </c>
      <c r="M220" s="178">
        <f>IF('9 All Base Data'!$R220="","",IF('9 All Base Data'!$R220=0,0,('9 All Base Data'!$R220*Basecase_Pop_2006)/(1+(1/(BaseCase_CardiacHA_All*('9 All Base Data'!$W220*Basecase_PM10)/10)))))</f>
        <v>0.64472844083305003</v>
      </c>
      <c r="N220" s="178">
        <f>IF('9 All Base Data'!$S220="","",IF('9 All Base Data'!$S220=0,0,('9 All Base Data'!S220*Basecase_Pop_2006)/(1+(1/(BaseCase_RespHA_All*('9 All Base Data'!$W220*Basecase_PM10)/10)))))</f>
        <v>0.8404938200245391</v>
      </c>
      <c r="O220" s="178">
        <f>IF('9 All Base Data'!$T220="","",IF('9 All Base Data'!$T220=0,0,('9 All Base Data'!$T220*Basecase_Pop_2006)/(1+(1/(BaseCase_RespHA_Child_1_4*('9 All Base Data'!$W220*Basecase_PM10)/10)))))</f>
        <v>0.17791054809246218</v>
      </c>
      <c r="P220" s="179">
        <f>IF('9 All Base Data'!$U220="","",IF('9 All Base Data'!$U220=0,0,('9 All Base Data'!$U220*Basecase_Pop_2006)/(1+(1/(BaseCase_RespHA_Child_5_14*('9 All Base Data'!$W220*Basecase_PM10)/10)))))</f>
        <v>4.1553072191749474E-2</v>
      </c>
      <c r="Q220" s="156">
        <f>IF('7 Base case Results'!$G220="..C",0,BaseCase_RADs_All*'7 Base case Results'!$G220*('9 All Base Data'!$V220*Basecase_PM10)/10)</f>
        <v>3242.4896768438375</v>
      </c>
      <c r="R220" s="189">
        <f t="shared" si="30"/>
        <v>3.270477354573238</v>
      </c>
      <c r="S220" s="178">
        <f t="shared" si="31"/>
        <v>0</v>
      </c>
      <c r="T220" s="179">
        <f t="shared" si="32"/>
        <v>1.8695696993591828E-2</v>
      </c>
      <c r="U220" s="178">
        <f t="shared" si="33"/>
        <v>4.094025599289868E-3</v>
      </c>
      <c r="V220" s="178">
        <f t="shared" si="34"/>
        <v>3.8116394738112848E-3</v>
      </c>
      <c r="W220" s="178">
        <f t="shared" si="35"/>
        <v>8.0682433559931595E-4</v>
      </c>
      <c r="X220" s="179">
        <f t="shared" si="36"/>
        <v>1.8844318238958385E-4</v>
      </c>
      <c r="Y220" s="179">
        <f t="shared" si="37"/>
        <v>0.20103435996431793</v>
      </c>
      <c r="Z220" s="186">
        <f t="shared" si="38"/>
        <v>3.4981130766042492</v>
      </c>
      <c r="AA220" s="156">
        <f>$J220*'9 All Base Data'!$Y220</f>
        <v>0.41829247139353631</v>
      </c>
      <c r="AB220" s="156">
        <f>$K220*'9 All Base Data'!$Y220</f>
        <v>0</v>
      </c>
      <c r="AC220" s="178">
        <f>$L220*'9 All Base Data'!$Y220</f>
        <v>2.391170600505409E-3</v>
      </c>
      <c r="AD220" s="178">
        <f>IF($M220="","",$M220*'9 All Base Data'!$Y220)</f>
        <v>0.29355922216041691</v>
      </c>
      <c r="AE220" s="178">
        <f>IF($N220="","",$N220*'9 All Base Data'!$Y220)</f>
        <v>0.38269556050332854</v>
      </c>
      <c r="AF220" s="178">
        <f>IF($O220="","",$O220*'9 All Base Data'!$Y220)</f>
        <v>8.1006635979442854E-2</v>
      </c>
      <c r="AG220" s="178">
        <f>IF($P220="","",$P220*'9 All Base Data'!$Y220)</f>
        <v>1.8920039474641891E-2</v>
      </c>
      <c r="AH220" s="167">
        <f>$Q220*'9 All Base Data'!$Y220</f>
        <v>1476.3777849904714</v>
      </c>
      <c r="AI220" s="178">
        <f>$R220*'9 All Base Data'!$Y220</f>
        <v>1.4891211981609891</v>
      </c>
      <c r="AJ220" s="178">
        <f>$S220*'9 All Base Data'!$Y220</f>
        <v>0</v>
      </c>
      <c r="AK220" s="178">
        <f>$T220*'9 All Base Data'!$Y220</f>
        <v>8.512567337799256E-3</v>
      </c>
      <c r="AL220" s="178">
        <f>IF($U220="","",$U220*'9 All Base Data'!$Y220)</f>
        <v>1.8641010607186477E-3</v>
      </c>
      <c r="AM220" s="178">
        <f>IF($V220="","",$V220*'9 All Base Data'!$Y220)</f>
        <v>1.7355243668825948E-3</v>
      </c>
      <c r="AN220" s="178">
        <f>IF($W220="","",$W220*'9 All Base Data'!$Y220)</f>
        <v>3.6736509416677337E-4</v>
      </c>
      <c r="AO220" s="178">
        <f>IF($X220="","",$X220*'9 All Base Data'!$Y220)</f>
        <v>8.5802379017500981E-5</v>
      </c>
      <c r="AP220" s="178">
        <f>$Y220*'9 All Base Data'!$Y220</f>
        <v>9.1535422669409228E-2</v>
      </c>
      <c r="AQ220" s="179">
        <f t="shared" si="39"/>
        <v>1.5927688135957987</v>
      </c>
    </row>
    <row r="221" spans="1:43" x14ac:dyDescent="0.25">
      <c r="A221" s="124">
        <v>512201</v>
      </c>
      <c r="B221" s="125" t="s">
        <v>262</v>
      </c>
      <c r="C221" s="126" t="s">
        <v>157</v>
      </c>
      <c r="D221" s="101" t="s">
        <v>2312</v>
      </c>
      <c r="E221" s="142"/>
      <c r="F221" s="191" t="str">
        <f>IF('9 All Base Data'!G221="Rural Centre","Rural",IF('9 All Base Data'!G221="Rural (Incl.some Off Shore Islands)","Rural",IF('9 All Base Data'!G221="Inlet-in TA but not in Urban Area","Rural",IF('9 All Base Data'!G221="Rural (Incl.some Off Shore Islands)","Rural",IF('9 All Base Data'!G221="Inlet-not in TA","Rural",IF('9 All Base Data'!G221="Inland Water not in Urban Area","Rural",IF('9 All Base Data'!G221="Oceanic-in Region but not in TA","Rural",'9 All Base Data'!G221)))))))</f>
        <v>Western Auckland Zone</v>
      </c>
      <c r="G221" s="177">
        <f>IF('9 All Base Data'!I221="..C","..C",'9 All Base Data'!I221*Basecase_Pop_2006)</f>
        <v>3021</v>
      </c>
      <c r="H221" s="177">
        <f>IF('9 All Base Data'!J221="..C","..C",'9 All Base Data'!J221*Basecase_Pop_2006)</f>
        <v>1815</v>
      </c>
      <c r="I221" s="191">
        <f>IF('9 All Base Data'!L221="..C","..C",'9 All Base Data'!L221*Basecase_Pop_2006)</f>
        <v>60</v>
      </c>
      <c r="J221" s="156">
        <f>IF('9 All Base Data'!$P221=0,0,('9 All Base Data'!$P221*Basecase_Pop_2006)/(1+(1/(BaseCase_Mort_AllAdults_30*('9 All Base Data'!$W221*Basecase_PM10)/10))))</f>
        <v>2.40020612594093</v>
      </c>
      <c r="K221" s="156">
        <f>IF('9 All Base Data'!$Q221=0,0,('9 All Base Data'!$Q221*Basecase_Pop_2006)/(1+(1/(BaseCase_Mort_Maori_30*('9 All Base Data'!$W221*Basecase_PM10)/10))))</f>
        <v>0.16450809213778469</v>
      </c>
      <c r="L221" s="179">
        <f>133/(1+1/(BaseCase_Mort_Child_0_1*'9 All Base Data'!$AB$10/10))*IF('9 All Base Data'!$L221="..C",0,'9 All Base Data'!L221/'9 All Base Data'!$L$2022)</f>
        <v>8.7526671318313796E-3</v>
      </c>
      <c r="M221" s="178">
        <f>IF('9 All Base Data'!$R221="","",IF('9 All Base Data'!$R221=0,0,('9 All Base Data'!$R221*Basecase_Pop_2006)/(1+(1/(BaseCase_CardiacHA_All*('9 All Base Data'!$W221*Basecase_PM10)/10)))))</f>
        <v>0.58718847798007179</v>
      </c>
      <c r="N221" s="178">
        <f>IF('9 All Base Data'!$S221="","",IF('9 All Base Data'!$S221=0,0,('9 All Base Data'!S221*Basecase_Pop_2006)/(1+(1/(BaseCase_RespHA_All*('9 All Base Data'!$W221*Basecase_PM10)/10)))))</f>
        <v>1.1549879194064225</v>
      </c>
      <c r="O221" s="178">
        <f>IF('9 All Base Data'!$T221="","",IF('9 All Base Data'!$T221=0,0,('9 All Base Data'!$T221*Basecase_Pop_2006)/(1+(1/(BaseCase_RespHA_Child_1_4*('9 All Base Data'!$W221*Basecase_PM10)/10)))))</f>
        <v>0.3383573529154969</v>
      </c>
      <c r="P221" s="179">
        <f>IF('9 All Base Data'!$U221="","",IF('9 All Base Data'!$U221=0,0,('9 All Base Data'!$U221*Basecase_Pop_2006)/(1+(1/(BaseCase_RespHA_Child_5_14*('9 All Base Data'!$W221*Basecase_PM10)/10)))))</f>
        <v>0.23419309398656571</v>
      </c>
      <c r="Q221" s="156">
        <f>IF('7 Base case Results'!$G221="..C",0,BaseCase_RADs_All*'7 Base case Results'!$G221*('9 All Base Data'!$V221*Basecase_PM10)/10)</f>
        <v>2672.1502393923411</v>
      </c>
      <c r="R221" s="189">
        <f t="shared" si="30"/>
        <v>8.5447338083497097</v>
      </c>
      <c r="S221" s="178">
        <f t="shared" si="31"/>
        <v>0.58564880801051356</v>
      </c>
      <c r="T221" s="179">
        <f t="shared" si="32"/>
        <v>3.1159494989319712E-2</v>
      </c>
      <c r="U221" s="178">
        <f t="shared" si="33"/>
        <v>3.7286468351734555E-3</v>
      </c>
      <c r="V221" s="178">
        <f t="shared" si="34"/>
        <v>5.237870214508126E-3</v>
      </c>
      <c r="W221" s="178">
        <f t="shared" si="35"/>
        <v>1.5344505954717784E-3</v>
      </c>
      <c r="X221" s="179">
        <f t="shared" si="36"/>
        <v>1.0620656812290754E-3</v>
      </c>
      <c r="Y221" s="179">
        <f t="shared" si="37"/>
        <v>0.16567331484232514</v>
      </c>
      <c r="Z221" s="186">
        <f t="shared" si="38"/>
        <v>8.7505331352310343</v>
      </c>
      <c r="AA221" s="156">
        <f>$J221*'9 All Base Data'!$Y221</f>
        <v>1.246791167334232</v>
      </c>
      <c r="AB221" s="156">
        <f>$K221*'9 All Base Data'!$Y221</f>
        <v>8.5454009143481252E-2</v>
      </c>
      <c r="AC221" s="178">
        <f>$L221*'9 All Base Data'!$Y221</f>
        <v>4.5465878753667413E-3</v>
      </c>
      <c r="AD221" s="178">
        <f>IF($M221="","",$M221*'9 All Base Data'!$Y221)</f>
        <v>0.305016056743454</v>
      </c>
      <c r="AE221" s="178">
        <f>IF($N221="","",$N221*'9 All Base Data'!$Y221)</f>
        <v>0.59996044536764459</v>
      </c>
      <c r="AF221" s="178">
        <f>IF($O221="","",$O221*'9 All Base Data'!$Y221)</f>
        <v>0.17576030427480677</v>
      </c>
      <c r="AG221" s="178">
        <f>IF($P221="","",$P221*'9 All Base Data'!$Y221)</f>
        <v>0.12165200224987333</v>
      </c>
      <c r="AH221" s="167">
        <f>$Q221*'9 All Base Data'!$Y221</f>
        <v>1388.0530010556338</v>
      </c>
      <c r="AI221" s="178">
        <f>$R221*'9 All Base Data'!$Y221</f>
        <v>4.4385765557098651</v>
      </c>
      <c r="AJ221" s="178">
        <f>$S221*'9 All Base Data'!$Y221</f>
        <v>0.30421627255079331</v>
      </c>
      <c r="AK221" s="178">
        <f>$T221*'9 All Base Data'!$Y221</f>
        <v>1.6185852836305598E-2</v>
      </c>
      <c r="AL221" s="178">
        <f>IF($U221="","",$U221*'9 All Base Data'!$Y221)</f>
        <v>1.9368519603209329E-3</v>
      </c>
      <c r="AM221" s="178">
        <f>IF($V221="","",$V221*'9 All Base Data'!$Y221)</f>
        <v>2.7208206197422685E-3</v>
      </c>
      <c r="AN221" s="178">
        <f>IF($W221="","",$W221*'9 All Base Data'!$Y221)</f>
        <v>7.9707297988624865E-4</v>
      </c>
      <c r="AO221" s="178">
        <f>IF($X221="","",$X221*'9 All Base Data'!$Y221)</f>
        <v>5.5169183020317551E-4</v>
      </c>
      <c r="AP221" s="178">
        <f>$Y221*'9 All Base Data'!$Y221</f>
        <v>8.6059286065449284E-2</v>
      </c>
      <c r="AQ221" s="179">
        <f t="shared" si="39"/>
        <v>4.5454793671916827</v>
      </c>
    </row>
    <row r="222" spans="1:43" x14ac:dyDescent="0.25">
      <c r="A222" s="124">
        <v>512202</v>
      </c>
      <c r="B222" s="125" t="s">
        <v>263</v>
      </c>
      <c r="C222" s="126" t="s">
        <v>157</v>
      </c>
      <c r="D222" s="101" t="s">
        <v>2312</v>
      </c>
      <c r="E222" s="142"/>
      <c r="F222" s="191" t="str">
        <f>IF('9 All Base Data'!G222="Rural Centre","Rural",IF('9 All Base Data'!G222="Rural (Incl.some Off Shore Islands)","Rural",IF('9 All Base Data'!G222="Inlet-in TA but not in Urban Area","Rural",IF('9 All Base Data'!G222="Rural (Incl.some Off Shore Islands)","Rural",IF('9 All Base Data'!G222="Inlet-not in TA","Rural",IF('9 All Base Data'!G222="Inland Water not in Urban Area","Rural",IF('9 All Base Data'!G222="Oceanic-in Region but not in TA","Rural",'9 All Base Data'!G222)))))))</f>
        <v>Western Auckland Zone</v>
      </c>
      <c r="G222" s="177">
        <f>IF('9 All Base Data'!I222="..C","..C",'9 All Base Data'!I222*Basecase_Pop_2006)</f>
        <v>4542</v>
      </c>
      <c r="H222" s="177">
        <f>IF('9 All Base Data'!J222="..C","..C",'9 All Base Data'!J222*Basecase_Pop_2006)</f>
        <v>2664</v>
      </c>
      <c r="I222" s="191">
        <f>IF('9 All Base Data'!L222="..C","..C",'9 All Base Data'!L222*Basecase_Pop_2006)</f>
        <v>90</v>
      </c>
      <c r="J222" s="156">
        <f>IF('9 All Base Data'!$P222=0,0,('9 All Base Data'!$P222*Basecase_Pop_2006)/(1+(1/(BaseCase_Mort_AllAdults_30*('9 All Base Data'!$W222*Basecase_PM10)/10))))</f>
        <v>1.4523860032142029</v>
      </c>
      <c r="K222" s="156">
        <f>IF('9 All Base Data'!$Q222=0,0,('9 All Base Data'!$Q222*Basecase_Pop_2006)/(1+(1/(BaseCase_Mort_Maori_30*('9 All Base Data'!$W222*Basecase_PM10)/10))))</f>
        <v>0.46029187248211068</v>
      </c>
      <c r="L222" s="179">
        <f>133/(1+1/(BaseCase_Mort_Child_0_1*'9 All Base Data'!$AB$10/10))*IF('9 All Base Data'!$L222="..C",0,'9 All Base Data'!L222/'9 All Base Data'!$L$2022)</f>
        <v>1.3129000697747069E-2</v>
      </c>
      <c r="M222" s="178">
        <f>IF('9 All Base Data'!$R222="","",IF('9 All Base Data'!$R222=0,0,('9 All Base Data'!$R222*Basecase_Pop_2006)/(1+(1/(BaseCase_CardiacHA_All*('9 All Base Data'!$W222*Basecase_PM10)/10)))))</f>
        <v>0.60146916389981442</v>
      </c>
      <c r="N222" s="178">
        <f>IF('9 All Base Data'!$S222="","",IF('9 All Base Data'!$S222=0,0,('9 All Base Data'!S222*Basecase_Pop_2006)/(1+(1/(BaseCase_RespHA_All*('9 All Base Data'!$W222*Basecase_PM10)/10)))))</f>
        <v>1.0750885693477075</v>
      </c>
      <c r="O222" s="178">
        <f>IF('9 All Base Data'!$T222="","",IF('9 All Base Data'!$T222=0,0,('9 All Base Data'!$T222*Basecase_Pop_2006)/(1+(1/(BaseCase_RespHA_Child_1_4*('9 All Base Data'!$W222*Basecase_PM10)/10)))))</f>
        <v>0.34832392593347378</v>
      </c>
      <c r="P222" s="179">
        <f>IF('9 All Base Data'!$U222="","",IF('9 All Base Data'!$U222=0,0,('9 All Base Data'!$U222*Basecase_Pop_2006)/(1+(1/(BaseCase_RespHA_Child_5_14*('9 All Base Data'!$W222*Basecase_PM10)/10)))))</f>
        <v>5.7223474928797521E-2</v>
      </c>
      <c r="Q222" s="156">
        <f>IF('7 Base case Results'!$G222="..C",0,BaseCase_RADs_All*'7 Base case Results'!$G222*('9 All Base Data'!$V222*Basecase_PM10)/10)</f>
        <v>3666.1125885571651</v>
      </c>
      <c r="R222" s="189">
        <f t="shared" si="30"/>
        <v>5.1704941714425621</v>
      </c>
      <c r="S222" s="178">
        <f t="shared" si="31"/>
        <v>1.6386390660363139</v>
      </c>
      <c r="T222" s="179">
        <f t="shared" si="32"/>
        <v>4.6739242483979565E-2</v>
      </c>
      <c r="U222" s="178">
        <f t="shared" si="33"/>
        <v>3.8193291907638216E-3</v>
      </c>
      <c r="V222" s="178">
        <f t="shared" si="34"/>
        <v>4.8755266619918526E-3</v>
      </c>
      <c r="W222" s="178">
        <f t="shared" si="35"/>
        <v>1.5796490041083036E-3</v>
      </c>
      <c r="X222" s="179">
        <f t="shared" si="36"/>
        <v>2.5950845880209677E-4</v>
      </c>
      <c r="Y222" s="179">
        <f t="shared" si="37"/>
        <v>0.22729898049054423</v>
      </c>
      <c r="Z222" s="186">
        <f t="shared" si="38"/>
        <v>5.4532272502698405</v>
      </c>
      <c r="AA222" s="156">
        <f>$J222*'9 All Base Data'!$Y222</f>
        <v>0.687546037758057</v>
      </c>
      <c r="AB222" s="156">
        <f>$K222*'9 All Base Data'!$Y222</f>
        <v>0.2178978952130797</v>
      </c>
      <c r="AC222" s="178">
        <f>$L222*'9 All Base Data'!$Y222</f>
        <v>6.215146930280256E-3</v>
      </c>
      <c r="AD222" s="178">
        <f>IF($M222="","",$M222*'9 All Base Data'!$Y222)</f>
        <v>0.284729913093206</v>
      </c>
      <c r="AE222" s="178">
        <f>IF($N222="","",$N222*'9 All Base Data'!$Y222)</f>
        <v>0.50893693856741096</v>
      </c>
      <c r="AF222" s="178">
        <f>IF($O222="","",$O222*'9 All Base Data'!$Y222)</f>
        <v>0.16489330976881508</v>
      </c>
      <c r="AG222" s="178">
        <f>IF($P222="","",$P222*'9 All Base Data'!$Y222)</f>
        <v>2.7089061287407418E-2</v>
      </c>
      <c r="AH222" s="167">
        <f>$Q222*'9 All Base Data'!$Y222</f>
        <v>1735.5036324084313</v>
      </c>
      <c r="AI222" s="178">
        <f>$R222*'9 All Base Data'!$Y222</f>
        <v>2.447663894418683</v>
      </c>
      <c r="AJ222" s="178">
        <f>$S222*'9 All Base Data'!$Y222</f>
        <v>0.77571650695856376</v>
      </c>
      <c r="AK222" s="178">
        <f>$T222*'9 All Base Data'!$Y222</f>
        <v>2.2125923071797712E-2</v>
      </c>
      <c r="AL222" s="178">
        <f>IF($U222="","",$U222*'9 All Base Data'!$Y222)</f>
        <v>1.808034948141858E-3</v>
      </c>
      <c r="AM222" s="178">
        <f>IF($V222="","",$V222*'9 All Base Data'!$Y222)</f>
        <v>2.3080290164032087E-3</v>
      </c>
      <c r="AN222" s="178">
        <f>IF($W222="","",$W222*'9 All Base Data'!$Y222)</f>
        <v>7.4779115980157641E-4</v>
      </c>
      <c r="AO222" s="178">
        <f>IF($X222="","",$X222*'9 All Base Data'!$Y222)</f>
        <v>1.2284889293839266E-4</v>
      </c>
      <c r="AP222" s="178">
        <f>$Y222*'9 All Base Data'!$Y222</f>
        <v>0.10760122520932273</v>
      </c>
      <c r="AQ222" s="179">
        <f t="shared" si="39"/>
        <v>2.5815071066643482</v>
      </c>
    </row>
    <row r="223" spans="1:43" x14ac:dyDescent="0.25">
      <c r="A223" s="124">
        <v>512300</v>
      </c>
      <c r="B223" s="125" t="s">
        <v>264</v>
      </c>
      <c r="C223" s="126" t="s">
        <v>157</v>
      </c>
      <c r="D223" s="101" t="s">
        <v>2312</v>
      </c>
      <c r="E223" s="142"/>
      <c r="F223" s="191" t="str">
        <f>IF('9 All Base Data'!G223="Rural Centre","Rural",IF('9 All Base Data'!G223="Rural (Incl.some Off Shore Islands)","Rural",IF('9 All Base Data'!G223="Inlet-in TA but not in Urban Area","Rural",IF('9 All Base Data'!G223="Rural (Incl.some Off Shore Islands)","Rural",IF('9 All Base Data'!G223="Inlet-not in TA","Rural",IF('9 All Base Data'!G223="Inland Water not in Urban Area","Rural",IF('9 All Base Data'!G223="Oceanic-in Region but not in TA","Rural",'9 All Base Data'!G223)))))))</f>
        <v>Western Auckland Zone</v>
      </c>
      <c r="G223" s="177">
        <f>IF('9 All Base Data'!I223="..C","..C",'9 All Base Data'!I223*Basecase_Pop_2006)</f>
        <v>4923</v>
      </c>
      <c r="H223" s="177">
        <f>IF('9 All Base Data'!J223="..C","..C",'9 All Base Data'!J223*Basecase_Pop_2006)</f>
        <v>2910</v>
      </c>
      <c r="I223" s="191">
        <f>IF('9 All Base Data'!L223="..C","..C",'9 All Base Data'!L223*Basecase_Pop_2006)</f>
        <v>108</v>
      </c>
      <c r="J223" s="156">
        <f>IF('9 All Base Data'!$P223=0,0,('9 All Base Data'!$P223*Basecase_Pop_2006)/(1+(1/(BaseCase_Mort_AllAdults_30*('9 All Base Data'!$W223*Basecase_PM10)/10))))</f>
        <v>3.8682604926117548</v>
      </c>
      <c r="K223" s="156">
        <f>IF('9 All Base Data'!$Q223=0,0,('9 All Base Data'!$Q223*Basecase_Pop_2006)/(1+(1/(BaseCase_Mort_Maori_30*('9 All Base Data'!$W223*Basecase_PM10)/10))))</f>
        <v>0.67413340924545873</v>
      </c>
      <c r="L223" s="179">
        <f>133/(1+1/(BaseCase_Mort_Child_0_1*'9 All Base Data'!$AB$10/10))*IF('9 All Base Data'!$L223="..C",0,'9 All Base Data'!L223/'9 All Base Data'!$L$2022)</f>
        <v>1.5754800837296482E-2</v>
      </c>
      <c r="M223" s="178">
        <f>IF('9 All Base Data'!$R223="","",IF('9 All Base Data'!$R223=0,0,('9 All Base Data'!$R223*Basecase_Pop_2006)/(1+(1/(BaseCase_CardiacHA_All*('9 All Base Data'!$W223*Basecase_PM10)/10)))))</f>
        <v>0.47124300930501928</v>
      </c>
      <c r="N223" s="178">
        <f>IF('9 All Base Data'!$S223="","",IF('9 All Base Data'!$S223=0,0,('9 All Base Data'!S223*Basecase_Pop_2006)/(1+(1/(BaseCase_RespHA_All*('9 All Base Data'!$W223*Basecase_PM10)/10)))))</f>
        <v>1.0047166274283466</v>
      </c>
      <c r="O223" s="178">
        <f>IF('9 All Base Data'!$T223="","",IF('9 All Base Data'!$T223=0,0,('9 All Base Data'!$T223*Basecase_Pop_2006)/(1+(1/(BaseCase_RespHA_Child_1_4*('9 All Base Data'!$W223*Basecase_PM10)/10)))))</f>
        <v>0.35679165946062003</v>
      </c>
      <c r="P223" s="179">
        <f>IF('9 All Base Data'!$U223="","",IF('9 All Base Data'!$U223=0,0,('9 All Base Data'!$U223*Basecase_Pop_2006)/(1+(1/(BaseCase_RespHA_Child_5_14*('9 All Base Data'!$W223*Basecase_PM10)/10)))))</f>
        <v>0.22221248643092217</v>
      </c>
      <c r="Q223" s="156">
        <f>IF('7 Base case Results'!$G223="..C",0,BaseCase_RADs_All*'7 Base case Results'!$G223*('9 All Base Data'!$V223*Basecase_PM10)/10)</f>
        <v>3852.6064756468295</v>
      </c>
      <c r="R223" s="189">
        <f t="shared" si="30"/>
        <v>13.771007353697847</v>
      </c>
      <c r="S223" s="178">
        <f t="shared" si="31"/>
        <v>2.3999149369138331</v>
      </c>
      <c r="T223" s="179">
        <f t="shared" si="32"/>
        <v>5.6087090980775474E-2</v>
      </c>
      <c r="U223" s="178">
        <f t="shared" si="33"/>
        <v>2.9923931090868722E-3</v>
      </c>
      <c r="V223" s="178">
        <f t="shared" si="34"/>
        <v>4.5563899053875524E-3</v>
      </c>
      <c r="W223" s="178">
        <f t="shared" si="35"/>
        <v>1.6180501756539118E-3</v>
      </c>
      <c r="X223" s="179">
        <f t="shared" si="36"/>
        <v>1.0077336259642321E-3</v>
      </c>
      <c r="Y223" s="179">
        <f t="shared" si="37"/>
        <v>0.23886160149010344</v>
      </c>
      <c r="Z223" s="186">
        <f t="shared" si="38"/>
        <v>14.0735048291832</v>
      </c>
      <c r="AA223" s="156">
        <f>$J223*'9 All Base Data'!$Y223</f>
        <v>1.7672022842622768</v>
      </c>
      <c r="AB223" s="156">
        <f>$K223*'9 All Base Data'!$Y223</f>
        <v>0.3079756658041749</v>
      </c>
      <c r="AC223" s="178">
        <f>$L223*'9 All Base Data'!$Y223</f>
        <v>7.1975297632992105E-3</v>
      </c>
      <c r="AD223" s="178">
        <f>IF($M223="","",$M223*'9 All Base Data'!$Y223)</f>
        <v>0.21528584335957829</v>
      </c>
      <c r="AE223" s="178">
        <f>IF($N223="","",$N223*'9 All Base Data'!$Y223)</f>
        <v>0.45900153891364887</v>
      </c>
      <c r="AF223" s="178">
        <f>IF($O223="","",$O223*'9 All Base Data'!$Y223)</f>
        <v>0.16299911466893544</v>
      </c>
      <c r="AG223" s="178">
        <f>IF($P223="","",$P223*'9 All Base Data'!$Y223)</f>
        <v>0.10151705511103989</v>
      </c>
      <c r="AH223" s="167">
        <f>$Q223*'9 All Base Data'!$Y223</f>
        <v>1760.050797284827</v>
      </c>
      <c r="AI223" s="178">
        <f>$R223*'9 All Base Data'!$Y223</f>
        <v>6.291240131973705</v>
      </c>
      <c r="AJ223" s="178">
        <f>$S223*'9 All Base Data'!$Y223</f>
        <v>1.0963933702628628</v>
      </c>
      <c r="AK223" s="178">
        <f>$T223*'9 All Base Data'!$Y223</f>
        <v>2.5623205957345189E-2</v>
      </c>
      <c r="AL223" s="178">
        <f>IF($U223="","",$U223*'9 All Base Data'!$Y223)</f>
        <v>1.3670651053333221E-3</v>
      </c>
      <c r="AM223" s="178">
        <f>IF($V223="","",$V223*'9 All Base Data'!$Y223)</f>
        <v>2.0815719789733979E-3</v>
      </c>
      <c r="AN223" s="178">
        <f>IF($W223="","",$W223*'9 All Base Data'!$Y223)</f>
        <v>7.392009850236221E-4</v>
      </c>
      <c r="AO223" s="178">
        <f>IF($X223="","",$X223*'9 All Base Data'!$Y223)</f>
        <v>4.6037984492856593E-4</v>
      </c>
      <c r="AP223" s="178">
        <f>$Y223*'9 All Base Data'!$Y223</f>
        <v>0.10912314943165928</v>
      </c>
      <c r="AQ223" s="179">
        <f t="shared" si="39"/>
        <v>6.429435124447016</v>
      </c>
    </row>
    <row r="224" spans="1:43" x14ac:dyDescent="0.25">
      <c r="A224" s="124">
        <v>512401</v>
      </c>
      <c r="B224" s="125" t="s">
        <v>265</v>
      </c>
      <c r="C224" s="126" t="s">
        <v>157</v>
      </c>
      <c r="D224" s="101" t="s">
        <v>2312</v>
      </c>
      <c r="E224" s="142"/>
      <c r="F224" s="191" t="str">
        <f>IF('9 All Base Data'!G224="Rural Centre","Rural",IF('9 All Base Data'!G224="Rural (Incl.some Off Shore Islands)","Rural",IF('9 All Base Data'!G224="Inlet-in TA but not in Urban Area","Rural",IF('9 All Base Data'!G224="Rural (Incl.some Off Shore Islands)","Rural",IF('9 All Base Data'!G224="Inlet-not in TA","Rural",IF('9 All Base Data'!G224="Inland Water not in Urban Area","Rural",IF('9 All Base Data'!G224="Oceanic-in Region but not in TA","Rural",'9 All Base Data'!G224)))))))</f>
        <v>Western Auckland Zone</v>
      </c>
      <c r="G224" s="177">
        <f>IF('9 All Base Data'!I224="..C","..C",'9 All Base Data'!I224*Basecase_Pop_2006)</f>
        <v>3459</v>
      </c>
      <c r="H224" s="177">
        <f>IF('9 All Base Data'!J224="..C","..C",'9 All Base Data'!J224*Basecase_Pop_2006)</f>
        <v>2013</v>
      </c>
      <c r="I224" s="191">
        <f>IF('9 All Base Data'!L224="..C","..C",'9 All Base Data'!L224*Basecase_Pop_2006)</f>
        <v>60</v>
      </c>
      <c r="J224" s="156">
        <f>IF('9 All Base Data'!$P224=0,0,('9 All Base Data'!$P224*Basecase_Pop_2006)/(1+(1/(BaseCase_Mort_AllAdults_30*('9 All Base Data'!$W224*Basecase_PM10)/10))))</f>
        <v>1.5174476352741877</v>
      </c>
      <c r="K224" s="156">
        <f>IF('9 All Base Data'!$Q224=0,0,('9 All Base Data'!$Q224*Basecase_Pop_2006)/(1+(1/(BaseCase_Mort_Maori_30*('9 All Base Data'!$W224*Basecase_PM10)/10))))</f>
        <v>0.42130204527065057</v>
      </c>
      <c r="L224" s="179">
        <f>133/(1+1/(BaseCase_Mort_Child_0_1*'9 All Base Data'!$AB$10/10))*IF('9 All Base Data'!$L224="..C",0,'9 All Base Data'!L224/'9 All Base Data'!$L$2022)</f>
        <v>8.7526671318313796E-3</v>
      </c>
      <c r="M224" s="178">
        <f>IF('9 All Base Data'!$R224="","",IF('9 All Base Data'!$R224=0,0,('9 All Base Data'!$R224*Basecase_Pop_2006)/(1+(1/(BaseCase_CardiacHA_All*('9 All Base Data'!$W224*Basecase_PM10)/10)))))</f>
        <v>0.55258055618302437</v>
      </c>
      <c r="N224" s="178">
        <f>IF('9 All Base Data'!$S224="","",IF('9 All Base Data'!$S224=0,0,('9 All Base Data'!S224*Basecase_Pop_2006)/(1+(1/(BaseCase_RespHA_All*('9 All Base Data'!$W224*Basecase_PM10)/10)))))</f>
        <v>0.94256246988383197</v>
      </c>
      <c r="O224" s="178">
        <f>IF('9 All Base Data'!$T224="","",IF('9 All Base Data'!$T224=0,0,('9 All Base Data'!$T224*Basecase_Pop_2006)/(1+(1/(BaseCase_RespHA_Child_1_4*('9 All Base Data'!$W224*Basecase_PM10)/10)))))</f>
        <v>0.17452064242918428</v>
      </c>
      <c r="P224" s="179">
        <f>IF('9 All Base Data'!$U224="","",IF('9 All Base Data'!$U224=0,0,('9 All Base Data'!$U224*Basecase_Pop_2006)/(1+(1/(BaseCase_RespHA_Child_5_14*('9 All Base Data'!$W224*Basecase_PM10)/10)))))</f>
        <v>6.4391708197038502E-2</v>
      </c>
      <c r="Q224" s="156">
        <f>IF('7 Base case Results'!$G224="..C",0,BaseCase_RADs_All*'7 Base case Results'!$G224*('9 All Base Data'!$V224*Basecase_PM10)/10)</f>
        <v>3159.4491474999058</v>
      </c>
      <c r="R224" s="189">
        <f t="shared" si="30"/>
        <v>5.4021135815761081</v>
      </c>
      <c r="S224" s="178">
        <f t="shared" si="31"/>
        <v>1.4998352811635161</v>
      </c>
      <c r="T224" s="179">
        <f t="shared" si="32"/>
        <v>3.1159494989319712E-2</v>
      </c>
      <c r="U224" s="178">
        <f t="shared" si="33"/>
        <v>3.5088865317622047E-3</v>
      </c>
      <c r="V224" s="178">
        <f t="shared" si="34"/>
        <v>4.274520800923178E-3</v>
      </c>
      <c r="W224" s="178">
        <f t="shared" si="35"/>
        <v>7.9145111341635073E-4</v>
      </c>
      <c r="X224" s="179">
        <f t="shared" si="36"/>
        <v>2.9201639667356962E-4</v>
      </c>
      <c r="Y224" s="179">
        <f t="shared" si="37"/>
        <v>0.19588584714499416</v>
      </c>
      <c r="Z224" s="186">
        <f t="shared" si="38"/>
        <v>5.6369423310431062</v>
      </c>
      <c r="AA224" s="156">
        <f>$J224*'9 All Base Data'!$Y224</f>
        <v>0.8112925479103239</v>
      </c>
      <c r="AB224" s="156">
        <f>$K224*'9 All Base Data'!$Y224</f>
        <v>0.22524613159761325</v>
      </c>
      <c r="AC224" s="178">
        <f>$L224*'9 All Base Data'!$Y224</f>
        <v>4.6795510127183738E-3</v>
      </c>
      <c r="AD224" s="178">
        <f>IF($M224="","",$M224*'9 All Base Data'!$Y224)</f>
        <v>0.29543325049923425</v>
      </c>
      <c r="AE224" s="178">
        <f>IF($N224="","",$N224*'9 All Base Data'!$Y224)</f>
        <v>0.50393429729028461</v>
      </c>
      <c r="AF224" s="178">
        <f>IF($O224="","",$O224*'9 All Base Data'!$Y224)</f>
        <v>9.3306215890432406E-2</v>
      </c>
      <c r="AG224" s="178">
        <f>IF($P224="","",$P224*'9 All Base Data'!$Y224)</f>
        <v>3.4426567212669658E-2</v>
      </c>
      <c r="AH224" s="167">
        <f>$Q224*'9 All Base Data'!$Y224</f>
        <v>1689.1769371699918</v>
      </c>
      <c r="AI224" s="178">
        <f>$R224*'9 All Base Data'!$Y224</f>
        <v>2.888201470560753</v>
      </c>
      <c r="AJ224" s="178">
        <f>$S224*'9 All Base Data'!$Y224</f>
        <v>0.80187622848750317</v>
      </c>
      <c r="AK224" s="178">
        <f>$T224*'9 All Base Data'!$Y224</f>
        <v>1.665920160527741E-2</v>
      </c>
      <c r="AL224" s="178">
        <f>IF($U224="","",$U224*'9 All Base Data'!$Y224)</f>
        <v>1.8760011406701374E-3</v>
      </c>
      <c r="AM224" s="178">
        <f>IF($V224="","",$V224*'9 All Base Data'!$Y224)</f>
        <v>2.2853420382114411E-3</v>
      </c>
      <c r="AN224" s="178">
        <f>IF($W224="","",$W224*'9 All Base Data'!$Y224)</f>
        <v>4.2314368906311094E-4</v>
      </c>
      <c r="AO224" s="178">
        <f>IF($X224="","",$X224*'9 All Base Data'!$Y224)</f>
        <v>1.5612448230945691E-4</v>
      </c>
      <c r="AP224" s="178">
        <f>$Y224*'9 All Base Data'!$Y224</f>
        <v>0.10472897010453949</v>
      </c>
      <c r="AQ224" s="179">
        <f t="shared" si="39"/>
        <v>3.0137509854494517</v>
      </c>
    </row>
    <row r="225" spans="1:43" x14ac:dyDescent="0.25">
      <c r="A225" s="124">
        <v>512402</v>
      </c>
      <c r="B225" s="125" t="s">
        <v>266</v>
      </c>
      <c r="C225" s="126" t="s">
        <v>157</v>
      </c>
      <c r="D225" s="101" t="s">
        <v>2312</v>
      </c>
      <c r="E225" s="142"/>
      <c r="F225" s="191" t="str">
        <f>IF('9 All Base Data'!G225="Rural Centre","Rural",IF('9 All Base Data'!G225="Rural (Incl.some Off Shore Islands)","Rural",IF('9 All Base Data'!G225="Inlet-in TA but not in Urban Area","Rural",IF('9 All Base Data'!G225="Rural (Incl.some Off Shore Islands)","Rural",IF('9 All Base Data'!G225="Inlet-not in TA","Rural",IF('9 All Base Data'!G225="Inland Water not in Urban Area","Rural",IF('9 All Base Data'!G225="Oceanic-in Region but not in TA","Rural",'9 All Base Data'!G225)))))))</f>
        <v>Western Auckland Zone</v>
      </c>
      <c r="G225" s="177">
        <f>IF('9 All Base Data'!I225="..C","..C",'9 All Base Data'!I225*Basecase_Pop_2006)</f>
        <v>3873</v>
      </c>
      <c r="H225" s="177">
        <f>IF('9 All Base Data'!J225="..C","..C",'9 All Base Data'!J225*Basecase_Pop_2006)</f>
        <v>2289</v>
      </c>
      <c r="I225" s="191">
        <f>IF('9 All Base Data'!L225="..C","..C",'9 All Base Data'!L225*Basecase_Pop_2006)</f>
        <v>66</v>
      </c>
      <c r="J225" s="156">
        <f>IF('9 All Base Data'!$P225=0,0,('9 All Base Data'!$P225*Basecase_Pop_2006)/(1+(1/(BaseCase_Mort_AllAdults_30*('9 All Base Data'!$W225*Basecase_PM10)/10))))</f>
        <v>1.7189694893227352</v>
      </c>
      <c r="K225" s="156">
        <f>IF('9 All Base Data'!$Q225=0,0,('9 All Base Data'!$Q225*Basecase_Pop_2006)/(1+(1/(BaseCase_Mort_Maori_30*('9 All Base Data'!$W225*Basecase_PM10)/10))))</f>
        <v>0.43403957015329742</v>
      </c>
      <c r="L225" s="179">
        <f>133/(1+1/(BaseCase_Mort_Child_0_1*'9 All Base Data'!$AB$10/10))*IF('9 All Base Data'!$L225="..C",0,'9 All Base Data'!L225/'9 All Base Data'!$L$2022)</f>
        <v>9.6279338450145184E-3</v>
      </c>
      <c r="M225" s="178">
        <f>IF('9 All Base Data'!$R225="","",IF('9 All Base Data'!$R225=0,0,('9 All Base Data'!$R225*Basecase_Pop_2006)/(1+(1/(BaseCase_CardiacHA_All*('9 All Base Data'!$W225*Basecase_PM10)/10)))))</f>
        <v>0.64462273608355602</v>
      </c>
      <c r="N225" s="178">
        <f>IF('9 All Base Data'!$S225="","",IF('9 All Base Data'!$S225=0,0,('9 All Base Data'!S225*Basecase_Pop_2006)/(1+(1/(BaseCase_RespHA_All*('9 All Base Data'!$W225*Basecase_PM10)/10)))))</f>
        <v>0.98042755014698757</v>
      </c>
      <c r="O225" s="178">
        <f>IF('9 All Base Data'!$T225="","",IF('9 All Base Data'!$T225=0,0,('9 All Base Data'!$T225*Basecase_Pop_2006)/(1+(1/(BaseCase_RespHA_Child_1_4*('9 All Base Data'!$W225*Basecase_PM10)/10)))))</f>
        <v>0.30613331239683816</v>
      </c>
      <c r="P225" s="179">
        <f>IF('9 All Base Data'!$U225="","",IF('9 All Base Data'!$U225=0,0,('9 All Base Data'!$U225*Basecase_Pop_2006)/(1+(1/(BaseCase_RespHA_Child_5_14*('9 All Base Data'!$W225*Basecase_PM10)/10)))))</f>
        <v>0.15050692380273081</v>
      </c>
      <c r="Q225" s="156">
        <f>IF('7 Base case Results'!$G225="..C",0,BaseCase_RADs_All*'7 Base case Results'!$G225*('9 All Base Data'!$V225*Basecase_PM10)/10)</f>
        <v>3682.2127323734503</v>
      </c>
      <c r="R225" s="189">
        <f t="shared" si="30"/>
        <v>6.1195313819889368</v>
      </c>
      <c r="S225" s="178">
        <f t="shared" si="31"/>
        <v>1.5451808697457388</v>
      </c>
      <c r="T225" s="179">
        <f t="shared" si="32"/>
        <v>3.4275444488251684E-2</v>
      </c>
      <c r="U225" s="178">
        <f t="shared" si="33"/>
        <v>4.0933543741305811E-3</v>
      </c>
      <c r="V225" s="178">
        <f t="shared" si="34"/>
        <v>4.4462389399165889E-3</v>
      </c>
      <c r="W225" s="178">
        <f t="shared" si="35"/>
        <v>1.3883145717196611E-3</v>
      </c>
      <c r="X225" s="179">
        <f t="shared" si="36"/>
        <v>6.8254889944538422E-4</v>
      </c>
      <c r="Y225" s="179">
        <f t="shared" si="37"/>
        <v>0.22829718940715393</v>
      </c>
      <c r="Z225" s="186">
        <f t="shared" si="38"/>
        <v>6.3906436091983885</v>
      </c>
      <c r="AA225" s="156">
        <f>$J225*'9 All Base Data'!$Y225</f>
        <v>0.95045160840221443</v>
      </c>
      <c r="AB225" s="156">
        <f>$K225*'9 All Base Data'!$Y225</f>
        <v>0.23998890621667948</v>
      </c>
      <c r="AC225" s="178">
        <f>$L225*'9 All Base Data'!$Y225</f>
        <v>5.3234715714410765E-3</v>
      </c>
      <c r="AD225" s="178">
        <f>IF($M225="","",$M225*'9 All Base Data'!$Y225)</f>
        <v>0.35642442761717991</v>
      </c>
      <c r="AE225" s="178">
        <f>IF($N225="","",$N225*'9 All Base Data'!$Y225)</f>
        <v>0.54209742973750541</v>
      </c>
      <c r="AF225" s="178">
        <f>IF($O225="","",$O225*'9 All Base Data'!$Y225)</f>
        <v>0.16926705270825429</v>
      </c>
      <c r="AG225" s="178">
        <f>IF($P225="","",$P225*'9 All Base Data'!$Y225)</f>
        <v>8.321820060944525E-2</v>
      </c>
      <c r="AH225" s="167">
        <f>$Q225*'9 All Base Data'!$Y225</f>
        <v>2035.9669183787241</v>
      </c>
      <c r="AI225" s="178">
        <f>$R225*'9 All Base Data'!$Y225</f>
        <v>3.3836077259118831</v>
      </c>
      <c r="AJ225" s="178">
        <f>$S225*'9 All Base Data'!$Y225</f>
        <v>0.85436050613137893</v>
      </c>
      <c r="AK225" s="178">
        <f>$T225*'9 All Base Data'!$Y225</f>
        <v>1.895155879433023E-2</v>
      </c>
      <c r="AL225" s="178">
        <f>IF($U225="","",$U225*'9 All Base Data'!$Y225)</f>
        <v>2.263295115369093E-3</v>
      </c>
      <c r="AM225" s="178">
        <f>IF($V225="","",$V225*'9 All Base Data'!$Y225)</f>
        <v>2.4584118438595874E-3</v>
      </c>
      <c r="AN225" s="178">
        <f>IF($W225="","",$W225*'9 All Base Data'!$Y225)</f>
        <v>7.676260840319332E-4</v>
      </c>
      <c r="AO225" s="178">
        <f>IF($X225="","",$X225*'9 All Base Data'!$Y225)</f>
        <v>3.7739453976383419E-4</v>
      </c>
      <c r="AP225" s="178">
        <f>$Y225*'9 All Base Data'!$Y225</f>
        <v>0.12622994893948092</v>
      </c>
      <c r="AQ225" s="179">
        <f t="shared" si="39"/>
        <v>3.5335109406049234</v>
      </c>
    </row>
    <row r="226" spans="1:43" x14ac:dyDescent="0.25">
      <c r="A226" s="124">
        <v>512500</v>
      </c>
      <c r="B226" s="125" t="s">
        <v>267</v>
      </c>
      <c r="C226" s="126" t="s">
        <v>157</v>
      </c>
      <c r="D226" s="101" t="s">
        <v>2312</v>
      </c>
      <c r="E226" s="142"/>
      <c r="F226" s="191" t="str">
        <f>IF('9 All Base Data'!G226="Rural Centre","Rural",IF('9 All Base Data'!G226="Rural (Incl.some Off Shore Islands)","Rural",IF('9 All Base Data'!G226="Inlet-in TA but not in Urban Area","Rural",IF('9 All Base Data'!G226="Rural (Incl.some Off Shore Islands)","Rural",IF('9 All Base Data'!G226="Inlet-not in TA","Rural",IF('9 All Base Data'!G226="Inland Water not in Urban Area","Rural",IF('9 All Base Data'!G226="Oceanic-in Region but not in TA","Rural",'9 All Base Data'!G226)))))))</f>
        <v>Western Auckland Zone</v>
      </c>
      <c r="G226" s="177">
        <f>IF('9 All Base Data'!I226="..C","..C",'9 All Base Data'!I226*Basecase_Pop_2006)</f>
        <v>6306</v>
      </c>
      <c r="H226" s="177">
        <f>IF('9 All Base Data'!J226="..C","..C",'9 All Base Data'!J226*Basecase_Pop_2006)</f>
        <v>3624</v>
      </c>
      <c r="I226" s="191">
        <f>IF('9 All Base Data'!L226="..C","..C",'9 All Base Data'!L226*Basecase_Pop_2006)</f>
        <v>135</v>
      </c>
      <c r="J226" s="156">
        <f>IF('9 All Base Data'!$P226=0,0,('9 All Base Data'!$P226*Basecase_Pop_2006)/(1+(1/(BaseCase_Mort_AllAdults_30*('9 All Base Data'!$W226*Basecase_PM10)/10))))</f>
        <v>1.2403503009848942</v>
      </c>
      <c r="K226" s="156">
        <f>IF('9 All Base Data'!$Q226=0,0,('9 All Base Data'!$Q226*Basecase_Pop_2006)/(1+(1/(BaseCase_Mort_Maori_30*('9 All Base Data'!$W226*Basecase_PM10)/10))))</f>
        <v>0.15438107706467921</v>
      </c>
      <c r="L226" s="179">
        <f>133/(1+1/(BaseCase_Mort_Child_0_1*'9 All Base Data'!$AB$10/10))*IF('9 All Base Data'!$L226="..C",0,'9 All Base Data'!L226/'9 All Base Data'!$L$2022)</f>
        <v>1.9693501046620602E-2</v>
      </c>
      <c r="M226" s="178">
        <f>IF('9 All Base Data'!$R226="","",IF('9 All Base Data'!$R226=0,0,('9 All Base Data'!$R226*Basecase_Pop_2006)/(1+(1/(BaseCase_CardiacHA_All*('9 All Base Data'!$W226*Basecase_PM10)/10)))))</f>
        <v>0.68691194562342406</v>
      </c>
      <c r="N226" s="178">
        <f>IF('9 All Base Data'!$S226="","",IF('9 All Base Data'!$S226=0,0,('9 All Base Data'!S226*Basecase_Pop_2006)/(1+(1/(BaseCase_RespHA_All*('9 All Base Data'!$W226*Basecase_PM10)/10)))))</f>
        <v>1.3409262273293128</v>
      </c>
      <c r="O226" s="178">
        <f>IF('9 All Base Data'!$T226="","",IF('9 All Base Data'!$T226=0,0,('9 All Base Data'!$T226*Basecase_Pop_2006)/(1+(1/(BaseCase_RespHA_Child_1_4*('9 All Base Data'!$W226*Basecase_PM10)/10)))))</f>
        <v>0.49732053411380828</v>
      </c>
      <c r="P226" s="179">
        <f>IF('9 All Base Data'!$U226="","",IF('9 All Base Data'!$U226=0,0,('9 All Base Data'!$U226*Basecase_Pop_2006)/(1+(1/(BaseCase_RespHA_Child_5_14*('9 All Base Data'!$W226*Basecase_PM10)/10)))))</f>
        <v>5.7664830359449679E-2</v>
      </c>
      <c r="Q226" s="156">
        <f>IF('7 Base case Results'!$G226="..C",0,BaseCase_RADs_All*'7 Base case Results'!$G226*('9 All Base Data'!$V226*Basecase_PM10)/10)</f>
        <v>5130.9721523902972</v>
      </c>
      <c r="R226" s="189">
        <f t="shared" si="30"/>
        <v>4.4156470715062239</v>
      </c>
      <c r="S226" s="178">
        <f t="shared" si="31"/>
        <v>0.54959663435025807</v>
      </c>
      <c r="T226" s="179">
        <f t="shared" si="32"/>
        <v>7.0108863725969348E-2</v>
      </c>
      <c r="U226" s="178">
        <f t="shared" si="33"/>
        <v>4.3618908547087432E-3</v>
      </c>
      <c r="V226" s="178">
        <f t="shared" si="34"/>
        <v>6.0811004409384332E-3</v>
      </c>
      <c r="W226" s="178">
        <f t="shared" si="35"/>
        <v>2.2553486222061207E-3</v>
      </c>
      <c r="X226" s="179">
        <f t="shared" si="36"/>
        <v>2.6151000568010429E-4</v>
      </c>
      <c r="Y226" s="179">
        <f t="shared" si="37"/>
        <v>0.31812027344819843</v>
      </c>
      <c r="Z226" s="186">
        <f t="shared" si="38"/>
        <v>4.8143191999760386</v>
      </c>
      <c r="AA226" s="156">
        <f>$J226*'9 All Base Data'!$Y226</f>
        <v>0.59239379948191662</v>
      </c>
      <c r="AB226" s="156">
        <f>$K226*'9 All Base Data'!$Y226</f>
        <v>7.3732713039080147E-2</v>
      </c>
      <c r="AC226" s="178">
        <f>$L226*'9 All Base Data'!$Y226</f>
        <v>9.4056557255197213E-3</v>
      </c>
      <c r="AD226" s="178">
        <f>IF($M226="","",$M226*'9 All Base Data'!$Y226)</f>
        <v>0.32807052737783926</v>
      </c>
      <c r="AE226" s="178">
        <f>IF($N226="","",$N226*'9 All Base Data'!$Y226)</f>
        <v>0.64042906427467228</v>
      </c>
      <c r="AF226" s="178">
        <f>IF($O226="","",$O226*'9 All Base Data'!$Y226)</f>
        <v>0.23752128776049936</v>
      </c>
      <c r="AG226" s="178">
        <f>IF($P226="","",$P226*'9 All Base Data'!$Y226)</f>
        <v>2.7540839008133235E-2</v>
      </c>
      <c r="AH226" s="167">
        <f>$Q226*'9 All Base Data'!$Y226</f>
        <v>2450.5626241045379</v>
      </c>
      <c r="AI226" s="178">
        <f>$R226*'9 All Base Data'!$Y226</f>
        <v>2.1089219261556233</v>
      </c>
      <c r="AJ226" s="178">
        <f>$S226*'9 All Base Data'!$Y226</f>
        <v>0.26248845841912538</v>
      </c>
      <c r="AK226" s="178">
        <f>$T226*'9 All Base Data'!$Y226</f>
        <v>3.3484134382850209E-2</v>
      </c>
      <c r="AL226" s="178">
        <f>IF($U226="","",$U226*'9 All Base Data'!$Y226)</f>
        <v>2.0832478488492794E-3</v>
      </c>
      <c r="AM226" s="178">
        <f>IF($V226="","",$V226*'9 All Base Data'!$Y226)</f>
        <v>2.9043458064856387E-3</v>
      </c>
      <c r="AN226" s="178">
        <f>IF($W226="","",$W226*'9 All Base Data'!$Y226)</f>
        <v>1.0771590399938646E-3</v>
      </c>
      <c r="AO226" s="178">
        <f>IF($X226="","",$X226*'9 All Base Data'!$Y226)</f>
        <v>1.2489770490188421E-4</v>
      </c>
      <c r="AP226" s="178">
        <f>$Y226*'9 All Base Data'!$Y226</f>
        <v>0.15193488269448135</v>
      </c>
      <c r="AQ226" s="179">
        <f t="shared" si="39"/>
        <v>2.2993285368882899</v>
      </c>
    </row>
    <row r="227" spans="1:43" x14ac:dyDescent="0.25">
      <c r="A227" s="124">
        <v>512600</v>
      </c>
      <c r="B227" s="125" t="s">
        <v>268</v>
      </c>
      <c r="C227" s="126" t="s">
        <v>157</v>
      </c>
      <c r="D227" s="101" t="s">
        <v>2312</v>
      </c>
      <c r="E227" s="142"/>
      <c r="F227" s="191" t="str">
        <f>IF('9 All Base Data'!G227="Rural Centre","Rural",IF('9 All Base Data'!G227="Rural (Incl.some Off Shore Islands)","Rural",IF('9 All Base Data'!G227="Inlet-in TA but not in Urban Area","Rural",IF('9 All Base Data'!G227="Rural (Incl.some Off Shore Islands)","Rural",IF('9 All Base Data'!G227="Inlet-not in TA","Rural",IF('9 All Base Data'!G227="Inland Water not in Urban Area","Rural",IF('9 All Base Data'!G227="Oceanic-in Region but not in TA","Rural",'9 All Base Data'!G227)))))))</f>
        <v>Western Auckland Zone</v>
      </c>
      <c r="G227" s="177">
        <f>IF('9 All Base Data'!I227="..C","..C",'9 All Base Data'!I227*Basecase_Pop_2006)</f>
        <v>3489</v>
      </c>
      <c r="H227" s="177">
        <f>IF('9 All Base Data'!J227="..C","..C",'9 All Base Data'!J227*Basecase_Pop_2006)</f>
        <v>2103</v>
      </c>
      <c r="I227" s="191">
        <f>IF('9 All Base Data'!L227="..C","..C",'9 All Base Data'!L227*Basecase_Pop_2006)</f>
        <v>33</v>
      </c>
      <c r="J227" s="156">
        <f>IF('9 All Base Data'!$P227=0,0,('9 All Base Data'!$P227*Basecase_Pop_2006)/(1+(1/(BaseCase_Mort_AllAdults_30*('9 All Base Data'!$W227*Basecase_PM10)/10))))</f>
        <v>4.3769447109083055</v>
      </c>
      <c r="K227" s="156">
        <f>IF('9 All Base Data'!$Q227=0,0,('9 All Base Data'!$Q227*Basecase_Pop_2006)/(1+(1/(BaseCase_Mort_Maori_30*('9 All Base Data'!$W227*Basecase_PM10)/10))))</f>
        <v>0.57042491851700139</v>
      </c>
      <c r="L227" s="179">
        <f>133/(1+1/(BaseCase_Mort_Child_0_1*'9 All Base Data'!$AB$10/10))*IF('9 All Base Data'!$L227="..C",0,'9 All Base Data'!L227/'9 All Base Data'!$L$2022)</f>
        <v>4.8139669225072592E-3</v>
      </c>
      <c r="M227" s="178">
        <f>IF('9 All Base Data'!$R227="","",IF('9 All Base Data'!$R227=0,0,('9 All Base Data'!$R227*Basecase_Pop_2006)/(1+(1/(BaseCase_CardiacHA_All*('9 All Base Data'!$W227*Basecase_PM10)/10)))))</f>
        <v>0.22942728336623178</v>
      </c>
      <c r="N227" s="178">
        <f>IF('9 All Base Data'!$S227="","",IF('9 All Base Data'!$S227=0,0,('9 All Base Data'!S227*Basecase_Pop_2006)/(1+(1/(BaseCase_RespHA_All*('9 All Base Data'!$W227*Basecase_PM10)/10)))))</f>
        <v>0.44296757717326912</v>
      </c>
      <c r="O227" s="178">
        <f>IF('9 All Base Data'!$T227="","",IF('9 All Base Data'!$T227=0,0,('9 All Base Data'!$T227*Basecase_Pop_2006)/(1+(1/(BaseCase_RespHA_Child_1_4*('9 All Base Data'!$W227*Basecase_PM10)/10)))))</f>
        <v>0.17660616835754722</v>
      </c>
      <c r="P227" s="179">
        <f>IF('9 All Base Data'!$U227="","",IF('9 All Base Data'!$U227=0,0,('9 All Base Data'!$U227*Basecase_Pop_2006)/(1+(1/(BaseCase_RespHA_Child_5_14*('9 All Base Data'!$W227*Basecase_PM10)/10)))))</f>
        <v>0.13072313783155246</v>
      </c>
      <c r="Q227" s="156">
        <f>IF('7 Base case Results'!$G227="..C",0,BaseCase_RADs_All*'7 Base case Results'!$G227*('9 All Base Data'!$V227*Basecase_PM10)/10)</f>
        <v>2563.4323258035079</v>
      </c>
      <c r="R227" s="189">
        <f t="shared" si="30"/>
        <v>15.581923170833567</v>
      </c>
      <c r="S227" s="178">
        <f t="shared" si="31"/>
        <v>2.0307127099205249</v>
      </c>
      <c r="T227" s="179">
        <f t="shared" si="32"/>
        <v>1.7137722244125842E-2</v>
      </c>
      <c r="U227" s="178">
        <f t="shared" si="33"/>
        <v>1.4568632493755717E-3</v>
      </c>
      <c r="V227" s="178">
        <f t="shared" si="34"/>
        <v>2.0088579624807754E-3</v>
      </c>
      <c r="W227" s="178">
        <f t="shared" si="35"/>
        <v>8.0090897350147672E-4</v>
      </c>
      <c r="X227" s="179">
        <f t="shared" si="36"/>
        <v>5.9282943006609039E-4</v>
      </c>
      <c r="Y227" s="179">
        <f t="shared" si="37"/>
        <v>0.15893280419981748</v>
      </c>
      <c r="Z227" s="186">
        <f t="shared" si="38"/>
        <v>15.761459418489368</v>
      </c>
      <c r="AA227" s="156">
        <f>$J227*'9 All Base Data'!$Y227</f>
        <v>1.8447484673423336</v>
      </c>
      <c r="AB227" s="156">
        <f>$K227*'9 All Base Data'!$Y227</f>
        <v>0.24041667502574918</v>
      </c>
      <c r="AC227" s="178">
        <f>$L227*'9 All Base Data'!$Y227</f>
        <v>2.0289399772402102E-3</v>
      </c>
      <c r="AD227" s="178">
        <f>IF($M227="","",$M227*'9 All Base Data'!$Y227)</f>
        <v>9.6696590272565094E-2</v>
      </c>
      <c r="AE227" s="178">
        <f>IF($N227="","",$N227*'9 All Base Data'!$Y227)</f>
        <v>0.18669729983935687</v>
      </c>
      <c r="AF227" s="178">
        <f>IF($O227="","",$O227*'9 All Base Data'!$Y227)</f>
        <v>7.4434104134063525E-2</v>
      </c>
      <c r="AG227" s="178">
        <f>IF($P227="","",$P227*'9 All Base Data'!$Y227)</f>
        <v>5.5095808626491237E-2</v>
      </c>
      <c r="AH227" s="167">
        <f>$Q227*'9 All Base Data'!$Y227</f>
        <v>1080.4084050631002</v>
      </c>
      <c r="AI227" s="178">
        <f>$R227*'9 All Base Data'!$Y227</f>
        <v>6.5673045437387074</v>
      </c>
      <c r="AJ227" s="178">
        <f>$S227*'9 All Base Data'!$Y227</f>
        <v>0.85588336309166713</v>
      </c>
      <c r="AK227" s="178">
        <f>$T227*'9 All Base Data'!$Y227</f>
        <v>7.2230263189751488E-3</v>
      </c>
      <c r="AL227" s="178">
        <f>IF($U227="","",$U227*'9 All Base Data'!$Y227)</f>
        <v>6.1402334823078839E-4</v>
      </c>
      <c r="AM227" s="178">
        <f>IF($V227="","",$V227*'9 All Base Data'!$Y227)</f>
        <v>8.4667225477148334E-4</v>
      </c>
      <c r="AN227" s="178">
        <f>IF($W227="","",$W227*'9 All Base Data'!$Y227)</f>
        <v>3.3755866224797809E-4</v>
      </c>
      <c r="AO227" s="178">
        <f>IF($X227="","",$X227*'9 All Base Data'!$Y227)</f>
        <v>2.4985949212113774E-4</v>
      </c>
      <c r="AP227" s="178">
        <f>$Y227*'9 All Base Data'!$Y227</f>
        <v>6.6985321113912213E-2</v>
      </c>
      <c r="AQ227" s="179">
        <f t="shared" si="39"/>
        <v>6.6429735867745965</v>
      </c>
    </row>
    <row r="228" spans="1:43" x14ac:dyDescent="0.25">
      <c r="A228" s="124">
        <v>512700</v>
      </c>
      <c r="B228" s="125" t="s">
        <v>269</v>
      </c>
      <c r="C228" s="126" t="s">
        <v>157</v>
      </c>
      <c r="D228" s="101" t="s">
        <v>2312</v>
      </c>
      <c r="E228" s="142"/>
      <c r="F228" s="191" t="str">
        <f>IF('9 All Base Data'!G228="Rural Centre","Rural",IF('9 All Base Data'!G228="Rural (Incl.some Off Shore Islands)","Rural",IF('9 All Base Data'!G228="Inlet-in TA but not in Urban Area","Rural",IF('9 All Base Data'!G228="Rural (Incl.some Off Shore Islands)","Rural",IF('9 All Base Data'!G228="Inlet-not in TA","Rural",IF('9 All Base Data'!G228="Inland Water not in Urban Area","Rural",IF('9 All Base Data'!G228="Oceanic-in Region but not in TA","Rural",'9 All Base Data'!G228)))))))</f>
        <v>Western Auckland Zone</v>
      </c>
      <c r="G228" s="177">
        <f>IF('9 All Base Data'!I228="..C","..C",'9 All Base Data'!I228*Basecase_Pop_2006)</f>
        <v>2433</v>
      </c>
      <c r="H228" s="177">
        <f>IF('9 All Base Data'!J228="..C","..C",'9 All Base Data'!J228*Basecase_Pop_2006)</f>
        <v>1491</v>
      </c>
      <c r="I228" s="191">
        <f>IF('9 All Base Data'!L228="..C","..C",'9 All Base Data'!L228*Basecase_Pop_2006)</f>
        <v>36</v>
      </c>
      <c r="J228" s="156">
        <f>IF('9 All Base Data'!$P228=0,0,('9 All Base Data'!$P228*Basecase_Pop_2006)/(1+(1/(BaseCase_Mort_AllAdults_30*('9 All Base Data'!$W228*Basecase_PM10)/10))))</f>
        <v>0.71253284556145091</v>
      </c>
      <c r="K228" s="156">
        <f>IF('9 All Base Data'!$Q228=0,0,('9 All Base Data'!$Q228*Basecase_Pop_2006)/(1+(1/(BaseCase_Mort_Maori_30*('9 All Base Data'!$W228*Basecase_PM10)/10))))</f>
        <v>7.0273398965066861E-2</v>
      </c>
      <c r="L228" s="179">
        <f>133/(1+1/(BaseCase_Mort_Child_0_1*'9 All Base Data'!$AB$10/10))*IF('9 All Base Data'!$L228="..C",0,'9 All Base Data'!L228/'9 All Base Data'!$L$2022)</f>
        <v>5.2516002790988277E-3</v>
      </c>
      <c r="M228" s="178">
        <f>IF('9 All Base Data'!$R228="","",IF('9 All Base Data'!$R228=0,0,('9 All Base Data'!$R228*Basecase_Pop_2006)/(1+(1/(BaseCase_CardiacHA_All*('9 All Base Data'!$W228*Basecase_PM10)/10)))))</f>
        <v>9.0104927304454449E-2</v>
      </c>
      <c r="N228" s="178">
        <f>IF('9 All Base Data'!$S228="","",IF('9 All Base Data'!$S228=0,0,('9 All Base Data'!S228*Basecase_Pop_2006)/(1+(1/(BaseCase_RespHA_All*('9 All Base Data'!$W228*Basecase_PM10)/10)))))</f>
        <v>0.20650017467823878</v>
      </c>
      <c r="O228" s="178">
        <f>IF('9 All Base Data'!$T228="","",IF('9 All Base Data'!$T228=0,0,('9 All Base Data'!$T228*Basecase_Pop_2006)/(1+(1/(BaseCase_RespHA_Child_1_4*('9 All Base Data'!$W228*Basecase_PM10)/10)))))</f>
        <v>6.0710473937797479E-2</v>
      </c>
      <c r="P228" s="179">
        <f>IF('9 All Base Data'!$U228="","",IF('9 All Base Data'!$U228=0,0,('9 All Base Data'!$U228*Basecase_Pop_2006)/(1+(1/(BaseCase_RespHA_Child_5_14*('9 All Base Data'!$W228*Basecase_PM10)/10)))))</f>
        <v>0.14126548262455368</v>
      </c>
      <c r="Q228" s="156">
        <f>IF('7 Base case Results'!$G228="..C",0,BaseCase_RADs_All*'7 Base case Results'!$G228*('9 All Base Data'!$V228*Basecase_PM10)/10)</f>
        <v>1754.8585885951193</v>
      </c>
      <c r="R228" s="189">
        <f t="shared" si="30"/>
        <v>2.5366169301987656</v>
      </c>
      <c r="S228" s="178">
        <f t="shared" si="31"/>
        <v>0.250173300315638</v>
      </c>
      <c r="T228" s="179">
        <f t="shared" si="32"/>
        <v>1.8695696993591828E-2</v>
      </c>
      <c r="U228" s="178">
        <f t="shared" si="33"/>
        <v>5.7216628838328571E-4</v>
      </c>
      <c r="V228" s="178">
        <f t="shared" si="34"/>
        <v>9.3647829216581284E-4</v>
      </c>
      <c r="W228" s="178">
        <f t="shared" si="35"/>
        <v>2.7532199930791162E-4</v>
      </c>
      <c r="X228" s="179">
        <f t="shared" si="36"/>
        <v>6.406389637023509E-4</v>
      </c>
      <c r="Y228" s="179">
        <f t="shared" si="37"/>
        <v>0.1088012324928974</v>
      </c>
      <c r="Z228" s="186">
        <f t="shared" si="38"/>
        <v>2.6656225042658037</v>
      </c>
      <c r="AA228" s="156">
        <f>$J228*'9 All Base Data'!$Y228</f>
        <v>0.29262686629385271</v>
      </c>
      <c r="AB228" s="156">
        <f>$K228*'9 All Base Data'!$Y228</f>
        <v>2.8860261882750919E-2</v>
      </c>
      <c r="AC228" s="178">
        <f>$L228*'9 All Base Data'!$Y228</f>
        <v>2.1567557794331571E-3</v>
      </c>
      <c r="AD228" s="178">
        <f>IF($M228="","",$M228*'9 All Base Data'!$Y228)</f>
        <v>3.7004781855300359E-2</v>
      </c>
      <c r="AE228" s="178">
        <f>IF($N228="","",$N228*'9 All Base Data'!$Y228)</f>
        <v>8.4806615416600839E-2</v>
      </c>
      <c r="AF228" s="178">
        <f>IF($O228="","",$O228*'9 All Base Data'!$Y228)</f>
        <v>2.4932907795476699E-2</v>
      </c>
      <c r="AG228" s="178">
        <f>IF($P228="","",$P228*'9 All Base Data'!$Y228)</f>
        <v>5.8015677106560457E-2</v>
      </c>
      <c r="AH228" s="167">
        <f>$Q228*'9 All Base Data'!$Y228</f>
        <v>720.69487430408674</v>
      </c>
      <c r="AI228" s="178">
        <f>$R228*'9 All Base Data'!$Y228</f>
        <v>1.0417516440061159</v>
      </c>
      <c r="AJ228" s="178">
        <f>$S228*'9 All Base Data'!$Y228</f>
        <v>0.10274253230259327</v>
      </c>
      <c r="AK228" s="178">
        <f>$T228*'9 All Base Data'!$Y228</f>
        <v>7.6780505747820393E-3</v>
      </c>
      <c r="AL228" s="178">
        <f>IF($U228="","",$U228*'9 All Base Data'!$Y228)</f>
        <v>2.3498036478115727E-4</v>
      </c>
      <c r="AM228" s="178">
        <f>IF($V228="","",$V228*'9 All Base Data'!$Y228)</f>
        <v>3.8459800091428481E-4</v>
      </c>
      <c r="AN228" s="178">
        <f>IF($W228="","",$W228*'9 All Base Data'!$Y228)</f>
        <v>1.1307073685248685E-4</v>
      </c>
      <c r="AO228" s="178">
        <f>IF($X228="","",$X228*'9 All Base Data'!$Y228)</f>
        <v>2.6310109567825163E-4</v>
      </c>
      <c r="AP228" s="178">
        <f>$Y228*'9 All Base Data'!$Y228</f>
        <v>4.4683082206853381E-2</v>
      </c>
      <c r="AQ228" s="179">
        <f t="shared" si="39"/>
        <v>1.0947323551534467</v>
      </c>
    </row>
    <row r="229" spans="1:43" x14ac:dyDescent="0.25">
      <c r="A229" s="124">
        <v>512801</v>
      </c>
      <c r="B229" s="125" t="s">
        <v>270</v>
      </c>
      <c r="C229" s="126" t="s">
        <v>157</v>
      </c>
      <c r="D229" s="101" t="s">
        <v>2312</v>
      </c>
      <c r="E229" s="142"/>
      <c r="F229" s="191" t="str">
        <f>IF('9 All Base Data'!G229="Rural Centre","Rural",IF('9 All Base Data'!G229="Rural (Incl.some Off Shore Islands)","Rural",IF('9 All Base Data'!G229="Inlet-in TA but not in Urban Area","Rural",IF('9 All Base Data'!G229="Rural (Incl.some Off Shore Islands)","Rural",IF('9 All Base Data'!G229="Inlet-not in TA","Rural",IF('9 All Base Data'!G229="Inland Water not in Urban Area","Rural",IF('9 All Base Data'!G229="Oceanic-in Region but not in TA","Rural",'9 All Base Data'!G229)))))))</f>
        <v>Western Auckland Zone</v>
      </c>
      <c r="G229" s="177">
        <f>IF('9 All Base Data'!I229="..C","..C",'9 All Base Data'!I229*Basecase_Pop_2006)</f>
        <v>2442</v>
      </c>
      <c r="H229" s="177">
        <f>IF('9 All Base Data'!J229="..C","..C",'9 All Base Data'!J229*Basecase_Pop_2006)</f>
        <v>1518</v>
      </c>
      <c r="I229" s="191">
        <f>IF('9 All Base Data'!L229="..C","..C",'9 All Base Data'!L229*Basecase_Pop_2006)</f>
        <v>33</v>
      </c>
      <c r="J229" s="156">
        <f>IF('9 All Base Data'!$P229=0,0,('9 All Base Data'!$P229*Basecase_Pop_2006)/(1+(1/(BaseCase_Mort_AllAdults_30*('9 All Base Data'!$W229*Basecase_PM10)/10))))</f>
        <v>0.46945912245670018</v>
      </c>
      <c r="K229" s="156">
        <f>IF('9 All Base Data'!$Q229=0,0,('9 All Base Data'!$Q229*Basecase_Pop_2006)/(1+(1/(BaseCase_Mort_Maori_30*('9 All Base Data'!$W229*Basecase_PM10)/10))))</f>
        <v>0</v>
      </c>
      <c r="L229" s="179">
        <f>133/(1+1/(BaseCase_Mort_Child_0_1*'9 All Base Data'!$AB$10/10))*IF('9 All Base Data'!$L229="..C",0,'9 All Base Data'!L229/'9 All Base Data'!$L$2022)</f>
        <v>4.8139669225072592E-3</v>
      </c>
      <c r="M229" s="178">
        <f>IF('9 All Base Data'!$R229="","",IF('9 All Base Data'!$R229=0,0,('9 All Base Data'!$R229*Basecase_Pop_2006)/(1+(1/(BaseCase_CardiacHA_All*('9 All Base Data'!$W229*Basecase_PM10)/10)))))</f>
        <v>0.1408551709592418</v>
      </c>
      <c r="N229" s="178">
        <f>IF('9 All Base Data'!$S229="","",IF('9 All Base Data'!$S229=0,0,('9 All Base Data'!S229*Basecase_Pop_2006)/(1+(1/(BaseCase_RespHA_All*('9 All Base Data'!$W229*Basecase_PM10)/10)))))</f>
        <v>0.19534302345960622</v>
      </c>
      <c r="O229" s="178">
        <f>IF('9 All Base Data'!$T229="","",IF('9 All Base Data'!$T229=0,0,('9 All Base Data'!$T229*Basecase_Pop_2006)/(1+(1/(BaseCase_RespHA_Child_1_4*('9 All Base Data'!$W229*Basecase_PM10)/10)))))</f>
        <v>6.7090680140003703E-2</v>
      </c>
      <c r="P229" s="179">
        <f>IF('9 All Base Data'!$U229="","",IF('9 All Base Data'!$U229=0,0,('9 All Base Data'!$U229*Basecase_Pop_2006)/(1+(1/(BaseCase_RespHA_Child_5_14*('9 All Base Data'!$W229*Basecase_PM10)/10)))))</f>
        <v>9.93857963339492E-2</v>
      </c>
      <c r="Q229" s="156">
        <f>IF('7 Base case Results'!$G229="..C",0,BaseCase_RADs_All*'7 Base case Results'!$G229*('9 All Base Data'!$V229*Basecase_PM10)/10)</f>
        <v>1701.6455480731661</v>
      </c>
      <c r="R229" s="189">
        <f t="shared" si="30"/>
        <v>1.6712744759458527</v>
      </c>
      <c r="S229" s="178">
        <f t="shared" si="31"/>
        <v>0</v>
      </c>
      <c r="T229" s="179">
        <f t="shared" si="32"/>
        <v>1.7137722244125842E-2</v>
      </c>
      <c r="U229" s="178">
        <f t="shared" si="33"/>
        <v>8.9443033559118547E-4</v>
      </c>
      <c r="V229" s="178">
        <f t="shared" si="34"/>
        <v>8.8588061138931431E-4</v>
      </c>
      <c r="W229" s="178">
        <f t="shared" si="35"/>
        <v>3.0425623443491677E-4</v>
      </c>
      <c r="X229" s="179">
        <f t="shared" si="36"/>
        <v>4.5071458637445958E-4</v>
      </c>
      <c r="Y229" s="179">
        <f t="shared" si="37"/>
        <v>0.10550202398053629</v>
      </c>
      <c r="Z229" s="186">
        <f t="shared" si="38"/>
        <v>1.7956945331174952</v>
      </c>
      <c r="AA229" s="156">
        <f>$J229*'9 All Base Data'!$Y229</f>
        <v>0.18309307379683135</v>
      </c>
      <c r="AB229" s="156">
        <f>$K229*'9 All Base Data'!$Y229</f>
        <v>0</v>
      </c>
      <c r="AC229" s="178">
        <f>$L229*'9 All Base Data'!$Y229</f>
        <v>1.8774882813773026E-3</v>
      </c>
      <c r="AD229" s="178">
        <f>IF($M229="","",$M229*'9 All Base Data'!$Y229)</f>
        <v>5.4934721634862717E-2</v>
      </c>
      <c r="AE229" s="178">
        <f>IF($N229="","",$N229*'9 All Base Data'!$Y229)</f>
        <v>7.6185450232218357E-2</v>
      </c>
      <c r="AF229" s="178">
        <f>IF($O229="","",$O229*'9 All Base Data'!$Y229)</f>
        <v>2.6165939189063868E-2</v>
      </c>
      <c r="AG229" s="178">
        <f>IF($P229="","",$P229*'9 All Base Data'!$Y229)</f>
        <v>3.8761310776758776E-2</v>
      </c>
      <c r="AH229" s="167">
        <f>$Q229*'9 All Base Data'!$Y229</f>
        <v>663.65632065898546</v>
      </c>
      <c r="AI229" s="178">
        <f>$R229*'9 All Base Data'!$Y229</f>
        <v>0.65181134271671959</v>
      </c>
      <c r="AJ229" s="178">
        <f>$S229*'9 All Base Data'!$Y229</f>
        <v>0</v>
      </c>
      <c r="AK229" s="178">
        <f>$T229*'9 All Base Data'!$Y229</f>
        <v>6.6838582817031972E-3</v>
      </c>
      <c r="AL229" s="178">
        <f>IF($U229="","",$U229*'9 All Base Data'!$Y229)</f>
        <v>3.4883548238137831E-4</v>
      </c>
      <c r="AM229" s="178">
        <f>IF($V229="","",$V229*'9 All Base Data'!$Y229)</f>
        <v>3.4550101680311035E-4</v>
      </c>
      <c r="AN229" s="178">
        <f>IF($W229="","",$W229*'9 All Base Data'!$Y229)</f>
        <v>1.1866253422240465E-4</v>
      </c>
      <c r="AO229" s="178">
        <f>IF($X229="","",$X229*'9 All Base Data'!$Y229)</f>
        <v>1.7578254437260104E-4</v>
      </c>
      <c r="AP229" s="178">
        <f>$Y229*'9 All Base Data'!$Y229</f>
        <v>4.1146691880857095E-2</v>
      </c>
      <c r="AQ229" s="179">
        <f t="shared" si="39"/>
        <v>0.70033622937846429</v>
      </c>
    </row>
    <row r="230" spans="1:43" x14ac:dyDescent="0.25">
      <c r="A230" s="124">
        <v>512802</v>
      </c>
      <c r="B230" s="125" t="s">
        <v>271</v>
      </c>
      <c r="C230" s="126" t="s">
        <v>157</v>
      </c>
      <c r="D230" s="101" t="s">
        <v>2312</v>
      </c>
      <c r="E230" s="142"/>
      <c r="F230" s="191" t="str">
        <f>IF('9 All Base Data'!G230="Rural Centre","Rural",IF('9 All Base Data'!G230="Rural (Incl.some Off Shore Islands)","Rural",IF('9 All Base Data'!G230="Inlet-in TA but not in Urban Area","Rural",IF('9 All Base Data'!G230="Rural (Incl.some Off Shore Islands)","Rural",IF('9 All Base Data'!G230="Inlet-not in TA","Rural",IF('9 All Base Data'!G230="Inland Water not in Urban Area","Rural",IF('9 All Base Data'!G230="Oceanic-in Region but not in TA","Rural",'9 All Base Data'!G230)))))))</f>
        <v>Western Auckland Zone</v>
      </c>
      <c r="G230" s="177">
        <f>IF('9 All Base Data'!I230="..C","..C",'9 All Base Data'!I230*Basecase_Pop_2006)</f>
        <v>474</v>
      </c>
      <c r="H230" s="177">
        <f>IF('9 All Base Data'!J230="..C","..C",'9 All Base Data'!J230*Basecase_Pop_2006)</f>
        <v>291</v>
      </c>
      <c r="I230" s="191">
        <f>IF('9 All Base Data'!L230="..C","..C",'9 All Base Data'!L230*Basecase_Pop_2006)</f>
        <v>6</v>
      </c>
      <c r="J230" s="156">
        <f>IF('9 All Base Data'!$P230=0,0,('9 All Base Data'!$P230*Basecase_Pop_2006)/(1+(1/(BaseCase_Mort_AllAdults_30*('9 All Base Data'!$W230*Basecase_PM10)/10))))</f>
        <v>0</v>
      </c>
      <c r="K230" s="156">
        <f>IF('9 All Base Data'!$Q230=0,0,('9 All Base Data'!$Q230*Basecase_Pop_2006)/(1+(1/(BaseCase_Mort_Maori_30*('9 All Base Data'!$W230*Basecase_PM10)/10))))</f>
        <v>0</v>
      </c>
      <c r="L230" s="179">
        <f>133/(1+1/(BaseCase_Mort_Child_0_1*'9 All Base Data'!$AB$10/10))*IF('9 All Base Data'!$L230="..C",0,'9 All Base Data'!L230/'9 All Base Data'!$L$2022)</f>
        <v>8.7526671318313796E-4</v>
      </c>
      <c r="M230" s="178">
        <f>IF('9 All Base Data'!$R230="","",IF('9 All Base Data'!$R230=0,0,('9 All Base Data'!$R230*Basecase_Pop_2006)/(1+(1/(BaseCase_CardiacHA_All*('9 All Base Data'!$W230*Basecase_PM10)/10)))))</f>
        <v>4.3772343328305784E-2</v>
      </c>
      <c r="N230" s="178">
        <f>IF('9 All Base Data'!$S230="","",IF('9 All Base Data'!$S230=0,0,('9 All Base Data'!S230*Basecase_Pop_2006)/(1+(1/(BaseCase_RespHA_All*('9 All Base Data'!$W230*Basecase_PM10)/10)))))</f>
        <v>5.6467292568124702E-2</v>
      </c>
      <c r="O230" s="178">
        <f>IF('9 All Base Data'!$T230="","",IF('9 All Base Data'!$T230=0,0,('9 All Base Data'!$T230*Basecase_Pop_2006)/(1+(1/(BaseCase_RespHA_Child_1_4*('9 All Base Data'!$W230*Basecase_PM10)/10)))))</f>
        <v>2.3910942630673608E-2</v>
      </c>
      <c r="P230" s="179">
        <f>IF('9 All Base Data'!$U230="","",IF('9 All Base Data'!$U230=0,0,('9 All Base Data'!$U230*Basecase_Pop_2006)/(1+(1/(BaseCase_RespHA_Child_5_14*('9 All Base Data'!$W230*Basecase_PM10)/10)))))</f>
        <v>0</v>
      </c>
      <c r="Q230" s="156">
        <f>IF('7 Base case Results'!$G230="..C",0,BaseCase_RADs_All*'7 Base case Results'!$G230*('9 All Base Data'!$V230*Basecase_PM10)/10)</f>
        <v>313.50852821985262</v>
      </c>
      <c r="R230" s="189">
        <f t="shared" si="30"/>
        <v>0</v>
      </c>
      <c r="S230" s="178">
        <f t="shared" si="31"/>
        <v>0</v>
      </c>
      <c r="T230" s="179">
        <f t="shared" si="32"/>
        <v>3.1159494989319711E-3</v>
      </c>
      <c r="U230" s="178">
        <f t="shared" si="33"/>
        <v>2.7795438013474173E-4</v>
      </c>
      <c r="V230" s="178">
        <f t="shared" si="34"/>
        <v>2.5607917179644549E-4</v>
      </c>
      <c r="W230" s="178">
        <f t="shared" si="35"/>
        <v>1.0843612483010482E-4</v>
      </c>
      <c r="X230" s="179">
        <f t="shared" si="36"/>
        <v>0</v>
      </c>
      <c r="Y230" s="179">
        <f t="shared" si="37"/>
        <v>1.9437528749630863E-2</v>
      </c>
      <c r="Z230" s="186">
        <f t="shared" si="38"/>
        <v>2.3087511800494023E-2</v>
      </c>
      <c r="AA230" s="156">
        <f>$J230*'9 All Base Data'!$Y230</f>
        <v>0</v>
      </c>
      <c r="AB230" s="156">
        <f>$K230*'9 All Base Data'!$Y230</f>
        <v>0</v>
      </c>
      <c r="AC230" s="178">
        <f>$L230*'9 All Base Data'!$Y230</f>
        <v>3.1277441351612974E-4</v>
      </c>
      <c r="AD230" s="178">
        <f>IF($M230="","",$M230*'9 All Base Data'!$Y230)</f>
        <v>1.5641939544287095E-2</v>
      </c>
      <c r="AE230" s="178">
        <f>IF($N230="","",$N230*'9 All Base Data'!$Y230)</f>
        <v>2.0178448522974363E-2</v>
      </c>
      <c r="AF230" s="178">
        <f>IF($O230="","",$O230*'9 All Base Data'!$Y230)</f>
        <v>8.544516711629974E-3</v>
      </c>
      <c r="AG230" s="178">
        <f>IF($P230="","",$P230*'9 All Base Data'!$Y230)</f>
        <v>0</v>
      </c>
      <c r="AH230" s="167">
        <f>$Q230*'9 All Base Data'!$Y230</f>
        <v>112.03150373405346</v>
      </c>
      <c r="AI230" s="178">
        <f>$R230*'9 All Base Data'!$Y230</f>
        <v>0</v>
      </c>
      <c r="AJ230" s="178">
        <f>$S230*'9 All Base Data'!$Y230</f>
        <v>0</v>
      </c>
      <c r="AK230" s="178">
        <f>$T230*'9 All Base Data'!$Y230</f>
        <v>1.1134769121174219E-3</v>
      </c>
      <c r="AL230" s="178">
        <f>IF($U230="","",$U230*'9 All Base Data'!$Y230)</f>
        <v>9.9326316106223056E-5</v>
      </c>
      <c r="AM230" s="178">
        <f>IF($V230="","",$V230*'9 All Base Data'!$Y230)</f>
        <v>9.1509264051688725E-5</v>
      </c>
      <c r="AN230" s="178">
        <f>IF($W230="","",$W230*'9 All Base Data'!$Y230)</f>
        <v>3.8749383287241936E-5</v>
      </c>
      <c r="AO230" s="178">
        <f>IF($X230="","",$X230*'9 All Base Data'!$Y230)</f>
        <v>0</v>
      </c>
      <c r="AP230" s="178">
        <f>$Y230*'9 All Base Data'!$Y230</f>
        <v>6.9459532315113148E-3</v>
      </c>
      <c r="AQ230" s="179">
        <f t="shared" si="39"/>
        <v>8.2502657237866484E-3</v>
      </c>
    </row>
    <row r="231" spans="1:43" x14ac:dyDescent="0.25">
      <c r="A231" s="124">
        <v>512902</v>
      </c>
      <c r="B231" s="125" t="s">
        <v>273</v>
      </c>
      <c r="C231" s="126" t="s">
        <v>157</v>
      </c>
      <c r="D231" s="101" t="s">
        <v>2312</v>
      </c>
      <c r="E231" s="142"/>
      <c r="F231" s="191" t="str">
        <f>IF('9 All Base Data'!G231="Rural Centre","Rural",IF('9 All Base Data'!G231="Rural (Incl.some Off Shore Islands)","Rural",IF('9 All Base Data'!G231="Inlet-in TA but not in Urban Area","Rural",IF('9 All Base Data'!G231="Rural (Incl.some Off Shore Islands)","Rural",IF('9 All Base Data'!G231="Inlet-not in TA","Rural",IF('9 All Base Data'!G231="Inland Water not in Urban Area","Rural",IF('9 All Base Data'!G231="Oceanic-in Region but not in TA","Rural",'9 All Base Data'!G231)))))))</f>
        <v>Western Auckland Zone</v>
      </c>
      <c r="G231" s="177">
        <f>IF('9 All Base Data'!I231="..C","..C",'9 All Base Data'!I231*Basecase_Pop_2006)</f>
        <v>2979</v>
      </c>
      <c r="H231" s="177">
        <f>IF('9 All Base Data'!J231="..C","..C",'9 All Base Data'!J231*Basecase_Pop_2006)</f>
        <v>1845</v>
      </c>
      <c r="I231" s="191">
        <f>IF('9 All Base Data'!L231="..C","..C",'9 All Base Data'!L231*Basecase_Pop_2006)</f>
        <v>39</v>
      </c>
      <c r="J231" s="156">
        <f>IF('9 All Base Data'!$P231=0,0,('9 All Base Data'!$P231*Basecase_Pop_2006)/(1+(1/(BaseCase_Mort_AllAdults_30*('9 All Base Data'!$W231*Basecase_PM10)/10))))</f>
        <v>1.9717610243971473</v>
      </c>
      <c r="K231" s="156">
        <f>IF('9 All Base Data'!$Q231=0,0,('9 All Base Data'!$Q231*Basecase_Pop_2006)/(1+(1/(BaseCase_Mort_Maori_30*('9 All Base Data'!$W231*Basecase_PM10)/10))))</f>
        <v>0.38417247938621057</v>
      </c>
      <c r="L231" s="179">
        <f>133/(1+1/(BaseCase_Mort_Child_0_1*'9 All Base Data'!$AB$10/10))*IF('9 All Base Data'!$L231="..C",0,'9 All Base Data'!L231/'9 All Base Data'!$L$2022)</f>
        <v>5.6892336356903963E-3</v>
      </c>
      <c r="M231" s="178">
        <f>IF('9 All Base Data'!$R231="","",IF('9 All Base Data'!$R231=0,0,('9 All Base Data'!$R231*Basecase_Pop_2006)/(1+(1/(BaseCase_CardiacHA_All*('9 All Base Data'!$W231*Basecase_PM10)/10)))))</f>
        <v>0.14636466818284122</v>
      </c>
      <c r="N231" s="178">
        <f>IF('9 All Base Data'!$S231="","",IF('9 All Base Data'!$S231=0,0,('9 All Base Data'!S231*Basecase_Pop_2006)/(1+(1/(BaseCase_RespHA_All*('9 All Base Data'!$W231*Basecase_PM10)/10)))))</f>
        <v>0.17622201227430656</v>
      </c>
      <c r="O231" s="178">
        <f>IF('9 All Base Data'!$T231="","",IF('9 All Base Data'!$T231=0,0,('9 All Base Data'!$T231*Basecase_Pop_2006)/(1+(1/(BaseCase_RespHA_Child_1_4*('9 All Base Data'!$W231*Basecase_PM10)/10)))))</f>
        <v>7.7411454195376955E-2</v>
      </c>
      <c r="P231" s="179">
        <f>IF('9 All Base Data'!$U231="","",IF('9 All Base Data'!$U231=0,0,('9 All Base Data'!$U231*Basecase_Pop_2006)/(1+(1/(BaseCase_RespHA_Child_5_14*('9 All Base Data'!$W231*Basecase_PM10)/10)))))</f>
        <v>4.5913735166212478E-2</v>
      </c>
      <c r="Q231" s="156">
        <f>IF('7 Base case Results'!$G231="..C",0,BaseCase_RADs_All*'7 Base case Results'!$G231*('9 All Base Data'!$V231*Basecase_PM10)/10)</f>
        <v>1912.3417964024604</v>
      </c>
      <c r="R231" s="189">
        <f t="shared" si="30"/>
        <v>7.019469246853844</v>
      </c>
      <c r="S231" s="178">
        <f t="shared" si="31"/>
        <v>1.3676540266149098</v>
      </c>
      <c r="T231" s="179">
        <f t="shared" si="32"/>
        <v>2.0253671743057811E-2</v>
      </c>
      <c r="U231" s="178">
        <f t="shared" si="33"/>
        <v>9.2941564296104178E-4</v>
      </c>
      <c r="V231" s="178">
        <f t="shared" si="34"/>
        <v>7.9916682566398025E-4</v>
      </c>
      <c r="W231" s="178">
        <f t="shared" si="35"/>
        <v>3.5106094477603447E-4</v>
      </c>
      <c r="X231" s="179">
        <f t="shared" si="36"/>
        <v>2.0821878897877359E-4</v>
      </c>
      <c r="Y231" s="179">
        <f t="shared" si="37"/>
        <v>0.11856519137695254</v>
      </c>
      <c r="Z231" s="186">
        <f t="shared" si="38"/>
        <v>7.16001669244248</v>
      </c>
      <c r="AA231" s="156">
        <f>$J231*'9 All Base Data'!$Y231</f>
        <v>0.66617212027409423</v>
      </c>
      <c r="AB231" s="156">
        <f>$K231*'9 All Base Data'!$Y231</f>
        <v>0.12979513844580381</v>
      </c>
      <c r="AC231" s="178">
        <f>$L231*'9 All Base Data'!$Y231</f>
        <v>1.9221441071852685E-3</v>
      </c>
      <c r="AD231" s="178">
        <f>IF($M231="","",$M231*'9 All Base Data'!$Y231)</f>
        <v>4.9450242767826696E-2</v>
      </c>
      <c r="AE231" s="178">
        <f>IF($N231="","",$N231*'9 All Base Data'!$Y231)</f>
        <v>5.9537738145338762E-2</v>
      </c>
      <c r="AF231" s="178">
        <f>IF($O231="","",$O231*'9 All Base Data'!$Y231)</f>
        <v>2.6153956760861616E-2</v>
      </c>
      <c r="AG231" s="178">
        <f>IF($P231="","",$P231*'9 All Base Data'!$Y231)</f>
        <v>1.5512250179876952E-2</v>
      </c>
      <c r="AH231" s="167">
        <f>$Q231*'9 All Base Data'!$Y231</f>
        <v>646.0969526404441</v>
      </c>
      <c r="AI231" s="178">
        <f>$R231*'9 All Base Data'!$Y231</f>
        <v>2.3715727481757756</v>
      </c>
      <c r="AJ231" s="178">
        <f>$S231*'9 All Base Data'!$Y231</f>
        <v>0.46207069286706159</v>
      </c>
      <c r="AK231" s="178">
        <f>$T231*'9 All Base Data'!$Y231</f>
        <v>6.8428330215795563E-3</v>
      </c>
      <c r="AL231" s="178">
        <f>IF($U231="","",$U231*'9 All Base Data'!$Y231)</f>
        <v>3.1400904157569956E-4</v>
      </c>
      <c r="AM231" s="178">
        <f>IF($V231="","",$V231*'9 All Base Data'!$Y231)</f>
        <v>2.7000364248911128E-4</v>
      </c>
      <c r="AN231" s="178">
        <f>IF($W231="","",$W231*'9 All Base Data'!$Y231)</f>
        <v>1.1860819391050742E-4</v>
      </c>
      <c r="AO231" s="178">
        <f>IF($X231="","",$X231*'9 All Base Data'!$Y231)</f>
        <v>7.0348054565741978E-5</v>
      </c>
      <c r="AP231" s="178">
        <f>$Y231*'9 All Base Data'!$Y231</f>
        <v>4.0058011063707537E-2</v>
      </c>
      <c r="AQ231" s="179">
        <f t="shared" si="39"/>
        <v>2.4190576049451273</v>
      </c>
    </row>
    <row r="232" spans="1:43" x14ac:dyDescent="0.25">
      <c r="A232" s="131">
        <v>512903</v>
      </c>
      <c r="B232" s="132" t="s">
        <v>2222</v>
      </c>
      <c r="C232" s="132" t="s">
        <v>157</v>
      </c>
      <c r="D232" s="145" t="s">
        <v>2312</v>
      </c>
      <c r="E232" s="142"/>
      <c r="F232" s="191" t="str">
        <f>IF('9 All Base Data'!G232="Rural Centre","Rural",IF('9 All Base Data'!G232="Rural (Incl.some Off Shore Islands)","Rural",IF('9 All Base Data'!G232="Inlet-in TA but not in Urban Area","Rural",IF('9 All Base Data'!G232="Rural (Incl.some Off Shore Islands)","Rural",IF('9 All Base Data'!G232="Inlet-not in TA","Rural",IF('9 All Base Data'!G232="Inland Water not in Urban Area","Rural",IF('9 All Base Data'!G232="Oceanic-in Region but not in TA","Rural",'9 All Base Data'!G232)))))))</f>
        <v>Western Auckland Zone</v>
      </c>
      <c r="G232" s="177">
        <f>IF('9 All Base Data'!I232="..C","..C",'9 All Base Data'!I232*Basecase_Pop_2006)</f>
        <v>2142</v>
      </c>
      <c r="H232" s="177">
        <f>IF('9 All Base Data'!J232="..C","..C",'9 All Base Data'!J232*Basecase_Pop_2006)</f>
        <v>1011</v>
      </c>
      <c r="I232" s="191">
        <f>IF('9 All Base Data'!L232="..C","..C",'9 All Base Data'!L232*Basecase_Pop_2006)</f>
        <v>39</v>
      </c>
      <c r="J232" s="156">
        <f>IF('9 All Base Data'!$P232=0,0,('9 All Base Data'!$P232*Basecase_Pop_2006)/(1+(1/(BaseCase_Mort_AllAdults_30*('9 All Base Data'!$W232*Basecase_PM10)/10))))</f>
        <v>8.9935327529789472E-2</v>
      </c>
      <c r="K232" s="156">
        <f>IF('9 All Base Data'!$Q232=0,0,('9 All Base Data'!$Q232*Basecase_Pop_2006)/(1+(1/(BaseCase_Mort_Maori_30*('9 All Base Data'!$W232*Basecase_PM10)/10))))</f>
        <v>0</v>
      </c>
      <c r="L232" s="179">
        <f>133/(1+1/(BaseCase_Mort_Child_0_1*'9 All Base Data'!$AB$10/10))*IF('9 All Base Data'!$L232="..C",0,'9 All Base Data'!L232/'9 All Base Data'!$L$2022)</f>
        <v>5.6892336356903963E-3</v>
      </c>
      <c r="M232" s="178">
        <f>IF('9 All Base Data'!$R232="","",IF('9 All Base Data'!$R232=0,0,('9 All Base Data'!$R232*Basecase_Pop_2006)/(1+(1/(BaseCase_CardiacHA_All*('9 All Base Data'!$W232*Basecase_PM10)/10)))))</f>
        <v>0.17069496841020912</v>
      </c>
      <c r="N232" s="178">
        <f>IF('9 All Base Data'!$S232="","",IF('9 All Base Data'!$S232=0,0,('9 All Base Data'!S232*Basecase_Pop_2006)/(1+(1/(BaseCase_RespHA_All*('9 All Base Data'!$W232*Basecase_PM10)/10)))))</f>
        <v>0.46302416382854239</v>
      </c>
      <c r="O232" s="178">
        <f>IF('9 All Base Data'!$T232="","",IF('9 All Base Data'!$T232=0,0,('9 All Base Data'!$T232*Basecase_Pop_2006)/(1+(1/(BaseCase_RespHA_Child_1_4*('9 All Base Data'!$W232*Basecase_PM10)/10)))))</f>
        <v>0.27301646178471073</v>
      </c>
      <c r="P232" s="179">
        <f>IF('9 All Base Data'!$U232="","",IF('9 All Base Data'!$U232=0,0,('9 All Base Data'!$U232*Basecase_Pop_2006)/(1+(1/(BaseCase_RespHA_Child_5_14*('9 All Base Data'!$W232*Basecase_PM10)/10)))))</f>
        <v>8.6079206708460101E-2</v>
      </c>
      <c r="Q232" s="156">
        <f>IF('7 Base case Results'!$G232="..C",0,BaseCase_RADs_All*'7 Base case Results'!$G232*('9 All Base Data'!$V232*Basecase_PM10)/10)</f>
        <v>1318.6152</v>
      </c>
      <c r="R232" s="189">
        <f t="shared" si="30"/>
        <v>0.32016976600605052</v>
      </c>
      <c r="S232" s="178">
        <f t="shared" si="31"/>
        <v>0</v>
      </c>
      <c r="T232" s="179">
        <f t="shared" si="32"/>
        <v>2.0253671743057811E-2</v>
      </c>
      <c r="U232" s="178">
        <f t="shared" si="33"/>
        <v>1.0839130494048278E-3</v>
      </c>
      <c r="V232" s="178">
        <f t="shared" si="34"/>
        <v>2.0998145829624394E-3</v>
      </c>
      <c r="W232" s="178">
        <f t="shared" si="35"/>
        <v>1.2381296541936631E-3</v>
      </c>
      <c r="X232" s="179">
        <f t="shared" si="36"/>
        <v>3.9036920242286656E-4</v>
      </c>
      <c r="Y232" s="179">
        <f t="shared" si="37"/>
        <v>8.1754142399999993E-2</v>
      </c>
      <c r="Z232" s="186">
        <f t="shared" si="38"/>
        <v>0.42536130778147557</v>
      </c>
      <c r="AA232" s="156">
        <f>$J232*'9 All Base Data'!$Y232</f>
        <v>2.7837144059312445E-2</v>
      </c>
      <c r="AB232" s="156">
        <f>$K232*'9 All Base Data'!$Y232</f>
        <v>0</v>
      </c>
      <c r="AC232" s="178">
        <f>$L232*'9 All Base Data'!$Y232</f>
        <v>1.7609544619864932E-3</v>
      </c>
      <c r="AD232" s="178">
        <f>IF($M232="","",$M232*'9 All Base Data'!$Y232)</f>
        <v>5.2834192706540994E-2</v>
      </c>
      <c r="AE232" s="178">
        <f>IF($N232="","",$N232*'9 All Base Data'!$Y232)</f>
        <v>0.14331710024815866</v>
      </c>
      <c r="AF232" s="178">
        <f>IF($O232="","",$O232*'9 All Base Data'!$Y232)</f>
        <v>8.4505152602545416E-2</v>
      </c>
      <c r="AG232" s="178">
        <f>IF($P232="","",$P232*'9 All Base Data'!$Y232)</f>
        <v>2.6643582043563915E-2</v>
      </c>
      <c r="AH232" s="167">
        <f>$Q232*'9 All Base Data'!$Y232</f>
        <v>408.14307669075566</v>
      </c>
      <c r="AI232" s="178">
        <f>$R232*'9 All Base Data'!$Y232</f>
        <v>9.9100232851152312E-2</v>
      </c>
      <c r="AJ232" s="178">
        <f>$S232*'9 All Base Data'!$Y232</f>
        <v>0</v>
      </c>
      <c r="AK232" s="178">
        <f>$T232*'9 All Base Data'!$Y232</f>
        <v>6.2689978846719157E-3</v>
      </c>
      <c r="AL232" s="178">
        <f>IF($U232="","",$U232*'9 All Base Data'!$Y232)</f>
        <v>3.3549712368653527E-4</v>
      </c>
      <c r="AM232" s="178">
        <f>IF($V232="","",$V232*'9 All Base Data'!$Y232)</f>
        <v>6.4994304962539943E-4</v>
      </c>
      <c r="AN232" s="178">
        <f>IF($W232="","",$W232*'9 All Base Data'!$Y232)</f>
        <v>3.8323086705254351E-4</v>
      </c>
      <c r="AO232" s="178">
        <f>IF($X232="","",$X232*'9 All Base Data'!$Y232)</f>
        <v>1.2082864456756235E-4</v>
      </c>
      <c r="AP232" s="178">
        <f>$Y232*'9 All Base Data'!$Y232</f>
        <v>2.5304870754826847E-2</v>
      </c>
      <c r="AQ232" s="179">
        <f t="shared" si="39"/>
        <v>0.13165954166396301</v>
      </c>
    </row>
    <row r="233" spans="1:43" x14ac:dyDescent="0.25">
      <c r="A233" s="131">
        <v>512904</v>
      </c>
      <c r="B233" s="132" t="s">
        <v>272</v>
      </c>
      <c r="C233" s="132" t="s">
        <v>157</v>
      </c>
      <c r="D233" s="145" t="s">
        <v>2312</v>
      </c>
      <c r="E233" s="142"/>
      <c r="F233" s="191" t="str">
        <f>IF('9 All Base Data'!G233="Rural Centre","Rural",IF('9 All Base Data'!G233="Rural (Incl.some Off Shore Islands)","Rural",IF('9 All Base Data'!G233="Inlet-in TA but not in Urban Area","Rural",IF('9 All Base Data'!G233="Rural (Incl.some Off Shore Islands)","Rural",IF('9 All Base Data'!G233="Inlet-not in TA","Rural",IF('9 All Base Data'!G233="Inland Water not in Urban Area","Rural",IF('9 All Base Data'!G233="Oceanic-in Region but not in TA","Rural",'9 All Base Data'!G233)))))))</f>
        <v>Western Auckland Zone</v>
      </c>
      <c r="G233" s="177">
        <f>IF('9 All Base Data'!I233="..C","..C",'9 All Base Data'!I233*Basecase_Pop_2006)</f>
        <v>1362</v>
      </c>
      <c r="H233" s="177">
        <f>IF('9 All Base Data'!J233="..C","..C",'9 All Base Data'!J233*Basecase_Pop_2006)</f>
        <v>660</v>
      </c>
      <c r="I233" s="191">
        <f>IF('9 All Base Data'!L233="..C","..C",'9 All Base Data'!L233*Basecase_Pop_2006)</f>
        <v>21</v>
      </c>
      <c r="J233" s="156">
        <f>IF('9 All Base Data'!$P233=0,0,('9 All Base Data'!$P233*Basecase_Pop_2006)/(1+(1/(BaseCase_Mort_AllAdults_30*('9 All Base Data'!$W233*Basecase_PM10)/10))))</f>
        <v>5.8711489782058396E-2</v>
      </c>
      <c r="K233" s="156">
        <f>IF('9 All Base Data'!$Q233=0,0,('9 All Base Data'!$Q233*Basecase_Pop_2006)/(1+(1/(BaseCase_Mort_Maori_30*('9 All Base Data'!$W233*Basecase_PM10)/10))))</f>
        <v>0</v>
      </c>
      <c r="L233" s="179">
        <f>133/(1+1/(BaseCase_Mort_Child_0_1*'9 All Base Data'!$AB$10/10))*IF('9 All Base Data'!$L233="..C",0,'9 All Base Data'!L233/'9 All Base Data'!$L$2022)</f>
        <v>3.0634334961409829E-3</v>
      </c>
      <c r="M233" s="178">
        <f>IF('9 All Base Data'!$R233="","",IF('9 All Base Data'!$R233=0,0,('9 All Base Data'!$R233*Basecase_Pop_2006)/(1+(1/(BaseCase_CardiacHA_All*('9 All Base Data'!$W233*Basecase_PM10)/10)))))</f>
        <v>0.1085371367762394</v>
      </c>
      <c r="N233" s="178">
        <f>IF('9 All Base Data'!$S233="","",IF('9 All Base Data'!$S233=0,0,('9 All Base Data'!S233*Basecase_Pop_2006)/(1+(1/(BaseCase_RespHA_All*('9 All Base Data'!$W233*Basecase_PM10)/10)))))</f>
        <v>0.29441592489938129</v>
      </c>
      <c r="O233" s="178">
        <f>IF('9 All Base Data'!$T233="","",IF('9 All Base Data'!$T233=0,0,('9 All Base Data'!$T233*Basecase_Pop_2006)/(1+(1/(BaseCase_RespHA_Child_1_4*('9 All Base Data'!$W233*Basecase_PM10)/10)))))</f>
        <v>0.13237161783501125</v>
      </c>
      <c r="P233" s="179">
        <f>IF('9 All Base Data'!$U233="","",IF('9 All Base Data'!$U233=0,0,('9 All Base Data'!$U233*Basecase_Pop_2006)/(1+(1/(BaseCase_RespHA_Child_5_14*('9 All Base Data'!$W233*Basecase_PM10)/10)))))</f>
        <v>6.6691997990338453E-2</v>
      </c>
      <c r="Q233" s="156">
        <f>IF('7 Base case Results'!$G233="..C",0,BaseCase_RADs_All*'7 Base case Results'!$G233*('9 All Base Data'!$V233*Basecase_PM10)/10)</f>
        <v>838.44719999999995</v>
      </c>
      <c r="R233" s="189">
        <f t="shared" si="30"/>
        <v>0.20901290362412789</v>
      </c>
      <c r="S233" s="178">
        <f t="shared" si="31"/>
        <v>0</v>
      </c>
      <c r="T233" s="179">
        <f t="shared" si="32"/>
        <v>1.09058232462619E-2</v>
      </c>
      <c r="U233" s="178">
        <f t="shared" si="33"/>
        <v>6.8921081852912013E-4</v>
      </c>
      <c r="V233" s="178">
        <f t="shared" si="34"/>
        <v>1.3351762194186944E-3</v>
      </c>
      <c r="W233" s="178">
        <f t="shared" si="35"/>
        <v>6.0030528688177602E-4</v>
      </c>
      <c r="X233" s="179">
        <f t="shared" si="36"/>
        <v>3.024482108861849E-4</v>
      </c>
      <c r="Y233" s="179">
        <f t="shared" si="37"/>
        <v>5.1983726399999999E-2</v>
      </c>
      <c r="Z233" s="186">
        <f t="shared" si="38"/>
        <v>0.27392684030833764</v>
      </c>
      <c r="AA233" s="156">
        <f>$J233*'9 All Base Data'!$Y233</f>
        <v>1.8172616299847885E-2</v>
      </c>
      <c r="AB233" s="156">
        <f>$K233*'9 All Base Data'!$Y233</f>
        <v>0</v>
      </c>
      <c r="AC233" s="178">
        <f>$L233*'9 All Base Data'!$Y233</f>
        <v>9.4820624876195791E-4</v>
      </c>
      <c r="AD233" s="178">
        <f>IF($M233="","",$M233*'9 All Base Data'!$Y233)</f>
        <v>3.3594850824607295E-2</v>
      </c>
      <c r="AE233" s="178">
        <f>IF($N233="","",$N233*'9 All Base Data'!$Y233)</f>
        <v>9.1128800437904806E-2</v>
      </c>
      <c r="AF233" s="178">
        <f>IF($O233="","",$O233*'9 All Base Data'!$Y233)</f>
        <v>4.0972195201234143E-2</v>
      </c>
      <c r="AG233" s="178">
        <f>IF($P233="","",$P233*'9 All Base Data'!$Y233)</f>
        <v>2.0642775276995463E-2</v>
      </c>
      <c r="AH233" s="167">
        <f>$Q233*'9 All Base Data'!$Y233</f>
        <v>259.51954736358971</v>
      </c>
      <c r="AI233" s="178">
        <f>$R233*'9 All Base Data'!$Y233</f>
        <v>6.4694514027458461E-2</v>
      </c>
      <c r="AJ233" s="178">
        <f>$S233*'9 All Base Data'!$Y233</f>
        <v>0</v>
      </c>
      <c r="AK233" s="178">
        <f>$T233*'9 All Base Data'!$Y233</f>
        <v>3.3756142455925705E-3</v>
      </c>
      <c r="AL233" s="178">
        <f>IF($U233="","",$U233*'9 All Base Data'!$Y233)</f>
        <v>2.1332730273625631E-4</v>
      </c>
      <c r="AM233" s="178">
        <f>IF($V233="","",$V233*'9 All Base Data'!$Y233)</f>
        <v>4.1326910998589839E-4</v>
      </c>
      <c r="AN233" s="178">
        <f>IF($W233="","",$W233*'9 All Base Data'!$Y233)</f>
        <v>1.8580890523759683E-4</v>
      </c>
      <c r="AO233" s="178">
        <f>IF($X233="","",$X233*'9 All Base Data'!$Y233)</f>
        <v>9.3614985881174429E-5</v>
      </c>
      <c r="AP233" s="178">
        <f>$Y233*'9 All Base Data'!$Y233</f>
        <v>1.6090211936542562E-2</v>
      </c>
      <c r="AQ233" s="179">
        <f t="shared" si="39"/>
        <v>8.4786936622315748E-2</v>
      </c>
    </row>
    <row r="234" spans="1:43" x14ac:dyDescent="0.25">
      <c r="A234" s="131">
        <v>512905</v>
      </c>
      <c r="B234" s="132" t="s">
        <v>2223</v>
      </c>
      <c r="C234" s="132" t="s">
        <v>157</v>
      </c>
      <c r="D234" s="145" t="s">
        <v>2312</v>
      </c>
      <c r="E234" s="142"/>
      <c r="F234" s="191" t="str">
        <f>IF('9 All Base Data'!G234="Rural Centre","Rural",IF('9 All Base Data'!G234="Rural (Incl.some Off Shore Islands)","Rural",IF('9 All Base Data'!G234="Inlet-in TA but not in Urban Area","Rural",IF('9 All Base Data'!G234="Rural (Incl.some Off Shore Islands)","Rural",IF('9 All Base Data'!G234="Inlet-not in TA","Rural",IF('9 All Base Data'!G234="Inland Water not in Urban Area","Rural",IF('9 All Base Data'!G234="Oceanic-in Region but not in TA","Rural",'9 All Base Data'!G234)))))))</f>
        <v>Western Auckland Zone</v>
      </c>
      <c r="G234" s="177">
        <f>IF('9 All Base Data'!I234="..C","..C",'9 All Base Data'!I234*Basecase_Pop_2006)</f>
        <v>225</v>
      </c>
      <c r="H234" s="177">
        <f>IF('9 All Base Data'!J234="..C","..C",'9 All Base Data'!J234*Basecase_Pop_2006)</f>
        <v>135</v>
      </c>
      <c r="I234" s="191" t="str">
        <f>IF('9 All Base Data'!L234="..C","..C",'9 All Base Data'!L234*Basecase_Pop_2006)</f>
        <v>..C</v>
      </c>
      <c r="J234" s="156">
        <f>IF('9 All Base Data'!$P234=0,0,('9 All Base Data'!$P234*Basecase_Pop_2006)/(1+(1/(BaseCase_Mort_AllAdults_30*('9 All Base Data'!$W234*Basecase_PM10)/10))))</f>
        <v>1.2009168364511946E-2</v>
      </c>
      <c r="K234" s="156">
        <f>IF('9 All Base Data'!$Q234=0,0,('9 All Base Data'!$Q234*Basecase_Pop_2006)/(1+(1/(BaseCase_Mort_Maori_30*('9 All Base Data'!$W234*Basecase_PM10)/10))))</f>
        <v>0</v>
      </c>
      <c r="L234" s="179">
        <f>133/(1+1/(BaseCase_Mort_Child_0_1*'9 All Base Data'!$AB$10/10))*IF('9 All Base Data'!$L234="..C",0,'9 All Base Data'!L234/'9 All Base Data'!$L$2022)</f>
        <v>0</v>
      </c>
      <c r="M234" s="178">
        <f>IF('9 All Base Data'!$R234="","",IF('9 All Base Data'!$R234=0,0,('9 All Base Data'!$R234*Basecase_Pop_2006)/(1+(1/(BaseCase_CardiacHA_All*('9 All Base Data'!$W234*Basecase_PM10)/10)))))</f>
        <v>1.7930143740568182E-2</v>
      </c>
      <c r="N234" s="178">
        <f>IF('9 All Base Data'!$S234="","",IF('9 All Base Data'!$S234=0,0,('9 All Base Data'!S234*Basecase_Pop_2006)/(1+(1/(BaseCase_RespHA_All*('9 All Base Data'!$W234*Basecase_PM10)/10)))))</f>
        <v>4.8636991998796474E-2</v>
      </c>
      <c r="O234" s="178">
        <f>IF('9 All Base Data'!$T234="","",IF('9 All Base Data'!$T234=0,0,('9 All Base Data'!$T234*Basecase_Pop_2006)/(1+(1/(BaseCase_RespHA_Child_1_4*('9 All Base Data'!$W234*Basecase_PM10)/10)))))</f>
        <v>0</v>
      </c>
      <c r="P234" s="179">
        <f>IF('9 All Base Data'!$U234="","",IF('9 All Base Data'!$U234=0,0,('9 All Base Data'!$U234*Basecase_Pop_2006)/(1+(1/(BaseCase_RespHA_Child_5_14*('9 All Base Data'!$W234*Basecase_PM10)/10)))))</f>
        <v>5.4284184410740609E-3</v>
      </c>
      <c r="Q234" s="156">
        <f>IF('7 Base case Results'!$G234="..C",0,BaseCase_RADs_All*'7 Base case Results'!$G234*('9 All Base Data'!$V234*Basecase_PM10)/10)</f>
        <v>138.51</v>
      </c>
      <c r="R234" s="189">
        <f t="shared" si="30"/>
        <v>4.2752639377662528E-2</v>
      </c>
      <c r="S234" s="178">
        <f t="shared" si="31"/>
        <v>0</v>
      </c>
      <c r="T234" s="179">
        <f t="shared" si="32"/>
        <v>0</v>
      </c>
      <c r="U234" s="178">
        <f t="shared" si="33"/>
        <v>1.1385641275260795E-4</v>
      </c>
      <c r="V234" s="178">
        <f t="shared" si="34"/>
        <v>2.2056875871454202E-4</v>
      </c>
      <c r="W234" s="178">
        <f t="shared" si="35"/>
        <v>0</v>
      </c>
      <c r="X234" s="179">
        <f t="shared" si="36"/>
        <v>2.4617877630270864E-5</v>
      </c>
      <c r="Y234" s="179">
        <f t="shared" si="37"/>
        <v>8.5876199999999989E-3</v>
      </c>
      <c r="Z234" s="186">
        <f t="shared" si="38"/>
        <v>5.1674684549129671E-2</v>
      </c>
      <c r="AA234" s="156">
        <f>$J234*'9 All Base Data'!$Y234</f>
        <v>3.7171260613325218E-3</v>
      </c>
      <c r="AB234" s="156">
        <f>$K234*'9 All Base Data'!$Y234</f>
        <v>0</v>
      </c>
      <c r="AC234" s="178">
        <f>$L234*'9 All Base Data'!$Y234</f>
        <v>0</v>
      </c>
      <c r="AD234" s="178">
        <f>IF($M234="","",$M234*'9 All Base Data'!$Y234)</f>
        <v>5.5498101582501036E-3</v>
      </c>
      <c r="AE234" s="178">
        <f>IF($N234="","",$N234*'9 All Base Data'!$Y234)</f>
        <v>1.5054317252957845E-2</v>
      </c>
      <c r="AF234" s="178">
        <f>IF($O234="","",$O234*'9 All Base Data'!$Y234)</f>
        <v>0</v>
      </c>
      <c r="AG234" s="178">
        <f>IF($P234="","",$P234*'9 All Base Data'!$Y234)</f>
        <v>1.680225894639166E-3</v>
      </c>
      <c r="AH234" s="167">
        <f>$Q234*'9 All Base Data'!$Y234</f>
        <v>42.872171921297863</v>
      </c>
      <c r="AI234" s="178">
        <f>$R234*'9 All Base Data'!$Y234</f>
        <v>1.323296877834378E-2</v>
      </c>
      <c r="AJ234" s="178">
        <f>$S234*'9 All Base Data'!$Y234</f>
        <v>0</v>
      </c>
      <c r="AK234" s="178">
        <f>$T234*'9 All Base Data'!$Y234</f>
        <v>0</v>
      </c>
      <c r="AL234" s="178">
        <f>IF($U234="","",$U234*'9 All Base Data'!$Y234)</f>
        <v>3.5241294504888152E-5</v>
      </c>
      <c r="AM234" s="178">
        <f>IF($V234="","",$V234*'9 All Base Data'!$Y234)</f>
        <v>6.8271328742163832E-5</v>
      </c>
      <c r="AN234" s="178">
        <f>IF($W234="","",$W234*'9 All Base Data'!$Y234)</f>
        <v>0</v>
      </c>
      <c r="AO234" s="178">
        <f>IF($X234="","",$X234*'9 All Base Data'!$Y234)</f>
        <v>7.6198244321886164E-6</v>
      </c>
      <c r="AP234" s="178">
        <f>$Y234*'9 All Base Data'!$Y234</f>
        <v>2.6580746591204673E-3</v>
      </c>
      <c r="AQ234" s="179">
        <f t="shared" si="39"/>
        <v>1.5994556060711297E-2</v>
      </c>
    </row>
    <row r="235" spans="1:43" x14ac:dyDescent="0.25">
      <c r="A235" s="131">
        <v>512906</v>
      </c>
      <c r="B235" s="132" t="s">
        <v>2224</v>
      </c>
      <c r="C235" s="132" t="s">
        <v>157</v>
      </c>
      <c r="D235" s="145" t="s">
        <v>2312</v>
      </c>
      <c r="E235" s="142"/>
      <c r="F235" s="191" t="str">
        <f>IF('9 All Base Data'!G235="Rural Centre","Rural",IF('9 All Base Data'!G235="Rural (Incl.some Off Shore Islands)","Rural",IF('9 All Base Data'!G235="Inlet-in TA but not in Urban Area","Rural",IF('9 All Base Data'!G235="Rural (Incl.some Off Shore Islands)","Rural",IF('9 All Base Data'!G235="Inlet-not in TA","Rural",IF('9 All Base Data'!G235="Inland Water not in Urban Area","Rural",IF('9 All Base Data'!G235="Oceanic-in Region but not in TA","Rural",'9 All Base Data'!G235)))))))</f>
        <v>Western Auckland Zone</v>
      </c>
      <c r="G235" s="177">
        <f>IF('9 All Base Data'!I235="..C","..C",'9 All Base Data'!I235*Basecase_Pop_2006)</f>
        <v>3432</v>
      </c>
      <c r="H235" s="177">
        <f>IF('9 All Base Data'!J235="..C","..C",'9 All Base Data'!J235*Basecase_Pop_2006)</f>
        <v>1794</v>
      </c>
      <c r="I235" s="191">
        <f>IF('9 All Base Data'!L235="..C","..C",'9 All Base Data'!L235*Basecase_Pop_2006)</f>
        <v>75</v>
      </c>
      <c r="J235" s="156">
        <f>IF('9 All Base Data'!$P235=0,0,('9 All Base Data'!$P235*Basecase_Pop_2006)/(1+(1/(BaseCase_Mort_AllAdults_30*('9 All Base Data'!$W235*Basecase_PM10)/10))))</f>
        <v>0.15958850404395877</v>
      </c>
      <c r="K235" s="156">
        <f>IF('9 All Base Data'!$Q235=0,0,('9 All Base Data'!$Q235*Basecase_Pop_2006)/(1+(1/(BaseCase_Mort_Maori_30*('9 All Base Data'!$W235*Basecase_PM10)/10))))</f>
        <v>0</v>
      </c>
      <c r="L235" s="179">
        <f>133/(1+1/(BaseCase_Mort_Child_0_1*'9 All Base Data'!$AB$10/10))*IF('9 All Base Data'!$L235="..C",0,'9 All Base Data'!L235/'9 All Base Data'!$L$2022)</f>
        <v>1.0940833914789226E-2</v>
      </c>
      <c r="M235" s="178">
        <f>IF('9 All Base Data'!$R235="","",IF('9 All Base Data'!$R235=0,0,('9 All Base Data'!$R235*Basecase_Pop_2006)/(1+(1/(BaseCase_CardiacHA_All*('9 All Base Data'!$W235*Basecase_PM10)/10)))))</f>
        <v>0.27349445918946669</v>
      </c>
      <c r="N235" s="178">
        <f>IF('9 All Base Data'!$S235="","",IF('9 All Base Data'!$S235=0,0,('9 All Base Data'!S235*Basecase_Pop_2006)/(1+(1/(BaseCase_RespHA_All*('9 All Base Data'!$W235*Basecase_PM10)/10)))))</f>
        <v>0.7418762512883087</v>
      </c>
      <c r="O235" s="178">
        <f>IF('9 All Base Data'!$T235="","",IF('9 All Base Data'!$T235=0,0,('9 All Base Data'!$T235*Basecase_Pop_2006)/(1+(1/(BaseCase_RespHA_Child_1_4*('9 All Base Data'!$W235*Basecase_PM10)/10)))))</f>
        <v>0.36402194904628088</v>
      </c>
      <c r="P235" s="179">
        <f>IF('9 All Base Data'!$U235="","",IF('9 All Base Data'!$U235=0,0,('9 All Base Data'!$U235*Basecase_Pop_2006)/(1+(1/(BaseCase_RespHA_Child_5_14*('9 All Base Data'!$W235*Basecase_PM10)/10)))))</f>
        <v>0.15044473965262398</v>
      </c>
      <c r="Q235" s="156">
        <f>IF('7 Base case Results'!$G235="..C",0,BaseCase_RADs_All*'7 Base case Results'!$G235*('9 All Base Data'!$V235*Basecase_PM10)/10)</f>
        <v>2112.7392</v>
      </c>
      <c r="R235" s="189">
        <f t="shared" si="30"/>
        <v>0.56813507439649324</v>
      </c>
      <c r="S235" s="178">
        <f t="shared" si="31"/>
        <v>0</v>
      </c>
      <c r="T235" s="179">
        <f t="shared" si="32"/>
        <v>3.8949368736649642E-2</v>
      </c>
      <c r="U235" s="178">
        <f t="shared" si="33"/>
        <v>1.7366898158531134E-3</v>
      </c>
      <c r="V235" s="178">
        <f t="shared" si="34"/>
        <v>3.3644087995924801E-3</v>
      </c>
      <c r="W235" s="178">
        <f t="shared" si="35"/>
        <v>1.6508395389248838E-3</v>
      </c>
      <c r="X235" s="179">
        <f t="shared" si="36"/>
        <v>6.8226689432464966E-4</v>
      </c>
      <c r="Y235" s="179">
        <f t="shared" si="37"/>
        <v>0.13098983040000001</v>
      </c>
      <c r="Z235" s="186">
        <f t="shared" si="38"/>
        <v>0.74317537214858842</v>
      </c>
      <c r="AA235" s="156">
        <f>$J235*'9 All Base Data'!$Y235</f>
        <v>4.9396475215041077E-2</v>
      </c>
      <c r="AB235" s="156">
        <f>$K235*'9 All Base Data'!$Y235</f>
        <v>0</v>
      </c>
      <c r="AC235" s="178">
        <f>$L235*'9 All Base Data'!$Y235</f>
        <v>3.3864508884355643E-3</v>
      </c>
      <c r="AD235" s="178">
        <f>IF($M235="","",$M235*'9 All Base Data'!$Y235)</f>
        <v>8.4653104280508248E-2</v>
      </c>
      <c r="AE235" s="178">
        <f>IF($N235="","",$N235*'9 All Base Data'!$Y235)</f>
        <v>0.22962851916511692</v>
      </c>
      <c r="AF235" s="178">
        <f>IF($O235="","",$O235*'9 All Base Data'!$Y235)</f>
        <v>0.11267353680339387</v>
      </c>
      <c r="AG235" s="178">
        <f>IF($P235="","",$P235*'9 All Base Data'!$Y235)</f>
        <v>4.6566260508571169E-2</v>
      </c>
      <c r="AH235" s="167">
        <f>$Q235*'9 All Base Data'!$Y235</f>
        <v>653.94352903953006</v>
      </c>
      <c r="AI235" s="178">
        <f>$R235*'9 All Base Data'!$Y235</f>
        <v>0.17585145176554623</v>
      </c>
      <c r="AJ235" s="178">
        <f>$S235*'9 All Base Data'!$Y235</f>
        <v>0</v>
      </c>
      <c r="AK235" s="178">
        <f>$T235*'9 All Base Data'!$Y235</f>
        <v>1.2055765162830608E-2</v>
      </c>
      <c r="AL235" s="178">
        <f>IF($U235="","",$U235*'9 All Base Data'!$Y235)</f>
        <v>5.3754721218122743E-4</v>
      </c>
      <c r="AM235" s="178">
        <f>IF($V235="","",$V235*'9 All Base Data'!$Y235)</f>
        <v>1.0413653344138053E-3</v>
      </c>
      <c r="AN235" s="178">
        <f>IF($W235="","",$W235*'9 All Base Data'!$Y235)</f>
        <v>5.1097448940339116E-4</v>
      </c>
      <c r="AO235" s="178">
        <f>IF($X235="","",$X235*'9 All Base Data'!$Y235)</f>
        <v>2.1117799140637025E-4</v>
      </c>
      <c r="AP235" s="178">
        <f>$Y235*'9 All Base Data'!$Y235</f>
        <v>4.0544498800450864E-2</v>
      </c>
      <c r="AQ235" s="179">
        <f t="shared" si="39"/>
        <v>0.23003062827542273</v>
      </c>
    </row>
    <row r="236" spans="1:43" x14ac:dyDescent="0.25">
      <c r="A236" s="124">
        <v>513011</v>
      </c>
      <c r="B236" s="125" t="s">
        <v>274</v>
      </c>
      <c r="C236" s="126" t="s">
        <v>157</v>
      </c>
      <c r="D236" s="101" t="s">
        <v>2312</v>
      </c>
      <c r="E236" s="142"/>
      <c r="F236" s="191" t="str">
        <f>IF('9 All Base Data'!G236="Rural Centre","Rural",IF('9 All Base Data'!G236="Rural (Incl.some Off Shore Islands)","Rural",IF('9 All Base Data'!G236="Inlet-in TA but not in Urban Area","Rural",IF('9 All Base Data'!G236="Rural (Incl.some Off Shore Islands)","Rural",IF('9 All Base Data'!G236="Inlet-not in TA","Rural",IF('9 All Base Data'!G236="Inland Water not in Urban Area","Rural",IF('9 All Base Data'!G236="Oceanic-in Region but not in TA","Rural",'9 All Base Data'!G236)))))))</f>
        <v>Western Auckland Zone</v>
      </c>
      <c r="G236" s="177">
        <f>IF('9 All Base Data'!I236="..C","..C",'9 All Base Data'!I236*Basecase_Pop_2006)</f>
        <v>2199</v>
      </c>
      <c r="H236" s="177">
        <f>IF('9 All Base Data'!J236="..C","..C",'9 All Base Data'!J236*Basecase_Pop_2006)</f>
        <v>1254</v>
      </c>
      <c r="I236" s="191">
        <f>IF('9 All Base Data'!L236="..C","..C",'9 All Base Data'!L236*Basecase_Pop_2006)</f>
        <v>30</v>
      </c>
      <c r="J236" s="156">
        <f>IF('9 All Base Data'!$P236=0,0,('9 All Base Data'!$P236*Basecase_Pop_2006)/(1+(1/(BaseCase_Mort_AllAdults_30*('9 All Base Data'!$W236*Basecase_PM10)/10))))</f>
        <v>0.61594627964268711</v>
      </c>
      <c r="K236" s="156">
        <f>IF('9 All Base Data'!$Q236=0,0,('9 All Base Data'!$Q236*Basecase_Pop_2006)/(1+(1/(BaseCase_Mort_Maori_30*('9 All Base Data'!$W236*Basecase_PM10)/10))))</f>
        <v>0</v>
      </c>
      <c r="L236" s="179">
        <f>133/(1+1/(BaseCase_Mort_Child_0_1*'9 All Base Data'!$AB$10/10))*IF('9 All Base Data'!$L236="..C",0,'9 All Base Data'!L236/'9 All Base Data'!$L$2022)</f>
        <v>4.3763335659156898E-3</v>
      </c>
      <c r="M236" s="178">
        <f>IF('9 All Base Data'!$R236="","",IF('9 All Base Data'!$R236=0,0,('9 All Base Data'!$R236*Basecase_Pop_2006)/(1+(1/(BaseCase_CardiacHA_All*('9 All Base Data'!$W236*Basecase_PM10)/10)))))</f>
        <v>0.6374285813621775</v>
      </c>
      <c r="N236" s="178">
        <f>IF('9 All Base Data'!$S236="","",IF('9 All Base Data'!$S236=0,0,('9 All Base Data'!S236*Basecase_Pop_2006)/(1+(1/(BaseCase_RespHA_All*('9 All Base Data'!$W236*Basecase_PM10)/10)))))</f>
        <v>2.2583978870442216</v>
      </c>
      <c r="O236" s="178">
        <f>IF('9 All Base Data'!$T236="","",IF('9 All Base Data'!$T236=0,0,('9 All Base Data'!$T236*Basecase_Pop_2006)/(1+(1/(BaseCase_RespHA_Child_1_4*('9 All Base Data'!$W236*Basecase_PM10)/10)))))</f>
        <v>0.84607454563553042</v>
      </c>
      <c r="P236" s="179">
        <f>IF('9 All Base Data'!$U236="","",IF('9 All Base Data'!$U236=0,0,('9 All Base Data'!$U236*Basecase_Pop_2006)/(1+(1/(BaseCase_RespHA_Child_5_14*('9 All Base Data'!$W236*Basecase_PM10)/10)))))</f>
        <v>0.47075456480842637</v>
      </c>
      <c r="Q236" s="156">
        <f>IF('7 Base case Results'!$G236="..C",0,BaseCase_RADs_All*'7 Base case Results'!$G236*('9 All Base Data'!$V236*Basecase_PM10)/10)</f>
        <v>1827.5370558413438</v>
      </c>
      <c r="R236" s="189">
        <f t="shared" si="30"/>
        <v>2.192768755527966</v>
      </c>
      <c r="S236" s="178">
        <f t="shared" si="31"/>
        <v>0</v>
      </c>
      <c r="T236" s="179">
        <f t="shared" si="32"/>
        <v>1.5579747494659856E-2</v>
      </c>
      <c r="U236" s="178">
        <f t="shared" si="33"/>
        <v>4.0476714916498268E-3</v>
      </c>
      <c r="V236" s="178">
        <f t="shared" si="34"/>
        <v>1.0241834417745545E-2</v>
      </c>
      <c r="W236" s="178">
        <f t="shared" si="35"/>
        <v>3.8369480644571304E-3</v>
      </c>
      <c r="X236" s="179">
        <f t="shared" si="36"/>
        <v>2.1348719514062138E-3</v>
      </c>
      <c r="Y236" s="179">
        <f t="shared" si="37"/>
        <v>0.11330729746216332</v>
      </c>
      <c r="Z236" s="186">
        <f t="shared" si="38"/>
        <v>2.3359453063941844</v>
      </c>
      <c r="AA236" s="156">
        <f>$J236*'9 All Base Data'!$Y236</f>
        <v>0.30091834872072465</v>
      </c>
      <c r="AB236" s="156">
        <f>$K236*'9 All Base Data'!$Y236</f>
        <v>0</v>
      </c>
      <c r="AC236" s="178">
        <f>$L236*'9 All Base Data'!$Y236</f>
        <v>2.1380420884600194E-3</v>
      </c>
      <c r="AD236" s="178">
        <f>IF($M236="","",$M236*'9 All Base Data'!$Y236)</f>
        <v>0.3114134502803923</v>
      </c>
      <c r="AE236" s="178">
        <f>IF($N236="","",$N236*'9 All Base Data'!$Y236)</f>
        <v>1.1033321985773754</v>
      </c>
      <c r="AF236" s="178">
        <f>IF($O236="","",$O236*'9 All Base Data'!$Y236)</f>
        <v>0.41334668879723618</v>
      </c>
      <c r="AG236" s="178">
        <f>IF($P236="","",$P236*'9 All Base Data'!$Y236)</f>
        <v>0.22998545648667898</v>
      </c>
      <c r="AH236" s="167">
        <f>$Q236*'9 All Base Data'!$Y236</f>
        <v>892.83668275216144</v>
      </c>
      <c r="AI236" s="178">
        <f>$R236*'9 All Base Data'!$Y236</f>
        <v>1.0712693214457798</v>
      </c>
      <c r="AJ236" s="178">
        <f>$S236*'9 All Base Data'!$Y236</f>
        <v>0</v>
      </c>
      <c r="AK236" s="178">
        <f>$T236*'9 All Base Data'!$Y236</f>
        <v>7.61142983491767E-3</v>
      </c>
      <c r="AL236" s="178">
        <f>IF($U236="","",$U236*'9 All Base Data'!$Y236)</f>
        <v>1.9774754092804908E-3</v>
      </c>
      <c r="AM236" s="178">
        <f>IF($V236="","",$V236*'9 All Base Data'!$Y236)</f>
        <v>5.0036115205483967E-3</v>
      </c>
      <c r="AN236" s="178">
        <f>IF($W236="","",$W236*'9 All Base Data'!$Y236)</f>
        <v>1.8745272336954662E-3</v>
      </c>
      <c r="AO236" s="178">
        <f>IF($X236="","",$X236*'9 All Base Data'!$Y236)</f>
        <v>1.0429840451670893E-3</v>
      </c>
      <c r="AP236" s="178">
        <f>$Y236*'9 All Base Data'!$Y236</f>
        <v>5.5355874330634013E-2</v>
      </c>
      <c r="AQ236" s="179">
        <f t="shared" si="39"/>
        <v>1.1412177125411602</v>
      </c>
    </row>
    <row r="237" spans="1:43" x14ac:dyDescent="0.25">
      <c r="A237" s="124">
        <v>513012</v>
      </c>
      <c r="B237" s="125" t="s">
        <v>275</v>
      </c>
      <c r="C237" s="126" t="s">
        <v>157</v>
      </c>
      <c r="D237" s="101" t="s">
        <v>2312</v>
      </c>
      <c r="E237" s="142"/>
      <c r="F237" s="191" t="str">
        <f>IF('9 All Base Data'!G237="Rural Centre","Rural",IF('9 All Base Data'!G237="Rural (Incl.some Off Shore Islands)","Rural",IF('9 All Base Data'!G237="Inlet-in TA but not in Urban Area","Rural",IF('9 All Base Data'!G237="Rural (Incl.some Off Shore Islands)","Rural",IF('9 All Base Data'!G237="Inlet-not in TA","Rural",IF('9 All Base Data'!G237="Inland Water not in Urban Area","Rural",IF('9 All Base Data'!G237="Oceanic-in Region but not in TA","Rural",'9 All Base Data'!G237)))))))</f>
        <v>Western Auckland Zone</v>
      </c>
      <c r="G237" s="177">
        <f>IF('9 All Base Data'!I237="..C","..C",'9 All Base Data'!I237*Basecase_Pop_2006)</f>
        <v>2496</v>
      </c>
      <c r="H237" s="177">
        <f>IF('9 All Base Data'!J237="..C","..C",'9 All Base Data'!J237*Basecase_Pop_2006)</f>
        <v>1368</v>
      </c>
      <c r="I237" s="191">
        <f>IF('9 All Base Data'!L237="..C","..C",'9 All Base Data'!L237*Basecase_Pop_2006)</f>
        <v>36</v>
      </c>
      <c r="J237" s="156">
        <f>IF('9 All Base Data'!$P237=0,0,('9 All Base Data'!$P237*Basecase_Pop_2006)/(1+(1/(BaseCase_Mort_AllAdults_30*('9 All Base Data'!$W237*Basecase_PM10)/10))))</f>
        <v>0.42115804357849235</v>
      </c>
      <c r="K237" s="156">
        <f>IF('9 All Base Data'!$Q237=0,0,('9 All Base Data'!$Q237*Basecase_Pop_2006)/(1+(1/(BaseCase_Mort_Maori_30*('9 All Base Data'!$W237*Basecase_PM10)/10))))</f>
        <v>6.5588087481632903E-2</v>
      </c>
      <c r="L237" s="179">
        <f>133/(1+1/(BaseCase_Mort_Child_0_1*'9 All Base Data'!$AB$10/10))*IF('9 All Base Data'!$L237="..C",0,'9 All Base Data'!L237/'9 All Base Data'!$L$2022)</f>
        <v>5.2516002790988277E-3</v>
      </c>
      <c r="M237" s="178">
        <f>IF('9 All Base Data'!$R237="","",IF('9 All Base Data'!$R237=0,0,('9 All Base Data'!$R237*Basecase_Pop_2006)/(1+(1/(BaseCase_CardiacHA_All*('9 All Base Data'!$W237*Basecase_PM10)/10)))))</f>
        <v>0</v>
      </c>
      <c r="N237" s="178">
        <f>IF('9 All Base Data'!$S237="","",IF('9 All Base Data'!$S237=0,0,('9 All Base Data'!S237*Basecase_Pop_2006)/(1+(1/(BaseCase_RespHA_All*('9 All Base Data'!$W237*Basecase_PM10)/10)))))</f>
        <v>0</v>
      </c>
      <c r="O237" s="178">
        <f>IF('9 All Base Data'!$T237="","",IF('9 All Base Data'!$T237=0,0,('9 All Base Data'!$T237*Basecase_Pop_2006)/(1+(1/(BaseCase_RespHA_Child_1_4*('9 All Base Data'!$W237*Basecase_PM10)/10)))))</f>
        <v>0</v>
      </c>
      <c r="P237" s="179">
        <f>IF('9 All Base Data'!$U237="","",IF('9 All Base Data'!$U237=0,0,('9 All Base Data'!$U237*Basecase_Pop_2006)/(1+(1/(BaseCase_RespHA_Child_5_14*('9 All Base Data'!$W237*Basecase_PM10)/10)))))</f>
        <v>0</v>
      </c>
      <c r="Q237" s="156">
        <f>IF('7 Base case Results'!$G237="..C",0,BaseCase_RADs_All*'7 Base case Results'!$G237*('9 All Base Data'!$V237*Basecase_PM10)/10)</f>
        <v>1650.8649397309678</v>
      </c>
      <c r="R237" s="189">
        <f t="shared" si="30"/>
        <v>1.4993226351394326</v>
      </c>
      <c r="S237" s="178">
        <f t="shared" si="31"/>
        <v>0.23349359143461312</v>
      </c>
      <c r="T237" s="179">
        <f t="shared" si="32"/>
        <v>1.8695696993591828E-2</v>
      </c>
      <c r="U237" s="178">
        <f t="shared" si="33"/>
        <v>0</v>
      </c>
      <c r="V237" s="178">
        <f t="shared" si="34"/>
        <v>0</v>
      </c>
      <c r="W237" s="178">
        <f t="shared" si="35"/>
        <v>0</v>
      </c>
      <c r="X237" s="179">
        <f t="shared" si="36"/>
        <v>0</v>
      </c>
      <c r="Y237" s="179">
        <f t="shared" si="37"/>
        <v>0.10235362626331999</v>
      </c>
      <c r="Z237" s="186">
        <f t="shared" si="38"/>
        <v>1.6203719583963445</v>
      </c>
      <c r="AA237" s="156">
        <f>$J237*'9 All Base Data'!$Y237</f>
        <v>0.1504972673662984</v>
      </c>
      <c r="AB237" s="156">
        <f>$K237*'9 All Base Data'!$Y237</f>
        <v>2.3437348729937826E-2</v>
      </c>
      <c r="AC237" s="178">
        <f>$L237*'9 All Base Data'!$Y237</f>
        <v>1.8766149747230546E-3</v>
      </c>
      <c r="AD237" s="178">
        <f>IF($M237="","",$M237*'9 All Base Data'!$Y237)</f>
        <v>0</v>
      </c>
      <c r="AE237" s="178">
        <f>IF($N237="","",$N237*'9 All Base Data'!$Y237)</f>
        <v>0</v>
      </c>
      <c r="AF237" s="178">
        <f>IF($O237="","",$O237*'9 All Base Data'!$Y237)</f>
        <v>0</v>
      </c>
      <c r="AG237" s="178">
        <f>IF($P237="","",$P237*'9 All Base Data'!$Y237)</f>
        <v>0</v>
      </c>
      <c r="AH237" s="167">
        <f>$Q237*'9 All Base Data'!$Y237</f>
        <v>589.92263357789852</v>
      </c>
      <c r="AI237" s="178">
        <f>$R237*'9 All Base Data'!$Y237</f>
        <v>0.53577027182402226</v>
      </c>
      <c r="AJ237" s="178">
        <f>$S237*'9 All Base Data'!$Y237</f>
        <v>8.3436961478578653E-2</v>
      </c>
      <c r="AK237" s="178">
        <f>$T237*'9 All Base Data'!$Y237</f>
        <v>6.6807493100140749E-3</v>
      </c>
      <c r="AL237" s="178">
        <f>IF($U237="","",$U237*'9 All Base Data'!$Y237)</f>
        <v>0</v>
      </c>
      <c r="AM237" s="178">
        <f>IF($V237="","",$V237*'9 All Base Data'!$Y237)</f>
        <v>0</v>
      </c>
      <c r="AN237" s="178">
        <f>IF($W237="","",$W237*'9 All Base Data'!$Y237)</f>
        <v>0</v>
      </c>
      <c r="AO237" s="178">
        <f>IF($X237="","",$X237*'9 All Base Data'!$Y237)</f>
        <v>0</v>
      </c>
      <c r="AP237" s="178">
        <f>$Y237*'9 All Base Data'!$Y237</f>
        <v>3.6575203281829706E-2</v>
      </c>
      <c r="AQ237" s="179">
        <f t="shared" si="39"/>
        <v>0.57902622441586604</v>
      </c>
    </row>
    <row r="238" spans="1:43" x14ac:dyDescent="0.25">
      <c r="A238" s="124">
        <v>513013</v>
      </c>
      <c r="B238" s="125" t="s">
        <v>276</v>
      </c>
      <c r="C238" s="126" t="s">
        <v>157</v>
      </c>
      <c r="D238" s="101" t="s">
        <v>2312</v>
      </c>
      <c r="E238" s="142"/>
      <c r="F238" s="191" t="str">
        <f>IF('9 All Base Data'!G238="Rural Centre","Rural",IF('9 All Base Data'!G238="Rural (Incl.some Off Shore Islands)","Rural",IF('9 All Base Data'!G238="Inlet-in TA but not in Urban Area","Rural",IF('9 All Base Data'!G238="Rural (Incl.some Off Shore Islands)","Rural",IF('9 All Base Data'!G238="Inlet-not in TA","Rural",IF('9 All Base Data'!G238="Inland Water not in Urban Area","Rural",IF('9 All Base Data'!G238="Oceanic-in Region but not in TA","Rural",'9 All Base Data'!G238)))))))</f>
        <v>Western Auckland Zone</v>
      </c>
      <c r="G238" s="177">
        <f>IF('9 All Base Data'!I238="..C","..C",'9 All Base Data'!I238*Basecase_Pop_2006)</f>
        <v>2958</v>
      </c>
      <c r="H238" s="177">
        <f>IF('9 All Base Data'!J238="..C","..C",'9 All Base Data'!J238*Basecase_Pop_2006)</f>
        <v>1503</v>
      </c>
      <c r="I238" s="191">
        <f>IF('9 All Base Data'!L238="..C","..C",'9 All Base Data'!L238*Basecase_Pop_2006)</f>
        <v>51</v>
      </c>
      <c r="J238" s="156">
        <f>IF('9 All Base Data'!$P238=0,0,('9 All Base Data'!$P238*Basecase_Pop_2006)/(1+(1/(BaseCase_Mort_AllAdults_30*('9 All Base Data'!$W238*Basecase_PM10)/10))))</f>
        <v>0.51781933618994269</v>
      </c>
      <c r="K238" s="156">
        <f>IF('9 All Base Data'!$Q238=0,0,('9 All Base Data'!$Q238*Basecase_Pop_2006)/(1+(1/(BaseCase_Mort_Maori_30*('9 All Base Data'!$W238*Basecase_PM10)/10))))</f>
        <v>0.23502531076347224</v>
      </c>
      <c r="L238" s="179">
        <f>133/(1+1/(BaseCase_Mort_Child_0_1*'9 All Base Data'!$AB$10/10))*IF('9 All Base Data'!$L238="..C",0,'9 All Base Data'!L238/'9 All Base Data'!$L$2022)</f>
        <v>7.4397670620566722E-3</v>
      </c>
      <c r="M238" s="178">
        <f>IF('9 All Base Data'!$R238="","",IF('9 All Base Data'!$R238=0,0,('9 All Base Data'!$R238*Basecase_Pop_2006)/(1+(1/(BaseCase_CardiacHA_All*('9 All Base Data'!$W238*Basecase_PM10)/10)))))</f>
        <v>0</v>
      </c>
      <c r="N238" s="178">
        <f>IF('9 All Base Data'!$S238="","",IF('9 All Base Data'!$S238=0,0,('9 All Base Data'!S238*Basecase_Pop_2006)/(1+(1/(BaseCase_RespHA_All*('9 All Base Data'!$W238*Basecase_PM10)/10)))))</f>
        <v>0</v>
      </c>
      <c r="O238" s="178">
        <f>IF('9 All Base Data'!$T238="","",IF('9 All Base Data'!$T238=0,0,('9 All Base Data'!$T238*Basecase_Pop_2006)/(1+(1/(BaseCase_RespHA_Child_1_4*('9 All Base Data'!$W238*Basecase_PM10)/10)))))</f>
        <v>0</v>
      </c>
      <c r="P238" s="179">
        <f>IF('9 All Base Data'!$U238="","",IF('9 All Base Data'!$U238=0,0,('9 All Base Data'!$U238*Basecase_Pop_2006)/(1+(1/(BaseCase_RespHA_Child_5_14*('9 All Base Data'!$W238*Basecase_PM10)/10)))))</f>
        <v>0</v>
      </c>
      <c r="Q238" s="156">
        <f>IF('7 Base case Results'!$G238="..C",0,BaseCase_RADs_All*'7 Base case Results'!$G238*('9 All Base Data'!$V238*Basecase_PM10)/10)</f>
        <v>2453.7454289068228</v>
      </c>
      <c r="R238" s="189">
        <f t="shared" si="30"/>
        <v>1.843436836836196</v>
      </c>
      <c r="S238" s="178">
        <f t="shared" si="31"/>
        <v>0.83669010631796126</v>
      </c>
      <c r="T238" s="179">
        <f t="shared" si="32"/>
        <v>2.6485570740921754E-2</v>
      </c>
      <c r="U238" s="178">
        <f t="shared" si="33"/>
        <v>0</v>
      </c>
      <c r="V238" s="178">
        <f t="shared" si="34"/>
        <v>0</v>
      </c>
      <c r="W238" s="178">
        <f t="shared" si="35"/>
        <v>0</v>
      </c>
      <c r="X238" s="179">
        <f t="shared" si="36"/>
        <v>0</v>
      </c>
      <c r="Y238" s="179">
        <f t="shared" si="37"/>
        <v>0.15213221659222301</v>
      </c>
      <c r="Z238" s="186">
        <f t="shared" si="38"/>
        <v>2.0220546241693409</v>
      </c>
      <c r="AA238" s="156">
        <f>$J238*'9 All Base Data'!$Y238</f>
        <v>0.25248459558206748</v>
      </c>
      <c r="AB238" s="156">
        <f>$K238*'9 All Base Data'!$Y238</f>
        <v>0.11459647485604567</v>
      </c>
      <c r="AC238" s="178">
        <f>$L238*'9 All Base Data'!$Y238</f>
        <v>3.6275713296251544E-3</v>
      </c>
      <c r="AD238" s="178">
        <f>IF($M238="","",$M238*'9 All Base Data'!$Y238)</f>
        <v>0</v>
      </c>
      <c r="AE238" s="178">
        <f>IF($N238="","",$N238*'9 All Base Data'!$Y238)</f>
        <v>0</v>
      </c>
      <c r="AF238" s="178">
        <f>IF($O238="","",$O238*'9 All Base Data'!$Y238)</f>
        <v>0</v>
      </c>
      <c r="AG238" s="178">
        <f>IF($P238="","",$P238*'9 All Base Data'!$Y238)</f>
        <v>0</v>
      </c>
      <c r="AH238" s="167">
        <f>$Q238*'9 All Base Data'!$Y238</f>
        <v>1196.4267824321519</v>
      </c>
      <c r="AI238" s="178">
        <f>$R238*'9 All Base Data'!$Y238</f>
        <v>0.89884516027216033</v>
      </c>
      <c r="AJ238" s="178">
        <f>$S238*'9 All Base Data'!$Y238</f>
        <v>0.40796345048752258</v>
      </c>
      <c r="AK238" s="178">
        <f>$T238*'9 All Base Data'!$Y238</f>
        <v>1.2914153933465551E-2</v>
      </c>
      <c r="AL238" s="178">
        <f>IF($U238="","",$U238*'9 All Base Data'!$Y238)</f>
        <v>0</v>
      </c>
      <c r="AM238" s="178">
        <f>IF($V238="","",$V238*'9 All Base Data'!$Y238)</f>
        <v>0</v>
      </c>
      <c r="AN238" s="178">
        <f>IF($W238="","",$W238*'9 All Base Data'!$Y238)</f>
        <v>0</v>
      </c>
      <c r="AO238" s="178">
        <f>IF($X238="","",$X238*'9 All Base Data'!$Y238)</f>
        <v>0</v>
      </c>
      <c r="AP238" s="178">
        <f>$Y238*'9 All Base Data'!$Y238</f>
        <v>7.4178460510793423E-2</v>
      </c>
      <c r="AQ238" s="179">
        <f t="shared" si="39"/>
        <v>0.9859377747164193</v>
      </c>
    </row>
    <row r="239" spans="1:43" x14ac:dyDescent="0.25">
      <c r="A239" s="124">
        <v>513020</v>
      </c>
      <c r="B239" s="125" t="s">
        <v>277</v>
      </c>
      <c r="C239" s="126" t="s">
        <v>157</v>
      </c>
      <c r="D239" s="101" t="s">
        <v>2312</v>
      </c>
      <c r="E239" s="142"/>
      <c r="F239" s="191" t="str">
        <f>IF('9 All Base Data'!G239="Rural Centre","Rural",IF('9 All Base Data'!G239="Rural (Incl.some Off Shore Islands)","Rural",IF('9 All Base Data'!G239="Inlet-in TA but not in Urban Area","Rural",IF('9 All Base Data'!G239="Rural (Incl.some Off Shore Islands)","Rural",IF('9 All Base Data'!G239="Inlet-not in TA","Rural",IF('9 All Base Data'!G239="Inland Water not in Urban Area","Rural",IF('9 All Base Data'!G239="Oceanic-in Region but not in TA","Rural",'9 All Base Data'!G239)))))))</f>
        <v>Western Auckland Zone</v>
      </c>
      <c r="G239" s="177">
        <f>IF('9 All Base Data'!I239="..C","..C",'9 All Base Data'!I239*Basecase_Pop_2006)</f>
        <v>2088</v>
      </c>
      <c r="H239" s="177">
        <f>IF('9 All Base Data'!J239="..C","..C",'9 All Base Data'!J239*Basecase_Pop_2006)</f>
        <v>1353</v>
      </c>
      <c r="I239" s="191">
        <f>IF('9 All Base Data'!L239="..C","..C",'9 All Base Data'!L239*Basecase_Pop_2006)</f>
        <v>21</v>
      </c>
      <c r="J239" s="156">
        <f>IF('9 All Base Data'!$P239=0,0,('9 All Base Data'!$P239*Basecase_Pop_2006)/(1+(1/(BaseCase_Mort_AllAdults_30*('9 All Base Data'!$W239*Basecase_PM10)/10))))</f>
        <v>0.85749436288109637</v>
      </c>
      <c r="K239" s="156">
        <f>IF('9 All Base Data'!$Q239=0,0,('9 All Base Data'!$Q239*Basecase_Pop_2006)/(1+(1/(BaseCase_Mort_Maori_30*('9 All Base Data'!$W239*Basecase_PM10)/10))))</f>
        <v>0.12636120834230802</v>
      </c>
      <c r="L239" s="179">
        <f>133/(1+1/(BaseCase_Mort_Child_0_1*'9 All Base Data'!$AB$10/10))*IF('9 All Base Data'!$L239="..C",0,'9 All Base Data'!L239/'9 All Base Data'!$L$2022)</f>
        <v>3.0634334961409829E-3</v>
      </c>
      <c r="M239" s="178">
        <f>IF('9 All Base Data'!$R239="","",IF('9 All Base Data'!$R239=0,0,('9 All Base Data'!$R239*Basecase_Pop_2006)/(1+(1/(BaseCase_CardiacHA_All*('9 All Base Data'!$W239*Basecase_PM10)/10)))))</f>
        <v>0.11844266703738407</v>
      </c>
      <c r="N239" s="178">
        <f>IF('9 All Base Data'!$S239="","",IF('9 All Base Data'!$S239=0,0,('9 All Base Data'!S239*Basecase_Pop_2006)/(1+(1/(BaseCase_RespHA_All*('9 All Base Data'!$W239*Basecase_PM10)/10)))))</f>
        <v>0.13484729862347519</v>
      </c>
      <c r="O239" s="178">
        <f>IF('9 All Base Data'!$T239="","",IF('9 All Base Data'!$T239=0,0,('9 All Base Data'!$T239*Basecase_Pop_2006)/(1+(1/(BaseCase_RespHA_Child_1_4*('9 All Base Data'!$W239*Basecase_PM10)/10)))))</f>
        <v>3.808757052134143E-2</v>
      </c>
      <c r="P239" s="179">
        <f>IF('9 All Base Data'!$U239="","",IF('9 All Base Data'!$U239=0,0,('9 All Base Data'!$U239*Basecase_Pop_2006)/(1+(1/(BaseCase_RespHA_Child_5_14*('9 All Base Data'!$W239*Basecase_PM10)/10)))))</f>
        <v>4.5188745763300509E-2</v>
      </c>
      <c r="Q239" s="156">
        <f>IF('7 Base case Results'!$G239="..C",0,BaseCase_RADs_All*'7 Base case Results'!$G239*('9 All Base Data'!$V239*Basecase_PM10)/10)</f>
        <v>1318.4652073659786</v>
      </c>
      <c r="R239" s="189">
        <f t="shared" si="30"/>
        <v>3.0526799318567028</v>
      </c>
      <c r="S239" s="178">
        <f t="shared" si="31"/>
        <v>0.44984590169861655</v>
      </c>
      <c r="T239" s="179">
        <f t="shared" si="32"/>
        <v>1.09058232462619E-2</v>
      </c>
      <c r="U239" s="178">
        <f t="shared" si="33"/>
        <v>7.5211093568738885E-4</v>
      </c>
      <c r="V239" s="178">
        <f t="shared" si="34"/>
        <v>6.1153249925746005E-4</v>
      </c>
      <c r="W239" s="178">
        <f t="shared" si="35"/>
        <v>1.7272713231428338E-4</v>
      </c>
      <c r="X239" s="179">
        <f t="shared" si="36"/>
        <v>2.0493096203656782E-4</v>
      </c>
      <c r="Y239" s="179">
        <f t="shared" si="37"/>
        <v>8.1744842856690661E-2</v>
      </c>
      <c r="Z239" s="186">
        <f t="shared" si="38"/>
        <v>3.1466942413946004</v>
      </c>
      <c r="AA239" s="156">
        <f>$J239*'9 All Base Data'!$Y239</f>
        <v>0.28027581102480381</v>
      </c>
      <c r="AB239" s="156">
        <f>$K239*'9 All Base Data'!$Y239</f>
        <v>4.1301717752662948E-2</v>
      </c>
      <c r="AC239" s="178">
        <f>$L239*'9 All Base Data'!$Y239</f>
        <v>1.0012967371198006E-3</v>
      </c>
      <c r="AD239" s="178">
        <f>IF($M239="","",$M239*'9 All Base Data'!$Y239)</f>
        <v>3.8713507634389882E-2</v>
      </c>
      <c r="AE239" s="178">
        <f>IF($N239="","",$N239*'9 All Base Data'!$Y239)</f>
        <v>4.4075433754704629E-2</v>
      </c>
      <c r="AF239" s="178">
        <f>IF($O239="","",$O239*'9 All Base Data'!$Y239)</f>
        <v>1.2449090256367808E-2</v>
      </c>
      <c r="AG239" s="178">
        <f>IF($P239="","",$P239*'9 All Base Data'!$Y239)</f>
        <v>1.4770140675267553E-2</v>
      </c>
      <c r="AH239" s="167">
        <f>$Q239*'9 All Base Data'!$Y239</f>
        <v>430.94616279562274</v>
      </c>
      <c r="AI239" s="178">
        <f>$R239*'9 All Base Data'!$Y239</f>
        <v>0.99778188724830141</v>
      </c>
      <c r="AJ239" s="178">
        <f>$S239*'9 All Base Data'!$Y239</f>
        <v>0.14703411519948009</v>
      </c>
      <c r="AK239" s="178">
        <f>$T239*'9 All Base Data'!$Y239</f>
        <v>3.5646163841464907E-3</v>
      </c>
      <c r="AL239" s="178">
        <f>IF($U239="","",$U239*'9 All Base Data'!$Y239)</f>
        <v>2.458307734783758E-4</v>
      </c>
      <c r="AM239" s="178">
        <f>IF($V239="","",$V239*'9 All Base Data'!$Y239)</f>
        <v>1.9988209207758551E-4</v>
      </c>
      <c r="AN239" s="178">
        <f>IF($W239="","",$W239*'9 All Base Data'!$Y239)</f>
        <v>5.6456624312628006E-5</v>
      </c>
      <c r="AO239" s="178">
        <f>IF($X239="","",$X239*'9 All Base Data'!$Y239)</f>
        <v>6.6982587962338352E-5</v>
      </c>
      <c r="AP239" s="178">
        <f>$Y239*'9 All Base Data'!$Y239</f>
        <v>2.6718662093328606E-2</v>
      </c>
      <c r="AQ239" s="179">
        <f t="shared" si="39"/>
        <v>1.0285108785913324</v>
      </c>
    </row>
    <row r="240" spans="1:43" x14ac:dyDescent="0.25">
      <c r="A240" s="131">
        <v>513101</v>
      </c>
      <c r="B240" s="132" t="s">
        <v>278</v>
      </c>
      <c r="C240" s="132" t="s">
        <v>157</v>
      </c>
      <c r="D240" s="145" t="s">
        <v>2312</v>
      </c>
      <c r="E240" s="142"/>
      <c r="F240" s="191" t="str">
        <f>IF('9 All Base Data'!G240="Rural Centre","Rural",IF('9 All Base Data'!G240="Rural (Incl.some Off Shore Islands)","Rural",IF('9 All Base Data'!G240="Inlet-in TA but not in Urban Area","Rural",IF('9 All Base Data'!G240="Rural (Incl.some Off Shore Islands)","Rural",IF('9 All Base Data'!G240="Inlet-not in TA","Rural",IF('9 All Base Data'!G240="Inland Water not in Urban Area","Rural",IF('9 All Base Data'!G240="Oceanic-in Region but not in TA","Rural",'9 All Base Data'!G240)))))))</f>
        <v>Western Auckland Zone</v>
      </c>
      <c r="G240" s="177">
        <f>IF('9 All Base Data'!I240="..C","..C",'9 All Base Data'!I240*Basecase_Pop_2006)</f>
        <v>1263</v>
      </c>
      <c r="H240" s="177">
        <f>IF('9 All Base Data'!J240="..C","..C",'9 All Base Data'!J240*Basecase_Pop_2006)</f>
        <v>726</v>
      </c>
      <c r="I240" s="191">
        <f>IF('9 All Base Data'!L240="..C","..C",'9 All Base Data'!L240*Basecase_Pop_2006)</f>
        <v>18</v>
      </c>
      <c r="J240" s="156">
        <f>IF('9 All Base Data'!$P240=0,0,('9 All Base Data'!$P240*Basecase_Pop_2006)/(1+(1/(BaseCase_Mort_AllAdults_30*('9 All Base Data'!$W240*Basecase_PM10)/10))))</f>
        <v>0.23696236944544979</v>
      </c>
      <c r="K240" s="156">
        <f>IF('9 All Base Data'!$Q240=0,0,('9 All Base Data'!$Q240*Basecase_Pop_2006)/(1+(1/(BaseCase_Mort_Maori_30*('9 All Base Data'!$W240*Basecase_PM10)/10))))</f>
        <v>3.713355048859935E-2</v>
      </c>
      <c r="L240" s="179">
        <f>133/(1+1/(BaseCase_Mort_Child_0_1*'9 All Base Data'!$AB$10/10))*IF('9 All Base Data'!$L240="..C",0,'9 All Base Data'!L240/'9 All Base Data'!$L$2022)</f>
        <v>2.6258001395494139E-3</v>
      </c>
      <c r="M240" s="178">
        <f>IF('9 All Base Data'!$R240="","",IF('9 All Base Data'!$R240=0,0,('9 All Base Data'!$R240*Basecase_Pop_2006)/(1+(1/(BaseCase_CardiacHA_All*('9 All Base Data'!$W240*Basecase_PM10)/10)))))</f>
        <v>0.16523304784798168</v>
      </c>
      <c r="N240" s="178">
        <f>IF('9 All Base Data'!$S240="","",IF('9 All Base Data'!$S240=0,0,('9 All Base Data'!S240*Basecase_Pop_2006)/(1+(1/(BaseCase_RespHA_All*('9 All Base Data'!$W240*Basecase_PM10)/10)))))</f>
        <v>0.37473303097802263</v>
      </c>
      <c r="O240" s="178">
        <f>IF('9 All Base Data'!$T240="","",IF('9 All Base Data'!$T240=0,0,('9 All Base Data'!$T240*Basecase_Pop_2006)/(1+(1/(BaseCase_RespHA_Child_1_4*('9 All Base Data'!$W240*Basecase_PM10)/10)))))</f>
        <v>0.1919028753124416</v>
      </c>
      <c r="P240" s="179">
        <f>IF('9 All Base Data'!$U240="","",IF('9 All Base Data'!$U240=0,0,('9 All Base Data'!$U240*Basecase_Pop_2006)/(1+(1/(BaseCase_RespHA_Child_5_14*('9 All Base Data'!$W240*Basecase_PM10)/10)))))</f>
        <v>0.12652501828760729</v>
      </c>
      <c r="Q240" s="156">
        <f>IF('7 Base case Results'!$G240="..C",0,BaseCase_RADs_All*'7 Base case Results'!$G240*('9 All Base Data'!$V240*Basecase_PM10)/10)</f>
        <v>777.50279999999998</v>
      </c>
      <c r="R240" s="189">
        <f t="shared" si="30"/>
        <v>0.84358603522580133</v>
      </c>
      <c r="S240" s="178">
        <f t="shared" si="31"/>
        <v>0.13219543973941367</v>
      </c>
      <c r="T240" s="179">
        <f t="shared" si="32"/>
        <v>9.3478484967959141E-3</v>
      </c>
      <c r="U240" s="178">
        <f t="shared" si="33"/>
        <v>1.0492298538346836E-3</v>
      </c>
      <c r="V240" s="178">
        <f t="shared" si="34"/>
        <v>1.6994142954853326E-3</v>
      </c>
      <c r="W240" s="178">
        <f t="shared" si="35"/>
        <v>8.7027953954192259E-4</v>
      </c>
      <c r="X240" s="179">
        <f t="shared" si="36"/>
        <v>5.7379095793429907E-4</v>
      </c>
      <c r="Y240" s="179">
        <f t="shared" si="37"/>
        <v>4.8205173600000005E-2</v>
      </c>
      <c r="Z240" s="186">
        <f t="shared" si="38"/>
        <v>0.90388770147191733</v>
      </c>
      <c r="AA240" s="156">
        <f>$J240*'9 All Base Data'!$Y240</f>
        <v>7.3345545027387354E-2</v>
      </c>
      <c r="AB240" s="156">
        <f>$K240*'9 All Base Data'!$Y240</f>
        <v>1.1493725800270201E-2</v>
      </c>
      <c r="AC240" s="178">
        <f>$L240*'9 All Base Data'!$Y240</f>
        <v>8.1274821322453532E-4</v>
      </c>
      <c r="AD240" s="178">
        <f>IF($M240="","",$M240*'9 All Base Data'!$Y240)</f>
        <v>5.1143597100705408E-2</v>
      </c>
      <c r="AE240" s="178">
        <f>IF($N240="","",$N240*'9 All Base Data'!$Y240)</f>
        <v>0.11598887393458107</v>
      </c>
      <c r="AF240" s="178">
        <f>IF($O240="","",$O240*'9 All Base Data'!$Y240)</f>
        <v>5.9398549293093524E-2</v>
      </c>
      <c r="AG240" s="178">
        <f>IF($P240="","",$P240*'9 All Base Data'!$Y240)</f>
        <v>3.9162532209744104E-2</v>
      </c>
      <c r="AH240" s="167">
        <f>$Q240*'9 All Base Data'!$Y240</f>
        <v>240.65579171821867</v>
      </c>
      <c r="AI240" s="178">
        <f>$R240*'9 All Base Data'!$Y240</f>
        <v>0.26111014029749902</v>
      </c>
      <c r="AJ240" s="178">
        <f>$S240*'9 All Base Data'!$Y240</f>
        <v>4.0917663848961908E-2</v>
      </c>
      <c r="AK240" s="178">
        <f>$T240*'9 All Base Data'!$Y240</f>
        <v>2.8933836390793461E-3</v>
      </c>
      <c r="AL240" s="178">
        <f>IF($U240="","",$U240*'9 All Base Data'!$Y240)</f>
        <v>3.2476184158947933E-4</v>
      </c>
      <c r="AM240" s="178">
        <f>IF($V240="","",$V240*'9 All Base Data'!$Y240)</f>
        <v>5.2600954329332518E-4</v>
      </c>
      <c r="AN240" s="178">
        <f>IF($W240="","",$W240*'9 All Base Data'!$Y240)</f>
        <v>2.693724210441791E-4</v>
      </c>
      <c r="AO240" s="178">
        <f>IF($X240="","",$X240*'9 All Base Data'!$Y240)</f>
        <v>1.776020835711895E-4</v>
      </c>
      <c r="AP240" s="178">
        <f>$Y240*'9 All Base Data'!$Y240</f>
        <v>1.4920659086529559E-2</v>
      </c>
      <c r="AQ240" s="179">
        <f t="shared" si="39"/>
        <v>0.27977495440799077</v>
      </c>
    </row>
    <row r="241" spans="1:43" x14ac:dyDescent="0.25">
      <c r="A241" s="131">
        <v>513102</v>
      </c>
      <c r="B241" s="132" t="s">
        <v>2225</v>
      </c>
      <c r="C241" s="132" t="s">
        <v>157</v>
      </c>
      <c r="D241" s="145" t="s">
        <v>2312</v>
      </c>
      <c r="E241" s="142"/>
      <c r="F241" s="191" t="str">
        <f>IF('9 All Base Data'!G241="Rural Centre","Rural",IF('9 All Base Data'!G241="Rural (Incl.some Off Shore Islands)","Rural",IF('9 All Base Data'!G241="Inlet-in TA but not in Urban Area","Rural",IF('9 All Base Data'!G241="Rural (Incl.some Off Shore Islands)","Rural",IF('9 All Base Data'!G241="Inlet-not in TA","Rural",IF('9 All Base Data'!G241="Inland Water not in Urban Area","Rural",IF('9 All Base Data'!G241="Oceanic-in Region but not in TA","Rural",'9 All Base Data'!G241)))))))</f>
        <v>Western Auckland Zone</v>
      </c>
      <c r="G241" s="177">
        <f>IF('9 All Base Data'!I241="..C","..C",'9 All Base Data'!I241*Basecase_Pop_2006)</f>
        <v>1143</v>
      </c>
      <c r="H241" s="177">
        <f>IF('9 All Base Data'!J241="..C","..C",'9 All Base Data'!J241*Basecase_Pop_2006)</f>
        <v>708</v>
      </c>
      <c r="I241" s="191">
        <f>IF('9 All Base Data'!L241="..C","..C",'9 All Base Data'!L241*Basecase_Pop_2006)</f>
        <v>12</v>
      </c>
      <c r="J241" s="156">
        <f>IF('9 All Base Data'!$P241=0,0,('9 All Base Data'!$P241*Basecase_Pop_2006)/(1+(1/(BaseCase_Mort_AllAdults_30*('9 All Base Data'!$W241*Basecase_PM10)/10))))</f>
        <v>0.23108726937655433</v>
      </c>
      <c r="K241" s="156">
        <f>IF('9 All Base Data'!$Q241=0,0,('9 All Base Data'!$Q241*Basecase_Pop_2006)/(1+(1/(BaseCase_Mort_Maori_30*('9 All Base Data'!$W241*Basecase_PM10)/10))))</f>
        <v>2.4755700325732901E-2</v>
      </c>
      <c r="L241" s="179">
        <f>133/(1+1/(BaseCase_Mort_Child_0_1*'9 All Base Data'!$AB$10/10))*IF('9 All Base Data'!$L241="..C",0,'9 All Base Data'!L241/'9 All Base Data'!$L$2022)</f>
        <v>1.7505334263662759E-3</v>
      </c>
      <c r="M241" s="178">
        <f>IF('9 All Base Data'!$R241="","",IF('9 All Base Data'!$R241=0,0,('9 All Base Data'!$R241*Basecase_Pop_2006)/(1+(1/(BaseCase_CardiacHA_All*('9 All Base Data'!$W241*Basecase_PM10)/10)))))</f>
        <v>0.14953394591468178</v>
      </c>
      <c r="N241" s="178">
        <f>IF('9 All Base Data'!$S241="","",IF('9 All Base Data'!$S241=0,0,('9 All Base Data'!S241*Basecase_Pop_2006)/(1+(1/(BaseCase_RespHA_All*('9 All Base Data'!$W241*Basecase_PM10)/10)))))</f>
        <v>0.33912894252405379</v>
      </c>
      <c r="O241" s="178">
        <f>IF('9 All Base Data'!$T241="","",IF('9 All Base Data'!$T241=0,0,('9 All Base Data'!$T241*Basecase_Pop_2006)/(1+(1/(BaseCase_RespHA_Child_1_4*('9 All Base Data'!$W241*Basecase_PM10)/10)))))</f>
        <v>0.13504276410875515</v>
      </c>
      <c r="P241" s="179">
        <f>IF('9 All Base Data'!$U241="","",IF('9 All Base Data'!$U241=0,0,('9 All Base Data'!$U241*Basecase_Pop_2006)/(1+(1/(BaseCase_RespHA_Child_5_14*('9 All Base Data'!$W241*Basecase_PM10)/10)))))</f>
        <v>9.3935240849890272E-2</v>
      </c>
      <c r="Q241" s="156">
        <f>IF('7 Base case Results'!$G241="..C",0,BaseCase_RADs_All*'7 Base case Results'!$G241*('9 All Base Data'!$V241*Basecase_PM10)/10)</f>
        <v>703.63080000000002</v>
      </c>
      <c r="R241" s="189">
        <f t="shared" si="30"/>
        <v>0.82267067898053337</v>
      </c>
      <c r="S241" s="178">
        <f t="shared" si="31"/>
        <v>8.8130293159609116E-2</v>
      </c>
      <c r="T241" s="179">
        <f t="shared" si="32"/>
        <v>6.2318989978639421E-3</v>
      </c>
      <c r="U241" s="178">
        <f t="shared" si="33"/>
        <v>9.4954055655822921E-4</v>
      </c>
      <c r="V241" s="178">
        <f t="shared" si="34"/>
        <v>1.5379497543465839E-3</v>
      </c>
      <c r="W241" s="178">
        <f t="shared" si="35"/>
        <v>6.1241893523320456E-4</v>
      </c>
      <c r="X241" s="179">
        <f t="shared" si="36"/>
        <v>4.2599631725425243E-4</v>
      </c>
      <c r="Y241" s="179">
        <f t="shared" si="37"/>
        <v>4.3625109600000003E-2</v>
      </c>
      <c r="Z241" s="186">
        <f t="shared" si="38"/>
        <v>0.87501517788930216</v>
      </c>
      <c r="AA241" s="156">
        <f>$J241*'9 All Base Data'!$Y241</f>
        <v>7.152706043993147E-2</v>
      </c>
      <c r="AB241" s="156">
        <f>$K241*'9 All Base Data'!$Y241</f>
        <v>7.6624838668468013E-3</v>
      </c>
      <c r="AC241" s="178">
        <f>$L241*'9 All Base Data'!$Y241</f>
        <v>5.4183214214969025E-4</v>
      </c>
      <c r="AD241" s="178">
        <f>IF($M241="","",$M241*'9 All Base Data'!$Y241)</f>
        <v>4.6284347969997065E-2</v>
      </c>
      <c r="AE241" s="178">
        <f>IF($N241="","",$N241*'9 All Base Data'!$Y241)</f>
        <v>0.1049685533707254</v>
      </c>
      <c r="AF241" s="178">
        <f>IF($O241="","",$O241*'9 All Base Data'!$Y241)</f>
        <v>4.1798979132176908E-2</v>
      </c>
      <c r="AG241" s="178">
        <f>IF($P241="","",$P241*'9 All Base Data'!$Y241)</f>
        <v>2.9075213307234261E-2</v>
      </c>
      <c r="AH241" s="167">
        <f>$Q241*'9 All Base Data'!$Y241</f>
        <v>217.79063336019314</v>
      </c>
      <c r="AI241" s="178">
        <f>$R241*'9 All Base Data'!$Y241</f>
        <v>0.25463633516615602</v>
      </c>
      <c r="AJ241" s="178">
        <f>$S241*'9 All Base Data'!$Y241</f>
        <v>2.7278442565974607E-2</v>
      </c>
      <c r="AK241" s="178">
        <f>$T241*'9 All Base Data'!$Y241</f>
        <v>1.9289224260528972E-3</v>
      </c>
      <c r="AL241" s="178">
        <f>IF($U241="","",$U241*'9 All Base Data'!$Y241)</f>
        <v>2.9390560960948134E-4</v>
      </c>
      <c r="AM241" s="178">
        <f>IF($V241="","",$V241*'9 All Base Data'!$Y241)</f>
        <v>4.7603238953623973E-4</v>
      </c>
      <c r="AN241" s="178">
        <f>IF($W241="","",$W241*'9 All Base Data'!$Y241)</f>
        <v>1.8955837036442225E-4</v>
      </c>
      <c r="AO241" s="178">
        <f>IF($X241="","",$X241*'9 All Base Data'!$Y241)</f>
        <v>1.3185609234830741E-4</v>
      </c>
      <c r="AP241" s="178">
        <f>$Y241*'9 All Base Data'!$Y241</f>
        <v>1.3503019268331976E-2</v>
      </c>
      <c r="AQ241" s="179">
        <f t="shared" si="39"/>
        <v>0.27083821485968662</v>
      </c>
    </row>
    <row r="242" spans="1:43" x14ac:dyDescent="0.25">
      <c r="A242" s="124">
        <v>513211</v>
      </c>
      <c r="B242" s="125" t="s">
        <v>279</v>
      </c>
      <c r="C242" s="126" t="s">
        <v>157</v>
      </c>
      <c r="D242" s="101" t="s">
        <v>2312</v>
      </c>
      <c r="E242" s="142"/>
      <c r="F242" s="191" t="str">
        <f>IF('9 All Base Data'!G242="Rural Centre","Rural",IF('9 All Base Data'!G242="Rural (Incl.some Off Shore Islands)","Rural",IF('9 All Base Data'!G242="Inlet-in TA but not in Urban Area","Rural",IF('9 All Base Data'!G242="Rural (Incl.some Off Shore Islands)","Rural",IF('9 All Base Data'!G242="Inlet-not in TA","Rural",IF('9 All Base Data'!G242="Inland Water not in Urban Area","Rural",IF('9 All Base Data'!G242="Oceanic-in Region but not in TA","Rural",'9 All Base Data'!G242)))))))</f>
        <v>Western Auckland Zone</v>
      </c>
      <c r="G242" s="177">
        <f>IF('9 All Base Data'!I242="..C","..C",'9 All Base Data'!I242*Basecase_Pop_2006)</f>
        <v>2310</v>
      </c>
      <c r="H242" s="177">
        <f>IF('9 All Base Data'!J242="..C","..C",'9 All Base Data'!J242*Basecase_Pop_2006)</f>
        <v>1179</v>
      </c>
      <c r="I242" s="191">
        <f>IF('9 All Base Data'!L242="..C","..C",'9 All Base Data'!L242*Basecase_Pop_2006)</f>
        <v>45</v>
      </c>
      <c r="J242" s="156">
        <f>IF('9 All Base Data'!$P242=0,0,('9 All Base Data'!$P242*Basecase_Pop_2006)/(1+(1/(BaseCase_Mort_AllAdults_30*('9 All Base Data'!$W242*Basecase_PM10)/10))))</f>
        <v>2.9641172722203152E-2</v>
      </c>
      <c r="K242" s="156">
        <f>IF('9 All Base Data'!$Q242=0,0,('9 All Base Data'!$Q242*Basecase_Pop_2006)/(1+(1/(BaseCase_Mort_Maori_30*('9 All Base Data'!$W242*Basecase_PM10)/10))))</f>
        <v>7.2685512200576868E-2</v>
      </c>
      <c r="L242" s="179">
        <f>133/(1+1/(BaseCase_Mort_Child_0_1*'9 All Base Data'!$AB$10/10))*IF('9 All Base Data'!$L242="..C",0,'9 All Base Data'!L242/'9 All Base Data'!$L$2022)</f>
        <v>6.5645003488735343E-3</v>
      </c>
      <c r="M242" s="178">
        <f>IF('9 All Base Data'!$R242="","",IF('9 All Base Data'!$R242=0,0,('9 All Base Data'!$R242*Basecase_Pop_2006)/(1+(1/(BaseCase_CardiacHA_All*('9 All Base Data'!$W242*Basecase_PM10)/10)))))</f>
        <v>0.95963275008416349</v>
      </c>
      <c r="N242" s="178">
        <f>IF('9 All Base Data'!$S242="","",IF('9 All Base Data'!$S242=0,0,('9 All Base Data'!S242*Basecase_Pop_2006)/(1+(1/(BaseCase_RespHA_All*('9 All Base Data'!$W242*Basecase_PM10)/10)))))</f>
        <v>3.9237617184141391</v>
      </c>
      <c r="O242" s="178">
        <f>IF('9 All Base Data'!$T242="","",IF('9 All Base Data'!$T242=0,0,('9 All Base Data'!$T242*Basecase_Pop_2006)/(1+(1/(BaseCase_RespHA_Child_1_4*('9 All Base Data'!$W242*Basecase_PM10)/10)))))</f>
        <v>1.5554490615496597</v>
      </c>
      <c r="P242" s="179">
        <f>IF('9 All Base Data'!$U242="","",IF('9 All Base Data'!$U242=0,0,('9 All Base Data'!$U242*Basecase_Pop_2006)/(1+(1/(BaseCase_RespHA_Child_5_14*('9 All Base Data'!$W242*Basecase_PM10)/10)))))</f>
        <v>0.97698945490421918</v>
      </c>
      <c r="Q242" s="156">
        <f>IF('7 Base case Results'!$G242="..C",0,BaseCase_RADs_All*'7 Base case Results'!$G242*('9 All Base Data'!$V242*Basecase_PM10)/10)</f>
        <v>1739.279989469381</v>
      </c>
      <c r="R242" s="189">
        <f t="shared" si="30"/>
        <v>0.10552257489104322</v>
      </c>
      <c r="S242" s="178">
        <f t="shared" si="31"/>
        <v>0.25876042343405364</v>
      </c>
      <c r="T242" s="179">
        <f t="shared" si="32"/>
        <v>2.3369621241989783E-2</v>
      </c>
      <c r="U242" s="178">
        <f t="shared" si="33"/>
        <v>6.0936679630344383E-3</v>
      </c>
      <c r="V242" s="178">
        <f t="shared" si="34"/>
        <v>1.7794259393008119E-2</v>
      </c>
      <c r="W242" s="178">
        <f t="shared" si="35"/>
        <v>7.0539614941277067E-3</v>
      </c>
      <c r="X242" s="179">
        <f t="shared" si="36"/>
        <v>4.4306471779906346E-3</v>
      </c>
      <c r="Y242" s="179">
        <f t="shared" si="37"/>
        <v>0.10783535934710162</v>
      </c>
      <c r="Z242" s="186">
        <f t="shared" si="38"/>
        <v>0.26061548283617719</v>
      </c>
      <c r="AA242" s="156">
        <f>$J242*'9 All Base Data'!$Y242</f>
        <v>1.2907739757788495E-2</v>
      </c>
      <c r="AB242" s="156">
        <f>$K242*'9 All Base Data'!$Y242</f>
        <v>3.1652110543650323E-2</v>
      </c>
      <c r="AC242" s="178">
        <f>$L242*'9 All Base Data'!$Y242</f>
        <v>2.8586204377703647E-3</v>
      </c>
      <c r="AD242" s="178">
        <f>IF($M242="","",$M242*'9 All Base Data'!$Y242)</f>
        <v>0.41788798025048579</v>
      </c>
      <c r="AE242" s="178">
        <f>IF($N242="","",$N242*'9 All Base Data'!$Y242)</f>
        <v>1.7086670492940685</v>
      </c>
      <c r="AF242" s="178">
        <f>IF($O242="","",$O242*'9 All Base Data'!$Y242)</f>
        <v>0.67734606458199031</v>
      </c>
      <c r="AG242" s="178">
        <f>IF($P242="","",$P242*'9 All Base Data'!$Y242)</f>
        <v>0.42544624493082395</v>
      </c>
      <c r="AH242" s="167">
        <f>$Q242*'9 All Base Data'!$Y242</f>
        <v>757.39828786137252</v>
      </c>
      <c r="AI242" s="178">
        <f>$R242*'9 All Base Data'!$Y242</f>
        <v>4.5951553537727043E-2</v>
      </c>
      <c r="AJ242" s="178">
        <f>$S242*'9 All Base Data'!$Y242</f>
        <v>0.11268151353539516</v>
      </c>
      <c r="AK242" s="178">
        <f>$T242*'9 All Base Data'!$Y242</f>
        <v>1.0176688758462499E-2</v>
      </c>
      <c r="AL242" s="178">
        <f>IF($U242="","",$U242*'9 All Base Data'!$Y242)</f>
        <v>2.6535886745905845E-3</v>
      </c>
      <c r="AM242" s="178">
        <f>IF($V242="","",$V242*'9 All Base Data'!$Y242)</f>
        <v>7.7488050685485992E-3</v>
      </c>
      <c r="AN242" s="178">
        <f>IF($W242="","",$W242*'9 All Base Data'!$Y242)</f>
        <v>3.0717644028793261E-3</v>
      </c>
      <c r="AO242" s="178">
        <f>IF($X242="","",$X242*'9 All Base Data'!$Y242)</f>
        <v>1.9293987207612869E-3</v>
      </c>
      <c r="AP242" s="178">
        <f>$Y242*'9 All Base Data'!$Y242</f>
        <v>4.6958693847405093E-2</v>
      </c>
      <c r="AQ242" s="179">
        <f t="shared" si="39"/>
        <v>0.11348932988673383</v>
      </c>
    </row>
    <row r="243" spans="1:43" x14ac:dyDescent="0.25">
      <c r="A243" s="124">
        <v>513212</v>
      </c>
      <c r="B243" s="125" t="s">
        <v>280</v>
      </c>
      <c r="C243" s="126" t="s">
        <v>157</v>
      </c>
      <c r="D243" s="101" t="s">
        <v>2312</v>
      </c>
      <c r="E243" s="142"/>
      <c r="F243" s="191" t="str">
        <f>IF('9 All Base Data'!G243="Rural Centre","Rural",IF('9 All Base Data'!G243="Rural (Incl.some Off Shore Islands)","Rural",IF('9 All Base Data'!G243="Inlet-in TA but not in Urban Area","Rural",IF('9 All Base Data'!G243="Rural (Incl.some Off Shore Islands)","Rural",IF('9 All Base Data'!G243="Inlet-not in TA","Rural",IF('9 All Base Data'!G243="Inland Water not in Urban Area","Rural",IF('9 All Base Data'!G243="Oceanic-in Region but not in TA","Rural",'9 All Base Data'!G243)))))))</f>
        <v>Western Auckland Zone</v>
      </c>
      <c r="G243" s="177">
        <f>IF('9 All Base Data'!I243="..C","..C",'9 All Base Data'!I243*Basecase_Pop_2006)</f>
        <v>2817</v>
      </c>
      <c r="H243" s="177">
        <f>IF('9 All Base Data'!J243="..C","..C",'9 All Base Data'!J243*Basecase_Pop_2006)</f>
        <v>1338</v>
      </c>
      <c r="I243" s="191">
        <f>IF('9 All Base Data'!L243="..C","..C",'9 All Base Data'!L243*Basecase_Pop_2006)</f>
        <v>57</v>
      </c>
      <c r="J243" s="156">
        <f>IF('9 All Base Data'!$P243=0,0,('9 All Base Data'!$P243*Basecase_Pop_2006)/(1+(1/(BaseCase_Mort_AllAdults_30*('9 All Base Data'!$W243*Basecase_PM10)/10))))</f>
        <v>0.61522596627579584</v>
      </c>
      <c r="K243" s="156">
        <f>IF('9 All Base Data'!$Q243=0,0,('9 All Base Data'!$Q243*Basecase_Pop_2006)/(1+(1/(BaseCase_Mort_Maori_30*('9 All Base Data'!$W243*Basecase_PM10)/10))))</f>
        <v>0.39187911660644309</v>
      </c>
      <c r="L243" s="179">
        <f>133/(1+1/(BaseCase_Mort_Child_0_1*'9 All Base Data'!$AB$10/10))*IF('9 All Base Data'!$L243="..C",0,'9 All Base Data'!L243/'9 All Base Data'!$L$2022)</f>
        <v>8.3150337752398093E-3</v>
      </c>
      <c r="M243" s="178">
        <f>IF('9 All Base Data'!$R243="","",IF('9 All Base Data'!$R243=0,0,('9 All Base Data'!$R243*Basecase_Pop_2006)/(1+(1/(BaseCase_CardiacHA_All*('9 All Base Data'!$W243*Basecase_PM10)/10)))))</f>
        <v>0</v>
      </c>
      <c r="N243" s="178">
        <f>IF('9 All Base Data'!$S243="","",IF('9 All Base Data'!$S243=0,0,('9 All Base Data'!S243*Basecase_Pop_2006)/(1+(1/(BaseCase_RespHA_All*('9 All Base Data'!$W243*Basecase_PM10)/10)))))</f>
        <v>0</v>
      </c>
      <c r="O243" s="178">
        <f>IF('9 All Base Data'!$T243="","",IF('9 All Base Data'!$T243=0,0,('9 All Base Data'!$T243*Basecase_Pop_2006)/(1+(1/(BaseCase_RespHA_Child_1_4*('9 All Base Data'!$W243*Basecase_PM10)/10)))))</f>
        <v>0</v>
      </c>
      <c r="P243" s="179">
        <f>IF('9 All Base Data'!$U243="","",IF('9 All Base Data'!$U243=0,0,('9 All Base Data'!$U243*Basecase_Pop_2006)/(1+(1/(BaseCase_RespHA_Child_5_14*('9 All Base Data'!$W243*Basecase_PM10)/10)))))</f>
        <v>0</v>
      </c>
      <c r="Q243" s="156">
        <f>IF('7 Base case Results'!$G243="..C",0,BaseCase_RADs_All*'7 Base case Results'!$G243*('9 All Base Data'!$V243*Basecase_PM10)/10)</f>
        <v>2338.1098857265551</v>
      </c>
      <c r="R243" s="189">
        <f t="shared" si="30"/>
        <v>2.1902044399418332</v>
      </c>
      <c r="S243" s="178">
        <f t="shared" si="31"/>
        <v>1.3950896551189373</v>
      </c>
      <c r="T243" s="179">
        <f t="shared" si="32"/>
        <v>2.9601520239853723E-2</v>
      </c>
      <c r="U243" s="178">
        <f t="shared" si="33"/>
        <v>0</v>
      </c>
      <c r="V243" s="178">
        <f t="shared" si="34"/>
        <v>0</v>
      </c>
      <c r="W243" s="178">
        <f t="shared" si="35"/>
        <v>0</v>
      </c>
      <c r="X243" s="179">
        <f t="shared" si="36"/>
        <v>0</v>
      </c>
      <c r="Y243" s="179">
        <f t="shared" si="37"/>
        <v>0.1449628129150464</v>
      </c>
      <c r="Z243" s="186">
        <f t="shared" si="38"/>
        <v>2.3647687730967335</v>
      </c>
      <c r="AA243" s="156">
        <f>$J243*'9 All Base Data'!$Y243</f>
        <v>0.30015834609937919</v>
      </c>
      <c r="AB243" s="156">
        <f>$K243*'9 All Base Data'!$Y243</f>
        <v>0.19119119471421331</v>
      </c>
      <c r="AC243" s="178">
        <f>$L243*'9 All Base Data'!$Y243</f>
        <v>4.0567643801588497E-3</v>
      </c>
      <c r="AD243" s="178">
        <f>IF($M243="","",$M243*'9 All Base Data'!$Y243)</f>
        <v>0</v>
      </c>
      <c r="AE243" s="178">
        <f>IF($N243="","",$N243*'9 All Base Data'!$Y243)</f>
        <v>0</v>
      </c>
      <c r="AF243" s="178">
        <f>IF($O243="","",$O243*'9 All Base Data'!$Y243)</f>
        <v>0</v>
      </c>
      <c r="AG243" s="178">
        <f>IF($P243="","",$P243*'9 All Base Data'!$Y243)</f>
        <v>0</v>
      </c>
      <c r="AH243" s="167">
        <f>$Q243*'9 All Base Data'!$Y243</f>
        <v>1140.7242781812045</v>
      </c>
      <c r="AI243" s="178">
        <f>$R243*'9 All Base Data'!$Y243</f>
        <v>1.0685637121137899</v>
      </c>
      <c r="AJ243" s="178">
        <f>$S243*'9 All Base Data'!$Y243</f>
        <v>0.68064065318259936</v>
      </c>
      <c r="AK243" s="178">
        <f>$T243*'9 All Base Data'!$Y243</f>
        <v>1.4442081193365505E-2</v>
      </c>
      <c r="AL243" s="178">
        <f>IF($U243="","",$U243*'9 All Base Data'!$Y243)</f>
        <v>0</v>
      </c>
      <c r="AM243" s="178">
        <f>IF($V243="","",$V243*'9 All Base Data'!$Y243)</f>
        <v>0</v>
      </c>
      <c r="AN243" s="178">
        <f>IF($W243="","",$W243*'9 All Base Data'!$Y243)</f>
        <v>0</v>
      </c>
      <c r="AO243" s="178">
        <f>IF($X243="","",$X243*'9 All Base Data'!$Y243)</f>
        <v>0</v>
      </c>
      <c r="AP243" s="178">
        <f>$Y243*'9 All Base Data'!$Y243</f>
        <v>7.0724905247234668E-2</v>
      </c>
      <c r="AQ243" s="179">
        <f t="shared" si="39"/>
        <v>1.15373069855439</v>
      </c>
    </row>
    <row r="244" spans="1:43" x14ac:dyDescent="0.25">
      <c r="A244" s="124">
        <v>513213</v>
      </c>
      <c r="B244" s="125" t="s">
        <v>281</v>
      </c>
      <c r="C244" s="126" t="s">
        <v>157</v>
      </c>
      <c r="D244" s="101" t="s">
        <v>2312</v>
      </c>
      <c r="E244" s="142"/>
      <c r="F244" s="191" t="str">
        <f>IF('9 All Base Data'!G244="Rural Centre","Rural",IF('9 All Base Data'!G244="Rural (Incl.some Off Shore Islands)","Rural",IF('9 All Base Data'!G244="Inlet-in TA but not in Urban Area","Rural",IF('9 All Base Data'!G244="Rural (Incl.some Off Shore Islands)","Rural",IF('9 All Base Data'!G244="Inlet-not in TA","Rural",IF('9 All Base Data'!G244="Inland Water not in Urban Area","Rural",IF('9 All Base Data'!G244="Oceanic-in Region but not in TA","Rural",'9 All Base Data'!G244)))))))</f>
        <v>Western Auckland Zone</v>
      </c>
      <c r="G244" s="177">
        <f>IF('9 All Base Data'!I244="..C","..C",'9 All Base Data'!I244*Basecase_Pop_2006)</f>
        <v>3096</v>
      </c>
      <c r="H244" s="177">
        <f>IF('9 All Base Data'!J244="..C","..C",'9 All Base Data'!J244*Basecase_Pop_2006)</f>
        <v>1602</v>
      </c>
      <c r="I244" s="191">
        <f>IF('9 All Base Data'!L244="..C","..C",'9 All Base Data'!L244*Basecase_Pop_2006)</f>
        <v>54</v>
      </c>
      <c r="J244" s="156">
        <f>IF('9 All Base Data'!$P244=0,0,('9 All Base Data'!$P244*Basecase_Pop_2006)/(1+(1/(BaseCase_Mort_AllAdults_30*('9 All Base Data'!$W244*Basecase_PM10)/10))))</f>
        <v>0.69209335164834129</v>
      </c>
      <c r="K244" s="156">
        <f>IF('9 All Base Data'!$Q244=0,0,('9 All Base Data'!$Q244*Basecase_Pop_2006)/(1+(1/(BaseCase_Mort_Maori_30*('9 All Base Data'!$W244*Basecase_PM10)/10))))</f>
        <v>0.15295587109260692</v>
      </c>
      <c r="L244" s="179">
        <f>133/(1+1/(BaseCase_Mort_Child_0_1*'9 All Base Data'!$AB$10/10))*IF('9 All Base Data'!$L244="..C",0,'9 All Base Data'!L244/'9 All Base Data'!$L$2022)</f>
        <v>7.8774004186482408E-3</v>
      </c>
      <c r="M244" s="178">
        <f>IF('9 All Base Data'!$R244="","",IF('9 All Base Data'!$R244=0,0,('9 All Base Data'!$R244*Basecase_Pop_2006)/(1+(1/(BaseCase_CardiacHA_All*('9 All Base Data'!$W244*Basecase_PM10)/10)))))</f>
        <v>0</v>
      </c>
      <c r="N244" s="178">
        <f>IF('9 All Base Data'!$S244="","",IF('9 All Base Data'!$S244=0,0,('9 All Base Data'!S244*Basecase_Pop_2006)/(1+(1/(BaseCase_RespHA_All*('9 All Base Data'!$W244*Basecase_PM10)/10)))))</f>
        <v>0</v>
      </c>
      <c r="O244" s="178">
        <f>IF('9 All Base Data'!$T244="","",IF('9 All Base Data'!$T244=0,0,('9 All Base Data'!$T244*Basecase_Pop_2006)/(1+(1/(BaseCase_RespHA_Child_1_4*('9 All Base Data'!$W244*Basecase_PM10)/10)))))</f>
        <v>0</v>
      </c>
      <c r="P244" s="179">
        <f>IF('9 All Base Data'!$U244="","",IF('9 All Base Data'!$U244=0,0,('9 All Base Data'!$U244*Basecase_Pop_2006)/(1+(1/(BaseCase_RespHA_Child_5_14*('9 All Base Data'!$W244*Basecase_PM10)/10)))))</f>
        <v>0</v>
      </c>
      <c r="Q244" s="156">
        <f>IF('7 Base case Results'!$G244="..C",0,BaseCase_RADs_All*'7 Base case Results'!$G244*('9 All Base Data'!$V244*Basecase_PM10)/10)</f>
        <v>2488.9270941026789</v>
      </c>
      <c r="R244" s="189">
        <f t="shared" si="30"/>
        <v>2.4638523318680949</v>
      </c>
      <c r="S244" s="178">
        <f t="shared" si="31"/>
        <v>0.5445229010896806</v>
      </c>
      <c r="T244" s="179">
        <f t="shared" si="32"/>
        <v>2.8043545490387737E-2</v>
      </c>
      <c r="U244" s="178">
        <f t="shared" si="33"/>
        <v>0</v>
      </c>
      <c r="V244" s="178">
        <f t="shared" si="34"/>
        <v>0</v>
      </c>
      <c r="W244" s="178">
        <f t="shared" si="35"/>
        <v>0</v>
      </c>
      <c r="X244" s="179">
        <f t="shared" si="36"/>
        <v>0</v>
      </c>
      <c r="Y244" s="179">
        <f t="shared" si="37"/>
        <v>0.15431347983436611</v>
      </c>
      <c r="Z244" s="186">
        <f t="shared" si="38"/>
        <v>2.6462093571928489</v>
      </c>
      <c r="AA244" s="156">
        <f>$J244*'9 All Base Data'!$Y244</f>
        <v>0.32616113986360501</v>
      </c>
      <c r="AB244" s="156">
        <f>$K244*'9 All Base Data'!$Y244</f>
        <v>7.2083138995018059E-2</v>
      </c>
      <c r="AC244" s="178">
        <f>$L244*'9 All Base Data'!$Y244</f>
        <v>3.7123632145708491E-3</v>
      </c>
      <c r="AD244" s="178">
        <f>IF($M244="","",$M244*'9 All Base Data'!$Y244)</f>
        <v>0</v>
      </c>
      <c r="AE244" s="178">
        <f>IF($N244="","",$N244*'9 All Base Data'!$Y244)</f>
        <v>0</v>
      </c>
      <c r="AF244" s="178">
        <f>IF($O244="","",$O244*'9 All Base Data'!$Y244)</f>
        <v>0</v>
      </c>
      <c r="AG244" s="178">
        <f>IF($P244="","",$P244*'9 All Base Data'!$Y244)</f>
        <v>0</v>
      </c>
      <c r="AH244" s="167">
        <f>$Q244*'9 All Base Data'!$Y244</f>
        <v>1172.9505797397373</v>
      </c>
      <c r="AI244" s="178">
        <f>$R244*'9 All Base Data'!$Y244</f>
        <v>1.1611336579144338</v>
      </c>
      <c r="AJ244" s="178">
        <f>$S244*'9 All Base Data'!$Y244</f>
        <v>0.25661597482226428</v>
      </c>
      <c r="AK244" s="178">
        <f>$T244*'9 All Base Data'!$Y244</f>
        <v>1.3216013043872222E-2</v>
      </c>
      <c r="AL244" s="178">
        <f>IF($U244="","",$U244*'9 All Base Data'!$Y244)</f>
        <v>0</v>
      </c>
      <c r="AM244" s="178">
        <f>IF($V244="","",$V244*'9 All Base Data'!$Y244)</f>
        <v>0</v>
      </c>
      <c r="AN244" s="178">
        <f>IF($W244="","",$W244*'9 All Base Data'!$Y244)</f>
        <v>0</v>
      </c>
      <c r="AO244" s="178">
        <f>IF($X244="","",$X244*'9 All Base Data'!$Y244)</f>
        <v>0</v>
      </c>
      <c r="AP244" s="178">
        <f>$Y244*'9 All Base Data'!$Y244</f>
        <v>7.2722935943863726E-2</v>
      </c>
      <c r="AQ244" s="179">
        <f t="shared" si="39"/>
        <v>1.2470726069021698</v>
      </c>
    </row>
    <row r="245" spans="1:43" x14ac:dyDescent="0.25">
      <c r="A245" s="124">
        <v>513214</v>
      </c>
      <c r="B245" s="125" t="s">
        <v>282</v>
      </c>
      <c r="C245" s="126" t="s">
        <v>157</v>
      </c>
      <c r="D245" s="101" t="s">
        <v>2312</v>
      </c>
      <c r="E245" s="142"/>
      <c r="F245" s="191" t="str">
        <f>IF('9 All Base Data'!G245="Rural Centre","Rural",IF('9 All Base Data'!G245="Rural (Incl.some Off Shore Islands)","Rural",IF('9 All Base Data'!G245="Inlet-in TA but not in Urban Area","Rural",IF('9 All Base Data'!G245="Rural (Incl.some Off Shore Islands)","Rural",IF('9 All Base Data'!G245="Inlet-not in TA","Rural",IF('9 All Base Data'!G245="Inland Water not in Urban Area","Rural",IF('9 All Base Data'!G245="Oceanic-in Region but not in TA","Rural",'9 All Base Data'!G245)))))))</f>
        <v>Western Auckland Zone</v>
      </c>
      <c r="G245" s="177">
        <f>IF('9 All Base Data'!I245="..C","..C",'9 All Base Data'!I245*Basecase_Pop_2006)</f>
        <v>3030</v>
      </c>
      <c r="H245" s="177">
        <f>IF('9 All Base Data'!J245="..C","..C",'9 All Base Data'!J245*Basecase_Pop_2006)</f>
        <v>1506</v>
      </c>
      <c r="I245" s="191">
        <f>IF('9 All Base Data'!L245="..C","..C",'9 All Base Data'!L245*Basecase_Pop_2006)</f>
        <v>57</v>
      </c>
      <c r="J245" s="156">
        <f>IF('9 All Base Data'!$P245=0,0,('9 All Base Data'!$P245*Basecase_Pop_2006)/(1+(1/(BaseCase_Mort_AllAdults_30*('9 All Base Data'!$W245*Basecase_PM10)/10))))</f>
        <v>0.95689059074910521</v>
      </c>
      <c r="K245" s="156">
        <f>IF('9 All Base Data'!$Q245=0,0,('9 All Base Data'!$Q245*Basecase_Pop_2006)/(1+(1/(BaseCase_Mort_Maori_30*('9 All Base Data'!$W245*Basecase_PM10)/10))))</f>
        <v>0.37625643196388353</v>
      </c>
      <c r="L245" s="179">
        <f>133/(1+1/(BaseCase_Mort_Child_0_1*'9 All Base Data'!$AB$10/10))*IF('9 All Base Data'!$L245="..C",0,'9 All Base Data'!L245/'9 All Base Data'!$L$2022)</f>
        <v>8.3150337752398093E-3</v>
      </c>
      <c r="M245" s="178">
        <f>IF('9 All Base Data'!$R245="","",IF('9 All Base Data'!$R245=0,0,('9 All Base Data'!$R245*Basecase_Pop_2006)/(1+(1/(BaseCase_CardiacHA_All*('9 All Base Data'!$W245*Basecase_PM10)/10)))))</f>
        <v>0</v>
      </c>
      <c r="N245" s="178">
        <f>IF('9 All Base Data'!$S245="","",IF('9 All Base Data'!$S245=0,0,('9 All Base Data'!S245*Basecase_Pop_2006)/(1+(1/(BaseCase_RespHA_All*('9 All Base Data'!$W245*Basecase_PM10)/10)))))</f>
        <v>0</v>
      </c>
      <c r="O245" s="178">
        <f>IF('9 All Base Data'!$T245="","",IF('9 All Base Data'!$T245=0,0,('9 All Base Data'!$T245*Basecase_Pop_2006)/(1+(1/(BaseCase_RespHA_Child_1_4*('9 All Base Data'!$W245*Basecase_PM10)/10)))))</f>
        <v>0</v>
      </c>
      <c r="P245" s="179">
        <f>IF('9 All Base Data'!$U245="","",IF('9 All Base Data'!$U245=0,0,('9 All Base Data'!$U245*Basecase_Pop_2006)/(1+(1/(BaseCase_RespHA_Child_5_14*('9 All Base Data'!$W245*Basecase_PM10)/10)))))</f>
        <v>0</v>
      </c>
      <c r="Q245" s="156">
        <f>IF('7 Base case Results'!$G245="..C",0,BaseCase_RADs_All*'7 Base case Results'!$G245*('9 All Base Data'!$V245*Basecase_PM10)/10)</f>
        <v>2385.4072039389198</v>
      </c>
      <c r="R245" s="189">
        <f t="shared" si="30"/>
        <v>3.4065305030668145</v>
      </c>
      <c r="S245" s="178">
        <f t="shared" si="31"/>
        <v>1.3394728977914254</v>
      </c>
      <c r="T245" s="179">
        <f t="shared" si="32"/>
        <v>2.9601520239853723E-2</v>
      </c>
      <c r="U245" s="178">
        <f t="shared" si="33"/>
        <v>0</v>
      </c>
      <c r="V245" s="178">
        <f t="shared" si="34"/>
        <v>0</v>
      </c>
      <c r="W245" s="178">
        <f t="shared" si="35"/>
        <v>0</v>
      </c>
      <c r="X245" s="179">
        <f t="shared" si="36"/>
        <v>0</v>
      </c>
      <c r="Y245" s="179">
        <f t="shared" si="37"/>
        <v>0.14789524664421305</v>
      </c>
      <c r="Z245" s="186">
        <f t="shared" si="38"/>
        <v>3.5840272699508815</v>
      </c>
      <c r="AA245" s="156">
        <f>$J245*'9 All Base Data'!$Y245</f>
        <v>0.44024875263919111</v>
      </c>
      <c r="AB245" s="156">
        <f>$K245*'9 All Base Data'!$Y245</f>
        <v>0.17310905389392064</v>
      </c>
      <c r="AC245" s="178">
        <f>$L245*'9 All Base Data'!$Y245</f>
        <v>3.8256027210344825E-3</v>
      </c>
      <c r="AD245" s="178">
        <f>IF($M245="","",$M245*'9 All Base Data'!$Y245)</f>
        <v>0</v>
      </c>
      <c r="AE245" s="178">
        <f>IF($N245="","",$N245*'9 All Base Data'!$Y245)</f>
        <v>0</v>
      </c>
      <c r="AF245" s="178">
        <f>IF($O245="","",$O245*'9 All Base Data'!$Y245)</f>
        <v>0</v>
      </c>
      <c r="AG245" s="178">
        <f>IF($P245="","",$P245*'9 All Base Data'!$Y245)</f>
        <v>0</v>
      </c>
      <c r="AH245" s="167">
        <f>$Q245*'9 All Base Data'!$Y245</f>
        <v>1097.4844524790642</v>
      </c>
      <c r="AI245" s="178">
        <f>$R245*'9 All Base Data'!$Y245</f>
        <v>1.5672855593955204</v>
      </c>
      <c r="AJ245" s="178">
        <f>$S245*'9 All Base Data'!$Y245</f>
        <v>0.61626823186235746</v>
      </c>
      <c r="AK245" s="178">
        <f>$T245*'9 All Base Data'!$Y245</f>
        <v>1.3619145686882758E-2</v>
      </c>
      <c r="AL245" s="178">
        <f>IF($U245="","",$U245*'9 All Base Data'!$Y245)</f>
        <v>0</v>
      </c>
      <c r="AM245" s="178">
        <f>IF($V245="","",$V245*'9 All Base Data'!$Y245)</f>
        <v>0</v>
      </c>
      <c r="AN245" s="178">
        <f>IF($W245="","",$W245*'9 All Base Data'!$Y245)</f>
        <v>0</v>
      </c>
      <c r="AO245" s="178">
        <f>IF($X245="","",$X245*'9 All Base Data'!$Y245)</f>
        <v>0</v>
      </c>
      <c r="AP245" s="178">
        <f>$Y245*'9 All Base Data'!$Y245</f>
        <v>6.8044036053701989E-2</v>
      </c>
      <c r="AQ245" s="179">
        <f t="shared" si="39"/>
        <v>1.6489487411361052</v>
      </c>
    </row>
    <row r="246" spans="1:43" x14ac:dyDescent="0.25">
      <c r="A246" s="124">
        <v>513220</v>
      </c>
      <c r="B246" s="125" t="s">
        <v>283</v>
      </c>
      <c r="C246" s="126" t="s">
        <v>157</v>
      </c>
      <c r="D246" s="101" t="s">
        <v>2312</v>
      </c>
      <c r="E246" s="142"/>
      <c r="F246" s="191" t="str">
        <f>IF('9 All Base Data'!G246="Rural Centre","Rural",IF('9 All Base Data'!G246="Rural (Incl.some Off Shore Islands)","Rural",IF('9 All Base Data'!G246="Inlet-in TA but not in Urban Area","Rural",IF('9 All Base Data'!G246="Rural (Incl.some Off Shore Islands)","Rural",IF('9 All Base Data'!G246="Inlet-not in TA","Rural",IF('9 All Base Data'!G246="Inland Water not in Urban Area","Rural",IF('9 All Base Data'!G246="Oceanic-in Region but not in TA","Rural",'9 All Base Data'!G246)))))))</f>
        <v>Western Auckland Zone</v>
      </c>
      <c r="G246" s="177">
        <f>IF('9 All Base Data'!I246="..C","..C",'9 All Base Data'!I246*Basecase_Pop_2006)</f>
        <v>6972</v>
      </c>
      <c r="H246" s="177">
        <f>IF('9 All Base Data'!J246="..C","..C",'9 All Base Data'!J246*Basecase_Pop_2006)</f>
        <v>4050</v>
      </c>
      <c r="I246" s="191">
        <f>IF('9 All Base Data'!L246="..C","..C",'9 All Base Data'!L246*Basecase_Pop_2006)</f>
        <v>84</v>
      </c>
      <c r="J246" s="156">
        <f>IF('9 All Base Data'!$P246=0,0,('9 All Base Data'!$P246*Basecase_Pop_2006)/(1+(1/(BaseCase_Mort_AllAdults_30*('9 All Base Data'!$W246*Basecase_PM10)/10))))</f>
        <v>0.15702141691859189</v>
      </c>
      <c r="K246" s="156">
        <f>IF('9 All Base Data'!$Q246=0,0,('9 All Base Data'!$Q246*Basecase_Pop_2006)/(1+(1/(BaseCase_Mort_Maori_30*('9 All Base Data'!$W246*Basecase_PM10)/10))))</f>
        <v>6.5257233165569042E-2</v>
      </c>
      <c r="L246" s="179">
        <f>133/(1+1/(BaseCase_Mort_Child_0_1*'9 All Base Data'!$AB$10/10))*IF('9 All Base Data'!$L246="..C",0,'9 All Base Data'!L246/'9 All Base Data'!$L$2022)</f>
        <v>1.2253733984563931E-2</v>
      </c>
      <c r="M246" s="178">
        <f>IF('9 All Base Data'!$R246="","",IF('9 All Base Data'!$R246=0,0,('9 All Base Data'!$R246*Basecase_Pop_2006)/(1+(1/(BaseCase_CardiacHA_All*('9 All Base Data'!$W246*Basecase_PM10)/10)))))</f>
        <v>0.3866611010501273</v>
      </c>
      <c r="N246" s="178">
        <f>IF('9 All Base Data'!$S246="","",IF('9 All Base Data'!$S246=0,0,('9 All Base Data'!S246*Basecase_Pop_2006)/(1+(1/(BaseCase_RespHA_All*('9 All Base Data'!$W246*Basecase_PM10)/10)))))</f>
        <v>0.86179447754062122</v>
      </c>
      <c r="O246" s="178">
        <f>IF('9 All Base Data'!$T246="","",IF('9 All Base Data'!$T246=0,0,('9 All Base Data'!$T246*Basecase_Pop_2006)/(1+(1/(BaseCase_RespHA_Child_1_4*('9 All Base Data'!$W246*Basecase_PM10)/10)))))</f>
        <v>0.34854323772653067</v>
      </c>
      <c r="P246" s="179">
        <f>IF('9 All Base Data'!$U246="","",IF('9 All Base Data'!$U246=0,0,('9 All Base Data'!$U246*Basecase_Pop_2006)/(1+(1/(BaseCase_RespHA_Child_5_14*('9 All Base Data'!$W246*Basecase_PM10)/10)))))</f>
        <v>0.28182307427262648</v>
      </c>
      <c r="Q246" s="156">
        <f>IF('7 Base case Results'!$G246="..C",0,BaseCase_RADs_All*'7 Base case Results'!$G246*('9 All Base Data'!$V246*Basecase_PM10)/10)</f>
        <v>4582.3863419125273</v>
      </c>
      <c r="R246" s="189">
        <f t="shared" si="30"/>
        <v>0.55899624423018712</v>
      </c>
      <c r="S246" s="178">
        <f t="shared" si="31"/>
        <v>0.23231575006942579</v>
      </c>
      <c r="T246" s="179">
        <f t="shared" si="32"/>
        <v>4.36232929850476E-2</v>
      </c>
      <c r="U246" s="178">
        <f t="shared" si="33"/>
        <v>2.4552979916683086E-3</v>
      </c>
      <c r="V246" s="178">
        <f t="shared" si="34"/>
        <v>3.9082379556467173E-3</v>
      </c>
      <c r="W246" s="178">
        <f t="shared" si="35"/>
        <v>1.5806435830898165E-3</v>
      </c>
      <c r="X246" s="179">
        <f t="shared" si="36"/>
        <v>1.2780676418263611E-3</v>
      </c>
      <c r="Y246" s="179">
        <f t="shared" si="37"/>
        <v>0.28410795319857668</v>
      </c>
      <c r="Z246" s="186">
        <f t="shared" si="38"/>
        <v>0.89309102636112647</v>
      </c>
      <c r="AA246" s="156">
        <f>$J246*'9 All Base Data'!$Y246</f>
        <v>5.547332785107844E-2</v>
      </c>
      <c r="AB246" s="156">
        <f>$K246*'9 All Base Data'!$Y246</f>
        <v>2.305440850737385E-2</v>
      </c>
      <c r="AC246" s="178">
        <f>$L246*'9 All Base Data'!$Y246</f>
        <v>4.3290617042262298E-3</v>
      </c>
      <c r="AD246" s="178">
        <f>IF($M246="","",$M246*'9 All Base Data'!$Y246)</f>
        <v>0.13660160789997941</v>
      </c>
      <c r="AE246" s="178">
        <f>IF($N246="","",$N246*'9 All Base Data'!$Y246)</f>
        <v>0.30445915296793674</v>
      </c>
      <c r="AF246" s="178">
        <f>IF($O246="","",$O246*'9 All Base Data'!$Y246)</f>
        <v>0.12313513453202633</v>
      </c>
      <c r="AG246" s="178">
        <f>IF($P246="","",$P246*'9 All Base Data'!$Y246)</f>
        <v>9.9563894543312825E-2</v>
      </c>
      <c r="AH246" s="167">
        <f>$Q246*'9 All Base Data'!$Y246</f>
        <v>1618.8888425138102</v>
      </c>
      <c r="AI246" s="178">
        <f>$R246*'9 All Base Data'!$Y246</f>
        <v>0.19748504714983925</v>
      </c>
      <c r="AJ246" s="178">
        <f>$S246*'9 All Base Data'!$Y246</f>
        <v>8.2073694286250901E-2</v>
      </c>
      <c r="AK246" s="178">
        <f>$T246*'9 All Base Data'!$Y246</f>
        <v>1.5411459667045378E-2</v>
      </c>
      <c r="AL246" s="178">
        <f>IF($U246="","",$U246*'9 All Base Data'!$Y246)</f>
        <v>8.6742021016486927E-4</v>
      </c>
      <c r="AM246" s="178">
        <f>IF($V246="","",$V246*'9 All Base Data'!$Y246)</f>
        <v>1.3807222587095931E-3</v>
      </c>
      <c r="AN246" s="178">
        <f>IF($W246="","",$W246*'9 All Base Data'!$Y246)</f>
        <v>5.5841783510273931E-4</v>
      </c>
      <c r="AO246" s="178">
        <f>IF($X246="","",$X246*'9 All Base Data'!$Y246)</f>
        <v>4.5152226175392365E-4</v>
      </c>
      <c r="AP246" s="178">
        <f>$Y246*'9 All Base Data'!$Y246</f>
        <v>0.10037110823585624</v>
      </c>
      <c r="AQ246" s="179">
        <f t="shared" si="39"/>
        <v>0.31551575752161531</v>
      </c>
    </row>
    <row r="247" spans="1:43" x14ac:dyDescent="0.25">
      <c r="A247" s="124">
        <v>513301</v>
      </c>
      <c r="B247" s="125" t="s">
        <v>284</v>
      </c>
      <c r="C247" s="126" t="s">
        <v>157</v>
      </c>
      <c r="D247" s="101" t="s">
        <v>2312</v>
      </c>
      <c r="E247" s="142"/>
      <c r="F247" s="191" t="str">
        <f>IF('9 All Base Data'!G247="Rural Centre","Rural",IF('9 All Base Data'!G247="Rural (Incl.some Off Shore Islands)","Rural",IF('9 All Base Data'!G247="Inlet-in TA but not in Urban Area","Rural",IF('9 All Base Data'!G247="Rural (Incl.some Off Shore Islands)","Rural",IF('9 All Base Data'!G247="Inlet-not in TA","Rural",IF('9 All Base Data'!G247="Inland Water not in Urban Area","Rural",IF('9 All Base Data'!G247="Oceanic-in Region but not in TA","Rural",'9 All Base Data'!G247)))))))</f>
        <v>Western Auckland Zone</v>
      </c>
      <c r="G247" s="177">
        <f>IF('9 All Base Data'!I247="..C","..C",'9 All Base Data'!I247*Basecase_Pop_2006)</f>
        <v>3801</v>
      </c>
      <c r="H247" s="177">
        <f>IF('9 All Base Data'!J247="..C","..C",'9 All Base Data'!J247*Basecase_Pop_2006)</f>
        <v>1944</v>
      </c>
      <c r="I247" s="191">
        <f>IF('9 All Base Data'!L247="..C","..C",'9 All Base Data'!L247*Basecase_Pop_2006)</f>
        <v>78</v>
      </c>
      <c r="J247" s="156">
        <f>IF('9 All Base Data'!$P247=0,0,('9 All Base Data'!$P247*Basecase_Pop_2006)/(1+(1/(BaseCase_Mort_AllAdults_30*('9 All Base Data'!$W247*Basecase_PM10)/10))))</f>
        <v>1.0179330262181536</v>
      </c>
      <c r="K247" s="156">
        <f>IF('9 All Base Data'!$Q247=0,0,('9 All Base Data'!$Q247*Basecase_Pop_2006)/(1+(1/(BaseCase_Mort_Maori_30*('9 All Base Data'!$W247*Basecase_PM10)/10))))</f>
        <v>0.14662373345030896</v>
      </c>
      <c r="L247" s="179">
        <f>133/(1+1/(BaseCase_Mort_Child_0_1*'9 All Base Data'!$AB$10/10))*IF('9 All Base Data'!$L247="..C",0,'9 All Base Data'!L247/'9 All Base Data'!$L$2022)</f>
        <v>1.1378467271380793E-2</v>
      </c>
      <c r="M247" s="178">
        <f>IF('9 All Base Data'!$R247="","",IF('9 All Base Data'!$R247=0,0,('9 All Base Data'!$R247*Basecase_Pop_2006)/(1+(1/(BaseCase_CardiacHA_All*('9 All Base Data'!$W247*Basecase_PM10)/10)))))</f>
        <v>0.38861709658943167</v>
      </c>
      <c r="N247" s="178">
        <f>IF('9 All Base Data'!$S247="","",IF('9 All Base Data'!$S247=0,0,('9 All Base Data'!S247*Basecase_Pop_2006)/(1+(1/(BaseCase_RespHA_All*('9 All Base Data'!$W247*Basecase_PM10)/10)))))</f>
        <v>1.019428780649593</v>
      </c>
      <c r="O247" s="178">
        <f>IF('9 All Base Data'!$T247="","",IF('9 All Base Data'!$T247=0,0,('9 All Base Data'!$T247*Basecase_Pop_2006)/(1+(1/(BaseCase_RespHA_Child_1_4*('9 All Base Data'!$W247*Basecase_PM10)/10)))))</f>
        <v>0.4296020872058518</v>
      </c>
      <c r="P247" s="179">
        <f>IF('9 All Base Data'!$U247="","",IF('9 All Base Data'!$U247=0,0,('9 All Base Data'!$U247*Basecase_Pop_2006)/(1+(1/(BaseCase_RespHA_Child_5_14*('9 All Base Data'!$W247*Basecase_PM10)/10)))))</f>
        <v>0.27050528014363179</v>
      </c>
      <c r="Q247" s="156">
        <f>IF('7 Base case Results'!$G247="..C",0,BaseCase_RADs_All*'7 Base case Results'!$G247*('9 All Base Data'!$V247*Basecase_PM10)/10)</f>
        <v>2893.521463648945</v>
      </c>
      <c r="R247" s="189">
        <f t="shared" si="30"/>
        <v>3.6238415733366267</v>
      </c>
      <c r="S247" s="178">
        <f t="shared" si="31"/>
        <v>0.52198049108309996</v>
      </c>
      <c r="T247" s="179">
        <f t="shared" si="32"/>
        <v>4.0507343486115621E-2</v>
      </c>
      <c r="U247" s="178">
        <f t="shared" si="33"/>
        <v>2.4677185633428913E-3</v>
      </c>
      <c r="V247" s="178">
        <f t="shared" si="34"/>
        <v>4.6231095202459039E-3</v>
      </c>
      <c r="W247" s="178">
        <f t="shared" si="35"/>
        <v>1.9482454654785378E-3</v>
      </c>
      <c r="X247" s="179">
        <f t="shared" si="36"/>
        <v>1.22674144545137E-3</v>
      </c>
      <c r="Y247" s="179">
        <f t="shared" si="37"/>
        <v>0.1793983307462346</v>
      </c>
      <c r="Z247" s="186">
        <f t="shared" si="38"/>
        <v>3.850838075652566</v>
      </c>
      <c r="AA247" s="156">
        <f>$J247*'9 All Base Data'!$Y247</f>
        <v>0.44955464202522261</v>
      </c>
      <c r="AB247" s="156">
        <f>$K247*'9 All Base Data'!$Y247</f>
        <v>6.4754142272547652E-2</v>
      </c>
      <c r="AC247" s="178">
        <f>$L247*'9 All Base Data'!$Y247</f>
        <v>5.025127045917315E-3</v>
      </c>
      <c r="AD247" s="178">
        <f>IF($M247="","",$M247*'9 All Base Data'!$Y247)</f>
        <v>0.17162683127711223</v>
      </c>
      <c r="AE247" s="178">
        <f>IF($N247="","",$N247*'9 All Base Data'!$Y247)</f>
        <v>0.45021521922496388</v>
      </c>
      <c r="AF247" s="178">
        <f>IF($O247="","",$O247*'9 All Base Data'!$Y247)</f>
        <v>0.18972722915242704</v>
      </c>
      <c r="AG247" s="178">
        <f>IF($P247="","",$P247*'9 All Base Data'!$Y247)</f>
        <v>0.11946454358858902</v>
      </c>
      <c r="AH247" s="167">
        <f>$Q247*'9 All Base Data'!$Y247</f>
        <v>1277.8797546394035</v>
      </c>
      <c r="AI247" s="178">
        <f>$R247*'9 All Base Data'!$Y247</f>
        <v>1.6004145256097924</v>
      </c>
      <c r="AJ247" s="178">
        <f>$S247*'9 All Base Data'!$Y247</f>
        <v>0.23052474649026966</v>
      </c>
      <c r="AK247" s="178">
        <f>$T247*'9 All Base Data'!$Y247</f>
        <v>1.7889452283465643E-2</v>
      </c>
      <c r="AL247" s="178">
        <f>IF($U247="","",$U247*'9 All Base Data'!$Y247)</f>
        <v>1.0898303786096627E-3</v>
      </c>
      <c r="AM247" s="178">
        <f>IF($V247="","",$V247*'9 All Base Data'!$Y247)</f>
        <v>2.0417260191852109E-3</v>
      </c>
      <c r="AN247" s="178">
        <f>IF($W247="","",$W247*'9 All Base Data'!$Y247)</f>
        <v>8.604129842062566E-4</v>
      </c>
      <c r="AO247" s="178">
        <f>IF($X247="","",$X247*'9 All Base Data'!$Y247)</f>
        <v>5.4177170517425105E-4</v>
      </c>
      <c r="AP247" s="178">
        <f>$Y247*'9 All Base Data'!$Y247</f>
        <v>7.9228544787643018E-2</v>
      </c>
      <c r="AQ247" s="179">
        <f t="shared" si="39"/>
        <v>1.700664079078696</v>
      </c>
    </row>
    <row r="248" spans="1:43" x14ac:dyDescent="0.25">
      <c r="A248" s="124">
        <v>513302</v>
      </c>
      <c r="B248" s="125" t="s">
        <v>285</v>
      </c>
      <c r="C248" s="126" t="s">
        <v>157</v>
      </c>
      <c r="D248" s="101" t="s">
        <v>2312</v>
      </c>
      <c r="E248" s="142"/>
      <c r="F248" s="191" t="str">
        <f>IF('9 All Base Data'!G248="Rural Centre","Rural",IF('9 All Base Data'!G248="Rural (Incl.some Off Shore Islands)","Rural",IF('9 All Base Data'!G248="Inlet-in TA but not in Urban Area","Rural",IF('9 All Base Data'!G248="Rural (Incl.some Off Shore Islands)","Rural",IF('9 All Base Data'!G248="Inlet-not in TA","Rural",IF('9 All Base Data'!G248="Inland Water not in Urban Area","Rural",IF('9 All Base Data'!G248="Oceanic-in Region but not in TA","Rural",'9 All Base Data'!G248)))))))</f>
        <v>Western Auckland Zone</v>
      </c>
      <c r="G248" s="177">
        <f>IF('9 All Base Data'!I248="..C","..C",'9 All Base Data'!I248*Basecase_Pop_2006)</f>
        <v>4710</v>
      </c>
      <c r="H248" s="177">
        <f>IF('9 All Base Data'!J248="..C","..C",'9 All Base Data'!J248*Basecase_Pop_2006)</f>
        <v>2610</v>
      </c>
      <c r="I248" s="191">
        <f>IF('9 All Base Data'!L248="..C","..C",'9 All Base Data'!L248*Basecase_Pop_2006)</f>
        <v>96</v>
      </c>
      <c r="J248" s="156">
        <f>IF('9 All Base Data'!$P248=0,0,('9 All Base Data'!$P248*Basecase_Pop_2006)/(1+(1/(BaseCase_Mort_AllAdults_30*('9 All Base Data'!$W248*Basecase_PM10)/10))))</f>
        <v>0.68860913726618045</v>
      </c>
      <c r="K248" s="156">
        <f>IF('9 All Base Data'!$Q248=0,0,('9 All Base Data'!$Q248*Basecase_Pop_2006)/(1+(1/(BaseCase_Mort_Maori_30*('9 All Base Data'!$W248*Basecase_PM10)/10))))</f>
        <v>0.21203658033607756</v>
      </c>
      <c r="L248" s="179">
        <f>133/(1+1/(BaseCase_Mort_Child_0_1*'9 All Base Data'!$AB$10/10))*IF('9 All Base Data'!$L248="..C",0,'9 All Base Data'!L248/'9 All Base Data'!$L$2022)</f>
        <v>1.4004267410930207E-2</v>
      </c>
      <c r="M248" s="178">
        <f>IF('9 All Base Data'!$R248="","",IF('9 All Base Data'!$R248=0,0,('9 All Base Data'!$R248*Basecase_Pop_2006)/(1+(1/(BaseCase_CardiacHA_All*('9 All Base Data'!$W248*Basecase_PM10)/10)))))</f>
        <v>0.58192808505441551</v>
      </c>
      <c r="N248" s="178">
        <f>IF('9 All Base Data'!$S248="","",IF('9 All Base Data'!$S248=0,0,('9 All Base Data'!S248*Basecase_Pop_2006)/(1+(1/(BaseCase_RespHA_All*('9 All Base Data'!$W248*Basecase_PM10)/10)))))</f>
        <v>1.2346769411662193</v>
      </c>
      <c r="O248" s="178">
        <f>IF('9 All Base Data'!$T248="","",IF('9 All Base Data'!$T248=0,0,('9 All Base Data'!$T248*Basecase_Pop_2006)/(1+(1/(BaseCase_RespHA_Child_1_4*('9 All Base Data'!$W248*Basecase_PM10)/10)))))</f>
        <v>0.57649463206873419</v>
      </c>
      <c r="P248" s="179">
        <f>IF('9 All Base Data'!$U248="","",IF('9 All Base Data'!$U248=0,0,('9 All Base Data'!$U248*Basecase_Pop_2006)/(1+(1/(BaseCase_RespHA_Child_5_14*('9 All Base Data'!$W248*Basecase_PM10)/10)))))</f>
        <v>0.16812515830937463</v>
      </c>
      <c r="Q248" s="156">
        <f>IF('7 Base case Results'!$G248="..C",0,BaseCase_RADs_All*'7 Base case Results'!$G248*('9 All Base Data'!$V248*Basecase_PM10)/10)</f>
        <v>3422.0740770986304</v>
      </c>
      <c r="R248" s="189">
        <f t="shared" si="30"/>
        <v>2.4514485286676022</v>
      </c>
      <c r="S248" s="178">
        <f t="shared" si="31"/>
        <v>0.75485022599643603</v>
      </c>
      <c r="T248" s="179">
        <f t="shared" si="32"/>
        <v>4.9855191982911537E-2</v>
      </c>
      <c r="U248" s="178">
        <f t="shared" si="33"/>
        <v>3.6952433400955385E-3</v>
      </c>
      <c r="V248" s="178">
        <f t="shared" si="34"/>
        <v>5.5992599281888041E-3</v>
      </c>
      <c r="W248" s="178">
        <f t="shared" si="35"/>
        <v>2.6144031564317096E-3</v>
      </c>
      <c r="X248" s="179">
        <f t="shared" si="36"/>
        <v>7.6244759293301397E-4</v>
      </c>
      <c r="Y248" s="179">
        <f t="shared" si="37"/>
        <v>0.21216859278011507</v>
      </c>
      <c r="Z248" s="186">
        <f t="shared" si="38"/>
        <v>2.722766816698913</v>
      </c>
      <c r="AA248" s="156">
        <f>$J248*'9 All Base Data'!$Y248</f>
        <v>0.28575162315718328</v>
      </c>
      <c r="AB248" s="156">
        <f>$K248*'9 All Base Data'!$Y248</f>
        <v>8.7988662538341825E-2</v>
      </c>
      <c r="AC248" s="178">
        <f>$L248*'9 All Base Data'!$Y248</f>
        <v>5.8113404647630838E-3</v>
      </c>
      <c r="AD248" s="178">
        <f>IF($M248="","",$M248*'9 All Base Data'!$Y248)</f>
        <v>0.24148226601409847</v>
      </c>
      <c r="AE248" s="178">
        <f>IF($N248="","",$N248*'9 All Base Data'!$Y248)</f>
        <v>0.51235297488742859</v>
      </c>
      <c r="AF248" s="178">
        <f>IF($O248="","",$O248*'9 All Base Data'!$Y248)</f>
        <v>0.2392275500569872</v>
      </c>
      <c r="AG248" s="178">
        <f>IF($P248="","",$P248*'9 All Base Data'!$Y248)</f>
        <v>6.9766772295807702E-2</v>
      </c>
      <c r="AH248" s="167">
        <f>$Q248*'9 All Base Data'!$Y248</f>
        <v>1420.0555426511319</v>
      </c>
      <c r="AI248" s="178">
        <f>$R248*'9 All Base Data'!$Y248</f>
        <v>1.0172757784395725</v>
      </c>
      <c r="AJ248" s="178">
        <f>$S248*'9 All Base Data'!$Y248</f>
        <v>0.31323963863649684</v>
      </c>
      <c r="AK248" s="178">
        <f>$T248*'9 All Base Data'!$Y248</f>
        <v>2.0688372054556578E-2</v>
      </c>
      <c r="AL248" s="178">
        <f>IF($U248="","",$U248*'9 All Base Data'!$Y248)</f>
        <v>1.5334123891895253E-3</v>
      </c>
      <c r="AM248" s="178">
        <f>IF($V248="","",$V248*'9 All Base Data'!$Y248)</f>
        <v>2.3235207411144887E-3</v>
      </c>
      <c r="AN248" s="178">
        <f>IF($W248="","",$W248*'9 All Base Data'!$Y248)</f>
        <v>1.0848969395084371E-3</v>
      </c>
      <c r="AO248" s="178">
        <f>IF($X248="","",$X248*'9 All Base Data'!$Y248)</f>
        <v>3.1639231236148794E-4</v>
      </c>
      <c r="AP248" s="178">
        <f>$Y248*'9 All Base Data'!$Y248</f>
        <v>8.8043443644370167E-2</v>
      </c>
      <c r="AQ248" s="179">
        <f t="shared" si="39"/>
        <v>1.1298645272688033</v>
      </c>
    </row>
    <row r="249" spans="1:43" x14ac:dyDescent="0.25">
      <c r="A249" s="124">
        <v>513410</v>
      </c>
      <c r="B249" s="125" t="s">
        <v>286</v>
      </c>
      <c r="C249" s="126" t="s">
        <v>157</v>
      </c>
      <c r="D249" s="101" t="s">
        <v>2312</v>
      </c>
      <c r="E249" s="142"/>
      <c r="F249" s="191" t="str">
        <f>IF('9 All Base Data'!G249="Rural Centre","Rural",IF('9 All Base Data'!G249="Rural (Incl.some Off Shore Islands)","Rural",IF('9 All Base Data'!G249="Inlet-in TA but not in Urban Area","Rural",IF('9 All Base Data'!G249="Rural (Incl.some Off Shore Islands)","Rural",IF('9 All Base Data'!G249="Inlet-not in TA","Rural",IF('9 All Base Data'!G249="Inland Water not in Urban Area","Rural",IF('9 All Base Data'!G249="Oceanic-in Region but not in TA","Rural",'9 All Base Data'!G249)))))))</f>
        <v>Western Auckland Zone</v>
      </c>
      <c r="G249" s="177">
        <f>IF('9 All Base Data'!I249="..C","..C",'9 All Base Data'!I249*Basecase_Pop_2006)</f>
        <v>2037</v>
      </c>
      <c r="H249" s="177">
        <f>IF('9 All Base Data'!J249="..C","..C",'9 All Base Data'!J249*Basecase_Pop_2006)</f>
        <v>1122</v>
      </c>
      <c r="I249" s="191">
        <f>IF('9 All Base Data'!L249="..C","..C",'9 All Base Data'!L249*Basecase_Pop_2006)</f>
        <v>30</v>
      </c>
      <c r="J249" s="156">
        <f>IF('9 All Base Data'!$P249=0,0,('9 All Base Data'!$P249*Basecase_Pop_2006)/(1+(1/(BaseCase_Mort_AllAdults_30*('9 All Base Data'!$W249*Basecase_PM10)/10))))</f>
        <v>1.7605882067821801</v>
      </c>
      <c r="K249" s="156">
        <f>IF('9 All Base Data'!$Q249=0,0,('9 All Base Data'!$Q249*Basecase_Pop_2006)/(1+(1/(BaseCase_Mort_Maori_30*('9 All Base Data'!$W249*Basecase_PM10)/10))))</f>
        <v>0.5744556217311555</v>
      </c>
      <c r="L249" s="179">
        <f>133/(1+1/(BaseCase_Mort_Child_0_1*'9 All Base Data'!$AB$10/10))*IF('9 All Base Data'!$L249="..C",0,'9 All Base Data'!L249/'9 All Base Data'!$L$2022)</f>
        <v>4.3763335659156898E-3</v>
      </c>
      <c r="M249" s="178">
        <f>IF('9 All Base Data'!$R249="","",IF('9 All Base Data'!$R249=0,0,('9 All Base Data'!$R249*Basecase_Pop_2006)/(1+(1/(BaseCase_CardiacHA_All*('9 All Base Data'!$W249*Basecase_PM10)/10)))))</f>
        <v>7.9956061351867488E-2</v>
      </c>
      <c r="N249" s="178">
        <f>IF('9 All Base Data'!$S249="","",IF('9 All Base Data'!$S249=0,0,('9 All Base Data'!S249*Basecase_Pop_2006)/(1+(1/(BaseCase_RespHA_All*('9 All Base Data'!$W249*Basecase_PM10)/10)))))</f>
        <v>0.14824054193783071</v>
      </c>
      <c r="O249" s="178">
        <f>IF('9 All Base Data'!$T249="","",IF('9 All Base Data'!$T249=0,0,('9 All Base Data'!$T249*Basecase_Pop_2006)/(1+(1/(BaseCase_RespHA_Child_1_4*('9 All Base Data'!$W249*Basecase_PM10)/10)))))</f>
        <v>3.0847520422839097E-2</v>
      </c>
      <c r="P249" s="179">
        <f>IF('9 All Base Data'!$U249="","",IF('9 All Base Data'!$U249=0,0,('9 All Base Data'!$U249*Basecase_Pop_2006)/(1+(1/(BaseCase_RespHA_Child_5_14*('9 All Base Data'!$W249*Basecase_PM10)/10)))))</f>
        <v>4.5742143741786444E-2</v>
      </c>
      <c r="Q249" s="156">
        <f>IF('7 Base case Results'!$G249="..C",0,BaseCase_RADs_All*'7 Base case Results'!$G249*('9 All Base Data'!$V249*Basecase_PM10)/10)</f>
        <v>1302.572940848082</v>
      </c>
      <c r="R249" s="189">
        <f t="shared" si="30"/>
        <v>6.2676940161445609</v>
      </c>
      <c r="S249" s="178">
        <f t="shared" si="31"/>
        <v>2.0450620133629136</v>
      </c>
      <c r="T249" s="179">
        <f t="shared" si="32"/>
        <v>1.5579747494659856E-2</v>
      </c>
      <c r="U249" s="178">
        <f t="shared" si="33"/>
        <v>5.077209895843586E-4</v>
      </c>
      <c r="V249" s="178">
        <f t="shared" si="34"/>
        <v>6.7227085768806227E-4</v>
      </c>
      <c r="W249" s="178">
        <f t="shared" si="35"/>
        <v>1.398935051175753E-4</v>
      </c>
      <c r="X249" s="179">
        <f t="shared" si="36"/>
        <v>2.0744062186900153E-4</v>
      </c>
      <c r="Y249" s="179">
        <f t="shared" si="37"/>
        <v>8.0759522332581074E-2</v>
      </c>
      <c r="Z249" s="186">
        <f t="shared" si="38"/>
        <v>6.3652132778190742</v>
      </c>
      <c r="AA249" s="156">
        <f>$J249*'9 All Base Data'!$Y249</f>
        <v>0.59029697262516989</v>
      </c>
      <c r="AB249" s="156">
        <f>$K249*'9 All Base Data'!$Y249</f>
        <v>0.19260575136714192</v>
      </c>
      <c r="AC249" s="178">
        <f>$L249*'9 All Base Data'!$Y249</f>
        <v>1.4673144152655092E-3</v>
      </c>
      <c r="AD249" s="178">
        <f>IF($M249="","",$M249*'9 All Base Data'!$Y249)</f>
        <v>2.6807984273223659E-2</v>
      </c>
      <c r="AE249" s="178">
        <f>IF($N249="","",$N249*'9 All Base Data'!$Y249)</f>
        <v>4.9702674815793664E-2</v>
      </c>
      <c r="AF249" s="178">
        <f>IF($O249="","",$O249*'9 All Base Data'!$Y249)</f>
        <v>1.0342678570973672E-2</v>
      </c>
      <c r="AG249" s="178">
        <f>IF($P249="","",$P249*'9 All Base Data'!$Y249)</f>
        <v>1.5336606747759792E-2</v>
      </c>
      <c r="AH249" s="167">
        <f>$Q249*'9 All Base Data'!$Y249</f>
        <v>436.73180397556541</v>
      </c>
      <c r="AI249" s="178">
        <f>$R249*'9 All Base Data'!$Y249</f>
        <v>2.1014572225456045</v>
      </c>
      <c r="AJ249" s="178">
        <f>$S249*'9 All Base Data'!$Y249</f>
        <v>0.68567647486702521</v>
      </c>
      <c r="AK249" s="178">
        <f>$T249*'9 All Base Data'!$Y249</f>
        <v>5.2236393183452126E-3</v>
      </c>
      <c r="AL249" s="178">
        <f>IF($U249="","",$U249*'9 All Base Data'!$Y249)</f>
        <v>1.7023070013497024E-4</v>
      </c>
      <c r="AM249" s="178">
        <f>IF($V249="","",$V249*'9 All Base Data'!$Y249)</f>
        <v>2.2540163028962428E-4</v>
      </c>
      <c r="AN249" s="178">
        <f>IF($W249="","",$W249*'9 All Base Data'!$Y249)</f>
        <v>4.6904047319365599E-5</v>
      </c>
      <c r="AO249" s="178">
        <f>IF($X249="","",$X249*'9 All Base Data'!$Y249)</f>
        <v>6.9551511601090659E-5</v>
      </c>
      <c r="AP249" s="178">
        <f>$Y249*'9 All Base Data'!$Y249</f>
        <v>2.7077371846485052E-2</v>
      </c>
      <c r="AQ249" s="179">
        <f t="shared" si="39"/>
        <v>2.1341538660408594</v>
      </c>
    </row>
    <row r="250" spans="1:43" x14ac:dyDescent="0.25">
      <c r="A250" s="124">
        <v>513420</v>
      </c>
      <c r="B250" s="125" t="s">
        <v>287</v>
      </c>
      <c r="C250" s="126" t="s">
        <v>157</v>
      </c>
      <c r="D250" s="101" t="s">
        <v>2312</v>
      </c>
      <c r="E250" s="142"/>
      <c r="F250" s="191" t="str">
        <f>IF('9 All Base Data'!G250="Rural Centre","Rural",IF('9 All Base Data'!G250="Rural (Incl.some Off Shore Islands)","Rural",IF('9 All Base Data'!G250="Inlet-in TA but not in Urban Area","Rural",IF('9 All Base Data'!G250="Rural (Incl.some Off Shore Islands)","Rural",IF('9 All Base Data'!G250="Inlet-not in TA","Rural",IF('9 All Base Data'!G250="Inland Water not in Urban Area","Rural",IF('9 All Base Data'!G250="Oceanic-in Region but not in TA","Rural",'9 All Base Data'!G250)))))))</f>
        <v>Western Auckland Zone</v>
      </c>
      <c r="G250" s="177">
        <f>IF('9 All Base Data'!I250="..C","..C",'9 All Base Data'!I250*Basecase_Pop_2006)</f>
        <v>1713</v>
      </c>
      <c r="H250" s="177">
        <f>IF('9 All Base Data'!J250="..C","..C",'9 All Base Data'!J250*Basecase_Pop_2006)</f>
        <v>1071</v>
      </c>
      <c r="I250" s="191">
        <f>IF('9 All Base Data'!L250="..C","..C",'9 All Base Data'!L250*Basecase_Pop_2006)</f>
        <v>21</v>
      </c>
      <c r="J250" s="156">
        <f>IF('9 All Base Data'!$P250=0,0,('9 All Base Data'!$P250*Basecase_Pop_2006)/(1+(1/(BaseCase_Mort_AllAdults_30*('9 All Base Data'!$W250*Basecase_PM10)/10))))</f>
        <v>0.32033455368297931</v>
      </c>
      <c r="K250" s="156">
        <f>IF('9 All Base Data'!$Q250=0,0,('9 All Base Data'!$Q250*Basecase_Pop_2006)/(1+(1/(BaseCase_Mort_Maori_30*('9 All Base Data'!$W250*Basecase_PM10)/10))))</f>
        <v>0</v>
      </c>
      <c r="L250" s="179">
        <f>133/(1+1/(BaseCase_Mort_Child_0_1*'9 All Base Data'!$AB$10/10))*IF('9 All Base Data'!$L250="..C",0,'9 All Base Data'!L250/'9 All Base Data'!$L$2022)</f>
        <v>3.0634334961409829E-3</v>
      </c>
      <c r="M250" s="178">
        <f>IF('9 All Base Data'!$R250="","",IF('9 All Base Data'!$R250=0,0,('9 All Base Data'!$R250*Basecase_Pop_2006)/(1+(1/(BaseCase_CardiacHA_All*('9 All Base Data'!$W250*Basecase_PM10)/10)))))</f>
        <v>0.13835280064254366</v>
      </c>
      <c r="N250" s="178">
        <f>IF('9 All Base Data'!$S250="","",IF('9 All Base Data'!$S250=0,0,('9 All Base Data'!S250*Basecase_Pop_2006)/(1+(1/(BaseCase_RespHA_All*('9 All Base Data'!$W250*Basecase_PM10)/10)))))</f>
        <v>0.13041110876063547</v>
      </c>
      <c r="O250" s="178">
        <f>IF('9 All Base Data'!$T250="","",IF('9 All Base Data'!$T250=0,0,('9 All Base Data'!$T250*Basecase_Pop_2006)/(1+(1/(BaseCase_RespHA_Child_1_4*('9 All Base Data'!$W250*Basecase_PM10)/10)))))</f>
        <v>2.6622450438788636E-2</v>
      </c>
      <c r="P250" s="179">
        <f>IF('9 All Base Data'!$U250="","",IF('9 All Base Data'!$U250=0,0,('9 All Base Data'!$U250*Basecase_Pop_2006)/(1+(1/(BaseCase_RespHA_Child_5_14*('9 All Base Data'!$W250*Basecase_PM10)/10)))))</f>
        <v>3.9409092354164746E-2</v>
      </c>
      <c r="Q250" s="156">
        <f>IF('7 Base case Results'!$G250="..C",0,BaseCase_RADs_All*'7 Base case Results'!$G250*('9 All Base Data'!$V250*Basecase_PM10)/10)</f>
        <v>1264.9921459555721</v>
      </c>
      <c r="R250" s="189">
        <f t="shared" si="30"/>
        <v>1.1403910111114064</v>
      </c>
      <c r="S250" s="178">
        <f t="shared" si="31"/>
        <v>0</v>
      </c>
      <c r="T250" s="179">
        <f t="shared" si="32"/>
        <v>1.09058232462619E-2</v>
      </c>
      <c r="U250" s="178">
        <f t="shared" si="33"/>
        <v>8.7854028408015223E-4</v>
      </c>
      <c r="V250" s="178">
        <f t="shared" si="34"/>
        <v>5.9141437822948187E-4</v>
      </c>
      <c r="W250" s="178">
        <f t="shared" si="35"/>
        <v>1.2073281273990646E-4</v>
      </c>
      <c r="X250" s="179">
        <f t="shared" si="36"/>
        <v>1.7872023382613713E-4</v>
      </c>
      <c r="Y250" s="179">
        <f t="shared" si="37"/>
        <v>7.8429513049245475E-2</v>
      </c>
      <c r="Z250" s="186">
        <f t="shared" si="38"/>
        <v>1.2311963020692234</v>
      </c>
      <c r="AA250" s="156">
        <f>$J250*'9 All Base Data'!$Y250</f>
        <v>0.13595171029117536</v>
      </c>
      <c r="AB250" s="156">
        <f>$K250*'9 All Base Data'!$Y250</f>
        <v>0</v>
      </c>
      <c r="AC250" s="178">
        <f>$L250*'9 All Base Data'!$Y250</f>
        <v>1.3001376791084858E-3</v>
      </c>
      <c r="AD250" s="178">
        <f>IF($M250="","",$M250*'9 All Base Data'!$Y250)</f>
        <v>5.8717673927685475E-2</v>
      </c>
      <c r="AE250" s="178">
        <f>IF($N250="","",$N250*'9 All Base Data'!$Y250)</f>
        <v>5.5347177109476224E-2</v>
      </c>
      <c r="AF250" s="178">
        <f>IF($O250="","",$O250*'9 All Base Data'!$Y250)</f>
        <v>1.129871138683744E-2</v>
      </c>
      <c r="AG250" s="178">
        <f>IF($P250="","",$P250*'9 All Base Data'!$Y250)</f>
        <v>1.672543109999269E-2</v>
      </c>
      <c r="AH250" s="167">
        <f>$Q250*'9 All Base Data'!$Y250</f>
        <v>536.86948151638649</v>
      </c>
      <c r="AI250" s="178">
        <f>$R250*'9 All Base Data'!$Y250</f>
        <v>0.48398808863658438</v>
      </c>
      <c r="AJ250" s="178">
        <f>$S250*'9 All Base Data'!$Y250</f>
        <v>0</v>
      </c>
      <c r="AK250" s="178">
        <f>$T250*'9 All Base Data'!$Y250</f>
        <v>4.6284901376262106E-3</v>
      </c>
      <c r="AL250" s="178">
        <f>IF($U250="","",$U250*'9 All Base Data'!$Y250)</f>
        <v>3.7285722944080277E-4</v>
      </c>
      <c r="AM250" s="178">
        <f>IF($V250="","",$V250*'9 All Base Data'!$Y250)</f>
        <v>2.5099944819147472E-4</v>
      </c>
      <c r="AN250" s="178">
        <f>IF($W250="","",$W250*'9 All Base Data'!$Y250)</f>
        <v>5.1239656139307785E-5</v>
      </c>
      <c r="AO250" s="178">
        <f>IF($X250="","",$X250*'9 All Base Data'!$Y250)</f>
        <v>7.5849830038466858E-5</v>
      </c>
      <c r="AP250" s="178">
        <f>$Y250*'9 All Base Data'!$Y250</f>
        <v>3.3285907854015966E-2</v>
      </c>
      <c r="AQ250" s="179">
        <f t="shared" si="39"/>
        <v>0.52252634330585879</v>
      </c>
    </row>
    <row r="251" spans="1:43" x14ac:dyDescent="0.25">
      <c r="A251" s="131">
        <v>513431</v>
      </c>
      <c r="B251" s="132" t="s">
        <v>2226</v>
      </c>
      <c r="C251" s="132" t="s">
        <v>157</v>
      </c>
      <c r="D251" s="145" t="s">
        <v>2312</v>
      </c>
      <c r="E251" s="142"/>
      <c r="F251" s="191" t="str">
        <f>IF('9 All Base Data'!G251="Rural Centre","Rural",IF('9 All Base Data'!G251="Rural (Incl.some Off Shore Islands)","Rural",IF('9 All Base Data'!G251="Inlet-in TA but not in Urban Area","Rural",IF('9 All Base Data'!G251="Rural (Incl.some Off Shore Islands)","Rural",IF('9 All Base Data'!G251="Inlet-not in TA","Rural",IF('9 All Base Data'!G251="Inland Water not in Urban Area","Rural",IF('9 All Base Data'!G251="Oceanic-in Region but not in TA","Rural",'9 All Base Data'!G251)))))))</f>
        <v>Western Auckland Zone</v>
      </c>
      <c r="G251" s="177">
        <f>IF('9 All Base Data'!I251="..C","..C",'9 All Base Data'!I251*Basecase_Pop_2006)</f>
        <v>1059</v>
      </c>
      <c r="H251" s="177">
        <f>IF('9 All Base Data'!J251="..C","..C",'9 All Base Data'!J251*Basecase_Pop_2006)</f>
        <v>498</v>
      </c>
      <c r="I251" s="191">
        <f>IF('9 All Base Data'!L251="..C","..C",'9 All Base Data'!L251*Basecase_Pop_2006)</f>
        <v>18</v>
      </c>
      <c r="J251" s="156">
        <f>IF('9 All Base Data'!$P251=0,0,('9 All Base Data'!$P251*Basecase_Pop_2006)/(1+(1/(BaseCase_Mort_AllAdults_30*('9 All Base Data'!$W251*Basecase_PM10)/10))))</f>
        <v>4.9194295239859236E-2</v>
      </c>
      <c r="K251" s="156">
        <f>IF('9 All Base Data'!$Q251=0,0,('9 All Base Data'!$Q251*Basecase_Pop_2006)/(1+(1/(BaseCase_Mort_Maori_30*('9 All Base Data'!$W251*Basecase_PM10)/10))))</f>
        <v>0</v>
      </c>
      <c r="L251" s="179">
        <f>133/(1+1/(BaseCase_Mort_Child_0_1*'9 All Base Data'!$AB$10/10))*IF('9 All Base Data'!$L251="..C",0,'9 All Base Data'!L251/'9 All Base Data'!$L$2022)</f>
        <v>2.6258001395494139E-3</v>
      </c>
      <c r="M251" s="178">
        <f>IF('9 All Base Data'!$R251="","",IF('9 All Base Data'!$R251=0,0,('9 All Base Data'!$R251*Basecase_Pop_2006)/(1+(1/(BaseCase_CardiacHA_All*('9 All Base Data'!$W251*Basecase_PM10)/10)))))</f>
        <v>9.1924136788451641E-2</v>
      </c>
      <c r="N251" s="178">
        <f>IF('9 All Base Data'!$S251="","",IF('9 All Base Data'!$S251=0,0,('9 All Base Data'!S251*Basecase_Pop_2006)/(1+(1/(BaseCase_RespHA_All*('9 All Base Data'!$W251*Basecase_PM10)/10)))))</f>
        <v>0.13055382075798638</v>
      </c>
      <c r="O251" s="178">
        <f>IF('9 All Base Data'!$T251="","",IF('9 All Base Data'!$T251=0,0,('9 All Base Data'!$T251*Basecase_Pop_2006)/(1+(1/(BaseCase_RespHA_Child_1_4*('9 All Base Data'!$W251*Basecase_PM10)/10)))))</f>
        <v>4.3897596341866976E-2</v>
      </c>
      <c r="P251" s="179">
        <f>IF('9 All Base Data'!$U251="","",IF('9 All Base Data'!$U251=0,0,('9 All Base Data'!$U251*Basecase_Pop_2006)/(1+(1/(BaseCase_RespHA_Child_5_14*('9 All Base Data'!$W251*Basecase_PM10)/10)))))</f>
        <v>2.2719187010352804E-2</v>
      </c>
      <c r="Q251" s="156">
        <f>IF('7 Base case Results'!$G251="..C",0,BaseCase_RADs_All*'7 Base case Results'!$G251*('9 All Base Data'!$V251*Basecase_PM10)/10)</f>
        <v>651.92039999999997</v>
      </c>
      <c r="R251" s="189">
        <f t="shared" si="30"/>
        <v>0.17513169105389889</v>
      </c>
      <c r="S251" s="178">
        <f t="shared" si="31"/>
        <v>0</v>
      </c>
      <c r="T251" s="179">
        <f t="shared" si="32"/>
        <v>9.3478484967959141E-3</v>
      </c>
      <c r="U251" s="178">
        <f t="shared" si="33"/>
        <v>5.8371826860666794E-4</v>
      </c>
      <c r="V251" s="178">
        <f t="shared" si="34"/>
        <v>5.920615771374682E-4</v>
      </c>
      <c r="W251" s="178">
        <f t="shared" si="35"/>
        <v>1.9907559941036675E-4</v>
      </c>
      <c r="X251" s="179">
        <f t="shared" si="36"/>
        <v>1.0303151309194996E-4</v>
      </c>
      <c r="Y251" s="179">
        <f t="shared" si="37"/>
        <v>4.0419064800000001E-2</v>
      </c>
      <c r="Z251" s="186">
        <f t="shared" si="38"/>
        <v>0.22607438419643894</v>
      </c>
      <c r="AA251" s="156">
        <f>$J251*'9 All Base Data'!$Y251</f>
        <v>1.5226815992132917E-2</v>
      </c>
      <c r="AB251" s="156">
        <f>$K251*'9 All Base Data'!$Y251</f>
        <v>0</v>
      </c>
      <c r="AC251" s="178">
        <f>$L251*'9 All Base Data'!$Y251</f>
        <v>8.1274821322453532E-4</v>
      </c>
      <c r="AD251" s="178">
        <f>IF($M251="","",$M251*'9 All Base Data'!$Y251)</f>
        <v>2.8452728294790272E-2</v>
      </c>
      <c r="AE251" s="178">
        <f>IF($N251="","",$N251*'9 All Base Data'!$Y251)</f>
        <v>4.0409543343575903E-2</v>
      </c>
      <c r="AF251" s="178">
        <f>IF($O251="","",$O251*'9 All Base Data'!$Y251)</f>
        <v>1.3587360459896449E-2</v>
      </c>
      <c r="AG251" s="178">
        <f>IF($P251="","",$P251*'9 All Base Data'!$Y251)</f>
        <v>7.0321340799939539E-3</v>
      </c>
      <c r="AH251" s="167">
        <f>$Q251*'9 All Base Data'!$Y251</f>
        <v>201.78502250957527</v>
      </c>
      <c r="AI251" s="178">
        <f>$R251*'9 All Base Data'!$Y251</f>
        <v>5.4207464931993188E-2</v>
      </c>
      <c r="AJ251" s="178">
        <f>$S251*'9 All Base Data'!$Y251</f>
        <v>0</v>
      </c>
      <c r="AK251" s="178">
        <f>$T251*'9 All Base Data'!$Y251</f>
        <v>2.8933836390793461E-3</v>
      </c>
      <c r="AL251" s="178">
        <f>IF($U251="","",$U251*'9 All Base Data'!$Y251)</f>
        <v>1.8067482467191824E-4</v>
      </c>
      <c r="AM251" s="178">
        <f>IF($V251="","",$V251*'9 All Base Data'!$Y251)</f>
        <v>1.832572790631167E-4</v>
      </c>
      <c r="AN251" s="178">
        <f>IF($W251="","",$W251*'9 All Base Data'!$Y251)</f>
        <v>6.1618679685630402E-5</v>
      </c>
      <c r="AO251" s="178">
        <f>IF($X251="","",$X251*'9 All Base Data'!$Y251)</f>
        <v>3.1890728052772578E-5</v>
      </c>
      <c r="AP251" s="178">
        <f>$Y251*'9 All Base Data'!$Y251</f>
        <v>1.2510671395593668E-2</v>
      </c>
      <c r="AQ251" s="179">
        <f t="shared" si="39"/>
        <v>6.9975452070401234E-2</v>
      </c>
    </row>
    <row r="252" spans="1:43" x14ac:dyDescent="0.25">
      <c r="A252" s="131">
        <v>513432</v>
      </c>
      <c r="B252" s="132" t="s">
        <v>2227</v>
      </c>
      <c r="C252" s="132" t="s">
        <v>157</v>
      </c>
      <c r="D252" s="145" t="s">
        <v>2312</v>
      </c>
      <c r="E252" s="142"/>
      <c r="F252" s="191" t="str">
        <f>IF('9 All Base Data'!G252="Rural Centre","Rural",IF('9 All Base Data'!G252="Rural (Incl.some Off Shore Islands)","Rural",IF('9 All Base Data'!G252="Inlet-in TA but not in Urban Area","Rural",IF('9 All Base Data'!G252="Rural (Incl.some Off Shore Islands)","Rural",IF('9 All Base Data'!G252="Inlet-not in TA","Rural",IF('9 All Base Data'!G252="Inland Water not in Urban Area","Rural",IF('9 All Base Data'!G252="Oceanic-in Region but not in TA","Rural",'9 All Base Data'!G252)))))))</f>
        <v>Western Auckland Zone</v>
      </c>
      <c r="G252" s="177">
        <f>IF('9 All Base Data'!I252="..C","..C",'9 All Base Data'!I252*Basecase_Pop_2006)</f>
        <v>2202</v>
      </c>
      <c r="H252" s="177">
        <f>IF('9 All Base Data'!J252="..C","..C",'9 All Base Data'!J252*Basecase_Pop_2006)</f>
        <v>1497</v>
      </c>
      <c r="I252" s="191">
        <f>IF('9 All Base Data'!L252="..C","..C",'9 All Base Data'!L252*Basecase_Pop_2006)</f>
        <v>15</v>
      </c>
      <c r="J252" s="156">
        <f>IF('9 All Base Data'!$P252=0,0,('9 All Base Data'!$P252*Basecase_Pop_2006)/(1+(1/(BaseCase_Mort_AllAdults_30*('9 All Base Data'!$W252*Basecase_PM10)/10))))</f>
        <v>0.14787923689572141</v>
      </c>
      <c r="K252" s="156">
        <f>IF('9 All Base Data'!$Q252=0,0,('9 All Base Data'!$Q252*Basecase_Pop_2006)/(1+(1/(BaseCase_Mort_Maori_30*('9 All Base Data'!$W252*Basecase_PM10)/10))))</f>
        <v>0</v>
      </c>
      <c r="L252" s="179">
        <f>133/(1+1/(BaseCase_Mort_Child_0_1*'9 All Base Data'!$AB$10/10))*IF('9 All Base Data'!$L252="..C",0,'9 All Base Data'!L252/'9 All Base Data'!$L$2022)</f>
        <v>2.1881667829578449E-3</v>
      </c>
      <c r="M252" s="178">
        <f>IF('9 All Base Data'!$R252="","",IF('9 All Base Data'!$R252=0,0,('9 All Base Data'!$R252*Basecase_Pop_2006)/(1+(1/(BaseCase_CardiacHA_All*('9 All Base Data'!$W252*Basecase_PM10)/10)))))</f>
        <v>0.19113970652329607</v>
      </c>
      <c r="N252" s="178">
        <f>IF('9 All Base Data'!$S252="","",IF('9 All Base Data'!$S252=0,0,('9 All Base Data'!S252*Basecase_Pop_2006)/(1+(1/(BaseCase_RespHA_All*('9 All Base Data'!$W252*Basecase_PM10)/10)))))</f>
        <v>0.27146318537213032</v>
      </c>
      <c r="O252" s="178">
        <f>IF('9 All Base Data'!$T252="","",IF('9 All Base Data'!$T252=0,0,('9 All Base Data'!$T252*Basecase_Pop_2006)/(1+(1/(BaseCase_RespHA_Child_1_4*('9 All Base Data'!$W252*Basecase_PM10)/10)))))</f>
        <v>4.5269396227550315E-2</v>
      </c>
      <c r="P252" s="179">
        <f>IF('9 All Base Data'!$U252="","",IF('9 All Base Data'!$U252=0,0,('9 All Base Data'!$U252*Basecase_Pop_2006)/(1+(1/(BaseCase_RespHA_Child_5_14*('9 All Base Data'!$W252*Basecase_PM10)/10)))))</f>
        <v>4.3418890730896463E-2</v>
      </c>
      <c r="Q252" s="156">
        <f>IF('7 Base case Results'!$G252="..C",0,BaseCase_RADs_All*'7 Base case Results'!$G252*('9 All Base Data'!$V252*Basecase_PM10)/10)</f>
        <v>1355.5511999999999</v>
      </c>
      <c r="R252" s="189">
        <f t="shared" si="30"/>
        <v>0.52645008334876819</v>
      </c>
      <c r="S252" s="178">
        <f t="shared" si="31"/>
        <v>0</v>
      </c>
      <c r="T252" s="179">
        <f t="shared" si="32"/>
        <v>7.7898737473299281E-3</v>
      </c>
      <c r="U252" s="178">
        <f t="shared" si="33"/>
        <v>1.2137371364229299E-3</v>
      </c>
      <c r="V252" s="178">
        <f t="shared" si="34"/>
        <v>1.2310855456626108E-3</v>
      </c>
      <c r="W252" s="178">
        <f t="shared" si="35"/>
        <v>2.0529671189194068E-4</v>
      </c>
      <c r="X252" s="179">
        <f t="shared" si="36"/>
        <v>1.9690466946461547E-4</v>
      </c>
      <c r="Y252" s="179">
        <f t="shared" si="37"/>
        <v>8.4044174399999991E-2</v>
      </c>
      <c r="Z252" s="186">
        <f t="shared" si="38"/>
        <v>0.62072895417818374</v>
      </c>
      <c r="AA252" s="156">
        <f>$J252*'9 All Base Data'!$Y252</f>
        <v>4.5772175783580261E-2</v>
      </c>
      <c r="AB252" s="156">
        <f>$K252*'9 All Base Data'!$Y252</f>
        <v>0</v>
      </c>
      <c r="AC252" s="178">
        <f>$L252*'9 All Base Data'!$Y252</f>
        <v>6.7729017768711284E-4</v>
      </c>
      <c r="AD252" s="178">
        <f>IF($M252="","",$M252*'9 All Base Data'!$Y252)</f>
        <v>5.9162330222028499E-2</v>
      </c>
      <c r="AE252" s="178">
        <f>IF($N252="","",$N252*'9 All Base Data'!$Y252)</f>
        <v>8.4024376244149324E-2</v>
      </c>
      <c r="AF252" s="178">
        <f>IF($O252="","",$O252*'9 All Base Data'!$Y252)</f>
        <v>1.4011965474268213E-2</v>
      </c>
      <c r="AG252" s="178">
        <f>IF($P252="","",$P252*'9 All Base Data'!$Y252)</f>
        <v>1.3439189575099555E-2</v>
      </c>
      <c r="AH252" s="167">
        <f>$Q252*'9 All Base Data'!$Y252</f>
        <v>419.57565586976835</v>
      </c>
      <c r="AI252" s="178">
        <f>$R252*'9 All Base Data'!$Y252</f>
        <v>0.16294894578954575</v>
      </c>
      <c r="AJ252" s="178">
        <f>$S252*'9 All Base Data'!$Y252</f>
        <v>0</v>
      </c>
      <c r="AK252" s="178">
        <f>$T252*'9 All Base Data'!$Y252</f>
        <v>2.4111530325661218E-3</v>
      </c>
      <c r="AL252" s="178">
        <f>IF($U252="","",$U252*'9 All Base Data'!$Y252)</f>
        <v>3.7568079690988095E-4</v>
      </c>
      <c r="AM252" s="178">
        <f>IF($V252="","",$V252*'9 All Base Data'!$Y252)</f>
        <v>3.8105054626721714E-4</v>
      </c>
      <c r="AN252" s="178">
        <f>IF($W252="","",$W252*'9 All Base Data'!$Y252)</f>
        <v>6.3544263425806342E-5</v>
      </c>
      <c r="AO252" s="178">
        <f>IF($X252="","",$X252*'9 All Base Data'!$Y252)</f>
        <v>6.0946724723076488E-5</v>
      </c>
      <c r="AP252" s="178">
        <f>$Y252*'9 All Base Data'!$Y252</f>
        <v>2.6013690663925639E-2</v>
      </c>
      <c r="AQ252" s="179">
        <f t="shared" si="39"/>
        <v>0.19213052082921461</v>
      </c>
    </row>
    <row r="253" spans="1:43" x14ac:dyDescent="0.25">
      <c r="A253" s="124">
        <v>513511</v>
      </c>
      <c r="B253" s="125" t="s">
        <v>288</v>
      </c>
      <c r="C253" s="126" t="s">
        <v>157</v>
      </c>
      <c r="D253" s="101" t="s">
        <v>2312</v>
      </c>
      <c r="E253" s="142"/>
      <c r="F253" s="191" t="str">
        <f>IF('9 All Base Data'!G253="Rural Centre","Rural",IF('9 All Base Data'!G253="Rural (Incl.some Off Shore Islands)","Rural",IF('9 All Base Data'!G253="Inlet-in TA but not in Urban Area","Rural",IF('9 All Base Data'!G253="Rural (Incl.some Off Shore Islands)","Rural",IF('9 All Base Data'!G253="Inlet-not in TA","Rural",IF('9 All Base Data'!G253="Inland Water not in Urban Area","Rural",IF('9 All Base Data'!G253="Oceanic-in Region but not in TA","Rural",'9 All Base Data'!G253)))))))</f>
        <v>Western Auckland Zone</v>
      </c>
      <c r="G253" s="177">
        <f>IF('9 All Base Data'!I253="..C","..C",'9 All Base Data'!I253*Basecase_Pop_2006)</f>
        <v>1353</v>
      </c>
      <c r="H253" s="177">
        <f>IF('9 All Base Data'!J253="..C","..C",'9 All Base Data'!J253*Basecase_Pop_2006)</f>
        <v>861</v>
      </c>
      <c r="I253" s="191">
        <f>IF('9 All Base Data'!L253="..C","..C",'9 All Base Data'!L253*Basecase_Pop_2006)</f>
        <v>18</v>
      </c>
      <c r="J253" s="156">
        <f>IF('9 All Base Data'!$P253=0,0,('9 All Base Data'!$P253*Basecase_Pop_2006)/(1+(1/(BaseCase_Mort_AllAdults_30*('9 All Base Data'!$W253*Basecase_PM10)/10))))</f>
        <v>2.7156123657279654</v>
      </c>
      <c r="K253" s="156">
        <f>IF('9 All Base Data'!$Q253=0,0,('9 All Base Data'!$Q253*Basecase_Pop_2006)/(1+(1/(BaseCase_Mort_Maori_30*('9 All Base Data'!$W253*Basecase_PM10)/10))))</f>
        <v>0.42271336001550575</v>
      </c>
      <c r="L253" s="179">
        <f>133/(1+1/(BaseCase_Mort_Child_0_1*'9 All Base Data'!$AB$10/10))*IF('9 All Base Data'!$L253="..C",0,'9 All Base Data'!L253/'9 All Base Data'!$L$2022)</f>
        <v>2.6258001395494139E-3</v>
      </c>
      <c r="M253" s="178">
        <f>IF('9 All Base Data'!$R253="","",IF('9 All Base Data'!$R253=0,0,('9 All Base Data'!$R253*Basecase_Pop_2006)/(1+(1/(BaseCase_CardiacHA_All*('9 All Base Data'!$W253*Basecase_PM10)/10)))))</f>
        <v>0.22332475452633879</v>
      </c>
      <c r="N253" s="178">
        <f>IF('9 All Base Data'!$S253="","",IF('9 All Base Data'!$S253=0,0,('9 All Base Data'!S253*Basecase_Pop_2006)/(1+(1/(BaseCase_RespHA_All*('9 All Base Data'!$W253*Basecase_PM10)/10)))))</f>
        <v>0.4716143046771919</v>
      </c>
      <c r="O253" s="178">
        <f>IF('9 All Base Data'!$T253="","",IF('9 All Base Data'!$T253=0,0,('9 All Base Data'!$T253*Basecase_Pop_2006)/(1+(1/(BaseCase_RespHA_Child_1_4*('9 All Base Data'!$W253*Basecase_PM10)/10)))))</f>
        <v>0.13920287429311864</v>
      </c>
      <c r="P253" s="179">
        <f>IF('9 All Base Data'!$U253="","",IF('9 All Base Data'!$U253=0,0,('9 All Base Data'!$U253*Basecase_Pop_2006)/(1+(1/(BaseCase_RespHA_Child_5_14*('9 All Base Data'!$W253*Basecase_PM10)/10)))))</f>
        <v>0.18035015439678942</v>
      </c>
      <c r="Q253" s="156">
        <f>IF('7 Base case Results'!$G253="..C",0,BaseCase_RADs_All*'7 Base case Results'!$G253*('9 All Base Data'!$V253*Basecase_PM10)/10)</f>
        <v>979.03205183290265</v>
      </c>
      <c r="R253" s="189">
        <f t="shared" si="30"/>
        <v>9.6675800219915562</v>
      </c>
      <c r="S253" s="178">
        <f t="shared" si="31"/>
        <v>1.5048595616552005</v>
      </c>
      <c r="T253" s="179">
        <f t="shared" si="32"/>
        <v>9.3478484967959141E-3</v>
      </c>
      <c r="U253" s="178">
        <f t="shared" si="33"/>
        <v>1.4181121912422514E-3</v>
      </c>
      <c r="V253" s="178">
        <f t="shared" si="34"/>
        <v>2.1387708717110652E-3</v>
      </c>
      <c r="W253" s="178">
        <f t="shared" si="35"/>
        <v>6.3128503491929303E-4</v>
      </c>
      <c r="X253" s="179">
        <f t="shared" si="36"/>
        <v>8.1788795018944004E-4</v>
      </c>
      <c r="Y253" s="179">
        <f t="shared" si="37"/>
        <v>6.0699987213639964E-2</v>
      </c>
      <c r="Z253" s="186">
        <f t="shared" si="38"/>
        <v>9.7411847407649468</v>
      </c>
      <c r="AA253" s="156">
        <f>$J253*'9 All Base Data'!$Y253</f>
        <v>1.1204097585252968</v>
      </c>
      <c r="AB253" s="156">
        <f>$K253*'9 All Base Data'!$Y253</f>
        <v>0.17440345301028631</v>
      </c>
      <c r="AC253" s="178">
        <f>$L253*'9 All Base Data'!$Y253</f>
        <v>1.083354950587583E-3</v>
      </c>
      <c r="AD253" s="178">
        <f>IF($M253="","",$M253*'9 All Base Data'!$Y253)</f>
        <v>9.2139525305373268E-2</v>
      </c>
      <c r="AE253" s="178">
        <f>IF($N253="","",$N253*'9 All Base Data'!$Y253)</f>
        <v>0.19457904813259366</v>
      </c>
      <c r="AF253" s="178">
        <f>IF($O253="","",$O253*'9 All Base Data'!$Y253)</f>
        <v>5.7432445344964202E-2</v>
      </c>
      <c r="AG253" s="178">
        <f>IF($P253="","",$P253*'9 All Base Data'!$Y253)</f>
        <v>7.4409026666639011E-2</v>
      </c>
      <c r="AH253" s="167">
        <f>$Q253*'9 All Base Data'!$Y253</f>
        <v>403.92991231964044</v>
      </c>
      <c r="AI253" s="178">
        <f>$R253*'9 All Base Data'!$Y253</f>
        <v>3.9886587403500564</v>
      </c>
      <c r="AJ253" s="178">
        <f>$S253*'9 All Base Data'!$Y253</f>
        <v>0.62087629271661926</v>
      </c>
      <c r="AK253" s="178">
        <f>$T253*'9 All Base Data'!$Y253</f>
        <v>3.8567436240917958E-3</v>
      </c>
      <c r="AL253" s="178">
        <f>IF($U253="","",$U253*'9 All Base Data'!$Y253)</f>
        <v>5.8508598568912033E-4</v>
      </c>
      <c r="AM253" s="178">
        <f>IF($V253="","",$V253*'9 All Base Data'!$Y253)</f>
        <v>8.8241598328131228E-4</v>
      </c>
      <c r="AN253" s="178">
        <f>IF($W253="","",$W253*'9 All Base Data'!$Y253)</f>
        <v>2.6045613963941266E-4</v>
      </c>
      <c r="AO253" s="178">
        <f>IF($X253="","",$X253*'9 All Base Data'!$Y253)</f>
        <v>3.3744493593320795E-4</v>
      </c>
      <c r="AP253" s="178">
        <f>$Y253*'9 All Base Data'!$Y253</f>
        <v>2.5043654563817706E-2</v>
      </c>
      <c r="AQ253" s="179">
        <f t="shared" si="39"/>
        <v>4.0190266405069366</v>
      </c>
    </row>
    <row r="254" spans="1:43" x14ac:dyDescent="0.25">
      <c r="A254" s="124">
        <v>513512</v>
      </c>
      <c r="B254" s="125" t="s">
        <v>289</v>
      </c>
      <c r="C254" s="126" t="s">
        <v>157</v>
      </c>
      <c r="D254" s="101" t="s">
        <v>2312</v>
      </c>
      <c r="E254" s="142"/>
      <c r="F254" s="191" t="str">
        <f>IF('9 All Base Data'!G254="Rural Centre","Rural",IF('9 All Base Data'!G254="Rural (Incl.some Off Shore Islands)","Rural",IF('9 All Base Data'!G254="Inlet-in TA but not in Urban Area","Rural",IF('9 All Base Data'!G254="Rural (Incl.some Off Shore Islands)","Rural",IF('9 All Base Data'!G254="Inlet-not in TA","Rural",IF('9 All Base Data'!G254="Inland Water not in Urban Area","Rural",IF('9 All Base Data'!G254="Oceanic-in Region but not in TA","Rural",'9 All Base Data'!G254)))))))</f>
        <v>Western Auckland Zone</v>
      </c>
      <c r="G254" s="177">
        <f>IF('9 All Base Data'!I254="..C","..C",'9 All Base Data'!I254*Basecase_Pop_2006)</f>
        <v>2856</v>
      </c>
      <c r="H254" s="177">
        <f>IF('9 All Base Data'!J254="..C","..C",'9 All Base Data'!J254*Basecase_Pop_2006)</f>
        <v>1476</v>
      </c>
      <c r="I254" s="191">
        <f>IF('9 All Base Data'!L254="..C","..C",'9 All Base Data'!L254*Basecase_Pop_2006)</f>
        <v>57</v>
      </c>
      <c r="J254" s="156">
        <f>IF('9 All Base Data'!$P254=0,0,('9 All Base Data'!$P254*Basecase_Pop_2006)/(1+(1/(BaseCase_Mort_AllAdults_30*('9 All Base Data'!$W254*Basecase_PM10)/10))))</f>
        <v>0.54846619606285285</v>
      </c>
      <c r="K254" s="156">
        <f>IF('9 All Base Data'!$Q254=0,0,('9 All Base Data'!$Q254*Basecase_Pop_2006)/(1+(1/(BaseCase_Mort_Maori_30*('9 All Base Data'!$W254*Basecase_PM10)/10))))</f>
        <v>7.8134551808483485E-2</v>
      </c>
      <c r="L254" s="179">
        <f>133/(1+1/(BaseCase_Mort_Child_0_1*'9 All Base Data'!$AB$10/10))*IF('9 All Base Data'!$L254="..C",0,'9 All Base Data'!L254/'9 All Base Data'!$L$2022)</f>
        <v>8.3150337752398093E-3</v>
      </c>
      <c r="M254" s="178">
        <f>IF('9 All Base Data'!$R254="","",IF('9 All Base Data'!$R254=0,0,('9 All Base Data'!$R254*Basecase_Pop_2006)/(1+(1/(BaseCase_CardiacHA_All*('9 All Base Data'!$W254*Basecase_PM10)/10)))))</f>
        <v>0.11832003482989355</v>
      </c>
      <c r="N254" s="178">
        <f>IF('9 All Base Data'!$S254="","",IF('9 All Base Data'!$S254=0,0,('9 All Base Data'!S254*Basecase_Pop_2006)/(1+(1/(BaseCase_RespHA_All*('9 All Base Data'!$W254*Basecase_PM10)/10)))))</f>
        <v>0.437254694078685</v>
      </c>
      <c r="O254" s="178">
        <f>IF('9 All Base Data'!$T254="","",IF('9 All Base Data'!$T254=0,0,('9 All Base Data'!$T254*Basecase_Pop_2006)/(1+(1/(BaseCase_RespHA_Child_1_4*('9 All Base Data'!$W254*Basecase_PM10)/10)))))</f>
        <v>0.17824543706515089</v>
      </c>
      <c r="P254" s="179">
        <f>IF('9 All Base Data'!$U254="","",IF('9 All Base Data'!$U254=0,0,('9 All Base Data'!$U254*Basecase_Pop_2006)/(1+(1/(BaseCase_RespHA_Child_5_14*('9 All Base Data'!$W254*Basecase_PM10)/10)))))</f>
        <v>5.8545522993862883E-2</v>
      </c>
      <c r="Q254" s="156">
        <f>IF('7 Base case Results'!$G254="..C",0,BaseCase_RADs_All*'7 Base case Results'!$G254*('9 All Base Data'!$V254*Basecase_PM10)/10)</f>
        <v>2360.9484038500736</v>
      </c>
      <c r="R254" s="189">
        <f t="shared" ref="R254:R316" si="40">$J254*BaseCase_Cost_Mort_AllAdults_30/1000000</f>
        <v>1.9525396579837562</v>
      </c>
      <c r="S254" s="178">
        <f t="shared" ref="S254:S316" si="41">$K254*BaseCase_Cost_Mort_Maori_30/1000000</f>
        <v>0.27815900443820119</v>
      </c>
      <c r="T254" s="179">
        <f t="shared" ref="T254:T316" si="42">$L254*BaseCase_Cost_Mort_Child_0_1/1000000</f>
        <v>2.9601520239853723E-2</v>
      </c>
      <c r="U254" s="178">
        <f t="shared" ref="U254:U316" si="43">IF($M254="","",$M254*BaseCase_Cost_CardiacHA_All/1000000)</f>
        <v>7.5133222116982405E-4</v>
      </c>
      <c r="V254" s="178">
        <f t="shared" ref="V254:V316" si="44">IF($N254="","",$N254*BaseCase_Cost_RespHA_All/1000000)</f>
        <v>1.9829500376468364E-3</v>
      </c>
      <c r="W254" s="178">
        <f t="shared" ref="W254:W316" si="45">IF($O254="","",$O254*BaseCase_Cost_RespHA_Child_1_4/1000000)</f>
        <v>8.0834305709045931E-4</v>
      </c>
      <c r="X254" s="179">
        <f t="shared" ref="X254:X316" si="46">IF($P254="","",$P254*BaseCase_Cost_RespHA_Child_5_14/1000000)</f>
        <v>2.6550394677716816E-4</v>
      </c>
      <c r="Y254" s="179">
        <f t="shared" ref="Y254:Y316" si="47">$Q254*BaseCase_Cost_RADs_All/1000000</f>
        <v>0.14637880103870457</v>
      </c>
      <c r="Z254" s="186">
        <f t="shared" si="38"/>
        <v>2.1312542615211312</v>
      </c>
      <c r="AA254" s="156">
        <f>$J254*'9 All Base Data'!$Y254</f>
        <v>0.26645343583572684</v>
      </c>
      <c r="AB254" s="156">
        <f>$K254*'9 All Base Data'!$Y254</f>
        <v>3.7958984411993184E-2</v>
      </c>
      <c r="AC254" s="178">
        <f>$L254*'9 All Base Data'!$Y254</f>
        <v>4.0395731485498212E-3</v>
      </c>
      <c r="AD254" s="178">
        <f>IF($M254="","",$M254*'9 All Base Data'!$Y254)</f>
        <v>5.7481719083039194E-2</v>
      </c>
      <c r="AE254" s="178">
        <f>IF($N254="","",$N254*'9 All Base Data'!$Y254)</f>
        <v>0.2124251529244908</v>
      </c>
      <c r="AF254" s="178">
        <f>IF($O254="","",$O254*'9 All Base Data'!$Y254)</f>
        <v>8.659441451266317E-2</v>
      </c>
      <c r="AG254" s="178">
        <f>IF($P254="","",$P254*'9 All Base Data'!$Y254)</f>
        <v>2.8442328563721791E-2</v>
      </c>
      <c r="AH254" s="167">
        <f>$Q254*'9 All Base Data'!$Y254</f>
        <v>1146.985572771081</v>
      </c>
      <c r="AI254" s="178">
        <f>$R254*'9 All Base Data'!$Y254</f>
        <v>0.94857423157518761</v>
      </c>
      <c r="AJ254" s="178">
        <f>$S254*'9 All Base Data'!$Y254</f>
        <v>0.13513398450669573</v>
      </c>
      <c r="AK254" s="178">
        <f>$T254*'9 All Base Data'!$Y254</f>
        <v>1.4380880408837365E-2</v>
      </c>
      <c r="AL254" s="178">
        <f>IF($U254="","",$U254*'9 All Base Data'!$Y254)</f>
        <v>3.650089161772989E-4</v>
      </c>
      <c r="AM254" s="178">
        <f>IF($V254="","",$V254*'9 All Base Data'!$Y254)</f>
        <v>9.6334806851256568E-4</v>
      </c>
      <c r="AN254" s="178">
        <f>IF($W254="","",$W254*'9 All Base Data'!$Y254)</f>
        <v>3.9270566981492751E-4</v>
      </c>
      <c r="AO254" s="178">
        <f>IF($X254="","",$X254*'9 All Base Data'!$Y254)</f>
        <v>1.2898596003647832E-4</v>
      </c>
      <c r="AP254" s="178">
        <f>$Y254*'9 All Base Data'!$Y254</f>
        <v>7.1113105511807023E-2</v>
      </c>
      <c r="AQ254" s="179">
        <f t="shared" si="39"/>
        <v>1.0353965744805218</v>
      </c>
    </row>
    <row r="255" spans="1:43" x14ac:dyDescent="0.25">
      <c r="A255" s="124">
        <v>513521</v>
      </c>
      <c r="B255" s="125" t="s">
        <v>290</v>
      </c>
      <c r="C255" s="126" t="s">
        <v>157</v>
      </c>
      <c r="D255" s="101" t="s">
        <v>2312</v>
      </c>
      <c r="E255" s="142"/>
      <c r="F255" s="191" t="str">
        <f>IF('9 All Base Data'!G255="Rural Centre","Rural",IF('9 All Base Data'!G255="Rural (Incl.some Off Shore Islands)","Rural",IF('9 All Base Data'!G255="Inlet-in TA but not in Urban Area","Rural",IF('9 All Base Data'!G255="Rural (Incl.some Off Shore Islands)","Rural",IF('9 All Base Data'!G255="Inlet-not in TA","Rural",IF('9 All Base Data'!G255="Inland Water not in Urban Area","Rural",IF('9 All Base Data'!G255="Oceanic-in Region but not in TA","Rural",'9 All Base Data'!G255)))))))</f>
        <v>Western Auckland Zone</v>
      </c>
      <c r="G255" s="177">
        <f>IF('9 All Base Data'!I255="..C","..C",'9 All Base Data'!I255*Basecase_Pop_2006)</f>
        <v>4932</v>
      </c>
      <c r="H255" s="177">
        <f>IF('9 All Base Data'!J255="..C","..C",'9 All Base Data'!J255*Basecase_Pop_2006)</f>
        <v>2460</v>
      </c>
      <c r="I255" s="191">
        <f>IF('9 All Base Data'!L255="..C","..C",'9 All Base Data'!L255*Basecase_Pop_2006)</f>
        <v>120</v>
      </c>
      <c r="J255" s="156">
        <f>IF('9 All Base Data'!$P255=0,0,('9 All Base Data'!$P255*Basecase_Pop_2006)/(1+(1/(BaseCase_Mort_AllAdults_30*('9 All Base Data'!$W255*Basecase_PM10)/10))))</f>
        <v>0.57805365009297516</v>
      </c>
      <c r="K255" s="156">
        <f>IF('9 All Base Data'!$Q255=0,0,('9 All Base Data'!$Q255*Basecase_Pop_2006)/(1+(1/(BaseCase_Mort_Maori_30*('9 All Base Data'!$W255*Basecase_PM10)/10))))</f>
        <v>0.23348770359046772</v>
      </c>
      <c r="L255" s="179">
        <f>133/(1+1/(BaseCase_Mort_Child_0_1*'9 All Base Data'!$AB$10/10))*IF('9 All Base Data'!$L255="..C",0,'9 All Base Data'!L255/'9 All Base Data'!$L$2022)</f>
        <v>1.7505334263662759E-2</v>
      </c>
      <c r="M255" s="178">
        <f>IF('9 All Base Data'!$R255="","",IF('9 All Base Data'!$R255=0,0,('9 All Base Data'!$R255*Basecase_Pop_2006)/(1+(1/(BaseCase_CardiacHA_All*('9 All Base Data'!$W255*Basecase_PM10)/10)))))</f>
        <v>0.42259293028770423</v>
      </c>
      <c r="N255" s="178">
        <f>IF('9 All Base Data'!$S255="","",IF('9 All Base Data'!$S255=0,0,('9 All Base Data'!S255*Basecase_Pop_2006)/(1+(1/(BaseCase_RespHA_All*('9 All Base Data'!$W255*Basecase_PM10)/10)))))</f>
        <v>1.5602118198568613</v>
      </c>
      <c r="O255" s="178">
        <f>IF('9 All Base Data'!$T255="","",IF('9 All Base Data'!$T255=0,0,('9 All Base Data'!$T255*Basecase_Pop_2006)/(1+(1/(BaseCase_RespHA_Child_1_4*('9 All Base Data'!$W255*Basecase_PM10)/10)))))</f>
        <v>0.62077268796898699</v>
      </c>
      <c r="P255" s="179">
        <f>IF('9 All Base Data'!$U255="","",IF('9 All Base Data'!$U255=0,0,('9 All Base Data'!$U255*Basecase_Pop_2006)/(1+(1/(BaseCase_RespHA_Child_5_14*('9 All Base Data'!$W255*Basecase_PM10)/10)))))</f>
        <v>0.32043058522899132</v>
      </c>
      <c r="Q255" s="156">
        <f>IF('7 Base case Results'!$G255="..C",0,BaseCase_RADs_All*'7 Base case Results'!$G255*('9 All Base Data'!$V255*Basecase_PM10)/10)</f>
        <v>4056.3154311498643</v>
      </c>
      <c r="R255" s="189">
        <f t="shared" si="40"/>
        <v>2.0578709943309916</v>
      </c>
      <c r="S255" s="178">
        <f t="shared" si="41"/>
        <v>0.83121622478206514</v>
      </c>
      <c r="T255" s="179">
        <f t="shared" si="42"/>
        <v>6.2318989978639425E-2</v>
      </c>
      <c r="U255" s="178">
        <f t="shared" si="43"/>
        <v>2.683465107326922E-3</v>
      </c>
      <c r="V255" s="178">
        <f t="shared" si="44"/>
        <v>7.075560603050866E-3</v>
      </c>
      <c r="W255" s="178">
        <f t="shared" si="45"/>
        <v>2.8152041399393561E-3</v>
      </c>
      <c r="X255" s="179">
        <f t="shared" si="46"/>
        <v>1.4531527040134756E-3</v>
      </c>
      <c r="Y255" s="179">
        <f t="shared" si="47"/>
        <v>0.25149155673129159</v>
      </c>
      <c r="Z255" s="186">
        <f t="shared" ref="Z255:Z317" si="48">SUM(R255,T255:V255,Y255)</f>
        <v>2.3814405667513006</v>
      </c>
      <c r="AA255" s="156">
        <f>$J255*'9 All Base Data'!$Y255</f>
        <v>0.27930449700240034</v>
      </c>
      <c r="AB255" s="156">
        <f>$K255*'9 All Base Data'!$Y255</f>
        <v>0.11281680445593929</v>
      </c>
      <c r="AC255" s="178">
        <f>$L255*'9 All Base Data'!$Y255</f>
        <v>8.4582435913773835E-3</v>
      </c>
      <c r="AD255" s="178">
        <f>IF($M255="","",$M255*'9 All Base Data'!$Y255)</f>
        <v>0.20418884269962342</v>
      </c>
      <c r="AE255" s="178">
        <f>IF($N255="","",$N255*'9 All Base Data'!$Y255)</f>
        <v>0.7538645893719893</v>
      </c>
      <c r="AF255" s="178">
        <f>IF($O255="","",$O255*'9 All Base Data'!$Y255)</f>
        <v>0.29994552121263912</v>
      </c>
      <c r="AG255" s="178">
        <f>IF($P255="","",$P255*'9 All Base Data'!$Y255)</f>
        <v>0.15482594637569233</v>
      </c>
      <c r="AH255" s="167">
        <f>$Q255*'9 All Base Data'!$Y255</f>
        <v>1959.9342396647135</v>
      </c>
      <c r="AI255" s="178">
        <f>$R255*'9 All Base Data'!$Y255</f>
        <v>0.99432400932854526</v>
      </c>
      <c r="AJ255" s="178">
        <f>$S255*'9 All Base Data'!$Y255</f>
        <v>0.40162782386314394</v>
      </c>
      <c r="AK255" s="178">
        <f>$T255*'9 All Base Data'!$Y255</f>
        <v>3.0111347185303484E-2</v>
      </c>
      <c r="AL255" s="178">
        <f>IF($U255="","",$U255*'9 All Base Data'!$Y255)</f>
        <v>1.2965991511426089E-3</v>
      </c>
      <c r="AM255" s="178">
        <f>IF($V255="","",$V255*'9 All Base Data'!$Y255)</f>
        <v>3.4187759128019718E-3</v>
      </c>
      <c r="AN255" s="178">
        <f>IF($W255="","",$W255*'9 All Base Data'!$Y255)</f>
        <v>1.3602529386993183E-3</v>
      </c>
      <c r="AO255" s="178">
        <f>IF($X255="","",$X255*'9 All Base Data'!$Y255)</f>
        <v>7.0213566681376479E-4</v>
      </c>
      <c r="AP255" s="178">
        <f>$Y255*'9 All Base Data'!$Y255</f>
        <v>0.12151592285921223</v>
      </c>
      <c r="AQ255" s="179">
        <f t="shared" ref="AQ255:AQ317" si="49">SUM(AI255,AK255:AM255,AP255)</f>
        <v>1.1506666544370054</v>
      </c>
    </row>
    <row r="256" spans="1:43" x14ac:dyDescent="0.25">
      <c r="A256" s="124">
        <v>513522</v>
      </c>
      <c r="B256" s="125" t="s">
        <v>291</v>
      </c>
      <c r="C256" s="126" t="s">
        <v>157</v>
      </c>
      <c r="D256" s="101" t="s">
        <v>2312</v>
      </c>
      <c r="E256" s="142"/>
      <c r="F256" s="191" t="str">
        <f>IF('9 All Base Data'!G256="Rural Centre","Rural",IF('9 All Base Data'!G256="Rural (Incl.some Off Shore Islands)","Rural",IF('9 All Base Data'!G256="Inlet-in TA but not in Urban Area","Rural",IF('9 All Base Data'!G256="Rural (Incl.some Off Shore Islands)","Rural",IF('9 All Base Data'!G256="Inlet-not in TA","Rural",IF('9 All Base Data'!G256="Inland Water not in Urban Area","Rural",IF('9 All Base Data'!G256="Oceanic-in Region but not in TA","Rural",'9 All Base Data'!G256)))))))</f>
        <v>Western Auckland Zone</v>
      </c>
      <c r="G256" s="177">
        <f>IF('9 All Base Data'!I256="..C","..C",'9 All Base Data'!I256*Basecase_Pop_2006)</f>
        <v>5235</v>
      </c>
      <c r="H256" s="177">
        <f>IF('9 All Base Data'!J256="..C","..C",'9 All Base Data'!J256*Basecase_Pop_2006)</f>
        <v>3198</v>
      </c>
      <c r="I256" s="191">
        <f>IF('9 All Base Data'!L256="..C","..C",'9 All Base Data'!L256*Basecase_Pop_2006)</f>
        <v>69</v>
      </c>
      <c r="J256" s="156">
        <f>IF('9 All Base Data'!$P256=0,0,('9 All Base Data'!$P256*Basecase_Pop_2006)/(1+(1/(BaseCase_Mort_AllAdults_30*('9 All Base Data'!$W256*Basecase_PM10)/10))))</f>
        <v>1.3258718580092916</v>
      </c>
      <c r="K256" s="156">
        <f>IF('9 All Base Data'!$Q256=0,0,('9 All Base Data'!$Q256*Basecase_Pop_2006)/(1+(1/(BaseCase_Mort_Maori_30*('9 All Base Data'!$W256*Basecase_PM10)/10))))</f>
        <v>0.42574468881610361</v>
      </c>
      <c r="L256" s="179">
        <f>133/(1+1/(BaseCase_Mort_Child_0_1*'9 All Base Data'!$AB$10/10))*IF('9 All Base Data'!$L256="..C",0,'9 All Base Data'!L256/'9 All Base Data'!$L$2022)</f>
        <v>1.0065567201606085E-2</v>
      </c>
      <c r="M256" s="178">
        <f>IF('9 All Base Data'!$R256="","",IF('9 All Base Data'!$R256=0,0,('9 All Base Data'!$R256*Basecase_Pop_2006)/(1+(1/(BaseCase_CardiacHA_All*('9 All Base Data'!$W256*Basecase_PM10)/10)))))</f>
        <v>0.18778581571919878</v>
      </c>
      <c r="N256" s="178">
        <f>IF('9 All Base Data'!$S256="","",IF('9 All Base Data'!$S256=0,0,('9 All Base Data'!S256*Basecase_Pop_2006)/(1+(1/(BaseCase_RespHA_All*('9 All Base Data'!$W256*Basecase_PM10)/10)))))</f>
        <v>0.4046979378948129</v>
      </c>
      <c r="O256" s="178">
        <f>IF('9 All Base Data'!$T256="","",IF('9 All Base Data'!$T256=0,0,('9 All Base Data'!$T256*Basecase_Pop_2006)/(1+(1/(BaseCase_RespHA_Child_1_4*('9 All Base Data'!$W256*Basecase_PM10)/10)))))</f>
        <v>7.0218843329956371E-2</v>
      </c>
      <c r="P256" s="179">
        <f>IF('9 All Base Data'!$U256="","",IF('9 All Base Data'!$U256=0,0,('9 All Base Data'!$U256*Basecase_Pop_2006)/(1+(1/(BaseCase_RespHA_Child_5_14*('9 All Base Data'!$W256*Basecase_PM10)/10)))))</f>
        <v>0.10395953037443116</v>
      </c>
      <c r="Q256" s="156">
        <f>IF('7 Base case Results'!$G256="..C",0,BaseCase_RADs_All*'7 Base case Results'!$G256*('9 All Base Data'!$V256*Basecase_PM10)/10)</f>
        <v>3822.5618559582304</v>
      </c>
      <c r="R256" s="189">
        <f t="shared" si="40"/>
        <v>4.7201038145130783</v>
      </c>
      <c r="S256" s="178">
        <f t="shared" si="41"/>
        <v>1.515651092185329</v>
      </c>
      <c r="T256" s="179">
        <f t="shared" si="42"/>
        <v>3.5833419237717663E-2</v>
      </c>
      <c r="U256" s="178">
        <f t="shared" si="43"/>
        <v>1.1924399298169123E-3</v>
      </c>
      <c r="V256" s="178">
        <f t="shared" si="44"/>
        <v>1.8353051483529764E-3</v>
      </c>
      <c r="W256" s="178">
        <f t="shared" si="45"/>
        <v>3.1844245450135213E-4</v>
      </c>
      <c r="X256" s="179">
        <f t="shared" si="46"/>
        <v>4.7145647024804534E-4</v>
      </c>
      <c r="Y256" s="179">
        <f t="shared" si="47"/>
        <v>0.23699883506941027</v>
      </c>
      <c r="Z256" s="186">
        <f t="shared" si="48"/>
        <v>4.9959638138983751</v>
      </c>
      <c r="AA256" s="156">
        <f>$J256*'9 All Base Data'!$Y256</f>
        <v>0.55406096527080673</v>
      </c>
      <c r="AB256" s="156">
        <f>$K256*'9 All Base Data'!$Y256</f>
        <v>0.17791199942846703</v>
      </c>
      <c r="AC256" s="178">
        <f>$L256*'9 All Base Data'!$Y256</f>
        <v>4.2062419878897209E-3</v>
      </c>
      <c r="AD256" s="178">
        <f>IF($M256="","",$M256*'9 All Base Data'!$Y256)</f>
        <v>7.8472734520333987E-2</v>
      </c>
      <c r="AE256" s="178">
        <f>IF($N256="","",$N256*'9 All Base Data'!$Y256)</f>
        <v>0.16911689373192326</v>
      </c>
      <c r="AF256" s="178">
        <f>IF($O256="","",$O256*'9 All Base Data'!$Y256)</f>
        <v>2.9343348590269672E-2</v>
      </c>
      <c r="AG256" s="178">
        <f>IF($P256="","",$P256*'9 All Base Data'!$Y256)</f>
        <v>4.3443050246831184E-2</v>
      </c>
      <c r="AH256" s="167">
        <f>$Q256*'9 All Base Data'!$Y256</f>
        <v>1597.3883893270938</v>
      </c>
      <c r="AI256" s="178">
        <f>$R256*'9 All Base Data'!$Y256</f>
        <v>1.9724570363640721</v>
      </c>
      <c r="AJ256" s="178">
        <f>$S256*'9 All Base Data'!$Y256</f>
        <v>0.63336671796534272</v>
      </c>
      <c r="AK256" s="178">
        <f>$T256*'9 All Base Data'!$Y256</f>
        <v>1.4974221476887406E-2</v>
      </c>
      <c r="AL256" s="178">
        <f>IF($U256="","",$U256*'9 All Base Data'!$Y256)</f>
        <v>4.9830186420412085E-4</v>
      </c>
      <c r="AM256" s="178">
        <f>IF($V256="","",$V256*'9 All Base Data'!$Y256)</f>
        <v>7.6694511307427195E-4</v>
      </c>
      <c r="AN256" s="178">
        <f>IF($W256="","",$W256*'9 All Base Data'!$Y256)</f>
        <v>1.3307208585687296E-4</v>
      </c>
      <c r="AO256" s="178">
        <f>IF($X256="","",$X256*'9 All Base Data'!$Y256)</f>
        <v>1.9701423286937945E-4</v>
      </c>
      <c r="AP256" s="178">
        <f>$Y256*'9 All Base Data'!$Y256</f>
        <v>9.9038080138279819E-2</v>
      </c>
      <c r="AQ256" s="179">
        <f t="shared" si="49"/>
        <v>2.0877345849565176</v>
      </c>
    </row>
    <row r="257" spans="1:43" x14ac:dyDescent="0.25">
      <c r="A257" s="124">
        <v>513530</v>
      </c>
      <c r="B257" s="125" t="s">
        <v>292</v>
      </c>
      <c r="C257" s="126" t="s">
        <v>157</v>
      </c>
      <c r="D257" s="101" t="s">
        <v>2312</v>
      </c>
      <c r="E257" s="142"/>
      <c r="F257" s="191" t="str">
        <f>IF('9 All Base Data'!G257="Rural Centre","Rural",IF('9 All Base Data'!G257="Rural (Incl.some Off Shore Islands)","Rural",IF('9 All Base Data'!G257="Inlet-in TA but not in Urban Area","Rural",IF('9 All Base Data'!G257="Rural (Incl.some Off Shore Islands)","Rural",IF('9 All Base Data'!G257="Inlet-not in TA","Rural",IF('9 All Base Data'!G257="Inland Water not in Urban Area","Rural",IF('9 All Base Data'!G257="Oceanic-in Region but not in TA","Rural",'9 All Base Data'!G257)))))))</f>
        <v>Western Auckland Zone</v>
      </c>
      <c r="G257" s="177">
        <f>IF('9 All Base Data'!I257="..C","..C",'9 All Base Data'!I257*Basecase_Pop_2006)</f>
        <v>6144</v>
      </c>
      <c r="H257" s="177">
        <f>IF('9 All Base Data'!J257="..C","..C",'9 All Base Data'!J257*Basecase_Pop_2006)</f>
        <v>3411</v>
      </c>
      <c r="I257" s="191">
        <f>IF('9 All Base Data'!L257="..C","..C",'9 All Base Data'!L257*Basecase_Pop_2006)</f>
        <v>108</v>
      </c>
      <c r="J257" s="156">
        <f>IF('9 All Base Data'!$P257=0,0,('9 All Base Data'!$P257*Basecase_Pop_2006)/(1+(1/(BaseCase_Mort_AllAdults_30*('9 All Base Data'!$W257*Basecase_PM10)/10))))</f>
        <v>0.99824250066152598</v>
      </c>
      <c r="K257" s="156">
        <f>IF('9 All Base Data'!$Q257=0,0,('9 All Base Data'!$Q257*Basecase_Pop_2006)/(1+(1/(BaseCase_Mort_Maori_30*('9 All Base Data'!$W257*Basecase_PM10)/10))))</f>
        <v>7.5931766404449777E-2</v>
      </c>
      <c r="L257" s="179">
        <f>133/(1+1/(BaseCase_Mort_Child_0_1*'9 All Base Data'!$AB$10/10))*IF('9 All Base Data'!$L257="..C",0,'9 All Base Data'!L257/'9 All Base Data'!$L$2022)</f>
        <v>1.5754800837296482E-2</v>
      </c>
      <c r="M257" s="178">
        <f>IF('9 All Base Data'!$R257="","",IF('9 All Base Data'!$R257=0,0,('9 All Base Data'!$R257*Basecase_Pop_2006)/(1+(1/(BaseCase_CardiacHA_All*('9 All Base Data'!$W257*Basecase_PM10)/10)))))</f>
        <v>0.66083683505827229</v>
      </c>
      <c r="N257" s="178">
        <f>IF('9 All Base Data'!$S257="","",IF('9 All Base Data'!$S257=0,0,('9 All Base Data'!S257*Basecase_Pop_2006)/(1+(1/(BaseCase_RespHA_All*('9 All Base Data'!$W257*Basecase_PM10)/10)))))</f>
        <v>1.6424866392183664</v>
      </c>
      <c r="O257" s="178">
        <f>IF('9 All Base Data'!$T257="","",IF('9 All Base Data'!$T257=0,0,('9 All Base Data'!$T257*Basecase_Pop_2006)/(1+(1/(BaseCase_RespHA_Child_1_4*('9 All Base Data'!$W257*Basecase_PM10)/10)))))</f>
        <v>0.55397859244780223</v>
      </c>
      <c r="P257" s="179">
        <f>IF('9 All Base Data'!$U257="","",IF('9 All Base Data'!$U257=0,0,('9 All Base Data'!$U257*Basecase_Pop_2006)/(1+(1/(BaseCase_RespHA_Child_5_14*('9 All Base Data'!$W257*Basecase_PM10)/10)))))</f>
        <v>0.28249335970272615</v>
      </c>
      <c r="Q257" s="156">
        <f>IF('7 Base case Results'!$G257="..C",0,BaseCase_RADs_All*'7 Base case Results'!$G257*('9 All Base Data'!$V257*Basecase_PM10)/10)</f>
        <v>4893.5867079556319</v>
      </c>
      <c r="R257" s="189">
        <f t="shared" si="40"/>
        <v>3.5537433023550324</v>
      </c>
      <c r="S257" s="178">
        <f t="shared" si="41"/>
        <v>0.2703170883998412</v>
      </c>
      <c r="T257" s="179">
        <f t="shared" si="42"/>
        <v>5.6087090980775474E-2</v>
      </c>
      <c r="U257" s="178">
        <f t="shared" si="43"/>
        <v>4.1963139026200292E-3</v>
      </c>
      <c r="V257" s="178">
        <f t="shared" si="44"/>
        <v>7.4486769088552909E-3</v>
      </c>
      <c r="W257" s="178">
        <f t="shared" si="45"/>
        <v>2.5122929167507831E-3</v>
      </c>
      <c r="X257" s="179">
        <f t="shared" si="46"/>
        <v>1.281107386251863E-3</v>
      </c>
      <c r="Y257" s="179">
        <f t="shared" si="47"/>
        <v>0.3034023758932492</v>
      </c>
      <c r="Z257" s="186">
        <f t="shared" si="48"/>
        <v>3.9248777600405327</v>
      </c>
      <c r="AA257" s="156">
        <f>$J257*'9 All Base Data'!$Y257</f>
        <v>0.46551249101028463</v>
      </c>
      <c r="AB257" s="156">
        <f>$K257*'9 All Base Data'!$Y257</f>
        <v>3.5409417754024911E-2</v>
      </c>
      <c r="AC257" s="178">
        <f>$L257*'9 All Base Data'!$Y257</f>
        <v>7.3469688760803035E-3</v>
      </c>
      <c r="AD257" s="178">
        <f>IF($M257="","",$M257*'9 All Base Data'!$Y257)</f>
        <v>0.30816940877138255</v>
      </c>
      <c r="AE257" s="178">
        <f>IF($N257="","",$N257*'9 All Base Data'!$Y257)</f>
        <v>0.76594419328666175</v>
      </c>
      <c r="AF257" s="178">
        <f>IF($O257="","",$O257*'9 All Base Data'!$Y257)</f>
        <v>0.258337983371626</v>
      </c>
      <c r="AG257" s="178">
        <f>IF($P257="","",$P257*'9 All Base Data'!$Y257)</f>
        <v>0.13173571299752698</v>
      </c>
      <c r="AH257" s="167">
        <f>$Q257*'9 All Base Data'!$Y257</f>
        <v>2282.0364158865386</v>
      </c>
      <c r="AI257" s="178">
        <f>$R257*'9 All Base Data'!$Y257</f>
        <v>1.6572244679966133</v>
      </c>
      <c r="AJ257" s="178">
        <f>$S257*'9 All Base Data'!$Y257</f>
        <v>0.12605752720432867</v>
      </c>
      <c r="AK257" s="178">
        <f>$T257*'9 All Base Data'!$Y257</f>
        <v>2.6155209198845879E-2</v>
      </c>
      <c r="AL257" s="178">
        <f>IF($U257="","",$U257*'9 All Base Data'!$Y257)</f>
        <v>1.9568757456982794E-3</v>
      </c>
      <c r="AM257" s="178">
        <f>IF($V257="","",$V257*'9 All Base Data'!$Y257)</f>
        <v>3.4735569165550107E-3</v>
      </c>
      <c r="AN257" s="178">
        <f>IF($W257="","",$W257*'9 All Base Data'!$Y257)</f>
        <v>1.1715627545903239E-3</v>
      </c>
      <c r="AO257" s="178">
        <f>IF($X257="","",$X257*'9 All Base Data'!$Y257)</f>
        <v>5.9742145844378478E-4</v>
      </c>
      <c r="AP257" s="178">
        <f>$Y257*'9 All Base Data'!$Y257</f>
        <v>0.1414862577849654</v>
      </c>
      <c r="AQ257" s="179">
        <f t="shared" si="49"/>
        <v>1.8302963676426778</v>
      </c>
    </row>
    <row r="258" spans="1:43" x14ac:dyDescent="0.25">
      <c r="A258" s="124">
        <v>513610</v>
      </c>
      <c r="B258" s="125" t="s">
        <v>293</v>
      </c>
      <c r="C258" s="126" t="s">
        <v>157</v>
      </c>
      <c r="D258" s="101" t="s">
        <v>2312</v>
      </c>
      <c r="E258" s="142"/>
      <c r="F258" s="191" t="str">
        <f>IF('9 All Base Data'!G258="Rural Centre","Rural",IF('9 All Base Data'!G258="Rural (Incl.some Off Shore Islands)","Rural",IF('9 All Base Data'!G258="Inlet-in TA but not in Urban Area","Rural",IF('9 All Base Data'!G258="Rural (Incl.some Off Shore Islands)","Rural",IF('9 All Base Data'!G258="Inlet-not in TA","Rural",IF('9 All Base Data'!G258="Inland Water not in Urban Area","Rural",IF('9 All Base Data'!G258="Oceanic-in Region but not in TA","Rural",'9 All Base Data'!G258)))))))</f>
        <v>Western Auckland Zone</v>
      </c>
      <c r="G258" s="177">
        <f>IF('9 All Base Data'!I258="..C","..C",'9 All Base Data'!I258*Basecase_Pop_2006)</f>
        <v>351</v>
      </c>
      <c r="H258" s="177">
        <f>IF('9 All Base Data'!J258="..C","..C",'9 All Base Data'!J258*Basecase_Pop_2006)</f>
        <v>213</v>
      </c>
      <c r="I258" s="191">
        <f>IF('9 All Base Data'!L258="..C","..C",'9 All Base Data'!L258*Basecase_Pop_2006)</f>
        <v>3</v>
      </c>
      <c r="J258" s="156">
        <f>IF('9 All Base Data'!$P258=0,0,('9 All Base Data'!$P258*Basecase_Pop_2006)/(1+(1/(BaseCase_Mort_AllAdults_30*('9 All Base Data'!$W258*Basecase_PM10)/10))))</f>
        <v>2.6868570940320318</v>
      </c>
      <c r="K258" s="156">
        <f>IF('9 All Base Data'!$Q258=0,0,('9 All Base Data'!$Q258*Basecase_Pop_2006)/(1+(1/(BaseCase_Mort_Maori_30*('9 All Base Data'!$W258*Basecase_PM10)/10))))</f>
        <v>0.76152016699828018</v>
      </c>
      <c r="L258" s="179">
        <f>133/(1+1/(BaseCase_Mort_Child_0_1*'9 All Base Data'!$AB$10/10))*IF('9 All Base Data'!$L258="..C",0,'9 All Base Data'!L258/'9 All Base Data'!$L$2022)</f>
        <v>4.3763335659156898E-4</v>
      </c>
      <c r="M258" s="178">
        <f>IF('9 All Base Data'!$R258="","",IF('9 All Base Data'!$R258=0,0,('9 All Base Data'!$R258*Basecase_Pop_2006)/(1+(1/(BaseCase_CardiacHA_All*('9 All Base Data'!$W258*Basecase_PM10)/10)))))</f>
        <v>0.1004050892905981</v>
      </c>
      <c r="N258" s="178">
        <f>IF('9 All Base Data'!$S258="","",IF('9 All Base Data'!$S258=0,0,('9 All Base Data'!S258*Basecase_Pop_2006)/(1+(1/(BaseCase_RespHA_All*('9 All Base Data'!$W258*Basecase_PM10)/10)))))</f>
        <v>0.14719605864144905</v>
      </c>
      <c r="O258" s="178">
        <f>IF('9 All Base Data'!$T258="","",IF('9 All Base Data'!$T258=0,0,('9 All Base Data'!$T258*Basecase_Pop_2006)/(1+(1/(BaseCase_RespHA_Child_1_4*('9 All Base Data'!$W258*Basecase_PM10)/10)))))</f>
        <v>4.5949004385922872E-2</v>
      </c>
      <c r="P258" s="179">
        <f>IF('9 All Base Data'!$U258="","",IF('9 All Base Data'!$U258=0,0,('9 All Base Data'!$U258*Basecase_Pop_2006)/(1+(1/(BaseCase_RespHA_Child_5_14*('9 All Base Data'!$W258*Basecase_PM10)/10)))))</f>
        <v>3.4070378298969799E-2</v>
      </c>
      <c r="Q258" s="156">
        <f>IF('7 Base case Results'!$G258="..C",0,BaseCase_RADs_All*'7 Base case Results'!$G258*('9 All Base Data'!$V258*Basecase_PM10)/10)</f>
        <v>222.84920687473891</v>
      </c>
      <c r="R258" s="189">
        <f t="shared" si="40"/>
        <v>9.5652112547540327</v>
      </c>
      <c r="S258" s="178">
        <f t="shared" si="41"/>
        <v>2.7110117945138774</v>
      </c>
      <c r="T258" s="179">
        <f t="shared" si="42"/>
        <v>1.5579747494659855E-3</v>
      </c>
      <c r="U258" s="178">
        <f t="shared" si="43"/>
        <v>6.3757231699529794E-4</v>
      </c>
      <c r="V258" s="178">
        <f t="shared" si="44"/>
        <v>6.6753412593897139E-4</v>
      </c>
      <c r="W258" s="178">
        <f t="shared" si="45"/>
        <v>2.0837873489016023E-4</v>
      </c>
      <c r="X258" s="179">
        <f t="shared" si="46"/>
        <v>1.5450916558582806E-4</v>
      </c>
      <c r="Y258" s="179">
        <f t="shared" si="47"/>
        <v>1.3816650826233812E-2</v>
      </c>
      <c r="Z258" s="186">
        <f t="shared" si="48"/>
        <v>9.5818909867726649</v>
      </c>
      <c r="AA258" s="156">
        <f>$J258*'9 All Base Data'!$Y258</f>
        <v>0.88803679990461393</v>
      </c>
      <c r="AB258" s="156">
        <f>$K258*'9 All Base Data'!$Y258</f>
        <v>0.2516910682246794</v>
      </c>
      <c r="AC258" s="178">
        <f>$L258*'9 All Base Data'!$Y258</f>
        <v>1.4464279711128488E-4</v>
      </c>
      <c r="AD258" s="178">
        <f>IF($M258="","",$M258*'9 All Base Data'!$Y258)</f>
        <v>3.3185022897498688E-2</v>
      </c>
      <c r="AE258" s="178">
        <f>IF($N258="","",$N258*'9 All Base Data'!$Y258)</f>
        <v>4.8649969946249011E-2</v>
      </c>
      <c r="AF258" s="178">
        <f>IF($O258="","",$O258*'9 All Base Data'!$Y258)</f>
        <v>1.5186668060728489E-2</v>
      </c>
      <c r="AG258" s="178">
        <f>IF($P258="","",$P258*'9 All Base Data'!$Y258)</f>
        <v>1.126064716406389E-2</v>
      </c>
      <c r="AH258" s="167">
        <f>$Q258*'9 All Base Data'!$Y258</f>
        <v>73.654195071963571</v>
      </c>
      <c r="AI258" s="178">
        <f>$R258*'9 All Base Data'!$Y258</f>
        <v>3.1614110076604254</v>
      </c>
      <c r="AJ258" s="178">
        <f>$S258*'9 All Base Data'!$Y258</f>
        <v>0.89602020287985862</v>
      </c>
      <c r="AK258" s="178">
        <f>$T258*'9 All Base Data'!$Y258</f>
        <v>5.1492835771617417E-4</v>
      </c>
      <c r="AL258" s="178">
        <f>IF($U258="","",$U258*'9 All Base Data'!$Y258)</f>
        <v>2.1072489539911667E-4</v>
      </c>
      <c r="AM258" s="178">
        <f>IF($V258="","",$V258*'9 All Base Data'!$Y258)</f>
        <v>2.2062761370623927E-4</v>
      </c>
      <c r="AN258" s="178">
        <f>IF($W258="","",$W258*'9 All Base Data'!$Y258)</f>
        <v>6.8871539655403696E-5</v>
      </c>
      <c r="AO258" s="178">
        <f>IF($X258="","",$X258*'9 All Base Data'!$Y258)</f>
        <v>5.1067034889029746E-5</v>
      </c>
      <c r="AP258" s="178">
        <f>$Y258*'9 All Base Data'!$Y258</f>
        <v>4.5665600944617413E-3</v>
      </c>
      <c r="AQ258" s="179">
        <f t="shared" si="49"/>
        <v>3.1669238486217091</v>
      </c>
    </row>
    <row r="259" spans="1:43" x14ac:dyDescent="0.25">
      <c r="A259" s="131">
        <v>513621</v>
      </c>
      <c r="B259" s="132" t="s">
        <v>2228</v>
      </c>
      <c r="C259" s="132" t="s">
        <v>157</v>
      </c>
      <c r="D259" s="145" t="s">
        <v>2312</v>
      </c>
      <c r="E259" s="142"/>
      <c r="F259" s="191" t="str">
        <f>IF('9 All Base Data'!G259="Rural Centre","Rural",IF('9 All Base Data'!G259="Rural (Incl.some Off Shore Islands)","Rural",IF('9 All Base Data'!G259="Inlet-in TA but not in Urban Area","Rural",IF('9 All Base Data'!G259="Rural (Incl.some Off Shore Islands)","Rural",IF('9 All Base Data'!G259="Inlet-not in TA","Rural",IF('9 All Base Data'!G259="Inland Water not in Urban Area","Rural",IF('9 All Base Data'!G259="Oceanic-in Region but not in TA","Rural",'9 All Base Data'!G259)))))))</f>
        <v>Western Auckland Zone</v>
      </c>
      <c r="G259" s="177">
        <f>IF('9 All Base Data'!I259="..C","..C",'9 All Base Data'!I259*Basecase_Pop_2006)</f>
        <v>510</v>
      </c>
      <c r="H259" s="177">
        <f>IF('9 All Base Data'!J259="..C","..C",'9 All Base Data'!J259*Basecase_Pop_2006)</f>
        <v>318</v>
      </c>
      <c r="I259" s="191">
        <f>IF('9 All Base Data'!L259="..C","..C",'9 All Base Data'!L259*Basecase_Pop_2006)</f>
        <v>6</v>
      </c>
      <c r="J259" s="156">
        <f>IF('9 All Base Data'!$P259=0,0,('9 All Base Data'!$P259*Basecase_Pop_2006)/(1+(1/(BaseCase_Mort_AllAdults_30*('9 All Base Data'!$W259*Basecase_PM10)/10))))</f>
        <v>0.19210641994960215</v>
      </c>
      <c r="K259" s="156">
        <f>IF('9 All Base Data'!$Q259=0,0,('9 All Base Data'!$Q259*Basecase_Pop_2006)/(1+(1/(BaseCase_Mort_Maori_30*('9 All Base Data'!$W259*Basecase_PM10)/10))))</f>
        <v>1.8566775244299675E-2</v>
      </c>
      <c r="L259" s="179">
        <f>133/(1+1/(BaseCase_Mort_Child_0_1*'9 All Base Data'!$AB$10/10))*IF('9 All Base Data'!$L259="..C",0,'9 All Base Data'!L259/'9 All Base Data'!$L$2022)</f>
        <v>8.7526671318313796E-4</v>
      </c>
      <c r="M259" s="178">
        <f>IF('9 All Base Data'!$R259="","",IF('9 All Base Data'!$R259=0,0,('9 All Base Data'!$R259*Basecase_Pop_2006)/(1+(1/(BaseCase_CardiacHA_All*('9 All Base Data'!$W259*Basecase_PM10)/10)))))</f>
        <v>3.4623540834351575E-2</v>
      </c>
      <c r="N259" s="178">
        <f>IF('9 All Base Data'!$S259="","",IF('9 All Base Data'!$S259=0,0,('9 All Base Data'!S259*Basecase_Pop_2006)/(1+(1/(BaseCase_RespHA_All*('9 All Base Data'!$W259*Basecase_PM10)/10)))))</f>
        <v>5.7445728451747648E-2</v>
      </c>
      <c r="O259" s="178">
        <f>IF('9 All Base Data'!$T259="","",IF('9 All Base Data'!$T259=0,0,('9 All Base Data'!$T259*Basecase_Pop_2006)/(1+(1/(BaseCase_RespHA_Child_1_4*('9 All Base Data'!$W259*Basecase_PM10)/10)))))</f>
        <v>4.9537218094120716E-3</v>
      </c>
      <c r="P259" s="179">
        <f>IF('9 All Base Data'!$U259="","",IF('9 All Base Data'!$U259=0,0,('9 All Base Data'!$U259*Basecase_Pop_2006)/(1+(1/(BaseCase_RespHA_Child_5_14*('9 All Base Data'!$W259*Basecase_PM10)/10)))))</f>
        <v>1.3778766196093598E-2</v>
      </c>
      <c r="Q259" s="156">
        <f>IF('7 Base case Results'!$G259="..C",0,BaseCase_RADs_All*'7 Base case Results'!$G259*('9 All Base Data'!$V259*Basecase_PM10)/10)</f>
        <v>313.95600000000002</v>
      </c>
      <c r="R259" s="189">
        <f t="shared" si="40"/>
        <v>0.68389885502058356</v>
      </c>
      <c r="S259" s="178">
        <f t="shared" si="41"/>
        <v>6.6097719869706834E-2</v>
      </c>
      <c r="T259" s="179">
        <f t="shared" si="42"/>
        <v>3.1159494989319711E-3</v>
      </c>
      <c r="U259" s="178">
        <f t="shared" si="43"/>
        <v>2.198594842981325E-4</v>
      </c>
      <c r="V259" s="178">
        <f t="shared" si="44"/>
        <v>2.6051637852867561E-4</v>
      </c>
      <c r="W259" s="178">
        <f t="shared" si="45"/>
        <v>2.2465128405683746E-5</v>
      </c>
      <c r="X259" s="179">
        <f t="shared" si="46"/>
        <v>6.2486704699284465E-5</v>
      </c>
      <c r="Y259" s="179">
        <f t="shared" si="47"/>
        <v>1.9465272000000002E-2</v>
      </c>
      <c r="Z259" s="186">
        <f t="shared" si="48"/>
        <v>0.7069604523823424</v>
      </c>
      <c r="AA259" s="156">
        <f>$J259*'9 All Base Data'!$Y259</f>
        <v>5.9461551247306253E-2</v>
      </c>
      <c r="AB259" s="156">
        <f>$K259*'9 All Base Data'!$Y259</f>
        <v>5.7468629001351003E-3</v>
      </c>
      <c r="AC259" s="178">
        <f>$L259*'9 All Base Data'!$Y259</f>
        <v>2.7091607107484513E-4</v>
      </c>
      <c r="AD259" s="178">
        <f>IF($M259="","",$M259*'9 All Base Data'!$Y259)</f>
        <v>1.0716817523459661E-2</v>
      </c>
      <c r="AE259" s="178">
        <f>IF($N259="","",$N259*'9 All Base Data'!$Y259)</f>
        <v>1.7780832765341977E-2</v>
      </c>
      <c r="AF259" s="178">
        <f>IF($O259="","",$O259*'9 All Base Data'!$Y259)</f>
        <v>1.53329588523137E-3</v>
      </c>
      <c r="AG259" s="178">
        <f>IF($P259="","",$P259*'9 All Base Data'!$Y259)</f>
        <v>4.2648590948111478E-3</v>
      </c>
      <c r="AH259" s="167">
        <f>$Q259*'9 All Base Data'!$Y259</f>
        <v>97.176923021608488</v>
      </c>
      <c r="AI259" s="178">
        <f>$R259*'9 All Base Data'!$Y259</f>
        <v>0.21168312244041024</v>
      </c>
      <c r="AJ259" s="178">
        <f>$S259*'9 All Base Data'!$Y259</f>
        <v>2.0458831924480954E-2</v>
      </c>
      <c r="AK259" s="178">
        <f>$T259*'9 All Base Data'!$Y259</f>
        <v>9.6446121302644859E-4</v>
      </c>
      <c r="AL259" s="178">
        <f>IF($U259="","",$U259*'9 All Base Data'!$Y259)</f>
        <v>6.8051791273968849E-5</v>
      </c>
      <c r="AM259" s="178">
        <f>IF($V259="","",$V259*'9 All Base Data'!$Y259)</f>
        <v>8.0636076590825877E-5</v>
      </c>
      <c r="AN259" s="178">
        <f>IF($W259="","",$W259*'9 All Base Data'!$Y259)</f>
        <v>6.9534968395242631E-6</v>
      </c>
      <c r="AO259" s="178">
        <f>IF($X259="","",$X259*'9 All Base Data'!$Y259)</f>
        <v>1.9341135994968555E-5</v>
      </c>
      <c r="AP259" s="178">
        <f>$Y259*'9 All Base Data'!$Y259</f>
        <v>6.0249692273397267E-3</v>
      </c>
      <c r="AQ259" s="179">
        <f t="shared" si="49"/>
        <v>0.2188212407486412</v>
      </c>
    </row>
    <row r="260" spans="1:43" x14ac:dyDescent="0.25">
      <c r="A260" s="131">
        <v>513622</v>
      </c>
      <c r="B260" s="132" t="s">
        <v>2229</v>
      </c>
      <c r="C260" s="132" t="s">
        <v>157</v>
      </c>
      <c r="D260" s="145" t="s">
        <v>2312</v>
      </c>
      <c r="E260" s="142"/>
      <c r="F260" s="191" t="str">
        <f>IF('9 All Base Data'!G260="Rural Centre","Rural",IF('9 All Base Data'!G260="Rural (Incl.some Off Shore Islands)","Rural",IF('9 All Base Data'!G260="Inlet-in TA but not in Urban Area","Rural",IF('9 All Base Data'!G260="Rural (Incl.some Off Shore Islands)","Rural",IF('9 All Base Data'!G260="Inlet-not in TA","Rural",IF('9 All Base Data'!G260="Inland Water not in Urban Area","Rural",IF('9 All Base Data'!G260="Oceanic-in Region but not in TA","Rural",'9 All Base Data'!G260)))))))</f>
        <v>Western Auckland Zone</v>
      </c>
      <c r="G260" s="177">
        <f>IF('9 All Base Data'!I260="..C","..C",'9 All Base Data'!I260*Basecase_Pop_2006)</f>
        <v>1458</v>
      </c>
      <c r="H260" s="177">
        <f>IF('9 All Base Data'!J260="..C","..C",'9 All Base Data'!J260*Basecase_Pop_2006)</f>
        <v>783</v>
      </c>
      <c r="I260" s="191">
        <f>IF('9 All Base Data'!L260="..C","..C",'9 All Base Data'!L260*Basecase_Pop_2006)</f>
        <v>33</v>
      </c>
      <c r="J260" s="156">
        <f>IF('9 All Base Data'!$P260=0,0,('9 All Base Data'!$P260*Basecase_Pop_2006)/(1+(1/(BaseCase_Mort_AllAdults_30*('9 All Base Data'!$W260*Basecase_PM10)/10))))</f>
        <v>0.47301675100798263</v>
      </c>
      <c r="K260" s="156">
        <f>IF('9 All Base Data'!$Q260=0,0,('9 All Base Data'!$Q260*Basecase_Pop_2006)/(1+(1/(BaseCase_Mort_Maori_30*('9 All Base Data'!$W260*Basecase_PM10)/10))))</f>
        <v>4.3322475570032576E-2</v>
      </c>
      <c r="L260" s="179">
        <f>133/(1+1/(BaseCase_Mort_Child_0_1*'9 All Base Data'!$AB$10/10))*IF('9 All Base Data'!$L260="..C",0,'9 All Base Data'!L260/'9 All Base Data'!$L$2022)</f>
        <v>4.8139669225072592E-3</v>
      </c>
      <c r="M260" s="178">
        <f>IF('9 All Base Data'!$R260="","",IF('9 All Base Data'!$R260=0,0,('9 All Base Data'!$R260*Basecase_Pop_2006)/(1+(1/(BaseCase_CardiacHA_All*('9 All Base Data'!$W260*Basecase_PM10)/10)))))</f>
        <v>9.8982593208793337E-2</v>
      </c>
      <c r="N260" s="178">
        <f>IF('9 All Base Data'!$S260="","",IF('9 All Base Data'!$S260=0,0,('9 All Base Data'!S260*Basecase_Pop_2006)/(1+(1/(BaseCase_RespHA_All*('9 All Base Data'!$W260*Basecase_PM10)/10)))))</f>
        <v>0.16422720016205503</v>
      </c>
      <c r="O260" s="178">
        <f>IF('9 All Base Data'!$T260="","",IF('9 All Base Data'!$T260=0,0,('9 All Base Data'!$T260*Basecase_Pop_2006)/(1+(1/(BaseCase_RespHA_Child_1_4*('9 All Base Data'!$W260*Basecase_PM10)/10)))))</f>
        <v>3.9629774475296572E-2</v>
      </c>
      <c r="P260" s="179">
        <f>IF('9 All Base Data'!$U260="","",IF('9 All Base Data'!$U260=0,0,('9 All Base Data'!$U260*Basecase_Pop_2006)/(1+(1/(BaseCase_RespHA_Child_5_14*('9 All Base Data'!$W260*Basecase_PM10)/10)))))</f>
        <v>4.1336298588280793E-2</v>
      </c>
      <c r="Q260" s="156">
        <f>IF('7 Base case Results'!$G260="..C",0,BaseCase_RADs_All*'7 Base case Results'!$G260*('9 All Base Data'!$V260*Basecase_PM10)/10)</f>
        <v>897.54480000000001</v>
      </c>
      <c r="R260" s="189">
        <f t="shared" si="40"/>
        <v>1.683939633588418</v>
      </c>
      <c r="S260" s="178">
        <f t="shared" si="41"/>
        <v>0.15422801302931596</v>
      </c>
      <c r="T260" s="179">
        <f t="shared" si="42"/>
        <v>1.7137722244125842E-2</v>
      </c>
      <c r="U260" s="178">
        <f t="shared" si="43"/>
        <v>6.2853946687583769E-4</v>
      </c>
      <c r="V260" s="178">
        <f t="shared" si="44"/>
        <v>7.4477035273491957E-4</v>
      </c>
      <c r="W260" s="178">
        <f t="shared" si="45"/>
        <v>1.7972102724546997E-4</v>
      </c>
      <c r="X260" s="179">
        <f t="shared" si="46"/>
        <v>1.874601140978534E-4</v>
      </c>
      <c r="Y260" s="179">
        <f t="shared" si="47"/>
        <v>5.5647777600000004E-2</v>
      </c>
      <c r="Z260" s="186">
        <f t="shared" si="48"/>
        <v>1.7580984432521547</v>
      </c>
      <c r="AA260" s="156">
        <f>$J260*'9 All Base Data'!$Y260</f>
        <v>0.14641004599572577</v>
      </c>
      <c r="AB260" s="156">
        <f>$K260*'9 All Base Data'!$Y260</f>
        <v>1.3409346766981902E-2</v>
      </c>
      <c r="AC260" s="178">
        <f>$L260*'9 All Base Data'!$Y260</f>
        <v>1.4900383909116483E-3</v>
      </c>
      <c r="AD260" s="178">
        <f>IF($M260="","",$M260*'9 All Base Data'!$Y260)</f>
        <v>3.0637490096478797E-2</v>
      </c>
      <c r="AE260" s="178">
        <f>IF($N260="","",$N260*'9 All Base Data'!$Y260)</f>
        <v>5.0832263082095298E-2</v>
      </c>
      <c r="AF260" s="178">
        <f>IF($O260="","",$O260*'9 All Base Data'!$Y260)</f>
        <v>1.226636708185096E-2</v>
      </c>
      <c r="AG260" s="178">
        <f>IF($P260="","",$P260*'9 All Base Data'!$Y260)</f>
        <v>1.2794577284433443E-2</v>
      </c>
      <c r="AH260" s="167">
        <f>$Q260*'9 All Base Data'!$Y260</f>
        <v>277.81167405001014</v>
      </c>
      <c r="AI260" s="178">
        <f>$R260*'9 All Base Data'!$Y260</f>
        <v>0.52121976374478363</v>
      </c>
      <c r="AJ260" s="178">
        <f>$S260*'9 All Base Data'!$Y260</f>
        <v>4.7737274490455568E-2</v>
      </c>
      <c r="AK260" s="178">
        <f>$T260*'9 All Base Data'!$Y260</f>
        <v>5.3045366716454679E-3</v>
      </c>
      <c r="AL260" s="178">
        <f>IF($U260="","",$U260*'9 All Base Data'!$Y260)</f>
        <v>1.9454806211264037E-4</v>
      </c>
      <c r="AM260" s="178">
        <f>IF($V260="","",$V260*'9 All Base Data'!$Y260)</f>
        <v>2.3052431307730216E-4</v>
      </c>
      <c r="AN260" s="178">
        <f>IF($W260="","",$W260*'9 All Base Data'!$Y260)</f>
        <v>5.5627974716194105E-5</v>
      </c>
      <c r="AO260" s="178">
        <f>IF($X260="","",$X260*'9 All Base Data'!$Y260)</f>
        <v>5.8023407984905669E-5</v>
      </c>
      <c r="AP260" s="178">
        <f>$Y260*'9 All Base Data'!$Y260</f>
        <v>1.7224323791100629E-2</v>
      </c>
      <c r="AQ260" s="179">
        <f t="shared" si="49"/>
        <v>0.54417369658271963</v>
      </c>
    </row>
    <row r="261" spans="1:43" x14ac:dyDescent="0.25">
      <c r="A261" s="124">
        <v>513631</v>
      </c>
      <c r="B261" s="125" t="s">
        <v>294</v>
      </c>
      <c r="C261" s="126" t="s">
        <v>157</v>
      </c>
      <c r="D261" s="101" t="s">
        <v>2312</v>
      </c>
      <c r="E261" s="142"/>
      <c r="F261" s="191" t="str">
        <f>IF('9 All Base Data'!G261="Rural Centre","Rural",IF('9 All Base Data'!G261="Rural (Incl.some Off Shore Islands)","Rural",IF('9 All Base Data'!G261="Inlet-in TA but not in Urban Area","Rural",IF('9 All Base Data'!G261="Rural (Incl.some Off Shore Islands)","Rural",IF('9 All Base Data'!G261="Inlet-not in TA","Rural",IF('9 All Base Data'!G261="Inland Water not in Urban Area","Rural",IF('9 All Base Data'!G261="Oceanic-in Region but not in TA","Rural",'9 All Base Data'!G261)))))))</f>
        <v>Western Auckland Zone</v>
      </c>
      <c r="G261" s="177">
        <f>IF('9 All Base Data'!I261="..C","..C",'9 All Base Data'!I261*Basecase_Pop_2006)</f>
        <v>5742</v>
      </c>
      <c r="H261" s="177">
        <f>IF('9 All Base Data'!J261="..C","..C",'9 All Base Data'!J261*Basecase_Pop_2006)</f>
        <v>2820</v>
      </c>
      <c r="I261" s="191">
        <f>IF('9 All Base Data'!L261="..C","..C",'9 All Base Data'!L261*Basecase_Pop_2006)</f>
        <v>123</v>
      </c>
      <c r="J261" s="156">
        <f>IF('9 All Base Data'!$P261=0,0,('9 All Base Data'!$P261*Basecase_Pop_2006)/(1+(1/(BaseCase_Mort_AllAdults_30*('9 All Base Data'!$W261*Basecase_PM10)/10))))</f>
        <v>0.3768968073878059</v>
      </c>
      <c r="K261" s="156">
        <f>IF('9 All Base Data'!$Q261=0,0,('9 All Base Data'!$Q261*Basecase_Pop_2006)/(1+(1/(BaseCase_Mort_Maori_30*('9 All Base Data'!$W261*Basecase_PM10)/10))))</f>
        <v>0.15274598566958966</v>
      </c>
      <c r="L261" s="179">
        <f>133/(1+1/(BaseCase_Mort_Child_0_1*'9 All Base Data'!$AB$10/10))*IF('9 All Base Data'!$L261="..C",0,'9 All Base Data'!L261/'9 All Base Data'!$L$2022)</f>
        <v>1.7942967620254328E-2</v>
      </c>
      <c r="M261" s="178">
        <f>IF('9 All Base Data'!$R261="","",IF('9 All Base Data'!$R261=0,0,('9 All Base Data'!$R261*Basecase_Pop_2006)/(1+(1/(BaseCase_CardiacHA_All*('9 All Base Data'!$W261*Basecase_PM10)/10)))))</f>
        <v>0.66577413686945064</v>
      </c>
      <c r="N261" s="178">
        <f>IF('9 All Base Data'!$S261="","",IF('9 All Base Data'!$S261=0,0,('9 All Base Data'!S261*Basecase_Pop_2006)/(1+(1/(BaseCase_RespHA_All*('9 All Base Data'!$W261*Basecase_PM10)/10)))))</f>
        <v>2.1037456464629294</v>
      </c>
      <c r="O261" s="178">
        <f>IF('9 All Base Data'!$T261="","",IF('9 All Base Data'!$T261=0,0,('9 All Base Data'!$T261*Basecase_Pop_2006)/(1+(1/(BaseCase_RespHA_Child_1_4*('9 All Base Data'!$W261*Basecase_PM10)/10)))))</f>
        <v>0.90439976869345229</v>
      </c>
      <c r="P261" s="179">
        <f>IF('9 All Base Data'!$U261="","",IF('9 All Base Data'!$U261=0,0,('9 All Base Data'!$U261*Basecase_Pop_2006)/(1+(1/(BaseCase_RespHA_Child_5_14*('9 All Base Data'!$W261*Basecase_PM10)/10)))))</f>
        <v>0.49793079901305437</v>
      </c>
      <c r="Q261" s="156">
        <f>IF('7 Base case Results'!$G261="..C",0,BaseCase_RADs_All*'7 Base case Results'!$G261*('9 All Base Data'!$V261*Basecase_PM10)/10)</f>
        <v>4607.874720346942</v>
      </c>
      <c r="R261" s="189">
        <f t="shared" si="40"/>
        <v>1.341752634300589</v>
      </c>
      <c r="S261" s="178">
        <f t="shared" si="41"/>
        <v>0.54377570898373917</v>
      </c>
      <c r="T261" s="179">
        <f t="shared" si="42"/>
        <v>6.3876964728105404E-2</v>
      </c>
      <c r="U261" s="178">
        <f t="shared" si="43"/>
        <v>4.227665769121011E-3</v>
      </c>
      <c r="V261" s="178">
        <f t="shared" si="44"/>
        <v>9.5404865067093853E-3</v>
      </c>
      <c r="W261" s="178">
        <f t="shared" si="45"/>
        <v>4.101452951024806E-3</v>
      </c>
      <c r="X261" s="179">
        <f t="shared" si="46"/>
        <v>2.2581161735242016E-3</v>
      </c>
      <c r="Y261" s="179">
        <f t="shared" si="47"/>
        <v>0.28568823266151039</v>
      </c>
      <c r="Z261" s="186">
        <f t="shared" si="48"/>
        <v>1.7050859839660353</v>
      </c>
      <c r="AA261" s="156">
        <f>$J261*'9 All Base Data'!$Y261</f>
        <v>0.17726388214294223</v>
      </c>
      <c r="AB261" s="156">
        <f>$K261*'9 All Base Data'!$Y261</f>
        <v>7.1840211619732905E-2</v>
      </c>
      <c r="AC261" s="178">
        <f>$L261*'9 All Base Data'!$Y261</f>
        <v>8.4390210667364182E-3</v>
      </c>
      <c r="AD261" s="178">
        <f>IF($M261="","",$M261*'9 All Base Data'!$Y261)</f>
        <v>0.3131300287465999</v>
      </c>
      <c r="AE261" s="178">
        <f>IF($N261="","",$N261*'9 All Base Data'!$Y261)</f>
        <v>0.98944356392390576</v>
      </c>
      <c r="AF261" s="178">
        <f>IF($O261="","",$O261*'9 All Base Data'!$Y261)</f>
        <v>0.42536156015464099</v>
      </c>
      <c r="AG261" s="178">
        <f>IF($P261="","",$P261*'9 All Base Data'!$Y261)</f>
        <v>0.2341891593174765</v>
      </c>
      <c r="AH261" s="167">
        <f>$Q261*'9 All Base Data'!$Y261</f>
        <v>2167.1973477784632</v>
      </c>
      <c r="AI261" s="178">
        <f>$R261*'9 All Base Data'!$Y261</f>
        <v>0.63105942042887442</v>
      </c>
      <c r="AJ261" s="178">
        <f>$S261*'9 All Base Data'!$Y261</f>
        <v>0.2557511533662491</v>
      </c>
      <c r="AK261" s="178">
        <f>$T261*'9 All Base Data'!$Y261</f>
        <v>3.0042914997581646E-2</v>
      </c>
      <c r="AL261" s="178">
        <f>IF($U261="","",$U261*'9 All Base Data'!$Y261)</f>
        <v>1.9883756825409093E-3</v>
      </c>
      <c r="AM261" s="178">
        <f>IF($V261="","",$V261*'9 All Base Data'!$Y261)</f>
        <v>4.4871265623949129E-3</v>
      </c>
      <c r="AN261" s="178">
        <f>IF($W261="","",$W261*'9 All Base Data'!$Y261)</f>
        <v>1.929014675301297E-3</v>
      </c>
      <c r="AO261" s="178">
        <f>IF($X261="","",$X261*'9 All Base Data'!$Y261)</f>
        <v>1.0620478375047559E-3</v>
      </c>
      <c r="AP261" s="178">
        <f>$Y261*'9 All Base Data'!$Y261</f>
        <v>0.13436623556226471</v>
      </c>
      <c r="AQ261" s="179">
        <f t="shared" si="49"/>
        <v>0.80194407323365657</v>
      </c>
    </row>
    <row r="262" spans="1:43" x14ac:dyDescent="0.25">
      <c r="A262" s="124">
        <v>513632</v>
      </c>
      <c r="B262" s="125" t="s">
        <v>295</v>
      </c>
      <c r="C262" s="126" t="s">
        <v>157</v>
      </c>
      <c r="D262" s="101" t="s">
        <v>2312</v>
      </c>
      <c r="E262" s="142"/>
      <c r="F262" s="191" t="str">
        <f>IF('9 All Base Data'!G262="Rural Centre","Rural",IF('9 All Base Data'!G262="Rural (Incl.some Off Shore Islands)","Rural",IF('9 All Base Data'!G262="Inlet-in TA but not in Urban Area","Rural",IF('9 All Base Data'!G262="Rural (Incl.some Off Shore Islands)","Rural",IF('9 All Base Data'!G262="Inlet-not in TA","Rural",IF('9 All Base Data'!G262="Inland Water not in Urban Area","Rural",IF('9 All Base Data'!G262="Oceanic-in Region but not in TA","Rural",'9 All Base Data'!G262)))))))</f>
        <v>Western Auckland Zone</v>
      </c>
      <c r="G262" s="177">
        <f>IF('9 All Base Data'!I262="..C","..C",'9 All Base Data'!I262*Basecase_Pop_2006)</f>
        <v>3993</v>
      </c>
      <c r="H262" s="177">
        <f>IF('9 All Base Data'!J262="..C","..C",'9 All Base Data'!J262*Basecase_Pop_2006)</f>
        <v>2067</v>
      </c>
      <c r="I262" s="191">
        <f>IF('9 All Base Data'!L262="..C","..C",'9 All Base Data'!L262*Basecase_Pop_2006)</f>
        <v>84</v>
      </c>
      <c r="J262" s="156">
        <f>IF('9 All Base Data'!$P262=0,0,('9 All Base Data'!$P262*Basecase_Pop_2006)/(1+(1/(BaseCase_Mort_AllAdults_30*('9 All Base Data'!$W262*Basecase_PM10)/10))))</f>
        <v>2.1951099672533823</v>
      </c>
      <c r="K262" s="156">
        <f>IF('9 All Base Data'!$Q262=0,0,('9 All Base Data'!$Q262*Basecase_Pop_2006)/(1+(1/(BaseCase_Mort_Maori_30*('9 All Base Data'!$W262*Basecase_PM10)/10))))</f>
        <v>0.79158788425925519</v>
      </c>
      <c r="L262" s="179">
        <f>133/(1+1/(BaseCase_Mort_Child_0_1*'9 All Base Data'!$AB$10/10))*IF('9 All Base Data'!$L262="..C",0,'9 All Base Data'!L262/'9 All Base Data'!$L$2022)</f>
        <v>1.2253733984563931E-2</v>
      </c>
      <c r="M262" s="178">
        <f>IF('9 All Base Data'!$R262="","",IF('9 All Base Data'!$R262=0,0,('9 All Base Data'!$R262*Basecase_Pop_2006)/(1+(1/(BaseCase_CardiacHA_All*('9 All Base Data'!$W262*Basecase_PM10)/10)))))</f>
        <v>0.26844019310384915</v>
      </c>
      <c r="N262" s="178">
        <f>IF('9 All Base Data'!$S262="","",IF('9 All Base Data'!$S262=0,0,('9 All Base Data'!S262*Basecase_Pop_2006)/(1+(1/(BaseCase_RespHA_All*('9 All Base Data'!$W262*Basecase_PM10)/10)))))</f>
        <v>1.0528644143173012</v>
      </c>
      <c r="O262" s="178">
        <f>IF('9 All Base Data'!$T262="","",IF('9 All Base Data'!$T262=0,0,('9 All Base Data'!$T262*Basecase_Pop_2006)/(1+(1/(BaseCase_RespHA_Child_1_4*('9 All Base Data'!$W262*Basecase_PM10)/10)))))</f>
        <v>0.51344852054737922</v>
      </c>
      <c r="P262" s="179">
        <f>IF('9 All Base Data'!$U262="","",IF('9 All Base Data'!$U262=0,0,('9 All Base Data'!$U262*Basecase_Pop_2006)/(1+(1/(BaseCase_RespHA_Child_5_14*('9 All Base Data'!$W262*Basecase_PM10)/10)))))</f>
        <v>0.13389090001178253</v>
      </c>
      <c r="Q262" s="156">
        <f>IF('7 Base case Results'!$G262="..C",0,BaseCase_RADs_All*'7 Base case Results'!$G262*('9 All Base Data'!$V262*Basecase_PM10)/10)</f>
        <v>3357.6092925026542</v>
      </c>
      <c r="R262" s="189">
        <f t="shared" si="40"/>
        <v>7.8145914834220411</v>
      </c>
      <c r="S262" s="178">
        <f t="shared" si="41"/>
        <v>2.8180528679629484</v>
      </c>
      <c r="T262" s="179">
        <f t="shared" si="42"/>
        <v>4.36232929850476E-2</v>
      </c>
      <c r="U262" s="178">
        <f t="shared" si="43"/>
        <v>1.704595226209442E-3</v>
      </c>
      <c r="V262" s="178">
        <f t="shared" si="44"/>
        <v>4.77474011892896E-3</v>
      </c>
      <c r="W262" s="178">
        <f t="shared" si="45"/>
        <v>2.3284890406823646E-3</v>
      </c>
      <c r="X262" s="179">
        <f t="shared" si="46"/>
        <v>6.0719523155343381E-4</v>
      </c>
      <c r="Y262" s="179">
        <f t="shared" si="47"/>
        <v>0.20817177613516455</v>
      </c>
      <c r="Z262" s="186">
        <f t="shared" si="48"/>
        <v>8.0728658878873922</v>
      </c>
      <c r="AA262" s="156">
        <f>$J262*'9 All Base Data'!$Y262</f>
        <v>1.0854941969925103</v>
      </c>
      <c r="AB262" s="156">
        <f>$K262*'9 All Base Data'!$Y262</f>
        <v>0.39144465087922187</v>
      </c>
      <c r="AC262" s="178">
        <f>$L262*'9 All Base Data'!$Y262</f>
        <v>6.0595402190156784E-3</v>
      </c>
      <c r="AD262" s="178">
        <f>IF($M262="","",$M262*'9 All Base Data'!$Y262)</f>
        <v>0.13274518188187964</v>
      </c>
      <c r="AE262" s="178">
        <f>IF($N262="","",$N262*'9 All Base Data'!$Y262)</f>
        <v>0.52064736118499233</v>
      </c>
      <c r="AF262" s="178">
        <f>IF($O262="","",$O262*'9 All Base Data'!$Y262)</f>
        <v>0.25390317470333607</v>
      </c>
      <c r="AG262" s="178">
        <f>IF($P262="","",$P262*'9 All Base Data'!$Y262)</f>
        <v>6.620980140450429E-2</v>
      </c>
      <c r="AH262" s="167">
        <f>$Q262*'9 All Base Data'!$Y262</f>
        <v>1660.3566368659535</v>
      </c>
      <c r="AI262" s="178">
        <f>$R262*'9 All Base Data'!$Y262</f>
        <v>3.8643593412933366</v>
      </c>
      <c r="AJ262" s="178">
        <f>$S262*'9 All Base Data'!$Y262</f>
        <v>1.3935429571300297</v>
      </c>
      <c r="AK262" s="178">
        <f>$T262*'9 All Base Data'!$Y262</f>
        <v>2.1571963179695817E-2</v>
      </c>
      <c r="AL262" s="178">
        <f>IF($U262="","",$U262*'9 All Base Data'!$Y262)</f>
        <v>8.4293190494993573E-4</v>
      </c>
      <c r="AM262" s="178">
        <f>IF($V262="","",$V262*'9 All Base Data'!$Y262)</f>
        <v>2.3611357829739399E-3</v>
      </c>
      <c r="AN262" s="178">
        <f>IF($W262="","",$W262*'9 All Base Data'!$Y262)</f>
        <v>1.1514508972796289E-3</v>
      </c>
      <c r="AO262" s="178">
        <f>IF($X262="","",$X262*'9 All Base Data'!$Y262)</f>
        <v>3.0026144936942699E-4</v>
      </c>
      <c r="AP262" s="178">
        <f>$Y262*'9 All Base Data'!$Y262</f>
        <v>0.10294211148568912</v>
      </c>
      <c r="AQ262" s="179">
        <f t="shared" si="49"/>
        <v>3.9920774836466455</v>
      </c>
    </row>
    <row r="263" spans="1:43" x14ac:dyDescent="0.25">
      <c r="A263" s="124">
        <v>513701</v>
      </c>
      <c r="B263" s="125" t="s">
        <v>296</v>
      </c>
      <c r="C263" s="126" t="s">
        <v>157</v>
      </c>
      <c r="D263" s="101" t="s">
        <v>2312</v>
      </c>
      <c r="E263" s="142"/>
      <c r="F263" s="191" t="str">
        <f>IF('9 All Base Data'!G263="Rural Centre","Rural",IF('9 All Base Data'!G263="Rural (Incl.some Off Shore Islands)","Rural",IF('9 All Base Data'!G263="Inlet-in TA but not in Urban Area","Rural",IF('9 All Base Data'!G263="Rural (Incl.some Off Shore Islands)","Rural",IF('9 All Base Data'!G263="Inlet-not in TA","Rural",IF('9 All Base Data'!G263="Inland Water not in Urban Area","Rural",IF('9 All Base Data'!G263="Oceanic-in Region but not in TA","Rural",'9 All Base Data'!G263)))))))</f>
        <v>Western Auckland Zone</v>
      </c>
      <c r="G263" s="177">
        <f>IF('9 All Base Data'!I263="..C","..C",'9 All Base Data'!I263*Basecase_Pop_2006)</f>
        <v>882</v>
      </c>
      <c r="H263" s="177">
        <f>IF('9 All Base Data'!J263="..C","..C",'9 All Base Data'!J263*Basecase_Pop_2006)</f>
        <v>561</v>
      </c>
      <c r="I263" s="191">
        <f>IF('9 All Base Data'!L263="..C","..C",'9 All Base Data'!L263*Basecase_Pop_2006)</f>
        <v>9</v>
      </c>
      <c r="J263" s="156">
        <f>IF('9 All Base Data'!$P263=0,0,('9 All Base Data'!$P263*Basecase_Pop_2006)/(1+(1/(BaseCase_Mort_AllAdults_30*('9 All Base Data'!$W263*Basecase_PM10)/10))))</f>
        <v>0.50084778368091309</v>
      </c>
      <c r="K263" s="156">
        <f>IF('9 All Base Data'!$Q263=0,0,('9 All Base Data'!$Q263*Basecase_Pop_2006)/(1+(1/(BaseCase_Mort_Maori_30*('9 All Base Data'!$W263*Basecase_PM10)/10))))</f>
        <v>6.2789214034165736E-2</v>
      </c>
      <c r="L263" s="179">
        <f>133/(1+1/(BaseCase_Mort_Child_0_1*'9 All Base Data'!$AB$10/10))*IF('9 All Base Data'!$L263="..C",0,'9 All Base Data'!L263/'9 All Base Data'!$L$2022)</f>
        <v>1.3129000697747069E-3</v>
      </c>
      <c r="M263" s="178">
        <f>IF('9 All Base Data'!$R263="","",IF('9 All Base Data'!$R263=0,0,('9 All Base Data'!$R263*Basecase_Pop_2006)/(1+(1/(BaseCase_CardiacHA_All*('9 All Base Data'!$W263*Basecase_PM10)/10)))))</f>
        <v>2.5352822480904778E-2</v>
      </c>
      <c r="N263" s="178">
        <f>IF('9 All Base Data'!$S263="","",IF('9 All Base Data'!$S263=0,0,('9 All Base Data'!S263*Basecase_Pop_2006)/(1+(1/(BaseCase_RespHA_All*('9 All Base Data'!$W263*Basecase_PM10)/10)))))</f>
        <v>7.6474218918510195E-2</v>
      </c>
      <c r="O263" s="178">
        <f>IF('9 All Base Data'!$T263="","",IF('9 All Base Data'!$T263=0,0,('9 All Base Data'!$T263*Basecase_Pop_2006)/(1+(1/(BaseCase_RespHA_Child_1_4*('9 All Base Data'!$W263*Basecase_PM10)/10)))))</f>
        <v>7.5606921874235436E-3</v>
      </c>
      <c r="P263" s="179">
        <f>IF('9 All Base Data'!$U263="","",IF('9 All Base Data'!$U263=0,0,('9 All Base Data'!$U263*Basecase_Pop_2006)/(1+(1/(BaseCase_RespHA_Child_5_14*('9 All Base Data'!$W263*Basecase_PM10)/10)))))</f>
        <v>0</v>
      </c>
      <c r="Q263" s="156">
        <f>IF('7 Base case Results'!$G263="..C",0,BaseCase_RADs_All*'7 Base case Results'!$G263*('9 All Base Data'!$V263*Basecase_PM10)/10)</f>
        <v>552.687061497782</v>
      </c>
      <c r="R263" s="189">
        <f t="shared" si="40"/>
        <v>1.7830181099040505</v>
      </c>
      <c r="S263" s="178">
        <f t="shared" si="41"/>
        <v>0.22352960196163002</v>
      </c>
      <c r="T263" s="179">
        <f t="shared" si="42"/>
        <v>4.673924248397957E-3</v>
      </c>
      <c r="U263" s="178">
        <f t="shared" si="43"/>
        <v>1.6099042275374536E-4</v>
      </c>
      <c r="V263" s="178">
        <f t="shared" si="44"/>
        <v>3.4681058279544376E-4</v>
      </c>
      <c r="W263" s="178">
        <f t="shared" si="45"/>
        <v>3.4287739069965776E-5</v>
      </c>
      <c r="X263" s="179">
        <f t="shared" si="46"/>
        <v>0</v>
      </c>
      <c r="Y263" s="179">
        <f t="shared" si="47"/>
        <v>3.4266597812862482E-2</v>
      </c>
      <c r="Z263" s="186">
        <f t="shared" si="48"/>
        <v>1.8224664329708602</v>
      </c>
      <c r="AA263" s="156">
        <f>$J263*'9 All Base Data'!$Y263</f>
        <v>0.16111126647368282</v>
      </c>
      <c r="AB263" s="156">
        <f>$K263*'9 All Base Data'!$Y263</f>
        <v>2.0197852767930888E-2</v>
      </c>
      <c r="AC263" s="178">
        <f>$L263*'9 All Base Data'!$Y263</f>
        <v>4.2232989719996345E-4</v>
      </c>
      <c r="AD263" s="178">
        <f>IF($M263="","",$M263*'9 All Base Data'!$Y263)</f>
        <v>8.1554226087647303E-3</v>
      </c>
      <c r="AE263" s="178">
        <f>IF($N263="","",$N263*'9 All Base Data'!$Y263)</f>
        <v>2.4600005558567853E-2</v>
      </c>
      <c r="AF263" s="178">
        <f>IF($O263="","",$O263*'9 All Base Data'!$Y263)</f>
        <v>2.4321015953811991E-3</v>
      </c>
      <c r="AG263" s="178">
        <f>IF($P263="","",$P263*'9 All Base Data'!$Y263)</f>
        <v>0</v>
      </c>
      <c r="AH263" s="167">
        <f>$Q263*'9 All Base Data'!$Y263</f>
        <v>177.78677542926957</v>
      </c>
      <c r="AI263" s="178">
        <f>$R263*'9 All Base Data'!$Y263</f>
        <v>0.57355610864631079</v>
      </c>
      <c r="AJ263" s="178">
        <f>$S263*'9 All Base Data'!$Y263</f>
        <v>7.1904355853833951E-2</v>
      </c>
      <c r="AK263" s="178">
        <f>$T263*'9 All Base Data'!$Y263</f>
        <v>1.5034944340318701E-3</v>
      </c>
      <c r="AL263" s="178">
        <f>IF($U263="","",$U263*'9 All Base Data'!$Y263)</f>
        <v>5.1786933565656043E-5</v>
      </c>
      <c r="AM263" s="178">
        <f>IF($V263="","",$V263*'9 All Base Data'!$Y263)</f>
        <v>1.1156102520810521E-4</v>
      </c>
      <c r="AN263" s="178">
        <f>IF($W263="","",$W263*'9 All Base Data'!$Y263)</f>
        <v>1.1029580735053739E-5</v>
      </c>
      <c r="AO263" s="178">
        <f>IF($X263="","",$X263*'9 All Base Data'!$Y263)</f>
        <v>0</v>
      </c>
      <c r="AP263" s="178">
        <f>$Y263*'9 All Base Data'!$Y263</f>
        <v>1.1022780076614712E-2</v>
      </c>
      <c r="AQ263" s="179">
        <f t="shared" si="49"/>
        <v>0.58624573111573119</v>
      </c>
    </row>
    <row r="264" spans="1:43" x14ac:dyDescent="0.25">
      <c r="A264" s="124">
        <v>513702</v>
      </c>
      <c r="B264" s="125" t="s">
        <v>297</v>
      </c>
      <c r="C264" s="126" t="s">
        <v>157</v>
      </c>
      <c r="D264" s="101" t="s">
        <v>2312</v>
      </c>
      <c r="E264" s="142"/>
      <c r="F264" s="191" t="str">
        <f>IF('9 All Base Data'!G264="Rural Centre","Rural",IF('9 All Base Data'!G264="Rural (Incl.some Off Shore Islands)","Rural",IF('9 All Base Data'!G264="Inlet-in TA but not in Urban Area","Rural",IF('9 All Base Data'!G264="Rural (Incl.some Off Shore Islands)","Rural",IF('9 All Base Data'!G264="Inlet-not in TA","Rural",IF('9 All Base Data'!G264="Inland Water not in Urban Area","Rural",IF('9 All Base Data'!G264="Oceanic-in Region but not in TA","Rural",'9 All Base Data'!G264)))))))</f>
        <v>Western Auckland Zone</v>
      </c>
      <c r="G264" s="177">
        <f>IF('9 All Base Data'!I264="..C","..C",'9 All Base Data'!I264*Basecase_Pop_2006)</f>
        <v>1968</v>
      </c>
      <c r="H264" s="177">
        <f>IF('9 All Base Data'!J264="..C","..C",'9 All Base Data'!J264*Basecase_Pop_2006)</f>
        <v>1224</v>
      </c>
      <c r="I264" s="191">
        <f>IF('9 All Base Data'!L264="..C","..C",'9 All Base Data'!L264*Basecase_Pop_2006)</f>
        <v>18</v>
      </c>
      <c r="J264" s="156">
        <f>IF('9 All Base Data'!$P264=0,0,('9 All Base Data'!$P264*Basecase_Pop_2006)/(1+(1/(BaseCase_Mort_AllAdults_30*('9 All Base Data'!$W264*Basecase_PM10)/10))))</f>
        <v>0.45767427572787972</v>
      </c>
      <c r="K264" s="156">
        <f>IF('9 All Base Data'!$Q264=0,0,('9 All Base Data'!$Q264*Basecase_Pop_2006)/(1+(1/(BaseCase_Mort_Maori_30*('9 All Base Data'!$W264*Basecase_PM10)/10))))</f>
        <v>0</v>
      </c>
      <c r="L264" s="179">
        <f>133/(1+1/(BaseCase_Mort_Child_0_1*'9 All Base Data'!$AB$10/10))*IF('9 All Base Data'!$L264="..C",0,'9 All Base Data'!L264/'9 All Base Data'!$L$2022)</f>
        <v>2.6258001395494139E-3</v>
      </c>
      <c r="M264" s="178">
        <f>IF('9 All Base Data'!$R264="","",IF('9 All Base Data'!$R264=0,0,('9 All Base Data'!$R264*Basecase_Pop_2006)/(1+(1/(BaseCase_CardiacHA_All*('9 All Base Data'!$W264*Basecase_PM10)/10)))))</f>
        <v>0.1546241017062448</v>
      </c>
      <c r="N264" s="178">
        <f>IF('9 All Base Data'!$S264="","",IF('9 All Base Data'!$S264=0,0,('9 All Base Data'!S264*Basecase_Pop_2006)/(1+(1/(BaseCase_RespHA_All*('9 All Base Data'!$W264*Basecase_PM10)/10)))))</f>
        <v>0.27205071722509522</v>
      </c>
      <c r="O264" s="178">
        <f>IF('9 All Base Data'!$T264="","",IF('9 All Base Data'!$T264=0,0,('9 All Base Data'!$T264*Basecase_Pop_2006)/(1+(1/(BaseCase_RespHA_Child_1_4*('9 All Base Data'!$W264*Basecase_PM10)/10)))))</f>
        <v>6.9149660935593049E-2</v>
      </c>
      <c r="P264" s="179">
        <f>IF('9 All Base Data'!$U264="","",IF('9 All Base Data'!$U264=0,0,('9 All Base Data'!$U264*Basecase_Pop_2006)/(1+(1/(BaseCase_RespHA_Child_5_14*('9 All Base Data'!$W264*Basecase_PM10)/10)))))</f>
        <v>0.1253299577018942</v>
      </c>
      <c r="Q264" s="156">
        <f>IF('7 Base case Results'!$G264="..C",0,BaseCase_RADs_All*'7 Base case Results'!$G264*('9 All Base Data'!$V264*Basecase_PM10)/10)</f>
        <v>1253.67588187618</v>
      </c>
      <c r="R264" s="189">
        <f t="shared" si="40"/>
        <v>1.6293204215912518</v>
      </c>
      <c r="S264" s="178">
        <f t="shared" si="41"/>
        <v>0</v>
      </c>
      <c r="T264" s="179">
        <f t="shared" si="42"/>
        <v>9.3478484967959141E-3</v>
      </c>
      <c r="U264" s="178">
        <f t="shared" si="43"/>
        <v>9.8186304583465457E-4</v>
      </c>
      <c r="V264" s="178">
        <f t="shared" si="44"/>
        <v>1.2337500026158069E-3</v>
      </c>
      <c r="W264" s="178">
        <f t="shared" si="45"/>
        <v>3.135937123429145E-4</v>
      </c>
      <c r="X264" s="179">
        <f t="shared" si="46"/>
        <v>5.6837135817809018E-4</v>
      </c>
      <c r="Y264" s="179">
        <f t="shared" si="47"/>
        <v>7.7727904676323165E-2</v>
      </c>
      <c r="Z264" s="186">
        <f t="shared" si="48"/>
        <v>1.7186117878128213</v>
      </c>
      <c r="AA264" s="156">
        <f>$J264*'9 All Base Data'!$Y264</f>
        <v>0.15229222112551444</v>
      </c>
      <c r="AB264" s="156">
        <f>$K264*'9 All Base Data'!$Y264</f>
        <v>0</v>
      </c>
      <c r="AC264" s="178">
        <f>$L264*'9 All Base Data'!$Y264</f>
        <v>8.737413411485437E-4</v>
      </c>
      <c r="AD264" s="178">
        <f>IF($M264="","",$M264*'9 All Base Data'!$Y264)</f>
        <v>5.1451543460534092E-2</v>
      </c>
      <c r="AE264" s="178">
        <f>IF($N264="","",$N264*'9 All Base Data'!$Y264)</f>
        <v>9.0525533512031672E-2</v>
      </c>
      <c r="AF264" s="178">
        <f>IF($O264="","",$O264*'9 All Base Data'!$Y264)</f>
        <v>2.3009716762449402E-2</v>
      </c>
      <c r="AG264" s="178">
        <f>IF($P264="","",$P264*'9 All Base Data'!$Y264)</f>
        <v>4.1703846259728838E-2</v>
      </c>
      <c r="AH264" s="167">
        <f>$Q264*'9 All Base Data'!$Y264</f>
        <v>417.1636789477987</v>
      </c>
      <c r="AI264" s="178">
        <f>$R264*'9 All Base Data'!$Y264</f>
        <v>0.54216030720683139</v>
      </c>
      <c r="AJ264" s="178">
        <f>$S264*'9 All Base Data'!$Y264</f>
        <v>0</v>
      </c>
      <c r="AK264" s="178">
        <f>$T264*'9 All Base Data'!$Y264</f>
        <v>3.1105191744888157E-3</v>
      </c>
      <c r="AL264" s="178">
        <f>IF($U264="","",$U264*'9 All Base Data'!$Y264)</f>
        <v>3.2671730097439154E-4</v>
      </c>
      <c r="AM264" s="178">
        <f>IF($V264="","",$V264*'9 All Base Data'!$Y264)</f>
        <v>4.105332944770637E-4</v>
      </c>
      <c r="AN264" s="178">
        <f>IF($W264="","",$W264*'9 All Base Data'!$Y264)</f>
        <v>1.0434906551770805E-4</v>
      </c>
      <c r="AO264" s="178">
        <f>IF($X264="","",$X264*'9 All Base Data'!$Y264)</f>
        <v>1.8912694278787028E-4</v>
      </c>
      <c r="AP264" s="178">
        <f>$Y264*'9 All Base Data'!$Y264</f>
        <v>2.5864148094763523E-2</v>
      </c>
      <c r="AQ264" s="179">
        <f t="shared" si="49"/>
        <v>0.57187222507153523</v>
      </c>
    </row>
    <row r="265" spans="1:43" x14ac:dyDescent="0.25">
      <c r="A265" s="124">
        <v>513800</v>
      </c>
      <c r="B265" s="125" t="s">
        <v>298</v>
      </c>
      <c r="C265" s="126" t="s">
        <v>157</v>
      </c>
      <c r="D265" s="101" t="s">
        <v>2312</v>
      </c>
      <c r="E265" s="142"/>
      <c r="F265" s="191" t="str">
        <f>IF('9 All Base Data'!G265="Rural Centre","Rural",IF('9 All Base Data'!G265="Rural (Incl.some Off Shore Islands)","Rural",IF('9 All Base Data'!G265="Inlet-in TA but not in Urban Area","Rural",IF('9 All Base Data'!G265="Rural (Incl.some Off Shore Islands)","Rural",IF('9 All Base Data'!G265="Inlet-not in TA","Rural",IF('9 All Base Data'!G265="Inland Water not in Urban Area","Rural",IF('9 All Base Data'!G265="Oceanic-in Region but not in TA","Rural",'9 All Base Data'!G265)))))))</f>
        <v>Rural</v>
      </c>
      <c r="G265" s="177">
        <f>IF('9 All Base Data'!I265="..C","..C",'9 All Base Data'!I265*Basecase_Pop_2006)</f>
        <v>2562</v>
      </c>
      <c r="H265" s="177">
        <f>IF('9 All Base Data'!J265="..C","..C",'9 All Base Data'!J265*Basecase_Pop_2006)</f>
        <v>1725</v>
      </c>
      <c r="I265" s="191">
        <f>IF('9 All Base Data'!L265="..C","..C",'9 All Base Data'!L265*Basecase_Pop_2006)</f>
        <v>24</v>
      </c>
      <c r="J265" s="156">
        <f>IF('9 All Base Data'!$P265=0,0,('9 All Base Data'!$P265*Basecase_Pop_2006)/(1+(1/(BaseCase_Mort_AllAdults_30*('9 All Base Data'!$W265*Basecase_PM10)/10))))</f>
        <v>0.42035825324615872</v>
      </c>
      <c r="K265" s="156">
        <f>IF('9 All Base Data'!$Q265=0,0,('9 All Base Data'!$Q265*Basecase_Pop_2006)/(1+(1/(BaseCase_Mort_Maori_30*('9 All Base Data'!$W265*Basecase_PM10)/10))))</f>
        <v>6.2094086970028266E-2</v>
      </c>
      <c r="L265" s="179">
        <f>133/(1+1/(BaseCase_Mort_Child_0_1*'9 All Base Data'!$AB$10/10))*IF('9 All Base Data'!$L265="..C",0,'9 All Base Data'!L265/'9 All Base Data'!$L$2022)</f>
        <v>3.5010668527325518E-3</v>
      </c>
      <c r="M265" s="178">
        <f>IF('9 All Base Data'!$R265="","",IF('9 All Base Data'!$R265=0,0,('9 All Base Data'!$R265*Basecase_Pop_2006)/(1+(1/(BaseCase_CardiacHA_All*('9 All Base Data'!$W265*Basecase_PM10)/10)))))</f>
        <v>0.12959854059726025</v>
      </c>
      <c r="N265" s="178">
        <f>IF('9 All Base Data'!$S265="","",IF('9 All Base Data'!$S265=0,0,('9 All Base Data'!S265*Basecase_Pop_2006)/(1+(1/(BaseCase_RespHA_All*('9 All Base Data'!$W265*Basecase_PM10)/10)))))</f>
        <v>0.18106930897195406</v>
      </c>
      <c r="O265" s="178">
        <f>IF('9 All Base Data'!$T265="","",IF('9 All Base Data'!$T265=0,0,('9 All Base Data'!$T265*Basecase_Pop_2006)/(1+(1/(BaseCase_RespHA_Child_1_4*('9 All Base Data'!$W265*Basecase_PM10)/10)))))</f>
        <v>3.7300647547760468E-2</v>
      </c>
      <c r="P265" s="179">
        <f>IF('9 All Base Data'!$U265="","",IF('9 All Base Data'!$U265=0,0,('9 All Base Data'!$U265*Basecase_Pop_2006)/(1+(1/(BaseCase_RespHA_Child_5_14*('9 All Base Data'!$W265*Basecase_PM10)/10)))))</f>
        <v>0.1217299550626703</v>
      </c>
      <c r="Q265" s="156">
        <f>IF('7 Base case Results'!$G265="..C",0,BaseCase_RADs_All*'7 Base case Results'!$G265*('9 All Base Data'!$V265*Basecase_PM10)/10)</f>
        <v>1055.721453699342</v>
      </c>
      <c r="R265" s="189">
        <f t="shared" si="40"/>
        <v>1.4964753815563252</v>
      </c>
      <c r="S265" s="178">
        <f t="shared" si="41"/>
        <v>0.22105494961330061</v>
      </c>
      <c r="T265" s="179">
        <f t="shared" si="42"/>
        <v>1.2463797995727884E-2</v>
      </c>
      <c r="U265" s="178">
        <f t="shared" si="43"/>
        <v>8.2295073279260256E-4</v>
      </c>
      <c r="V265" s="178">
        <f t="shared" si="44"/>
        <v>8.2114931618781169E-4</v>
      </c>
      <c r="W265" s="178">
        <f t="shared" si="45"/>
        <v>1.6915843662909373E-4</v>
      </c>
      <c r="X265" s="179">
        <f t="shared" si="46"/>
        <v>5.5204534620920977E-4</v>
      </c>
      <c r="Y265" s="179">
        <f t="shared" si="47"/>
        <v>6.5454730129359207E-2</v>
      </c>
      <c r="Z265" s="186">
        <f t="shared" si="48"/>
        <v>1.5760380097303925</v>
      </c>
      <c r="AA265" s="156">
        <f>$J265*'9 All Base Data'!$Y265</f>
        <v>0.13128674751497238</v>
      </c>
      <c r="AB265" s="156">
        <f>$K265*'9 All Base Data'!$Y265</f>
        <v>1.9393292876381349E-2</v>
      </c>
      <c r="AC265" s="178">
        <f>$L265*'9 All Base Data'!$Y265</f>
        <v>1.0934570128651037E-3</v>
      </c>
      <c r="AD265" s="178">
        <f>IF($M265="","",$M265*'9 All Base Data'!$Y265)</f>
        <v>4.0476357360201026E-2</v>
      </c>
      <c r="AE265" s="178">
        <f>IF($N265="","",$N265*'9 All Base Data'!$Y265)</f>
        <v>5.6551763801793956E-2</v>
      </c>
      <c r="AF265" s="178">
        <f>IF($O265="","",$O265*'9 All Base Data'!$Y265)</f>
        <v>1.1649778870596142E-2</v>
      </c>
      <c r="AG265" s="178">
        <f>IF($P265="","",$P265*'9 All Base Data'!$Y265)</f>
        <v>3.8018832155444944E-2</v>
      </c>
      <c r="AH265" s="167">
        <f>$Q265*'9 All Base Data'!$Y265</f>
        <v>329.72407432857193</v>
      </c>
      <c r="AI265" s="178">
        <f>$R265*'9 All Base Data'!$Y265</f>
        <v>0.46738082115330171</v>
      </c>
      <c r="AJ265" s="178">
        <f>$S265*'9 All Base Data'!$Y265</f>
        <v>6.90401226399176E-2</v>
      </c>
      <c r="AK265" s="178">
        <f>$T265*'9 All Base Data'!$Y265</f>
        <v>3.8927069657997693E-3</v>
      </c>
      <c r="AL265" s="178">
        <f>IF($U265="","",$U265*'9 All Base Data'!$Y265)</f>
        <v>2.5702486923727652E-4</v>
      </c>
      <c r="AM265" s="178">
        <f>IF($V265="","",$V265*'9 All Base Data'!$Y265)</f>
        <v>2.5646224884113558E-4</v>
      </c>
      <c r="AN265" s="178">
        <f>IF($W265="","",$W265*'9 All Base Data'!$Y265)</f>
        <v>5.2831747178153505E-5</v>
      </c>
      <c r="AO265" s="178">
        <f>IF($X265="","",$X265*'9 All Base Data'!$Y265)</f>
        <v>1.7241540382494281E-4</v>
      </c>
      <c r="AP265" s="178">
        <f>$Y265*'9 All Base Data'!$Y265</f>
        <v>2.0442892608371462E-2</v>
      </c>
      <c r="AQ265" s="179">
        <f t="shared" si="49"/>
        <v>0.49222990784555137</v>
      </c>
    </row>
    <row r="266" spans="1:43" x14ac:dyDescent="0.25">
      <c r="A266" s="124">
        <v>514000</v>
      </c>
      <c r="B266" s="125" t="s">
        <v>299</v>
      </c>
      <c r="C266" s="126" t="s">
        <v>157</v>
      </c>
      <c r="D266" s="101" t="s">
        <v>2312</v>
      </c>
      <c r="E266" s="142"/>
      <c r="F266" s="191" t="str">
        <f>IF('9 All Base Data'!G266="Rural Centre","Rural",IF('9 All Base Data'!G266="Rural (Incl.some Off Shore Islands)","Rural",IF('9 All Base Data'!G266="Inlet-in TA but not in Urban Area","Rural",IF('9 All Base Data'!G266="Rural (Incl.some Off Shore Islands)","Rural",IF('9 All Base Data'!G266="Inlet-not in TA","Rural",IF('9 All Base Data'!G266="Inland Water not in Urban Area","Rural",IF('9 All Base Data'!G266="Oceanic-in Region but not in TA","Rural",'9 All Base Data'!G266)))))))</f>
        <v>Central Auckland Zone</v>
      </c>
      <c r="G266" s="177">
        <f>IF('9 All Base Data'!I266="..C","..C",'9 All Base Data'!I266*Basecase_Pop_2006)</f>
        <v>3762</v>
      </c>
      <c r="H266" s="177">
        <f>IF('9 All Base Data'!J266="..C","..C",'9 All Base Data'!J266*Basecase_Pop_2006)</f>
        <v>2469</v>
      </c>
      <c r="I266" s="191">
        <f>IF('9 All Base Data'!L266="..C","..C",'9 All Base Data'!L266*Basecase_Pop_2006)</f>
        <v>27</v>
      </c>
      <c r="J266" s="156">
        <f>IF('9 All Base Data'!$P266=0,0,('9 All Base Data'!$P266*Basecase_Pop_2006)/(1+(1/(BaseCase_Mort_AllAdults_30*('9 All Base Data'!$W266*Basecase_PM10)/10))))</f>
        <v>0.66617686090412742</v>
      </c>
      <c r="K266" s="156">
        <f>IF('9 All Base Data'!$Q266=0,0,('9 All Base Data'!$Q266*Basecase_Pop_2006)/(1+(1/(BaseCase_Mort_Maori_30*('9 All Base Data'!$W266*Basecase_PM10)/10))))</f>
        <v>8.0271509629843016E-2</v>
      </c>
      <c r="L266" s="179">
        <f>133/(1+1/(BaseCase_Mort_Child_0_1*'9 All Base Data'!$AB$10/10))*IF('9 All Base Data'!$L266="..C",0,'9 All Base Data'!L266/'9 All Base Data'!$L$2022)</f>
        <v>3.9387002093241204E-3</v>
      </c>
      <c r="M266" s="178">
        <f>IF('9 All Base Data'!$R266="","",IF('9 All Base Data'!$R266=0,0,('9 All Base Data'!$R266*Basecase_Pop_2006)/(1+(1/(BaseCase_CardiacHA_All*('9 All Base Data'!$W266*Basecase_PM10)/10)))))</f>
        <v>0.29221635815041358</v>
      </c>
      <c r="N266" s="178">
        <f>IF('9 All Base Data'!$S266="","",IF('9 All Base Data'!$S266=0,0,('9 All Base Data'!S266*Basecase_Pop_2006)/(1+(1/(BaseCase_RespHA_All*('9 All Base Data'!$W266*Basecase_PM10)/10)))))</f>
        <v>0.53602727177098808</v>
      </c>
      <c r="O266" s="178">
        <f>IF('9 All Base Data'!$T266="","",IF('9 All Base Data'!$T266=0,0,('9 All Base Data'!$T266*Basecase_Pop_2006)/(1+(1/(BaseCase_RespHA_Child_1_4*('9 All Base Data'!$W266*Basecase_PM10)/10)))))</f>
        <v>0.14347613825943056</v>
      </c>
      <c r="P266" s="179">
        <f>IF('9 All Base Data'!$U266="","",IF('9 All Base Data'!$U266=0,0,('9 All Base Data'!$U266*Basecase_Pop_2006)/(1+(1/(BaseCase_RespHA_Child_5_14*('9 All Base Data'!$W266*Basecase_PM10)/10)))))</f>
        <v>0.10597796345136566</v>
      </c>
      <c r="Q266" s="156">
        <f>IF('7 Base case Results'!$G266="..C",0,BaseCase_RADs_All*'7 Base case Results'!$G266*('9 All Base Data'!$V266*Basecase_PM10)/10)</f>
        <v>3221.9392873320303</v>
      </c>
      <c r="R266" s="189">
        <f t="shared" si="40"/>
        <v>2.3715896248186938</v>
      </c>
      <c r="S266" s="178">
        <f t="shared" si="41"/>
        <v>0.28576657428224111</v>
      </c>
      <c r="T266" s="179">
        <f t="shared" si="42"/>
        <v>1.4021772745193868E-2</v>
      </c>
      <c r="U266" s="178">
        <f t="shared" si="43"/>
        <v>1.8555738742551261E-3</v>
      </c>
      <c r="V266" s="178">
        <f t="shared" si="44"/>
        <v>2.4308836774814308E-3</v>
      </c>
      <c r="W266" s="178">
        <f t="shared" si="45"/>
        <v>6.5066428700651764E-4</v>
      </c>
      <c r="X266" s="179">
        <f t="shared" si="46"/>
        <v>4.8061006425194331E-4</v>
      </c>
      <c r="Y266" s="179">
        <f t="shared" si="47"/>
        <v>0.19976023581458588</v>
      </c>
      <c r="Z266" s="186">
        <f t="shared" si="48"/>
        <v>2.58965809093021</v>
      </c>
      <c r="AA266" s="156">
        <f>$J266*'9 All Base Data'!$Y266</f>
        <v>0.3355499730834971</v>
      </c>
      <c r="AB266" s="156">
        <f>$K266*'9 All Base Data'!$Y266</f>
        <v>4.0432360348135625E-2</v>
      </c>
      <c r="AC266" s="178">
        <f>$L266*'9 All Base Data'!$Y266</f>
        <v>1.9839037150419354E-3</v>
      </c>
      <c r="AD266" s="178">
        <f>IF($M266="","",$M266*'9 All Base Data'!$Y266)</f>
        <v>0.14718792691005836</v>
      </c>
      <c r="AE266" s="178">
        <f>IF($N266="","",$N266*'9 All Base Data'!$Y266)</f>
        <v>0.26999427204761545</v>
      </c>
      <c r="AF266" s="178">
        <f>IF($O266="","",$O266*'9 All Base Data'!$Y266)</f>
        <v>7.2268217580743283E-2</v>
      </c>
      <c r="AG266" s="178">
        <f>IF($P266="","",$P266*'9 All Base Data'!$Y266)</f>
        <v>5.3380573343971671E-2</v>
      </c>
      <c r="AH266" s="167">
        <f>$Q266*'9 All Base Data'!$Y266</f>
        <v>1622.8748018561303</v>
      </c>
      <c r="AI266" s="178">
        <f>$R266*'9 All Base Data'!$Y266</f>
        <v>1.1945579041772498</v>
      </c>
      <c r="AJ266" s="178">
        <f>$S266*'9 All Base Data'!$Y266</f>
        <v>0.14393920283936282</v>
      </c>
      <c r="AK266" s="178">
        <f>$T266*'9 All Base Data'!$Y266</f>
        <v>7.0626972255492899E-3</v>
      </c>
      <c r="AL266" s="178">
        <f>IF($U266="","",$U266*'9 All Base Data'!$Y266)</f>
        <v>9.3464333587887059E-4</v>
      </c>
      <c r="AM266" s="178">
        <f>IF($V266="","",$V266*'9 All Base Data'!$Y266)</f>
        <v>1.224424023735936E-3</v>
      </c>
      <c r="AN266" s="178">
        <f>IF($W266="","",$W266*'9 All Base Data'!$Y266)</f>
        <v>3.2773636672867084E-4</v>
      </c>
      <c r="AO266" s="178">
        <f>IF($X266="","",$X266*'9 All Base Data'!$Y266)</f>
        <v>2.4208090011491155E-4</v>
      </c>
      <c r="AP266" s="178">
        <f>$Y266*'9 All Base Data'!$Y266</f>
        <v>0.10061823771508008</v>
      </c>
      <c r="AQ266" s="179">
        <f t="shared" si="49"/>
        <v>1.304397906477494</v>
      </c>
    </row>
    <row r="267" spans="1:43" x14ac:dyDescent="0.25">
      <c r="A267" s="124">
        <v>514101</v>
      </c>
      <c r="B267" s="125" t="s">
        <v>301</v>
      </c>
      <c r="C267" s="126" t="s">
        <v>157</v>
      </c>
      <c r="D267" s="101" t="s">
        <v>2312</v>
      </c>
      <c r="E267" s="142"/>
      <c r="F267" s="191" t="str">
        <f>IF('9 All Base Data'!G267="Rural Centre","Rural",IF('9 All Base Data'!G267="Rural (Incl.some Off Shore Islands)","Rural",IF('9 All Base Data'!G267="Inlet-in TA but not in Urban Area","Rural",IF('9 All Base Data'!G267="Rural (Incl.some Off Shore Islands)","Rural",IF('9 All Base Data'!G267="Inlet-not in TA","Rural",IF('9 All Base Data'!G267="Inland Water not in Urban Area","Rural",IF('9 All Base Data'!G267="Oceanic-in Region but not in TA","Rural",'9 All Base Data'!G267)))))))</f>
        <v>Central Auckland Zone</v>
      </c>
      <c r="G267" s="177">
        <f>IF('9 All Base Data'!I267="..C","..C",'9 All Base Data'!I267*Basecase_Pop_2006)</f>
        <v>4503</v>
      </c>
      <c r="H267" s="177">
        <f>IF('9 All Base Data'!J267="..C","..C",'9 All Base Data'!J267*Basecase_Pop_2006)</f>
        <v>2376</v>
      </c>
      <c r="I267" s="191">
        <f>IF('9 All Base Data'!L267="..C","..C",'9 All Base Data'!L267*Basecase_Pop_2006)</f>
        <v>45</v>
      </c>
      <c r="J267" s="156">
        <f>IF('9 All Base Data'!$P267=0,0,('9 All Base Data'!$P267*Basecase_Pop_2006)/(1+(1/(BaseCase_Mort_AllAdults_30*('9 All Base Data'!$W267*Basecase_PM10)/10))))</f>
        <v>0.84303551968449908</v>
      </c>
      <c r="K267" s="156">
        <f>IF('9 All Base Data'!$Q267=0,0,('9 All Base Data'!$Q267*Basecase_Pop_2006)/(1+(1/(BaseCase_Mort_Maori_30*('9 All Base Data'!$W267*Basecase_PM10)/10))))</f>
        <v>0.27768152979288718</v>
      </c>
      <c r="L267" s="179">
        <f>133/(1+1/(BaseCase_Mort_Child_0_1*'9 All Base Data'!$AB$10/10))*IF('9 All Base Data'!$L267="..C",0,'9 All Base Data'!L267/'9 All Base Data'!$L$2022)</f>
        <v>6.5645003488735343E-3</v>
      </c>
      <c r="M267" s="178">
        <f>IF('9 All Base Data'!$R267="","",IF('9 All Base Data'!$R267=0,0,('9 All Base Data'!$R267*Basecase_Pop_2006)/(1+(1/(BaseCase_CardiacHA_All*('9 All Base Data'!$W267*Basecase_PM10)/10)))))</f>
        <v>0.12266212060591727</v>
      </c>
      <c r="N267" s="178">
        <f>IF('9 All Base Data'!$S267="","",IF('9 All Base Data'!$S267=0,0,('9 All Base Data'!S267*Basecase_Pop_2006)/(1+(1/(BaseCase_RespHA_All*('9 All Base Data'!$W267*Basecase_PM10)/10)))))</f>
        <v>0.19039391351918764</v>
      </c>
      <c r="O267" s="178">
        <f>IF('9 All Base Data'!$T267="","",IF('9 All Base Data'!$T267=0,0,('9 All Base Data'!$T267*Basecase_Pop_2006)/(1+(1/(BaseCase_RespHA_Child_1_4*('9 All Base Data'!$W267*Basecase_PM10)/10)))))</f>
        <v>3.4173455777312477E-2</v>
      </c>
      <c r="P267" s="179">
        <f>IF('9 All Base Data'!$U267="","",IF('9 All Base Data'!$U267=0,0,('9 All Base Data'!$U267*Basecase_Pop_2006)/(1+(1/(BaseCase_RespHA_Child_5_14*('9 All Base Data'!$W267*Basecase_PM10)/10)))))</f>
        <v>3.7958695325944418E-2</v>
      </c>
      <c r="Q267" s="156">
        <f>IF('7 Base case Results'!$G267="..C",0,BaseCase_RADs_All*'7 Base case Results'!$G267*('9 All Base Data'!$V267*Basecase_PM10)/10)</f>
        <v>3198.0997863615657</v>
      </c>
      <c r="R267" s="189">
        <f t="shared" si="40"/>
        <v>3.0012064500768165</v>
      </c>
      <c r="S267" s="178">
        <f t="shared" si="41"/>
        <v>0.98854624606267838</v>
      </c>
      <c r="T267" s="179">
        <f t="shared" si="42"/>
        <v>2.3369621241989783E-2</v>
      </c>
      <c r="U267" s="178">
        <f t="shared" si="43"/>
        <v>7.7890446584757468E-4</v>
      </c>
      <c r="V267" s="178">
        <f t="shared" si="44"/>
        <v>8.6343639780951599E-4</v>
      </c>
      <c r="W267" s="178">
        <f t="shared" si="45"/>
        <v>1.5497662195011207E-4</v>
      </c>
      <c r="X267" s="179">
        <f t="shared" si="46"/>
        <v>1.7214268330315792E-4</v>
      </c>
      <c r="Y267" s="179">
        <f t="shared" si="47"/>
        <v>0.19828218675441708</v>
      </c>
      <c r="Z267" s="186">
        <f t="shared" si="48"/>
        <v>3.2245005989368805</v>
      </c>
      <c r="AA267" s="156">
        <f>$J267*'9 All Base Data'!$Y267</f>
        <v>0.33848693015047659</v>
      </c>
      <c r="AB267" s="156">
        <f>$K267*'9 All Base Data'!$Y267</f>
        <v>0.11149182494025668</v>
      </c>
      <c r="AC267" s="178">
        <f>$L267*'9 All Base Data'!$Y267</f>
        <v>2.6357104999484532E-3</v>
      </c>
      <c r="AD267" s="178">
        <f>IF($M267="","",$M267*'9 All Base Data'!$Y267)</f>
        <v>4.9250030016745779E-2</v>
      </c>
      <c r="AE267" s="178">
        <f>IF($N267="","",$N267*'9 All Base Data'!$Y267)</f>
        <v>7.6445001191128473E-2</v>
      </c>
      <c r="AF267" s="178">
        <f>IF($O267="","",$O267*'9 All Base Data'!$Y267)</f>
        <v>1.3720973634686886E-2</v>
      </c>
      <c r="AG267" s="178">
        <f>IF($P267="","",$P267*'9 All Base Data'!$Y267)</f>
        <v>1.5240783992357346E-2</v>
      </c>
      <c r="AH267" s="167">
        <f>$Q267*'9 All Base Data'!$Y267</f>
        <v>1284.0680537464734</v>
      </c>
      <c r="AI267" s="178">
        <f>$R267*'9 All Base Data'!$Y267</f>
        <v>1.2050134713356966</v>
      </c>
      <c r="AJ267" s="178">
        <f>$S267*'9 All Base Data'!$Y267</f>
        <v>0.39691089678731378</v>
      </c>
      <c r="AK267" s="178">
        <f>$T267*'9 All Base Data'!$Y267</f>
        <v>9.3831293798164947E-3</v>
      </c>
      <c r="AL267" s="178">
        <f>IF($U267="","",$U267*'9 All Base Data'!$Y267)</f>
        <v>3.1273769060633568E-4</v>
      </c>
      <c r="AM267" s="178">
        <f>IF($V267="","",$V267*'9 All Base Data'!$Y267)</f>
        <v>3.4667808040176766E-4</v>
      </c>
      <c r="AN267" s="178">
        <f>IF($W267="","",$W267*'9 All Base Data'!$Y267)</f>
        <v>6.2224615433305032E-5</v>
      </c>
      <c r="AO267" s="178">
        <f>IF($X267="","",$X267*'9 All Base Data'!$Y267)</f>
        <v>6.9116955405340569E-5</v>
      </c>
      <c r="AP267" s="178">
        <f>$Y267*'9 All Base Data'!$Y267</f>
        <v>7.9612219332281353E-2</v>
      </c>
      <c r="AQ267" s="179">
        <f t="shared" si="49"/>
        <v>1.2946682358188024</v>
      </c>
    </row>
    <row r="268" spans="1:43" x14ac:dyDescent="0.25">
      <c r="A268" s="124">
        <v>514102</v>
      </c>
      <c r="B268" s="125" t="s">
        <v>302</v>
      </c>
      <c r="C268" s="126" t="s">
        <v>157</v>
      </c>
      <c r="D268" s="101" t="s">
        <v>2312</v>
      </c>
      <c r="E268" s="142"/>
      <c r="F268" s="191" t="str">
        <f>IF('9 All Base Data'!G268="Rural Centre","Rural",IF('9 All Base Data'!G268="Rural (Incl.some Off Shore Islands)","Rural",IF('9 All Base Data'!G268="Inlet-in TA but not in Urban Area","Rural",IF('9 All Base Data'!G268="Rural (Incl.some Off Shore Islands)","Rural",IF('9 All Base Data'!G268="Inlet-not in TA","Rural",IF('9 All Base Data'!G268="Inland Water not in Urban Area","Rural",IF('9 All Base Data'!G268="Oceanic-in Region but not in TA","Rural",'9 All Base Data'!G268)))))))</f>
        <v>Central Auckland Zone</v>
      </c>
      <c r="G268" s="177">
        <f>IF('9 All Base Data'!I268="..C","..C",'9 All Base Data'!I268*Basecase_Pop_2006)</f>
        <v>11700</v>
      </c>
      <c r="H268" s="177">
        <f>IF('9 All Base Data'!J268="..C","..C",'9 All Base Data'!J268*Basecase_Pop_2006)</f>
        <v>4572</v>
      </c>
      <c r="I268" s="191">
        <f>IF('9 All Base Data'!L268="..C","..C",'9 All Base Data'!L268*Basecase_Pop_2006)</f>
        <v>78</v>
      </c>
      <c r="J268" s="156">
        <f>IF('9 All Base Data'!$P268=0,0,('9 All Base Data'!$P268*Basecase_Pop_2006)/(1+(1/(BaseCase_Mort_AllAdults_30*('9 All Base Data'!$W268*Basecase_PM10)/10))))</f>
        <v>0.55006346725337774</v>
      </c>
      <c r="K268" s="156">
        <f>IF('9 All Base Data'!$Q268=0,0,('9 All Base Data'!$Q268*Basecase_Pop_2006)/(1+(1/(BaseCase_Mort_Maori_30*('9 All Base Data'!$W268*Basecase_PM10)/10))))</f>
        <v>7.8327344018749537E-2</v>
      </c>
      <c r="L268" s="179">
        <f>133/(1+1/(BaseCase_Mort_Child_0_1*'9 All Base Data'!$AB$10/10))*IF('9 All Base Data'!$L268="..C",0,'9 All Base Data'!L268/'9 All Base Data'!$L$2022)</f>
        <v>1.1378467271380793E-2</v>
      </c>
      <c r="M268" s="178">
        <f>IF('9 All Base Data'!$R268="","",IF('9 All Base Data'!$R268=0,0,('9 All Base Data'!$R268*Basecase_Pop_2006)/(1+(1/(BaseCase_CardiacHA_All*('9 All Base Data'!$W268*Basecase_PM10)/10)))))</f>
        <v>0.23130925833243746</v>
      </c>
      <c r="N268" s="178">
        <f>IF('9 All Base Data'!$S268="","",IF('9 All Base Data'!$S268=0,0,('9 All Base Data'!S268*Basecase_Pop_2006)/(1+(1/(BaseCase_RespHA_All*('9 All Base Data'!$W268*Basecase_PM10)/10)))))</f>
        <v>0.56973256341089773</v>
      </c>
      <c r="O268" s="178">
        <f>IF('9 All Base Data'!$T268="","",IF('9 All Base Data'!$T268=0,0,('9 All Base Data'!$T268*Basecase_Pop_2006)/(1+(1/(BaseCase_RespHA_Child_1_4*('9 All Base Data'!$W268*Basecase_PM10)/10)))))</f>
        <v>9.9335114338335154E-2</v>
      </c>
      <c r="P268" s="179">
        <f>IF('9 All Base Data'!$U268="","",IF('9 All Base Data'!$U268=0,0,('9 All Base Data'!$U268*Basecase_Pop_2006)/(1+(1/(BaseCase_RespHA_Child_5_14*('9 All Base Data'!$W268*Basecase_PM10)/10)))))</f>
        <v>7.3407543741128164E-2</v>
      </c>
      <c r="Q268" s="156">
        <f>IF('7 Base case Results'!$G268="..C",0,BaseCase_RADs_All*'7 Base case Results'!$G268*('9 All Base Data'!$V268*Basecase_PM10)/10)</f>
        <v>9703.147773913046</v>
      </c>
      <c r="R268" s="189">
        <f t="shared" si="40"/>
        <v>1.9582259434220248</v>
      </c>
      <c r="S268" s="178">
        <f t="shared" si="41"/>
        <v>0.27884534470674838</v>
      </c>
      <c r="T268" s="179">
        <f t="shared" si="42"/>
        <v>4.0507343486115621E-2</v>
      </c>
      <c r="U268" s="178">
        <f t="shared" si="43"/>
        <v>1.4688137904109778E-3</v>
      </c>
      <c r="V268" s="178">
        <f t="shared" si="44"/>
        <v>2.5837371750684211E-3</v>
      </c>
      <c r="W268" s="178">
        <f t="shared" si="45"/>
        <v>4.5048474352434996E-4</v>
      </c>
      <c r="X268" s="179">
        <f t="shared" si="46"/>
        <v>3.3290321086601628E-4</v>
      </c>
      <c r="Y268" s="179">
        <f t="shared" si="47"/>
        <v>0.60159516198260887</v>
      </c>
      <c r="Z268" s="186">
        <f t="shared" si="48"/>
        <v>2.6043809998562288</v>
      </c>
      <c r="AA268" s="156">
        <f>$J268*'9 All Base Data'!$Y268</f>
        <v>0.26813871664210376</v>
      </c>
      <c r="AB268" s="156">
        <f>$K268*'9 All Base Data'!$Y268</f>
        <v>3.8182127615280365E-2</v>
      </c>
      <c r="AC268" s="178">
        <f>$L268*'9 All Base Data'!$Y268</f>
        <v>5.5466465110594757E-3</v>
      </c>
      <c r="AD268" s="178">
        <f>IF($M268="","",$M268*'9 All Base Data'!$Y268)</f>
        <v>0.11275602065775213</v>
      </c>
      <c r="AE268" s="178">
        <f>IF($N268="","",$N268*'9 All Base Data'!$Y268)</f>
        <v>0.27772678513813087</v>
      </c>
      <c r="AF268" s="178">
        <f>IF($O268="","",$O268*'9 All Base Data'!$Y268)</f>
        <v>4.8422757848611275E-2</v>
      </c>
      <c r="AG268" s="178">
        <f>IF($P268="","",$P268*'9 All Base Data'!$Y268)</f>
        <v>3.5783879029232753E-2</v>
      </c>
      <c r="AH268" s="167">
        <f>$Q268*'9 All Base Data'!$Y268</f>
        <v>4729.9807138205351</v>
      </c>
      <c r="AI268" s="178">
        <f>$R268*'9 All Base Data'!$Y268</f>
        <v>0.95457383124588935</v>
      </c>
      <c r="AJ268" s="178">
        <f>$S268*'9 All Base Data'!$Y268</f>
        <v>0.13592837431039811</v>
      </c>
      <c r="AK268" s="178">
        <f>$T268*'9 All Base Data'!$Y268</f>
        <v>1.9746061579371733E-2</v>
      </c>
      <c r="AL268" s="178">
        <f>IF($U268="","",$U268*'9 All Base Data'!$Y268)</f>
        <v>7.1600073117672599E-4</v>
      </c>
      <c r="AM268" s="178">
        <f>IF($V268="","",$V268*'9 All Base Data'!$Y268)</f>
        <v>1.2594909706014233E-3</v>
      </c>
      <c r="AN268" s="178">
        <f>IF($W268="","",$W268*'9 All Base Data'!$Y268)</f>
        <v>2.1959720684345215E-4</v>
      </c>
      <c r="AO268" s="178">
        <f>IF($X268="","",$X268*'9 All Base Data'!$Y268)</f>
        <v>1.6227989139757057E-4</v>
      </c>
      <c r="AP268" s="178">
        <f>$Y268*'9 All Base Data'!$Y268</f>
        <v>0.29325880425687317</v>
      </c>
      <c r="AQ268" s="179">
        <f t="shared" si="49"/>
        <v>1.2695541887839124</v>
      </c>
    </row>
    <row r="269" spans="1:43" x14ac:dyDescent="0.25">
      <c r="A269" s="124">
        <v>514103</v>
      </c>
      <c r="B269" s="125" t="s">
        <v>303</v>
      </c>
      <c r="C269" s="126" t="s">
        <v>157</v>
      </c>
      <c r="D269" s="101" t="s">
        <v>2312</v>
      </c>
      <c r="E269" s="142"/>
      <c r="F269" s="191" t="str">
        <f>IF('9 All Base Data'!G269="Rural Centre","Rural",IF('9 All Base Data'!G269="Rural (Incl.some Off Shore Islands)","Rural",IF('9 All Base Data'!G269="Inlet-in TA but not in Urban Area","Rural",IF('9 All Base Data'!G269="Rural (Incl.some Off Shore Islands)","Rural",IF('9 All Base Data'!G269="Inlet-not in TA","Rural",IF('9 All Base Data'!G269="Inland Water not in Urban Area","Rural",IF('9 All Base Data'!G269="Oceanic-in Region but not in TA","Rural",'9 All Base Data'!G269)))))))</f>
        <v>Central Auckland Zone</v>
      </c>
      <c r="G269" s="177">
        <f>IF('9 All Base Data'!I269="..C","..C",'9 All Base Data'!I269*Basecase_Pop_2006)</f>
        <v>10104</v>
      </c>
      <c r="H269" s="177">
        <f>IF('9 All Base Data'!J269="..C","..C",'9 All Base Data'!J269*Basecase_Pop_2006)</f>
        <v>3402</v>
      </c>
      <c r="I269" s="191">
        <f>IF('9 All Base Data'!L269="..C","..C",'9 All Base Data'!L269*Basecase_Pop_2006)</f>
        <v>48</v>
      </c>
      <c r="J269" s="156">
        <f>IF('9 All Base Data'!$P269=0,0,('9 All Base Data'!$P269*Basecase_Pop_2006)/(1+(1/(BaseCase_Mort_AllAdults_30*('9 All Base Data'!$W269*Basecase_PM10)/10))))</f>
        <v>0.56963574390011917</v>
      </c>
      <c r="K269" s="156">
        <f>IF('9 All Base Data'!$Q269=0,0,('9 All Base Data'!$Q269*Basecase_Pop_2006)/(1+(1/(BaseCase_Mort_Maori_30*('9 All Base Data'!$W269*Basecase_PM10)/10))))</f>
        <v>0.24202777651823765</v>
      </c>
      <c r="L269" s="179">
        <f>133/(1+1/(BaseCase_Mort_Child_0_1*'9 All Base Data'!$AB$10/10))*IF('9 All Base Data'!$L269="..C",0,'9 All Base Data'!L269/'9 All Base Data'!$L$2022)</f>
        <v>7.0021337054651037E-3</v>
      </c>
      <c r="M269" s="178">
        <f>IF('9 All Base Data'!$R269="","",IF('9 All Base Data'!$R269=0,0,('9 All Base Data'!$R269*Basecase_Pop_2006)/(1+(1/(BaseCase_CardiacHA_All*('9 All Base Data'!$W269*Basecase_PM10)/10)))))</f>
        <v>0.67051322688478787</v>
      </c>
      <c r="N269" s="178">
        <f>IF('9 All Base Data'!$S269="","",IF('9 All Base Data'!$S269=0,0,('9 All Base Data'!S269*Basecase_Pop_2006)/(1+(1/(BaseCase_RespHA_All*('9 All Base Data'!$W269*Basecase_PM10)/10)))))</f>
        <v>1.4090746400270495</v>
      </c>
      <c r="O269" s="178">
        <f>IF('9 All Base Data'!$T269="","",IF('9 All Base Data'!$T269=0,0,('9 All Base Data'!$T269*Basecase_Pop_2006)/(1+(1/(BaseCase_RespHA_Child_1_4*('9 All Base Data'!$W269*Basecase_PM10)/10)))))</f>
        <v>0.29911488302305406</v>
      </c>
      <c r="P269" s="179">
        <f>IF('9 All Base Data'!$U269="","",IF('9 All Base Data'!$U269=0,0,('9 All Base Data'!$U269*Basecase_Pop_2006)/(1+(1/(BaseCase_RespHA_Child_5_14*('9 All Base Data'!$W269*Basecase_PM10)/10)))))</f>
        <v>0.13712166295004771</v>
      </c>
      <c r="Q269" s="156">
        <f>IF('7 Base case Results'!$G269="..C",0,BaseCase_RADs_All*'7 Base case Results'!$G269*('9 All Base Data'!$V269*Basecase_PM10)/10)</f>
        <v>8711.0202209113086</v>
      </c>
      <c r="R269" s="189">
        <f t="shared" si="40"/>
        <v>2.0279032482844244</v>
      </c>
      <c r="S269" s="178">
        <f t="shared" si="41"/>
        <v>0.86161888440492596</v>
      </c>
      <c r="T269" s="179">
        <f t="shared" si="42"/>
        <v>2.4927595991455768E-2</v>
      </c>
      <c r="U269" s="178">
        <f t="shared" si="43"/>
        <v>4.2577589907184027E-3</v>
      </c>
      <c r="V269" s="178">
        <f t="shared" si="44"/>
        <v>6.3901534925226693E-3</v>
      </c>
      <c r="W269" s="178">
        <f t="shared" si="45"/>
        <v>1.3564859945095502E-3</v>
      </c>
      <c r="X269" s="179">
        <f t="shared" si="46"/>
        <v>6.2184674147846631E-4</v>
      </c>
      <c r="Y269" s="179">
        <f t="shared" si="47"/>
        <v>0.54008325369650112</v>
      </c>
      <c r="Z269" s="186">
        <f t="shared" si="48"/>
        <v>2.6035620104556223</v>
      </c>
      <c r="AA269" s="156">
        <f>$J269*'9 All Base Data'!$Y269</f>
        <v>0.28878942540434721</v>
      </c>
      <c r="AB269" s="156">
        <f>$K269*'9 All Base Data'!$Y269</f>
        <v>0.12270132845604774</v>
      </c>
      <c r="AC269" s="178">
        <f>$L269*'9 All Base Data'!$Y269</f>
        <v>3.5498863810067465E-3</v>
      </c>
      <c r="AD269" s="178">
        <f>IF($M269="","",$M269*'9 All Base Data'!$Y269)</f>
        <v>0.33993149410235257</v>
      </c>
      <c r="AE269" s="178">
        <f>IF($N269="","",$N269*'9 All Base Data'!$Y269)</f>
        <v>0.71436151962507477</v>
      </c>
      <c r="AF269" s="178">
        <f>IF($O269="","",$O269*'9 All Base Data'!$Y269)</f>
        <v>0.15164289833129316</v>
      </c>
      <c r="AG269" s="178">
        <f>IF($P269="","",$P269*'9 All Base Data'!$Y269)</f>
        <v>6.9516856478683761E-2</v>
      </c>
      <c r="AH269" s="167">
        <f>$Q269*'9 All Base Data'!$Y269</f>
        <v>4416.244154657059</v>
      </c>
      <c r="AI269" s="178">
        <f>$R269*'9 All Base Data'!$Y269</f>
        <v>1.0280903544394762</v>
      </c>
      <c r="AJ269" s="178">
        <f>$S269*'9 All Base Data'!$Y269</f>
        <v>0.43681672930352988</v>
      </c>
      <c r="AK269" s="178">
        <f>$T269*'9 All Base Data'!$Y269</f>
        <v>1.2637595516384017E-2</v>
      </c>
      <c r="AL269" s="178">
        <f>IF($U269="","",$U269*'9 All Base Data'!$Y269)</f>
        <v>2.1585649875499389E-3</v>
      </c>
      <c r="AM269" s="178">
        <f>IF($V269="","",$V269*'9 All Base Data'!$Y269)</f>
        <v>3.2396294914997137E-3</v>
      </c>
      <c r="AN269" s="178">
        <f>IF($W269="","",$W269*'9 All Base Data'!$Y269)</f>
        <v>6.8770054393241448E-4</v>
      </c>
      <c r="AO269" s="178">
        <f>IF($X269="","",$X269*'9 All Base Data'!$Y269)</f>
        <v>3.1525894413083087E-4</v>
      </c>
      <c r="AP269" s="178">
        <f>$Y269*'9 All Base Data'!$Y269</f>
        <v>0.27380713758873765</v>
      </c>
      <c r="AQ269" s="179">
        <f t="shared" si="49"/>
        <v>1.3199332820236476</v>
      </c>
    </row>
    <row r="270" spans="1:43" x14ac:dyDescent="0.25">
      <c r="A270" s="124">
        <v>514200</v>
      </c>
      <c r="B270" s="125" t="s">
        <v>304</v>
      </c>
      <c r="C270" s="126" t="s">
        <v>157</v>
      </c>
      <c r="D270" s="101" t="s">
        <v>2312</v>
      </c>
      <c r="E270" s="142"/>
      <c r="F270" s="191" t="str">
        <f>IF('9 All Base Data'!G270="Rural Centre","Rural",IF('9 All Base Data'!G270="Rural (Incl.some Off Shore Islands)","Rural",IF('9 All Base Data'!G270="Inlet-in TA but not in Urban Area","Rural",IF('9 All Base Data'!G270="Rural (Incl.some Off Shore Islands)","Rural",IF('9 All Base Data'!G270="Inlet-not in TA","Rural",IF('9 All Base Data'!G270="Inland Water not in Urban Area","Rural",IF('9 All Base Data'!G270="Oceanic-in Region but not in TA","Rural",'9 All Base Data'!G270)))))))</f>
        <v>Central Auckland Zone</v>
      </c>
      <c r="G270" s="177">
        <f>IF('9 All Base Data'!I270="..C","..C",'9 All Base Data'!I270*Basecase_Pop_2006)</f>
        <v>1644</v>
      </c>
      <c r="H270" s="177">
        <f>IF('9 All Base Data'!J270="..C","..C",'9 All Base Data'!J270*Basecase_Pop_2006)</f>
        <v>759</v>
      </c>
      <c r="I270" s="191">
        <f>IF('9 All Base Data'!L270="..C","..C",'9 All Base Data'!L270*Basecase_Pop_2006)</f>
        <v>6</v>
      </c>
      <c r="J270" s="156">
        <f>IF('9 All Base Data'!$P270=0,0,('9 All Base Data'!$P270*Basecase_Pop_2006)/(1+(1/(BaseCase_Mort_AllAdults_30*('9 All Base Data'!$W270*Basecase_PM10)/10))))</f>
        <v>7.5228220018638829</v>
      </c>
      <c r="K270" s="156">
        <f>IF('9 All Base Data'!$Q270=0,0,('9 All Base Data'!$Q270*Basecase_Pop_2006)/(1+(1/(BaseCase_Mort_Maori_30*('9 All Base Data'!$W270*Basecase_PM10)/10))))</f>
        <v>0.59729031258471343</v>
      </c>
      <c r="L270" s="179">
        <f>133/(1+1/(BaseCase_Mort_Child_0_1*'9 All Base Data'!$AB$10/10))*IF('9 All Base Data'!$L270="..C",0,'9 All Base Data'!L270/'9 All Base Data'!$L$2022)</f>
        <v>8.7526671318313796E-4</v>
      </c>
      <c r="M270" s="178">
        <f>IF('9 All Base Data'!$R270="","",IF('9 All Base Data'!$R270=0,0,('9 All Base Data'!$R270*Basecase_Pop_2006)/(1+(1/(BaseCase_CardiacHA_All*('9 All Base Data'!$W270*Basecase_PM10)/10)))))</f>
        <v>0.14294991338851704</v>
      </c>
      <c r="N270" s="178">
        <f>IF('9 All Base Data'!$S270="","",IF('9 All Base Data'!$S270=0,0,('9 All Base Data'!S270*Basecase_Pop_2006)/(1+(1/(BaseCase_RespHA_All*('9 All Base Data'!$W270*Basecase_PM10)/10)))))</f>
        <v>0.21541641206409776</v>
      </c>
      <c r="O270" s="178">
        <f>IF('9 All Base Data'!$T270="","",IF('9 All Base Data'!$T270=0,0,('9 All Base Data'!$T270*Basecase_Pop_2006)/(1+(1/(BaseCase_RespHA_Child_1_4*('9 All Base Data'!$W270*Basecase_PM10)/10)))))</f>
        <v>4.0842074608526374E-2</v>
      </c>
      <c r="P270" s="179">
        <f>IF('9 All Base Data'!$U270="","",IF('9 All Base Data'!$U270=0,0,('9 All Base Data'!$U270*Basecase_Pop_2006)/(1+(1/(BaseCase_RespHA_Child_5_14*('9 All Base Data'!$W270*Basecase_PM10)/10)))))</f>
        <v>0</v>
      </c>
      <c r="Q270" s="156">
        <f>IF('7 Base case Results'!$G270="..C",0,BaseCase_RADs_All*'7 Base case Results'!$G270*('9 All Base Data'!$V270*Basecase_PM10)/10)</f>
        <v>1890.0933409723402</v>
      </c>
      <c r="R270" s="189">
        <f t="shared" si="40"/>
        <v>26.781246326635426</v>
      </c>
      <c r="S270" s="178">
        <f t="shared" si="41"/>
        <v>2.1263535128015798</v>
      </c>
      <c r="T270" s="179">
        <f t="shared" si="42"/>
        <v>3.1159494989319711E-3</v>
      </c>
      <c r="U270" s="178">
        <f t="shared" si="43"/>
        <v>9.0773195001708318E-4</v>
      </c>
      <c r="V270" s="178">
        <f t="shared" si="44"/>
        <v>9.7691342871068332E-4</v>
      </c>
      <c r="W270" s="178">
        <f t="shared" si="45"/>
        <v>1.8521880834966711E-4</v>
      </c>
      <c r="X270" s="179">
        <f t="shared" si="46"/>
        <v>0</v>
      </c>
      <c r="Y270" s="179">
        <f t="shared" si="47"/>
        <v>0.1171857871402851</v>
      </c>
      <c r="Z270" s="186">
        <f t="shared" si="48"/>
        <v>26.903432708653373</v>
      </c>
      <c r="AA270" s="156">
        <f>$J270*'9 All Base Data'!$Y270</f>
        <v>4.7415303393958572</v>
      </c>
      <c r="AB270" s="156">
        <f>$K270*'9 All Base Data'!$Y270</f>
        <v>0.37646379747466702</v>
      </c>
      <c r="AC270" s="178">
        <f>$L270*'9 All Base Data'!$Y270</f>
        <v>5.516684662474926E-4</v>
      </c>
      <c r="AD270" s="178">
        <f>IF($M270="","",$M270*'9 All Base Data'!$Y270)</f>
        <v>9.0099347183507594E-2</v>
      </c>
      <c r="AE270" s="178">
        <f>IF($N270="","",$N270*'9 All Base Data'!$Y270)</f>
        <v>0.13577397592986415</v>
      </c>
      <c r="AF270" s="178">
        <f>IF($O270="","",$O270*'9 All Base Data'!$Y270)</f>
        <v>2.5742193000474627E-2</v>
      </c>
      <c r="AG270" s="178">
        <f>IF($P270="","",$P270*'9 All Base Data'!$Y270)</f>
        <v>0</v>
      </c>
      <c r="AH270" s="167">
        <f>$Q270*'9 All Base Data'!$Y270</f>
        <v>1191.2996104772899</v>
      </c>
      <c r="AI270" s="178">
        <f>$R270*'9 All Base Data'!$Y270</f>
        <v>16.879848008249255</v>
      </c>
      <c r="AJ270" s="178">
        <f>$S270*'9 All Base Data'!$Y270</f>
        <v>1.3402111190098145</v>
      </c>
      <c r="AK270" s="178">
        <f>$T270*'9 All Base Data'!$Y270</f>
        <v>1.9639397398410739E-3</v>
      </c>
      <c r="AL270" s="178">
        <f>IF($U270="","",$U270*'9 All Base Data'!$Y270)</f>
        <v>5.721308546152732E-4</v>
      </c>
      <c r="AM270" s="178">
        <f>IF($V270="","",$V270*'9 All Base Data'!$Y270)</f>
        <v>6.1573498084193387E-4</v>
      </c>
      <c r="AN270" s="178">
        <f>IF($W270="","",$W270*'9 All Base Data'!$Y270)</f>
        <v>1.1674084525715244E-4</v>
      </c>
      <c r="AO270" s="178">
        <f>IF($X270="","",$X270*'9 All Base Data'!$Y270)</f>
        <v>0</v>
      </c>
      <c r="AP270" s="178">
        <f>$Y270*'9 All Base Data'!$Y270</f>
        <v>7.3860575849591978E-2</v>
      </c>
      <c r="AQ270" s="179">
        <f t="shared" si="49"/>
        <v>16.956860389674144</v>
      </c>
    </row>
    <row r="271" spans="1:43" x14ac:dyDescent="0.25">
      <c r="A271" s="124">
        <v>514301</v>
      </c>
      <c r="B271" s="125" t="s">
        <v>305</v>
      </c>
      <c r="C271" s="126" t="s">
        <v>157</v>
      </c>
      <c r="D271" s="101" t="s">
        <v>2312</v>
      </c>
      <c r="E271" s="142"/>
      <c r="F271" s="191" t="str">
        <f>IF('9 All Base Data'!G271="Rural Centre","Rural",IF('9 All Base Data'!G271="Rural (Incl.some Off Shore Islands)","Rural",IF('9 All Base Data'!G271="Inlet-in TA but not in Urban Area","Rural",IF('9 All Base Data'!G271="Rural (Incl.some Off Shore Islands)","Rural",IF('9 All Base Data'!G271="Inlet-not in TA","Rural",IF('9 All Base Data'!G271="Inland Water not in Urban Area","Rural",IF('9 All Base Data'!G271="Oceanic-in Region but not in TA","Rural",'9 All Base Data'!G271)))))))</f>
        <v>Central Auckland Zone</v>
      </c>
      <c r="G271" s="177">
        <f>IF('9 All Base Data'!I271="..C","..C",'9 All Base Data'!I271*Basecase_Pop_2006)</f>
        <v>3384</v>
      </c>
      <c r="H271" s="177">
        <f>IF('9 All Base Data'!J271="..C","..C",'9 All Base Data'!J271*Basecase_Pop_2006)</f>
        <v>1038</v>
      </c>
      <c r="I271" s="191">
        <f>IF('9 All Base Data'!L271="..C","..C",'9 All Base Data'!L271*Basecase_Pop_2006)</f>
        <v>24</v>
      </c>
      <c r="J271" s="156">
        <f>IF('9 All Base Data'!$P271=0,0,('9 All Base Data'!$P271*Basecase_Pop_2006)/(1+(1/(BaseCase_Mort_AllAdults_30*('9 All Base Data'!$W271*Basecase_PM10)/10))))</f>
        <v>0.14469965244187558</v>
      </c>
      <c r="K271" s="156">
        <f>IF('9 All Base Data'!$Q271=0,0,('9 All Base Data'!$Q271*Basecase_Pop_2006)/(1+(1/(BaseCase_Mort_Maori_30*('9 All Base Data'!$W271*Basecase_PM10)/10))))</f>
        <v>0</v>
      </c>
      <c r="L271" s="179">
        <f>133/(1+1/(BaseCase_Mort_Child_0_1*'9 All Base Data'!$AB$10/10))*IF('9 All Base Data'!$L271="..C",0,'9 All Base Data'!L271/'9 All Base Data'!$L$2022)</f>
        <v>3.5010668527325518E-3</v>
      </c>
      <c r="M271" s="178">
        <f>IF('9 All Base Data'!$R271="","",IF('9 All Base Data'!$R271=0,0,('9 All Base Data'!$R271*Basecase_Pop_2006)/(1+(1/(BaseCase_CardiacHA_All*('9 All Base Data'!$W271*Basecase_PM10)/10)))))</f>
        <v>8.6056413682617863E-2</v>
      </c>
      <c r="N271" s="178">
        <f>IF('9 All Base Data'!$S271="","",IF('9 All Base Data'!$S271=0,0,('9 All Base Data'!S271*Basecase_Pop_2006)/(1+(1/(BaseCase_RespHA_All*('9 All Base Data'!$W271*Basecase_PM10)/10)))))</f>
        <v>0.19372748494040912</v>
      </c>
      <c r="O271" s="178">
        <f>IF('9 All Base Data'!$T271="","",IF('9 All Base Data'!$T271=0,0,('9 All Base Data'!$T271*Basecase_Pop_2006)/(1+(1/(BaseCase_RespHA_Child_1_4*('9 All Base Data'!$W271*Basecase_PM10)/10)))))</f>
        <v>3.3612642111386225E-2</v>
      </c>
      <c r="P271" s="179">
        <f>IF('9 All Base Data'!$U271="","",IF('9 All Base Data'!$U271=0,0,('9 All Base Data'!$U271*Basecase_Pop_2006)/(1+(1/(BaseCase_RespHA_Child_5_14*('9 All Base Data'!$W271*Basecase_PM10)/10)))))</f>
        <v>0</v>
      </c>
      <c r="Q271" s="156">
        <f>IF('7 Base case Results'!$G271="..C",0,BaseCase_RADs_All*'7 Base case Results'!$G271*('9 All Base Data'!$V271*Basecase_PM10)/10)</f>
        <v>3177.9388041074885</v>
      </c>
      <c r="R271" s="189">
        <f t="shared" si="40"/>
        <v>0.515130762693077</v>
      </c>
      <c r="S271" s="178">
        <f t="shared" si="41"/>
        <v>0</v>
      </c>
      <c r="T271" s="179">
        <f t="shared" si="42"/>
        <v>1.2463797995727884E-2</v>
      </c>
      <c r="U271" s="178">
        <f t="shared" si="43"/>
        <v>5.4645822688462338E-4</v>
      </c>
      <c r="V271" s="178">
        <f t="shared" si="44"/>
        <v>8.7855414420475527E-4</v>
      </c>
      <c r="W271" s="178">
        <f t="shared" si="45"/>
        <v>1.5243333197513653E-4</v>
      </c>
      <c r="X271" s="179">
        <f t="shared" si="46"/>
        <v>0</v>
      </c>
      <c r="Y271" s="179">
        <f t="shared" si="47"/>
        <v>0.1970322058546643</v>
      </c>
      <c r="Z271" s="186">
        <f t="shared" si="48"/>
        <v>0.72605177891455852</v>
      </c>
      <c r="AA271" s="156">
        <f>$J271*'9 All Base Data'!$Y271</f>
        <v>7.9205956528166518E-2</v>
      </c>
      <c r="AB271" s="156">
        <f>$K271*'9 All Base Data'!$Y271</f>
        <v>0</v>
      </c>
      <c r="AC271" s="178">
        <f>$L271*'9 All Base Data'!$Y271</f>
        <v>1.9164202833944616E-3</v>
      </c>
      <c r="AD271" s="178">
        <f>IF($M271="","",$M271*'9 All Base Data'!$Y271)</f>
        <v>4.7105714810568307E-2</v>
      </c>
      <c r="AE271" s="178">
        <f>IF($N271="","",$N271*'9 All Base Data'!$Y271)</f>
        <v>0.10604289983809576</v>
      </c>
      <c r="AF271" s="178">
        <f>IF($O271="","",$O271*'9 All Base Data'!$Y271)</f>
        <v>1.8398948614895293E-2</v>
      </c>
      <c r="AG271" s="178">
        <f>IF($P271="","",$P271*'9 All Base Data'!$Y271)</f>
        <v>0</v>
      </c>
      <c r="AH271" s="167">
        <f>$Q271*'9 All Base Data'!$Y271</f>
        <v>1739.5458698038085</v>
      </c>
      <c r="AI271" s="178">
        <f>$R271*'9 All Base Data'!$Y271</f>
        <v>0.28197320524027281</v>
      </c>
      <c r="AJ271" s="178">
        <f>$S271*'9 All Base Data'!$Y271</f>
        <v>0</v>
      </c>
      <c r="AK271" s="178">
        <f>$T271*'9 All Base Data'!$Y271</f>
        <v>6.8224562088842833E-3</v>
      </c>
      <c r="AL271" s="178">
        <f>IF($U271="","",$U271*'9 All Base Data'!$Y271)</f>
        <v>2.9912128904710874E-4</v>
      </c>
      <c r="AM271" s="178">
        <f>IF($V271="","",$V271*'9 All Base Data'!$Y271)</f>
        <v>4.809045507657642E-4</v>
      </c>
      <c r="AN271" s="178">
        <f>IF($W271="","",$W271*'9 All Base Data'!$Y271)</f>
        <v>8.3439231968550148E-5</v>
      </c>
      <c r="AO271" s="178">
        <f>IF($X271="","",$X271*'9 All Base Data'!$Y271)</f>
        <v>0</v>
      </c>
      <c r="AP271" s="178">
        <f>$Y271*'9 All Base Data'!$Y271</f>
        <v>0.10785184392783613</v>
      </c>
      <c r="AQ271" s="179">
        <f t="shared" si="49"/>
        <v>0.39742753121680613</v>
      </c>
    </row>
    <row r="272" spans="1:43" x14ac:dyDescent="0.25">
      <c r="A272" s="124">
        <v>514302</v>
      </c>
      <c r="B272" s="125" t="s">
        <v>306</v>
      </c>
      <c r="C272" s="126" t="s">
        <v>157</v>
      </c>
      <c r="D272" s="101" t="s">
        <v>2312</v>
      </c>
      <c r="E272" s="142"/>
      <c r="F272" s="191" t="str">
        <f>IF('9 All Base Data'!G272="Rural Centre","Rural",IF('9 All Base Data'!G272="Rural (Incl.some Off Shore Islands)","Rural",IF('9 All Base Data'!G272="Inlet-in TA but not in Urban Area","Rural",IF('9 All Base Data'!G272="Rural (Incl.some Off Shore Islands)","Rural",IF('9 All Base Data'!G272="Inlet-not in TA","Rural",IF('9 All Base Data'!G272="Inland Water not in Urban Area","Rural",IF('9 All Base Data'!G272="Oceanic-in Region but not in TA","Rural",'9 All Base Data'!G272)))))))</f>
        <v>Central Auckland Zone</v>
      </c>
      <c r="G272" s="177">
        <f>IF('9 All Base Data'!I272="..C","..C",'9 All Base Data'!I272*Basecase_Pop_2006)</f>
        <v>1071</v>
      </c>
      <c r="H272" s="177">
        <f>IF('9 All Base Data'!J272="..C","..C",'9 All Base Data'!J272*Basecase_Pop_2006)</f>
        <v>375</v>
      </c>
      <c r="I272" s="191">
        <f>IF('9 All Base Data'!L272="..C","..C",'9 All Base Data'!L272*Basecase_Pop_2006)</f>
        <v>24</v>
      </c>
      <c r="J272" s="156">
        <f>IF('9 All Base Data'!$P272=0,0,('9 All Base Data'!$P272*Basecase_Pop_2006)/(1+(1/(BaseCase_Mort_AllAdults_30*('9 All Base Data'!$W272*Basecase_PM10)/10))))</f>
        <v>0.11840767873389246</v>
      </c>
      <c r="K272" s="156">
        <f>IF('9 All Base Data'!$Q272=0,0,('9 All Base Data'!$Q272*Basecase_Pop_2006)/(1+(1/(BaseCase_Mort_Maori_30*('9 All Base Data'!$W272*Basecase_PM10)/10))))</f>
        <v>0</v>
      </c>
      <c r="L272" s="179">
        <f>133/(1+1/(BaseCase_Mort_Child_0_1*'9 All Base Data'!$AB$10/10))*IF('9 All Base Data'!$L272="..C",0,'9 All Base Data'!L272/'9 All Base Data'!$L$2022)</f>
        <v>3.5010668527325518E-3</v>
      </c>
      <c r="M272" s="178">
        <f>IF('9 All Base Data'!$R272="","",IF('9 All Base Data'!$R272=0,0,('9 All Base Data'!$R272*Basecase_Pop_2006)/(1+(1/(BaseCase_CardiacHA_All*('9 All Base Data'!$W272*Basecase_PM10)/10)))))</f>
        <v>3.4144073232336709E-2</v>
      </c>
      <c r="N272" s="178">
        <f>IF('9 All Base Data'!$S272="","",IF('9 All Base Data'!$S272=0,0,('9 All Base Data'!S272*Basecase_Pop_2006)/(1+(1/(BaseCase_RespHA_All*('9 All Base Data'!$W272*Basecase_PM10)/10)))))</f>
        <v>5.6478255897141928E-2</v>
      </c>
      <c r="O272" s="178">
        <f>IF('9 All Base Data'!$T272="","",IF('9 All Base Data'!$T272=0,0,('9 All Base Data'!$T272*Basecase_Pop_2006)/(1+(1/(BaseCase_RespHA_Child_1_4*('9 All Base Data'!$W272*Basecase_PM10)/10)))))</f>
        <v>2.4637617182748709E-2</v>
      </c>
      <c r="P272" s="179">
        <f>IF('9 All Base Data'!$U272="","",IF('9 All Base Data'!$U272=0,0,('9 All Base Data'!$U272*Basecase_Pop_2006)/(1+(1/(BaseCase_RespHA_Child_5_14*('9 All Base Data'!$W272*Basecase_PM10)/10)))))</f>
        <v>0</v>
      </c>
      <c r="Q272" s="156">
        <f>IF('7 Base case Results'!$G272="..C",0,BaseCase_RADs_All*'7 Base case Results'!$G272*('9 All Base Data'!$V272*Basecase_PM10)/10)</f>
        <v>1109.6787234880255</v>
      </c>
      <c r="R272" s="189">
        <f t="shared" si="40"/>
        <v>0.42153133629265721</v>
      </c>
      <c r="S272" s="178">
        <f t="shared" si="41"/>
        <v>0</v>
      </c>
      <c r="T272" s="179">
        <f t="shared" si="42"/>
        <v>1.2463797995727884E-2</v>
      </c>
      <c r="U272" s="178">
        <f t="shared" si="43"/>
        <v>2.168148650253381E-4</v>
      </c>
      <c r="V272" s="178">
        <f t="shared" si="44"/>
        <v>2.5612889049353861E-4</v>
      </c>
      <c r="W272" s="178">
        <f t="shared" si="45"/>
        <v>1.117315939237654E-4</v>
      </c>
      <c r="X272" s="179">
        <f t="shared" si="46"/>
        <v>0</v>
      </c>
      <c r="Y272" s="179">
        <f t="shared" si="47"/>
        <v>6.8800080856257578E-2</v>
      </c>
      <c r="Z272" s="186">
        <f t="shared" si="48"/>
        <v>0.50326815890016152</v>
      </c>
      <c r="AA272" s="156">
        <f>$J272*'9 All Base Data'!$Y272</f>
        <v>6.9831956594199995E-2</v>
      </c>
      <c r="AB272" s="156">
        <f>$K272*'9 All Base Data'!$Y272</f>
        <v>0</v>
      </c>
      <c r="AC272" s="178">
        <f>$L272*'9 All Base Data'!$Y272</f>
        <v>2.0647845740044161E-3</v>
      </c>
      <c r="AD272" s="178">
        <f>IF($M272="","",$M272*'9 All Base Data'!$Y272)</f>
        <v>2.0136763640711743E-2</v>
      </c>
      <c r="AE272" s="178">
        <f>IF($N272="","",$N272*'9 All Base Data'!$Y272)</f>
        <v>3.3308541781221709E-2</v>
      </c>
      <c r="AF272" s="178">
        <f>IF($O272="","",$O272*'9 All Base Data'!$Y272)</f>
        <v>1.4530248646769205E-2</v>
      </c>
      <c r="AG272" s="178">
        <f>IF($P272="","",$P272*'9 All Base Data'!$Y272)</f>
        <v>0</v>
      </c>
      <c r="AH272" s="167">
        <f>$Q272*'9 All Base Data'!$Y272</f>
        <v>654.44266183340335</v>
      </c>
      <c r="AI272" s="178">
        <f>$R272*'9 All Base Data'!$Y272</f>
        <v>0.24860176547535198</v>
      </c>
      <c r="AJ272" s="178">
        <f>$S272*'9 All Base Data'!$Y272</f>
        <v>0</v>
      </c>
      <c r="AK272" s="178">
        <f>$T272*'9 All Base Data'!$Y272</f>
        <v>7.350633083455722E-3</v>
      </c>
      <c r="AL272" s="178">
        <f>IF($U272="","",$U272*'9 All Base Data'!$Y272)</f>
        <v>1.2786844911851956E-4</v>
      </c>
      <c r="AM272" s="178">
        <f>IF($V272="","",$V272*'9 All Base Data'!$Y272)</f>
        <v>1.5105423697784045E-4</v>
      </c>
      <c r="AN272" s="178">
        <f>IF($W272="","",$W272*'9 All Base Data'!$Y272)</f>
        <v>6.5894677613098339E-5</v>
      </c>
      <c r="AO272" s="178">
        <f>IF($X272="","",$X272*'9 All Base Data'!$Y272)</f>
        <v>0</v>
      </c>
      <c r="AP272" s="178">
        <f>$Y272*'9 All Base Data'!$Y272</f>
        <v>4.0575445033671005E-2</v>
      </c>
      <c r="AQ272" s="179">
        <f t="shared" si="49"/>
        <v>0.29680676627857505</v>
      </c>
    </row>
    <row r="273" spans="1:43" x14ac:dyDescent="0.25">
      <c r="A273" s="124">
        <v>514401</v>
      </c>
      <c r="B273" s="125" t="s">
        <v>307</v>
      </c>
      <c r="C273" s="126" t="s">
        <v>157</v>
      </c>
      <c r="D273" s="101" t="s">
        <v>2312</v>
      </c>
      <c r="E273" s="142"/>
      <c r="F273" s="191" t="str">
        <f>IF('9 All Base Data'!G273="Rural Centre","Rural",IF('9 All Base Data'!G273="Rural (Incl.some Off Shore Islands)","Rural",IF('9 All Base Data'!G273="Inlet-in TA but not in Urban Area","Rural",IF('9 All Base Data'!G273="Rural (Incl.some Off Shore Islands)","Rural",IF('9 All Base Data'!G273="Inlet-not in TA","Rural",IF('9 All Base Data'!G273="Inland Water not in Urban Area","Rural",IF('9 All Base Data'!G273="Oceanic-in Region but not in TA","Rural",'9 All Base Data'!G273)))))))</f>
        <v>Central Auckland Zone</v>
      </c>
      <c r="G273" s="177">
        <f>IF('9 All Base Data'!I273="..C","..C",'9 All Base Data'!I273*Basecase_Pop_2006)</f>
        <v>5280</v>
      </c>
      <c r="H273" s="177">
        <f>IF('9 All Base Data'!J273="..C","..C",'9 All Base Data'!J273*Basecase_Pop_2006)</f>
        <v>3033</v>
      </c>
      <c r="I273" s="191">
        <f>IF('9 All Base Data'!L273="..C","..C",'9 All Base Data'!L273*Basecase_Pop_2006)</f>
        <v>93</v>
      </c>
      <c r="J273" s="156">
        <f>IF('9 All Base Data'!$P273=0,0,('9 All Base Data'!$P273*Basecase_Pop_2006)/(1+(1/(BaseCase_Mort_AllAdults_30*('9 All Base Data'!$W273*Basecase_PM10)/10))))</f>
        <v>0.12323096689996778</v>
      </c>
      <c r="K273" s="156">
        <f>IF('9 All Base Data'!$Q273=0,0,('9 All Base Data'!$Q273*Basecase_Pop_2006)/(1+(1/(BaseCase_Mort_Maori_30*('9 All Base Data'!$W273*Basecase_PM10)/10))))</f>
        <v>0</v>
      </c>
      <c r="L273" s="179">
        <f>133/(1+1/(BaseCase_Mort_Child_0_1*'9 All Base Data'!$AB$10/10))*IF('9 All Base Data'!$L273="..C",0,'9 All Base Data'!L273/'9 All Base Data'!$L$2022)</f>
        <v>1.3566634054338639E-2</v>
      </c>
      <c r="M273" s="178">
        <f>IF('9 All Base Data'!$R273="","",IF('9 All Base Data'!$R273=0,0,('9 All Base Data'!$R273*Basecase_Pop_2006)/(1+(1/(BaseCase_CardiacHA_All*('9 All Base Data'!$W273*Basecase_PM10)/10)))))</f>
        <v>0.63168334573073825</v>
      </c>
      <c r="N273" s="178">
        <f>IF('9 All Base Data'!$S273="","",IF('9 All Base Data'!$S273=0,0,('9 All Base Data'!S273*Basecase_Pop_2006)/(1+(1/(BaseCase_RespHA_All*('9 All Base Data'!$W273*Basecase_PM10)/10)))))</f>
        <v>1.5964391525411512</v>
      </c>
      <c r="O273" s="178">
        <f>IF('9 All Base Data'!$T273="","",IF('9 All Base Data'!$T273=0,0,('9 All Base Data'!$T273*Basecase_Pop_2006)/(1+(1/(BaseCase_RespHA_Child_1_4*('9 All Base Data'!$W273*Basecase_PM10)/10)))))</f>
        <v>0.54661387520855687</v>
      </c>
      <c r="P273" s="179">
        <f>IF('9 All Base Data'!$U273="","",IF('9 All Base Data'!$U273=0,0,('9 All Base Data'!$U273*Basecase_Pop_2006)/(1+(1/(BaseCase_RespHA_Child_5_14*('9 All Base Data'!$W273*Basecase_PM10)/10)))))</f>
        <v>0.32060870592990171</v>
      </c>
      <c r="Q273" s="156">
        <f>IF('7 Base case Results'!$G273="..C",0,BaseCase_RADs_All*'7 Base case Results'!$G273*('9 All Base Data'!$V273*Basecase_PM10)/10)</f>
        <v>4147.8915051361555</v>
      </c>
      <c r="R273" s="189">
        <f t="shared" si="40"/>
        <v>0.43870224216388526</v>
      </c>
      <c r="S273" s="178">
        <f t="shared" si="41"/>
        <v>0</v>
      </c>
      <c r="T273" s="179">
        <f t="shared" si="42"/>
        <v>4.8297217233445551E-2</v>
      </c>
      <c r="U273" s="178">
        <f t="shared" si="43"/>
        <v>4.0111892453901874E-3</v>
      </c>
      <c r="V273" s="178">
        <f t="shared" si="44"/>
        <v>7.239851556774121E-3</v>
      </c>
      <c r="W273" s="178">
        <f t="shared" si="45"/>
        <v>2.4788939240708054E-3</v>
      </c>
      <c r="X273" s="179">
        <f t="shared" si="46"/>
        <v>1.4539604813921041E-3</v>
      </c>
      <c r="Y273" s="179">
        <f t="shared" si="47"/>
        <v>0.25716927331844164</v>
      </c>
      <c r="Z273" s="186">
        <f t="shared" si="48"/>
        <v>0.75541977351793677</v>
      </c>
      <c r="AA273" s="156">
        <f>$J273*'9 All Base Data'!$Y273</f>
        <v>5.6554346772388041E-2</v>
      </c>
      <c r="AB273" s="156">
        <f>$K273*'9 All Base Data'!$Y273</f>
        <v>0</v>
      </c>
      <c r="AC273" s="178">
        <f>$L273*'9 All Base Data'!$Y273</f>
        <v>6.2261308674626389E-3</v>
      </c>
      <c r="AD273" s="178">
        <f>IF($M273="","",$M273*'9 All Base Data'!$Y273)</f>
        <v>0.28989822837142565</v>
      </c>
      <c r="AE273" s="178">
        <f>IF($N273="","",$N273*'9 All Base Data'!$Y273)</f>
        <v>0.73265329084951913</v>
      </c>
      <c r="AF273" s="178">
        <f>IF($O273="","",$O273*'9 All Base Data'!$Y273)</f>
        <v>0.25085732447622017</v>
      </c>
      <c r="AG273" s="178">
        <f>IF($P273="","",$P273*'9 All Base Data'!$Y273)</f>
        <v>0.14713684708913036</v>
      </c>
      <c r="AH273" s="167">
        <f>$Q273*'9 All Base Data'!$Y273</f>
        <v>1903.5904728892785</v>
      </c>
      <c r="AI273" s="178">
        <f>$R273*'9 All Base Data'!$Y273</f>
        <v>0.2013334745097014</v>
      </c>
      <c r="AJ273" s="178">
        <f>$S273*'9 All Base Data'!$Y273</f>
        <v>0</v>
      </c>
      <c r="AK273" s="178">
        <f>$T273*'9 All Base Data'!$Y273</f>
        <v>2.2165025888166993E-2</v>
      </c>
      <c r="AL273" s="178">
        <f>IF($U273="","",$U273*'9 All Base Data'!$Y273)</f>
        <v>1.8408537501585528E-3</v>
      </c>
      <c r="AM273" s="178">
        <f>IF($V273="","",$V273*'9 All Base Data'!$Y273)</f>
        <v>3.3225826740025692E-3</v>
      </c>
      <c r="AN273" s="178">
        <f>IF($W273="","",$W273*'9 All Base Data'!$Y273)</f>
        <v>1.1376379664996585E-3</v>
      </c>
      <c r="AO273" s="178">
        <f>IF($X273="","",$X273*'9 All Base Data'!$Y273)</f>
        <v>6.6726560154920607E-4</v>
      </c>
      <c r="AP273" s="178">
        <f>$Y273*'9 All Base Data'!$Y273</f>
        <v>0.11802260931913527</v>
      </c>
      <c r="AQ273" s="179">
        <f t="shared" si="49"/>
        <v>0.34668454614116478</v>
      </c>
    </row>
    <row r="274" spans="1:43" x14ac:dyDescent="0.25">
      <c r="A274" s="124">
        <v>514402</v>
      </c>
      <c r="B274" s="125" t="s">
        <v>308</v>
      </c>
      <c r="C274" s="126" t="s">
        <v>157</v>
      </c>
      <c r="D274" s="101" t="s">
        <v>2312</v>
      </c>
      <c r="E274" s="142"/>
      <c r="F274" s="191" t="str">
        <f>IF('9 All Base Data'!G274="Rural Centre","Rural",IF('9 All Base Data'!G274="Rural (Incl.some Off Shore Islands)","Rural",IF('9 All Base Data'!G274="Inlet-in TA but not in Urban Area","Rural",IF('9 All Base Data'!G274="Rural (Incl.some Off Shore Islands)","Rural",IF('9 All Base Data'!G274="Inlet-not in TA","Rural",IF('9 All Base Data'!G274="Inland Water not in Urban Area","Rural",IF('9 All Base Data'!G274="Oceanic-in Region but not in TA","Rural",'9 All Base Data'!G274)))))))</f>
        <v>Central Auckland Zone</v>
      </c>
      <c r="G274" s="177">
        <f>IF('9 All Base Data'!I274="..C","..C",'9 All Base Data'!I274*Basecase_Pop_2006)</f>
        <v>6381</v>
      </c>
      <c r="H274" s="177">
        <f>IF('9 All Base Data'!J274="..C","..C",'9 All Base Data'!J274*Basecase_Pop_2006)</f>
        <v>3378</v>
      </c>
      <c r="I274" s="191">
        <f>IF('9 All Base Data'!L274="..C","..C",'9 All Base Data'!L274*Basecase_Pop_2006)</f>
        <v>102</v>
      </c>
      <c r="J274" s="156">
        <f>IF('9 All Base Data'!$P274=0,0,('9 All Base Data'!$P274*Basecase_Pop_2006)/(1+(1/(BaseCase_Mort_AllAdults_30*('9 All Base Data'!$W274*Basecase_PM10)/10))))</f>
        <v>3.7792361923049649</v>
      </c>
      <c r="K274" s="156">
        <f>IF('9 All Base Data'!$Q274=0,0,('9 All Base Data'!$Q274*Basecase_Pop_2006)/(1+(1/(BaseCase_Mort_Maori_30*('9 All Base Data'!$W274*Basecase_PM10)/10))))</f>
        <v>0.29172303253119652</v>
      </c>
      <c r="L274" s="179">
        <f>133/(1+1/(BaseCase_Mort_Child_0_1*'9 All Base Data'!$AB$10/10))*IF('9 All Base Data'!$L274="..C",0,'9 All Base Data'!L274/'9 All Base Data'!$L$2022)</f>
        <v>1.4879534124113344E-2</v>
      </c>
      <c r="M274" s="178">
        <f>IF('9 All Base Data'!$R274="","",IF('9 All Base Data'!$R274=0,0,('9 All Base Data'!$R274*Basecase_Pop_2006)/(1+(1/(BaseCase_CardiacHA_All*('9 All Base Data'!$W274*Basecase_PM10)/10)))))</f>
        <v>0.42493563482544172</v>
      </c>
      <c r="N274" s="178">
        <f>IF('9 All Base Data'!$S274="","",IF('9 All Base Data'!$S274=0,0,('9 All Base Data'!S274*Basecase_Pop_2006)/(1+(1/(BaseCase_RespHA_All*('9 All Base Data'!$W274*Basecase_PM10)/10)))))</f>
        <v>0.97130856863073212</v>
      </c>
      <c r="O274" s="178">
        <f>IF('9 All Base Data'!$T274="","",IF('9 All Base Data'!$T274=0,0,('9 All Base Data'!$T274*Basecase_Pop_2006)/(1+(1/(BaseCase_RespHA_Child_1_4*('9 All Base Data'!$W274*Basecase_PM10)/10)))))</f>
        <v>0.41773992982994451</v>
      </c>
      <c r="P274" s="179">
        <f>IF('9 All Base Data'!$U274="","",IF('9 All Base Data'!$U274=0,0,('9 All Base Data'!$U274*Basecase_Pop_2006)/(1+(1/(BaseCase_RespHA_Child_5_14*('9 All Base Data'!$W274*Basecase_PM10)/10)))))</f>
        <v>0.22846113484789651</v>
      </c>
      <c r="Q274" s="156">
        <f>IF('7 Base case Results'!$G274="..C",0,BaseCase_RADs_All*'7 Base case Results'!$G274*('9 All Base Data'!$V274*Basecase_PM10)/10)</f>
        <v>4825.2293652431554</v>
      </c>
      <c r="R274" s="189">
        <f t="shared" si="40"/>
        <v>13.454080844605675</v>
      </c>
      <c r="S274" s="178">
        <f t="shared" si="41"/>
        <v>1.0385339958110595</v>
      </c>
      <c r="T274" s="179">
        <f t="shared" si="42"/>
        <v>5.2971141481843509E-2</v>
      </c>
      <c r="U274" s="178">
        <f t="shared" si="43"/>
        <v>2.6983412811415553E-3</v>
      </c>
      <c r="V274" s="178">
        <f t="shared" si="44"/>
        <v>4.4048843587403703E-3</v>
      </c>
      <c r="W274" s="178">
        <f t="shared" si="45"/>
        <v>1.8944505817787983E-3</v>
      </c>
      <c r="X274" s="179">
        <f t="shared" si="46"/>
        <v>1.0360712465352108E-3</v>
      </c>
      <c r="Y274" s="179">
        <f t="shared" si="47"/>
        <v>0.29916422064507558</v>
      </c>
      <c r="Z274" s="186">
        <f t="shared" si="48"/>
        <v>13.813319432372476</v>
      </c>
      <c r="AA274" s="156">
        <f>$J274*'9 All Base Data'!$Y274</f>
        <v>1.6549060854142015</v>
      </c>
      <c r="AB274" s="156">
        <f>$K274*'9 All Base Data'!$Y274</f>
        <v>0.12774386072359162</v>
      </c>
      <c r="AC274" s="178">
        <f>$L274*'9 All Base Data'!$Y274</f>
        <v>6.5156635672207266E-3</v>
      </c>
      <c r="AD274" s="178">
        <f>IF($M274="","",$M274*'9 All Base Data'!$Y274)</f>
        <v>0.18607690342663386</v>
      </c>
      <c r="AE274" s="178">
        <f>IF($N274="","",$N274*'9 All Base Data'!$Y274)</f>
        <v>0.42533051104741465</v>
      </c>
      <c r="AF274" s="178">
        <f>IF($O274="","",$O274*'9 All Base Data'!$Y274)</f>
        <v>0.18292594503717396</v>
      </c>
      <c r="AG274" s="178">
        <f>IF($P274="","",$P274*'9 All Base Data'!$Y274)</f>
        <v>0.10004183467290133</v>
      </c>
      <c r="AH274" s="167">
        <f>$Q274*'9 All Base Data'!$Y274</f>
        <v>2112.9405609311621</v>
      </c>
      <c r="AI274" s="178">
        <f>$R274*'9 All Base Data'!$Y274</f>
        <v>5.8914656640745573</v>
      </c>
      <c r="AJ274" s="178">
        <f>$S274*'9 All Base Data'!$Y274</f>
        <v>0.45476814417598616</v>
      </c>
      <c r="AK274" s="178">
        <f>$T274*'9 All Base Data'!$Y274</f>
        <v>2.3195762299305787E-2</v>
      </c>
      <c r="AL274" s="178">
        <f>IF($U274="","",$U274*'9 All Base Data'!$Y274)</f>
        <v>1.1815883367591251E-3</v>
      </c>
      <c r="AM274" s="178">
        <f>IF($V274="","",$V274*'9 All Base Data'!$Y274)</f>
        <v>1.9288738676000255E-3</v>
      </c>
      <c r="AN274" s="178">
        <f>IF($W274="","",$W274*'9 All Base Data'!$Y274)</f>
        <v>8.2956916074358397E-4</v>
      </c>
      <c r="AO274" s="178">
        <f>IF($X274="","",$X274*'9 All Base Data'!$Y274)</f>
        <v>4.5368972024160758E-4</v>
      </c>
      <c r="AP274" s="178">
        <f>$Y274*'9 All Base Data'!$Y274</f>
        <v>0.13100231477773203</v>
      </c>
      <c r="AQ274" s="179">
        <f t="shared" si="49"/>
        <v>6.0487742033559542</v>
      </c>
    </row>
    <row r="275" spans="1:43" x14ac:dyDescent="0.25">
      <c r="A275" s="124">
        <v>514500</v>
      </c>
      <c r="B275" s="125" t="s">
        <v>309</v>
      </c>
      <c r="C275" s="126" t="s">
        <v>157</v>
      </c>
      <c r="D275" s="101" t="s">
        <v>2312</v>
      </c>
      <c r="E275" s="142"/>
      <c r="F275" s="191" t="str">
        <f>IF('9 All Base Data'!G275="Rural Centre","Rural",IF('9 All Base Data'!G275="Rural (Incl.some Off Shore Islands)","Rural",IF('9 All Base Data'!G275="Inlet-in TA but not in Urban Area","Rural",IF('9 All Base Data'!G275="Rural (Incl.some Off Shore Islands)","Rural",IF('9 All Base Data'!G275="Inlet-not in TA","Rural",IF('9 All Base Data'!G275="Inland Water not in Urban Area","Rural",IF('9 All Base Data'!G275="Oceanic-in Region but not in TA","Rural",'9 All Base Data'!G275)))))))</f>
        <v>Central Auckland Zone</v>
      </c>
      <c r="G275" s="177">
        <f>IF('9 All Base Data'!I275="..C","..C",'9 All Base Data'!I275*Basecase_Pop_2006)</f>
        <v>6468</v>
      </c>
      <c r="H275" s="177">
        <f>IF('9 All Base Data'!J275="..C","..C",'9 All Base Data'!J275*Basecase_Pop_2006)</f>
        <v>3600</v>
      </c>
      <c r="I275" s="191">
        <f>IF('9 All Base Data'!L275="..C","..C",'9 All Base Data'!L275*Basecase_Pop_2006)</f>
        <v>114</v>
      </c>
      <c r="J275" s="156">
        <f>IF('9 All Base Data'!$P275=0,0,('9 All Base Data'!$P275*Basecase_Pop_2006)/(1+(1/(BaseCase_Mort_AllAdults_30*('9 All Base Data'!$W275*Basecase_PM10)/10))))</f>
        <v>1.6751064287650697</v>
      </c>
      <c r="K275" s="156">
        <f>IF('9 All Base Data'!$Q275=0,0,('9 All Base Data'!$Q275*Basecase_Pop_2006)/(1+(1/(BaseCase_Mort_Maori_30*('9 All Base Data'!$W275*Basecase_PM10)/10))))</f>
        <v>0.30227769611587713</v>
      </c>
      <c r="L275" s="179">
        <f>133/(1+1/(BaseCase_Mort_Child_0_1*'9 All Base Data'!$AB$10/10))*IF('9 All Base Data'!$L275="..C",0,'9 All Base Data'!L275/'9 All Base Data'!$L$2022)</f>
        <v>1.6630067550479619E-2</v>
      </c>
      <c r="M275" s="178">
        <f>IF('9 All Base Data'!$R275="","",IF('9 All Base Data'!$R275=0,0,('9 All Base Data'!$R275*Basecase_Pop_2006)/(1+(1/(BaseCase_CardiacHA_All*('9 All Base Data'!$W275*Basecase_PM10)/10)))))</f>
        <v>0.58414014850771545</v>
      </c>
      <c r="N275" s="178">
        <f>IF('9 All Base Data'!$S275="","",IF('9 All Base Data'!$S275=0,0,('9 All Base Data'!S275*Basecase_Pop_2006)/(1+(1/(BaseCase_RespHA_All*('9 All Base Data'!$W275*Basecase_PM10)/10)))))</f>
        <v>0.98238779199604864</v>
      </c>
      <c r="O275" s="178">
        <f>IF('9 All Base Data'!$T275="","",IF('9 All Base Data'!$T275=0,0,('9 All Base Data'!$T275*Basecase_Pop_2006)/(1+(1/(BaseCase_RespHA_Child_1_4*('9 All Base Data'!$W275*Basecase_PM10)/10)))))</f>
        <v>0.2373523212326461</v>
      </c>
      <c r="P275" s="179">
        <f>IF('9 All Base Data'!$U275="","",IF('9 All Base Data'!$U275=0,0,('9 All Base Data'!$U275*Basecase_Pop_2006)/(1+(1/(BaseCase_RespHA_Child_5_14*('9 All Base Data'!$W275*Basecase_PM10)/10)))))</f>
        <v>0.35102942294751627</v>
      </c>
      <c r="Q275" s="156">
        <f>IF('7 Base case Results'!$G275="..C",0,BaseCase_RADs_All*'7 Base case Results'!$G275*('9 All Base Data'!$V275*Basecase_PM10)/10)</f>
        <v>5119.8563718010946</v>
      </c>
      <c r="R275" s="189">
        <f t="shared" si="40"/>
        <v>5.9633788864036479</v>
      </c>
      <c r="S275" s="178">
        <f t="shared" si="41"/>
        <v>1.0761085981725227</v>
      </c>
      <c r="T275" s="179">
        <f t="shared" si="42"/>
        <v>5.9203040479707446E-2</v>
      </c>
      <c r="U275" s="178">
        <f t="shared" si="43"/>
        <v>3.7092899430239933E-3</v>
      </c>
      <c r="V275" s="178">
        <f t="shared" si="44"/>
        <v>4.45512863670208E-3</v>
      </c>
      <c r="W275" s="178">
        <f t="shared" si="45"/>
        <v>1.0763927767900501E-3</v>
      </c>
      <c r="X275" s="179">
        <f t="shared" si="46"/>
        <v>1.5919184330669865E-3</v>
      </c>
      <c r="Y275" s="179">
        <f t="shared" si="47"/>
        <v>0.31743109505166789</v>
      </c>
      <c r="Z275" s="186">
        <f t="shared" si="48"/>
        <v>6.3481774405147497</v>
      </c>
      <c r="AA275" s="156">
        <f>$J275*'9 All Base Data'!$Y275</f>
        <v>0.77560506634678694</v>
      </c>
      <c r="AB275" s="156">
        <f>$K275*'9 All Base Data'!$Y275</f>
        <v>0.139960129413359</v>
      </c>
      <c r="AC275" s="178">
        <f>$L275*'9 All Base Data'!$Y275</f>
        <v>7.7000269501384996E-3</v>
      </c>
      <c r="AD275" s="178">
        <f>IF($M275="","",$M275*'9 All Base Data'!$Y275)</f>
        <v>0.27046762573358241</v>
      </c>
      <c r="AE275" s="178">
        <f>IF($N275="","",$N275*'9 All Base Data'!$Y275)</f>
        <v>0.45486360478664856</v>
      </c>
      <c r="AF275" s="178">
        <f>IF($O275="","",$O275*'9 All Base Data'!$Y275)</f>
        <v>0.10989848746083994</v>
      </c>
      <c r="AG275" s="178">
        <f>IF($P275="","",$P275*'9 All Base Data'!$Y275)</f>
        <v>0.16253307503308892</v>
      </c>
      <c r="AH275" s="167">
        <f>$Q275*'9 All Base Data'!$Y275</f>
        <v>2370.5876072986707</v>
      </c>
      <c r="AI275" s="178">
        <f>$R275*'9 All Base Data'!$Y275</f>
        <v>2.7611540361945615</v>
      </c>
      <c r="AJ275" s="178">
        <f>$S275*'9 All Base Data'!$Y275</f>
        <v>0.49825806071155815</v>
      </c>
      <c r="AK275" s="178">
        <f>$T275*'9 All Base Data'!$Y275</f>
        <v>2.741209594249306E-2</v>
      </c>
      <c r="AL275" s="178">
        <f>IF($U275="","",$U275*'9 All Base Data'!$Y275)</f>
        <v>1.7174694234082482E-3</v>
      </c>
      <c r="AM275" s="178">
        <f>IF($V275="","",$V275*'9 All Base Data'!$Y275)</f>
        <v>2.0628064477074509E-3</v>
      </c>
      <c r="AN275" s="178">
        <f>IF($W275="","",$W275*'9 All Base Data'!$Y275)</f>
        <v>4.9838964063490907E-4</v>
      </c>
      <c r="AO275" s="178">
        <f>IF($X275="","",$X275*'9 All Base Data'!$Y275)</f>
        <v>7.3708749527505836E-4</v>
      </c>
      <c r="AP275" s="178">
        <f>$Y275*'9 All Base Data'!$Y275</f>
        <v>0.14697643165251761</v>
      </c>
      <c r="AQ275" s="179">
        <f t="shared" si="49"/>
        <v>2.9393228396606879</v>
      </c>
    </row>
    <row r="276" spans="1:43" x14ac:dyDescent="0.25">
      <c r="A276" s="124">
        <v>514600</v>
      </c>
      <c r="B276" s="125" t="s">
        <v>310</v>
      </c>
      <c r="C276" s="126" t="s">
        <v>157</v>
      </c>
      <c r="D276" s="101" t="s">
        <v>2312</v>
      </c>
      <c r="E276" s="142"/>
      <c r="F276" s="191" t="str">
        <f>IF('9 All Base Data'!G276="Rural Centre","Rural",IF('9 All Base Data'!G276="Rural (Incl.some Off Shore Islands)","Rural",IF('9 All Base Data'!G276="Inlet-in TA but not in Urban Area","Rural",IF('9 All Base Data'!G276="Rural (Incl.some Off Shore Islands)","Rural",IF('9 All Base Data'!G276="Inlet-not in TA","Rural",IF('9 All Base Data'!G276="Inland Water not in Urban Area","Rural",IF('9 All Base Data'!G276="Oceanic-in Region but not in TA","Rural",'9 All Base Data'!G276)))))))</f>
        <v>Central Auckland Zone</v>
      </c>
      <c r="G276" s="177">
        <f>IF('9 All Base Data'!I276="..C","..C",'9 All Base Data'!I276*Basecase_Pop_2006)</f>
        <v>5451</v>
      </c>
      <c r="H276" s="177">
        <f>IF('9 All Base Data'!J276="..C","..C",'9 All Base Data'!J276*Basecase_Pop_2006)</f>
        <v>3183</v>
      </c>
      <c r="I276" s="191">
        <f>IF('9 All Base Data'!L276="..C","..C",'9 All Base Data'!L276*Basecase_Pop_2006)</f>
        <v>72</v>
      </c>
      <c r="J276" s="156">
        <f>IF('9 All Base Data'!$P276=0,0,('9 All Base Data'!$P276*Basecase_Pop_2006)/(1+(1/(BaseCase_Mort_AllAdults_30*('9 All Base Data'!$W276*Basecase_PM10)/10))))</f>
        <v>2.1875402204469916</v>
      </c>
      <c r="K276" s="156">
        <f>IF('9 All Base Data'!$Q276=0,0,('9 All Base Data'!$Q276*Basecase_Pop_2006)/(1+(1/(BaseCase_Mort_Maori_30*('9 All Base Data'!$W276*Basecase_PM10)/10))))</f>
        <v>0.14673745501877697</v>
      </c>
      <c r="L276" s="179">
        <f>133/(1+1/(BaseCase_Mort_Child_0_1*'9 All Base Data'!$AB$10/10))*IF('9 All Base Data'!$L276="..C",0,'9 All Base Data'!L276/'9 All Base Data'!$L$2022)</f>
        <v>1.0503200558197655E-2</v>
      </c>
      <c r="M276" s="178">
        <f>IF('9 All Base Data'!$R276="","",IF('9 All Base Data'!$R276=0,0,('9 All Base Data'!$R276*Basecase_Pop_2006)/(1+(1/(BaseCase_CardiacHA_All*('9 All Base Data'!$W276*Basecase_PM10)/10)))))</f>
        <v>0.86755469287236908</v>
      </c>
      <c r="N276" s="178">
        <f>IF('9 All Base Data'!$S276="","",IF('9 All Base Data'!$S276=0,0,('9 All Base Data'!S276*Basecase_Pop_2006)/(1+(1/(BaseCase_RespHA_All*('9 All Base Data'!$W276*Basecase_PM10)/10)))))</f>
        <v>1.29408885954666</v>
      </c>
      <c r="O276" s="178">
        <f>IF('9 All Base Data'!$T276="","",IF('9 All Base Data'!$T276=0,0,('9 All Base Data'!$T276*Basecase_Pop_2006)/(1+(1/(BaseCase_RespHA_Child_1_4*('9 All Base Data'!$W276*Basecase_PM10)/10)))))</f>
        <v>0.3934203556378611</v>
      </c>
      <c r="P276" s="179">
        <f>IF('9 All Base Data'!$U276="","",IF('9 All Base Data'!$U276=0,0,('9 All Base Data'!$U276*Basecase_Pop_2006)/(1+(1/(BaseCase_RespHA_Child_5_14*('9 All Base Data'!$W276*Basecase_PM10)/10)))))</f>
        <v>0.23014886502956017</v>
      </c>
      <c r="Q276" s="156">
        <f>IF('7 Base case Results'!$G276="..C",0,BaseCase_RADs_All*'7 Base case Results'!$G276*('9 All Base Data'!$V276*Basecase_PM10)/10)</f>
        <v>4153.7151468850725</v>
      </c>
      <c r="R276" s="189">
        <f t="shared" si="40"/>
        <v>7.7876431847912899</v>
      </c>
      <c r="S276" s="178">
        <f t="shared" si="41"/>
        <v>0.52238533986684599</v>
      </c>
      <c r="T276" s="179">
        <f t="shared" si="42"/>
        <v>3.7391393987183656E-2</v>
      </c>
      <c r="U276" s="178">
        <f t="shared" si="43"/>
        <v>5.5089722997395439E-3</v>
      </c>
      <c r="V276" s="178">
        <f t="shared" si="44"/>
        <v>5.8686929780441032E-3</v>
      </c>
      <c r="W276" s="178">
        <f t="shared" si="45"/>
        <v>1.7841613128176999E-3</v>
      </c>
      <c r="X276" s="179">
        <f t="shared" si="46"/>
        <v>1.0437251029090553E-3</v>
      </c>
      <c r="Y276" s="179">
        <f t="shared" si="47"/>
        <v>0.25753033910687451</v>
      </c>
      <c r="Z276" s="186">
        <f t="shared" si="48"/>
        <v>8.0939425831631322</v>
      </c>
      <c r="AA276" s="156">
        <f>$J276*'9 All Base Data'!$Y276</f>
        <v>0.96730739075340233</v>
      </c>
      <c r="AB276" s="156">
        <f>$K276*'9 All Base Data'!$Y276</f>
        <v>6.4885766859639496E-2</v>
      </c>
      <c r="AC276" s="178">
        <f>$L276*'9 All Base Data'!$Y276</f>
        <v>4.6444053606629655E-3</v>
      </c>
      <c r="AD276" s="178">
        <f>IF($M276="","",$M276*'9 All Base Data'!$Y276)</f>
        <v>0.38362360538759105</v>
      </c>
      <c r="AE276" s="178">
        <f>IF($N276="","",$N276*'9 All Base Data'!$Y276)</f>
        <v>0.57223254979757243</v>
      </c>
      <c r="AF276" s="178">
        <f>IF($O276="","",$O276*'9 All Base Data'!$Y276)</f>
        <v>0.17396636373779381</v>
      </c>
      <c r="AG276" s="178">
        <f>IF($P276="","",$P276*'9 All Base Data'!$Y276)</f>
        <v>0.10176941938517169</v>
      </c>
      <c r="AH276" s="167">
        <f>$Q276*'9 All Base Data'!$Y276</f>
        <v>1836.7293652983817</v>
      </c>
      <c r="AI276" s="178">
        <f>$R276*'9 All Base Data'!$Y276</f>
        <v>3.4436143110821122</v>
      </c>
      <c r="AJ276" s="178">
        <f>$S276*'9 All Base Data'!$Y276</f>
        <v>0.23099333002031661</v>
      </c>
      <c r="AK276" s="178">
        <f>$T276*'9 All Base Data'!$Y276</f>
        <v>1.653408308396016E-2</v>
      </c>
      <c r="AL276" s="178">
        <f>IF($U276="","",$U276*'9 All Base Data'!$Y276)</f>
        <v>2.4360098942112032E-3</v>
      </c>
      <c r="AM276" s="178">
        <f>IF($V276="","",$V276*'9 All Base Data'!$Y276)</f>
        <v>2.5950746133319913E-3</v>
      </c>
      <c r="AN276" s="178">
        <f>IF($W276="","",$W276*'9 All Base Data'!$Y276)</f>
        <v>7.8893745955089492E-4</v>
      </c>
      <c r="AO276" s="178">
        <f>IF($X276="","",$X276*'9 All Base Data'!$Y276)</f>
        <v>4.6152431691175356E-4</v>
      </c>
      <c r="AP276" s="178">
        <f>$Y276*'9 All Base Data'!$Y276</f>
        <v>0.11387722064849967</v>
      </c>
      <c r="AQ276" s="179">
        <f t="shared" si="49"/>
        <v>3.5790566993221149</v>
      </c>
    </row>
    <row r="277" spans="1:43" x14ac:dyDescent="0.25">
      <c r="A277" s="124">
        <v>514700</v>
      </c>
      <c r="B277" s="125" t="s">
        <v>311</v>
      </c>
      <c r="C277" s="126" t="s">
        <v>157</v>
      </c>
      <c r="D277" s="101" t="s">
        <v>2312</v>
      </c>
      <c r="E277" s="142"/>
      <c r="F277" s="191" t="str">
        <f>IF('9 All Base Data'!G277="Rural Centre","Rural",IF('9 All Base Data'!G277="Rural (Incl.some Off Shore Islands)","Rural",IF('9 All Base Data'!G277="Inlet-in TA but not in Urban Area","Rural",IF('9 All Base Data'!G277="Rural (Incl.some Off Shore Islands)","Rural",IF('9 All Base Data'!G277="Inlet-not in TA","Rural",IF('9 All Base Data'!G277="Inland Water not in Urban Area","Rural",IF('9 All Base Data'!G277="Oceanic-in Region but not in TA","Rural",'9 All Base Data'!G277)))))))</f>
        <v>Central Auckland Zone</v>
      </c>
      <c r="G277" s="177">
        <f>IF('9 All Base Data'!I277="..C","..C",'9 All Base Data'!I277*Basecase_Pop_2006)</f>
        <v>6129</v>
      </c>
      <c r="H277" s="177">
        <f>IF('9 All Base Data'!J277="..C","..C",'9 All Base Data'!J277*Basecase_Pop_2006)</f>
        <v>3906</v>
      </c>
      <c r="I277" s="191">
        <f>IF('9 All Base Data'!L277="..C","..C",'9 All Base Data'!L277*Basecase_Pop_2006)</f>
        <v>66</v>
      </c>
      <c r="J277" s="156">
        <f>IF('9 All Base Data'!$P277=0,0,('9 All Base Data'!$P277*Basecase_Pop_2006)/(1+(1/(BaseCase_Mort_AllAdults_30*('9 All Base Data'!$W277*Basecase_PM10)/10))))</f>
        <v>3.834058797935755</v>
      </c>
      <c r="K277" s="156">
        <f>IF('9 All Base Data'!$Q277=0,0,('9 All Base Data'!$Q277*Basecase_Pop_2006)/(1+(1/(BaseCase_Mort_Maori_30*('9 All Base Data'!$W277*Basecase_PM10)/10))))</f>
        <v>0.93467308264986471</v>
      </c>
      <c r="L277" s="179">
        <f>133/(1+1/(BaseCase_Mort_Child_0_1*'9 All Base Data'!$AB$10/10))*IF('9 All Base Data'!$L277="..C",0,'9 All Base Data'!L277/'9 All Base Data'!$L$2022)</f>
        <v>9.6279338450145184E-3</v>
      </c>
      <c r="M277" s="178">
        <f>IF('9 All Base Data'!$R277="","",IF('9 All Base Data'!$R277=0,0,('9 All Base Data'!$R277*Basecase_Pop_2006)/(1+(1/(BaseCase_CardiacHA_All*('9 All Base Data'!$W277*Basecase_PM10)/10)))))</f>
        <v>0.80737501585925064</v>
      </c>
      <c r="N277" s="178">
        <f>IF('9 All Base Data'!$S277="","",IF('9 All Base Data'!$S277=0,0,('9 All Base Data'!S277*Basecase_Pop_2006)/(1+(1/(BaseCase_RespHA_All*('9 All Base Data'!$W277*Basecase_PM10)/10)))))</f>
        <v>1.0127858444135005</v>
      </c>
      <c r="O277" s="178">
        <f>IF('9 All Base Data'!$T277="","",IF('9 All Base Data'!$T277=0,0,('9 All Base Data'!$T277*Basecase_Pop_2006)/(1+(1/(BaseCase_RespHA_Child_1_4*('9 All Base Data'!$W277*Basecase_PM10)/10)))))</f>
        <v>0.29441661954194009</v>
      </c>
      <c r="P277" s="179">
        <f>IF('9 All Base Data'!$U277="","",IF('9 All Base Data'!$U277=0,0,('9 All Base Data'!$U277*Basecase_Pop_2006)/(1+(1/(BaseCase_RespHA_Child_5_14*('9 All Base Data'!$W277*Basecase_PM10)/10)))))</f>
        <v>0.10564676333674401</v>
      </c>
      <c r="Q277" s="156">
        <f>IF('7 Base case Results'!$G277="..C",0,BaseCase_RADs_All*'7 Base case Results'!$G277*('9 All Base Data'!$V277*Basecase_PM10)/10)</f>
        <v>4550.9846329901029</v>
      </c>
      <c r="R277" s="189">
        <f t="shared" si="40"/>
        <v>13.649249320651288</v>
      </c>
      <c r="S277" s="178">
        <f t="shared" si="41"/>
        <v>3.3274361742335183</v>
      </c>
      <c r="T277" s="179">
        <f t="shared" si="42"/>
        <v>3.4275444488251684E-2</v>
      </c>
      <c r="U277" s="178">
        <f t="shared" si="43"/>
        <v>5.1268313507062411E-3</v>
      </c>
      <c r="V277" s="178">
        <f t="shared" si="44"/>
        <v>4.5929838044152247E-3</v>
      </c>
      <c r="W277" s="178">
        <f t="shared" si="45"/>
        <v>1.3351793696226983E-3</v>
      </c>
      <c r="X277" s="179">
        <f t="shared" si="46"/>
        <v>4.7910807173213408E-4</v>
      </c>
      <c r="Y277" s="179">
        <f t="shared" si="47"/>
        <v>0.28216104724538643</v>
      </c>
      <c r="Z277" s="186">
        <f t="shared" si="48"/>
        <v>13.975405627540047</v>
      </c>
      <c r="AA277" s="156">
        <f>$J277*'9 All Base Data'!$Y277</f>
        <v>1.6392827713569635</v>
      </c>
      <c r="AB277" s="156">
        <f>$K277*'9 All Base Data'!$Y277</f>
        <v>0.39962701721318267</v>
      </c>
      <c r="AC277" s="178">
        <f>$L277*'9 All Base Data'!$Y277</f>
        <v>4.116500791379196E-3</v>
      </c>
      <c r="AD277" s="178">
        <f>IF($M277="","",$M277*'9 All Base Data'!$Y277)</f>
        <v>0.34519970174549791</v>
      </c>
      <c r="AE277" s="178">
        <f>IF($N277="","",$N277*'9 All Base Data'!$Y277)</f>
        <v>0.43302475870091894</v>
      </c>
      <c r="AF277" s="178">
        <f>IF($O277="","",$O277*'9 All Base Data'!$Y277)</f>
        <v>0.12588020097034189</v>
      </c>
      <c r="AG277" s="178">
        <f>IF($P277="","",$P277*'9 All Base Data'!$Y277)</f>
        <v>4.517012599827451E-2</v>
      </c>
      <c r="AH277" s="167">
        <f>$Q277*'9 All Base Data'!$Y277</f>
        <v>1945.8101961262562</v>
      </c>
      <c r="AI277" s="178">
        <f>$R277*'9 All Base Data'!$Y277</f>
        <v>5.8358466660307906</v>
      </c>
      <c r="AJ277" s="178">
        <f>$S277*'9 All Base Data'!$Y277</f>
        <v>1.4226721812789302</v>
      </c>
      <c r="AK277" s="178">
        <f>$T277*'9 All Base Data'!$Y277</f>
        <v>1.4654742817309939E-2</v>
      </c>
      <c r="AL277" s="178">
        <f>IF($U277="","",$U277*'9 All Base Data'!$Y277)</f>
        <v>2.1920181060839112E-3</v>
      </c>
      <c r="AM277" s="178">
        <f>IF($V277="","",$V277*'9 All Base Data'!$Y277)</f>
        <v>1.9637672807086672E-3</v>
      </c>
      <c r="AN277" s="178">
        <f>IF($W277="","",$W277*'9 All Base Data'!$Y277)</f>
        <v>5.7086671140050053E-4</v>
      </c>
      <c r="AO277" s="178">
        <f>IF($X277="","",$X277*'9 All Base Data'!$Y277)</f>
        <v>2.0484652140217492E-4</v>
      </c>
      <c r="AP277" s="178">
        <f>$Y277*'9 All Base Data'!$Y277</f>
        <v>0.1206402321598279</v>
      </c>
      <c r="AQ277" s="179">
        <f t="shared" si="49"/>
        <v>5.9752974263947207</v>
      </c>
    </row>
    <row r="278" spans="1:43" x14ac:dyDescent="0.25">
      <c r="A278" s="124">
        <v>514801</v>
      </c>
      <c r="B278" s="125" t="s">
        <v>312</v>
      </c>
      <c r="C278" s="126" t="s">
        <v>157</v>
      </c>
      <c r="D278" s="101" t="s">
        <v>2312</v>
      </c>
      <c r="E278" s="142"/>
      <c r="F278" s="191" t="str">
        <f>IF('9 All Base Data'!G278="Rural Centre","Rural",IF('9 All Base Data'!G278="Rural (Incl.some Off Shore Islands)","Rural",IF('9 All Base Data'!G278="Inlet-in TA but not in Urban Area","Rural",IF('9 All Base Data'!G278="Rural (Incl.some Off Shore Islands)","Rural",IF('9 All Base Data'!G278="Inlet-not in TA","Rural",IF('9 All Base Data'!G278="Inland Water not in Urban Area","Rural",IF('9 All Base Data'!G278="Oceanic-in Region but not in TA","Rural",'9 All Base Data'!G278)))))))</f>
        <v>Central Auckland Zone</v>
      </c>
      <c r="G278" s="177">
        <f>IF('9 All Base Data'!I278="..C","..C",'9 All Base Data'!I278*Basecase_Pop_2006)</f>
        <v>4557</v>
      </c>
      <c r="H278" s="177">
        <f>IF('9 All Base Data'!J278="..C","..C",'9 All Base Data'!J278*Basecase_Pop_2006)</f>
        <v>2457</v>
      </c>
      <c r="I278" s="191">
        <f>IF('9 All Base Data'!L278="..C","..C",'9 All Base Data'!L278*Basecase_Pop_2006)</f>
        <v>75</v>
      </c>
      <c r="J278" s="156">
        <f>IF('9 All Base Data'!$P278=0,0,('9 All Base Data'!$P278*Basecase_Pop_2006)/(1+(1/(BaseCase_Mort_AllAdults_30*('9 All Base Data'!$W278*Basecase_PM10)/10))))</f>
        <v>6.6042865285987755</v>
      </c>
      <c r="K278" s="156">
        <f>IF('9 All Base Data'!$Q278=0,0,('9 All Base Data'!$Q278*Basecase_Pop_2006)/(1+(1/(BaseCase_Mort_Maori_30*('9 All Base Data'!$W278*Basecase_PM10)/10))))</f>
        <v>0.22044082541767523</v>
      </c>
      <c r="L278" s="179">
        <f>133/(1+1/(BaseCase_Mort_Child_0_1*'9 All Base Data'!$AB$10/10))*IF('9 All Base Data'!$L278="..C",0,'9 All Base Data'!L278/'9 All Base Data'!$L$2022)</f>
        <v>1.0940833914789226E-2</v>
      </c>
      <c r="M278" s="178">
        <f>IF('9 All Base Data'!$R278="","",IF('9 All Base Data'!$R278=0,0,('9 All Base Data'!$R278*Basecase_Pop_2006)/(1+(1/(BaseCase_CardiacHA_All*('9 All Base Data'!$W278*Basecase_PM10)/10)))))</f>
        <v>0.42340032117392851</v>
      </c>
      <c r="N278" s="178">
        <f>IF('9 All Base Data'!$S278="","",IF('9 All Base Data'!$S278=0,0,('9 All Base Data'!S278*Basecase_Pop_2006)/(1+(1/(BaseCase_RespHA_All*('9 All Base Data'!$W278*Basecase_PM10)/10)))))</f>
        <v>1.2454579834697699</v>
      </c>
      <c r="O278" s="178">
        <f>IF('9 All Base Data'!$T278="","",IF('9 All Base Data'!$T278=0,0,('9 All Base Data'!$T278*Basecase_Pop_2006)/(1+(1/(BaseCase_RespHA_Child_1_4*('9 All Base Data'!$W278*Basecase_PM10)/10)))))</f>
        <v>0.57749981585398513</v>
      </c>
      <c r="P278" s="179">
        <f>IF('9 All Base Data'!$U278="","",IF('9 All Base Data'!$U278=0,0,('9 All Base Data'!$U278*Basecase_Pop_2006)/(1+(1/(BaseCase_RespHA_Child_5_14*('9 All Base Data'!$W278*Basecase_PM10)/10)))))</f>
        <v>0.1491984734159624</v>
      </c>
      <c r="Q278" s="156">
        <f>IF('7 Base case Results'!$G278="..C",0,BaseCase_RADs_All*'7 Base case Results'!$G278*('9 All Base Data'!$V278*Basecase_PM10)/10)</f>
        <v>3479.2507872282185</v>
      </c>
      <c r="R278" s="189">
        <f t="shared" si="40"/>
        <v>23.511260041811642</v>
      </c>
      <c r="S278" s="178">
        <f t="shared" si="41"/>
        <v>0.78476933848692387</v>
      </c>
      <c r="T278" s="179">
        <f t="shared" si="42"/>
        <v>3.8949368736649642E-2</v>
      </c>
      <c r="U278" s="178">
        <f t="shared" si="43"/>
        <v>2.6885920394544459E-3</v>
      </c>
      <c r="V278" s="178">
        <f t="shared" si="44"/>
        <v>5.6481519550354064E-3</v>
      </c>
      <c r="W278" s="178">
        <f t="shared" si="45"/>
        <v>2.6189616648978225E-3</v>
      </c>
      <c r="X278" s="179">
        <f t="shared" si="46"/>
        <v>6.7661507694138944E-4</v>
      </c>
      <c r="Y278" s="179">
        <f t="shared" si="47"/>
        <v>0.21571354880814955</v>
      </c>
      <c r="Z278" s="186">
        <f t="shared" si="48"/>
        <v>23.774259703350932</v>
      </c>
      <c r="AA278" s="156">
        <f>$J278*'9 All Base Data'!$Y278</f>
        <v>2.9275171670211542</v>
      </c>
      <c r="AB278" s="156">
        <f>$K278*'9 All Base Data'!$Y278</f>
        <v>9.7715975514993197E-2</v>
      </c>
      <c r="AC278" s="178">
        <f>$L278*'9 All Base Data'!$Y278</f>
        <v>4.8498015596952571E-3</v>
      </c>
      <c r="AD278" s="178">
        <f>IF($M278="","",$M278*'9 All Base Data'!$Y278)</f>
        <v>0.18768290918200545</v>
      </c>
      <c r="AE278" s="178">
        <f>IF($N278="","",$N278*'9 All Base Data'!$Y278)</f>
        <v>0.55208077536043687</v>
      </c>
      <c r="AF278" s="178">
        <f>IF($O278="","",$O278*'9 All Base Data'!$Y278)</f>
        <v>0.25599141066079673</v>
      </c>
      <c r="AG278" s="178">
        <f>IF($P278="","",$P278*'9 All Base Data'!$Y278)</f>
        <v>6.6135999752156518E-2</v>
      </c>
      <c r="AH278" s="167">
        <f>$Q278*'9 All Base Data'!$Y278</f>
        <v>1542.2659758742379</v>
      </c>
      <c r="AI278" s="178">
        <f>$R278*'9 All Base Data'!$Y278</f>
        <v>10.421961114595309</v>
      </c>
      <c r="AJ278" s="178">
        <f>$S278*'9 All Base Data'!$Y278</f>
        <v>0.34786887283337581</v>
      </c>
      <c r="AK278" s="178">
        <f>$T278*'9 All Base Data'!$Y278</f>
        <v>1.7265293552515115E-2</v>
      </c>
      <c r="AL278" s="178">
        <f>IF($U278="","",$U278*'9 All Base Data'!$Y278)</f>
        <v>1.1917864733057345E-3</v>
      </c>
      <c r="AM278" s="178">
        <f>IF($V278="","",$V278*'9 All Base Data'!$Y278)</f>
        <v>2.5036863162595812E-3</v>
      </c>
      <c r="AN278" s="178">
        <f>IF($W278="","",$W278*'9 All Base Data'!$Y278)</f>
        <v>1.160921047346713E-3</v>
      </c>
      <c r="AO278" s="178">
        <f>IF($X278="","",$X278*'9 All Base Data'!$Y278)</f>
        <v>2.9992675887602978E-4</v>
      </c>
      <c r="AP278" s="178">
        <f>$Y278*'9 All Base Data'!$Y278</f>
        <v>9.5620490504202765E-2</v>
      </c>
      <c r="AQ278" s="179">
        <f t="shared" si="49"/>
        <v>10.538542371441594</v>
      </c>
    </row>
    <row r="279" spans="1:43" x14ac:dyDescent="0.25">
      <c r="A279" s="124">
        <v>514802</v>
      </c>
      <c r="B279" s="125" t="s">
        <v>313</v>
      </c>
      <c r="C279" s="126" t="s">
        <v>157</v>
      </c>
      <c r="D279" s="101" t="s">
        <v>2312</v>
      </c>
      <c r="E279" s="142"/>
      <c r="F279" s="191" t="str">
        <f>IF('9 All Base Data'!G279="Rural Centre","Rural",IF('9 All Base Data'!G279="Rural (Incl.some Off Shore Islands)","Rural",IF('9 All Base Data'!G279="Inlet-in TA but not in Urban Area","Rural",IF('9 All Base Data'!G279="Rural (Incl.some Off Shore Islands)","Rural",IF('9 All Base Data'!G279="Inlet-not in TA","Rural",IF('9 All Base Data'!G279="Inland Water not in Urban Area","Rural",IF('9 All Base Data'!G279="Oceanic-in Region but not in TA","Rural",'9 All Base Data'!G279)))))))</f>
        <v>Central Auckland Zone</v>
      </c>
      <c r="G279" s="177">
        <f>IF('9 All Base Data'!I279="..C","..C",'9 All Base Data'!I279*Basecase_Pop_2006)</f>
        <v>4854</v>
      </c>
      <c r="H279" s="177">
        <f>IF('9 All Base Data'!J279="..C","..C",'9 All Base Data'!J279*Basecase_Pop_2006)</f>
        <v>2583</v>
      </c>
      <c r="I279" s="191">
        <f>IF('9 All Base Data'!L279="..C","..C",'9 All Base Data'!L279*Basecase_Pop_2006)</f>
        <v>93</v>
      </c>
      <c r="J279" s="156">
        <f>IF('9 All Base Data'!$P279=0,0,('9 All Base Data'!$P279*Basecase_Pop_2006)/(1+(1/(BaseCase_Mort_AllAdults_30*('9 All Base Data'!$W279*Basecase_PM10)/10))))</f>
        <v>1.7820218196665105</v>
      </c>
      <c r="K279" s="156">
        <f>IF('9 All Base Data'!$Q279=0,0,('9 All Base Data'!$Q279*Basecase_Pop_2006)/(1+(1/(BaseCase_Mort_Maori_30*('9 All Base Data'!$W279*Basecase_PM10)/10))))</f>
        <v>0.35392768349799636</v>
      </c>
      <c r="L279" s="179">
        <f>133/(1+1/(BaseCase_Mort_Child_0_1*'9 All Base Data'!$AB$10/10))*IF('9 All Base Data'!$L279="..C",0,'9 All Base Data'!L279/'9 All Base Data'!$L$2022)</f>
        <v>1.3566634054338639E-2</v>
      </c>
      <c r="M279" s="178">
        <f>IF('9 All Base Data'!$R279="","",IF('9 All Base Data'!$R279=0,0,('9 All Base Data'!$R279*Basecase_Pop_2006)/(1+(1/(BaseCase_CardiacHA_All*('9 All Base Data'!$W279*Basecase_PM10)/10)))))</f>
        <v>0.44931079972758142</v>
      </c>
      <c r="N279" s="178">
        <f>IF('9 All Base Data'!$S279="","",IF('9 All Base Data'!$S279=0,0,('9 All Base Data'!S279*Basecase_Pop_2006)/(1+(1/(BaseCase_RespHA_All*('9 All Base Data'!$W279*Basecase_PM10)/10)))))</f>
        <v>0.80693934203470552</v>
      </c>
      <c r="O279" s="178">
        <f>IF('9 All Base Data'!$T279="","",IF('9 All Base Data'!$T279=0,0,('9 All Base Data'!$T279*Basecase_Pop_2006)/(1+(1/(BaseCase_RespHA_Child_1_4*('9 All Base Data'!$W279*Basecase_PM10)/10)))))</f>
        <v>0.22752770665980496</v>
      </c>
      <c r="P279" s="179">
        <f>IF('9 All Base Data'!$U279="","",IF('9 All Base Data'!$U279=0,0,('9 All Base Data'!$U279*Basecase_Pop_2006)/(1+(1/(BaseCase_RespHA_Child_5_14*('9 All Base Data'!$W279*Basecase_PM10)/10)))))</f>
        <v>0.14252175719390761</v>
      </c>
      <c r="Q279" s="156">
        <f>IF('7 Base case Results'!$G279="..C",0,BaseCase_RADs_All*'7 Base case Results'!$G279*('9 All Base Data'!$V279*Basecase_PM10)/10)</f>
        <v>3533.4559983826198</v>
      </c>
      <c r="R279" s="189">
        <f t="shared" si="40"/>
        <v>6.3439976780127774</v>
      </c>
      <c r="S279" s="178">
        <f t="shared" si="41"/>
        <v>1.259982553252867</v>
      </c>
      <c r="T279" s="179">
        <f t="shared" si="42"/>
        <v>4.8297217233445551E-2</v>
      </c>
      <c r="U279" s="178">
        <f t="shared" si="43"/>
        <v>2.8531235782701418E-3</v>
      </c>
      <c r="V279" s="178">
        <f t="shared" si="44"/>
        <v>3.6594699161273899E-3</v>
      </c>
      <c r="W279" s="178">
        <f t="shared" si="45"/>
        <v>1.0318381497022157E-3</v>
      </c>
      <c r="X279" s="179">
        <f t="shared" si="46"/>
        <v>6.4633616887437094E-4</v>
      </c>
      <c r="Y279" s="179">
        <f t="shared" si="47"/>
        <v>0.21907427189972242</v>
      </c>
      <c r="Z279" s="186">
        <f t="shared" si="48"/>
        <v>6.6178817606403424</v>
      </c>
      <c r="AA279" s="156">
        <f>$J279*'9 All Base Data'!$Y279</f>
        <v>0.74147820481603754</v>
      </c>
      <c r="AB279" s="156">
        <f>$K279*'9 All Base Data'!$Y279</f>
        <v>0.14726512352351803</v>
      </c>
      <c r="AC279" s="178">
        <f>$L279*'9 All Base Data'!$Y279</f>
        <v>5.6449159897995274E-3</v>
      </c>
      <c r="AD279" s="178">
        <f>IF($M279="","",$M279*'9 All Base Data'!$Y279)</f>
        <v>0.18695291017750393</v>
      </c>
      <c r="AE279" s="178">
        <f>IF($N279="","",$N279*'9 All Base Data'!$Y279)</f>
        <v>0.33575791728481735</v>
      </c>
      <c r="AF279" s="178">
        <f>IF($O279="","",$O279*'9 All Base Data'!$Y279)</f>
        <v>9.4671587978419999E-2</v>
      </c>
      <c r="AG279" s="178">
        <f>IF($P279="","",$P279*'9 All Base Data'!$Y279)</f>
        <v>5.930161769351526E-2</v>
      </c>
      <c r="AH279" s="167">
        <f>$Q279*'9 All Base Data'!$Y279</f>
        <v>1470.2292539647524</v>
      </c>
      <c r="AI279" s="178">
        <f>$R279*'9 All Base Data'!$Y279</f>
        <v>2.6396624091450933</v>
      </c>
      <c r="AJ279" s="178">
        <f>$S279*'9 All Base Data'!$Y279</f>
        <v>0.52426383974372415</v>
      </c>
      <c r="AK279" s="178">
        <f>$T279*'9 All Base Data'!$Y279</f>
        <v>2.0095900923686315E-2</v>
      </c>
      <c r="AL279" s="178">
        <f>IF($U279="","",$U279*'9 All Base Data'!$Y279)</f>
        <v>1.1871509796271497E-3</v>
      </c>
      <c r="AM279" s="178">
        <f>IF($V279="","",$V279*'9 All Base Data'!$Y279)</f>
        <v>1.5226621548866468E-3</v>
      </c>
      <c r="AN279" s="178">
        <f>IF($W279="","",$W279*'9 All Base Data'!$Y279)</f>
        <v>4.2933565148213482E-4</v>
      </c>
      <c r="AO279" s="178">
        <f>IF($X279="","",$X279*'9 All Base Data'!$Y279)</f>
        <v>2.6893283624009165E-4</v>
      </c>
      <c r="AP279" s="178">
        <f>$Y279*'9 All Base Data'!$Y279</f>
        <v>9.1154213745814658E-2</v>
      </c>
      <c r="AQ279" s="179">
        <f t="shared" si="49"/>
        <v>2.7536223369491082</v>
      </c>
    </row>
    <row r="280" spans="1:43" x14ac:dyDescent="0.25">
      <c r="A280" s="124">
        <v>514900</v>
      </c>
      <c r="B280" s="125" t="s">
        <v>314</v>
      </c>
      <c r="C280" s="126" t="s">
        <v>157</v>
      </c>
      <c r="D280" s="101" t="s">
        <v>2312</v>
      </c>
      <c r="E280" s="142"/>
      <c r="F280" s="191" t="str">
        <f>IF('9 All Base Data'!G280="Rural Centre","Rural",IF('9 All Base Data'!G280="Rural (Incl.some Off Shore Islands)","Rural",IF('9 All Base Data'!G280="Inlet-in TA but not in Urban Area","Rural",IF('9 All Base Data'!G280="Rural (Incl.some Off Shore Islands)","Rural",IF('9 All Base Data'!G280="Inlet-not in TA","Rural",IF('9 All Base Data'!G280="Inland Water not in Urban Area","Rural",IF('9 All Base Data'!G280="Oceanic-in Region but not in TA","Rural",'9 All Base Data'!G280)))))))</f>
        <v>Central Auckland Zone</v>
      </c>
      <c r="G280" s="177">
        <f>IF('9 All Base Data'!I280="..C","..C",'9 All Base Data'!I280*Basecase_Pop_2006)</f>
        <v>3330</v>
      </c>
      <c r="H280" s="177">
        <f>IF('9 All Base Data'!J280="..C","..C",'9 All Base Data'!J280*Basecase_Pop_2006)</f>
        <v>1830</v>
      </c>
      <c r="I280" s="191">
        <f>IF('9 All Base Data'!L280="..C","..C",'9 All Base Data'!L280*Basecase_Pop_2006)</f>
        <v>69</v>
      </c>
      <c r="J280" s="156">
        <f>IF('9 All Base Data'!$P280=0,0,('9 All Base Data'!$P280*Basecase_Pop_2006)/(1+(1/(BaseCase_Mort_AllAdults_30*('9 All Base Data'!$W280*Basecase_PM10)/10))))</f>
        <v>1.5357949060815772</v>
      </c>
      <c r="K280" s="156">
        <f>IF('9 All Base Data'!$Q280=0,0,('9 All Base Data'!$Q280*Basecase_Pop_2006)/(1+(1/(BaseCase_Mort_Maori_30*('9 All Base Data'!$W280*Basecase_PM10)/10))))</f>
        <v>0.46551465058326347</v>
      </c>
      <c r="L280" s="179">
        <f>133/(1+1/(BaseCase_Mort_Child_0_1*'9 All Base Data'!$AB$10/10))*IF('9 All Base Data'!$L280="..C",0,'9 All Base Data'!L280/'9 All Base Data'!$L$2022)</f>
        <v>1.0065567201606085E-2</v>
      </c>
      <c r="M280" s="178">
        <f>IF('9 All Base Data'!$R280="","",IF('9 All Base Data'!$R280=0,0,('9 All Base Data'!$R280*Basecase_Pop_2006)/(1+(1/(BaseCase_CardiacHA_All*('9 All Base Data'!$W280*Basecase_PM10)/10)))))</f>
        <v>0.39984124112970837</v>
      </c>
      <c r="N280" s="178">
        <f>IF('9 All Base Data'!$S280="","",IF('9 All Base Data'!$S280=0,0,('9 All Base Data'!S280*Basecase_Pop_2006)/(1+(1/(BaseCase_RespHA_All*('9 All Base Data'!$W280*Basecase_PM10)/10)))))</f>
        <v>0.84172060423088424</v>
      </c>
      <c r="O280" s="178">
        <f>IF('9 All Base Data'!$T280="","",IF('9 All Base Data'!$T280=0,0,('9 All Base Data'!$T280*Basecase_Pop_2006)/(1+(1/(BaseCase_RespHA_Child_1_4*('9 All Base Data'!$W280*Basecase_PM10)/10)))))</f>
        <v>0.3729526633031483</v>
      </c>
      <c r="P280" s="179">
        <f>IF('9 All Base Data'!$U280="","",IF('9 All Base Data'!$U280=0,0,('9 All Base Data'!$U280*Basecase_Pop_2006)/(1+(1/(BaseCase_RespHA_Child_5_14*('9 All Base Data'!$W280*Basecase_PM10)/10)))))</f>
        <v>0.14508228195700731</v>
      </c>
      <c r="Q280" s="156">
        <f>IF('7 Base case Results'!$G280="..C",0,BaseCase_RADs_All*'7 Base case Results'!$G280*('9 All Base Data'!$V280*Basecase_PM10)/10)</f>
        <v>2727.5869560990095</v>
      </c>
      <c r="R280" s="189">
        <f t="shared" si="40"/>
        <v>5.4674298656504146</v>
      </c>
      <c r="S280" s="178">
        <f t="shared" si="41"/>
        <v>1.6572321560764181</v>
      </c>
      <c r="T280" s="179">
        <f t="shared" si="42"/>
        <v>3.5833419237717663E-2</v>
      </c>
      <c r="U280" s="178">
        <f t="shared" si="43"/>
        <v>2.5389918811736479E-3</v>
      </c>
      <c r="V280" s="178">
        <f t="shared" si="44"/>
        <v>3.8172029401870602E-3</v>
      </c>
      <c r="W280" s="178">
        <f t="shared" si="45"/>
        <v>1.6913403280797775E-3</v>
      </c>
      <c r="X280" s="179">
        <f t="shared" si="46"/>
        <v>6.5794814867502812E-4</v>
      </c>
      <c r="Y280" s="179">
        <f t="shared" si="47"/>
        <v>0.16911039127813859</v>
      </c>
      <c r="Z280" s="186">
        <f t="shared" si="48"/>
        <v>5.6787298709876319</v>
      </c>
      <c r="AA280" s="156">
        <f>$J280*'9 All Base Data'!$Y280</f>
        <v>0.73881744760661361</v>
      </c>
      <c r="AB280" s="156">
        <f>$K280*'9 All Base Data'!$Y280</f>
        <v>0.22394288755971606</v>
      </c>
      <c r="AC280" s="178">
        <f>$L280*'9 All Base Data'!$Y280</f>
        <v>4.8421938627060662E-3</v>
      </c>
      <c r="AD280" s="178">
        <f>IF($M280="","",$M280*'9 All Base Data'!$Y280)</f>
        <v>0.19234969724767426</v>
      </c>
      <c r="AE280" s="178">
        <f>IF($N280="","",$N280*'9 All Base Data'!$Y280)</f>
        <v>0.40492247106250401</v>
      </c>
      <c r="AF280" s="178">
        <f>IF($O280="","",$O280*'9 All Base Data'!$Y280)</f>
        <v>0.17941453880892391</v>
      </c>
      <c r="AG280" s="178">
        <f>IF($P280="","",$P280*'9 All Base Data'!$Y280)</f>
        <v>6.9794033580891174E-2</v>
      </c>
      <c r="AH280" s="167">
        <f>$Q280*'9 All Base Data'!$Y280</f>
        <v>1312.1471005342178</v>
      </c>
      <c r="AI280" s="178">
        <f>$R280*'9 All Base Data'!$Y280</f>
        <v>2.6301901134795447</v>
      </c>
      <c r="AJ280" s="178">
        <f>$S280*'9 All Base Data'!$Y280</f>
        <v>0.79723667971258916</v>
      </c>
      <c r="AK280" s="178">
        <f>$T280*'9 All Base Data'!$Y280</f>
        <v>1.7238210151233595E-2</v>
      </c>
      <c r="AL280" s="178">
        <f>IF($U280="","",$U280*'9 All Base Data'!$Y280)</f>
        <v>1.2214205775227314E-3</v>
      </c>
      <c r="AM280" s="178">
        <f>IF($V280="","",$V280*'9 All Base Data'!$Y280)</f>
        <v>1.8363234062684557E-3</v>
      </c>
      <c r="AN280" s="178">
        <f>IF($W280="","",$W280*'9 All Base Data'!$Y280)</f>
        <v>8.1364493349846991E-4</v>
      </c>
      <c r="AO280" s="178">
        <f>IF($X280="","",$X280*'9 All Base Data'!$Y280)</f>
        <v>3.1651594228934146E-4</v>
      </c>
      <c r="AP280" s="178">
        <f>$Y280*'9 All Base Data'!$Y280</f>
        <v>8.1353120233121509E-2</v>
      </c>
      <c r="AQ280" s="179">
        <f t="shared" si="49"/>
        <v>2.7318391878476911</v>
      </c>
    </row>
    <row r="281" spans="1:43" x14ac:dyDescent="0.25">
      <c r="A281" s="124">
        <v>515001</v>
      </c>
      <c r="B281" s="125" t="s">
        <v>315</v>
      </c>
      <c r="C281" s="126" t="s">
        <v>157</v>
      </c>
      <c r="D281" s="101" t="s">
        <v>2312</v>
      </c>
      <c r="E281" s="142"/>
      <c r="F281" s="191" t="str">
        <f>IF('9 All Base Data'!G281="Rural Centre","Rural",IF('9 All Base Data'!G281="Rural (Incl.some Off Shore Islands)","Rural",IF('9 All Base Data'!G281="Inlet-in TA but not in Urban Area","Rural",IF('9 All Base Data'!G281="Rural (Incl.some Off Shore Islands)","Rural",IF('9 All Base Data'!G281="Inlet-not in TA","Rural",IF('9 All Base Data'!G281="Inland Water not in Urban Area","Rural",IF('9 All Base Data'!G281="Oceanic-in Region but not in TA","Rural",'9 All Base Data'!G281)))))))</f>
        <v>Central Auckland Zone</v>
      </c>
      <c r="G281" s="177">
        <f>IF('9 All Base Data'!I281="..C","..C",'9 All Base Data'!I281*Basecase_Pop_2006)</f>
        <v>3630</v>
      </c>
      <c r="H281" s="177">
        <f>IF('9 All Base Data'!J281="..C","..C",'9 All Base Data'!J281*Basecase_Pop_2006)</f>
        <v>2421</v>
      </c>
      <c r="I281" s="191">
        <f>IF('9 All Base Data'!L281="..C","..C",'9 All Base Data'!L281*Basecase_Pop_2006)</f>
        <v>51</v>
      </c>
      <c r="J281" s="156">
        <f>IF('9 All Base Data'!$P281=0,0,('9 All Base Data'!$P281*Basecase_Pop_2006)/(1+(1/(BaseCase_Mort_AllAdults_30*('9 All Base Data'!$W281*Basecase_PM10)/10))))</f>
        <v>1.6492157722700234</v>
      </c>
      <c r="K281" s="156">
        <f>IF('9 All Base Data'!$Q281=0,0,('9 All Base Data'!$Q281*Basecase_Pop_2006)/(1+(1/(BaseCase_Mort_Maori_30*('9 All Base Data'!$W281*Basecase_PM10)/10))))</f>
        <v>0.31844334821687398</v>
      </c>
      <c r="L281" s="179">
        <f>133/(1+1/(BaseCase_Mort_Child_0_1*'9 All Base Data'!$AB$10/10))*IF('9 All Base Data'!$L281="..C",0,'9 All Base Data'!L281/'9 All Base Data'!$L$2022)</f>
        <v>7.4397670620566722E-3</v>
      </c>
      <c r="M281" s="178">
        <f>IF('9 All Base Data'!$R281="","",IF('9 All Base Data'!$R281=0,0,('9 All Base Data'!$R281*Basecase_Pop_2006)/(1+(1/(BaseCase_CardiacHA_All*('9 All Base Data'!$W281*Basecase_PM10)/10)))))</f>
        <v>0.56262993607869716</v>
      </c>
      <c r="N281" s="178">
        <f>IF('9 All Base Data'!$S281="","",IF('9 All Base Data'!$S281=0,0,('9 All Base Data'!S281*Basecase_Pop_2006)/(1+(1/(BaseCase_RespHA_All*('9 All Base Data'!$W281*Basecase_PM10)/10)))))</f>
        <v>0.83924546989621707</v>
      </c>
      <c r="O281" s="178">
        <f>IF('9 All Base Data'!$T281="","",IF('9 All Base Data'!$T281=0,0,('9 All Base Data'!$T281*Basecase_Pop_2006)/(1+(1/(BaseCase_RespHA_Child_1_4*('9 All Base Data'!$W281*Basecase_PM10)/10)))))</f>
        <v>0.20281704863795891</v>
      </c>
      <c r="P281" s="179">
        <f>IF('9 All Base Data'!$U281="","",IF('9 All Base Data'!$U281=0,0,('9 All Base Data'!$U281*Basecase_Pop_2006)/(1+(1/(BaseCase_RespHA_Child_5_14*('9 All Base Data'!$W281*Basecase_PM10)/10)))))</f>
        <v>8.9900175270550872E-2</v>
      </c>
      <c r="Q281" s="156">
        <f>IF('7 Base case Results'!$G281="..C",0,BaseCase_RADs_All*'7 Base case Results'!$G281*('9 All Base Data'!$V281*Basecase_PM10)/10)</f>
        <v>3075.2724942057998</v>
      </c>
      <c r="R281" s="189">
        <f t="shared" si="40"/>
        <v>5.8712081492812827</v>
      </c>
      <c r="S281" s="178">
        <f t="shared" si="41"/>
        <v>1.1336583196520715</v>
      </c>
      <c r="T281" s="179">
        <f t="shared" si="42"/>
        <v>2.6485570740921754E-2</v>
      </c>
      <c r="U281" s="178">
        <f t="shared" si="43"/>
        <v>3.572700094099727E-3</v>
      </c>
      <c r="V281" s="178">
        <f t="shared" si="44"/>
        <v>3.805978205979344E-3</v>
      </c>
      <c r="W281" s="178">
        <f t="shared" si="45"/>
        <v>9.1977531557314363E-4</v>
      </c>
      <c r="X281" s="179">
        <f t="shared" si="46"/>
        <v>4.0769729485194819E-4</v>
      </c>
      <c r="Y281" s="179">
        <f t="shared" si="47"/>
        <v>0.19066689464075959</v>
      </c>
      <c r="Z281" s="186">
        <f t="shared" si="48"/>
        <v>6.0957392929630441</v>
      </c>
      <c r="AA281" s="156">
        <f>$J281*'9 All Base Data'!$Y281</f>
        <v>0.82175447945268953</v>
      </c>
      <c r="AB281" s="156">
        <f>$K281*'9 All Base Data'!$Y281</f>
        <v>0.15867071625742615</v>
      </c>
      <c r="AC281" s="178">
        <f>$L281*'9 All Base Data'!$Y281</f>
        <v>3.7070115458055822E-3</v>
      </c>
      <c r="AD281" s="178">
        <f>IF($M281="","",$M281*'9 All Base Data'!$Y281)</f>
        <v>0.28034152839229032</v>
      </c>
      <c r="AE281" s="178">
        <f>IF($N281="","",$N281*'9 All Base Data'!$Y281)</f>
        <v>0.41817070624927172</v>
      </c>
      <c r="AF281" s="178">
        <f>IF($O281="","",$O281*'9 All Base Data'!$Y281)</f>
        <v>0.10105761843291954</v>
      </c>
      <c r="AG281" s="178">
        <f>IF($P281="","",$P281*'9 All Base Data'!$Y281)</f>
        <v>4.4794545974097995E-2</v>
      </c>
      <c r="AH281" s="167">
        <f>$Q281*'9 All Base Data'!$Y281</f>
        <v>1532.3155345360719</v>
      </c>
      <c r="AI281" s="178">
        <f>$R281*'9 All Base Data'!$Y281</f>
        <v>2.9254459468515748</v>
      </c>
      <c r="AJ281" s="178">
        <f>$S281*'9 All Base Data'!$Y281</f>
        <v>0.56486774987643729</v>
      </c>
      <c r="AK281" s="178">
        <f>$T281*'9 All Base Data'!$Y281</f>
        <v>1.3196961103067874E-2</v>
      </c>
      <c r="AL281" s="178">
        <f>IF($U281="","",$U281*'9 All Base Data'!$Y281)</f>
        <v>1.7801687052910436E-3</v>
      </c>
      <c r="AM281" s="178">
        <f>IF($V281="","",$V281*'9 All Base Data'!$Y281)</f>
        <v>1.8964041528404471E-3</v>
      </c>
      <c r="AN281" s="178">
        <f>IF($W281="","",$W281*'9 All Base Data'!$Y281)</f>
        <v>4.5829629959329014E-4</v>
      </c>
      <c r="AO281" s="178">
        <f>IF($X281="","",$X281*'9 All Base Data'!$Y281)</f>
        <v>2.031432659925344E-4</v>
      </c>
      <c r="AP281" s="178">
        <f>$Y281*'9 All Base Data'!$Y281</f>
        <v>9.5003563141236452E-2</v>
      </c>
      <c r="AQ281" s="179">
        <f t="shared" si="49"/>
        <v>3.0373230439540109</v>
      </c>
    </row>
    <row r="282" spans="1:43" x14ac:dyDescent="0.25">
      <c r="A282" s="124">
        <v>515002</v>
      </c>
      <c r="B282" s="125" t="s">
        <v>316</v>
      </c>
      <c r="C282" s="126" t="s">
        <v>157</v>
      </c>
      <c r="D282" s="101" t="s">
        <v>2312</v>
      </c>
      <c r="E282" s="142"/>
      <c r="F282" s="191" t="str">
        <f>IF('9 All Base Data'!G282="Rural Centre","Rural",IF('9 All Base Data'!G282="Rural (Incl.some Off Shore Islands)","Rural",IF('9 All Base Data'!G282="Inlet-in TA but not in Urban Area","Rural",IF('9 All Base Data'!G282="Rural (Incl.some Off Shore Islands)","Rural",IF('9 All Base Data'!G282="Inlet-not in TA","Rural",IF('9 All Base Data'!G282="Inland Water not in Urban Area","Rural",IF('9 All Base Data'!G282="Oceanic-in Region but not in TA","Rural",'9 All Base Data'!G282)))))))</f>
        <v>Central Auckland Zone</v>
      </c>
      <c r="G282" s="177">
        <f>IF('9 All Base Data'!I282="..C","..C",'9 All Base Data'!I282*Basecase_Pop_2006)</f>
        <v>4536</v>
      </c>
      <c r="H282" s="177">
        <f>IF('9 All Base Data'!J282="..C","..C",'9 All Base Data'!J282*Basecase_Pop_2006)</f>
        <v>2742</v>
      </c>
      <c r="I282" s="191">
        <f>IF('9 All Base Data'!L282="..C","..C",'9 All Base Data'!L282*Basecase_Pop_2006)</f>
        <v>72</v>
      </c>
      <c r="J282" s="156">
        <f>IF('9 All Base Data'!$P282=0,0,('9 All Base Data'!$P282*Basecase_Pop_2006)/(1+(1/(BaseCase_Mort_AllAdults_30*('9 All Base Data'!$W282*Basecase_PM10)/10))))</f>
        <v>6.0794576583704725</v>
      </c>
      <c r="K282" s="156">
        <f>IF('9 All Base Data'!$Q282=0,0,('9 All Base Data'!$Q282*Basecase_Pop_2006)/(1+(1/(BaseCase_Mort_Maori_30*('9 All Base Data'!$W282*Basecase_PM10)/10))))</f>
        <v>7.4271112746619475E-2</v>
      </c>
      <c r="L282" s="179">
        <f>133/(1+1/(BaseCase_Mort_Child_0_1*'9 All Base Data'!$AB$10/10))*IF('9 All Base Data'!$L282="..C",0,'9 All Base Data'!L282/'9 All Base Data'!$L$2022)</f>
        <v>1.0503200558197655E-2</v>
      </c>
      <c r="M282" s="178">
        <f>IF('9 All Base Data'!$R282="","",IF('9 All Base Data'!$R282=0,0,('9 All Base Data'!$R282*Basecase_Pop_2006)/(1+(1/(BaseCase_CardiacHA_All*('9 All Base Data'!$W282*Basecase_PM10)/10)))))</f>
        <v>0.60544703525106136</v>
      </c>
      <c r="N282" s="178">
        <f>IF('9 All Base Data'!$S282="","",IF('9 All Base Data'!$S282=0,0,('9 All Base Data'!S282*Basecase_Pop_2006)/(1+(1/(BaseCase_RespHA_All*('9 All Base Data'!$W282*Basecase_PM10)/10)))))</f>
        <v>0.78197242868047712</v>
      </c>
      <c r="O282" s="178">
        <f>IF('9 All Base Data'!$T282="","",IF('9 All Base Data'!$T282=0,0,('9 All Base Data'!$T282*Basecase_Pop_2006)/(1+(1/(BaseCase_RespHA_Child_1_4*('9 All Base Data'!$W282*Basecase_PM10)/10)))))</f>
        <v>0.2879920782148338</v>
      </c>
      <c r="P282" s="179">
        <f>IF('9 All Base Data'!$U282="","",IF('9 All Base Data'!$U282=0,0,('9 All Base Data'!$U282*Basecase_Pop_2006)/(1+(1/(BaseCase_RespHA_Child_5_14*('9 All Base Data'!$W282*Basecase_PM10)/10)))))</f>
        <v>0.15117940592265586</v>
      </c>
      <c r="Q282" s="156">
        <f>IF('7 Base case Results'!$G282="..C",0,BaseCase_RADs_All*'7 Base case Results'!$G282*('9 All Base Data'!$V282*Basecase_PM10)/10)</f>
        <v>3511.1764655237735</v>
      </c>
      <c r="R282" s="189">
        <f t="shared" si="40"/>
        <v>21.642869263798882</v>
      </c>
      <c r="S282" s="178">
        <f t="shared" si="41"/>
        <v>0.26440516137796538</v>
      </c>
      <c r="T282" s="179">
        <f t="shared" si="42"/>
        <v>3.7391393987183656E-2</v>
      </c>
      <c r="U282" s="178">
        <f t="shared" si="43"/>
        <v>3.8445886738442394E-3</v>
      </c>
      <c r="V282" s="178">
        <f t="shared" si="44"/>
        <v>3.5462449640659638E-3</v>
      </c>
      <c r="W282" s="178">
        <f t="shared" si="45"/>
        <v>1.3060440747042713E-3</v>
      </c>
      <c r="X282" s="179">
        <f t="shared" si="46"/>
        <v>6.8559860585924433E-4</v>
      </c>
      <c r="Y282" s="179">
        <f t="shared" si="47"/>
        <v>0.21769294086247395</v>
      </c>
      <c r="Z282" s="186">
        <f t="shared" si="48"/>
        <v>21.905344432286448</v>
      </c>
      <c r="AA282" s="156">
        <f>$J282*'9 All Base Data'!$Y282</f>
        <v>2.7411034565328776</v>
      </c>
      <c r="AB282" s="156">
        <f>$K282*'9 All Base Data'!$Y282</f>
        <v>3.348732984265413E-2</v>
      </c>
      <c r="AC282" s="178">
        <f>$L282*'9 All Base Data'!$Y282</f>
        <v>4.7356788997607001E-3</v>
      </c>
      <c r="AD282" s="178">
        <f>IF($M282="","",$M282*'9 All Base Data'!$Y282)</f>
        <v>0.27298371899823409</v>
      </c>
      <c r="AE282" s="178">
        <f>IF($N282="","",$N282*'9 All Base Data'!$Y282)</f>
        <v>0.35257541833822004</v>
      </c>
      <c r="AF282" s="178">
        <f>IF($O282="","",$O282*'9 All Base Data'!$Y282)</f>
        <v>0.12984975394340711</v>
      </c>
      <c r="AG282" s="178">
        <f>IF($P282="","",$P282*'9 All Base Data'!$Y282)</f>
        <v>6.8163710550827913E-2</v>
      </c>
      <c r="AH282" s="167">
        <f>$Q282*'9 All Base Data'!$Y282</f>
        <v>1583.1178514571384</v>
      </c>
      <c r="AI282" s="178">
        <f>$R282*'9 All Base Data'!$Y282</f>
        <v>9.7583283052570451</v>
      </c>
      <c r="AJ282" s="178">
        <f>$S282*'9 All Base Data'!$Y282</f>
        <v>0.11921489423984873</v>
      </c>
      <c r="AK282" s="178">
        <f>$T282*'9 All Base Data'!$Y282</f>
        <v>1.6859016883148094E-2</v>
      </c>
      <c r="AL282" s="178">
        <f>IF($U282="","",$U282*'9 All Base Data'!$Y282)</f>
        <v>1.7334466156387865E-3</v>
      </c>
      <c r="AM282" s="178">
        <f>IF($V282="","",$V282*'9 All Base Data'!$Y282)</f>
        <v>1.598929522163828E-3</v>
      </c>
      <c r="AN282" s="178">
        <f>IF($W282="","",$W282*'9 All Base Data'!$Y282)</f>
        <v>5.8886863413335129E-4</v>
      </c>
      <c r="AO282" s="178">
        <f>IF($X282="","",$X282*'9 All Base Data'!$Y282)</f>
        <v>3.0912242734800464E-4</v>
      </c>
      <c r="AP282" s="178">
        <f>$Y282*'9 All Base Data'!$Y282</f>
        <v>9.8153306790342579E-2</v>
      </c>
      <c r="AQ282" s="179">
        <f t="shared" si="49"/>
        <v>9.8766730050683371</v>
      </c>
    </row>
    <row r="283" spans="1:43" x14ac:dyDescent="0.25">
      <c r="A283" s="124">
        <v>515003</v>
      </c>
      <c r="B283" s="125" t="s">
        <v>317</v>
      </c>
      <c r="C283" s="126" t="s">
        <v>157</v>
      </c>
      <c r="D283" s="101" t="s">
        <v>2312</v>
      </c>
      <c r="E283" s="142"/>
      <c r="F283" s="191" t="str">
        <f>IF('9 All Base Data'!G283="Rural Centre","Rural",IF('9 All Base Data'!G283="Rural (Incl.some Off Shore Islands)","Rural",IF('9 All Base Data'!G283="Inlet-in TA but not in Urban Area","Rural",IF('9 All Base Data'!G283="Rural (Incl.some Off Shore Islands)","Rural",IF('9 All Base Data'!G283="Inlet-not in TA","Rural",IF('9 All Base Data'!G283="Inland Water not in Urban Area","Rural",IF('9 All Base Data'!G283="Oceanic-in Region but not in TA","Rural",'9 All Base Data'!G283)))))))</f>
        <v>Central Auckland Zone</v>
      </c>
      <c r="G283" s="177">
        <f>IF('9 All Base Data'!I283="..C","..C",'9 All Base Data'!I283*Basecase_Pop_2006)</f>
        <v>1644</v>
      </c>
      <c r="H283" s="177">
        <f>IF('9 All Base Data'!J283="..C","..C",'9 All Base Data'!J283*Basecase_Pop_2006)</f>
        <v>885</v>
      </c>
      <c r="I283" s="191">
        <f>IF('9 All Base Data'!L283="..C","..C",'9 All Base Data'!L283*Basecase_Pop_2006)</f>
        <v>18</v>
      </c>
      <c r="J283" s="156">
        <f>IF('9 All Base Data'!$P283=0,0,('9 All Base Data'!$P283*Basecase_Pop_2006)/(1+(1/(BaseCase_Mort_AllAdults_30*('9 All Base Data'!$W283*Basecase_PM10)/10))))</f>
        <v>4.9204432078006999</v>
      </c>
      <c r="K283" s="156">
        <f>IF('9 All Base Data'!$Q283=0,0,('9 All Base Data'!$Q283*Basecase_Pop_2006)/(1+(1/(BaseCase_Mort_Maori_30*('9 All Base Data'!$W283*Basecase_PM10)/10))))</f>
        <v>0.42299185709211873</v>
      </c>
      <c r="L283" s="179">
        <f>133/(1+1/(BaseCase_Mort_Child_0_1*'9 All Base Data'!$AB$10/10))*IF('9 All Base Data'!$L283="..C",0,'9 All Base Data'!L283/'9 All Base Data'!$L$2022)</f>
        <v>2.6258001395494139E-3</v>
      </c>
      <c r="M283" s="178">
        <f>IF('9 All Base Data'!$R283="","",IF('9 All Base Data'!$R283=0,0,('9 All Base Data'!$R283*Basecase_Pop_2006)/(1+(1/(BaseCase_CardiacHA_All*('9 All Base Data'!$W283*Basecase_PM10)/10)))))</f>
        <v>8.7807446283672416E-2</v>
      </c>
      <c r="N283" s="178">
        <f>IF('9 All Base Data'!$S283="","",IF('9 All Base Data'!$S283=0,0,('9 All Base Data'!S283*Basecase_Pop_2006)/(1+(1/(BaseCase_RespHA_All*('9 All Base Data'!$W283*Basecase_PM10)/10)))))</f>
        <v>0.23820719498709364</v>
      </c>
      <c r="O283" s="178">
        <f>IF('9 All Base Data'!$T283="","",IF('9 All Base Data'!$T283=0,0,('9 All Base Data'!$T283*Basecase_Pop_2006)/(1+(1/(BaseCase_RespHA_Child_1_4*('9 All Base Data'!$W283*Basecase_PM10)/10)))))</f>
        <v>0.11319436907824165</v>
      </c>
      <c r="P283" s="179">
        <f>IF('9 All Base Data'!$U283="","",IF('9 All Base Data'!$U283=0,0,('9 All Base Data'!$U283*Basecase_Pop_2006)/(1+(1/(BaseCase_RespHA_Child_5_14*('9 All Base Data'!$W283*Basecase_PM10)/10)))))</f>
        <v>1.2892501215839337E-2</v>
      </c>
      <c r="Q283" s="156">
        <f>IF('7 Base case Results'!$G283="..C",0,BaseCase_RADs_All*'7 Base case Results'!$G283*('9 All Base Data'!$V283*Basecase_PM10)/10)</f>
        <v>1190.5938873583691</v>
      </c>
      <c r="R283" s="189">
        <f t="shared" si="40"/>
        <v>17.516777819770493</v>
      </c>
      <c r="S283" s="178">
        <f t="shared" si="41"/>
        <v>1.5058510112479426</v>
      </c>
      <c r="T283" s="179">
        <f t="shared" si="42"/>
        <v>9.3478484967959141E-3</v>
      </c>
      <c r="U283" s="178">
        <f t="shared" si="43"/>
        <v>5.5757728390131973E-4</v>
      </c>
      <c r="V283" s="178">
        <f t="shared" si="44"/>
        <v>1.0802696292664695E-3</v>
      </c>
      <c r="W283" s="178">
        <f t="shared" si="45"/>
        <v>5.1333646376982591E-4</v>
      </c>
      <c r="X283" s="179">
        <f t="shared" si="46"/>
        <v>5.8467493013831394E-5</v>
      </c>
      <c r="Y283" s="179">
        <f t="shared" si="47"/>
        <v>7.3816821016218892E-2</v>
      </c>
      <c r="Z283" s="186">
        <f t="shared" si="48"/>
        <v>17.601580336196676</v>
      </c>
      <c r="AA283" s="156">
        <f>$J283*'9 All Base Data'!$Y283</f>
        <v>2.0324938395261998</v>
      </c>
      <c r="AB283" s="156">
        <f>$K283*'9 All Base Data'!$Y283</f>
        <v>0.17472579347049358</v>
      </c>
      <c r="AC283" s="178">
        <f>$L283*'9 All Base Data'!$Y283</f>
        <v>1.0846426596287603E-3</v>
      </c>
      <c r="AD283" s="178">
        <f>IF($M283="","",$M283*'9 All Base Data'!$Y283)</f>
        <v>3.6270735399029662E-2</v>
      </c>
      <c r="AE283" s="178">
        <f>IF($N283="","",$N283*'9 All Base Data'!$Y283)</f>
        <v>9.8396554110109863E-2</v>
      </c>
      <c r="AF283" s="178">
        <f>IF($O283="","",$O283*'9 All Base Data'!$Y283)</f>
        <v>4.6757344431054726E-2</v>
      </c>
      <c r="AG283" s="178">
        <f>IF($P283="","",$P283*'9 All Base Data'!$Y283)</f>
        <v>5.3255221512839923E-3</v>
      </c>
      <c r="AH283" s="167">
        <f>$Q283*'9 All Base Data'!$Y283</f>
        <v>491.80015686331876</v>
      </c>
      <c r="AI283" s="178">
        <f>$R283*'9 All Base Data'!$Y283</f>
        <v>7.2356780687132716</v>
      </c>
      <c r="AJ283" s="178">
        <f>$S283*'9 All Base Data'!$Y283</f>
        <v>0.6220238247549571</v>
      </c>
      <c r="AK283" s="178">
        <f>$T283*'9 All Base Data'!$Y283</f>
        <v>3.8613278682783866E-3</v>
      </c>
      <c r="AL283" s="178">
        <f>IF($U283="","",$U283*'9 All Base Data'!$Y283)</f>
        <v>2.3031916978383829E-4</v>
      </c>
      <c r="AM283" s="178">
        <f>IF($V283="","",$V283*'9 All Base Data'!$Y283)</f>
        <v>4.462283728893481E-4</v>
      </c>
      <c r="AN283" s="178">
        <f>IF($W283="","",$W283*'9 All Base Data'!$Y283)</f>
        <v>2.120445569948332E-4</v>
      </c>
      <c r="AO283" s="178">
        <f>IF($X283="","",$X283*'9 All Base Data'!$Y283)</f>
        <v>2.4151242956072906E-5</v>
      </c>
      <c r="AP283" s="178">
        <f>$Y283*'9 All Base Data'!$Y283</f>
        <v>3.0491609725525764E-2</v>
      </c>
      <c r="AQ283" s="179">
        <f t="shared" si="49"/>
        <v>7.270707553849749</v>
      </c>
    </row>
    <row r="284" spans="1:43" x14ac:dyDescent="0.25">
      <c r="A284" s="124">
        <v>515100</v>
      </c>
      <c r="B284" s="125" t="s">
        <v>318</v>
      </c>
      <c r="C284" s="126" t="s">
        <v>157</v>
      </c>
      <c r="D284" s="101" t="s">
        <v>2312</v>
      </c>
      <c r="E284" s="142"/>
      <c r="F284" s="191" t="str">
        <f>IF('9 All Base Data'!G284="Rural Centre","Rural",IF('9 All Base Data'!G284="Rural (Incl.some Off Shore Islands)","Rural",IF('9 All Base Data'!G284="Inlet-in TA but not in Urban Area","Rural",IF('9 All Base Data'!G284="Rural (Incl.some Off Shore Islands)","Rural",IF('9 All Base Data'!G284="Inlet-not in TA","Rural",IF('9 All Base Data'!G284="Inland Water not in Urban Area","Rural",IF('9 All Base Data'!G284="Oceanic-in Region but not in TA","Rural",'9 All Base Data'!G284)))))))</f>
        <v>Central Auckland Zone</v>
      </c>
      <c r="G284" s="177">
        <f>IF('9 All Base Data'!I284="..C","..C",'9 All Base Data'!I284*Basecase_Pop_2006)</f>
        <v>5085</v>
      </c>
      <c r="H284" s="177">
        <f>IF('9 All Base Data'!J284="..C","..C",'9 All Base Data'!J284*Basecase_Pop_2006)</f>
        <v>3033</v>
      </c>
      <c r="I284" s="191">
        <f>IF('9 All Base Data'!L284="..C","..C",'9 All Base Data'!L284*Basecase_Pop_2006)</f>
        <v>75</v>
      </c>
      <c r="J284" s="156">
        <f>IF('9 All Base Data'!$P284=0,0,('9 All Base Data'!$P284*Basecase_Pop_2006)/(1+(1/(BaseCase_Mort_AllAdults_30*('9 All Base Data'!$W284*Basecase_PM10)/10))))</f>
        <v>0.52489656892813918</v>
      </c>
      <c r="K284" s="156">
        <f>IF('9 All Base Data'!$Q284=0,0,('9 All Base Data'!$Q284*Basecase_Pop_2006)/(1+(1/(BaseCase_Mort_Maori_30*('9 All Base Data'!$W284*Basecase_PM10)/10))))</f>
        <v>0.15053930815102018</v>
      </c>
      <c r="L284" s="179">
        <f>133/(1+1/(BaseCase_Mort_Child_0_1*'9 All Base Data'!$AB$10/10))*IF('9 All Base Data'!$L284="..C",0,'9 All Base Data'!L284/'9 All Base Data'!$L$2022)</f>
        <v>1.0940833914789226E-2</v>
      </c>
      <c r="M284" s="178">
        <f>IF('9 All Base Data'!$R284="","",IF('9 All Base Data'!$R284=0,0,('9 All Base Data'!$R284*Basecase_Pop_2006)/(1+(1/(BaseCase_CardiacHA_All*('9 All Base Data'!$W284*Basecase_PM10)/10)))))</f>
        <v>0.41057998817016939</v>
      </c>
      <c r="N284" s="178">
        <f>IF('9 All Base Data'!$S284="","",IF('9 All Base Data'!$S284=0,0,('9 All Base Data'!S284*Basecase_Pop_2006)/(1+(1/(BaseCase_RespHA_All*('9 All Base Data'!$W284*Basecase_PM10)/10)))))</f>
        <v>0.86722651217685609</v>
      </c>
      <c r="O284" s="178">
        <f>IF('9 All Base Data'!$T284="","",IF('9 All Base Data'!$T284=0,0,('9 All Base Data'!$T284*Basecase_Pop_2006)/(1+(1/(BaseCase_RespHA_Child_1_4*('9 All Base Data'!$W284*Basecase_PM10)/10)))))</f>
        <v>0.46289444850324524</v>
      </c>
      <c r="P284" s="179">
        <f>IF('9 All Base Data'!$U284="","",IF('9 All Base Data'!$U284=0,0,('9 All Base Data'!$U284*Basecase_Pop_2006)/(1+(1/(BaseCase_RespHA_Child_5_14*('9 All Base Data'!$W284*Basecase_PM10)/10)))))</f>
        <v>9.7805736944671207E-2</v>
      </c>
      <c r="Q284" s="156">
        <f>IF('7 Base case Results'!$G284="..C",0,BaseCase_RADs_All*'7 Base case Results'!$G284*('9 All Base Data'!$V284*Basecase_PM10)/10)</f>
        <v>4004.4950091456449</v>
      </c>
      <c r="R284" s="189">
        <f t="shared" si="40"/>
        <v>1.8686317853841756</v>
      </c>
      <c r="S284" s="178">
        <f t="shared" si="41"/>
        <v>0.53591993701763185</v>
      </c>
      <c r="T284" s="179">
        <f t="shared" si="42"/>
        <v>3.8949368736649642E-2</v>
      </c>
      <c r="U284" s="178">
        <f t="shared" si="43"/>
        <v>2.6071829248805758E-3</v>
      </c>
      <c r="V284" s="178">
        <f t="shared" si="44"/>
        <v>3.9328722327220426E-3</v>
      </c>
      <c r="W284" s="178">
        <f t="shared" si="45"/>
        <v>2.0992263239622169E-3</v>
      </c>
      <c r="X284" s="179">
        <f t="shared" si="46"/>
        <v>4.4354901704408392E-4</v>
      </c>
      <c r="Y284" s="179">
        <f t="shared" si="47"/>
        <v>0.24827869056703</v>
      </c>
      <c r="Z284" s="186">
        <f t="shared" si="48"/>
        <v>2.1623998998454579</v>
      </c>
      <c r="AA284" s="156">
        <f>$J284*'9 All Base Data'!$Y284</f>
        <v>0.24158512264055879</v>
      </c>
      <c r="AB284" s="156">
        <f>$K284*'9 All Base Data'!$Y284</f>
        <v>6.9286140117383849E-2</v>
      </c>
      <c r="AC284" s="178">
        <f>$L284*'9 All Base Data'!$Y284</f>
        <v>5.0355495912113657E-3</v>
      </c>
      <c r="AD284" s="178">
        <f>IF($M284="","",$M284*'9 All Base Data'!$Y284)</f>
        <v>0.18897059471811697</v>
      </c>
      <c r="AE284" s="178">
        <f>IF($N284="","",$N284*'9 All Base Data'!$Y284)</f>
        <v>0.39914344216274084</v>
      </c>
      <c r="AF284" s="178">
        <f>IF($O284="","",$O284*'9 All Base Data'!$Y284)</f>
        <v>0.21304847227263959</v>
      </c>
      <c r="AG284" s="178">
        <f>IF($P284="","",$P284*'9 All Base Data'!$Y284)</f>
        <v>4.5015365604272918E-2</v>
      </c>
      <c r="AH284" s="167">
        <f>$Q284*'9 All Base Data'!$Y284</f>
        <v>1843.0800945669764</v>
      </c>
      <c r="AI284" s="178">
        <f>$R284*'9 All Base Data'!$Y284</f>
        <v>0.86004303660038928</v>
      </c>
      <c r="AJ284" s="178">
        <f>$S284*'9 All Base Data'!$Y284</f>
        <v>0.24665865881788651</v>
      </c>
      <c r="AK284" s="178">
        <f>$T284*'9 All Base Data'!$Y284</f>
        <v>1.7926556544712462E-2</v>
      </c>
      <c r="AL284" s="178">
        <f>IF($U284="","",$U284*'9 All Base Data'!$Y284)</f>
        <v>1.1999632764600429E-3</v>
      </c>
      <c r="AM284" s="178">
        <f>IF($V284="","",$V284*'9 All Base Data'!$Y284)</f>
        <v>1.8101155102080296E-3</v>
      </c>
      <c r="AN284" s="178">
        <f>IF($W284="","",$W284*'9 All Base Data'!$Y284)</f>
        <v>9.6617482175642049E-4</v>
      </c>
      <c r="AO284" s="178">
        <f>IF($X284="","",$X284*'9 All Base Data'!$Y284)</f>
        <v>2.0414468301537767E-4</v>
      </c>
      <c r="AP284" s="178">
        <f>$Y284*'9 All Base Data'!$Y284</f>
        <v>0.11427096586315254</v>
      </c>
      <c r="AQ284" s="179">
        <f t="shared" si="49"/>
        <v>0.99525063779492229</v>
      </c>
    </row>
    <row r="285" spans="1:43" x14ac:dyDescent="0.25">
      <c r="A285" s="124">
        <v>515201</v>
      </c>
      <c r="B285" s="125" t="s">
        <v>319</v>
      </c>
      <c r="C285" s="126" t="s">
        <v>157</v>
      </c>
      <c r="D285" s="101" t="s">
        <v>2312</v>
      </c>
      <c r="E285" s="142"/>
      <c r="F285" s="191" t="str">
        <f>IF('9 All Base Data'!G285="Rural Centre","Rural",IF('9 All Base Data'!G285="Rural (Incl.some Off Shore Islands)","Rural",IF('9 All Base Data'!G285="Inlet-in TA but not in Urban Area","Rural",IF('9 All Base Data'!G285="Rural (Incl.some Off Shore Islands)","Rural",IF('9 All Base Data'!G285="Inlet-not in TA","Rural",IF('9 All Base Data'!G285="Inland Water not in Urban Area","Rural",IF('9 All Base Data'!G285="Oceanic-in Region but not in TA","Rural",'9 All Base Data'!G285)))))))</f>
        <v>Central Auckland Zone</v>
      </c>
      <c r="G285" s="177">
        <f>IF('9 All Base Data'!I285="..C","..C",'9 All Base Data'!I285*Basecase_Pop_2006)</f>
        <v>2760</v>
      </c>
      <c r="H285" s="177">
        <f>IF('9 All Base Data'!J285="..C","..C",'9 All Base Data'!J285*Basecase_Pop_2006)</f>
        <v>1836</v>
      </c>
      <c r="I285" s="191">
        <f>IF('9 All Base Data'!L285="..C","..C",'9 All Base Data'!L285*Basecase_Pop_2006)</f>
        <v>21</v>
      </c>
      <c r="J285" s="156">
        <f>IF('9 All Base Data'!$P285=0,0,('9 All Base Data'!$P285*Basecase_Pop_2006)/(1+(1/(BaseCase_Mort_AllAdults_30*('9 All Base Data'!$W285*Basecase_PM10)/10))))</f>
        <v>2.1047288025995345</v>
      </c>
      <c r="K285" s="156">
        <f>IF('9 All Base Data'!$Q285=0,0,('9 All Base Data'!$Q285*Basecase_Pop_2006)/(1+(1/(BaseCase_Mort_Maori_30*('9 All Base Data'!$W285*Basecase_PM10)/10))))</f>
        <v>0.22074316833731389</v>
      </c>
      <c r="L285" s="179">
        <f>133/(1+1/(BaseCase_Mort_Child_0_1*'9 All Base Data'!$AB$10/10))*IF('9 All Base Data'!$L285="..C",0,'9 All Base Data'!L285/'9 All Base Data'!$L$2022)</f>
        <v>3.0634334961409829E-3</v>
      </c>
      <c r="M285" s="178">
        <f>IF('9 All Base Data'!$R285="","",IF('9 All Base Data'!$R285=0,0,('9 All Base Data'!$R285*Basecase_Pop_2006)/(1+(1/(BaseCase_CardiacHA_All*('9 All Base Data'!$W285*Basecase_PM10)/10)))))</f>
        <v>0.19942971405164703</v>
      </c>
      <c r="N285" s="178">
        <f>IF('9 All Base Data'!$S285="","",IF('9 All Base Data'!$S285=0,0,('9 All Base Data'!S285*Basecase_Pop_2006)/(1+(1/(BaseCase_RespHA_All*('9 All Base Data'!$W285*Basecase_PM10)/10)))))</f>
        <v>0.20017774730365487</v>
      </c>
      <c r="O285" s="178">
        <f>IF('9 All Base Data'!$T285="","",IF('9 All Base Data'!$T285=0,0,('9 All Base Data'!$T285*Basecase_Pop_2006)/(1+(1/(BaseCase_RespHA_Child_1_4*('9 All Base Data'!$W285*Basecase_PM10)/10)))))</f>
        <v>8.2641178525821701E-2</v>
      </c>
      <c r="P285" s="179">
        <f>IF('9 All Base Data'!$U285="","",IF('9 All Base Data'!$U285=0,0,('9 All Base Data'!$U285*Basecase_Pop_2006)/(1+(1/(BaseCase_RespHA_Child_5_14*('9 All Base Data'!$W285*Basecase_PM10)/10)))))</f>
        <v>8.1518382656775856E-2</v>
      </c>
      <c r="Q285" s="156">
        <f>IF('7 Base case Results'!$G285="..C",0,BaseCase_RADs_All*'7 Base case Results'!$G285*('9 All Base Data'!$V285*Basecase_PM10)/10)</f>
        <v>2110.9575477699736</v>
      </c>
      <c r="R285" s="189">
        <f t="shared" si="40"/>
        <v>7.4928345372543426</v>
      </c>
      <c r="S285" s="178">
        <f t="shared" si="41"/>
        <v>0.78584567928083737</v>
      </c>
      <c r="T285" s="179">
        <f t="shared" si="42"/>
        <v>1.09058232462619E-2</v>
      </c>
      <c r="U285" s="178">
        <f t="shared" si="43"/>
        <v>1.2663786842279587E-3</v>
      </c>
      <c r="V285" s="178">
        <f t="shared" si="44"/>
        <v>9.0780608402207482E-4</v>
      </c>
      <c r="W285" s="178">
        <f t="shared" si="45"/>
        <v>3.7477774461460144E-4</v>
      </c>
      <c r="X285" s="179">
        <f t="shared" si="46"/>
        <v>3.696858653484785E-4</v>
      </c>
      <c r="Y285" s="179">
        <f t="shared" si="47"/>
        <v>0.13087936796173835</v>
      </c>
      <c r="Z285" s="186">
        <f t="shared" si="48"/>
        <v>7.6367939132305933</v>
      </c>
      <c r="AA285" s="156">
        <f>$J285*'9 All Base Data'!$Y285</f>
        <v>0.93503304842442869</v>
      </c>
      <c r="AB285" s="156">
        <f>$K285*'9 All Base Data'!$Y285</f>
        <v>9.8065915834087358E-2</v>
      </c>
      <c r="AC285" s="178">
        <f>$L285*'9 All Base Data'!$Y285</f>
        <v>1.3609409236023165E-3</v>
      </c>
      <c r="AD285" s="178">
        <f>IF($M285="","",$M285*'9 All Base Data'!$Y285)</f>
        <v>8.8597340068616817E-2</v>
      </c>
      <c r="AE285" s="178">
        <f>IF($N285="","",$N285*'9 All Base Data'!$Y285)</f>
        <v>8.8929656427419845E-2</v>
      </c>
      <c r="AF285" s="178">
        <f>IF($O285="","",$O285*'9 All Base Data'!$Y285)</f>
        <v>3.6713629322194928E-2</v>
      </c>
      <c r="AG285" s="178">
        <f>IF($P285="","",$P285*'9 All Base Data'!$Y285)</f>
        <v>3.6214823374893963E-2</v>
      </c>
      <c r="AH285" s="167">
        <f>$Q285*'9 All Base Data'!$Y285</f>
        <v>937.8001900045607</v>
      </c>
      <c r="AI285" s="178">
        <f>$R285*'9 All Base Data'!$Y285</f>
        <v>3.3287176523909658</v>
      </c>
      <c r="AJ285" s="178">
        <f>$S285*'9 All Base Data'!$Y285</f>
        <v>0.34911466036935096</v>
      </c>
      <c r="AK285" s="178">
        <f>$T285*'9 All Base Data'!$Y285</f>
        <v>4.8449496880242473E-3</v>
      </c>
      <c r="AL285" s="178">
        <f>IF($U285="","",$U285*'9 All Base Data'!$Y285)</f>
        <v>5.6259310943571679E-4</v>
      </c>
      <c r="AM285" s="178">
        <f>IF($V285="","",$V285*'9 All Base Data'!$Y285)</f>
        <v>4.0329599189834896E-4</v>
      </c>
      <c r="AN285" s="178">
        <f>IF($W285="","",$W285*'9 All Base Data'!$Y285)</f>
        <v>1.6649630897615402E-4</v>
      </c>
      <c r="AO285" s="178">
        <f>IF($X285="","",$X285*'9 All Base Data'!$Y285)</f>
        <v>1.6423422400514411E-4</v>
      </c>
      <c r="AP285" s="178">
        <f>$Y285*'9 All Base Data'!$Y285</f>
        <v>5.8143611780282753E-2</v>
      </c>
      <c r="AQ285" s="179">
        <f t="shared" si="49"/>
        <v>3.3926721029606068</v>
      </c>
    </row>
    <row r="286" spans="1:43" x14ac:dyDescent="0.25">
      <c r="A286" s="124">
        <v>515202</v>
      </c>
      <c r="B286" s="125" t="s">
        <v>320</v>
      </c>
      <c r="C286" s="126" t="s">
        <v>157</v>
      </c>
      <c r="D286" s="101" t="s">
        <v>2312</v>
      </c>
      <c r="E286" s="142"/>
      <c r="F286" s="191" t="str">
        <f>IF('9 All Base Data'!G286="Rural Centre","Rural",IF('9 All Base Data'!G286="Rural (Incl.some Off Shore Islands)","Rural",IF('9 All Base Data'!G286="Inlet-in TA but not in Urban Area","Rural",IF('9 All Base Data'!G286="Rural (Incl.some Off Shore Islands)","Rural",IF('9 All Base Data'!G286="Inlet-not in TA","Rural",IF('9 All Base Data'!G286="Inland Water not in Urban Area","Rural",IF('9 All Base Data'!G286="Oceanic-in Region but not in TA","Rural",'9 All Base Data'!G286)))))))</f>
        <v>Central Auckland Zone</v>
      </c>
      <c r="G286" s="177">
        <f>IF('9 All Base Data'!I286="..C","..C",'9 All Base Data'!I286*Basecase_Pop_2006)</f>
        <v>2925</v>
      </c>
      <c r="H286" s="177">
        <f>IF('9 All Base Data'!J286="..C","..C",'9 All Base Data'!J286*Basecase_Pop_2006)</f>
        <v>1977</v>
      </c>
      <c r="I286" s="191">
        <f>IF('9 All Base Data'!L286="..C","..C",'9 All Base Data'!L286*Basecase_Pop_2006)</f>
        <v>30</v>
      </c>
      <c r="J286" s="156">
        <f>IF('9 All Base Data'!$P286=0,0,('9 All Base Data'!$P286*Basecase_Pop_2006)/(1+(1/(BaseCase_Mort_AllAdults_30*('9 All Base Data'!$W286*Basecase_PM10)/10))))</f>
        <v>1.3910122548140098</v>
      </c>
      <c r="K286" s="156">
        <f>IF('9 All Base Data'!$Q286=0,0,('9 All Base Data'!$Q286*Basecase_Pop_2006)/(1+(1/(BaseCase_Mort_Maori_30*('9 All Base Data'!$W286*Basecase_PM10)/10))))</f>
        <v>9.2966728924645636E-2</v>
      </c>
      <c r="L286" s="179">
        <f>133/(1+1/(BaseCase_Mort_Child_0_1*'9 All Base Data'!$AB$10/10))*IF('9 All Base Data'!$L286="..C",0,'9 All Base Data'!L286/'9 All Base Data'!$L$2022)</f>
        <v>4.3763335659156898E-3</v>
      </c>
      <c r="M286" s="178">
        <f>IF('9 All Base Data'!$R286="","",IF('9 All Base Data'!$R286=0,0,('9 All Base Data'!$R286*Basecase_Pop_2006)/(1+(1/(BaseCase_CardiacHA_All*('9 All Base Data'!$W286*Basecase_PM10)/10)))))</f>
        <v>0.24469395307354411</v>
      </c>
      <c r="N286" s="178">
        <f>IF('9 All Base Data'!$S286="","",IF('9 All Base Data'!$S286=0,0,('9 All Base Data'!S286*Basecase_Pop_2006)/(1+(1/(BaseCase_RespHA_All*('9 All Base Data'!$W286*Basecase_PM10)/10)))))</f>
        <v>0.34781348931989947</v>
      </c>
      <c r="O286" s="178">
        <f>IF('9 All Base Data'!$T286="","",IF('9 All Base Data'!$T286=0,0,('9 All Base Data'!$T286*Basecase_Pop_2006)/(1+(1/(BaseCase_RespHA_Child_1_4*('9 All Base Data'!$W286*Basecase_PM10)/10)))))</f>
        <v>0.16135966398221749</v>
      </c>
      <c r="P286" s="179">
        <f>IF('9 All Base Data'!$U286="","",IF('9 All Base Data'!$U286=0,0,('9 All Base Data'!$U286*Basecase_Pop_2006)/(1+(1/(BaseCase_RespHA_Child_5_14*('9 All Base Data'!$W286*Basecase_PM10)/10)))))</f>
        <v>3.6556226259093431E-2</v>
      </c>
      <c r="Q286" s="156">
        <f>IF('7 Base case Results'!$G286="..C",0,BaseCase_RADs_All*'7 Base case Results'!$G286*('9 All Base Data'!$V286*Basecase_PM10)/10)</f>
        <v>3054.5205873692998</v>
      </c>
      <c r="R286" s="189">
        <f t="shared" si="40"/>
        <v>4.9520036271378753</v>
      </c>
      <c r="S286" s="178">
        <f t="shared" si="41"/>
        <v>0.33096155497173846</v>
      </c>
      <c r="T286" s="179">
        <f t="shared" si="42"/>
        <v>1.5579747494659856E-2</v>
      </c>
      <c r="U286" s="178">
        <f t="shared" si="43"/>
        <v>1.5538066020170051E-3</v>
      </c>
      <c r="V286" s="178">
        <f t="shared" si="44"/>
        <v>1.5773341740657441E-3</v>
      </c>
      <c r="W286" s="178">
        <f t="shared" si="45"/>
        <v>7.3176607615935629E-4</v>
      </c>
      <c r="X286" s="179">
        <f t="shared" si="46"/>
        <v>1.657824860849887E-4</v>
      </c>
      <c r="Y286" s="179">
        <f t="shared" si="47"/>
        <v>0.18938027641689659</v>
      </c>
      <c r="Z286" s="186">
        <f t="shared" si="48"/>
        <v>5.1600947918255136</v>
      </c>
      <c r="AA286" s="156">
        <f>$J286*'9 All Base Data'!$Y286</f>
        <v>0.82482386878450764</v>
      </c>
      <c r="AB286" s="156">
        <f>$K286*'9 All Base Data'!$Y286</f>
        <v>5.512616927312386E-2</v>
      </c>
      <c r="AC286" s="178">
        <f>$L286*'9 All Base Data'!$Y286</f>
        <v>2.5950198285008838E-3</v>
      </c>
      <c r="AD286" s="178">
        <f>IF($M286="","",$M286*'9 All Base Data'!$Y286)</f>
        <v>0.14509535221117209</v>
      </c>
      <c r="AE286" s="178">
        <f>IF($N286="","",$N286*'9 All Base Data'!$Y286)</f>
        <v>0.20624179757110586</v>
      </c>
      <c r="AF286" s="178">
        <f>IF($O286="","",$O286*'9 All Base Data'!$Y286)</f>
        <v>9.5680898461513925E-2</v>
      </c>
      <c r="AG286" s="178">
        <f>IF($P286="","",$P286*'9 All Base Data'!$Y286)</f>
        <v>2.1676622809637929E-2</v>
      </c>
      <c r="AH286" s="167">
        <f>$Q286*'9 All Base Data'!$Y286</f>
        <v>1811.2288223461724</v>
      </c>
      <c r="AI286" s="178">
        <f>$R286*'9 All Base Data'!$Y286</f>
        <v>2.9363729728728476</v>
      </c>
      <c r="AJ286" s="178">
        <f>$S286*'9 All Base Data'!$Y286</f>
        <v>0.19624916261232095</v>
      </c>
      <c r="AK286" s="178">
        <f>$T286*'9 All Base Data'!$Y286</f>
        <v>9.2382705894631465E-3</v>
      </c>
      <c r="AL286" s="178">
        <f>IF($U286="","",$U286*'9 All Base Data'!$Y286)</f>
        <v>9.2135548654094285E-4</v>
      </c>
      <c r="AM286" s="178">
        <f>IF($V286="","",$V286*'9 All Base Data'!$Y286)</f>
        <v>9.3530655198496512E-4</v>
      </c>
      <c r="AN286" s="178">
        <f>IF($W286="","",$W286*'9 All Base Data'!$Y286)</f>
        <v>4.3391287452296566E-4</v>
      </c>
      <c r="AO286" s="178">
        <f>IF($X286="","",$X286*'9 All Base Data'!$Y286)</f>
        <v>9.8303484441708005E-5</v>
      </c>
      <c r="AP286" s="178">
        <f>$Y286*'9 All Base Data'!$Y286</f>
        <v>0.11229618698546268</v>
      </c>
      <c r="AQ286" s="179">
        <f t="shared" si="49"/>
        <v>3.0597640924862994</v>
      </c>
    </row>
    <row r="287" spans="1:43" x14ac:dyDescent="0.25">
      <c r="A287" s="124">
        <v>515301</v>
      </c>
      <c r="B287" s="125" t="s">
        <v>321</v>
      </c>
      <c r="C287" s="126" t="s">
        <v>157</v>
      </c>
      <c r="D287" s="101" t="s">
        <v>2312</v>
      </c>
      <c r="E287" s="142"/>
      <c r="F287" s="191" t="str">
        <f>IF('9 All Base Data'!G287="Rural Centre","Rural",IF('9 All Base Data'!G287="Rural (Incl.some Off Shore Islands)","Rural",IF('9 All Base Data'!G287="Inlet-in TA but not in Urban Area","Rural",IF('9 All Base Data'!G287="Rural (Incl.some Off Shore Islands)","Rural",IF('9 All Base Data'!G287="Inlet-not in TA","Rural",IF('9 All Base Data'!G287="Inland Water not in Urban Area","Rural",IF('9 All Base Data'!G287="Oceanic-in Region but not in TA","Rural",'9 All Base Data'!G287)))))))</f>
        <v>Central Auckland Zone</v>
      </c>
      <c r="G287" s="177">
        <f>IF('9 All Base Data'!I287="..C","..C",'9 All Base Data'!I287*Basecase_Pop_2006)</f>
        <v>2448</v>
      </c>
      <c r="H287" s="177">
        <f>IF('9 All Base Data'!J287="..C","..C",'9 All Base Data'!J287*Basecase_Pop_2006)</f>
        <v>1461</v>
      </c>
      <c r="I287" s="191">
        <f>IF('9 All Base Data'!L287="..C","..C",'9 All Base Data'!L287*Basecase_Pop_2006)</f>
        <v>30</v>
      </c>
      <c r="J287" s="156">
        <f>IF('9 All Base Data'!$P287=0,0,('9 All Base Data'!$P287*Basecase_Pop_2006)/(1+(1/(BaseCase_Mort_AllAdults_30*('9 All Base Data'!$W287*Basecase_PM10)/10))))</f>
        <v>1.577717439596193</v>
      </c>
      <c r="K287" s="156">
        <f>IF('9 All Base Data'!$Q287=0,0,('9 All Base Data'!$Q287*Basecase_Pop_2006)/(1+(1/(BaseCase_Mort_Maori_30*('9 All Base Data'!$W287*Basecase_PM10)/10))))</f>
        <v>0.15600460948959657</v>
      </c>
      <c r="L287" s="179">
        <f>133/(1+1/(BaseCase_Mort_Child_0_1*'9 All Base Data'!$AB$10/10))*IF('9 All Base Data'!$L287="..C",0,'9 All Base Data'!L287/'9 All Base Data'!$L$2022)</f>
        <v>4.3763335659156898E-3</v>
      </c>
      <c r="M287" s="178">
        <f>IF('9 All Base Data'!$R287="","",IF('9 All Base Data'!$R287=0,0,('9 All Base Data'!$R287*Basecase_Pop_2006)/(1+(1/(BaseCase_CardiacHA_All*('9 All Base Data'!$W287*Basecase_PM10)/10)))))</f>
        <v>0.14833300925690429</v>
      </c>
      <c r="N287" s="178">
        <f>IF('9 All Base Data'!$S287="","",IF('9 All Base Data'!$S287=0,0,('9 All Base Data'!S287*Basecase_Pop_2006)/(1+(1/(BaseCase_RespHA_All*('9 All Base Data'!$W287*Basecase_PM10)/10)))))</f>
        <v>0.37612332951988198</v>
      </c>
      <c r="O287" s="178">
        <f>IF('9 All Base Data'!$T287="","",IF('9 All Base Data'!$T287=0,0,('9 All Base Data'!$T287*Basecase_Pop_2006)/(1+(1/(BaseCase_RespHA_Child_1_4*('9 All Base Data'!$W287*Basecase_PM10)/10)))))</f>
        <v>0.13833808904800315</v>
      </c>
      <c r="P287" s="179">
        <f>IF('9 All Base Data'!$U287="","",IF('9 All Base Data'!$U287=0,0,('9 All Base Data'!$U287*Basecase_Pop_2006)/(1+(1/(BaseCase_RespHA_Child_5_14*('9 All Base Data'!$W287*Basecase_PM10)/10)))))</f>
        <v>4.3816370800547469E-2</v>
      </c>
      <c r="Q287" s="156">
        <f>IF('7 Base case Results'!$G287="..C",0,BaseCase_RADs_All*'7 Base case Results'!$G287*('9 All Base Data'!$V287*Basecase_PM10)/10)</f>
        <v>2019.1985137538782</v>
      </c>
      <c r="R287" s="189">
        <f t="shared" si="40"/>
        <v>5.6166740849624475</v>
      </c>
      <c r="S287" s="178">
        <f t="shared" si="41"/>
        <v>0.55537640978296376</v>
      </c>
      <c r="T287" s="179">
        <f t="shared" si="42"/>
        <v>1.5579747494659856E-2</v>
      </c>
      <c r="U287" s="178">
        <f t="shared" si="43"/>
        <v>9.4191460878134225E-4</v>
      </c>
      <c r="V287" s="178">
        <f t="shared" si="44"/>
        <v>1.705719299372665E-3</v>
      </c>
      <c r="W287" s="178">
        <f t="shared" si="45"/>
        <v>6.2736323383269423E-4</v>
      </c>
      <c r="X287" s="179">
        <f t="shared" si="46"/>
        <v>1.9870724158048276E-4</v>
      </c>
      <c r="Y287" s="179">
        <f t="shared" si="47"/>
        <v>0.12519030785274043</v>
      </c>
      <c r="Z287" s="186">
        <f t="shared" si="48"/>
        <v>5.7600917742180018</v>
      </c>
      <c r="AA287" s="156">
        <f>$J287*'9 All Base Data'!$Y287</f>
        <v>0.76468325093082801</v>
      </c>
      <c r="AB287" s="156">
        <f>$K287*'9 All Base Data'!$Y287</f>
        <v>7.5611835776646805E-2</v>
      </c>
      <c r="AC287" s="178">
        <f>$L287*'9 All Base Data'!$Y287</f>
        <v>2.1211079337492976E-3</v>
      </c>
      <c r="AD287" s="178">
        <f>IF($M287="","",$M287*'9 All Base Data'!$Y287)</f>
        <v>7.1893588098990227E-2</v>
      </c>
      <c r="AE287" s="178">
        <f>IF($N287="","",$N287*'9 All Base Data'!$Y287)</f>
        <v>0.18229830205959044</v>
      </c>
      <c r="AF287" s="178">
        <f>IF($O287="","",$O287*'9 All Base Data'!$Y287)</f>
        <v>6.7049280819168985E-2</v>
      </c>
      <c r="AG287" s="178">
        <f>IF($P287="","",$P287*'9 All Base Data'!$Y287)</f>
        <v>2.1236784247202597E-2</v>
      </c>
      <c r="AH287" s="167">
        <f>$Q287*'9 All Base Data'!$Y287</f>
        <v>978.65894425759859</v>
      </c>
      <c r="AI287" s="178">
        <f>$R287*'9 All Base Data'!$Y287</f>
        <v>2.7222723733137482</v>
      </c>
      <c r="AJ287" s="178">
        <f>$S287*'9 All Base Data'!$Y287</f>
        <v>0.26917813536486257</v>
      </c>
      <c r="AK287" s="178">
        <f>$T287*'9 All Base Data'!$Y287</f>
        <v>7.5511442441474992E-3</v>
      </c>
      <c r="AL287" s="178">
        <f>IF($U287="","",$U287*'9 All Base Data'!$Y287)</f>
        <v>4.5652428442858792E-4</v>
      </c>
      <c r="AM287" s="178">
        <f>IF($V287="","",$V287*'9 All Base Data'!$Y287)</f>
        <v>8.2672279984024276E-4</v>
      </c>
      <c r="AN287" s="178">
        <f>IF($W287="","",$W287*'9 All Base Data'!$Y287)</f>
        <v>3.0406848851493131E-4</v>
      </c>
      <c r="AO287" s="178">
        <f>IF($X287="","",$X287*'9 All Base Data'!$Y287)</f>
        <v>9.6308816561063774E-5</v>
      </c>
      <c r="AP287" s="178">
        <f>$Y287*'9 All Base Data'!$Y287</f>
        <v>6.0676854543971107E-2</v>
      </c>
      <c r="AQ287" s="179">
        <f t="shared" si="49"/>
        <v>2.7917836191861358</v>
      </c>
    </row>
    <row r="288" spans="1:43" x14ac:dyDescent="0.25">
      <c r="A288" s="124">
        <v>515302</v>
      </c>
      <c r="B288" s="125" t="s">
        <v>322</v>
      </c>
      <c r="C288" s="126" t="s">
        <v>157</v>
      </c>
      <c r="D288" s="101" t="s">
        <v>2312</v>
      </c>
      <c r="E288" s="142"/>
      <c r="F288" s="191" t="str">
        <f>IF('9 All Base Data'!G288="Rural Centre","Rural",IF('9 All Base Data'!G288="Rural (Incl.some Off Shore Islands)","Rural",IF('9 All Base Data'!G288="Inlet-in TA but not in Urban Area","Rural",IF('9 All Base Data'!G288="Rural (Incl.some Off Shore Islands)","Rural",IF('9 All Base Data'!G288="Inlet-not in TA","Rural",IF('9 All Base Data'!G288="Inland Water not in Urban Area","Rural",IF('9 All Base Data'!G288="Oceanic-in Region but not in TA","Rural",'9 All Base Data'!G288)))))))</f>
        <v>Central Auckland Zone</v>
      </c>
      <c r="G288" s="177">
        <f>IF('9 All Base Data'!I288="..C","..C",'9 All Base Data'!I288*Basecase_Pop_2006)</f>
        <v>3318</v>
      </c>
      <c r="H288" s="177">
        <f>IF('9 All Base Data'!J288="..C","..C",'9 All Base Data'!J288*Basecase_Pop_2006)</f>
        <v>2076</v>
      </c>
      <c r="I288" s="191">
        <f>IF('9 All Base Data'!L288="..C","..C",'9 All Base Data'!L288*Basecase_Pop_2006)</f>
        <v>33</v>
      </c>
      <c r="J288" s="156">
        <f>IF('9 All Base Data'!$P288=0,0,('9 All Base Data'!$P288*Basecase_Pop_2006)/(1+(1/(BaseCase_Mort_AllAdults_30*('9 All Base Data'!$W288*Basecase_PM10)/10))))</f>
        <v>1.9245948890859101</v>
      </c>
      <c r="K288" s="156">
        <f>IF('9 All Base Data'!$Q288=0,0,('9 All Base Data'!$Q288*Basecase_Pop_2006)/(1+(1/(BaseCase_Mort_Maori_30*('9 All Base Data'!$W288*Basecase_PM10)/10))))</f>
        <v>0.24004466224381604</v>
      </c>
      <c r="L288" s="179">
        <f>133/(1+1/(BaseCase_Mort_Child_0_1*'9 All Base Data'!$AB$10/10))*IF('9 All Base Data'!$L288="..C",0,'9 All Base Data'!L288/'9 All Base Data'!$L$2022)</f>
        <v>4.8139669225072592E-3</v>
      </c>
      <c r="M288" s="178">
        <f>IF('9 All Base Data'!$R288="","",IF('9 All Base Data'!$R288=0,0,('9 All Base Data'!$R288*Basecase_Pop_2006)/(1+(1/(BaseCase_CardiacHA_All*('9 All Base Data'!$W288*Basecase_PM10)/10)))))</f>
        <v>0.18148301143999415</v>
      </c>
      <c r="N288" s="178">
        <f>IF('9 All Base Data'!$S288="","",IF('9 All Base Data'!$S288=0,0,('9 All Base Data'!S288*Basecase_Pop_2006)/(1+(1/(BaseCase_RespHA_All*('9 All Base Data'!$W288*Basecase_PM10)/10)))))</f>
        <v>0.41979029192578082</v>
      </c>
      <c r="O288" s="178">
        <f>IF('9 All Base Data'!$T288="","",IF('9 All Base Data'!$T288=0,0,('9 All Base Data'!$T288*Basecase_Pop_2006)/(1+(1/(BaseCase_RespHA_Child_1_4*('9 All Base Data'!$W288*Basecase_PM10)/10)))))</f>
        <v>0.17351056510060711</v>
      </c>
      <c r="P288" s="179">
        <f>IF('9 All Base Data'!$U288="","",IF('9 All Base Data'!$U288=0,0,('9 All Base Data'!$U288*Basecase_Pop_2006)/(1+(1/(BaseCase_RespHA_Child_5_14*('9 All Base Data'!$W288*Basecase_PM10)/10)))))</f>
        <v>4.5236704338421127E-2</v>
      </c>
      <c r="Q288" s="156">
        <f>IF('7 Base case Results'!$G288="..C",0,BaseCase_RADs_All*'7 Base case Results'!$G288*('9 All Base Data'!$V288*Basecase_PM10)/10)</f>
        <v>2829.7243329151834</v>
      </c>
      <c r="R288" s="189">
        <f t="shared" si="40"/>
        <v>6.8515578051458403</v>
      </c>
      <c r="S288" s="178">
        <f t="shared" si="41"/>
        <v>0.85455899758798515</v>
      </c>
      <c r="T288" s="179">
        <f t="shared" si="42"/>
        <v>1.7137722244125842E-2</v>
      </c>
      <c r="U288" s="178">
        <f t="shared" si="43"/>
        <v>1.1524171226439629E-3</v>
      </c>
      <c r="V288" s="178">
        <f t="shared" si="44"/>
        <v>1.903748973883416E-3</v>
      </c>
      <c r="W288" s="178">
        <f t="shared" si="45"/>
        <v>7.8687041273125331E-4</v>
      </c>
      <c r="X288" s="179">
        <f t="shared" si="46"/>
        <v>2.051484541747398E-4</v>
      </c>
      <c r="Y288" s="179">
        <f t="shared" si="47"/>
        <v>0.17544290864074136</v>
      </c>
      <c r="Z288" s="186">
        <f t="shared" si="48"/>
        <v>7.0471946021272354</v>
      </c>
      <c r="AA288" s="156">
        <f>$J288*'9 All Base Data'!$Y288</f>
        <v>0.96537369231338377</v>
      </c>
      <c r="AB288" s="156">
        <f>$K288*'9 All Base Data'!$Y288</f>
        <v>0.12040601542930092</v>
      </c>
      <c r="AC288" s="178">
        <f>$L288*'9 All Base Data'!$Y288</f>
        <v>2.4146780442000251E-3</v>
      </c>
      <c r="AD288" s="178">
        <f>IF($M288="","",$M288*'9 All Base Data'!$Y288)</f>
        <v>9.1031585836326451E-2</v>
      </c>
      <c r="AE288" s="178">
        <f>IF($N288="","",$N288*'9 All Base Data'!$Y288)</f>
        <v>0.21056613337790825</v>
      </c>
      <c r="AF288" s="178">
        <f>IF($O288="","",$O288*'9 All Base Data'!$Y288)</f>
        <v>8.7032619610722575E-2</v>
      </c>
      <c r="AG288" s="178">
        <f>IF($P288="","",$P288*'9 All Base Data'!$Y288)</f>
        <v>2.2690657936856401E-2</v>
      </c>
      <c r="AH288" s="167">
        <f>$Q288*'9 All Base Data'!$Y288</f>
        <v>1419.3851615145891</v>
      </c>
      <c r="AI288" s="178">
        <f>$R288*'9 All Base Data'!$Y288</f>
        <v>3.4367303446356465</v>
      </c>
      <c r="AJ288" s="178">
        <f>$S288*'9 All Base Data'!$Y288</f>
        <v>0.42864541492831132</v>
      </c>
      <c r="AK288" s="178">
        <f>$T288*'9 All Base Data'!$Y288</f>
        <v>8.5962538373520886E-3</v>
      </c>
      <c r="AL288" s="178">
        <f>IF($U288="","",$U288*'9 All Base Data'!$Y288)</f>
        <v>5.7805057006067302E-4</v>
      </c>
      <c r="AM288" s="178">
        <f>IF($V288="","",$V288*'9 All Base Data'!$Y288)</f>
        <v>9.549174148688139E-4</v>
      </c>
      <c r="AN288" s="178">
        <f>IF($W288="","",$W288*'9 All Base Data'!$Y288)</f>
        <v>3.9469292993462695E-4</v>
      </c>
      <c r="AO288" s="178">
        <f>IF($X288="","",$X288*'9 All Base Data'!$Y288)</f>
        <v>1.0290213374364378E-4</v>
      </c>
      <c r="AP288" s="178">
        <f>$Y288*'9 All Base Data'!$Y288</f>
        <v>8.8001880013904521E-2</v>
      </c>
      <c r="AQ288" s="179">
        <f t="shared" si="49"/>
        <v>3.5348614464718326</v>
      </c>
    </row>
    <row r="289" spans="1:43" x14ac:dyDescent="0.25">
      <c r="A289" s="124">
        <v>515410</v>
      </c>
      <c r="B289" s="125" t="s">
        <v>323</v>
      </c>
      <c r="C289" s="126" t="s">
        <v>157</v>
      </c>
      <c r="D289" s="101" t="s">
        <v>2312</v>
      </c>
      <c r="E289" s="142"/>
      <c r="F289" s="191" t="str">
        <f>IF('9 All Base Data'!G289="Rural Centre","Rural",IF('9 All Base Data'!G289="Rural (Incl.some Off Shore Islands)","Rural",IF('9 All Base Data'!G289="Inlet-in TA but not in Urban Area","Rural",IF('9 All Base Data'!G289="Rural (Incl.some Off Shore Islands)","Rural",IF('9 All Base Data'!G289="Inlet-not in TA","Rural",IF('9 All Base Data'!G289="Inland Water not in Urban Area","Rural",IF('9 All Base Data'!G289="Oceanic-in Region but not in TA","Rural",'9 All Base Data'!G289)))))))</f>
        <v>Central Auckland Zone</v>
      </c>
      <c r="G289" s="177">
        <f>IF('9 All Base Data'!I289="..C","..C",'9 All Base Data'!I289*Basecase_Pop_2006)</f>
        <v>3456</v>
      </c>
      <c r="H289" s="177">
        <f>IF('9 All Base Data'!J289="..C","..C",'9 All Base Data'!J289*Basecase_Pop_2006)</f>
        <v>1983</v>
      </c>
      <c r="I289" s="191">
        <f>IF('9 All Base Data'!L289="..C","..C",'9 All Base Data'!L289*Basecase_Pop_2006)</f>
        <v>48</v>
      </c>
      <c r="J289" s="156">
        <f>IF('9 All Base Data'!$P289=0,0,('9 All Base Data'!$P289*Basecase_Pop_2006)/(1+(1/(BaseCase_Mort_AllAdults_30*('9 All Base Data'!$W289*Basecase_PM10)/10))))</f>
        <v>1.0048380678568121</v>
      </c>
      <c r="K289" s="156">
        <f>IF('9 All Base Data'!$Q289=0,0,('9 All Base Data'!$Q289*Basecase_Pop_2006)/(1+(1/(BaseCase_Mort_Maori_30*('9 All Base Data'!$W289*Basecase_PM10)/10))))</f>
        <v>7.635875905582909E-2</v>
      </c>
      <c r="L289" s="179">
        <f>133/(1+1/(BaseCase_Mort_Child_0_1*'9 All Base Data'!$AB$10/10))*IF('9 All Base Data'!$L289="..C",0,'9 All Base Data'!L289/'9 All Base Data'!$L$2022)</f>
        <v>7.0021337054651037E-3</v>
      </c>
      <c r="M289" s="178">
        <f>IF('9 All Base Data'!$R289="","",IF('9 All Base Data'!$R289=0,0,('9 All Base Data'!$R289*Basecase_Pop_2006)/(1+(1/(BaseCase_CardiacHA_All*('9 All Base Data'!$W289*Basecase_PM10)/10)))))</f>
        <v>0.21499940850242449</v>
      </c>
      <c r="N289" s="178">
        <f>IF('9 All Base Data'!$S289="","",IF('9 All Base Data'!$S289=0,0,('9 All Base Data'!S289*Basecase_Pop_2006)/(1+(1/(BaseCase_RespHA_All*('9 All Base Data'!$W289*Basecase_PM10)/10)))))</f>
        <v>0.68806838910596935</v>
      </c>
      <c r="O289" s="178">
        <f>IF('9 All Base Data'!$T289="","",IF('9 All Base Data'!$T289=0,0,('9 All Base Data'!$T289*Basecase_Pop_2006)/(1+(1/(BaseCase_RespHA_Child_1_4*('9 All Base Data'!$W289*Basecase_PM10)/10)))))</f>
        <v>0.25009439776822673</v>
      </c>
      <c r="P289" s="179">
        <f>IF('9 All Base Data'!$U289="","",IF('9 All Base Data'!$U289=0,0,('9 All Base Data'!$U289*Basecase_Pop_2006)/(1+(1/(BaseCase_RespHA_Child_5_14*('9 All Base Data'!$W289*Basecase_PM10)/10)))))</f>
        <v>0.17067962055602609</v>
      </c>
      <c r="Q289" s="156">
        <f>IF('7 Base case Results'!$G289="..C",0,BaseCase_RADs_All*'7 Base case Results'!$G289*('9 All Base Data'!$V289*Basecase_PM10)/10)</f>
        <v>2772.721209890246</v>
      </c>
      <c r="R289" s="189">
        <f t="shared" si="40"/>
        <v>3.577223521570251</v>
      </c>
      <c r="S289" s="178">
        <f t="shared" si="41"/>
        <v>0.27183718223875153</v>
      </c>
      <c r="T289" s="179">
        <f t="shared" si="42"/>
        <v>2.4927595991455768E-2</v>
      </c>
      <c r="U289" s="178">
        <f t="shared" si="43"/>
        <v>1.3652462439903955E-3</v>
      </c>
      <c r="V289" s="178">
        <f t="shared" si="44"/>
        <v>3.120390144595571E-3</v>
      </c>
      <c r="W289" s="178">
        <f t="shared" si="45"/>
        <v>1.1341780938789081E-3</v>
      </c>
      <c r="X289" s="179">
        <f t="shared" si="46"/>
        <v>7.7403207922157832E-4</v>
      </c>
      <c r="Y289" s="179">
        <f t="shared" si="47"/>
        <v>0.17190871501319524</v>
      </c>
      <c r="Z289" s="186">
        <f t="shared" si="48"/>
        <v>3.7785454689634879</v>
      </c>
      <c r="AA289" s="156">
        <f>$J289*'9 All Base Data'!$Y289</f>
        <v>0.4724714738475897</v>
      </c>
      <c r="AB289" s="156">
        <f>$K289*'9 All Base Data'!$Y289</f>
        <v>3.5903631228093084E-2</v>
      </c>
      <c r="AC289" s="178">
        <f>$L289*'9 All Base Data'!$Y289</f>
        <v>3.2923796756179533E-3</v>
      </c>
      <c r="AD289" s="178">
        <f>IF($M289="","",$M289*'9 All Base Data'!$Y289)</f>
        <v>0.10109199746796979</v>
      </c>
      <c r="AE289" s="178">
        <f>IF($N289="","",$N289*'9 All Base Data'!$Y289)</f>
        <v>0.32352743820923729</v>
      </c>
      <c r="AF289" s="178">
        <f>IF($O289="","",$O289*'9 All Base Data'!$Y289)</f>
        <v>0.1175935431731846</v>
      </c>
      <c r="AG289" s="178">
        <f>IF($P289="","",$P289*'9 All Base Data'!$Y289)</f>
        <v>8.0252982504783327E-2</v>
      </c>
      <c r="AH289" s="167">
        <f>$Q289*'9 All Base Data'!$Y289</f>
        <v>1303.724170601381</v>
      </c>
      <c r="AI289" s="178">
        <f>$R289*'9 All Base Data'!$Y289</f>
        <v>1.6819984468974194</v>
      </c>
      <c r="AJ289" s="178">
        <f>$S289*'9 All Base Data'!$Y289</f>
        <v>0.12781692717201137</v>
      </c>
      <c r="AK289" s="178">
        <f>$T289*'9 All Base Data'!$Y289</f>
        <v>1.1720871645199913E-2</v>
      </c>
      <c r="AL289" s="178">
        <f>IF($U289="","",$U289*'9 All Base Data'!$Y289)</f>
        <v>6.4193418392160812E-4</v>
      </c>
      <c r="AM289" s="178">
        <f>IF($V289="","",$V289*'9 All Base Data'!$Y289)</f>
        <v>1.4671969322788911E-3</v>
      </c>
      <c r="AN289" s="178">
        <f>IF($W289="","",$W289*'9 All Base Data'!$Y289)</f>
        <v>5.3328671829039212E-4</v>
      </c>
      <c r="AO289" s="178">
        <f>IF($X289="","",$X289*'9 All Base Data'!$Y289)</f>
        <v>3.6394727565919235E-4</v>
      </c>
      <c r="AP289" s="178">
        <f>$Y289*'9 All Base Data'!$Y289</f>
        <v>8.083089857728562E-2</v>
      </c>
      <c r="AQ289" s="179">
        <f t="shared" si="49"/>
        <v>1.7766593482361055</v>
      </c>
    </row>
    <row r="290" spans="1:43" x14ac:dyDescent="0.25">
      <c r="A290" s="124">
        <v>515420</v>
      </c>
      <c r="B290" s="125" t="s">
        <v>324</v>
      </c>
      <c r="C290" s="126" t="s">
        <v>157</v>
      </c>
      <c r="D290" s="101" t="s">
        <v>2312</v>
      </c>
      <c r="E290" s="142"/>
      <c r="F290" s="191" t="str">
        <f>IF('9 All Base Data'!G290="Rural Centre","Rural",IF('9 All Base Data'!G290="Rural (Incl.some Off Shore Islands)","Rural",IF('9 All Base Data'!G290="Inlet-in TA but not in Urban Area","Rural",IF('9 All Base Data'!G290="Rural (Incl.some Off Shore Islands)","Rural",IF('9 All Base Data'!G290="Inlet-not in TA","Rural",IF('9 All Base Data'!G290="Inland Water not in Urban Area","Rural",IF('9 All Base Data'!G290="Oceanic-in Region but not in TA","Rural",'9 All Base Data'!G290)))))))</f>
        <v>Central Auckland Zone</v>
      </c>
      <c r="G290" s="177">
        <f>IF('9 All Base Data'!I290="..C","..C",'9 All Base Data'!I290*Basecase_Pop_2006)</f>
        <v>3252</v>
      </c>
      <c r="H290" s="177">
        <f>IF('9 All Base Data'!J290="..C","..C",'9 All Base Data'!J290*Basecase_Pop_2006)</f>
        <v>1839</v>
      </c>
      <c r="I290" s="191">
        <f>IF('9 All Base Data'!L290="..C","..C",'9 All Base Data'!L290*Basecase_Pop_2006)</f>
        <v>39</v>
      </c>
      <c r="J290" s="156">
        <f>IF('9 All Base Data'!$P290=0,0,('9 All Base Data'!$P290*Basecase_Pop_2006)/(1+(1/(BaseCase_Mort_AllAdults_30*('9 All Base Data'!$W290*Basecase_PM10)/10))))</f>
        <v>1.2101911526247919</v>
      </c>
      <c r="K290" s="156">
        <f>IF('9 All Base Data'!$Q290=0,0,('9 All Base Data'!$Q290*Basecase_Pop_2006)/(1+(1/(BaseCase_Mort_Maori_30*('9 All Base Data'!$W290*Basecase_PM10)/10))))</f>
        <v>0.23183926947468564</v>
      </c>
      <c r="L290" s="179">
        <f>133/(1+1/(BaseCase_Mort_Child_0_1*'9 All Base Data'!$AB$10/10))*IF('9 All Base Data'!$L290="..C",0,'9 All Base Data'!L290/'9 All Base Data'!$L$2022)</f>
        <v>5.6892336356903963E-3</v>
      </c>
      <c r="M290" s="178">
        <f>IF('9 All Base Data'!$R290="","",IF('9 All Base Data'!$R290=0,0,('9 All Base Data'!$R290*Basecase_Pop_2006)/(1+(1/(BaseCase_CardiacHA_All*('9 All Base Data'!$W290*Basecase_PM10)/10)))))</f>
        <v>0.23330011444952251</v>
      </c>
      <c r="N290" s="178">
        <f>IF('9 All Base Data'!$S290="","",IF('9 All Base Data'!$S290=0,0,('9 All Base Data'!S290*Basecase_Pop_2006)/(1+(1/(BaseCase_RespHA_All*('9 All Base Data'!$W290*Basecase_PM10)/10)))))</f>
        <v>0.72348864804190083</v>
      </c>
      <c r="O290" s="178">
        <f>IF('9 All Base Data'!$T290="","",IF('9 All Base Data'!$T290=0,0,('9 All Base Data'!$T290*Basecase_Pop_2006)/(1+(1/(BaseCase_RespHA_Child_1_4*('9 All Base Data'!$W290*Basecase_PM10)/10)))))</f>
        <v>0.12695313286105775</v>
      </c>
      <c r="P290" s="179">
        <f>IF('9 All Base Data'!$U290="","",IF('9 All Base Data'!$U290=0,0,('9 All Base Data'!$U290*Basecase_Pop_2006)/(1+(1/(BaseCase_RespHA_Child_5_14*('9 All Base Data'!$W290*Basecase_PM10)/10)))))</f>
        <v>0.17324351394115445</v>
      </c>
      <c r="Q290" s="156">
        <f>IF('7 Base case Results'!$G290="..C",0,BaseCase_RADs_All*'7 Base case Results'!$G290*('9 All Base Data'!$V290*Basecase_PM10)/10)</f>
        <v>2650.0202897685695</v>
      </c>
      <c r="R290" s="189">
        <f t="shared" si="40"/>
        <v>4.3082805033442595</v>
      </c>
      <c r="S290" s="178">
        <f t="shared" si="41"/>
        <v>0.82534779932988089</v>
      </c>
      <c r="T290" s="179">
        <f t="shared" si="42"/>
        <v>2.0253671743057811E-2</v>
      </c>
      <c r="U290" s="178">
        <f t="shared" si="43"/>
        <v>1.4814557267544678E-3</v>
      </c>
      <c r="V290" s="178">
        <f t="shared" si="44"/>
        <v>3.2810210188700204E-3</v>
      </c>
      <c r="W290" s="178">
        <f t="shared" si="45"/>
        <v>5.757324575248969E-4</v>
      </c>
      <c r="X290" s="179">
        <f t="shared" si="46"/>
        <v>7.8565933572313546E-4</v>
      </c>
      <c r="Y290" s="179">
        <f t="shared" si="47"/>
        <v>0.16430125796565132</v>
      </c>
      <c r="Z290" s="186">
        <f t="shared" si="48"/>
        <v>4.4975979097985928</v>
      </c>
      <c r="AA290" s="156">
        <f>$J290*'9 All Base Data'!$Y290</f>
        <v>0.57893954363725397</v>
      </c>
      <c r="AB290" s="156">
        <f>$K290*'9 All Base Data'!$Y290</f>
        <v>0.11090885979108026</v>
      </c>
      <c r="AC290" s="178">
        <f>$L290*'9 All Base Data'!$Y290</f>
        <v>2.7216546060087584E-3</v>
      </c>
      <c r="AD290" s="178">
        <f>IF($M290="","",$M290*'9 All Base Data'!$Y290)</f>
        <v>0.11160770882928592</v>
      </c>
      <c r="AE290" s="178">
        <f>IF($N290="","",$N290*'9 All Base Data'!$Y290)</f>
        <v>0.34610746146644011</v>
      </c>
      <c r="AF290" s="178">
        <f>IF($O290="","",$O290*'9 All Base Data'!$Y290)</f>
        <v>6.0732710400741005E-2</v>
      </c>
      <c r="AG290" s="178">
        <f>IF($P290="","",$P290*'9 All Base Data'!$Y290)</f>
        <v>8.287742038244969E-2</v>
      </c>
      <c r="AH290" s="167">
        <f>$Q290*'9 All Base Data'!$Y290</f>
        <v>1267.7348812710611</v>
      </c>
      <c r="AI290" s="178">
        <f>$R290*'9 All Base Data'!$Y290</f>
        <v>2.0610247753486242</v>
      </c>
      <c r="AJ290" s="178">
        <f>$S290*'9 All Base Data'!$Y290</f>
        <v>0.39483554085624573</v>
      </c>
      <c r="AK290" s="178">
        <f>$T290*'9 All Base Data'!$Y290</f>
        <v>9.6890903973911799E-3</v>
      </c>
      <c r="AL290" s="178">
        <f>IF($U290="","",$U290*'9 All Base Data'!$Y290)</f>
        <v>7.0870895106596552E-4</v>
      </c>
      <c r="AM290" s="178">
        <f>IF($V290="","",$V290*'9 All Base Data'!$Y290)</f>
        <v>1.5695973377503061E-3</v>
      </c>
      <c r="AN290" s="178">
        <f>IF($W290="","",$W290*'9 All Base Data'!$Y290)</f>
        <v>2.7542284166736047E-4</v>
      </c>
      <c r="AO290" s="178">
        <f>IF($X290="","",$X290*'9 All Base Data'!$Y290)</f>
        <v>3.7584910143440936E-4</v>
      </c>
      <c r="AP290" s="178">
        <f>$Y290*'9 All Base Data'!$Y290</f>
        <v>7.8599562638805798E-2</v>
      </c>
      <c r="AQ290" s="179">
        <f t="shared" si="49"/>
        <v>2.1515917346736373</v>
      </c>
    </row>
    <row r="291" spans="1:43" x14ac:dyDescent="0.25">
      <c r="A291" s="124">
        <v>515431</v>
      </c>
      <c r="B291" s="125" t="s">
        <v>325</v>
      </c>
      <c r="C291" s="126" t="s">
        <v>157</v>
      </c>
      <c r="D291" s="101" t="s">
        <v>2312</v>
      </c>
      <c r="E291" s="142"/>
      <c r="F291" s="191" t="str">
        <f>IF('9 All Base Data'!G291="Rural Centre","Rural",IF('9 All Base Data'!G291="Rural (Incl.some Off Shore Islands)","Rural",IF('9 All Base Data'!G291="Inlet-in TA but not in Urban Area","Rural",IF('9 All Base Data'!G291="Rural (Incl.some Off Shore Islands)","Rural",IF('9 All Base Data'!G291="Inlet-not in TA","Rural",IF('9 All Base Data'!G291="Inland Water not in Urban Area","Rural",IF('9 All Base Data'!G291="Oceanic-in Region but not in TA","Rural",'9 All Base Data'!G291)))))))</f>
        <v>Central Auckland Zone</v>
      </c>
      <c r="G291" s="177">
        <f>IF('9 All Base Data'!I291="..C","..C",'9 All Base Data'!I291*Basecase_Pop_2006)</f>
        <v>2754</v>
      </c>
      <c r="H291" s="177">
        <f>IF('9 All Base Data'!J291="..C","..C",'9 All Base Data'!J291*Basecase_Pop_2006)</f>
        <v>1566</v>
      </c>
      <c r="I291" s="191">
        <f>IF('9 All Base Data'!L291="..C","..C",'9 All Base Data'!L291*Basecase_Pop_2006)</f>
        <v>30</v>
      </c>
      <c r="J291" s="156">
        <f>IF('9 All Base Data'!$P291=0,0,('9 All Base Data'!$P291*Basecase_Pop_2006)/(1+(1/(BaseCase_Mort_AllAdults_30*('9 All Base Data'!$W291*Basecase_PM10)/10))))</f>
        <v>0.54444749571132278</v>
      </c>
      <c r="K291" s="156">
        <f>IF('9 All Base Data'!$Q291=0,0,('9 All Base Data'!$Q291*Basecase_Pop_2006)/(1+(1/(BaseCase_Mort_Maori_30*('9 All Base Data'!$W291*Basecase_PM10)/10))))</f>
        <v>7.7648733116756546E-2</v>
      </c>
      <c r="L291" s="179">
        <f>133/(1+1/(BaseCase_Mort_Child_0_1*'9 All Base Data'!$AB$10/10))*IF('9 All Base Data'!$L291="..C",0,'9 All Base Data'!L291/'9 All Base Data'!$L$2022)</f>
        <v>4.3763335659156898E-3</v>
      </c>
      <c r="M291" s="178">
        <f>IF('9 All Base Data'!$R291="","",IF('9 All Base Data'!$R291=0,0,('9 All Base Data'!$R291*Basecase_Pop_2006)/(1+(1/(BaseCase_CardiacHA_All*('9 All Base Data'!$W291*Basecase_PM10)/10)))))</f>
        <v>0.14746436260606399</v>
      </c>
      <c r="N291" s="178">
        <f>IF('9 All Base Data'!$S291="","",IF('9 All Base Data'!$S291=0,0,('9 All Base Data'!S291*Basecase_Pop_2006)/(1+(1/(BaseCase_RespHA_All*('9 All Base Data'!$W291*Basecase_PM10)/10)))))</f>
        <v>0.57835111050529309</v>
      </c>
      <c r="O291" s="178">
        <f>IF('9 All Base Data'!$T291="","",IF('9 All Base Data'!$T291=0,0,('9 All Base Data'!$T291*Basecase_Pop_2006)/(1+(1/(BaseCase_RespHA_Child_1_4*('9 All Base Data'!$W291*Basecase_PM10)/10)))))</f>
        <v>0.23579089250578283</v>
      </c>
      <c r="P291" s="179">
        <f>IF('9 All Base Data'!$U291="","",IF('9 All Base Data'!$U291=0,0,('9 All Base Data'!$U291*Basecase_Pop_2006)/(1+(1/(BaseCase_RespHA_Child_5_14*('9 All Base Data'!$W291*Basecase_PM10)/10)))))</f>
        <v>0.24688943083447512</v>
      </c>
      <c r="Q291" s="156">
        <f>IF('7 Base case Results'!$G291="..C",0,BaseCase_RADs_All*'7 Base case Results'!$G291*('9 All Base Data'!$V291*Basecase_PM10)/10)</f>
        <v>2258.1745213458698</v>
      </c>
      <c r="R291" s="189">
        <f t="shared" si="40"/>
        <v>1.9382330847323093</v>
      </c>
      <c r="S291" s="178">
        <f t="shared" si="41"/>
        <v>0.2764294898956533</v>
      </c>
      <c r="T291" s="179">
        <f t="shared" si="42"/>
        <v>1.5579747494659856E-2</v>
      </c>
      <c r="U291" s="178">
        <f t="shared" si="43"/>
        <v>9.3639870254850631E-4</v>
      </c>
      <c r="V291" s="178">
        <f t="shared" si="44"/>
        <v>2.6228222861415041E-3</v>
      </c>
      <c r="W291" s="178">
        <f t="shared" si="45"/>
        <v>1.0693116975137253E-3</v>
      </c>
      <c r="X291" s="179">
        <f t="shared" si="46"/>
        <v>1.1196435688343447E-3</v>
      </c>
      <c r="Y291" s="179">
        <f t="shared" si="47"/>
        <v>0.14000682032344394</v>
      </c>
      <c r="Z291" s="186">
        <f t="shared" si="48"/>
        <v>2.0973788735391032</v>
      </c>
      <c r="AA291" s="156">
        <f>$J291*'9 All Base Data'!$Y291</f>
        <v>0.26221330516211977</v>
      </c>
      <c r="AB291" s="156">
        <f>$K291*'9 All Base Data'!$Y291</f>
        <v>3.7396684000897032E-2</v>
      </c>
      <c r="AC291" s="178">
        <f>$L291*'9 All Base Data'!$Y291</f>
        <v>2.1077016569089409E-3</v>
      </c>
      <c r="AD291" s="178">
        <f>IF($M291="","",$M291*'9 All Base Data'!$Y291)</f>
        <v>7.1020838955357116E-2</v>
      </c>
      <c r="AE291" s="178">
        <f>IF($N291="","",$N291*'9 All Base Data'!$Y291)</f>
        <v>0.27854174631043566</v>
      </c>
      <c r="AF291" s="178">
        <f>IF($O291="","",$O291*'9 All Base Data'!$Y291)</f>
        <v>0.11356009484493915</v>
      </c>
      <c r="AG291" s="178">
        <f>IF($P291="","",$P291*'9 All Base Data'!$Y291)</f>
        <v>0.11890530157388682</v>
      </c>
      <c r="AH291" s="167">
        <f>$Q291*'9 All Base Data'!$Y291</f>
        <v>1087.5675056625557</v>
      </c>
      <c r="AI291" s="178">
        <f>$R291*'9 All Base Data'!$Y291</f>
        <v>0.93347936637714646</v>
      </c>
      <c r="AJ291" s="178">
        <f>$S291*'9 All Base Data'!$Y291</f>
        <v>0.13313219504319343</v>
      </c>
      <c r="AK291" s="178">
        <f>$T291*'9 All Base Data'!$Y291</f>
        <v>7.5034178985958298E-3</v>
      </c>
      <c r="AL291" s="178">
        <f>IF($U291="","",$U291*'9 All Base Data'!$Y291)</f>
        <v>4.5098232736651768E-4</v>
      </c>
      <c r="AM291" s="178">
        <f>IF($V291="","",$V291*'9 All Base Data'!$Y291)</f>
        <v>1.2631868195178255E-3</v>
      </c>
      <c r="AN291" s="178">
        <f>IF($W291="","",$W291*'9 All Base Data'!$Y291)</f>
        <v>5.1499503012179901E-4</v>
      </c>
      <c r="AO291" s="178">
        <f>IF($X291="","",$X291*'9 All Base Data'!$Y291)</f>
        <v>5.3923554263757669E-4</v>
      </c>
      <c r="AP291" s="178">
        <f>$Y291*'9 All Base Data'!$Y291</f>
        <v>6.7429185351078461E-2</v>
      </c>
      <c r="AQ291" s="179">
        <f t="shared" si="49"/>
        <v>1.0101261387737053</v>
      </c>
    </row>
    <row r="292" spans="1:43" x14ac:dyDescent="0.25">
      <c r="A292" s="124">
        <v>515432</v>
      </c>
      <c r="B292" s="125" t="s">
        <v>326</v>
      </c>
      <c r="C292" s="126" t="s">
        <v>157</v>
      </c>
      <c r="D292" s="101" t="s">
        <v>2312</v>
      </c>
      <c r="E292" s="142"/>
      <c r="F292" s="191" t="str">
        <f>IF('9 All Base Data'!G292="Rural Centre","Rural",IF('9 All Base Data'!G292="Rural (Incl.some Off Shore Islands)","Rural",IF('9 All Base Data'!G292="Inlet-in TA but not in Urban Area","Rural",IF('9 All Base Data'!G292="Rural (Incl.some Off Shore Islands)","Rural",IF('9 All Base Data'!G292="Inlet-not in TA","Rural",IF('9 All Base Data'!G292="Inland Water not in Urban Area","Rural",IF('9 All Base Data'!G292="Oceanic-in Region but not in TA","Rural",'9 All Base Data'!G292)))))))</f>
        <v>Central Auckland Zone</v>
      </c>
      <c r="G292" s="177">
        <f>IF('9 All Base Data'!I292="..C","..C",'9 All Base Data'!I292*Basecase_Pop_2006)</f>
        <v>801</v>
      </c>
      <c r="H292" s="177">
        <f>IF('9 All Base Data'!J292="..C","..C",'9 All Base Data'!J292*Basecase_Pop_2006)</f>
        <v>459</v>
      </c>
      <c r="I292" s="191">
        <f>IF('9 All Base Data'!L292="..C","..C",'9 All Base Data'!L292*Basecase_Pop_2006)</f>
        <v>12</v>
      </c>
      <c r="J292" s="156">
        <f>IF('9 All Base Data'!$P292=0,0,('9 All Base Data'!$P292*Basecase_Pop_2006)/(1+(1/(BaseCase_Mort_AllAdults_30*('9 All Base Data'!$W292*Basecase_PM10)/10))))</f>
        <v>1.2746176445446757</v>
      </c>
      <c r="K292" s="156">
        <f>IF('9 All Base Data'!$Q292=0,0,('9 All Base Data'!$Q292*Basecase_Pop_2006)/(1+(1/(BaseCase_Mort_Maori_30*('9 All Base Data'!$W292*Basecase_PM10)/10))))</f>
        <v>0.44302153351559315</v>
      </c>
      <c r="L292" s="179">
        <f>133/(1+1/(BaseCase_Mort_Child_0_1*'9 All Base Data'!$AB$10/10))*IF('9 All Base Data'!$L292="..C",0,'9 All Base Data'!L292/'9 All Base Data'!$L$2022)</f>
        <v>1.7505334263662759E-3</v>
      </c>
      <c r="M292" s="178">
        <f>IF('9 All Base Data'!$R292="","",IF('9 All Base Data'!$R292=0,0,('9 All Base Data'!$R292*Basecase_Pop_2006)/(1+(1/(BaseCase_CardiacHA_All*('9 All Base Data'!$W292*Basecase_PM10)/10)))))</f>
        <v>4.6560864620068858E-2</v>
      </c>
      <c r="N292" s="178">
        <f>IF('9 All Base Data'!$S292="","",IF('9 All Base Data'!$S292=0,0,('9 All Base Data'!S292*Basecase_Pop_2006)/(1+(1/(BaseCase_RespHA_All*('9 All Base Data'!$W292*Basecase_PM10)/10)))))</f>
        <v>7.1122633063262636E-2</v>
      </c>
      <c r="O292" s="178">
        <f>IF('9 All Base Data'!$T292="","",IF('9 All Base Data'!$T292=0,0,('9 All Base Data'!$T292*Basecase_Pop_2006)/(1+(1/(BaseCase_RespHA_Child_1_4*('9 All Base Data'!$W292*Basecase_PM10)/10)))))</f>
        <v>1.1646686425941657E-2</v>
      </c>
      <c r="P292" s="179">
        <f>IF('9 All Base Data'!$U292="","",IF('9 All Base Data'!$U292=0,0,('9 All Base Data'!$U292*Basecase_Pop_2006)/(1+(1/(BaseCase_RespHA_Child_5_14*('9 All Base Data'!$W292*Basecase_PM10)/10)))))</f>
        <v>1.7170068041328333E-2</v>
      </c>
      <c r="Q292" s="156">
        <f>IF('7 Base case Results'!$G292="..C",0,BaseCase_RADs_All*'7 Base case Results'!$G292*('9 All Base Data'!$V292*Basecase_PM10)/10)</f>
        <v>783.00697201880814</v>
      </c>
      <c r="R292" s="189">
        <f t="shared" si="40"/>
        <v>4.5376388145790454</v>
      </c>
      <c r="S292" s="178">
        <f t="shared" si="41"/>
        <v>1.5771566593155115</v>
      </c>
      <c r="T292" s="179">
        <f t="shared" si="42"/>
        <v>6.2318989978639421E-3</v>
      </c>
      <c r="U292" s="178">
        <f t="shared" si="43"/>
        <v>2.9566149033743728E-4</v>
      </c>
      <c r="V292" s="178">
        <f t="shared" si="44"/>
        <v>3.2254114094189604E-4</v>
      </c>
      <c r="W292" s="178">
        <f t="shared" si="45"/>
        <v>5.2817722941645417E-5</v>
      </c>
      <c r="X292" s="179">
        <f t="shared" si="46"/>
        <v>7.7866258567423999E-5</v>
      </c>
      <c r="Y292" s="179">
        <f t="shared" si="47"/>
        <v>4.8546432265166105E-2</v>
      </c>
      <c r="Z292" s="186">
        <f t="shared" si="48"/>
        <v>4.5930353484733546</v>
      </c>
      <c r="AA292" s="156">
        <f>$J292*'9 All Base Data'!$Y292</f>
        <v>0.72038257852340859</v>
      </c>
      <c r="AB292" s="156">
        <f>$K292*'9 All Base Data'!$Y292</f>
        <v>0.25038488681000803</v>
      </c>
      <c r="AC292" s="178">
        <f>$L292*'9 All Base Data'!$Y292</f>
        <v>9.8935848634641656E-4</v>
      </c>
      <c r="AD292" s="178">
        <f>IF($M292="","",$M292*'9 All Base Data'!$Y292)</f>
        <v>2.6315056799065761E-2</v>
      </c>
      <c r="AE292" s="178">
        <f>IF($N292="","",$N292*'9 All Base Data'!$Y292)</f>
        <v>4.0196764901830571E-2</v>
      </c>
      <c r="AF292" s="178">
        <f>IF($O292="","",$O292*'9 All Base Data'!$Y292)</f>
        <v>6.582421037934532E-3</v>
      </c>
      <c r="AG292" s="178">
        <f>IF($P292="","",$P292*'9 All Base Data'!$Y292)</f>
        <v>9.7041006312547865E-3</v>
      </c>
      <c r="AH292" s="167">
        <f>$Q292*'9 All Base Data'!$Y292</f>
        <v>442.5363040586285</v>
      </c>
      <c r="AI292" s="178">
        <f>$R292*'9 All Base Data'!$Y292</f>
        <v>2.5645619795433348</v>
      </c>
      <c r="AJ292" s="178">
        <f>$S292*'9 All Base Data'!$Y292</f>
        <v>0.89137019704362852</v>
      </c>
      <c r="AK292" s="178">
        <f>$T292*'9 All Base Data'!$Y292</f>
        <v>3.5221162113932432E-3</v>
      </c>
      <c r="AL292" s="178">
        <f>IF($U292="","",$U292*'9 All Base Data'!$Y292)</f>
        <v>1.671006106740676E-4</v>
      </c>
      <c r="AM292" s="178">
        <f>IF($V292="","",$V292*'9 All Base Data'!$Y292)</f>
        <v>1.8229232882980163E-4</v>
      </c>
      <c r="AN292" s="178">
        <f>IF($W292="","",$W292*'9 All Base Data'!$Y292)</f>
        <v>2.9851279407033107E-5</v>
      </c>
      <c r="AO292" s="178">
        <f>IF($X292="","",$X292*'9 All Base Data'!$Y292)</f>
        <v>4.4008096362740462E-5</v>
      </c>
      <c r="AP292" s="178">
        <f>$Y292*'9 All Base Data'!$Y292</f>
        <v>2.7437250851634967E-2</v>
      </c>
      <c r="AQ292" s="179">
        <f t="shared" si="49"/>
        <v>2.5958707395458669</v>
      </c>
    </row>
    <row r="293" spans="1:43" x14ac:dyDescent="0.25">
      <c r="A293" s="124">
        <v>515500</v>
      </c>
      <c r="B293" s="125" t="s">
        <v>327</v>
      </c>
      <c r="C293" s="126" t="s">
        <v>157</v>
      </c>
      <c r="D293" s="101" t="s">
        <v>2312</v>
      </c>
      <c r="E293" s="142"/>
      <c r="F293" s="191" t="str">
        <f>IF('9 All Base Data'!G293="Rural Centre","Rural",IF('9 All Base Data'!G293="Rural (Incl.some Off Shore Islands)","Rural",IF('9 All Base Data'!G293="Inlet-in TA but not in Urban Area","Rural",IF('9 All Base Data'!G293="Rural (Incl.some Off Shore Islands)","Rural",IF('9 All Base Data'!G293="Inlet-not in TA","Rural",IF('9 All Base Data'!G293="Inland Water not in Urban Area","Rural",IF('9 All Base Data'!G293="Oceanic-in Region but not in TA","Rural",'9 All Base Data'!G293)))))))</f>
        <v>Central Auckland Zone</v>
      </c>
      <c r="G293" s="177">
        <f>IF('9 All Base Data'!I293="..C","..C",'9 All Base Data'!I293*Basecase_Pop_2006)</f>
        <v>1569</v>
      </c>
      <c r="H293" s="177">
        <f>IF('9 All Base Data'!J293="..C","..C",'9 All Base Data'!J293*Basecase_Pop_2006)</f>
        <v>834</v>
      </c>
      <c r="I293" s="191">
        <f>IF('9 All Base Data'!L293="..C","..C",'9 All Base Data'!L293*Basecase_Pop_2006)</f>
        <v>18</v>
      </c>
      <c r="J293" s="156">
        <f>IF('9 All Base Data'!$P293=0,0,('9 All Base Data'!$P293*Basecase_Pop_2006)/(1+(1/(BaseCase_Mort_AllAdults_30*('9 All Base Data'!$W293*Basecase_PM10)/10))))</f>
        <v>0.32072381998438337</v>
      </c>
      <c r="K293" s="156">
        <f>IF('9 All Base Data'!$Q293=0,0,('9 All Base Data'!$Q293*Basecase_Pop_2006)/(1+(1/(BaseCase_Mort_Maori_30*('9 All Base Data'!$W293*Basecase_PM10)/10))))</f>
        <v>0.28089222982033191</v>
      </c>
      <c r="L293" s="179">
        <f>133/(1+1/(BaseCase_Mort_Child_0_1*'9 All Base Data'!$AB$10/10))*IF('9 All Base Data'!$L293="..C",0,'9 All Base Data'!L293/'9 All Base Data'!$L$2022)</f>
        <v>2.6258001395494139E-3</v>
      </c>
      <c r="M293" s="178">
        <f>IF('9 All Base Data'!$R293="","",IF('9 All Base Data'!$R293=0,0,('9 All Base Data'!$R293*Basecase_Pop_2006)/(1+(1/(BaseCase_CardiacHA_All*('9 All Base Data'!$W293*Basecase_PM10)/10)))))</f>
        <v>6.9495809190014746E-2</v>
      </c>
      <c r="N293" s="178">
        <f>IF('9 All Base Data'!$S293="","",IF('9 All Base Data'!$S293=0,0,('9 All Base Data'!S293*Basecase_Pop_2006)/(1+(1/(BaseCase_RespHA_All*('9 All Base Data'!$W293*Basecase_PM10)/10)))))</f>
        <v>0.2937325376181506</v>
      </c>
      <c r="O293" s="178">
        <f>IF('9 All Base Data'!$T293="","",IF('9 All Base Data'!$T293=0,0,('9 All Base Data'!$T293*Basecase_Pop_2006)/(1+(1/(BaseCase_RespHA_Child_1_4*('9 All Base Data'!$W293*Basecase_PM10)/10)))))</f>
        <v>0.15037117782380788</v>
      </c>
      <c r="P293" s="179">
        <f>IF('9 All Base Data'!$U293="","",IF('9 All Base Data'!$U293=0,0,('9 All Base Data'!$U293*Basecase_Pop_2006)/(1+(1/(BaseCase_RespHA_Child_5_14*('9 All Base Data'!$W293*Basecase_PM10)/10)))))</f>
        <v>5.5348833032150734E-2</v>
      </c>
      <c r="Q293" s="156">
        <f>IF('7 Base case Results'!$G293="..C",0,BaseCase_RADs_All*'7 Base case Results'!$G293*('9 All Base Data'!$V293*Basecase_PM10)/10)</f>
        <v>1654.7502370758225</v>
      </c>
      <c r="R293" s="189">
        <f t="shared" si="40"/>
        <v>1.1417767991444048</v>
      </c>
      <c r="S293" s="178">
        <f t="shared" si="41"/>
        <v>0.99997633816038156</v>
      </c>
      <c r="T293" s="179">
        <f t="shared" si="42"/>
        <v>9.3478484967959141E-3</v>
      </c>
      <c r="U293" s="178">
        <f t="shared" si="43"/>
        <v>4.4129838835659364E-4</v>
      </c>
      <c r="V293" s="178">
        <f t="shared" si="44"/>
        <v>1.3320770580983131E-3</v>
      </c>
      <c r="W293" s="178">
        <f t="shared" si="45"/>
        <v>6.8193329143096879E-4</v>
      </c>
      <c r="X293" s="179">
        <f t="shared" si="46"/>
        <v>2.5100695780080358E-4</v>
      </c>
      <c r="Y293" s="179">
        <f t="shared" si="47"/>
        <v>0.102594514698701</v>
      </c>
      <c r="Z293" s="186">
        <f t="shared" si="48"/>
        <v>1.2554925377863566</v>
      </c>
      <c r="AA293" s="156">
        <f>$J293*'9 All Base Data'!$Y293</f>
        <v>0.191462408414488</v>
      </c>
      <c r="AB293" s="156">
        <f>$K293*'9 All Base Data'!$Y293</f>
        <v>0.16768415526148095</v>
      </c>
      <c r="AC293" s="178">
        <f>$L293*'9 All Base Data'!$Y293</f>
        <v>1.5675231691793545E-3</v>
      </c>
      <c r="AD293" s="178">
        <f>IF($M293="","",$M293*'9 All Base Data'!$Y293)</f>
        <v>4.1486893623560034E-2</v>
      </c>
      <c r="AE293" s="178">
        <f>IF($N293="","",$N293*'9 All Base Data'!$Y293)</f>
        <v>0.17534943018828061</v>
      </c>
      <c r="AF293" s="178">
        <f>IF($O293="","",$O293*'9 All Base Data'!$Y293)</f>
        <v>8.9767039640745616E-2</v>
      </c>
      <c r="AG293" s="178">
        <f>IF($P293="","",$P293*'9 All Base Data'!$Y293)</f>
        <v>3.3041577254171346E-2</v>
      </c>
      <c r="AH293" s="167">
        <f>$Q293*'9 All Base Data'!$Y293</f>
        <v>987.83578260700631</v>
      </c>
      <c r="AI293" s="178">
        <f>$R293*'9 All Base Data'!$Y293</f>
        <v>0.68160617395557721</v>
      </c>
      <c r="AJ293" s="178">
        <f>$S293*'9 All Base Data'!$Y293</f>
        <v>0.59695559273087218</v>
      </c>
      <c r="AK293" s="178">
        <f>$T293*'9 All Base Data'!$Y293</f>
        <v>5.5803824822785028E-3</v>
      </c>
      <c r="AL293" s="178">
        <f>IF($U293="","",$U293*'9 All Base Data'!$Y293)</f>
        <v>2.6344177450960624E-4</v>
      </c>
      <c r="AM293" s="178">
        <f>IF($V293="","",$V293*'9 All Base Data'!$Y293)</f>
        <v>7.9520966590385263E-4</v>
      </c>
      <c r="AN293" s="178">
        <f>IF($W293="","",$W293*'9 All Base Data'!$Y293)</f>
        <v>4.0709352477078138E-4</v>
      </c>
      <c r="AO293" s="178">
        <f>IF($X293="","",$X293*'9 All Base Data'!$Y293)</f>
        <v>1.4984355284766707E-4</v>
      </c>
      <c r="AP293" s="178">
        <f>$Y293*'9 All Base Data'!$Y293</f>
        <v>6.1245818521634389E-2</v>
      </c>
      <c r="AQ293" s="179">
        <f t="shared" si="49"/>
        <v>0.74949102639990361</v>
      </c>
    </row>
    <row r="294" spans="1:43" x14ac:dyDescent="0.25">
      <c r="A294" s="124">
        <v>515600</v>
      </c>
      <c r="B294" s="125" t="s">
        <v>328</v>
      </c>
      <c r="C294" s="126" t="s">
        <v>157</v>
      </c>
      <c r="D294" s="101" t="s">
        <v>2312</v>
      </c>
      <c r="E294" s="142"/>
      <c r="F294" s="191" t="str">
        <f>IF('9 All Base Data'!G294="Rural Centre","Rural",IF('9 All Base Data'!G294="Rural (Incl.some Off Shore Islands)","Rural",IF('9 All Base Data'!G294="Inlet-in TA but not in Urban Area","Rural",IF('9 All Base Data'!G294="Rural (Incl.some Off Shore Islands)","Rural",IF('9 All Base Data'!G294="Inlet-not in TA","Rural",IF('9 All Base Data'!G294="Inland Water not in Urban Area","Rural",IF('9 All Base Data'!G294="Oceanic-in Region but not in TA","Rural",'9 All Base Data'!G294)))))))</f>
        <v>Central Auckland Zone</v>
      </c>
      <c r="G294" s="177">
        <f>IF('9 All Base Data'!I294="..C","..C",'9 All Base Data'!I294*Basecase_Pop_2006)</f>
        <v>2571</v>
      </c>
      <c r="H294" s="177">
        <f>IF('9 All Base Data'!J294="..C","..C",'9 All Base Data'!J294*Basecase_Pop_2006)</f>
        <v>1230</v>
      </c>
      <c r="I294" s="191">
        <f>IF('9 All Base Data'!L294="..C","..C",'9 All Base Data'!L294*Basecase_Pop_2006)</f>
        <v>36</v>
      </c>
      <c r="J294" s="156">
        <f>IF('9 All Base Data'!$P294=0,0,('9 All Base Data'!$P294*Basecase_Pop_2006)/(1+(1/(BaseCase_Mort_AllAdults_30*('9 All Base Data'!$W294*Basecase_PM10)/10))))</f>
        <v>0.1862351932740364</v>
      </c>
      <c r="K294" s="156">
        <f>IF('9 All Base Data'!$Q294=0,0,('9 All Base Data'!$Q294*Basecase_Pop_2006)/(1+(1/(BaseCase_Mort_Maori_30*('9 All Base Data'!$W294*Basecase_PM10)/10))))</f>
        <v>7.5608282487922326E-2</v>
      </c>
      <c r="L294" s="179">
        <f>133/(1+1/(BaseCase_Mort_Child_0_1*'9 All Base Data'!$AB$10/10))*IF('9 All Base Data'!$L294="..C",0,'9 All Base Data'!L294/'9 All Base Data'!$L$2022)</f>
        <v>5.2516002790988277E-3</v>
      </c>
      <c r="M294" s="178">
        <f>IF('9 All Base Data'!$R294="","",IF('9 All Base Data'!$R294=0,0,('9 All Base Data'!$R294*Basecase_Pop_2006)/(1+(1/(BaseCase_CardiacHA_All*('9 All Base Data'!$W294*Basecase_PM10)/10)))))</f>
        <v>4.6529372986554955E-2</v>
      </c>
      <c r="N294" s="178">
        <f>IF('9 All Base Data'!$S294="","",IF('9 All Base Data'!$S294=0,0,('9 All Base Data'!S294*Basecase_Pop_2006)/(1+(1/(BaseCase_RespHA_All*('9 All Base Data'!$W294*Basecase_PM10)/10)))))</f>
        <v>0.14938226736461058</v>
      </c>
      <c r="O294" s="178">
        <f>IF('9 All Base Data'!$T294="","",IF('9 All Base Data'!$T294=0,0,('9 All Base Data'!$T294*Basecase_Pop_2006)/(1+(1/(BaseCase_RespHA_Child_1_4*('9 All Base Data'!$W294*Basecase_PM10)/10)))))</f>
        <v>1.9000454087763879E-2</v>
      </c>
      <c r="P294" s="179">
        <f>IF('9 All Base Data'!$U294="","",IF('9 All Base Data'!$U294=0,0,('9 All Base Data'!$U294*Basecase_Pop_2006)/(1+(1/(BaseCase_RespHA_Child_5_14*('9 All Base Data'!$W294*Basecase_PM10)/10)))))</f>
        <v>2.8100243097523687E-2</v>
      </c>
      <c r="Q294" s="156">
        <f>IF('7 Base case Results'!$G294="..C",0,BaseCase_RADs_All*'7 Base case Results'!$G294*('9 All Base Data'!$V294*Basecase_PM10)/10)</f>
        <v>2036.4726394456186</v>
      </c>
      <c r="R294" s="189">
        <f t="shared" si="40"/>
        <v>0.66299728805556968</v>
      </c>
      <c r="S294" s="178">
        <f t="shared" si="41"/>
        <v>0.26916548565700349</v>
      </c>
      <c r="T294" s="179">
        <f t="shared" si="42"/>
        <v>1.8695696993591828E-2</v>
      </c>
      <c r="U294" s="178">
        <f t="shared" si="43"/>
        <v>2.9546151846462394E-4</v>
      </c>
      <c r="V294" s="178">
        <f t="shared" si="44"/>
        <v>6.7744858249850894E-4</v>
      </c>
      <c r="W294" s="178">
        <f t="shared" si="45"/>
        <v>8.6167059288009198E-5</v>
      </c>
      <c r="X294" s="179">
        <f t="shared" si="46"/>
        <v>1.2743460244726991E-4</v>
      </c>
      <c r="Y294" s="179">
        <f t="shared" si="47"/>
        <v>0.12626130364562835</v>
      </c>
      <c r="Z294" s="186">
        <f t="shared" si="48"/>
        <v>0.80892719879575303</v>
      </c>
      <c r="AA294" s="156">
        <f>$J294*'9 All Base Data'!$Y294</f>
        <v>8.6296782794529639E-2</v>
      </c>
      <c r="AB294" s="156">
        <f>$K294*'9 All Base Data'!$Y294</f>
        <v>3.5035008242114606E-2</v>
      </c>
      <c r="AC294" s="178">
        <f>$L294*'9 All Base Data'!$Y294</f>
        <v>2.4334616924000271E-3</v>
      </c>
      <c r="AD294" s="178">
        <f>IF($M294="","",$M294*'9 All Base Data'!$Y294)</f>
        <v>2.1560560727520547E-2</v>
      </c>
      <c r="AE294" s="178">
        <f>IF($N294="","",$N294*'9 All Base Data'!$Y294)</f>
        <v>6.9220048335060597E-2</v>
      </c>
      <c r="AF294" s="178">
        <f>IF($O294="","",$O294*'9 All Base Data'!$Y294)</f>
        <v>8.8043405254584865E-3</v>
      </c>
      <c r="AG294" s="178">
        <f>IF($P294="","",$P294*'9 All Base Data'!$Y294)</f>
        <v>1.3020957706378655E-2</v>
      </c>
      <c r="AH294" s="167">
        <f>$Q294*'9 All Base Data'!$Y294</f>
        <v>943.65105726631532</v>
      </c>
      <c r="AI294" s="178">
        <f>$R294*'9 All Base Data'!$Y294</f>
        <v>0.30721654674852555</v>
      </c>
      <c r="AJ294" s="178">
        <f>$S294*'9 All Base Data'!$Y294</f>
        <v>0.124724629341928</v>
      </c>
      <c r="AK294" s="178">
        <f>$T294*'9 All Base Data'!$Y294</f>
        <v>8.6631236249440965E-3</v>
      </c>
      <c r="AL294" s="178">
        <f>IF($U294="","",$U294*'9 All Base Data'!$Y294)</f>
        <v>1.3690956061975545E-4</v>
      </c>
      <c r="AM294" s="178">
        <f>IF($V294="","",$V294*'9 All Base Data'!$Y294)</f>
        <v>3.1391291919949979E-4</v>
      </c>
      <c r="AN294" s="178">
        <f>IF($W294="","",$W294*'9 All Base Data'!$Y294)</f>
        <v>3.9927684282954233E-5</v>
      </c>
      <c r="AO294" s="178">
        <f>IF($X294="","",$X294*'9 All Base Data'!$Y294)</f>
        <v>5.9050043198427195E-5</v>
      </c>
      <c r="AP294" s="178">
        <f>$Y294*'9 All Base Data'!$Y294</f>
        <v>5.8506365550511544E-2</v>
      </c>
      <c r="AQ294" s="179">
        <f t="shared" si="49"/>
        <v>0.37483685840380043</v>
      </c>
    </row>
    <row r="295" spans="1:43" x14ac:dyDescent="0.25">
      <c r="A295" s="124">
        <v>515700</v>
      </c>
      <c r="B295" s="125" t="s">
        <v>329</v>
      </c>
      <c r="C295" s="126" t="s">
        <v>157</v>
      </c>
      <c r="D295" s="101" t="s">
        <v>2312</v>
      </c>
      <c r="E295" s="142"/>
      <c r="F295" s="191" t="str">
        <f>IF('9 All Base Data'!G295="Rural Centre","Rural",IF('9 All Base Data'!G295="Rural (Incl.some Off Shore Islands)","Rural",IF('9 All Base Data'!G295="Inlet-in TA but not in Urban Area","Rural",IF('9 All Base Data'!G295="Rural (Incl.some Off Shore Islands)","Rural",IF('9 All Base Data'!G295="Inlet-not in TA","Rural",IF('9 All Base Data'!G295="Inland Water not in Urban Area","Rural",IF('9 All Base Data'!G295="Oceanic-in Region but not in TA","Rural",'9 All Base Data'!G295)))))))</f>
        <v>Central Auckland Zone</v>
      </c>
      <c r="G295" s="177">
        <f>IF('9 All Base Data'!I295="..C","..C",'9 All Base Data'!I295*Basecase_Pop_2006)</f>
        <v>3618</v>
      </c>
      <c r="H295" s="177">
        <f>IF('9 All Base Data'!J295="..C","..C",'9 All Base Data'!J295*Basecase_Pop_2006)</f>
        <v>2085</v>
      </c>
      <c r="I295" s="191">
        <f>IF('9 All Base Data'!L295="..C","..C",'9 All Base Data'!L295*Basecase_Pop_2006)</f>
        <v>18</v>
      </c>
      <c r="J295" s="156">
        <f>IF('9 All Base Data'!$P295=0,0,('9 All Base Data'!$P295*Basecase_Pop_2006)/(1+(1/(BaseCase_Mort_AllAdults_30*('9 All Base Data'!$W295*Basecase_PM10)/10))))</f>
        <v>0.19969202142257442</v>
      </c>
      <c r="K295" s="156">
        <f>IF('9 All Base Data'!$Q295=0,0,('9 All Base Data'!$Q295*Basecase_Pop_2006)/(1+(1/(BaseCase_Mort_Maori_30*('9 All Base Data'!$W295*Basecase_PM10)/10))))</f>
        <v>0</v>
      </c>
      <c r="L295" s="179">
        <f>133/(1+1/(BaseCase_Mort_Child_0_1*'9 All Base Data'!$AB$10/10))*IF('9 All Base Data'!$L295="..C",0,'9 All Base Data'!L295/'9 All Base Data'!$L$2022)</f>
        <v>2.6258001395494139E-3</v>
      </c>
      <c r="M295" s="178">
        <f>IF('9 All Base Data'!$R295="","",IF('9 All Base Data'!$R295=0,0,('9 All Base Data'!$R295*Basecase_Pop_2006)/(1+(1/(BaseCase_CardiacHA_All*('9 All Base Data'!$W295*Basecase_PM10)/10)))))</f>
        <v>0.51130936587817022</v>
      </c>
      <c r="N295" s="178">
        <f>IF('9 All Base Data'!$S295="","",IF('9 All Base Data'!$S295=0,0,('9 All Base Data'!S295*Basecase_Pop_2006)/(1+(1/(BaseCase_RespHA_All*('9 All Base Data'!$W295*Basecase_PM10)/10)))))</f>
        <v>0.93469890251046928</v>
      </c>
      <c r="O295" s="178">
        <f>IF('9 All Base Data'!$T295="","",IF('9 All Base Data'!$T295=0,0,('9 All Base Data'!$T295*Basecase_Pop_2006)/(1+(1/(BaseCase_RespHA_Child_1_4*('9 All Base Data'!$W295*Basecase_PM10)/10)))))</f>
        <v>0.29949479558022596</v>
      </c>
      <c r="P295" s="179">
        <f>IF('9 All Base Data'!$U295="","",IF('9 All Base Data'!$U295=0,0,('9 All Base Data'!$U295*Basecase_Pop_2006)/(1+(1/(BaseCase_RespHA_Child_5_14*('9 All Base Data'!$W295*Basecase_PM10)/10)))))</f>
        <v>0.20211931674568268</v>
      </c>
      <c r="Q295" s="156">
        <f>IF('7 Base case Results'!$G295="..C",0,BaseCase_RADs_All*'7 Base case Results'!$G295*('9 All Base Data'!$V295*Basecase_PM10)/10)</f>
        <v>3799.2895043117373</v>
      </c>
      <c r="R295" s="189">
        <f t="shared" si="40"/>
        <v>0.71090359626436495</v>
      </c>
      <c r="S295" s="178">
        <f t="shared" si="41"/>
        <v>0</v>
      </c>
      <c r="T295" s="179">
        <f t="shared" si="42"/>
        <v>9.3478484967959141E-3</v>
      </c>
      <c r="U295" s="178">
        <f t="shared" si="43"/>
        <v>3.2468144733263809E-3</v>
      </c>
      <c r="V295" s="178">
        <f t="shared" si="44"/>
        <v>4.2388595228849777E-3</v>
      </c>
      <c r="W295" s="178">
        <f t="shared" si="45"/>
        <v>1.3582088979563248E-3</v>
      </c>
      <c r="X295" s="179">
        <f t="shared" si="46"/>
        <v>9.1661110144167094E-4</v>
      </c>
      <c r="Y295" s="179">
        <f t="shared" si="47"/>
        <v>0.23555594926732773</v>
      </c>
      <c r="Z295" s="186">
        <f t="shared" si="48"/>
        <v>0.96329306802469994</v>
      </c>
      <c r="AA295" s="156">
        <f>$J295*'9 All Base Data'!$Y295</f>
        <v>0.1188617430337936</v>
      </c>
      <c r="AB295" s="156">
        <f>$K295*'9 All Base Data'!$Y295</f>
        <v>0</v>
      </c>
      <c r="AC295" s="178">
        <f>$L295*'9 All Base Data'!$Y295</f>
        <v>1.5629426715289851E-3</v>
      </c>
      <c r="AD295" s="178">
        <f>IF($M295="","",$M295*'9 All Base Data'!$Y295)</f>
        <v>0.30434426986531882</v>
      </c>
      <c r="AE295" s="178">
        <f>IF($N295="","",$N295*'9 All Base Data'!$Y295)</f>
        <v>0.55635643313493377</v>
      </c>
      <c r="AF295" s="178">
        <f>IF($O295="","",$O295*'9 All Base Data'!$Y295)</f>
        <v>0.17826687906015201</v>
      </c>
      <c r="AG295" s="178">
        <f>IF($P295="","",$P295*'9 All Base Data'!$Y295)</f>
        <v>0.12030653061672808</v>
      </c>
      <c r="AH295" s="167">
        <f>$Q295*'9 All Base Data'!$Y295</f>
        <v>2261.4332288062074</v>
      </c>
      <c r="AI295" s="178">
        <f>$R295*'9 All Base Data'!$Y295</f>
        <v>0.4231478052003052</v>
      </c>
      <c r="AJ295" s="178">
        <f>$S295*'9 All Base Data'!$Y295</f>
        <v>0</v>
      </c>
      <c r="AK295" s="178">
        <f>$T295*'9 All Base Data'!$Y295</f>
        <v>5.5640759106431875E-3</v>
      </c>
      <c r="AL295" s="178">
        <f>IF($U295="","",$U295*'9 All Base Data'!$Y295)</f>
        <v>1.9325861136447746E-3</v>
      </c>
      <c r="AM295" s="178">
        <f>IF($V295="","",$V295*'9 All Base Data'!$Y295)</f>
        <v>2.5230764242669245E-3</v>
      </c>
      <c r="AN295" s="178">
        <f>IF($W295="","",$W295*'9 All Base Data'!$Y295)</f>
        <v>8.0844029653778945E-4</v>
      </c>
      <c r="AO295" s="178">
        <f>IF($X295="","",$X295*'9 All Base Data'!$Y295)</f>
        <v>5.4559011634686182E-4</v>
      </c>
      <c r="AP295" s="178">
        <f>$Y295*'9 All Base Data'!$Y295</f>
        <v>0.14020886018598486</v>
      </c>
      <c r="AQ295" s="179">
        <f t="shared" si="49"/>
        <v>0.57337640383484489</v>
      </c>
    </row>
    <row r="296" spans="1:43" x14ac:dyDescent="0.25">
      <c r="A296" s="124">
        <v>515801</v>
      </c>
      <c r="B296" s="125" t="s">
        <v>330</v>
      </c>
      <c r="C296" s="126" t="s">
        <v>157</v>
      </c>
      <c r="D296" s="101" t="s">
        <v>2312</v>
      </c>
      <c r="E296" s="142"/>
      <c r="F296" s="191" t="str">
        <f>IF('9 All Base Data'!G296="Rural Centre","Rural",IF('9 All Base Data'!G296="Rural (Incl.some Off Shore Islands)","Rural",IF('9 All Base Data'!G296="Inlet-in TA but not in Urban Area","Rural",IF('9 All Base Data'!G296="Rural (Incl.some Off Shore Islands)","Rural",IF('9 All Base Data'!G296="Inlet-not in TA","Rural",IF('9 All Base Data'!G296="Inland Water not in Urban Area","Rural",IF('9 All Base Data'!G296="Oceanic-in Region but not in TA","Rural",'9 All Base Data'!G296)))))))</f>
        <v>Central Auckland Zone</v>
      </c>
      <c r="G296" s="177">
        <f>IF('9 All Base Data'!I296="..C","..C",'9 All Base Data'!I296*Basecase_Pop_2006)</f>
        <v>3783</v>
      </c>
      <c r="H296" s="177">
        <f>IF('9 All Base Data'!J296="..C","..C",'9 All Base Data'!J296*Basecase_Pop_2006)</f>
        <v>2100</v>
      </c>
      <c r="I296" s="191">
        <f>IF('9 All Base Data'!L296="..C","..C",'9 All Base Data'!L296*Basecase_Pop_2006)</f>
        <v>21</v>
      </c>
      <c r="J296" s="156">
        <f>IF('9 All Base Data'!$P296=0,0,('9 All Base Data'!$P296*Basecase_Pop_2006)/(1+(1/(BaseCase_Mort_AllAdults_30*('9 All Base Data'!$W296*Basecase_PM10)/10))))</f>
        <v>2.6173743662216062</v>
      </c>
      <c r="K296" s="156">
        <f>IF('9 All Base Data'!$Q296=0,0,('9 All Base Data'!$Q296*Basecase_Pop_2006)/(1+(1/(BaseCase_Mort_Maori_30*('9 All Base Data'!$W296*Basecase_PM10)/10))))</f>
        <v>7.3617123227654443E-2</v>
      </c>
      <c r="L296" s="179">
        <f>133/(1+1/(BaseCase_Mort_Child_0_1*'9 All Base Data'!$AB$10/10))*IF('9 All Base Data'!$L296="..C",0,'9 All Base Data'!L296/'9 All Base Data'!$L$2022)</f>
        <v>3.0634334961409829E-3</v>
      </c>
      <c r="M296" s="178">
        <f>IF('9 All Base Data'!$R296="","",IF('9 All Base Data'!$R296=0,0,('9 All Base Data'!$R296*Basecase_Pop_2006)/(1+(1/(BaseCase_CardiacHA_All*('9 All Base Data'!$W296*Basecase_PM10)/10)))))</f>
        <v>0.21079660453272586</v>
      </c>
      <c r="N296" s="178">
        <f>IF('9 All Base Data'!$S296="","",IF('9 All Base Data'!$S296=0,0,('9 All Base Data'!S296*Basecase_Pop_2006)/(1+(1/(BaseCase_RespHA_All*('9 All Base Data'!$W296*Basecase_PM10)/10)))))</f>
        <v>0.27483286810971125</v>
      </c>
      <c r="O296" s="178">
        <f>IF('9 All Base Data'!$T296="","",IF('9 All Base Data'!$T296=0,0,('9 All Base Data'!$T296*Basecase_Pop_2006)/(1+(1/(BaseCase_RespHA_Child_1_4*('9 All Base Data'!$W296*Basecase_PM10)/10)))))</f>
        <v>4.5939853157385802E-2</v>
      </c>
      <c r="P296" s="179">
        <f>IF('9 All Base Data'!$U296="","",IF('9 All Base Data'!$U296=0,0,('9 All Base Data'!$U296*Basecase_Pop_2006)/(1+(1/(BaseCase_RespHA_Child_5_14*('9 All Base Data'!$W296*Basecase_PM10)/10)))))</f>
        <v>6.7972979132079378E-2</v>
      </c>
      <c r="Q296" s="156">
        <f>IF('7 Base case Results'!$G296="..C",0,BaseCase_RADs_All*'7 Base case Results'!$G296*('9 All Base Data'!$V296*Basecase_PM10)/10)</f>
        <v>2895.2088052325385</v>
      </c>
      <c r="R296" s="189">
        <f t="shared" si="40"/>
        <v>9.3178527437489187</v>
      </c>
      <c r="S296" s="178">
        <f t="shared" si="41"/>
        <v>0.26207695869044983</v>
      </c>
      <c r="T296" s="179">
        <f t="shared" si="42"/>
        <v>1.09058232462619E-2</v>
      </c>
      <c r="U296" s="178">
        <f t="shared" si="43"/>
        <v>1.3385584387828092E-3</v>
      </c>
      <c r="V296" s="178">
        <f t="shared" si="44"/>
        <v>1.2463670568775406E-3</v>
      </c>
      <c r="W296" s="178">
        <f t="shared" si="45"/>
        <v>2.0833723406874462E-4</v>
      </c>
      <c r="X296" s="179">
        <f t="shared" si="46"/>
        <v>3.0825746036398E-4</v>
      </c>
      <c r="Y296" s="179">
        <f t="shared" si="47"/>
        <v>0.17950294592441737</v>
      </c>
      <c r="Z296" s="186">
        <f t="shared" si="48"/>
        <v>9.5108464384152569</v>
      </c>
      <c r="AA296" s="156">
        <f>$J296*'9 All Base Data'!$Y296</f>
        <v>1.163692135571696</v>
      </c>
      <c r="AB296" s="156">
        <f>$K296*'9 All Base Data'!$Y296</f>
        <v>3.2730383719277494E-2</v>
      </c>
      <c r="AC296" s="178">
        <f>$L296*'9 All Base Data'!$Y296</f>
        <v>1.3620113015977849E-3</v>
      </c>
      <c r="AD296" s="178">
        <f>IF($M296="","",$M296*'9 All Base Data'!$Y296)</f>
        <v>9.3720773789828168E-2</v>
      </c>
      <c r="AE296" s="178">
        <f>IF($N296="","",$N296*'9 All Base Data'!$Y296)</f>
        <v>0.12219147988278486</v>
      </c>
      <c r="AF296" s="178">
        <f>IF($O296="","",$O296*'9 All Base Data'!$Y296)</f>
        <v>2.0424990218629695E-2</v>
      </c>
      <c r="AG296" s="178">
        <f>IF($P296="","",$P296*'9 All Base Data'!$Y296)</f>
        <v>3.0220981097773394E-2</v>
      </c>
      <c r="AH296" s="167">
        <f>$Q296*'9 All Base Data'!$Y296</f>
        <v>1287.2181224692929</v>
      </c>
      <c r="AI296" s="178">
        <f>$R296*'9 All Base Data'!$Y296</f>
        <v>4.1427440026352382</v>
      </c>
      <c r="AJ296" s="178">
        <f>$S296*'9 All Base Data'!$Y296</f>
        <v>0.11652016604062788</v>
      </c>
      <c r="AK296" s="178">
        <f>$T296*'9 All Base Data'!$Y296</f>
        <v>4.8487602336881154E-3</v>
      </c>
      <c r="AL296" s="178">
        <f>IF($U296="","",$U296*'9 All Base Data'!$Y296)</f>
        <v>5.9512691356540884E-4</v>
      </c>
      <c r="AM296" s="178">
        <f>IF($V296="","",$V296*'9 All Base Data'!$Y296)</f>
        <v>5.5413836126842937E-4</v>
      </c>
      <c r="AN296" s="178">
        <f>IF($W296="","",$W296*'9 All Base Data'!$Y296)</f>
        <v>9.2627330641485673E-5</v>
      </c>
      <c r="AO296" s="178">
        <f>IF($X296="","",$X296*'9 All Base Data'!$Y296)</f>
        <v>1.3705214927840236E-4</v>
      </c>
      <c r="AP296" s="178">
        <f>$Y296*'9 All Base Data'!$Y296</f>
        <v>7.9807523593096147E-2</v>
      </c>
      <c r="AQ296" s="179">
        <f t="shared" si="49"/>
        <v>4.2285495517368563</v>
      </c>
    </row>
    <row r="297" spans="1:43" x14ac:dyDescent="0.25">
      <c r="A297" s="124">
        <v>515802</v>
      </c>
      <c r="B297" s="125" t="s">
        <v>331</v>
      </c>
      <c r="C297" s="126" t="s">
        <v>157</v>
      </c>
      <c r="D297" s="101" t="s">
        <v>2312</v>
      </c>
      <c r="E297" s="142"/>
      <c r="F297" s="191" t="str">
        <f>IF('9 All Base Data'!G297="Rural Centre","Rural",IF('9 All Base Data'!G297="Rural (Incl.some Off Shore Islands)","Rural",IF('9 All Base Data'!G297="Inlet-in TA but not in Urban Area","Rural",IF('9 All Base Data'!G297="Rural (Incl.some Off Shore Islands)","Rural",IF('9 All Base Data'!G297="Inlet-not in TA","Rural",IF('9 All Base Data'!G297="Inland Water not in Urban Area","Rural",IF('9 All Base Data'!G297="Oceanic-in Region but not in TA","Rural",'9 All Base Data'!G297)))))))</f>
        <v>Central Auckland Zone</v>
      </c>
      <c r="G297" s="177">
        <f>IF('9 All Base Data'!I297="..C","..C",'9 All Base Data'!I297*Basecase_Pop_2006)</f>
        <v>3642</v>
      </c>
      <c r="H297" s="177">
        <f>IF('9 All Base Data'!J297="..C","..C",'9 All Base Data'!J297*Basecase_Pop_2006)</f>
        <v>2067</v>
      </c>
      <c r="I297" s="191">
        <f>IF('9 All Base Data'!L297="..C","..C",'9 All Base Data'!L297*Basecase_Pop_2006)</f>
        <v>24</v>
      </c>
      <c r="J297" s="156">
        <f>IF('9 All Base Data'!$P297=0,0,('9 All Base Data'!$P297*Basecase_Pop_2006)/(1+(1/(BaseCase_Mort_AllAdults_30*('9 All Base Data'!$W297*Basecase_PM10)/10))))</f>
        <v>1.5537380388373967</v>
      </c>
      <c r="K297" s="156">
        <f>IF('9 All Base Data'!$Q297=0,0,('9 All Base Data'!$Q297*Basecase_Pop_2006)/(1+(1/(BaseCase_Mort_Maori_30*('9 All Base Data'!$W297*Basecase_PM10)/10))))</f>
        <v>7.3186691868491263E-2</v>
      </c>
      <c r="L297" s="179">
        <f>133/(1+1/(BaseCase_Mort_Child_0_1*'9 All Base Data'!$AB$10/10))*IF('9 All Base Data'!$L297="..C",0,'9 All Base Data'!L297/'9 All Base Data'!$L$2022)</f>
        <v>3.5010668527325518E-3</v>
      </c>
      <c r="M297" s="178">
        <f>IF('9 All Base Data'!$R297="","",IF('9 All Base Data'!$R297=0,0,('9 All Base Data'!$R297*Basecase_Pop_2006)/(1+(1/(BaseCase_CardiacHA_All*('9 All Base Data'!$W297*Basecase_PM10)/10)))))</f>
        <v>0.22596902394225207</v>
      </c>
      <c r="N297" s="178">
        <f>IF('9 All Base Data'!$S297="","",IF('9 All Base Data'!$S297=0,0,('9 All Base Data'!S297*Basecase_Pop_2006)/(1+(1/(BaseCase_RespHA_All*('9 All Base Data'!$W297*Basecase_PM10)/10)))))</f>
        <v>0.22194096725792622</v>
      </c>
      <c r="O297" s="178">
        <f>IF('9 All Base Data'!$T297="","",IF('9 All Base Data'!$T297=0,0,('9 All Base Data'!$T297*Basecase_Pop_2006)/(1+(1/(BaseCase_RespHA_Child_1_4*('9 All Base Data'!$W297*Basecase_PM10)/10)))))</f>
        <v>5.4726118830265222E-2</v>
      </c>
      <c r="P297" s="179">
        <f>IF('9 All Base Data'!$U297="","",IF('9 All Base Data'!$U297=0,0,('9 All Base Data'!$U297*Basecase_Pop_2006)/(1+(1/(BaseCase_RespHA_Child_5_14*('9 All Base Data'!$W297*Basecase_PM10)/10)))))</f>
        <v>2.699374370866409E-2</v>
      </c>
      <c r="Q297" s="156">
        <f>IF('7 Base case Results'!$G297="..C",0,BaseCase_RADs_All*'7 Base case Results'!$G297*('9 All Base Data'!$V297*Basecase_PM10)/10)</f>
        <v>2766.4167093115575</v>
      </c>
      <c r="R297" s="189">
        <f t="shared" si="40"/>
        <v>5.5313074182611324</v>
      </c>
      <c r="S297" s="178">
        <f t="shared" si="41"/>
        <v>0.26054462305182891</v>
      </c>
      <c r="T297" s="179">
        <f t="shared" si="42"/>
        <v>1.2463797995727884E-2</v>
      </c>
      <c r="U297" s="178">
        <f t="shared" si="43"/>
        <v>1.4349033020333007E-3</v>
      </c>
      <c r="V297" s="178">
        <f t="shared" si="44"/>
        <v>1.0065022865146955E-3</v>
      </c>
      <c r="W297" s="178">
        <f t="shared" si="45"/>
        <v>2.4818294889525279E-4</v>
      </c>
      <c r="X297" s="179">
        <f t="shared" si="46"/>
        <v>1.2241662771879163E-4</v>
      </c>
      <c r="Y297" s="179">
        <f t="shared" si="47"/>
        <v>0.17151783597731657</v>
      </c>
      <c r="Z297" s="186">
        <f t="shared" si="48"/>
        <v>5.7177304578227242</v>
      </c>
      <c r="AA297" s="156">
        <f>$J297*'9 All Base Data'!$Y297</f>
        <v>0.6842826023365326</v>
      </c>
      <c r="AB297" s="156">
        <f>$K297*'9 All Base Data'!$Y297</f>
        <v>3.2232190186735989E-2</v>
      </c>
      <c r="AC297" s="178">
        <f>$L297*'9 All Base Data'!$Y297</f>
        <v>1.5419067288425471E-3</v>
      </c>
      <c r="AD297" s="178">
        <f>IF($M297="","",$M297*'9 All Base Data'!$Y297)</f>
        <v>9.9519138931780146E-2</v>
      </c>
      <c r="AE297" s="178">
        <f>IF($N297="","",$N297*'9 All Base Data'!$Y297)</f>
        <v>9.7745140328790406E-2</v>
      </c>
      <c r="AF297" s="178">
        <f>IF($O297="","",$O297*'9 All Base Data'!$Y297)</f>
        <v>2.4101959321902955E-2</v>
      </c>
      <c r="AG297" s="178">
        <f>IF($P297="","",$P297*'9 All Base Data'!$Y297)</f>
        <v>1.1888329132748452E-2</v>
      </c>
      <c r="AH297" s="167">
        <f>$Q297*'9 All Base Data'!$Y297</f>
        <v>1218.3590654776322</v>
      </c>
      <c r="AI297" s="178">
        <f>$R297*'9 All Base Data'!$Y297</f>
        <v>2.4360460643180564</v>
      </c>
      <c r="AJ297" s="178">
        <f>$S297*'9 All Base Data'!$Y297</f>
        <v>0.11474659706478012</v>
      </c>
      <c r="AK297" s="178">
        <f>$T297*'9 All Base Data'!$Y297</f>
        <v>5.489187954679467E-3</v>
      </c>
      <c r="AL297" s="178">
        <f>IF($U297="","",$U297*'9 All Base Data'!$Y297)</f>
        <v>6.3194653221680392E-4</v>
      </c>
      <c r="AM297" s="178">
        <f>IF($V297="","",$V297*'9 All Base Data'!$Y297)</f>
        <v>4.432742113910645E-4</v>
      </c>
      <c r="AN297" s="178">
        <f>IF($W297="","",$W297*'9 All Base Data'!$Y297)</f>
        <v>1.0930238552482991E-4</v>
      </c>
      <c r="AO297" s="178">
        <f>IF($X297="","",$X297*'9 All Base Data'!$Y297)</f>
        <v>5.3913572617014227E-5</v>
      </c>
      <c r="AP297" s="178">
        <f>$Y297*'9 All Base Data'!$Y297</f>
        <v>7.5538262059613198E-2</v>
      </c>
      <c r="AQ297" s="179">
        <f t="shared" si="49"/>
        <v>2.518148735075957</v>
      </c>
    </row>
    <row r="298" spans="1:43" x14ac:dyDescent="0.25">
      <c r="A298" s="124">
        <v>515901</v>
      </c>
      <c r="B298" s="125" t="s">
        <v>332</v>
      </c>
      <c r="C298" s="126" t="s">
        <v>157</v>
      </c>
      <c r="D298" s="101" t="s">
        <v>2312</v>
      </c>
      <c r="E298" s="142"/>
      <c r="F298" s="191" t="str">
        <f>IF('9 All Base Data'!G298="Rural Centre","Rural",IF('9 All Base Data'!G298="Rural (Incl.some Off Shore Islands)","Rural",IF('9 All Base Data'!G298="Inlet-in TA but not in Urban Area","Rural",IF('9 All Base Data'!G298="Rural (Incl.some Off Shore Islands)","Rural",IF('9 All Base Data'!G298="Inlet-not in TA","Rural",IF('9 All Base Data'!G298="Inland Water not in Urban Area","Rural",IF('9 All Base Data'!G298="Oceanic-in Region but not in TA","Rural",'9 All Base Data'!G298)))))))</f>
        <v>Central Auckland Zone</v>
      </c>
      <c r="G298" s="177">
        <f>IF('9 All Base Data'!I298="..C","..C",'9 All Base Data'!I298*Basecase_Pop_2006)</f>
        <v>2328</v>
      </c>
      <c r="H298" s="177">
        <f>IF('9 All Base Data'!J298="..C","..C",'9 All Base Data'!J298*Basecase_Pop_2006)</f>
        <v>1467</v>
      </c>
      <c r="I298" s="191">
        <f>IF('9 All Base Data'!L298="..C","..C",'9 All Base Data'!L298*Basecase_Pop_2006)</f>
        <v>18</v>
      </c>
      <c r="J298" s="156">
        <f>IF('9 All Base Data'!$P298=0,0,('9 All Base Data'!$P298*Basecase_Pop_2006)/(1+(1/(BaseCase_Mort_AllAdults_30*('9 All Base Data'!$W298*Basecase_PM10)/10))))</f>
        <v>0.74422992667728083</v>
      </c>
      <c r="K298" s="156">
        <f>IF('9 All Base Data'!$Q298=0,0,('9 All Base Data'!$Q298*Basecase_Pop_2006)/(1+(1/(BaseCase_Mort_Maori_30*('9 All Base Data'!$W298*Basecase_PM10)/10))))</f>
        <v>7.0534774795825692E-2</v>
      </c>
      <c r="L298" s="179">
        <f>133/(1+1/(BaseCase_Mort_Child_0_1*'9 All Base Data'!$AB$10/10))*IF('9 All Base Data'!$L298="..C",0,'9 All Base Data'!L298/'9 All Base Data'!$L$2022)</f>
        <v>2.6258001395494139E-3</v>
      </c>
      <c r="M298" s="178">
        <f>IF('9 All Base Data'!$R298="","",IF('9 All Base Data'!$R298=0,0,('9 All Base Data'!$R298*Basecase_Pop_2006)/(1+(1/(BaseCase_CardiacHA_All*('9 All Base Data'!$W298*Basecase_PM10)/10)))))</f>
        <v>0.18371578720784609</v>
      </c>
      <c r="N298" s="178">
        <f>IF('9 All Base Data'!$S298="","",IF('9 All Base Data'!$S298=0,0,('9 All Base Data'!S298*Basecase_Pop_2006)/(1+(1/(BaseCase_RespHA_All*('9 All Base Data'!$W298*Basecase_PM10)/10)))))</f>
        <v>0.18539110952599158</v>
      </c>
      <c r="O298" s="178">
        <f>IF('9 All Base Data'!$T298="","",IF('9 All Base Data'!$T298=0,0,('9 All Base Data'!$T298*Basecase_Pop_2006)/(1+(1/(BaseCase_RespHA_Child_1_4*('9 All Base Data'!$W298*Basecase_PM10)/10)))))</f>
        <v>7.8414944541710191E-2</v>
      </c>
      <c r="P298" s="179">
        <f>IF('9 All Base Data'!$U298="","",IF('9 All Base Data'!$U298=0,0,('9 All Base Data'!$U298*Basecase_Pop_2006)/(1+(1/(BaseCase_RespHA_Child_5_14*('9 All Base Data'!$W298*Basecase_PM10)/10)))))</f>
        <v>5.1602232001041769E-2</v>
      </c>
      <c r="Q298" s="156">
        <f>IF('7 Base case Results'!$G298="..C",0,BaseCase_RADs_All*'7 Base case Results'!$G298*('9 All Base Data'!$V298*Basecase_PM10)/10)</f>
        <v>1687.0464698282008</v>
      </c>
      <c r="R298" s="189">
        <f t="shared" si="40"/>
        <v>2.6494585389711194</v>
      </c>
      <c r="S298" s="178">
        <f t="shared" si="41"/>
        <v>0.25110379827313944</v>
      </c>
      <c r="T298" s="179">
        <f t="shared" si="42"/>
        <v>9.3478484967959141E-3</v>
      </c>
      <c r="U298" s="178">
        <f t="shared" si="43"/>
        <v>1.1665952487698228E-3</v>
      </c>
      <c r="V298" s="178">
        <f t="shared" si="44"/>
        <v>8.4074868170037182E-4</v>
      </c>
      <c r="W298" s="178">
        <f t="shared" si="45"/>
        <v>3.556117734966557E-4</v>
      </c>
      <c r="X298" s="179">
        <f t="shared" si="46"/>
        <v>2.3401612212472443E-4</v>
      </c>
      <c r="Y298" s="179">
        <f t="shared" si="47"/>
        <v>0.10459688112934845</v>
      </c>
      <c r="Z298" s="186">
        <f t="shared" si="48"/>
        <v>2.765410612527734</v>
      </c>
      <c r="AA298" s="156">
        <f>$J298*'9 All Base Data'!$Y298</f>
        <v>0.30770379496333117</v>
      </c>
      <c r="AB298" s="156">
        <f>$K298*'9 All Base Data'!$Y298</f>
        <v>2.9162785724647269E-2</v>
      </c>
      <c r="AC298" s="178">
        <f>$L298*'9 All Base Data'!$Y298</f>
        <v>1.0856438834190517E-3</v>
      </c>
      <c r="AD298" s="178">
        <f>IF($M298="","",$M298*'9 All Base Data'!$Y298)</f>
        <v>7.5957769087459825E-2</v>
      </c>
      <c r="AE298" s="178">
        <f>IF($N298="","",$N298*'9 All Base Data'!$Y298)</f>
        <v>7.665043544848843E-2</v>
      </c>
      <c r="AF298" s="178">
        <f>IF($O298="","",$O298*'9 All Base Data'!$Y298)</f>
        <v>3.2420862360438528E-2</v>
      </c>
      <c r="AG298" s="178">
        <f>IF($P298="","",$P298*'9 All Base Data'!$Y298)</f>
        <v>2.1335076763426154E-2</v>
      </c>
      <c r="AH298" s="167">
        <f>$Q298*'9 All Base Data'!$Y298</f>
        <v>697.513741973896</v>
      </c>
      <c r="AI298" s="178">
        <f>$R298*'9 All Base Data'!$Y298</f>
        <v>1.0954255100694588</v>
      </c>
      <c r="AJ298" s="178">
        <f>$S298*'9 All Base Data'!$Y298</f>
        <v>0.10381951717974428</v>
      </c>
      <c r="AK298" s="178">
        <f>$T298*'9 All Base Data'!$Y298</f>
        <v>3.8648922249718241E-3</v>
      </c>
      <c r="AL298" s="178">
        <f>IF($U298="","",$U298*'9 All Base Data'!$Y298)</f>
        <v>4.8233183370536995E-4</v>
      </c>
      <c r="AM298" s="178">
        <f>IF($V298="","",$V298*'9 All Base Data'!$Y298)</f>
        <v>3.4760972475889501E-4</v>
      </c>
      <c r="AN298" s="178">
        <f>IF($W298="","",$W298*'9 All Base Data'!$Y298)</f>
        <v>1.4702861080458871E-4</v>
      </c>
      <c r="AO298" s="178">
        <f>IF($X298="","",$X298*'9 All Base Data'!$Y298)</f>
        <v>9.67545731221376E-5</v>
      </c>
      <c r="AP298" s="178">
        <f>$Y298*'9 All Base Data'!$Y298</f>
        <v>4.3245852002381555E-2</v>
      </c>
      <c r="AQ298" s="179">
        <f t="shared" si="49"/>
        <v>1.1433661958552763</v>
      </c>
    </row>
    <row r="299" spans="1:43" x14ac:dyDescent="0.25">
      <c r="A299" s="124">
        <v>515902</v>
      </c>
      <c r="B299" s="125" t="s">
        <v>333</v>
      </c>
      <c r="C299" s="126" t="s">
        <v>157</v>
      </c>
      <c r="D299" s="101" t="s">
        <v>2312</v>
      </c>
      <c r="E299" s="142"/>
      <c r="F299" s="191" t="str">
        <f>IF('9 All Base Data'!G299="Rural Centre","Rural",IF('9 All Base Data'!G299="Rural (Incl.some Off Shore Islands)","Rural",IF('9 All Base Data'!G299="Inlet-in TA but not in Urban Area","Rural",IF('9 All Base Data'!G299="Rural (Incl.some Off Shore Islands)","Rural",IF('9 All Base Data'!G299="Inlet-not in TA","Rural",IF('9 All Base Data'!G299="Inland Water not in Urban Area","Rural",IF('9 All Base Data'!G299="Oceanic-in Region but not in TA","Rural",'9 All Base Data'!G299)))))))</f>
        <v>Central Auckland Zone</v>
      </c>
      <c r="G299" s="177">
        <f>IF('9 All Base Data'!I299="..C","..C",'9 All Base Data'!I299*Basecase_Pop_2006)</f>
        <v>4764</v>
      </c>
      <c r="H299" s="177">
        <f>IF('9 All Base Data'!J299="..C","..C",'9 All Base Data'!J299*Basecase_Pop_2006)</f>
        <v>3000</v>
      </c>
      <c r="I299" s="191">
        <f>IF('9 All Base Data'!L299="..C","..C",'9 All Base Data'!L299*Basecase_Pop_2006)</f>
        <v>48</v>
      </c>
      <c r="J299" s="156">
        <f>IF('9 All Base Data'!$P299=0,0,('9 All Base Data'!$P299*Basecase_Pop_2006)/(1+(1/(BaseCase_Mort_AllAdults_30*('9 All Base Data'!$W299*Basecase_PM10)/10))))</f>
        <v>0.67996074030040277</v>
      </c>
      <c r="K299" s="156">
        <f>IF('9 All Base Data'!$Q299=0,0,('9 All Base Data'!$Q299*Basecase_Pop_2006)/(1+(1/(BaseCase_Mort_Maori_30*('9 All Base Data'!$W299*Basecase_PM10)/10))))</f>
        <v>6.9912203632328057E-2</v>
      </c>
      <c r="L299" s="179">
        <f>133/(1+1/(BaseCase_Mort_Child_0_1*'9 All Base Data'!$AB$10/10))*IF('9 All Base Data'!$L299="..C",0,'9 All Base Data'!L299/'9 All Base Data'!$L$2022)</f>
        <v>7.0021337054651037E-3</v>
      </c>
      <c r="M299" s="178">
        <f>IF('9 All Base Data'!$R299="","",IF('9 All Base Data'!$R299=0,0,('9 All Base Data'!$R299*Basecase_Pop_2006)/(1+(1/(BaseCase_CardiacHA_All*('9 All Base Data'!$W299*Basecase_PM10)/10)))))</f>
        <v>0.24750619053454079</v>
      </c>
      <c r="N299" s="178">
        <f>IF('9 All Base Data'!$S299="","",IF('9 All Base Data'!$S299=0,0,('9 All Base Data'!S299*Basecase_Pop_2006)/(1+(1/(BaseCase_RespHA_All*('9 All Base Data'!$W299*Basecase_PM10)/10)))))</f>
        <v>0.40598396218147353</v>
      </c>
      <c r="O299" s="178">
        <f>IF('9 All Base Data'!$T299="","",IF('9 All Base Data'!$T299=0,0,('9 All Base Data'!$T299*Basecase_Pop_2006)/(1+(1/(BaseCase_RespHA_Child_1_4*('9 All Base Data'!$W299*Basecase_PM10)/10)))))</f>
        <v>0.11203367092323505</v>
      </c>
      <c r="P299" s="179">
        <f>IF('9 All Base Data'!$U299="","",IF('9 All Base Data'!$U299=0,0,('9 All Base Data'!$U299*Basecase_Pop_2006)/(1+(1/(BaseCase_RespHA_Child_5_14*('9 All Base Data'!$W299*Basecase_PM10)/10)))))</f>
        <v>0.10209590633229675</v>
      </c>
      <c r="Q299" s="156">
        <f>IF('7 Base case Results'!$G299="..C",0,BaseCase_RADs_All*'7 Base case Results'!$G299*('9 All Base Data'!$V299*Basecase_PM10)/10)</f>
        <v>3413.798634538608</v>
      </c>
      <c r="R299" s="189">
        <f t="shared" si="40"/>
        <v>2.420660235469434</v>
      </c>
      <c r="S299" s="178">
        <f t="shared" si="41"/>
        <v>0.24888744493108786</v>
      </c>
      <c r="T299" s="179">
        <f t="shared" si="42"/>
        <v>2.4927595991455768E-2</v>
      </c>
      <c r="U299" s="178">
        <f t="shared" si="43"/>
        <v>1.5716643098943341E-3</v>
      </c>
      <c r="V299" s="178">
        <f t="shared" si="44"/>
        <v>1.8411372684929825E-3</v>
      </c>
      <c r="W299" s="178">
        <f t="shared" si="45"/>
        <v>5.0807269763687094E-4</v>
      </c>
      <c r="X299" s="179">
        <f t="shared" si="46"/>
        <v>4.6300493521696576E-4</v>
      </c>
      <c r="Y299" s="179">
        <f t="shared" si="47"/>
        <v>0.21165551534139371</v>
      </c>
      <c r="Z299" s="186">
        <f t="shared" si="48"/>
        <v>2.6606561483806708</v>
      </c>
      <c r="AA299" s="156">
        <f>$J299*'9 All Base Data'!$Y299</f>
        <v>0.27662669966340675</v>
      </c>
      <c r="AB299" s="156">
        <f>$K299*'9 All Base Data'!$Y299</f>
        <v>2.8442204102052761E-2</v>
      </c>
      <c r="AC299" s="178">
        <f>$L299*'9 All Base Data'!$Y299</f>
        <v>2.8486602574862886E-3</v>
      </c>
      <c r="AD299" s="178">
        <f>IF($M299="","",$M299*'9 All Base Data'!$Y299)</f>
        <v>0.10069231438801024</v>
      </c>
      <c r="AE299" s="178">
        <f>IF($N299="","",$N299*'9 All Base Data'!$Y299)</f>
        <v>0.16516542341094312</v>
      </c>
      <c r="AF299" s="178">
        <f>IF($O299="","",$O299*'9 All Base Data'!$Y299)</f>
        <v>4.5578373576360916E-2</v>
      </c>
      <c r="AG299" s="178">
        <f>IF($P299="","",$P299*'9 All Base Data'!$Y299)</f>
        <v>4.1535418067475786E-2</v>
      </c>
      <c r="AH299" s="167">
        <f>$Q299*'9 All Base Data'!$Y299</f>
        <v>1388.8270213522212</v>
      </c>
      <c r="AI299" s="178">
        <f>$R299*'9 All Base Data'!$Y299</f>
        <v>0.98479105080172813</v>
      </c>
      <c r="AJ299" s="178">
        <f>$S299*'9 All Base Data'!$Y299</f>
        <v>0.10125424660330781</v>
      </c>
      <c r="AK299" s="178">
        <f>$T299*'9 All Base Data'!$Y299</f>
        <v>1.0141230516651186E-2</v>
      </c>
      <c r="AL299" s="178">
        <f>IF($U299="","",$U299*'9 All Base Data'!$Y299)</f>
        <v>6.3939619636386503E-4</v>
      </c>
      <c r="AM299" s="178">
        <f>IF($V299="","",$V299*'9 All Base Data'!$Y299)</f>
        <v>7.4902519516862709E-4</v>
      </c>
      <c r="AN299" s="178">
        <f>IF($W299="","",$W299*'9 All Base Data'!$Y299)</f>
        <v>2.0669792416879676E-4</v>
      </c>
      <c r="AO299" s="178">
        <f>IF($X299="","",$X299*'9 All Base Data'!$Y299)</f>
        <v>1.8836312093600268E-4</v>
      </c>
      <c r="AP299" s="178">
        <f>$Y299*'9 All Base Data'!$Y299</f>
        <v>8.6107275323837718E-2</v>
      </c>
      <c r="AQ299" s="179">
        <f t="shared" si="49"/>
        <v>1.0824279780337496</v>
      </c>
    </row>
    <row r="300" spans="1:43" x14ac:dyDescent="0.25">
      <c r="A300" s="124">
        <v>516001</v>
      </c>
      <c r="B300" s="125" t="s">
        <v>334</v>
      </c>
      <c r="C300" s="126" t="s">
        <v>157</v>
      </c>
      <c r="D300" s="101" t="s">
        <v>2312</v>
      </c>
      <c r="E300" s="142"/>
      <c r="F300" s="191" t="str">
        <f>IF('9 All Base Data'!G300="Rural Centre","Rural",IF('9 All Base Data'!G300="Rural (Incl.some Off Shore Islands)","Rural",IF('9 All Base Data'!G300="Inlet-in TA but not in Urban Area","Rural",IF('9 All Base Data'!G300="Rural (Incl.some Off Shore Islands)","Rural",IF('9 All Base Data'!G300="Inlet-not in TA","Rural",IF('9 All Base Data'!G300="Inland Water not in Urban Area","Rural",IF('9 All Base Data'!G300="Oceanic-in Region but not in TA","Rural",'9 All Base Data'!G300)))))))</f>
        <v>Central Auckland Zone</v>
      </c>
      <c r="G300" s="177">
        <f>IF('9 All Base Data'!I300="..C","..C",'9 All Base Data'!I300*Basecase_Pop_2006)</f>
        <v>1383</v>
      </c>
      <c r="H300" s="177">
        <f>IF('9 All Base Data'!J300="..C","..C",'9 All Base Data'!J300*Basecase_Pop_2006)</f>
        <v>792</v>
      </c>
      <c r="I300" s="191">
        <f>IF('9 All Base Data'!L300="..C","..C",'9 All Base Data'!L300*Basecase_Pop_2006)</f>
        <v>12</v>
      </c>
      <c r="J300" s="156">
        <f>IF('9 All Base Data'!$P300=0,0,('9 All Base Data'!$P300*Basecase_Pop_2006)/(1+(1/(BaseCase_Mort_AllAdults_30*('9 All Base Data'!$W300*Basecase_PM10)/10))))</f>
        <v>1.6417985870988687</v>
      </c>
      <c r="K300" s="156">
        <f>IF('9 All Base Data'!$Q300=0,0,('9 All Base Data'!$Q300*Basecase_Pop_2006)/(1+(1/(BaseCase_Mort_Maori_30*('9 All Base Data'!$W300*Basecase_PM10)/10))))</f>
        <v>0.17652317798645609</v>
      </c>
      <c r="L300" s="179">
        <f>133/(1+1/(BaseCase_Mort_Child_0_1*'9 All Base Data'!$AB$10/10))*IF('9 All Base Data'!$L300="..C",0,'9 All Base Data'!L300/'9 All Base Data'!$L$2022)</f>
        <v>1.7505334263662759E-3</v>
      </c>
      <c r="M300" s="178">
        <f>IF('9 All Base Data'!$R300="","",IF('9 All Base Data'!$R300=0,0,('9 All Base Data'!$R300*Basecase_Pop_2006)/(1+(1/(BaseCase_CardiacHA_All*('9 All Base Data'!$W300*Basecase_PM10)/10)))))</f>
        <v>0.18527410732472049</v>
      </c>
      <c r="N300" s="178">
        <f>IF('9 All Base Data'!$S300="","",IF('9 All Base Data'!$S300=0,0,('9 All Base Data'!S300*Basecase_Pop_2006)/(1+(1/(BaseCase_RespHA_All*('9 All Base Data'!$W300*Basecase_PM10)/10)))))</f>
        <v>0.28891656247011954</v>
      </c>
      <c r="O300" s="178">
        <f>IF('9 All Base Data'!$T300="","",IF('9 All Base Data'!$T300=0,0,('9 All Base Data'!$T300*Basecase_Pop_2006)/(1+(1/(BaseCase_RespHA_Child_1_4*('9 All Base Data'!$W300*Basecase_PM10)/10)))))</f>
        <v>5.79377168717016E-2</v>
      </c>
      <c r="P300" s="179">
        <f>IF('9 All Base Data'!$U300="","",IF('9 All Base Data'!$U300=0,0,('9 All Base Data'!$U300*Basecase_Pop_2006)/(1+(1/(BaseCase_RespHA_Child_5_14*('9 All Base Data'!$W300*Basecase_PM10)/10)))))</f>
        <v>3.4168732616166854E-2</v>
      </c>
      <c r="Q300" s="156">
        <f>IF('7 Base case Results'!$G300="..C",0,BaseCase_RADs_All*'7 Base case Results'!$G300*('9 All Base Data'!$V300*Basecase_PM10)/10)</f>
        <v>1344.8208823381619</v>
      </c>
      <c r="R300" s="189">
        <f t="shared" si="40"/>
        <v>5.8448029700719726</v>
      </c>
      <c r="S300" s="178">
        <f t="shared" si="41"/>
        <v>0.6284225136317837</v>
      </c>
      <c r="T300" s="179">
        <f t="shared" si="42"/>
        <v>6.2318989978639421E-3</v>
      </c>
      <c r="U300" s="178">
        <f t="shared" si="43"/>
        <v>1.1764905815119749E-3</v>
      </c>
      <c r="V300" s="178">
        <f t="shared" si="44"/>
        <v>1.3102366108019921E-3</v>
      </c>
      <c r="W300" s="178">
        <f t="shared" si="45"/>
        <v>2.6274754601316678E-4</v>
      </c>
      <c r="X300" s="179">
        <f t="shared" si="46"/>
        <v>1.549552024143167E-4</v>
      </c>
      <c r="Y300" s="179">
        <f t="shared" si="47"/>
        <v>8.3378894704966039E-2</v>
      </c>
      <c r="Z300" s="186">
        <f t="shared" si="48"/>
        <v>5.9369004909671172</v>
      </c>
      <c r="AA300" s="156">
        <f>$J300*'9 All Base Data'!$Y300</f>
        <v>0.92412857401324189</v>
      </c>
      <c r="AB300" s="156">
        <f>$K300*'9 All Base Data'!$Y300</f>
        <v>9.9360612218072103E-2</v>
      </c>
      <c r="AC300" s="178">
        <f>$L300*'9 All Base Data'!$Y300</f>
        <v>9.8533277576329302E-4</v>
      </c>
      <c r="AD300" s="178">
        <f>IF($M300="","",$M300*'9 All Base Data'!$Y300)</f>
        <v>0.10428629793507042</v>
      </c>
      <c r="AE300" s="178">
        <f>IF($N300="","",$N300*'9 All Base Data'!$Y300)</f>
        <v>0.16262412026807332</v>
      </c>
      <c r="AF300" s="178">
        <f>IF($O300="","",$O300*'9 All Base Data'!$Y300)</f>
        <v>3.2611734530018976E-2</v>
      </c>
      <c r="AG300" s="178">
        <f>IF($P300="","",$P300*'9 All Base Data'!$Y300)</f>
        <v>1.9232750226819695E-2</v>
      </c>
      <c r="AH300" s="167">
        <f>$Q300*'9 All Base Data'!$Y300</f>
        <v>756.96703241440605</v>
      </c>
      <c r="AI300" s="178">
        <f>$R300*'9 All Base Data'!$Y300</f>
        <v>3.2898977234871412</v>
      </c>
      <c r="AJ300" s="178">
        <f>$S300*'9 All Base Data'!$Y300</f>
        <v>0.35372377949633671</v>
      </c>
      <c r="AK300" s="178">
        <f>$T300*'9 All Base Data'!$Y300</f>
        <v>3.5077846817173231E-3</v>
      </c>
      <c r="AL300" s="178">
        <f>IF($U300="","",$U300*'9 All Base Data'!$Y300)</f>
        <v>6.6221799188769708E-4</v>
      </c>
      <c r="AM300" s="178">
        <f>IF($V300="","",$V300*'9 All Base Data'!$Y300)</f>
        <v>7.3750038541571257E-4</v>
      </c>
      <c r="AN300" s="178">
        <f>IF($W300="","",$W300*'9 All Base Data'!$Y300)</f>
        <v>1.4789421609363607E-4</v>
      </c>
      <c r="AO300" s="178">
        <f>IF($X300="","",$X300*'9 All Base Data'!$Y300)</f>
        <v>8.7220522278627324E-5</v>
      </c>
      <c r="AP300" s="178">
        <f>$Y300*'9 All Base Data'!$Y300</f>
        <v>4.6931956009693174E-2</v>
      </c>
      <c r="AQ300" s="179">
        <f t="shared" si="49"/>
        <v>3.3417371825558551</v>
      </c>
    </row>
    <row r="301" spans="1:43" x14ac:dyDescent="0.25">
      <c r="A301" s="124">
        <v>516002</v>
      </c>
      <c r="B301" s="125" t="s">
        <v>335</v>
      </c>
      <c r="C301" s="126" t="s">
        <v>157</v>
      </c>
      <c r="D301" s="101" t="s">
        <v>2312</v>
      </c>
      <c r="E301" s="142"/>
      <c r="F301" s="191" t="str">
        <f>IF('9 All Base Data'!G301="Rural Centre","Rural",IF('9 All Base Data'!G301="Rural (Incl.some Off Shore Islands)","Rural",IF('9 All Base Data'!G301="Inlet-in TA but not in Urban Area","Rural",IF('9 All Base Data'!G301="Rural (Incl.some Off Shore Islands)","Rural",IF('9 All Base Data'!G301="Inlet-not in TA","Rural",IF('9 All Base Data'!G301="Inland Water not in Urban Area","Rural",IF('9 All Base Data'!G301="Oceanic-in Region but not in TA","Rural",'9 All Base Data'!G301)))))))</f>
        <v>Central Auckland Zone</v>
      </c>
      <c r="G301" s="177">
        <f>IF('9 All Base Data'!I301="..C","..C",'9 All Base Data'!I301*Basecase_Pop_2006)</f>
        <v>3900</v>
      </c>
      <c r="H301" s="177">
        <f>IF('9 All Base Data'!J301="..C","..C",'9 All Base Data'!J301*Basecase_Pop_2006)</f>
        <v>2217</v>
      </c>
      <c r="I301" s="191">
        <f>IF('9 All Base Data'!L301="..C","..C",'9 All Base Data'!L301*Basecase_Pop_2006)</f>
        <v>15</v>
      </c>
      <c r="J301" s="156">
        <f>IF('9 All Base Data'!$P301=0,0,('9 All Base Data'!$P301*Basecase_Pop_2006)/(1+(1/(BaseCase_Mort_AllAdults_30*('9 All Base Data'!$W301*Basecase_PM10)/10))))</f>
        <v>0.82824024152814879</v>
      </c>
      <c r="K301" s="156">
        <f>IF('9 All Base Data'!$Q301=0,0,('9 All Base Data'!$Q301*Basecase_Pop_2006)/(1+(1/(BaseCase_Mort_Maori_30*('9 All Base Data'!$W301*Basecase_PM10)/10))))</f>
        <v>7.729677544957457E-2</v>
      </c>
      <c r="L301" s="179">
        <f>133/(1+1/(BaseCase_Mort_Child_0_1*'9 All Base Data'!$AB$10/10))*IF('9 All Base Data'!$L301="..C",0,'9 All Base Data'!L301/'9 All Base Data'!$L$2022)</f>
        <v>2.1881667829578449E-3</v>
      </c>
      <c r="M301" s="178">
        <f>IF('9 All Base Data'!$R301="","",IF('9 All Base Data'!$R301=0,0,('9 All Base Data'!$R301*Basecase_Pop_2006)/(1+(1/(BaseCase_CardiacHA_All*('9 All Base Data'!$W301*Basecase_PM10)/10)))))</f>
        <v>0.42783840682931851</v>
      </c>
      <c r="N301" s="178">
        <f>IF('9 All Base Data'!$S301="","",IF('9 All Base Data'!$S301=0,0,('9 All Base Data'!S301*Basecase_Pop_2006)/(1+(1/(BaseCase_RespHA_All*('9 All Base Data'!$W301*Basecase_PM10)/10)))))</f>
        <v>0.49568013385099469</v>
      </c>
      <c r="O301" s="178">
        <f>IF('9 All Base Data'!$T301="","",IF('9 All Base Data'!$T301=0,0,('9 All Base Data'!$T301*Basecase_Pop_2006)/(1+(1/(BaseCase_RespHA_Child_1_4*('9 All Base Data'!$W301*Basecase_PM10)/10)))))</f>
        <v>0.18559852580004457</v>
      </c>
      <c r="P301" s="179">
        <f>IF('9 All Base Data'!$U301="","",IF('9 All Base Data'!$U301=0,0,('9 All Base Data'!$U301*Basecase_Pop_2006)/(1+(1/(BaseCase_RespHA_Child_5_14*('9 All Base Data'!$W301*Basecase_PM10)/10)))))</f>
        <v>0.11552735523000704</v>
      </c>
      <c r="Q301" s="156">
        <f>IF('7 Base case Results'!$G301="..C",0,BaseCase_RADs_All*'7 Base case Results'!$G301*('9 All Base Data'!$V301*Basecase_PM10)/10)</f>
        <v>3178.9797996485668</v>
      </c>
      <c r="R301" s="189">
        <f t="shared" si="40"/>
        <v>2.9485352598402095</v>
      </c>
      <c r="S301" s="178">
        <f t="shared" si="41"/>
        <v>0.27517652060048542</v>
      </c>
      <c r="T301" s="179">
        <f t="shared" si="42"/>
        <v>7.7898737473299281E-3</v>
      </c>
      <c r="U301" s="178">
        <f t="shared" si="43"/>
        <v>2.7167738833661723E-3</v>
      </c>
      <c r="V301" s="178">
        <f t="shared" si="44"/>
        <v>2.247909407014261E-3</v>
      </c>
      <c r="W301" s="178">
        <f t="shared" si="45"/>
        <v>8.4168931450320208E-4</v>
      </c>
      <c r="X301" s="179">
        <f t="shared" si="46"/>
        <v>5.2391655596808193E-4</v>
      </c>
      <c r="Y301" s="179">
        <f t="shared" si="47"/>
        <v>0.19709674757821113</v>
      </c>
      <c r="Z301" s="186">
        <f t="shared" si="48"/>
        <v>3.1583865644561309</v>
      </c>
      <c r="AA301" s="156">
        <f>$J301*'9 All Base Data'!$Y301</f>
        <v>0.39634307675574765</v>
      </c>
      <c r="AB301" s="156">
        <f>$K301*'9 All Base Data'!$Y301</f>
        <v>3.6989318157805692E-2</v>
      </c>
      <c r="AC301" s="178">
        <f>$L301*'9 All Base Data'!$Y301</f>
        <v>1.0471173842170327E-3</v>
      </c>
      <c r="AD301" s="178">
        <f>IF($M301="","",$M301*'9 All Base Data'!$Y301)</f>
        <v>0.20473623716247105</v>
      </c>
      <c r="AE301" s="178">
        <f>IF($N301="","",$N301*'9 All Base Data'!$Y301)</f>
        <v>0.23720097078925517</v>
      </c>
      <c r="AF301" s="178">
        <f>IF($O301="","",$O301*'9 All Base Data'!$Y301)</f>
        <v>8.8815644385012202E-2</v>
      </c>
      <c r="AG301" s="178">
        <f>IF($P301="","",$P301*'9 All Base Data'!$Y301)</f>
        <v>5.5284040940624869E-2</v>
      </c>
      <c r="AH301" s="167">
        <f>$Q301*'9 All Base Data'!$Y301</f>
        <v>1521.2574462843963</v>
      </c>
      <c r="AI301" s="178">
        <f>$R301*'9 All Base Data'!$Y301</f>
        <v>1.4109813532504616</v>
      </c>
      <c r="AJ301" s="178">
        <f>$S301*'9 All Base Data'!$Y301</f>
        <v>0.13168197264178824</v>
      </c>
      <c r="AK301" s="178">
        <f>$T301*'9 All Base Data'!$Y301</f>
        <v>3.7277378878126368E-3</v>
      </c>
      <c r="AL301" s="178">
        <f>IF($U301="","",$U301*'9 All Base Data'!$Y301)</f>
        <v>1.3000751059816912E-3</v>
      </c>
      <c r="AM301" s="178">
        <f>IF($V301="","",$V301*'9 All Base Data'!$Y301)</f>
        <v>1.0757064025292721E-3</v>
      </c>
      <c r="AN301" s="178">
        <f>IF($W301="","",$W301*'9 All Base Data'!$Y301)</f>
        <v>4.0277894728603034E-4</v>
      </c>
      <c r="AO301" s="178">
        <f>IF($X301="","",$X301*'9 All Base Data'!$Y301)</f>
        <v>2.507131256657338E-4</v>
      </c>
      <c r="AP301" s="178">
        <f>$Y301*'9 All Base Data'!$Y301</f>
        <v>9.4317961669632563E-2</v>
      </c>
      <c r="AQ301" s="179">
        <f t="shared" si="49"/>
        <v>1.5114028343164179</v>
      </c>
    </row>
    <row r="302" spans="1:43" x14ac:dyDescent="0.25">
      <c r="A302" s="124">
        <v>516003</v>
      </c>
      <c r="B302" s="125" t="s">
        <v>336</v>
      </c>
      <c r="C302" s="126" t="s">
        <v>157</v>
      </c>
      <c r="D302" s="101" t="s">
        <v>2312</v>
      </c>
      <c r="E302" s="142"/>
      <c r="F302" s="191" t="str">
        <f>IF('9 All Base Data'!G302="Rural Centre","Rural",IF('9 All Base Data'!G302="Rural (Incl.some Off Shore Islands)","Rural",IF('9 All Base Data'!G302="Inlet-in TA but not in Urban Area","Rural",IF('9 All Base Data'!G302="Rural (Incl.some Off Shore Islands)","Rural",IF('9 All Base Data'!G302="Inlet-not in TA","Rural",IF('9 All Base Data'!G302="Inland Water not in Urban Area","Rural",IF('9 All Base Data'!G302="Oceanic-in Region but not in TA","Rural",'9 All Base Data'!G302)))))))</f>
        <v>Central Auckland Zone</v>
      </c>
      <c r="G302" s="177">
        <f>IF('9 All Base Data'!I302="..C","..C",'9 All Base Data'!I302*Basecase_Pop_2006)</f>
        <v>4314</v>
      </c>
      <c r="H302" s="177">
        <f>IF('9 All Base Data'!J302="..C","..C",'9 All Base Data'!J302*Basecase_Pop_2006)</f>
        <v>2538</v>
      </c>
      <c r="I302" s="191">
        <f>IF('9 All Base Data'!L302="..C","..C",'9 All Base Data'!L302*Basecase_Pop_2006)</f>
        <v>57</v>
      </c>
      <c r="J302" s="156">
        <f>IF('9 All Base Data'!$P302=0,0,('9 All Base Data'!$P302*Basecase_Pop_2006)/(1+(1/(BaseCase_Mort_AllAdults_30*('9 All Base Data'!$W302*Basecase_PM10)/10))))</f>
        <v>2.3419358820960436</v>
      </c>
      <c r="K302" s="156">
        <f>IF('9 All Base Data'!$Q302=0,0,('9 All Base Data'!$Q302*Basecase_Pop_2006)/(1+(1/(BaseCase_Mort_Maori_30*('9 All Base Data'!$W302*Basecase_PM10)/10))))</f>
        <v>0</v>
      </c>
      <c r="L302" s="179">
        <f>133/(1+1/(BaseCase_Mort_Child_0_1*'9 All Base Data'!$AB$10/10))*IF('9 All Base Data'!$L302="..C",0,'9 All Base Data'!L302/'9 All Base Data'!$L$2022)</f>
        <v>8.3150337752398093E-3</v>
      </c>
      <c r="M302" s="178">
        <f>IF('9 All Base Data'!$R302="","",IF('9 All Base Data'!$R302=0,0,('9 All Base Data'!$R302*Basecase_Pop_2006)/(1+(1/(BaseCase_CardiacHA_All*('9 All Base Data'!$W302*Basecase_PM10)/10)))))</f>
        <v>0.38372303472233521</v>
      </c>
      <c r="N302" s="178">
        <f>IF('9 All Base Data'!$S302="","",IF('9 All Base Data'!$S302=0,0,('9 All Base Data'!S302*Basecase_Pop_2006)/(1+(1/(BaseCase_RespHA_All*('9 All Base Data'!$W302*Basecase_PM10)/10)))))</f>
        <v>0.48765912648830612</v>
      </c>
      <c r="O302" s="178">
        <f>IF('9 All Base Data'!$T302="","",IF('9 All Base Data'!$T302=0,0,('9 All Base Data'!$T302*Basecase_Pop_2006)/(1+(1/(BaseCase_RespHA_Child_1_4*('9 All Base Data'!$W302*Basecase_PM10)/10)))))</f>
        <v>0.16968126182171361</v>
      </c>
      <c r="P302" s="179">
        <f>IF('9 All Base Data'!$U302="","",IF('9 All Base Data'!$U302=0,0,('9 All Base Data'!$U302*Basecase_Pop_2006)/(1+(1/(BaseCase_RespHA_Child_5_14*('9 All Base Data'!$W302*Basecase_PM10)/10)))))</f>
        <v>0.11154360293989396</v>
      </c>
      <c r="Q302" s="156">
        <f>IF('7 Base case Results'!$G302="..C",0,BaseCase_RADs_All*'7 Base case Results'!$G302*('9 All Base Data'!$V302*Basecase_PM10)/10)</f>
        <v>3389.889112759719</v>
      </c>
      <c r="R302" s="189">
        <f t="shared" si="40"/>
        <v>8.3372917402619144</v>
      </c>
      <c r="S302" s="178">
        <f t="shared" si="41"/>
        <v>0</v>
      </c>
      <c r="T302" s="179">
        <f t="shared" si="42"/>
        <v>2.9601520239853723E-2</v>
      </c>
      <c r="U302" s="178">
        <f t="shared" si="43"/>
        <v>2.4366412704868285E-3</v>
      </c>
      <c r="V302" s="178">
        <f t="shared" si="44"/>
        <v>2.2115341386244681E-3</v>
      </c>
      <c r="W302" s="178">
        <f t="shared" si="45"/>
        <v>7.695045223614712E-4</v>
      </c>
      <c r="X302" s="179">
        <f t="shared" si="46"/>
        <v>5.0585023933241908E-4</v>
      </c>
      <c r="Y302" s="179">
        <f t="shared" si="47"/>
        <v>0.21017312499110258</v>
      </c>
      <c r="Z302" s="186">
        <f t="shared" si="48"/>
        <v>8.5817145609019825</v>
      </c>
      <c r="AA302" s="156">
        <f>$J302*'9 All Base Data'!$Y302</f>
        <v>1.0751102675187763</v>
      </c>
      <c r="AB302" s="156">
        <f>$K302*'9 All Base Data'!$Y302</f>
        <v>0</v>
      </c>
      <c r="AC302" s="178">
        <f>$L302*'9 All Base Data'!$Y302</f>
        <v>3.817174609633107E-3</v>
      </c>
      <c r="AD302" s="178">
        <f>IF($M302="","",$M302*'9 All Base Data'!$Y302)</f>
        <v>0.17615536687717392</v>
      </c>
      <c r="AE302" s="178">
        <f>IF($N302="","",$N302*'9 All Base Data'!$Y302)</f>
        <v>0.22386920920634937</v>
      </c>
      <c r="AF302" s="178">
        <f>IF($O302="","",$O302*'9 All Base Data'!$Y302)</f>
        <v>7.7895414722795001E-2</v>
      </c>
      <c r="AG302" s="178">
        <f>IF($P302="","",$P302*'9 All Base Data'!$Y302)</f>
        <v>5.1206215214306849E-2</v>
      </c>
      <c r="AH302" s="167">
        <f>$Q302*'9 All Base Data'!$Y302</f>
        <v>1556.1931557307366</v>
      </c>
      <c r="AI302" s="178">
        <f>$R302*'9 All Base Data'!$Y302</f>
        <v>3.8273925523668431</v>
      </c>
      <c r="AJ302" s="178">
        <f>$S302*'9 All Base Data'!$Y302</f>
        <v>0</v>
      </c>
      <c r="AK302" s="178">
        <f>$T302*'9 All Base Data'!$Y302</f>
        <v>1.3589141610293863E-2</v>
      </c>
      <c r="AL302" s="178">
        <f>IF($U302="","",$U302*'9 All Base Data'!$Y302)</f>
        <v>1.1185865796700543E-3</v>
      </c>
      <c r="AM302" s="178">
        <f>IF($V302="","",$V302*'9 All Base Data'!$Y302)</f>
        <v>1.0152468637507944E-3</v>
      </c>
      <c r="AN302" s="178">
        <f>IF($W302="","",$W302*'9 All Base Data'!$Y302)</f>
        <v>3.5325570576787531E-4</v>
      </c>
      <c r="AO302" s="178">
        <f>IF($X302="","",$X302*'9 All Base Data'!$Y302)</f>
        <v>2.3222018599688155E-4</v>
      </c>
      <c r="AP302" s="178">
        <f>$Y302*'9 All Base Data'!$Y302</f>
        <v>9.6483975655305684E-2</v>
      </c>
      <c r="AQ302" s="179">
        <f t="shared" si="49"/>
        <v>3.9395995030758635</v>
      </c>
    </row>
    <row r="303" spans="1:43" x14ac:dyDescent="0.25">
      <c r="A303" s="124">
        <v>516101</v>
      </c>
      <c r="B303" s="125" t="s">
        <v>337</v>
      </c>
      <c r="C303" s="126" t="s">
        <v>157</v>
      </c>
      <c r="D303" s="101" t="s">
        <v>2312</v>
      </c>
      <c r="E303" s="142"/>
      <c r="F303" s="191" t="str">
        <f>IF('9 All Base Data'!G303="Rural Centre","Rural",IF('9 All Base Data'!G303="Rural (Incl.some Off Shore Islands)","Rural",IF('9 All Base Data'!G303="Inlet-in TA but not in Urban Area","Rural",IF('9 All Base Data'!G303="Rural (Incl.some Off Shore Islands)","Rural",IF('9 All Base Data'!G303="Inlet-not in TA","Rural",IF('9 All Base Data'!G303="Inland Water not in Urban Area","Rural",IF('9 All Base Data'!G303="Oceanic-in Region but not in TA","Rural",'9 All Base Data'!G303)))))))</f>
        <v>Central Auckland Zone</v>
      </c>
      <c r="G303" s="177">
        <f>IF('9 All Base Data'!I303="..C","..C",'9 All Base Data'!I303*Basecase_Pop_2006)</f>
        <v>3351</v>
      </c>
      <c r="H303" s="177">
        <f>IF('9 All Base Data'!J303="..C","..C",'9 All Base Data'!J303*Basecase_Pop_2006)</f>
        <v>2133</v>
      </c>
      <c r="I303" s="191">
        <f>IF('9 All Base Data'!L303="..C","..C",'9 All Base Data'!L303*Basecase_Pop_2006)</f>
        <v>27</v>
      </c>
      <c r="J303" s="156">
        <f>IF('9 All Base Data'!$P303=0,0,('9 All Base Data'!$P303*Basecase_Pop_2006)/(1+(1/(BaseCase_Mort_AllAdults_30*('9 All Base Data'!$W303*Basecase_PM10)/10))))</f>
        <v>1.8009913804583673</v>
      </c>
      <c r="K303" s="156">
        <f>IF('9 All Base Data'!$Q303=0,0,('9 All Base Data'!$Q303*Basecase_Pop_2006)/(1+(1/(BaseCase_Mort_Maori_30*('9 All Base Data'!$W303*Basecase_PM10)/10))))</f>
        <v>0.28975886413299135</v>
      </c>
      <c r="L303" s="179">
        <f>133/(1+1/(BaseCase_Mort_Child_0_1*'9 All Base Data'!$AB$10/10))*IF('9 All Base Data'!$L303="..C",0,'9 All Base Data'!L303/'9 All Base Data'!$L$2022)</f>
        <v>3.9387002093241204E-3</v>
      </c>
      <c r="M303" s="178">
        <f>IF('9 All Base Data'!$R303="","",IF('9 All Base Data'!$R303=0,0,('9 All Base Data'!$R303*Basecase_Pop_2006)/(1+(1/(BaseCase_CardiacHA_All*('9 All Base Data'!$W303*Basecase_PM10)/10)))))</f>
        <v>0.22855397298573712</v>
      </c>
      <c r="N303" s="178">
        <f>IF('9 All Base Data'!$S303="","",IF('9 All Base Data'!$S303=0,0,('9 All Base Data'!S303*Basecase_Pop_2006)/(1+(1/(BaseCase_RespHA_All*('9 All Base Data'!$W303*Basecase_PM10)/10)))))</f>
        <v>0.26472940730533739</v>
      </c>
      <c r="O303" s="178">
        <f>IF('9 All Base Data'!$T303="","",IF('9 All Base Data'!$T303=0,0,('9 All Base Data'!$T303*Basecase_Pop_2006)/(1+(1/(BaseCase_RespHA_Child_1_4*('9 All Base Data'!$W303*Basecase_PM10)/10)))))</f>
        <v>3.6021166759697833E-2</v>
      </c>
      <c r="P303" s="179">
        <f>IF('9 All Base Data'!$U303="","",IF('9 All Base Data'!$U303=0,0,('9 All Base Data'!$U303*Basecase_Pop_2006)/(1+(1/(BaseCase_RespHA_Child_5_14*('9 All Base Data'!$W303*Basecase_PM10)/10)))))</f>
        <v>2.6655810052640502E-2</v>
      </c>
      <c r="Q303" s="156">
        <f>IF('7 Base case Results'!$G303="..C",0,BaseCase_RADs_All*'7 Base case Results'!$G303*('9 All Base Data'!$V303*Basecase_PM10)/10)</f>
        <v>2512.1841827205239</v>
      </c>
      <c r="R303" s="189">
        <f t="shared" si="40"/>
        <v>6.4115293144317871</v>
      </c>
      <c r="S303" s="178">
        <f t="shared" si="41"/>
        <v>1.0315415563134491</v>
      </c>
      <c r="T303" s="179">
        <f t="shared" si="42"/>
        <v>1.4021772745193868E-2</v>
      </c>
      <c r="U303" s="178">
        <f t="shared" si="43"/>
        <v>1.4513177284594307E-3</v>
      </c>
      <c r="V303" s="178">
        <f t="shared" si="44"/>
        <v>1.200547862129705E-3</v>
      </c>
      <c r="W303" s="178">
        <f t="shared" si="45"/>
        <v>1.6335599125522966E-4</v>
      </c>
      <c r="X303" s="179">
        <f t="shared" si="46"/>
        <v>1.2088409858872467E-4</v>
      </c>
      <c r="Y303" s="179">
        <f t="shared" si="47"/>
        <v>0.15575541932867248</v>
      </c>
      <c r="Z303" s="186">
        <f t="shared" si="48"/>
        <v>6.5839583720962427</v>
      </c>
      <c r="AA303" s="156">
        <f>$J303*'9 All Base Data'!$Y303</f>
        <v>0.77985964917495765</v>
      </c>
      <c r="AB303" s="156">
        <f>$K303*'9 All Base Data'!$Y303</f>
        <v>0.12547047619438206</v>
      </c>
      <c r="AC303" s="178">
        <f>$L303*'9 All Base Data'!$Y303</f>
        <v>1.7055236336928411E-3</v>
      </c>
      <c r="AD303" s="178">
        <f>IF($M303="","",$M303*'9 All Base Data'!$Y303)</f>
        <v>9.896772584488224E-2</v>
      </c>
      <c r="AE303" s="178">
        <f>IF($N303="","",$N303*'9 All Base Data'!$Y303)</f>
        <v>0.11463229915897276</v>
      </c>
      <c r="AF303" s="178">
        <f>IF($O303="","",$O303*'9 All Base Data'!$Y303)</f>
        <v>1.5597772858269365E-2</v>
      </c>
      <c r="AG303" s="178">
        <f>IF($P303="","",$P303*'9 All Base Data'!$Y303)</f>
        <v>1.1542415417244175E-2</v>
      </c>
      <c r="AH303" s="167">
        <f>$Q303*'9 All Base Data'!$Y303</f>
        <v>1087.8181298683869</v>
      </c>
      <c r="AI303" s="178">
        <f>$R303*'9 All Base Data'!$Y303</f>
        <v>2.776300351062849</v>
      </c>
      <c r="AJ303" s="178">
        <f>$S303*'9 All Base Data'!$Y303</f>
        <v>0.4466748952520001</v>
      </c>
      <c r="AK303" s="178">
        <f>$T303*'9 All Base Data'!$Y303</f>
        <v>6.0716641359465145E-3</v>
      </c>
      <c r="AL303" s="178">
        <f>IF($U303="","",$U303*'9 All Base Data'!$Y303)</f>
        <v>6.2844505911500222E-4</v>
      </c>
      <c r="AM303" s="178">
        <f>IF($V303="","",$V303*'9 All Base Data'!$Y303)</f>
        <v>5.1985747668594146E-4</v>
      </c>
      <c r="AN303" s="178">
        <f>IF($W303="","",$W303*'9 All Base Data'!$Y303)</f>
        <v>7.0735899912251562E-5</v>
      </c>
      <c r="AO303" s="178">
        <f>IF($X303="","",$X303*'9 All Base Data'!$Y303)</f>
        <v>5.2344853917202335E-5</v>
      </c>
      <c r="AP303" s="178">
        <f>$Y303*'9 All Base Data'!$Y303</f>
        <v>6.7444724051839988E-2</v>
      </c>
      <c r="AQ303" s="179">
        <f t="shared" si="49"/>
        <v>2.8509650417864365</v>
      </c>
    </row>
    <row r="304" spans="1:43" x14ac:dyDescent="0.25">
      <c r="A304" s="124">
        <v>516102</v>
      </c>
      <c r="B304" s="125" t="s">
        <v>338</v>
      </c>
      <c r="C304" s="126" t="s">
        <v>157</v>
      </c>
      <c r="D304" s="101" t="s">
        <v>2312</v>
      </c>
      <c r="E304" s="142"/>
      <c r="F304" s="191" t="str">
        <f>IF('9 All Base Data'!G304="Rural Centre","Rural",IF('9 All Base Data'!G304="Rural (Incl.some Off Shore Islands)","Rural",IF('9 All Base Data'!G304="Inlet-in TA but not in Urban Area","Rural",IF('9 All Base Data'!G304="Rural (Incl.some Off Shore Islands)","Rural",IF('9 All Base Data'!G304="Inlet-not in TA","Rural",IF('9 All Base Data'!G304="Inland Water not in Urban Area","Rural",IF('9 All Base Data'!G304="Oceanic-in Region but not in TA","Rural",'9 All Base Data'!G304)))))))</f>
        <v>Central Auckland Zone</v>
      </c>
      <c r="G304" s="177">
        <f>IF('9 All Base Data'!I304="..C","..C",'9 All Base Data'!I304*Basecase_Pop_2006)</f>
        <v>3930</v>
      </c>
      <c r="H304" s="177">
        <f>IF('9 All Base Data'!J304="..C","..C",'9 All Base Data'!J304*Basecase_Pop_2006)</f>
        <v>2388</v>
      </c>
      <c r="I304" s="191">
        <f>IF('9 All Base Data'!L304="..C","..C",'9 All Base Data'!L304*Basecase_Pop_2006)</f>
        <v>27</v>
      </c>
      <c r="J304" s="156">
        <f>IF('9 All Base Data'!$P304=0,0,('9 All Base Data'!$P304*Basecase_Pop_2006)/(1+(1/(BaseCase_Mort_AllAdults_30*('9 All Base Data'!$W304*Basecase_PM10)/10))))</f>
        <v>0.91313250471559704</v>
      </c>
      <c r="K304" s="156">
        <f>IF('9 All Base Data'!$Q304=0,0,('9 All Base Data'!$Q304*Basecase_Pop_2006)/(1+(1/(BaseCase_Mort_Maori_30*('9 All Base Data'!$W304*Basecase_PM10)/10))))</f>
        <v>0</v>
      </c>
      <c r="L304" s="179">
        <f>133/(1+1/(BaseCase_Mort_Child_0_1*'9 All Base Data'!$AB$10/10))*IF('9 All Base Data'!$L304="..C",0,'9 All Base Data'!L304/'9 All Base Data'!$L$2022)</f>
        <v>3.9387002093241204E-3</v>
      </c>
      <c r="M304" s="178">
        <f>IF('9 All Base Data'!$R304="","",IF('9 All Base Data'!$R304=0,0,('9 All Base Data'!$R304*Basecase_Pop_2006)/(1+(1/(BaseCase_CardiacHA_All*('9 All Base Data'!$W304*Basecase_PM10)/10)))))</f>
        <v>0.2389633985326928</v>
      </c>
      <c r="N304" s="178">
        <f>IF('9 All Base Data'!$S304="","",IF('9 All Base Data'!$S304=0,0,('9 All Base Data'!S304*Basecase_Pop_2006)/(1+(1/(BaseCase_RespHA_All*('9 All Base Data'!$W304*Basecase_PM10)/10)))))</f>
        <v>0.33235675809118848</v>
      </c>
      <c r="O304" s="178">
        <f>IF('9 All Base Data'!$T304="","",IF('9 All Base Data'!$T304=0,0,('9 All Base Data'!$T304*Basecase_Pop_2006)/(1+(1/(BaseCase_RespHA_Child_1_4*('9 All Base Data'!$W304*Basecase_PM10)/10)))))</f>
        <v>0.12576159018269506</v>
      </c>
      <c r="P304" s="179">
        <f>IF('9 All Base Data'!$U304="","",IF('9 All Base Data'!$U304=0,0,('9 All Base Data'!$U304*Basecase_Pop_2006)/(1+(1/(BaseCase_RespHA_Child_5_14*('9 All Base Data'!$W304*Basecase_PM10)/10)))))</f>
        <v>6.6476545166093109E-2</v>
      </c>
      <c r="Q304" s="156">
        <f>IF('7 Base case Results'!$G304="..C",0,BaseCase_RADs_All*'7 Base case Results'!$G304*('9 All Base Data'!$V304*Basecase_PM10)/10)</f>
        <v>2938.7450540187206</v>
      </c>
      <c r="R304" s="189">
        <f t="shared" si="40"/>
        <v>3.2507517167875255</v>
      </c>
      <c r="S304" s="178">
        <f t="shared" si="41"/>
        <v>0</v>
      </c>
      <c r="T304" s="179">
        <f t="shared" si="42"/>
        <v>1.4021772745193868E-2</v>
      </c>
      <c r="U304" s="178">
        <f t="shared" si="43"/>
        <v>1.5174175806825993E-3</v>
      </c>
      <c r="V304" s="178">
        <f t="shared" si="44"/>
        <v>1.5072378979435399E-3</v>
      </c>
      <c r="W304" s="178">
        <f t="shared" si="45"/>
        <v>5.7032881147852212E-4</v>
      </c>
      <c r="X304" s="179">
        <f t="shared" si="46"/>
        <v>3.0147113232823229E-4</v>
      </c>
      <c r="Y304" s="179">
        <f t="shared" si="47"/>
        <v>0.18220219334916066</v>
      </c>
      <c r="Z304" s="186">
        <f t="shared" si="48"/>
        <v>3.450000338360506</v>
      </c>
      <c r="AA304" s="156">
        <f>$J304*'9 All Base Data'!$Y304</f>
        <v>0.39407959679795634</v>
      </c>
      <c r="AB304" s="156">
        <f>$K304*'9 All Base Data'!$Y304</f>
        <v>0</v>
      </c>
      <c r="AC304" s="178">
        <f>$L304*'9 All Base Data'!$Y304</f>
        <v>1.6998205434400888E-3</v>
      </c>
      <c r="AD304" s="178">
        <f>IF($M304="","",$M304*'9 All Base Data'!$Y304)</f>
        <v>0.10312917266324144</v>
      </c>
      <c r="AE304" s="178">
        <f>IF($N304="","",$N304*'9 All Base Data'!$Y304)</f>
        <v>0.14343484274765222</v>
      </c>
      <c r="AF304" s="178">
        <f>IF($O304="","",$O304*'9 All Base Data'!$Y304)</f>
        <v>5.4274791989035814E-2</v>
      </c>
      <c r="AG304" s="178">
        <f>IF($P304="","",$P304*'9 All Base Data'!$Y304)</f>
        <v>2.8689209923300676E-2</v>
      </c>
      <c r="AH304" s="167">
        <f>$Q304*'9 All Base Data'!$Y304</f>
        <v>1268.2709902440565</v>
      </c>
      <c r="AI304" s="178">
        <f>$R304*'9 All Base Data'!$Y304</f>
        <v>1.4029233646007246</v>
      </c>
      <c r="AJ304" s="178">
        <f>$S304*'9 All Base Data'!$Y304</f>
        <v>0</v>
      </c>
      <c r="AK304" s="178">
        <f>$T304*'9 All Base Data'!$Y304</f>
        <v>6.0513611346467164E-3</v>
      </c>
      <c r="AL304" s="178">
        <f>IF($U304="","",$U304*'9 All Base Data'!$Y304)</f>
        <v>6.5487024641158308E-4</v>
      </c>
      <c r="AM304" s="178">
        <f>IF($V304="","",$V304*'9 All Base Data'!$Y304)</f>
        <v>6.5047701186060289E-4</v>
      </c>
      <c r="AN304" s="178">
        <f>IF($W304="","",$W304*'9 All Base Data'!$Y304)</f>
        <v>2.4613618167027744E-4</v>
      </c>
      <c r="AO304" s="178">
        <f>IF($X304="","",$X304*'9 All Base Data'!$Y304)</f>
        <v>1.3010556700216857E-4</v>
      </c>
      <c r="AP304" s="178">
        <f>$Y304*'9 All Base Data'!$Y304</f>
        <v>7.8632801395131499E-2</v>
      </c>
      <c r="AQ304" s="179">
        <f t="shared" si="49"/>
        <v>1.4889128743887747</v>
      </c>
    </row>
    <row r="305" spans="1:43" x14ac:dyDescent="0.25">
      <c r="A305" s="124">
        <v>516201</v>
      </c>
      <c r="B305" s="125" t="s">
        <v>339</v>
      </c>
      <c r="C305" s="126" t="s">
        <v>157</v>
      </c>
      <c r="D305" s="101" t="s">
        <v>2312</v>
      </c>
      <c r="E305" s="142"/>
      <c r="F305" s="191" t="str">
        <f>IF('9 All Base Data'!G305="Rural Centre","Rural",IF('9 All Base Data'!G305="Rural (Incl.some Off Shore Islands)","Rural",IF('9 All Base Data'!G305="Inlet-in TA but not in Urban Area","Rural",IF('9 All Base Data'!G305="Rural (Incl.some Off Shore Islands)","Rural",IF('9 All Base Data'!G305="Inlet-not in TA","Rural",IF('9 All Base Data'!G305="Inland Water not in Urban Area","Rural",IF('9 All Base Data'!G305="Oceanic-in Region but not in TA","Rural",'9 All Base Data'!G305)))))))</f>
        <v>Central Auckland Zone</v>
      </c>
      <c r="G305" s="177">
        <f>IF('9 All Base Data'!I305="..C","..C",'9 All Base Data'!I305*Basecase_Pop_2006)</f>
        <v>3444</v>
      </c>
      <c r="H305" s="177">
        <f>IF('9 All Base Data'!J305="..C","..C",'9 All Base Data'!J305*Basecase_Pop_2006)</f>
        <v>2103</v>
      </c>
      <c r="I305" s="191">
        <f>IF('9 All Base Data'!L305="..C","..C",'9 All Base Data'!L305*Basecase_Pop_2006)</f>
        <v>24</v>
      </c>
      <c r="J305" s="156">
        <f>IF('9 All Base Data'!$P305=0,0,('9 All Base Data'!$P305*Basecase_Pop_2006)/(1+(1/(BaseCase_Mort_AllAdults_30*('9 All Base Data'!$W305*Basecase_PM10)/10))))</f>
        <v>0.76791873815645706</v>
      </c>
      <c r="K305" s="156">
        <f>IF('9 All Base Data'!$Q305=0,0,('9 All Base Data'!$Q305*Basecase_Pop_2006)/(1+(1/(BaseCase_Mort_Maori_30*('9 All Base Data'!$W305*Basecase_PM10)/10))))</f>
        <v>0</v>
      </c>
      <c r="L305" s="179">
        <f>133/(1+1/(BaseCase_Mort_Child_0_1*'9 All Base Data'!$AB$10/10))*IF('9 All Base Data'!$L305="..C",0,'9 All Base Data'!L305/'9 All Base Data'!$L$2022)</f>
        <v>3.5010668527325518E-3</v>
      </c>
      <c r="M305" s="178">
        <f>IF('9 All Base Data'!$R305="","",IF('9 All Base Data'!$R305=0,0,('9 All Base Data'!$R305*Basecase_Pop_2006)/(1+(1/(BaseCase_CardiacHA_All*('9 All Base Data'!$W305*Basecase_PM10)/10)))))</f>
        <v>0.21211707884486594</v>
      </c>
      <c r="N305" s="178">
        <f>IF('9 All Base Data'!$S305="","",IF('9 All Base Data'!$S305=0,0,('9 All Base Data'!S305*Basecase_Pop_2006)/(1+(1/(BaseCase_RespHA_All*('9 All Base Data'!$W305*Basecase_PM10)/10)))))</f>
        <v>0.24657056416155546</v>
      </c>
      <c r="O305" s="178">
        <f>IF('9 All Base Data'!$T305="","",IF('9 All Base Data'!$T305=0,0,('9 All Base Data'!$T305*Basecase_Pop_2006)/(1+(1/(BaseCase_RespHA_Child_1_4*('9 All Base Data'!$W305*Basecase_PM10)/10)))))</f>
        <v>0.13513255178255223</v>
      </c>
      <c r="P305" s="179">
        <f>IF('9 All Base Data'!$U305="","",IF('9 All Base Data'!$U305=0,0,('9 All Base Data'!$U305*Basecase_Pop_2006)/(1+(1/(BaseCase_RespHA_Child_5_14*('9 All Base Data'!$W305*Basecase_PM10)/10)))))</f>
        <v>7.9998491046149367E-2</v>
      </c>
      <c r="Q305" s="156">
        <f>IF('7 Base case Results'!$G305="..C",0,BaseCase_RADs_All*'7 Base case Results'!$G305*('9 All Base Data'!$V305*Basecase_PM10)/10)</f>
        <v>2582.9492496779558</v>
      </c>
      <c r="R305" s="189">
        <f t="shared" si="40"/>
        <v>2.7337907078369872</v>
      </c>
      <c r="S305" s="178">
        <f t="shared" si="41"/>
        <v>0</v>
      </c>
      <c r="T305" s="179">
        <f t="shared" si="42"/>
        <v>1.2463797995727884E-2</v>
      </c>
      <c r="U305" s="178">
        <f t="shared" si="43"/>
        <v>1.3469434506648988E-3</v>
      </c>
      <c r="V305" s="178">
        <f t="shared" si="44"/>
        <v>1.118197508472654E-3</v>
      </c>
      <c r="W305" s="178">
        <f t="shared" si="45"/>
        <v>6.1282612233387438E-4</v>
      </c>
      <c r="X305" s="179">
        <f t="shared" si="46"/>
        <v>3.6279315689428742E-4</v>
      </c>
      <c r="Y305" s="179">
        <f t="shared" si="47"/>
        <v>0.16014285348003326</v>
      </c>
      <c r="Z305" s="186">
        <f t="shared" si="48"/>
        <v>2.9088625002718862</v>
      </c>
      <c r="AA305" s="156">
        <f>$J305*'9 All Base Data'!$Y305</f>
        <v>0.33269785955834608</v>
      </c>
      <c r="AB305" s="156">
        <f>$K305*'9 All Base Data'!$Y305</f>
        <v>0</v>
      </c>
      <c r="AC305" s="178">
        <f>$L305*'9 All Base Data'!$Y305</f>
        <v>1.5168238385107325E-3</v>
      </c>
      <c r="AD305" s="178">
        <f>IF($M305="","",$M305*'9 All Base Data'!$Y305)</f>
        <v>9.189891403988322E-2</v>
      </c>
      <c r="AE305" s="178">
        <f>IF($N305="","",$N305*'9 All Base Data'!$Y305)</f>
        <v>0.10682575492763884</v>
      </c>
      <c r="AF305" s="178">
        <f>IF($O305="","",$O305*'9 All Base Data'!$Y305)</f>
        <v>5.8545661800939945E-2</v>
      </c>
      <c r="AG305" s="178">
        <f>IF($P305="","",$P305*'9 All Base Data'!$Y305)</f>
        <v>3.4659040620426636E-2</v>
      </c>
      <c r="AH305" s="167">
        <f>$Q305*'9 All Base Data'!$Y305</f>
        <v>1119.0528945532883</v>
      </c>
      <c r="AI305" s="178">
        <f>$R305*'9 All Base Data'!$Y305</f>
        <v>1.1844043800277122</v>
      </c>
      <c r="AJ305" s="178">
        <f>$S305*'9 All Base Data'!$Y305</f>
        <v>0</v>
      </c>
      <c r="AK305" s="178">
        <f>$T305*'9 All Base Data'!$Y305</f>
        <v>5.3998928650982074E-3</v>
      </c>
      <c r="AL305" s="178">
        <f>IF($U305="","",$U305*'9 All Base Data'!$Y305)</f>
        <v>5.8355810415325847E-4</v>
      </c>
      <c r="AM305" s="178">
        <f>IF($V305="","",$V305*'9 All Base Data'!$Y305)</f>
        <v>4.8445479859684213E-4</v>
      </c>
      <c r="AN305" s="178">
        <f>IF($W305="","",$W305*'9 All Base Data'!$Y305)</f>
        <v>2.6550457626726265E-4</v>
      </c>
      <c r="AO305" s="178">
        <f>IF($X305="","",$X305*'9 All Base Data'!$Y305)</f>
        <v>1.5717874921363479E-4</v>
      </c>
      <c r="AP305" s="178">
        <f>$Y305*'9 All Base Data'!$Y305</f>
        <v>6.938127946230388E-2</v>
      </c>
      <c r="AQ305" s="179">
        <f t="shared" si="49"/>
        <v>1.2602535652578646</v>
      </c>
    </row>
    <row r="306" spans="1:43" x14ac:dyDescent="0.25">
      <c r="A306" s="124">
        <v>516202</v>
      </c>
      <c r="B306" s="125" t="s">
        <v>340</v>
      </c>
      <c r="C306" s="126" t="s">
        <v>157</v>
      </c>
      <c r="D306" s="101" t="s">
        <v>2312</v>
      </c>
      <c r="E306" s="142"/>
      <c r="F306" s="191" t="str">
        <f>IF('9 All Base Data'!G306="Rural Centre","Rural",IF('9 All Base Data'!G306="Rural (Incl.some Off Shore Islands)","Rural",IF('9 All Base Data'!G306="Inlet-in TA but not in Urban Area","Rural",IF('9 All Base Data'!G306="Rural (Incl.some Off Shore Islands)","Rural",IF('9 All Base Data'!G306="Inlet-not in TA","Rural",IF('9 All Base Data'!G306="Inland Water not in Urban Area","Rural",IF('9 All Base Data'!G306="Oceanic-in Region but not in TA","Rural",'9 All Base Data'!G306)))))))</f>
        <v>Central Auckland Zone</v>
      </c>
      <c r="G306" s="177">
        <f>IF('9 All Base Data'!I306="..C","..C",'9 All Base Data'!I306*Basecase_Pop_2006)</f>
        <v>4245</v>
      </c>
      <c r="H306" s="177">
        <f>IF('9 All Base Data'!J306="..C","..C",'9 All Base Data'!J306*Basecase_Pop_2006)</f>
        <v>2772</v>
      </c>
      <c r="I306" s="191">
        <f>IF('9 All Base Data'!L306="..C","..C",'9 All Base Data'!L306*Basecase_Pop_2006)</f>
        <v>15</v>
      </c>
      <c r="J306" s="156">
        <f>IF('9 All Base Data'!$P306=0,0,('9 All Base Data'!$P306*Basecase_Pop_2006)/(1+(1/(BaseCase_Mort_AllAdults_30*('9 All Base Data'!$W306*Basecase_PM10)/10))))</f>
        <v>0.96023653228594674</v>
      </c>
      <c r="K306" s="156">
        <f>IF('9 All Base Data'!$Q306=0,0,('9 All Base Data'!$Q306*Basecase_Pop_2006)/(1+(1/(BaseCase_Mort_Maori_30*('9 All Base Data'!$W306*Basecase_PM10)/10))))</f>
        <v>0</v>
      </c>
      <c r="L306" s="179">
        <f>133/(1+1/(BaseCase_Mort_Child_0_1*'9 All Base Data'!$AB$10/10))*IF('9 All Base Data'!$L306="..C",0,'9 All Base Data'!L306/'9 All Base Data'!$L$2022)</f>
        <v>2.1881667829578449E-3</v>
      </c>
      <c r="M306" s="178">
        <f>IF('9 All Base Data'!$R306="","",IF('9 All Base Data'!$R306=0,0,('9 All Base Data'!$R306*Basecase_Pop_2006)/(1+(1/(BaseCase_CardiacHA_All*('9 All Base Data'!$W306*Basecase_PM10)/10)))))</f>
        <v>0.23823330997079156</v>
      </c>
      <c r="N306" s="178">
        <f>IF('9 All Base Data'!$S306="","",IF('9 All Base Data'!$S306=0,0,('9 All Base Data'!S306*Basecase_Pop_2006)/(1+(1/(BaseCase_RespHA_All*('9 All Base Data'!$W306*Basecase_PM10)/10)))))</f>
        <v>0.35303540794615446</v>
      </c>
      <c r="O306" s="178">
        <f>IF('9 All Base Data'!$T306="","",IF('9 All Base Data'!$T306=0,0,('9 All Base Data'!$T306*Basecase_Pop_2006)/(1+(1/(BaseCase_RespHA_Child_1_4*('9 All Base Data'!$W306*Basecase_PM10)/10)))))</f>
        <v>0.10078989175211485</v>
      </c>
      <c r="P306" s="179">
        <f>IF('9 All Base Data'!$U306="","",IF('9 All Base Data'!$U306=0,0,('9 All Base Data'!$U306*Basecase_Pop_2006)/(1+(1/(BaseCase_RespHA_Child_5_14*('9 All Base Data'!$W306*Basecase_PM10)/10)))))</f>
        <v>5.4230950281810186E-2</v>
      </c>
      <c r="Q306" s="156">
        <f>IF('7 Base case Results'!$G306="..C",0,BaseCase_RADs_All*'7 Base case Results'!$G306*('9 All Base Data'!$V306*Basecase_PM10)/10)</f>
        <v>3239.6053403851743</v>
      </c>
      <c r="R306" s="189">
        <f t="shared" si="40"/>
        <v>3.4184420549379704</v>
      </c>
      <c r="S306" s="178">
        <f t="shared" si="41"/>
        <v>0</v>
      </c>
      <c r="T306" s="179">
        <f t="shared" si="42"/>
        <v>7.7898737473299281E-3</v>
      </c>
      <c r="U306" s="178">
        <f t="shared" si="43"/>
        <v>1.5127815183145264E-3</v>
      </c>
      <c r="V306" s="178">
        <f t="shared" si="44"/>
        <v>1.6010155750358105E-3</v>
      </c>
      <c r="W306" s="178">
        <f t="shared" si="45"/>
        <v>4.5708215909584082E-4</v>
      </c>
      <c r="X306" s="179">
        <f t="shared" si="46"/>
        <v>2.459373595280092E-4</v>
      </c>
      <c r="Y306" s="179">
        <f t="shared" si="47"/>
        <v>0.20085553110388082</v>
      </c>
      <c r="Z306" s="186">
        <f t="shared" si="48"/>
        <v>3.6302012568825313</v>
      </c>
      <c r="AA306" s="156">
        <f>$J306*'9 All Base Data'!$Y306</f>
        <v>0.42541239441361262</v>
      </c>
      <c r="AB306" s="156">
        <f>$K306*'9 All Base Data'!$Y306</f>
        <v>0</v>
      </c>
      <c r="AC306" s="178">
        <f>$L306*'9 All Base Data'!$Y306</f>
        <v>9.694208033289301E-4</v>
      </c>
      <c r="AD306" s="178">
        <f>IF($M306="","",$M306*'9 All Base Data'!$Y306)</f>
        <v>0.1055442064701354</v>
      </c>
      <c r="AE306" s="178">
        <f>IF($N306="","",$N306*'9 All Base Data'!$Y306)</f>
        <v>0.15640483688912246</v>
      </c>
      <c r="AF306" s="178">
        <f>IF($O306="","",$O306*'9 All Base Data'!$Y306)</f>
        <v>4.4652820155552754E-2</v>
      </c>
      <c r="AG306" s="178">
        <f>IF($P306="","",$P306*'9 All Base Data'!$Y306)</f>
        <v>2.4025870329874445E-2</v>
      </c>
      <c r="AH306" s="167">
        <f>$Q306*'9 All Base Data'!$Y306</f>
        <v>1435.2383173003273</v>
      </c>
      <c r="AI306" s="178">
        <f>$R306*'9 All Base Data'!$Y306</f>
        <v>1.5144681241124609</v>
      </c>
      <c r="AJ306" s="178">
        <f>$S306*'9 All Base Data'!$Y306</f>
        <v>0</v>
      </c>
      <c r="AK306" s="178">
        <f>$T306*'9 All Base Data'!$Y306</f>
        <v>3.4511380598509912E-3</v>
      </c>
      <c r="AL306" s="178">
        <f>IF($U306="","",$U306*'9 All Base Data'!$Y306)</f>
        <v>6.7020571108535986E-4</v>
      </c>
      <c r="AM306" s="178">
        <f>IF($V306="","",$V306*'9 All Base Data'!$Y306)</f>
        <v>7.092959352921704E-4</v>
      </c>
      <c r="AN306" s="178">
        <f>IF($W306="","",$W306*'9 All Base Data'!$Y306)</f>
        <v>2.0250053940543171E-4</v>
      </c>
      <c r="AO306" s="178">
        <f>IF($X306="","",$X306*'9 All Base Data'!$Y306)</f>
        <v>1.089573219459806E-4</v>
      </c>
      <c r="AP306" s="178">
        <f>$Y306*'9 All Base Data'!$Y306</f>
        <v>8.8984775672620295E-2</v>
      </c>
      <c r="AQ306" s="179">
        <f t="shared" si="49"/>
        <v>1.6082835394913098</v>
      </c>
    </row>
    <row r="307" spans="1:43" x14ac:dyDescent="0.25">
      <c r="A307" s="124">
        <v>516301</v>
      </c>
      <c r="B307" s="125" t="s">
        <v>341</v>
      </c>
      <c r="C307" s="126" t="s">
        <v>157</v>
      </c>
      <c r="D307" s="101" t="s">
        <v>2312</v>
      </c>
      <c r="E307" s="142"/>
      <c r="F307" s="191" t="str">
        <f>IF('9 All Base Data'!G307="Rural Centre","Rural",IF('9 All Base Data'!G307="Rural (Incl.some Off Shore Islands)","Rural",IF('9 All Base Data'!G307="Inlet-in TA but not in Urban Area","Rural",IF('9 All Base Data'!G307="Rural (Incl.some Off Shore Islands)","Rural",IF('9 All Base Data'!G307="Inlet-not in TA","Rural",IF('9 All Base Data'!G307="Inland Water not in Urban Area","Rural",IF('9 All Base Data'!G307="Oceanic-in Region but not in TA","Rural",'9 All Base Data'!G307)))))))</f>
        <v>Central Auckland Zone</v>
      </c>
      <c r="G307" s="177">
        <f>IF('9 All Base Data'!I307="..C","..C",'9 All Base Data'!I307*Basecase_Pop_2006)</f>
        <v>6585</v>
      </c>
      <c r="H307" s="177">
        <f>IF('9 All Base Data'!J307="..C","..C",'9 All Base Data'!J307*Basecase_Pop_2006)</f>
        <v>4026</v>
      </c>
      <c r="I307" s="191">
        <f>IF('9 All Base Data'!L307="..C","..C",'9 All Base Data'!L307*Basecase_Pop_2006)</f>
        <v>108</v>
      </c>
      <c r="J307" s="156">
        <f>IF('9 All Base Data'!$P307=0,0,('9 All Base Data'!$P307*Basecase_Pop_2006)/(1+(1/(BaseCase_Mort_AllAdults_30*('9 All Base Data'!$W307*Basecase_PM10)/10))))</f>
        <v>4.7937286180693199</v>
      </c>
      <c r="K307" s="156">
        <f>IF('9 All Base Data'!$Q307=0,0,('9 All Base Data'!$Q307*Basecase_Pop_2006)/(1+(1/(BaseCase_Mort_Maori_30*('9 All Base Data'!$W307*Basecase_PM10)/10))))</f>
        <v>7.1073195760789146E-2</v>
      </c>
      <c r="L307" s="179">
        <f>133/(1+1/(BaseCase_Mort_Child_0_1*'9 All Base Data'!$AB$10/10))*IF('9 All Base Data'!$L307="..C",0,'9 All Base Data'!L307/'9 All Base Data'!$L$2022)</f>
        <v>1.5754800837296482E-2</v>
      </c>
      <c r="M307" s="178">
        <f>IF('9 All Base Data'!$R307="","",IF('9 All Base Data'!$R307=0,0,('9 All Base Data'!$R307*Basecase_Pop_2006)/(1+(1/(BaseCase_CardiacHA_All*('9 All Base Data'!$W307*Basecase_PM10)/10)))))</f>
        <v>0.5564515177412801</v>
      </c>
      <c r="N307" s="178">
        <f>IF('9 All Base Data'!$S307="","",IF('9 All Base Data'!$S307=0,0,('9 All Base Data'!S307*Basecase_Pop_2006)/(1+(1/(BaseCase_RespHA_All*('9 All Base Data'!$W307*Basecase_PM10)/10)))))</f>
        <v>0.85561482772094255</v>
      </c>
      <c r="O307" s="178">
        <f>IF('9 All Base Data'!$T307="","",IF('9 All Base Data'!$T307=0,0,('9 All Base Data'!$T307*Basecase_Pop_2006)/(1+(1/(BaseCase_RespHA_Child_1_4*('9 All Base Data'!$W307*Basecase_PM10)/10)))))</f>
        <v>0.34300785799097855</v>
      </c>
      <c r="P307" s="179">
        <f>IF('9 All Base Data'!$U307="","",IF('9 All Base Data'!$U307=0,0,('9 All Base Data'!$U307*Basecase_Pop_2006)/(1+(1/(BaseCase_RespHA_Child_5_14*('9 All Base Data'!$W307*Basecase_PM10)/10)))))</f>
        <v>0.27343745469921793</v>
      </c>
      <c r="Q307" s="156">
        <f>IF('7 Base case Results'!$G307="..C",0,BaseCase_RADs_All*'7 Base case Results'!$G307*('9 All Base Data'!$V307*Basecase_PM10)/10)</f>
        <v>4818.2918522240607</v>
      </c>
      <c r="R307" s="189">
        <f t="shared" si="40"/>
        <v>17.065673880326777</v>
      </c>
      <c r="S307" s="178">
        <f t="shared" si="41"/>
        <v>0.25302057690840934</v>
      </c>
      <c r="T307" s="179">
        <f t="shared" si="42"/>
        <v>5.6087090980775474E-2</v>
      </c>
      <c r="U307" s="178">
        <f t="shared" si="43"/>
        <v>3.5334671376571285E-3</v>
      </c>
      <c r="V307" s="178">
        <f t="shared" si="44"/>
        <v>3.8802132437144748E-3</v>
      </c>
      <c r="W307" s="178">
        <f t="shared" si="45"/>
        <v>1.5555406359890876E-3</v>
      </c>
      <c r="X307" s="179">
        <f t="shared" si="46"/>
        <v>1.2400388570609532E-3</v>
      </c>
      <c r="Y307" s="179">
        <f t="shared" si="47"/>
        <v>0.29873409483789176</v>
      </c>
      <c r="Z307" s="186">
        <f t="shared" si="48"/>
        <v>17.427908746526814</v>
      </c>
      <c r="AA307" s="156">
        <f>$J307*'9 All Base Data'!$Y307</f>
        <v>2.0089972445328681</v>
      </c>
      <c r="AB307" s="156">
        <f>$K307*'9 All Base Data'!$Y307</f>
        <v>2.9785969507192856E-2</v>
      </c>
      <c r="AC307" s="178">
        <f>$L307*'9 All Base Data'!$Y307</f>
        <v>6.6026581794779143E-3</v>
      </c>
      <c r="AD307" s="178">
        <f>IF($M307="","",$M307*'9 All Base Data'!$Y307)</f>
        <v>0.23320251414411594</v>
      </c>
      <c r="AE307" s="178">
        <f>IF($N307="","",$N307*'9 All Base Data'!$Y307)</f>
        <v>0.35857846119898595</v>
      </c>
      <c r="AF307" s="178">
        <f>IF($O307="","",$O307*'9 All Base Data'!$Y307)</f>
        <v>0.14375069939493859</v>
      </c>
      <c r="AG307" s="178">
        <f>IF($P307="","",$P307*'9 All Base Data'!$Y307)</f>
        <v>0.11459453315153562</v>
      </c>
      <c r="AH307" s="167">
        <f>$Q307*'9 All Base Data'!$Y307</f>
        <v>2019.2914171207115</v>
      </c>
      <c r="AI307" s="178">
        <f>$R307*'9 All Base Data'!$Y307</f>
        <v>7.1520301905370092</v>
      </c>
      <c r="AJ307" s="178">
        <f>$S307*'9 All Base Data'!$Y307</f>
        <v>0.10603805144560656</v>
      </c>
      <c r="AK307" s="178">
        <f>$T307*'9 All Base Data'!$Y307</f>
        <v>2.3505463118941375E-2</v>
      </c>
      <c r="AL307" s="178">
        <f>IF($U307="","",$U307*'9 All Base Data'!$Y307)</f>
        <v>1.4808359648151362E-3</v>
      </c>
      <c r="AM307" s="178">
        <f>IF($V307="","",$V307*'9 All Base Data'!$Y307)</f>
        <v>1.6261533215374013E-3</v>
      </c>
      <c r="AN307" s="178">
        <f>IF($W307="","",$W307*'9 All Base Data'!$Y307)</f>
        <v>6.5190942175604642E-4</v>
      </c>
      <c r="AO307" s="178">
        <f>IF($X307="","",$X307*'9 All Base Data'!$Y307)</f>
        <v>5.1968620784221403E-4</v>
      </c>
      <c r="AP307" s="178">
        <f>$Y307*'9 All Base Data'!$Y307</f>
        <v>0.1251960678614841</v>
      </c>
      <c r="AQ307" s="179">
        <f t="shared" si="49"/>
        <v>7.3038387108037881</v>
      </c>
    </row>
    <row r="308" spans="1:43" x14ac:dyDescent="0.25">
      <c r="A308" s="124">
        <v>516302</v>
      </c>
      <c r="B308" s="125" t="s">
        <v>342</v>
      </c>
      <c r="C308" s="126" t="s">
        <v>157</v>
      </c>
      <c r="D308" s="101" t="s">
        <v>2312</v>
      </c>
      <c r="E308" s="142"/>
      <c r="F308" s="191" t="str">
        <f>IF('9 All Base Data'!G308="Rural Centre","Rural",IF('9 All Base Data'!G308="Rural (Incl.some Off Shore Islands)","Rural",IF('9 All Base Data'!G308="Inlet-in TA but not in Urban Area","Rural",IF('9 All Base Data'!G308="Rural (Incl.some Off Shore Islands)","Rural",IF('9 All Base Data'!G308="Inlet-not in TA","Rural",IF('9 All Base Data'!G308="Inland Water not in Urban Area","Rural",IF('9 All Base Data'!G308="Oceanic-in Region but not in TA","Rural",'9 All Base Data'!G308)))))))</f>
        <v>Central Auckland Zone</v>
      </c>
      <c r="G308" s="177">
        <f>IF('9 All Base Data'!I308="..C","..C",'9 All Base Data'!I308*Basecase_Pop_2006)</f>
        <v>5118</v>
      </c>
      <c r="H308" s="177">
        <f>IF('9 All Base Data'!J308="..C","..C",'9 All Base Data'!J308*Basecase_Pop_2006)</f>
        <v>3282</v>
      </c>
      <c r="I308" s="191">
        <f>IF('9 All Base Data'!L308="..C","..C",'9 All Base Data'!L308*Basecase_Pop_2006)</f>
        <v>57</v>
      </c>
      <c r="J308" s="156">
        <f>IF('9 All Base Data'!$P308=0,0,('9 All Base Data'!$P308*Basecase_Pop_2006)/(1+(1/(BaseCase_Mort_AllAdults_30*('9 All Base Data'!$W308*Basecase_PM10)/10))))</f>
        <v>4.6870587033364668</v>
      </c>
      <c r="K308" s="156">
        <f>IF('9 All Base Data'!$Q308=0,0,('9 All Base Data'!$Q308*Basecase_Pop_2006)/(1+(1/(BaseCase_Mort_Maori_30*('9 All Base Data'!$W308*Basecase_PM10)/10))))</f>
        <v>6.7938465064224102E-2</v>
      </c>
      <c r="L308" s="179">
        <f>133/(1+1/(BaseCase_Mort_Child_0_1*'9 All Base Data'!$AB$10/10))*IF('9 All Base Data'!$L308="..C",0,'9 All Base Data'!L308/'9 All Base Data'!$L$2022)</f>
        <v>8.3150337752398093E-3</v>
      </c>
      <c r="M308" s="178">
        <f>IF('9 All Base Data'!$R308="","",IF('9 All Base Data'!$R308=0,0,('9 All Base Data'!$R308*Basecase_Pop_2006)/(1+(1/(BaseCase_CardiacHA_All*('9 All Base Data'!$W308*Basecase_PM10)/10)))))</f>
        <v>0.1981505586333179</v>
      </c>
      <c r="N308" s="178">
        <f>IF('9 All Base Data'!$S308="","",IF('9 All Base Data'!$S308=0,0,('9 All Base Data'!S308*Basecase_Pop_2006)/(1+(1/(BaseCase_RespHA_All*('9 All Base Data'!$W308*Basecase_PM10)/10)))))</f>
        <v>0.37491989347783844</v>
      </c>
      <c r="O308" s="178">
        <f>IF('9 All Base Data'!$T308="","",IF('9 All Base Data'!$T308=0,0,('9 All Base Data'!$T308*Basecase_Pop_2006)/(1+(1/(BaseCase_RespHA_Child_1_4*('9 All Base Data'!$W308*Basecase_PM10)/10)))))</f>
        <v>0.10816025768044422</v>
      </c>
      <c r="P308" s="179">
        <f>IF('9 All Base Data'!$U308="","",IF('9 All Base Data'!$U308=0,0,('9 All Base Data'!$U308*Basecase_Pop_2006)/(1+(1/(BaseCase_RespHA_Child_5_14*('9 All Base Data'!$W308*Basecase_PM10)/10)))))</f>
        <v>7.3957190458312227E-2</v>
      </c>
      <c r="Q308" s="156">
        <f>IF('7 Base case Results'!$G308="..C",0,BaseCase_RADs_All*'7 Base case Results'!$G308*('9 All Base Data'!$V308*Basecase_PM10)/10)</f>
        <v>3537.4251185012863</v>
      </c>
      <c r="R308" s="189">
        <f t="shared" si="40"/>
        <v>16.685928983877822</v>
      </c>
      <c r="S308" s="178">
        <f t="shared" si="41"/>
        <v>0.24186093562863778</v>
      </c>
      <c r="T308" s="179">
        <f t="shared" si="42"/>
        <v>2.9601520239853723E-2</v>
      </c>
      <c r="U308" s="178">
        <f t="shared" si="43"/>
        <v>1.2582560473215687E-3</v>
      </c>
      <c r="V308" s="178">
        <f t="shared" si="44"/>
        <v>1.7002617169219972E-3</v>
      </c>
      <c r="W308" s="178">
        <f t="shared" si="45"/>
        <v>4.9050676858081459E-4</v>
      </c>
      <c r="X308" s="179">
        <f t="shared" si="46"/>
        <v>3.3539585872844593E-4</v>
      </c>
      <c r="Y308" s="179">
        <f t="shared" si="47"/>
        <v>0.21932035734707975</v>
      </c>
      <c r="Z308" s="186">
        <f t="shared" si="48"/>
        <v>16.937809379229002</v>
      </c>
      <c r="AA308" s="156">
        <f>$J308*'9 All Base Data'!$Y308</f>
        <v>1.8046165138590335</v>
      </c>
      <c r="AB308" s="156">
        <f>$K308*'9 All Base Data'!$Y308</f>
        <v>2.6157742785226777E-2</v>
      </c>
      <c r="AC308" s="178">
        <f>$L308*'9 All Base Data'!$Y308</f>
        <v>3.201463479305648E-3</v>
      </c>
      <c r="AD308" s="178">
        <f>IF($M308="","",$M308*'9 All Base Data'!$Y308)</f>
        <v>7.6292146732775498E-2</v>
      </c>
      <c r="AE308" s="178">
        <f>IF($N308="","",$N308*'9 All Base Data'!$Y308)</f>
        <v>0.14435207108943421</v>
      </c>
      <c r="AF308" s="178">
        <f>IF($O308="","",$O308*'9 All Base Data'!$Y308)</f>
        <v>4.1643981760764857E-2</v>
      </c>
      <c r="AG308" s="178">
        <f>IF($P308="","",$P308*'9 All Base Data'!$Y308)</f>
        <v>2.8475079077776824E-2</v>
      </c>
      <c r="AH308" s="167">
        <f>$Q308*'9 All Base Data'!$Y308</f>
        <v>1361.9833224710751</v>
      </c>
      <c r="AI308" s="178">
        <f>$R308*'9 All Base Data'!$Y308</f>
        <v>6.4244347893381599</v>
      </c>
      <c r="AJ308" s="178">
        <f>$S308*'9 All Base Data'!$Y308</f>
        <v>9.3121564315407329E-2</v>
      </c>
      <c r="AK308" s="178">
        <f>$T308*'9 All Base Data'!$Y308</f>
        <v>1.1397209986328108E-2</v>
      </c>
      <c r="AL308" s="178">
        <f>IF($U308="","",$U308*'9 All Base Data'!$Y308)</f>
        <v>4.8445513175312442E-4</v>
      </c>
      <c r="AM308" s="178">
        <f>IF($V308="","",$V308*'9 All Base Data'!$Y308)</f>
        <v>6.5463664239058419E-4</v>
      </c>
      <c r="AN308" s="178">
        <f>IF($W308="","",$W308*'9 All Base Data'!$Y308)</f>
        <v>1.8885545728506865E-4</v>
      </c>
      <c r="AO308" s="178">
        <f>IF($X308="","",$X308*'9 All Base Data'!$Y308)</f>
        <v>1.2913448361771788E-4</v>
      </c>
      <c r="AP308" s="178">
        <f>$Y308*'9 All Base Data'!$Y308</f>
        <v>8.4442965993206651E-2</v>
      </c>
      <c r="AQ308" s="179">
        <f t="shared" si="49"/>
        <v>6.521414057091838</v>
      </c>
    </row>
    <row r="309" spans="1:43" x14ac:dyDescent="0.25">
      <c r="A309" s="124">
        <v>516400</v>
      </c>
      <c r="B309" s="125" t="s">
        <v>343</v>
      </c>
      <c r="C309" s="126" t="s">
        <v>157</v>
      </c>
      <c r="D309" s="101" t="s">
        <v>2312</v>
      </c>
      <c r="E309" s="142"/>
      <c r="F309" s="191" t="str">
        <f>IF('9 All Base Data'!G309="Rural Centre","Rural",IF('9 All Base Data'!G309="Rural (Incl.some Off Shore Islands)","Rural",IF('9 All Base Data'!G309="Inlet-in TA but not in Urban Area","Rural",IF('9 All Base Data'!G309="Rural (Incl.some Off Shore Islands)","Rural",IF('9 All Base Data'!G309="Inlet-not in TA","Rural",IF('9 All Base Data'!G309="Inland Water not in Urban Area","Rural",IF('9 All Base Data'!G309="Oceanic-in Region but not in TA","Rural",'9 All Base Data'!G309)))))))</f>
        <v>Central Auckland Zone</v>
      </c>
      <c r="G309" s="177">
        <f>IF('9 All Base Data'!I309="..C","..C",'9 All Base Data'!I309*Basecase_Pop_2006)</f>
        <v>5496</v>
      </c>
      <c r="H309" s="177">
        <f>IF('9 All Base Data'!J309="..C","..C",'9 All Base Data'!J309*Basecase_Pop_2006)</f>
        <v>3531</v>
      </c>
      <c r="I309" s="191">
        <f>IF('9 All Base Data'!L309="..C","..C",'9 All Base Data'!L309*Basecase_Pop_2006)</f>
        <v>66</v>
      </c>
      <c r="J309" s="156">
        <f>IF('9 All Base Data'!$P309=0,0,('9 All Base Data'!$P309*Basecase_Pop_2006)/(1+(1/(BaseCase_Mort_AllAdults_30*('9 All Base Data'!$W309*Basecase_PM10)/10))))</f>
        <v>1.8640332876060124</v>
      </c>
      <c r="K309" s="156">
        <f>IF('9 All Base Data'!$Q309=0,0,('9 All Base Data'!$Q309*Basecase_Pop_2006)/(1+(1/(BaseCase_Mort_Maori_30*('9 All Base Data'!$W309*Basecase_PM10)/10))))</f>
        <v>0.14514643499798349</v>
      </c>
      <c r="L309" s="179">
        <f>133/(1+1/(BaseCase_Mort_Child_0_1*'9 All Base Data'!$AB$10/10))*IF('9 All Base Data'!$L309="..C",0,'9 All Base Data'!L309/'9 All Base Data'!$L$2022)</f>
        <v>9.6279338450145184E-3</v>
      </c>
      <c r="M309" s="178">
        <f>IF('9 All Base Data'!$R309="","",IF('9 All Base Data'!$R309=0,0,('9 All Base Data'!$R309*Basecase_Pop_2006)/(1+(1/(BaseCase_CardiacHA_All*('9 All Base Data'!$W309*Basecase_PM10)/10)))))</f>
        <v>0.56029945008957616</v>
      </c>
      <c r="N309" s="178">
        <f>IF('9 All Base Data'!$S309="","",IF('9 All Base Data'!$S309=0,0,('9 All Base Data'!S309*Basecase_Pop_2006)/(1+(1/(BaseCase_RespHA_All*('9 All Base Data'!$W309*Basecase_PM10)/10)))))</f>
        <v>0.84178258157161368</v>
      </c>
      <c r="O309" s="178">
        <f>IF('9 All Base Data'!$T309="","",IF('9 All Base Data'!$T309=0,0,('9 All Base Data'!$T309*Basecase_Pop_2006)/(1+(1/(BaseCase_RespHA_Child_1_4*('9 All Base Data'!$W309*Basecase_PM10)/10)))))</f>
        <v>0.35201136015277207</v>
      </c>
      <c r="P309" s="179">
        <f>IF('9 All Base Data'!$U309="","",IF('9 All Base Data'!$U309=0,0,('9 All Base Data'!$U309*Basecase_Pop_2006)/(1+(1/(BaseCase_RespHA_Child_5_14*('9 All Base Data'!$W309*Basecase_PM10)/10)))))</f>
        <v>9.3506316743448753E-2</v>
      </c>
      <c r="Q309" s="156">
        <f>IF('7 Base case Results'!$G309="..C",0,BaseCase_RADs_All*'7 Base case Results'!$G309*('9 All Base Data'!$V309*Basecase_PM10)/10)</f>
        <v>4129.9586237152962</v>
      </c>
      <c r="R309" s="189">
        <f t="shared" si="40"/>
        <v>6.6359585038774043</v>
      </c>
      <c r="S309" s="178">
        <f t="shared" si="41"/>
        <v>0.51672130859282128</v>
      </c>
      <c r="T309" s="179">
        <f t="shared" si="42"/>
        <v>3.4275444488251684E-2</v>
      </c>
      <c r="U309" s="178">
        <f t="shared" si="43"/>
        <v>3.5579015080688088E-3</v>
      </c>
      <c r="V309" s="178">
        <f t="shared" si="44"/>
        <v>3.8174840074272679E-3</v>
      </c>
      <c r="W309" s="178">
        <f t="shared" si="45"/>
        <v>1.5963715182928213E-3</v>
      </c>
      <c r="X309" s="179">
        <f t="shared" si="46"/>
        <v>4.2405114643154007E-4</v>
      </c>
      <c r="Y309" s="179">
        <f t="shared" si="47"/>
        <v>0.25605743467034836</v>
      </c>
      <c r="Z309" s="186">
        <f t="shared" si="48"/>
        <v>6.9336667685515003</v>
      </c>
      <c r="AA309" s="156">
        <f>$J309*'9 All Base Data'!$Y309</f>
        <v>0.80964184218066892</v>
      </c>
      <c r="AB309" s="156">
        <f>$K309*'9 All Base Data'!$Y309</f>
        <v>6.3044274905976222E-2</v>
      </c>
      <c r="AC309" s="178">
        <f>$L309*'9 All Base Data'!$Y309</f>
        <v>4.1818878163289415E-3</v>
      </c>
      <c r="AD309" s="178">
        <f>IF($M309="","",$M309*'9 All Base Data'!$Y309)</f>
        <v>0.24336576066511925</v>
      </c>
      <c r="AE309" s="178">
        <f>IF($N309="","",$N309*'9 All Base Data'!$Y309)</f>
        <v>0.36562780535671063</v>
      </c>
      <c r="AF309" s="178">
        <f>IF($O309="","",$O309*'9 All Base Data'!$Y309)</f>
        <v>0.1528959423619759</v>
      </c>
      <c r="AG309" s="178">
        <f>IF($P309="","",$P309*'9 All Base Data'!$Y309)</f>
        <v>4.0614417696867092E-2</v>
      </c>
      <c r="AH309" s="167">
        <f>$Q309*'9 All Base Data'!$Y309</f>
        <v>1793.8452765128652</v>
      </c>
      <c r="AI309" s="178">
        <f>$R309*'9 All Base Data'!$Y309</f>
        <v>2.8823249581631813</v>
      </c>
      <c r="AJ309" s="178">
        <f>$S309*'9 All Base Data'!$Y309</f>
        <v>0.22443761866527534</v>
      </c>
      <c r="AK309" s="178">
        <f>$T309*'9 All Base Data'!$Y309</f>
        <v>1.4887520626131032E-2</v>
      </c>
      <c r="AL309" s="178">
        <f>IF($U309="","",$U309*'9 All Base Data'!$Y309)</f>
        <v>1.5453725802235074E-3</v>
      </c>
      <c r="AM309" s="178">
        <f>IF($V309="","",$V309*'9 All Base Data'!$Y309)</f>
        <v>1.6581220972926827E-3</v>
      </c>
      <c r="AN309" s="178">
        <f>IF($W309="","",$W309*'9 All Base Data'!$Y309)</f>
        <v>6.9338309861156065E-4</v>
      </c>
      <c r="AO309" s="178">
        <f>IF($X309="","",$X309*'9 All Base Data'!$Y309)</f>
        <v>1.8418638425529225E-4</v>
      </c>
      <c r="AP309" s="178">
        <f>$Y309*'9 All Base Data'!$Y309</f>
        <v>0.11121840714379765</v>
      </c>
      <c r="AQ309" s="179">
        <f t="shared" si="49"/>
        <v>3.0116343806106265</v>
      </c>
    </row>
    <row r="310" spans="1:43" x14ac:dyDescent="0.25">
      <c r="A310" s="124">
        <v>516500</v>
      </c>
      <c r="B310" s="125" t="s">
        <v>344</v>
      </c>
      <c r="C310" s="126" t="s">
        <v>157</v>
      </c>
      <c r="D310" s="101" t="s">
        <v>2312</v>
      </c>
      <c r="E310" s="142"/>
      <c r="F310" s="191" t="str">
        <f>IF('9 All Base Data'!G310="Rural Centre","Rural",IF('9 All Base Data'!G310="Rural (Incl.some Off Shore Islands)","Rural",IF('9 All Base Data'!G310="Inlet-in TA but not in Urban Area","Rural",IF('9 All Base Data'!G310="Rural (Incl.some Off Shore Islands)","Rural",IF('9 All Base Data'!G310="Inlet-not in TA","Rural",IF('9 All Base Data'!G310="Inland Water not in Urban Area","Rural",IF('9 All Base Data'!G310="Oceanic-in Region but not in TA","Rural",'9 All Base Data'!G310)))))))</f>
        <v>Central Auckland Zone</v>
      </c>
      <c r="G310" s="177">
        <f>IF('9 All Base Data'!I310="..C","..C",'9 All Base Data'!I310*Basecase_Pop_2006)</f>
        <v>5469</v>
      </c>
      <c r="H310" s="177">
        <f>IF('9 All Base Data'!J310="..C","..C",'9 All Base Data'!J310*Basecase_Pop_2006)</f>
        <v>3699</v>
      </c>
      <c r="I310" s="191">
        <f>IF('9 All Base Data'!L310="..C","..C",'9 All Base Data'!L310*Basecase_Pop_2006)</f>
        <v>60</v>
      </c>
      <c r="J310" s="156">
        <f>IF('9 All Base Data'!$P310=0,0,('9 All Base Data'!$P310*Basecase_Pop_2006)/(1+(1/(BaseCase_Mort_AllAdults_30*('9 All Base Data'!$W310*Basecase_PM10)/10))))</f>
        <v>2.6556050230649961</v>
      </c>
      <c r="K310" s="156">
        <f>IF('9 All Base Data'!$Q310=0,0,('9 All Base Data'!$Q310*Basecase_Pop_2006)/(1+(1/(BaseCase_Mort_Maori_30*('9 All Base Data'!$W310*Basecase_PM10)/10))))</f>
        <v>0.56309897602334247</v>
      </c>
      <c r="L310" s="179">
        <f>133/(1+1/(BaseCase_Mort_Child_0_1*'9 All Base Data'!$AB$10/10))*IF('9 All Base Data'!$L310="..C",0,'9 All Base Data'!L310/'9 All Base Data'!$L$2022)</f>
        <v>8.7526671318313796E-3</v>
      </c>
      <c r="M310" s="178">
        <f>IF('9 All Base Data'!$R310="","",IF('9 All Base Data'!$R310=0,0,('9 All Base Data'!$R310*Basecase_Pop_2006)/(1+(1/(BaseCase_CardiacHA_All*('9 All Base Data'!$W310*Basecase_PM10)/10)))))</f>
        <v>0.57625439653968125</v>
      </c>
      <c r="N310" s="178">
        <f>IF('9 All Base Data'!$S310="","",IF('9 All Base Data'!$S310=0,0,('9 All Base Data'!S310*Basecase_Pop_2006)/(1+(1/(BaseCase_RespHA_All*('9 All Base Data'!$W310*Basecase_PM10)/10)))))</f>
        <v>0.56792697888955879</v>
      </c>
      <c r="O310" s="178">
        <f>IF('9 All Base Data'!$T310="","",IF('9 All Base Data'!$T310=0,0,('9 All Base Data'!$T310*Basecase_Pop_2006)/(1+(1/(BaseCase_RespHA_Child_1_4*('9 All Base Data'!$W310*Basecase_PM10)/10)))))</f>
        <v>9.5593206608340864E-2</v>
      </c>
      <c r="P310" s="179">
        <f>IF('9 All Base Data'!$U310="","",IF('9 All Base Data'!$U310=0,0,('9 All Base Data'!$U310*Basecase_Pop_2006)/(1+(1/(BaseCase_RespHA_Child_5_14*('9 All Base Data'!$W310*Basecase_PM10)/10)))))</f>
        <v>0.15441241384372292</v>
      </c>
      <c r="Q310" s="156">
        <f>IF('7 Base case Results'!$G310="..C",0,BaseCase_RADs_All*'7 Base case Results'!$G310*('9 All Base Data'!$V310*Basecase_PM10)/10)</f>
        <v>3952.7553340156969</v>
      </c>
      <c r="R310" s="189">
        <f t="shared" si="40"/>
        <v>9.4539538821113851</v>
      </c>
      <c r="S310" s="178">
        <f t="shared" si="41"/>
        <v>2.0046323546430993</v>
      </c>
      <c r="T310" s="179">
        <f t="shared" si="42"/>
        <v>3.1159494989319712E-2</v>
      </c>
      <c r="U310" s="178">
        <f t="shared" si="43"/>
        <v>3.6592154180269758E-3</v>
      </c>
      <c r="V310" s="178">
        <f t="shared" si="44"/>
        <v>2.575548849264149E-3</v>
      </c>
      <c r="W310" s="178">
        <f t="shared" si="45"/>
        <v>4.3351519196882586E-4</v>
      </c>
      <c r="X310" s="179">
        <f t="shared" si="46"/>
        <v>7.0026029678128354E-4</v>
      </c>
      <c r="Y310" s="179">
        <f t="shared" si="47"/>
        <v>0.2450708307089732</v>
      </c>
      <c r="Z310" s="186">
        <f t="shared" si="48"/>
        <v>9.7364189720769705</v>
      </c>
      <c r="AA310" s="156">
        <f>$J310*'9 All Base Data'!$Y310</f>
        <v>1.0938293344565539</v>
      </c>
      <c r="AB310" s="156">
        <f>$K310*'9 All Base Data'!$Y310</f>
        <v>0.23193742022143504</v>
      </c>
      <c r="AC310" s="178">
        <f>$L310*'9 All Base Data'!$Y310</f>
        <v>3.6051762142251943E-3</v>
      </c>
      <c r="AD310" s="178">
        <f>IF($M310="","",$M310*'9 All Base Data'!$Y310)</f>
        <v>0.23735606672304271</v>
      </c>
      <c r="AE310" s="178">
        <f>IF($N310="","",$N310*'9 All Base Data'!$Y310)</f>
        <v>0.23392604846849738</v>
      </c>
      <c r="AF310" s="178">
        <f>IF($O310="","",$O310*'9 All Base Data'!$Y310)</f>
        <v>3.9374324364806021E-2</v>
      </c>
      <c r="AG310" s="178">
        <f>IF($P310="","",$P310*'9 All Base Data'!$Y310)</f>
        <v>6.3601637442141395E-2</v>
      </c>
      <c r="AH310" s="167">
        <f>$Q310*'9 All Base Data'!$Y310</f>
        <v>1628.11852618271</v>
      </c>
      <c r="AI310" s="178">
        <f>$R310*'9 All Base Data'!$Y310</f>
        <v>3.8940324306653311</v>
      </c>
      <c r="AJ310" s="178">
        <f>$S310*'9 All Base Data'!$Y310</f>
        <v>0.82569721598830881</v>
      </c>
      <c r="AK310" s="178">
        <f>$T310*'9 All Base Data'!$Y310</f>
        <v>1.2834427322641692E-2</v>
      </c>
      <c r="AL310" s="178">
        <f>IF($U310="","",$U310*'9 All Base Data'!$Y310)</f>
        <v>1.5072110236913213E-3</v>
      </c>
      <c r="AM310" s="178">
        <f>IF($V310="","",$V310*'9 All Base Data'!$Y310)</f>
        <v>1.0608546298046357E-3</v>
      </c>
      <c r="AN310" s="178">
        <f>IF($W310="","",$W310*'9 All Base Data'!$Y310)</f>
        <v>1.7856256099439534E-4</v>
      </c>
      <c r="AO310" s="178">
        <f>IF($X310="","",$X310*'9 All Base Data'!$Y310)</f>
        <v>2.8843342580011126E-4</v>
      </c>
      <c r="AP310" s="178">
        <f>$Y310*'9 All Base Data'!$Y310</f>
        <v>0.10094334862332802</v>
      </c>
      <c r="AQ310" s="179">
        <f t="shared" si="49"/>
        <v>4.0103782722647967</v>
      </c>
    </row>
    <row r="311" spans="1:43" x14ac:dyDescent="0.25">
      <c r="A311" s="124">
        <v>516601</v>
      </c>
      <c r="B311" s="125" t="s">
        <v>345</v>
      </c>
      <c r="C311" s="126" t="s">
        <v>157</v>
      </c>
      <c r="D311" s="101" t="s">
        <v>2312</v>
      </c>
      <c r="E311" s="142"/>
      <c r="F311" s="191" t="str">
        <f>IF('9 All Base Data'!G311="Rural Centre","Rural",IF('9 All Base Data'!G311="Rural (Incl.some Off Shore Islands)","Rural",IF('9 All Base Data'!G311="Inlet-in TA but not in Urban Area","Rural",IF('9 All Base Data'!G311="Rural (Incl.some Off Shore Islands)","Rural",IF('9 All Base Data'!G311="Inlet-not in TA","Rural",IF('9 All Base Data'!G311="Inland Water not in Urban Area","Rural",IF('9 All Base Data'!G311="Oceanic-in Region but not in TA","Rural",'9 All Base Data'!G311)))))))</f>
        <v>Central Auckland Zone</v>
      </c>
      <c r="G311" s="177">
        <f>IF('9 All Base Data'!I311="..C","..C",'9 All Base Data'!I311*Basecase_Pop_2006)</f>
        <v>3336</v>
      </c>
      <c r="H311" s="177">
        <f>IF('9 All Base Data'!J311="..C","..C",'9 All Base Data'!J311*Basecase_Pop_2006)</f>
        <v>2310</v>
      </c>
      <c r="I311" s="191">
        <f>IF('9 All Base Data'!L311="..C","..C",'9 All Base Data'!L311*Basecase_Pop_2006)</f>
        <v>36</v>
      </c>
      <c r="J311" s="156">
        <f>IF('9 All Base Data'!$P311=0,0,('9 All Base Data'!$P311*Basecase_Pop_2006)/(1+(1/(BaseCase_Mort_AllAdults_30*('9 All Base Data'!$W311*Basecase_PM10)/10))))</f>
        <v>2.269429730275081</v>
      </c>
      <c r="K311" s="156">
        <f>IF('9 All Base Data'!$Q311=0,0,('9 All Base Data'!$Q311*Basecase_Pop_2006)/(1+(1/(BaseCase_Mort_Maori_30*('9 All Base Data'!$W311*Basecase_PM10)/10))))</f>
        <v>7.075299391895376E-2</v>
      </c>
      <c r="L311" s="179">
        <f>133/(1+1/(BaseCase_Mort_Child_0_1*'9 All Base Data'!$AB$10/10))*IF('9 All Base Data'!$L311="..C",0,'9 All Base Data'!L311/'9 All Base Data'!$L$2022)</f>
        <v>5.2516002790988277E-3</v>
      </c>
      <c r="M311" s="178">
        <f>IF('9 All Base Data'!$R311="","",IF('9 All Base Data'!$R311=0,0,('9 All Base Data'!$R311*Basecase_Pop_2006)/(1+(1/(BaseCase_CardiacHA_All*('9 All Base Data'!$W311*Basecase_PM10)/10)))))</f>
        <v>0.31005880132920177</v>
      </c>
      <c r="N311" s="178">
        <f>IF('9 All Base Data'!$S311="","",IF('9 All Base Data'!$S311=0,0,('9 All Base Data'!S311*Basecase_Pop_2006)/(1+(1/(BaseCase_RespHA_All*('9 All Base Data'!$W311*Basecase_PM10)/10)))))</f>
        <v>0.21269661372533816</v>
      </c>
      <c r="O311" s="178">
        <f>IF('9 All Base Data'!$T311="","",IF('9 All Base Data'!$T311=0,0,('9 All Base Data'!$T311*Basecase_Pop_2006)/(1+(1/(BaseCase_RespHA_Child_1_4*('9 All Base Data'!$W311*Basecase_PM10)/10)))))</f>
        <v>3.4984369562190087E-2</v>
      </c>
      <c r="P311" s="179">
        <f>IF('9 All Base Data'!$U311="","",IF('9 All Base Data'!$U311=0,0,('9 All Base Data'!$U311*Basecase_Pop_2006)/(1+(1/(BaseCase_RespHA_Child_5_14*('9 All Base Data'!$W311*Basecase_PM10)/10)))))</f>
        <v>2.5898511016451319E-2</v>
      </c>
      <c r="Q311" s="156">
        <f>IF('7 Base case Results'!$G311="..C",0,BaseCase_RADs_All*'7 Base case Results'!$G311*('9 All Base Data'!$V311*Basecase_PM10)/10)</f>
        <v>2427.0147881144103</v>
      </c>
      <c r="R311" s="189">
        <f t="shared" si="40"/>
        <v>8.0791698397792882</v>
      </c>
      <c r="S311" s="178">
        <f t="shared" si="41"/>
        <v>0.25188065835147538</v>
      </c>
      <c r="T311" s="179">
        <f t="shared" si="42"/>
        <v>1.8695696993591828E-2</v>
      </c>
      <c r="U311" s="178">
        <f t="shared" si="43"/>
        <v>1.9688733884404312E-3</v>
      </c>
      <c r="V311" s="178">
        <f t="shared" si="44"/>
        <v>9.6457914324440854E-4</v>
      </c>
      <c r="W311" s="178">
        <f t="shared" si="45"/>
        <v>1.5865411596453205E-4</v>
      </c>
      <c r="X311" s="179">
        <f t="shared" si="46"/>
        <v>1.1744974745960672E-4</v>
      </c>
      <c r="Y311" s="179">
        <f t="shared" si="47"/>
        <v>0.15047491686309344</v>
      </c>
      <c r="Z311" s="186">
        <f t="shared" si="48"/>
        <v>8.2512739061676577</v>
      </c>
      <c r="AA311" s="156">
        <f>$J311*'9 All Base Data'!$Y311</f>
        <v>0.94350904469135888</v>
      </c>
      <c r="AB311" s="156">
        <f>$K311*'9 All Base Data'!$Y311</f>
        <v>2.9415358762147695E-2</v>
      </c>
      <c r="AC311" s="178">
        <f>$L311*'9 All Base Data'!$Y311</f>
        <v>2.1833380854814192E-3</v>
      </c>
      <c r="AD311" s="178">
        <f>IF($M311="","",$M311*'9 All Base Data'!$Y311)</f>
        <v>0.12890607694859246</v>
      </c>
      <c r="AE311" s="178">
        <f>IF($N311="","",$N311*'9 All Base Data'!$Y311)</f>
        <v>8.8428020549795081E-2</v>
      </c>
      <c r="AF311" s="178">
        <f>IF($O311="","",$O311*'9 All Base Data'!$Y311)</f>
        <v>1.454465351555541E-2</v>
      </c>
      <c r="AG311" s="178">
        <f>IF($P311="","",$P311*'9 All Base Data'!$Y311)</f>
        <v>1.0767233310677901E-2</v>
      </c>
      <c r="AH311" s="167">
        <f>$Q311*'9 All Base Data'!$Y311</f>
        <v>1009.0245904675201</v>
      </c>
      <c r="AI311" s="178">
        <f>$R311*'9 All Base Data'!$Y311</f>
        <v>3.3588921991012377</v>
      </c>
      <c r="AJ311" s="178">
        <f>$S311*'9 All Base Data'!$Y311</f>
        <v>0.1047186771932458</v>
      </c>
      <c r="AK311" s="178">
        <f>$T311*'9 All Base Data'!$Y311</f>
        <v>7.7726835843138524E-3</v>
      </c>
      <c r="AL311" s="178">
        <f>IF($U311="","",$U311*'9 All Base Data'!$Y311)</f>
        <v>8.1855358862356208E-4</v>
      </c>
      <c r="AM311" s="178">
        <f>IF($V311="","",$V311*'9 All Base Data'!$Y311)</f>
        <v>4.010210731933207E-4</v>
      </c>
      <c r="AN311" s="178">
        <f>IF($W311="","",$W311*'9 All Base Data'!$Y311)</f>
        <v>6.5960003693043781E-5</v>
      </c>
      <c r="AO311" s="178">
        <f>IF($X311="","",$X311*'9 All Base Data'!$Y311)</f>
        <v>4.8829403063924281E-5</v>
      </c>
      <c r="AP311" s="178">
        <f>$Y311*'9 All Base Data'!$Y311</f>
        <v>6.2559524608986242E-2</v>
      </c>
      <c r="AQ311" s="179">
        <f t="shared" si="49"/>
        <v>3.4304439819563548</v>
      </c>
    </row>
    <row r="312" spans="1:43" x14ac:dyDescent="0.25">
      <c r="A312" s="124">
        <v>516602</v>
      </c>
      <c r="B312" s="125" t="s">
        <v>346</v>
      </c>
      <c r="C312" s="126" t="s">
        <v>157</v>
      </c>
      <c r="D312" s="101" t="s">
        <v>2312</v>
      </c>
      <c r="E312" s="142"/>
      <c r="F312" s="191" t="str">
        <f>IF('9 All Base Data'!G312="Rural Centre","Rural",IF('9 All Base Data'!G312="Rural (Incl.some Off Shore Islands)","Rural",IF('9 All Base Data'!G312="Inlet-in TA but not in Urban Area","Rural",IF('9 All Base Data'!G312="Rural (Incl.some Off Shore Islands)","Rural",IF('9 All Base Data'!G312="Inlet-not in TA","Rural",IF('9 All Base Data'!G312="Inland Water not in Urban Area","Rural",IF('9 All Base Data'!G312="Oceanic-in Region but not in TA","Rural",'9 All Base Data'!G312)))))))</f>
        <v>Central Auckland Zone</v>
      </c>
      <c r="G312" s="177">
        <f>IF('9 All Base Data'!I312="..C","..C",'9 All Base Data'!I312*Basecase_Pop_2006)</f>
        <v>3759</v>
      </c>
      <c r="H312" s="177">
        <f>IF('9 All Base Data'!J312="..C","..C",'9 All Base Data'!J312*Basecase_Pop_2006)</f>
        <v>2436</v>
      </c>
      <c r="I312" s="191">
        <f>IF('9 All Base Data'!L312="..C","..C",'9 All Base Data'!L312*Basecase_Pop_2006)</f>
        <v>36</v>
      </c>
      <c r="J312" s="156">
        <f>IF('9 All Base Data'!$P312=0,0,('9 All Base Data'!$P312*Basecase_Pop_2006)/(1+(1/(BaseCase_Mort_AllAdults_30*('9 All Base Data'!$W312*Basecase_PM10)/10))))</f>
        <v>1.0281928392721325</v>
      </c>
      <c r="K312" s="156">
        <f>IF('9 All Base Data'!$Q312=0,0,('9 All Base Data'!$Q312*Basecase_Pop_2006)/(1+(1/(BaseCase_Mort_Maori_30*('9 All Base Data'!$W312*Basecase_PM10)/10))))</f>
        <v>0</v>
      </c>
      <c r="L312" s="179">
        <f>133/(1+1/(BaseCase_Mort_Child_0_1*'9 All Base Data'!$AB$10/10))*IF('9 All Base Data'!$L312="..C",0,'9 All Base Data'!L312/'9 All Base Data'!$L$2022)</f>
        <v>5.2516002790988277E-3</v>
      </c>
      <c r="M312" s="178">
        <f>IF('9 All Base Data'!$R312="","",IF('9 All Base Data'!$R312=0,0,('9 All Base Data'!$R312*Basecase_Pop_2006)/(1+(1/(BaseCase_CardiacHA_All*('9 All Base Data'!$W312*Basecase_PM10)/10)))))</f>
        <v>0.39711131252654508</v>
      </c>
      <c r="N312" s="178">
        <f>IF('9 All Base Data'!$S312="","",IF('9 All Base Data'!$S312=0,0,('9 All Base Data'!S312*Basecase_Pop_2006)/(1+(1/(BaseCase_RespHA_All*('9 All Base Data'!$W312*Basecase_PM10)/10)))))</f>
        <v>0.32231390565106111</v>
      </c>
      <c r="O312" s="178">
        <f>IF('9 All Base Data'!$T312="","",IF('9 All Base Data'!$T312=0,0,('9 All Base Data'!$T312*Basecase_Pop_2006)/(1+(1/(BaseCase_RespHA_Child_1_4*('9 All Base Data'!$W312*Basecase_PM10)/10)))))</f>
        <v>0.11644459729700424</v>
      </c>
      <c r="P312" s="179">
        <f>IF('9 All Base Data'!$U312="","",IF('9 All Base Data'!$U312=0,0,('9 All Base Data'!$U312*Basecase_Pop_2006)/(1+(1/(BaseCase_RespHA_Child_5_14*('9 All Base Data'!$W312*Basecase_PM10)/10)))))</f>
        <v>2.6515569209459095E-2</v>
      </c>
      <c r="Q312" s="156">
        <f>IF('7 Base case Results'!$G312="..C",0,BaseCase_RADs_All*'7 Base case Results'!$G312*('9 All Base Data'!$V312*Basecase_PM10)/10)</f>
        <v>2802.6140249964224</v>
      </c>
      <c r="R312" s="189">
        <f t="shared" si="40"/>
        <v>3.6603665078087917</v>
      </c>
      <c r="S312" s="178">
        <f t="shared" si="41"/>
        <v>0</v>
      </c>
      <c r="T312" s="179">
        <f t="shared" si="42"/>
        <v>1.8695696993591828E-2</v>
      </c>
      <c r="U312" s="178">
        <f t="shared" si="43"/>
        <v>2.5216568345435612E-3</v>
      </c>
      <c r="V312" s="178">
        <f t="shared" si="44"/>
        <v>1.461693562127562E-3</v>
      </c>
      <c r="W312" s="178">
        <f t="shared" si="45"/>
        <v>5.2807624874191426E-4</v>
      </c>
      <c r="X312" s="179">
        <f t="shared" si="46"/>
        <v>1.20248106364897E-4</v>
      </c>
      <c r="Y312" s="179">
        <f t="shared" si="47"/>
        <v>0.17376206954977819</v>
      </c>
      <c r="Z312" s="186">
        <f t="shared" si="48"/>
        <v>3.856807624748833</v>
      </c>
      <c r="AA312" s="156">
        <f>$J312*'9 All Base Data'!$Y312</f>
        <v>0.44201310952160433</v>
      </c>
      <c r="AB312" s="156">
        <f>$K312*'9 All Base Data'!$Y312</f>
        <v>0</v>
      </c>
      <c r="AC312" s="178">
        <f>$L312*'9 All Base Data'!$Y312</f>
        <v>2.2576272472119643E-3</v>
      </c>
      <c r="AD312" s="178">
        <f>IF($M312="","",$M312*'9 All Base Data'!$Y312)</f>
        <v>0.17071545275526531</v>
      </c>
      <c r="AE312" s="178">
        <f>IF($N312="","",$N312*'9 All Base Data'!$Y312)</f>
        <v>0.13856055618879068</v>
      </c>
      <c r="AF312" s="178">
        <f>IF($O312="","",$O312*'9 All Base Data'!$Y312)</f>
        <v>5.005874051279717E-2</v>
      </c>
      <c r="AG312" s="178">
        <f>IF($P312="","",$P312*'9 All Base Data'!$Y312)</f>
        <v>1.139886288772949E-2</v>
      </c>
      <c r="AH312" s="167">
        <f>$Q312*'9 All Base Data'!$Y312</f>
        <v>1204.8247105615721</v>
      </c>
      <c r="AI312" s="178">
        <f>$R312*'9 All Base Data'!$Y312</f>
        <v>1.5735666698969115</v>
      </c>
      <c r="AJ312" s="178">
        <f>$S312*'9 All Base Data'!$Y312</f>
        <v>0</v>
      </c>
      <c r="AK312" s="178">
        <f>$T312*'9 All Base Data'!$Y312</f>
        <v>8.0371530000745931E-3</v>
      </c>
      <c r="AL312" s="178">
        <f>IF($U312="","",$U312*'9 All Base Data'!$Y312)</f>
        <v>1.0840431249959346E-3</v>
      </c>
      <c r="AM312" s="178">
        <f>IF($V312="","",$V312*'9 All Base Data'!$Y312)</f>
        <v>6.2837212231616564E-4</v>
      </c>
      <c r="AN312" s="178">
        <f>IF($W312="","",$W312*'9 All Base Data'!$Y312)</f>
        <v>2.2701638822553518E-4</v>
      </c>
      <c r="AO312" s="178">
        <f>IF($X312="","",$X312*'9 All Base Data'!$Y312)</f>
        <v>5.1693843195853235E-5</v>
      </c>
      <c r="AP312" s="178">
        <f>$Y312*'9 All Base Data'!$Y312</f>
        <v>7.4699132054817471E-2</v>
      </c>
      <c r="AQ312" s="179">
        <f t="shared" si="49"/>
        <v>1.6580153701991156</v>
      </c>
    </row>
    <row r="313" spans="1:43" x14ac:dyDescent="0.25">
      <c r="A313" s="124">
        <v>516700</v>
      </c>
      <c r="B313" s="125" t="s">
        <v>347</v>
      </c>
      <c r="C313" s="126" t="s">
        <v>157</v>
      </c>
      <c r="D313" s="101" t="s">
        <v>2312</v>
      </c>
      <c r="E313" s="142"/>
      <c r="F313" s="191" t="str">
        <f>IF('9 All Base Data'!G313="Rural Centre","Rural",IF('9 All Base Data'!G313="Rural (Incl.some Off Shore Islands)","Rural",IF('9 All Base Data'!G313="Inlet-in TA but not in Urban Area","Rural",IF('9 All Base Data'!G313="Rural (Incl.some Off Shore Islands)","Rural",IF('9 All Base Data'!G313="Inlet-not in TA","Rural",IF('9 All Base Data'!G313="Inland Water not in Urban Area","Rural",IF('9 All Base Data'!G313="Oceanic-in Region but not in TA","Rural",'9 All Base Data'!G313)))))))</f>
        <v>Central Auckland Zone</v>
      </c>
      <c r="G313" s="177">
        <f>IF('9 All Base Data'!I313="..C","..C",'9 All Base Data'!I313*Basecase_Pop_2006)</f>
        <v>4824</v>
      </c>
      <c r="H313" s="177">
        <f>IF('9 All Base Data'!J313="..C","..C",'9 All Base Data'!J313*Basecase_Pop_2006)</f>
        <v>3414</v>
      </c>
      <c r="I313" s="191">
        <f>IF('9 All Base Data'!L313="..C","..C",'9 All Base Data'!L313*Basecase_Pop_2006)</f>
        <v>45</v>
      </c>
      <c r="J313" s="156">
        <f>IF('9 All Base Data'!$P313=0,0,('9 All Base Data'!$P313*Basecase_Pop_2006)/(1+(1/(BaseCase_Mort_AllAdults_30*('9 All Base Data'!$W313*Basecase_PM10)/10))))</f>
        <v>1.3086424850737028</v>
      </c>
      <c r="K313" s="156">
        <f>IF('9 All Base Data'!$Q313=0,0,('9 All Base Data'!$Q313*Basecase_Pop_2006)/(1+(1/(BaseCase_Mort_Maori_30*('9 All Base Data'!$W313*Basecase_PM10)/10))))</f>
        <v>7.0161527430332771E-2</v>
      </c>
      <c r="L313" s="179">
        <f>133/(1+1/(BaseCase_Mort_Child_0_1*'9 All Base Data'!$AB$10/10))*IF('9 All Base Data'!$L313="..C",0,'9 All Base Data'!L313/'9 All Base Data'!$L$2022)</f>
        <v>6.5645003488735343E-3</v>
      </c>
      <c r="M313" s="178">
        <f>IF('9 All Base Data'!$R313="","",IF('9 All Base Data'!$R313=0,0,('9 All Base Data'!$R313*Basecase_Pop_2006)/(1+(1/(BaseCase_CardiacHA_All*('9 All Base Data'!$W313*Basecase_PM10)/10)))))</f>
        <v>0.72204232313182481</v>
      </c>
      <c r="N313" s="178">
        <f>IF('9 All Base Data'!$S313="","",IF('9 All Base Data'!$S313=0,0,('9 All Base Data'!S313*Basecase_Pop_2006)/(1+(1/(BaseCase_RespHA_All*('9 All Base Data'!$W313*Basecase_PM10)/10)))))</f>
        <v>0.64896196712982512</v>
      </c>
      <c r="O313" s="178">
        <f>IF('9 All Base Data'!$T313="","",IF('9 All Base Data'!$T313=0,0,('9 All Base Data'!$T313*Basecase_Pop_2006)/(1+(1/(BaseCase_RespHA_Child_1_4*('9 All Base Data'!$W313*Basecase_PM10)/10)))))</f>
        <v>5.1935347364794708E-2</v>
      </c>
      <c r="P313" s="179">
        <f>IF('9 All Base Data'!$U313="","",IF('9 All Base Data'!$U313=0,0,('9 All Base Data'!$U313*Basecase_Pop_2006)/(1+(1/(BaseCase_RespHA_Child_5_14*('9 All Base Data'!$W313*Basecase_PM10)/10)))))</f>
        <v>6.4087087912904669E-2</v>
      </c>
      <c r="Q313" s="156">
        <f>IF('7 Base case Results'!$G313="..C",0,BaseCase_RADs_All*'7 Base case Results'!$G313*('9 All Base Data'!$V313*Basecase_PM10)/10)</f>
        <v>3472.4079174781355</v>
      </c>
      <c r="R313" s="189">
        <f t="shared" si="40"/>
        <v>4.6587672468623813</v>
      </c>
      <c r="S313" s="178">
        <f t="shared" si="41"/>
        <v>0.24977503765198467</v>
      </c>
      <c r="T313" s="179">
        <f t="shared" si="42"/>
        <v>2.3369621241989783E-2</v>
      </c>
      <c r="U313" s="178">
        <f t="shared" si="43"/>
        <v>4.5849687518870882E-3</v>
      </c>
      <c r="V313" s="178">
        <f t="shared" si="44"/>
        <v>2.9430425209337569E-3</v>
      </c>
      <c r="W313" s="178">
        <f t="shared" si="45"/>
        <v>2.35526800299344E-4</v>
      </c>
      <c r="X313" s="179">
        <f t="shared" si="46"/>
        <v>2.9063494368502266E-4</v>
      </c>
      <c r="Y313" s="179">
        <f t="shared" si="47"/>
        <v>0.2152892908836444</v>
      </c>
      <c r="Z313" s="186">
        <f t="shared" si="48"/>
        <v>4.9049541702608366</v>
      </c>
      <c r="AA313" s="156">
        <f>$J313*'9 All Base Data'!$Y313</f>
        <v>0.53588225417496915</v>
      </c>
      <c r="AB313" s="156">
        <f>$K313*'9 All Base Data'!$Y313</f>
        <v>2.8730778577472301E-2</v>
      </c>
      <c r="AC313" s="178">
        <f>$L313*'9 All Base Data'!$Y313</f>
        <v>2.6881285642263086E-3</v>
      </c>
      <c r="AD313" s="178">
        <f>IF($M313="","",$M313*'9 All Base Data'!$Y313)</f>
        <v>0.29567255544803889</v>
      </c>
      <c r="AE313" s="178">
        <f>IF($N313="","",$N313*'9 All Base Data'!$Y313)</f>
        <v>0.26574653183429747</v>
      </c>
      <c r="AF313" s="178">
        <f>IF($O313="","",$O313*'9 All Base Data'!$Y313)</f>
        <v>2.1267253153284853E-2</v>
      </c>
      <c r="AG313" s="178">
        <f>IF($P313="","",$P313*'9 All Base Data'!$Y313)</f>
        <v>2.6243327360980923E-2</v>
      </c>
      <c r="AH313" s="167">
        <f>$Q313*'9 All Base Data'!$Y313</f>
        <v>1421.9328834707617</v>
      </c>
      <c r="AI313" s="178">
        <f>$R313*'9 All Base Data'!$Y313</f>
        <v>1.90774082486289</v>
      </c>
      <c r="AJ313" s="178">
        <f>$S313*'9 All Base Data'!$Y313</f>
        <v>0.10228157173580139</v>
      </c>
      <c r="AK313" s="178">
        <f>$T313*'9 All Base Data'!$Y313</f>
        <v>9.5697376886456579E-3</v>
      </c>
      <c r="AL313" s="178">
        <f>IF($U313="","",$U313*'9 All Base Data'!$Y313)</f>
        <v>1.8775207270950471E-3</v>
      </c>
      <c r="AM313" s="178">
        <f>IF($V313="","",$V313*'9 All Base Data'!$Y313)</f>
        <v>1.2051605218685391E-3</v>
      </c>
      <c r="AN313" s="178">
        <f>IF($W313="","",$W313*'9 All Base Data'!$Y313)</f>
        <v>9.6446993050146811E-5</v>
      </c>
      <c r="AO313" s="178">
        <f>IF($X313="","",$X313*'9 All Base Data'!$Y313)</f>
        <v>1.1901348958204848E-4</v>
      </c>
      <c r="AP313" s="178">
        <f>$Y313*'9 All Base Data'!$Y313</f>
        <v>8.8159838775187238E-2</v>
      </c>
      <c r="AQ313" s="179">
        <f t="shared" si="49"/>
        <v>2.0085530825756868</v>
      </c>
    </row>
    <row r="314" spans="1:43" x14ac:dyDescent="0.25">
      <c r="A314" s="124">
        <v>516800</v>
      </c>
      <c r="B314" s="125" t="s">
        <v>348</v>
      </c>
      <c r="C314" s="126" t="s">
        <v>157</v>
      </c>
      <c r="D314" s="101" t="s">
        <v>2312</v>
      </c>
      <c r="E314" s="142"/>
      <c r="F314" s="191" t="str">
        <f>IF('9 All Base Data'!G314="Rural Centre","Rural",IF('9 All Base Data'!G314="Rural (Incl.some Off Shore Islands)","Rural",IF('9 All Base Data'!G314="Inlet-in TA but not in Urban Area","Rural",IF('9 All Base Data'!G314="Rural (Incl.some Off Shore Islands)","Rural",IF('9 All Base Data'!G314="Inlet-not in TA","Rural",IF('9 All Base Data'!G314="Inland Water not in Urban Area","Rural",IF('9 All Base Data'!G314="Oceanic-in Region but not in TA","Rural",'9 All Base Data'!G314)))))))</f>
        <v>Central Auckland Zone</v>
      </c>
      <c r="G314" s="177">
        <f>IF('9 All Base Data'!I314="..C","..C",'9 All Base Data'!I314*Basecase_Pop_2006)</f>
        <v>4302</v>
      </c>
      <c r="H314" s="177">
        <f>IF('9 All Base Data'!J314="..C","..C",'9 All Base Data'!J314*Basecase_Pop_2006)</f>
        <v>2535</v>
      </c>
      <c r="I314" s="191">
        <f>IF('9 All Base Data'!L314="..C","..C",'9 All Base Data'!L314*Basecase_Pop_2006)</f>
        <v>42</v>
      </c>
      <c r="J314" s="156">
        <f>IF('9 All Base Data'!$P314=0,0,('9 All Base Data'!$P314*Basecase_Pop_2006)/(1+(1/(BaseCase_Mort_AllAdults_30*('9 All Base Data'!$W314*Basecase_PM10)/10))))</f>
        <v>5.0375274989889256</v>
      </c>
      <c r="K314" s="156">
        <f>IF('9 All Base Data'!$Q314=0,0,('9 All Base Data'!$Q314*Basecase_Pop_2006)/(1+(1/(BaseCase_Mort_Maori_30*('9 All Base Data'!$W314*Basecase_PM10)/10))))</f>
        <v>0</v>
      </c>
      <c r="L314" s="179">
        <f>133/(1+1/(BaseCase_Mort_Child_0_1*'9 All Base Data'!$AB$10/10))*IF('9 All Base Data'!$L314="..C",0,'9 All Base Data'!L314/'9 All Base Data'!$L$2022)</f>
        <v>6.1268669922819657E-3</v>
      </c>
      <c r="M314" s="178">
        <f>IF('9 All Base Data'!$R314="","",IF('9 All Base Data'!$R314=0,0,('9 All Base Data'!$R314*Basecase_Pop_2006)/(1+(1/(BaseCase_CardiacHA_All*('9 All Base Data'!$W314*Basecase_PM10)/10)))))</f>
        <v>0.4783623101281676</v>
      </c>
      <c r="N314" s="178">
        <f>IF('9 All Base Data'!$S314="","",IF('9 All Base Data'!$S314=0,0,('9 All Base Data'!S314*Basecase_Pop_2006)/(1+(1/(BaseCase_RespHA_All*('9 All Base Data'!$W314*Basecase_PM10)/10)))))</f>
        <v>0.58942553211658122</v>
      </c>
      <c r="O314" s="178">
        <f>IF('9 All Base Data'!$T314="","",IF('9 All Base Data'!$T314=0,0,('9 All Base Data'!$T314*Basecase_Pop_2006)/(1+(1/(BaseCase_RespHA_Child_1_4*('9 All Base Data'!$W314*Basecase_PM10)/10)))))</f>
        <v>0.23103271319530111</v>
      </c>
      <c r="P314" s="179">
        <f>IF('9 All Base Data'!$U314="","",IF('9 All Base Data'!$U314=0,0,('9 All Base Data'!$U314*Basecase_Pop_2006)/(1+(1/(BaseCase_RespHA_Child_5_14*('9 All Base Data'!$W314*Basecase_PM10)/10)))))</f>
        <v>0.1267249731980809</v>
      </c>
      <c r="Q314" s="156">
        <f>IF('7 Base case Results'!$G314="..C",0,BaseCase_RADs_All*'7 Base case Results'!$G314*('9 All Base Data'!$V314*Basecase_PM10)/10)</f>
        <v>3060.2661511656152</v>
      </c>
      <c r="R314" s="189">
        <f t="shared" si="40"/>
        <v>17.933597896400574</v>
      </c>
      <c r="S314" s="178">
        <f t="shared" si="41"/>
        <v>0</v>
      </c>
      <c r="T314" s="179">
        <f t="shared" si="42"/>
        <v>2.18116464925238E-2</v>
      </c>
      <c r="U314" s="178">
        <f t="shared" si="43"/>
        <v>3.0376006693138644E-3</v>
      </c>
      <c r="V314" s="178">
        <f t="shared" si="44"/>
        <v>2.6730447881486959E-3</v>
      </c>
      <c r="W314" s="178">
        <f t="shared" si="45"/>
        <v>1.0477333543406906E-3</v>
      </c>
      <c r="X314" s="179">
        <f t="shared" si="46"/>
        <v>5.7469775345329681E-4</v>
      </c>
      <c r="Y314" s="179">
        <f t="shared" si="47"/>
        <v>0.18973650137226813</v>
      </c>
      <c r="Z314" s="186">
        <f t="shared" si="48"/>
        <v>18.150856689722829</v>
      </c>
      <c r="AA314" s="156">
        <f>$J314*'9 All Base Data'!$Y314</f>
        <v>2.0274628456028352</v>
      </c>
      <c r="AB314" s="156">
        <f>$K314*'9 All Base Data'!$Y314</f>
        <v>0</v>
      </c>
      <c r="AC314" s="178">
        <f>$L314*'9 All Base Data'!$Y314</f>
        <v>2.4658912907761349E-3</v>
      </c>
      <c r="AD314" s="178">
        <f>IF($M314="","",$M314*'9 All Base Data'!$Y314)</f>
        <v>0.19252734813184841</v>
      </c>
      <c r="AE314" s="178">
        <f>IF($N314="","",$N314*'9 All Base Data'!$Y314)</f>
        <v>0.23722716488513529</v>
      </c>
      <c r="AF314" s="178">
        <f>IF($O314="","",$O314*'9 All Base Data'!$Y314)</f>
        <v>9.2984155861442486E-2</v>
      </c>
      <c r="AG314" s="178">
        <f>IF($P314="","",$P314*'9 All Base Data'!$Y314)</f>
        <v>5.1003230219724291E-2</v>
      </c>
      <c r="AH314" s="167">
        <f>$Q314*'9 All Base Data'!$Y314</f>
        <v>1231.6708783008301</v>
      </c>
      <c r="AI314" s="178">
        <f>$R314*'9 All Base Data'!$Y314</f>
        <v>7.2177677303460923</v>
      </c>
      <c r="AJ314" s="178">
        <f>$S314*'9 All Base Data'!$Y314</f>
        <v>0</v>
      </c>
      <c r="AK314" s="178">
        <f>$T314*'9 All Base Data'!$Y314</f>
        <v>8.7785729951630424E-3</v>
      </c>
      <c r="AL314" s="178">
        <f>IF($U314="","",$U314*'9 All Base Data'!$Y314)</f>
        <v>1.2225486606372376E-3</v>
      </c>
      <c r="AM314" s="178">
        <f>IF($V314="","",$V314*'9 All Base Data'!$Y314)</f>
        <v>1.0758251927540886E-3</v>
      </c>
      <c r="AN314" s="178">
        <f>IF($W314="","",$W314*'9 All Base Data'!$Y314)</f>
        <v>4.2168314683164174E-4</v>
      </c>
      <c r="AO314" s="178">
        <f>IF($X314="","",$X314*'9 All Base Data'!$Y314)</f>
        <v>2.3129964904644964E-4</v>
      </c>
      <c r="AP314" s="178">
        <f>$Y314*'9 All Base Data'!$Y314</f>
        <v>7.6363594454651462E-2</v>
      </c>
      <c r="AQ314" s="179">
        <f t="shared" si="49"/>
        <v>7.3052082716492981</v>
      </c>
    </row>
    <row r="315" spans="1:43" x14ac:dyDescent="0.25">
      <c r="A315" s="124">
        <v>516900</v>
      </c>
      <c r="B315" s="125" t="s">
        <v>349</v>
      </c>
      <c r="C315" s="126" t="s">
        <v>157</v>
      </c>
      <c r="D315" s="101" t="s">
        <v>2312</v>
      </c>
      <c r="E315" s="142"/>
      <c r="F315" s="191" t="str">
        <f>IF('9 All Base Data'!G315="Rural Centre","Rural",IF('9 All Base Data'!G315="Rural (Incl.some Off Shore Islands)","Rural",IF('9 All Base Data'!G315="Inlet-in TA but not in Urban Area","Rural",IF('9 All Base Data'!G315="Rural (Incl.some Off Shore Islands)","Rural",IF('9 All Base Data'!G315="Inlet-not in TA","Rural",IF('9 All Base Data'!G315="Inland Water not in Urban Area","Rural",IF('9 All Base Data'!G315="Oceanic-in Region but not in TA","Rural",'9 All Base Data'!G315)))))))</f>
        <v>Central Auckland Zone</v>
      </c>
      <c r="G315" s="177">
        <f>IF('9 All Base Data'!I315="..C","..C",'9 All Base Data'!I315*Basecase_Pop_2006)</f>
        <v>6072</v>
      </c>
      <c r="H315" s="177">
        <f>IF('9 All Base Data'!J315="..C","..C",'9 All Base Data'!J315*Basecase_Pop_2006)</f>
        <v>3936</v>
      </c>
      <c r="I315" s="191">
        <f>IF('9 All Base Data'!L315="..C","..C",'9 All Base Data'!L315*Basecase_Pop_2006)</f>
        <v>72</v>
      </c>
      <c r="J315" s="156">
        <f>IF('9 All Base Data'!$P315=0,0,('9 All Base Data'!$P315*Basecase_Pop_2006)/(1+(1/(BaseCase_Mort_AllAdults_30*('9 All Base Data'!$W315*Basecase_PM10)/10))))</f>
        <v>5.2295222708012039</v>
      </c>
      <c r="K315" s="156">
        <f>IF('9 All Base Data'!$Q315=0,0,('9 All Base Data'!$Q315*Basecase_Pop_2006)/(1+(1/(BaseCase_Mort_Maori_30*('9 All Base Data'!$W315*Basecase_PM10)/10))))</f>
        <v>0.13955148593835193</v>
      </c>
      <c r="L315" s="179">
        <f>133/(1+1/(BaseCase_Mort_Child_0_1*'9 All Base Data'!$AB$10/10))*IF('9 All Base Data'!$L315="..C",0,'9 All Base Data'!L315/'9 All Base Data'!$L$2022)</f>
        <v>1.0503200558197655E-2</v>
      </c>
      <c r="M315" s="178">
        <f>IF('9 All Base Data'!$R315="","",IF('9 All Base Data'!$R315=0,0,('9 All Base Data'!$R315*Basecase_Pop_2006)/(1+(1/(BaseCase_CardiacHA_All*('9 All Base Data'!$W315*Basecase_PM10)/10)))))</f>
        <v>0.53319893943775054</v>
      </c>
      <c r="N315" s="178">
        <f>IF('9 All Base Data'!$S315="","",IF('9 All Base Data'!$S315=0,0,('9 All Base Data'!S315*Basecase_Pop_2006)/(1+(1/(BaseCase_RespHA_All*('9 All Base Data'!$W315*Basecase_PM10)/10)))))</f>
        <v>0.53999310336828776</v>
      </c>
      <c r="O315" s="178">
        <f>IF('9 All Base Data'!$T315="","",IF('9 All Base Data'!$T315=0,0,('9 All Base Data'!$T315*Basecase_Pop_2006)/(1+(1/(BaseCase_RespHA_Child_1_4*('9 All Base Data'!$W315*Basecase_PM10)/10)))))</f>
        <v>0.18913947191116462</v>
      </c>
      <c r="P315" s="179">
        <f>IF('9 All Base Data'!$U315="","",IF('9 All Base Data'!$U315=0,0,('9 All Base Data'!$U315*Basecase_Pop_2006)/(1+(1/(BaseCase_RespHA_Child_5_14*('9 All Base Data'!$W315*Basecase_PM10)/10)))))</f>
        <v>0.10185349493488813</v>
      </c>
      <c r="Q315" s="156">
        <f>IF('7 Base case Results'!$G315="..C",0,BaseCase_RADs_All*'7 Base case Results'!$G315*('9 All Base Data'!$V315*Basecase_PM10)/10)</f>
        <v>4340.3471664515091</v>
      </c>
      <c r="R315" s="189">
        <f t="shared" si="40"/>
        <v>18.617099284052287</v>
      </c>
      <c r="S315" s="178">
        <f t="shared" si="41"/>
        <v>0.49680328994053286</v>
      </c>
      <c r="T315" s="179">
        <f t="shared" si="42"/>
        <v>3.7391393987183656E-2</v>
      </c>
      <c r="U315" s="178">
        <f t="shared" si="43"/>
        <v>3.3858132654297161E-3</v>
      </c>
      <c r="V315" s="178">
        <f t="shared" si="44"/>
        <v>2.4488687237751851E-3</v>
      </c>
      <c r="W315" s="178">
        <f t="shared" si="45"/>
        <v>8.5774750511713157E-4</v>
      </c>
      <c r="X315" s="179">
        <f t="shared" si="46"/>
        <v>4.6190559952971768E-4</v>
      </c>
      <c r="Y315" s="179">
        <f t="shared" si="47"/>
        <v>0.26910152431999357</v>
      </c>
      <c r="Z315" s="186">
        <f t="shared" si="48"/>
        <v>18.929426884348665</v>
      </c>
      <c r="AA315" s="156">
        <f>$J315*'9 All Base Data'!$Y315</f>
        <v>2.1198365596166209</v>
      </c>
      <c r="AB315" s="156">
        <f>$K315*'9 All Base Data'!$Y315</f>
        <v>5.6568521276346012E-2</v>
      </c>
      <c r="AC315" s="178">
        <f>$L315*'9 All Base Data'!$Y315</f>
        <v>4.2575721802676075E-3</v>
      </c>
      <c r="AD315" s="178">
        <f>IF($M315="","",$M315*'9 All Base Data'!$Y315)</f>
        <v>0.21613725821188293</v>
      </c>
      <c r="AE315" s="178">
        <f>IF($N315="","",$N315*'9 All Base Data'!$Y315)</f>
        <v>0.21889133714035355</v>
      </c>
      <c r="AF315" s="178">
        <f>IF($O315="","",$O315*'9 All Base Data'!$Y315)</f>
        <v>7.6669482729335395E-2</v>
      </c>
      <c r="AG315" s="178">
        <f>IF($P315="","",$P315*'9 All Base Data'!$Y315)</f>
        <v>4.1287282299807979E-2</v>
      </c>
      <c r="AH315" s="167">
        <f>$Q315*'9 All Base Data'!$Y315</f>
        <v>1759.4009793676007</v>
      </c>
      <c r="AI315" s="178">
        <f>$R315*'9 All Base Data'!$Y315</f>
        <v>7.5466181522351716</v>
      </c>
      <c r="AJ315" s="178">
        <f>$S315*'9 All Base Data'!$Y315</f>
        <v>0.20138393574379179</v>
      </c>
      <c r="AK315" s="178">
        <f>$T315*'9 All Base Data'!$Y315</f>
        <v>1.5156956961752684E-2</v>
      </c>
      <c r="AL315" s="178">
        <f>IF($U315="","",$U315*'9 All Base Data'!$Y315)</f>
        <v>1.3724715896454567E-3</v>
      </c>
      <c r="AM315" s="178">
        <f>IF($V315="","",$V315*'9 All Base Data'!$Y315)</f>
        <v>9.9267221393150337E-4</v>
      </c>
      <c r="AN315" s="178">
        <f>IF($W315="","",$W315*'9 All Base Data'!$Y315)</f>
        <v>3.4769610417753605E-4</v>
      </c>
      <c r="AO315" s="178">
        <f>IF($X315="","",$X315*'9 All Base Data'!$Y315)</f>
        <v>1.8723782522962922E-4</v>
      </c>
      <c r="AP315" s="178">
        <f>$Y315*'9 All Base Data'!$Y315</f>
        <v>0.10908286072079124</v>
      </c>
      <c r="AQ315" s="179">
        <f t="shared" si="49"/>
        <v>7.673223113721293</v>
      </c>
    </row>
    <row r="316" spans="1:43" x14ac:dyDescent="0.25">
      <c r="A316" s="124">
        <v>517001</v>
      </c>
      <c r="B316" s="125" t="s">
        <v>350</v>
      </c>
      <c r="C316" s="126" t="s">
        <v>157</v>
      </c>
      <c r="D316" s="101" t="s">
        <v>2312</v>
      </c>
      <c r="E316" s="142"/>
      <c r="F316" s="191" t="str">
        <f>IF('9 All Base Data'!G316="Rural Centre","Rural",IF('9 All Base Data'!G316="Rural (Incl.some Off Shore Islands)","Rural",IF('9 All Base Data'!G316="Inlet-in TA but not in Urban Area","Rural",IF('9 All Base Data'!G316="Rural (Incl.some Off Shore Islands)","Rural",IF('9 All Base Data'!G316="Inlet-not in TA","Rural",IF('9 All Base Data'!G316="Inland Water not in Urban Area","Rural",IF('9 All Base Data'!G316="Oceanic-in Region but not in TA","Rural",'9 All Base Data'!G316)))))))</f>
        <v>Central Auckland Zone</v>
      </c>
      <c r="G316" s="177">
        <f>IF('9 All Base Data'!I316="..C","..C",'9 All Base Data'!I316*Basecase_Pop_2006)</f>
        <v>4437</v>
      </c>
      <c r="H316" s="177">
        <f>IF('9 All Base Data'!J316="..C","..C",'9 All Base Data'!J316*Basecase_Pop_2006)</f>
        <v>2151</v>
      </c>
      <c r="I316" s="191">
        <f>IF('9 All Base Data'!L316="..C","..C",'9 All Base Data'!L316*Basecase_Pop_2006)</f>
        <v>81</v>
      </c>
      <c r="J316" s="156">
        <f>IF('9 All Base Data'!$P316=0,0,('9 All Base Data'!$P316*Basecase_Pop_2006)/(1+(1/(BaseCase_Mort_AllAdults_30*('9 All Base Data'!$W316*Basecase_PM10)/10))))</f>
        <v>2.7844711863258431</v>
      </c>
      <c r="K316" s="156">
        <f>IF('9 All Base Data'!$Q316=0,0,('9 All Base Data'!$Q316*Basecase_Pop_2006)/(1+(1/(BaseCase_Mort_Maori_30*('9 All Base Data'!$W316*Basecase_PM10)/10))))</f>
        <v>0.1479931965550095</v>
      </c>
      <c r="L316" s="179">
        <f>133/(1+1/(BaseCase_Mort_Child_0_1*'9 All Base Data'!$AB$10/10))*IF('9 All Base Data'!$L316="..C",0,'9 All Base Data'!L316/'9 All Base Data'!$L$2022)</f>
        <v>1.1816100627972363E-2</v>
      </c>
      <c r="M316" s="178">
        <f>IF('9 All Base Data'!$R316="","",IF('9 All Base Data'!$R316=0,0,('9 All Base Data'!$R316*Basecase_Pop_2006)/(1+(1/(BaseCase_CardiacHA_All*('9 All Base Data'!$W316*Basecase_PM10)/10)))))</f>
        <v>0.59410787865698012</v>
      </c>
      <c r="N316" s="178">
        <f>IF('9 All Base Data'!$S316="","",IF('9 All Base Data'!$S316=0,0,('9 All Base Data'!S316*Basecase_Pop_2006)/(1+(1/(BaseCase_RespHA_All*('9 All Base Data'!$W316*Basecase_PM10)/10)))))</f>
        <v>1.7066551042763483</v>
      </c>
      <c r="O316" s="178">
        <f>IF('9 All Base Data'!$T316="","",IF('9 All Base Data'!$T316=0,0,('9 All Base Data'!$T316*Basecase_Pop_2006)/(1+(1/(BaseCase_RespHA_Child_1_4*('9 All Base Data'!$W316*Basecase_PM10)/10)))))</f>
        <v>0.67504244863366836</v>
      </c>
      <c r="P316" s="179">
        <f>IF('9 All Base Data'!$U316="","",IF('9 All Base Data'!$U316=0,0,('9 All Base Data'!$U316*Basecase_Pop_2006)/(1+(1/(BaseCase_RespHA_Child_5_14*('9 All Base Data'!$W316*Basecase_PM10)/10)))))</f>
        <v>0.38306716367637245</v>
      </c>
      <c r="Q316" s="156">
        <f>IF('7 Base case Results'!$G316="..C",0,BaseCase_RADs_All*'7 Base case Results'!$G316*('9 All Base Data'!$V316*Basecase_PM10)/10)</f>
        <v>3418.2270688101498</v>
      </c>
      <c r="R316" s="189">
        <f t="shared" si="40"/>
        <v>9.9127174233200002</v>
      </c>
      <c r="S316" s="178">
        <f t="shared" si="41"/>
        <v>0.52685577973583386</v>
      </c>
      <c r="T316" s="179">
        <f t="shared" si="42"/>
        <v>4.2065318235581607E-2</v>
      </c>
      <c r="U316" s="178">
        <f t="shared" si="43"/>
        <v>3.772585029471824E-3</v>
      </c>
      <c r="V316" s="178">
        <f t="shared" si="44"/>
        <v>7.7396808978932394E-3</v>
      </c>
      <c r="W316" s="178">
        <f t="shared" si="45"/>
        <v>3.0613175045536858E-3</v>
      </c>
      <c r="X316" s="179">
        <f t="shared" si="46"/>
        <v>1.7372095872723492E-3</v>
      </c>
      <c r="Y316" s="179">
        <f t="shared" si="47"/>
        <v>0.21193007826622928</v>
      </c>
      <c r="Z316" s="186">
        <f t="shared" si="48"/>
        <v>10.178225085749176</v>
      </c>
      <c r="AA316" s="156">
        <f>$J316*'9 All Base Data'!$Y316</f>
        <v>1.2481626822403109</v>
      </c>
      <c r="AB316" s="156">
        <f>$K316*'9 All Base Data'!$Y316</f>
        <v>6.6339197931927191E-2</v>
      </c>
      <c r="AC316" s="178">
        <f>$L316*'9 All Base Data'!$Y316</f>
        <v>5.2966667156977088E-3</v>
      </c>
      <c r="AD316" s="178">
        <f>IF($M316="","",$M316*'9 All Base Data'!$Y316)</f>
        <v>0.26631386491130343</v>
      </c>
      <c r="AE316" s="178">
        <f>IF($N316="","",$N316*'9 All Base Data'!$Y316)</f>
        <v>0.76502253751941218</v>
      </c>
      <c r="AF316" s="178">
        <f>IF($O316="","",$O316*'9 All Base Data'!$Y316)</f>
        <v>0.30259346817822264</v>
      </c>
      <c r="AG316" s="178">
        <f>IF($P316="","",$P316*'9 All Base Data'!$Y316)</f>
        <v>0.17171308535729185</v>
      </c>
      <c r="AH316" s="167">
        <f>$Q316*'9 All Base Data'!$Y316</f>
        <v>1532.2490990981437</v>
      </c>
      <c r="AI316" s="178">
        <f>$R316*'9 All Base Data'!$Y316</f>
        <v>4.4434591487755064</v>
      </c>
      <c r="AJ316" s="178">
        <f>$S316*'9 All Base Data'!$Y316</f>
        <v>0.23616754463766079</v>
      </c>
      <c r="AK316" s="178">
        <f>$T316*'9 All Base Data'!$Y316</f>
        <v>1.8856133507883843E-2</v>
      </c>
      <c r="AL316" s="178">
        <f>IF($U316="","",$U316*'9 All Base Data'!$Y316)</f>
        <v>1.6910930421867771E-3</v>
      </c>
      <c r="AM316" s="178">
        <f>IF($V316="","",$V316*'9 All Base Data'!$Y316)</f>
        <v>3.469377207650534E-3</v>
      </c>
      <c r="AN316" s="178">
        <f>IF($W316="","",$W316*'9 All Base Data'!$Y316)</f>
        <v>1.3722613781882395E-3</v>
      </c>
      <c r="AO316" s="178">
        <f>IF($X316="","",$X316*'9 All Base Data'!$Y316)</f>
        <v>7.7871884209531868E-4</v>
      </c>
      <c r="AP316" s="178">
        <f>$Y316*'9 All Base Data'!$Y316</f>
        <v>9.4999444144084899E-2</v>
      </c>
      <c r="AQ316" s="179">
        <f t="shared" si="49"/>
        <v>4.5624751966773118</v>
      </c>
    </row>
    <row r="317" spans="1:43" x14ac:dyDescent="0.25">
      <c r="A317" s="124">
        <v>517002</v>
      </c>
      <c r="B317" s="125" t="s">
        <v>351</v>
      </c>
      <c r="C317" s="126" t="s">
        <v>157</v>
      </c>
      <c r="D317" s="101" t="s">
        <v>2312</v>
      </c>
      <c r="E317" s="142"/>
      <c r="F317" s="191" t="str">
        <f>IF('9 All Base Data'!G317="Rural Centre","Rural",IF('9 All Base Data'!G317="Rural (Incl.some Off Shore Islands)","Rural",IF('9 All Base Data'!G317="Inlet-in TA but not in Urban Area","Rural",IF('9 All Base Data'!G317="Rural (Incl.some Off Shore Islands)","Rural",IF('9 All Base Data'!G317="Inlet-not in TA","Rural",IF('9 All Base Data'!G317="Inland Water not in Urban Area","Rural",IF('9 All Base Data'!G317="Oceanic-in Region but not in TA","Rural",'9 All Base Data'!G317)))))))</f>
        <v>Central Auckland Zone</v>
      </c>
      <c r="G317" s="177">
        <f>IF('9 All Base Data'!I317="..C","..C",'9 All Base Data'!I317*Basecase_Pop_2006)</f>
        <v>2724</v>
      </c>
      <c r="H317" s="177">
        <f>IF('9 All Base Data'!J317="..C","..C",'9 All Base Data'!J317*Basecase_Pop_2006)</f>
        <v>1362</v>
      </c>
      <c r="I317" s="191">
        <f>IF('9 All Base Data'!L317="..C","..C",'9 All Base Data'!L317*Basecase_Pop_2006)</f>
        <v>48</v>
      </c>
      <c r="J317" s="156">
        <f>IF('9 All Base Data'!$P317=0,0,('9 All Base Data'!$P317*Basecase_Pop_2006)/(1+(1/(BaseCase_Mort_AllAdults_30*('9 All Base Data'!$W317*Basecase_PM10)/10))))</f>
        <v>1.9070674102258915</v>
      </c>
      <c r="K317" s="156">
        <f>IF('9 All Base Data'!$Q317=0,0,('9 All Base Data'!$Q317*Basecase_Pop_2006)/(1+(1/(BaseCase_Mort_Maori_30*('9 All Base Data'!$W317*Basecase_PM10)/10))))</f>
        <v>0.93664592681852865</v>
      </c>
      <c r="L317" s="179">
        <f>133/(1+1/(BaseCase_Mort_Child_0_1*'9 All Base Data'!$AB$10/10))*IF('9 All Base Data'!$L317="..C",0,'9 All Base Data'!L317/'9 All Base Data'!$L$2022)</f>
        <v>7.0021337054651037E-3</v>
      </c>
      <c r="M317" s="178">
        <f>IF('9 All Base Data'!$R317="","",IF('9 All Base Data'!$R317=0,0,('9 All Base Data'!$R317*Basecase_Pop_2006)/(1+(1/(BaseCase_CardiacHA_All*('9 All Base Data'!$W317*Basecase_PM10)/10)))))</f>
        <v>0.35280247258838715</v>
      </c>
      <c r="N317" s="178">
        <f>IF('9 All Base Data'!$S317="","",IF('9 All Base Data'!$S317=0,0,('9 All Base Data'!S317*Basecase_Pop_2006)/(1+(1/(BaseCase_RespHA_All*('9 All Base Data'!$W317*Basecase_PM10)/10)))))</f>
        <v>0.72533996812758195</v>
      </c>
      <c r="O317" s="178">
        <f>IF('9 All Base Data'!$T317="","",IF('9 All Base Data'!$T317=0,0,('9 All Base Data'!$T317*Basecase_Pop_2006)/(1+(1/(BaseCase_RespHA_Child_1_4*('9 All Base Data'!$W317*Basecase_PM10)/10)))))</f>
        <v>0.26835285582488755</v>
      </c>
      <c r="P317" s="179">
        <f>IF('9 All Base Data'!$U317="","",IF('9 All Base Data'!$U317=0,0,('9 All Base Data'!$U317*Basecase_Pop_2006)/(1+(1/(BaseCase_RespHA_Child_5_14*('9 All Base Data'!$W317*Basecase_PM10)/10)))))</f>
        <v>0.10591994632568913</v>
      </c>
      <c r="Q317" s="156">
        <f>IF('7 Base case Results'!$G317="..C",0,BaseCase_RADs_All*'7 Base case Results'!$G317*('9 All Base Data'!$V317*Basecase_PM10)/10)</f>
        <v>2028.1063984139953</v>
      </c>
      <c r="R317" s="189">
        <f t="shared" ref="R317:R377" si="50">$J317*BaseCase_Cost_Mort_AllAdults_30/1000000</f>
        <v>6.7891599804041736</v>
      </c>
      <c r="S317" s="178">
        <f t="shared" ref="S317:S377" si="51">$K317*BaseCase_Cost_Mort_Maori_30/1000000</f>
        <v>3.334459499473962</v>
      </c>
      <c r="T317" s="179">
        <f t="shared" ref="T317:T377" si="52">$L317*BaseCase_Cost_Mort_Child_0_1/1000000</f>
        <v>2.4927595991455768E-2</v>
      </c>
      <c r="U317" s="178">
        <f t="shared" ref="U317:U377" si="53">IF($M317="","",$M317*BaseCase_Cost_CardiacHA_All/1000000)</f>
        <v>2.2402957009362585E-3</v>
      </c>
      <c r="V317" s="178">
        <f t="shared" ref="V317:V377" si="54">IF($N317="","",$N317*BaseCase_Cost_RespHA_All/1000000)</f>
        <v>3.2894167554585844E-3</v>
      </c>
      <c r="W317" s="178">
        <f t="shared" ref="W317:W377" si="55">IF($O317="","",$O317*BaseCase_Cost_RespHA_Child_1_4/1000000)</f>
        <v>1.2169802011658651E-3</v>
      </c>
      <c r="X317" s="179">
        <f t="shared" ref="X317:X377" si="56">IF($P317="","",$P317*BaseCase_Cost_RespHA_Child_5_14/1000000)</f>
        <v>4.8034695658700019E-4</v>
      </c>
      <c r="Y317" s="179">
        <f t="shared" ref="Y317:Y377" si="57">$Q317*BaseCase_Cost_RADs_All/1000000</f>
        <v>0.12574259670166771</v>
      </c>
      <c r="Z317" s="186">
        <f t="shared" si="48"/>
        <v>6.9453598855536915</v>
      </c>
      <c r="AA317" s="156">
        <f>$J317*'9 All Base Data'!$Y317</f>
        <v>0.8183138220661601</v>
      </c>
      <c r="AB317" s="156">
        <f>$K317*'9 All Base Data'!$Y317</f>
        <v>0.40191044332658538</v>
      </c>
      <c r="AC317" s="178">
        <f>$L317*'9 All Base Data'!$Y317</f>
        <v>3.0045832488211433E-3</v>
      </c>
      <c r="AD317" s="178">
        <f>IF($M317="","",$M317*'9 All Base Data'!$Y317)</f>
        <v>0.15138591233332332</v>
      </c>
      <c r="AE317" s="178">
        <f>IF($N317="","",$N317*'9 All Base Data'!$Y317)</f>
        <v>0.31124003191136379</v>
      </c>
      <c r="AF317" s="178">
        <f>IF($O317="","",$O317*'9 All Base Data'!$Y317)</f>
        <v>0.11514897162781559</v>
      </c>
      <c r="AG317" s="178">
        <f>IF($P317="","",$P317*'9 All Base Data'!$Y317)</f>
        <v>4.5449760006412404E-2</v>
      </c>
      <c r="AH317" s="167">
        <f>$Q317*'9 All Base Data'!$Y317</f>
        <v>870.25109314117469</v>
      </c>
      <c r="AI317" s="178">
        <f>$R317*'9 All Base Data'!$Y317</f>
        <v>2.9131972065555298</v>
      </c>
      <c r="AJ317" s="178">
        <f>$S317*'9 All Base Data'!$Y317</f>
        <v>1.430801178242644</v>
      </c>
      <c r="AK317" s="178">
        <f>$T317*'9 All Base Data'!$Y317</f>
        <v>1.069631636580327E-2</v>
      </c>
      <c r="AL317" s="178">
        <f>IF($U317="","",$U317*'9 All Base Data'!$Y317)</f>
        <v>9.6130054331660319E-4</v>
      </c>
      <c r="AM317" s="178">
        <f>IF($V317="","",$V317*'9 All Base Data'!$Y317)</f>
        <v>1.4114735447180349E-3</v>
      </c>
      <c r="AN317" s="178">
        <f>IF($W317="","",$W317*'9 All Base Data'!$Y317)</f>
        <v>5.2220058633214376E-4</v>
      </c>
      <c r="AO317" s="178">
        <f>IF($X317="","",$X317*'9 All Base Data'!$Y317)</f>
        <v>2.0611466162908027E-4</v>
      </c>
      <c r="AP317" s="178">
        <f>$Y317*'9 All Base Data'!$Y317</f>
        <v>5.3955567774752827E-2</v>
      </c>
      <c r="AQ317" s="179">
        <f t="shared" si="49"/>
        <v>2.9802218647841205</v>
      </c>
    </row>
    <row r="318" spans="1:43" x14ac:dyDescent="0.25">
      <c r="A318" s="124">
        <v>517100</v>
      </c>
      <c r="B318" s="125" t="s">
        <v>352</v>
      </c>
      <c r="C318" s="126" t="s">
        <v>157</v>
      </c>
      <c r="D318" s="101" t="s">
        <v>2312</v>
      </c>
      <c r="E318" s="142"/>
      <c r="F318" s="191" t="str">
        <f>IF('9 All Base Data'!G318="Rural Centre","Rural",IF('9 All Base Data'!G318="Rural (Incl.some Off Shore Islands)","Rural",IF('9 All Base Data'!G318="Inlet-in TA but not in Urban Area","Rural",IF('9 All Base Data'!G318="Rural (Incl.some Off Shore Islands)","Rural",IF('9 All Base Data'!G318="Inlet-not in TA","Rural",IF('9 All Base Data'!G318="Inland Water not in Urban Area","Rural",IF('9 All Base Data'!G318="Oceanic-in Region but not in TA","Rural",'9 All Base Data'!G318)))))))</f>
        <v>Central Auckland Zone</v>
      </c>
      <c r="G318" s="177">
        <f>IF('9 All Base Data'!I318="..C","..C",'9 All Base Data'!I318*Basecase_Pop_2006)</f>
        <v>4305</v>
      </c>
      <c r="H318" s="177">
        <f>IF('9 All Base Data'!J318="..C","..C",'9 All Base Data'!J318*Basecase_Pop_2006)</f>
        <v>2160</v>
      </c>
      <c r="I318" s="191">
        <f>IF('9 All Base Data'!L318="..C","..C",'9 All Base Data'!L318*Basecase_Pop_2006)</f>
        <v>84</v>
      </c>
      <c r="J318" s="156">
        <f>IF('9 All Base Data'!$P318=0,0,('9 All Base Data'!$P318*Basecase_Pop_2006)/(1+(1/(BaseCase_Mort_AllAdults_30*('9 All Base Data'!$W318*Basecase_PM10)/10))))</f>
        <v>0.95790951070986319</v>
      </c>
      <c r="K318" s="156">
        <f>IF('9 All Base Data'!$Q318=0,0,('9 All Base Data'!$Q318*Basecase_Pop_2006)/(1+(1/(BaseCase_Mort_Maori_30*('9 All Base Data'!$W318*Basecase_PM10)/10))))</f>
        <v>0.35695147145315526</v>
      </c>
      <c r="L318" s="179">
        <f>133/(1+1/(BaseCase_Mort_Child_0_1*'9 All Base Data'!$AB$10/10))*IF('9 All Base Data'!$L318="..C",0,'9 All Base Data'!L318/'9 All Base Data'!$L$2022)</f>
        <v>1.2253733984563931E-2</v>
      </c>
      <c r="M318" s="178">
        <f>IF('9 All Base Data'!$R318="","",IF('9 All Base Data'!$R318=0,0,('9 All Base Data'!$R318*Basecase_Pop_2006)/(1+(1/(BaseCase_CardiacHA_All*('9 All Base Data'!$W318*Basecase_PM10)/10)))))</f>
        <v>0.48118918211510636</v>
      </c>
      <c r="N318" s="178">
        <f>IF('9 All Base Data'!$S318="","",IF('9 All Base Data'!$S318=0,0,('9 All Base Data'!S318*Basecase_Pop_2006)/(1+(1/(BaseCase_RespHA_All*('9 All Base Data'!$W318*Basecase_PM10)/10)))))</f>
        <v>1.4833063494118042</v>
      </c>
      <c r="O318" s="178">
        <f>IF('9 All Base Data'!$T318="","",IF('9 All Base Data'!$T318=0,0,('9 All Base Data'!$T318*Basecase_Pop_2006)/(1+(1/(BaseCase_RespHA_Child_1_4*('9 All Base Data'!$W318*Basecase_PM10)/10)))))</f>
        <v>0.48640255719315473</v>
      </c>
      <c r="P318" s="179">
        <f>IF('9 All Base Data'!$U318="","",IF('9 All Base Data'!$U318=0,0,('9 All Base Data'!$U318*Basecase_Pop_2006)/(1+(1/(BaseCase_RespHA_Child_5_14*('9 All Base Data'!$W318*Basecase_PM10)/10)))))</f>
        <v>0.4058474733846309</v>
      </c>
      <c r="Q318" s="156">
        <f>IF('7 Base case Results'!$G318="..C",0,BaseCase_RADs_All*'7 Base case Results'!$G318*('9 All Base Data'!$V318*Basecase_PM10)/10)</f>
        <v>3167.8837075409892</v>
      </c>
      <c r="R318" s="189">
        <f t="shared" si="50"/>
        <v>3.4101578581271128</v>
      </c>
      <c r="S318" s="178">
        <f t="shared" si="51"/>
        <v>1.2707472383732328</v>
      </c>
      <c r="T318" s="179">
        <f t="shared" si="52"/>
        <v>4.36232929850476E-2</v>
      </c>
      <c r="U318" s="178">
        <f t="shared" si="53"/>
        <v>3.0555513064309254E-3</v>
      </c>
      <c r="V318" s="178">
        <f t="shared" si="54"/>
        <v>6.7267942945825315E-3</v>
      </c>
      <c r="W318" s="178">
        <f t="shared" si="55"/>
        <v>2.2058355968709565E-3</v>
      </c>
      <c r="X318" s="179">
        <f t="shared" si="56"/>
        <v>1.8405182917993011E-3</v>
      </c>
      <c r="Y318" s="179">
        <f t="shared" si="57"/>
        <v>0.19640878986754134</v>
      </c>
      <c r="Z318" s="186">
        <f t="shared" ref="Z318:Z378" si="58">SUM(R318,T318:V318,Y318)</f>
        <v>3.6599722865807154</v>
      </c>
      <c r="AA318" s="156">
        <f>$J318*'9 All Base Data'!$Y318</f>
        <v>0.40459049290257915</v>
      </c>
      <c r="AB318" s="156">
        <f>$K318*'9 All Base Data'!$Y318</f>
        <v>0.15076494195209578</v>
      </c>
      <c r="AC318" s="178">
        <f>$L318*'9 All Base Data'!$Y318</f>
        <v>5.1755872734135892E-3</v>
      </c>
      <c r="AD318" s="178">
        <f>IF($M318="","",$M318*'9 All Base Data'!$Y318)</f>
        <v>0.20323899720660246</v>
      </c>
      <c r="AE318" s="178">
        <f>IF($N318="","",$N318*'9 All Base Data'!$Y318)</f>
        <v>0.62650139739119703</v>
      </c>
      <c r="AF318" s="178">
        <f>IF($O318="","",$O318*'9 All Base Data'!$Y318)</f>
        <v>0.20544096092961686</v>
      </c>
      <c r="AG318" s="178">
        <f>IF($P318="","",$P318*'9 All Base Data'!$Y318)</f>
        <v>0.17141705710623076</v>
      </c>
      <c r="AH318" s="167">
        <f>$Q318*'9 All Base Data'!$Y318</f>
        <v>1338.0132636351552</v>
      </c>
      <c r="AI318" s="178">
        <f>$R318*'9 All Base Data'!$Y318</f>
        <v>1.4403421547331816</v>
      </c>
      <c r="AJ318" s="178">
        <f>$S318*'9 All Base Data'!$Y318</f>
        <v>0.53672319334946106</v>
      </c>
      <c r="AK318" s="178">
        <f>$T318*'9 All Base Data'!$Y318</f>
        <v>1.8425090693352381E-2</v>
      </c>
      <c r="AL318" s="178">
        <f>IF($U318="","",$U318*'9 All Base Data'!$Y318)</f>
        <v>1.2905676322619256E-3</v>
      </c>
      <c r="AM318" s="178">
        <f>IF($V318="","",$V318*'9 All Base Data'!$Y318)</f>
        <v>2.8411838371690786E-3</v>
      </c>
      <c r="AN318" s="178">
        <f>IF($W318="","",$W318*'9 All Base Data'!$Y318)</f>
        <v>9.3167475781581245E-4</v>
      </c>
      <c r="AO318" s="178">
        <f>IF($X318="","",$X318*'9 All Base Data'!$Y318)</f>
        <v>7.7737635397675652E-4</v>
      </c>
      <c r="AP318" s="178">
        <f>$Y318*'9 All Base Data'!$Y318</f>
        <v>8.2956822345379627E-2</v>
      </c>
      <c r="AQ318" s="179">
        <f t="shared" ref="AQ318:AQ378" si="59">SUM(AI318,AK318:AM318,AP318)</f>
        <v>1.5458558192413445</v>
      </c>
    </row>
    <row r="319" spans="1:43" x14ac:dyDescent="0.25">
      <c r="A319" s="131">
        <v>517201</v>
      </c>
      <c r="B319" s="132" t="s">
        <v>353</v>
      </c>
      <c r="C319" s="132" t="s">
        <v>157</v>
      </c>
      <c r="D319" s="145" t="s">
        <v>2312</v>
      </c>
      <c r="E319" s="142"/>
      <c r="F319" s="191" t="str">
        <f>IF('9 All Base Data'!G319="Rural Centre","Rural",IF('9 All Base Data'!G319="Rural (Incl.some Off Shore Islands)","Rural",IF('9 All Base Data'!G319="Inlet-in TA but not in Urban Area","Rural",IF('9 All Base Data'!G319="Rural (Incl.some Off Shore Islands)","Rural",IF('9 All Base Data'!G319="Inlet-not in TA","Rural",IF('9 All Base Data'!G319="Inland Water not in Urban Area","Rural",IF('9 All Base Data'!G319="Oceanic-in Region but not in TA","Rural",'9 All Base Data'!G319)))))))</f>
        <v>Central Auckland Zone</v>
      </c>
      <c r="G319" s="177">
        <f>IF('9 All Base Data'!I319="..C","..C",'9 All Base Data'!I319*Basecase_Pop_2006)</f>
        <v>2781</v>
      </c>
      <c r="H319" s="177">
        <f>IF('9 All Base Data'!J319="..C","..C",'9 All Base Data'!J319*Basecase_Pop_2006)</f>
        <v>1644</v>
      </c>
      <c r="I319" s="191">
        <f>IF('9 All Base Data'!L319="..C","..C",'9 All Base Data'!L319*Basecase_Pop_2006)</f>
        <v>36</v>
      </c>
      <c r="J319" s="156">
        <f>IF('9 All Base Data'!$P319=0,0,('9 All Base Data'!$P319*Basecase_Pop_2006)/(1+(1/(BaseCase_Mort_AllAdults_30*('9 All Base Data'!$W319*Basecase_PM10)/10))))</f>
        <v>0.89907452856485826</v>
      </c>
      <c r="K319" s="156">
        <f>IF('9 All Base Data'!$Q319=0,0,('9 All Base Data'!$Q319*Basecase_Pop_2006)/(1+(1/(BaseCase_Mort_Maori_30*('9 All Base Data'!$W319*Basecase_PM10)/10))))</f>
        <v>0.80632852489530016</v>
      </c>
      <c r="L319" s="179">
        <f>133/(1+1/(BaseCase_Mort_Child_0_1*'9 All Base Data'!$AB$10/10))*IF('9 All Base Data'!$L319="..C",0,'9 All Base Data'!L319/'9 All Base Data'!$L$2022)</f>
        <v>5.2516002790988277E-3</v>
      </c>
      <c r="M319" s="178">
        <f>IF('9 All Base Data'!$R319="","",IF('9 All Base Data'!$R319=0,0,('9 All Base Data'!$R319*Basecase_Pop_2006)/(1+(1/(BaseCase_CardiacHA_All*('9 All Base Data'!$W319*Basecase_PM10)/10)))))</f>
        <v>9.7870719686786511E-2</v>
      </c>
      <c r="N319" s="178">
        <f>IF('9 All Base Data'!$S319="","",IF('9 All Base Data'!$S319=0,0,('9 All Base Data'!S319*Basecase_Pop_2006)/(1+(1/(BaseCase_RespHA_All*('9 All Base Data'!$W319*Basecase_PM10)/10)))))</f>
        <v>0.18528251926838585</v>
      </c>
      <c r="O319" s="178">
        <f>IF('9 All Base Data'!$T319="","",IF('9 All Base Data'!$T319=0,0,('9 All Base Data'!$T319*Basecase_Pop_2006)/(1+(1/(BaseCase_RespHA_Child_1_4*('9 All Base Data'!$W319*Basecase_PM10)/10)))))</f>
        <v>0.11712613430728543</v>
      </c>
      <c r="P319" s="179">
        <f>IF('9 All Base Data'!$U319="","",IF('9 All Base Data'!$U319=0,0,('9 All Base Data'!$U319*Basecase_Pop_2006)/(1+(1/(BaseCase_RespHA_Child_5_14*('9 All Base Data'!$W319*Basecase_PM10)/10)))))</f>
        <v>2.4833454477557193E-2</v>
      </c>
      <c r="Q319" s="156">
        <f>IF('7 Base case Results'!$G319="..C",0,BaseCase_RADs_All*'7 Base case Results'!$G319*('9 All Base Data'!$V319*Basecase_PM10)/10)</f>
        <v>1711.9836</v>
      </c>
      <c r="R319" s="189">
        <f t="shared" si="50"/>
        <v>3.2007053216908954</v>
      </c>
      <c r="S319" s="178">
        <f t="shared" si="51"/>
        <v>2.8705295486272684</v>
      </c>
      <c r="T319" s="179">
        <f t="shared" si="52"/>
        <v>1.8695696993591828E-2</v>
      </c>
      <c r="U319" s="178">
        <f t="shared" si="53"/>
        <v>6.2147907001109434E-4</v>
      </c>
      <c r="V319" s="178">
        <f t="shared" si="54"/>
        <v>8.4025622488212979E-4</v>
      </c>
      <c r="W319" s="178">
        <f t="shared" si="55"/>
        <v>5.3116701908353947E-4</v>
      </c>
      <c r="X319" s="179">
        <f t="shared" si="56"/>
        <v>1.1261971605572186E-4</v>
      </c>
      <c r="Y319" s="179">
        <f t="shared" si="57"/>
        <v>0.1061429832</v>
      </c>
      <c r="Z319" s="186">
        <f t="shared" si="58"/>
        <v>3.32700573717938</v>
      </c>
      <c r="AA319" s="156">
        <f>$J319*'9 All Base Data'!$Y319</f>
        <v>0.27828516178393203</v>
      </c>
      <c r="AB319" s="156">
        <f>$K319*'9 All Base Data'!$Y319</f>
        <v>0.24957804594872438</v>
      </c>
      <c r="AC319" s="178">
        <f>$L319*'9 All Base Data'!$Y319</f>
        <v>1.6254964264490706E-3</v>
      </c>
      <c r="AD319" s="178">
        <f>IF($M319="","",$M319*'9 All Base Data'!$Y319)</f>
        <v>3.029333853492934E-2</v>
      </c>
      <c r="AE319" s="178">
        <f>IF($N319="","",$N319*'9 All Base Data'!$Y319)</f>
        <v>5.734939008075534E-2</v>
      </c>
      <c r="AF319" s="178">
        <f>IF($O319="","",$O319*'9 All Base Data'!$Y319)</f>
        <v>3.6253351862673922E-2</v>
      </c>
      <c r="AG319" s="178">
        <f>IF($P319="","",$P319*'9 All Base Data'!$Y319)</f>
        <v>7.6865506444412403E-3</v>
      </c>
      <c r="AH319" s="167">
        <f>$Q319*'9 All Base Data'!$Y319</f>
        <v>529.90004494724155</v>
      </c>
      <c r="AI319" s="178">
        <f>$R319*'9 All Base Data'!$Y319</f>
        <v>0.99069517595079815</v>
      </c>
      <c r="AJ319" s="178">
        <f>$S319*'9 All Base Data'!$Y319</f>
        <v>0.88849784357745865</v>
      </c>
      <c r="AK319" s="178">
        <f>$T319*'9 All Base Data'!$Y319</f>
        <v>5.7867672781586922E-3</v>
      </c>
      <c r="AL319" s="178">
        <f>IF($U319="","",$U319*'9 All Base Data'!$Y319)</f>
        <v>1.923626996968013E-4</v>
      </c>
      <c r="AM319" s="178">
        <f>IF($V319="","",$V319*'9 All Base Data'!$Y319)</f>
        <v>2.6007948401622546E-4</v>
      </c>
      <c r="AN319" s="178">
        <f>IF($W319="","",$W319*'9 All Base Data'!$Y319)</f>
        <v>1.6440895069722624E-4</v>
      </c>
      <c r="AO319" s="178">
        <f>IF($X319="","",$X319*'9 All Base Data'!$Y319)</f>
        <v>3.4858507172541022E-5</v>
      </c>
      <c r="AP319" s="178">
        <f>$Y319*'9 All Base Data'!$Y319</f>
        <v>3.2853802786728975E-2</v>
      </c>
      <c r="AQ319" s="179">
        <f t="shared" si="59"/>
        <v>1.0297881881993989</v>
      </c>
    </row>
    <row r="320" spans="1:43" x14ac:dyDescent="0.25">
      <c r="A320" s="131">
        <v>517202</v>
      </c>
      <c r="B320" s="132" t="s">
        <v>2230</v>
      </c>
      <c r="C320" s="132" t="s">
        <v>157</v>
      </c>
      <c r="D320" s="145" t="s">
        <v>2312</v>
      </c>
      <c r="E320" s="142"/>
      <c r="F320" s="191" t="str">
        <f>IF('9 All Base Data'!G320="Rural Centre","Rural",IF('9 All Base Data'!G320="Rural (Incl.some Off Shore Islands)","Rural",IF('9 All Base Data'!G320="Inlet-in TA but not in Urban Area","Rural",IF('9 All Base Data'!G320="Rural (Incl.some Off Shore Islands)","Rural",IF('9 All Base Data'!G320="Inlet-not in TA","Rural",IF('9 All Base Data'!G320="Inland Water not in Urban Area","Rural",IF('9 All Base Data'!G320="Oceanic-in Region but not in TA","Rural",'9 All Base Data'!G320)))))))</f>
        <v>Central Auckland Zone</v>
      </c>
      <c r="G320" s="177">
        <f>IF('9 All Base Data'!I320="..C","..C",'9 All Base Data'!I320*Basecase_Pop_2006)</f>
        <v>2238</v>
      </c>
      <c r="H320" s="177">
        <f>IF('9 All Base Data'!J320="..C","..C",'9 All Base Data'!J320*Basecase_Pop_2006)</f>
        <v>1374</v>
      </c>
      <c r="I320" s="191">
        <f>IF('9 All Base Data'!L320="..C","..C",'9 All Base Data'!L320*Basecase_Pop_2006)</f>
        <v>45</v>
      </c>
      <c r="J320" s="156">
        <f>IF('9 All Base Data'!$P320=0,0,('9 All Base Data'!$P320*Basecase_Pop_2006)/(1+(1/(BaseCase_Mort_AllAdults_30*('9 All Base Data'!$W320*Basecase_PM10)/10))))</f>
        <v>0.75141630307062979</v>
      </c>
      <c r="K320" s="156">
        <f>IF('9 All Base Data'!$Q320=0,0,('9 All Base Data'!$Q320*Basecase_Pop_2006)/(1+(1/(BaseCase_Mort_Maori_30*('9 All Base Data'!$W320*Basecase_PM10)/10))))</f>
        <v>0.36956724057701257</v>
      </c>
      <c r="L320" s="179">
        <f>133/(1+1/(BaseCase_Mort_Child_0_1*'9 All Base Data'!$AB$10/10))*IF('9 All Base Data'!$L320="..C",0,'9 All Base Data'!L320/'9 All Base Data'!$L$2022)</f>
        <v>6.5645003488735343E-3</v>
      </c>
      <c r="M320" s="178">
        <f>IF('9 All Base Data'!$R320="","",IF('9 All Base Data'!$R320=0,0,('9 All Base Data'!$R320*Basecase_Pop_2006)/(1+(1/(BaseCase_CardiacHA_All*('9 All Base Data'!$W320*Basecase_PM10)/10)))))</f>
        <v>7.8761118539744046E-2</v>
      </c>
      <c r="N320" s="178">
        <f>IF('9 All Base Data'!$S320="","",IF('9 All Base Data'!$S320=0,0,('9 All Base Data'!S320*Basecase_Pop_2006)/(1+(1/(BaseCase_RespHA_All*('9 All Base Data'!$W320*Basecase_PM10)/10)))))</f>
        <v>0.14910545779311307</v>
      </c>
      <c r="O320" s="178">
        <f>IF('9 All Base Data'!$T320="","",IF('9 All Base Data'!$T320=0,0,('9 All Base Data'!$T320*Basecase_Pop_2006)/(1+(1/(BaseCase_RespHA_Child_1_4*('9 All Base Data'!$W320*Basecase_PM10)/10)))))</f>
        <v>0.1057913471162578</v>
      </c>
      <c r="P320" s="179">
        <f>IF('9 All Base Data'!$U320="","",IF('9 All Base Data'!$U320=0,0,('9 All Base Data'!$U320*Basecase_Pop_2006)/(1+(1/(BaseCase_RespHA_Child_5_14*('9 All Base Data'!$W320*Basecase_PM10)/10)))))</f>
        <v>1.9258597349942317E-2</v>
      </c>
      <c r="Q320" s="156">
        <f>IF('7 Base case Results'!$G320="..C",0,BaseCase_RADs_All*'7 Base case Results'!$G320*('9 All Base Data'!$V320*Basecase_PM10)/10)</f>
        <v>1377.7128</v>
      </c>
      <c r="R320" s="189">
        <f t="shared" si="50"/>
        <v>2.675042038931442</v>
      </c>
      <c r="S320" s="178">
        <f t="shared" si="51"/>
        <v>1.3156593764541646</v>
      </c>
      <c r="T320" s="179">
        <f t="shared" si="52"/>
        <v>2.3369621241989783E-2</v>
      </c>
      <c r="U320" s="178">
        <f t="shared" si="53"/>
        <v>5.0013310272737472E-4</v>
      </c>
      <c r="V320" s="178">
        <f t="shared" si="54"/>
        <v>6.7619325109176778E-4</v>
      </c>
      <c r="W320" s="178">
        <f t="shared" si="55"/>
        <v>4.7976375917222912E-4</v>
      </c>
      <c r="X320" s="179">
        <f t="shared" si="56"/>
        <v>8.7337738981988402E-5</v>
      </c>
      <c r="Y320" s="179">
        <f t="shared" si="57"/>
        <v>8.5418193599999998E-2</v>
      </c>
      <c r="Z320" s="186">
        <f t="shared" si="58"/>
        <v>2.7850061801272505</v>
      </c>
      <c r="AA320" s="156">
        <f>$J320*'9 All Base Data'!$Y320</f>
        <v>0.23258139433766586</v>
      </c>
      <c r="AB320" s="156">
        <f>$K320*'9 All Base Data'!$Y320</f>
        <v>0.11438993772649866</v>
      </c>
      <c r="AC320" s="178">
        <f>$L320*'9 All Base Data'!$Y320</f>
        <v>2.0318705330613384E-3</v>
      </c>
      <c r="AD320" s="178">
        <f>IF($M320="","",$M320*'9 All Base Data'!$Y320)</f>
        <v>2.437845797956557E-2</v>
      </c>
      <c r="AE320" s="178">
        <f>IF($N320="","",$N320*'9 All Base Data'!$Y320)</f>
        <v>4.6151720604361894E-2</v>
      </c>
      <c r="AF320" s="178">
        <f>IF($O320="","",$O320*'9 All Base Data'!$Y320)</f>
        <v>3.2744962972737733E-2</v>
      </c>
      <c r="AG320" s="178">
        <f>IF($P320="","",$P320*'9 All Base Data'!$Y320)</f>
        <v>5.9609984589544321E-3</v>
      </c>
      <c r="AH320" s="167">
        <f>$Q320*'9 All Base Data'!$Y320</f>
        <v>426.43520337717609</v>
      </c>
      <c r="AI320" s="178">
        <f>$R320*'9 All Base Data'!$Y320</f>
        <v>0.82798976384209044</v>
      </c>
      <c r="AJ320" s="178">
        <f>$S320*'9 All Base Data'!$Y320</f>
        <v>0.40722817830633523</v>
      </c>
      <c r="AK320" s="178">
        <f>$T320*'9 All Base Data'!$Y320</f>
        <v>7.2334590976983644E-3</v>
      </c>
      <c r="AL320" s="178">
        <f>IF($U320="","",$U320*'9 All Base Data'!$Y320)</f>
        <v>1.548032081702414E-4</v>
      </c>
      <c r="AM320" s="178">
        <f>IF($V320="","",$V320*'9 All Base Data'!$Y320)</f>
        <v>2.0929805294078119E-4</v>
      </c>
      <c r="AN320" s="178">
        <f>IF($W320="","",$W320*'9 All Base Data'!$Y320)</f>
        <v>1.4849840708136561E-4</v>
      </c>
      <c r="AO320" s="178">
        <f>IF($X320="","",$X320*'9 All Base Data'!$Y320)</f>
        <v>2.703312801135835E-5</v>
      </c>
      <c r="AP320" s="178">
        <f>$Y320*'9 All Base Data'!$Y320</f>
        <v>2.6438982609384917E-2</v>
      </c>
      <c r="AQ320" s="179">
        <f t="shared" si="59"/>
        <v>0.8620263068102848</v>
      </c>
    </row>
    <row r="321" spans="1:43" x14ac:dyDescent="0.25">
      <c r="A321" s="124">
        <v>517400</v>
      </c>
      <c r="B321" s="125" t="s">
        <v>354</v>
      </c>
      <c r="C321" s="126" t="s">
        <v>157</v>
      </c>
      <c r="D321" s="101" t="s">
        <v>2312</v>
      </c>
      <c r="E321" s="142"/>
      <c r="F321" s="191" t="str">
        <f>IF('9 All Base Data'!G321="Rural Centre","Rural",IF('9 All Base Data'!G321="Rural (Incl.some Off Shore Islands)","Rural",IF('9 All Base Data'!G321="Inlet-in TA but not in Urban Area","Rural",IF('9 All Base Data'!G321="Rural (Incl.some Off Shore Islands)","Rural",IF('9 All Base Data'!G321="Inlet-not in TA","Rural",IF('9 All Base Data'!G321="Inland Water not in Urban Area","Rural",IF('9 All Base Data'!G321="Oceanic-in Region but not in TA","Rural",'9 All Base Data'!G321)))))))</f>
        <v>Central Auckland Zone</v>
      </c>
      <c r="G321" s="177">
        <f>IF('9 All Base Data'!I321="..C","..C",'9 All Base Data'!I321*Basecase_Pop_2006)</f>
        <v>2958</v>
      </c>
      <c r="H321" s="177">
        <f>IF('9 All Base Data'!J321="..C","..C",'9 All Base Data'!J321*Basecase_Pop_2006)</f>
        <v>1461</v>
      </c>
      <c r="I321" s="191">
        <f>IF('9 All Base Data'!L321="..C","..C",'9 All Base Data'!L321*Basecase_Pop_2006)</f>
        <v>18</v>
      </c>
      <c r="J321" s="156">
        <f>IF('9 All Base Data'!$P321=0,0,('9 All Base Data'!$P321*Basecase_Pop_2006)/(1+(1/(BaseCase_Mort_AllAdults_30*('9 All Base Data'!$W321*Basecase_PM10)/10))))</f>
        <v>0.82610032522960908</v>
      </c>
      <c r="K321" s="156">
        <f>IF('9 All Base Data'!$Q321=0,0,('9 All Base Data'!$Q321*Basecase_Pop_2006)/(1+(1/(BaseCase_Mort_Maori_30*('9 All Base Data'!$W321*Basecase_PM10)/10))))</f>
        <v>0</v>
      </c>
      <c r="L321" s="179">
        <f>133/(1+1/(BaseCase_Mort_Child_0_1*'9 All Base Data'!$AB$10/10))*IF('9 All Base Data'!$L321="..C",0,'9 All Base Data'!L321/'9 All Base Data'!$L$2022)</f>
        <v>2.6258001395494139E-3</v>
      </c>
      <c r="M321" s="178">
        <f>IF('9 All Base Data'!$R321="","",IF('9 All Base Data'!$R321=0,0,('9 All Base Data'!$R321*Basecase_Pop_2006)/(1+(1/(BaseCase_CardiacHA_All*('9 All Base Data'!$W321*Basecase_PM10)/10)))))</f>
        <v>0.11164880070584707</v>
      </c>
      <c r="N321" s="178">
        <f>IF('9 All Base Data'!$S321="","",IF('9 All Base Data'!$S321=0,0,('9 All Base Data'!S321*Basecase_Pop_2006)/(1+(1/(BaseCase_RespHA_All*('9 All Base Data'!$W321*Basecase_PM10)/10)))))</f>
        <v>0.15181290377016976</v>
      </c>
      <c r="O321" s="178">
        <f>IF('9 All Base Data'!$T321="","",IF('9 All Base Data'!$T321=0,0,('9 All Base Data'!$T321*Basecase_Pop_2006)/(1+(1/(BaseCase_RespHA_Child_1_4*('9 All Base Data'!$W321*Basecase_PM10)/10)))))</f>
        <v>2.8065478662088885E-2</v>
      </c>
      <c r="P321" s="179">
        <f>IF('9 All Base Data'!$U321="","",IF('9 All Base Data'!$U321=0,0,('9 All Base Data'!$U321*Basecase_Pop_2006)/(1+(1/(BaseCase_RespHA_Child_5_14*('9 All Base Data'!$W321*Basecase_PM10)/10)))))</f>
        <v>0</v>
      </c>
      <c r="Q321" s="156">
        <f>IF('7 Base case Results'!$G321="..C",0,BaseCase_RADs_All*'7 Base case Results'!$G321*('9 All Base Data'!$V321*Basecase_PM10)/10)</f>
        <v>2306.2021870988765</v>
      </c>
      <c r="R321" s="189">
        <f t="shared" si="50"/>
        <v>2.9409171578174083</v>
      </c>
      <c r="S321" s="178">
        <f t="shared" si="51"/>
        <v>0</v>
      </c>
      <c r="T321" s="179">
        <f t="shared" si="52"/>
        <v>9.3478484967959141E-3</v>
      </c>
      <c r="U321" s="178">
        <f t="shared" si="53"/>
        <v>7.0896988448212897E-4</v>
      </c>
      <c r="V321" s="178">
        <f t="shared" si="54"/>
        <v>6.8847151859771985E-4</v>
      </c>
      <c r="W321" s="178">
        <f t="shared" si="55"/>
        <v>1.272769457325731E-4</v>
      </c>
      <c r="X321" s="179">
        <f t="shared" si="56"/>
        <v>0</v>
      </c>
      <c r="Y321" s="179">
        <f t="shared" si="57"/>
        <v>0.14298453560013033</v>
      </c>
      <c r="Z321" s="186">
        <f t="shared" si="58"/>
        <v>3.0946469833174142</v>
      </c>
      <c r="AA321" s="156">
        <f>$J321*'9 All Base Data'!$Y321</f>
        <v>0.3757185900199177</v>
      </c>
      <c r="AB321" s="156">
        <f>$K321*'9 All Base Data'!$Y321</f>
        <v>0</v>
      </c>
      <c r="AC321" s="178">
        <f>$L321*'9 All Base Data'!$Y321</f>
        <v>1.1942398471171168E-3</v>
      </c>
      <c r="AD321" s="178">
        <f>IF($M321="","",$M321*'9 All Base Data'!$Y321)</f>
        <v>5.07789776828333E-2</v>
      </c>
      <c r="AE321" s="178">
        <f>IF($N321="","",$N321*'9 All Base Data'!$Y321)</f>
        <v>6.904600858921589E-2</v>
      </c>
      <c r="AF321" s="178">
        <f>IF($O321="","",$O321*'9 All Base Data'!$Y321)</f>
        <v>1.2764456990406447E-2</v>
      </c>
      <c r="AG321" s="178">
        <f>IF($P321="","",$P321*'9 All Base Data'!$Y321)</f>
        <v>0</v>
      </c>
      <c r="AH321" s="167">
        <f>$Q321*'9 All Base Data'!$Y321</f>
        <v>1048.8835406242058</v>
      </c>
      <c r="AI321" s="178">
        <f>$R321*'9 All Base Data'!$Y321</f>
        <v>1.3375581804709069</v>
      </c>
      <c r="AJ321" s="178">
        <f>$S321*'9 All Base Data'!$Y321</f>
        <v>0</v>
      </c>
      <c r="AK321" s="178">
        <f>$T321*'9 All Base Data'!$Y321</f>
        <v>4.2514938557369365E-3</v>
      </c>
      <c r="AL321" s="178">
        <f>IF($U321="","",$U321*'9 All Base Data'!$Y321)</f>
        <v>3.2244650828599153E-4</v>
      </c>
      <c r="AM321" s="178">
        <f>IF($V321="","",$V321*'9 All Base Data'!$Y321)</f>
        <v>3.1312364895209405E-4</v>
      </c>
      <c r="AN321" s="178">
        <f>IF($W321="","",$W321*'9 All Base Data'!$Y321)</f>
        <v>5.7886812451493236E-5</v>
      </c>
      <c r="AO321" s="178">
        <f>IF($X321="","",$X321*'9 All Base Data'!$Y321)</f>
        <v>0</v>
      </c>
      <c r="AP321" s="178">
        <f>$Y321*'9 All Base Data'!$Y321</f>
        <v>6.503077951870076E-2</v>
      </c>
      <c r="AQ321" s="179">
        <f t="shared" si="59"/>
        <v>1.407476024002583</v>
      </c>
    </row>
    <row r="322" spans="1:43" x14ac:dyDescent="0.25">
      <c r="A322" s="124">
        <v>517500</v>
      </c>
      <c r="B322" s="125" t="s">
        <v>355</v>
      </c>
      <c r="C322" s="126" t="s">
        <v>157</v>
      </c>
      <c r="D322" s="101" t="s">
        <v>2312</v>
      </c>
      <c r="E322" s="142"/>
      <c r="F322" s="191" t="str">
        <f>IF('9 All Base Data'!G322="Rural Centre","Rural",IF('9 All Base Data'!G322="Rural (Incl.some Off Shore Islands)","Rural",IF('9 All Base Data'!G322="Inlet-in TA but not in Urban Area","Rural",IF('9 All Base Data'!G322="Rural (Incl.some Off Shore Islands)","Rural",IF('9 All Base Data'!G322="Inlet-not in TA","Rural",IF('9 All Base Data'!G322="Inland Water not in Urban Area","Rural",IF('9 All Base Data'!G322="Oceanic-in Region but not in TA","Rural",'9 All Base Data'!G322)))))))</f>
        <v>Central Auckland Zone</v>
      </c>
      <c r="G322" s="177">
        <f>IF('9 All Base Data'!I322="..C","..C",'9 All Base Data'!I322*Basecase_Pop_2006)</f>
        <v>4635</v>
      </c>
      <c r="H322" s="177">
        <f>IF('9 All Base Data'!J322="..C","..C",'9 All Base Data'!J322*Basecase_Pop_2006)</f>
        <v>2469</v>
      </c>
      <c r="I322" s="191">
        <f>IF('9 All Base Data'!L322="..C","..C",'9 All Base Data'!L322*Basecase_Pop_2006)</f>
        <v>57</v>
      </c>
      <c r="J322" s="156">
        <f>IF('9 All Base Data'!$P322=0,0,('9 All Base Data'!$P322*Basecase_Pop_2006)/(1+(1/(BaseCase_Mort_AllAdults_30*('9 All Base Data'!$W322*Basecase_PM10)/10))))</f>
        <v>0.75446992980869376</v>
      </c>
      <c r="K322" s="156">
        <f>IF('9 All Base Data'!$Q322=0,0,('9 All Base Data'!$Q322*Basecase_Pop_2006)/(1+(1/(BaseCase_Mort_Maori_30*('9 All Base Data'!$W322*Basecase_PM10)/10))))</f>
        <v>0.16452995980817861</v>
      </c>
      <c r="L322" s="179">
        <f>133/(1+1/(BaseCase_Mort_Child_0_1*'9 All Base Data'!$AB$10/10))*IF('9 All Base Data'!$L322="..C",0,'9 All Base Data'!L322/'9 All Base Data'!$L$2022)</f>
        <v>8.3150337752398093E-3</v>
      </c>
      <c r="M322" s="178">
        <f>IF('9 All Base Data'!$R322="","",IF('9 All Base Data'!$R322=0,0,('9 All Base Data'!$R322*Basecase_Pop_2006)/(1+(1/(BaseCase_CardiacHA_All*('9 All Base Data'!$W322*Basecase_PM10)/10)))))</f>
        <v>0.28553379341962226</v>
      </c>
      <c r="N322" s="178">
        <f>IF('9 All Base Data'!$S322="","",IF('9 All Base Data'!$S322=0,0,('9 All Base Data'!S322*Basecase_Pop_2006)/(1+(1/(BaseCase_RespHA_All*('9 All Base Data'!$W322*Basecase_PM10)/10)))))</f>
        <v>0.7898265347114567</v>
      </c>
      <c r="O322" s="178">
        <f>IF('9 All Base Data'!$T322="","",IF('9 All Base Data'!$T322=0,0,('9 All Base Data'!$T322*Basecase_Pop_2006)/(1+(1/(BaseCase_RespHA_Child_1_4*('9 All Base Data'!$W322*Basecase_PM10)/10)))))</f>
        <v>0.2538113794506423</v>
      </c>
      <c r="P322" s="179">
        <f>IF('9 All Base Data'!$U322="","",IF('9 All Base Data'!$U322=0,0,('9 All Base Data'!$U322*Basecase_Pop_2006)/(1+(1/(BaseCase_RespHA_Child_5_14*('9 All Base Data'!$W322*Basecase_PM10)/10)))))</f>
        <v>4.6846497758340683E-2</v>
      </c>
      <c r="Q322" s="156">
        <f>IF('7 Base case Results'!$G322="..C",0,BaseCase_RADs_All*'7 Base case Results'!$G322*('9 All Base Data'!$V322*Basecase_PM10)/10)</f>
        <v>4100.4972428747787</v>
      </c>
      <c r="R322" s="189">
        <f t="shared" si="50"/>
        <v>2.6859129501189498</v>
      </c>
      <c r="S322" s="178">
        <f t="shared" si="51"/>
        <v>0.5857266569171159</v>
      </c>
      <c r="T322" s="179">
        <f t="shared" si="52"/>
        <v>2.9601520239853723E-2</v>
      </c>
      <c r="U322" s="178">
        <f t="shared" si="53"/>
        <v>1.8131395882146014E-3</v>
      </c>
      <c r="V322" s="178">
        <f t="shared" si="54"/>
        <v>3.5818633349164559E-3</v>
      </c>
      <c r="W322" s="178">
        <f t="shared" si="55"/>
        <v>1.151034605808663E-3</v>
      </c>
      <c r="X322" s="179">
        <f t="shared" si="56"/>
        <v>2.1244886733407501E-4</v>
      </c>
      <c r="Y322" s="179">
        <f t="shared" si="57"/>
        <v>0.25423082905823624</v>
      </c>
      <c r="Z322" s="186">
        <f t="shared" si="58"/>
        <v>2.9751403023401712</v>
      </c>
      <c r="AA322" s="156">
        <f>$J322*'9 All Base Data'!$Y322</f>
        <v>0.39197466643611084</v>
      </c>
      <c r="AB322" s="156">
        <f>$K322*'9 All Base Data'!$Y322</f>
        <v>8.5479319408939547E-2</v>
      </c>
      <c r="AC322" s="178">
        <f>$L322*'9 All Base Data'!$Y322</f>
        <v>4.3199635421931996E-3</v>
      </c>
      <c r="AD322" s="178">
        <f>IF($M322="","",$M322*'9 All Base Data'!$Y322)</f>
        <v>0.14834522756960397</v>
      </c>
      <c r="AE322" s="178">
        <f>IF($N322="","",$N322*'9 All Base Data'!$Y322)</f>
        <v>0.41034371318736834</v>
      </c>
      <c r="AF322" s="178">
        <f>IF($O322="","",$O322*'9 All Base Data'!$Y322)</f>
        <v>0.13186427565520223</v>
      </c>
      <c r="AG322" s="178">
        <f>IF($P322="","",$P322*'9 All Base Data'!$Y322)</f>
        <v>2.4338465466982498E-2</v>
      </c>
      <c r="AH322" s="167">
        <f>$Q322*'9 All Base Data'!$Y322</f>
        <v>2130.3579844535147</v>
      </c>
      <c r="AI322" s="178">
        <f>$R322*'9 All Base Data'!$Y322</f>
        <v>1.3954298125125546</v>
      </c>
      <c r="AJ322" s="178">
        <f>$S322*'9 All Base Data'!$Y322</f>
        <v>0.30430637709582481</v>
      </c>
      <c r="AK322" s="178">
        <f>$T322*'9 All Base Data'!$Y322</f>
        <v>1.5379070210207792E-2</v>
      </c>
      <c r="AL322" s="178">
        <f>IF($U322="","",$U322*'9 All Base Data'!$Y322)</f>
        <v>9.4199219506698525E-4</v>
      </c>
      <c r="AM322" s="178">
        <f>IF($V322="","",$V322*'9 All Base Data'!$Y322)</f>
        <v>1.8609087393047152E-3</v>
      </c>
      <c r="AN322" s="178">
        <f>IF($W322="","",$W322*'9 All Base Data'!$Y322)</f>
        <v>5.9800449009634216E-4</v>
      </c>
      <c r="AO322" s="178">
        <f>IF($X322="","",$X322*'9 All Base Data'!$Y322)</f>
        <v>1.1037494089276563E-4</v>
      </c>
      <c r="AP322" s="178">
        <f>$Y322*'9 All Base Data'!$Y322</f>
        <v>0.13208219503611787</v>
      </c>
      <c r="AQ322" s="179">
        <f t="shared" si="59"/>
        <v>1.5456939786932522</v>
      </c>
    </row>
    <row r="323" spans="1:43" x14ac:dyDescent="0.25">
      <c r="A323" s="124">
        <v>517600</v>
      </c>
      <c r="B323" s="125" t="s">
        <v>356</v>
      </c>
      <c r="C323" s="126" t="s">
        <v>157</v>
      </c>
      <c r="D323" s="101" t="s">
        <v>2312</v>
      </c>
      <c r="E323" s="142"/>
      <c r="F323" s="191" t="str">
        <f>IF('9 All Base Data'!G323="Rural Centre","Rural",IF('9 All Base Data'!G323="Rural (Incl.some Off Shore Islands)","Rural",IF('9 All Base Data'!G323="Inlet-in TA but not in Urban Area","Rural",IF('9 All Base Data'!G323="Rural (Incl.some Off Shore Islands)","Rural",IF('9 All Base Data'!G323="Inlet-not in TA","Rural",IF('9 All Base Data'!G323="Inland Water not in Urban Area","Rural",IF('9 All Base Data'!G323="Oceanic-in Region but not in TA","Rural",'9 All Base Data'!G323)))))))</f>
        <v>Central Auckland Zone</v>
      </c>
      <c r="G323" s="177">
        <f>IF('9 All Base Data'!I323="..C","..C",'9 All Base Data'!I323*Basecase_Pop_2006)</f>
        <v>4683</v>
      </c>
      <c r="H323" s="177">
        <f>IF('9 All Base Data'!J323="..C","..C",'9 All Base Data'!J323*Basecase_Pop_2006)</f>
        <v>2508</v>
      </c>
      <c r="I323" s="191">
        <f>IF('9 All Base Data'!L323="..C","..C",'9 All Base Data'!L323*Basecase_Pop_2006)</f>
        <v>63</v>
      </c>
      <c r="J323" s="156">
        <f>IF('9 All Base Data'!$P323=0,0,('9 All Base Data'!$P323*Basecase_Pop_2006)/(1+(1/(BaseCase_Mort_AllAdults_30*('9 All Base Data'!$W323*Basecase_PM10)/10))))</f>
        <v>1.2463143280188886</v>
      </c>
      <c r="K323" s="156">
        <f>IF('9 All Base Data'!$Q323=0,0,('9 All Base Data'!$Q323*Basecase_Pop_2006)/(1+(1/(BaseCase_Mort_Maori_30*('9 All Base Data'!$W323*Basecase_PM10)/10))))</f>
        <v>0.22756371091610561</v>
      </c>
      <c r="L323" s="179">
        <f>133/(1+1/(BaseCase_Mort_Child_0_1*'9 All Base Data'!$AB$10/10))*IF('9 All Base Data'!$L323="..C",0,'9 All Base Data'!L323/'9 All Base Data'!$L$2022)</f>
        <v>9.1903004884229481E-3</v>
      </c>
      <c r="M323" s="178">
        <f>IF('9 All Base Data'!$R323="","",IF('9 All Base Data'!$R323=0,0,('9 All Base Data'!$R323*Basecase_Pop_2006)/(1+(1/(BaseCase_CardiacHA_All*('9 All Base Data'!$W323*Basecase_PM10)/10)))))</f>
        <v>0.22485863224761479</v>
      </c>
      <c r="N323" s="178">
        <f>IF('9 All Base Data'!$S323="","",IF('9 All Base Data'!$S323=0,0,('9 All Base Data'!S323*Basecase_Pop_2006)/(1+(1/(BaseCase_RespHA_All*('9 All Base Data'!$W323*Basecase_PM10)/10)))))</f>
        <v>0.45484804373338789</v>
      </c>
      <c r="O323" s="178">
        <f>IF('9 All Base Data'!$T323="","",IF('9 All Base Data'!$T323=0,0,('9 All Base Data'!$T323*Basecase_Pop_2006)/(1+(1/(BaseCase_RespHA_Child_1_4*('9 All Base Data'!$W323*Basecase_PM10)/10)))))</f>
        <v>0.23847859174349922</v>
      </c>
      <c r="P323" s="179">
        <f>IF('9 All Base Data'!$U323="","",IF('9 All Base Data'!$U323=0,0,('9 All Base Data'!$U323*Basecase_Pop_2006)/(1+(1/(BaseCase_RespHA_Child_5_14*('9 All Base Data'!$W323*Basecase_PM10)/10)))))</f>
        <v>8.4641186371891636E-2</v>
      </c>
      <c r="Q323" s="156">
        <f>IF('7 Base case Results'!$G323="..C",0,BaseCase_RADs_All*'7 Base case Results'!$G323*('9 All Base Data'!$V323*Basecase_PM10)/10)</f>
        <v>3725.0170115736523</v>
      </c>
      <c r="R323" s="189">
        <f t="shared" si="50"/>
        <v>4.4368790077472431</v>
      </c>
      <c r="S323" s="178">
        <f t="shared" si="51"/>
        <v>0.81012681086133598</v>
      </c>
      <c r="T323" s="179">
        <f t="shared" si="52"/>
        <v>3.2717469738785691E-2</v>
      </c>
      <c r="U323" s="178">
        <f t="shared" si="53"/>
        <v>1.4278523147723541E-3</v>
      </c>
      <c r="V323" s="178">
        <f t="shared" si="54"/>
        <v>2.0627358783309141E-3</v>
      </c>
      <c r="W323" s="178">
        <f t="shared" si="55"/>
        <v>1.0815004135567689E-3</v>
      </c>
      <c r="X323" s="179">
        <f t="shared" si="56"/>
        <v>3.8384778019652857E-4</v>
      </c>
      <c r="Y323" s="179">
        <f t="shared" si="57"/>
        <v>0.23095105471756644</v>
      </c>
      <c r="Z323" s="186">
        <f t="shared" si="58"/>
        <v>4.7040381203966986</v>
      </c>
      <c r="AA323" s="156">
        <f>$J323*'9 All Base Data'!$Y323</f>
        <v>0.58031978322054467</v>
      </c>
      <c r="AB323" s="156">
        <f>$K323*'9 All Base Data'!$Y323</f>
        <v>0.10596020636111604</v>
      </c>
      <c r="AC323" s="178">
        <f>$L323*'9 All Base Data'!$Y323</f>
        <v>4.2792681326635938E-3</v>
      </c>
      <c r="AD323" s="178">
        <f>IF($M323="","",$M323*'9 All Base Data'!$Y323)</f>
        <v>0.10470064396084383</v>
      </c>
      <c r="AE323" s="178">
        <f>IF($N323="","",$N323*'9 All Base Data'!$Y323)</f>
        <v>0.2117903262471745</v>
      </c>
      <c r="AF323" s="178">
        <f>IF($O323="","",$O323*'9 All Base Data'!$Y323)</f>
        <v>0.11104248868206128</v>
      </c>
      <c r="AG323" s="178">
        <f>IF($P323="","",$P323*'9 All Base Data'!$Y323)</f>
        <v>3.9411369846757832E-2</v>
      </c>
      <c r="AH323" s="167">
        <f>$Q323*'9 All Base Data'!$Y323</f>
        <v>1734.4750164955988</v>
      </c>
      <c r="AI323" s="178">
        <f>$R323*'9 All Base Data'!$Y323</f>
        <v>2.065938428265139</v>
      </c>
      <c r="AJ323" s="178">
        <f>$S323*'9 All Base Data'!$Y323</f>
        <v>0.37721833464557308</v>
      </c>
      <c r="AK323" s="178">
        <f>$T323*'9 All Base Data'!$Y323</f>
        <v>1.5234194552282391E-2</v>
      </c>
      <c r="AL323" s="178">
        <f>IF($U323="","",$U323*'9 All Base Data'!$Y323)</f>
        <v>6.648490891513584E-4</v>
      </c>
      <c r="AM323" s="178">
        <f>IF($V323="","",$V323*'9 All Base Data'!$Y323)</f>
        <v>9.6046912953093636E-4</v>
      </c>
      <c r="AN323" s="178">
        <f>IF($W323="","",$W323*'9 All Base Data'!$Y323)</f>
        <v>5.0357768617314788E-4</v>
      </c>
      <c r="AO323" s="178">
        <f>IF($X323="","",$X323*'9 All Base Data'!$Y323)</f>
        <v>1.7873056225504677E-4</v>
      </c>
      <c r="AP323" s="178">
        <f>$Y323*'9 All Base Data'!$Y323</f>
        <v>0.10753745102272713</v>
      </c>
      <c r="AQ323" s="179">
        <f t="shared" si="59"/>
        <v>2.1903353920588304</v>
      </c>
    </row>
    <row r="324" spans="1:43" x14ac:dyDescent="0.25">
      <c r="A324" s="124">
        <v>517701</v>
      </c>
      <c r="B324" s="125" t="s">
        <v>357</v>
      </c>
      <c r="C324" s="126" t="s">
        <v>157</v>
      </c>
      <c r="D324" s="101" t="s">
        <v>2312</v>
      </c>
      <c r="E324" s="142"/>
      <c r="F324" s="191" t="str">
        <f>IF('9 All Base Data'!G324="Rural Centre","Rural",IF('9 All Base Data'!G324="Rural (Incl.some Off Shore Islands)","Rural",IF('9 All Base Data'!G324="Inlet-in TA but not in Urban Area","Rural",IF('9 All Base Data'!G324="Rural (Incl.some Off Shore Islands)","Rural",IF('9 All Base Data'!G324="Inlet-not in TA","Rural",IF('9 All Base Data'!G324="Inland Water not in Urban Area","Rural",IF('9 All Base Data'!G324="Oceanic-in Region but not in TA","Rural",'9 All Base Data'!G324)))))))</f>
        <v>Central Auckland Zone</v>
      </c>
      <c r="G324" s="177">
        <f>IF('9 All Base Data'!I324="..C","..C",'9 All Base Data'!I324*Basecase_Pop_2006)</f>
        <v>3204</v>
      </c>
      <c r="H324" s="177">
        <f>IF('9 All Base Data'!J324="..C","..C",'9 All Base Data'!J324*Basecase_Pop_2006)</f>
        <v>1773</v>
      </c>
      <c r="I324" s="191">
        <f>IF('9 All Base Data'!L324="..C","..C",'9 All Base Data'!L324*Basecase_Pop_2006)</f>
        <v>72</v>
      </c>
      <c r="J324" s="156">
        <f>IF('9 All Base Data'!$P324=0,0,('9 All Base Data'!$P324*Basecase_Pop_2006)/(1+(1/(BaseCase_Mort_AllAdults_30*('9 All Base Data'!$W324*Basecase_PM10)/10))))</f>
        <v>0.64778072835368639</v>
      </c>
      <c r="K324" s="156">
        <f>IF('9 All Base Data'!$Q324=0,0,('9 All Base Data'!$Q324*Basecase_Pop_2006)/(1+(1/(BaseCase_Mort_Maori_30*('9 All Base Data'!$W324*Basecase_PM10)/10))))</f>
        <v>0</v>
      </c>
      <c r="L324" s="179">
        <f>133/(1+1/(BaseCase_Mort_Child_0_1*'9 All Base Data'!$AB$10/10))*IF('9 All Base Data'!$L324="..C",0,'9 All Base Data'!L324/'9 All Base Data'!$L$2022)</f>
        <v>1.0503200558197655E-2</v>
      </c>
      <c r="M324" s="178">
        <f>IF('9 All Base Data'!$R324="","",IF('9 All Base Data'!$R324=0,0,('9 All Base Data'!$R324*Basecase_Pop_2006)/(1+(1/(BaseCase_CardiacHA_All*('9 All Base Data'!$W324*Basecase_PM10)/10)))))</f>
        <v>0.26203199808282457</v>
      </c>
      <c r="N324" s="178">
        <f>IF('9 All Base Data'!$S324="","",IF('9 All Base Data'!$S324=0,0,('9 All Base Data'!S324*Basecase_Pop_2006)/(1+(1/(BaseCase_RespHA_All*('9 All Base Data'!$W324*Basecase_PM10)/10)))))</f>
        <v>0.48959604685158947</v>
      </c>
      <c r="O324" s="178">
        <f>IF('9 All Base Data'!$T324="","",IF('9 All Base Data'!$T324=0,0,('9 All Base Data'!$T324*Basecase_Pop_2006)/(1+(1/(BaseCase_RespHA_Child_1_4*('9 All Base Data'!$W324*Basecase_PM10)/10)))))</f>
        <v>0.20882793782751743</v>
      </c>
      <c r="P324" s="179">
        <f>IF('9 All Base Data'!$U324="","",IF('9 All Base Data'!$U324=0,0,('9 All Base Data'!$U324*Basecase_Pop_2006)/(1+(1/(BaseCase_RespHA_Child_5_14*('9 All Base Data'!$W324*Basecase_PM10)/10)))))</f>
        <v>8.8182335126276365E-2</v>
      </c>
      <c r="Q324" s="156">
        <f>IF('7 Base case Results'!$G324="..C",0,BaseCase_RADs_All*'7 Base case Results'!$G324*('9 All Base Data'!$V324*Basecase_PM10)/10)</f>
        <v>2660.1133177302863</v>
      </c>
      <c r="R324" s="189">
        <f t="shared" si="50"/>
        <v>2.3060993929391231</v>
      </c>
      <c r="S324" s="178">
        <f t="shared" si="51"/>
        <v>0</v>
      </c>
      <c r="T324" s="179">
        <f t="shared" si="52"/>
        <v>3.7391393987183656E-2</v>
      </c>
      <c r="U324" s="178">
        <f t="shared" si="53"/>
        <v>1.663903187825936E-3</v>
      </c>
      <c r="V324" s="178">
        <f t="shared" si="54"/>
        <v>2.2203180724719583E-3</v>
      </c>
      <c r="W324" s="178">
        <f t="shared" si="55"/>
        <v>9.4703469804779158E-4</v>
      </c>
      <c r="X324" s="179">
        <f t="shared" si="56"/>
        <v>3.9990688979766334E-4</v>
      </c>
      <c r="Y324" s="179">
        <f t="shared" si="57"/>
        <v>0.16492702569927775</v>
      </c>
      <c r="Z324" s="186">
        <f t="shared" si="58"/>
        <v>2.5123020338858826</v>
      </c>
      <c r="AA324" s="156">
        <f>$J324*'9 All Base Data'!$Y324</f>
        <v>0.31614021393756597</v>
      </c>
      <c r="AB324" s="156">
        <f>$K324*'9 All Base Data'!$Y324</f>
        <v>0</v>
      </c>
      <c r="AC324" s="178">
        <f>$L324*'9 All Base Data'!$Y324</f>
        <v>5.1259383401798184E-3</v>
      </c>
      <c r="AD324" s="178">
        <f>IF($M324="","",$M324*'9 All Base Data'!$Y324)</f>
        <v>0.12788100711628805</v>
      </c>
      <c r="AE324" s="178">
        <f>IF($N324="","",$N324*'9 All Base Data'!$Y324)</f>
        <v>0.2389404195274826</v>
      </c>
      <c r="AF324" s="178">
        <f>IF($O324="","",$O324*'9 All Base Data'!$Y324)</f>
        <v>0.10191551871065536</v>
      </c>
      <c r="AG324" s="178">
        <f>IF($P324="","",$P324*'9 All Base Data'!$Y324)</f>
        <v>4.3036140274172914E-2</v>
      </c>
      <c r="AH324" s="167">
        <f>$Q324*'9 All Base Data'!$Y324</f>
        <v>1298.230645889568</v>
      </c>
      <c r="AI324" s="178">
        <f>$R324*'9 All Base Data'!$Y324</f>
        <v>1.1254591616177345</v>
      </c>
      <c r="AJ324" s="178">
        <f>$S324*'9 All Base Data'!$Y324</f>
        <v>0</v>
      </c>
      <c r="AK324" s="178">
        <f>$T324*'9 All Base Data'!$Y324</f>
        <v>1.8248340491040155E-2</v>
      </c>
      <c r="AL324" s="178">
        <f>IF($U324="","",$U324*'9 All Base Data'!$Y324)</f>
        <v>8.1204439518842923E-4</v>
      </c>
      <c r="AM324" s="178">
        <f>IF($V324="","",$V324*'9 All Base Data'!$Y324)</f>
        <v>1.0835948025571336E-3</v>
      </c>
      <c r="AN324" s="178">
        <f>IF($W324="","",$W324*'9 All Base Data'!$Y324)</f>
        <v>4.6218687735282208E-4</v>
      </c>
      <c r="AO324" s="178">
        <f>IF($X324="","",$X324*'9 All Base Data'!$Y324)</f>
        <v>1.9516889614337417E-4</v>
      </c>
      <c r="AP324" s="178">
        <f>$Y324*'9 All Base Data'!$Y324</f>
        <v>8.0490300045153215E-2</v>
      </c>
      <c r="AQ324" s="179">
        <f t="shared" si="59"/>
        <v>1.2260934413516733</v>
      </c>
    </row>
    <row r="325" spans="1:43" x14ac:dyDescent="0.25">
      <c r="A325" s="124">
        <v>517702</v>
      </c>
      <c r="B325" s="125" t="s">
        <v>358</v>
      </c>
      <c r="C325" s="126" t="s">
        <v>157</v>
      </c>
      <c r="D325" s="101" t="s">
        <v>2312</v>
      </c>
      <c r="E325" s="142"/>
      <c r="F325" s="191" t="str">
        <f>IF('9 All Base Data'!G325="Rural Centre","Rural",IF('9 All Base Data'!G325="Rural (Incl.some Off Shore Islands)","Rural",IF('9 All Base Data'!G325="Inlet-in TA but not in Urban Area","Rural",IF('9 All Base Data'!G325="Rural (Incl.some Off Shore Islands)","Rural",IF('9 All Base Data'!G325="Inlet-not in TA","Rural",IF('9 All Base Data'!G325="Inland Water not in Urban Area","Rural",IF('9 All Base Data'!G325="Oceanic-in Region but not in TA","Rural",'9 All Base Data'!G325)))))))</f>
        <v>Central Auckland Zone</v>
      </c>
      <c r="G325" s="177">
        <f>IF('9 All Base Data'!I325="..C","..C",'9 All Base Data'!I325*Basecase_Pop_2006)</f>
        <v>4842</v>
      </c>
      <c r="H325" s="177">
        <f>IF('9 All Base Data'!J325="..C","..C",'9 All Base Data'!J325*Basecase_Pop_2006)</f>
        <v>2670</v>
      </c>
      <c r="I325" s="191">
        <f>IF('9 All Base Data'!L325="..C","..C",'9 All Base Data'!L325*Basecase_Pop_2006)</f>
        <v>90</v>
      </c>
      <c r="J325" s="156">
        <f>IF('9 All Base Data'!$P325=0,0,('9 All Base Data'!$P325*Basecase_Pop_2006)/(1+(1/(BaseCase_Mort_AllAdults_30*('9 All Base Data'!$W325*Basecase_PM10)/10))))</f>
        <v>1.0206608150707561</v>
      </c>
      <c r="K325" s="156">
        <f>IF('9 All Base Data'!$Q325=0,0,('9 All Base Data'!$Q325*Basecase_Pop_2006)/(1+(1/(BaseCase_Mort_Maori_30*('9 All Base Data'!$W325*Basecase_PM10)/10))))</f>
        <v>0</v>
      </c>
      <c r="L325" s="179">
        <f>133/(1+1/(BaseCase_Mort_Child_0_1*'9 All Base Data'!$AB$10/10))*IF('9 All Base Data'!$L325="..C",0,'9 All Base Data'!L325/'9 All Base Data'!$L$2022)</f>
        <v>1.3129000697747069E-2</v>
      </c>
      <c r="M325" s="178">
        <f>IF('9 All Base Data'!$R325="","",IF('9 All Base Data'!$R325=0,0,('9 All Base Data'!$R325*Basecase_Pop_2006)/(1+(1/(BaseCase_CardiacHA_All*('9 All Base Data'!$W325*Basecase_PM10)/10)))))</f>
        <v>0.47797463326594947</v>
      </c>
      <c r="N325" s="178">
        <f>IF('9 All Base Data'!$S325="","",IF('9 All Base Data'!$S325=0,0,('9 All Base Data'!S325*Basecase_Pop_2006)/(1+(1/(BaseCase_RespHA_All*('9 All Base Data'!$W325*Basecase_PM10)/10)))))</f>
        <v>1.0848487966789357</v>
      </c>
      <c r="O325" s="178">
        <f>IF('9 All Base Data'!$T325="","",IF('9 All Base Data'!$T325=0,0,('9 All Base Data'!$T325*Basecase_Pop_2006)/(1+(1/(BaseCase_RespHA_Child_1_4*('9 All Base Data'!$W325*Basecase_PM10)/10)))))</f>
        <v>0.54892023908070053</v>
      </c>
      <c r="P325" s="179">
        <f>IF('9 All Base Data'!$U325="","",IF('9 All Base Data'!$U325=0,0,('9 All Base Data'!$U325*Basecase_Pop_2006)/(1+(1/(BaseCase_RespHA_Child_5_14*('9 All Base Data'!$W325*Basecase_PM10)/10)))))</f>
        <v>0.16797001877850312</v>
      </c>
      <c r="Q325" s="156">
        <f>IF('7 Base case Results'!$G325="..C",0,BaseCase_RADs_All*'7 Base case Results'!$G325*('9 All Base Data'!$V325*Basecase_PM10)/10)</f>
        <v>3820.3237000752029</v>
      </c>
      <c r="R325" s="189">
        <f t="shared" si="50"/>
        <v>3.6335525016518919</v>
      </c>
      <c r="S325" s="178">
        <f t="shared" si="51"/>
        <v>0</v>
      </c>
      <c r="T325" s="179">
        <f t="shared" si="52"/>
        <v>4.6739242483979565E-2</v>
      </c>
      <c r="U325" s="178">
        <f t="shared" si="53"/>
        <v>3.035138921238779E-3</v>
      </c>
      <c r="V325" s="178">
        <f t="shared" si="54"/>
        <v>4.9197892929389734E-3</v>
      </c>
      <c r="W325" s="178">
        <f t="shared" si="55"/>
        <v>2.489353284230977E-3</v>
      </c>
      <c r="X325" s="179">
        <f t="shared" si="56"/>
        <v>7.6174403516051162E-4</v>
      </c>
      <c r="Y325" s="179">
        <f t="shared" si="57"/>
        <v>0.23686006940466259</v>
      </c>
      <c r="Z325" s="186">
        <f t="shared" si="58"/>
        <v>3.9251067417547119</v>
      </c>
      <c r="AA325" s="156">
        <f>$J325*'9 All Base Data'!$Y325</f>
        <v>0.47079939308300045</v>
      </c>
      <c r="AB325" s="156">
        <f>$K325*'9 All Base Data'!$Y325</f>
        <v>0</v>
      </c>
      <c r="AC325" s="178">
        <f>$L325*'9 All Base Data'!$Y325</f>
        <v>6.0560035900438774E-3</v>
      </c>
      <c r="AD325" s="178">
        <f>IF($M325="","",$M325*'9 All Base Data'!$Y325)</f>
        <v>0.22047497457329032</v>
      </c>
      <c r="AE325" s="178">
        <f>IF($N325="","",$N325*'9 All Base Data'!$Y325)</f>
        <v>0.50040733172249729</v>
      </c>
      <c r="AF325" s="178">
        <f>IF($O325="","",$O325*'9 All Base Data'!$Y325)</f>
        <v>0.25319999709428825</v>
      </c>
      <c r="AG325" s="178">
        <f>IF($P325="","",$P325*'9 All Base Data'!$Y325)</f>
        <v>7.747939543615899E-2</v>
      </c>
      <c r="AH325" s="167">
        <f>$Q325*'9 All Base Data'!$Y325</f>
        <v>1762.1976398215327</v>
      </c>
      <c r="AI325" s="178">
        <f>$R325*'9 All Base Data'!$Y325</f>
        <v>1.6760458393754818</v>
      </c>
      <c r="AJ325" s="178">
        <f>$S325*'9 All Base Data'!$Y325</f>
        <v>0</v>
      </c>
      <c r="AK325" s="178">
        <f>$T325*'9 All Base Data'!$Y325</f>
        <v>2.1559372780556207E-2</v>
      </c>
      <c r="AL325" s="178">
        <f>IF($U325="","",$U325*'9 All Base Data'!$Y325)</f>
        <v>1.4000160885403936E-3</v>
      </c>
      <c r="AM325" s="178">
        <f>IF($V325="","",$V325*'9 All Base Data'!$Y325)</f>
        <v>2.269347249361525E-3</v>
      </c>
      <c r="AN325" s="178">
        <f>IF($W325="","",$W325*'9 All Base Data'!$Y325)</f>
        <v>1.1482619868225972E-3</v>
      </c>
      <c r="AO325" s="178">
        <f>IF($X325="","",$X325*'9 All Base Data'!$Y325)</f>
        <v>3.5136905830298102E-4</v>
      </c>
      <c r="AP325" s="178">
        <f>$Y325*'9 All Base Data'!$Y325</f>
        <v>0.10925625366893503</v>
      </c>
      <c r="AQ325" s="179">
        <f t="shared" si="59"/>
        <v>1.810530829162875</v>
      </c>
    </row>
    <row r="326" spans="1:43" x14ac:dyDescent="0.25">
      <c r="A326" s="124">
        <v>517703</v>
      </c>
      <c r="B326" s="125" t="s">
        <v>359</v>
      </c>
      <c r="C326" s="126" t="s">
        <v>157</v>
      </c>
      <c r="D326" s="101" t="s">
        <v>2312</v>
      </c>
      <c r="E326" s="142"/>
      <c r="F326" s="191" t="str">
        <f>IF('9 All Base Data'!G326="Rural Centre","Rural",IF('9 All Base Data'!G326="Rural (Incl.some Off Shore Islands)","Rural",IF('9 All Base Data'!G326="Inlet-in TA but not in Urban Area","Rural",IF('9 All Base Data'!G326="Rural (Incl.some Off Shore Islands)","Rural",IF('9 All Base Data'!G326="Inlet-not in TA","Rural",IF('9 All Base Data'!G326="Inland Water not in Urban Area","Rural",IF('9 All Base Data'!G326="Oceanic-in Region but not in TA","Rural",'9 All Base Data'!G326)))))))</f>
        <v>Central Auckland Zone</v>
      </c>
      <c r="G326" s="177">
        <f>IF('9 All Base Data'!I326="..C","..C",'9 All Base Data'!I326*Basecase_Pop_2006)</f>
        <v>3273</v>
      </c>
      <c r="H326" s="177">
        <f>IF('9 All Base Data'!J326="..C","..C",'9 All Base Data'!J326*Basecase_Pop_2006)</f>
        <v>1848</v>
      </c>
      <c r="I326" s="191">
        <f>IF('9 All Base Data'!L326="..C","..C",'9 All Base Data'!L326*Basecase_Pop_2006)</f>
        <v>60</v>
      </c>
      <c r="J326" s="156">
        <f>IF('9 All Base Data'!$P326=0,0,('9 All Base Data'!$P326*Basecase_Pop_2006)/(1+(1/(BaseCase_Mort_AllAdults_30*('9 All Base Data'!$W326*Basecase_PM10)/10))))</f>
        <v>1.4555655778737555</v>
      </c>
      <c r="K326" s="156">
        <f>IF('9 All Base Data'!$Q326=0,0,('9 All Base Data'!$Q326*Basecase_Pop_2006)/(1+(1/(BaseCase_Mort_Maori_30*('9 All Base Data'!$W326*Basecase_PM10)/10))))</f>
        <v>0.39903975641380551</v>
      </c>
      <c r="L326" s="179">
        <f>133/(1+1/(BaseCase_Mort_Child_0_1*'9 All Base Data'!$AB$10/10))*IF('9 All Base Data'!$L326="..C",0,'9 All Base Data'!L326/'9 All Base Data'!$L$2022)</f>
        <v>8.7526671318313796E-3</v>
      </c>
      <c r="M326" s="178">
        <f>IF('9 All Base Data'!$R326="","",IF('9 All Base Data'!$R326=0,0,('9 All Base Data'!$R326*Basecase_Pop_2006)/(1+(1/(BaseCase_CardiacHA_All*('9 All Base Data'!$W326*Basecase_PM10)/10)))))</f>
        <v>0.23076731597721403</v>
      </c>
      <c r="N326" s="178">
        <f>IF('9 All Base Data'!$S326="","",IF('9 All Base Data'!$S326=0,0,('9 All Base Data'!S326*Basecase_Pop_2006)/(1+(1/(BaseCase_RespHA_All*('9 All Base Data'!$W326*Basecase_PM10)/10)))))</f>
        <v>0.40288923973054575</v>
      </c>
      <c r="O326" s="178">
        <f>IF('9 All Base Data'!$T326="","",IF('9 All Base Data'!$T326=0,0,('9 All Base Data'!$T326*Basecase_Pop_2006)/(1+(1/(BaseCase_RespHA_Child_1_4*('9 All Base Data'!$W326*Basecase_PM10)/10)))))</f>
        <v>0.16276571797777786</v>
      </c>
      <c r="P326" s="179">
        <f>IF('9 All Base Data'!$U326="","",IF('9 All Base Data'!$U326=0,0,('9 All Base Data'!$U326*Basecase_Pop_2006)/(1+(1/(BaseCase_RespHA_Child_5_14*('9 All Base Data'!$W326*Basecase_PM10)/10)))))</f>
        <v>0.13526945917102162</v>
      </c>
      <c r="Q326" s="156">
        <f>IF('7 Base case Results'!$G326="..C",0,BaseCase_RADs_All*'7 Base case Results'!$G326*('9 All Base Data'!$V326*Basecase_PM10)/10)</f>
        <v>2781.8549786869198</v>
      </c>
      <c r="R326" s="189">
        <f t="shared" si="50"/>
        <v>5.1818134572305699</v>
      </c>
      <c r="S326" s="178">
        <f t="shared" si="51"/>
        <v>1.4205815328331475</v>
      </c>
      <c r="T326" s="179">
        <f t="shared" si="52"/>
        <v>3.1159494989319712E-2</v>
      </c>
      <c r="U326" s="178">
        <f t="shared" si="53"/>
        <v>1.465372456455309E-3</v>
      </c>
      <c r="V326" s="178">
        <f t="shared" si="54"/>
        <v>1.8271027021780249E-3</v>
      </c>
      <c r="W326" s="178">
        <f t="shared" si="55"/>
        <v>7.3814253102922256E-4</v>
      </c>
      <c r="X326" s="179">
        <f t="shared" si="56"/>
        <v>6.1344699734058308E-4</v>
      </c>
      <c r="Y326" s="179">
        <f t="shared" si="57"/>
        <v>0.172475008678589</v>
      </c>
      <c r="Z326" s="186">
        <f t="shared" si="58"/>
        <v>5.3887404360571116</v>
      </c>
      <c r="AA326" s="156">
        <f>$J326*'9 All Base Data'!$Y326</f>
        <v>0.72763412909825598</v>
      </c>
      <c r="AB326" s="156">
        <f>$K326*'9 All Base Data'!$Y326</f>
        <v>0.19947912347438235</v>
      </c>
      <c r="AC326" s="178">
        <f>$L326*'9 All Base Data'!$Y326</f>
        <v>4.3754396384258478E-3</v>
      </c>
      <c r="AD326" s="178">
        <f>IF($M326="","",$M326*'9 All Base Data'!$Y326)</f>
        <v>0.11536008925870996</v>
      </c>
      <c r="AE326" s="178">
        <f>IF($N326="","",$N326*'9 All Base Data'!$Y326)</f>
        <v>0.20140347197728262</v>
      </c>
      <c r="AF326" s="178">
        <f>IF($O326="","",$O326*'9 All Base Data'!$Y326)</f>
        <v>8.1366235398900574E-2</v>
      </c>
      <c r="AG326" s="178">
        <f>IF($P326="","",$P326*'9 All Base Data'!$Y326)</f>
        <v>6.7620914243710681E-2</v>
      </c>
      <c r="AH326" s="167">
        <f>$Q326*'9 All Base Data'!$Y326</f>
        <v>1390.6433729020662</v>
      </c>
      <c r="AI326" s="178">
        <f>$R326*'9 All Base Data'!$Y326</f>
        <v>2.5903774995897915</v>
      </c>
      <c r="AJ326" s="178">
        <f>$S326*'9 All Base Data'!$Y326</f>
        <v>0.71014567956880104</v>
      </c>
      <c r="AK326" s="178">
        <f>$T326*'9 All Base Data'!$Y326</f>
        <v>1.557656511279602E-2</v>
      </c>
      <c r="AL326" s="178">
        <f>IF($U326="","",$U326*'9 All Base Data'!$Y326)</f>
        <v>7.3253656679280821E-4</v>
      </c>
      <c r="AM326" s="178">
        <f>IF($V326="","",$V326*'9 All Base Data'!$Y326)</f>
        <v>9.1336474541697668E-4</v>
      </c>
      <c r="AN326" s="178">
        <f>IF($W326="","",$W326*'9 All Base Data'!$Y326)</f>
        <v>3.689958775340141E-4</v>
      </c>
      <c r="AO326" s="178">
        <f>IF($X326="","",$X326*'9 All Base Data'!$Y326)</f>
        <v>3.0666084609522795E-4</v>
      </c>
      <c r="AP326" s="178">
        <f>$Y326*'9 All Base Data'!$Y326</f>
        <v>8.6219889119928089E-2</v>
      </c>
      <c r="AQ326" s="179">
        <f t="shared" si="59"/>
        <v>2.6938198551347257</v>
      </c>
    </row>
    <row r="327" spans="1:43" x14ac:dyDescent="0.25">
      <c r="A327" s="124">
        <v>517800</v>
      </c>
      <c r="B327" s="125" t="s">
        <v>360</v>
      </c>
      <c r="C327" s="126" t="s">
        <v>157</v>
      </c>
      <c r="D327" s="101" t="s">
        <v>2312</v>
      </c>
      <c r="E327" s="142"/>
      <c r="F327" s="191" t="str">
        <f>IF('9 All Base Data'!G327="Rural Centre","Rural",IF('9 All Base Data'!G327="Rural (Incl.some Off Shore Islands)","Rural",IF('9 All Base Data'!G327="Inlet-in TA but not in Urban Area","Rural",IF('9 All Base Data'!G327="Rural (Incl.some Off Shore Islands)","Rural",IF('9 All Base Data'!G327="Inlet-not in TA","Rural",IF('9 All Base Data'!G327="Inland Water not in Urban Area","Rural",IF('9 All Base Data'!G327="Oceanic-in Region but not in TA","Rural",'9 All Base Data'!G327)))))))</f>
        <v>Central Auckland Zone</v>
      </c>
      <c r="G327" s="177">
        <f>IF('9 All Base Data'!I327="..C","..C",'9 All Base Data'!I327*Basecase_Pop_2006)</f>
        <v>5673</v>
      </c>
      <c r="H327" s="177">
        <f>IF('9 All Base Data'!J327="..C","..C",'9 All Base Data'!J327*Basecase_Pop_2006)</f>
        <v>3240</v>
      </c>
      <c r="I327" s="191">
        <f>IF('9 All Base Data'!L327="..C","..C",'9 All Base Data'!L327*Basecase_Pop_2006)</f>
        <v>63</v>
      </c>
      <c r="J327" s="156">
        <f>IF('9 All Base Data'!$P327=0,0,('9 All Base Data'!$P327*Basecase_Pop_2006)/(1+(1/(BaseCase_Mort_AllAdults_30*('9 All Base Data'!$W327*Basecase_PM10)/10))))</f>
        <v>0.54290411762379198</v>
      </c>
      <c r="K327" s="156">
        <f>IF('9 All Base Data'!$Q327=0,0,('9 All Base Data'!$Q327*Basecase_Pop_2006)/(1+(1/(BaseCase_Mort_Maori_30*('9 All Base Data'!$W327*Basecase_PM10)/10))))</f>
        <v>7.3777548374916929E-2</v>
      </c>
      <c r="L327" s="179">
        <f>133/(1+1/(BaseCase_Mort_Child_0_1*'9 All Base Data'!$AB$10/10))*IF('9 All Base Data'!$L327="..C",0,'9 All Base Data'!L327/'9 All Base Data'!$L$2022)</f>
        <v>9.1903004884229481E-3</v>
      </c>
      <c r="M327" s="178">
        <f>IF('9 All Base Data'!$R327="","",IF('9 All Base Data'!$R327=0,0,('9 All Base Data'!$R327*Basecase_Pop_2006)/(1+(1/(BaseCase_CardiacHA_All*('9 All Base Data'!$W327*Basecase_PM10)/10)))))</f>
        <v>0.63978150022813829</v>
      </c>
      <c r="N327" s="178">
        <f>IF('9 All Base Data'!$S327="","",IF('9 All Base Data'!$S327=0,0,('9 All Base Data'!S327*Basecase_Pop_2006)/(1+(1/(BaseCase_RespHA_All*('9 All Base Data'!$W327*Basecase_PM10)/10)))))</f>
        <v>0.85947098150687373</v>
      </c>
      <c r="O327" s="178">
        <f>IF('9 All Base Data'!$T327="","",IF('9 All Base Data'!$T327=0,0,('9 All Base Data'!$T327*Basecase_Pop_2006)/(1+(1/(BaseCase_RespHA_Child_1_4*('9 All Base Data'!$W327*Basecase_PM10)/10)))))</f>
        <v>0.31324109697430985</v>
      </c>
      <c r="P327" s="179">
        <f>IF('9 All Base Data'!$U327="","",IF('9 All Base Data'!$U327=0,0,('9 All Base Data'!$U327*Basecase_Pop_2006)/(1+(1/(BaseCase_RespHA_Child_5_14*('9 All Base Data'!$W327*Basecase_PM10)/10)))))</f>
        <v>0.23172846050273052</v>
      </c>
      <c r="Q327" s="156">
        <f>IF('7 Base case Results'!$G327="..C",0,BaseCase_RADs_All*'7 Base case Results'!$G327*('9 All Base Data'!$V327*Basecase_PM10)/10)</f>
        <v>4353.8158334420759</v>
      </c>
      <c r="R327" s="189">
        <f t="shared" si="50"/>
        <v>1.9327386587406996</v>
      </c>
      <c r="S327" s="178">
        <f t="shared" si="51"/>
        <v>0.26264807221470426</v>
      </c>
      <c r="T327" s="179">
        <f t="shared" si="52"/>
        <v>3.2717469738785691E-2</v>
      </c>
      <c r="U327" s="178">
        <f t="shared" si="53"/>
        <v>4.0626125264486782E-3</v>
      </c>
      <c r="V327" s="178">
        <f t="shared" si="54"/>
        <v>3.8977009011336721E-3</v>
      </c>
      <c r="W327" s="178">
        <f t="shared" si="55"/>
        <v>1.4205483747784951E-3</v>
      </c>
      <c r="X327" s="179">
        <f t="shared" si="56"/>
        <v>1.0508885683798829E-3</v>
      </c>
      <c r="Y327" s="179">
        <f t="shared" si="57"/>
        <v>0.26993658167340867</v>
      </c>
      <c r="Z327" s="186">
        <f t="shared" si="58"/>
        <v>2.2433530235804762</v>
      </c>
      <c r="AA327" s="156">
        <f>$J327*'9 All Base Data'!$Y327</f>
        <v>0.24221822588273645</v>
      </c>
      <c r="AB327" s="156">
        <f>$K327*'9 All Base Data'!$Y327</f>
        <v>3.2916064360619626E-2</v>
      </c>
      <c r="AC327" s="178">
        <f>$L327*'9 All Base Data'!$Y327</f>
        <v>4.1002788657749888E-3</v>
      </c>
      <c r="AD327" s="178">
        <f>IF($M327="","",$M327*'9 All Base Data'!$Y327)</f>
        <v>0.28544034739710733</v>
      </c>
      <c r="AE327" s="178">
        <f>IF($N327="","",$N327*'9 All Base Data'!$Y327)</f>
        <v>0.3834554382262913</v>
      </c>
      <c r="AF327" s="178">
        <f>IF($O327="","",$O327*'9 All Base Data'!$Y327)</f>
        <v>0.13975341191877991</v>
      </c>
      <c r="AG327" s="178">
        <f>IF($P327="","",$P327*'9 All Base Data'!$Y327)</f>
        <v>0.10338631586582277</v>
      </c>
      <c r="AH327" s="167">
        <f>$Q327*'9 All Base Data'!$Y327</f>
        <v>1942.4673948177328</v>
      </c>
      <c r="AI327" s="178">
        <f>$R327*'9 All Base Data'!$Y327</f>
        <v>0.8622968841425418</v>
      </c>
      <c r="AJ327" s="178">
        <f>$S327*'9 All Base Data'!$Y327</f>
        <v>0.11718118912380586</v>
      </c>
      <c r="AK327" s="178">
        <f>$T327*'9 All Base Data'!$Y327</f>
        <v>1.4596992762158957E-2</v>
      </c>
      <c r="AL327" s="178">
        <f>IF($U327="","",$U327*'9 All Base Data'!$Y327)</f>
        <v>1.8125462059716316E-3</v>
      </c>
      <c r="AM327" s="178">
        <f>IF($V327="","",$V327*'9 All Base Data'!$Y327)</f>
        <v>1.7389704123562308E-3</v>
      </c>
      <c r="AN327" s="178">
        <f>IF($W327="","",$W327*'9 All Base Data'!$Y327)</f>
        <v>6.3378172305166686E-4</v>
      </c>
      <c r="AO327" s="178">
        <f>IF($X327="","",$X327*'9 All Base Data'!$Y327)</f>
        <v>4.6885694245150624E-4</v>
      </c>
      <c r="AP327" s="178">
        <f>$Y327*'9 All Base Data'!$Y327</f>
        <v>0.12043297847869942</v>
      </c>
      <c r="AQ327" s="179">
        <f t="shared" si="59"/>
        <v>1.000878372001728</v>
      </c>
    </row>
    <row r="328" spans="1:43" x14ac:dyDescent="0.25">
      <c r="A328" s="124">
        <v>517901</v>
      </c>
      <c r="B328" s="125" t="s">
        <v>361</v>
      </c>
      <c r="C328" s="126" t="s">
        <v>157</v>
      </c>
      <c r="D328" s="101" t="s">
        <v>2312</v>
      </c>
      <c r="E328" s="142"/>
      <c r="F328" s="191" t="str">
        <f>IF('9 All Base Data'!G328="Rural Centre","Rural",IF('9 All Base Data'!G328="Rural (Incl.some Off Shore Islands)","Rural",IF('9 All Base Data'!G328="Inlet-in TA but not in Urban Area","Rural",IF('9 All Base Data'!G328="Rural (Incl.some Off Shore Islands)","Rural",IF('9 All Base Data'!G328="Inlet-not in TA","Rural",IF('9 All Base Data'!G328="Inland Water not in Urban Area","Rural",IF('9 All Base Data'!G328="Oceanic-in Region but not in TA","Rural",'9 All Base Data'!G328)))))))</f>
        <v>Central Auckland Zone</v>
      </c>
      <c r="G328" s="177">
        <f>IF('9 All Base Data'!I328="..C","..C",'9 All Base Data'!I328*Basecase_Pop_2006)</f>
        <v>2832</v>
      </c>
      <c r="H328" s="177">
        <f>IF('9 All Base Data'!J328="..C","..C",'9 All Base Data'!J328*Basecase_Pop_2006)</f>
        <v>1659</v>
      </c>
      <c r="I328" s="191">
        <f>IF('9 All Base Data'!L328="..C","..C",'9 All Base Data'!L328*Basecase_Pop_2006)</f>
        <v>48</v>
      </c>
      <c r="J328" s="156">
        <f>IF('9 All Base Data'!$P328=0,0,('9 All Base Data'!$P328*Basecase_Pop_2006)/(1+(1/(BaseCase_Mort_AllAdults_30*('9 All Base Data'!$W328*Basecase_PM10)/10))))</f>
        <v>4.2736415090708197</v>
      </c>
      <c r="K328" s="156">
        <f>IF('9 All Base Data'!$Q328=0,0,('9 All Base Data'!$Q328*Basecase_Pop_2006)/(1+(1/(BaseCase_Mort_Maori_30*('9 All Base Data'!$W328*Basecase_PM10)/10))))</f>
        <v>0.51548568549174134</v>
      </c>
      <c r="L328" s="179">
        <f>133/(1+1/(BaseCase_Mort_Child_0_1*'9 All Base Data'!$AB$10/10))*IF('9 All Base Data'!$L328="..C",0,'9 All Base Data'!L328/'9 All Base Data'!$L$2022)</f>
        <v>7.0021337054651037E-3</v>
      </c>
      <c r="M328" s="178">
        <f>IF('9 All Base Data'!$R328="","",IF('9 All Base Data'!$R328=0,0,('9 All Base Data'!$R328*Basecase_Pop_2006)/(1+(1/(BaseCase_CardiacHA_All*('9 All Base Data'!$W328*Basecase_PM10)/10)))))</f>
        <v>0.20807116400254091</v>
      </c>
      <c r="N328" s="178">
        <f>IF('9 All Base Data'!$S328="","",IF('9 All Base Data'!$S328=0,0,('9 All Base Data'!S328*Basecase_Pop_2006)/(1+(1/(BaseCase_RespHA_All*('9 All Base Data'!$W328*Basecase_PM10)/10)))))</f>
        <v>0.56386983739218266</v>
      </c>
      <c r="O328" s="178">
        <f>IF('9 All Base Data'!$T328="","",IF('9 All Base Data'!$T328=0,0,('9 All Base Data'!$T328*Basecase_Pop_2006)/(1+(1/(BaseCase_RespHA_Child_1_4*('9 All Base Data'!$W328*Basecase_PM10)/10)))))</f>
        <v>0.26655816725185949</v>
      </c>
      <c r="P328" s="179">
        <f>IF('9 All Base Data'!$U328="","",IF('9 All Base Data'!$U328=0,0,('9 All Base Data'!$U328*Basecase_Pop_2006)/(1+(1/(BaseCase_RespHA_Child_5_14*('9 All Base Data'!$W328*Basecase_PM10)/10)))))</f>
        <v>9.5199872443544206E-2</v>
      </c>
      <c r="Q328" s="156">
        <f>IF('7 Base case Results'!$G328="..C",0,BaseCase_RADs_All*'7 Base case Results'!$G328*('9 All Base Data'!$V328*Basecase_PM10)/10)</f>
        <v>2168.2838769377026</v>
      </c>
      <c r="R328" s="189">
        <f t="shared" si="50"/>
        <v>15.214163772292119</v>
      </c>
      <c r="S328" s="178">
        <f t="shared" si="51"/>
        <v>1.8351290403505993</v>
      </c>
      <c r="T328" s="179">
        <f t="shared" si="52"/>
        <v>2.4927595991455768E-2</v>
      </c>
      <c r="U328" s="178">
        <f t="shared" si="53"/>
        <v>1.3212518914161348E-3</v>
      </c>
      <c r="V328" s="178">
        <f t="shared" si="54"/>
        <v>2.5571497125735482E-3</v>
      </c>
      <c r="W328" s="178">
        <f t="shared" si="55"/>
        <v>1.2088412884871827E-3</v>
      </c>
      <c r="X328" s="179">
        <f t="shared" si="56"/>
        <v>4.3173142153147295E-4</v>
      </c>
      <c r="Y328" s="179">
        <f t="shared" si="57"/>
        <v>0.13443360037013757</v>
      </c>
      <c r="Z328" s="186">
        <f t="shared" si="58"/>
        <v>15.377403370257703</v>
      </c>
      <c r="AA328" s="156">
        <f>$J328*'9 All Base Data'!$Y328</f>
        <v>1.9010532105790499</v>
      </c>
      <c r="AB328" s="156">
        <f>$K328*'9 All Base Data'!$Y328</f>
        <v>0.22930461418713674</v>
      </c>
      <c r="AC328" s="178">
        <f>$L328*'9 All Base Data'!$Y328</f>
        <v>3.1147743051036588E-3</v>
      </c>
      <c r="AD328" s="178">
        <f>IF($M328="","",$M328*'9 All Base Data'!$Y328)</f>
        <v>9.2556746633142922E-2</v>
      </c>
      <c r="AE328" s="178">
        <f>IF($N328="","",$N328*'9 All Base Data'!$Y328)</f>
        <v>0.25082744129283774</v>
      </c>
      <c r="AF328" s="178">
        <f>IF($O328="","",$O328*'9 All Base Data'!$Y328)</f>
        <v>0.11857364699043067</v>
      </c>
      <c r="AG328" s="178">
        <f>IF($P328="","",$P328*'9 All Base Data'!$Y328)</f>
        <v>4.2347965492984134E-2</v>
      </c>
      <c r="AH328" s="167">
        <f>$Q328*'9 All Base Data'!$Y328</f>
        <v>964.5224141871048</v>
      </c>
      <c r="AI328" s="178">
        <f>$R328*'9 All Base Data'!$Y328</f>
        <v>6.7677494296614178</v>
      </c>
      <c r="AJ328" s="178">
        <f>$S328*'9 All Base Data'!$Y328</f>
        <v>0.81632442650620696</v>
      </c>
      <c r="AK328" s="178">
        <f>$T328*'9 All Base Data'!$Y328</f>
        <v>1.1088596526169026E-2</v>
      </c>
      <c r="AL328" s="178">
        <f>IF($U328="","",$U328*'9 All Base Data'!$Y328)</f>
        <v>5.8773534112045755E-4</v>
      </c>
      <c r="AM328" s="178">
        <f>IF($V328="","",$V328*'9 All Base Data'!$Y328)</f>
        <v>1.1375024462630192E-3</v>
      </c>
      <c r="AN328" s="178">
        <f>IF($W328="","",$W328*'9 All Base Data'!$Y328)</f>
        <v>5.3773148910160314E-4</v>
      </c>
      <c r="AO328" s="178">
        <f>IF($X328="","",$X328*'9 All Base Data'!$Y328)</f>
        <v>1.9204802351068304E-4</v>
      </c>
      <c r="AP328" s="178">
        <f>$Y328*'9 All Base Data'!$Y328</f>
        <v>5.9800389679600503E-2</v>
      </c>
      <c r="AQ328" s="179">
        <f t="shared" si="59"/>
        <v>6.8403636536545713</v>
      </c>
    </row>
    <row r="329" spans="1:43" x14ac:dyDescent="0.25">
      <c r="A329" s="124">
        <v>517902</v>
      </c>
      <c r="B329" s="125" t="s">
        <v>362</v>
      </c>
      <c r="C329" s="126" t="s">
        <v>157</v>
      </c>
      <c r="D329" s="101" t="s">
        <v>2312</v>
      </c>
      <c r="E329" s="142"/>
      <c r="F329" s="191" t="str">
        <f>IF('9 All Base Data'!G329="Rural Centre","Rural",IF('9 All Base Data'!G329="Rural (Incl.some Off Shore Islands)","Rural",IF('9 All Base Data'!G329="Inlet-in TA but not in Urban Area","Rural",IF('9 All Base Data'!G329="Rural (Incl.some Off Shore Islands)","Rural",IF('9 All Base Data'!G329="Inlet-not in TA","Rural",IF('9 All Base Data'!G329="Inland Water not in Urban Area","Rural",IF('9 All Base Data'!G329="Oceanic-in Region but not in TA","Rural",'9 All Base Data'!G329)))))))</f>
        <v>Central Auckland Zone</v>
      </c>
      <c r="G329" s="177">
        <f>IF('9 All Base Data'!I329="..C","..C",'9 All Base Data'!I329*Basecase_Pop_2006)</f>
        <v>2547</v>
      </c>
      <c r="H329" s="177">
        <f>IF('9 All Base Data'!J329="..C","..C",'9 All Base Data'!J329*Basecase_Pop_2006)</f>
        <v>1350</v>
      </c>
      <c r="I329" s="191">
        <f>IF('9 All Base Data'!L329="..C","..C",'9 All Base Data'!L329*Basecase_Pop_2006)</f>
        <v>51</v>
      </c>
      <c r="J329" s="156">
        <f>IF('9 All Base Data'!$P329=0,0,('9 All Base Data'!$P329*Basecase_Pop_2006)/(1+(1/(BaseCase_Mort_AllAdults_30*('9 All Base Data'!$W329*Basecase_PM10)/10))))</f>
        <v>2.6471652642943089</v>
      </c>
      <c r="K329" s="156">
        <f>IF('9 All Base Data'!$Q329=0,0,('9 All Base Data'!$Q329*Basecase_Pop_2006)/(1+(1/(BaseCase_Mort_Maori_30*('9 All Base Data'!$W329*Basecase_PM10)/10))))</f>
        <v>0.38295923102547968</v>
      </c>
      <c r="L329" s="179">
        <f>133/(1+1/(BaseCase_Mort_Child_0_1*'9 All Base Data'!$AB$10/10))*IF('9 All Base Data'!$L329="..C",0,'9 All Base Data'!L329/'9 All Base Data'!$L$2022)</f>
        <v>7.4397670620566722E-3</v>
      </c>
      <c r="M329" s="178">
        <f>IF('9 All Base Data'!$R329="","",IF('9 All Base Data'!$R329=0,0,('9 All Base Data'!$R329*Basecase_Pop_2006)/(1+(1/(BaseCase_CardiacHA_All*('9 All Base Data'!$W329*Basecase_PM10)/10)))))</f>
        <v>0.23062775917689779</v>
      </c>
      <c r="N329" s="178">
        <f>IF('9 All Base Data'!$S329="","",IF('9 All Base Data'!$S329=0,0,('9 All Base Data'!S329*Basecase_Pop_2006)/(1+(1/(BaseCase_RespHA_All*('9 All Base Data'!$W329*Basecase_PM10)/10)))))</f>
        <v>0.66626037358275192</v>
      </c>
      <c r="O329" s="178">
        <f>IF('9 All Base Data'!$T329="","",IF('9 All Base Data'!$T329=0,0,('9 All Base Data'!$T329*Basecase_Pop_2006)/(1+(1/(BaseCase_RespHA_Child_1_4*('9 All Base Data'!$W329*Basecase_PM10)/10)))))</f>
        <v>0.3283051128109955</v>
      </c>
      <c r="P329" s="179">
        <f>IF('9 All Base Data'!$U329="","",IF('9 All Base Data'!$U329=0,0,('9 All Base Data'!$U329*Basecase_Pop_2006)/(1+(1/(BaseCase_RespHA_Child_5_14*('9 All Base Data'!$W329*Basecase_PM10)/10)))))</f>
        <v>0.14277256608942579</v>
      </c>
      <c r="Q329" s="156">
        <f>IF('7 Base case Results'!$G329="..C",0,BaseCase_RADs_All*'7 Base case Results'!$G329*('9 All Base Data'!$V329*Basecase_PM10)/10)</f>
        <v>2051.5362478396041</v>
      </c>
      <c r="R329" s="189">
        <f t="shared" si="50"/>
        <v>9.4239083408877402</v>
      </c>
      <c r="S329" s="178">
        <f t="shared" si="51"/>
        <v>1.3633348624507078</v>
      </c>
      <c r="T329" s="179">
        <f t="shared" si="52"/>
        <v>2.6485570740921754E-2</v>
      </c>
      <c r="U329" s="178">
        <f t="shared" si="53"/>
        <v>1.464486270773301E-3</v>
      </c>
      <c r="V329" s="178">
        <f t="shared" si="54"/>
        <v>3.02149079419778E-3</v>
      </c>
      <c r="W329" s="178">
        <f t="shared" si="55"/>
        <v>1.4888636865978647E-3</v>
      </c>
      <c r="X329" s="179">
        <f t="shared" si="56"/>
        <v>6.4747358721554602E-4</v>
      </c>
      <c r="Y329" s="179">
        <f t="shared" si="57"/>
        <v>0.12719524736605545</v>
      </c>
      <c r="Z329" s="186">
        <f t="shared" si="58"/>
        <v>9.5820751360596894</v>
      </c>
      <c r="AA329" s="156">
        <f>$J329*'9 All Base Data'!$Y329</f>
        <v>1.2502244948845818</v>
      </c>
      <c r="AB329" s="156">
        <f>$K329*'9 All Base Data'!$Y329</f>
        <v>0.18086706471567973</v>
      </c>
      <c r="AC329" s="178">
        <f>$L329*'9 All Base Data'!$Y329</f>
        <v>3.5137130056359924E-3</v>
      </c>
      <c r="AD329" s="178">
        <f>IF($M329="","",$M329*'9 All Base Data'!$Y329)</f>
        <v>0.10892273240830917</v>
      </c>
      <c r="AE329" s="178">
        <f>IF($N329="","",$N329*'9 All Base Data'!$Y329)</f>
        <v>0.31466680613390657</v>
      </c>
      <c r="AF329" s="178">
        <f>IF($O329="","",$O329*'9 All Base Data'!$Y329)</f>
        <v>0.15505457833271061</v>
      </c>
      <c r="AG329" s="178">
        <f>IF($P329="","",$P329*'9 All Base Data'!$Y329)</f>
        <v>6.7429775439469028E-2</v>
      </c>
      <c r="AH329" s="167">
        <f>$Q329*'9 All Base Data'!$Y329</f>
        <v>968.91603398869574</v>
      </c>
      <c r="AI329" s="178">
        <f>$R329*'9 All Base Data'!$Y329</f>
        <v>4.4507992017891116</v>
      </c>
      <c r="AJ329" s="178">
        <f>$S329*'9 All Base Data'!$Y329</f>
        <v>0.64388675038781995</v>
      </c>
      <c r="AK329" s="178">
        <f>$T329*'9 All Base Data'!$Y329</f>
        <v>1.2508818300064135E-2</v>
      </c>
      <c r="AL329" s="178">
        <f>IF($U329="","",$U329*'9 All Base Data'!$Y329)</f>
        <v>6.9165935079276329E-4</v>
      </c>
      <c r="AM329" s="178">
        <f>IF($V329="","",$V329*'9 All Base Data'!$Y329)</f>
        <v>1.4270139658172662E-3</v>
      </c>
      <c r="AN329" s="178">
        <f>IF($W329="","",$W329*'9 All Base Data'!$Y329)</f>
        <v>7.0317251273884266E-4</v>
      </c>
      <c r="AO329" s="178">
        <f>IF($X329="","",$X329*'9 All Base Data'!$Y329)</f>
        <v>3.057940316179921E-4</v>
      </c>
      <c r="AP329" s="178">
        <f>$Y329*'9 All Base Data'!$Y329</f>
        <v>6.0072794107299134E-2</v>
      </c>
      <c r="AQ329" s="179">
        <f t="shared" si="59"/>
        <v>4.525499487513085</v>
      </c>
    </row>
    <row r="330" spans="1:43" x14ac:dyDescent="0.25">
      <c r="A330" s="124">
        <v>517903</v>
      </c>
      <c r="B330" s="125" t="s">
        <v>363</v>
      </c>
      <c r="C330" s="126" t="s">
        <v>157</v>
      </c>
      <c r="D330" s="101" t="s">
        <v>2312</v>
      </c>
      <c r="E330" s="142"/>
      <c r="F330" s="191" t="str">
        <f>IF('9 All Base Data'!G330="Rural Centre","Rural",IF('9 All Base Data'!G330="Rural (Incl.some Off Shore Islands)","Rural",IF('9 All Base Data'!G330="Inlet-in TA but not in Urban Area","Rural",IF('9 All Base Data'!G330="Rural (Incl.some Off Shore Islands)","Rural",IF('9 All Base Data'!G330="Inlet-not in TA","Rural",IF('9 All Base Data'!G330="Inland Water not in Urban Area","Rural",IF('9 All Base Data'!G330="Oceanic-in Region but not in TA","Rural",'9 All Base Data'!G330)))))))</f>
        <v>Central Auckland Zone</v>
      </c>
      <c r="G330" s="177">
        <f>IF('9 All Base Data'!I330="..C","..C",'9 All Base Data'!I330*Basecase_Pop_2006)</f>
        <v>4281</v>
      </c>
      <c r="H330" s="177">
        <f>IF('9 All Base Data'!J330="..C","..C",'9 All Base Data'!J330*Basecase_Pop_2006)</f>
        <v>2439</v>
      </c>
      <c r="I330" s="191">
        <f>IF('9 All Base Data'!L330="..C","..C",'9 All Base Data'!L330*Basecase_Pop_2006)</f>
        <v>69</v>
      </c>
      <c r="J330" s="156">
        <f>IF('9 All Base Data'!$P330=0,0,('9 All Base Data'!$P330*Basecase_Pop_2006)/(1+(1/(BaseCase_Mort_AllAdults_30*('9 All Base Data'!$W330*Basecase_PM10)/10))))</f>
        <v>0.68291058599509447</v>
      </c>
      <c r="K330" s="156">
        <f>IF('9 All Base Data'!$Q330=0,0,('9 All Base Data'!$Q330*Basecase_Pop_2006)/(1+(1/(BaseCase_Mort_Maori_30*('9 All Base Data'!$W330*Basecase_PM10)/10))))</f>
        <v>0.15122566686676606</v>
      </c>
      <c r="L330" s="179">
        <f>133/(1+1/(BaseCase_Mort_Child_0_1*'9 All Base Data'!$AB$10/10))*IF('9 All Base Data'!$L330="..C",0,'9 All Base Data'!L330/'9 All Base Data'!$L$2022)</f>
        <v>1.0065567201606085E-2</v>
      </c>
      <c r="M330" s="178">
        <f>IF('9 All Base Data'!$R330="","",IF('9 All Base Data'!$R330=0,0,('9 All Base Data'!$R330*Basecase_Pop_2006)/(1+(1/(BaseCase_CardiacHA_All*('9 All Base Data'!$W330*Basecase_PM10)/10)))))</f>
        <v>0.27047285163477325</v>
      </c>
      <c r="N330" s="178">
        <f>IF('9 All Base Data'!$S330="","",IF('9 All Base Data'!$S330=0,0,('9 All Base Data'!S330*Basecase_Pop_2006)/(1+(1/(BaseCase_RespHA_All*('9 All Base Data'!$W330*Basecase_PM10)/10)))))</f>
        <v>0.35179813540286381</v>
      </c>
      <c r="O330" s="178">
        <f>IF('9 All Base Data'!$T330="","",IF('9 All Base Data'!$T330=0,0,('9 All Base Data'!$T330*Basecase_Pop_2006)/(1+(1/(BaseCase_RespHA_Child_1_4*('9 All Base Data'!$W330*Basecase_PM10)/10)))))</f>
        <v>0.13301323786420025</v>
      </c>
      <c r="P330" s="179">
        <f>IF('9 All Base Data'!$U330="","",IF('9 All Base Data'!$U330=0,0,('9 All Base Data'!$U330*Basecase_Pop_2006)/(1+(1/(BaseCase_RespHA_Child_5_14*('9 All Base Data'!$W330*Basecase_PM10)/10)))))</f>
        <v>2.8102338502777519E-2</v>
      </c>
      <c r="Q330" s="156">
        <f>IF('7 Base case Results'!$G330="..C",0,BaseCase_RADs_All*'7 Base case Results'!$G330*('9 All Base Data'!$V330*Basecase_PM10)/10)</f>
        <v>3391.2166790990036</v>
      </c>
      <c r="R330" s="189">
        <f t="shared" si="50"/>
        <v>2.4311616861425365</v>
      </c>
      <c r="S330" s="178">
        <f t="shared" si="51"/>
        <v>0.53836337404568713</v>
      </c>
      <c r="T330" s="179">
        <f t="shared" si="52"/>
        <v>3.5833419237717663E-2</v>
      </c>
      <c r="U330" s="178">
        <f t="shared" si="53"/>
        <v>1.71750260788081E-3</v>
      </c>
      <c r="V330" s="178">
        <f t="shared" si="54"/>
        <v>1.5954045440519874E-3</v>
      </c>
      <c r="W330" s="178">
        <f t="shared" si="55"/>
        <v>6.0321503371414816E-4</v>
      </c>
      <c r="X330" s="179">
        <f t="shared" si="56"/>
        <v>1.2744410511009605E-4</v>
      </c>
      <c r="Y330" s="179">
        <f t="shared" si="57"/>
        <v>0.21025543410413822</v>
      </c>
      <c r="Z330" s="186">
        <f t="shared" si="58"/>
        <v>2.6805634466363251</v>
      </c>
      <c r="AA330" s="156">
        <f>$J330*'9 All Base Data'!$Y330</f>
        <v>0.31647240397662774</v>
      </c>
      <c r="AB330" s="156">
        <f>$K330*'9 All Base Data'!$Y330</f>
        <v>7.0080551272400246E-2</v>
      </c>
      <c r="AC330" s="178">
        <f>$L330*'9 All Base Data'!$Y330</f>
        <v>4.6645553825160023E-3</v>
      </c>
      <c r="AD330" s="178">
        <f>IF($M330="","",$M330*'9 All Base Data'!$Y330)</f>
        <v>0.12534172895056767</v>
      </c>
      <c r="AE330" s="178">
        <f>IF($N330="","",$N330*'9 All Base Data'!$Y330)</f>
        <v>0.16302925142566063</v>
      </c>
      <c r="AF330" s="178">
        <f>IF($O330="","",$O330*'9 All Base Data'!$Y330)</f>
        <v>6.1640601289347764E-2</v>
      </c>
      <c r="AG330" s="178">
        <f>IF($P330="","",$P330*'9 All Base Data'!$Y330)</f>
        <v>1.3023102593115801E-2</v>
      </c>
      <c r="AH330" s="167">
        <f>$Q330*'9 All Base Data'!$Y330</f>
        <v>1571.5476035215643</v>
      </c>
      <c r="AI330" s="178">
        <f>$R330*'9 All Base Data'!$Y330</f>
        <v>1.1266417581567949</v>
      </c>
      <c r="AJ330" s="178">
        <f>$S330*'9 All Base Data'!$Y330</f>
        <v>0.24948676252974486</v>
      </c>
      <c r="AK330" s="178">
        <f>$T330*'9 All Base Data'!$Y330</f>
        <v>1.6605817161756967E-2</v>
      </c>
      <c r="AL330" s="178">
        <f>IF($U330="","",$U330*'9 All Base Data'!$Y330)</f>
        <v>7.9591997883610459E-4</v>
      </c>
      <c r="AM330" s="178">
        <f>IF($V330="","",$V330*'9 All Base Data'!$Y330)</f>
        <v>7.3933765521537107E-4</v>
      </c>
      <c r="AN330" s="178">
        <f>IF($W330="","",$W330*'9 All Base Data'!$Y330)</f>
        <v>2.7954012684719214E-4</v>
      </c>
      <c r="AO330" s="178">
        <f>IF($X330="","",$X330*'9 All Base Data'!$Y330)</f>
        <v>5.9059770259780164E-5</v>
      </c>
      <c r="AP330" s="178">
        <f>$Y330*'9 All Base Data'!$Y330</f>
        <v>9.7435951418336983E-2</v>
      </c>
      <c r="AQ330" s="179">
        <f t="shared" si="59"/>
        <v>1.2422187843709402</v>
      </c>
    </row>
    <row r="331" spans="1:43" x14ac:dyDescent="0.25">
      <c r="A331" s="124">
        <v>518101</v>
      </c>
      <c r="B331" s="125" t="s">
        <v>364</v>
      </c>
      <c r="C331" s="126" t="s">
        <v>157</v>
      </c>
      <c r="D331" s="101" t="s">
        <v>2312</v>
      </c>
      <c r="E331" s="142"/>
      <c r="F331" s="191" t="str">
        <f>IF('9 All Base Data'!G331="Rural Centre","Rural",IF('9 All Base Data'!G331="Rural (Incl.some Off Shore Islands)","Rural",IF('9 All Base Data'!G331="Inlet-in TA but not in Urban Area","Rural",IF('9 All Base Data'!G331="Rural (Incl.some Off Shore Islands)","Rural",IF('9 All Base Data'!G331="Inlet-not in TA","Rural",IF('9 All Base Data'!G331="Inland Water not in Urban Area","Rural",IF('9 All Base Data'!G331="Oceanic-in Region but not in TA","Rural",'9 All Base Data'!G331)))))))</f>
        <v>Central Auckland Zone</v>
      </c>
      <c r="G331" s="177">
        <f>IF('9 All Base Data'!I331="..C","..C",'9 All Base Data'!I331*Basecase_Pop_2006)</f>
        <v>3225</v>
      </c>
      <c r="H331" s="177">
        <f>IF('9 All Base Data'!J331="..C","..C",'9 All Base Data'!J331*Basecase_Pop_2006)</f>
        <v>1716</v>
      </c>
      <c r="I331" s="191">
        <f>IF('9 All Base Data'!L331="..C","..C",'9 All Base Data'!L331*Basecase_Pop_2006)</f>
        <v>36</v>
      </c>
      <c r="J331" s="156">
        <f>IF('9 All Base Data'!$P331=0,0,('9 All Base Data'!$P331*Basecase_Pop_2006)/(1+(1/(BaseCase_Mort_AllAdults_30*('9 All Base Data'!$W331*Basecase_PM10)/10))))</f>
        <v>1.9542307297231962</v>
      </c>
      <c r="K331" s="156">
        <f>IF('9 All Base Data'!$Q331=0,0,('9 All Base Data'!$Q331*Basecase_Pop_2006)/(1+(1/(BaseCase_Mort_Maori_30*('9 All Base Data'!$W331*Basecase_PM10)/10))))</f>
        <v>0</v>
      </c>
      <c r="L331" s="179">
        <f>133/(1+1/(BaseCase_Mort_Child_0_1*'9 All Base Data'!$AB$10/10))*IF('9 All Base Data'!$L331="..C",0,'9 All Base Data'!L331/'9 All Base Data'!$L$2022)</f>
        <v>5.2516002790988277E-3</v>
      </c>
      <c r="M331" s="178">
        <f>IF('9 All Base Data'!$R331="","",IF('9 All Base Data'!$R331=0,0,('9 All Base Data'!$R331*Basecase_Pop_2006)/(1+(1/(BaseCase_CardiacHA_All*('9 All Base Data'!$W331*Basecase_PM10)/10)))))</f>
        <v>6.4598216744938569E-2</v>
      </c>
      <c r="N331" s="178">
        <f>IF('9 All Base Data'!$S331="","",IF('9 All Base Data'!$S331=0,0,('9 All Base Data'!S331*Basecase_Pop_2006)/(1+(1/(BaseCase_RespHA_All*('9 All Base Data'!$W331*Basecase_PM10)/10)))))</f>
        <v>0.20481483543614476</v>
      </c>
      <c r="O331" s="178">
        <f>IF('9 All Base Data'!$T331="","",IF('9 All Base Data'!$T331=0,0,('9 All Base Data'!$T331*Basecase_Pop_2006)/(1+(1/(BaseCase_RespHA_Child_1_4*('9 All Base Data'!$W331*Basecase_PM10)/10)))))</f>
        <v>0.11017857792160608</v>
      </c>
      <c r="P331" s="179">
        <f>IF('9 All Base Data'!$U331="","",IF('9 All Base Data'!$U331=0,0,('9 All Base Data'!$U331*Basecase_Pop_2006)/(1+(1/(BaseCase_RespHA_Child_5_14*('9 All Base Data'!$W331*Basecase_PM10)/10)))))</f>
        <v>4.0755666547791919E-2</v>
      </c>
      <c r="Q331" s="156">
        <f>IF('7 Base case Results'!$G331="..C",0,BaseCase_RADs_All*'7 Base case Results'!$G331*('9 All Base Data'!$V331*Basecase_PM10)/10)</f>
        <v>2466.3856335589126</v>
      </c>
      <c r="R331" s="189">
        <f t="shared" si="50"/>
        <v>6.9570613978145781</v>
      </c>
      <c r="S331" s="178">
        <f t="shared" si="51"/>
        <v>0</v>
      </c>
      <c r="T331" s="179">
        <f t="shared" si="52"/>
        <v>1.8695696993591828E-2</v>
      </c>
      <c r="U331" s="178">
        <f t="shared" si="53"/>
        <v>4.101986763303599E-4</v>
      </c>
      <c r="V331" s="178">
        <f t="shared" si="54"/>
        <v>9.2883527870291657E-4</v>
      </c>
      <c r="W331" s="178">
        <f t="shared" si="55"/>
        <v>4.9965985087448356E-4</v>
      </c>
      <c r="X331" s="179">
        <f t="shared" si="56"/>
        <v>1.8482694779423637E-4</v>
      </c>
      <c r="Y331" s="179">
        <f t="shared" si="57"/>
        <v>0.1529159092806526</v>
      </c>
      <c r="Z331" s="186">
        <f t="shared" si="58"/>
        <v>7.1300120380438559</v>
      </c>
      <c r="AA331" s="156">
        <f>$J331*'9 All Base Data'!$Y331</f>
        <v>0.86807583967802682</v>
      </c>
      <c r="AB331" s="156">
        <f>$K331*'9 All Base Data'!$Y331</f>
        <v>0</v>
      </c>
      <c r="AC331" s="178">
        <f>$L331*'9 All Base Data'!$Y331</f>
        <v>2.3327784445277846E-3</v>
      </c>
      <c r="AD331" s="178">
        <f>IF($M331="","",$M331*'9 All Base Data'!$Y331)</f>
        <v>2.8694744376734131E-2</v>
      </c>
      <c r="AE331" s="178">
        <f>IF($N331="","",$N331*'9 All Base Data'!$Y331)</f>
        <v>9.0979436330392627E-2</v>
      </c>
      <c r="AF331" s="178">
        <f>IF($O331="","",$O331*'9 All Base Data'!$Y331)</f>
        <v>4.8941693572373803E-2</v>
      </c>
      <c r="AG331" s="178">
        <f>IF($P331="","",$P331*'9 All Base Data'!$Y331)</f>
        <v>1.810380367170019E-2</v>
      </c>
      <c r="AH331" s="167">
        <f>$Q331*'9 All Base Data'!$Y331</f>
        <v>1095.5767644308485</v>
      </c>
      <c r="AI331" s="178">
        <f>$R331*'9 All Base Data'!$Y331</f>
        <v>3.0903499892537756</v>
      </c>
      <c r="AJ331" s="178">
        <f>$S331*'9 All Base Data'!$Y331</f>
        <v>0</v>
      </c>
      <c r="AK331" s="178">
        <f>$T331*'9 All Base Data'!$Y331</f>
        <v>8.3046912625189141E-3</v>
      </c>
      <c r="AL331" s="178">
        <f>IF($U331="","",$U331*'9 All Base Data'!$Y331)</f>
        <v>1.8221162679226172E-4</v>
      </c>
      <c r="AM331" s="178">
        <f>IF($V331="","",$V331*'9 All Base Data'!$Y331)</f>
        <v>4.1259174375833061E-4</v>
      </c>
      <c r="AN331" s="178">
        <f>IF($W331="","",$W331*'9 All Base Data'!$Y331)</f>
        <v>2.2195058035071516E-4</v>
      </c>
      <c r="AO331" s="178">
        <f>IF($X331="","",$X331*'9 All Base Data'!$Y331)</f>
        <v>8.2100749651160365E-5</v>
      </c>
      <c r="AP331" s="178">
        <f>$Y331*'9 All Base Data'!$Y331</f>
        <v>6.7925759394712612E-2</v>
      </c>
      <c r="AQ331" s="179">
        <f t="shared" si="59"/>
        <v>3.1671752432815579</v>
      </c>
    </row>
    <row r="332" spans="1:43" x14ac:dyDescent="0.25">
      <c r="A332" s="124">
        <v>518102</v>
      </c>
      <c r="B332" s="125" t="s">
        <v>365</v>
      </c>
      <c r="C332" s="126" t="s">
        <v>157</v>
      </c>
      <c r="D332" s="101" t="s">
        <v>2312</v>
      </c>
      <c r="E332" s="142"/>
      <c r="F332" s="191" t="str">
        <f>IF('9 All Base Data'!G332="Rural Centre","Rural",IF('9 All Base Data'!G332="Rural (Incl.some Off Shore Islands)","Rural",IF('9 All Base Data'!G332="Inlet-in TA but not in Urban Area","Rural",IF('9 All Base Data'!G332="Rural (Incl.some Off Shore Islands)","Rural",IF('9 All Base Data'!G332="Inlet-not in TA","Rural",IF('9 All Base Data'!G332="Inland Water not in Urban Area","Rural",IF('9 All Base Data'!G332="Oceanic-in Region but not in TA","Rural",'9 All Base Data'!G332)))))))</f>
        <v>Central Auckland Zone</v>
      </c>
      <c r="G332" s="177">
        <f>IF('9 All Base Data'!I332="..C","..C",'9 All Base Data'!I332*Basecase_Pop_2006)</f>
        <v>2775</v>
      </c>
      <c r="H332" s="177">
        <f>IF('9 All Base Data'!J332="..C","..C",'9 All Base Data'!J332*Basecase_Pop_2006)</f>
        <v>1575</v>
      </c>
      <c r="I332" s="191">
        <f>IF('9 All Base Data'!L332="..C","..C",'9 All Base Data'!L332*Basecase_Pop_2006)</f>
        <v>24</v>
      </c>
      <c r="J332" s="156">
        <f>IF('9 All Base Data'!$P332=0,0,('9 All Base Data'!$P332*Basecase_Pop_2006)/(1+(1/(BaseCase_Mort_AllAdults_30*('9 All Base Data'!$W332*Basecase_PM10)/10))))</f>
        <v>1.030825052804756</v>
      </c>
      <c r="K332" s="156">
        <f>IF('9 All Base Data'!$Q332=0,0,('9 All Base Data'!$Q332*Basecase_Pop_2006)/(1+(1/(BaseCase_Mort_Maori_30*('9 All Base Data'!$W332*Basecase_PM10)/10))))</f>
        <v>0</v>
      </c>
      <c r="L332" s="179">
        <f>133/(1+1/(BaseCase_Mort_Child_0_1*'9 All Base Data'!$AB$10/10))*IF('9 All Base Data'!$L332="..C",0,'9 All Base Data'!L332/'9 All Base Data'!$L$2022)</f>
        <v>3.5010668527325518E-3</v>
      </c>
      <c r="M332" s="178">
        <f>IF('9 All Base Data'!$R332="","",IF('9 All Base Data'!$R332=0,0,('9 All Base Data'!$R332*Basecase_Pop_2006)/(1+(1/(BaseCase_CardiacHA_All*('9 All Base Data'!$W332*Basecase_PM10)/10)))))</f>
        <v>0.39398531110550211</v>
      </c>
      <c r="N332" s="178">
        <f>IF('9 All Base Data'!$S332="","",IF('9 All Base Data'!$S332=0,0,('9 All Base Data'!S332*Basecase_Pop_2006)/(1+(1/(BaseCase_RespHA_All*('9 All Base Data'!$W332*Basecase_PM10)/10)))))</f>
        <v>0.72809940833408782</v>
      </c>
      <c r="O332" s="178">
        <f>IF('9 All Base Data'!$T332="","",IF('9 All Base Data'!$T332=0,0,('9 All Base Data'!$T332*Basecase_Pop_2006)/(1+(1/(BaseCase_RespHA_Child_1_4*('9 All Base Data'!$W332*Basecase_PM10)/10)))))</f>
        <v>0.19454980869817889</v>
      </c>
      <c r="P332" s="179">
        <f>IF('9 All Base Data'!$U332="","",IF('9 All Base Data'!$U332=0,0,('9 All Base Data'!$U332*Basecase_Pop_2006)/(1+(1/(BaseCase_RespHA_Child_5_14*('9 All Base Data'!$W332*Basecase_PM10)/10)))))</f>
        <v>9.5941659245348879E-2</v>
      </c>
      <c r="Q332" s="156">
        <f>IF('7 Base case Results'!$G332="..C",0,BaseCase_RADs_All*'7 Base case Results'!$G332*('9 All Base Data'!$V332*Basecase_PM10)/10)</f>
        <v>2141.9074428524582</v>
      </c>
      <c r="R332" s="189">
        <f t="shared" si="50"/>
        <v>3.6697371879849312</v>
      </c>
      <c r="S332" s="178">
        <f t="shared" si="51"/>
        <v>0</v>
      </c>
      <c r="T332" s="179">
        <f t="shared" si="52"/>
        <v>1.2463797995727884E-2</v>
      </c>
      <c r="U332" s="178">
        <f t="shared" si="53"/>
        <v>2.5018067255199385E-3</v>
      </c>
      <c r="V332" s="178">
        <f t="shared" si="54"/>
        <v>3.301930816795088E-3</v>
      </c>
      <c r="W332" s="178">
        <f t="shared" si="55"/>
        <v>8.8228338244624122E-4</v>
      </c>
      <c r="X332" s="179">
        <f t="shared" si="56"/>
        <v>4.3509542467765717E-4</v>
      </c>
      <c r="Y332" s="179">
        <f t="shared" si="57"/>
        <v>0.13279826145685239</v>
      </c>
      <c r="Z332" s="186">
        <f t="shared" si="58"/>
        <v>3.8208029849798266</v>
      </c>
      <c r="AA332" s="156">
        <f>$J332*'9 All Base Data'!$Y332</f>
        <v>0.46315701906087275</v>
      </c>
      <c r="AB332" s="156">
        <f>$K332*'9 All Base Data'!$Y332</f>
        <v>0</v>
      </c>
      <c r="AC332" s="178">
        <f>$L332*'9 All Base Data'!$Y332</f>
        <v>1.5730542080175556E-3</v>
      </c>
      <c r="AD332" s="178">
        <f>IF($M332="","",$M332*'9 All Base Data'!$Y332)</f>
        <v>0.17702039909574946</v>
      </c>
      <c r="AE332" s="178">
        <f>IF($N332="","",$N332*'9 All Base Data'!$Y332)</f>
        <v>0.32714023647994656</v>
      </c>
      <c r="AF332" s="178">
        <f>IF($O332="","",$O332*'9 All Base Data'!$Y332)</f>
        <v>8.7412611102476168E-2</v>
      </c>
      <c r="AG332" s="178">
        <f>IF($P332="","",$P332*'9 All Base Data'!$Y332)</f>
        <v>4.3107269054942388E-2</v>
      </c>
      <c r="AH332" s="167">
        <f>$Q332*'9 All Base Data'!$Y332</f>
        <v>962.37422988179833</v>
      </c>
      <c r="AI332" s="178">
        <f>$R332*'9 All Base Data'!$Y332</f>
        <v>1.6488389878567069</v>
      </c>
      <c r="AJ332" s="178">
        <f>$S332*'9 All Base Data'!$Y332</f>
        <v>0</v>
      </c>
      <c r="AK332" s="178">
        <f>$T332*'9 All Base Data'!$Y332</f>
        <v>5.6000729805424972E-3</v>
      </c>
      <c r="AL332" s="178">
        <f>IF($U332="","",$U332*'9 All Base Data'!$Y332)</f>
        <v>1.1240795342580092E-3</v>
      </c>
      <c r="AM332" s="178">
        <f>IF($V332="","",$V332*'9 All Base Data'!$Y332)</f>
        <v>1.4835809724365577E-3</v>
      </c>
      <c r="AN332" s="178">
        <f>IF($W332="","",$W332*'9 All Base Data'!$Y332)</f>
        <v>3.9641619134972938E-4</v>
      </c>
      <c r="AO332" s="178">
        <f>IF($X332="","",$X332*'9 All Base Data'!$Y332)</f>
        <v>1.9549146516416373E-4</v>
      </c>
      <c r="AP332" s="178">
        <f>$Y332*'9 All Base Data'!$Y332</f>
        <v>5.966720225267149E-2</v>
      </c>
      <c r="AQ332" s="179">
        <f t="shared" si="59"/>
        <v>1.7167139235966153</v>
      </c>
    </row>
    <row r="333" spans="1:43" x14ac:dyDescent="0.25">
      <c r="A333" s="124">
        <v>518201</v>
      </c>
      <c r="B333" s="125" t="s">
        <v>366</v>
      </c>
      <c r="C333" s="126" t="s">
        <v>157</v>
      </c>
      <c r="D333" s="101" t="s">
        <v>2312</v>
      </c>
      <c r="E333" s="142"/>
      <c r="F333" s="191" t="str">
        <f>IF('9 All Base Data'!G333="Rural Centre","Rural",IF('9 All Base Data'!G333="Rural (Incl.some Off Shore Islands)","Rural",IF('9 All Base Data'!G333="Inlet-in TA but not in Urban Area","Rural",IF('9 All Base Data'!G333="Rural (Incl.some Off Shore Islands)","Rural",IF('9 All Base Data'!G333="Inlet-not in TA","Rural",IF('9 All Base Data'!G333="Inland Water not in Urban Area","Rural",IF('9 All Base Data'!G333="Oceanic-in Region but not in TA","Rural",'9 All Base Data'!G333)))))))</f>
        <v>Central Auckland Zone</v>
      </c>
      <c r="G333" s="177">
        <f>IF('9 All Base Data'!I333="..C","..C",'9 All Base Data'!I333*Basecase_Pop_2006)</f>
        <v>5445</v>
      </c>
      <c r="H333" s="177">
        <f>IF('9 All Base Data'!J333="..C","..C",'9 All Base Data'!J333*Basecase_Pop_2006)</f>
        <v>3048</v>
      </c>
      <c r="I333" s="191">
        <f>IF('9 All Base Data'!L333="..C","..C",'9 All Base Data'!L333*Basecase_Pop_2006)</f>
        <v>60</v>
      </c>
      <c r="J333" s="156">
        <f>IF('9 All Base Data'!$P333=0,0,('9 All Base Data'!$P333*Basecase_Pop_2006)/(1+(1/(BaseCase_Mort_AllAdults_30*('9 All Base Data'!$W333*Basecase_PM10)/10))))</f>
        <v>2.9416819366980214</v>
      </c>
      <c r="K333" s="156">
        <f>IF('9 All Base Data'!$Q333=0,0,('9 All Base Data'!$Q333*Basecase_Pop_2006)/(1+(1/(BaseCase_Mort_Maori_30*('9 All Base Data'!$W333*Basecase_PM10)/10))))</f>
        <v>0.23050152330278789</v>
      </c>
      <c r="L333" s="179">
        <f>133/(1+1/(BaseCase_Mort_Child_0_1*'9 All Base Data'!$AB$10/10))*IF('9 All Base Data'!$L333="..C",0,'9 All Base Data'!L333/'9 All Base Data'!$L$2022)</f>
        <v>8.7526671318313796E-3</v>
      </c>
      <c r="M333" s="178">
        <f>IF('9 All Base Data'!$R333="","",IF('9 All Base Data'!$R333=0,0,('9 All Base Data'!$R333*Basecase_Pop_2006)/(1+(1/(BaseCase_CardiacHA_All*('9 All Base Data'!$W333*Basecase_PM10)/10)))))</f>
        <v>0.34734941430683725</v>
      </c>
      <c r="N333" s="178">
        <f>IF('9 All Base Data'!$S333="","",IF('9 All Base Data'!$S333=0,0,('9 All Base Data'!S333*Basecase_Pop_2006)/(1+(1/(BaseCase_RespHA_All*('9 All Base Data'!$W333*Basecase_PM10)/10)))))</f>
        <v>0.53614827935139697</v>
      </c>
      <c r="O333" s="178">
        <f>IF('9 All Base Data'!$T333="","",IF('9 All Base Data'!$T333=0,0,('9 All Base Data'!$T333*Basecase_Pop_2006)/(1+(1/(BaseCase_RespHA_Child_1_4*('9 All Base Data'!$W333*Basecase_PM10)/10)))))</f>
        <v>0.21327959475428121</v>
      </c>
      <c r="P333" s="179">
        <f>IF('9 All Base Data'!$U333="","",IF('9 All Base Data'!$U333=0,0,('9 All Base Data'!$U333*Basecase_Pop_2006)/(1+(1/(BaseCase_RespHA_Child_5_14*('9 All Base Data'!$W333*Basecase_PM10)/10)))))</f>
        <v>0.11466686290783108</v>
      </c>
      <c r="Q333" s="156">
        <f>IF('7 Base case Results'!$G333="..C",0,BaseCase_RADs_All*'7 Base case Results'!$G333*('9 All Base Data'!$V333*Basecase_PM10)/10)</f>
        <v>4403.8009787631499</v>
      </c>
      <c r="R333" s="189">
        <f t="shared" si="50"/>
        <v>10.472387694644956</v>
      </c>
      <c r="S333" s="178">
        <f t="shared" si="51"/>
        <v>0.82058542295792491</v>
      </c>
      <c r="T333" s="179">
        <f t="shared" si="52"/>
        <v>3.1159494989319712E-2</v>
      </c>
      <c r="U333" s="178">
        <f t="shared" si="53"/>
        <v>2.2056687808484168E-3</v>
      </c>
      <c r="V333" s="178">
        <f t="shared" si="54"/>
        <v>2.4314324468585852E-3</v>
      </c>
      <c r="W333" s="178">
        <f t="shared" si="55"/>
        <v>9.6722296221066532E-4</v>
      </c>
      <c r="X333" s="179">
        <f t="shared" si="56"/>
        <v>5.2001422328701394E-4</v>
      </c>
      <c r="Y333" s="179">
        <f t="shared" si="57"/>
        <v>0.27303566068331531</v>
      </c>
      <c r="Z333" s="186">
        <f t="shared" si="58"/>
        <v>10.781219951545296</v>
      </c>
      <c r="AA333" s="156">
        <f>$J333*'9 All Base Data'!$Y333</f>
        <v>1.3956690812404637</v>
      </c>
      <c r="AB333" s="156">
        <f>$K333*'9 All Base Data'!$Y333</f>
        <v>0.10936051421440736</v>
      </c>
      <c r="AC333" s="178">
        <f>$L333*'9 All Base Data'!$Y333</f>
        <v>4.1526674729487328E-3</v>
      </c>
      <c r="AD333" s="178">
        <f>IF($M333="","",$M333*'9 All Base Data'!$Y333)</f>
        <v>0.16479852287470545</v>
      </c>
      <c r="AE333" s="178">
        <f>IF($N333="","",$N333*'9 All Base Data'!$Y333)</f>
        <v>0.25437337977162655</v>
      </c>
      <c r="AF333" s="178">
        <f>IF($O333="","",$O333*'9 All Base Data'!$Y333)</f>
        <v>0.10118963996229045</v>
      </c>
      <c r="AG333" s="178">
        <f>IF($P333="","",$P333*'9 All Base Data'!$Y333)</f>
        <v>5.4403228713073286E-2</v>
      </c>
      <c r="AH333" s="167">
        <f>$Q333*'9 All Base Data'!$Y333</f>
        <v>2089.3655392585579</v>
      </c>
      <c r="AI333" s="178">
        <f>$R333*'9 All Base Data'!$Y333</f>
        <v>4.9685819292160511</v>
      </c>
      <c r="AJ333" s="178">
        <f>$S333*'9 All Base Data'!$Y333</f>
        <v>0.38932343060329017</v>
      </c>
      <c r="AK333" s="178">
        <f>$T333*'9 All Base Data'!$Y333</f>
        <v>1.478349620369749E-2</v>
      </c>
      <c r="AL333" s="178">
        <f>IF($U333="","",$U333*'9 All Base Data'!$Y333)</f>
        <v>1.0464706202543798E-3</v>
      </c>
      <c r="AM333" s="178">
        <f>IF($V333="","",$V333*'9 All Base Data'!$Y333)</f>
        <v>1.1535832772643264E-3</v>
      </c>
      <c r="AN333" s="178">
        <f>IF($W333="","",$W333*'9 All Base Data'!$Y333)</f>
        <v>4.5889501722898724E-4</v>
      </c>
      <c r="AO333" s="178">
        <f>IF($X333="","",$X333*'9 All Base Data'!$Y333)</f>
        <v>2.4671864221378735E-4</v>
      </c>
      <c r="AP333" s="178">
        <f>$Y333*'9 All Base Data'!$Y333</f>
        <v>0.12954066343403059</v>
      </c>
      <c r="AQ333" s="179">
        <f t="shared" si="59"/>
        <v>5.1151061427512978</v>
      </c>
    </row>
    <row r="334" spans="1:43" x14ac:dyDescent="0.25">
      <c r="A334" s="124">
        <v>518202</v>
      </c>
      <c r="B334" s="125" t="s">
        <v>367</v>
      </c>
      <c r="C334" s="126" t="s">
        <v>157</v>
      </c>
      <c r="D334" s="101" t="s">
        <v>2312</v>
      </c>
      <c r="E334" s="142"/>
      <c r="F334" s="191" t="str">
        <f>IF('9 All Base Data'!G334="Rural Centre","Rural",IF('9 All Base Data'!G334="Rural (Incl.some Off Shore Islands)","Rural",IF('9 All Base Data'!G334="Inlet-in TA but not in Urban Area","Rural",IF('9 All Base Data'!G334="Rural (Incl.some Off Shore Islands)","Rural",IF('9 All Base Data'!G334="Inlet-not in TA","Rural",IF('9 All Base Data'!G334="Inland Water not in Urban Area","Rural",IF('9 All Base Data'!G334="Oceanic-in Region but not in TA","Rural",'9 All Base Data'!G334)))))))</f>
        <v>Central Auckland Zone</v>
      </c>
      <c r="G334" s="177">
        <f>IF('9 All Base Data'!I334="..C","..C",'9 All Base Data'!I334*Basecase_Pop_2006)</f>
        <v>2670</v>
      </c>
      <c r="H334" s="177">
        <f>IF('9 All Base Data'!J334="..C","..C",'9 All Base Data'!J334*Basecase_Pop_2006)</f>
        <v>1527</v>
      </c>
      <c r="I334" s="191">
        <f>IF('9 All Base Data'!L334="..C","..C",'9 All Base Data'!L334*Basecase_Pop_2006)</f>
        <v>27</v>
      </c>
      <c r="J334" s="156">
        <f>IF('9 All Base Data'!$P334=0,0,('9 All Base Data'!$P334*Basecase_Pop_2006)/(1+(1/(BaseCase_Mort_AllAdults_30*('9 All Base Data'!$W334*Basecase_PM10)/10))))</f>
        <v>1.5730266911021018</v>
      </c>
      <c r="K334" s="156">
        <f>IF('9 All Base Data'!$Q334=0,0,('9 All Base Data'!$Q334*Basecase_Pop_2006)/(1+(1/(BaseCase_Mort_Maori_30*('9 All Base Data'!$W334*Basecase_PM10)/10))))</f>
        <v>7.7805579935282296E-2</v>
      </c>
      <c r="L334" s="179">
        <f>133/(1+1/(BaseCase_Mort_Child_0_1*'9 All Base Data'!$AB$10/10))*IF('9 All Base Data'!$L334="..C",0,'9 All Base Data'!L334/'9 All Base Data'!$L$2022)</f>
        <v>3.9387002093241204E-3</v>
      </c>
      <c r="M334" s="178">
        <f>IF('9 All Base Data'!$R334="","",IF('9 All Base Data'!$R334=0,0,('9 All Base Data'!$R334*Basecase_Pop_2006)/(1+(1/(BaseCase_CardiacHA_All*('9 All Base Data'!$W334*Basecase_PM10)/10)))))</f>
        <v>0.12371073509023141</v>
      </c>
      <c r="N334" s="178">
        <f>IF('9 All Base Data'!$S334="","",IF('9 All Base Data'!$S334=0,0,('9 All Base Data'!S334*Basecase_Pop_2006)/(1+(1/(BaseCase_RespHA_All*('9 All Base Data'!$W334*Basecase_PM10)/10)))))</f>
        <v>0.19994904033725233</v>
      </c>
      <c r="O334" s="178">
        <f>IF('9 All Base Data'!$T334="","",IF('9 All Base Data'!$T334=0,0,('9 All Base Data'!$T334*Basecase_Pop_2006)/(1+(1/(BaseCase_RespHA_Child_1_4*('9 All Base Data'!$W334*Basecase_PM10)/10)))))</f>
        <v>3.9398974038751415E-2</v>
      </c>
      <c r="P334" s="179">
        <f>IF('9 All Base Data'!$U334="","",IF('9 All Base Data'!$U334=0,0,('9 All Base Data'!$U334*Basecase_Pop_2006)/(1+(1/(BaseCase_RespHA_Child_5_14*('9 All Base Data'!$W334*Basecase_PM10)/10)))))</f>
        <v>0</v>
      </c>
      <c r="Q334" s="156">
        <f>IF('7 Base case Results'!$G334="..C",0,BaseCase_RADs_All*'7 Base case Results'!$G334*('9 All Base Data'!$V334*Basecase_PM10)/10)</f>
        <v>2195.0665565462141</v>
      </c>
      <c r="R334" s="189">
        <f t="shared" si="50"/>
        <v>5.5999750203234822</v>
      </c>
      <c r="S334" s="178">
        <f t="shared" si="51"/>
        <v>0.276987864569605</v>
      </c>
      <c r="T334" s="179">
        <f t="shared" si="52"/>
        <v>1.4021772745193868E-2</v>
      </c>
      <c r="U334" s="178">
        <f t="shared" si="53"/>
        <v>7.8556316782296947E-4</v>
      </c>
      <c r="V334" s="178">
        <f t="shared" si="54"/>
        <v>9.0676889792943932E-4</v>
      </c>
      <c r="W334" s="178">
        <f t="shared" si="55"/>
        <v>1.7867434726573768E-4</v>
      </c>
      <c r="X334" s="179">
        <f t="shared" si="56"/>
        <v>0</v>
      </c>
      <c r="Y334" s="179">
        <f t="shared" si="57"/>
        <v>0.13609412650586528</v>
      </c>
      <c r="Z334" s="186">
        <f t="shared" si="58"/>
        <v>5.751783251640294</v>
      </c>
      <c r="AA334" s="156">
        <f>$J334*'9 All Base Data'!$Y334</f>
        <v>0.75973404227325803</v>
      </c>
      <c r="AB334" s="156">
        <f>$K334*'9 All Base Data'!$Y334</f>
        <v>3.7578222982492492E-2</v>
      </c>
      <c r="AC334" s="178">
        <f>$L334*'9 All Base Data'!$Y334</f>
        <v>1.9022974296995661E-3</v>
      </c>
      <c r="AD334" s="178">
        <f>IF($M334="","",$M334*'9 All Base Data'!$Y334)</f>
        <v>5.9749308371142694E-2</v>
      </c>
      <c r="AE334" s="178">
        <f>IF($N334="","",$N334*'9 All Base Data'!$Y334)</f>
        <v>9.6570575390331648E-2</v>
      </c>
      <c r="AF334" s="178">
        <f>IF($O334="","",$O334*'9 All Base Data'!$Y334)</f>
        <v>1.9028756458613006E-2</v>
      </c>
      <c r="AG334" s="178">
        <f>IF($P334="","",$P334*'9 All Base Data'!$Y334)</f>
        <v>0</v>
      </c>
      <c r="AH334" s="167">
        <f>$Q334*'9 All Base Data'!$Y334</f>
        <v>1060.1643300122819</v>
      </c>
      <c r="AI334" s="178">
        <f>$R334*'9 All Base Data'!$Y334</f>
        <v>2.7046531904927988</v>
      </c>
      <c r="AJ334" s="178">
        <f>$S334*'9 All Base Data'!$Y334</f>
        <v>0.1337784738176733</v>
      </c>
      <c r="AK334" s="178">
        <f>$T334*'9 All Base Data'!$Y334</f>
        <v>6.7721788497304555E-3</v>
      </c>
      <c r="AL334" s="178">
        <f>IF($U334="","",$U334*'9 All Base Data'!$Y334)</f>
        <v>3.7940810815675609E-4</v>
      </c>
      <c r="AM334" s="178">
        <f>IF($V334="","",$V334*'9 All Base Data'!$Y334)</f>
        <v>4.37947559395154E-4</v>
      </c>
      <c r="AN334" s="178">
        <f>IF($W334="","",$W334*'9 All Base Data'!$Y334)</f>
        <v>8.6295410539809992E-5</v>
      </c>
      <c r="AO334" s="178">
        <f>IF($X334="","",$X334*'9 All Base Data'!$Y334)</f>
        <v>0</v>
      </c>
      <c r="AP334" s="178">
        <f>$Y334*'9 All Base Data'!$Y334</f>
        <v>6.5730188460761479E-2</v>
      </c>
      <c r="AQ334" s="179">
        <f t="shared" si="59"/>
        <v>2.7779729134708426</v>
      </c>
    </row>
    <row r="335" spans="1:43" x14ac:dyDescent="0.25">
      <c r="A335" s="124">
        <v>518301</v>
      </c>
      <c r="B335" s="125" t="s">
        <v>368</v>
      </c>
      <c r="C335" s="126" t="s">
        <v>157</v>
      </c>
      <c r="D335" s="101" t="s">
        <v>2312</v>
      </c>
      <c r="E335" s="142"/>
      <c r="F335" s="191" t="str">
        <f>IF('9 All Base Data'!G335="Rural Centre","Rural",IF('9 All Base Data'!G335="Rural (Incl.some Off Shore Islands)","Rural",IF('9 All Base Data'!G335="Inlet-in TA but not in Urban Area","Rural",IF('9 All Base Data'!G335="Rural (Incl.some Off Shore Islands)","Rural",IF('9 All Base Data'!G335="Inlet-not in TA","Rural",IF('9 All Base Data'!G335="Inland Water not in Urban Area","Rural",IF('9 All Base Data'!G335="Oceanic-in Region but not in TA","Rural",'9 All Base Data'!G335)))))))</f>
        <v>Central Auckland Zone</v>
      </c>
      <c r="G335" s="177">
        <f>IF('9 All Base Data'!I335="..C","..C",'9 All Base Data'!I335*Basecase_Pop_2006)</f>
        <v>3915</v>
      </c>
      <c r="H335" s="177">
        <f>IF('9 All Base Data'!J335="..C","..C",'9 All Base Data'!J335*Basecase_Pop_2006)</f>
        <v>2160</v>
      </c>
      <c r="I335" s="191">
        <f>IF('9 All Base Data'!L335="..C","..C",'9 All Base Data'!L335*Basecase_Pop_2006)</f>
        <v>51</v>
      </c>
      <c r="J335" s="156">
        <f>IF('9 All Base Data'!$P335=0,0,('9 All Base Data'!$P335*Basecase_Pop_2006)/(1+(1/(BaseCase_Mort_AllAdults_30*('9 All Base Data'!$W335*Basecase_PM10)/10))))</f>
        <v>0.37651299482704775</v>
      </c>
      <c r="K335" s="156">
        <f>IF('9 All Base Data'!$Q335=0,0,('9 All Base Data'!$Q335*Basecase_Pop_2006)/(1+(1/(BaseCase_Mort_Maori_30*('9 All Base Data'!$W335*Basecase_PM10)/10))))</f>
        <v>0</v>
      </c>
      <c r="L335" s="179">
        <f>133/(1+1/(BaseCase_Mort_Child_0_1*'9 All Base Data'!$AB$10/10))*IF('9 All Base Data'!$L335="..C",0,'9 All Base Data'!L335/'9 All Base Data'!$L$2022)</f>
        <v>7.4397670620566722E-3</v>
      </c>
      <c r="M335" s="178">
        <f>IF('9 All Base Data'!$R335="","",IF('9 All Base Data'!$R335=0,0,('9 All Base Data'!$R335*Basecase_Pop_2006)/(1+(1/(BaseCase_CardiacHA_All*('9 All Base Data'!$W335*Basecase_PM10)/10)))))</f>
        <v>0.33349843901779874</v>
      </c>
      <c r="N335" s="178">
        <f>IF('9 All Base Data'!$S335="","",IF('9 All Base Data'!$S335=0,0,('9 All Base Data'!S335*Basecase_Pop_2006)/(1+(1/(BaseCase_RespHA_All*('9 All Base Data'!$W335*Basecase_PM10)/10)))))</f>
        <v>0.37531859116666311</v>
      </c>
      <c r="O335" s="178">
        <f>IF('9 All Base Data'!$T335="","",IF('9 All Base Data'!$T335=0,0,('9 All Base Data'!$T335*Basecase_Pop_2006)/(1+(1/(BaseCase_RespHA_Child_1_4*('9 All Base Data'!$W335*Basecase_PM10)/10)))))</f>
        <v>0.14775085182872111</v>
      </c>
      <c r="P335" s="179">
        <f>IF('9 All Base Data'!$U335="","",IF('9 All Base Data'!$U335=0,0,('9 All Base Data'!$U335*Basecase_Pop_2006)/(1+(1/(BaseCase_RespHA_Child_5_14*('9 All Base Data'!$W335*Basecase_PM10)/10)))))</f>
        <v>0.10908625454667552</v>
      </c>
      <c r="Q335" s="156">
        <f>IF('7 Base case Results'!$G335="..C",0,BaseCase_RADs_All*'7 Base case Results'!$G335*('9 All Base Data'!$V335*Basecase_PM10)/10)</f>
        <v>3456.1395769474066</v>
      </c>
      <c r="R335" s="189">
        <f t="shared" si="50"/>
        <v>1.3403862615842901</v>
      </c>
      <c r="S335" s="178">
        <f t="shared" si="51"/>
        <v>0</v>
      </c>
      <c r="T335" s="179">
        <f t="shared" si="52"/>
        <v>2.6485570740921754E-2</v>
      </c>
      <c r="U335" s="178">
        <f t="shared" si="53"/>
        <v>2.1177150877630222E-3</v>
      </c>
      <c r="V335" s="178">
        <f t="shared" si="54"/>
        <v>1.7020698109408172E-3</v>
      </c>
      <c r="W335" s="178">
        <f t="shared" si="55"/>
        <v>6.7005011304325027E-4</v>
      </c>
      <c r="X335" s="179">
        <f t="shared" si="56"/>
        <v>4.9470616436917347E-4</v>
      </c>
      <c r="Y335" s="179">
        <f t="shared" si="57"/>
        <v>0.21428065377073921</v>
      </c>
      <c r="Z335" s="186">
        <f t="shared" si="58"/>
        <v>1.5849722709946548</v>
      </c>
      <c r="AA335" s="156">
        <f>$J335*'9 All Base Data'!$Y335</f>
        <v>0.19522558260158634</v>
      </c>
      <c r="AB335" s="156">
        <f>$K335*'9 All Base Data'!$Y335</f>
        <v>0</v>
      </c>
      <c r="AC335" s="178">
        <f>$L335*'9 All Base Data'!$Y335</f>
        <v>3.857590253365053E-3</v>
      </c>
      <c r="AD335" s="178">
        <f>IF($M335="","",$M335*'9 All Base Data'!$Y335)</f>
        <v>0.17292212473005517</v>
      </c>
      <c r="AE335" s="178">
        <f>IF($N335="","",$N335*'9 All Base Data'!$Y335)</f>
        <v>0.19460627290002563</v>
      </c>
      <c r="AF335" s="178">
        <f>IF($O335="","",$O335*'9 All Base Data'!$Y335)</f>
        <v>7.6610227334630632E-2</v>
      </c>
      <c r="AG335" s="178">
        <f>IF($P335="","",$P335*'9 All Base Data'!$Y335)</f>
        <v>5.6562264490983227E-2</v>
      </c>
      <c r="AH335" s="167">
        <f>$Q335*'9 All Base Data'!$Y335</f>
        <v>1792.0413683779896</v>
      </c>
      <c r="AI335" s="178">
        <f>$R335*'9 All Base Data'!$Y335</f>
        <v>0.69500307406164741</v>
      </c>
      <c r="AJ335" s="178">
        <f>$S335*'9 All Base Data'!$Y335</f>
        <v>0</v>
      </c>
      <c r="AK335" s="178">
        <f>$T335*'9 All Base Data'!$Y335</f>
        <v>1.373302130197959E-2</v>
      </c>
      <c r="AL335" s="178">
        <f>IF($U335="","",$U335*'9 All Base Data'!$Y335)</f>
        <v>1.0980554920358503E-3</v>
      </c>
      <c r="AM335" s="178">
        <f>IF($V335="","",$V335*'9 All Base Data'!$Y335)</f>
        <v>8.8253944760161625E-4</v>
      </c>
      <c r="AN335" s="178">
        <f>IF($W335="","",$W335*'9 All Base Data'!$Y335)</f>
        <v>3.4742738096254995E-4</v>
      </c>
      <c r="AO335" s="178">
        <f>IF($X335="","",$X335*'9 All Base Data'!$Y335)</f>
        <v>2.5650986946660893E-4</v>
      </c>
      <c r="AP335" s="178">
        <f>$Y335*'9 All Base Data'!$Y335</f>
        <v>0.11110656483943536</v>
      </c>
      <c r="AQ335" s="179">
        <f t="shared" si="59"/>
        <v>0.82182325514269994</v>
      </c>
    </row>
    <row r="336" spans="1:43" x14ac:dyDescent="0.25">
      <c r="A336" s="124">
        <v>518302</v>
      </c>
      <c r="B336" s="125" t="s">
        <v>369</v>
      </c>
      <c r="C336" s="126" t="s">
        <v>157</v>
      </c>
      <c r="D336" s="101" t="s">
        <v>2312</v>
      </c>
      <c r="E336" s="142"/>
      <c r="F336" s="191" t="str">
        <f>IF('9 All Base Data'!G336="Rural Centre","Rural",IF('9 All Base Data'!G336="Rural (Incl.some Off Shore Islands)","Rural",IF('9 All Base Data'!G336="Inlet-in TA but not in Urban Area","Rural",IF('9 All Base Data'!G336="Rural (Incl.some Off Shore Islands)","Rural",IF('9 All Base Data'!G336="Inlet-not in TA","Rural",IF('9 All Base Data'!G336="Inland Water not in Urban Area","Rural",IF('9 All Base Data'!G336="Oceanic-in Region but not in TA","Rural",'9 All Base Data'!G336)))))))</f>
        <v>Central Auckland Zone</v>
      </c>
      <c r="G336" s="177">
        <f>IF('9 All Base Data'!I336="..C","..C",'9 All Base Data'!I336*Basecase_Pop_2006)</f>
        <v>4827</v>
      </c>
      <c r="H336" s="177">
        <f>IF('9 All Base Data'!J336="..C","..C",'9 All Base Data'!J336*Basecase_Pop_2006)</f>
        <v>2781</v>
      </c>
      <c r="I336" s="191">
        <f>IF('9 All Base Data'!L336="..C","..C",'9 All Base Data'!L336*Basecase_Pop_2006)</f>
        <v>69</v>
      </c>
      <c r="J336" s="156">
        <f>IF('9 All Base Data'!$P336=0,0,('9 All Base Data'!$P336*Basecase_Pop_2006)/(1+(1/(BaseCase_Mort_AllAdults_30*('9 All Base Data'!$W336*Basecase_PM10)/10))))</f>
        <v>1.1144623857874223</v>
      </c>
      <c r="K336" s="156">
        <f>IF('9 All Base Data'!$Q336=0,0,('9 All Base Data'!$Q336*Basecase_Pop_2006)/(1+(1/(BaseCase_Mort_Maori_30*('9 All Base Data'!$W336*Basecase_PM10)/10))))</f>
        <v>0</v>
      </c>
      <c r="L336" s="179">
        <f>133/(1+1/(BaseCase_Mort_Child_0_1*'9 All Base Data'!$AB$10/10))*IF('9 All Base Data'!$L336="..C",0,'9 All Base Data'!L336/'9 All Base Data'!$L$2022)</f>
        <v>1.0065567201606085E-2</v>
      </c>
      <c r="M336" s="178">
        <f>IF('9 All Base Data'!$R336="","",IF('9 All Base Data'!$R336=0,0,('9 All Base Data'!$R336*Basecase_Pop_2006)/(1+(1/(BaseCase_CardiacHA_All*('9 All Base Data'!$W336*Basecase_PM10)/10)))))</f>
        <v>0.20066282118159984</v>
      </c>
      <c r="N336" s="178">
        <f>IF('9 All Base Data'!$S336="","",IF('9 All Base Data'!$S336=0,0,('9 All Base Data'!S336*Basecase_Pop_2006)/(1+(1/(BaseCase_RespHA_All*('9 All Base Data'!$W336*Basecase_PM10)/10)))))</f>
        <v>0.42954473306924973</v>
      </c>
      <c r="O336" s="178">
        <f>IF('9 All Base Data'!$T336="","",IF('9 All Base Data'!$T336=0,0,('9 All Base Data'!$T336*Basecase_Pop_2006)/(1+(1/(BaseCase_RespHA_Child_1_4*('9 All Base Data'!$W336*Basecase_PM10)/10)))))</f>
        <v>0.1208727715064964</v>
      </c>
      <c r="P336" s="179">
        <f>IF('9 All Base Data'!$U336="","",IF('9 All Base Data'!$U336=0,0,('9 All Base Data'!$U336*Basecase_Pop_2006)/(1+(1/(BaseCase_RespHA_Child_5_14*('9 All Base Data'!$W336*Basecase_PM10)/10)))))</f>
        <v>0.11907367585474279</v>
      </c>
      <c r="Q336" s="156">
        <f>IF('7 Base case Results'!$G336="..C",0,BaseCase_RADs_All*'7 Base case Results'!$G336*('9 All Base Data'!$V336*Basecase_PM10)/10)</f>
        <v>4061.0236555164724</v>
      </c>
      <c r="R336" s="189">
        <f t="shared" si="50"/>
        <v>3.9674860934032234</v>
      </c>
      <c r="S336" s="178">
        <f t="shared" si="51"/>
        <v>0</v>
      </c>
      <c r="T336" s="179">
        <f t="shared" si="52"/>
        <v>3.5833419237717663E-2</v>
      </c>
      <c r="U336" s="178">
        <f t="shared" si="53"/>
        <v>1.2742089145031589E-3</v>
      </c>
      <c r="V336" s="178">
        <f t="shared" si="54"/>
        <v>1.9479853644690476E-3</v>
      </c>
      <c r="W336" s="178">
        <f t="shared" si="55"/>
        <v>5.4815801878196121E-4</v>
      </c>
      <c r="X336" s="179">
        <f t="shared" si="56"/>
        <v>5.399991200012586E-4</v>
      </c>
      <c r="Y336" s="179">
        <f t="shared" si="57"/>
        <v>0.25178346664202128</v>
      </c>
      <c r="Z336" s="186">
        <f t="shared" si="58"/>
        <v>4.2583251735619347</v>
      </c>
      <c r="AA336" s="156">
        <f>$J336*'9 All Base Data'!$Y336</f>
        <v>0.55140276769039498</v>
      </c>
      <c r="AB336" s="156">
        <f>$K336*'9 All Base Data'!$Y336</f>
        <v>0</v>
      </c>
      <c r="AC336" s="178">
        <f>$L336*'9 All Base Data'!$Y336</f>
        <v>4.9801426087770417E-3</v>
      </c>
      <c r="AD336" s="178">
        <f>IF($M336="","",$M336*'9 All Base Data'!$Y336)</f>
        <v>9.9281982400796887E-2</v>
      </c>
      <c r="AE336" s="178">
        <f>IF($N336="","",$N336*'9 All Base Data'!$Y336)</f>
        <v>0.2125259297054414</v>
      </c>
      <c r="AF336" s="178">
        <f>IF($O336="","",$O336*'9 All Base Data'!$Y336)</f>
        <v>5.9804244267965705E-2</v>
      </c>
      <c r="AG336" s="178">
        <f>IF($P336="","",$P336*'9 All Base Data'!$Y336)</f>
        <v>5.8914105368378003E-2</v>
      </c>
      <c r="AH336" s="167">
        <f>$Q336*'9 All Base Data'!$Y336</f>
        <v>2009.2734504680491</v>
      </c>
      <c r="AI336" s="178">
        <f>$R336*'9 All Base Data'!$Y336</f>
        <v>1.9629938529778062</v>
      </c>
      <c r="AJ336" s="178">
        <f>$S336*'9 All Base Data'!$Y336</f>
        <v>0</v>
      </c>
      <c r="AK336" s="178">
        <f>$T336*'9 All Base Data'!$Y336</f>
        <v>1.772930768724627E-2</v>
      </c>
      <c r="AL336" s="178">
        <f>IF($U336="","",$U336*'9 All Base Data'!$Y336)</f>
        <v>6.3044058824506021E-4</v>
      </c>
      <c r="AM336" s="178">
        <f>IF($V336="","",$V336*'9 All Base Data'!$Y336)</f>
        <v>9.6380509121417682E-4</v>
      </c>
      <c r="AN336" s="178">
        <f>IF($W336="","",$W336*'9 All Base Data'!$Y336)</f>
        <v>2.7121224775522449E-4</v>
      </c>
      <c r="AO336" s="178">
        <f>IF($X336="","",$X336*'9 All Base Data'!$Y336)</f>
        <v>2.6717546784559427E-4</v>
      </c>
      <c r="AP336" s="178">
        <f>$Y336*'9 All Base Data'!$Y336</f>
        <v>0.12457495392901904</v>
      </c>
      <c r="AQ336" s="179">
        <f t="shared" si="59"/>
        <v>2.1068923602735308</v>
      </c>
    </row>
    <row r="337" spans="1:43" x14ac:dyDescent="0.25">
      <c r="A337" s="124">
        <v>518500</v>
      </c>
      <c r="B337" s="125" t="s">
        <v>370</v>
      </c>
      <c r="C337" s="126" t="s">
        <v>157</v>
      </c>
      <c r="D337" s="101" t="s">
        <v>2312</v>
      </c>
      <c r="E337" s="142"/>
      <c r="F337" s="191" t="str">
        <f>IF('9 All Base Data'!G337="Rural Centre","Rural",IF('9 All Base Data'!G337="Rural (Incl.some Off Shore Islands)","Rural",IF('9 All Base Data'!G337="Inlet-in TA but not in Urban Area","Rural",IF('9 All Base Data'!G337="Rural (Incl.some Off Shore Islands)","Rural",IF('9 All Base Data'!G337="Inlet-not in TA","Rural",IF('9 All Base Data'!G337="Inland Water not in Urban Area","Rural",IF('9 All Base Data'!G337="Oceanic-in Region but not in TA","Rural",'9 All Base Data'!G337)))))))</f>
        <v>Central Auckland Zone</v>
      </c>
      <c r="G337" s="177">
        <f>IF('9 All Base Data'!I337="..C","..C",'9 All Base Data'!I337*Basecase_Pop_2006)</f>
        <v>5433</v>
      </c>
      <c r="H337" s="177">
        <f>IF('9 All Base Data'!J337="..C","..C",'9 All Base Data'!J337*Basecase_Pop_2006)</f>
        <v>3015</v>
      </c>
      <c r="I337" s="191">
        <f>IF('9 All Base Data'!L337="..C","..C",'9 All Base Data'!L337*Basecase_Pop_2006)</f>
        <v>111</v>
      </c>
      <c r="J337" s="156">
        <f>IF('9 All Base Data'!$P337=0,0,('9 All Base Data'!$P337*Basecase_Pop_2006)/(1+(1/(BaseCase_Mort_AllAdults_30*('9 All Base Data'!$W337*Basecase_PM10)/10))))</f>
        <v>1.4724144427662045</v>
      </c>
      <c r="K337" s="156">
        <f>IF('9 All Base Data'!$Q337=0,0,('9 All Base Data'!$Q337*Basecase_Pop_2006)/(1+(1/(BaseCase_Mort_Maori_30*('9 All Base Data'!$W337*Basecase_PM10)/10))))</f>
        <v>0</v>
      </c>
      <c r="L337" s="179">
        <f>133/(1+1/(BaseCase_Mort_Child_0_1*'9 All Base Data'!$AB$10/10))*IF('9 All Base Data'!$L337="..C",0,'9 All Base Data'!L337/'9 All Base Data'!$L$2022)</f>
        <v>1.6192434193888054E-2</v>
      </c>
      <c r="M337" s="178">
        <f>IF('9 All Base Data'!$R337="","",IF('9 All Base Data'!$R337=0,0,('9 All Base Data'!$R337*Basecase_Pop_2006)/(1+(1/(BaseCase_CardiacHA_All*('9 All Base Data'!$W337*Basecase_PM10)/10)))))</f>
        <v>0.50821933543865006</v>
      </c>
      <c r="N337" s="178">
        <f>IF('9 All Base Data'!$S337="","",IF('9 All Base Data'!$S337=0,0,('9 All Base Data'!S337*Basecase_Pop_2006)/(1+(1/(BaseCase_RespHA_All*('9 All Base Data'!$W337*Basecase_PM10)/10)))))</f>
        <v>0.96864074571303727</v>
      </c>
      <c r="O337" s="178">
        <f>IF('9 All Base Data'!$T337="","",IF('9 All Base Data'!$T337=0,0,('9 All Base Data'!$T337*Basecase_Pop_2006)/(1+(1/(BaseCase_RespHA_Child_1_4*('9 All Base Data'!$W337*Basecase_PM10)/10)))))</f>
        <v>0.21108936448786331</v>
      </c>
      <c r="P337" s="179">
        <f>IF('9 All Base Data'!$U337="","",IF('9 All Base Data'!$U337=0,0,('9 All Base Data'!$U337*Basecase_Pop_2006)/(1+(1/(BaseCase_RespHA_Child_5_14*('9 All Base Data'!$W337*Basecase_PM10)/10)))))</f>
        <v>8.5129517131145971E-2</v>
      </c>
      <c r="Q337" s="156">
        <f>IF('7 Base case Results'!$G337="..C",0,BaseCase_RADs_All*'7 Base case Results'!$G337*('9 All Base Data'!$V337*Basecase_PM10)/10)</f>
        <v>4347.6339902898089</v>
      </c>
      <c r="R337" s="189">
        <f t="shared" si="50"/>
        <v>5.2417954162476885</v>
      </c>
      <c r="S337" s="178">
        <f t="shared" si="51"/>
        <v>0</v>
      </c>
      <c r="T337" s="179">
        <f t="shared" si="52"/>
        <v>5.7645065730241467E-2</v>
      </c>
      <c r="U337" s="178">
        <f t="shared" si="53"/>
        <v>3.227192780035428E-3</v>
      </c>
      <c r="V337" s="178">
        <f t="shared" si="54"/>
        <v>4.3927857818086237E-3</v>
      </c>
      <c r="W337" s="178">
        <f t="shared" si="55"/>
        <v>9.572902679524601E-4</v>
      </c>
      <c r="X337" s="179">
        <f t="shared" si="56"/>
        <v>3.8606236018974696E-4</v>
      </c>
      <c r="Y337" s="179">
        <f t="shared" si="57"/>
        <v>0.26955330739796812</v>
      </c>
      <c r="Z337" s="186">
        <f t="shared" si="58"/>
        <v>5.5766137679377419</v>
      </c>
      <c r="AA337" s="156">
        <f>$J337*'9 All Base Data'!$Y337</f>
        <v>0.69031138290892902</v>
      </c>
      <c r="AB337" s="156">
        <f>$K337*'9 All Base Data'!$Y337</f>
        <v>0</v>
      </c>
      <c r="AC337" s="178">
        <f>$L337*'9 All Base Data'!$Y337</f>
        <v>7.5914914418015855E-3</v>
      </c>
      <c r="AD337" s="178">
        <f>IF($M337="","",$M337*'9 All Base Data'!$Y337)</f>
        <v>0.23826823622336435</v>
      </c>
      <c r="AE337" s="178">
        <f>IF($N337="","",$N337*'9 All Base Data'!$Y337)</f>
        <v>0.4541273932758319</v>
      </c>
      <c r="AF337" s="178">
        <f>IF($O337="","",$O337*'9 All Base Data'!$Y337)</f>
        <v>9.8964929224156922E-2</v>
      </c>
      <c r="AG337" s="178">
        <f>IF($P337="","",$P337*'9 All Base Data'!$Y337)</f>
        <v>3.9911232184579842E-2</v>
      </c>
      <c r="AH337" s="167">
        <f>$Q337*'9 All Base Data'!$Y337</f>
        <v>2038.2992349494145</v>
      </c>
      <c r="AI337" s="178">
        <f>$R337*'9 All Base Data'!$Y337</f>
        <v>2.4575085231557874</v>
      </c>
      <c r="AJ337" s="178">
        <f>$S337*'9 All Base Data'!$Y337</f>
        <v>0</v>
      </c>
      <c r="AK337" s="178">
        <f>$T337*'9 All Base Data'!$Y337</f>
        <v>2.7025709532813642E-2</v>
      </c>
      <c r="AL337" s="178">
        <f>IF($U337="","",$U337*'9 All Base Data'!$Y337)</f>
        <v>1.5130033000183636E-3</v>
      </c>
      <c r="AM337" s="178">
        <f>IF($V337="","",$V337*'9 All Base Data'!$Y337)</f>
        <v>2.0594677285058973E-3</v>
      </c>
      <c r="AN337" s="178">
        <f>IF($W337="","",$W337*'9 All Base Data'!$Y337)</f>
        <v>4.4880595403155166E-4</v>
      </c>
      <c r="AO337" s="178">
        <f>IF($X337="","",$X337*'9 All Base Data'!$Y337)</f>
        <v>1.8099743795706958E-4</v>
      </c>
      <c r="AP337" s="178">
        <f>$Y337*'9 All Base Data'!$Y337</f>
        <v>0.1263745525668637</v>
      </c>
      <c r="AQ337" s="179">
        <f t="shared" si="59"/>
        <v>2.6144812562839888</v>
      </c>
    </row>
    <row r="338" spans="1:43" x14ac:dyDescent="0.25">
      <c r="A338" s="124">
        <v>518600</v>
      </c>
      <c r="B338" s="125" t="s">
        <v>371</v>
      </c>
      <c r="C338" s="126" t="s">
        <v>157</v>
      </c>
      <c r="D338" s="101" t="s">
        <v>2312</v>
      </c>
      <c r="E338" s="142"/>
      <c r="F338" s="191" t="str">
        <f>IF('9 All Base Data'!G338="Rural Centre","Rural",IF('9 All Base Data'!G338="Rural (Incl.some Off Shore Islands)","Rural",IF('9 All Base Data'!G338="Inlet-in TA but not in Urban Area","Rural",IF('9 All Base Data'!G338="Rural (Incl.some Off Shore Islands)","Rural",IF('9 All Base Data'!G338="Inlet-not in TA","Rural",IF('9 All Base Data'!G338="Inland Water not in Urban Area","Rural",IF('9 All Base Data'!G338="Oceanic-in Region but not in TA","Rural",'9 All Base Data'!G338)))))))</f>
        <v>Central Auckland Zone</v>
      </c>
      <c r="G338" s="177">
        <f>IF('9 All Base Data'!I338="..C","..C",'9 All Base Data'!I338*Basecase_Pop_2006)</f>
        <v>5592</v>
      </c>
      <c r="H338" s="177">
        <f>IF('9 All Base Data'!J338="..C","..C",'9 All Base Data'!J338*Basecase_Pop_2006)</f>
        <v>3432</v>
      </c>
      <c r="I338" s="191">
        <f>IF('9 All Base Data'!L338="..C","..C",'9 All Base Data'!L338*Basecase_Pop_2006)</f>
        <v>51</v>
      </c>
      <c r="J338" s="156">
        <f>IF('9 All Base Data'!$P338=0,0,('9 All Base Data'!$P338*Basecase_Pop_2006)/(1+(1/(BaseCase_Mort_AllAdults_30*('9 All Base Data'!$W338*Basecase_PM10)/10))))</f>
        <v>3.4554708333755522</v>
      </c>
      <c r="K338" s="156">
        <f>IF('9 All Base Data'!$Q338=0,0,('9 All Base Data'!$Q338*Basecase_Pop_2006)/(1+(1/(BaseCase_Mort_Maori_30*('9 All Base Data'!$W338*Basecase_PM10)/10))))</f>
        <v>0.15159507282216822</v>
      </c>
      <c r="L338" s="179">
        <f>133/(1+1/(BaseCase_Mort_Child_0_1*'9 All Base Data'!$AB$10/10))*IF('9 All Base Data'!$L338="..C",0,'9 All Base Data'!L338/'9 All Base Data'!$L$2022)</f>
        <v>7.4397670620566722E-3</v>
      </c>
      <c r="M338" s="178">
        <f>IF('9 All Base Data'!$R338="","",IF('9 All Base Data'!$R338=0,0,('9 All Base Data'!$R338*Basecase_Pop_2006)/(1+(1/(BaseCase_CardiacHA_All*('9 All Base Data'!$W338*Basecase_PM10)/10)))))</f>
        <v>0.64475091049265432</v>
      </c>
      <c r="N338" s="178">
        <f>IF('9 All Base Data'!$S338="","",IF('9 All Base Data'!$S338=0,0,('9 All Base Data'!S338*Basecase_Pop_2006)/(1+(1/(BaseCase_RespHA_All*('9 All Base Data'!$W338*Basecase_PM10)/10)))))</f>
        <v>0.74446190967541759</v>
      </c>
      <c r="O338" s="178">
        <f>IF('9 All Base Data'!$T338="","",IF('9 All Base Data'!$T338=0,0,('9 All Base Data'!$T338*Basecase_Pop_2006)/(1+(1/(BaseCase_RespHA_Child_1_4*('9 All Base Data'!$W338*Basecase_PM10)/10)))))</f>
        <v>0.2096627674864032</v>
      </c>
      <c r="P338" s="179">
        <f>IF('9 All Base Data'!$U338="","",IF('9 All Base Data'!$U338=0,0,('9 All Base Data'!$U338*Basecase_Pop_2006)/(1+(1/(BaseCase_RespHA_Child_5_14*('9 All Base Data'!$W338*Basecase_PM10)/10)))))</f>
        <v>8.4562298145290926E-2</v>
      </c>
      <c r="Q338" s="156">
        <f>IF('7 Base case Results'!$G338="..C",0,BaseCase_RADs_All*'7 Base case Results'!$G338*('9 All Base Data'!$V338*Basecase_PM10)/10)</f>
        <v>4443.7376761826108</v>
      </c>
      <c r="R338" s="189">
        <f t="shared" si="50"/>
        <v>12.301476166816967</v>
      </c>
      <c r="S338" s="178">
        <f t="shared" si="51"/>
        <v>0.53967845924691893</v>
      </c>
      <c r="T338" s="179">
        <f t="shared" si="52"/>
        <v>2.6485570740921754E-2</v>
      </c>
      <c r="U338" s="178">
        <f t="shared" si="53"/>
        <v>4.0941682816283548E-3</v>
      </c>
      <c r="V338" s="178">
        <f t="shared" si="54"/>
        <v>3.3761347603780186E-3</v>
      </c>
      <c r="W338" s="178">
        <f t="shared" si="55"/>
        <v>9.5082065055083858E-4</v>
      </c>
      <c r="X338" s="179">
        <f t="shared" si="56"/>
        <v>3.8349002208889436E-4</v>
      </c>
      <c r="Y338" s="179">
        <f t="shared" si="57"/>
        <v>0.27551173592332184</v>
      </c>
      <c r="Z338" s="186">
        <f t="shared" si="58"/>
        <v>12.610943776523218</v>
      </c>
      <c r="AA338" s="156">
        <f>$J338*'9 All Base Data'!$Y338</f>
        <v>1.607167837990328</v>
      </c>
      <c r="AB338" s="156">
        <f>$K338*'9 All Base Data'!$Y338</f>
        <v>7.0508112261965364E-2</v>
      </c>
      <c r="AC338" s="178">
        <f>$L338*'9 All Base Data'!$Y338</f>
        <v>3.4602967065408175E-3</v>
      </c>
      <c r="AD338" s="178">
        <f>IF($M338="","",$M338*'9 All Base Data'!$Y338)</f>
        <v>0.29987893888443495</v>
      </c>
      <c r="AE338" s="178">
        <f>IF($N338="","",$N338*'9 All Base Data'!$Y338)</f>
        <v>0.3462553427691325</v>
      </c>
      <c r="AF338" s="178">
        <f>IF($O338="","",$O338*'9 All Base Data'!$Y338)</f>
        <v>9.7515873516727553E-2</v>
      </c>
      <c r="AG338" s="178">
        <f>IF($P338="","",$P338*'9 All Base Data'!$Y338)</f>
        <v>3.9330618731600805E-2</v>
      </c>
      <c r="AH338" s="167">
        <f>$Q338*'9 All Base Data'!$Y338</f>
        <v>2066.8188556666</v>
      </c>
      <c r="AI338" s="178">
        <f>$R338*'9 All Base Data'!$Y338</f>
        <v>5.7215175032455683</v>
      </c>
      <c r="AJ338" s="178">
        <f>$S338*'9 All Base Data'!$Y338</f>
        <v>0.25100887965259672</v>
      </c>
      <c r="AK338" s="178">
        <f>$T338*'9 All Base Data'!$Y338</f>
        <v>1.2318656275285311E-2</v>
      </c>
      <c r="AL338" s="178">
        <f>IF($U338="","",$U338*'9 All Base Data'!$Y338)</f>
        <v>1.9042312619161619E-3</v>
      </c>
      <c r="AM338" s="178">
        <f>IF($V338="","",$V338*'9 All Base Data'!$Y338)</f>
        <v>1.5702679794580158E-3</v>
      </c>
      <c r="AN338" s="178">
        <f>IF($W338="","",$W338*'9 All Base Data'!$Y338)</f>
        <v>4.4223448639835948E-4</v>
      </c>
      <c r="AO338" s="178">
        <f>IF($X338="","",$X338*'9 All Base Data'!$Y338)</f>
        <v>1.7836435594780967E-4</v>
      </c>
      <c r="AP338" s="178">
        <f>$Y338*'9 All Base Data'!$Y338</f>
        <v>0.12814276905132918</v>
      </c>
      <c r="AQ338" s="179">
        <f t="shared" si="59"/>
        <v>5.8654534278135566</v>
      </c>
    </row>
    <row r="339" spans="1:43" x14ac:dyDescent="0.25">
      <c r="A339" s="124">
        <v>518701</v>
      </c>
      <c r="B339" s="125" t="s">
        <v>372</v>
      </c>
      <c r="C339" s="126" t="s">
        <v>157</v>
      </c>
      <c r="D339" s="101" t="s">
        <v>2312</v>
      </c>
      <c r="E339" s="142"/>
      <c r="F339" s="191" t="str">
        <f>IF('9 All Base Data'!G339="Rural Centre","Rural",IF('9 All Base Data'!G339="Rural (Incl.some Off Shore Islands)","Rural",IF('9 All Base Data'!G339="Inlet-in TA but not in Urban Area","Rural",IF('9 All Base Data'!G339="Rural (Incl.some Off Shore Islands)","Rural",IF('9 All Base Data'!G339="Inlet-not in TA","Rural",IF('9 All Base Data'!G339="Inland Water not in Urban Area","Rural",IF('9 All Base Data'!G339="Oceanic-in Region but not in TA","Rural",'9 All Base Data'!G339)))))))</f>
        <v>Central Auckland Zone</v>
      </c>
      <c r="G339" s="177">
        <f>IF('9 All Base Data'!I339="..C","..C",'9 All Base Data'!I339*Basecase_Pop_2006)</f>
        <v>7347</v>
      </c>
      <c r="H339" s="177">
        <f>IF('9 All Base Data'!J339="..C","..C",'9 All Base Data'!J339*Basecase_Pop_2006)</f>
        <v>4266</v>
      </c>
      <c r="I339" s="191">
        <f>IF('9 All Base Data'!L339="..C","..C",'9 All Base Data'!L339*Basecase_Pop_2006)</f>
        <v>90</v>
      </c>
      <c r="J339" s="156">
        <f>IF('9 All Base Data'!$P339=0,0,('9 All Base Data'!$P339*Basecase_Pop_2006)/(1+(1/(BaseCase_Mort_AllAdults_30*('9 All Base Data'!$W339*Basecase_PM10)/10))))</f>
        <v>7.1495732348653895</v>
      </c>
      <c r="K339" s="156">
        <f>IF('9 All Base Data'!$Q339=0,0,('9 All Base Data'!$Q339*Basecase_Pop_2006)/(1+(1/(BaseCase_Mort_Maori_30*('9 All Base Data'!$W339*Basecase_PM10)/10))))</f>
        <v>7.4326325738908822E-2</v>
      </c>
      <c r="L339" s="179">
        <f>133/(1+1/(BaseCase_Mort_Child_0_1*'9 All Base Data'!$AB$10/10))*IF('9 All Base Data'!$L339="..C",0,'9 All Base Data'!L339/'9 All Base Data'!$L$2022)</f>
        <v>1.3129000697747069E-2</v>
      </c>
      <c r="M339" s="178">
        <f>IF('9 All Base Data'!$R339="","",IF('9 All Base Data'!$R339=0,0,('9 All Base Data'!$R339*Basecase_Pop_2006)/(1+(1/(BaseCase_CardiacHA_All*('9 All Base Data'!$W339*Basecase_PM10)/10)))))</f>
        <v>0.54911792719152019</v>
      </c>
      <c r="N339" s="178">
        <f>IF('9 All Base Data'!$S339="","",IF('9 All Base Data'!$S339=0,0,('9 All Base Data'!S339*Basecase_Pop_2006)/(1+(1/(BaseCase_RespHA_All*('9 All Base Data'!$W339*Basecase_PM10)/10)))))</f>
        <v>0.93830895328257657</v>
      </c>
      <c r="O339" s="178">
        <f>IF('9 All Base Data'!$T339="","",IF('9 All Base Data'!$T339=0,0,('9 All Base Data'!$T339*Basecase_Pop_2006)/(1+(1/(BaseCase_RespHA_Child_1_4*('9 All Base Data'!$W339*Basecase_PM10)/10)))))</f>
        <v>0.22316897198016139</v>
      </c>
      <c r="P339" s="179">
        <f>IF('9 All Base Data'!$U339="","",IF('9 All Base Data'!$U339=0,0,('9 All Base Data'!$U339*Basecase_Pop_2006)/(1+(1/(BaseCase_RespHA_Child_5_14*('9 All Base Data'!$W339*Basecase_PM10)/10)))))</f>
        <v>0.19258664032400244</v>
      </c>
      <c r="Q339" s="156">
        <f>IF('7 Base case Results'!$G339="..C",0,BaseCase_RADs_All*'7 Base case Results'!$G339*('9 All Base Data'!$V339*Basecase_PM10)/10)</f>
        <v>5692.5250970773322</v>
      </c>
      <c r="R339" s="189">
        <f t="shared" si="50"/>
        <v>25.452480716120785</v>
      </c>
      <c r="S339" s="178">
        <f t="shared" si="51"/>
        <v>0.26460171963051538</v>
      </c>
      <c r="T339" s="179">
        <f t="shared" si="52"/>
        <v>4.6739242483979565E-2</v>
      </c>
      <c r="U339" s="178">
        <f t="shared" si="53"/>
        <v>3.486898837666153E-3</v>
      </c>
      <c r="V339" s="178">
        <f t="shared" si="54"/>
        <v>4.2552311031364854E-3</v>
      </c>
      <c r="W339" s="178">
        <f t="shared" si="55"/>
        <v>1.0120712879300318E-3</v>
      </c>
      <c r="X339" s="179">
        <f t="shared" si="56"/>
        <v>8.7338041386935111E-4</v>
      </c>
      <c r="Y339" s="179">
        <f t="shared" si="57"/>
        <v>0.35293655601879459</v>
      </c>
      <c r="Z339" s="186">
        <f t="shared" si="58"/>
        <v>25.85989864456436</v>
      </c>
      <c r="AA339" s="156">
        <f>$J339*'9 All Base Data'!$Y339</f>
        <v>3.2273492453962551</v>
      </c>
      <c r="AB339" s="156">
        <f>$K339*'9 All Base Data'!$Y339</f>
        <v>3.3551234934802367E-2</v>
      </c>
      <c r="AC339" s="178">
        <f>$L339*'9 All Base Data'!$Y339</f>
        <v>5.926489470455599E-3</v>
      </c>
      <c r="AD339" s="178">
        <f>IF($M339="","",$M339*'9 All Base Data'!$Y339)</f>
        <v>0.24787428140645865</v>
      </c>
      <c r="AE339" s="178">
        <f>IF($N339="","",$N339*'9 All Base Data'!$Y339)</f>
        <v>0.42355684638036845</v>
      </c>
      <c r="AF339" s="178">
        <f>IF($O339="","",$O339*'9 All Base Data'!$Y339)</f>
        <v>0.10073946928800044</v>
      </c>
      <c r="AG339" s="178">
        <f>IF($P339="","",$P339*'9 All Base Data'!$Y339)</f>
        <v>8.6934468380862953E-2</v>
      </c>
      <c r="AH339" s="167">
        <f>$Q339*'9 All Base Data'!$Y339</f>
        <v>2569.6312175474445</v>
      </c>
      <c r="AI339" s="178">
        <f>$R339*'9 All Base Data'!$Y339</f>
        <v>11.489363313610667</v>
      </c>
      <c r="AJ339" s="178">
        <f>$S339*'9 All Base Data'!$Y339</f>
        <v>0.11944239636789643</v>
      </c>
      <c r="AK339" s="178">
        <f>$T339*'9 All Base Data'!$Y339</f>
        <v>2.1098302514821934E-2</v>
      </c>
      <c r="AL339" s="178">
        <f>IF($U339="","",$U339*'9 All Base Data'!$Y339)</f>
        <v>1.5740016869310123E-3</v>
      </c>
      <c r="AM339" s="178">
        <f>IF($V339="","",$V339*'9 All Base Data'!$Y339)</f>
        <v>1.9208302983349712E-3</v>
      </c>
      <c r="AN339" s="178">
        <f>IF($W339="","",$W339*'9 All Base Data'!$Y339)</f>
        <v>4.5685349322108199E-4</v>
      </c>
      <c r="AO339" s="178">
        <f>IF($X339="","",$X339*'9 All Base Data'!$Y339)</f>
        <v>3.9424781410721352E-4</v>
      </c>
      <c r="AP339" s="178">
        <f>$Y339*'9 All Base Data'!$Y339</f>
        <v>0.15931713548794155</v>
      </c>
      <c r="AQ339" s="179">
        <f t="shared" si="59"/>
        <v>11.673273583598698</v>
      </c>
    </row>
    <row r="340" spans="1:43" x14ac:dyDescent="0.25">
      <c r="A340" s="124">
        <v>518702</v>
      </c>
      <c r="B340" s="125" t="s">
        <v>373</v>
      </c>
      <c r="C340" s="126" t="s">
        <v>157</v>
      </c>
      <c r="D340" s="101" t="s">
        <v>2312</v>
      </c>
      <c r="E340" s="142"/>
      <c r="F340" s="191" t="str">
        <f>IF('9 All Base Data'!G340="Rural Centre","Rural",IF('9 All Base Data'!G340="Rural (Incl.some Off Shore Islands)","Rural",IF('9 All Base Data'!G340="Inlet-in TA but not in Urban Area","Rural",IF('9 All Base Data'!G340="Rural (Incl.some Off Shore Islands)","Rural",IF('9 All Base Data'!G340="Inlet-not in TA","Rural",IF('9 All Base Data'!G340="Inland Water not in Urban Area","Rural",IF('9 All Base Data'!G340="Oceanic-in Region but not in TA","Rural",'9 All Base Data'!G340)))))))</f>
        <v>Central Auckland Zone</v>
      </c>
      <c r="G340" s="177">
        <f>IF('9 All Base Data'!I340="..C","..C",'9 All Base Data'!I340*Basecase_Pop_2006)</f>
        <v>4278</v>
      </c>
      <c r="H340" s="177">
        <f>IF('9 All Base Data'!J340="..C","..C",'9 All Base Data'!J340*Basecase_Pop_2006)</f>
        <v>2670</v>
      </c>
      <c r="I340" s="191">
        <f>IF('9 All Base Data'!L340="..C","..C",'9 All Base Data'!L340*Basecase_Pop_2006)</f>
        <v>60</v>
      </c>
      <c r="J340" s="156">
        <f>IF('9 All Base Data'!$P340=0,0,('9 All Base Data'!$P340*Basecase_Pop_2006)/(1+(1/(BaseCase_Mort_AllAdults_30*('9 All Base Data'!$W340*Basecase_PM10)/10))))</f>
        <v>2.1153036301432384</v>
      </c>
      <c r="K340" s="156">
        <f>IF('9 All Base Data'!$Q340=0,0,('9 All Base Data'!$Q340*Basecase_Pop_2006)/(1+(1/(BaseCase_Mort_Maori_30*('9 All Base Data'!$W340*Basecase_PM10)/10))))</f>
        <v>7.4812217314939658E-2</v>
      </c>
      <c r="L340" s="179">
        <f>133/(1+1/(BaseCase_Mort_Child_0_1*'9 All Base Data'!$AB$10/10))*IF('9 All Base Data'!$L340="..C",0,'9 All Base Data'!L340/'9 All Base Data'!$L$2022)</f>
        <v>8.7526671318313796E-3</v>
      </c>
      <c r="M340" s="178">
        <f>IF('9 All Base Data'!$R340="","",IF('9 All Base Data'!$R340=0,0,('9 All Base Data'!$R340*Basecase_Pop_2006)/(1+(1/(BaseCase_CardiacHA_All*('9 All Base Data'!$W340*Basecase_PM10)/10)))))</f>
        <v>0.41025932465904008</v>
      </c>
      <c r="N340" s="178">
        <f>IF('9 All Base Data'!$S340="","",IF('9 All Base Data'!$S340=0,0,('9 All Base Data'!S340*Basecase_Pop_2006)/(1+(1/(BaseCase_RespHA_All*('9 All Base Data'!$W340*Basecase_PM10)/10)))))</f>
        <v>0.41362388784462134</v>
      </c>
      <c r="O340" s="178">
        <f>IF('9 All Base Data'!$T340="","",IF('9 All Base Data'!$T340=0,0,('9 All Base Data'!$T340*Basecase_Pop_2006)/(1+(1/(BaseCase_RespHA_Child_1_4*('9 All Base Data'!$W340*Basecase_PM10)/10)))))</f>
        <v>9.3748821843416638E-2</v>
      </c>
      <c r="P340" s="179">
        <f>IF('9 All Base Data'!$U340="","",IF('9 All Base Data'!$U340=0,0,('9 All Base Data'!$U340*Basecase_Pop_2006)/(1+(1/(BaseCase_RespHA_Child_5_14*('9 All Base Data'!$W340*Basecase_PM10)/10)))))</f>
        <v>9.707121611375169E-2</v>
      </c>
      <c r="Q340" s="156">
        <f>IF('7 Base case Results'!$G340="..C",0,BaseCase_RADs_All*'7 Base case Results'!$G340*('9 All Base Data'!$V340*Basecase_PM10)/10)</f>
        <v>3342.5741410479595</v>
      </c>
      <c r="R340" s="189">
        <f t="shared" si="50"/>
        <v>7.5304809233099288</v>
      </c>
      <c r="S340" s="178">
        <f t="shared" si="51"/>
        <v>0.26633149364118519</v>
      </c>
      <c r="T340" s="179">
        <f t="shared" si="52"/>
        <v>3.1159494989319712E-2</v>
      </c>
      <c r="U340" s="178">
        <f t="shared" si="53"/>
        <v>2.6051467115849047E-3</v>
      </c>
      <c r="V340" s="178">
        <f t="shared" si="54"/>
        <v>1.8757843313753578E-3</v>
      </c>
      <c r="W340" s="178">
        <f t="shared" si="55"/>
        <v>4.2515090705989443E-4</v>
      </c>
      <c r="X340" s="179">
        <f t="shared" si="56"/>
        <v>4.4021796507586391E-4</v>
      </c>
      <c r="Y340" s="179">
        <f t="shared" si="57"/>
        <v>0.2072395967449735</v>
      </c>
      <c r="Z340" s="186">
        <f t="shared" si="58"/>
        <v>7.7733609460871822</v>
      </c>
      <c r="AA340" s="156">
        <f>$J340*'9 All Base Data'!$Y340</f>
        <v>0.96455720987379079</v>
      </c>
      <c r="AB340" s="156">
        <f>$K340*'9 All Base Data'!$Y340</f>
        <v>3.4113619704270785E-2</v>
      </c>
      <c r="AC340" s="178">
        <f>$L340*'9 All Base Data'!$Y340</f>
        <v>3.9911283029669025E-3</v>
      </c>
      <c r="AD340" s="178">
        <f>IF($M340="","",$M340*'9 All Base Data'!$Y340)</f>
        <v>0.18707413152363059</v>
      </c>
      <c r="AE340" s="178">
        <f>IF($N340="","",$N340*'9 All Base Data'!$Y340)</f>
        <v>0.18860833854359801</v>
      </c>
      <c r="AF340" s="178">
        <f>IF($O340="","",$O340*'9 All Base Data'!$Y340)</f>
        <v>4.2748521175713115E-2</v>
      </c>
      <c r="AG340" s="178">
        <f>IF($P340="","",$P340*'9 All Base Data'!$Y340)</f>
        <v>4.4263499593860132E-2</v>
      </c>
      <c r="AH340" s="167">
        <f>$Q340*'9 All Base Data'!$Y340</f>
        <v>1524.1802365115695</v>
      </c>
      <c r="AI340" s="178">
        <f>$R340*'9 All Base Data'!$Y340</f>
        <v>3.4338236671506954</v>
      </c>
      <c r="AJ340" s="178">
        <f>$S340*'9 All Base Data'!$Y340</f>
        <v>0.121444486147204</v>
      </c>
      <c r="AK340" s="178">
        <f>$T340*'9 All Base Data'!$Y340</f>
        <v>1.4208416758562173E-2</v>
      </c>
      <c r="AL340" s="178">
        <f>IF($U340="","",$U340*'9 All Base Data'!$Y340)</f>
        <v>1.1879207351750544E-3</v>
      </c>
      <c r="AM340" s="178">
        <f>IF($V340="","",$V340*'9 All Base Data'!$Y340)</f>
        <v>8.5533881529521706E-4</v>
      </c>
      <c r="AN340" s="178">
        <f>IF($W340="","",$W340*'9 All Base Data'!$Y340)</f>
        <v>1.9386454353185895E-4</v>
      </c>
      <c r="AO340" s="178">
        <f>IF($X340="","",$X340*'9 All Base Data'!$Y340)</f>
        <v>2.0073497065815571E-4</v>
      </c>
      <c r="AP340" s="178">
        <f>$Y340*'9 All Base Data'!$Y340</f>
        <v>9.4499174663717322E-2</v>
      </c>
      <c r="AQ340" s="179">
        <f t="shared" si="59"/>
        <v>3.5445745181234454</v>
      </c>
    </row>
    <row r="341" spans="1:43" x14ac:dyDescent="0.25">
      <c r="A341" s="124">
        <v>518801</v>
      </c>
      <c r="B341" s="125" t="s">
        <v>374</v>
      </c>
      <c r="C341" s="126" t="s">
        <v>157</v>
      </c>
      <c r="D341" s="101" t="s">
        <v>2312</v>
      </c>
      <c r="E341" s="142"/>
      <c r="F341" s="191" t="str">
        <f>IF('9 All Base Data'!G341="Rural Centre","Rural",IF('9 All Base Data'!G341="Rural (Incl.some Off Shore Islands)","Rural",IF('9 All Base Data'!G341="Inlet-in TA but not in Urban Area","Rural",IF('9 All Base Data'!G341="Rural (Incl.some Off Shore Islands)","Rural",IF('9 All Base Data'!G341="Inlet-not in TA","Rural",IF('9 All Base Data'!G341="Inland Water not in Urban Area","Rural",IF('9 All Base Data'!G341="Oceanic-in Region but not in TA","Rural",'9 All Base Data'!G341)))))))</f>
        <v>Central Auckland Zone</v>
      </c>
      <c r="G341" s="177">
        <f>IF('9 All Base Data'!I341="..C","..C",'9 All Base Data'!I341*Basecase_Pop_2006)</f>
        <v>3918</v>
      </c>
      <c r="H341" s="177">
        <f>IF('9 All Base Data'!J341="..C","..C",'9 All Base Data'!J341*Basecase_Pop_2006)</f>
        <v>1740</v>
      </c>
      <c r="I341" s="191">
        <f>IF('9 All Base Data'!L341="..C","..C",'9 All Base Data'!L341*Basecase_Pop_2006)</f>
        <v>102</v>
      </c>
      <c r="J341" s="156">
        <f>IF('9 All Base Data'!$P341=0,0,('9 All Base Data'!$P341*Basecase_Pop_2006)/(1+(1/(BaseCase_Mort_AllAdults_30*('9 All Base Data'!$W341*Basecase_PM10)/10))))</f>
        <v>4.0228536416879335</v>
      </c>
      <c r="K341" s="156">
        <f>IF('9 All Base Data'!$Q341=0,0,('9 All Base Data'!$Q341*Basecase_Pop_2006)/(1+(1/(BaseCase_Mort_Maori_30*('9 All Base Data'!$W341*Basecase_PM10)/10))))</f>
        <v>0.14696814819833384</v>
      </c>
      <c r="L341" s="179">
        <f>133/(1+1/(BaseCase_Mort_Child_0_1*'9 All Base Data'!$AB$10/10))*IF('9 All Base Data'!$L341="..C",0,'9 All Base Data'!L341/'9 All Base Data'!$L$2022)</f>
        <v>1.4879534124113344E-2</v>
      </c>
      <c r="M341" s="178">
        <f>IF('9 All Base Data'!$R341="","",IF('9 All Base Data'!$R341=0,0,('9 All Base Data'!$R341*Basecase_Pop_2006)/(1+(1/(BaseCase_CardiacHA_All*('9 All Base Data'!$W341*Basecase_PM10)/10)))))</f>
        <v>0.22713696283776003</v>
      </c>
      <c r="N341" s="178">
        <f>IF('9 All Base Data'!$S341="","",IF('9 All Base Data'!$S341=0,0,('9 All Base Data'!S341*Basecase_Pop_2006)/(1+(1/(BaseCase_RespHA_All*('9 All Base Data'!$W341*Basecase_PM10)/10)))))</f>
        <v>0.82261372924740006</v>
      </c>
      <c r="O341" s="178">
        <f>IF('9 All Base Data'!$T341="","",IF('9 All Base Data'!$T341=0,0,('9 All Base Data'!$T341*Basecase_Pop_2006)/(1+(1/(BaseCase_RespHA_Child_1_4*('9 All Base Data'!$W341*Basecase_PM10)/10)))))</f>
        <v>0.33002117880191084</v>
      </c>
      <c r="P341" s="179">
        <f>IF('9 All Base Data'!$U341="","",IF('9 All Base Data'!$U341=0,0,('9 All Base Data'!$U341*Basecase_Pop_2006)/(1+(1/(BaseCase_RespHA_Child_5_14*('9 All Base Data'!$W341*Basecase_PM10)/10)))))</f>
        <v>0.23059412889129088</v>
      </c>
      <c r="Q341" s="156">
        <f>IF('7 Base case Results'!$G341="..C",0,BaseCase_RADs_All*'7 Base case Results'!$G341*('9 All Base Data'!$V341*Basecase_PM10)/10)</f>
        <v>2991.5753023752932</v>
      </c>
      <c r="R341" s="189">
        <f t="shared" si="50"/>
        <v>14.321358964409043</v>
      </c>
      <c r="S341" s="178">
        <f t="shared" si="51"/>
        <v>0.52320660758606841</v>
      </c>
      <c r="T341" s="179">
        <f t="shared" si="52"/>
        <v>5.2971141481843509E-2</v>
      </c>
      <c r="U341" s="178">
        <f t="shared" si="53"/>
        <v>1.4423197140197763E-3</v>
      </c>
      <c r="V341" s="178">
        <f t="shared" si="54"/>
        <v>3.7305532621369594E-3</v>
      </c>
      <c r="W341" s="178">
        <f t="shared" si="55"/>
        <v>1.4966460458666656E-3</v>
      </c>
      <c r="X341" s="179">
        <f t="shared" si="56"/>
        <v>1.045744374522004E-3</v>
      </c>
      <c r="Y341" s="179">
        <f t="shared" si="57"/>
        <v>0.18547766874726818</v>
      </c>
      <c r="Z341" s="186">
        <f t="shared" si="58"/>
        <v>14.564980647614313</v>
      </c>
      <c r="AA341" s="156">
        <f>$J341*'9 All Base Data'!$Y341</f>
        <v>1.7833802245833394</v>
      </c>
      <c r="AB341" s="156">
        <f>$K341*'9 All Base Data'!$Y341</f>
        <v>6.5152777725855468E-2</v>
      </c>
      <c r="AC341" s="178">
        <f>$L341*'9 All Base Data'!$Y341</f>
        <v>6.5962794750898867E-3</v>
      </c>
      <c r="AD341" s="178">
        <f>IF($M341="","",$M341*'9 All Base Data'!$Y341)</f>
        <v>0.10069259383416686</v>
      </c>
      <c r="AE341" s="178">
        <f>IF($N341="","",$N341*'9 All Base Data'!$Y341)</f>
        <v>0.36467472791155786</v>
      </c>
      <c r="AF341" s="178">
        <f>IF($O341="","",$O341*'9 All Base Data'!$Y341)</f>
        <v>0.14630242519140255</v>
      </c>
      <c r="AG341" s="178">
        <f>IF($P341="","",$P341*'9 All Base Data'!$Y341)</f>
        <v>0.1022251978317562</v>
      </c>
      <c r="AH341" s="167">
        <f>$Q341*'9 All Base Data'!$Y341</f>
        <v>1326.2019227648266</v>
      </c>
      <c r="AI341" s="178">
        <f>$R341*'9 All Base Data'!$Y341</f>
        <v>6.3488335995166887</v>
      </c>
      <c r="AJ341" s="178">
        <f>$S341*'9 All Base Data'!$Y341</f>
        <v>0.23194388870404542</v>
      </c>
      <c r="AK341" s="178">
        <f>$T341*'9 All Base Data'!$Y341</f>
        <v>2.3482754931319995E-2</v>
      </c>
      <c r="AL341" s="178">
        <f>IF($U341="","",$U341*'9 All Base Data'!$Y341)</f>
        <v>6.3939797084695967E-4</v>
      </c>
      <c r="AM341" s="178">
        <f>IF($V341="","",$V341*'9 All Base Data'!$Y341)</f>
        <v>1.6537998910789149E-3</v>
      </c>
      <c r="AN341" s="178">
        <f>IF($W341="","",$W341*'9 All Base Data'!$Y341)</f>
        <v>6.6348149824301049E-4</v>
      </c>
      <c r="AO341" s="178">
        <f>IF($X341="","",$X341*'9 All Base Data'!$Y341)</f>
        <v>4.6359127216701431E-4</v>
      </c>
      <c r="AP341" s="178">
        <f>$Y341*'9 All Base Data'!$Y341</f>
        <v>8.2224519211419253E-2</v>
      </c>
      <c r="AQ341" s="179">
        <f t="shared" si="59"/>
        <v>6.456834071521353</v>
      </c>
    </row>
    <row r="342" spans="1:43" x14ac:dyDescent="0.25">
      <c r="A342" s="124">
        <v>518802</v>
      </c>
      <c r="B342" s="125" t="s">
        <v>375</v>
      </c>
      <c r="C342" s="126" t="s">
        <v>157</v>
      </c>
      <c r="D342" s="101" t="s">
        <v>2312</v>
      </c>
      <c r="E342" s="142"/>
      <c r="F342" s="191" t="str">
        <f>IF('9 All Base Data'!G342="Rural Centre","Rural",IF('9 All Base Data'!G342="Rural (Incl.some Off Shore Islands)","Rural",IF('9 All Base Data'!G342="Inlet-in TA but not in Urban Area","Rural",IF('9 All Base Data'!G342="Rural (Incl.some Off Shore Islands)","Rural",IF('9 All Base Data'!G342="Inlet-not in TA","Rural",IF('9 All Base Data'!G342="Inland Water not in Urban Area","Rural",IF('9 All Base Data'!G342="Oceanic-in Region but not in TA","Rural",'9 All Base Data'!G342)))))))</f>
        <v>Central Auckland Zone</v>
      </c>
      <c r="G342" s="177">
        <f>IF('9 All Base Data'!I342="..C","..C",'9 All Base Data'!I342*Basecase_Pop_2006)</f>
        <v>2871</v>
      </c>
      <c r="H342" s="177">
        <f>IF('9 All Base Data'!J342="..C","..C",'9 All Base Data'!J342*Basecase_Pop_2006)</f>
        <v>1461</v>
      </c>
      <c r="I342" s="191">
        <f>IF('9 All Base Data'!L342="..C","..C",'9 All Base Data'!L342*Basecase_Pop_2006)</f>
        <v>45</v>
      </c>
      <c r="J342" s="156">
        <f>IF('9 All Base Data'!$P342=0,0,('9 All Base Data'!$P342*Basecase_Pop_2006)/(1+(1/(BaseCase_Mort_AllAdults_30*('9 All Base Data'!$W342*Basecase_PM10)/10))))</f>
        <v>0.6565171820909923</v>
      </c>
      <c r="K342" s="156">
        <f>IF('9 All Base Data'!$Q342=0,0,('9 All Base Data'!$Q342*Basecase_Pop_2006)/(1+(1/(BaseCase_Mort_Maori_30*('9 All Base Data'!$W342*Basecase_PM10)/10))))</f>
        <v>0.21109405488646482</v>
      </c>
      <c r="L342" s="179">
        <f>133/(1+1/(BaseCase_Mort_Child_0_1*'9 All Base Data'!$AB$10/10))*IF('9 All Base Data'!$L342="..C",0,'9 All Base Data'!L342/'9 All Base Data'!$L$2022)</f>
        <v>6.5645003488735343E-3</v>
      </c>
      <c r="M342" s="178">
        <f>IF('9 All Base Data'!$R342="","",IF('9 All Base Data'!$R342=0,0,('9 All Base Data'!$R342*Basecase_Pop_2006)/(1+(1/(BaseCase_CardiacHA_All*('9 All Base Data'!$W342*Basecase_PM10)/10)))))</f>
        <v>0.27871975926652071</v>
      </c>
      <c r="N342" s="178">
        <f>IF('9 All Base Data'!$S342="","",IF('9 All Base Data'!$S342=0,0,('9 All Base Data'!S342*Basecase_Pop_2006)/(1+(1/(BaseCase_RespHA_All*('9 All Base Data'!$W342*Basecase_PM10)/10)))))</f>
        <v>0.64691168459337578</v>
      </c>
      <c r="O342" s="178">
        <f>IF('9 All Base Data'!$T342="","",IF('9 All Base Data'!$T342=0,0,('9 All Base Data'!$T342*Basecase_Pop_2006)/(1+(1/(BaseCase_RespHA_Child_1_4*('9 All Base Data'!$W342*Basecase_PM10)/10)))))</f>
        <v>0.26929183900097409</v>
      </c>
      <c r="P342" s="179">
        <f>IF('9 All Base Data'!$U342="","",IF('9 All Base Data'!$U342=0,0,('9 All Base Data'!$U342*Basecase_Pop_2006)/(1+(1/(BaseCase_RespHA_Child_5_14*('9 All Base Data'!$W342*Basecase_PM10)/10)))))</f>
        <v>9.0038527373681621E-2</v>
      </c>
      <c r="Q342" s="156">
        <f>IF('7 Base case Results'!$G342="..C",0,BaseCase_RADs_All*'7 Base case Results'!$G342*('9 All Base Data'!$V342*Basecase_PM10)/10)</f>
        <v>2074.1861503248219</v>
      </c>
      <c r="R342" s="189">
        <f t="shared" si="50"/>
        <v>2.3372011682439324</v>
      </c>
      <c r="S342" s="178">
        <f t="shared" si="51"/>
        <v>0.75149483539581474</v>
      </c>
      <c r="T342" s="179">
        <f t="shared" si="52"/>
        <v>2.3369621241989783E-2</v>
      </c>
      <c r="U342" s="178">
        <f t="shared" si="53"/>
        <v>1.7698704713424065E-3</v>
      </c>
      <c r="V342" s="178">
        <f t="shared" si="54"/>
        <v>2.9337444896309593E-3</v>
      </c>
      <c r="W342" s="178">
        <f t="shared" si="55"/>
        <v>1.2212384898694175E-3</v>
      </c>
      <c r="X342" s="179">
        <f t="shared" si="56"/>
        <v>4.0832472163964615E-4</v>
      </c>
      <c r="Y342" s="179">
        <f t="shared" si="57"/>
        <v>0.12859954132013895</v>
      </c>
      <c r="Z342" s="186">
        <f t="shared" si="58"/>
        <v>2.4938739457670343</v>
      </c>
      <c r="AA342" s="156">
        <f>$J342*'9 All Base Data'!$Y342</f>
        <v>0.27025806287428811</v>
      </c>
      <c r="AB342" s="156">
        <f>$K342*'9 All Base Data'!$Y342</f>
        <v>8.6897756698754006E-2</v>
      </c>
      <c r="AC342" s="178">
        <f>$L342*'9 All Base Data'!$Y342</f>
        <v>2.7023042144512536E-3</v>
      </c>
      <c r="AD342" s="178">
        <f>IF($M342="","",$M342*'9 All Base Data'!$Y342)</f>
        <v>0.11473616270673276</v>
      </c>
      <c r="AE342" s="178">
        <f>IF($N342="","",$N342*'9 All Base Data'!$Y342)</f>
        <v>0.26630391937665476</v>
      </c>
      <c r="AF342" s="178">
        <f>IF($O342="","",$O342*'9 All Base Data'!$Y342)</f>
        <v>0.11085511962453247</v>
      </c>
      <c r="AG342" s="178">
        <f>IF($P342="","",$P342*'9 All Base Data'!$Y342)</f>
        <v>3.7064738983011339E-2</v>
      </c>
      <c r="AH342" s="167">
        <f>$Q342*'9 All Base Data'!$Y342</f>
        <v>853.84746404058274</v>
      </c>
      <c r="AI342" s="178">
        <f>$R342*'9 All Base Data'!$Y342</f>
        <v>0.96211870383246556</v>
      </c>
      <c r="AJ342" s="178">
        <f>$S342*'9 All Base Data'!$Y342</f>
        <v>0.30935601384756423</v>
      </c>
      <c r="AK342" s="178">
        <f>$T342*'9 All Base Data'!$Y342</f>
        <v>9.6202030034464644E-3</v>
      </c>
      <c r="AL342" s="178">
        <f>IF($U342="","",$U342*'9 All Base Data'!$Y342)</f>
        <v>7.2857463318775305E-4</v>
      </c>
      <c r="AM342" s="178">
        <f>IF($V342="","",$V342*'9 All Base Data'!$Y342)</f>
        <v>1.2076882743731294E-3</v>
      </c>
      <c r="AN342" s="178">
        <f>IF($W342="","",$W342*'9 All Base Data'!$Y342)</f>
        <v>5.0272796749725474E-4</v>
      </c>
      <c r="AO342" s="178">
        <f>IF($X342="","",$X342*'9 All Base Data'!$Y342)</f>
        <v>1.6808859128795642E-4</v>
      </c>
      <c r="AP342" s="178">
        <f>$Y342*'9 All Base Data'!$Y342</f>
        <v>5.2938542770516128E-2</v>
      </c>
      <c r="AQ342" s="179">
        <f t="shared" si="59"/>
        <v>1.0266137125139889</v>
      </c>
    </row>
    <row r="343" spans="1:43" x14ac:dyDescent="0.25">
      <c r="A343" s="124">
        <v>518803</v>
      </c>
      <c r="B343" s="125" t="s">
        <v>376</v>
      </c>
      <c r="C343" s="126" t="s">
        <v>157</v>
      </c>
      <c r="D343" s="101" t="s">
        <v>2312</v>
      </c>
      <c r="E343" s="142"/>
      <c r="F343" s="191" t="str">
        <f>IF('9 All Base Data'!G343="Rural Centre","Rural",IF('9 All Base Data'!G343="Rural (Incl.some Off Shore Islands)","Rural",IF('9 All Base Data'!G343="Inlet-in TA but not in Urban Area","Rural",IF('9 All Base Data'!G343="Rural (Incl.some Off Shore Islands)","Rural",IF('9 All Base Data'!G343="Inlet-not in TA","Rural",IF('9 All Base Data'!G343="Inland Water not in Urban Area","Rural",IF('9 All Base Data'!G343="Oceanic-in Region but not in TA","Rural",'9 All Base Data'!G343)))))))</f>
        <v>Central Auckland Zone</v>
      </c>
      <c r="G343" s="177">
        <f>IF('9 All Base Data'!I343="..C","..C",'9 All Base Data'!I343*Basecase_Pop_2006)</f>
        <v>5571</v>
      </c>
      <c r="H343" s="177">
        <f>IF('9 All Base Data'!J343="..C","..C",'9 All Base Data'!J343*Basecase_Pop_2006)</f>
        <v>2787</v>
      </c>
      <c r="I343" s="191">
        <f>IF('9 All Base Data'!L343="..C","..C",'9 All Base Data'!L343*Basecase_Pop_2006)</f>
        <v>69</v>
      </c>
      <c r="J343" s="156">
        <f>IF('9 All Base Data'!$P343=0,0,('9 All Base Data'!$P343*Basecase_Pop_2006)/(1+(1/(BaseCase_Mort_AllAdults_30*('9 All Base Data'!$W343*Basecase_PM10)/10))))</f>
        <v>1.3748668067847774</v>
      </c>
      <c r="K343" s="156">
        <f>IF('9 All Base Data'!$Q343=0,0,('9 All Base Data'!$Q343*Basecase_Pop_2006)/(1+(1/(BaseCase_Mort_Maori_30*('9 All Base Data'!$W343*Basecase_PM10)/10))))</f>
        <v>7.0574790475309762E-2</v>
      </c>
      <c r="L343" s="179">
        <f>133/(1+1/(BaseCase_Mort_Child_0_1*'9 All Base Data'!$AB$10/10))*IF('9 All Base Data'!$L343="..C",0,'9 All Base Data'!L343/'9 All Base Data'!$L$2022)</f>
        <v>1.0065567201606085E-2</v>
      </c>
      <c r="M343" s="178">
        <f>IF('9 All Base Data'!$R343="","",IF('9 All Base Data'!$R343=0,0,('9 All Base Data'!$R343*Basecase_Pop_2006)/(1+(1/(BaseCase_CardiacHA_All*('9 All Base Data'!$W343*Basecase_PM10)/10)))))</f>
        <v>0.9165703002785166</v>
      </c>
      <c r="N343" s="178">
        <f>IF('9 All Base Data'!$S343="","",IF('9 All Base Data'!$S343=0,0,('9 All Base Data'!S343*Basecase_Pop_2006)/(1+(1/(BaseCase_RespHA_All*('9 All Base Data'!$W343*Basecase_PM10)/10)))))</f>
        <v>1.6387844381292263</v>
      </c>
      <c r="O343" s="178">
        <f>IF('9 All Base Data'!$T343="","",IF('9 All Base Data'!$T343=0,0,('9 All Base Data'!$T343*Basecase_Pop_2006)/(1+(1/(BaseCase_RespHA_Child_1_4*('9 All Base Data'!$W343*Basecase_PM10)/10)))))</f>
        <v>0.54928932296699706</v>
      </c>
      <c r="P343" s="179">
        <f>IF('9 All Base Data'!$U343="","",IF('9 All Base Data'!$U343=0,0,('9 All Base Data'!$U343*Basecase_Pop_2006)/(1+(1/(BaseCase_RespHA_Child_5_14*('9 All Base Data'!$W343*Basecase_PM10)/10)))))</f>
        <v>0.400193969932787</v>
      </c>
      <c r="Q343" s="156">
        <f>IF('7 Base case Results'!$G343="..C",0,BaseCase_RADs_All*'7 Base case Results'!$G343*('9 All Base Data'!$V343*Basecase_PM10)/10)</f>
        <v>4040.0773057493425</v>
      </c>
      <c r="R343" s="189">
        <f t="shared" si="50"/>
        <v>4.894525832153807</v>
      </c>
      <c r="S343" s="178">
        <f t="shared" si="51"/>
        <v>0.25124625409210277</v>
      </c>
      <c r="T343" s="179">
        <f t="shared" si="52"/>
        <v>3.5833419237717663E-2</v>
      </c>
      <c r="U343" s="178">
        <f t="shared" si="53"/>
        <v>5.8202214067685802E-3</v>
      </c>
      <c r="V343" s="178">
        <f t="shared" si="54"/>
        <v>7.4318874269160414E-3</v>
      </c>
      <c r="W343" s="178">
        <f t="shared" si="55"/>
        <v>2.4910270796553316E-3</v>
      </c>
      <c r="X343" s="179">
        <f t="shared" si="56"/>
        <v>1.8148796536451891E-3</v>
      </c>
      <c r="Y343" s="179">
        <f t="shared" si="57"/>
        <v>0.2504847929564592</v>
      </c>
      <c r="Z343" s="186">
        <f t="shared" si="58"/>
        <v>5.1940961531816683</v>
      </c>
      <c r="AA343" s="156">
        <f>$J343*'9 All Base Data'!$Y343</f>
        <v>0.56902221273326581</v>
      </c>
      <c r="AB343" s="156">
        <f>$K343*'9 All Base Data'!$Y343</f>
        <v>2.9209101013472814E-2</v>
      </c>
      <c r="AC343" s="178">
        <f>$L343*'9 All Base Data'!$Y343</f>
        <v>4.1658808643926133E-3</v>
      </c>
      <c r="AD343" s="178">
        <f>IF($M343="","",$M343*'9 All Base Data'!$Y343)</f>
        <v>0.37934500841558172</v>
      </c>
      <c r="AE343" s="178">
        <f>IF($N343="","",$N343*'9 All Base Data'!$Y343)</f>
        <v>0.67825097134889878</v>
      </c>
      <c r="AF343" s="178">
        <f>IF($O343="","",$O343*'9 All Base Data'!$Y343)</f>
        <v>0.22733680414932453</v>
      </c>
      <c r="AG343" s="178">
        <f>IF($P343="","",$P343*'9 All Base Data'!$Y343)</f>
        <v>0.16563005024915975</v>
      </c>
      <c r="AH343" s="167">
        <f>$Q343*'9 All Base Data'!$Y343</f>
        <v>1672.0846825206772</v>
      </c>
      <c r="AI343" s="178">
        <f>$R343*'9 All Base Data'!$Y343</f>
        <v>2.0257190773304261</v>
      </c>
      <c r="AJ343" s="178">
        <f>$S343*'9 All Base Data'!$Y343</f>
        <v>0.10398439960796323</v>
      </c>
      <c r="AK343" s="178">
        <f>$T343*'9 All Base Data'!$Y343</f>
        <v>1.4830535877237703E-2</v>
      </c>
      <c r="AL343" s="178">
        <f>IF($U343="","",$U343*'9 All Base Data'!$Y343)</f>
        <v>2.408840803438944E-3</v>
      </c>
      <c r="AM343" s="178">
        <f>IF($V343="","",$V343*'9 All Base Data'!$Y343)</f>
        <v>3.0758681550672562E-3</v>
      </c>
      <c r="AN343" s="178">
        <f>IF($W343="","",$W343*'9 All Base Data'!$Y343)</f>
        <v>1.0309724068171867E-3</v>
      </c>
      <c r="AO343" s="178">
        <f>IF($X343="","",$X343*'9 All Base Data'!$Y343)</f>
        <v>7.5113227787993949E-4</v>
      </c>
      <c r="AP343" s="178">
        <f>$Y343*'9 All Base Data'!$Y343</f>
        <v>0.10366925031628196</v>
      </c>
      <c r="AQ343" s="179">
        <f t="shared" si="59"/>
        <v>2.1497035724824518</v>
      </c>
    </row>
    <row r="344" spans="1:43" x14ac:dyDescent="0.25">
      <c r="A344" s="124">
        <v>518901</v>
      </c>
      <c r="B344" s="125" t="s">
        <v>377</v>
      </c>
      <c r="C344" s="126" t="s">
        <v>157</v>
      </c>
      <c r="D344" s="101" t="s">
        <v>2312</v>
      </c>
      <c r="E344" s="142"/>
      <c r="F344" s="191" t="str">
        <f>IF('9 All Base Data'!G344="Rural Centre","Rural",IF('9 All Base Data'!G344="Rural (Incl.some Off Shore Islands)","Rural",IF('9 All Base Data'!G344="Inlet-in TA but not in Urban Area","Rural",IF('9 All Base Data'!G344="Rural (Incl.some Off Shore Islands)","Rural",IF('9 All Base Data'!G344="Inlet-not in TA","Rural",IF('9 All Base Data'!G344="Inland Water not in Urban Area","Rural",IF('9 All Base Data'!G344="Oceanic-in Region but not in TA","Rural",'9 All Base Data'!G344)))))))</f>
        <v>Central Auckland Zone</v>
      </c>
      <c r="G344" s="177">
        <f>IF('9 All Base Data'!I344="..C","..C",'9 All Base Data'!I344*Basecase_Pop_2006)</f>
        <v>5700</v>
      </c>
      <c r="H344" s="177">
        <f>IF('9 All Base Data'!J344="..C","..C",'9 All Base Data'!J344*Basecase_Pop_2006)</f>
        <v>3303</v>
      </c>
      <c r="I344" s="191">
        <f>IF('9 All Base Data'!L344="..C","..C",'9 All Base Data'!L344*Basecase_Pop_2006)</f>
        <v>81</v>
      </c>
      <c r="J344" s="156">
        <f>IF('9 All Base Data'!$P344=0,0,('9 All Base Data'!$P344*Basecase_Pop_2006)/(1+(1/(BaseCase_Mort_AllAdults_30*('9 All Base Data'!$W344*Basecase_PM10)/10))))</f>
        <v>6.8045321368512166</v>
      </c>
      <c r="K344" s="156">
        <f>IF('9 All Base Data'!$Q344=0,0,('9 All Base Data'!$Q344*Basecase_Pop_2006)/(1+(1/(BaseCase_Mort_Maori_30*('9 All Base Data'!$W344*Basecase_PM10)/10))))</f>
        <v>0.66049996713397108</v>
      </c>
      <c r="L344" s="179">
        <f>133/(1+1/(BaseCase_Mort_Child_0_1*'9 All Base Data'!$AB$10/10))*IF('9 All Base Data'!$L344="..C",0,'9 All Base Data'!L344/'9 All Base Data'!$L$2022)</f>
        <v>1.1816100627972363E-2</v>
      </c>
      <c r="M344" s="178">
        <f>IF('9 All Base Data'!$R344="","",IF('9 All Base Data'!$R344=0,0,('9 All Base Data'!$R344*Basecase_Pop_2006)/(1+(1/(BaseCase_CardiacHA_All*('9 All Base Data'!$W344*Basecase_PM10)/10)))))</f>
        <v>0.37513852283399501</v>
      </c>
      <c r="N344" s="178">
        <f>IF('9 All Base Data'!$S344="","",IF('9 All Base Data'!$S344=0,0,('9 All Base Data'!S344*Basecase_Pop_2006)/(1+(1/(BaseCase_RespHA_All*('9 All Base Data'!$W344*Basecase_PM10)/10)))))</f>
        <v>0.5335911122875171</v>
      </c>
      <c r="O344" s="178">
        <f>IF('9 All Base Data'!$T344="","",IF('9 All Base Data'!$T344=0,0,('9 All Base Data'!$T344*Basecase_Pop_2006)/(1+(1/(BaseCase_RespHA_Child_1_4*('9 All Base Data'!$W344*Basecase_PM10)/10)))))</f>
        <v>0.18304891023182462</v>
      </c>
      <c r="P344" s="179">
        <f>IF('9 All Base Data'!$U344="","",IF('9 All Base Data'!$U344=0,0,('9 All Base Data'!$U344*Basecase_Pop_2006)/(1+(1/(BaseCase_RespHA_Child_5_14*('9 All Base Data'!$W344*Basecase_PM10)/10)))))</f>
        <v>8.1256466530740507E-2</v>
      </c>
      <c r="Q344" s="156">
        <f>IF('7 Base case Results'!$G344="..C",0,BaseCase_RADs_All*'7 Base case Results'!$G344*('9 All Base Data'!$V344*Basecase_PM10)/10)</f>
        <v>4344.9858308995008</v>
      </c>
      <c r="R344" s="189">
        <f t="shared" si="50"/>
        <v>24.224134407190331</v>
      </c>
      <c r="S344" s="178">
        <f t="shared" si="51"/>
        <v>2.3513798829969375</v>
      </c>
      <c r="T344" s="179">
        <f t="shared" si="52"/>
        <v>4.2065318235581607E-2</v>
      </c>
      <c r="U344" s="178">
        <f t="shared" si="53"/>
        <v>2.3821296199958682E-3</v>
      </c>
      <c r="V344" s="178">
        <f t="shared" si="54"/>
        <v>2.4198356942238901E-3</v>
      </c>
      <c r="W344" s="178">
        <f t="shared" si="55"/>
        <v>8.3012680790132466E-4</v>
      </c>
      <c r="X344" s="179">
        <f t="shared" si="56"/>
        <v>3.684980757169082E-4</v>
      </c>
      <c r="Y344" s="179">
        <f t="shared" si="57"/>
        <v>0.26938912151576905</v>
      </c>
      <c r="Z344" s="186">
        <f t="shared" si="58"/>
        <v>24.5403908122559</v>
      </c>
      <c r="AA344" s="156">
        <f>$J344*'9 All Base Data'!$Y344</f>
        <v>3.0102296773397228</v>
      </c>
      <c r="AB344" s="156">
        <f>$K344*'9 All Base Data'!$Y344</f>
        <v>0.29219593102967595</v>
      </c>
      <c r="AC344" s="178">
        <f>$L344*'9 All Base Data'!$Y344</f>
        <v>5.2272773594709641E-3</v>
      </c>
      <c r="AD344" s="178">
        <f>IF($M344="","",$M344*'9 All Base Data'!$Y344)</f>
        <v>0.16595602634200163</v>
      </c>
      <c r="AE344" s="178">
        <f>IF($N344="","",$N344*'9 All Base Data'!$Y344)</f>
        <v>0.23605323179734103</v>
      </c>
      <c r="AF344" s="178">
        <f>IF($O344="","",$O344*'9 All Base Data'!$Y344)</f>
        <v>8.0978273142452442E-2</v>
      </c>
      <c r="AG344" s="178">
        <f>IF($P344="","",$P344*'9 All Base Data'!$Y344)</f>
        <v>3.5946722288504825E-2</v>
      </c>
      <c r="AH344" s="167">
        <f>$Q344*'9 All Base Data'!$Y344</f>
        <v>1922.1608529057137</v>
      </c>
      <c r="AI344" s="178">
        <f>$R344*'9 All Base Data'!$Y344</f>
        <v>10.716417651329413</v>
      </c>
      <c r="AJ344" s="178">
        <f>$S344*'9 All Base Data'!$Y344</f>
        <v>1.0402175144656465</v>
      </c>
      <c r="AK344" s="178">
        <f>$T344*'9 All Base Data'!$Y344</f>
        <v>1.8609107399716631E-2</v>
      </c>
      <c r="AL344" s="178">
        <f>IF($U344="","",$U344*'9 All Base Data'!$Y344)</f>
        <v>1.0538207672717104E-3</v>
      </c>
      <c r="AM344" s="178">
        <f>IF($V344="","",$V344*'9 All Base Data'!$Y344)</f>
        <v>1.0705014062009416E-3</v>
      </c>
      <c r="AN344" s="178">
        <f>IF($W344="","",$W344*'9 All Base Data'!$Y344)</f>
        <v>3.6723646870102179E-4</v>
      </c>
      <c r="AO344" s="178">
        <f>IF($X344="","",$X344*'9 All Base Data'!$Y344)</f>
        <v>1.6301838557836938E-4</v>
      </c>
      <c r="AP344" s="178">
        <f>$Y344*'9 All Base Data'!$Y344</f>
        <v>0.11917397288015424</v>
      </c>
      <c r="AQ344" s="179">
        <f t="shared" si="59"/>
        <v>10.856325053782758</v>
      </c>
    </row>
    <row r="345" spans="1:43" x14ac:dyDescent="0.25">
      <c r="A345" s="124">
        <v>518902</v>
      </c>
      <c r="B345" s="125" t="s">
        <v>378</v>
      </c>
      <c r="C345" s="126" t="s">
        <v>157</v>
      </c>
      <c r="D345" s="101" t="s">
        <v>2312</v>
      </c>
      <c r="E345" s="142"/>
      <c r="F345" s="191" t="str">
        <f>IF('9 All Base Data'!G345="Rural Centre","Rural",IF('9 All Base Data'!G345="Rural (Incl.some Off Shore Islands)","Rural",IF('9 All Base Data'!G345="Inlet-in TA but not in Urban Area","Rural",IF('9 All Base Data'!G345="Rural (Incl.some Off Shore Islands)","Rural",IF('9 All Base Data'!G345="Inlet-not in TA","Rural",IF('9 All Base Data'!G345="Inland Water not in Urban Area","Rural",IF('9 All Base Data'!G345="Oceanic-in Region but not in TA","Rural",'9 All Base Data'!G345)))))))</f>
        <v>Central Auckland Zone</v>
      </c>
      <c r="G345" s="177">
        <f>IF('9 All Base Data'!I345="..C","..C",'9 All Base Data'!I345*Basecase_Pop_2006)</f>
        <v>4218</v>
      </c>
      <c r="H345" s="177">
        <f>IF('9 All Base Data'!J345="..C","..C",'9 All Base Data'!J345*Basecase_Pop_2006)</f>
        <v>2484</v>
      </c>
      <c r="I345" s="191">
        <f>IF('9 All Base Data'!L345="..C","..C",'9 All Base Data'!L345*Basecase_Pop_2006)</f>
        <v>45</v>
      </c>
      <c r="J345" s="156">
        <f>IF('9 All Base Data'!$P345=0,0,('9 All Base Data'!$P345*Basecase_Pop_2006)/(1+(1/(BaseCase_Mort_AllAdults_30*('9 All Base Data'!$W345*Basecase_PM10)/10))))</f>
        <v>1.4660478767817275</v>
      </c>
      <c r="K345" s="156">
        <f>IF('9 All Base Data'!$Q345=0,0,('9 All Base Data'!$Q345*Basecase_Pop_2006)/(1+(1/(BaseCase_Mort_Maori_30*('9 All Base Data'!$W345*Basecase_PM10)/10))))</f>
        <v>0.21238048755167657</v>
      </c>
      <c r="L345" s="179">
        <f>133/(1+1/(BaseCase_Mort_Child_0_1*'9 All Base Data'!$AB$10/10))*IF('9 All Base Data'!$L345="..C",0,'9 All Base Data'!L345/'9 All Base Data'!$L$2022)</f>
        <v>6.5645003488735343E-3</v>
      </c>
      <c r="M345" s="178">
        <f>IF('9 All Base Data'!$R345="","",IF('9 All Base Data'!$R345=0,0,('9 All Base Data'!$R345*Basecase_Pop_2006)/(1+(1/(BaseCase_CardiacHA_All*('9 All Base Data'!$W345*Basecase_PM10)/10)))))</f>
        <v>0.3209817346413818</v>
      </c>
      <c r="N345" s="178">
        <f>IF('9 All Base Data'!$S345="","",IF('9 All Base Data'!$S345=0,0,('9 All Base Data'!S345*Basecase_Pop_2006)/(1+(1/(BaseCase_RespHA_All*('9 All Base Data'!$W345*Basecase_PM10)/10)))))</f>
        <v>0.43013264711635107</v>
      </c>
      <c r="O345" s="178">
        <f>IF('9 All Base Data'!$T345="","",IF('9 All Base Data'!$T345=0,0,('9 All Base Data'!$T345*Basecase_Pop_2006)/(1+(1/(BaseCase_RespHA_Child_1_4*('9 All Base Data'!$W345*Basecase_PM10)/10)))))</f>
        <v>7.8770539241425033E-2</v>
      </c>
      <c r="P345" s="179">
        <f>IF('9 All Base Data'!$U345="","",IF('9 All Base Data'!$U345=0,0,('9 All Base Data'!$U345*Basecase_Pop_2006)/(1+(1/(BaseCase_RespHA_Child_5_14*('9 All Base Data'!$W345*Basecase_PM10)/10)))))</f>
        <v>7.7749806872547164E-2</v>
      </c>
      <c r="Q345" s="156">
        <f>IF('7 Base case Results'!$G345="..C",0,BaseCase_RADs_All*'7 Base case Results'!$G345*('9 All Base Data'!$V345*Basecase_PM10)/10)</f>
        <v>3070.9198823838406</v>
      </c>
      <c r="R345" s="189">
        <f t="shared" si="50"/>
        <v>5.2191304413429496</v>
      </c>
      <c r="S345" s="178">
        <f t="shared" si="51"/>
        <v>0.75607453568396854</v>
      </c>
      <c r="T345" s="179">
        <f t="shared" si="52"/>
        <v>2.3369621241989783E-2</v>
      </c>
      <c r="U345" s="178">
        <f t="shared" si="53"/>
        <v>2.0382340149727746E-3</v>
      </c>
      <c r="V345" s="178">
        <f t="shared" si="54"/>
        <v>1.9506515546726521E-3</v>
      </c>
      <c r="W345" s="178">
        <f t="shared" si="55"/>
        <v>3.5722439545986251E-4</v>
      </c>
      <c r="X345" s="179">
        <f t="shared" si="56"/>
        <v>3.525953741670014E-4</v>
      </c>
      <c r="Y345" s="179">
        <f t="shared" si="57"/>
        <v>0.19039703270779812</v>
      </c>
      <c r="Z345" s="186">
        <f t="shared" si="58"/>
        <v>5.4368859808623826</v>
      </c>
      <c r="AA345" s="156">
        <f>$J345*'9 All Base Data'!$Y345</f>
        <v>0.61012737490502178</v>
      </c>
      <c r="AB345" s="156">
        <f>$K345*'9 All Base Data'!$Y345</f>
        <v>8.8386710559143267E-2</v>
      </c>
      <c r="AC345" s="178">
        <f>$L345*'9 All Base Data'!$Y345</f>
        <v>2.7319580955387996E-3</v>
      </c>
      <c r="AD345" s="178">
        <f>IF($M345="","",$M345*'9 All Base Data'!$Y345)</f>
        <v>0.13358345675525585</v>
      </c>
      <c r="AE345" s="178">
        <f>IF($N345="","",$N345*'9 All Base Data'!$Y345)</f>
        <v>0.17900895803085706</v>
      </c>
      <c r="AF345" s="178">
        <f>IF($O345="","",$O345*'9 All Base Data'!$Y345)</f>
        <v>3.2782055135010493E-2</v>
      </c>
      <c r="AG345" s="178">
        <f>IF($P345="","",$P345*'9 All Base Data'!$Y345)</f>
        <v>3.235725539240511E-2</v>
      </c>
      <c r="AH345" s="167">
        <f>$Q345*'9 All Base Data'!$Y345</f>
        <v>1278.0293986684376</v>
      </c>
      <c r="AI345" s="178">
        <f>$R345*'9 All Base Data'!$Y345</f>
        <v>2.172053454661877</v>
      </c>
      <c r="AJ345" s="178">
        <f>$S345*'9 All Base Data'!$Y345</f>
        <v>0.31465668959054999</v>
      </c>
      <c r="AK345" s="178">
        <f>$T345*'9 All Base Data'!$Y345</f>
        <v>9.7257708201181261E-3</v>
      </c>
      <c r="AL345" s="178">
        <f>IF($U345="","",$U345*'9 All Base Data'!$Y345)</f>
        <v>8.4825495039587474E-4</v>
      </c>
      <c r="AM345" s="178">
        <f>IF($V345="","",$V345*'9 All Base Data'!$Y345)</f>
        <v>8.1180562466993673E-4</v>
      </c>
      <c r="AN345" s="178">
        <f>IF($W345="","",$W345*'9 All Base Data'!$Y345)</f>
        <v>1.4866662003727257E-4</v>
      </c>
      <c r="AO345" s="178">
        <f>IF($X345="","",$X345*'9 All Base Data'!$Y345)</f>
        <v>1.4674015320455719E-4</v>
      </c>
      <c r="AP345" s="178">
        <f>$Y345*'9 All Base Data'!$Y345</f>
        <v>7.9237822717443132E-2</v>
      </c>
      <c r="AQ345" s="179">
        <f t="shared" si="59"/>
        <v>2.2626771087745037</v>
      </c>
    </row>
    <row r="346" spans="1:43" x14ac:dyDescent="0.25">
      <c r="A346" s="124">
        <v>519001</v>
      </c>
      <c r="B346" s="125" t="s">
        <v>379</v>
      </c>
      <c r="C346" s="126" t="s">
        <v>157</v>
      </c>
      <c r="D346" s="101" t="s">
        <v>2312</v>
      </c>
      <c r="E346" s="142"/>
      <c r="F346" s="191" t="str">
        <f>IF('9 All Base Data'!G346="Rural Centre","Rural",IF('9 All Base Data'!G346="Rural (Incl.some Off Shore Islands)","Rural",IF('9 All Base Data'!G346="Inlet-in TA but not in Urban Area","Rural",IF('9 All Base Data'!G346="Rural (Incl.some Off Shore Islands)","Rural",IF('9 All Base Data'!G346="Inlet-not in TA","Rural",IF('9 All Base Data'!G346="Inland Water not in Urban Area","Rural",IF('9 All Base Data'!G346="Oceanic-in Region but not in TA","Rural",'9 All Base Data'!G346)))))))</f>
        <v>Central Auckland Zone</v>
      </c>
      <c r="G346" s="177">
        <f>IF('9 All Base Data'!I346="..C","..C",'9 All Base Data'!I346*Basecase_Pop_2006)</f>
        <v>3567</v>
      </c>
      <c r="H346" s="177">
        <f>IF('9 All Base Data'!J346="..C","..C",'9 All Base Data'!J346*Basecase_Pop_2006)</f>
        <v>2220</v>
      </c>
      <c r="I346" s="191">
        <f>IF('9 All Base Data'!L346="..C","..C",'9 All Base Data'!L346*Basecase_Pop_2006)</f>
        <v>48</v>
      </c>
      <c r="J346" s="156">
        <f>IF('9 All Base Data'!$P346=0,0,('9 All Base Data'!$P346*Basecase_Pop_2006)/(1+(1/(BaseCase_Mort_AllAdults_30*('9 All Base Data'!$W346*Basecase_PM10)/10))))</f>
        <v>1.2863030427892557</v>
      </c>
      <c r="K346" s="156">
        <f>IF('9 All Base Data'!$Q346=0,0,('9 All Base Data'!$Q346*Basecase_Pop_2006)/(1+(1/(BaseCase_Mort_Maori_30*('9 All Base Data'!$W346*Basecase_PM10)/10))))</f>
        <v>7.0450353074036229E-2</v>
      </c>
      <c r="L346" s="179">
        <f>133/(1+1/(BaseCase_Mort_Child_0_1*'9 All Base Data'!$AB$10/10))*IF('9 All Base Data'!$L346="..C",0,'9 All Base Data'!L346/'9 All Base Data'!$L$2022)</f>
        <v>7.0021337054651037E-3</v>
      </c>
      <c r="M346" s="178">
        <f>IF('9 All Base Data'!$R346="","",IF('9 All Base Data'!$R346=0,0,('9 All Base Data'!$R346*Basecase_Pop_2006)/(1+(1/(BaseCase_CardiacHA_All*('9 All Base Data'!$W346*Basecase_PM10)/10)))))</f>
        <v>0.17546358021366051</v>
      </c>
      <c r="N346" s="178">
        <f>IF('9 All Base Data'!$S346="","",IF('9 All Base Data'!$S346=0,0,('9 All Base Data'!S346*Basecase_Pop_2006)/(1+(1/(BaseCase_RespHA_All*('9 All Base Data'!$W346*Basecase_PM10)/10)))))</f>
        <v>0.20715079208319265</v>
      </c>
      <c r="O346" s="178">
        <f>IF('9 All Base Data'!$T346="","",IF('9 All Base Data'!$T346=0,0,('9 All Base Data'!$T346*Basecase_Pop_2006)/(1+(1/(BaseCase_RespHA_Child_1_4*('9 All Base Data'!$W346*Basecase_PM10)/10)))))</f>
        <v>9.5698833160811486E-2</v>
      </c>
      <c r="P346" s="179">
        <f>IF('9 All Base Data'!$U346="","",IF('9 All Base Data'!$U346=0,0,('9 All Base Data'!$U346*Basecase_Pop_2006)/(1+(1/(BaseCase_RespHA_Child_5_14*('9 All Base Data'!$W346*Basecase_PM10)/10)))))</f>
        <v>9.0172153937759944E-2</v>
      </c>
      <c r="Q346" s="156">
        <f>IF('7 Base case Results'!$G346="..C",0,BaseCase_RADs_All*'7 Base case Results'!$G346*('9 All Base Data'!$V346*Basecase_PM10)/10)</f>
        <v>2580.9974641625349</v>
      </c>
      <c r="R346" s="189">
        <f t="shared" si="50"/>
        <v>4.5792388323297502</v>
      </c>
      <c r="S346" s="178">
        <f t="shared" si="51"/>
        <v>0.25080325694356898</v>
      </c>
      <c r="T346" s="179">
        <f t="shared" si="52"/>
        <v>2.4927595991455768E-2</v>
      </c>
      <c r="U346" s="178">
        <f t="shared" si="53"/>
        <v>1.1141937343567443E-3</v>
      </c>
      <c r="V346" s="178">
        <f t="shared" si="54"/>
        <v>9.394288420972787E-4</v>
      </c>
      <c r="W346" s="178">
        <f t="shared" si="55"/>
        <v>4.3399420838428009E-4</v>
      </c>
      <c r="X346" s="179">
        <f t="shared" si="56"/>
        <v>4.0893071810774135E-4</v>
      </c>
      <c r="Y346" s="179">
        <f t="shared" si="57"/>
        <v>0.16002184277807718</v>
      </c>
      <c r="Z346" s="186">
        <f t="shared" si="58"/>
        <v>4.7662418936757378</v>
      </c>
      <c r="AA346" s="156">
        <f>$J346*'9 All Base Data'!$Y346</f>
        <v>0.53067857007979113</v>
      </c>
      <c r="AB346" s="156">
        <f>$K346*'9 All Base Data'!$Y346</f>
        <v>2.9065073615837867E-2</v>
      </c>
      <c r="AC346" s="178">
        <f>$L346*'9 All Base Data'!$Y346</f>
        <v>2.8888078304363696E-3</v>
      </c>
      <c r="AD346" s="178">
        <f>IF($M346="","",$M346*'9 All Base Data'!$Y346)</f>
        <v>7.2389443817961766E-2</v>
      </c>
      <c r="AE346" s="178">
        <f>IF($N346="","",$N346*'9 All Base Data'!$Y346)</f>
        <v>8.5462354108428784E-2</v>
      </c>
      <c r="AF346" s="178">
        <f>IF($O346="","",$O346*'9 All Base Data'!$Y346)</f>
        <v>3.9481613780497339E-2</v>
      </c>
      <c r="AG346" s="178">
        <f>IF($P346="","",$P346*'9 All Base Data'!$Y346)</f>
        <v>3.7201521041993882E-2</v>
      </c>
      <c r="AH346" s="167">
        <f>$Q346*'9 All Base Data'!$Y346</f>
        <v>1064.8190963548436</v>
      </c>
      <c r="AI346" s="178">
        <f>$R346*'9 All Base Data'!$Y346</f>
        <v>1.8892157094840565</v>
      </c>
      <c r="AJ346" s="178">
        <f>$S346*'9 All Base Data'!$Y346</f>
        <v>0.10347166207238281</v>
      </c>
      <c r="AK346" s="178">
        <f>$T346*'9 All Base Data'!$Y346</f>
        <v>1.0284155876353476E-2</v>
      </c>
      <c r="AL346" s="178">
        <f>IF($U346="","",$U346*'9 All Base Data'!$Y346)</f>
        <v>4.5967296824405725E-4</v>
      </c>
      <c r="AM346" s="178">
        <f>IF($V346="","",$V346*'9 All Base Data'!$Y346)</f>
        <v>3.8757177588172456E-4</v>
      </c>
      <c r="AN346" s="178">
        <f>IF($W346="","",$W346*'9 All Base Data'!$Y346)</f>
        <v>1.7904911849455545E-4</v>
      </c>
      <c r="AO346" s="178">
        <f>IF($X346="","",$X346*'9 All Base Data'!$Y346)</f>
        <v>1.6870889792544228E-4</v>
      </c>
      <c r="AP346" s="178">
        <f>$Y346*'9 All Base Data'!$Y346</f>
        <v>6.6018783974000309E-2</v>
      </c>
      <c r="AQ346" s="179">
        <f t="shared" si="59"/>
        <v>1.966365894078536</v>
      </c>
    </row>
    <row r="347" spans="1:43" x14ac:dyDescent="0.25">
      <c r="A347" s="124">
        <v>519002</v>
      </c>
      <c r="B347" s="125" t="s">
        <v>380</v>
      </c>
      <c r="C347" s="126" t="s">
        <v>157</v>
      </c>
      <c r="D347" s="101" t="s">
        <v>2312</v>
      </c>
      <c r="E347" s="142"/>
      <c r="F347" s="191" t="str">
        <f>IF('9 All Base Data'!G347="Rural Centre","Rural",IF('9 All Base Data'!G347="Rural (Incl.some Off Shore Islands)","Rural",IF('9 All Base Data'!G347="Inlet-in TA but not in Urban Area","Rural",IF('9 All Base Data'!G347="Rural (Incl.some Off Shore Islands)","Rural",IF('9 All Base Data'!G347="Inlet-not in TA","Rural",IF('9 All Base Data'!G347="Inland Water not in Urban Area","Rural",IF('9 All Base Data'!G347="Oceanic-in Region but not in TA","Rural",'9 All Base Data'!G347)))))))</f>
        <v>Central Auckland Zone</v>
      </c>
      <c r="G347" s="177">
        <f>IF('9 All Base Data'!I347="..C","..C",'9 All Base Data'!I347*Basecase_Pop_2006)</f>
        <v>4560</v>
      </c>
      <c r="H347" s="177">
        <f>IF('9 All Base Data'!J347="..C","..C",'9 All Base Data'!J347*Basecase_Pop_2006)</f>
        <v>2334</v>
      </c>
      <c r="I347" s="191">
        <f>IF('9 All Base Data'!L347="..C","..C",'9 All Base Data'!L347*Basecase_Pop_2006)</f>
        <v>69</v>
      </c>
      <c r="J347" s="156">
        <f>IF('9 All Base Data'!$P347=0,0,('9 All Base Data'!$P347*Basecase_Pop_2006)/(1+(1/(BaseCase_Mort_AllAdults_30*('9 All Base Data'!$W347*Basecase_PM10)/10))))</f>
        <v>0.56418281233696055</v>
      </c>
      <c r="K347" s="156">
        <f>IF('9 All Base Data'!$Q347=0,0,('9 All Base Data'!$Q347*Basecase_Pop_2006)/(1+(1/(BaseCase_Mort_Maori_30*('9 All Base Data'!$W347*Basecase_PM10)/10))))</f>
        <v>0</v>
      </c>
      <c r="L347" s="179">
        <f>133/(1+1/(BaseCase_Mort_Child_0_1*'9 All Base Data'!$AB$10/10))*IF('9 All Base Data'!$L347="..C",0,'9 All Base Data'!L347/'9 All Base Data'!$L$2022)</f>
        <v>1.0065567201606085E-2</v>
      </c>
      <c r="M347" s="178">
        <f>IF('9 All Base Data'!$R347="","",IF('9 All Base Data'!$R347=0,0,('9 All Base Data'!$R347*Basecase_Pop_2006)/(1+(1/(BaseCase_CardiacHA_All*('9 All Base Data'!$W347*Basecase_PM10)/10)))))</f>
        <v>0.26323179477636638</v>
      </c>
      <c r="N347" s="178">
        <f>IF('9 All Base Data'!$S347="","",IF('9 All Base Data'!$S347=0,0,('9 All Base Data'!S347*Basecase_Pop_2006)/(1+(1/(BaseCase_RespHA_All*('9 All Base Data'!$W347*Basecase_PM10)/10)))))</f>
        <v>0.67052696870958306</v>
      </c>
      <c r="O347" s="178">
        <f>IF('9 All Base Data'!$T347="","",IF('9 All Base Data'!$T347=0,0,('9 All Base Data'!$T347*Basecase_Pop_2006)/(1+(1/(BaseCase_RespHA_Child_1_4*('9 All Base Data'!$W347*Basecase_PM10)/10)))))</f>
        <v>0.27181398831278281</v>
      </c>
      <c r="P347" s="179">
        <f>IF('9 All Base Data'!$U347="","",IF('9 All Base Data'!$U347=0,0,('9 All Base Data'!$U347*Basecase_Pop_2006)/(1+(1/(BaseCase_RespHA_Child_5_14*('9 All Base Data'!$W347*Basecase_PM10)/10)))))</f>
        <v>0.21453550311342867</v>
      </c>
      <c r="Q347" s="156">
        <f>IF('7 Base case Results'!$G347="..C",0,BaseCase_RADs_All*'7 Base case Results'!$G347*('9 All Base Data'!$V347*Basecase_PM10)/10)</f>
        <v>3440.080010894616</v>
      </c>
      <c r="R347" s="189">
        <f t="shared" si="50"/>
        <v>2.0084908119195797</v>
      </c>
      <c r="S347" s="178">
        <f t="shared" si="51"/>
        <v>0</v>
      </c>
      <c r="T347" s="179">
        <f t="shared" si="52"/>
        <v>3.5833419237717663E-2</v>
      </c>
      <c r="U347" s="178">
        <f t="shared" si="53"/>
        <v>1.6715218968299265E-3</v>
      </c>
      <c r="V347" s="178">
        <f t="shared" si="54"/>
        <v>3.0408398030979593E-3</v>
      </c>
      <c r="W347" s="178">
        <f t="shared" si="55"/>
        <v>1.23267643699847E-3</v>
      </c>
      <c r="X347" s="179">
        <f t="shared" si="56"/>
        <v>9.7291850661939902E-4</v>
      </c>
      <c r="Y347" s="179">
        <f t="shared" si="57"/>
        <v>0.21328496067546621</v>
      </c>
      <c r="Z347" s="186">
        <f t="shared" si="58"/>
        <v>2.2623215535326913</v>
      </c>
      <c r="AA347" s="156">
        <f>$J347*'9 All Base Data'!$Y347</f>
        <v>0.2463027152332205</v>
      </c>
      <c r="AB347" s="156">
        <f>$K347*'9 All Base Data'!$Y347</f>
        <v>0</v>
      </c>
      <c r="AC347" s="178">
        <f>$L347*'9 All Base Data'!$Y347</f>
        <v>4.3942787300605135E-3</v>
      </c>
      <c r="AD347" s="178">
        <f>IF($M347="","",$M347*'9 All Base Data'!$Y347)</f>
        <v>0.11491790315372122</v>
      </c>
      <c r="AE347" s="178">
        <f>IF($N347="","",$N347*'9 All Base Data'!$Y347)</f>
        <v>0.29272889818492537</v>
      </c>
      <c r="AF347" s="178">
        <f>IF($O347="","",$O347*'9 All Base Data'!$Y347)</f>
        <v>0.11866459221346144</v>
      </c>
      <c r="AG347" s="178">
        <f>IF($P347="","",$P347*'9 All Base Data'!$Y347)</f>
        <v>9.3658785371155892E-2</v>
      </c>
      <c r="AH347" s="167">
        <f>$Q347*'9 All Base Data'!$Y347</f>
        <v>1501.820028499586</v>
      </c>
      <c r="AI347" s="178">
        <f>$R347*'9 All Base Data'!$Y347</f>
        <v>0.87683766623026504</v>
      </c>
      <c r="AJ347" s="178">
        <f>$S347*'9 All Base Data'!$Y347</f>
        <v>0</v>
      </c>
      <c r="AK347" s="178">
        <f>$T347*'9 All Base Data'!$Y347</f>
        <v>1.5643632279015426E-2</v>
      </c>
      <c r="AL347" s="178">
        <f>IF($U347="","",$U347*'9 All Base Data'!$Y347)</f>
        <v>7.2972868502612981E-4</v>
      </c>
      <c r="AM347" s="178">
        <f>IF($V347="","",$V347*'9 All Base Data'!$Y347)</f>
        <v>1.3275255532686366E-3</v>
      </c>
      <c r="AN347" s="178">
        <f>IF($W347="","",$W347*'9 All Base Data'!$Y347)</f>
        <v>5.3814392568804763E-4</v>
      </c>
      <c r="AO347" s="178">
        <f>IF($X347="","",$X347*'9 All Base Data'!$Y347)</f>
        <v>4.2474259165819198E-4</v>
      </c>
      <c r="AP347" s="178">
        <f>$Y347*'9 All Base Data'!$Y347</f>
        <v>9.3112841766974347E-2</v>
      </c>
      <c r="AQ347" s="179">
        <f t="shared" si="59"/>
        <v>0.98765139451454953</v>
      </c>
    </row>
    <row r="348" spans="1:43" x14ac:dyDescent="0.25">
      <c r="A348" s="124">
        <v>519200</v>
      </c>
      <c r="B348" s="125" t="s">
        <v>381</v>
      </c>
      <c r="C348" s="126" t="s">
        <v>157</v>
      </c>
      <c r="D348" s="101" t="s">
        <v>2312</v>
      </c>
      <c r="E348" s="142"/>
      <c r="F348" s="191" t="str">
        <f>IF('9 All Base Data'!G348="Rural Centre","Rural",IF('9 All Base Data'!G348="Rural (Incl.some Off Shore Islands)","Rural",IF('9 All Base Data'!G348="Inlet-in TA but not in Urban Area","Rural",IF('9 All Base Data'!G348="Rural (Incl.some Off Shore Islands)","Rural",IF('9 All Base Data'!G348="Inlet-not in TA","Rural",IF('9 All Base Data'!G348="Inland Water not in Urban Area","Rural",IF('9 All Base Data'!G348="Oceanic-in Region but not in TA","Rural",'9 All Base Data'!G348)))))))</f>
        <v>Central Auckland Zone</v>
      </c>
      <c r="G348" s="177">
        <f>IF('9 All Base Data'!I348="..C","..C",'9 All Base Data'!I348*Basecase_Pop_2006)</f>
        <v>4767</v>
      </c>
      <c r="H348" s="177">
        <f>IF('9 All Base Data'!J348="..C","..C",'9 All Base Data'!J348*Basecase_Pop_2006)</f>
        <v>2613</v>
      </c>
      <c r="I348" s="191">
        <f>IF('9 All Base Data'!L348="..C","..C",'9 All Base Data'!L348*Basecase_Pop_2006)</f>
        <v>36</v>
      </c>
      <c r="J348" s="156">
        <f>IF('9 All Base Data'!$P348=0,0,('9 All Base Data'!$P348*Basecase_Pop_2006)/(1+(1/(BaseCase_Mort_AllAdults_30*('9 All Base Data'!$W348*Basecase_PM10)/10))))</f>
        <v>1.3818274397495103</v>
      </c>
      <c r="K348" s="156">
        <f>IF('9 All Base Data'!$Q348=0,0,('9 All Base Data'!$Q348*Basecase_Pop_2006)/(1+(1/(BaseCase_Mort_Maori_30*('9 All Base Data'!$W348*Basecase_PM10)/10))))</f>
        <v>0.29409088201431038</v>
      </c>
      <c r="L348" s="179">
        <f>133/(1+1/(BaseCase_Mort_Child_0_1*'9 All Base Data'!$AB$10/10))*IF('9 All Base Data'!$L348="..C",0,'9 All Base Data'!L348/'9 All Base Data'!$L$2022)</f>
        <v>5.2516002790988277E-3</v>
      </c>
      <c r="M348" s="178">
        <f>IF('9 All Base Data'!$R348="","",IF('9 All Base Data'!$R348=0,0,('9 All Base Data'!$R348*Basecase_Pop_2006)/(1+(1/(BaseCase_CardiacHA_All*('9 All Base Data'!$W348*Basecase_PM10)/10)))))</f>
        <v>0.39565110303420226</v>
      </c>
      <c r="N348" s="178">
        <f>IF('9 All Base Data'!$S348="","",IF('9 All Base Data'!$S348=0,0,('9 All Base Data'!S348*Basecase_Pop_2006)/(1+(1/(BaseCase_RespHA_All*('9 All Base Data'!$W348*Basecase_PM10)/10)))))</f>
        <v>0.48366524221817403</v>
      </c>
      <c r="O348" s="178">
        <f>IF('9 All Base Data'!$T348="","",IF('9 All Base Data'!$T348=0,0,('9 All Base Data'!$T348*Basecase_Pop_2006)/(1+(1/(BaseCase_RespHA_Child_1_4*('9 All Base Data'!$W348*Basecase_PM10)/10)))))</f>
        <v>9.1732702737470587E-3</v>
      </c>
      <c r="P348" s="179">
        <f>IF('9 All Base Data'!$U348="","",IF('9 All Base Data'!$U348=0,0,('9 All Base Data'!$U348*Basecase_Pop_2006)/(1+(1/(BaseCase_RespHA_Child_5_14*('9 All Base Data'!$W348*Basecase_PM10)/10)))))</f>
        <v>0.10858512227348092</v>
      </c>
      <c r="Q348" s="156">
        <f>IF('7 Base case Results'!$G348="..C",0,BaseCase_RADs_All*'7 Base case Results'!$G348*('9 All Base Data'!$V348*Basecase_PM10)/10)</f>
        <v>3642.2822494536604</v>
      </c>
      <c r="R348" s="189">
        <f t="shared" si="50"/>
        <v>4.9193056855082569</v>
      </c>
      <c r="S348" s="178">
        <f t="shared" si="51"/>
        <v>1.0469635399709449</v>
      </c>
      <c r="T348" s="179">
        <f t="shared" si="52"/>
        <v>1.8695696993591828E-2</v>
      </c>
      <c r="U348" s="178">
        <f t="shared" si="53"/>
        <v>2.5123845042671843E-3</v>
      </c>
      <c r="V348" s="178">
        <f t="shared" si="54"/>
        <v>2.193421873459419E-3</v>
      </c>
      <c r="W348" s="178">
        <f t="shared" si="55"/>
        <v>4.1600780691442917E-5</v>
      </c>
      <c r="X348" s="179">
        <f t="shared" si="56"/>
        <v>4.9243352951023603E-4</v>
      </c>
      <c r="Y348" s="179">
        <f t="shared" si="57"/>
        <v>0.22582149946612692</v>
      </c>
      <c r="Z348" s="186">
        <f t="shared" si="58"/>
        <v>5.1685286883457024</v>
      </c>
      <c r="AA348" s="156">
        <f>$J348*'9 All Base Data'!$Y348</f>
        <v>0.61309969862794755</v>
      </c>
      <c r="AB348" s="156">
        <f>$K348*'9 All Base Data'!$Y348</f>
        <v>0.13048447725490675</v>
      </c>
      <c r="AC348" s="178">
        <f>$L348*'9 All Base Data'!$Y348</f>
        <v>2.3300699174229706E-3</v>
      </c>
      <c r="AD348" s="178">
        <f>IF($M348="","",$M348*'9 All Base Data'!$Y348)</f>
        <v>0.17554548784764093</v>
      </c>
      <c r="AE348" s="178">
        <f>IF($N348="","",$N348*'9 All Base Data'!$Y348)</f>
        <v>0.21459626991813821</v>
      </c>
      <c r="AF348" s="178">
        <f>IF($O348="","",$O348*'9 All Base Data'!$Y348)</f>
        <v>4.0700662604344733E-3</v>
      </c>
      <c r="AG348" s="178">
        <f>IF($P348="","",$P348*'9 All Base Data'!$Y348)</f>
        <v>4.8177872161388004E-2</v>
      </c>
      <c r="AH348" s="167">
        <f>$Q348*'9 All Base Data'!$Y348</f>
        <v>1616.0354652262242</v>
      </c>
      <c r="AI348" s="178">
        <f>$R348*'9 All Base Data'!$Y348</f>
        <v>2.1826349271154935</v>
      </c>
      <c r="AJ348" s="178">
        <f>$S348*'9 All Base Data'!$Y348</f>
        <v>0.46452473902746799</v>
      </c>
      <c r="AK348" s="178">
        <f>$T348*'9 All Base Data'!$Y348</f>
        <v>8.2950489060257763E-3</v>
      </c>
      <c r="AL348" s="178">
        <f>IF($U348="","",$U348*'9 All Base Data'!$Y348)</f>
        <v>1.1147138478325199E-3</v>
      </c>
      <c r="AM348" s="178">
        <f>IF($V348="","",$V348*'9 All Base Data'!$Y348)</f>
        <v>9.7319408407875669E-4</v>
      </c>
      <c r="AN348" s="178">
        <f>IF($W348="","",$W348*'9 All Base Data'!$Y348)</f>
        <v>1.8457750491070341E-5</v>
      </c>
      <c r="AO348" s="178">
        <f>IF($X348="","",$X348*'9 All Base Data'!$Y348)</f>
        <v>2.1848665025189461E-4</v>
      </c>
      <c r="AP348" s="178">
        <f>$Y348*'9 All Base Data'!$Y348</f>
        <v>0.10019419884402589</v>
      </c>
      <c r="AQ348" s="179">
        <f t="shared" si="59"/>
        <v>2.2932120827974565</v>
      </c>
    </row>
    <row r="349" spans="1:43" x14ac:dyDescent="0.25">
      <c r="A349" s="124">
        <v>519300</v>
      </c>
      <c r="B349" s="125" t="s">
        <v>382</v>
      </c>
      <c r="C349" s="126" t="s">
        <v>157</v>
      </c>
      <c r="D349" s="101" t="s">
        <v>2312</v>
      </c>
      <c r="E349" s="142"/>
      <c r="F349" s="191" t="str">
        <f>IF('9 All Base Data'!G349="Rural Centre","Rural",IF('9 All Base Data'!G349="Rural (Incl.some Off Shore Islands)","Rural",IF('9 All Base Data'!G349="Inlet-in TA but not in Urban Area","Rural",IF('9 All Base Data'!G349="Rural (Incl.some Off Shore Islands)","Rural",IF('9 All Base Data'!G349="Inlet-not in TA","Rural",IF('9 All Base Data'!G349="Inland Water not in Urban Area","Rural",IF('9 All Base Data'!G349="Oceanic-in Region but not in TA","Rural",'9 All Base Data'!G349)))))))</f>
        <v>Central Auckland Zone</v>
      </c>
      <c r="G349" s="177">
        <f>IF('9 All Base Data'!I349="..C","..C",'9 All Base Data'!I349*Basecase_Pop_2006)</f>
        <v>2664</v>
      </c>
      <c r="H349" s="177">
        <f>IF('9 All Base Data'!J349="..C","..C",'9 All Base Data'!J349*Basecase_Pop_2006)</f>
        <v>1668</v>
      </c>
      <c r="I349" s="191">
        <f>IF('9 All Base Data'!L349="..C","..C",'9 All Base Data'!L349*Basecase_Pop_2006)</f>
        <v>21</v>
      </c>
      <c r="J349" s="156">
        <f>IF('9 All Base Data'!$P349=0,0,('9 All Base Data'!$P349*Basecase_Pop_2006)/(1+(1/(BaseCase_Mort_AllAdults_30*('9 All Base Data'!$W349*Basecase_PM10)/10))))</f>
        <v>4.3451420333737634</v>
      </c>
      <c r="K349" s="156">
        <f>IF('9 All Base Data'!$Q349=0,0,('9 All Base Data'!$Q349*Basecase_Pop_2006)/(1+(1/(BaseCase_Mort_Maori_30*('9 All Base Data'!$W349*Basecase_PM10)/10))))</f>
        <v>0.20001259274187094</v>
      </c>
      <c r="L349" s="179">
        <f>133/(1+1/(BaseCase_Mort_Child_0_1*'9 All Base Data'!$AB$10/10))*IF('9 All Base Data'!$L349="..C",0,'9 All Base Data'!L349/'9 All Base Data'!$L$2022)</f>
        <v>3.0634334961409829E-3</v>
      </c>
      <c r="M349" s="178">
        <f>IF('9 All Base Data'!$R349="","",IF('9 All Base Data'!$R349=0,0,('9 All Base Data'!$R349*Basecase_Pop_2006)/(1+(1/(BaseCase_CardiacHA_All*('9 All Base Data'!$W349*Basecase_PM10)/10)))))</f>
        <v>0.16378450599350006</v>
      </c>
      <c r="N349" s="178">
        <f>IF('9 All Base Data'!$S349="","",IF('9 All Base Data'!$S349=0,0,('9 All Base Data'!S349*Basecase_Pop_2006)/(1+(1/(BaseCase_RespHA_All*('9 All Base Data'!$W349*Basecase_PM10)/10)))))</f>
        <v>0.27574159747412919</v>
      </c>
      <c r="O349" s="178">
        <f>IF('9 All Base Data'!$T349="","",IF('9 All Base Data'!$T349=0,0,('9 All Base Data'!$T349*Basecase_Pop_2006)/(1+(1/(BaseCase_RespHA_Child_1_4*('9 All Base Data'!$W349*Basecase_PM10)/10)))))</f>
        <v>2.4392116733480289E-2</v>
      </c>
      <c r="P349" s="179">
        <f>IF('9 All Base Data'!$U349="","",IF('9 All Base Data'!$U349=0,0,('9 All Base Data'!$U349*Basecase_Pop_2006)/(1+(1/(BaseCase_RespHA_Child_5_14*('9 All Base Data'!$W349*Basecase_PM10)/10)))))</f>
        <v>9.6392854059672683E-2</v>
      </c>
      <c r="Q349" s="156">
        <f>IF('7 Base case Results'!$G349="..C",0,BaseCase_RADs_All*'7 Base case Results'!$G349*('9 All Base Data'!$V349*Basecase_PM10)/10)</f>
        <v>1798.3415289054981</v>
      </c>
      <c r="R349" s="189">
        <f t="shared" si="50"/>
        <v>15.468705638810597</v>
      </c>
      <c r="S349" s="178">
        <f t="shared" si="51"/>
        <v>0.71204483016106057</v>
      </c>
      <c r="T349" s="179">
        <f t="shared" si="52"/>
        <v>1.09058232462619E-2</v>
      </c>
      <c r="U349" s="178">
        <f t="shared" si="53"/>
        <v>1.0400316130587252E-3</v>
      </c>
      <c r="V349" s="178">
        <f t="shared" si="54"/>
        <v>1.2504881445451759E-3</v>
      </c>
      <c r="W349" s="178">
        <f t="shared" si="55"/>
        <v>1.1061824938633311E-4</v>
      </c>
      <c r="X349" s="179">
        <f t="shared" si="56"/>
        <v>4.3714159316061562E-4</v>
      </c>
      <c r="Y349" s="179">
        <f t="shared" si="57"/>
        <v>0.11149717479214089</v>
      </c>
      <c r="Z349" s="186">
        <f t="shared" si="58"/>
        <v>15.593399156606605</v>
      </c>
      <c r="AA349" s="156">
        <f>$J349*'9 All Base Data'!$Y349</f>
        <v>1.6091601908723618</v>
      </c>
      <c r="AB349" s="156">
        <f>$K349*'9 All Base Data'!$Y349</f>
        <v>7.4071756329558799E-2</v>
      </c>
      <c r="AC349" s="178">
        <f>$L349*'9 All Base Data'!$Y349</f>
        <v>1.134498065083383E-3</v>
      </c>
      <c r="AD349" s="178">
        <f>IF($M349="","",$M349*'9 All Base Data'!$Y349)</f>
        <v>6.0655211015461265E-2</v>
      </c>
      <c r="AE349" s="178">
        <f>IF($N349="","",$N349*'9 All Base Data'!$Y349)</f>
        <v>0.10211689243179962</v>
      </c>
      <c r="AF349" s="178">
        <f>IF($O349="","",$O349*'9 All Base Data'!$Y349)</f>
        <v>9.0332658672959351E-3</v>
      </c>
      <c r="AG349" s="178">
        <f>IF($P349="","",$P349*'9 All Base Data'!$Y349)</f>
        <v>3.5697692329969485E-2</v>
      </c>
      <c r="AH349" s="167">
        <f>$Q349*'9 All Base Data'!$Y349</f>
        <v>665.98964445366471</v>
      </c>
      <c r="AI349" s="178">
        <f>$R349*'9 All Base Data'!$Y349</f>
        <v>5.7286102795056077</v>
      </c>
      <c r="AJ349" s="178">
        <f>$S349*'9 All Base Data'!$Y349</f>
        <v>0.26369545253322929</v>
      </c>
      <c r="AK349" s="178">
        <f>$T349*'9 All Base Data'!$Y349</f>
        <v>4.0388131116968441E-3</v>
      </c>
      <c r="AL349" s="178">
        <f>IF($U349="","",$U349*'9 All Base Data'!$Y349)</f>
        <v>3.8516058994817896E-4</v>
      </c>
      <c r="AM349" s="178">
        <f>IF($V349="","",$V349*'9 All Base Data'!$Y349)</f>
        <v>4.6310010717821133E-4</v>
      </c>
      <c r="AN349" s="178">
        <f>IF($W349="","",$W349*'9 All Base Data'!$Y349)</f>
        <v>4.0965860708187067E-5</v>
      </c>
      <c r="AO349" s="178">
        <f>IF($X349="","",$X349*'9 All Base Data'!$Y349)</f>
        <v>1.6188903471641162E-4</v>
      </c>
      <c r="AP349" s="178">
        <f>$Y349*'9 All Base Data'!$Y349</f>
        <v>4.1291357956127213E-2</v>
      </c>
      <c r="AQ349" s="179">
        <f t="shared" si="59"/>
        <v>5.774788711270558</v>
      </c>
    </row>
    <row r="350" spans="1:43" x14ac:dyDescent="0.25">
      <c r="A350" s="124">
        <v>519400</v>
      </c>
      <c r="B350" s="125" t="s">
        <v>383</v>
      </c>
      <c r="C350" s="126" t="s">
        <v>157</v>
      </c>
      <c r="D350" s="101" t="s">
        <v>2312</v>
      </c>
      <c r="E350" s="142"/>
      <c r="F350" s="191" t="str">
        <f>IF('9 All Base Data'!G350="Rural Centre","Rural",IF('9 All Base Data'!G350="Rural (Incl.some Off Shore Islands)","Rural",IF('9 All Base Data'!G350="Inlet-in TA but not in Urban Area","Rural",IF('9 All Base Data'!G350="Rural (Incl.some Off Shore Islands)","Rural",IF('9 All Base Data'!G350="Inlet-not in TA","Rural",IF('9 All Base Data'!G350="Inland Water not in Urban Area","Rural",IF('9 All Base Data'!G350="Oceanic-in Region but not in TA","Rural",'9 All Base Data'!G350)))))))</f>
        <v>Central Auckland Zone</v>
      </c>
      <c r="G350" s="177">
        <f>IF('9 All Base Data'!I350="..C","..C",'9 All Base Data'!I350*Basecase_Pop_2006)</f>
        <v>5742</v>
      </c>
      <c r="H350" s="177">
        <f>IF('9 All Base Data'!J350="..C","..C",'9 All Base Data'!J350*Basecase_Pop_2006)</f>
        <v>3378</v>
      </c>
      <c r="I350" s="191">
        <f>IF('9 All Base Data'!L350="..C","..C",'9 All Base Data'!L350*Basecase_Pop_2006)</f>
        <v>99</v>
      </c>
      <c r="J350" s="156">
        <f>IF('9 All Base Data'!$P350=0,0,('9 All Base Data'!$P350*Basecase_Pop_2006)/(1+(1/(BaseCase_Mort_AllAdults_30*('9 All Base Data'!$W350*Basecase_PM10)/10))))</f>
        <v>2.2987591847607272</v>
      </c>
      <c r="K350" s="156">
        <f>IF('9 All Base Data'!$Q350=0,0,('9 All Base Data'!$Q350*Basecase_Pop_2006)/(1+(1/(BaseCase_Mort_Maori_30*('9 All Base Data'!$W350*Basecase_PM10)/10))))</f>
        <v>7.3956510509024576E-2</v>
      </c>
      <c r="L350" s="179">
        <f>133/(1+1/(BaseCase_Mort_Child_0_1*'9 All Base Data'!$AB$10/10))*IF('9 All Base Data'!$L350="..C",0,'9 All Base Data'!L350/'9 All Base Data'!$L$2022)</f>
        <v>1.4441900767521776E-2</v>
      </c>
      <c r="M350" s="178">
        <f>IF('9 All Base Data'!$R350="","",IF('9 All Base Data'!$R350=0,0,('9 All Base Data'!$R350*Basecase_Pop_2006)/(1+(1/(BaseCase_CardiacHA_All*('9 All Base Data'!$W350*Basecase_PM10)/10)))))</f>
        <v>0.47778533687860242</v>
      </c>
      <c r="N350" s="178">
        <f>IF('9 All Base Data'!$S350="","",IF('9 All Base Data'!$S350=0,0,('9 All Base Data'!S350*Basecase_Pop_2006)/(1+(1/(BaseCase_RespHA_All*('9 All Base Data'!$W350*Basecase_PM10)/10)))))</f>
        <v>0.80588785270307173</v>
      </c>
      <c r="O350" s="178">
        <f>IF('9 All Base Data'!$T350="","",IF('9 All Base Data'!$T350=0,0,('9 All Base Data'!$T350*Basecase_Pop_2006)/(1+(1/(BaseCase_RespHA_Child_1_4*('9 All Base Data'!$W350*Basecase_PM10)/10)))))</f>
        <v>0.21254063647051855</v>
      </c>
      <c r="P350" s="179">
        <f>IF('9 All Base Data'!$U350="","",IF('9 All Base Data'!$U350=0,0,('9 All Base Data'!$U350*Basecase_Pop_2006)/(1+(1/(BaseCase_RespHA_Child_5_14*('9 All Base Data'!$W350*Basecase_PM10)/10)))))</f>
        <v>0.25976488042960799</v>
      </c>
      <c r="Q350" s="156">
        <f>IF('7 Base case Results'!$G350="..C",0,BaseCase_RADs_All*'7 Base case Results'!$G350*('9 All Base Data'!$V350*Basecase_PM10)/10)</f>
        <v>4420.5081723984895</v>
      </c>
      <c r="R350" s="189">
        <f t="shared" si="50"/>
        <v>8.1835826977481894</v>
      </c>
      <c r="S350" s="178">
        <f t="shared" si="51"/>
        <v>0.26328517741212748</v>
      </c>
      <c r="T350" s="179">
        <f t="shared" si="52"/>
        <v>5.1413166732377523E-2</v>
      </c>
      <c r="U350" s="178">
        <f t="shared" si="53"/>
        <v>3.0339368891791254E-3</v>
      </c>
      <c r="V350" s="178">
        <f t="shared" si="54"/>
        <v>3.6547014120084306E-3</v>
      </c>
      <c r="W350" s="178">
        <f t="shared" si="55"/>
        <v>9.6387178639380157E-4</v>
      </c>
      <c r="X350" s="179">
        <f t="shared" si="56"/>
        <v>1.1780337327482724E-3</v>
      </c>
      <c r="Y350" s="179">
        <f t="shared" si="57"/>
        <v>0.27407150668870633</v>
      </c>
      <c r="Z350" s="186">
        <f t="shared" si="58"/>
        <v>8.5157560094704614</v>
      </c>
      <c r="AA350" s="156">
        <f>$J350*'9 All Base Data'!$Y350</f>
        <v>1.0295545348832682</v>
      </c>
      <c r="AB350" s="156">
        <f>$K350*'9 All Base Data'!$Y350</f>
        <v>3.31232002392777E-2</v>
      </c>
      <c r="AC350" s="178">
        <f>$L350*'9 All Base Data'!$Y350</f>
        <v>6.468152264972396E-3</v>
      </c>
      <c r="AD350" s="178">
        <f>IF($M350="","",$M350*'9 All Base Data'!$Y350)</f>
        <v>0.21398764322296621</v>
      </c>
      <c r="AE350" s="178">
        <f>IF($N350="","",$N350*'9 All Base Data'!$Y350)</f>
        <v>0.36093623849692152</v>
      </c>
      <c r="AF350" s="178">
        <f>IF($O350="","",$O350*'9 All Base Data'!$Y350)</f>
        <v>9.5191430914489297E-2</v>
      </c>
      <c r="AG350" s="178">
        <f>IF($P350="","",$P350*'9 All Base Data'!$Y350)</f>
        <v>0.1163419432634264</v>
      </c>
      <c r="AH350" s="167">
        <f>$Q350*'9 All Base Data'!$Y350</f>
        <v>1979.8307998300102</v>
      </c>
      <c r="AI350" s="178">
        <f>$R350*'9 All Base Data'!$Y350</f>
        <v>3.6652141441844348</v>
      </c>
      <c r="AJ350" s="178">
        <f>$S350*'9 All Base Data'!$Y350</f>
        <v>0.11791859285182861</v>
      </c>
      <c r="AK350" s="178">
        <f>$T350*'9 All Base Data'!$Y350</f>
        <v>2.3026622063301729E-2</v>
      </c>
      <c r="AL350" s="178">
        <f>IF($U350="","",$U350*'9 All Base Data'!$Y350)</f>
        <v>1.3588215344658354E-3</v>
      </c>
      <c r="AM350" s="178">
        <f>IF($V350="","",$V350*'9 All Base Data'!$Y350)</f>
        <v>1.6368458415835392E-3</v>
      </c>
      <c r="AN350" s="178">
        <f>IF($W350="","",$W350*'9 All Base Data'!$Y350)</f>
        <v>4.3169313919720896E-4</v>
      </c>
      <c r="AO350" s="178">
        <f>IF($X350="","",$X350*'9 All Base Data'!$Y350)</f>
        <v>5.2761071269963875E-4</v>
      </c>
      <c r="AP350" s="178">
        <f>$Y350*'9 All Base Data'!$Y350</f>
        <v>0.12274950958946063</v>
      </c>
      <c r="AQ350" s="179">
        <f t="shared" si="59"/>
        <v>3.8139859432132464</v>
      </c>
    </row>
    <row r="351" spans="1:43" x14ac:dyDescent="0.25">
      <c r="A351" s="124">
        <v>519500</v>
      </c>
      <c r="B351" s="125" t="s">
        <v>384</v>
      </c>
      <c r="C351" s="126" t="s">
        <v>157</v>
      </c>
      <c r="D351" s="101" t="s">
        <v>2312</v>
      </c>
      <c r="E351" s="142"/>
      <c r="F351" s="191" t="str">
        <f>IF('9 All Base Data'!G351="Rural Centre","Rural",IF('9 All Base Data'!G351="Rural (Incl.some Off Shore Islands)","Rural",IF('9 All Base Data'!G351="Inlet-in TA but not in Urban Area","Rural",IF('9 All Base Data'!G351="Rural (Incl.some Off Shore Islands)","Rural",IF('9 All Base Data'!G351="Inlet-not in TA","Rural",IF('9 All Base Data'!G351="Inland Water not in Urban Area","Rural",IF('9 All Base Data'!G351="Oceanic-in Region but not in TA","Rural",'9 All Base Data'!G351)))))))</f>
        <v>Central Auckland Zone</v>
      </c>
      <c r="G351" s="177">
        <f>IF('9 All Base Data'!I351="..C","..C",'9 All Base Data'!I351*Basecase_Pop_2006)</f>
        <v>693</v>
      </c>
      <c r="H351" s="177">
        <f>IF('9 All Base Data'!J351="..C","..C",'9 All Base Data'!J351*Basecase_Pop_2006)</f>
        <v>369</v>
      </c>
      <c r="I351" s="191">
        <f>IF('9 All Base Data'!L351="..C","..C",'9 All Base Data'!L351*Basecase_Pop_2006)</f>
        <v>12</v>
      </c>
      <c r="J351" s="156">
        <f>IF('9 All Base Data'!$P351=0,0,('9 All Base Data'!$P351*Basecase_Pop_2006)/(1+(1/(BaseCase_Mort_AllAdults_30*('9 All Base Data'!$W351*Basecase_PM10)/10))))</f>
        <v>1.7544185022478174</v>
      </c>
      <c r="K351" s="156">
        <f>IF('9 All Base Data'!$Q351=0,0,('9 All Base Data'!$Q351*Basecase_Pop_2006)/(1+(1/(BaseCase_Mort_Maori_30*('9 All Base Data'!$W351*Basecase_PM10)/10))))</f>
        <v>0.20663623416971588</v>
      </c>
      <c r="L351" s="179">
        <f>133/(1+1/(BaseCase_Mort_Child_0_1*'9 All Base Data'!$AB$10/10))*IF('9 All Base Data'!$L351="..C",0,'9 All Base Data'!L351/'9 All Base Data'!$L$2022)</f>
        <v>1.7505334263662759E-3</v>
      </c>
      <c r="M351" s="178">
        <f>IF('9 All Base Data'!$R351="","",IF('9 All Base Data'!$R351=0,0,('9 All Base Data'!$R351*Basecase_Pop_2006)/(1+(1/(BaseCase_CardiacHA_All*('9 All Base Data'!$W351*Basecase_PM10)/10)))))</f>
        <v>7.7530953357243637E-2</v>
      </c>
      <c r="N351" s="178">
        <f>IF('9 All Base Data'!$S351="","",IF('9 All Base Data'!$S351=0,0,('9 All Base Data'!S351*Basecase_Pop_2006)/(1+(1/(BaseCase_RespHA_All*('9 All Base Data'!$W351*Basecase_PM10)/10)))))</f>
        <v>0.45422341149507522</v>
      </c>
      <c r="O351" s="178">
        <f>IF('9 All Base Data'!$T351="","",IF('9 All Base Data'!$T351=0,0,('9 All Base Data'!$T351*Basecase_Pop_2006)/(1+(1/(BaseCase_RespHA_Child_1_4*('9 All Base Data'!$W351*Basecase_PM10)/10)))))</f>
        <v>9.3076252957072017E-2</v>
      </c>
      <c r="P351" s="179">
        <f>IF('9 All Base Data'!$U351="","",IF('9 All Base Data'!$U351=0,0,('9 All Base Data'!$U351*Basecase_Pop_2006)/(1+(1/(BaseCase_RespHA_Child_5_14*('9 All Base Data'!$W351*Basecase_PM10)/10)))))</f>
        <v>0.43866000328225513</v>
      </c>
      <c r="Q351" s="156">
        <f>IF('7 Base case Results'!$G351="..C",0,BaseCase_RADs_All*'7 Base case Results'!$G351*('9 All Base Data'!$V351*Basecase_PM10)/10)</f>
        <v>487.33894136232146</v>
      </c>
      <c r="R351" s="189">
        <f t="shared" si="50"/>
        <v>6.2457298680022291</v>
      </c>
      <c r="S351" s="178">
        <f t="shared" si="51"/>
        <v>0.73562499364418854</v>
      </c>
      <c r="T351" s="179">
        <f t="shared" si="52"/>
        <v>6.2318989978639421E-3</v>
      </c>
      <c r="U351" s="178">
        <f t="shared" si="53"/>
        <v>4.9232155381849713E-4</v>
      </c>
      <c r="V351" s="178">
        <f t="shared" si="54"/>
        <v>2.0599031711301665E-3</v>
      </c>
      <c r="W351" s="178">
        <f t="shared" si="55"/>
        <v>4.2210080716032161E-4</v>
      </c>
      <c r="X351" s="179">
        <f t="shared" si="56"/>
        <v>1.9893231148850271E-3</v>
      </c>
      <c r="Y351" s="179">
        <f t="shared" si="57"/>
        <v>3.0215014364463933E-2</v>
      </c>
      <c r="Z351" s="186">
        <f t="shared" si="58"/>
        <v>6.2847290060895054</v>
      </c>
      <c r="AA351" s="156">
        <f>$J351*'9 All Base Data'!$Y351</f>
        <v>0.69398728398471277</v>
      </c>
      <c r="AB351" s="156">
        <f>$K351*'9 All Base Data'!$Y351</f>
        <v>8.173814784815471E-2</v>
      </c>
      <c r="AC351" s="178">
        <f>$L351*'9 All Base Data'!$Y351</f>
        <v>6.9245048232897846E-4</v>
      </c>
      <c r="AD351" s="178">
        <f>IF($M351="","",$M351*'9 All Base Data'!$Y351)</f>
        <v>3.0668563786919501E-2</v>
      </c>
      <c r="AE351" s="178">
        <f>IF($N351="","",$N351*'9 All Base Data'!$Y351)</f>
        <v>0.17967507254504048</v>
      </c>
      <c r="AF351" s="178">
        <f>IF($O351="","",$O351*'9 All Base Data'!$Y351)</f>
        <v>3.6817746683811721E-2</v>
      </c>
      <c r="AG351" s="178">
        <f>IF($P351="","",$P351*'9 All Base Data'!$Y351)</f>
        <v>0.17351872650712419</v>
      </c>
      <c r="AH351" s="167">
        <f>$Q351*'9 All Base Data'!$Y351</f>
        <v>192.7744308799189</v>
      </c>
      <c r="AI351" s="178">
        <f>$R351*'9 All Base Data'!$Y351</f>
        <v>2.4705947309855771</v>
      </c>
      <c r="AJ351" s="178">
        <f>$S351*'9 All Base Data'!$Y351</f>
        <v>0.29098780633943072</v>
      </c>
      <c r="AK351" s="178">
        <f>$T351*'9 All Base Data'!$Y351</f>
        <v>2.465123717091163E-3</v>
      </c>
      <c r="AL351" s="178">
        <f>IF($U351="","",$U351*'9 All Base Data'!$Y351)</f>
        <v>1.9474538004693885E-4</v>
      </c>
      <c r="AM351" s="178">
        <f>IF($V351="","",$V351*'9 All Base Data'!$Y351)</f>
        <v>8.1482645399175873E-4</v>
      </c>
      <c r="AN351" s="178">
        <f>IF($W351="","",$W351*'9 All Base Data'!$Y351)</f>
        <v>1.6696848121108615E-4</v>
      </c>
      <c r="AO351" s="178">
        <f>IF($X351="","",$X351*'9 All Base Data'!$Y351)</f>
        <v>7.8690742470980822E-4</v>
      </c>
      <c r="AP351" s="178">
        <f>$Y351*'9 All Base Data'!$Y351</f>
        <v>1.1952014714554971E-2</v>
      </c>
      <c r="AQ351" s="179">
        <f t="shared" si="59"/>
        <v>2.4860214412512618</v>
      </c>
    </row>
    <row r="352" spans="1:43" x14ac:dyDescent="0.25">
      <c r="A352" s="124">
        <v>519710</v>
      </c>
      <c r="B352" s="125" t="s">
        <v>385</v>
      </c>
      <c r="C352" s="126" t="s">
        <v>157</v>
      </c>
      <c r="D352" s="101" t="s">
        <v>2312</v>
      </c>
      <c r="E352" s="142"/>
      <c r="F352" s="191" t="str">
        <f>IF('9 All Base Data'!G352="Rural Centre","Rural",IF('9 All Base Data'!G352="Rural (Incl.some Off Shore Islands)","Rural",IF('9 All Base Data'!G352="Inlet-in TA but not in Urban Area","Rural",IF('9 All Base Data'!G352="Rural (Incl.some Off Shore Islands)","Rural",IF('9 All Base Data'!G352="Inlet-not in TA","Rural",IF('9 All Base Data'!G352="Inland Water not in Urban Area","Rural",IF('9 All Base Data'!G352="Oceanic-in Region but not in TA","Rural",'9 All Base Data'!G352)))))))</f>
        <v>Central Auckland Zone</v>
      </c>
      <c r="G352" s="177">
        <f>IF('9 All Base Data'!I352="..C","..C",'9 All Base Data'!I352*Basecase_Pop_2006)</f>
        <v>3765</v>
      </c>
      <c r="H352" s="177">
        <f>IF('9 All Base Data'!J352="..C","..C",'9 All Base Data'!J352*Basecase_Pop_2006)</f>
        <v>2400</v>
      </c>
      <c r="I352" s="191">
        <f>IF('9 All Base Data'!L352="..C","..C",'9 All Base Data'!L352*Basecase_Pop_2006)</f>
        <v>66</v>
      </c>
      <c r="J352" s="156">
        <f>IF('9 All Base Data'!$P352=0,0,('9 All Base Data'!$P352*Basecase_Pop_2006)/(1+(1/(BaseCase_Mort_AllAdults_30*('9 All Base Data'!$W352*Basecase_PM10)/10))))</f>
        <v>0.14881443828826443</v>
      </c>
      <c r="K352" s="156">
        <f>IF('9 All Base Data'!$Q352=0,0,('9 All Base Data'!$Q352*Basecase_Pop_2006)/(1+(1/(BaseCase_Mort_Maori_30*('9 All Base Data'!$W352*Basecase_PM10)/10))))</f>
        <v>7.294152647058684E-2</v>
      </c>
      <c r="L352" s="179">
        <f>133/(1+1/(BaseCase_Mort_Child_0_1*'9 All Base Data'!$AB$10/10))*IF('9 All Base Data'!$L352="..C",0,'9 All Base Data'!L352/'9 All Base Data'!$L$2022)</f>
        <v>9.6279338450145184E-3</v>
      </c>
      <c r="M352" s="178">
        <f>IF('9 All Base Data'!$R352="","",IF('9 All Base Data'!$R352=0,0,('9 All Base Data'!$R352*Basecase_Pop_2006)/(1+(1/(BaseCase_CardiacHA_All*('9 All Base Data'!$W352*Basecase_PM10)/10)))))</f>
        <v>0.45001618244310199</v>
      </c>
      <c r="N352" s="178">
        <f>IF('9 All Base Data'!$S352="","",IF('9 All Base Data'!$S352=0,0,('9 All Base Data'!S352*Basecase_Pop_2006)/(1+(1/(BaseCase_RespHA_All*('9 All Base Data'!$W352*Basecase_PM10)/10)))))</f>
        <v>0.51567221628630933</v>
      </c>
      <c r="O352" s="178">
        <f>IF('9 All Base Data'!$T352="","",IF('9 All Base Data'!$T352=0,0,('9 All Base Data'!$T352*Basecase_Pop_2006)/(1+(1/(BaseCase_RespHA_Child_1_4*('9 All Base Data'!$W352*Basecase_PM10)/10)))))</f>
        <v>0.11807864283133304</v>
      </c>
      <c r="P352" s="179">
        <f>IF('9 All Base Data'!$U352="","",IF('9 All Base Data'!$U352=0,0,('9 All Base Data'!$U352*Basecase_Pop_2006)/(1+(1/(BaseCase_RespHA_Child_5_14*('9 All Base Data'!$W352*Basecase_PM10)/10)))))</f>
        <v>6.7206639846272662E-2</v>
      </c>
      <c r="Q352" s="156">
        <f>IF('7 Base case Results'!$G352="..C",0,BaseCase_RADs_All*'7 Base case Results'!$G352*('9 All Base Data'!$V352*Basecase_PM10)/10)</f>
        <v>2847.5822502648525</v>
      </c>
      <c r="R352" s="189">
        <f t="shared" si="50"/>
        <v>0.52977940030622128</v>
      </c>
      <c r="S352" s="178">
        <f t="shared" si="51"/>
        <v>0.25967183423528917</v>
      </c>
      <c r="T352" s="179">
        <f t="shared" si="52"/>
        <v>3.4275444488251684E-2</v>
      </c>
      <c r="U352" s="178">
        <f t="shared" si="53"/>
        <v>2.8576027585136975E-3</v>
      </c>
      <c r="V352" s="178">
        <f t="shared" si="54"/>
        <v>2.3385735008584129E-3</v>
      </c>
      <c r="W352" s="178">
        <f t="shared" si="55"/>
        <v>5.3548664524009535E-4</v>
      </c>
      <c r="X352" s="179">
        <f t="shared" si="56"/>
        <v>3.0478211170284654E-4</v>
      </c>
      <c r="Y352" s="179">
        <f t="shared" si="57"/>
        <v>0.17655009951642087</v>
      </c>
      <c r="Z352" s="186">
        <f t="shared" si="58"/>
        <v>0.74580112057026593</v>
      </c>
      <c r="AA352" s="156">
        <f>$J352*'9 All Base Data'!$Y352</f>
        <v>6.5180805920717094E-2</v>
      </c>
      <c r="AB352" s="156">
        <f>$K352*'9 All Base Data'!$Y352</f>
        <v>3.1948428762205008E-2</v>
      </c>
      <c r="AC352" s="178">
        <f>$L352*'9 All Base Data'!$Y352</f>
        <v>4.217040326112525E-3</v>
      </c>
      <c r="AD352" s="178">
        <f>IF($M352="","",$M352*'9 All Base Data'!$Y352)</f>
        <v>0.19710733572898895</v>
      </c>
      <c r="AE352" s="178">
        <f>IF($N352="","",$N352*'9 All Base Data'!$Y352)</f>
        <v>0.22586471470836192</v>
      </c>
      <c r="AF352" s="178">
        <f>IF($O352="","",$O352*'9 All Base Data'!$Y352)</f>
        <v>5.1718510584720177E-2</v>
      </c>
      <c r="AG352" s="178">
        <f>IF($P352="","",$P352*'9 All Base Data'!$Y352)</f>
        <v>2.9436545262617068E-2</v>
      </c>
      <c r="AH352" s="167">
        <f>$Q352*'9 All Base Data'!$Y352</f>
        <v>1247.2425937479031</v>
      </c>
      <c r="AI352" s="178">
        <f>$R352*'9 All Base Data'!$Y352</f>
        <v>0.23204366907775281</v>
      </c>
      <c r="AJ352" s="178">
        <f>$S352*'9 All Base Data'!$Y352</f>
        <v>0.11373640639344983</v>
      </c>
      <c r="AK352" s="178">
        <f>$T352*'9 All Base Data'!$Y352</f>
        <v>1.5012663560960588E-2</v>
      </c>
      <c r="AL352" s="178">
        <f>IF($U352="","",$U352*'9 All Base Data'!$Y352)</f>
        <v>1.2516315818790799E-3</v>
      </c>
      <c r="AM352" s="178">
        <f>IF($V352="","",$V352*'9 All Base Data'!$Y352)</f>
        <v>1.0242964812024213E-3</v>
      </c>
      <c r="AN352" s="178">
        <f>IF($W352="","",$W352*'9 All Base Data'!$Y352)</f>
        <v>2.3454344550170601E-4</v>
      </c>
      <c r="AO352" s="178">
        <f>IF($X352="","",$X352*'9 All Base Data'!$Y352)</f>
        <v>1.3349473276596841E-4</v>
      </c>
      <c r="AP352" s="178">
        <f>$Y352*'9 All Base Data'!$Y352</f>
        <v>7.7329040812370006E-2</v>
      </c>
      <c r="AQ352" s="179">
        <f t="shared" si="59"/>
        <v>0.32666130151416489</v>
      </c>
    </row>
    <row r="353" spans="1:43" x14ac:dyDescent="0.25">
      <c r="A353" s="124">
        <v>519720</v>
      </c>
      <c r="B353" s="125" t="s">
        <v>386</v>
      </c>
      <c r="C353" s="126" t="s">
        <v>157</v>
      </c>
      <c r="D353" s="101" t="s">
        <v>2312</v>
      </c>
      <c r="E353" s="142"/>
      <c r="F353" s="191" t="str">
        <f>IF('9 All Base Data'!G353="Rural Centre","Rural",IF('9 All Base Data'!G353="Rural (Incl.some Off Shore Islands)","Rural",IF('9 All Base Data'!G353="Inlet-in TA but not in Urban Area","Rural",IF('9 All Base Data'!G353="Rural (Incl.some Off Shore Islands)","Rural",IF('9 All Base Data'!G353="Inlet-not in TA","Rural",IF('9 All Base Data'!G353="Inland Water not in Urban Area","Rural",IF('9 All Base Data'!G353="Oceanic-in Region but not in TA","Rural",'9 All Base Data'!G353)))))))</f>
        <v>Central Auckland Zone</v>
      </c>
      <c r="G353" s="177">
        <f>IF('9 All Base Data'!I353="..C","..C",'9 All Base Data'!I353*Basecase_Pop_2006)</f>
        <v>3576</v>
      </c>
      <c r="H353" s="177">
        <f>IF('9 All Base Data'!J353="..C","..C",'9 All Base Data'!J353*Basecase_Pop_2006)</f>
        <v>2343</v>
      </c>
      <c r="I353" s="191">
        <f>IF('9 All Base Data'!L353="..C","..C",'9 All Base Data'!L353*Basecase_Pop_2006)</f>
        <v>63</v>
      </c>
      <c r="J353" s="156">
        <f>IF('9 All Base Data'!$P353=0,0,('9 All Base Data'!$P353*Basecase_Pop_2006)/(1+(1/(BaseCase_Mort_AllAdults_30*('9 All Base Data'!$W353*Basecase_PM10)/10))))</f>
        <v>2.3233790771844198</v>
      </c>
      <c r="K353" s="156">
        <f>IF('9 All Base Data'!$Q353=0,0,('9 All Base Data'!$Q353*Basecase_Pop_2006)/(1+(1/(BaseCase_Mort_Maori_30*('9 All Base Data'!$W353*Basecase_PM10)/10))))</f>
        <v>7.380354485699421E-2</v>
      </c>
      <c r="L353" s="179">
        <f>133/(1+1/(BaseCase_Mort_Child_0_1*'9 All Base Data'!$AB$10/10))*IF('9 All Base Data'!$L353="..C",0,'9 All Base Data'!L353/'9 All Base Data'!$L$2022)</f>
        <v>9.1903004884229481E-3</v>
      </c>
      <c r="M353" s="178">
        <f>IF('9 All Base Data'!$R353="","",IF('9 All Base Data'!$R353=0,0,('9 All Base Data'!$R353*Basecase_Pop_2006)/(1+(1/(BaseCase_CardiacHA_All*('9 All Base Data'!$W353*Basecase_PM10)/10)))))</f>
        <v>0.31298508355642685</v>
      </c>
      <c r="N353" s="178">
        <f>IF('9 All Base Data'!$S353="","",IF('9 All Base Data'!$S353=0,0,('9 All Base Data'!S353*Basecase_Pop_2006)/(1+(1/(BaseCase_RespHA_All*('9 All Base Data'!$W353*Basecase_PM10)/10)))))</f>
        <v>0.55610154888173668</v>
      </c>
      <c r="O353" s="178">
        <f>IF('9 All Base Data'!$T353="","",IF('9 All Base Data'!$T353=0,0,('9 All Base Data'!$T353*Basecase_Pop_2006)/(1+(1/(BaseCase_RespHA_Child_1_4*('9 All Base Data'!$W353*Basecase_PM10)/10)))))</f>
        <v>0.19355758018998809</v>
      </c>
      <c r="P353" s="179">
        <f>IF('9 All Base Data'!$U353="","",IF('9 All Base Data'!$U353=0,0,('9 All Base Data'!$U353*Basecase_Pop_2006)/(1+(1/(BaseCase_RespHA_Child_5_14*('9 All Base Data'!$W353*Basecase_PM10)/10)))))</f>
        <v>9.5459017492623602E-2</v>
      </c>
      <c r="Q353" s="156">
        <f>IF('7 Base case Results'!$G353="..C",0,BaseCase_RADs_All*'7 Base case Results'!$G353*('9 All Base Data'!$V353*Basecase_PM10)/10)</f>
        <v>2745.6886181996642</v>
      </c>
      <c r="R353" s="189">
        <f t="shared" si="50"/>
        <v>8.2712295147765342</v>
      </c>
      <c r="S353" s="178">
        <f t="shared" si="51"/>
        <v>0.2627406196908994</v>
      </c>
      <c r="T353" s="179">
        <f t="shared" si="52"/>
        <v>3.2717469738785691E-2</v>
      </c>
      <c r="U353" s="178">
        <f t="shared" si="53"/>
        <v>1.9874552805833104E-3</v>
      </c>
      <c r="V353" s="178">
        <f t="shared" si="54"/>
        <v>2.5219205241786757E-3</v>
      </c>
      <c r="W353" s="178">
        <f t="shared" si="55"/>
        <v>8.7778362616159602E-4</v>
      </c>
      <c r="X353" s="179">
        <f t="shared" si="56"/>
        <v>4.3290664432904806E-4</v>
      </c>
      <c r="Y353" s="179">
        <f t="shared" si="57"/>
        <v>0.17023269432837917</v>
      </c>
      <c r="Z353" s="186">
        <f t="shared" si="58"/>
        <v>8.4786890546484628</v>
      </c>
      <c r="AA353" s="156">
        <f>$J353*'9 All Base Data'!$Y353</f>
        <v>1.0371643218821782</v>
      </c>
      <c r="AB353" s="156">
        <f>$K353*'9 All Base Data'!$Y353</f>
        <v>3.2946153430488782E-2</v>
      </c>
      <c r="AC353" s="178">
        <f>$L353*'9 All Base Data'!$Y353</f>
        <v>4.1025813943025543E-3</v>
      </c>
      <c r="AD353" s="178">
        <f>IF($M353="","",$M353*'9 All Base Data'!$Y353)</f>
        <v>0.13971760576385342</v>
      </c>
      <c r="AE353" s="178">
        <f>IF($N353="","",$N353*'9 All Base Data'!$Y353)</f>
        <v>0.24824562272572021</v>
      </c>
      <c r="AF353" s="178">
        <f>IF($O353="","",$O353*'9 All Base Data'!$Y353)</f>
        <v>8.6404762087374853E-2</v>
      </c>
      <c r="AG353" s="178">
        <f>IF($P353="","",$P353*'9 All Base Data'!$Y353)</f>
        <v>4.2613230065434229E-2</v>
      </c>
      <c r="AH353" s="167">
        <f>$Q353*'9 All Base Data'!$Y353</f>
        <v>1225.6847372688246</v>
      </c>
      <c r="AI353" s="178">
        <f>$R353*'9 All Base Data'!$Y353</f>
        <v>3.6923049859005546</v>
      </c>
      <c r="AJ353" s="178">
        <f>$S353*'9 All Base Data'!$Y353</f>
        <v>0.11728830621254006</v>
      </c>
      <c r="AK353" s="178">
        <f>$T353*'9 All Base Data'!$Y353</f>
        <v>1.4605189763717091E-2</v>
      </c>
      <c r="AL353" s="178">
        <f>IF($U353="","",$U353*'9 All Base Data'!$Y353)</f>
        <v>8.8720679660046927E-4</v>
      </c>
      <c r="AM353" s="178">
        <f>IF($V353="","",$V353*'9 All Base Data'!$Y353)</f>
        <v>1.125793899061141E-3</v>
      </c>
      <c r="AN353" s="178">
        <f>IF($W353="","",$W353*'9 All Base Data'!$Y353)</f>
        <v>3.9184559606624501E-4</v>
      </c>
      <c r="AO353" s="178">
        <f>IF($X353="","",$X353*'9 All Base Data'!$Y353)</f>
        <v>1.9325099834674423E-4</v>
      </c>
      <c r="AP353" s="178">
        <f>$Y353*'9 All Base Data'!$Y353</f>
        <v>7.5992453710667124E-2</v>
      </c>
      <c r="AQ353" s="179">
        <f t="shared" si="59"/>
        <v>3.7849156300706004</v>
      </c>
    </row>
    <row r="354" spans="1:43" x14ac:dyDescent="0.25">
      <c r="A354" s="124">
        <v>519810</v>
      </c>
      <c r="B354" s="125" t="s">
        <v>387</v>
      </c>
      <c r="C354" s="126" t="s">
        <v>157</v>
      </c>
      <c r="D354" s="101" t="s">
        <v>2312</v>
      </c>
      <c r="E354" s="142"/>
      <c r="F354" s="191" t="str">
        <f>IF('9 All Base Data'!G354="Rural Centre","Rural",IF('9 All Base Data'!G354="Rural (Incl.some Off Shore Islands)","Rural",IF('9 All Base Data'!G354="Inlet-in TA but not in Urban Area","Rural",IF('9 All Base Data'!G354="Rural (Incl.some Off Shore Islands)","Rural",IF('9 All Base Data'!G354="Inlet-not in TA","Rural",IF('9 All Base Data'!G354="Inland Water not in Urban Area","Rural",IF('9 All Base Data'!G354="Oceanic-in Region but not in TA","Rural",'9 All Base Data'!G354)))))))</f>
        <v>Central Auckland Zone</v>
      </c>
      <c r="G354" s="177">
        <f>IF('9 All Base Data'!I354="..C","..C",'9 All Base Data'!I354*Basecase_Pop_2006)</f>
        <v>3849</v>
      </c>
      <c r="H354" s="177">
        <f>IF('9 All Base Data'!J354="..C","..C",'9 All Base Data'!J354*Basecase_Pop_2006)</f>
        <v>2448</v>
      </c>
      <c r="I354" s="191">
        <f>IF('9 All Base Data'!L354="..C","..C",'9 All Base Data'!L354*Basecase_Pop_2006)</f>
        <v>66</v>
      </c>
      <c r="J354" s="156">
        <f>IF('9 All Base Data'!$P354=0,0,('9 All Base Data'!$P354*Basecase_Pop_2006)/(1+(1/(BaseCase_Mort_AllAdults_30*('9 All Base Data'!$W354*Basecase_PM10)/10))))</f>
        <v>1.0772397478476556</v>
      </c>
      <c r="K354" s="156">
        <f>IF('9 All Base Data'!$Q354=0,0,('9 All Base Data'!$Q354*Basecase_Pop_2006)/(1+(1/(BaseCase_Mort_Maori_30*('9 All Base Data'!$W354*Basecase_PM10)/10))))</f>
        <v>0.15013148350227998</v>
      </c>
      <c r="L354" s="179">
        <f>133/(1+1/(BaseCase_Mort_Child_0_1*'9 All Base Data'!$AB$10/10))*IF('9 All Base Data'!$L354="..C",0,'9 All Base Data'!L354/'9 All Base Data'!$L$2022)</f>
        <v>9.6279338450145184E-3</v>
      </c>
      <c r="M354" s="178">
        <f>IF('9 All Base Data'!$R354="","",IF('9 All Base Data'!$R354=0,0,('9 All Base Data'!$R354*Basecase_Pop_2006)/(1+(1/(BaseCase_CardiacHA_All*('9 All Base Data'!$W354*Basecase_PM10)/10)))))</f>
        <v>0.37169879080713547</v>
      </c>
      <c r="N354" s="178">
        <f>IF('9 All Base Data'!$S354="","",IF('9 All Base Data'!$S354=0,0,('9 All Base Data'!S354*Basecase_Pop_2006)/(1+(1/(BaseCase_RespHA_All*('9 All Base Data'!$W354*Basecase_PM10)/10)))))</f>
        <v>0.81648975866688245</v>
      </c>
      <c r="O354" s="178">
        <f>IF('9 All Base Data'!$T354="","",IF('9 All Base Data'!$T354=0,0,('9 All Base Data'!$T354*Basecase_Pop_2006)/(1+(1/(BaseCase_RespHA_Child_1_4*('9 All Base Data'!$W354*Basecase_PM10)/10)))))</f>
        <v>0.33893019603577218</v>
      </c>
      <c r="P354" s="179">
        <f>IF('9 All Base Data'!$U354="","",IF('9 All Base Data'!$U354=0,0,('9 All Base Data'!$U354*Basecase_Pop_2006)/(1+(1/(BaseCase_RespHA_Child_5_14*('9 All Base Data'!$W354*Basecase_PM10)/10)))))</f>
        <v>4.1776305692882397E-2</v>
      </c>
      <c r="Q354" s="156">
        <f>IF('7 Base case Results'!$G354="..C",0,BaseCase_RADs_All*'7 Base case Results'!$G354*('9 All Base Data'!$V354*Basecase_PM10)/10)</f>
        <v>3020.5327088130002</v>
      </c>
      <c r="R354" s="189">
        <f t="shared" si="50"/>
        <v>3.8349735023376543</v>
      </c>
      <c r="S354" s="178">
        <f t="shared" si="51"/>
        <v>0.53446808126811673</v>
      </c>
      <c r="T354" s="179">
        <f t="shared" si="52"/>
        <v>3.4275444488251684E-2</v>
      </c>
      <c r="U354" s="178">
        <f t="shared" si="53"/>
        <v>2.3602873216253101E-3</v>
      </c>
      <c r="V354" s="178">
        <f t="shared" si="54"/>
        <v>3.7027810555543121E-3</v>
      </c>
      <c r="W354" s="178">
        <f t="shared" si="55"/>
        <v>1.5370484390222268E-3</v>
      </c>
      <c r="X354" s="179">
        <f t="shared" si="56"/>
        <v>1.8945554631722165E-4</v>
      </c>
      <c r="Y354" s="179">
        <f t="shared" si="57"/>
        <v>0.18727302794640602</v>
      </c>
      <c r="Z354" s="186">
        <f t="shared" si="58"/>
        <v>4.0625850431494914</v>
      </c>
      <c r="AA354" s="156">
        <f>$J354*'9 All Base Data'!$Y354</f>
        <v>0.49376250193835919</v>
      </c>
      <c r="AB354" s="156">
        <f>$K354*'9 All Base Data'!$Y354</f>
        <v>6.8814112236310371E-2</v>
      </c>
      <c r="AC354" s="178">
        <f>$L354*'9 All Base Data'!$Y354</f>
        <v>4.4130498464337005E-3</v>
      </c>
      <c r="AD354" s="178">
        <f>IF($M354="","",$M354*'9 All Base Data'!$Y354)</f>
        <v>0.17037147513642351</v>
      </c>
      <c r="AE354" s="178">
        <f>IF($N354="","",$N354*'9 All Base Data'!$Y354)</f>
        <v>0.37424540530732547</v>
      </c>
      <c r="AF354" s="178">
        <f>IF($O354="","",$O354*'9 All Base Data'!$Y354)</f>
        <v>0.15535169576823707</v>
      </c>
      <c r="AG354" s="178">
        <f>IF($P354="","",$P354*'9 All Base Data'!$Y354)</f>
        <v>1.9148544473849571E-2</v>
      </c>
      <c r="AH354" s="167">
        <f>$Q354*'9 All Base Data'!$Y354</f>
        <v>1384.4882631466689</v>
      </c>
      <c r="AI354" s="178">
        <f>$R354*'9 All Base Data'!$Y354</f>
        <v>1.7577945069005587</v>
      </c>
      <c r="AJ354" s="178">
        <f>$S354*'9 All Base Data'!$Y354</f>
        <v>0.24497823956126491</v>
      </c>
      <c r="AK354" s="178">
        <f>$T354*'9 All Base Data'!$Y354</f>
        <v>1.5710457453303975E-2</v>
      </c>
      <c r="AL354" s="178">
        <f>IF($U354="","",$U354*'9 All Base Data'!$Y354)</f>
        <v>1.0818588671162891E-3</v>
      </c>
      <c r="AM354" s="178">
        <f>IF($V354="","",$V354*'9 All Base Data'!$Y354)</f>
        <v>1.697202913068721E-3</v>
      </c>
      <c r="AN354" s="178">
        <f>IF($W354="","",$W354*'9 All Base Data'!$Y354)</f>
        <v>7.0451994030895507E-4</v>
      </c>
      <c r="AO354" s="178">
        <f>IF($X354="","",$X354*'9 All Base Data'!$Y354)</f>
        <v>8.6838649188907788E-5</v>
      </c>
      <c r="AP354" s="178">
        <f>$Y354*'9 All Base Data'!$Y354</f>
        <v>8.5838272315093472E-2</v>
      </c>
      <c r="AQ354" s="179">
        <f t="shared" si="59"/>
        <v>1.862122298449141</v>
      </c>
    </row>
    <row r="355" spans="1:43" x14ac:dyDescent="0.25">
      <c r="A355" s="124">
        <v>519820</v>
      </c>
      <c r="B355" s="125" t="s">
        <v>388</v>
      </c>
      <c r="C355" s="126" t="s">
        <v>157</v>
      </c>
      <c r="D355" s="101" t="s">
        <v>2312</v>
      </c>
      <c r="E355" s="142"/>
      <c r="F355" s="191" t="str">
        <f>IF('9 All Base Data'!G355="Rural Centre","Rural",IF('9 All Base Data'!G355="Rural (Incl.some Off Shore Islands)","Rural",IF('9 All Base Data'!G355="Inlet-in TA but not in Urban Area","Rural",IF('9 All Base Data'!G355="Rural (Incl.some Off Shore Islands)","Rural",IF('9 All Base Data'!G355="Inlet-not in TA","Rural",IF('9 All Base Data'!G355="Inland Water not in Urban Area","Rural",IF('9 All Base Data'!G355="Oceanic-in Region but not in TA","Rural",'9 All Base Data'!G355)))))))</f>
        <v>Central Auckland Zone</v>
      </c>
      <c r="G355" s="177">
        <f>IF('9 All Base Data'!I355="..C","..C",'9 All Base Data'!I355*Basecase_Pop_2006)</f>
        <v>3540</v>
      </c>
      <c r="H355" s="177">
        <f>IF('9 All Base Data'!J355="..C","..C",'9 All Base Data'!J355*Basecase_Pop_2006)</f>
        <v>2181</v>
      </c>
      <c r="I355" s="191">
        <f>IF('9 All Base Data'!L355="..C","..C",'9 All Base Data'!L355*Basecase_Pop_2006)</f>
        <v>63</v>
      </c>
      <c r="J355" s="156">
        <f>IF('9 All Base Data'!$P355=0,0,('9 All Base Data'!$P355*Basecase_Pop_2006)/(1+(1/(BaseCase_Mort_AllAdults_30*('9 All Base Data'!$W355*Basecase_PM10)/10))))</f>
        <v>2.5704498034850776</v>
      </c>
      <c r="K355" s="156">
        <f>IF('9 All Base Data'!$Q355=0,0,('9 All Base Data'!$Q355*Basecase_Pop_2006)/(1+(1/(BaseCase_Mort_Maori_30*('9 All Base Data'!$W355*Basecase_PM10)/10))))</f>
        <v>0.36971720818297144</v>
      </c>
      <c r="L355" s="179">
        <f>133/(1+1/(BaseCase_Mort_Child_0_1*'9 All Base Data'!$AB$10/10))*IF('9 All Base Data'!$L355="..C",0,'9 All Base Data'!L355/'9 All Base Data'!$L$2022)</f>
        <v>9.1903004884229481E-3</v>
      </c>
      <c r="M355" s="178">
        <f>IF('9 All Base Data'!$R355="","",IF('9 All Base Data'!$R355=0,0,('9 All Base Data'!$R355*Basecase_Pop_2006)/(1+(1/(BaseCase_CardiacHA_All*('9 All Base Data'!$W355*Basecase_PM10)/10)))))</f>
        <v>0.61900254010646916</v>
      </c>
      <c r="N355" s="178">
        <f>IF('9 All Base Data'!$S355="","",IF('9 All Base Data'!$S355=0,0,('9 All Base Data'!S355*Basecase_Pop_2006)/(1+(1/(BaseCase_RespHA_All*('9 All Base Data'!$W355*Basecase_PM10)/10)))))</f>
        <v>1.4287253666301585</v>
      </c>
      <c r="O355" s="178">
        <f>IF('9 All Base Data'!$T355="","",IF('9 All Base Data'!$T355=0,0,('9 All Base Data'!$T355*Basecase_Pop_2006)/(1+(1/(BaseCase_RespHA_Child_1_4*('9 All Base Data'!$W355*Basecase_PM10)/10)))))</f>
        <v>0.57280913003018108</v>
      </c>
      <c r="P355" s="179">
        <f>IF('9 All Base Data'!$U355="","",IF('9 All Base Data'!$U355=0,0,('9 All Base Data'!$U355*Basecase_Pop_2006)/(1+(1/(BaseCase_RespHA_Child_5_14*('9 All Base Data'!$W355*Basecase_PM10)/10)))))</f>
        <v>0.23237059385807984</v>
      </c>
      <c r="Q355" s="156">
        <f>IF('7 Base case Results'!$G355="..C",0,BaseCase_RADs_All*'7 Base case Results'!$G355*('9 All Base Data'!$V355*Basecase_PM10)/10)</f>
        <v>2724.6682996762784</v>
      </c>
      <c r="R355" s="189">
        <f t="shared" si="50"/>
        <v>9.1508013004068776</v>
      </c>
      <c r="S355" s="178">
        <f t="shared" si="51"/>
        <v>1.3161932611313785</v>
      </c>
      <c r="T355" s="179">
        <f t="shared" si="52"/>
        <v>3.2717469738785691E-2</v>
      </c>
      <c r="U355" s="178">
        <f t="shared" si="53"/>
        <v>3.9306661296760791E-3</v>
      </c>
      <c r="V355" s="178">
        <f t="shared" si="54"/>
        <v>6.4792695376677681E-3</v>
      </c>
      <c r="W355" s="178">
        <f t="shared" si="55"/>
        <v>2.5976894046868711E-3</v>
      </c>
      <c r="X355" s="179">
        <f t="shared" si="56"/>
        <v>1.0538006431463922E-3</v>
      </c>
      <c r="Y355" s="179">
        <f t="shared" si="57"/>
        <v>0.16892943457992926</v>
      </c>
      <c r="Z355" s="186">
        <f t="shared" si="58"/>
        <v>9.3628581403929374</v>
      </c>
      <c r="AA355" s="156">
        <f>$J355*'9 All Base Data'!$Y355</f>
        <v>1.1509153523842728</v>
      </c>
      <c r="AB355" s="156">
        <f>$K355*'9 All Base Data'!$Y355</f>
        <v>0.16554036976777881</v>
      </c>
      <c r="AC355" s="178">
        <f>$L355*'9 All Base Data'!$Y355</f>
        <v>4.1149443614147806E-3</v>
      </c>
      <c r="AD355" s="178">
        <f>IF($M355="","",$M355*'9 All Base Data'!$Y355)</f>
        <v>0.27715753313193719</v>
      </c>
      <c r="AE355" s="178">
        <f>IF($N355="","",$N355*'9 All Base Data'!$Y355)</f>
        <v>0.63970981132020543</v>
      </c>
      <c r="AF355" s="178">
        <f>IF($O355="","",$O355*'9 All Base Data'!$Y355)</f>
        <v>0.25647449751548579</v>
      </c>
      <c r="AG355" s="178">
        <f>IF($P355="","",$P355*'9 All Base Data'!$Y355)</f>
        <v>0.10404361273708385</v>
      </c>
      <c r="AH355" s="167">
        <f>$Q355*'9 All Base Data'!$Y355</f>
        <v>1219.9664712380313</v>
      </c>
      <c r="AI355" s="178">
        <f>$R355*'9 All Base Data'!$Y355</f>
        <v>4.0972586544880114</v>
      </c>
      <c r="AJ355" s="178">
        <f>$S355*'9 All Base Data'!$Y355</f>
        <v>0.58932371637329262</v>
      </c>
      <c r="AK355" s="178">
        <f>$T355*'9 All Base Data'!$Y355</f>
        <v>1.4649201926636617E-2</v>
      </c>
      <c r="AL355" s="178">
        <f>IF($U355="","",$U355*'9 All Base Data'!$Y355)</f>
        <v>1.7599503353878012E-3</v>
      </c>
      <c r="AM355" s="178">
        <f>IF($V355="","",$V355*'9 All Base Data'!$Y355)</f>
        <v>2.9010839943371313E-3</v>
      </c>
      <c r="AN355" s="178">
        <f>IF($W355="","",$W355*'9 All Base Data'!$Y355)</f>
        <v>1.1631118462327281E-3</v>
      </c>
      <c r="AO355" s="178">
        <f>IF($X355="","",$X355*'9 All Base Data'!$Y355)</f>
        <v>4.7183778376267527E-4</v>
      </c>
      <c r="AP355" s="178">
        <f>$Y355*'9 All Base Data'!$Y355</f>
        <v>7.5637921216757942E-2</v>
      </c>
      <c r="AQ355" s="179">
        <f t="shared" si="59"/>
        <v>4.1922068119611318</v>
      </c>
    </row>
    <row r="356" spans="1:43" x14ac:dyDescent="0.25">
      <c r="A356" s="124">
        <v>519900</v>
      </c>
      <c r="B356" s="125" t="s">
        <v>389</v>
      </c>
      <c r="C356" s="126" t="s">
        <v>157</v>
      </c>
      <c r="D356" s="101" t="s">
        <v>2312</v>
      </c>
      <c r="E356" s="142"/>
      <c r="F356" s="191" t="str">
        <f>IF('9 All Base Data'!G356="Rural Centre","Rural",IF('9 All Base Data'!G356="Rural (Incl.some Off Shore Islands)","Rural",IF('9 All Base Data'!G356="Inlet-in TA but not in Urban Area","Rural",IF('9 All Base Data'!G356="Rural (Incl.some Off Shore Islands)","Rural",IF('9 All Base Data'!G356="Inlet-not in TA","Rural",IF('9 All Base Data'!G356="Inland Water not in Urban Area","Rural",IF('9 All Base Data'!G356="Oceanic-in Region but not in TA","Rural",'9 All Base Data'!G356)))))))</f>
        <v>Central Auckland Zone</v>
      </c>
      <c r="G356" s="177">
        <f>IF('9 All Base Data'!I356="..C","..C",'9 All Base Data'!I356*Basecase_Pop_2006)</f>
        <v>4056</v>
      </c>
      <c r="H356" s="177">
        <f>IF('9 All Base Data'!J356="..C","..C",'9 All Base Data'!J356*Basecase_Pop_2006)</f>
        <v>2148</v>
      </c>
      <c r="I356" s="191">
        <f>IF('9 All Base Data'!L356="..C","..C",'9 All Base Data'!L356*Basecase_Pop_2006)</f>
        <v>90</v>
      </c>
      <c r="J356" s="156">
        <f>IF('9 All Base Data'!$P356=0,0,('9 All Base Data'!$P356*Basecase_Pop_2006)/(1+(1/(BaseCase_Mort_AllAdults_30*('9 All Base Data'!$W356*Basecase_PM10)/10))))</f>
        <v>2.877330945836722</v>
      </c>
      <c r="K356" s="156">
        <f>IF('9 All Base Data'!$Q356=0,0,('9 All Base Data'!$Q356*Basecase_Pop_2006)/(1+(1/(BaseCase_Mort_Maori_30*('9 All Base Data'!$W356*Basecase_PM10)/10))))</f>
        <v>0.37700091414110815</v>
      </c>
      <c r="L356" s="179">
        <f>133/(1+1/(BaseCase_Mort_Child_0_1*'9 All Base Data'!$AB$10/10))*IF('9 All Base Data'!$L356="..C",0,'9 All Base Data'!L356/'9 All Base Data'!$L$2022)</f>
        <v>1.3129000697747069E-2</v>
      </c>
      <c r="M356" s="178">
        <f>IF('9 All Base Data'!$R356="","",IF('9 All Base Data'!$R356=0,0,('9 All Base Data'!$R356*Basecase_Pop_2006)/(1+(1/(BaseCase_CardiacHA_All*('9 All Base Data'!$W356*Basecase_PM10)/10)))))</f>
        <v>0.2347243854655639</v>
      </c>
      <c r="N356" s="178">
        <f>IF('9 All Base Data'!$S356="","",IF('9 All Base Data'!$S356=0,0,('9 All Base Data'!S356*Basecase_Pop_2006)/(1+(1/(BaseCase_RespHA_All*('9 All Base Data'!$W356*Basecase_PM10)/10)))))</f>
        <v>0.97478361456053364</v>
      </c>
      <c r="O356" s="178">
        <f>IF('9 All Base Data'!$T356="","",IF('9 All Base Data'!$T356=0,0,('9 All Base Data'!$T356*Basecase_Pop_2006)/(1+(1/(BaseCase_RespHA_Child_1_4*('9 All Base Data'!$W356*Basecase_PM10)/10)))))</f>
        <v>0.38816320685959477</v>
      </c>
      <c r="P356" s="179">
        <f>IF('9 All Base Data'!$U356="","",IF('9 All Base Data'!$U356=0,0,('9 All Base Data'!$U356*Basecase_Pop_2006)/(1+(1/(BaseCase_RespHA_Child_5_14*('9 All Base Data'!$W356*Basecase_PM10)/10)))))</f>
        <v>0.21003368611258241</v>
      </c>
      <c r="Q356" s="156">
        <f>IF('7 Base case Results'!$G356="..C",0,BaseCase_RADs_All*'7 Base case Results'!$G356*('9 All Base Data'!$V356*Basecase_PM10)/10)</f>
        <v>3201.3042161172552</v>
      </c>
      <c r="R356" s="189">
        <f t="shared" si="50"/>
        <v>10.243298167178729</v>
      </c>
      <c r="S356" s="178">
        <f t="shared" si="51"/>
        <v>1.3421232543423451</v>
      </c>
      <c r="T356" s="179">
        <f t="shared" si="52"/>
        <v>4.6739242483979565E-2</v>
      </c>
      <c r="U356" s="178">
        <f t="shared" si="53"/>
        <v>1.4904998477063306E-3</v>
      </c>
      <c r="V356" s="178">
        <f t="shared" si="54"/>
        <v>4.4206436920320204E-3</v>
      </c>
      <c r="W356" s="178">
        <f t="shared" si="55"/>
        <v>1.7603201431082623E-3</v>
      </c>
      <c r="X356" s="179">
        <f t="shared" si="56"/>
        <v>9.5250276652056125E-4</v>
      </c>
      <c r="Y356" s="179">
        <f t="shared" si="57"/>
        <v>0.19848086139926985</v>
      </c>
      <c r="Z356" s="186">
        <f t="shared" si="58"/>
        <v>10.494429414601719</v>
      </c>
      <c r="AA356" s="156">
        <f>$J356*'9 All Base Data'!$Y356</f>
        <v>1.3277723518602502</v>
      </c>
      <c r="AB356" s="156">
        <f>$K356*'9 All Base Data'!$Y356</f>
        <v>0.17397073880114206</v>
      </c>
      <c r="AC356" s="178">
        <f>$L356*'9 All Base Data'!$Y356</f>
        <v>6.0585050736849475E-3</v>
      </c>
      <c r="AD356" s="178">
        <f>IF($M356="","",$M356*'9 All Base Data'!$Y356)</f>
        <v>0.10831585076423436</v>
      </c>
      <c r="AE356" s="178">
        <f>IF($N356="","",$N356*'9 All Base Data'!$Y356)</f>
        <v>0.44982338035623431</v>
      </c>
      <c r="AF356" s="178">
        <f>IF($O356="","",$O356*'9 All Base Data'!$Y356)</f>
        <v>0.17912168734823997</v>
      </c>
      <c r="AG356" s="178">
        <f>IF($P356="","",$P356*'9 All Base Data'!$Y356)</f>
        <v>9.6922087389041817E-2</v>
      </c>
      <c r="AH356" s="167">
        <f>$Q356*'9 All Base Data'!$Y356</f>
        <v>1477.272968618518</v>
      </c>
      <c r="AI356" s="178">
        <f>$R356*'9 All Base Data'!$Y356</f>
        <v>4.7268695726224896</v>
      </c>
      <c r="AJ356" s="178">
        <f>$S356*'9 All Base Data'!$Y356</f>
        <v>0.61933583013206583</v>
      </c>
      <c r="AK356" s="178">
        <f>$T356*'9 All Base Data'!$Y356</f>
        <v>2.1568278062318414E-2</v>
      </c>
      <c r="AL356" s="178">
        <f>IF($U356="","",$U356*'9 All Base Data'!$Y356)</f>
        <v>6.8780565235288817E-4</v>
      </c>
      <c r="AM356" s="178">
        <f>IF($V356="","",$V356*'9 All Base Data'!$Y356)</f>
        <v>2.0399490299155229E-3</v>
      </c>
      <c r="AN356" s="178">
        <f>IF($W356="","",$W356*'9 All Base Data'!$Y356)</f>
        <v>8.1231685212426828E-4</v>
      </c>
      <c r="AO356" s="178">
        <f>IF($X356="","",$X356*'9 All Base Data'!$Y356)</f>
        <v>4.395416663093046E-4</v>
      </c>
      <c r="AP356" s="178">
        <f>$Y356*'9 All Base Data'!$Y356</f>
        <v>9.1590924054348127E-2</v>
      </c>
      <c r="AQ356" s="179">
        <f t="shared" si="59"/>
        <v>4.8427565294214245</v>
      </c>
    </row>
    <row r="357" spans="1:43" x14ac:dyDescent="0.25">
      <c r="A357" s="124">
        <v>520000</v>
      </c>
      <c r="B357" s="125" t="s">
        <v>390</v>
      </c>
      <c r="C357" s="126" t="s">
        <v>157</v>
      </c>
      <c r="D357" s="101" t="s">
        <v>2312</v>
      </c>
      <c r="E357" s="142"/>
      <c r="F357" s="191" t="str">
        <f>IF('9 All Base Data'!G357="Rural Centre","Rural",IF('9 All Base Data'!G357="Rural (Incl.some Off Shore Islands)","Rural",IF('9 All Base Data'!G357="Inlet-in TA but not in Urban Area","Rural",IF('9 All Base Data'!G357="Rural (Incl.some Off Shore Islands)","Rural",IF('9 All Base Data'!G357="Inlet-not in TA","Rural",IF('9 All Base Data'!G357="Inland Water not in Urban Area","Rural",IF('9 All Base Data'!G357="Oceanic-in Region but not in TA","Rural",'9 All Base Data'!G357)))))))</f>
        <v>Central Auckland Zone</v>
      </c>
      <c r="G357" s="177">
        <f>IF('9 All Base Data'!I357="..C","..C",'9 All Base Data'!I357*Basecase_Pop_2006)</f>
        <v>3384</v>
      </c>
      <c r="H357" s="177">
        <f>IF('9 All Base Data'!J357="..C","..C",'9 All Base Data'!J357*Basecase_Pop_2006)</f>
        <v>1923</v>
      </c>
      <c r="I357" s="191">
        <f>IF('9 All Base Data'!L357="..C","..C",'9 All Base Data'!L357*Basecase_Pop_2006)</f>
        <v>69</v>
      </c>
      <c r="J357" s="156">
        <f>IF('9 All Base Data'!$P357=0,0,('9 All Base Data'!$P357*Basecase_Pop_2006)/(1+(1/(BaseCase_Mort_AllAdults_30*('9 All Base Data'!$W357*Basecase_PM10)/10))))</f>
        <v>1.0078685139612122</v>
      </c>
      <c r="K357" s="156">
        <f>IF('9 All Base Data'!$Q357=0,0,('9 All Base Data'!$Q357*Basecase_Pop_2006)/(1+(1/(BaseCase_Mort_Maori_30*('9 All Base Data'!$W357*Basecase_PM10)/10))))</f>
        <v>0.33786298889249394</v>
      </c>
      <c r="L357" s="179">
        <f>133/(1+1/(BaseCase_Mort_Child_0_1*'9 All Base Data'!$AB$10/10))*IF('9 All Base Data'!$L357="..C",0,'9 All Base Data'!L357/'9 All Base Data'!$L$2022)</f>
        <v>1.0065567201606085E-2</v>
      </c>
      <c r="M357" s="178">
        <f>IF('9 All Base Data'!$R357="","",IF('9 All Base Data'!$R357=0,0,('9 All Base Data'!$R357*Basecase_Pop_2006)/(1+(1/(BaseCase_CardiacHA_All*('9 All Base Data'!$W357*Basecase_PM10)/10)))))</f>
        <v>0.20943908717010695</v>
      </c>
      <c r="N357" s="178">
        <f>IF('9 All Base Data'!$S357="","",IF('9 All Base Data'!$S357=0,0,('9 All Base Data'!S357*Basecase_Pop_2006)/(1+(1/(BaseCase_RespHA_All*('9 All Base Data'!$W357*Basecase_PM10)/10)))))</f>
        <v>0.61093498650128286</v>
      </c>
      <c r="O357" s="178">
        <f>IF('9 All Base Data'!$T357="","",IF('9 All Base Data'!$T357=0,0,('9 All Base Data'!$T357*Basecase_Pop_2006)/(1+(1/(BaseCase_RespHA_Child_1_4*('9 All Base Data'!$W357*Basecase_PM10)/10)))))</f>
        <v>0.32234339976268284</v>
      </c>
      <c r="P357" s="179">
        <f>IF('9 All Base Data'!$U357="","",IF('9 All Base Data'!$U357=0,0,('9 All Base Data'!$U357*Basecase_Pop_2006)/(1+(1/(BaseCase_RespHA_Child_5_14*('9 All Base Data'!$W357*Basecase_PM10)/10)))))</f>
        <v>9.7967994678038864E-2</v>
      </c>
      <c r="Q357" s="156">
        <f>IF('7 Base case Results'!$G357="..C",0,BaseCase_RADs_All*'7 Base case Results'!$G357*('9 All Base Data'!$V357*Basecase_PM10)/10)</f>
        <v>2323.1321590589127</v>
      </c>
      <c r="R357" s="189">
        <f t="shared" si="50"/>
        <v>3.5880119097019154</v>
      </c>
      <c r="S357" s="178">
        <f t="shared" si="51"/>
        <v>1.2027922404572784</v>
      </c>
      <c r="T357" s="179">
        <f t="shared" si="52"/>
        <v>3.5833419237717663E-2</v>
      </c>
      <c r="U357" s="178">
        <f t="shared" si="53"/>
        <v>1.3299382035301792E-3</v>
      </c>
      <c r="V357" s="178">
        <f t="shared" si="54"/>
        <v>2.7705901637833175E-3</v>
      </c>
      <c r="W357" s="178">
        <f t="shared" si="55"/>
        <v>1.4618273179237667E-3</v>
      </c>
      <c r="X357" s="179">
        <f t="shared" si="56"/>
        <v>4.4428485586490627E-4</v>
      </c>
      <c r="Y357" s="179">
        <f t="shared" si="57"/>
        <v>0.14403419386165262</v>
      </c>
      <c r="Z357" s="186">
        <f t="shared" si="58"/>
        <v>3.7719800511685988</v>
      </c>
      <c r="AA357" s="156">
        <f>$J357*'9 All Base Data'!$Y357</f>
        <v>0.38383559205623247</v>
      </c>
      <c r="AB357" s="156">
        <f>$K357*'9 All Base Data'!$Y357</f>
        <v>0.12867138776440593</v>
      </c>
      <c r="AC357" s="178">
        <f>$L357*'9 All Base Data'!$Y357</f>
        <v>3.8333600987548598E-3</v>
      </c>
      <c r="AD357" s="178">
        <f>IF($M357="","",$M357*'9 All Base Data'!$Y357)</f>
        <v>7.9762563181677779E-2</v>
      </c>
      <c r="AE357" s="178">
        <f>IF($N357="","",$N357*'9 All Base Data'!$Y357)</f>
        <v>0.23266784208779337</v>
      </c>
      <c r="AF357" s="178">
        <f>IF($O357="","",$O357*'9 All Base Data'!$Y357)</f>
        <v>0.1227609236516836</v>
      </c>
      <c r="AG357" s="178">
        <f>IF($P357="","",$P357*'9 All Base Data'!$Y357)</f>
        <v>3.73100287576342E-2</v>
      </c>
      <c r="AH357" s="167">
        <f>$Q357*'9 All Base Data'!$Y357</f>
        <v>884.73922475523273</v>
      </c>
      <c r="AI357" s="178">
        <f>$R357*'9 All Base Data'!$Y357</f>
        <v>1.3664547077201874</v>
      </c>
      <c r="AJ357" s="178">
        <f>$S357*'9 All Base Data'!$Y357</f>
        <v>0.45807014044128508</v>
      </c>
      <c r="AK357" s="178">
        <f>$T357*'9 All Base Data'!$Y357</f>
        <v>1.3646761951567301E-2</v>
      </c>
      <c r="AL357" s="178">
        <f>IF($U357="","",$U357*'9 All Base Data'!$Y357)</f>
        <v>5.064922762036539E-4</v>
      </c>
      <c r="AM357" s="178">
        <f>IF($V357="","",$V357*'9 All Base Data'!$Y357)</f>
        <v>1.0551486638681429E-3</v>
      </c>
      <c r="AN357" s="178">
        <f>IF($W357="","",$W357*'9 All Base Data'!$Y357)</f>
        <v>5.5672078876038515E-4</v>
      </c>
      <c r="AO357" s="178">
        <f>IF($X357="","",$X357*'9 All Base Data'!$Y357)</f>
        <v>1.6920098041587112E-4</v>
      </c>
      <c r="AP357" s="178">
        <f>$Y357*'9 All Base Data'!$Y357</f>
        <v>5.4853831934824439E-2</v>
      </c>
      <c r="AQ357" s="179">
        <f t="shared" si="59"/>
        <v>1.4365169425466509</v>
      </c>
    </row>
    <row r="358" spans="1:43" x14ac:dyDescent="0.25">
      <c r="A358" s="124">
        <v>520201</v>
      </c>
      <c r="B358" s="125" t="s">
        <v>391</v>
      </c>
      <c r="C358" s="126" t="s">
        <v>157</v>
      </c>
      <c r="D358" s="101" t="s">
        <v>2312</v>
      </c>
      <c r="E358" s="142"/>
      <c r="F358" s="191" t="str">
        <f>IF('9 All Base Data'!G358="Rural Centre","Rural",IF('9 All Base Data'!G358="Rural (Incl.some Off Shore Islands)","Rural",IF('9 All Base Data'!G358="Inlet-in TA but not in Urban Area","Rural",IF('9 All Base Data'!G358="Rural (Incl.some Off Shore Islands)","Rural",IF('9 All Base Data'!G358="Inlet-not in TA","Rural",IF('9 All Base Data'!G358="Inland Water not in Urban Area","Rural",IF('9 All Base Data'!G358="Oceanic-in Region but not in TA","Rural",'9 All Base Data'!G358)))))))</f>
        <v>Central Auckland Zone</v>
      </c>
      <c r="G358" s="177">
        <f>IF('9 All Base Data'!I358="..C","..C",'9 All Base Data'!I358*Basecase_Pop_2006)</f>
        <v>6534</v>
      </c>
      <c r="H358" s="177">
        <f>IF('9 All Base Data'!J358="..C","..C",'9 All Base Data'!J358*Basecase_Pop_2006)</f>
        <v>4005</v>
      </c>
      <c r="I358" s="191">
        <f>IF('9 All Base Data'!L358="..C","..C",'9 All Base Data'!L358*Basecase_Pop_2006)</f>
        <v>120</v>
      </c>
      <c r="J358" s="156">
        <f>IF('9 All Base Data'!$P358=0,0,('9 All Base Data'!$P358*Basecase_Pop_2006)/(1+(1/(BaseCase_Mort_AllAdults_30*('9 All Base Data'!$W358*Basecase_PM10)/10))))</f>
        <v>0.90726917977852128</v>
      </c>
      <c r="K358" s="156">
        <f>IF('9 All Base Data'!$Q358=0,0,('9 All Base Data'!$Q358*Basecase_Pop_2006)/(1+(1/(BaseCase_Mort_Maori_30*('9 All Base Data'!$W358*Basecase_PM10)/10))))</f>
        <v>0.32347091040806536</v>
      </c>
      <c r="L358" s="179">
        <f>133/(1+1/(BaseCase_Mort_Child_0_1*'9 All Base Data'!$AB$10/10))*IF('9 All Base Data'!$L358="..C",0,'9 All Base Data'!L358/'9 All Base Data'!$L$2022)</f>
        <v>1.7505334263662759E-2</v>
      </c>
      <c r="M358" s="178">
        <f>IF('9 All Base Data'!$R358="","",IF('9 All Base Data'!$R358=0,0,('9 All Base Data'!$R358*Basecase_Pop_2006)/(1+(1/(BaseCase_CardiacHA_All*('9 All Base Data'!$W358*Basecase_PM10)/10)))))</f>
        <v>0.6979789624639674</v>
      </c>
      <c r="N358" s="178">
        <f>IF('9 All Base Data'!$S358="","",IF('9 All Base Data'!$S358=0,0,('9 All Base Data'!S358*Basecase_Pop_2006)/(1+(1/(BaseCase_RespHA_All*('9 All Base Data'!$W358*Basecase_PM10)/10)))))</f>
        <v>1.1349458627976894</v>
      </c>
      <c r="O358" s="178">
        <f>IF('9 All Base Data'!$T358="","",IF('9 All Base Data'!$T358=0,0,('9 All Base Data'!$T358*Basecase_Pop_2006)/(1+(1/(BaseCase_RespHA_Child_1_4*('9 All Base Data'!$W358*Basecase_PM10)/10)))))</f>
        <v>0.34140736260871851</v>
      </c>
      <c r="P358" s="179">
        <f>IF('9 All Base Data'!$U358="","",IF('9 All Base Data'!$U358=0,0,('9 All Base Data'!$U358*Basecase_Pop_2006)/(1+(1/(BaseCase_RespHA_Child_5_14*('9 All Base Data'!$W358*Basecase_PM10)/10)))))</f>
        <v>0.21393921157006074</v>
      </c>
      <c r="Q358" s="156">
        <f>IF('7 Base case Results'!$G358="..C",0,BaseCase_RADs_All*'7 Base case Results'!$G358*('9 All Base Data'!$V358*Basecase_PM10)/10)</f>
        <v>5650.8777608604114</v>
      </c>
      <c r="R358" s="189">
        <f t="shared" si="50"/>
        <v>3.2298782800115355</v>
      </c>
      <c r="S358" s="178">
        <f t="shared" si="51"/>
        <v>1.1515564410527128</v>
      </c>
      <c r="T358" s="179">
        <f t="shared" si="52"/>
        <v>6.2318989978639425E-2</v>
      </c>
      <c r="U358" s="178">
        <f t="shared" si="53"/>
        <v>4.4321664116461932E-3</v>
      </c>
      <c r="V358" s="178">
        <f t="shared" si="54"/>
        <v>5.1469794877875208E-3</v>
      </c>
      <c r="W358" s="178">
        <f t="shared" si="55"/>
        <v>1.5482823894305384E-3</v>
      </c>
      <c r="X358" s="179">
        <f t="shared" si="56"/>
        <v>9.7021432447022549E-4</v>
      </c>
      <c r="Y358" s="179">
        <f t="shared" si="57"/>
        <v>0.35035442117334553</v>
      </c>
      <c r="Z358" s="186">
        <f t="shared" si="58"/>
        <v>3.6521308370629542</v>
      </c>
      <c r="AA358" s="156">
        <f>$J358*'9 All Base Data'!$Y358</f>
        <v>0.46135984709532024</v>
      </c>
      <c r="AB358" s="156">
        <f>$K358*'9 All Base Data'!$Y358</f>
        <v>0.16448976014161537</v>
      </c>
      <c r="AC358" s="178">
        <f>$L358*'9 All Base Data'!$Y358</f>
        <v>8.9017223545579532E-3</v>
      </c>
      <c r="AD358" s="178">
        <f>IF($M358="","",$M358*'9 All Base Data'!$Y358)</f>
        <v>0.35493266450066813</v>
      </c>
      <c r="AE358" s="178">
        <f>IF($N358="","",$N358*'9 All Base Data'!$Y358)</f>
        <v>0.57713682046339521</v>
      </c>
      <c r="AF358" s="178">
        <f>IF($O358="","",$O358*'9 All Base Data'!$Y358)</f>
        <v>0.17361071236744316</v>
      </c>
      <c r="AG358" s="178">
        <f>IF($P358="","",$P358*'9 All Base Data'!$Y358)</f>
        <v>0.10879126519182712</v>
      </c>
      <c r="AH358" s="167">
        <f>$Q358*'9 All Base Data'!$Y358</f>
        <v>2873.5552334549006</v>
      </c>
      <c r="AI358" s="178">
        <f>$R358*'9 All Base Data'!$Y358</f>
        <v>1.6424410556593401</v>
      </c>
      <c r="AJ358" s="178">
        <f>$S358*'9 All Base Data'!$Y358</f>
        <v>0.58558354610415075</v>
      </c>
      <c r="AK358" s="178">
        <f>$T358*'9 All Base Data'!$Y358</f>
        <v>3.1690131582226312E-2</v>
      </c>
      <c r="AL358" s="178">
        <f>IF($U358="","",$U358*'9 All Base Data'!$Y358)</f>
        <v>2.2538224195792428E-3</v>
      </c>
      <c r="AM358" s="178">
        <f>IF($V358="","",$V358*'9 All Base Data'!$Y358)</f>
        <v>2.617315480801497E-3</v>
      </c>
      <c r="AN358" s="178">
        <f>IF($W358="","",$W358*'9 All Base Data'!$Y358)</f>
        <v>7.8732458058635465E-4</v>
      </c>
      <c r="AO358" s="178">
        <f>IF($X358="","",$X358*'9 All Base Data'!$Y358)</f>
        <v>4.93368387644936E-4</v>
      </c>
      <c r="AP358" s="178">
        <f>$Y358*'9 All Base Data'!$Y358</f>
        <v>0.17816042447420385</v>
      </c>
      <c r="AQ358" s="179">
        <f t="shared" si="59"/>
        <v>1.8571627496161509</v>
      </c>
    </row>
    <row r="359" spans="1:43" x14ac:dyDescent="0.25">
      <c r="A359" s="124">
        <v>520202</v>
      </c>
      <c r="B359" s="125" t="s">
        <v>392</v>
      </c>
      <c r="C359" s="126" t="s">
        <v>157</v>
      </c>
      <c r="D359" s="101" t="s">
        <v>2312</v>
      </c>
      <c r="E359" s="142"/>
      <c r="F359" s="191" t="str">
        <f>IF('9 All Base Data'!G359="Rural Centre","Rural",IF('9 All Base Data'!G359="Rural (Incl.some Off Shore Islands)","Rural",IF('9 All Base Data'!G359="Inlet-in TA but not in Urban Area","Rural",IF('9 All Base Data'!G359="Rural (Incl.some Off Shore Islands)","Rural",IF('9 All Base Data'!G359="Inlet-not in TA","Rural",IF('9 All Base Data'!G359="Inland Water not in Urban Area","Rural",IF('9 All Base Data'!G359="Oceanic-in Region but not in TA","Rural",'9 All Base Data'!G359)))))))</f>
        <v>Central Auckland Zone</v>
      </c>
      <c r="G359" s="177">
        <f>IF('9 All Base Data'!I359="..C","..C",'9 All Base Data'!I359*Basecase_Pop_2006)</f>
        <v>2133</v>
      </c>
      <c r="H359" s="177">
        <f>IF('9 All Base Data'!J359="..C","..C",'9 All Base Data'!J359*Basecase_Pop_2006)</f>
        <v>1266</v>
      </c>
      <c r="I359" s="191">
        <f>IF('9 All Base Data'!L359="..C","..C",'9 All Base Data'!L359*Basecase_Pop_2006)</f>
        <v>51</v>
      </c>
      <c r="J359" s="156">
        <f>IF('9 All Base Data'!$P359=0,0,('9 All Base Data'!$P359*Basecase_Pop_2006)/(1+(1/(BaseCase_Mort_AllAdults_30*('9 All Base Data'!$W359*Basecase_PM10)/10))))</f>
        <v>5.9326149975093756</v>
      </c>
      <c r="K359" s="156">
        <f>IF('9 All Base Data'!$Q359=0,0,('9 All Base Data'!$Q359*Basecase_Pop_2006)/(1+(1/(BaseCase_Mort_Maori_30*('9 All Base Data'!$W359*Basecase_PM10)/10))))</f>
        <v>0.37658502590898679</v>
      </c>
      <c r="L359" s="179">
        <f>133/(1+1/(BaseCase_Mort_Child_0_1*'9 All Base Data'!$AB$10/10))*IF('9 All Base Data'!$L359="..C",0,'9 All Base Data'!L359/'9 All Base Data'!$L$2022)</f>
        <v>7.4397670620566722E-3</v>
      </c>
      <c r="M359" s="178">
        <f>IF('9 All Base Data'!$R359="","",IF('9 All Base Data'!$R359=0,0,('9 All Base Data'!$R359*Basecase_Pop_2006)/(1+(1/(BaseCase_CardiacHA_All*('9 All Base Data'!$W359*Basecase_PM10)/10)))))</f>
        <v>0.10706830145484396</v>
      </c>
      <c r="N359" s="178">
        <f>IF('9 All Base Data'!$S359="","",IF('9 All Base Data'!$S359=0,0,('9 All Base Data'!S359*Basecase_Pop_2006)/(1+(1/(BaseCase_RespHA_All*('9 All Base Data'!$W359*Basecase_PM10)/10)))))</f>
        <v>0.17742035309952098</v>
      </c>
      <c r="O359" s="178">
        <f>IF('9 All Base Data'!$T359="","",IF('9 All Base Data'!$T359=0,0,('9 All Base Data'!$T359*Basecase_Pop_2006)/(1+(1/(BaseCase_RespHA_Child_1_4*('9 All Base Data'!$W359*Basecase_PM10)/10)))))</f>
        <v>8.5088568225232891E-2</v>
      </c>
      <c r="P359" s="179">
        <f>IF('9 All Base Data'!$U359="","",IF('9 All Base Data'!$U359=0,0,('9 All Base Data'!$U359*Basecase_Pop_2006)/(1+(1/(BaseCase_RespHA_Child_5_14*('9 All Base Data'!$W359*Basecase_PM10)/10)))))</f>
        <v>1.3983127323658607E-2</v>
      </c>
      <c r="Q359" s="156">
        <f>IF('7 Base case Results'!$G359="..C",0,BaseCase_RADs_All*'7 Base case Results'!$G359*('9 All Base Data'!$V359*Basecase_PM10)/10)</f>
        <v>1681.1268017415471</v>
      </c>
      <c r="R359" s="189">
        <f t="shared" si="50"/>
        <v>21.120109391133376</v>
      </c>
      <c r="S359" s="178">
        <f t="shared" si="51"/>
        <v>1.3406426922359931</v>
      </c>
      <c r="T359" s="179">
        <f t="shared" si="52"/>
        <v>2.6485570740921754E-2</v>
      </c>
      <c r="U359" s="178">
        <f t="shared" si="53"/>
        <v>6.7988371423825908E-4</v>
      </c>
      <c r="V359" s="178">
        <f t="shared" si="54"/>
        <v>8.046013013063276E-4</v>
      </c>
      <c r="W359" s="178">
        <f t="shared" si="55"/>
        <v>3.8587665690143115E-4</v>
      </c>
      <c r="X359" s="179">
        <f t="shared" si="56"/>
        <v>6.3413482412791786E-5</v>
      </c>
      <c r="Y359" s="179">
        <f t="shared" si="57"/>
        <v>0.10422986170797591</v>
      </c>
      <c r="Z359" s="186">
        <f t="shared" si="58"/>
        <v>21.252309308597816</v>
      </c>
      <c r="AA359" s="156">
        <f>$J359*'9 All Base Data'!$Y359</f>
        <v>2.7331030561977672</v>
      </c>
      <c r="AB359" s="156">
        <f>$K359*'9 All Base Data'!$Y359</f>
        <v>0.1734893778986609</v>
      </c>
      <c r="AC359" s="178">
        <f>$L359*'9 All Base Data'!$Y359</f>
        <v>3.4274346309752157E-3</v>
      </c>
      <c r="AD359" s="178">
        <f>IF($M359="","",$M359*'9 All Base Data'!$Y359)</f>
        <v>4.93254158665258E-2</v>
      </c>
      <c r="AE359" s="178">
        <f>IF($N359="","",$N359*'9 All Base Data'!$Y359)</f>
        <v>8.1735981433408614E-2</v>
      </c>
      <c r="AF359" s="178">
        <f>IF($O359="","",$O359*'9 All Base Data'!$Y359)</f>
        <v>3.9199547916308003E-2</v>
      </c>
      <c r="AG359" s="178">
        <f>IF($P359="","",$P359*'9 All Base Data'!$Y359)</f>
        <v>6.4419026077940679E-3</v>
      </c>
      <c r="AH359" s="167">
        <f>$Q359*'9 All Base Data'!$Y359</f>
        <v>774.48019155545057</v>
      </c>
      <c r="AI359" s="178">
        <f>$R359*'9 All Base Data'!$Y359</f>
        <v>9.7298468800640521</v>
      </c>
      <c r="AJ359" s="178">
        <f>$S359*'9 All Base Data'!$Y359</f>
        <v>0.61762218531923285</v>
      </c>
      <c r="AK359" s="178">
        <f>$T359*'9 All Base Data'!$Y359</f>
        <v>1.2201667286271768E-2</v>
      </c>
      <c r="AL359" s="178">
        <f>IF($U359="","",$U359*'9 All Base Data'!$Y359)</f>
        <v>3.1321639075243882E-4</v>
      </c>
      <c r="AM359" s="178">
        <f>IF($V359="","",$V359*'9 All Base Data'!$Y359)</f>
        <v>3.7067267580050806E-4</v>
      </c>
      <c r="AN359" s="178">
        <f>IF($W359="","",$W359*'9 All Base Data'!$Y359)</f>
        <v>1.777699498004568E-4</v>
      </c>
      <c r="AO359" s="178">
        <f>IF($X359="","",$X359*'9 All Base Data'!$Y359)</f>
        <v>2.9214028326346103E-5</v>
      </c>
      <c r="AP359" s="178">
        <f>$Y359*'9 All Base Data'!$Y359</f>
        <v>4.8017771876437937E-2</v>
      </c>
      <c r="AQ359" s="179">
        <f t="shared" si="59"/>
        <v>9.7907502082933142</v>
      </c>
    </row>
    <row r="360" spans="1:43" x14ac:dyDescent="0.25">
      <c r="A360" s="131">
        <v>520301</v>
      </c>
      <c r="B360" s="132" t="s">
        <v>2231</v>
      </c>
      <c r="C360" s="132" t="s">
        <v>157</v>
      </c>
      <c r="D360" s="145" t="s">
        <v>2312</v>
      </c>
      <c r="E360" s="142"/>
      <c r="F360" s="191" t="str">
        <f>IF('9 All Base Data'!G360="Rural Centre","Rural",IF('9 All Base Data'!G360="Rural (Incl.some Off Shore Islands)","Rural",IF('9 All Base Data'!G360="Inlet-in TA but not in Urban Area","Rural",IF('9 All Base Data'!G360="Rural (Incl.some Off Shore Islands)","Rural",IF('9 All Base Data'!G360="Inlet-not in TA","Rural",IF('9 All Base Data'!G360="Inland Water not in Urban Area","Rural",IF('9 All Base Data'!G360="Oceanic-in Region but not in TA","Rural",'9 All Base Data'!G360)))))))</f>
        <v>Central Auckland Zone</v>
      </c>
      <c r="G360" s="177">
        <f>IF('9 All Base Data'!I360="..C","..C",'9 All Base Data'!I360*Basecase_Pop_2006)</f>
        <v>1674</v>
      </c>
      <c r="H360" s="177">
        <f>IF('9 All Base Data'!J360="..C","..C",'9 All Base Data'!J360*Basecase_Pop_2006)</f>
        <v>960</v>
      </c>
      <c r="I360" s="191">
        <f>IF('9 All Base Data'!L360="..C","..C",'9 All Base Data'!L360*Basecase_Pop_2006)</f>
        <v>33</v>
      </c>
      <c r="J360" s="156">
        <f>IF('9 All Base Data'!$P360=0,0,('9 All Base Data'!$P360*Basecase_Pop_2006)/(1+(1/(BaseCase_Mort_AllAdults_30*('9 All Base Data'!$W360*Basecase_PM10)/10))))</f>
        <v>3.9888380950908166E-2</v>
      </c>
      <c r="K360" s="156">
        <f>IF('9 All Base Data'!$Q360=0,0,('9 All Base Data'!$Q360*Basecase_Pop_2006)/(1+(1/(BaseCase_Mort_Maori_30*('9 All Base Data'!$W360*Basecase_PM10)/10))))</f>
        <v>0</v>
      </c>
      <c r="L360" s="179">
        <f>133/(1+1/(BaseCase_Mort_Child_0_1*'9 All Base Data'!$AB$10/10))*IF('9 All Base Data'!$L360="..C",0,'9 All Base Data'!L360/'9 All Base Data'!$L$2022)</f>
        <v>4.8139669225072592E-3</v>
      </c>
      <c r="M360" s="178">
        <f>IF('9 All Base Data'!$R360="","",IF('9 All Base Data'!$R360=0,0,('9 All Base Data'!$R360*Basecase_Pop_2006)/(1+(1/(BaseCase_CardiacHA_All*('9 All Base Data'!$W360*Basecase_PM10)/10)))))</f>
        <v>0.10453349339464826</v>
      </c>
      <c r="N360" s="178">
        <f>IF('9 All Base Data'!$S360="","",IF('9 All Base Data'!$S360=0,0,('9 All Base Data'!S360*Basecase_Pop_2006)/(1+(1/(BaseCase_RespHA_All*('9 All Base Data'!$W360*Basecase_PM10)/10)))))</f>
        <v>0.20314610301998048</v>
      </c>
      <c r="O360" s="178">
        <f>IF('9 All Base Data'!$T360="","",IF('9 All Base Data'!$T360=0,0,('9 All Base Data'!$T360*Basecase_Pop_2006)/(1+(1/(BaseCase_RespHA_Child_1_4*('9 All Base Data'!$W360*Basecase_PM10)/10)))))</f>
        <v>8.6327279430263873E-2</v>
      </c>
      <c r="P360" s="179">
        <f>IF('9 All Base Data'!$U360="","",IF('9 All Base Data'!$U360=0,0,('9 All Base Data'!$U360*Basecase_Pop_2006)/(1+(1/(BaseCase_RespHA_Child_5_14*('9 All Base Data'!$W360*Basecase_PM10)/10)))))</f>
        <v>3.7622947698368304E-2</v>
      </c>
      <c r="Q360" s="156">
        <f>IF('7 Base case Results'!$G360="..C",0,BaseCase_RADs_All*'7 Base case Results'!$G360*('9 All Base Data'!$V360*Basecase_PM10)/10)</f>
        <v>1030.5144</v>
      </c>
      <c r="R360" s="189">
        <f t="shared" si="50"/>
        <v>0.14200263618523307</v>
      </c>
      <c r="S360" s="178">
        <f t="shared" si="51"/>
        <v>0</v>
      </c>
      <c r="T360" s="179">
        <f t="shared" si="52"/>
        <v>1.7137722244125842E-2</v>
      </c>
      <c r="U360" s="178">
        <f t="shared" si="53"/>
        <v>6.6378768305601647E-4</v>
      </c>
      <c r="V360" s="178">
        <f t="shared" si="54"/>
        <v>9.2126757719561143E-4</v>
      </c>
      <c r="W360" s="178">
        <f t="shared" si="55"/>
        <v>3.9149421221624663E-4</v>
      </c>
      <c r="X360" s="179">
        <f t="shared" si="56"/>
        <v>1.7062006781210027E-4</v>
      </c>
      <c r="Y360" s="179">
        <f t="shared" si="57"/>
        <v>6.3891892800000002E-2</v>
      </c>
      <c r="Z360" s="186">
        <f t="shared" si="58"/>
        <v>0.22461730648961054</v>
      </c>
      <c r="AA360" s="156">
        <f>$J360*'9 All Base Data'!$Y360</f>
        <v>1.2346411997614307E-2</v>
      </c>
      <c r="AB360" s="156">
        <f>$K360*'9 All Base Data'!$Y360</f>
        <v>0</v>
      </c>
      <c r="AC360" s="178">
        <f>$L360*'9 All Base Data'!$Y360</f>
        <v>1.4900383909116483E-3</v>
      </c>
      <c r="AD360" s="178">
        <f>IF($M360="","",$M360*'9 All Base Data'!$Y360)</f>
        <v>3.2355627033060538E-2</v>
      </c>
      <c r="AE360" s="178">
        <f>IF($N360="","",$N360*'9 All Base Data'!$Y360)</f>
        <v>6.2878598323689916E-2</v>
      </c>
      <c r="AF360" s="178">
        <f>IF($O360="","",$O360*'9 All Base Data'!$Y360)</f>
        <v>2.6720366509509735E-2</v>
      </c>
      <c r="AG360" s="178">
        <f>IF($P360="","",$P360*'9 All Base Data'!$Y360)</f>
        <v>1.1645205991700554E-2</v>
      </c>
      <c r="AH360" s="167">
        <f>$Q360*'9 All Base Data'!$Y360</f>
        <v>318.96895909445612</v>
      </c>
      <c r="AI360" s="178">
        <f>$R360*'9 All Base Data'!$Y360</f>
        <v>4.3953226711506928E-2</v>
      </c>
      <c r="AJ360" s="178">
        <f>$S360*'9 All Base Data'!$Y360</f>
        <v>0</v>
      </c>
      <c r="AK360" s="178">
        <f>$T360*'9 All Base Data'!$Y360</f>
        <v>5.3045366716454679E-3</v>
      </c>
      <c r="AL360" s="178">
        <f>IF($U360="","",$U360*'9 All Base Data'!$Y360)</f>
        <v>2.054582316599344E-4</v>
      </c>
      <c r="AM360" s="178">
        <f>IF($V360="","",$V360*'9 All Base Data'!$Y360)</f>
        <v>2.8515444339793374E-4</v>
      </c>
      <c r="AN360" s="178">
        <f>IF($W360="","",$W360*'9 All Base Data'!$Y360)</f>
        <v>1.2117686212062663E-4</v>
      </c>
      <c r="AO360" s="178">
        <f>IF($X360="","",$X360*'9 All Base Data'!$Y360)</f>
        <v>5.2811009172362014E-5</v>
      </c>
      <c r="AP360" s="178">
        <f>$Y360*'9 All Base Data'!$Y360</f>
        <v>1.977607546385628E-2</v>
      </c>
      <c r="AQ360" s="179">
        <f t="shared" si="59"/>
        <v>6.9524451522066544E-2</v>
      </c>
    </row>
    <row r="361" spans="1:43" x14ac:dyDescent="0.25">
      <c r="A361" s="131">
        <v>520302</v>
      </c>
      <c r="B361" s="132" t="s">
        <v>2232</v>
      </c>
      <c r="C361" s="132" t="s">
        <v>157</v>
      </c>
      <c r="D361" s="145" t="s">
        <v>2312</v>
      </c>
      <c r="E361" s="142"/>
      <c r="F361" s="191" t="str">
        <f>IF('9 All Base Data'!G361="Rural Centre","Rural",IF('9 All Base Data'!G361="Rural (Incl.some Off Shore Islands)","Rural",IF('9 All Base Data'!G361="Inlet-in TA but not in Urban Area","Rural",IF('9 All Base Data'!G361="Rural (Incl.some Off Shore Islands)","Rural",IF('9 All Base Data'!G361="Inlet-not in TA","Rural",IF('9 All Base Data'!G361="Inland Water not in Urban Area","Rural",IF('9 All Base Data'!G361="Oceanic-in Region but not in TA","Rural",'9 All Base Data'!G361)))))))</f>
        <v>Central Auckland Zone</v>
      </c>
      <c r="G361" s="177">
        <f>IF('9 All Base Data'!I361="..C","..C",'9 All Base Data'!I361*Basecase_Pop_2006)</f>
        <v>2958</v>
      </c>
      <c r="H361" s="177">
        <f>IF('9 All Base Data'!J361="..C","..C",'9 All Base Data'!J361*Basecase_Pop_2006)</f>
        <v>1980</v>
      </c>
      <c r="I361" s="191">
        <f>IF('9 All Base Data'!L361="..C","..C",'9 All Base Data'!L361*Basecase_Pop_2006)</f>
        <v>45</v>
      </c>
      <c r="J361" s="156">
        <f>IF('9 All Base Data'!$P361=0,0,('9 All Base Data'!$P361*Basecase_Pop_2006)/(1+(1/(BaseCase_Mort_AllAdults_30*('9 All Base Data'!$W361*Basecase_PM10)/10))))</f>
        <v>8.22697857112481E-2</v>
      </c>
      <c r="K361" s="156">
        <f>IF('9 All Base Data'!$Q361=0,0,('9 All Base Data'!$Q361*Basecase_Pop_2006)/(1+(1/(BaseCase_Mort_Maori_30*('9 All Base Data'!$W361*Basecase_PM10)/10))))</f>
        <v>0</v>
      </c>
      <c r="L361" s="179">
        <f>133/(1+1/(BaseCase_Mort_Child_0_1*'9 All Base Data'!$AB$10/10))*IF('9 All Base Data'!$L361="..C",0,'9 All Base Data'!L361/'9 All Base Data'!$L$2022)</f>
        <v>6.5645003488735343E-3</v>
      </c>
      <c r="M361" s="178">
        <f>IF('9 All Base Data'!$R361="","",IF('9 All Base Data'!$R361=0,0,('9 All Base Data'!$R361*Basecase_Pop_2006)/(1+(1/(BaseCase_CardiacHA_All*('9 All Base Data'!$W361*Basecase_PM10)/10)))))</f>
        <v>0.18471330553247883</v>
      </c>
      <c r="N361" s="178">
        <f>IF('9 All Base Data'!$S361="","",IF('9 All Base Data'!$S361=0,0,('9 All Base Data'!S361*Basecase_Pop_2006)/(1+(1/(BaseCase_RespHA_All*('9 All Base Data'!$W361*Basecase_PM10)/10)))))</f>
        <v>0.35896426089193684</v>
      </c>
      <c r="O361" s="178">
        <f>IF('9 All Base Data'!$T361="","",IF('9 All Base Data'!$T361=0,0,('9 All Base Data'!$T361*Basecase_Pop_2006)/(1+(1/(BaseCase_RespHA_Child_1_4*('9 All Base Data'!$W361*Basecase_PM10)/10)))))</f>
        <v>0.10904498454349121</v>
      </c>
      <c r="P361" s="179">
        <f>IF('9 All Base Data'!$U361="","",IF('9 All Base Data'!$U361=0,0,('9 All Base Data'!$U361*Basecase_Pop_2006)/(1+(1/(BaseCase_RespHA_Child_5_14*('9 All Base Data'!$W361*Basecase_PM10)/10)))))</f>
        <v>4.149589819672974E-2</v>
      </c>
      <c r="Q361" s="156">
        <f>IF('7 Base case Results'!$G361="..C",0,BaseCase_RADs_All*'7 Base case Results'!$G361*('9 All Base Data'!$V361*Basecase_PM10)/10)</f>
        <v>1820.9448</v>
      </c>
      <c r="R361" s="189">
        <f t="shared" si="50"/>
        <v>0.29288043713204326</v>
      </c>
      <c r="S361" s="178">
        <f t="shared" si="51"/>
        <v>0</v>
      </c>
      <c r="T361" s="179">
        <f t="shared" si="52"/>
        <v>2.3369621241989783E-2</v>
      </c>
      <c r="U361" s="178">
        <f t="shared" si="53"/>
        <v>1.1729294901312406E-3</v>
      </c>
      <c r="V361" s="178">
        <f t="shared" si="54"/>
        <v>1.6279029231449336E-3</v>
      </c>
      <c r="W361" s="178">
        <f t="shared" si="55"/>
        <v>4.9451900490473267E-4</v>
      </c>
      <c r="X361" s="179">
        <f t="shared" si="56"/>
        <v>1.8818389832216936E-4</v>
      </c>
      <c r="Y361" s="179">
        <f t="shared" si="57"/>
        <v>0.11289857760000001</v>
      </c>
      <c r="Z361" s="186">
        <f t="shared" si="58"/>
        <v>0.43194946838730919</v>
      </c>
      <c r="AA361" s="156">
        <f>$J361*'9 All Base Data'!$Y361</f>
        <v>2.5464474745079509E-2</v>
      </c>
      <c r="AB361" s="156">
        <f>$K361*'9 All Base Data'!$Y361</f>
        <v>0</v>
      </c>
      <c r="AC361" s="178">
        <f>$L361*'9 All Base Data'!$Y361</f>
        <v>2.0318705330613384E-3</v>
      </c>
      <c r="AD361" s="178">
        <f>IF($M361="","",$M361*'9 All Base Data'!$Y361)</f>
        <v>5.7173204757343526E-2</v>
      </c>
      <c r="AE361" s="178">
        <f>IF($N361="","",$N361*'9 All Base Data'!$Y361)</f>
        <v>0.11110806083720118</v>
      </c>
      <c r="AF361" s="178">
        <f>IF($O361="","",$O361*'9 All Base Data'!$Y361)</f>
        <v>3.3752041906749138E-2</v>
      </c>
      <c r="AG361" s="178">
        <f>IF($P361="","",$P361*'9 All Base Data'!$Y361)</f>
        <v>1.284397719672855E-2</v>
      </c>
      <c r="AH361" s="167">
        <f>$Q361*'9 All Base Data'!$Y361</f>
        <v>563.62615352532919</v>
      </c>
      <c r="AI361" s="178">
        <f>$R361*'9 All Base Data'!$Y361</f>
        <v>9.0653530092483059E-2</v>
      </c>
      <c r="AJ361" s="178">
        <f>$S361*'9 All Base Data'!$Y361</f>
        <v>0</v>
      </c>
      <c r="AK361" s="178">
        <f>$T361*'9 All Base Data'!$Y361</f>
        <v>7.2334590976983644E-3</v>
      </c>
      <c r="AL361" s="178">
        <f>IF($U361="","",$U361*'9 All Base Data'!$Y361)</f>
        <v>3.630498502091314E-4</v>
      </c>
      <c r="AM361" s="178">
        <f>IF($V361="","",$V361*'9 All Base Data'!$Y361)</f>
        <v>5.0387505589670738E-4</v>
      </c>
      <c r="AN361" s="178">
        <f>IF($W361="","",$W361*'9 All Base Data'!$Y361)</f>
        <v>1.5306551004710736E-4</v>
      </c>
      <c r="AO361" s="178">
        <f>IF($X361="","",$X361*'9 All Base Data'!$Y361)</f>
        <v>5.824743658716397E-5</v>
      </c>
      <c r="AP361" s="178">
        <f>$Y361*'9 All Base Data'!$Y361</f>
        <v>3.4944821518570417E-2</v>
      </c>
      <c r="AQ361" s="179">
        <f t="shared" si="59"/>
        <v>0.13369873561485768</v>
      </c>
    </row>
    <row r="362" spans="1:43" x14ac:dyDescent="0.25">
      <c r="A362" s="131">
        <v>520303</v>
      </c>
      <c r="B362" s="132" t="s">
        <v>393</v>
      </c>
      <c r="C362" s="132" t="s">
        <v>157</v>
      </c>
      <c r="D362" s="145" t="s">
        <v>2312</v>
      </c>
      <c r="E362" s="142"/>
      <c r="F362" s="191" t="str">
        <f>IF('9 All Base Data'!G362="Rural Centre","Rural",IF('9 All Base Data'!G362="Rural (Incl.some Off Shore Islands)","Rural",IF('9 All Base Data'!G362="Inlet-in TA but not in Urban Area","Rural",IF('9 All Base Data'!G362="Rural (Incl.some Off Shore Islands)","Rural",IF('9 All Base Data'!G362="Inlet-not in TA","Rural",IF('9 All Base Data'!G362="Inland Water not in Urban Area","Rural",IF('9 All Base Data'!G362="Oceanic-in Region but not in TA","Rural",'9 All Base Data'!G362)))))))</f>
        <v>Central Auckland Zone</v>
      </c>
      <c r="G362" s="177">
        <f>IF('9 All Base Data'!I362="..C","..C",'9 All Base Data'!I362*Basecase_Pop_2006)</f>
        <v>3201</v>
      </c>
      <c r="H362" s="177">
        <f>IF('9 All Base Data'!J362="..C","..C",'9 All Base Data'!J362*Basecase_Pop_2006)</f>
        <v>1803</v>
      </c>
      <c r="I362" s="191">
        <f>IF('9 All Base Data'!L362="..C","..C",'9 All Base Data'!L362*Basecase_Pop_2006)</f>
        <v>57</v>
      </c>
      <c r="J362" s="156">
        <f>IF('9 All Base Data'!$P362=0,0,('9 All Base Data'!$P362*Basecase_Pop_2006)/(1+(1/(BaseCase_Mort_AllAdults_30*('9 All Base Data'!$W362*Basecase_PM10)/10))))</f>
        <v>7.4915365473424395E-2</v>
      </c>
      <c r="K362" s="156">
        <f>IF('9 All Base Data'!$Q362=0,0,('9 All Base Data'!$Q362*Basecase_Pop_2006)/(1+(1/(BaseCase_Mort_Maori_30*('9 All Base Data'!$W362*Basecase_PM10)/10))))</f>
        <v>0</v>
      </c>
      <c r="L362" s="179">
        <f>133/(1+1/(BaseCase_Mort_Child_0_1*'9 All Base Data'!$AB$10/10))*IF('9 All Base Data'!$L362="..C",0,'9 All Base Data'!L362/'9 All Base Data'!$L$2022)</f>
        <v>8.3150337752398093E-3</v>
      </c>
      <c r="M362" s="178">
        <f>IF('9 All Base Data'!$R362="","",IF('9 All Base Data'!$R362=0,0,('9 All Base Data'!$R362*Basecase_Pop_2006)/(1+(1/(BaseCase_CardiacHA_All*('9 All Base Data'!$W362*Basecase_PM10)/10)))))</f>
        <v>0.19988752231557291</v>
      </c>
      <c r="N362" s="178">
        <f>IF('9 All Base Data'!$S362="","",IF('9 All Base Data'!$S362=0,0,('9 All Base Data'!S362*Basecase_Pop_2006)/(1+(1/(BaseCase_RespHA_All*('9 All Base Data'!$W362*Basecase_PM10)/10)))))</f>
        <v>0.38845321133032107</v>
      </c>
      <c r="O362" s="178">
        <f>IF('9 All Base Data'!$T362="","",IF('9 All Base Data'!$T362=0,0,('9 All Base Data'!$T362*Basecase_Pop_2006)/(1+(1/(BaseCase_RespHA_Child_1_4*('9 All Base Data'!$W362*Basecase_PM10)/10)))))</f>
        <v>0.1612957063039141</v>
      </c>
      <c r="P362" s="179">
        <f>IF('9 All Base Data'!$U362="","",IF('9 All Base Data'!$U362=0,0,('9 All Base Data'!$U362*Basecase_Pop_2006)/(1+(1/(BaseCase_RespHA_Child_5_14*('9 All Base Data'!$W362*Basecase_PM10)/10)))))</f>
        <v>6.4180322544275345E-2</v>
      </c>
      <c r="Q362" s="156">
        <f>IF('7 Base case Results'!$G362="..C",0,BaseCase_RADs_All*'7 Base case Results'!$G362*('9 All Base Data'!$V362*Basecase_PM10)/10)</f>
        <v>1970.5355999999999</v>
      </c>
      <c r="R362" s="189">
        <f t="shared" si="50"/>
        <v>0.2666987010853909</v>
      </c>
      <c r="S362" s="178">
        <f t="shared" si="51"/>
        <v>0</v>
      </c>
      <c r="T362" s="179">
        <f t="shared" si="52"/>
        <v>2.9601520239853723E-2</v>
      </c>
      <c r="U362" s="178">
        <f t="shared" si="53"/>
        <v>1.2692857667038879E-3</v>
      </c>
      <c r="V362" s="178">
        <f t="shared" si="54"/>
        <v>1.7616353133830059E-3</v>
      </c>
      <c r="W362" s="178">
        <f t="shared" si="55"/>
        <v>7.3147602808825048E-4</v>
      </c>
      <c r="X362" s="179">
        <f t="shared" si="56"/>
        <v>2.9105776273828871E-4</v>
      </c>
      <c r="Y362" s="179">
        <f t="shared" si="57"/>
        <v>0.12217320719999999</v>
      </c>
      <c r="Z362" s="186">
        <f t="shared" si="58"/>
        <v>0.42150434960533156</v>
      </c>
      <c r="AA362" s="156">
        <f>$J362*'9 All Base Data'!$Y362</f>
        <v>2.3188105033019369E-2</v>
      </c>
      <c r="AB362" s="156">
        <f>$K362*'9 All Base Data'!$Y362</f>
        <v>0</v>
      </c>
      <c r="AC362" s="178">
        <f>$L362*'9 All Base Data'!$Y362</f>
        <v>2.5737026752110283E-3</v>
      </c>
      <c r="AD362" s="178">
        <f>IF($M362="","",$M362*'9 All Base Data'!$Y362)</f>
        <v>6.1869989326658763E-2</v>
      </c>
      <c r="AE362" s="178">
        <f>IF($N362="","",$N362*'9 All Base Data'!$Y362)</f>
        <v>0.12023559930354326</v>
      </c>
      <c r="AF362" s="178">
        <f>IF($O362="","",$O362*'9 All Base Data'!$Y362)</f>
        <v>4.9924895320399773E-2</v>
      </c>
      <c r="AG362" s="178">
        <f>IF($P362="","",$P362*'9 All Base Data'!$Y362)</f>
        <v>1.9865351397606826E-2</v>
      </c>
      <c r="AH362" s="167">
        <f>$Q362*'9 All Base Data'!$Y362</f>
        <v>609.92809920033096</v>
      </c>
      <c r="AI362" s="178">
        <f>$R362*'9 All Base Data'!$Y362</f>
        <v>8.2549653917548968E-2</v>
      </c>
      <c r="AJ362" s="178">
        <f>$S362*'9 All Base Data'!$Y362</f>
        <v>0</v>
      </c>
      <c r="AK362" s="178">
        <f>$T362*'9 All Base Data'!$Y362</f>
        <v>9.1623815237512618E-3</v>
      </c>
      <c r="AL362" s="178">
        <f>IF($U362="","",$U362*'9 All Base Data'!$Y362)</f>
        <v>3.9287443222428309E-4</v>
      </c>
      <c r="AM362" s="178">
        <f>IF($V362="","",$V362*'9 All Base Data'!$Y362)</f>
        <v>5.4526844284156855E-4</v>
      </c>
      <c r="AN362" s="178">
        <f>IF($W362="","",$W362*'9 All Base Data'!$Y362)</f>
        <v>2.26409400278013E-4</v>
      </c>
      <c r="AO362" s="178">
        <f>IF($X362="","",$X362*'9 All Base Data'!$Y362)</f>
        <v>9.0089368588146967E-5</v>
      </c>
      <c r="AP362" s="178">
        <f>$Y362*'9 All Base Data'!$Y362</f>
        <v>3.7815542150420517E-2</v>
      </c>
      <c r="AQ362" s="179">
        <f t="shared" si="59"/>
        <v>0.13046572046678662</v>
      </c>
    </row>
    <row r="363" spans="1:43" x14ac:dyDescent="0.25">
      <c r="A363" s="124">
        <v>520401</v>
      </c>
      <c r="B363" s="125" t="s">
        <v>394</v>
      </c>
      <c r="C363" s="126" t="s">
        <v>157</v>
      </c>
      <c r="D363" s="101" t="s">
        <v>2312</v>
      </c>
      <c r="E363" s="142"/>
      <c r="F363" s="191" t="str">
        <f>IF('9 All Base Data'!G363="Rural Centre","Rural",IF('9 All Base Data'!G363="Rural (Incl.some Off Shore Islands)","Rural",IF('9 All Base Data'!G363="Inlet-in TA but not in Urban Area","Rural",IF('9 All Base Data'!G363="Rural (Incl.some Off Shore Islands)","Rural",IF('9 All Base Data'!G363="Inlet-not in TA","Rural",IF('9 All Base Data'!G363="Inland Water not in Urban Area","Rural",IF('9 All Base Data'!G363="Oceanic-in Region but not in TA","Rural",'9 All Base Data'!G363)))))))</f>
        <v>Central Auckland Zone</v>
      </c>
      <c r="G363" s="177">
        <f>IF('9 All Base Data'!I363="..C","..C",'9 All Base Data'!I363*Basecase_Pop_2006)</f>
        <v>4566</v>
      </c>
      <c r="H363" s="177">
        <f>IF('9 All Base Data'!J363="..C","..C",'9 All Base Data'!J363*Basecase_Pop_2006)</f>
        <v>2478</v>
      </c>
      <c r="I363" s="191">
        <f>IF('9 All Base Data'!L363="..C","..C",'9 All Base Data'!L363*Basecase_Pop_2006)</f>
        <v>96</v>
      </c>
      <c r="J363" s="156">
        <f>IF('9 All Base Data'!$P363=0,0,('9 All Base Data'!$P363*Basecase_Pop_2006)/(1+(1/(BaseCase_Mort_AllAdults_30*('9 All Base Data'!$W363*Basecase_PM10)/10))))</f>
        <v>3.4393383097945427</v>
      </c>
      <c r="K363" s="156">
        <f>IF('9 All Base Data'!$Q363=0,0,('9 All Base Data'!$Q363*Basecase_Pop_2006)/(1+(1/(BaseCase_Mort_Maori_30*('9 All Base Data'!$W363*Basecase_PM10)/10))))</f>
        <v>0.54912219622565406</v>
      </c>
      <c r="L363" s="179">
        <f>133/(1+1/(BaseCase_Mort_Child_0_1*'9 All Base Data'!$AB$10/10))*IF('9 All Base Data'!$L363="..C",0,'9 All Base Data'!L363/'9 All Base Data'!$L$2022)</f>
        <v>1.4004267410930207E-2</v>
      </c>
      <c r="M363" s="178">
        <f>IF('9 All Base Data'!$R363="","",IF('9 All Base Data'!$R363=0,0,('9 All Base Data'!$R363*Basecase_Pop_2006)/(1+(1/(BaseCase_CardiacHA_All*('9 All Base Data'!$W363*Basecase_PM10)/10)))))</f>
        <v>0.22129384971708901</v>
      </c>
      <c r="N363" s="178">
        <f>IF('9 All Base Data'!$S363="","",IF('9 All Base Data'!$S363=0,0,('9 All Base Data'!S363*Basecase_Pop_2006)/(1+(1/(BaseCase_RespHA_All*('9 All Base Data'!$W363*Basecase_PM10)/10)))))</f>
        <v>0.76800286388882888</v>
      </c>
      <c r="O363" s="178">
        <f>IF('9 All Base Data'!$T363="","",IF('9 All Base Data'!$T363=0,0,('9 All Base Data'!$T363*Basecase_Pop_2006)/(1+(1/(BaseCase_RespHA_Child_1_4*('9 All Base Data'!$W363*Basecase_PM10)/10)))))</f>
        <v>0.24434002548635281</v>
      </c>
      <c r="P363" s="179">
        <f>IF('9 All Base Data'!$U363="","",IF('9 All Base Data'!$U363=0,0,('9 All Base Data'!$U363*Basecase_Pop_2006)/(1+(1/(BaseCase_RespHA_Child_5_14*('9 All Base Data'!$W363*Basecase_PM10)/10)))))</f>
        <v>0.17472762437666767</v>
      </c>
      <c r="Q363" s="156">
        <f>IF('7 Base case Results'!$G363="..C",0,BaseCase_RADs_All*'7 Base case Results'!$G363*('9 All Base Data'!$V363*Basecase_PM10)/10)</f>
        <v>3196.9521084481471</v>
      </c>
      <c r="R363" s="189">
        <f t="shared" si="50"/>
        <v>12.244044382868571</v>
      </c>
      <c r="S363" s="178">
        <f t="shared" si="51"/>
        <v>1.9548750185633286</v>
      </c>
      <c r="T363" s="179">
        <f t="shared" si="52"/>
        <v>4.9855191982911537E-2</v>
      </c>
      <c r="U363" s="178">
        <f t="shared" si="53"/>
        <v>1.4052159457035153E-3</v>
      </c>
      <c r="V363" s="178">
        <f t="shared" si="54"/>
        <v>3.4828929877358393E-3</v>
      </c>
      <c r="W363" s="178">
        <f t="shared" si="55"/>
        <v>1.10808201558061E-3</v>
      </c>
      <c r="X363" s="179">
        <f t="shared" si="56"/>
        <v>7.9238977654818795E-4</v>
      </c>
      <c r="Y363" s="179">
        <f t="shared" si="57"/>
        <v>0.1982110307237851</v>
      </c>
      <c r="Z363" s="186">
        <f t="shared" si="58"/>
        <v>12.496998714508708</v>
      </c>
      <c r="AA363" s="156">
        <f>$J363*'9 All Base Data'!$Y363</f>
        <v>1.3513798185241896</v>
      </c>
      <c r="AB363" s="156">
        <f>$K363*'9 All Base Data'!$Y363</f>
        <v>0.21576029661570525</v>
      </c>
      <c r="AC363" s="178">
        <f>$L363*'9 All Base Data'!$Y363</f>
        <v>5.5025364322120506E-3</v>
      </c>
      <c r="AD363" s="178">
        <f>IF($M363="","",$M363*'9 All Base Data'!$Y363)</f>
        <v>8.6950458354026733E-2</v>
      </c>
      <c r="AE363" s="178">
        <f>IF($N363="","",$N363*'9 All Base Data'!$Y363)</f>
        <v>0.30176257097841092</v>
      </c>
      <c r="AF363" s="178">
        <f>IF($O363="","",$O363*'9 All Base Data'!$Y363)</f>
        <v>9.6005728299426413E-2</v>
      </c>
      <c r="AG363" s="178">
        <f>IF($P363="","",$P363*'9 All Base Data'!$Y363)</f>
        <v>6.8653724656534104E-2</v>
      </c>
      <c r="AH363" s="167">
        <f>$Q363*'9 All Base Data'!$Y363</f>
        <v>1256.141783971018</v>
      </c>
      <c r="AI363" s="178">
        <f>$R363*'9 All Base Data'!$Y363</f>
        <v>4.8109121539461146</v>
      </c>
      <c r="AJ363" s="178">
        <f>$S363*'9 All Base Data'!$Y363</f>
        <v>0.76810665595191074</v>
      </c>
      <c r="AK363" s="178">
        <f>$T363*'9 All Base Data'!$Y363</f>
        <v>1.95890296986749E-2</v>
      </c>
      <c r="AL363" s="178">
        <f>IF($U363="","",$U363*'9 All Base Data'!$Y363)</f>
        <v>5.5213541054806975E-4</v>
      </c>
      <c r="AM363" s="178">
        <f>IF($V363="","",$V363*'9 All Base Data'!$Y363)</f>
        <v>1.3684932593870938E-3</v>
      </c>
      <c r="AN363" s="178">
        <f>IF($W363="","",$W363*'9 All Base Data'!$Y363)</f>
        <v>4.3538597783789881E-4</v>
      </c>
      <c r="AO363" s="178">
        <f>IF($X363="","",$X363*'9 All Base Data'!$Y363)</f>
        <v>3.1134464131738219E-4</v>
      </c>
      <c r="AP363" s="178">
        <f>$Y363*'9 All Base Data'!$Y363</f>
        <v>7.7880790606203107E-2</v>
      </c>
      <c r="AQ363" s="179">
        <f t="shared" si="59"/>
        <v>4.910302602920928</v>
      </c>
    </row>
    <row r="364" spans="1:43" x14ac:dyDescent="0.25">
      <c r="A364" s="124">
        <v>520402</v>
      </c>
      <c r="B364" s="125" t="s">
        <v>395</v>
      </c>
      <c r="C364" s="126" t="s">
        <v>157</v>
      </c>
      <c r="D364" s="101" t="s">
        <v>2312</v>
      </c>
      <c r="E364" s="142"/>
      <c r="F364" s="191" t="str">
        <f>IF('9 All Base Data'!G364="Rural Centre","Rural",IF('9 All Base Data'!G364="Rural (Incl.some Off Shore Islands)","Rural",IF('9 All Base Data'!G364="Inlet-in TA but not in Urban Area","Rural",IF('9 All Base Data'!G364="Rural (Incl.some Off Shore Islands)","Rural",IF('9 All Base Data'!G364="Inlet-not in TA","Rural",IF('9 All Base Data'!G364="Inland Water not in Urban Area","Rural",IF('9 All Base Data'!G364="Oceanic-in Region but not in TA","Rural",'9 All Base Data'!G364)))))))</f>
        <v>Central Auckland Zone</v>
      </c>
      <c r="G364" s="177">
        <f>IF('9 All Base Data'!I364="..C","..C",'9 All Base Data'!I364*Basecase_Pop_2006)</f>
        <v>5250</v>
      </c>
      <c r="H364" s="177">
        <f>IF('9 All Base Data'!J364="..C","..C",'9 All Base Data'!J364*Basecase_Pop_2006)</f>
        <v>2787</v>
      </c>
      <c r="I364" s="191">
        <f>IF('9 All Base Data'!L364="..C","..C",'9 All Base Data'!L364*Basecase_Pop_2006)</f>
        <v>105</v>
      </c>
      <c r="J364" s="156">
        <f>IF('9 All Base Data'!$P364=0,0,('9 All Base Data'!$P364*Basecase_Pop_2006)/(1+(1/(BaseCase_Mort_AllAdults_30*('9 All Base Data'!$W364*Basecase_PM10)/10))))</f>
        <v>1.1628842310168377</v>
      </c>
      <c r="K364" s="156">
        <f>IF('9 All Base Data'!$Q364=0,0,('9 All Base Data'!$Q364*Basecase_Pop_2006)/(1+(1/(BaseCase_Mort_Maori_30*('9 All Base Data'!$W364*Basecase_PM10)/10))))</f>
        <v>0.16831898305183721</v>
      </c>
      <c r="L364" s="179">
        <f>133/(1+1/(BaseCase_Mort_Child_0_1*'9 All Base Data'!$AB$10/10))*IF('9 All Base Data'!$L364="..C",0,'9 All Base Data'!L364/'9 All Base Data'!$L$2022)</f>
        <v>1.5317167480704915E-2</v>
      </c>
      <c r="M364" s="178">
        <f>IF('9 All Base Data'!$R364="","",IF('9 All Base Data'!$R364=0,0,('9 All Base Data'!$R364*Basecase_Pop_2006)/(1+(1/(BaseCase_CardiacHA_All*('9 All Base Data'!$W364*Basecase_PM10)/10)))))</f>
        <v>0.28755485758280175</v>
      </c>
      <c r="N364" s="178">
        <f>IF('9 All Base Data'!$S364="","",IF('9 All Base Data'!$S364=0,0,('9 All Base Data'!S364*Basecase_Pop_2006)/(1+(1/(BaseCase_RespHA_All*('9 All Base Data'!$W364*Basecase_PM10)/10)))))</f>
        <v>0.9189343703171261</v>
      </c>
      <c r="O364" s="178">
        <f>IF('9 All Base Data'!$T364="","",IF('9 All Base Data'!$T364=0,0,('9 All Base Data'!$T364*Basecase_Pop_2006)/(1+(1/(BaseCase_RespHA_Child_1_4*('9 All Base Data'!$W364*Basecase_PM10)/10)))))</f>
        <v>0.3485003188975408</v>
      </c>
      <c r="P364" s="179">
        <f>IF('9 All Base Data'!$U364="","",IF('9 All Base Data'!$U364=0,0,('9 All Base Data'!$U364*Basecase_Pop_2006)/(1+(1/(BaseCase_RespHA_Child_5_14*('9 All Base Data'!$W364*Basecase_PM10)/10)))))</f>
        <v>0.32146757002877679</v>
      </c>
      <c r="Q364" s="156">
        <f>IF('7 Base case Results'!$G364="..C",0,BaseCase_RADs_All*'7 Base case Results'!$G364*('9 All Base Data'!$V364*Basecase_PM10)/10)</f>
        <v>4787.6646429922203</v>
      </c>
      <c r="R364" s="189">
        <f t="shared" si="50"/>
        <v>4.1398678624199423</v>
      </c>
      <c r="S364" s="178">
        <f t="shared" si="51"/>
        <v>0.59921557966454053</v>
      </c>
      <c r="T364" s="179">
        <f t="shared" si="52"/>
        <v>5.4529116231309495E-2</v>
      </c>
      <c r="U364" s="178">
        <f t="shared" si="53"/>
        <v>1.825973345650791E-3</v>
      </c>
      <c r="V364" s="178">
        <f t="shared" si="54"/>
        <v>4.1673673693881667E-3</v>
      </c>
      <c r="W364" s="178">
        <f t="shared" si="55"/>
        <v>1.5804489462003476E-3</v>
      </c>
      <c r="X364" s="179">
        <f t="shared" si="56"/>
        <v>1.4578554300805028E-3</v>
      </c>
      <c r="Y364" s="179">
        <f t="shared" si="57"/>
        <v>0.29683520786551765</v>
      </c>
      <c r="Z364" s="186">
        <f t="shared" si="58"/>
        <v>4.4972255272318078</v>
      </c>
      <c r="AA364" s="156">
        <f>$J364*'9 All Base Data'!$Y364</f>
        <v>0.62085931686621121</v>
      </c>
      <c r="AB364" s="156">
        <f>$K364*'9 All Base Data'!$Y364</f>
        <v>8.9864842987681659E-2</v>
      </c>
      <c r="AC364" s="178">
        <f>$L364*'9 All Base Data'!$Y364</f>
        <v>8.177775469601415E-3</v>
      </c>
      <c r="AD364" s="178">
        <f>IF($M364="","",$M364*'9 All Base Data'!$Y364)</f>
        <v>0.15352440739892875</v>
      </c>
      <c r="AE364" s="178">
        <f>IF($N364="","",$N364*'9 All Base Data'!$Y364)</f>
        <v>0.49061544578783789</v>
      </c>
      <c r="AF364" s="178">
        <f>IF($O364="","",$O364*'9 All Base Data'!$Y364)</f>
        <v>0.18606294947278468</v>
      </c>
      <c r="AG364" s="178">
        <f>IF($P364="","",$P364*'9 All Base Data'!$Y364)</f>
        <v>0.17163027118201368</v>
      </c>
      <c r="AH364" s="167">
        <f>$Q364*'9 All Base Data'!$Y364</f>
        <v>2556.1153211558371</v>
      </c>
      <c r="AI364" s="178">
        <f>$R364*'9 All Base Data'!$Y364</f>
        <v>2.210259168043712</v>
      </c>
      <c r="AJ364" s="178">
        <f>$S364*'9 All Base Data'!$Y364</f>
        <v>0.31991884103614671</v>
      </c>
      <c r="AK364" s="178">
        <f>$T364*'9 All Base Data'!$Y364</f>
        <v>2.9112880671781034E-2</v>
      </c>
      <c r="AL364" s="178">
        <f>IF($U364="","",$U364*'9 All Base Data'!$Y364)</f>
        <v>9.7487998698319754E-4</v>
      </c>
      <c r="AM364" s="178">
        <f>IF($V364="","",$V364*'9 All Base Data'!$Y364)</f>
        <v>2.2249410466478447E-3</v>
      </c>
      <c r="AN364" s="178">
        <f>IF($W364="","",$W364*'9 All Base Data'!$Y364)</f>
        <v>8.4379547585907864E-4</v>
      </c>
      <c r="AO364" s="178">
        <f>IF($X364="","",$X364*'9 All Base Data'!$Y364)</f>
        <v>7.7834327981043201E-4</v>
      </c>
      <c r="AP364" s="178">
        <f>$Y364*'9 All Base Data'!$Y364</f>
        <v>0.1584791499116619</v>
      </c>
      <c r="AQ364" s="179">
        <f t="shared" si="59"/>
        <v>2.4010510196607857</v>
      </c>
    </row>
    <row r="365" spans="1:43" x14ac:dyDescent="0.25">
      <c r="A365" s="124">
        <v>520500</v>
      </c>
      <c r="B365" s="125" t="s">
        <v>396</v>
      </c>
      <c r="C365" s="126" t="s">
        <v>157</v>
      </c>
      <c r="D365" s="101" t="s">
        <v>2312</v>
      </c>
      <c r="E365" s="142"/>
      <c r="F365" s="191" t="str">
        <f>IF('9 All Base Data'!G365="Rural Centre","Rural",IF('9 All Base Data'!G365="Rural (Incl.some Off Shore Islands)","Rural",IF('9 All Base Data'!G365="Inlet-in TA but not in Urban Area","Rural",IF('9 All Base Data'!G365="Rural (Incl.some Off Shore Islands)","Rural",IF('9 All Base Data'!G365="Inlet-not in TA","Rural",IF('9 All Base Data'!G365="Inland Water not in Urban Area","Rural",IF('9 All Base Data'!G365="Oceanic-in Region but not in TA","Rural",'9 All Base Data'!G365)))))))</f>
        <v>Central Auckland Zone</v>
      </c>
      <c r="G365" s="177">
        <f>IF('9 All Base Data'!I365="..C","..C",'9 All Base Data'!I365*Basecase_Pop_2006)</f>
        <v>5592</v>
      </c>
      <c r="H365" s="177">
        <f>IF('9 All Base Data'!J365="..C","..C",'9 All Base Data'!J365*Basecase_Pop_2006)</f>
        <v>2790</v>
      </c>
      <c r="I365" s="191">
        <f>IF('9 All Base Data'!L365="..C","..C",'9 All Base Data'!L365*Basecase_Pop_2006)</f>
        <v>126</v>
      </c>
      <c r="J365" s="156">
        <f>IF('9 All Base Data'!$P365=0,0,('9 All Base Data'!$P365*Basecase_Pop_2006)/(1+(1/(BaseCase_Mort_AllAdults_30*('9 All Base Data'!$W365*Basecase_PM10)/10))))</f>
        <v>1.5262398415192699</v>
      </c>
      <c r="K365" s="156">
        <f>IF('9 All Base Data'!$Q365=0,0,('9 All Base Data'!$Q365*Basecase_Pop_2006)/(1+(1/(BaseCase_Mort_Maori_30*('9 All Base Data'!$W365*Basecase_PM10)/10))))</f>
        <v>0.30870285191134167</v>
      </c>
      <c r="L365" s="179">
        <f>133/(1+1/(BaseCase_Mort_Child_0_1*'9 All Base Data'!$AB$10/10))*IF('9 All Base Data'!$L365="..C",0,'9 All Base Data'!L365/'9 All Base Data'!$L$2022)</f>
        <v>1.8380600976845896E-2</v>
      </c>
      <c r="M365" s="178">
        <f>IF('9 All Base Data'!$R365="","",IF('9 All Base Data'!$R365=0,0,('9 All Base Data'!$R365*Basecase_Pop_2006)/(1+(1/(BaseCase_CardiacHA_All*('9 All Base Data'!$W365*Basecase_PM10)/10)))))</f>
        <v>0.75840181784796645</v>
      </c>
      <c r="N365" s="178">
        <f>IF('9 All Base Data'!$S365="","",IF('9 All Base Data'!$S365=0,0,('9 All Base Data'!S365*Basecase_Pop_2006)/(1+(1/(BaseCase_RespHA_All*('9 All Base Data'!$W365*Basecase_PM10)/10)))))</f>
        <v>2.2359757218161</v>
      </c>
      <c r="O365" s="178">
        <f>IF('9 All Base Data'!$T365="","",IF('9 All Base Data'!$T365=0,0,('9 All Base Data'!$T365*Basecase_Pop_2006)/(1+(1/(BaseCase_RespHA_Child_1_4*('9 All Base Data'!$W365*Basecase_PM10)/10)))))</f>
        <v>1.0333958167111417</v>
      </c>
      <c r="P365" s="179">
        <f>IF('9 All Base Data'!$U365="","",IF('9 All Base Data'!$U365=0,0,('9 All Base Data'!$U365*Basecase_Pop_2006)/(1+(1/(BaseCase_RespHA_Child_5_14*('9 All Base Data'!$W365*Basecase_PM10)/10)))))</f>
        <v>0.37473176875847969</v>
      </c>
      <c r="Q365" s="156">
        <f>IF('7 Base case Results'!$G365="..C",0,BaseCase_RADs_All*'7 Base case Results'!$G365*('9 All Base Data'!$V365*Basecase_PM10)/10)</f>
        <v>4548.8780822035815</v>
      </c>
      <c r="R365" s="189">
        <f t="shared" si="50"/>
        <v>5.4334138358086008</v>
      </c>
      <c r="S365" s="178">
        <f t="shared" si="51"/>
        <v>1.0989821528043764</v>
      </c>
      <c r="T365" s="179">
        <f t="shared" si="52"/>
        <v>6.5434939477571383E-2</v>
      </c>
      <c r="U365" s="178">
        <f t="shared" si="53"/>
        <v>4.8158515433345877E-3</v>
      </c>
      <c r="V365" s="178">
        <f t="shared" si="54"/>
        <v>1.0140149898436012E-2</v>
      </c>
      <c r="W365" s="178">
        <f t="shared" si="55"/>
        <v>4.6864500287850282E-3</v>
      </c>
      <c r="X365" s="179">
        <f t="shared" si="56"/>
        <v>1.6994085713197052E-3</v>
      </c>
      <c r="Y365" s="179">
        <f t="shared" si="57"/>
        <v>0.28203044109662201</v>
      </c>
      <c r="Z365" s="186">
        <f t="shared" si="58"/>
        <v>5.795835217824564</v>
      </c>
      <c r="AA365" s="156">
        <f>$J365*'9 All Base Data'!$Y365</f>
        <v>0.72873589914692094</v>
      </c>
      <c r="AB365" s="156">
        <f>$K365*'9 All Base Data'!$Y365</f>
        <v>0.14739678799951575</v>
      </c>
      <c r="AC365" s="178">
        <f>$L365*'9 All Base Data'!$Y365</f>
        <v>8.7762115857158689E-3</v>
      </c>
      <c r="AD365" s="178">
        <f>IF($M365="","",$M365*'9 All Base Data'!$Y365)</f>
        <v>0.36211519029273043</v>
      </c>
      <c r="AE365" s="178">
        <f>IF($N365="","",$N365*'9 All Base Data'!$Y365)</f>
        <v>1.0676144952986855</v>
      </c>
      <c r="AF365" s="178">
        <f>IF($O365="","",$O365*'9 All Base Data'!$Y365)</f>
        <v>0.49341696447658379</v>
      </c>
      <c r="AG365" s="178">
        <f>IF($P365="","",$P365*'9 All Base Data'!$Y365)</f>
        <v>0.17892370846071828</v>
      </c>
      <c r="AH365" s="167">
        <f>$Q365*'9 All Base Data'!$Y365</f>
        <v>2171.9592616875707</v>
      </c>
      <c r="AI365" s="178">
        <f>$R365*'9 All Base Data'!$Y365</f>
        <v>2.5942998009630385</v>
      </c>
      <c r="AJ365" s="178">
        <f>$S365*'9 All Base Data'!$Y365</f>
        <v>0.52473256527827605</v>
      </c>
      <c r="AK365" s="178">
        <f>$T365*'9 All Base Data'!$Y365</f>
        <v>3.1243313245148487E-2</v>
      </c>
      <c r="AL365" s="178">
        <f>IF($U365="","",$U365*'9 All Base Data'!$Y365)</f>
        <v>2.2994314583588385E-3</v>
      </c>
      <c r="AM365" s="178">
        <f>IF($V365="","",$V365*'9 All Base Data'!$Y365)</f>
        <v>4.8416317361795382E-3</v>
      </c>
      <c r="AN365" s="178">
        <f>IF($W365="","",$W365*'9 All Base Data'!$Y365)</f>
        <v>2.2376459339013078E-3</v>
      </c>
      <c r="AO365" s="178">
        <f>IF($X365="","",$X365*'9 All Base Data'!$Y365)</f>
        <v>8.1141901786935743E-4</v>
      </c>
      <c r="AP365" s="178">
        <f>$Y365*'9 All Base Data'!$Y365</f>
        <v>0.13466147422462935</v>
      </c>
      <c r="AQ365" s="179">
        <f t="shared" si="59"/>
        <v>2.7673456516273545</v>
      </c>
    </row>
    <row r="366" spans="1:43" x14ac:dyDescent="0.25">
      <c r="A366" s="124">
        <v>520601</v>
      </c>
      <c r="B366" s="125" t="s">
        <v>397</v>
      </c>
      <c r="C366" s="126" t="s">
        <v>157</v>
      </c>
      <c r="D366" s="101" t="s">
        <v>2312</v>
      </c>
      <c r="E366" s="142"/>
      <c r="F366" s="191" t="str">
        <f>IF('9 All Base Data'!G366="Rural Centre","Rural",IF('9 All Base Data'!G366="Rural (Incl.some Off Shore Islands)","Rural",IF('9 All Base Data'!G366="Inlet-in TA but not in Urban Area","Rural",IF('9 All Base Data'!G366="Rural (Incl.some Off Shore Islands)","Rural",IF('9 All Base Data'!G366="Inlet-not in TA","Rural",IF('9 All Base Data'!G366="Inland Water not in Urban Area","Rural",IF('9 All Base Data'!G366="Oceanic-in Region but not in TA","Rural",'9 All Base Data'!G366)))))))</f>
        <v>Central Auckland Zone</v>
      </c>
      <c r="G366" s="177">
        <f>IF('9 All Base Data'!I366="..C","..C",'9 All Base Data'!I366*Basecase_Pop_2006)</f>
        <v>4494</v>
      </c>
      <c r="H366" s="177">
        <f>IF('9 All Base Data'!J366="..C","..C",'9 All Base Data'!J366*Basecase_Pop_2006)</f>
        <v>2310</v>
      </c>
      <c r="I366" s="191">
        <f>IF('9 All Base Data'!L366="..C","..C",'9 All Base Data'!L366*Basecase_Pop_2006)</f>
        <v>66</v>
      </c>
      <c r="J366" s="156">
        <f>IF('9 All Base Data'!$P366=0,0,('9 All Base Data'!$P366*Basecase_Pop_2006)/(1+(1/(BaseCase_Mort_AllAdults_30*('9 All Base Data'!$W366*Basecase_PM10)/10))))</f>
        <v>3.6694145823909885</v>
      </c>
      <c r="K366" s="156">
        <f>IF('9 All Base Data'!$Q366=0,0,('9 All Base Data'!$Q366*Basecase_Pop_2006)/(1+(1/(BaseCase_Mort_Maori_30*('9 All Base Data'!$W366*Basecase_PM10)/10))))</f>
        <v>0.75727735814050934</v>
      </c>
      <c r="L366" s="179">
        <f>133/(1+1/(BaseCase_Mort_Child_0_1*'9 All Base Data'!$AB$10/10))*IF('9 All Base Data'!$L366="..C",0,'9 All Base Data'!L366/'9 All Base Data'!$L$2022)</f>
        <v>9.6279338450145184E-3</v>
      </c>
      <c r="M366" s="178">
        <f>IF('9 All Base Data'!$R366="","",IF('9 All Base Data'!$R366=0,0,('9 All Base Data'!$R366*Basecase_Pop_2006)/(1+(1/(BaseCase_CardiacHA_All*('9 All Base Data'!$W366*Basecase_PM10)/10)))))</f>
        <v>0.62941945213972861</v>
      </c>
      <c r="N366" s="178">
        <f>IF('9 All Base Data'!$S366="","",IF('9 All Base Data'!$S366=0,0,('9 All Base Data'!S366*Basecase_Pop_2006)/(1+(1/(BaseCase_RespHA_All*('9 All Base Data'!$W366*Basecase_PM10)/10)))))</f>
        <v>1.786541792470753</v>
      </c>
      <c r="O366" s="178">
        <f>IF('9 All Base Data'!$T366="","",IF('9 All Base Data'!$T366=0,0,('9 All Base Data'!$T366*Basecase_Pop_2006)/(1+(1/(BaseCase_RespHA_Child_1_4*('9 All Base Data'!$W366*Basecase_PM10)/10)))))</f>
        <v>0.61874111470480453</v>
      </c>
      <c r="P366" s="179">
        <f>IF('9 All Base Data'!$U366="","",IF('9 All Base Data'!$U366=0,0,('9 All Base Data'!$U366*Basecase_Pop_2006)/(1+(1/(BaseCase_RespHA_Child_5_14*('9 All Base Data'!$W366*Basecase_PM10)/10)))))</f>
        <v>0.61941579297235205</v>
      </c>
      <c r="Q366" s="156">
        <f>IF('7 Base case Results'!$G366="..C",0,BaseCase_RADs_All*'7 Base case Results'!$G366*('9 All Base Data'!$V366*Basecase_PM10)/10)</f>
        <v>3566.9457871611339</v>
      </c>
      <c r="R366" s="189">
        <f t="shared" si="50"/>
        <v>13.063115913311918</v>
      </c>
      <c r="S366" s="178">
        <f t="shared" si="51"/>
        <v>2.695907394980213</v>
      </c>
      <c r="T366" s="179">
        <f t="shared" si="52"/>
        <v>3.4275444488251684E-2</v>
      </c>
      <c r="U366" s="178">
        <f t="shared" si="53"/>
        <v>3.9968135210872767E-3</v>
      </c>
      <c r="V366" s="178">
        <f t="shared" si="54"/>
        <v>8.1019670288548645E-3</v>
      </c>
      <c r="W366" s="178">
        <f t="shared" si="55"/>
        <v>2.8059909551862885E-3</v>
      </c>
      <c r="X366" s="179">
        <f t="shared" si="56"/>
        <v>2.8090506211296165E-3</v>
      </c>
      <c r="Y366" s="179">
        <f t="shared" si="57"/>
        <v>0.2211506388039903</v>
      </c>
      <c r="Z366" s="186">
        <f t="shared" si="58"/>
        <v>13.330640777154104</v>
      </c>
      <c r="AA366" s="156">
        <f>$J366*'9 All Base Data'!$Y366</f>
        <v>1.704333256398562</v>
      </c>
      <c r="AB366" s="156">
        <f>$K366*'9 All Base Data'!$Y366</f>
        <v>0.35173266929013119</v>
      </c>
      <c r="AC366" s="178">
        <f>$L366*'9 All Base Data'!$Y366</f>
        <v>4.4718871291374472E-3</v>
      </c>
      <c r="AD366" s="178">
        <f>IF($M366="","",$M366*'9 All Base Data'!$Y366)</f>
        <v>0.29234649844523847</v>
      </c>
      <c r="AE366" s="178">
        <f>IF($N366="","",$N366*'9 All Base Data'!$Y366)</f>
        <v>0.82979519552401515</v>
      </c>
      <c r="AF366" s="178">
        <f>IF($O366="","",$O366*'9 All Base Data'!$Y366)</f>
        <v>0.28738673028474676</v>
      </c>
      <c r="AG366" s="178">
        <f>IF($P366="","",$P366*'9 All Base Data'!$Y366)</f>
        <v>0.28770009814845687</v>
      </c>
      <c r="AH366" s="167">
        <f>$Q366*'9 All Base Data'!$Y366</f>
        <v>1656.7395676691901</v>
      </c>
      <c r="AI366" s="178">
        <f>$R366*'9 All Base Data'!$Y366</f>
        <v>6.0674263927788807</v>
      </c>
      <c r="AJ366" s="178">
        <f>$S366*'9 All Base Data'!$Y366</f>
        <v>1.2521683026728669</v>
      </c>
      <c r="AK366" s="178">
        <f>$T366*'9 All Base Data'!$Y366</f>
        <v>1.5919918179729313E-2</v>
      </c>
      <c r="AL366" s="178">
        <f>IF($U366="","",$U366*'9 All Base Data'!$Y366)</f>
        <v>1.8564002651272643E-3</v>
      </c>
      <c r="AM366" s="178">
        <f>IF($V366="","",$V366*'9 All Base Data'!$Y366)</f>
        <v>3.7631212117014085E-3</v>
      </c>
      <c r="AN366" s="178">
        <f>IF($W366="","",$W366*'9 All Base Data'!$Y366)</f>
        <v>1.3032988218413266E-3</v>
      </c>
      <c r="AO366" s="178">
        <f>IF($X366="","",$X366*'9 All Base Data'!$Y366)</f>
        <v>1.3047199451032519E-3</v>
      </c>
      <c r="AP366" s="178">
        <f>$Y366*'9 All Base Data'!$Y366</f>
        <v>0.10271785319548977</v>
      </c>
      <c r="AQ366" s="179">
        <f t="shared" si="59"/>
        <v>6.1916836856309274</v>
      </c>
    </row>
    <row r="367" spans="1:43" x14ac:dyDescent="0.25">
      <c r="A367" s="124">
        <v>520602</v>
      </c>
      <c r="B367" s="125" t="s">
        <v>398</v>
      </c>
      <c r="C367" s="126" t="s">
        <v>157</v>
      </c>
      <c r="D367" s="101" t="s">
        <v>2312</v>
      </c>
      <c r="E367" s="142"/>
      <c r="F367" s="191" t="str">
        <f>IF('9 All Base Data'!G367="Rural Centre","Rural",IF('9 All Base Data'!G367="Rural (Incl.some Off Shore Islands)","Rural",IF('9 All Base Data'!G367="Inlet-in TA but not in Urban Area","Rural",IF('9 All Base Data'!G367="Rural (Incl.some Off Shore Islands)","Rural",IF('9 All Base Data'!G367="Inlet-not in TA","Rural",IF('9 All Base Data'!G367="Inland Water not in Urban Area","Rural",IF('9 All Base Data'!G367="Oceanic-in Region but not in TA","Rural",'9 All Base Data'!G367)))))))</f>
        <v>Central Auckland Zone</v>
      </c>
      <c r="G367" s="177">
        <f>IF('9 All Base Data'!I367="..C","..C",'9 All Base Data'!I367*Basecase_Pop_2006)</f>
        <v>2778</v>
      </c>
      <c r="H367" s="177">
        <f>IF('9 All Base Data'!J367="..C","..C",'9 All Base Data'!J367*Basecase_Pop_2006)</f>
        <v>1800</v>
      </c>
      <c r="I367" s="191">
        <f>IF('9 All Base Data'!L367="..C","..C",'9 All Base Data'!L367*Basecase_Pop_2006)</f>
        <v>39</v>
      </c>
      <c r="J367" s="156">
        <f>IF('9 All Base Data'!$P367=0,0,('9 All Base Data'!$P367*Basecase_Pop_2006)/(1+(1/(BaseCase_Mort_AllAdults_30*('9 All Base Data'!$W367*Basecase_PM10)/10))))</f>
        <v>2.1365233086919151</v>
      </c>
      <c r="K367" s="156">
        <f>IF('9 All Base Data'!$Q367=0,0,('9 All Base Data'!$Q367*Basecase_Pop_2006)/(1+(1/(BaseCase_Mort_Maori_30*('9 All Base Data'!$W367*Basecase_PM10)/10))))</f>
        <v>1.041657023826867</v>
      </c>
      <c r="L367" s="179">
        <f>133/(1+1/(BaseCase_Mort_Child_0_1*'9 All Base Data'!$AB$10/10))*IF('9 All Base Data'!$L367="..C",0,'9 All Base Data'!L367/'9 All Base Data'!$L$2022)</f>
        <v>5.6892336356903963E-3</v>
      </c>
      <c r="M367" s="178">
        <f>IF('9 All Base Data'!$R367="","",IF('9 All Base Data'!$R367=0,0,('9 All Base Data'!$R367*Basecase_Pop_2006)/(1+(1/(BaseCase_CardiacHA_All*('9 All Base Data'!$W367*Basecase_PM10)/10)))))</f>
        <v>0.20887486128603391</v>
      </c>
      <c r="N367" s="178">
        <f>IF('9 All Base Data'!$S367="","",IF('9 All Base Data'!$S367=0,0,('9 All Base Data'!S367*Basecase_Pop_2006)/(1+(1/(BaseCase_RespHA_All*('9 All Base Data'!$W367*Basecase_PM10)/10)))))</f>
        <v>0.27705307945952079</v>
      </c>
      <c r="O367" s="178">
        <f>IF('9 All Base Data'!$T367="","",IF('9 All Base Data'!$T367=0,0,('9 All Base Data'!$T367*Basecase_Pop_2006)/(1+(1/(BaseCase_RespHA_Child_1_4*('9 All Base Data'!$W367*Basecase_PM10)/10)))))</f>
        <v>5.9828378174937275E-2</v>
      </c>
      <c r="P367" s="179">
        <f>IF('9 All Base Data'!$U367="","",IF('9 All Base Data'!$U367=0,0,('9 All Base Data'!$U367*Basecase_Pop_2006)/(1+(1/(BaseCase_RespHA_Child_5_14*('9 All Base Data'!$W367*Basecase_PM10)/10)))))</f>
        <v>6.3290427269391394E-2</v>
      </c>
      <c r="Q367" s="156">
        <f>IF('7 Base case Results'!$G367="..C",0,BaseCase_RADs_All*'7 Base case Results'!$G367*('9 All Base Data'!$V367*Basecase_PM10)/10)</f>
        <v>1973.8190247650903</v>
      </c>
      <c r="R367" s="189">
        <f t="shared" si="50"/>
        <v>7.6060229789432174</v>
      </c>
      <c r="S367" s="178">
        <f t="shared" si="51"/>
        <v>3.7082990048236466</v>
      </c>
      <c r="T367" s="179">
        <f t="shared" si="52"/>
        <v>2.0253671743057811E-2</v>
      </c>
      <c r="U367" s="178">
        <f t="shared" si="53"/>
        <v>1.3263553691663153E-3</v>
      </c>
      <c r="V367" s="178">
        <f t="shared" si="54"/>
        <v>1.2564357153489268E-3</v>
      </c>
      <c r="W367" s="178">
        <f t="shared" si="55"/>
        <v>2.7132169502334057E-4</v>
      </c>
      <c r="X367" s="179">
        <f t="shared" si="56"/>
        <v>2.8702208766668999E-4</v>
      </c>
      <c r="Y367" s="179">
        <f t="shared" si="57"/>
        <v>0.12237677953543559</v>
      </c>
      <c r="Z367" s="186">
        <f t="shared" si="58"/>
        <v>7.7512362213062262</v>
      </c>
      <c r="AA367" s="156">
        <f>$J367*'9 All Base Data'!$Y367</f>
        <v>0.85837946475966864</v>
      </c>
      <c r="AB367" s="156">
        <f>$K367*'9 All Base Data'!$Y367</f>
        <v>0.41850093323956772</v>
      </c>
      <c r="AC367" s="178">
        <f>$L367*'9 All Base Data'!$Y367</f>
        <v>2.2857327618328485E-3</v>
      </c>
      <c r="AD367" s="178">
        <f>IF($M367="","",$M367*'9 All Base Data'!$Y367)</f>
        <v>8.3918528247757987E-2</v>
      </c>
      <c r="AE367" s="178">
        <f>IF($N367="","",$N367*'9 All Base Data'!$Y367)</f>
        <v>0.11131012383014183</v>
      </c>
      <c r="AF367" s="178">
        <f>IF($O367="","",$O367*'9 All Base Data'!$Y367)</f>
        <v>2.4036925329255613E-2</v>
      </c>
      <c r="AG367" s="178">
        <f>IF($P367="","",$P367*'9 All Base Data'!$Y367)</f>
        <v>2.5427854151131503E-2</v>
      </c>
      <c r="AH367" s="167">
        <f>$Q367*'9 All Base Data'!$Y367</f>
        <v>793.01064075338104</v>
      </c>
      <c r="AI367" s="178">
        <f>$R367*'9 All Base Data'!$Y367</f>
        <v>3.0558308945444201</v>
      </c>
      <c r="AJ367" s="178">
        <f>$S367*'9 All Base Data'!$Y367</f>
        <v>1.4898633223328612</v>
      </c>
      <c r="AK367" s="178">
        <f>$T367*'9 All Base Data'!$Y367</f>
        <v>8.1372086321249391E-3</v>
      </c>
      <c r="AL367" s="178">
        <f>IF($U367="","",$U367*'9 All Base Data'!$Y367)</f>
        <v>5.3288265437326319E-4</v>
      </c>
      <c r="AM367" s="178">
        <f>IF($V367="","",$V367*'9 All Base Data'!$Y367)</f>
        <v>5.0479141156969324E-4</v>
      </c>
      <c r="AN367" s="178">
        <f>IF($W367="","",$W367*'9 All Base Data'!$Y367)</f>
        <v>1.0900745636817422E-4</v>
      </c>
      <c r="AO367" s="178">
        <f>IF($X367="","",$X367*'9 All Base Data'!$Y367)</f>
        <v>1.1531531857538137E-4</v>
      </c>
      <c r="AP367" s="178">
        <f>$Y367*'9 All Base Data'!$Y367</f>
        <v>4.9166659726709624E-2</v>
      </c>
      <c r="AQ367" s="179">
        <f t="shared" si="59"/>
        <v>3.1141724369691981</v>
      </c>
    </row>
    <row r="368" spans="1:43" x14ac:dyDescent="0.25">
      <c r="A368" s="124">
        <v>520801</v>
      </c>
      <c r="B368" s="125" t="s">
        <v>399</v>
      </c>
      <c r="C368" s="126" t="s">
        <v>157</v>
      </c>
      <c r="D368" s="101" t="s">
        <v>2312</v>
      </c>
      <c r="E368" s="142"/>
      <c r="F368" s="191" t="str">
        <f>IF('9 All Base Data'!G368="Rural Centre","Rural",IF('9 All Base Data'!G368="Rural (Incl.some Off Shore Islands)","Rural",IF('9 All Base Data'!G368="Inlet-in TA but not in Urban Area","Rural",IF('9 All Base Data'!G368="Rural (Incl.some Off Shore Islands)","Rural",IF('9 All Base Data'!G368="Inlet-not in TA","Rural",IF('9 All Base Data'!G368="Inland Water not in Urban Area","Rural",IF('9 All Base Data'!G368="Oceanic-in Region but not in TA","Rural",'9 All Base Data'!G368)))))))</f>
        <v>Waiheke Island</v>
      </c>
      <c r="G368" s="177">
        <f>IF('9 All Base Data'!I368="..C","..C",'9 All Base Data'!I368*Basecase_Pop_2006)</f>
        <v>8238</v>
      </c>
      <c r="H368" s="177">
        <f>IF('9 All Base Data'!J368="..C","..C",'9 All Base Data'!J368*Basecase_Pop_2006)</f>
        <v>5751</v>
      </c>
      <c r="I368" s="191">
        <f>IF('9 All Base Data'!L368="..C","..C",'9 All Base Data'!L368*Basecase_Pop_2006)</f>
        <v>105</v>
      </c>
      <c r="J368" s="156">
        <f>IF('9 All Base Data'!$P368=0,0,('9 All Base Data'!$P368*Basecase_Pop_2006)/(1+(1/(BaseCase_Mort_AllAdults_30*('9 All Base Data'!$W368*Basecase_PM10)/10))))</f>
        <v>0.59903217805877584</v>
      </c>
      <c r="K368" s="156">
        <f>IF('9 All Base Data'!$Q368=0,0,('9 All Base Data'!$Q368*Basecase_Pop_2006)/(1+(1/(BaseCase_Mort_Maori_30*('9 All Base Data'!$W368*Basecase_PM10)/10))))</f>
        <v>0.12521428078555219</v>
      </c>
      <c r="L368" s="179">
        <f>133/(1+1/(BaseCase_Mort_Child_0_1*'9 All Base Data'!$AB$10/10))*IF('9 All Base Data'!$L368="..C",0,'9 All Base Data'!L368/'9 All Base Data'!$L$2022)</f>
        <v>1.5317167480704915E-2</v>
      </c>
      <c r="M368" s="178">
        <f>IF('9 All Base Data'!$R368="","",IF('9 All Base Data'!$R368=0,0,('9 All Base Data'!$R368*Basecase_Pop_2006)/(1+(1/(BaseCase_CardiacHA_All*('9 All Base Data'!$W368*Basecase_PM10)/10)))))</f>
        <v>0.58564059792460454</v>
      </c>
      <c r="N368" s="178">
        <f>IF('9 All Base Data'!$S368="","",IF('9 All Base Data'!$S368=0,0,('9 All Base Data'!S368*Basecase_Pop_2006)/(1+(1/(BaseCase_RespHA_All*('9 All Base Data'!$W368*Basecase_PM10)/10)))))</f>
        <v>0.68202848851194575</v>
      </c>
      <c r="O368" s="178">
        <f>IF('9 All Base Data'!$T368="","",IF('9 All Base Data'!$T368=0,0,('9 All Base Data'!$T368*Basecase_Pop_2006)/(1+(1/(BaseCase_RespHA_Child_1_4*('9 All Base Data'!$W368*Basecase_PM10)/10)))))</f>
        <v>0.21849493311040463</v>
      </c>
      <c r="P368" s="179">
        <f>IF('9 All Base Data'!$U368="","",IF('9 All Base Data'!$U368=0,0,('9 All Base Data'!$U368*Basecase_Pop_2006)/(1+(1/(BaseCase_RespHA_Child_5_14*('9 All Base Data'!$W368*Basecase_PM10)/10)))))</f>
        <v>0.15645232874695511</v>
      </c>
      <c r="Q368" s="156">
        <f>IF('7 Base case Results'!$G368="..C",0,BaseCase_RADs_All*'7 Base case Results'!$G368*('9 All Base Data'!$V368*Basecase_PM10)/10)</f>
        <v>5143.7416002304581</v>
      </c>
      <c r="R368" s="189">
        <f t="shared" si="50"/>
        <v>2.1325545538892419</v>
      </c>
      <c r="S368" s="178">
        <f t="shared" si="51"/>
        <v>0.44576283959656582</v>
      </c>
      <c r="T368" s="179">
        <f t="shared" si="52"/>
        <v>5.4529116231309495E-2</v>
      </c>
      <c r="U368" s="178">
        <f t="shared" si="53"/>
        <v>3.7188177968212389E-3</v>
      </c>
      <c r="V368" s="178">
        <f t="shared" si="54"/>
        <v>3.0929991954016739E-3</v>
      </c>
      <c r="W368" s="178">
        <f t="shared" si="55"/>
        <v>9.9087452165568511E-4</v>
      </c>
      <c r="X368" s="179">
        <f t="shared" si="56"/>
        <v>7.0951131086744151E-4</v>
      </c>
      <c r="Y368" s="179">
        <f t="shared" si="57"/>
        <v>0.31891197921428843</v>
      </c>
      <c r="Z368" s="186">
        <f t="shared" si="58"/>
        <v>2.5128074663270623</v>
      </c>
      <c r="AA368" s="156">
        <f>$J368*'9 All Base Data'!$Y368</f>
        <v>0.19123897499739723</v>
      </c>
      <c r="AB368" s="156">
        <f>$K368*'9 All Base Data'!$Y368</f>
        <v>3.9974231083986567E-2</v>
      </c>
      <c r="AC368" s="178">
        <f>$L368*'9 All Base Data'!$Y368</f>
        <v>4.8899533550367342E-3</v>
      </c>
      <c r="AD368" s="178">
        <f>IF($M368="","",$M368*'9 All Base Data'!$Y368)</f>
        <v>0.18696375881993982</v>
      </c>
      <c r="AE368" s="178">
        <f>IF($N368="","",$N368*'9 All Base Data'!$Y368)</f>
        <v>0.21773526337887486</v>
      </c>
      <c r="AF368" s="178">
        <f>IF($O368="","",$O368*'9 All Base Data'!$Y368)</f>
        <v>6.9753760450008445E-2</v>
      </c>
      <c r="AG368" s="178">
        <f>IF($P368="","",$P368*'9 All Base Data'!$Y368)</f>
        <v>4.9946871105458132E-2</v>
      </c>
      <c r="AH368" s="167">
        <f>$Q368*'9 All Base Data'!$Y368</f>
        <v>1642.1219215089102</v>
      </c>
      <c r="AI368" s="178">
        <f>$R368*'9 All Base Data'!$Y368</f>
        <v>0.68081075099073407</v>
      </c>
      <c r="AJ368" s="178">
        <f>$S368*'9 All Base Data'!$Y368</f>
        <v>0.14230826265899219</v>
      </c>
      <c r="AK368" s="178">
        <f>$T368*'9 All Base Data'!$Y368</f>
        <v>1.7408233943930772E-2</v>
      </c>
      <c r="AL368" s="178">
        <f>IF($U368="","",$U368*'9 All Base Data'!$Y368)</f>
        <v>1.187219868506618E-3</v>
      </c>
      <c r="AM368" s="178">
        <f>IF($V368="","",$V368*'9 All Base Data'!$Y368)</f>
        <v>9.8742941942319752E-4</v>
      </c>
      <c r="AN368" s="178">
        <f>IF($W368="","",$W368*'9 All Base Data'!$Y368)</f>
        <v>3.1633330364078832E-4</v>
      </c>
      <c r="AO368" s="178">
        <f>IF($X368="","",$X368*'9 All Base Data'!$Y368)</f>
        <v>2.2650906046325263E-4</v>
      </c>
      <c r="AP368" s="178">
        <f>$Y368*'9 All Base Data'!$Y368</f>
        <v>0.10181155913355244</v>
      </c>
      <c r="AQ368" s="179">
        <f t="shared" si="59"/>
        <v>0.80220519335614715</v>
      </c>
    </row>
    <row r="369" spans="1:43" x14ac:dyDescent="0.25">
      <c r="A369" s="124">
        <v>520803</v>
      </c>
      <c r="B369" s="125" t="s">
        <v>400</v>
      </c>
      <c r="C369" s="126" t="s">
        <v>157</v>
      </c>
      <c r="D369" s="101" t="s">
        <v>2312</v>
      </c>
      <c r="E369" s="142"/>
      <c r="F369" s="191" t="str">
        <f>IF('9 All Base Data'!G369="Rural Centre","Rural",IF('9 All Base Data'!G369="Rural (Incl.some Off Shore Islands)","Rural",IF('9 All Base Data'!G369="Inlet-in TA but not in Urban Area","Rural",IF('9 All Base Data'!G369="Rural (Incl.some Off Shore Islands)","Rural",IF('9 All Base Data'!G369="Inlet-not in TA","Rural",IF('9 All Base Data'!G369="Inland Water not in Urban Area","Rural",IF('9 All Base Data'!G369="Oceanic-in Region but not in TA","Rural",'9 All Base Data'!G369)))))))</f>
        <v>Rural</v>
      </c>
      <c r="G369" s="177">
        <f>IF('9 All Base Data'!I369="..C","..C",'9 All Base Data'!I369*Basecase_Pop_2006)</f>
        <v>21</v>
      </c>
      <c r="H369" s="177">
        <f>IF('9 All Base Data'!J369="..C","..C",'9 All Base Data'!J369*Basecase_Pop_2006)</f>
        <v>21</v>
      </c>
      <c r="I369" s="191" t="str">
        <f>IF('9 All Base Data'!L369="..C","..C",'9 All Base Data'!L369*Basecase_Pop_2006)</f>
        <v>..C</v>
      </c>
      <c r="J369" s="156">
        <f>IF('9 All Base Data'!$P369=0,0,('9 All Base Data'!$P369*Basecase_Pop_2006)/(1+(1/(BaseCase_Mort_AllAdults_30*('9 All Base Data'!$W369*Basecase_PM10)/10))))</f>
        <v>0</v>
      </c>
      <c r="K369" s="156">
        <f>IF('9 All Base Data'!$Q369=0,0,('9 All Base Data'!$Q369*Basecase_Pop_2006)/(1+(1/(BaseCase_Mort_Maori_30*('9 All Base Data'!$W369*Basecase_PM10)/10))))</f>
        <v>0</v>
      </c>
      <c r="L369" s="179">
        <f>133/(1+1/(BaseCase_Mort_Child_0_1*'9 All Base Data'!$AB$10/10))*IF('9 All Base Data'!$L369="..C",0,'9 All Base Data'!L369/'9 All Base Data'!$L$2022)</f>
        <v>0</v>
      </c>
      <c r="M369" s="178">
        <f>IF('9 All Base Data'!$R369="","",IF('9 All Base Data'!$R369=0,0,('9 All Base Data'!$R369*Basecase_Pop_2006)/(1+(1/(BaseCase_CardiacHA_All*('9 All Base Data'!$W369*Basecase_PM10)/10)))))</f>
        <v>0</v>
      </c>
      <c r="N369" s="178">
        <f>IF('9 All Base Data'!$S369="","",IF('9 All Base Data'!$S369=0,0,('9 All Base Data'!S369*Basecase_Pop_2006)/(1+(1/(BaseCase_RespHA_All*('9 All Base Data'!$W369*Basecase_PM10)/10)))))</f>
        <v>0</v>
      </c>
      <c r="O369" s="178">
        <f>IF('9 All Base Data'!$T369="","",IF('9 All Base Data'!$T369=0,0,('9 All Base Data'!$T369*Basecase_Pop_2006)/(1+(1/(BaseCase_RespHA_Child_1_4*('9 All Base Data'!$W369*Basecase_PM10)/10)))))</f>
        <v>0</v>
      </c>
      <c r="P369" s="179">
        <f>IF('9 All Base Data'!$U369="","",IF('9 All Base Data'!$U369=0,0,('9 All Base Data'!$U369*Basecase_Pop_2006)/(1+(1/(BaseCase_RespHA_Child_5_14*('9 All Base Data'!$W369*Basecase_PM10)/10)))))</f>
        <v>0</v>
      </c>
      <c r="Q369" s="156">
        <f>IF('7 Base case Results'!$G369="..C",0,BaseCase_RADs_All*'7 Base case Results'!$G369*('9 All Base Data'!$V369*Basecase_PM10)/10)</f>
        <v>8.6188319191783123</v>
      </c>
      <c r="R369" s="189">
        <f t="shared" si="50"/>
        <v>0</v>
      </c>
      <c r="S369" s="178">
        <f t="shared" si="51"/>
        <v>0</v>
      </c>
      <c r="T369" s="179">
        <f t="shared" si="52"/>
        <v>0</v>
      </c>
      <c r="U369" s="178">
        <f t="shared" si="53"/>
        <v>0</v>
      </c>
      <c r="V369" s="178">
        <f t="shared" si="54"/>
        <v>0</v>
      </c>
      <c r="W369" s="178">
        <f t="shared" si="55"/>
        <v>0</v>
      </c>
      <c r="X369" s="179">
        <f t="shared" si="56"/>
        <v>0</v>
      </c>
      <c r="Y369" s="179">
        <f t="shared" si="57"/>
        <v>5.3436757898905538E-4</v>
      </c>
      <c r="Z369" s="186">
        <f t="shared" si="58"/>
        <v>5.3436757898905538E-4</v>
      </c>
      <c r="AA369" s="156">
        <f>$J369*'9 All Base Data'!$Y369</f>
        <v>0</v>
      </c>
      <c r="AB369" s="156">
        <f>$K369*'9 All Base Data'!$Y369</f>
        <v>0</v>
      </c>
      <c r="AC369" s="178">
        <f>$L369*'9 All Base Data'!$Y369</f>
        <v>0</v>
      </c>
      <c r="AD369" s="178">
        <f>IF($M369="","",$M369*'9 All Base Data'!$Y369)</f>
        <v>0</v>
      </c>
      <c r="AE369" s="178">
        <f>IF($N369="","",$N369*'9 All Base Data'!$Y369)</f>
        <v>0</v>
      </c>
      <c r="AF369" s="178">
        <f>IF($O369="","",$O369*'9 All Base Data'!$Y369)</f>
        <v>0</v>
      </c>
      <c r="AG369" s="178">
        <f>IF($P369="","",$P369*'9 All Base Data'!$Y369)</f>
        <v>0</v>
      </c>
      <c r="AH369" s="167">
        <f>$Q369*'9 All Base Data'!$Y369</f>
        <v>3.1183422288657101</v>
      </c>
      <c r="AI369" s="178">
        <f>$R369*'9 All Base Data'!$Y369</f>
        <v>0</v>
      </c>
      <c r="AJ369" s="178">
        <f>$S369*'9 All Base Data'!$Y369</f>
        <v>0</v>
      </c>
      <c r="AK369" s="178">
        <f>$T369*'9 All Base Data'!$Y369</f>
        <v>0</v>
      </c>
      <c r="AL369" s="178">
        <f>IF($U369="","",$U369*'9 All Base Data'!$Y369)</f>
        <v>0</v>
      </c>
      <c r="AM369" s="178">
        <f>IF($V369="","",$V369*'9 All Base Data'!$Y369)</f>
        <v>0</v>
      </c>
      <c r="AN369" s="178">
        <f>IF($W369="","",$W369*'9 All Base Data'!$Y369)</f>
        <v>0</v>
      </c>
      <c r="AO369" s="178">
        <f>IF($X369="","",$X369*'9 All Base Data'!$Y369)</f>
        <v>0</v>
      </c>
      <c r="AP369" s="178">
        <f>$Y369*'9 All Base Data'!$Y369</f>
        <v>1.9333721818967403E-4</v>
      </c>
      <c r="AQ369" s="179">
        <f t="shared" si="59"/>
        <v>1.9333721818967403E-4</v>
      </c>
    </row>
    <row r="370" spans="1:43" x14ac:dyDescent="0.25">
      <c r="A370" s="124">
        <v>520804</v>
      </c>
      <c r="B370" s="125" t="s">
        <v>402</v>
      </c>
      <c r="C370" s="126" t="s">
        <v>157</v>
      </c>
      <c r="D370" s="101" t="s">
        <v>2312</v>
      </c>
      <c r="E370" s="142"/>
      <c r="F370" s="191" t="str">
        <f>IF('9 All Base Data'!G370="Rural Centre","Rural",IF('9 All Base Data'!G370="Rural (Incl.some Off Shore Islands)","Rural",IF('9 All Base Data'!G370="Inlet-in TA but not in Urban Area","Rural",IF('9 All Base Data'!G370="Rural (Incl.some Off Shore Islands)","Rural",IF('9 All Base Data'!G370="Inlet-not in TA","Rural",IF('9 All Base Data'!G370="Inland Water not in Urban Area","Rural",IF('9 All Base Data'!G370="Oceanic-in Region but not in TA","Rural",'9 All Base Data'!G370)))))))</f>
        <v>Rural</v>
      </c>
      <c r="G370" s="177" t="str">
        <f>IF('9 All Base Data'!I370="..C","..C",'9 All Base Data'!I370*Basecase_Pop_2006)</f>
        <v>..C</v>
      </c>
      <c r="H370" s="177" t="str">
        <f>IF('9 All Base Data'!J370="..C","..C",'9 All Base Data'!J370*Basecase_Pop_2006)</f>
        <v>..C</v>
      </c>
      <c r="I370" s="191" t="str">
        <f>IF('9 All Base Data'!L370="..C","..C",'9 All Base Data'!L370*Basecase_Pop_2006)</f>
        <v>..C</v>
      </c>
      <c r="J370" s="156">
        <f>IF('9 All Base Data'!$P370=0,0,('9 All Base Data'!$P370*Basecase_Pop_2006)/(1+(1/(BaseCase_Mort_AllAdults_30*('9 All Base Data'!$W370*Basecase_PM10)/10))))</f>
        <v>0</v>
      </c>
      <c r="K370" s="156">
        <f>IF('9 All Base Data'!$Q370=0,0,('9 All Base Data'!$Q370*Basecase_Pop_2006)/(1+(1/(BaseCase_Mort_Maori_30*('9 All Base Data'!$W370*Basecase_PM10)/10))))</f>
        <v>0</v>
      </c>
      <c r="L370" s="179">
        <f>133/(1+1/(BaseCase_Mort_Child_0_1*'9 All Base Data'!$AB$10/10))*IF('9 All Base Data'!$L370="..C",0,'9 All Base Data'!L370/'9 All Base Data'!$L$2022)</f>
        <v>0</v>
      </c>
      <c r="M370" s="178">
        <f>IF('9 All Base Data'!$R370="","",IF('9 All Base Data'!$R370=0,0,('9 All Base Data'!$R370*Basecase_Pop_2006)/(1+(1/(BaseCase_CardiacHA_All*('9 All Base Data'!$W370*Basecase_PM10)/10)))))</f>
        <v>0</v>
      </c>
      <c r="N370" s="178">
        <f>IF('9 All Base Data'!$S370="","",IF('9 All Base Data'!$S370=0,0,('9 All Base Data'!S370*Basecase_Pop_2006)/(1+(1/(BaseCase_RespHA_All*('9 All Base Data'!$W370*Basecase_PM10)/10)))))</f>
        <v>0</v>
      </c>
      <c r="O370" s="178">
        <f>IF('9 All Base Data'!$T370="","",IF('9 All Base Data'!$T370=0,0,('9 All Base Data'!$T370*Basecase_Pop_2006)/(1+(1/(BaseCase_RespHA_Child_1_4*('9 All Base Data'!$W370*Basecase_PM10)/10)))))</f>
        <v>0</v>
      </c>
      <c r="P370" s="179">
        <f>IF('9 All Base Data'!$U370="","",IF('9 All Base Data'!$U370=0,0,('9 All Base Data'!$U370*Basecase_Pop_2006)/(1+(1/(BaseCase_RespHA_Child_5_14*('9 All Base Data'!$W370*Basecase_PM10)/10)))))</f>
        <v>0</v>
      </c>
      <c r="Q370" s="156">
        <f>IF('7 Base case Results'!$G370="..C",0,BaseCase_RADs_All*'7 Base case Results'!$G370*('9 All Base Data'!$V370*Basecase_PM10)/10)</f>
        <v>0</v>
      </c>
      <c r="R370" s="189">
        <f t="shared" si="50"/>
        <v>0</v>
      </c>
      <c r="S370" s="178">
        <f t="shared" si="51"/>
        <v>0</v>
      </c>
      <c r="T370" s="179">
        <f t="shared" si="52"/>
        <v>0</v>
      </c>
      <c r="U370" s="178">
        <f t="shared" si="53"/>
        <v>0</v>
      </c>
      <c r="V370" s="178">
        <f t="shared" si="54"/>
        <v>0</v>
      </c>
      <c r="W370" s="178">
        <f t="shared" si="55"/>
        <v>0</v>
      </c>
      <c r="X370" s="179">
        <f t="shared" si="56"/>
        <v>0</v>
      </c>
      <c r="Y370" s="179">
        <f t="shared" si="57"/>
        <v>0</v>
      </c>
      <c r="Z370" s="186">
        <f t="shared" si="58"/>
        <v>0</v>
      </c>
      <c r="AA370" s="156">
        <f>$J370*'9 All Base Data'!$Y370</f>
        <v>0</v>
      </c>
      <c r="AB370" s="156">
        <f>$K370*'9 All Base Data'!$Y370</f>
        <v>0</v>
      </c>
      <c r="AC370" s="178">
        <f>$L370*'9 All Base Data'!$Y370</f>
        <v>0</v>
      </c>
      <c r="AD370" s="178">
        <f>IF($M370="","",$M370*'9 All Base Data'!$Y370)</f>
        <v>0</v>
      </c>
      <c r="AE370" s="178">
        <f>IF($N370="","",$N370*'9 All Base Data'!$Y370)</f>
        <v>0</v>
      </c>
      <c r="AF370" s="178">
        <f>IF($O370="","",$O370*'9 All Base Data'!$Y370)</f>
        <v>0</v>
      </c>
      <c r="AG370" s="178">
        <f>IF($P370="","",$P370*'9 All Base Data'!$Y370)</f>
        <v>0</v>
      </c>
      <c r="AH370" s="167">
        <f>$Q370*'9 All Base Data'!$Y370</f>
        <v>0</v>
      </c>
      <c r="AI370" s="178">
        <f>$R370*'9 All Base Data'!$Y370</f>
        <v>0</v>
      </c>
      <c r="AJ370" s="178">
        <f>$S370*'9 All Base Data'!$Y370</f>
        <v>0</v>
      </c>
      <c r="AK370" s="178">
        <f>$T370*'9 All Base Data'!$Y370</f>
        <v>0</v>
      </c>
      <c r="AL370" s="178">
        <f>IF($U370="","",$U370*'9 All Base Data'!$Y370)</f>
        <v>0</v>
      </c>
      <c r="AM370" s="178">
        <f>IF($V370="","",$V370*'9 All Base Data'!$Y370)</f>
        <v>0</v>
      </c>
      <c r="AN370" s="178">
        <f>IF($W370="","",$W370*'9 All Base Data'!$Y370)</f>
        <v>0</v>
      </c>
      <c r="AO370" s="178">
        <f>IF($X370="","",$X370*'9 All Base Data'!$Y370)</f>
        <v>0</v>
      </c>
      <c r="AP370" s="178">
        <f>$Y370*'9 All Base Data'!$Y370</f>
        <v>0</v>
      </c>
      <c r="AQ370" s="179">
        <f t="shared" si="59"/>
        <v>0</v>
      </c>
    </row>
    <row r="371" spans="1:43" x14ac:dyDescent="0.25">
      <c r="A371" s="124">
        <v>520900</v>
      </c>
      <c r="B371" s="125" t="s">
        <v>403</v>
      </c>
      <c r="C371" s="126" t="s">
        <v>157</v>
      </c>
      <c r="D371" s="101" t="s">
        <v>2312</v>
      </c>
      <c r="E371" s="142"/>
      <c r="F371" s="191" t="str">
        <f>IF('9 All Base Data'!G371="Rural Centre","Rural",IF('9 All Base Data'!G371="Rural (Incl.some Off Shore Islands)","Rural",IF('9 All Base Data'!G371="Inlet-in TA but not in Urban Area","Rural",IF('9 All Base Data'!G371="Rural (Incl.some Off Shore Islands)","Rural",IF('9 All Base Data'!G371="Inlet-not in TA","Rural",IF('9 All Base Data'!G371="Inland Water not in Urban Area","Rural",IF('9 All Base Data'!G371="Oceanic-in Region but not in TA","Rural",'9 All Base Data'!G371)))))))</f>
        <v>Rural</v>
      </c>
      <c r="G371" s="177">
        <f>IF('9 All Base Data'!I371="..C","..C",'9 All Base Data'!I371*Basecase_Pop_2006)</f>
        <v>63</v>
      </c>
      <c r="H371" s="177">
        <f>IF('9 All Base Data'!J371="..C","..C",'9 All Base Data'!J371*Basecase_Pop_2006)</f>
        <v>39</v>
      </c>
      <c r="I371" s="191" t="str">
        <f>IF('9 All Base Data'!L371="..C","..C",'9 All Base Data'!L371*Basecase_Pop_2006)</f>
        <v>..C</v>
      </c>
      <c r="J371" s="156">
        <f>IF('9 All Base Data'!$P371=0,0,('9 All Base Data'!$P371*Basecase_Pop_2006)/(1+(1/(BaseCase_Mort_AllAdults_30*('9 All Base Data'!$W371*Basecase_PM10)/10))))</f>
        <v>0</v>
      </c>
      <c r="K371" s="156">
        <f>IF('9 All Base Data'!$Q371=0,0,('9 All Base Data'!$Q371*Basecase_Pop_2006)/(1+(1/(BaseCase_Mort_Maori_30*('9 All Base Data'!$W371*Basecase_PM10)/10))))</f>
        <v>0</v>
      </c>
      <c r="L371" s="179">
        <f>133/(1+1/(BaseCase_Mort_Child_0_1*'9 All Base Data'!$AB$10/10))*IF('9 All Base Data'!$L371="..C",0,'9 All Base Data'!L371/'9 All Base Data'!$L$2022)</f>
        <v>0</v>
      </c>
      <c r="M371" s="178">
        <f>IF('9 All Base Data'!$R371="","",IF('9 All Base Data'!$R371=0,0,('9 All Base Data'!$R371*Basecase_Pop_2006)/(1+(1/(BaseCase_CardiacHA_All*('9 All Base Data'!$W371*Basecase_PM10)/10)))))</f>
        <v>0</v>
      </c>
      <c r="N371" s="178">
        <f>IF('9 All Base Data'!$S371="","",IF('9 All Base Data'!$S371=0,0,('9 All Base Data'!S371*Basecase_Pop_2006)/(1+(1/(BaseCase_RespHA_All*('9 All Base Data'!$W371*Basecase_PM10)/10)))))</f>
        <v>0</v>
      </c>
      <c r="O371" s="178">
        <f>IF('9 All Base Data'!$T371="","",IF('9 All Base Data'!$T371=0,0,('9 All Base Data'!$T371*Basecase_Pop_2006)/(1+(1/(BaseCase_RespHA_Child_1_4*('9 All Base Data'!$W371*Basecase_PM10)/10)))))</f>
        <v>0</v>
      </c>
      <c r="P371" s="179">
        <f>IF('9 All Base Data'!$U371="","",IF('9 All Base Data'!$U371=0,0,('9 All Base Data'!$U371*Basecase_Pop_2006)/(1+(1/(BaseCase_RespHA_Child_5_14*('9 All Base Data'!$W371*Basecase_PM10)/10)))))</f>
        <v>0</v>
      </c>
      <c r="Q371" s="156">
        <f>IF('7 Base case Results'!$G371="..C",0,BaseCase_RADs_All*'7 Base case Results'!$G371*('9 All Base Data'!$V371*Basecase_PM10)/10)</f>
        <v>25.870037994308536</v>
      </c>
      <c r="R371" s="189">
        <f t="shared" si="50"/>
        <v>0</v>
      </c>
      <c r="S371" s="178">
        <f t="shared" si="51"/>
        <v>0</v>
      </c>
      <c r="T371" s="179">
        <f t="shared" si="52"/>
        <v>0</v>
      </c>
      <c r="U371" s="178">
        <f t="shared" si="53"/>
        <v>0</v>
      </c>
      <c r="V371" s="178">
        <f t="shared" si="54"/>
        <v>0</v>
      </c>
      <c r="W371" s="178">
        <f t="shared" si="55"/>
        <v>0</v>
      </c>
      <c r="X371" s="179">
        <f t="shared" si="56"/>
        <v>0</v>
      </c>
      <c r="Y371" s="179">
        <f t="shared" si="57"/>
        <v>1.6039423556471293E-3</v>
      </c>
      <c r="Z371" s="186">
        <f t="shared" si="58"/>
        <v>1.6039423556471293E-3</v>
      </c>
      <c r="AA371" s="156">
        <f>$J371*'9 All Base Data'!$Y371</f>
        <v>0</v>
      </c>
      <c r="AB371" s="156">
        <f>$K371*'9 All Base Data'!$Y371</f>
        <v>0</v>
      </c>
      <c r="AC371" s="178">
        <f>$L371*'9 All Base Data'!$Y371</f>
        <v>0</v>
      </c>
      <c r="AD371" s="178">
        <f>IF($M371="","",$M371*'9 All Base Data'!$Y371)</f>
        <v>0</v>
      </c>
      <c r="AE371" s="178">
        <f>IF($N371="","",$N371*'9 All Base Data'!$Y371)</f>
        <v>0</v>
      </c>
      <c r="AF371" s="178">
        <f>IF($O371="","",$O371*'9 All Base Data'!$Y371)</f>
        <v>0</v>
      </c>
      <c r="AG371" s="178">
        <f>IF($P371="","",$P371*'9 All Base Data'!$Y371)</f>
        <v>0</v>
      </c>
      <c r="AH371" s="167">
        <f>$Q371*'9 All Base Data'!$Y371</f>
        <v>9.368568923370729</v>
      </c>
      <c r="AI371" s="178">
        <f>$R371*'9 All Base Data'!$Y371</f>
        <v>0</v>
      </c>
      <c r="AJ371" s="178">
        <f>$S371*'9 All Base Data'!$Y371</f>
        <v>0</v>
      </c>
      <c r="AK371" s="178">
        <f>$T371*'9 All Base Data'!$Y371</f>
        <v>0</v>
      </c>
      <c r="AL371" s="178">
        <f>IF($U371="","",$U371*'9 All Base Data'!$Y371)</f>
        <v>0</v>
      </c>
      <c r="AM371" s="178">
        <f>IF($V371="","",$V371*'9 All Base Data'!$Y371)</f>
        <v>0</v>
      </c>
      <c r="AN371" s="178">
        <f>IF($W371="","",$W371*'9 All Base Data'!$Y371)</f>
        <v>0</v>
      </c>
      <c r="AO371" s="178">
        <f>IF($X371="","",$X371*'9 All Base Data'!$Y371)</f>
        <v>0</v>
      </c>
      <c r="AP371" s="178">
        <f>$Y371*'9 All Base Data'!$Y371</f>
        <v>5.8085127324898525E-4</v>
      </c>
      <c r="AQ371" s="179">
        <f t="shared" si="59"/>
        <v>5.8085127324898525E-4</v>
      </c>
    </row>
    <row r="372" spans="1:43" x14ac:dyDescent="0.25">
      <c r="A372" s="124">
        <v>521000</v>
      </c>
      <c r="B372" s="125" t="s">
        <v>404</v>
      </c>
      <c r="C372" s="126" t="s">
        <v>157</v>
      </c>
      <c r="D372" s="101" t="s">
        <v>2312</v>
      </c>
      <c r="E372" s="142"/>
      <c r="F372" s="191" t="str">
        <f>IF('9 All Base Data'!G372="Rural Centre","Rural",IF('9 All Base Data'!G372="Rural (Incl.some Off Shore Islands)","Rural",IF('9 All Base Data'!G372="Inlet-in TA but not in Urban Area","Rural",IF('9 All Base Data'!G372="Rural (Incl.some Off Shore Islands)","Rural",IF('9 All Base Data'!G372="Inlet-not in TA","Rural",IF('9 All Base Data'!G372="Inland Water not in Urban Area","Rural",IF('9 All Base Data'!G372="Oceanic-in Region but not in TA","Rural",'9 All Base Data'!G372)))))))</f>
        <v>Rural</v>
      </c>
      <c r="G372" s="177">
        <f>IF('9 All Base Data'!I372="..C","..C",'9 All Base Data'!I372*Basecase_Pop_2006)</f>
        <v>885</v>
      </c>
      <c r="H372" s="177">
        <f>IF('9 All Base Data'!J372="..C","..C",'9 All Base Data'!J372*Basecase_Pop_2006)</f>
        <v>687</v>
      </c>
      <c r="I372" s="191">
        <f>IF('9 All Base Data'!L372="..C","..C",'9 All Base Data'!L372*Basecase_Pop_2006)</f>
        <v>9</v>
      </c>
      <c r="J372" s="156">
        <f>IF('9 All Base Data'!$P372=0,0,('9 All Base Data'!$P372*Basecase_Pop_2006)/(1+(1/(BaseCase_Mort_AllAdults_30*('9 All Base Data'!$W372*Basecase_PM10)/10))))</f>
        <v>2.7635427792406384</v>
      </c>
      <c r="K372" s="156">
        <f>IF('9 All Base Data'!$Q372=0,0,('9 All Base Data'!$Q372*Basecase_Pop_2006)/(1+(1/(BaseCase_Mort_Maori_30*('9 All Base Data'!$W372*Basecase_PM10)/10))))</f>
        <v>0.30989127982676401</v>
      </c>
      <c r="L372" s="179">
        <f>133/(1+1/(BaseCase_Mort_Child_0_1*'9 All Base Data'!$AB$10/10))*IF('9 All Base Data'!$L372="..C",0,'9 All Base Data'!L372/'9 All Base Data'!$L$2022)</f>
        <v>1.3129000697747069E-3</v>
      </c>
      <c r="M372" s="178">
        <f>IF('9 All Base Data'!$R372="","",IF('9 All Base Data'!$R372=0,0,('9 All Base Data'!$R372*Basecase_Pop_2006)/(1+(1/(BaseCase_CardiacHA_All*('9 All Base Data'!$W372*Basecase_PM10)/10)))))</f>
        <v>4.9906648633339691E-2</v>
      </c>
      <c r="N372" s="178">
        <f>IF('9 All Base Data'!$S372="","",IF('9 All Base Data'!$S372=0,0,('9 All Base Data'!S372*Basecase_Pop_2006)/(1+(1/(BaseCase_RespHA_All*('9 All Base Data'!$W372*Basecase_PM10)/10)))))</f>
        <v>3.3873577094548704E-2</v>
      </c>
      <c r="O372" s="178">
        <f>IF('9 All Base Data'!$T372="","",IF('9 All Base Data'!$T372=0,0,('9 All Base Data'!$T372*Basecase_Pop_2006)/(1+(1/(BaseCase_RespHA_Child_1_4*('9 All Base Data'!$W372*Basecase_PM10)/10)))))</f>
        <v>7.4434165286892465E-3</v>
      </c>
      <c r="P372" s="179">
        <f>IF('9 All Base Data'!$U372="","",IF('9 All Base Data'!$U372=0,0,('9 All Base Data'!$U372*Basecase_Pop_2006)/(1+(1/(BaseCase_RespHA_Child_5_14*('9 All Base Data'!$W372*Basecase_PM10)/10)))))</f>
        <v>1.1041841257449576E-2</v>
      </c>
      <c r="Q372" s="156">
        <f>IF('7 Base case Results'!$G372="..C",0,BaseCase_RADs_All*'7 Base case Results'!$G372*('9 All Base Data'!$V372*Basecase_PM10)/10)</f>
        <v>363.84563985481975</v>
      </c>
      <c r="R372" s="189">
        <f t="shared" si="50"/>
        <v>9.8382122940966727</v>
      </c>
      <c r="S372" s="178">
        <f t="shared" si="51"/>
        <v>1.10321295618328</v>
      </c>
      <c r="T372" s="179">
        <f t="shared" si="52"/>
        <v>4.673924248397957E-3</v>
      </c>
      <c r="U372" s="178">
        <f t="shared" si="53"/>
        <v>3.1690721882170702E-4</v>
      </c>
      <c r="V372" s="178">
        <f t="shared" si="54"/>
        <v>1.5361667212377837E-4</v>
      </c>
      <c r="W372" s="178">
        <f t="shared" si="55"/>
        <v>3.3755893957605733E-5</v>
      </c>
      <c r="X372" s="179">
        <f t="shared" si="56"/>
        <v>5.0074750102533826E-5</v>
      </c>
      <c r="Y372" s="179">
        <f t="shared" si="57"/>
        <v>2.2558429670998824E-2</v>
      </c>
      <c r="Z372" s="186">
        <f t="shared" si="58"/>
        <v>9.8659151719070159</v>
      </c>
      <c r="AA372" s="156">
        <f>$J372*'9 All Base Data'!$Y372</f>
        <v>1.0028874409160751</v>
      </c>
      <c r="AB372" s="156">
        <f>$K372*'9 All Base Data'!$Y372</f>
        <v>0.1124592949753678</v>
      </c>
      <c r="AC372" s="178">
        <f>$L372*'9 All Base Data'!$Y372</f>
        <v>4.7645037415222879E-4</v>
      </c>
      <c r="AD372" s="178">
        <f>IF($M372="","",$M372*'9 All Base Data'!$Y372)</f>
        <v>1.8111082451323819E-2</v>
      </c>
      <c r="AE372" s="178">
        <f>IF($N372="","",$N372*'9 All Base Data'!$Y372)</f>
        <v>1.2292693748840729E-2</v>
      </c>
      <c r="AF372" s="178">
        <f>IF($O372="","",$O372*'9 All Base Data'!$Y372)</f>
        <v>2.7012098420205275E-3</v>
      </c>
      <c r="AG372" s="178">
        <f>IF($P372="","",$P372*'9 All Base Data'!$Y372)</f>
        <v>4.0070752676128144E-3</v>
      </c>
      <c r="AH372" s="167">
        <f>$Q372*'9 All Base Data'!$Y372</f>
        <v>132.03928862021729</v>
      </c>
      <c r="AI372" s="178">
        <f>$R372*'9 All Base Data'!$Y372</f>
        <v>3.5702792896612277</v>
      </c>
      <c r="AJ372" s="178">
        <f>$S372*'9 All Base Data'!$Y372</f>
        <v>0.40035509011230941</v>
      </c>
      <c r="AK372" s="178">
        <f>$T372*'9 All Base Data'!$Y372</f>
        <v>1.6961633319819347E-3</v>
      </c>
      <c r="AL372" s="178">
        <f>IF($U372="","",$U372*'9 All Base Data'!$Y372)</f>
        <v>1.1500537356590625E-4</v>
      </c>
      <c r="AM372" s="178">
        <f>IF($V372="","",$V372*'9 All Base Data'!$Y372)</f>
        <v>5.5747366150992704E-5</v>
      </c>
      <c r="AN372" s="178">
        <f>IF($W372="","",$W372*'9 All Base Data'!$Y372)</f>
        <v>1.2249986633563092E-5</v>
      </c>
      <c r="AO372" s="178">
        <f>IF($X372="","",$X372*'9 All Base Data'!$Y372)</f>
        <v>1.8172086338624114E-5</v>
      </c>
      <c r="AP372" s="178">
        <f>$Y372*'9 All Base Data'!$Y372</f>
        <v>8.1864358944534719E-3</v>
      </c>
      <c r="AQ372" s="179">
        <f t="shared" si="59"/>
        <v>3.5803326416273804</v>
      </c>
    </row>
    <row r="373" spans="1:43" x14ac:dyDescent="0.25">
      <c r="A373" s="124">
        <v>521111</v>
      </c>
      <c r="B373" s="125" t="s">
        <v>405</v>
      </c>
      <c r="C373" s="126" t="s">
        <v>157</v>
      </c>
      <c r="D373" s="101" t="s">
        <v>2312</v>
      </c>
      <c r="E373" s="142"/>
      <c r="F373" s="191" t="str">
        <f>IF('9 All Base Data'!G373="Rural Centre","Rural",IF('9 All Base Data'!G373="Rural (Incl.some Off Shore Islands)","Rural",IF('9 All Base Data'!G373="Inlet-in TA but not in Urban Area","Rural",IF('9 All Base Data'!G373="Rural (Incl.some Off Shore Islands)","Rural",IF('9 All Base Data'!G373="Inlet-not in TA","Rural",IF('9 All Base Data'!G373="Inland Water not in Urban Area","Rural",IF('9 All Base Data'!G373="Oceanic-in Region but not in TA","Rural",'9 All Base Data'!G373)))))))</f>
        <v>Pukekohe</v>
      </c>
      <c r="G373" s="177">
        <f>IF('9 All Base Data'!I373="..C","..C",'9 All Base Data'!I373*Basecase_Pop_2006)</f>
        <v>1086</v>
      </c>
      <c r="H373" s="177">
        <f>IF('9 All Base Data'!J373="..C","..C",'9 All Base Data'!J373*Basecase_Pop_2006)</f>
        <v>633</v>
      </c>
      <c r="I373" s="191">
        <f>IF('9 All Base Data'!L373="..C","..C",'9 All Base Data'!L373*Basecase_Pop_2006)</f>
        <v>21</v>
      </c>
      <c r="J373" s="156">
        <f>IF('9 All Base Data'!$P373=0,0,('9 All Base Data'!$P373*Basecase_Pop_2006)/(1+(1/(BaseCase_Mort_AllAdults_30*('9 All Base Data'!$W373*Basecase_PM10)/10))))</f>
        <v>0.22612384067635699</v>
      </c>
      <c r="K373" s="156">
        <f>IF('9 All Base Data'!$Q373=0,0,('9 All Base Data'!$Q373*Basecase_Pop_2006)/(1+(1/(BaseCase_Mort_Maori_30*('9 All Base Data'!$W373*Basecase_PM10)/10))))</f>
        <v>6.2970627995179773E-2</v>
      </c>
      <c r="L373" s="179">
        <f>133/(1+1/(BaseCase_Mort_Child_0_1*'9 All Base Data'!$AB$10/10))*IF('9 All Base Data'!$L373="..C",0,'9 All Base Data'!L373/'9 All Base Data'!$L$2022)</f>
        <v>3.0634334961409829E-3</v>
      </c>
      <c r="M373" s="178">
        <f>IF('9 All Base Data'!$R373="","",IF('9 All Base Data'!$R373=0,0,('9 All Base Data'!$R373*Basecase_Pop_2006)/(1+(1/(BaseCase_CardiacHA_All*('9 All Base Data'!$W373*Basecase_PM10)/10)))))</f>
        <v>2.5442507503423663E-2</v>
      </c>
      <c r="N373" s="178">
        <f>IF('9 All Base Data'!$S373="","",IF('9 All Base Data'!$S373=0,0,('9 All Base Data'!S373*Basecase_Pop_2006)/(1+(1/(BaseCase_RespHA_All*('9 All Base Data'!$W373*Basecase_PM10)/10)))))</f>
        <v>5.7557624273696921E-2</v>
      </c>
      <c r="O373" s="178">
        <f>IF('9 All Base Data'!$T373="","",IF('9 All Base Data'!$T373=0,0,('9 All Base Data'!$T373*Basecase_Pop_2006)/(1+(1/(BaseCase_RespHA_Child_1_4*('9 All Base Data'!$W373*Basecase_PM10)/10)))))</f>
        <v>1.5174023655858361E-2</v>
      </c>
      <c r="P373" s="179">
        <f>IF('9 All Base Data'!$U373="","",IF('9 All Base Data'!$U373=0,0,('9 All Base Data'!$U373*Basecase_Pop_2006)/(1+(1/(BaseCase_RespHA_Child_5_14*('9 All Base Data'!$W373*Basecase_PM10)/10)))))</f>
        <v>3.3757376800088112E-2</v>
      </c>
      <c r="Q373" s="156">
        <f>IF('7 Base case Results'!$G373="..C",0,BaseCase_RADs_All*'7 Base case Results'!$G373*('9 All Base Data'!$V373*Basecase_PM10)/10)</f>
        <v>682.94358564183722</v>
      </c>
      <c r="R373" s="189">
        <f t="shared" si="50"/>
        <v>0.80500087280783095</v>
      </c>
      <c r="S373" s="178">
        <f t="shared" si="51"/>
        <v>0.22417543566284001</v>
      </c>
      <c r="T373" s="179">
        <f t="shared" si="52"/>
        <v>1.09058232462619E-2</v>
      </c>
      <c r="U373" s="178">
        <f t="shared" si="53"/>
        <v>1.6155992264674026E-4</v>
      </c>
      <c r="V373" s="178">
        <f t="shared" si="54"/>
        <v>2.6102382608121552E-4</v>
      </c>
      <c r="W373" s="178">
        <f t="shared" si="55"/>
        <v>6.8814197279317674E-5</v>
      </c>
      <c r="X373" s="179">
        <f t="shared" si="56"/>
        <v>1.530897037883996E-4</v>
      </c>
      <c r="Y373" s="179">
        <f t="shared" si="57"/>
        <v>4.2342502309793903E-2</v>
      </c>
      <c r="Z373" s="186">
        <f t="shared" si="58"/>
        <v>0.85867178211261463</v>
      </c>
      <c r="AA373" s="156">
        <f>$J373*'9 All Base Data'!$Y373</f>
        <v>7.3283310745572122E-2</v>
      </c>
      <c r="AB373" s="156">
        <f>$K373*'9 All Base Data'!$Y373</f>
        <v>2.0407826460985302E-2</v>
      </c>
      <c r="AC373" s="178">
        <f>$L373*'9 All Base Data'!$Y373</f>
        <v>9.9281238181077444E-4</v>
      </c>
      <c r="AD373" s="178">
        <f>IF($M373="","",$M373*'9 All Base Data'!$Y373)</f>
        <v>8.24553120070411E-3</v>
      </c>
      <c r="AE373" s="178">
        <f>IF($N373="","",$N373*'9 All Base Data'!$Y373)</f>
        <v>1.8653553967638948E-2</v>
      </c>
      <c r="AF373" s="178">
        <f>IF($O373="","",$O373*'9 All Base Data'!$Y373)</f>
        <v>4.9176711642028954E-3</v>
      </c>
      <c r="AG373" s="178">
        <f>IF($P373="","",$P373*'9 All Base Data'!$Y373)</f>
        <v>1.094025436060482E-2</v>
      </c>
      <c r="AH373" s="167">
        <f>$Q373*'9 All Base Data'!$Y373</f>
        <v>221.33166878196823</v>
      </c>
      <c r="AI373" s="178">
        <f>$R373*'9 All Base Data'!$Y373</f>
        <v>0.26088858625423678</v>
      </c>
      <c r="AJ373" s="178">
        <f>$S373*'9 All Base Data'!$Y373</f>
        <v>7.2651862201107684E-2</v>
      </c>
      <c r="AK373" s="178">
        <f>$T373*'9 All Base Data'!$Y373</f>
        <v>3.5344120792463571E-3</v>
      </c>
      <c r="AL373" s="178">
        <f>IF($U373="","",$U373*'9 All Base Data'!$Y373)</f>
        <v>5.23591231244711E-5</v>
      </c>
      <c r="AM373" s="178">
        <f>IF($V373="","",$V373*'9 All Base Data'!$Y373)</f>
        <v>8.4593867243242627E-5</v>
      </c>
      <c r="AN373" s="178">
        <f>IF($W373="","",$W373*'9 All Base Data'!$Y373)</f>
        <v>2.2301638729660135E-5</v>
      </c>
      <c r="AO373" s="178">
        <f>IF($X373="","",$X373*'9 All Base Data'!$Y373)</f>
        <v>4.9614053525342866E-5</v>
      </c>
      <c r="AP373" s="178">
        <f>$Y373*'9 All Base Data'!$Y373</f>
        <v>1.3722563464482029E-2</v>
      </c>
      <c r="AQ373" s="179">
        <f t="shared" si="59"/>
        <v>0.27828251478833288</v>
      </c>
    </row>
    <row r="374" spans="1:43" x14ac:dyDescent="0.25">
      <c r="A374" s="124">
        <v>521112</v>
      </c>
      <c r="B374" s="125" t="s">
        <v>407</v>
      </c>
      <c r="C374" s="126" t="s">
        <v>157</v>
      </c>
      <c r="D374" s="101" t="s">
        <v>2312</v>
      </c>
      <c r="E374" s="142"/>
      <c r="F374" s="191" t="str">
        <f>IF('9 All Base Data'!G374="Rural Centre","Rural",IF('9 All Base Data'!G374="Rural (Incl.some Off Shore Islands)","Rural",IF('9 All Base Data'!G374="Inlet-in TA but not in Urban Area","Rural",IF('9 All Base Data'!G374="Rural (Incl.some Off Shore Islands)","Rural",IF('9 All Base Data'!G374="Inlet-not in TA","Rural",IF('9 All Base Data'!G374="Inland Water not in Urban Area","Rural",IF('9 All Base Data'!G374="Oceanic-in Region but not in TA","Rural",'9 All Base Data'!G374)))))))</f>
        <v>Pukekohe</v>
      </c>
      <c r="G374" s="177">
        <f>IF('9 All Base Data'!I374="..C","..C",'9 All Base Data'!I374*Basecase_Pop_2006)</f>
        <v>594</v>
      </c>
      <c r="H374" s="177">
        <f>IF('9 All Base Data'!J374="..C","..C",'9 All Base Data'!J374*Basecase_Pop_2006)</f>
        <v>336</v>
      </c>
      <c r="I374" s="191">
        <f>IF('9 All Base Data'!L374="..C","..C",'9 All Base Data'!L374*Basecase_Pop_2006)</f>
        <v>3</v>
      </c>
      <c r="J374" s="156">
        <f>IF('9 All Base Data'!$P374=0,0,('9 All Base Data'!$P374*Basecase_Pop_2006)/(1+(1/(BaseCase_Mort_AllAdults_30*('9 All Base Data'!$W374*Basecase_PM10)/10))))</f>
        <v>0.12439067075531067</v>
      </c>
      <c r="K374" s="156">
        <f>IF('9 All Base Data'!$Q374=0,0,('9 All Base Data'!$Q374*Basecase_Pop_2006)/(1+(1/(BaseCase_Mort_Maori_30*('9 All Base Data'!$W374*Basecase_PM10)/10))))</f>
        <v>0.12485501855710082</v>
      </c>
      <c r="L374" s="179">
        <f>133/(1+1/(BaseCase_Mort_Child_0_1*'9 All Base Data'!$AB$10/10))*IF('9 All Base Data'!$L374="..C",0,'9 All Base Data'!L374/'9 All Base Data'!$L$2022)</f>
        <v>4.3763335659156898E-4</v>
      </c>
      <c r="M374" s="178">
        <f>IF('9 All Base Data'!$R374="","",IF('9 All Base Data'!$R374=0,0,('9 All Base Data'!$R374*Basecase_Pop_2006)/(1+(1/(BaseCase_CardiacHA_All*('9 All Base Data'!$W374*Basecase_PM10)/10)))))</f>
        <v>2.059719794347907E-2</v>
      </c>
      <c r="N374" s="178">
        <f>IF('9 All Base Data'!$S374="","",IF('9 All Base Data'!$S374=0,0,('9 All Base Data'!S374*Basecase_Pop_2006)/(1+(1/(BaseCase_RespHA_All*('9 All Base Data'!$W374*Basecase_PM10)/10)))))</f>
        <v>4.5563002058332455E-2</v>
      </c>
      <c r="O374" s="178">
        <f>IF('9 All Base Data'!$T374="","",IF('9 All Base Data'!$T374=0,0,('9 All Base Data'!$T374*Basecase_Pop_2006)/(1+(1/(BaseCase_RespHA_Child_1_4*('9 All Base Data'!$W374*Basecase_PM10)/10)))))</f>
        <v>7.5083084085207355E-3</v>
      </c>
      <c r="P374" s="179">
        <f>IF('9 All Base Data'!$U374="","",IF('9 All Base Data'!$U374=0,0,('9 All Base Data'!$U374*Basecase_Pop_2006)/(1+(1/(BaseCase_RespHA_Child_5_14*('9 All Base Data'!$W374*Basecase_PM10)/10)))))</f>
        <v>1.113703220396659E-2</v>
      </c>
      <c r="Q374" s="156">
        <f>IF('7 Base case Results'!$G374="..C",0,BaseCase_RADs_All*'7 Base case Results'!$G374*('9 All Base Data'!$V374*Basecase_PM10)/10)</f>
        <v>369.5795014015369</v>
      </c>
      <c r="R374" s="189">
        <f t="shared" si="50"/>
        <v>0.44283078788890595</v>
      </c>
      <c r="S374" s="178">
        <f t="shared" si="51"/>
        <v>0.44448386606327894</v>
      </c>
      <c r="T374" s="179">
        <f t="shared" si="52"/>
        <v>1.5579747494659855E-3</v>
      </c>
      <c r="U374" s="178">
        <f t="shared" si="53"/>
        <v>1.307922069410921E-4</v>
      </c>
      <c r="V374" s="178">
        <f t="shared" si="54"/>
        <v>2.0662821433453768E-4</v>
      </c>
      <c r="W374" s="178">
        <f t="shared" si="55"/>
        <v>3.405017863264153E-5</v>
      </c>
      <c r="X374" s="179">
        <f t="shared" si="56"/>
        <v>5.0506441044988482E-5</v>
      </c>
      <c r="Y374" s="179">
        <f t="shared" si="57"/>
        <v>2.2913929086895289E-2</v>
      </c>
      <c r="Z374" s="186">
        <f t="shared" si="58"/>
        <v>0.46764011214654283</v>
      </c>
      <c r="AA374" s="156">
        <f>$J374*'9 All Base Data'!$Y374</f>
        <v>3.9411289205668193E-2</v>
      </c>
      <c r="AB374" s="156">
        <f>$K374*'9 All Base Data'!$Y374</f>
        <v>3.9558410733329753E-2</v>
      </c>
      <c r="AC374" s="178">
        <f>$L374*'9 All Base Data'!$Y374</f>
        <v>1.386574626372555E-4</v>
      </c>
      <c r="AD374" s="178">
        <f>IF($M374="","",$M374*'9 All Base Data'!$Y374)</f>
        <v>6.5259084145761048E-3</v>
      </c>
      <c r="AE374" s="178">
        <f>IF($N374="","",$N374*'9 All Base Data'!$Y374)</f>
        <v>1.4435943148274493E-2</v>
      </c>
      <c r="AF374" s="178">
        <f>IF($O374="","",$O374*'9 All Base Data'!$Y374)</f>
        <v>2.3788931463811359E-3</v>
      </c>
      <c r="AG374" s="178">
        <f>IF($P374="","",$P374*'9 All Base Data'!$Y374)</f>
        <v>3.528599005200141E-3</v>
      </c>
      <c r="AH374" s="167">
        <f>$Q374*'9 All Base Data'!$Y374</f>
        <v>117.09563527376322</v>
      </c>
      <c r="AI374" s="178">
        <f>$R374*'9 All Base Data'!$Y374</f>
        <v>0.14030418957217874</v>
      </c>
      <c r="AJ374" s="178">
        <f>$S374*'9 All Base Data'!$Y374</f>
        <v>0.14082794221065392</v>
      </c>
      <c r="AK374" s="178">
        <f>$T374*'9 All Base Data'!$Y374</f>
        <v>4.9362056698862961E-4</v>
      </c>
      <c r="AL374" s="178">
        <f>IF($U374="","",$U374*'9 All Base Data'!$Y374)</f>
        <v>4.143951843255827E-5</v>
      </c>
      <c r="AM374" s="178">
        <f>IF($V374="","",$V374*'9 All Base Data'!$Y374)</f>
        <v>6.5467002177424828E-5</v>
      </c>
      <c r="AN374" s="178">
        <f>IF($W374="","",$W374*'9 All Base Data'!$Y374)</f>
        <v>1.0788280418838451E-5</v>
      </c>
      <c r="AO374" s="178">
        <f>IF($X374="","",$X374*'9 All Base Data'!$Y374)</f>
        <v>1.6002196488582637E-5</v>
      </c>
      <c r="AP374" s="178">
        <f>$Y374*'9 All Base Data'!$Y374</f>
        <v>7.2599293869733197E-3</v>
      </c>
      <c r="AQ374" s="179">
        <f t="shared" si="59"/>
        <v>0.14816464604675067</v>
      </c>
    </row>
    <row r="375" spans="1:43" x14ac:dyDescent="0.25">
      <c r="A375" s="124">
        <v>521114</v>
      </c>
      <c r="B375" s="125" t="s">
        <v>410</v>
      </c>
      <c r="C375" s="126" t="s">
        <v>408</v>
      </c>
      <c r="D375" s="101" t="s">
        <v>2073</v>
      </c>
      <c r="E375" s="142"/>
      <c r="F375" s="191" t="str">
        <f>IF('9 All Base Data'!G375="Rural Centre","Rural",IF('9 All Base Data'!G375="Rural (Incl.some Off Shore Islands)","Rural",IF('9 All Base Data'!G375="Inlet-in TA but not in Urban Area","Rural",IF('9 All Base Data'!G375="Rural (Incl.some Off Shore Islands)","Rural",IF('9 All Base Data'!G375="Inlet-not in TA","Rural",IF('9 All Base Data'!G375="Inland Water not in Urban Area","Rural",IF('9 All Base Data'!G375="Oceanic-in Region but not in TA","Rural",'9 All Base Data'!G375)))))))</f>
        <v>Pukekohe</v>
      </c>
      <c r="G375" s="177">
        <f>IF('9 All Base Data'!I375="..C","..C",'9 All Base Data'!I375*Basecase_Pop_2006)</f>
        <v>201</v>
      </c>
      <c r="H375" s="177">
        <f>IF('9 All Base Data'!J375="..C","..C",'9 All Base Data'!J375*Basecase_Pop_2006)</f>
        <v>138</v>
      </c>
      <c r="I375" s="191" t="str">
        <f>IF('9 All Base Data'!L375="..C","..C",'9 All Base Data'!L375*Basecase_Pop_2006)</f>
        <v>..C</v>
      </c>
      <c r="J375" s="156">
        <f>IF('9 All Base Data'!$P375=0,0,('9 All Base Data'!$P375*Basecase_Pop_2006)/(1+(1/(BaseCase_Mort_AllAdults_30*('9 All Base Data'!$W375*Basecase_PM10)/10))))</f>
        <v>0</v>
      </c>
      <c r="K375" s="156">
        <f>IF('9 All Base Data'!$Q375=0,0,('9 All Base Data'!$Q375*Basecase_Pop_2006)/(1+(1/(BaseCase_Mort_Maori_30*('9 All Base Data'!$W375*Basecase_PM10)/10))))</f>
        <v>0</v>
      </c>
      <c r="L375" s="179">
        <f>133/(1+1/(BaseCase_Mort_Child_0_1*'9 All Base Data'!$AB$10/10))*IF('9 All Base Data'!$L375="..C",0,'9 All Base Data'!L375/'9 All Base Data'!$L$2022)</f>
        <v>0</v>
      </c>
      <c r="M375" s="178">
        <f>IF('9 All Base Data'!$R375="","",IF('9 All Base Data'!$R375=0,0,('9 All Base Data'!$R375*Basecase_Pop_2006)/(1+(1/(BaseCase_CardiacHA_All*('9 All Base Data'!$W375*Basecase_PM10)/10)))))</f>
        <v>2.2967290111984605E-3</v>
      </c>
      <c r="N375" s="178">
        <f>IF('9 All Base Data'!$S375="","",IF('9 All Base Data'!$S375=0,0,('9 All Base Data'!S375*Basecase_Pop_2006)/(1+(1/(BaseCase_RespHA_All*('9 All Base Data'!$W375*Basecase_PM10)/10)))))</f>
        <v>7.6207577398845171E-3</v>
      </c>
      <c r="O375" s="178">
        <f>IF('9 All Base Data'!$T375="","",IF('9 All Base Data'!$T375=0,0,('9 All Base Data'!$T375*Basecase_Pop_2006)/(1+(1/(BaseCase_RespHA_Child_1_4*('9 All Base Data'!$W375*Basecase_PM10)/10)))))</f>
        <v>0</v>
      </c>
      <c r="P375" s="179">
        <f>IF('9 All Base Data'!$U375="","",IF('9 All Base Data'!$U375=0,0,('9 All Base Data'!$U375*Basecase_Pop_2006)/(1+(1/(BaseCase_RespHA_Child_5_14*('9 All Base Data'!$W375*Basecase_PM10)/10)))))</f>
        <v>0</v>
      </c>
      <c r="Q375" s="156">
        <f>IF('7 Base case Results'!$G375="..C",0,BaseCase_RADs_All*'7 Base case Results'!$G375*('9 All Base Data'!$V375*Basecase_PM10)/10)</f>
        <v>125.50825881523831</v>
      </c>
      <c r="R375" s="189">
        <f t="shared" si="50"/>
        <v>0</v>
      </c>
      <c r="S375" s="178">
        <f t="shared" si="51"/>
        <v>0</v>
      </c>
      <c r="T375" s="179">
        <f t="shared" si="52"/>
        <v>0</v>
      </c>
      <c r="U375" s="178">
        <f t="shared" si="53"/>
        <v>1.4584229221110224E-5</v>
      </c>
      <c r="V375" s="178">
        <f t="shared" si="54"/>
        <v>3.4560136350376283E-5</v>
      </c>
      <c r="W375" s="178">
        <f t="shared" si="55"/>
        <v>0</v>
      </c>
      <c r="X375" s="179">
        <f t="shared" si="56"/>
        <v>0</v>
      </c>
      <c r="Y375" s="179">
        <f t="shared" si="57"/>
        <v>7.781512046544775E-3</v>
      </c>
      <c r="Z375" s="186">
        <f t="shared" si="58"/>
        <v>7.8306564121162613E-3</v>
      </c>
      <c r="AA375" s="156">
        <f>$J375*'9 All Base Data'!$Y375</f>
        <v>0</v>
      </c>
      <c r="AB375" s="156">
        <f>$K375*'9 All Base Data'!$Y375</f>
        <v>0</v>
      </c>
      <c r="AC375" s="178">
        <f>$L375*'9 All Base Data'!$Y375</f>
        <v>0</v>
      </c>
      <c r="AD375" s="178">
        <f>IF($M375="","",$M375*'9 All Base Data'!$Y375)</f>
        <v>7.3329089505437713E-4</v>
      </c>
      <c r="AE375" s="178">
        <f>IF($N375="","",$N375*'9 All Base Data'!$Y375)</f>
        <v>2.4331265189864448E-3</v>
      </c>
      <c r="AF375" s="178">
        <f>IF($O375="","",$O375*'9 All Base Data'!$Y375)</f>
        <v>0</v>
      </c>
      <c r="AG375" s="178">
        <f>IF($P375="","",$P375*'9 All Base Data'!$Y375)</f>
        <v>0</v>
      </c>
      <c r="AH375" s="167">
        <f>$Q375*'9 All Base Data'!$Y375</f>
        <v>40.071799064931064</v>
      </c>
      <c r="AI375" s="178">
        <f>$R375*'9 All Base Data'!$Y375</f>
        <v>0</v>
      </c>
      <c r="AJ375" s="178">
        <f>$S375*'9 All Base Data'!$Y375</f>
        <v>0</v>
      </c>
      <c r="AK375" s="178">
        <f>$T375*'9 All Base Data'!$Y375</f>
        <v>0</v>
      </c>
      <c r="AL375" s="178">
        <f>IF($U375="","",$U375*'9 All Base Data'!$Y375)</f>
        <v>4.6563971835952944E-6</v>
      </c>
      <c r="AM375" s="178">
        <f>IF($V375="","",$V375*'9 All Base Data'!$Y375)</f>
        <v>1.1034228763603526E-5</v>
      </c>
      <c r="AN375" s="178">
        <f>IF($W375="","",$W375*'9 All Base Data'!$Y375)</f>
        <v>0</v>
      </c>
      <c r="AO375" s="178">
        <f>IF($X375="","",$X375*'9 All Base Data'!$Y375)</f>
        <v>0</v>
      </c>
      <c r="AP375" s="178">
        <f>$Y375*'9 All Base Data'!$Y375</f>
        <v>2.4844515420257259E-3</v>
      </c>
      <c r="AQ375" s="179">
        <f t="shared" si="59"/>
        <v>2.5001421679729245E-3</v>
      </c>
    </row>
    <row r="376" spans="1:43" x14ac:dyDescent="0.25">
      <c r="A376" s="124">
        <v>521115</v>
      </c>
      <c r="B376" s="125" t="s">
        <v>411</v>
      </c>
      <c r="C376" s="126" t="s">
        <v>408</v>
      </c>
      <c r="D376" s="101" t="s">
        <v>2073</v>
      </c>
      <c r="E376" s="142"/>
      <c r="F376" s="191" t="str">
        <f>IF('9 All Base Data'!G376="Rural Centre","Rural",IF('9 All Base Data'!G376="Rural (Incl.some Off Shore Islands)","Rural",IF('9 All Base Data'!G376="Inlet-in TA but not in Urban Area","Rural",IF('9 All Base Data'!G376="Rural (Incl.some Off Shore Islands)","Rural",IF('9 All Base Data'!G376="Inlet-not in TA","Rural",IF('9 All Base Data'!G376="Inland Water not in Urban Area","Rural",IF('9 All Base Data'!G376="Oceanic-in Region but not in TA","Rural",'9 All Base Data'!G376)))))))</f>
        <v>Pukekohe</v>
      </c>
      <c r="G376" s="177">
        <f>IF('9 All Base Data'!I376="..C","..C",'9 All Base Data'!I376*Basecase_Pop_2006)</f>
        <v>234</v>
      </c>
      <c r="H376" s="177">
        <f>IF('9 All Base Data'!J376="..C","..C",'9 All Base Data'!J376*Basecase_Pop_2006)</f>
        <v>144</v>
      </c>
      <c r="I376" s="191" t="str">
        <f>IF('9 All Base Data'!L376="..C","..C",'9 All Base Data'!L376*Basecase_Pop_2006)</f>
        <v>..C</v>
      </c>
      <c r="J376" s="156">
        <f>IF('9 All Base Data'!$P376=0,0,('9 All Base Data'!$P376*Basecase_Pop_2006)/(1+(1/(BaseCase_Mort_AllAdults_30*('9 All Base Data'!$W376*Basecase_PM10)/10))))</f>
        <v>0</v>
      </c>
      <c r="K376" s="156">
        <f>IF('9 All Base Data'!$Q376=0,0,('9 All Base Data'!$Q376*Basecase_Pop_2006)/(1+(1/(BaseCase_Mort_Maori_30*('9 All Base Data'!$W376*Basecase_PM10)/10))))</f>
        <v>0</v>
      </c>
      <c r="L376" s="179">
        <f>133/(1+1/(BaseCase_Mort_Child_0_1*'9 All Base Data'!$AB$10/10))*IF('9 All Base Data'!$L376="..C",0,'9 All Base Data'!L376/'9 All Base Data'!$L$2022)</f>
        <v>0</v>
      </c>
      <c r="M376" s="178">
        <f>IF('9 All Base Data'!$R376="","",IF('9 All Base Data'!$R376=0,0,('9 All Base Data'!$R376*Basecase_Pop_2006)/(1+(1/(BaseCase_CardiacHA_All*('9 All Base Data'!$W376*Basecase_PM10)/10)))))</f>
        <v>0</v>
      </c>
      <c r="N376" s="178">
        <f>IF('9 All Base Data'!$S376="","",IF('9 All Base Data'!$S376=0,0,('9 All Base Data'!S376*Basecase_Pop_2006)/(1+(1/(BaseCase_RespHA_All*('9 All Base Data'!$W376*Basecase_PM10)/10)))))</f>
        <v>0</v>
      </c>
      <c r="O376" s="178">
        <f>IF('9 All Base Data'!$T376="","",IF('9 All Base Data'!$T376=0,0,('9 All Base Data'!$T376*Basecase_Pop_2006)/(1+(1/(BaseCase_RespHA_Child_1_4*('9 All Base Data'!$W376*Basecase_PM10)/10)))))</f>
        <v>0</v>
      </c>
      <c r="P376" s="179">
        <f>IF('9 All Base Data'!$U376="","",IF('9 All Base Data'!$U376=0,0,('9 All Base Data'!$U376*Basecase_Pop_2006)/(1+(1/(BaseCase_RespHA_Child_5_14*('9 All Base Data'!$W376*Basecase_PM10)/10)))))</f>
        <v>0</v>
      </c>
      <c r="Q376" s="156">
        <f>IF('7 Base case Results'!$G376="..C",0,BaseCase_RADs_All*'7 Base case Results'!$G376*('9 All Base Data'!$V376*Basecase_PM10)/10)</f>
        <v>145.13760496487467</v>
      </c>
      <c r="R376" s="189">
        <f t="shared" si="50"/>
        <v>0</v>
      </c>
      <c r="S376" s="178">
        <f t="shared" si="51"/>
        <v>0</v>
      </c>
      <c r="T376" s="179">
        <f t="shared" si="52"/>
        <v>0</v>
      </c>
      <c r="U376" s="178">
        <f t="shared" si="53"/>
        <v>0</v>
      </c>
      <c r="V376" s="178">
        <f t="shared" si="54"/>
        <v>0</v>
      </c>
      <c r="W376" s="178">
        <f t="shared" si="55"/>
        <v>0</v>
      </c>
      <c r="X376" s="179">
        <f t="shared" si="56"/>
        <v>0</v>
      </c>
      <c r="Y376" s="179">
        <f t="shared" si="57"/>
        <v>8.998531507822231E-3</v>
      </c>
      <c r="Z376" s="186">
        <f t="shared" si="58"/>
        <v>8.998531507822231E-3</v>
      </c>
      <c r="AA376" s="156">
        <f>$J376*'9 All Base Data'!$Y376</f>
        <v>0</v>
      </c>
      <c r="AB376" s="156">
        <f>$K376*'9 All Base Data'!$Y376</f>
        <v>0</v>
      </c>
      <c r="AC376" s="178">
        <f>$L376*'9 All Base Data'!$Y376</f>
        <v>0</v>
      </c>
      <c r="AD376" s="178">
        <f>IF($M376="","",$M376*'9 All Base Data'!$Y376)</f>
        <v>0</v>
      </c>
      <c r="AE376" s="178">
        <f>IF($N376="","",$N376*'9 All Base Data'!$Y376)</f>
        <v>0</v>
      </c>
      <c r="AF376" s="178">
        <f>IF($O376="","",$O376*'9 All Base Data'!$Y376)</f>
        <v>0</v>
      </c>
      <c r="AG376" s="178">
        <f>IF($P376="","",$P376*'9 All Base Data'!$Y376)</f>
        <v>0</v>
      </c>
      <c r="AH376" s="167">
        <f>$Q376*'9 All Base Data'!$Y376</f>
        <v>45.674263763024442</v>
      </c>
      <c r="AI376" s="178">
        <f>$R376*'9 All Base Data'!$Y376</f>
        <v>0</v>
      </c>
      <c r="AJ376" s="178">
        <f>$S376*'9 All Base Data'!$Y376</f>
        <v>0</v>
      </c>
      <c r="AK376" s="178">
        <f>$T376*'9 All Base Data'!$Y376</f>
        <v>0</v>
      </c>
      <c r="AL376" s="178">
        <f>IF($U376="","",$U376*'9 All Base Data'!$Y376)</f>
        <v>0</v>
      </c>
      <c r="AM376" s="178">
        <f>IF($V376="","",$V376*'9 All Base Data'!$Y376)</f>
        <v>0</v>
      </c>
      <c r="AN376" s="178">
        <f>IF($W376="","",$W376*'9 All Base Data'!$Y376)</f>
        <v>0</v>
      </c>
      <c r="AO376" s="178">
        <f>IF($X376="","",$X376*'9 All Base Data'!$Y376)</f>
        <v>0</v>
      </c>
      <c r="AP376" s="178">
        <f>$Y376*'9 All Base Data'!$Y376</f>
        <v>2.8318043533075159E-3</v>
      </c>
      <c r="AQ376" s="179">
        <f t="shared" si="59"/>
        <v>2.8318043533075159E-3</v>
      </c>
    </row>
    <row r="377" spans="1:43" x14ac:dyDescent="0.25">
      <c r="A377" s="131">
        <v>521116</v>
      </c>
      <c r="B377" s="132" t="s">
        <v>409</v>
      </c>
      <c r="C377" s="132" t="s">
        <v>157</v>
      </c>
      <c r="D377" s="145" t="s">
        <v>2312</v>
      </c>
      <c r="E377" s="142"/>
      <c r="F377" s="191" t="str">
        <f>IF('9 All Base Data'!G377="Rural Centre","Rural",IF('9 All Base Data'!G377="Rural (Incl.some Off Shore Islands)","Rural",IF('9 All Base Data'!G377="Inlet-in TA but not in Urban Area","Rural",IF('9 All Base Data'!G377="Rural (Incl.some Off Shore Islands)","Rural",IF('9 All Base Data'!G377="Inlet-not in TA","Rural",IF('9 All Base Data'!G377="Inland Water not in Urban Area","Rural",IF('9 All Base Data'!G377="Oceanic-in Region but not in TA","Rural",'9 All Base Data'!G377)))))))</f>
        <v>Pukekohe</v>
      </c>
      <c r="G377" s="177">
        <f>IF('9 All Base Data'!I377="..C","..C",'9 All Base Data'!I377*Basecase_Pop_2006)</f>
        <v>552</v>
      </c>
      <c r="H377" s="177">
        <f>IF('9 All Base Data'!J377="..C","..C",'9 All Base Data'!J377*Basecase_Pop_2006)</f>
        <v>315</v>
      </c>
      <c r="I377" s="191">
        <f>IF('9 All Base Data'!L377="..C","..C",'9 All Base Data'!L377*Basecase_Pop_2006)</f>
        <v>9</v>
      </c>
      <c r="J377" s="156">
        <f>IF('9 All Base Data'!$P377=0,0,('9 All Base Data'!$P377*Basecase_Pop_2006)/(1+(1/(BaseCase_Mort_AllAdults_30*('9 All Base Data'!$W377*Basecase_PM10)/10))))</f>
        <v>6.5774923025290172E-2</v>
      </c>
      <c r="K377" s="156">
        <f>IF('9 All Base Data'!$Q377=0,0,('9 All Base Data'!$Q377*Basecase_Pop_2006)/(1+(1/(BaseCase_Mort_Maori_30*('9 All Base Data'!$W377*Basecase_PM10)/10))))</f>
        <v>1.4688825712600098E-2</v>
      </c>
      <c r="L377" s="179">
        <f>133/(1+1/(BaseCase_Mort_Child_0_1*'9 All Base Data'!$AB$10/10))*IF('9 All Base Data'!$L377="..C",0,'9 All Base Data'!L377/'9 All Base Data'!$L$2022)</f>
        <v>1.3129000697747069E-3</v>
      </c>
      <c r="M377" s="178">
        <f>IF('9 All Base Data'!$R377="","",IF('9 All Base Data'!$R377=0,0,('9 All Base Data'!$R377*Basecase_Pop_2006)/(1+(1/(BaseCase_CardiacHA_All*('9 All Base Data'!$W377*Basecase_PM10)/10)))))</f>
        <v>4.8796795127898911E-2</v>
      </c>
      <c r="N377" s="178">
        <f>IF('9 All Base Data'!$S377="","",IF('9 All Base Data'!$S377=0,0,('9 All Base Data'!S377*Basecase_Pop_2006)/(1+(1/(BaseCase_RespHA_All*('9 All Base Data'!$W377*Basecase_PM10)/10)))))</f>
        <v>5.547083655456498E-2</v>
      </c>
      <c r="O377" s="178">
        <f>IF('9 All Base Data'!$T377="","",IF('9 All Base Data'!$T377=0,0,('9 All Base Data'!$T377*Basecase_Pop_2006)/(1+(1/(BaseCase_RespHA_Child_1_4*('9 All Base Data'!$W377*Basecase_PM10)/10)))))</f>
        <v>3.3036556997491244E-2</v>
      </c>
      <c r="P377" s="179">
        <f>IF('9 All Base Data'!$U377="","",IF('9 All Base Data'!$U377=0,0,('9 All Base Data'!$U377*Basecase_Pop_2006)/(1+(1/(BaseCase_RespHA_Child_5_14*('9 All Base Data'!$W377*Basecase_PM10)/10)))))</f>
        <v>0</v>
      </c>
      <c r="Q377" s="156">
        <f>IF('7 Base case Results'!$G377="..C",0,BaseCase_RADs_All*'7 Base case Results'!$G377*('9 All Base Data'!$V377*Basecase_PM10)/10)</f>
        <v>343.44761746405447</v>
      </c>
      <c r="R377" s="189">
        <f t="shared" si="50"/>
        <v>0.23415872597003301</v>
      </c>
      <c r="S377" s="178">
        <f t="shared" si="51"/>
        <v>5.2292219536856345E-2</v>
      </c>
      <c r="T377" s="179">
        <f t="shared" si="52"/>
        <v>4.673924248397957E-3</v>
      </c>
      <c r="U377" s="178">
        <f t="shared" si="53"/>
        <v>3.0985964906215808E-4</v>
      </c>
      <c r="V377" s="178">
        <f t="shared" si="54"/>
        <v>2.5156024377495217E-4</v>
      </c>
      <c r="W377" s="178">
        <f t="shared" si="55"/>
        <v>1.4982078598362278E-4</v>
      </c>
      <c r="X377" s="179">
        <f t="shared" si="56"/>
        <v>0</v>
      </c>
      <c r="Y377" s="179">
        <f t="shared" si="57"/>
        <v>2.1293752282771375E-2</v>
      </c>
      <c r="Z377" s="186">
        <f t="shared" si="58"/>
        <v>0.26068782239403948</v>
      </c>
      <c r="AA377" s="156">
        <f>$J377*'9 All Base Data'!$Y377</f>
        <v>2.0839782421702244E-2</v>
      </c>
      <c r="AB377" s="156">
        <f>$K377*'9 All Base Data'!$Y377</f>
        <v>4.6539306745093829E-3</v>
      </c>
      <c r="AC377" s="178">
        <f>$L377*'9 All Base Data'!$Y377</f>
        <v>4.1597238791176653E-4</v>
      </c>
      <c r="AD377" s="178">
        <f>IF($M377="","",$M377*'9 All Base Data'!$Y377)</f>
        <v>1.5460521222515063E-2</v>
      </c>
      <c r="AE377" s="178">
        <f>IF($N377="","",$N377*'9 All Base Data'!$Y377)</f>
        <v>1.7575089583950779E-2</v>
      </c>
      <c r="AF377" s="178">
        <f>IF($O377="","",$O377*'9 All Base Data'!$Y377)</f>
        <v>1.0467129844077001E-2</v>
      </c>
      <c r="AG377" s="178">
        <f>IF($P377="","",$P377*'9 All Base Data'!$Y377)</f>
        <v>0</v>
      </c>
      <c r="AH377" s="167">
        <f>$Q377*'9 All Base Data'!$Y377</f>
        <v>108.81614591097188</v>
      </c>
      <c r="AI377" s="178">
        <f>$R377*'9 All Base Data'!$Y377</f>
        <v>7.4189625421259994E-2</v>
      </c>
      <c r="AJ377" s="178">
        <f>$S377*'9 All Base Data'!$Y377</f>
        <v>1.6567993201253402E-2</v>
      </c>
      <c r="AK377" s="178">
        <f>$T377*'9 All Base Data'!$Y377</f>
        <v>1.480861700965889E-3</v>
      </c>
      <c r="AL377" s="178">
        <f>IF($U377="","",$U377*'9 All Base Data'!$Y377)</f>
        <v>9.8174309762970657E-5</v>
      </c>
      <c r="AM377" s="178">
        <f>IF($V377="","",$V377*'9 All Base Data'!$Y377)</f>
        <v>7.970303126321678E-5</v>
      </c>
      <c r="AN377" s="178">
        <f>IF($W377="","",$W377*'9 All Base Data'!$Y377)</f>
        <v>4.7468433842889199E-5</v>
      </c>
      <c r="AO377" s="178">
        <f>IF($X377="","",$X377*'9 All Base Data'!$Y377)</f>
        <v>0</v>
      </c>
      <c r="AP377" s="178">
        <f>$Y377*'9 All Base Data'!$Y377</f>
        <v>6.7466010464802559E-3</v>
      </c>
      <c r="AQ377" s="179">
        <f t="shared" si="59"/>
        <v>8.2594965509732318E-2</v>
      </c>
    </row>
    <row r="378" spans="1:43" x14ac:dyDescent="0.25">
      <c r="A378" s="131">
        <v>521117</v>
      </c>
      <c r="B378" s="132" t="s">
        <v>2233</v>
      </c>
      <c r="C378" s="132" t="s">
        <v>408</v>
      </c>
      <c r="D378" s="145" t="s">
        <v>2073</v>
      </c>
      <c r="E378" s="142"/>
      <c r="F378" s="191" t="str">
        <f>IF('9 All Base Data'!G378="Rural Centre","Rural",IF('9 All Base Data'!G378="Rural (Incl.some Off Shore Islands)","Rural",IF('9 All Base Data'!G378="Inlet-in TA but not in Urban Area","Rural",IF('9 All Base Data'!G378="Rural (Incl.some Off Shore Islands)","Rural",IF('9 All Base Data'!G378="Inlet-not in TA","Rural",IF('9 All Base Data'!G378="Inland Water not in Urban Area","Rural",IF('9 All Base Data'!G378="Oceanic-in Region but not in TA","Rural",'9 All Base Data'!G378)))))))</f>
        <v>Pukekohe</v>
      </c>
      <c r="G378" s="177">
        <f>IF('9 All Base Data'!I378="..C","..C",'9 All Base Data'!I378*Basecase_Pop_2006)</f>
        <v>846</v>
      </c>
      <c r="H378" s="177">
        <f>IF('9 All Base Data'!J378="..C","..C",'9 All Base Data'!J378*Basecase_Pop_2006)</f>
        <v>519</v>
      </c>
      <c r="I378" s="191">
        <f>IF('9 All Base Data'!L378="..C","..C",'9 All Base Data'!L378*Basecase_Pop_2006)</f>
        <v>3</v>
      </c>
      <c r="J378" s="156">
        <f>IF('9 All Base Data'!$P378=0,0,('9 All Base Data'!$P378*Basecase_Pop_2006)/(1+(1/(BaseCase_Mort_AllAdults_30*('9 All Base Data'!$W378*Basecase_PM10)/10))))</f>
        <v>0.10730937383821412</v>
      </c>
      <c r="K378" s="156">
        <f>IF('9 All Base Data'!$Q378=0,0,('9 All Base Data'!$Q378*Basecase_Pop_2006)/(1+(1/(BaseCase_Mort_Maori_30*('9 All Base Data'!$W378*Basecase_PM10)/10))))</f>
        <v>4.7327074152136425E-2</v>
      </c>
      <c r="L378" s="179">
        <f>133/(1+1/(BaseCase_Mort_Child_0_1*'9 All Base Data'!$AB$10/10))*IF('9 All Base Data'!$L378="..C",0,'9 All Base Data'!L378/'9 All Base Data'!$L$2022)</f>
        <v>4.3763335659156898E-4</v>
      </c>
      <c r="M378" s="178">
        <f>IF('9 All Base Data'!$R378="","",IF('9 All Base Data'!$R378=0,0,('9 All Base Data'!$R378*Basecase_Pop_2006)/(1+(1/(BaseCase_CardiacHA_All*('9 All Base Data'!$W378*Basecase_PM10)/10)))))</f>
        <v>7.399993486611664E-2</v>
      </c>
      <c r="N378" s="178">
        <f>IF('9 All Base Data'!$S378="","",IF('9 All Base Data'!$S378=0,0,('9 All Base Data'!S378*Basecase_Pop_2006)/(1+(1/(BaseCase_RespHA_All*('9 All Base Data'!$W378*Basecase_PM10)/10)))))</f>
        <v>8.4125094098945849E-2</v>
      </c>
      <c r="O378" s="178">
        <f>IF('9 All Base Data'!$T378="","",IF('9 All Base Data'!$T378=0,0,('9 All Base Data'!$T378*Basecase_Pop_2006)/(1+(1/(BaseCase_RespHA_Child_1_4*('9 All Base Data'!$W378*Basecase_PM10)/10)))))</f>
        <v>4.9041845913179505E-2</v>
      </c>
      <c r="P378" s="179">
        <f>IF('9 All Base Data'!$U378="","",IF('9 All Base Data'!$U378=0,0,('9 All Base Data'!$U378*Basecase_Pop_2006)/(1+(1/(BaseCase_RespHA_Child_5_14*('9 All Base Data'!$W378*Basecase_PM10)/10)))))</f>
        <v>0</v>
      </c>
      <c r="Q378" s="156">
        <f>IF('7 Base case Results'!$G378="..C",0,BaseCase_RADs_All*'7 Base case Results'!$G378*('9 All Base Data'!$V378*Basecase_PM10)/10)</f>
        <v>520.79759999999999</v>
      </c>
      <c r="R378" s="189">
        <f t="shared" ref="R378:R438" si="60">$J378*BaseCase_Cost_Mort_AllAdults_30/1000000</f>
        <v>0.38202137086404225</v>
      </c>
      <c r="S378" s="178">
        <f t="shared" ref="S378:S438" si="61">$K378*BaseCase_Cost_Mort_Maori_30/1000000</f>
        <v>0.16848438398160567</v>
      </c>
      <c r="T378" s="179">
        <f t="shared" ref="T378:T438" si="62">$L378*BaseCase_Cost_Mort_Child_0_1/1000000</f>
        <v>1.5579747494659855E-3</v>
      </c>
      <c r="U378" s="178">
        <f t="shared" ref="U378:U438" si="63">IF($M378="","",$M378*BaseCase_Cost_CardiacHA_All/1000000)</f>
        <v>4.6989958639984065E-4</v>
      </c>
      <c r="V378" s="178">
        <f t="shared" ref="V378:V438" si="64">IF($N378="","",$N378*BaseCase_Cost_RespHA_All/1000000)</f>
        <v>3.8150730173871941E-4</v>
      </c>
      <c r="W378" s="178">
        <f t="shared" ref="W378:W438" si="65">IF($O378="","",$O378*BaseCase_Cost_RespHA_Child_1_4/1000000)</f>
        <v>2.2240477121626904E-4</v>
      </c>
      <c r="X378" s="179">
        <f t="shared" ref="X378:X438" si="66">IF($P378="","",$P378*BaseCase_Cost_RespHA_Child_5_14/1000000)</f>
        <v>0</v>
      </c>
      <c r="Y378" s="179">
        <f t="shared" ref="Y378:Y438" si="67">$Q378*BaseCase_Cost_RADs_All/1000000</f>
        <v>3.2289451199999999E-2</v>
      </c>
      <c r="Z378" s="186">
        <f t="shared" si="58"/>
        <v>0.41672020370164675</v>
      </c>
      <c r="AA378" s="156">
        <f>$J378*'9 All Base Data'!$Y378</f>
        <v>3.3214828705210739E-2</v>
      </c>
      <c r="AB378" s="156">
        <f>$K378*'9 All Base Data'!$Y378</f>
        <v>1.4648866216030648E-2</v>
      </c>
      <c r="AC378" s="178">
        <f>$L378*'9 All Base Data'!$Y378</f>
        <v>1.3545803553742256E-4</v>
      </c>
      <c r="AD378" s="178">
        <f>IF($M378="","",$M378*'9 All Base Data'!$Y378)</f>
        <v>2.2904757272001995E-2</v>
      </c>
      <c r="AE378" s="178">
        <f>IF($N378="","",$N378*'9 All Base Data'!$Y378)</f>
        <v>2.6038737254388614E-2</v>
      </c>
      <c r="AF378" s="178">
        <f>IF($O378="","",$O378*'9 All Base Data'!$Y378)</f>
        <v>1.5179629263790562E-2</v>
      </c>
      <c r="AG378" s="178">
        <f>IF($P378="","",$P378*'9 All Base Data'!$Y378)</f>
        <v>0</v>
      </c>
      <c r="AH378" s="167">
        <f>$Q378*'9 All Base Data'!$Y378</f>
        <v>161.19936642407995</v>
      </c>
      <c r="AI378" s="178">
        <f>$R378*'9 All Base Data'!$Y378</f>
        <v>0.11824479019055022</v>
      </c>
      <c r="AJ378" s="178">
        <f>$S378*'9 All Base Data'!$Y378</f>
        <v>5.2149963729069111E-2</v>
      </c>
      <c r="AK378" s="178">
        <f>$T378*'9 All Base Data'!$Y378</f>
        <v>4.822306065132243E-4</v>
      </c>
      <c r="AL378" s="178">
        <f>IF($U378="","",$U378*'9 All Base Data'!$Y378)</f>
        <v>1.4544520867721268E-4</v>
      </c>
      <c r="AM378" s="178">
        <f>IF($V378="","",$V378*'9 All Base Data'!$Y378)</f>
        <v>1.1808567344865236E-4</v>
      </c>
      <c r="AN378" s="178">
        <f>IF($W378="","",$W378*'9 All Base Data'!$Y378)</f>
        <v>6.8839618711290191E-5</v>
      </c>
      <c r="AO378" s="178">
        <f>IF($X378="","",$X378*'9 All Base Data'!$Y378)</f>
        <v>0</v>
      </c>
      <c r="AP378" s="178">
        <f>$Y378*'9 All Base Data'!$Y378</f>
        <v>9.9943607182929571E-3</v>
      </c>
      <c r="AQ378" s="179">
        <f t="shared" si="59"/>
        <v>0.12898491239748225</v>
      </c>
    </row>
    <row r="379" spans="1:43" x14ac:dyDescent="0.25">
      <c r="A379" s="124">
        <v>521121</v>
      </c>
      <c r="B379" s="125" t="s">
        <v>412</v>
      </c>
      <c r="C379" s="126" t="s">
        <v>157</v>
      </c>
      <c r="D379" s="101" t="s">
        <v>2312</v>
      </c>
      <c r="E379" s="142"/>
      <c r="F379" s="191" t="str">
        <f>IF('9 All Base Data'!G379="Rural Centre","Rural",IF('9 All Base Data'!G379="Rural (Incl.some Off Shore Islands)","Rural",IF('9 All Base Data'!G379="Inlet-in TA but not in Urban Area","Rural",IF('9 All Base Data'!G379="Rural (Incl.some Off Shore Islands)","Rural",IF('9 All Base Data'!G379="Inlet-not in TA","Rural",IF('9 All Base Data'!G379="Inland Water not in Urban Area","Rural",IF('9 All Base Data'!G379="Oceanic-in Region but not in TA","Rural",'9 All Base Data'!G379)))))))</f>
        <v>Rural</v>
      </c>
      <c r="G379" s="177">
        <f>IF('9 All Base Data'!I379="..C","..C",'9 All Base Data'!I379*Basecase_Pop_2006)</f>
        <v>2457</v>
      </c>
      <c r="H379" s="177">
        <f>IF('9 All Base Data'!J379="..C","..C",'9 All Base Data'!J379*Basecase_Pop_2006)</f>
        <v>1524</v>
      </c>
      <c r="I379" s="191">
        <f>IF('9 All Base Data'!L379="..C","..C",'9 All Base Data'!L379*Basecase_Pop_2006)</f>
        <v>21</v>
      </c>
      <c r="J379" s="156">
        <f>IF('9 All Base Data'!$P379=0,0,('9 All Base Data'!$P379*Basecase_Pop_2006)/(1+(1/(BaseCase_Mort_AllAdults_30*('9 All Base Data'!$W379*Basecase_PM10)/10))))</f>
        <v>1.3872255807177778</v>
      </c>
      <c r="K379" s="156">
        <f>IF('9 All Base Data'!$Q379=0,0,('9 All Base Data'!$Q379*Basecase_Pop_2006)/(1+(1/(BaseCase_Mort_Maori_30*('9 All Base Data'!$W379*Basecase_PM10)/10))))</f>
        <v>0.24120324464006415</v>
      </c>
      <c r="L379" s="179">
        <f>133/(1+1/(BaseCase_Mort_Child_0_1*'9 All Base Data'!$AB$10/10))*IF('9 All Base Data'!$L379="..C",0,'9 All Base Data'!L379/'9 All Base Data'!$L$2022)</f>
        <v>3.0634334961409829E-3</v>
      </c>
      <c r="M379" s="178">
        <f>IF('9 All Base Data'!$R379="","",IF('9 All Base Data'!$R379=0,0,('9 All Base Data'!$R379*Basecase_Pop_2006)/(1+(1/(BaseCase_CardiacHA_All*('9 All Base Data'!$W379*Basecase_PM10)/10)))))</f>
        <v>7.8984754282644801E-2</v>
      </c>
      <c r="N379" s="178">
        <f>IF('9 All Base Data'!$S379="","",IF('9 All Base Data'!$S379=0,0,('9 All Base Data'!S379*Basecase_Pop_2006)/(1+(1/(BaseCase_RespHA_All*('9 All Base Data'!$W379*Basecase_PM10)/10)))))</f>
        <v>0.16019194088563318</v>
      </c>
      <c r="O379" s="178">
        <f>IF('9 All Base Data'!$T379="","",IF('9 All Base Data'!$T379=0,0,('9 All Base Data'!$T379*Basecase_Pop_2006)/(1+(1/(BaseCase_RespHA_Child_1_4*('9 All Base Data'!$W379*Basecase_PM10)/10)))))</f>
        <v>2.8811127180424105E-2</v>
      </c>
      <c r="P379" s="179">
        <f>IF('9 All Base Data'!$U379="","",IF('9 All Base Data'!$U379=0,0,('9 All Base Data'!$U379*Basecase_Pop_2006)/(1+(1/(BaseCase_RespHA_Child_5_14*('9 All Base Data'!$W379*Basecase_PM10)/10)))))</f>
        <v>1.068869023747502E-2</v>
      </c>
      <c r="Q379" s="156">
        <f>IF('7 Base case Results'!$G379="..C",0,BaseCase_RADs_All*'7 Base case Results'!$G379*('9 All Base Data'!$V379*Basecase_PM10)/10)</f>
        <v>976.75678089000007</v>
      </c>
      <c r="R379" s="189">
        <f t="shared" si="60"/>
        <v>4.9385230673552893</v>
      </c>
      <c r="S379" s="178">
        <f t="shared" si="61"/>
        <v>0.85868355091862836</v>
      </c>
      <c r="T379" s="179">
        <f t="shared" si="62"/>
        <v>1.09058232462619E-2</v>
      </c>
      <c r="U379" s="178">
        <f t="shared" si="63"/>
        <v>5.0155318969479445E-4</v>
      </c>
      <c r="V379" s="178">
        <f t="shared" si="64"/>
        <v>7.2647045191634647E-4</v>
      </c>
      <c r="W379" s="178">
        <f t="shared" si="65"/>
        <v>1.3065846176322333E-4</v>
      </c>
      <c r="X379" s="179">
        <f t="shared" si="66"/>
        <v>4.8473210226949213E-5</v>
      </c>
      <c r="Y379" s="179">
        <f t="shared" si="67"/>
        <v>6.0558920415180011E-2</v>
      </c>
      <c r="Z379" s="186">
        <f t="shared" ref="Z379:Z439" si="68">SUM(R379,T379:V379,Y379)</f>
        <v>5.0112158346583424</v>
      </c>
      <c r="AA379" s="156">
        <f>$J379*'9 All Base Data'!$Y379</f>
        <v>0.39839534405229882</v>
      </c>
      <c r="AB379" s="156">
        <f>$K379*'9 All Base Data'!$Y379</f>
        <v>6.927081721286317E-2</v>
      </c>
      <c r="AC379" s="178">
        <f>$L379*'9 All Base Data'!$Y379</f>
        <v>8.7978311432588684E-4</v>
      </c>
      <c r="AD379" s="178">
        <f>IF($M379="","",$M379*'9 All Base Data'!$Y379)</f>
        <v>2.268351938913845E-2</v>
      </c>
      <c r="AE379" s="178">
        <f>IF($N379="","",$N379*'9 All Base Data'!$Y379)</f>
        <v>4.6005295959519257E-2</v>
      </c>
      <c r="AF379" s="178">
        <f>IF($O379="","",$O379*'9 All Base Data'!$Y379)</f>
        <v>8.274226690399223E-3</v>
      </c>
      <c r="AG379" s="178">
        <f>IF($P379="","",$P379*'9 All Base Data'!$Y379)</f>
        <v>3.0696697666315865E-3</v>
      </c>
      <c r="AH379" s="167">
        <f>$Q379*'9 All Base Data'!$Y379</f>
        <v>280.5133924770484</v>
      </c>
      <c r="AI379" s="178">
        <f>$R379*'9 All Base Data'!$Y379</f>
        <v>1.4182874248261839</v>
      </c>
      <c r="AJ379" s="178">
        <f>$S379*'9 All Base Data'!$Y379</f>
        <v>0.24660410927779289</v>
      </c>
      <c r="AK379" s="178">
        <f>$T379*'9 All Base Data'!$Y379</f>
        <v>3.1320278870001573E-3</v>
      </c>
      <c r="AL379" s="178">
        <f>IF($U379="","",$U379*'9 All Base Data'!$Y379)</f>
        <v>1.4404034812102914E-4</v>
      </c>
      <c r="AM379" s="178">
        <f>IF($V379="","",$V379*'9 All Base Data'!$Y379)</f>
        <v>2.0863401717641984E-4</v>
      </c>
      <c r="AN379" s="178">
        <f>IF($W379="","",$W379*'9 All Base Data'!$Y379)</f>
        <v>3.7523618040960477E-5</v>
      </c>
      <c r="AO379" s="178">
        <f>IF($X379="","",$X379*'9 All Base Data'!$Y379)</f>
        <v>1.3920952391674243E-5</v>
      </c>
      <c r="AP379" s="178">
        <f>$Y379*'9 All Base Data'!$Y379</f>
        <v>1.7391830333577003E-2</v>
      </c>
      <c r="AQ379" s="179">
        <f t="shared" ref="AQ379:AQ439" si="69">SUM(AI379,AK379:AM379,AP379)</f>
        <v>1.4391639574120585</v>
      </c>
    </row>
    <row r="380" spans="1:43" x14ac:dyDescent="0.25">
      <c r="A380" s="124">
        <v>521122</v>
      </c>
      <c r="B380" s="125" t="s">
        <v>413</v>
      </c>
      <c r="C380" s="126" t="s">
        <v>157</v>
      </c>
      <c r="D380" s="101" t="s">
        <v>2312</v>
      </c>
      <c r="E380" s="142"/>
      <c r="F380" s="191" t="str">
        <f>IF('9 All Base Data'!G380="Rural Centre","Rural",IF('9 All Base Data'!G380="Rural (Incl.some Off Shore Islands)","Rural",IF('9 All Base Data'!G380="Inlet-in TA but not in Urban Area","Rural",IF('9 All Base Data'!G380="Rural (Incl.some Off Shore Islands)","Rural",IF('9 All Base Data'!G380="Inlet-not in TA","Rural",IF('9 All Base Data'!G380="Inland Water not in Urban Area","Rural",IF('9 All Base Data'!G380="Oceanic-in Region but not in TA","Rural",'9 All Base Data'!G380)))))))</f>
        <v>Rural</v>
      </c>
      <c r="G380" s="177">
        <f>IF('9 All Base Data'!I380="..C","..C",'9 All Base Data'!I380*Basecase_Pop_2006)</f>
        <v>6219</v>
      </c>
      <c r="H380" s="177">
        <f>IF('9 All Base Data'!J380="..C","..C",'9 All Base Data'!J380*Basecase_Pop_2006)</f>
        <v>3918</v>
      </c>
      <c r="I380" s="191">
        <f>IF('9 All Base Data'!L380="..C","..C",'9 All Base Data'!L380*Basecase_Pop_2006)</f>
        <v>63</v>
      </c>
      <c r="J380" s="156">
        <f>IF('9 All Base Data'!$P380=0,0,('9 All Base Data'!$P380*Basecase_Pop_2006)/(1+(1/(BaseCase_Mort_AllAdults_30*('9 All Base Data'!$W380*Basecase_PM10)/10))))</f>
        <v>0.17375217440453897</v>
      </c>
      <c r="K380" s="156">
        <f>IF('9 All Base Data'!$Q380=0,0,('9 All Base Data'!$Q380*Basecase_Pop_2006)/(1+(1/(BaseCase_Mort_Maori_30*('9 All Base Data'!$W380*Basecase_PM10)/10))))</f>
        <v>0</v>
      </c>
      <c r="L380" s="179">
        <f>133/(1+1/(BaseCase_Mort_Child_0_1*'9 All Base Data'!$AB$10/10))*IF('9 All Base Data'!$L380="..C",0,'9 All Base Data'!L380/'9 All Base Data'!$L$2022)</f>
        <v>9.1903004884229481E-3</v>
      </c>
      <c r="M380" s="178">
        <f>IF('9 All Base Data'!$R380="","",IF('9 All Base Data'!$R380=0,0,('9 All Base Data'!$R380*Basecase_Pop_2006)/(1+(1/(BaseCase_CardiacHA_All*('9 All Base Data'!$W380*Basecase_PM10)/10)))))</f>
        <v>0.14382967320371279</v>
      </c>
      <c r="N380" s="178">
        <f>IF('9 All Base Data'!$S380="","",IF('9 All Base Data'!$S380=0,0,('9 All Base Data'!S380*Basecase_Pop_2006)/(1+(1/(BaseCase_RespHA_All*('9 All Base Data'!$W380*Basecase_PM10)/10)))))</f>
        <v>0.24241427107332142</v>
      </c>
      <c r="O380" s="178">
        <f>IF('9 All Base Data'!$T380="","",IF('9 All Base Data'!$T380=0,0,('9 All Base Data'!$T380*Basecase_Pop_2006)/(1+(1/(BaseCase_RespHA_Child_1_4*('9 All Base Data'!$W380*Basecase_PM10)/10)))))</f>
        <v>0.11984531299643021</v>
      </c>
      <c r="P380" s="179">
        <f>IF('9 All Base Data'!$U380="","",IF('9 All Base Data'!$U380=0,0,('9 All Base Data'!$U380*Basecase_Pop_2006)/(1+(1/(BaseCase_RespHA_Child_5_14*('9 All Base Data'!$W380*Basecase_PM10)/10)))))</f>
        <v>1.111066424645768E-2</v>
      </c>
      <c r="Q380" s="156">
        <f>IF('7 Base case Results'!$G380="..C",0,BaseCase_RADs_All*'7 Base case Results'!$G380*('9 All Base Data'!$V380*Basecase_PM10)/10)</f>
        <v>2573.2722459731385</v>
      </c>
      <c r="R380" s="189">
        <f t="shared" si="60"/>
        <v>0.61855774088015869</v>
      </c>
      <c r="S380" s="178">
        <f t="shared" si="61"/>
        <v>0</v>
      </c>
      <c r="T380" s="179">
        <f t="shared" si="62"/>
        <v>3.2717469738785691E-2</v>
      </c>
      <c r="U380" s="178">
        <f t="shared" si="63"/>
        <v>9.1331842484357621E-4</v>
      </c>
      <c r="V380" s="178">
        <f t="shared" si="64"/>
        <v>1.0993487193175127E-3</v>
      </c>
      <c r="W380" s="178">
        <f t="shared" si="65"/>
        <v>5.4349849443881097E-4</v>
      </c>
      <c r="X380" s="179">
        <f t="shared" si="66"/>
        <v>5.0386862357685581E-5</v>
      </c>
      <c r="Y380" s="179">
        <f t="shared" si="67"/>
        <v>0.15954287925033458</v>
      </c>
      <c r="Z380" s="186">
        <f t="shared" si="68"/>
        <v>0.81283075701343999</v>
      </c>
      <c r="AA380" s="156">
        <f>$J380*'9 All Base Data'!$Y380</f>
        <v>5.4759288709275197E-2</v>
      </c>
      <c r="AB380" s="156">
        <f>$K380*'9 All Base Data'!$Y380</f>
        <v>0</v>
      </c>
      <c r="AC380" s="178">
        <f>$L380*'9 All Base Data'!$Y380</f>
        <v>2.8963914811151767E-3</v>
      </c>
      <c r="AD380" s="178">
        <f>IF($M380="","",$M380*'9 All Base Data'!$Y380)</f>
        <v>4.5328990137328981E-2</v>
      </c>
      <c r="AE380" s="178">
        <f>IF($N380="","",$N380*'9 All Base Data'!$Y380)</f>
        <v>7.6398658620790968E-2</v>
      </c>
      <c r="AF380" s="178">
        <f>IF($O380="","",$O380*'9 All Base Data'!$Y380)</f>
        <v>3.7770140818758791E-2</v>
      </c>
      <c r="AG380" s="178">
        <f>IF($P380="","",$P380*'9 All Base Data'!$Y380)</f>
        <v>3.5016083873981377E-3</v>
      </c>
      <c r="AH380" s="167">
        <f>$Q380*'9 All Base Data'!$Y380</f>
        <v>810.98586724291999</v>
      </c>
      <c r="AI380" s="178">
        <f>$R380*'9 All Base Data'!$Y380</f>
        <v>0.19494306780501969</v>
      </c>
      <c r="AJ380" s="178">
        <f>$S380*'9 All Base Data'!$Y380</f>
        <v>0</v>
      </c>
      <c r="AK380" s="178">
        <f>$T380*'9 All Base Data'!$Y380</f>
        <v>1.0311153672770027E-2</v>
      </c>
      <c r="AL380" s="178">
        <f>IF($U380="","",$U380*'9 All Base Data'!$Y380)</f>
        <v>2.8783908737203904E-4</v>
      </c>
      <c r="AM380" s="178">
        <f>IF($V380="","",$V380*'9 All Base Data'!$Y380)</f>
        <v>3.4646791684528707E-4</v>
      </c>
      <c r="AN380" s="178">
        <f>IF($W380="","",$W380*'9 All Base Data'!$Y380)</f>
        <v>1.712875886130711E-4</v>
      </c>
      <c r="AO380" s="178">
        <f>IF($X380="","",$X380*'9 All Base Data'!$Y380)</f>
        <v>1.5879794036850555E-5</v>
      </c>
      <c r="AP380" s="178">
        <f>$Y380*'9 All Base Data'!$Y380</f>
        <v>5.0281123769061041E-2</v>
      </c>
      <c r="AQ380" s="179">
        <f t="shared" si="69"/>
        <v>0.25616965225106808</v>
      </c>
    </row>
    <row r="381" spans="1:43" x14ac:dyDescent="0.25">
      <c r="A381" s="124">
        <v>521131</v>
      </c>
      <c r="B381" s="125" t="s">
        <v>414</v>
      </c>
      <c r="C381" s="126" t="s">
        <v>408</v>
      </c>
      <c r="D381" s="101" t="s">
        <v>2073</v>
      </c>
      <c r="E381" s="142"/>
      <c r="F381" s="191" t="str">
        <f>IF('9 All Base Data'!G381="Rural Centre","Rural",IF('9 All Base Data'!G381="Rural (Incl.some Off Shore Islands)","Rural",IF('9 All Base Data'!G381="Inlet-in TA but not in Urban Area","Rural",IF('9 All Base Data'!G381="Rural (Incl.some Off Shore Islands)","Rural",IF('9 All Base Data'!G381="Inlet-not in TA","Rural",IF('9 All Base Data'!G381="Inland Water not in Urban Area","Rural",IF('9 All Base Data'!G381="Oceanic-in Region but not in TA","Rural",'9 All Base Data'!G381)))))))</f>
        <v>Rural</v>
      </c>
      <c r="G381" s="177">
        <f>IF('9 All Base Data'!I381="..C","..C",'9 All Base Data'!I381*Basecase_Pop_2006)</f>
        <v>1782</v>
      </c>
      <c r="H381" s="177">
        <f>IF('9 All Base Data'!J381="..C","..C",'9 All Base Data'!J381*Basecase_Pop_2006)</f>
        <v>1116</v>
      </c>
      <c r="I381" s="191">
        <f>IF('9 All Base Data'!L381="..C","..C",'9 All Base Data'!L381*Basecase_Pop_2006)</f>
        <v>21</v>
      </c>
      <c r="J381" s="156">
        <f>IF('9 All Base Data'!$P381=0,0,('9 All Base Data'!$P381*Basecase_Pop_2006)/(1+(1/(BaseCase_Mort_AllAdults_30*('9 All Base Data'!$W381*Basecase_PM10)/10))))</f>
        <v>0.60151399501684133</v>
      </c>
      <c r="K381" s="156">
        <f>IF('9 All Base Data'!$Q381=0,0,('9 All Base Data'!$Q381*Basecase_Pop_2006)/(1+(1/(BaseCase_Mort_Maori_30*('9 All Base Data'!$W381*Basecase_PM10)/10))))</f>
        <v>0.1256694856042303</v>
      </c>
      <c r="L381" s="179">
        <f>133/(1+1/(BaseCase_Mort_Child_0_1*'9 All Base Data'!$AB$10/10))*IF('9 All Base Data'!$L381="..C",0,'9 All Base Data'!L381/'9 All Base Data'!$L$2022)</f>
        <v>3.0634334961409829E-3</v>
      </c>
      <c r="M381" s="178">
        <f>IF('9 All Base Data'!$R381="","",IF('9 All Base Data'!$R381=0,0,('9 All Base Data'!$R381*Basecase_Pop_2006)/(1+(1/(BaseCase_CardiacHA_All*('9 All Base Data'!$W381*Basecase_PM10)/10)))))</f>
        <v>0.15455876420433448</v>
      </c>
      <c r="N381" s="178">
        <f>IF('9 All Base Data'!$S381="","",IF('9 All Base Data'!$S381=0,0,('9 All Base Data'!S381*Basecase_Pop_2006)/(1+(1/(BaseCase_RespHA_All*('9 All Base Data'!$W381*Basecase_PM10)/10)))))</f>
        <v>0.22197112498832619</v>
      </c>
      <c r="O381" s="178">
        <f>IF('9 All Base Data'!$T381="","",IF('9 All Base Data'!$T381=0,0,('9 All Base Data'!$T381*Basecase_Pop_2006)/(1+(1/(BaseCase_RespHA_Child_1_4*('9 All Base Data'!$W381*Basecase_PM10)/10)))))</f>
        <v>8.3240240691915948E-2</v>
      </c>
      <c r="P381" s="179">
        <f>IF('9 All Base Data'!$U381="","",IF('9 All Base Data'!$U381=0,0,('9 All Base Data'!$U381*Basecase_Pop_2006)/(1+(1/(BaseCase_RespHA_Child_5_14*('9 All Base Data'!$W381*Basecase_PM10)/10)))))</f>
        <v>1.1223544115229259E-2</v>
      </c>
      <c r="Q381" s="156">
        <f>IF('7 Base case Results'!$G381="..C",0,BaseCase_RADs_All*'7 Base case Results'!$G381*('9 All Base Data'!$V381*Basecase_PM10)/10)</f>
        <v>745.10081777599441</v>
      </c>
      <c r="R381" s="189">
        <f t="shared" si="60"/>
        <v>2.141389822259955</v>
      </c>
      <c r="S381" s="178">
        <f t="shared" si="61"/>
        <v>0.44738336875105988</v>
      </c>
      <c r="T381" s="179">
        <f t="shared" si="62"/>
        <v>1.09058232462619E-2</v>
      </c>
      <c r="U381" s="178">
        <f t="shared" si="63"/>
        <v>9.814481526975239E-4</v>
      </c>
      <c r="V381" s="178">
        <f t="shared" si="64"/>
        <v>1.0066390518220594E-3</v>
      </c>
      <c r="W381" s="178">
        <f t="shared" si="65"/>
        <v>3.7749449153783883E-4</v>
      </c>
      <c r="X381" s="179">
        <f t="shared" si="66"/>
        <v>5.0898772562564689E-5</v>
      </c>
      <c r="Y381" s="179">
        <f t="shared" si="67"/>
        <v>4.6196250702111655E-2</v>
      </c>
      <c r="Z381" s="186">
        <f t="shared" si="68"/>
        <v>2.2004799834128481</v>
      </c>
      <c r="AA381" s="156">
        <f>$J381*'9 All Base Data'!$Y381</f>
        <v>0.22470569877302723</v>
      </c>
      <c r="AB381" s="156">
        <f>$K381*'9 All Base Data'!$Y381</f>
        <v>4.6945956056026299E-2</v>
      </c>
      <c r="AC381" s="178">
        <f>$L381*'9 All Base Data'!$Y381</f>
        <v>1.1443972544242869E-3</v>
      </c>
      <c r="AD381" s="178">
        <f>IF($M381="","",$M381*'9 All Base Data'!$Y381)</f>
        <v>5.7738033362063575E-2</v>
      </c>
      <c r="AE381" s="178">
        <f>IF($N381="","",$N381*'9 All Base Data'!$Y381)</f>
        <v>8.2921057799395514E-2</v>
      </c>
      <c r="AF381" s="178">
        <f>IF($O381="","",$O381*'9 All Base Data'!$Y381)</f>
        <v>3.1095795950995712E-2</v>
      </c>
      <c r="AG381" s="178">
        <f>IF($P381="","",$P381*'9 All Base Data'!$Y381)</f>
        <v>4.1927442154556637E-3</v>
      </c>
      <c r="AH381" s="167">
        <f>$Q381*'9 All Base Data'!$Y381</f>
        <v>278.34497834089655</v>
      </c>
      <c r="AI381" s="178">
        <f>$R381*'9 All Base Data'!$Y381</f>
        <v>0.7999522876319769</v>
      </c>
      <c r="AJ381" s="178">
        <f>$S381*'9 All Base Data'!$Y381</f>
        <v>0.16712760355945364</v>
      </c>
      <c r="AK381" s="178">
        <f>$T381*'9 All Base Data'!$Y381</f>
        <v>4.0740542257504614E-3</v>
      </c>
      <c r="AL381" s="178">
        <f>IF($U381="","",$U381*'9 All Base Data'!$Y381)</f>
        <v>3.6663651184910367E-4</v>
      </c>
      <c r="AM381" s="178">
        <f>IF($V381="","",$V381*'9 All Base Data'!$Y381)</f>
        <v>3.760469971202587E-4</v>
      </c>
      <c r="AN381" s="178">
        <f>IF($W381="","",$W381*'9 All Base Data'!$Y381)</f>
        <v>1.4101943463776554E-4</v>
      </c>
      <c r="AO381" s="178">
        <f>IF($X381="","",$X381*'9 All Base Data'!$Y381)</f>
        <v>1.9014095017091435E-5</v>
      </c>
      <c r="AP381" s="178">
        <f>$Y381*'9 All Base Data'!$Y381</f>
        <v>1.7257388657135588E-2</v>
      </c>
      <c r="AQ381" s="179">
        <f t="shared" si="69"/>
        <v>0.82202641402383225</v>
      </c>
    </row>
    <row r="382" spans="1:43" x14ac:dyDescent="0.25">
      <c r="A382" s="124">
        <v>521132</v>
      </c>
      <c r="B382" s="125" t="s">
        <v>415</v>
      </c>
      <c r="C382" s="126" t="s">
        <v>157</v>
      </c>
      <c r="D382" s="101" t="s">
        <v>2312</v>
      </c>
      <c r="E382" s="142"/>
      <c r="F382" s="191" t="str">
        <f>IF('9 All Base Data'!G382="Rural Centre","Rural",IF('9 All Base Data'!G382="Rural (Incl.some Off Shore Islands)","Rural",IF('9 All Base Data'!G382="Inlet-in TA but not in Urban Area","Rural",IF('9 All Base Data'!G382="Rural (Incl.some Off Shore Islands)","Rural",IF('9 All Base Data'!G382="Inlet-not in TA","Rural",IF('9 All Base Data'!G382="Inland Water not in Urban Area","Rural",IF('9 All Base Data'!G382="Oceanic-in Region but not in TA","Rural",'9 All Base Data'!G382)))))))</f>
        <v>Rural</v>
      </c>
      <c r="G382" s="177">
        <f>IF('9 All Base Data'!I382="..C","..C",'9 All Base Data'!I382*Basecase_Pop_2006)</f>
        <v>4242</v>
      </c>
      <c r="H382" s="177">
        <f>IF('9 All Base Data'!J382="..C","..C",'9 All Base Data'!J382*Basecase_Pop_2006)</f>
        <v>2796</v>
      </c>
      <c r="I382" s="191">
        <f>IF('9 All Base Data'!L382="..C","..C",'9 All Base Data'!L382*Basecase_Pop_2006)</f>
        <v>33</v>
      </c>
      <c r="J382" s="156">
        <f>IF('9 All Base Data'!$P382=0,0,('9 All Base Data'!$P382*Basecase_Pop_2006)/(1+(1/(BaseCase_Mort_AllAdults_30*('9 All Base Data'!$W382*Basecase_PM10)/10))))</f>
        <v>0.44508372278841218</v>
      </c>
      <c r="K382" s="156">
        <f>IF('9 All Base Data'!$Q382=0,0,('9 All Base Data'!$Q382*Basecase_Pop_2006)/(1+(1/(BaseCase_Mort_Maori_30*('9 All Base Data'!$W382*Basecase_PM10)/10))))</f>
        <v>0.18628171408285674</v>
      </c>
      <c r="L382" s="179">
        <f>133/(1+1/(BaseCase_Mort_Child_0_1*'9 All Base Data'!$AB$10/10))*IF('9 All Base Data'!$L382="..C",0,'9 All Base Data'!L382/'9 All Base Data'!$L$2022)</f>
        <v>4.8139669225072592E-3</v>
      </c>
      <c r="M382" s="178">
        <f>IF('9 All Base Data'!$R382="","",IF('9 All Base Data'!$R382=0,0,('9 All Base Data'!$R382*Basecase_Pop_2006)/(1+(1/(BaseCase_CardiacHA_All*('9 All Base Data'!$W382*Basecase_PM10)/10)))))</f>
        <v>0.10004062027196572</v>
      </c>
      <c r="N382" s="178">
        <f>IF('9 All Base Data'!$S382="","",IF('9 All Base Data'!$S382=0,0,('9 All Base Data'!S382*Basecase_Pop_2006)/(1+(1/(BaseCase_RespHA_All*('9 All Base Data'!$W382*Basecase_PM10)/10)))))</f>
        <v>0.13202923355364821</v>
      </c>
      <c r="O382" s="178">
        <f>IF('9 All Base Data'!$T382="","",IF('9 All Base Data'!$T382=0,0,('9 All Base Data'!$T382*Basecase_Pop_2006)/(1+(1/(BaseCase_RespHA_Child_1_4*('9 All Base Data'!$W382*Basecase_PM10)/10)))))</f>
        <v>5.9680825596409783E-2</v>
      </c>
      <c r="P382" s="179">
        <f>IF('9 All Base Data'!$U382="","",IF('9 All Base Data'!$U382=0,0,('9 All Base Data'!$U382*Basecase_Pop_2006)/(1+(1/(BaseCase_RespHA_Child_5_14*('9 All Base Data'!$W382*Basecase_PM10)/10)))))</f>
        <v>6.6397925728702623E-2</v>
      </c>
      <c r="Q382" s="156">
        <f>IF('7 Base case Results'!$G382="..C",0,BaseCase_RADs_All*'7 Base case Results'!$G382*('9 All Base Data'!$V382*Basecase_PM10)/10)</f>
        <v>1747.9915109046644</v>
      </c>
      <c r="R382" s="189">
        <f t="shared" si="60"/>
        <v>1.5844980531267474</v>
      </c>
      <c r="S382" s="178">
        <f t="shared" si="61"/>
        <v>0.66316290213496998</v>
      </c>
      <c r="T382" s="179">
        <f t="shared" si="62"/>
        <v>1.7137722244125842E-2</v>
      </c>
      <c r="U382" s="178">
        <f t="shared" si="63"/>
        <v>6.352579387269824E-4</v>
      </c>
      <c r="V382" s="178">
        <f t="shared" si="64"/>
        <v>5.9875257416579458E-4</v>
      </c>
      <c r="W382" s="178">
        <f t="shared" si="65"/>
        <v>2.7065254407971837E-4</v>
      </c>
      <c r="X382" s="179">
        <f t="shared" si="66"/>
        <v>3.0111459317966636E-4</v>
      </c>
      <c r="Y382" s="179">
        <f t="shared" si="67"/>
        <v>0.1083754736760892</v>
      </c>
      <c r="Z382" s="186">
        <f t="shared" si="68"/>
        <v>1.7112452595598551</v>
      </c>
      <c r="AA382" s="156">
        <f>$J382*'9 All Base Data'!$Y382</f>
        <v>0.13900792892990826</v>
      </c>
      <c r="AB382" s="156">
        <f>$K382*'9 All Base Data'!$Y382</f>
        <v>5.8179245715712813E-2</v>
      </c>
      <c r="AC382" s="178">
        <f>$L382*'9 All Base Data'!$Y382</f>
        <v>1.5034914501983231E-3</v>
      </c>
      <c r="AD382" s="178">
        <f>IF($M382="","",$M382*'9 All Base Data'!$Y382)</f>
        <v>3.1244547308418007E-2</v>
      </c>
      <c r="AE382" s="178">
        <f>IF($N382="","",$N382*'9 All Base Data'!$Y382)</f>
        <v>4.1235186493711995E-2</v>
      </c>
      <c r="AF382" s="178">
        <f>IF($O382="","",$O382*'9 All Base Data'!$Y382)</f>
        <v>1.8639432399391198E-2</v>
      </c>
      <c r="AG382" s="178">
        <f>IF($P382="","",$P382*'9 All Base Data'!$Y382)</f>
        <v>2.0737307765300108E-2</v>
      </c>
      <c r="AH382" s="167">
        <f>$Q382*'9 All Base Data'!$Y382</f>
        <v>545.93027620879934</v>
      </c>
      <c r="AI382" s="178">
        <f>$R382*'9 All Base Data'!$Y382</f>
        <v>0.49486822699047339</v>
      </c>
      <c r="AJ382" s="178">
        <f>$S382*'9 All Base Data'!$Y382</f>
        <v>0.20711811474793762</v>
      </c>
      <c r="AK382" s="178">
        <f>$T382*'9 All Base Data'!$Y382</f>
        <v>5.3524295627060299E-3</v>
      </c>
      <c r="AL382" s="178">
        <f>IF($U382="","",$U382*'9 All Base Data'!$Y382)</f>
        <v>1.9840287540845436E-4</v>
      </c>
      <c r="AM382" s="178">
        <f>IF($V382="","",$V382*'9 All Base Data'!$Y382)</f>
        <v>1.8700157074898389E-4</v>
      </c>
      <c r="AN382" s="178">
        <f>IF($W382="","",$W382*'9 All Base Data'!$Y382)</f>
        <v>8.4529825931239081E-5</v>
      </c>
      <c r="AO382" s="178">
        <f>IF($X382="","",$X382*'9 All Base Data'!$Y382)</f>
        <v>9.404369071563598E-5</v>
      </c>
      <c r="AP382" s="178">
        <f>$Y382*'9 All Base Data'!$Y382</f>
        <v>3.384767712494556E-2</v>
      </c>
      <c r="AQ382" s="179">
        <f t="shared" si="69"/>
        <v>0.53445373812428232</v>
      </c>
    </row>
    <row r="383" spans="1:43" x14ac:dyDescent="0.25">
      <c r="A383" s="131">
        <v>521134</v>
      </c>
      <c r="B383" s="132" t="s">
        <v>2234</v>
      </c>
      <c r="C383" s="132" t="s">
        <v>157</v>
      </c>
      <c r="D383" s="145" t="s">
        <v>2312</v>
      </c>
      <c r="E383" s="142"/>
      <c r="F383" s="191" t="str">
        <f>IF('9 All Base Data'!G383="Rural Centre","Rural",IF('9 All Base Data'!G383="Rural (Incl.some Off Shore Islands)","Rural",IF('9 All Base Data'!G383="Inlet-in TA but not in Urban Area","Rural",IF('9 All Base Data'!G383="Rural (Incl.some Off Shore Islands)","Rural",IF('9 All Base Data'!G383="Inlet-not in TA","Rural",IF('9 All Base Data'!G383="Inland Water not in Urban Area","Rural",IF('9 All Base Data'!G383="Oceanic-in Region but not in TA","Rural",'9 All Base Data'!G383)))))))</f>
        <v>Rural</v>
      </c>
      <c r="G383" s="177">
        <f>IF('9 All Base Data'!I383="..C","..C",'9 All Base Data'!I383*Basecase_Pop_2006)</f>
        <v>243</v>
      </c>
      <c r="H383" s="177">
        <f>IF('9 All Base Data'!J383="..C","..C",'9 All Base Data'!J383*Basecase_Pop_2006)</f>
        <v>147</v>
      </c>
      <c r="I383" s="191">
        <f>IF('9 All Base Data'!L383="..C","..C",'9 All Base Data'!L383*Basecase_Pop_2006)</f>
        <v>3</v>
      </c>
      <c r="J383" s="156">
        <f>IF('9 All Base Data'!$P383=0,0,('9 All Base Data'!$P383*Basecase_Pop_2006)/(1+(1/(BaseCase_Mort_AllAdults_30*('9 All Base Data'!$W383*Basecase_PM10)/10))))</f>
        <v>3.0897331899701553E-2</v>
      </c>
      <c r="K383" s="156">
        <f>IF('9 All Base Data'!$Q383=0,0,('9 All Base Data'!$Q383*Basecase_Pop_2006)/(1+(1/(BaseCase_Mort_Maori_30*('9 All Base Data'!$W383*Basecase_PM10)/10))))</f>
        <v>1.2586602302895726E-2</v>
      </c>
      <c r="L383" s="179">
        <f>133/(1+1/(BaseCase_Mort_Child_0_1*'9 All Base Data'!$AB$10/10))*IF('9 All Base Data'!$L383="..C",0,'9 All Base Data'!L383/'9 All Base Data'!$L$2022)</f>
        <v>4.3763335659156898E-4</v>
      </c>
      <c r="M383" s="178">
        <f>IF('9 All Base Data'!$R383="","",IF('9 All Base Data'!$R383=0,0,('9 All Base Data'!$R383*Basecase_Pop_2006)/(1+(1/(BaseCase_CardiacHA_All*('9 All Base Data'!$W383*Basecase_PM10)/10)))))</f>
        <v>1.1429486449530254E-2</v>
      </c>
      <c r="N383" s="178">
        <f>IF('9 All Base Data'!$S383="","",IF('9 All Base Data'!$S383=0,0,('9 All Base Data'!S383*Basecase_Pop_2006)/(1+(1/(BaseCase_RespHA_All*('9 All Base Data'!$W383*Basecase_PM10)/10)))))</f>
        <v>1.6458378194074717E-2</v>
      </c>
      <c r="O383" s="178">
        <f>IF('9 All Base Data'!$T383="","",IF('9 All Base Data'!$T383=0,0,('9 All Base Data'!$T383*Basecase_Pop_2006)/(1+(1/(BaseCase_RespHA_Child_1_4*('9 All Base Data'!$W383*Basecase_PM10)/10)))))</f>
        <v>9.21542159944563E-3</v>
      </c>
      <c r="P383" s="179">
        <f>IF('9 All Base Data'!$U383="","",IF('9 All Base Data'!$U383=0,0,('9 All Base Data'!$U383*Basecase_Pop_2006)/(1+(1/(BaseCase_RespHA_Child_5_14*('9 All Base Data'!$W383*Basecase_PM10)/10)))))</f>
        <v>1.1508973792975121E-3</v>
      </c>
      <c r="Q383" s="156">
        <f>IF('7 Base case Results'!$G383="..C",0,BaseCase_RADs_All*'7 Base case Results'!$G383*('9 All Base Data'!$V383*Basecase_PM10)/10)</f>
        <v>100.13246986087542</v>
      </c>
      <c r="R383" s="189">
        <f t="shared" si="60"/>
        <v>0.10999450156293752</v>
      </c>
      <c r="S383" s="178">
        <f t="shared" si="61"/>
        <v>4.4808304198308786E-2</v>
      </c>
      <c r="T383" s="179">
        <f t="shared" si="62"/>
        <v>1.5579747494659855E-3</v>
      </c>
      <c r="U383" s="178">
        <f t="shared" si="63"/>
        <v>7.2577238954517109E-5</v>
      </c>
      <c r="V383" s="178">
        <f t="shared" si="64"/>
        <v>7.4638745110128843E-5</v>
      </c>
      <c r="W383" s="178">
        <f t="shared" si="65"/>
        <v>4.1791936953485928E-5</v>
      </c>
      <c r="X383" s="179">
        <f t="shared" si="66"/>
        <v>5.219319615114218E-6</v>
      </c>
      <c r="Y383" s="179">
        <f t="shared" si="67"/>
        <v>6.2082131313742758E-3</v>
      </c>
      <c r="Z383" s="186">
        <f t="shared" si="68"/>
        <v>0.11790790542784242</v>
      </c>
      <c r="AA383" s="156">
        <f>$J383*'9 All Base Data'!$Y383</f>
        <v>1.125765298165427E-2</v>
      </c>
      <c r="AB383" s="156">
        <f>$K383*'9 All Base Data'!$Y383</f>
        <v>4.5860141388279303E-3</v>
      </c>
      <c r="AC383" s="178">
        <f>$L383*'9 All Base Data'!$Y383</f>
        <v>1.5945468941128962E-4</v>
      </c>
      <c r="AD383" s="178">
        <f>IF($M383="","",$M383*'9 All Base Data'!$Y383)</f>
        <v>4.1644111091862336E-3</v>
      </c>
      <c r="AE383" s="178">
        <f>IF($N383="","",$N383*'9 All Base Data'!$Y383)</f>
        <v>5.9967220131233578E-3</v>
      </c>
      <c r="AF383" s="178">
        <f>IF($O383="","",$O383*'9 All Base Data'!$Y383)</f>
        <v>3.3577015252634918E-3</v>
      </c>
      <c r="AG383" s="178">
        <f>IF($P383="","",$P383*'9 All Base Data'!$Y383)</f>
        <v>4.1933728632898145E-4</v>
      </c>
      <c r="AH383" s="167">
        <f>$Q383*'9 All Base Data'!$Y383</f>
        <v>36.483946301543888</v>
      </c>
      <c r="AI383" s="178">
        <f>$R383*'9 All Base Data'!$Y383</f>
        <v>4.00772446146892E-2</v>
      </c>
      <c r="AJ383" s="178">
        <f>$S383*'9 All Base Data'!$Y383</f>
        <v>1.6326210334227435E-2</v>
      </c>
      <c r="AK383" s="178">
        <f>$T383*'9 All Base Data'!$Y383</f>
        <v>5.6765869430419104E-4</v>
      </c>
      <c r="AL383" s="178">
        <f>IF($U383="","",$U383*'9 All Base Data'!$Y383)</f>
        <v>2.6444010543332581E-5</v>
      </c>
      <c r="AM383" s="178">
        <f>IF($V383="","",$V383*'9 All Base Data'!$Y383)</f>
        <v>2.719513432951443E-5</v>
      </c>
      <c r="AN383" s="178">
        <f>IF($W383="","",$W383*'9 All Base Data'!$Y383)</f>
        <v>1.5227176417069934E-5</v>
      </c>
      <c r="AO383" s="178">
        <f>IF($X383="","",$X383*'9 All Base Data'!$Y383)</f>
        <v>1.9016945935019309E-6</v>
      </c>
      <c r="AP383" s="178">
        <f>$Y383*'9 All Base Data'!$Y383</f>
        <v>2.2620046706957209E-3</v>
      </c>
      <c r="AQ383" s="179">
        <f t="shared" si="69"/>
        <v>4.2960547124561953E-2</v>
      </c>
    </row>
    <row r="384" spans="1:43" x14ac:dyDescent="0.25">
      <c r="A384" s="131">
        <v>521135</v>
      </c>
      <c r="B384" s="132" t="s">
        <v>416</v>
      </c>
      <c r="C384" s="132" t="s">
        <v>408</v>
      </c>
      <c r="D384" s="145" t="s">
        <v>2073</v>
      </c>
      <c r="E384" s="142"/>
      <c r="F384" s="191" t="str">
        <f>IF('9 All Base Data'!G384="Rural Centre","Rural",IF('9 All Base Data'!G384="Rural (Incl.some Off Shore Islands)","Rural",IF('9 All Base Data'!G384="Inlet-in TA but not in Urban Area","Rural",IF('9 All Base Data'!G384="Rural (Incl.some Off Shore Islands)","Rural",IF('9 All Base Data'!G384="Inlet-not in TA","Rural",IF('9 All Base Data'!G384="Inland Water not in Urban Area","Rural",IF('9 All Base Data'!G384="Oceanic-in Region but not in TA","Rural",'9 All Base Data'!G384)))))))</f>
        <v>Rural</v>
      </c>
      <c r="G384" s="177">
        <f>IF('9 All Base Data'!I384="..C","..C",'9 All Base Data'!I384*Basecase_Pop_2006)</f>
        <v>1533</v>
      </c>
      <c r="H384" s="177">
        <f>IF('9 All Base Data'!J384="..C","..C",'9 All Base Data'!J384*Basecase_Pop_2006)</f>
        <v>933</v>
      </c>
      <c r="I384" s="191">
        <f>IF('9 All Base Data'!L384="..C","..C",'9 All Base Data'!L384*Basecase_Pop_2006)</f>
        <v>30</v>
      </c>
      <c r="J384" s="156">
        <f>IF('9 All Base Data'!$P384=0,0,('9 All Base Data'!$P384*Basecase_Pop_2006)/(1+(1/(BaseCase_Mort_AllAdults_30*('9 All Base Data'!$W384*Basecase_PM10)/10))))</f>
        <v>0.19536843326919817</v>
      </c>
      <c r="K384" s="156">
        <f>IF('9 All Base Data'!$Q384=0,0,('9 All Base Data'!$Q384*Basecase_Pop_2006)/(1+(1/(BaseCase_Mort_Maori_30*('9 All Base Data'!$W384*Basecase_PM10)/10))))</f>
        <v>8.2797781494849912E-2</v>
      </c>
      <c r="L384" s="179">
        <f>133/(1+1/(BaseCase_Mort_Child_0_1*'9 All Base Data'!$AB$10/10))*IF('9 All Base Data'!$L384="..C",0,'9 All Base Data'!L384/'9 All Base Data'!$L$2022)</f>
        <v>4.3763335659156898E-3</v>
      </c>
      <c r="M384" s="178">
        <f>IF('9 All Base Data'!$R384="","",IF('9 All Base Data'!$R384=0,0,('9 All Base Data'!$R384*Basecase_Pop_2006)/(1+(1/(BaseCase_CardiacHA_All*('9 All Base Data'!$W384*Basecase_PM10)/10)))))</f>
        <v>7.1814689165452583E-2</v>
      </c>
      <c r="N384" s="178">
        <f>IF('9 All Base Data'!$S384="","",IF('9 All Base Data'!$S384=0,0,('9 All Base Data'!S384*Basecase_Pop_2006)/(1+(1/(BaseCase_RespHA_All*('9 All Base Data'!$W384*Basecase_PM10)/10)))))</f>
        <v>0.1034145171276951</v>
      </c>
      <c r="O384" s="178">
        <f>IF('9 All Base Data'!$T384="","",IF('9 All Base Data'!$T384=0,0,('9 All Base Data'!$T384*Basecase_Pop_2006)/(1+(1/(BaseCase_RespHA_Child_1_4*('9 All Base Data'!$W384*Basecase_PM10)/10)))))</f>
        <v>3.933837907474292E-2</v>
      </c>
      <c r="P384" s="179">
        <f>IF('9 All Base Data'!$U384="","",IF('9 All Base Data'!$U384=0,0,('9 All Base Data'!$U384*Basecase_Pop_2006)/(1+(1/(BaseCase_RespHA_Child_5_14*('9 All Base Data'!$W384*Basecase_PM10)/10)))))</f>
        <v>7.3192806033649188E-3</v>
      </c>
      <c r="Q384" s="156">
        <f>IF('7 Base case Results'!$G384="..C",0,BaseCase_RADs_All*'7 Base case Results'!$G384*('9 All Base Data'!$V384*Basecase_PM10)/10)</f>
        <v>629.14320000000009</v>
      </c>
      <c r="R384" s="189">
        <f t="shared" si="60"/>
        <v>0.69551162243834541</v>
      </c>
      <c r="S384" s="178">
        <f t="shared" si="61"/>
        <v>0.29476010212166565</v>
      </c>
      <c r="T384" s="179">
        <f t="shared" si="62"/>
        <v>1.5579747494659856E-2</v>
      </c>
      <c r="U384" s="178">
        <f t="shared" si="63"/>
        <v>4.560232762006239E-4</v>
      </c>
      <c r="V384" s="178">
        <f t="shared" si="64"/>
        <v>4.6898483517409729E-4</v>
      </c>
      <c r="W384" s="178">
        <f t="shared" si="65"/>
        <v>1.7839954910395914E-4</v>
      </c>
      <c r="X384" s="179">
        <f t="shared" si="66"/>
        <v>3.3192937536259906E-5</v>
      </c>
      <c r="Y384" s="179">
        <f t="shared" si="67"/>
        <v>3.9006878400000007E-2</v>
      </c>
      <c r="Z384" s="186">
        <f t="shared" si="68"/>
        <v>0.75102325644438006</v>
      </c>
      <c r="AA384" s="156">
        <f>$J384*'9 All Base Data'!$Y384</f>
        <v>7.0679157648462318E-2</v>
      </c>
      <c r="AB384" s="156">
        <f>$K384*'9 All Base Data'!$Y384</f>
        <v>2.9954058356775861E-2</v>
      </c>
      <c r="AC384" s="178">
        <f>$L384*'9 All Base Data'!$Y384</f>
        <v>1.5832423122388783E-3</v>
      </c>
      <c r="AD384" s="178">
        <f>IF($M384="","",$M384*'9 All Base Data'!$Y384)</f>
        <v>2.5980664593887561E-2</v>
      </c>
      <c r="AE384" s="178">
        <f>IF($N384="","",$N384*'9 All Base Data'!$Y384)</f>
        <v>3.7412650738395142E-2</v>
      </c>
      <c r="AF384" s="178">
        <f>IF($O384="","",$O384*'9 All Base Data'!$Y384)</f>
        <v>1.4231590281668522E-2</v>
      </c>
      <c r="AG384" s="178">
        <f>IF($P384="","",$P384*'9 All Base Data'!$Y384)</f>
        <v>2.6479231008918695E-3</v>
      </c>
      <c r="AH384" s="167">
        <f>$Q384*'9 All Base Data'!$Y384</f>
        <v>227.60745260718016</v>
      </c>
      <c r="AI384" s="178">
        <f>$R384*'9 All Base Data'!$Y384</f>
        <v>0.25161780122852584</v>
      </c>
      <c r="AJ384" s="178">
        <f>$S384*'9 All Base Data'!$Y384</f>
        <v>0.10663644775012206</v>
      </c>
      <c r="AK384" s="178">
        <f>$T384*'9 All Base Data'!$Y384</f>
        <v>5.636342631570407E-3</v>
      </c>
      <c r="AL384" s="178">
        <f>IF($U384="","",$U384*'9 All Base Data'!$Y384)</f>
        <v>1.6497722017118601E-4</v>
      </c>
      <c r="AM384" s="178">
        <f>IF($V384="","",$V384*'9 All Base Data'!$Y384)</f>
        <v>1.6966637109862195E-4</v>
      </c>
      <c r="AN384" s="178">
        <f>IF($W384="","",$W384*'9 All Base Data'!$Y384)</f>
        <v>6.4540261927366747E-5</v>
      </c>
      <c r="AO384" s="178">
        <f>IF($X384="","",$X384*'9 All Base Data'!$Y384)</f>
        <v>1.2008331262544628E-5</v>
      </c>
      <c r="AP384" s="178">
        <f>$Y384*'9 All Base Data'!$Y384</f>
        <v>1.411166206164517E-2</v>
      </c>
      <c r="AQ384" s="179">
        <f t="shared" si="69"/>
        <v>0.2717004495130112</v>
      </c>
    </row>
    <row r="385" spans="1:43" x14ac:dyDescent="0.25">
      <c r="A385" s="131">
        <v>521136</v>
      </c>
      <c r="B385" s="132" t="s">
        <v>2235</v>
      </c>
      <c r="C385" s="132" t="s">
        <v>408</v>
      </c>
      <c r="D385" s="145" t="s">
        <v>2081</v>
      </c>
      <c r="E385" s="142"/>
      <c r="F385" s="191" t="str">
        <f>IF('9 All Base Data'!G385="Rural Centre","Rural",IF('9 All Base Data'!G385="Rural (Incl.some Off Shore Islands)","Rural",IF('9 All Base Data'!G385="Inlet-in TA but not in Urban Area","Rural",IF('9 All Base Data'!G385="Rural (Incl.some Off Shore Islands)","Rural",IF('9 All Base Data'!G385="Inlet-not in TA","Rural",IF('9 All Base Data'!G385="Inland Water not in Urban Area","Rural",IF('9 All Base Data'!G385="Oceanic-in Region but not in TA","Rural",'9 All Base Data'!G385)))))))</f>
        <v>Rural</v>
      </c>
      <c r="G385" s="177">
        <f>IF('9 All Base Data'!I385="..C","..C",'9 All Base Data'!I385*Basecase_Pop_2006)</f>
        <v>786</v>
      </c>
      <c r="H385" s="177">
        <f>IF('9 All Base Data'!J385="..C","..C",'9 All Base Data'!J385*Basecase_Pop_2006)</f>
        <v>567</v>
      </c>
      <c r="I385" s="191">
        <f>IF('9 All Base Data'!L385="..C","..C",'9 All Base Data'!L385*Basecase_Pop_2006)</f>
        <v>3</v>
      </c>
      <c r="J385" s="156">
        <f>IF('9 All Base Data'!$P385=0,0,('9 All Base Data'!$P385*Basecase_Pop_2006)/(1+(1/(BaseCase_Mort_AllAdults_30*('9 All Base Data'!$W385*Basecase_PM10)/10))))</f>
        <v>0.11872872632758344</v>
      </c>
      <c r="K385" s="156">
        <f>IF('9 All Base Data'!$Q385=0,0,('9 All Base Data'!$Q385*Basecase_Pop_2006)/(1+(1/(BaseCase_Mort_Maori_30*('9 All Base Data'!$W385*Basecase_PM10)/10))))</f>
        <v>9.032485253983627E-2</v>
      </c>
      <c r="L385" s="179">
        <f>133/(1+1/(BaseCase_Mort_Child_0_1*'9 All Base Data'!$AB$10/10))*IF('9 All Base Data'!$L385="..C",0,'9 All Base Data'!L385/'9 All Base Data'!$L$2022)</f>
        <v>4.3763335659156898E-4</v>
      </c>
      <c r="M385" s="178">
        <f>IF('9 All Base Data'!$R385="","",IF('9 All Base Data'!$R385=0,0,('9 All Base Data'!$R385*Basecase_Pop_2006)/(1+(1/(BaseCase_CardiacHA_All*('9 All Base Data'!$W385*Basecase_PM10)/10)))))</f>
        <v>3.6820838671915025E-2</v>
      </c>
      <c r="N385" s="178">
        <f>IF('9 All Base Data'!$S385="","",IF('9 All Base Data'!$S385=0,0,('9 All Base Data'!S385*Basecase_Pop_2006)/(1+(1/(BaseCase_RespHA_All*('9 All Base Data'!$W385*Basecase_PM10)/10)))))</f>
        <v>5.3022707411851507E-2</v>
      </c>
      <c r="O385" s="178">
        <f>IF('9 All Base Data'!$T385="","",IF('9 All Base Data'!$T385=0,0,('9 All Base Data'!$T385*Basecase_Pop_2006)/(1+(1/(BaseCase_RespHA_Child_1_4*('9 All Base Data'!$W385*Basecase_PM10)/10)))))</f>
        <v>1.8357910234880034E-2</v>
      </c>
      <c r="P385" s="179">
        <f>IF('9 All Base Data'!$U385="","",IF('9 All Base Data'!$U385=0,0,('9 All Base Data'!$U385*Basecase_Pop_2006)/(1+(1/(BaseCase_RespHA_Child_5_14*('9 All Base Data'!$W385*Basecase_PM10)/10)))))</f>
        <v>2.5573390059949719E-3</v>
      </c>
      <c r="Q385" s="156">
        <f>IF('7 Base case Results'!$G385="..C",0,BaseCase_RADs_All*'7 Base case Results'!$G385*('9 All Base Data'!$V385*Basecase_PM10)/10)</f>
        <v>322.57440000000003</v>
      </c>
      <c r="R385" s="189">
        <f t="shared" si="60"/>
        <v>0.42267426572619704</v>
      </c>
      <c r="S385" s="178">
        <f t="shared" si="61"/>
        <v>0.32155647504181711</v>
      </c>
      <c r="T385" s="179">
        <f t="shared" si="62"/>
        <v>1.5579747494659855E-3</v>
      </c>
      <c r="U385" s="178">
        <f t="shared" si="63"/>
        <v>2.338123255666604E-4</v>
      </c>
      <c r="V385" s="178">
        <f t="shared" si="64"/>
        <v>2.4045797811274658E-4</v>
      </c>
      <c r="W385" s="178">
        <f t="shared" si="65"/>
        <v>8.3253122915180947E-5</v>
      </c>
      <c r="X385" s="179">
        <f t="shared" si="66"/>
        <v>1.1597532392187198E-5</v>
      </c>
      <c r="Y385" s="179">
        <f t="shared" si="67"/>
        <v>1.9999612800000004E-2</v>
      </c>
      <c r="Z385" s="186">
        <f t="shared" si="68"/>
        <v>0.44470612357934247</v>
      </c>
      <c r="AA385" s="156">
        <f>$J385*'9 All Base Data'!$Y385</f>
        <v>4.2952928603084813E-2</v>
      </c>
      <c r="AB385" s="156">
        <f>$K385*'9 All Base Data'!$Y385</f>
        <v>3.2677154571028218E-2</v>
      </c>
      <c r="AC385" s="178">
        <f>$L385*'9 All Base Data'!$Y385</f>
        <v>1.5832423122388783E-4</v>
      </c>
      <c r="AD385" s="178">
        <f>IF($M385="","",$M385*'9 All Base Data'!$Y385)</f>
        <v>1.332081041800106E-2</v>
      </c>
      <c r="AE385" s="178">
        <f>IF($N385="","",$N385*'9 All Base Data'!$Y385)</f>
        <v>1.9182220143756413E-2</v>
      </c>
      <c r="AF385" s="178">
        <f>IF($O385="","",$O385*'9 All Base Data'!$Y385)</f>
        <v>6.641408798111979E-3</v>
      </c>
      <c r="AG385" s="178">
        <f>IF($P385="","",$P385*'9 All Base Data'!$Y385)</f>
        <v>9.2517795091402678E-4</v>
      </c>
      <c r="AH385" s="167">
        <f>$Q385*'9 All Base Data'!$Y385</f>
        <v>116.69892873401409</v>
      </c>
      <c r="AI385" s="178">
        <f>$R385*'9 All Base Data'!$Y385</f>
        <v>0.15291242582698192</v>
      </c>
      <c r="AJ385" s="178">
        <f>$S385*'9 All Base Data'!$Y385</f>
        <v>0.11633067027286044</v>
      </c>
      <c r="AK385" s="178">
        <f>$T385*'9 All Base Data'!$Y385</f>
        <v>5.6363426315704068E-4</v>
      </c>
      <c r="AL385" s="178">
        <f>IF($U385="","",$U385*'9 All Base Data'!$Y385)</f>
        <v>8.4587146154306724E-5</v>
      </c>
      <c r="AM385" s="178">
        <f>IF($V385="","",$V385*'9 All Base Data'!$Y385)</f>
        <v>8.6991368351935333E-5</v>
      </c>
      <c r="AN385" s="178">
        <f>IF($W385="","",$W385*'9 All Base Data'!$Y385)</f>
        <v>3.0118788899437823E-5</v>
      </c>
      <c r="AO385" s="178">
        <f>IF($X385="","",$X385*'9 All Base Data'!$Y385)</f>
        <v>4.1956820073951112E-6</v>
      </c>
      <c r="AP385" s="178">
        <f>$Y385*'9 All Base Data'!$Y385</f>
        <v>7.2353335815088741E-3</v>
      </c>
      <c r="AQ385" s="179">
        <f t="shared" si="69"/>
        <v>0.16088297218615408</v>
      </c>
    </row>
    <row r="386" spans="1:43" x14ac:dyDescent="0.25">
      <c r="A386" s="124">
        <v>521151</v>
      </c>
      <c r="B386" s="125" t="s">
        <v>417</v>
      </c>
      <c r="C386" s="126" t="s">
        <v>157</v>
      </c>
      <c r="D386" s="101" t="s">
        <v>2312</v>
      </c>
      <c r="E386" s="142"/>
      <c r="F386" s="191" t="str">
        <f>IF('9 All Base Data'!G386="Rural Centre","Rural",IF('9 All Base Data'!G386="Rural (Incl.some Off Shore Islands)","Rural",IF('9 All Base Data'!G386="Inlet-in TA but not in Urban Area","Rural",IF('9 All Base Data'!G386="Rural (Incl.some Off Shore Islands)","Rural",IF('9 All Base Data'!G386="Inlet-not in TA","Rural",IF('9 All Base Data'!G386="Inland Water not in Urban Area","Rural",IF('9 All Base Data'!G386="Oceanic-in Region but not in TA","Rural",'9 All Base Data'!G386)))))))</f>
        <v>Rural</v>
      </c>
      <c r="G386" s="177">
        <f>IF('9 All Base Data'!I386="..C","..C",'9 All Base Data'!I386*Basecase_Pop_2006)</f>
        <v>2502</v>
      </c>
      <c r="H386" s="177">
        <f>IF('9 All Base Data'!J386="..C","..C",'9 All Base Data'!J386*Basecase_Pop_2006)</f>
        <v>1704</v>
      </c>
      <c r="I386" s="191">
        <f>IF('9 All Base Data'!L386="..C","..C",'9 All Base Data'!L386*Basecase_Pop_2006)</f>
        <v>24</v>
      </c>
      <c r="J386" s="156">
        <f>IF('9 All Base Data'!$P386=0,0,('9 All Base Data'!$P386*Basecase_Pop_2006)/(1+(1/(BaseCase_Mort_AllAdults_30*('9 All Base Data'!$W386*Basecase_PM10)/10))))</f>
        <v>0.32100585164610612</v>
      </c>
      <c r="K386" s="156">
        <f>IF('9 All Base Data'!$Q386=0,0,('9 All Base Data'!$Q386*Basecase_Pop_2006)/(1+(1/(BaseCase_Mort_Maori_30*('9 All Base Data'!$W386*Basecase_PM10)/10))))</f>
        <v>0.1860557833653238</v>
      </c>
      <c r="L386" s="179">
        <f>133/(1+1/(BaseCase_Mort_Child_0_1*'9 All Base Data'!$AB$10/10))*IF('9 All Base Data'!$L386="..C",0,'9 All Base Data'!L386/'9 All Base Data'!$L$2022)</f>
        <v>3.5010668527325518E-3</v>
      </c>
      <c r="M386" s="178">
        <f>IF('9 All Base Data'!$R386="","",IF('9 All Base Data'!$R386=0,0,('9 All Base Data'!$R386*Basecase_Pop_2006)/(1+(1/(BaseCase_CardiacHA_All*('9 All Base Data'!$W386*Basecase_PM10)/10)))))</f>
        <v>0.15891999255102413</v>
      </c>
      <c r="N386" s="178">
        <f>IF('9 All Base Data'!$S386="","",IF('9 All Base Data'!$S386=0,0,('9 All Base Data'!S386*Basecase_Pop_2006)/(1+(1/(BaseCase_RespHA_All*('9 All Base Data'!$W386*Basecase_PM10)/10)))))</f>
        <v>0.16950178566139174</v>
      </c>
      <c r="O386" s="178">
        <f>IF('9 All Base Data'!$T386="","",IF('9 All Base Data'!$T386=0,0,('9 All Base Data'!$T386*Basecase_Pop_2006)/(1+(1/(BaseCase_RespHA_Child_1_4*('9 All Base Data'!$W386*Basecase_PM10)/10)))))</f>
        <v>8.1941589935744255E-2</v>
      </c>
      <c r="P386" s="179">
        <f>IF('9 All Base Data'!$U386="","",IF('9 All Base Data'!$U386=0,0,('9 All Base Data'!$U386*Basecase_Pop_2006)/(1+(1/(BaseCase_RespHA_Child_5_14*('9 All Base Data'!$W386*Basecase_PM10)/10)))))</f>
        <v>3.3151133619582523E-2</v>
      </c>
      <c r="Q386" s="156">
        <f>IF('7 Base case Results'!$G386="..C",0,BaseCase_RADs_All*'7 Base case Results'!$G386*('9 All Base Data'!$V386*Basecase_PM10)/10)</f>
        <v>1029.4573127241197</v>
      </c>
      <c r="R386" s="189">
        <f t="shared" si="60"/>
        <v>1.1427808318601378</v>
      </c>
      <c r="S386" s="178">
        <f t="shared" si="61"/>
        <v>0.66235858878055276</v>
      </c>
      <c r="T386" s="179">
        <f t="shared" si="62"/>
        <v>1.2463797995727884E-2</v>
      </c>
      <c r="U386" s="178">
        <f t="shared" si="63"/>
        <v>1.0091419526990033E-3</v>
      </c>
      <c r="V386" s="178">
        <f t="shared" si="64"/>
        <v>7.6869059797441146E-4</v>
      </c>
      <c r="W386" s="178">
        <f t="shared" si="65"/>
        <v>3.7160511035860019E-4</v>
      </c>
      <c r="X386" s="179">
        <f t="shared" si="66"/>
        <v>1.5034039096480675E-4</v>
      </c>
      <c r="Y386" s="179">
        <f t="shared" si="67"/>
        <v>6.3826353388895418E-2</v>
      </c>
      <c r="Z386" s="186">
        <f t="shared" si="68"/>
        <v>1.2208488157954345</v>
      </c>
      <c r="AA386" s="156">
        <f>$J386*'9 All Base Data'!$Y386</f>
        <v>9.9926674590683481E-2</v>
      </c>
      <c r="AB386" s="156">
        <f>$K386*'9 All Base Data'!$Y386</f>
        <v>5.7917747058885853E-2</v>
      </c>
      <c r="AC386" s="178">
        <f>$L386*'9 All Base Data'!$Y386</f>
        <v>1.0898554226323801E-3</v>
      </c>
      <c r="AD386" s="178">
        <f>IF($M386="","",$M386*'9 All Base Data'!$Y386)</f>
        <v>4.9470582234455232E-2</v>
      </c>
      <c r="AE386" s="178">
        <f>IF($N386="","",$N386*'9 All Base Data'!$Y386)</f>
        <v>5.2764613764732064E-2</v>
      </c>
      <c r="AF386" s="178">
        <f>IF($O386="","",$O386*'9 All Base Data'!$Y386)</f>
        <v>2.5507792306476058E-2</v>
      </c>
      <c r="AG386" s="178">
        <f>IF($P386="","",$P386*'9 All Base Data'!$Y386)</f>
        <v>1.0319695184773039E-2</v>
      </c>
      <c r="AH386" s="167">
        <f>$Q386*'9 All Base Data'!$Y386</f>
        <v>320.46221390067433</v>
      </c>
      <c r="AI386" s="178">
        <f>$R386*'9 All Base Data'!$Y386</f>
        <v>0.35573896154283319</v>
      </c>
      <c r="AJ386" s="178">
        <f>$S386*'9 All Base Data'!$Y386</f>
        <v>0.20618717952963364</v>
      </c>
      <c r="AK386" s="178">
        <f>$T386*'9 All Base Data'!$Y386</f>
        <v>3.8798853045712727E-3</v>
      </c>
      <c r="AL386" s="178">
        <f>IF($U386="","",$U386*'9 All Base Data'!$Y386)</f>
        <v>3.1413819718879079E-4</v>
      </c>
      <c r="AM386" s="178">
        <f>IF($V386="","",$V386*'9 All Base Data'!$Y386)</f>
        <v>2.3928752342305989E-4</v>
      </c>
      <c r="AN386" s="178">
        <f>IF($W386="","",$W386*'9 All Base Data'!$Y386)</f>
        <v>1.1567783810986892E-4</v>
      </c>
      <c r="AO386" s="178">
        <f>IF($X386="","",$X386*'9 All Base Data'!$Y386)</f>
        <v>4.679981766294573E-5</v>
      </c>
      <c r="AP386" s="178">
        <f>$Y386*'9 All Base Data'!$Y386</f>
        <v>1.9868657261841807E-2</v>
      </c>
      <c r="AQ386" s="179">
        <f t="shared" si="69"/>
        <v>0.3800409298298581</v>
      </c>
    </row>
    <row r="387" spans="1:43" x14ac:dyDescent="0.25">
      <c r="A387" s="124">
        <v>521152</v>
      </c>
      <c r="B387" s="125" t="s">
        <v>418</v>
      </c>
      <c r="C387" s="126" t="s">
        <v>157</v>
      </c>
      <c r="D387" s="101" t="s">
        <v>2312</v>
      </c>
      <c r="E387" s="142"/>
      <c r="F387" s="191" t="str">
        <f>IF('9 All Base Data'!G387="Rural Centre","Rural",IF('9 All Base Data'!G387="Rural (Incl.some Off Shore Islands)","Rural",IF('9 All Base Data'!G387="Inlet-in TA but not in Urban Area","Rural",IF('9 All Base Data'!G387="Rural (Incl.some Off Shore Islands)","Rural",IF('9 All Base Data'!G387="Inlet-not in TA","Rural",IF('9 All Base Data'!G387="Inland Water not in Urban Area","Rural",IF('9 All Base Data'!G387="Oceanic-in Region but not in TA","Rural",'9 All Base Data'!G387)))))))</f>
        <v>Rural</v>
      </c>
      <c r="G387" s="177">
        <f>IF('9 All Base Data'!I387="..C","..C",'9 All Base Data'!I387*Basecase_Pop_2006)</f>
        <v>2145</v>
      </c>
      <c r="H387" s="177">
        <f>IF('9 All Base Data'!J387="..C","..C",'9 All Base Data'!J387*Basecase_Pop_2006)</f>
        <v>1401</v>
      </c>
      <c r="I387" s="191">
        <f>IF('9 All Base Data'!L387="..C","..C",'9 All Base Data'!L387*Basecase_Pop_2006)</f>
        <v>18</v>
      </c>
      <c r="J387" s="156">
        <f>IF('9 All Base Data'!$P387=0,0,('9 All Base Data'!$P387*Basecase_Pop_2006)/(1+(1/(BaseCase_Mort_AllAdults_30*('9 All Base Data'!$W387*Basecase_PM10)/10))))</f>
        <v>0.52748810366071375</v>
      </c>
      <c r="K387" s="156">
        <f>IF('9 All Base Data'!$Q387=0,0,('9 All Base Data'!$Q387*Basecase_Pop_2006)/(1+(1/(BaseCase_Mort_Maori_30*('9 All Base Data'!$W387*Basecase_PM10)/10))))</f>
        <v>0</v>
      </c>
      <c r="L387" s="179">
        <f>133/(1+1/(BaseCase_Mort_Child_0_1*'9 All Base Data'!$AB$10/10))*IF('9 All Base Data'!$L387="..C",0,'9 All Base Data'!L387/'9 All Base Data'!$L$2022)</f>
        <v>2.6258001395494139E-3</v>
      </c>
      <c r="M387" s="178">
        <f>IF('9 All Base Data'!$R387="","",IF('9 All Base Data'!$R387=0,0,('9 All Base Data'!$R387*Basecase_Pop_2006)/(1+(1/(BaseCase_CardiacHA_All*('9 All Base Data'!$W387*Basecase_PM10)/10)))))</f>
        <v>0.17573658152862648</v>
      </c>
      <c r="N387" s="178">
        <f>IF('9 All Base Data'!$S387="","",IF('9 All Base Data'!$S387=0,0,('9 All Base Data'!S387*Basecase_Pop_2006)/(1+(1/(BaseCase_RespHA_All*('9 All Base Data'!$W387*Basecase_PM10)/10)))))</f>
        <v>0.11508394943036727</v>
      </c>
      <c r="O387" s="178">
        <f>IF('9 All Base Data'!$T387="","",IF('9 All Base Data'!$T387=0,0,('9 All Base Data'!$T387*Basecase_Pop_2006)/(1+(1/(BaseCase_RespHA_Child_1_4*('9 All Base Data'!$W387*Basecase_PM10)/10)))))</f>
        <v>5.309480705845173E-2</v>
      </c>
      <c r="P387" s="179">
        <f>IF('9 All Base Data'!$U387="","",IF('9 All Base Data'!$U387=0,0,('9 All Base Data'!$U387*Basecase_Pop_2006)/(1+(1/(BaseCase_RespHA_Child_5_14*('9 All Base Data'!$W387*Basecase_PM10)/10)))))</f>
        <v>3.3748404884884654E-2</v>
      </c>
      <c r="Q387" s="156">
        <f>IF('7 Base case Results'!$G387="..C",0,BaseCase_RADs_All*'7 Base case Results'!$G387*('9 All Base Data'!$V387*Basecase_PM10)/10)</f>
        <v>899.02458751795325</v>
      </c>
      <c r="R387" s="189">
        <f t="shared" si="60"/>
        <v>1.8778576490321408</v>
      </c>
      <c r="S387" s="178">
        <f t="shared" si="61"/>
        <v>0</v>
      </c>
      <c r="T387" s="179">
        <f t="shared" si="62"/>
        <v>9.3478484967959141E-3</v>
      </c>
      <c r="U387" s="178">
        <f t="shared" si="63"/>
        <v>1.1159272927067782E-3</v>
      </c>
      <c r="V387" s="178">
        <f t="shared" si="64"/>
        <v>5.219057106667155E-4</v>
      </c>
      <c r="W387" s="178">
        <f t="shared" si="65"/>
        <v>2.407849500100786E-4</v>
      </c>
      <c r="X387" s="179">
        <f t="shared" si="66"/>
        <v>1.5304901615295191E-4</v>
      </c>
      <c r="Y387" s="179">
        <f t="shared" si="67"/>
        <v>5.5739524426113102E-2</v>
      </c>
      <c r="Z387" s="186">
        <f t="shared" si="68"/>
        <v>1.9445828549584234</v>
      </c>
      <c r="AA387" s="156">
        <f>$J387*'9 All Base Data'!$Y387</f>
        <v>0.17085280655321106</v>
      </c>
      <c r="AB387" s="156">
        <f>$K387*'9 All Base Data'!$Y387</f>
        <v>0</v>
      </c>
      <c r="AC387" s="178">
        <f>$L387*'9 All Base Data'!$Y387</f>
        <v>8.5049372711235851E-4</v>
      </c>
      <c r="AD387" s="178">
        <f>IF($M387="","",$M387*'9 All Base Data'!$Y387)</f>
        <v>5.6920882120112218E-2</v>
      </c>
      <c r="AE387" s="178">
        <f>IF($N387="","",$N387*'9 All Base Data'!$Y387)</f>
        <v>3.7275562449562177E-2</v>
      </c>
      <c r="AF387" s="178">
        <f>IF($O387="","",$O387*'9 All Base Data'!$Y387)</f>
        <v>1.7197348596836873E-2</v>
      </c>
      <c r="AG387" s="178">
        <f>IF($P387="","",$P387*'9 All Base Data'!$Y387)</f>
        <v>1.0931070580096727E-2</v>
      </c>
      <c r="AH387" s="167">
        <f>$Q387*'9 All Base Data'!$Y387</f>
        <v>291.19305795109079</v>
      </c>
      <c r="AI387" s="178">
        <f>$R387*'9 All Base Data'!$Y387</f>
        <v>0.60823599132943129</v>
      </c>
      <c r="AJ387" s="178">
        <f>$S387*'9 All Base Data'!$Y387</f>
        <v>0</v>
      </c>
      <c r="AK387" s="178">
        <f>$T387*'9 All Base Data'!$Y387</f>
        <v>3.0277576685199966E-3</v>
      </c>
      <c r="AL387" s="178">
        <f>IF($U387="","",$U387*'9 All Base Data'!$Y387)</f>
        <v>3.6144760146271257E-4</v>
      </c>
      <c r="AM387" s="178">
        <f>IF($V387="","",$V387*'9 All Base Data'!$Y387)</f>
        <v>1.6904467570876444E-4</v>
      </c>
      <c r="AN387" s="178">
        <f>IF($W387="","",$W387*'9 All Base Data'!$Y387)</f>
        <v>7.7989975886655206E-5</v>
      </c>
      <c r="AO387" s="178">
        <f>IF($X387="","",$X387*'9 All Base Data'!$Y387)</f>
        <v>4.9572405080738652E-5</v>
      </c>
      <c r="AP387" s="178">
        <f>$Y387*'9 All Base Data'!$Y387</f>
        <v>1.8053969592967629E-2</v>
      </c>
      <c r="AQ387" s="179">
        <f t="shared" si="69"/>
        <v>0.62984821086809051</v>
      </c>
    </row>
    <row r="388" spans="1:43" x14ac:dyDescent="0.25">
      <c r="A388" s="124">
        <v>521153</v>
      </c>
      <c r="B388" s="125" t="s">
        <v>419</v>
      </c>
      <c r="C388" s="126" t="s">
        <v>408</v>
      </c>
      <c r="D388" s="101" t="s">
        <v>2073</v>
      </c>
      <c r="E388" s="142"/>
      <c r="F388" s="191" t="str">
        <f>IF('9 All Base Data'!G388="Rural Centre","Rural",IF('9 All Base Data'!G388="Rural (Incl.some Off Shore Islands)","Rural",IF('9 All Base Data'!G388="Inlet-in TA but not in Urban Area","Rural",IF('9 All Base Data'!G388="Rural (Incl.some Off Shore Islands)","Rural",IF('9 All Base Data'!G388="Inlet-not in TA","Rural",IF('9 All Base Data'!G388="Inland Water not in Urban Area","Rural",IF('9 All Base Data'!G388="Oceanic-in Region but not in TA","Rural",'9 All Base Data'!G388)))))))</f>
        <v>Rural</v>
      </c>
      <c r="G388" s="177">
        <f>IF('9 All Base Data'!I388="..C","..C",'9 All Base Data'!I388*Basecase_Pop_2006)</f>
        <v>2271</v>
      </c>
      <c r="H388" s="177">
        <f>IF('9 All Base Data'!J388="..C","..C",'9 All Base Data'!J388*Basecase_Pop_2006)</f>
        <v>1440</v>
      </c>
      <c r="I388" s="191">
        <f>IF('9 All Base Data'!L388="..C","..C",'9 All Base Data'!L388*Basecase_Pop_2006)</f>
        <v>24</v>
      </c>
      <c r="J388" s="156">
        <f>IF('9 All Base Data'!$P388=0,0,('9 All Base Data'!$P388*Basecase_Pop_2006)/(1+(1/(BaseCase_Mort_AllAdults_30*('9 All Base Data'!$W388*Basecase_PM10)/10))))</f>
        <v>0.28182372125769961</v>
      </c>
      <c r="K388" s="156">
        <f>IF('9 All Base Data'!$Q388=0,0,('9 All Base Data'!$Q388*Basecase_Pop_2006)/(1+(1/(BaseCase_Mort_Maori_30*('9 All Base Data'!$W388*Basecase_PM10)/10))))</f>
        <v>9.1656603990569838E-2</v>
      </c>
      <c r="L388" s="179">
        <f>133/(1+1/(BaseCase_Mort_Child_0_1*'9 All Base Data'!$AB$10/10))*IF('9 All Base Data'!$L388="..C",0,'9 All Base Data'!L388/'9 All Base Data'!$L$2022)</f>
        <v>3.5010668527325518E-3</v>
      </c>
      <c r="M388" s="178">
        <f>IF('9 All Base Data'!$R388="","",IF('9 All Base Data'!$R388=0,0,('9 All Base Data'!$R388*Basecase_Pop_2006)/(1+(1/(BaseCase_CardiacHA_All*('9 All Base Data'!$W388*Basecase_PM10)/10)))))</f>
        <v>4.441958554193845E-2</v>
      </c>
      <c r="N388" s="178">
        <f>IF('9 All Base Data'!$S388="","",IF('9 All Base Data'!$S388=0,0,('9 All Base Data'!S388*Basecase_Pop_2006)/(1+(1/(BaseCase_RespHA_All*('9 All Base Data'!$W388*Basecase_PM10)/10)))))</f>
        <v>7.9069813585721793E-2</v>
      </c>
      <c r="O388" s="178">
        <f>IF('9 All Base Data'!$T388="","",IF('9 All Base Data'!$T388=0,0,('9 All Base Data'!$T388*Basecase_Pop_2006)/(1+(1/(BaseCase_RespHA_Child_1_4*('9 All Base Data'!$W388*Basecase_PM10)/10)))))</f>
        <v>1.0459935298016287E-2</v>
      </c>
      <c r="P388" s="179">
        <f>IF('9 All Base Data'!$U388="","",IF('9 All Base Data'!$U388=0,0,('9 All Base Data'!$U388*Basecase_Pop_2006)/(1+(1/(BaseCase_RespHA_Child_5_14*('9 All Base Data'!$W388*Basecase_PM10)/10)))))</f>
        <v>1.5567774511431666E-2</v>
      </c>
      <c r="Q388" s="156">
        <f>IF('7 Base case Results'!$G388="..C",0,BaseCase_RADs_All*'7 Base case Results'!$G388*('9 All Base Data'!$V388*Basecase_PM10)/10)</f>
        <v>651.59532000000013</v>
      </c>
      <c r="R388" s="189">
        <f t="shared" si="60"/>
        <v>1.0032924476774105</v>
      </c>
      <c r="S388" s="178">
        <f t="shared" si="61"/>
        <v>0.32629751020642866</v>
      </c>
      <c r="T388" s="179">
        <f t="shared" si="62"/>
        <v>1.2463797995727884E-2</v>
      </c>
      <c r="U388" s="178">
        <f t="shared" si="63"/>
        <v>2.8206436819130915E-4</v>
      </c>
      <c r="V388" s="178">
        <f t="shared" si="64"/>
        <v>3.5858160461124834E-4</v>
      </c>
      <c r="W388" s="178">
        <f t="shared" si="65"/>
        <v>4.7435806576503865E-5</v>
      </c>
      <c r="X388" s="179">
        <f t="shared" si="66"/>
        <v>7.0599857409342601E-5</v>
      </c>
      <c r="Y388" s="179">
        <f t="shared" si="67"/>
        <v>4.0398909840000011E-2</v>
      </c>
      <c r="Z388" s="186">
        <f t="shared" si="68"/>
        <v>1.0567958014859409</v>
      </c>
      <c r="AA388" s="156">
        <f>$J388*'9 All Base Data'!$Y388</f>
        <v>2.4548012537912285E-2</v>
      </c>
      <c r="AB388" s="156">
        <f>$K388*'9 All Base Data'!$Y388</f>
        <v>7.9836695573456753E-3</v>
      </c>
      <c r="AC388" s="178">
        <f>$L388*'9 All Base Data'!$Y388</f>
        <v>3.0495741314252384E-4</v>
      </c>
      <c r="AD388" s="178">
        <f>IF($M388="","",$M388*'9 All Base Data'!$Y388)</f>
        <v>3.8691297451689637E-3</v>
      </c>
      <c r="AE388" s="178">
        <f>IF($N388="","",$N388*'9 All Base Data'!$Y388)</f>
        <v>6.8873080186810428E-3</v>
      </c>
      <c r="AF388" s="178">
        <f>IF($O388="","",$O388*'9 All Base Data'!$Y388)</f>
        <v>9.1110365619884788E-4</v>
      </c>
      <c r="AG388" s="178">
        <f>IF($P388="","",$P388*'9 All Base Data'!$Y388)</f>
        <v>1.3560175920910881E-3</v>
      </c>
      <c r="AH388" s="167">
        <f>$Q388*'9 All Base Data'!$Y388</f>
        <v>56.75664920476585</v>
      </c>
      <c r="AI388" s="178">
        <f>$R388*'9 All Base Data'!$Y388</f>
        <v>8.7390924634967726E-2</v>
      </c>
      <c r="AJ388" s="178">
        <f>$S388*'9 All Base Data'!$Y388</f>
        <v>2.8421863624150605E-2</v>
      </c>
      <c r="AK388" s="178">
        <f>$T388*'9 All Base Data'!$Y388</f>
        <v>1.0856483907873849E-3</v>
      </c>
      <c r="AL388" s="178">
        <f>IF($U388="","",$U388*'9 All Base Data'!$Y388)</f>
        <v>2.4568973881822919E-5</v>
      </c>
      <c r="AM388" s="178">
        <f>IF($V388="","",$V388*'9 All Base Data'!$Y388)</f>
        <v>3.1233941864718532E-5</v>
      </c>
      <c r="AN388" s="178">
        <f>IF($W388="","",$W388*'9 All Base Data'!$Y388)</f>
        <v>4.1318550808617754E-6</v>
      </c>
      <c r="AO388" s="178">
        <f>IF($X388="","",$X388*'9 All Base Data'!$Y388)</f>
        <v>6.1495397801330842E-6</v>
      </c>
      <c r="AP388" s="178">
        <f>$Y388*'9 All Base Data'!$Y388</f>
        <v>3.5189122506954829E-3</v>
      </c>
      <c r="AQ388" s="179">
        <f t="shared" si="69"/>
        <v>9.2051288192197128E-2</v>
      </c>
    </row>
    <row r="389" spans="1:43" x14ac:dyDescent="0.25">
      <c r="A389" s="124">
        <v>521160</v>
      </c>
      <c r="B389" s="125" t="s">
        <v>420</v>
      </c>
      <c r="C389" s="126" t="s">
        <v>157</v>
      </c>
      <c r="D389" s="101" t="s">
        <v>2312</v>
      </c>
      <c r="E389" s="142"/>
      <c r="F389" s="191" t="str">
        <f>IF('9 All Base Data'!G389="Rural Centre","Rural",IF('9 All Base Data'!G389="Rural (Incl.some Off Shore Islands)","Rural",IF('9 All Base Data'!G389="Inlet-in TA but not in Urban Area","Rural",IF('9 All Base Data'!G389="Rural (Incl.some Off Shore Islands)","Rural",IF('9 All Base Data'!G389="Inlet-not in TA","Rural",IF('9 All Base Data'!G389="Inland Water not in Urban Area","Rural",IF('9 All Base Data'!G389="Oceanic-in Region but not in TA","Rural",'9 All Base Data'!G389)))))))</f>
        <v>Rural</v>
      </c>
      <c r="G389" s="177">
        <f>IF('9 All Base Data'!I389="..C","..C",'9 All Base Data'!I389*Basecase_Pop_2006)</f>
        <v>795</v>
      </c>
      <c r="H389" s="177">
        <f>IF('9 All Base Data'!J389="..C","..C",'9 All Base Data'!J389*Basecase_Pop_2006)</f>
        <v>510</v>
      </c>
      <c r="I389" s="191">
        <f>IF('9 All Base Data'!L389="..C","..C",'9 All Base Data'!L389*Basecase_Pop_2006)</f>
        <v>9</v>
      </c>
      <c r="J389" s="156">
        <f>IF('9 All Base Data'!$P389=0,0,('9 All Base Data'!$P389*Basecase_Pop_2006)/(1+(1/(BaseCase_Mort_AllAdults_30*('9 All Base Data'!$W389*Basecase_PM10)/10))))</f>
        <v>0.25217309137670402</v>
      </c>
      <c r="K389" s="156">
        <f>IF('9 All Base Data'!$Q389=0,0,('9 All Base Data'!$Q389*Basecase_Pop_2006)/(1+(1/(BaseCase_Mort_Maori_30*('9 All Base Data'!$W389*Basecase_PM10)/10))))</f>
        <v>6.3173765708836913E-2</v>
      </c>
      <c r="L389" s="179">
        <f>133/(1+1/(BaseCase_Mort_Child_0_1*'9 All Base Data'!$AB$10/10))*IF('9 All Base Data'!$L389="..C",0,'9 All Base Data'!L389/'9 All Base Data'!$L$2022)</f>
        <v>1.3129000697747069E-3</v>
      </c>
      <c r="M389" s="178">
        <f>IF('9 All Base Data'!$R389="","",IF('9 All Base Data'!$R389=0,0,('9 All Base Data'!$R389*Basecase_Pop_2006)/(1+(1/(BaseCase_CardiacHA_All*('9 All Base Data'!$W389*Basecase_PM10)/10)))))</f>
        <v>3.9475653201109719E-2</v>
      </c>
      <c r="N389" s="178">
        <f>IF('9 All Base Data'!$S389="","",IF('9 All Base Data'!$S389=0,0,('9 All Base Data'!S389*Basecase_Pop_2006)/(1+(1/(BaseCase_RespHA_All*('9 All Base Data'!$W389*Basecase_PM10)/10)))))</f>
        <v>1.9261356905010844E-2</v>
      </c>
      <c r="O389" s="178">
        <f>IF('9 All Base Data'!$T389="","",IF('9 All Base Data'!$T389=0,0,('9 All Base Data'!$T389*Basecase_Pop_2006)/(1+(1/(BaseCase_RespHA_Child_1_4*('9 All Base Data'!$W389*Basecase_PM10)/10)))))</f>
        <v>7.6165200553086534E-3</v>
      </c>
      <c r="P389" s="179">
        <f>IF('9 All Base Data'!$U389="","",IF('9 All Base Data'!$U389=0,0,('9 All Base Data'!$U389*Basecase_Pop_2006)/(1+(1/(BaseCase_RespHA_Child_5_14*('9 All Base Data'!$W389*Basecase_PM10)/10)))))</f>
        <v>2.2591457729611592E-2</v>
      </c>
      <c r="Q389" s="156">
        <f>IF('7 Base case Results'!$G389="..C",0,BaseCase_RADs_All*'7 Base case Results'!$G389*('9 All Base Data'!$V389*Basecase_PM10)/10)</f>
        <v>334.62319889036036</v>
      </c>
      <c r="R389" s="189">
        <f t="shared" si="60"/>
        <v>0.89773620530106624</v>
      </c>
      <c r="S389" s="178">
        <f t="shared" si="61"/>
        <v>0.22489860592345939</v>
      </c>
      <c r="T389" s="179">
        <f t="shared" si="62"/>
        <v>4.673924248397957E-3</v>
      </c>
      <c r="U389" s="178">
        <f t="shared" si="63"/>
        <v>2.5067039782704673E-4</v>
      </c>
      <c r="V389" s="178">
        <f t="shared" si="64"/>
        <v>8.7350253564224178E-5</v>
      </c>
      <c r="W389" s="178">
        <f t="shared" si="65"/>
        <v>3.4540918450824744E-5</v>
      </c>
      <c r="X389" s="179">
        <f t="shared" si="66"/>
        <v>1.0245226080378857E-4</v>
      </c>
      <c r="Y389" s="179">
        <f t="shared" si="67"/>
        <v>2.0746638331202341E-2</v>
      </c>
      <c r="Z389" s="186">
        <f t="shared" si="68"/>
        <v>0.9234947885320578</v>
      </c>
      <c r="AA389" s="156">
        <f>$J389*'9 All Base Data'!$Y389</f>
        <v>8.2401213638246151E-2</v>
      </c>
      <c r="AB389" s="156">
        <f>$K389*'9 All Base Data'!$Y389</f>
        <v>2.0642943844988201E-2</v>
      </c>
      <c r="AC389" s="178">
        <f>$L389*'9 All Base Data'!$Y389</f>
        <v>4.2900913235649095E-4</v>
      </c>
      <c r="AD389" s="178">
        <f>IF($M389="","",$M389*'9 All Base Data'!$Y389)</f>
        <v>1.2899242005463466E-2</v>
      </c>
      <c r="AE389" s="178">
        <f>IF($N389="","",$N389*'9 All Base Data'!$Y389)</f>
        <v>6.2939276218070325E-3</v>
      </c>
      <c r="AF389" s="178">
        <f>IF($O389="","",$O389*'9 All Base Data'!$Y389)</f>
        <v>2.4888083531479201E-3</v>
      </c>
      <c r="AG389" s="178">
        <f>IF($P389="","",$P389*'9 All Base Data'!$Y389)</f>
        <v>7.3820863463828924E-3</v>
      </c>
      <c r="AH389" s="167">
        <f>$Q389*'9 All Base Data'!$Y389</f>
        <v>109.34298163830643</v>
      </c>
      <c r="AI389" s="178">
        <f>$R389*'9 All Base Data'!$Y389</f>
        <v>0.29334832055215626</v>
      </c>
      <c r="AJ389" s="178">
        <f>$S389*'9 All Base Data'!$Y389</f>
        <v>7.3488880088157987E-2</v>
      </c>
      <c r="AK389" s="178">
        <f>$T389*'9 All Base Data'!$Y389</f>
        <v>1.5272725111891081E-3</v>
      </c>
      <c r="AL389" s="178">
        <f>IF($U389="","",$U389*'9 All Base Data'!$Y389)</f>
        <v>8.1910186734693023E-5</v>
      </c>
      <c r="AM389" s="178">
        <f>IF($V389="","",$V389*'9 All Base Data'!$Y389)</f>
        <v>2.8542961764894893E-5</v>
      </c>
      <c r="AN389" s="178">
        <f>IF($W389="","",$W389*'9 All Base Data'!$Y389)</f>
        <v>1.1286745881525819E-5</v>
      </c>
      <c r="AO389" s="178">
        <f>IF($X389="","",$X389*'9 All Base Data'!$Y389)</f>
        <v>3.347776158084642E-5</v>
      </c>
      <c r="AP389" s="178">
        <f>$Y389*'9 All Base Data'!$Y389</f>
        <v>6.7792648615749981E-3</v>
      </c>
      <c r="AQ389" s="179">
        <f t="shared" si="69"/>
        <v>0.30176531107341997</v>
      </c>
    </row>
    <row r="390" spans="1:43" x14ac:dyDescent="0.25">
      <c r="A390" s="124">
        <v>521201</v>
      </c>
      <c r="B390" s="125" t="s">
        <v>421</v>
      </c>
      <c r="C390" s="126" t="s">
        <v>157</v>
      </c>
      <c r="D390" s="101" t="s">
        <v>2312</v>
      </c>
      <c r="E390" s="142"/>
      <c r="F390" s="191" t="str">
        <f>IF('9 All Base Data'!G390="Rural Centre","Rural",IF('9 All Base Data'!G390="Rural (Incl.some Off Shore Islands)","Rural",IF('9 All Base Data'!G390="Inlet-in TA but not in Urban Area","Rural",IF('9 All Base Data'!G390="Rural (Incl.some Off Shore Islands)","Rural",IF('9 All Base Data'!G390="Inlet-not in TA","Rural",IF('9 All Base Data'!G390="Inland Water not in Urban Area","Rural",IF('9 All Base Data'!G390="Oceanic-in Region but not in TA","Rural",'9 All Base Data'!G390)))))))</f>
        <v>Southern Auckland Zone</v>
      </c>
      <c r="G390" s="177">
        <f>IF('9 All Base Data'!I390="..C","..C",'9 All Base Data'!I390*Basecase_Pop_2006)</f>
        <v>1662</v>
      </c>
      <c r="H390" s="177">
        <f>IF('9 All Base Data'!J390="..C","..C",'9 All Base Data'!J390*Basecase_Pop_2006)</f>
        <v>1059</v>
      </c>
      <c r="I390" s="191">
        <f>IF('9 All Base Data'!L390="..C","..C",'9 All Base Data'!L390*Basecase_Pop_2006)</f>
        <v>36</v>
      </c>
      <c r="J390" s="156">
        <f>IF('9 All Base Data'!$P390=0,0,('9 All Base Data'!$P390*Basecase_Pop_2006)/(1+(1/(BaseCase_Mort_AllAdults_30*('9 All Base Data'!$W390*Basecase_PM10)/10))))</f>
        <v>0.10234850107514581</v>
      </c>
      <c r="K390" s="156">
        <f>IF('9 All Base Data'!$Q390=0,0,('9 All Base Data'!$Q390*Basecase_Pop_2006)/(1+(1/(BaseCase_Mort_Maori_30*('9 All Base Data'!$W390*Basecase_PM10)/10))))</f>
        <v>6.3984626048378887E-2</v>
      </c>
      <c r="L390" s="179">
        <f>133/(1+1/(BaseCase_Mort_Child_0_1*'9 All Base Data'!$AB$10/10))*IF('9 All Base Data'!$L390="..C",0,'9 All Base Data'!L390/'9 All Base Data'!$L$2022)</f>
        <v>5.2516002790988277E-3</v>
      </c>
      <c r="M390" s="178">
        <f>IF('9 All Base Data'!$R390="","",IF('9 All Base Data'!$R390=0,0,('9 All Base Data'!$R390*Basecase_Pop_2006)/(1+(1/(BaseCase_CardiacHA_All*('9 All Base Data'!$W390*Basecase_PM10)/10)))))</f>
        <v>2.3587215597919861E-2</v>
      </c>
      <c r="N390" s="178">
        <f>IF('9 All Base Data'!$S390="","",IF('9 All Base Data'!$S390=0,0,('9 All Base Data'!S390*Basecase_Pop_2006)/(1+(1/(BaseCase_RespHA_All*('9 All Base Data'!$W390*Basecase_PM10)/10)))))</f>
        <v>2.3476466701606226E-2</v>
      </c>
      <c r="O390" s="178">
        <f>IF('9 All Base Data'!$T390="","",IF('9 All Base Data'!$T390=0,0,('9 All Base Data'!$T390*Basecase_Pop_2006)/(1+(1/(BaseCase_RespHA_Child_1_4*('9 All Base Data'!$W390*Basecase_PM10)/10)))))</f>
        <v>0</v>
      </c>
      <c r="P390" s="179">
        <f>IF('9 All Base Data'!$U390="","",IF('9 All Base Data'!$U390=0,0,('9 All Base Data'!$U390*Basecase_Pop_2006)/(1+(1/(BaseCase_RespHA_Child_5_14*('9 All Base Data'!$W390*Basecase_PM10)/10)))))</f>
        <v>0</v>
      </c>
      <c r="Q390" s="156">
        <f>IF('7 Base case Results'!$G390="..C",0,BaseCase_RADs_All*'7 Base case Results'!$G390*('9 All Base Data'!$V390*Basecase_PM10)/10)</f>
        <v>1065.9958751008046</v>
      </c>
      <c r="R390" s="189">
        <f t="shared" si="60"/>
        <v>0.36436066382751908</v>
      </c>
      <c r="S390" s="178">
        <f t="shared" si="61"/>
        <v>0.22778526873222885</v>
      </c>
      <c r="T390" s="179">
        <f t="shared" si="62"/>
        <v>1.8695696993591828E-2</v>
      </c>
      <c r="U390" s="178">
        <f t="shared" si="63"/>
        <v>1.4977881904679113E-4</v>
      </c>
      <c r="V390" s="178">
        <f t="shared" si="64"/>
        <v>1.0646577649178425E-4</v>
      </c>
      <c r="W390" s="178">
        <f t="shared" si="65"/>
        <v>0</v>
      </c>
      <c r="X390" s="179">
        <f t="shared" si="66"/>
        <v>0</v>
      </c>
      <c r="Y390" s="179">
        <f t="shared" si="67"/>
        <v>6.609174425624989E-2</v>
      </c>
      <c r="Z390" s="186">
        <f t="shared" si="68"/>
        <v>0.44940434967289933</v>
      </c>
      <c r="AA390" s="156">
        <f>$J390*'9 All Base Data'!$Y390</f>
        <v>3.4521257430290685E-2</v>
      </c>
      <c r="AB390" s="156">
        <f>$K390*'9 All Base Data'!$Y390</f>
        <v>2.1581456730618991E-2</v>
      </c>
      <c r="AC390" s="178">
        <f>$L390*'9 All Base Data'!$Y390</f>
        <v>1.7713190056652596E-3</v>
      </c>
      <c r="AD390" s="178">
        <f>IF($M390="","",$M390*'9 All Base Data'!$Y390)</f>
        <v>7.9557622550985585E-3</v>
      </c>
      <c r="AE390" s="178">
        <f>IF($N390="","",$N390*'9 All Base Data'!$Y390)</f>
        <v>7.9184076175650153E-3</v>
      </c>
      <c r="AF390" s="178">
        <f>IF($O390="","",$O390*'9 All Base Data'!$Y390)</f>
        <v>0</v>
      </c>
      <c r="AG390" s="178">
        <f>IF($P390="","",$P390*'9 All Base Data'!$Y390)</f>
        <v>0</v>
      </c>
      <c r="AH390" s="167">
        <f>$Q390*'9 All Base Data'!$Y390</f>
        <v>359.55111835945803</v>
      </c>
      <c r="AI390" s="178">
        <f>$R390*'9 All Base Data'!$Y390</f>
        <v>0.12289567645183483</v>
      </c>
      <c r="AJ390" s="178">
        <f>$S390*'9 All Base Data'!$Y390</f>
        <v>7.68299859610036E-2</v>
      </c>
      <c r="AK390" s="178">
        <f>$T390*'9 All Base Data'!$Y390</f>
        <v>6.3058956601683251E-3</v>
      </c>
      <c r="AL390" s="178">
        <f>IF($U390="","",$U390*'9 All Base Data'!$Y390)</f>
        <v>5.0519090319875848E-5</v>
      </c>
      <c r="AM390" s="178">
        <f>IF($V390="","",$V390*'9 All Base Data'!$Y390)</f>
        <v>3.5909978545657351E-5</v>
      </c>
      <c r="AN390" s="178">
        <f>IF($W390="","",$W390*'9 All Base Data'!$Y390)</f>
        <v>0</v>
      </c>
      <c r="AO390" s="178">
        <f>IF($X390="","",$X390*'9 All Base Data'!$Y390)</f>
        <v>0</v>
      </c>
      <c r="AP390" s="178">
        <f>$Y390*'9 All Base Data'!$Y390</f>
        <v>2.2292169338286399E-2</v>
      </c>
      <c r="AQ390" s="179">
        <f t="shared" si="69"/>
        <v>0.15158017051915509</v>
      </c>
    </row>
    <row r="391" spans="1:43" x14ac:dyDescent="0.25">
      <c r="A391" s="124">
        <v>521202</v>
      </c>
      <c r="B391" s="125" t="s">
        <v>423</v>
      </c>
      <c r="C391" s="126" t="s">
        <v>157</v>
      </c>
      <c r="D391" s="101" t="s">
        <v>2312</v>
      </c>
      <c r="E391" s="142"/>
      <c r="F391" s="191" t="str">
        <f>IF('9 All Base Data'!G391="Rural Centre","Rural",IF('9 All Base Data'!G391="Rural (Incl.some Off Shore Islands)","Rural",IF('9 All Base Data'!G391="Inlet-in TA but not in Urban Area","Rural",IF('9 All Base Data'!G391="Rural (Incl.some Off Shore Islands)","Rural",IF('9 All Base Data'!G391="Inlet-not in TA","Rural",IF('9 All Base Data'!G391="Inland Water not in Urban Area","Rural",IF('9 All Base Data'!G391="Oceanic-in Region but not in TA","Rural",'9 All Base Data'!G391)))))))</f>
        <v>Southern Auckland Zone</v>
      </c>
      <c r="G391" s="177">
        <f>IF('9 All Base Data'!I391="..C","..C",'9 All Base Data'!I391*Basecase_Pop_2006)</f>
        <v>546</v>
      </c>
      <c r="H391" s="177">
        <f>IF('9 All Base Data'!J391="..C","..C",'9 All Base Data'!J391*Basecase_Pop_2006)</f>
        <v>369</v>
      </c>
      <c r="I391" s="191">
        <f>IF('9 All Base Data'!L391="..C","..C",'9 All Base Data'!L391*Basecase_Pop_2006)</f>
        <v>9</v>
      </c>
      <c r="J391" s="156">
        <f>IF('9 All Base Data'!$P391=0,0,('9 All Base Data'!$P391*Basecase_Pop_2006)/(1+(1/(BaseCase_Mort_AllAdults_30*('9 All Base Data'!$W391*Basecase_PM10)/10))))</f>
        <v>4.9794769586570822E-2</v>
      </c>
      <c r="K391" s="156">
        <f>IF('9 All Base Data'!$Q391=0,0,('9 All Base Data'!$Q391*Basecase_Pop_2006)/(1+(1/(BaseCase_Mort_Maori_30*('9 All Base Data'!$W391*Basecase_PM10)/10))))</f>
        <v>0</v>
      </c>
      <c r="L391" s="179">
        <f>133/(1+1/(BaseCase_Mort_Child_0_1*'9 All Base Data'!$AB$10/10))*IF('9 All Base Data'!$L391="..C",0,'9 All Base Data'!L391/'9 All Base Data'!$L$2022)</f>
        <v>1.3129000697747069E-3</v>
      </c>
      <c r="M391" s="178">
        <f>IF('9 All Base Data'!$R391="","",IF('9 All Base Data'!$R391=0,0,('9 All Base Data'!$R391*Basecase_Pop_2006)/(1+(1/(BaseCase_CardiacHA_All*('9 All Base Data'!$W391*Basecase_PM10)/10)))))</f>
        <v>6.4133390821011035E-2</v>
      </c>
      <c r="N391" s="178">
        <f>IF('9 All Base Data'!$S391="","",IF('9 All Base Data'!$S391=0,0,('9 All Base Data'!S391*Basecase_Pop_2006)/(1+(1/(BaseCase_RespHA_All*('9 All Base Data'!$W391*Basecase_PM10)/10)))))</f>
        <v>8.7401284523626152E-2</v>
      </c>
      <c r="O391" s="178">
        <f>IF('9 All Base Data'!$T391="","",IF('9 All Base Data'!$T391=0,0,('9 All Base Data'!$T391*Basecase_Pop_2006)/(1+(1/(BaseCase_RespHA_Child_1_4*('9 All Base Data'!$W391*Basecase_PM10)/10)))))</f>
        <v>4.5086674542339833E-2</v>
      </c>
      <c r="P391" s="179">
        <f>IF('9 All Base Data'!$U391="","",IF('9 All Base Data'!$U391=0,0,('9 All Base Data'!$U391*Basecase_Pop_2006)/(1+(1/(BaseCase_RespHA_Child_5_14*('9 All Base Data'!$W391*Basecase_PM10)/10)))))</f>
        <v>2.2292068462261529E-2</v>
      </c>
      <c r="Q391" s="156">
        <f>IF('7 Base case Results'!$G391="..C",0,BaseCase_RADs_All*'7 Base case Results'!$G391*('9 All Base Data'!$V391*Basecase_PM10)/10)</f>
        <v>339.99858072867249</v>
      </c>
      <c r="R391" s="189">
        <f t="shared" si="60"/>
        <v>0.17726937972819212</v>
      </c>
      <c r="S391" s="178">
        <f t="shared" si="61"/>
        <v>0</v>
      </c>
      <c r="T391" s="179">
        <f t="shared" si="62"/>
        <v>4.673924248397957E-3</v>
      </c>
      <c r="U391" s="178">
        <f t="shared" si="63"/>
        <v>4.072470317134201E-4</v>
      </c>
      <c r="V391" s="178">
        <f t="shared" si="64"/>
        <v>3.963648253146446E-4</v>
      </c>
      <c r="W391" s="178">
        <f t="shared" si="65"/>
        <v>2.0446806904951114E-4</v>
      </c>
      <c r="X391" s="179">
        <f t="shared" si="66"/>
        <v>1.0109453047635604E-4</v>
      </c>
      <c r="Y391" s="179">
        <f t="shared" si="67"/>
        <v>2.1079912005177694E-2</v>
      </c>
      <c r="Z391" s="186">
        <f t="shared" si="68"/>
        <v>0.20382682783879583</v>
      </c>
      <c r="AA391" s="156">
        <f>$J391*'9 All Base Data'!$Y391</f>
        <v>1.5805138386842152E-2</v>
      </c>
      <c r="AB391" s="156">
        <f>$K391*'9 All Base Data'!$Y391</f>
        <v>0</v>
      </c>
      <c r="AC391" s="178">
        <f>$L391*'9 All Base Data'!$Y391</f>
        <v>4.1672182566901953E-4</v>
      </c>
      <c r="AD391" s="178">
        <f>IF($M391="","",$M391*'9 All Base Data'!$Y391)</f>
        <v>2.0356296967721687E-2</v>
      </c>
      <c r="AE391" s="178">
        <f>IF($N391="","",$N391*'9 All Base Data'!$Y391)</f>
        <v>2.7741656574633979E-2</v>
      </c>
      <c r="AF391" s="178">
        <f>IF($O391="","",$O391*'9 All Base Data'!$Y391)</f>
        <v>1.4310762685733482E-2</v>
      </c>
      <c r="AG391" s="178">
        <f>IF($P391="","",$P391*'9 All Base Data'!$Y391)</f>
        <v>7.0756272174823534E-3</v>
      </c>
      <c r="AH391" s="167">
        <f>$Q391*'9 All Base Data'!$Y391</f>
        <v>107.91745125768861</v>
      </c>
      <c r="AI391" s="178">
        <f>$R391*'9 All Base Data'!$Y391</f>
        <v>5.626629265715806E-2</v>
      </c>
      <c r="AJ391" s="178">
        <f>$S391*'9 All Base Data'!$Y391</f>
        <v>0</v>
      </c>
      <c r="AK391" s="178">
        <f>$T391*'9 All Base Data'!$Y391</f>
        <v>1.4835296993817096E-3</v>
      </c>
      <c r="AL391" s="178">
        <f>IF($U391="","",$U391*'9 All Base Data'!$Y391)</f>
        <v>1.2926248574503271E-4</v>
      </c>
      <c r="AM391" s="178">
        <f>IF($V391="","",$V391*'9 All Base Data'!$Y391)</f>
        <v>1.258084125659651E-4</v>
      </c>
      <c r="AN391" s="178">
        <f>IF($W391="","",$W391*'9 All Base Data'!$Y391)</f>
        <v>6.4899308779801332E-5</v>
      </c>
      <c r="AO391" s="178">
        <f>IF($X391="","",$X391*'9 All Base Data'!$Y391)</f>
        <v>3.2087969431282475E-5</v>
      </c>
      <c r="AP391" s="178">
        <f>$Y391*'9 All Base Data'!$Y391</f>
        <v>6.6908819779766936E-3</v>
      </c>
      <c r="AQ391" s="179">
        <f t="shared" si="69"/>
        <v>6.4695775232827463E-2</v>
      </c>
    </row>
    <row r="392" spans="1:43" x14ac:dyDescent="0.25">
      <c r="A392" s="124">
        <v>521203</v>
      </c>
      <c r="B392" s="125" t="s">
        <v>424</v>
      </c>
      <c r="C392" s="126" t="s">
        <v>157</v>
      </c>
      <c r="D392" s="101" t="s">
        <v>2312</v>
      </c>
      <c r="E392" s="142"/>
      <c r="F392" s="191" t="str">
        <f>IF('9 All Base Data'!G392="Rural Centre","Rural",IF('9 All Base Data'!G392="Rural (Incl.some Off Shore Islands)","Rural",IF('9 All Base Data'!G392="Inlet-in TA but not in Urban Area","Rural",IF('9 All Base Data'!G392="Rural (Incl.some Off Shore Islands)","Rural",IF('9 All Base Data'!G392="Inlet-not in TA","Rural",IF('9 All Base Data'!G392="Inland Water not in Urban Area","Rural",IF('9 All Base Data'!G392="Oceanic-in Region but not in TA","Rural",'9 All Base Data'!G392)))))))</f>
        <v>Southern Auckland Zone</v>
      </c>
      <c r="G392" s="177">
        <f>IF('9 All Base Data'!I392="..C","..C",'9 All Base Data'!I392*Basecase_Pop_2006)</f>
        <v>381</v>
      </c>
      <c r="H392" s="177">
        <f>IF('9 All Base Data'!J392="..C","..C",'9 All Base Data'!J392*Basecase_Pop_2006)</f>
        <v>249</v>
      </c>
      <c r="I392" s="191">
        <f>IF('9 All Base Data'!L392="..C","..C",'9 All Base Data'!L392*Basecase_Pop_2006)</f>
        <v>3</v>
      </c>
      <c r="J392" s="156">
        <f>IF('9 All Base Data'!$P392=0,0,('9 All Base Data'!$P392*Basecase_Pop_2006)/(1+(1/(BaseCase_Mort_AllAdults_30*('9 All Base Data'!$W392*Basecase_PM10)/10))))</f>
        <v>0.65372125553518945</v>
      </c>
      <c r="K392" s="156">
        <f>IF('9 All Base Data'!$Q392=0,0,('9 All Base Data'!$Q392*Basecase_Pop_2006)/(1+(1/(BaseCase_Mort_Maori_30*('9 All Base Data'!$W392*Basecase_PM10)/10))))</f>
        <v>0</v>
      </c>
      <c r="L392" s="179">
        <f>133/(1+1/(BaseCase_Mort_Child_0_1*'9 All Base Data'!$AB$10/10))*IF('9 All Base Data'!$L392="..C",0,'9 All Base Data'!L392/'9 All Base Data'!$L$2022)</f>
        <v>4.3763335659156898E-4</v>
      </c>
      <c r="M392" s="178">
        <f>IF('9 All Base Data'!$R392="","",IF('9 All Base Data'!$R392=0,0,('9 All Base Data'!$R392*Basecase_Pop_2006)/(1+(1/(BaseCase_CardiacHA_All*('9 All Base Data'!$W392*Basecase_PM10)/10)))))</f>
        <v>2.0832841239646866E-2</v>
      </c>
      <c r="N392" s="178">
        <f>IF('9 All Base Data'!$S392="","",IF('9 All Base Data'!$S392=0,0,('9 All Base Data'!S392*Basecase_Pop_2006)/(1+(1/(BaseCase_RespHA_All*('9 All Base Data'!$W392*Basecase_PM10)/10)))))</f>
        <v>3.0721243881742143E-2</v>
      </c>
      <c r="O392" s="178">
        <f>IF('9 All Base Data'!$T392="","",IF('9 All Base Data'!$T392=0,0,('9 All Base Data'!$T392*Basecase_Pop_2006)/(1+(1/(BaseCase_RespHA_Child_1_4*('9 All Base Data'!$W392*Basecase_PM10)/10)))))</f>
        <v>2.2778513807082481E-2</v>
      </c>
      <c r="P392" s="179">
        <f>IF('9 All Base Data'!$U392="","",IF('9 All Base Data'!$U392=0,0,('9 All Base Data'!$U392*Basecase_Pop_2006)/(1+(1/(BaseCase_RespHA_Child_5_14*('9 All Base Data'!$W392*Basecase_PM10)/10)))))</f>
        <v>1.1261002453605713E-2</v>
      </c>
      <c r="Q392" s="156">
        <f>IF('7 Base case Results'!$G392="..C",0,BaseCase_RADs_All*'7 Base case Results'!$G392*('9 All Base Data'!$V392*Basecase_PM10)/10)</f>
        <v>239.78450621909354</v>
      </c>
      <c r="R392" s="189">
        <f t="shared" si="60"/>
        <v>2.3272476697052746</v>
      </c>
      <c r="S392" s="178">
        <f t="shared" si="61"/>
        <v>0</v>
      </c>
      <c r="T392" s="179">
        <f t="shared" si="62"/>
        <v>1.5579747494659855E-3</v>
      </c>
      <c r="U392" s="178">
        <f t="shared" si="63"/>
        <v>1.3228854187175758E-4</v>
      </c>
      <c r="V392" s="178">
        <f t="shared" si="64"/>
        <v>1.3932084100370061E-4</v>
      </c>
      <c r="W392" s="178">
        <f t="shared" si="65"/>
        <v>1.0330056011511906E-4</v>
      </c>
      <c r="X392" s="179">
        <f t="shared" si="66"/>
        <v>5.1068646127101908E-5</v>
      </c>
      <c r="Y392" s="179">
        <f t="shared" si="67"/>
        <v>1.48666393855838E-2</v>
      </c>
      <c r="Z392" s="186">
        <f t="shared" si="68"/>
        <v>2.3439438932232002</v>
      </c>
      <c r="AA392" s="156">
        <f>$J392*'9 All Base Data'!$Y392</f>
        <v>0.21220809755685843</v>
      </c>
      <c r="AB392" s="156">
        <f>$K392*'9 All Base Data'!$Y392</f>
        <v>0</v>
      </c>
      <c r="AC392" s="178">
        <f>$L392*'9 All Base Data'!$Y392</f>
        <v>1.4206260121324749E-4</v>
      </c>
      <c r="AD392" s="178">
        <f>IF($M392="","",$M392*'9 All Base Data'!$Y392)</f>
        <v>6.7626646200301668E-3</v>
      </c>
      <c r="AE392" s="178">
        <f>IF($N392="","",$N392*'9 All Base Data'!$Y392)</f>
        <v>9.9725940735819422E-3</v>
      </c>
      <c r="AF392" s="178">
        <f>IF($O392="","",$O392*'9 All Base Data'!$Y392)</f>
        <v>7.3942602282623896E-3</v>
      </c>
      <c r="AG392" s="178">
        <f>IF($P392="","",$P392*'9 All Base Data'!$Y392)</f>
        <v>3.6554967228446624E-3</v>
      </c>
      <c r="AH392" s="167">
        <f>$Q392*'9 All Base Data'!$Y392</f>
        <v>77.837784005824574</v>
      </c>
      <c r="AI392" s="178">
        <f>$R392*'9 All Base Data'!$Y392</f>
        <v>0.75546082730241604</v>
      </c>
      <c r="AJ392" s="178">
        <f>$S392*'9 All Base Data'!$Y392</f>
        <v>0</v>
      </c>
      <c r="AK392" s="178">
        <f>$T392*'9 All Base Data'!$Y392</f>
        <v>5.0574286031916107E-4</v>
      </c>
      <c r="AL392" s="178">
        <f>IF($U392="","",$U392*'9 All Base Data'!$Y392)</f>
        <v>4.2942920337191551E-5</v>
      </c>
      <c r="AM392" s="178">
        <f>IF($V392="","",$V392*'9 All Base Data'!$Y392)</f>
        <v>4.5225714123694106E-5</v>
      </c>
      <c r="AN392" s="178">
        <f>IF($W392="","",$W392*'9 All Base Data'!$Y392)</f>
        <v>3.3532970135169941E-5</v>
      </c>
      <c r="AO392" s="178">
        <f>IF($X392="","",$X392*'9 All Base Data'!$Y392)</f>
        <v>1.6577677638100544E-5</v>
      </c>
      <c r="AP392" s="178">
        <f>$Y392*'9 All Base Data'!$Y392</f>
        <v>4.8259426083611242E-3</v>
      </c>
      <c r="AQ392" s="179">
        <f t="shared" si="69"/>
        <v>0.7608806814055572</v>
      </c>
    </row>
    <row r="393" spans="1:43" x14ac:dyDescent="0.25">
      <c r="A393" s="124">
        <v>521301</v>
      </c>
      <c r="B393" s="125" t="s">
        <v>425</v>
      </c>
      <c r="C393" s="126" t="s">
        <v>157</v>
      </c>
      <c r="D393" s="101" t="s">
        <v>2312</v>
      </c>
      <c r="E393" s="142"/>
      <c r="F393" s="191" t="str">
        <f>IF('9 All Base Data'!G393="Rural Centre","Rural",IF('9 All Base Data'!G393="Rural (Incl.some Off Shore Islands)","Rural",IF('9 All Base Data'!G393="Inlet-in TA but not in Urban Area","Rural",IF('9 All Base Data'!G393="Rural (Incl.some Off Shore Islands)","Rural",IF('9 All Base Data'!G393="Inlet-not in TA","Rural",IF('9 All Base Data'!G393="Inland Water not in Urban Area","Rural",IF('9 All Base Data'!G393="Oceanic-in Region but not in TA","Rural",'9 All Base Data'!G393)))))))</f>
        <v>Southern Auckland Zone</v>
      </c>
      <c r="G393" s="177">
        <f>IF('9 All Base Data'!I393="..C","..C",'9 All Base Data'!I393*Basecase_Pop_2006)</f>
        <v>3531</v>
      </c>
      <c r="H393" s="177">
        <f>IF('9 All Base Data'!J393="..C","..C",'9 All Base Data'!J393*Basecase_Pop_2006)</f>
        <v>2178</v>
      </c>
      <c r="I393" s="191">
        <f>IF('9 All Base Data'!L393="..C","..C",'9 All Base Data'!L393*Basecase_Pop_2006)</f>
        <v>33</v>
      </c>
      <c r="J393" s="156">
        <f>IF('9 All Base Data'!$P393=0,0,('9 All Base Data'!$P393*Basecase_Pop_2006)/(1+(1/(BaseCase_Mort_AllAdults_30*('9 All Base Data'!$W393*Basecase_PM10)/10))))</f>
        <v>0.20066132549752366</v>
      </c>
      <c r="K393" s="156">
        <f>IF('9 All Base Data'!$Q393=0,0,('9 All Base Data'!$Q393*Basecase_Pop_2006)/(1+(1/(BaseCase_Mort_Maori_30*('9 All Base Data'!$W393*Basecase_PM10)/10))))</f>
        <v>0</v>
      </c>
      <c r="L393" s="179">
        <f>133/(1+1/(BaseCase_Mort_Child_0_1*'9 All Base Data'!$AB$10/10))*IF('9 All Base Data'!$L393="..C",0,'9 All Base Data'!L393/'9 All Base Data'!$L$2022)</f>
        <v>4.8139669225072592E-3</v>
      </c>
      <c r="M393" s="178">
        <f>IF('9 All Base Data'!$R393="","",IF('9 All Base Data'!$R393=0,0,('9 All Base Data'!$R393*Basecase_Pop_2006)/(1+(1/(BaseCase_CardiacHA_All*('9 All Base Data'!$W393*Basecase_PM10)/10)))))</f>
        <v>0.20086410377291583</v>
      </c>
      <c r="N393" s="178">
        <f>IF('9 All Base Data'!$S393="","",IF('9 All Base Data'!$S393=0,0,('9 All Base Data'!S393*Basecase_Pop_2006)/(1+(1/(BaseCase_RespHA_All*('9 All Base Data'!$W393*Basecase_PM10)/10)))))</f>
        <v>0.29876221015300986</v>
      </c>
      <c r="O393" s="178">
        <f>IF('9 All Base Data'!$T393="","",IF('9 All Base Data'!$T393=0,0,('9 All Base Data'!$T393*Basecase_Pop_2006)/(1+(1/(BaseCase_RespHA_Child_1_4*('9 All Base Data'!$W393*Basecase_PM10)/10)))))</f>
        <v>8.3308973135228725E-2</v>
      </c>
      <c r="P393" s="179">
        <f>IF('9 All Base Data'!$U393="","",IF('9 All Base Data'!$U393=0,0,('9 All Base Data'!$U393*Basecase_Pop_2006)/(1+(1/(BaseCase_RespHA_Child_5_14*('9 All Base Data'!$W393*Basecase_PM10)/10)))))</f>
        <v>5.6163537145757496E-2</v>
      </c>
      <c r="Q393" s="156">
        <f>IF('7 Base case Results'!$G393="..C",0,BaseCase_RADs_All*'7 Base case Results'!$G393*('9 All Base Data'!$V393*Basecase_PM10)/10)</f>
        <v>2216.4763473461544</v>
      </c>
      <c r="R393" s="189">
        <f t="shared" si="60"/>
        <v>0.71435431877118416</v>
      </c>
      <c r="S393" s="178">
        <f t="shared" si="61"/>
        <v>0</v>
      </c>
      <c r="T393" s="179">
        <f t="shared" si="62"/>
        <v>1.7137722244125842E-2</v>
      </c>
      <c r="U393" s="178">
        <f t="shared" si="63"/>
        <v>1.2754870589580154E-3</v>
      </c>
      <c r="V393" s="178">
        <f t="shared" si="64"/>
        <v>1.3548866230438995E-3</v>
      </c>
      <c r="W393" s="178">
        <f t="shared" si="65"/>
        <v>3.7780619316826226E-4</v>
      </c>
      <c r="X393" s="179">
        <f t="shared" si="66"/>
        <v>2.5470164095601024E-4</v>
      </c>
      <c r="Y393" s="179">
        <f t="shared" si="67"/>
        <v>0.13742153353546158</v>
      </c>
      <c r="Z393" s="186">
        <f t="shared" si="68"/>
        <v>0.87154394823277348</v>
      </c>
      <c r="AA393" s="156">
        <f>$J393*'9 All Base Data'!$Y393</f>
        <v>6.4784472491822412E-2</v>
      </c>
      <c r="AB393" s="156">
        <f>$K393*'9 All Base Data'!$Y393</f>
        <v>0</v>
      </c>
      <c r="AC393" s="178">
        <f>$L393*'9 All Base Data'!$Y393</f>
        <v>1.5542123371031118E-3</v>
      </c>
      <c r="AD393" s="178">
        <f>IF($M393="","",$M393*'9 All Base Data'!$Y393)</f>
        <v>6.4849940431753086E-2</v>
      </c>
      <c r="AE393" s="178">
        <f>IF($N393="","",$N393*'9 All Base Data'!$Y393)</f>
        <v>9.6456814173155617E-2</v>
      </c>
      <c r="AF393" s="178">
        <f>IF($O393="","",$O393*'9 All Base Data'!$Y393)</f>
        <v>2.6896702017787689E-2</v>
      </c>
      <c r="AG393" s="178">
        <f>IF($P393="","",$P393*'9 All Base Data'!$Y393)</f>
        <v>1.8132667659008735E-2</v>
      </c>
      <c r="AH393" s="167">
        <f>$Q393*'9 All Base Data'!$Y393</f>
        <v>715.60003203105532</v>
      </c>
      <c r="AI393" s="178">
        <f>$R393*'9 All Base Data'!$Y393</f>
        <v>0.23063272207088775</v>
      </c>
      <c r="AJ393" s="178">
        <f>$S393*'9 All Base Data'!$Y393</f>
        <v>0</v>
      </c>
      <c r="AK393" s="178">
        <f>$T393*'9 All Base Data'!$Y393</f>
        <v>5.5329959200870783E-3</v>
      </c>
      <c r="AL393" s="178">
        <f>IF($U393="","",$U393*'9 All Base Data'!$Y393)</f>
        <v>4.1179712174163206E-4</v>
      </c>
      <c r="AM393" s="178">
        <f>IF($V393="","",$V393*'9 All Base Data'!$Y393)</f>
        <v>4.3743165227526061E-4</v>
      </c>
      <c r="AN393" s="178">
        <f>IF($W393="","",$W393*'9 All Base Data'!$Y393)</f>
        <v>1.2197654365066717E-4</v>
      </c>
      <c r="AO393" s="178">
        <f>IF($X393="","",$X393*'9 All Base Data'!$Y393)</f>
        <v>8.2231647833604625E-5</v>
      </c>
      <c r="AP393" s="178">
        <f>$Y393*'9 All Base Data'!$Y393</f>
        <v>4.4367201985925427E-2</v>
      </c>
      <c r="AQ393" s="179">
        <f t="shared" si="69"/>
        <v>0.28138214875091716</v>
      </c>
    </row>
    <row r="394" spans="1:43" x14ac:dyDescent="0.25">
      <c r="A394" s="124">
        <v>521302</v>
      </c>
      <c r="B394" s="125" t="s">
        <v>426</v>
      </c>
      <c r="C394" s="126" t="s">
        <v>157</v>
      </c>
      <c r="D394" s="101" t="s">
        <v>2312</v>
      </c>
      <c r="E394" s="142"/>
      <c r="F394" s="191" t="str">
        <f>IF('9 All Base Data'!G394="Rural Centre","Rural",IF('9 All Base Data'!G394="Rural (Incl.some Off Shore Islands)","Rural",IF('9 All Base Data'!G394="Inlet-in TA but not in Urban Area","Rural",IF('9 All Base Data'!G394="Rural (Incl.some Off Shore Islands)","Rural",IF('9 All Base Data'!G394="Inlet-not in TA","Rural",IF('9 All Base Data'!G394="Inland Water not in Urban Area","Rural",IF('9 All Base Data'!G394="Oceanic-in Region but not in TA","Rural",'9 All Base Data'!G394)))))))</f>
        <v>Southern Auckland Zone</v>
      </c>
      <c r="G394" s="177">
        <f>IF('9 All Base Data'!I394="..C","..C",'9 All Base Data'!I394*Basecase_Pop_2006)</f>
        <v>489</v>
      </c>
      <c r="H394" s="177">
        <f>IF('9 All Base Data'!J394="..C","..C",'9 All Base Data'!J394*Basecase_Pop_2006)</f>
        <v>348</v>
      </c>
      <c r="I394" s="191">
        <f>IF('9 All Base Data'!L394="..C","..C",'9 All Base Data'!L394*Basecase_Pop_2006)</f>
        <v>6</v>
      </c>
      <c r="J394" s="156">
        <f>IF('9 All Base Data'!$P394=0,0,('9 All Base Data'!$P394*Basecase_Pop_2006)/(1+(1/(BaseCase_Mort_AllAdults_30*('9 All Base Data'!$W394*Basecase_PM10)/10))))</f>
        <v>0.78442279811999727</v>
      </c>
      <c r="K394" s="156">
        <f>IF('9 All Base Data'!$Q394=0,0,('9 All Base Data'!$Q394*Basecase_Pop_2006)/(1+(1/(BaseCase_Mort_Maori_30*('9 All Base Data'!$W394*Basecase_PM10)/10))))</f>
        <v>0.12672804427740933</v>
      </c>
      <c r="L394" s="179">
        <f>133/(1+1/(BaseCase_Mort_Child_0_1*'9 All Base Data'!$AB$10/10))*IF('9 All Base Data'!$L394="..C",0,'9 All Base Data'!L394/'9 All Base Data'!$L$2022)</f>
        <v>8.7526671318313796E-4</v>
      </c>
      <c r="M394" s="178">
        <f>IF('9 All Base Data'!$R394="","",IF('9 All Base Data'!$R394=0,0,('9 All Base Data'!$R394*Basecase_Pop_2006)/(1+(1/(BaseCase_CardiacHA_All*('9 All Base Data'!$W394*Basecase_PM10)/10)))))</f>
        <v>4.6613431493019173E-3</v>
      </c>
      <c r="N394" s="178">
        <f>IF('9 All Base Data'!$S394="","",IF('9 All Base Data'!$S394=0,0,('9 All Base Data'!S394*Basecase_Pop_2006)/(1+(1/(BaseCase_RespHA_All*('9 All Base Data'!$W394*Basecase_PM10)/10)))))</f>
        <v>7.7328597360812341E-3</v>
      </c>
      <c r="O394" s="178">
        <f>IF('9 All Base Data'!$T394="","",IF('9 All Base Data'!$T394=0,0,('9 All Base Data'!$T394*Basecase_Pop_2006)/(1+(1/(BaseCase_RespHA_Child_1_4*('9 All Base Data'!$W394*Basecase_PM10)/10)))))</f>
        <v>1.5288385066200279E-2</v>
      </c>
      <c r="P394" s="179">
        <f>IF('9 All Base Data'!$U394="","",IF('9 All Base Data'!$U394=0,0,('9 All Base Data'!$U394*Basecase_Pop_2006)/(1+(1/(BaseCase_RespHA_Child_5_14*('9 All Base Data'!$W394*Basecase_PM10)/10)))))</f>
        <v>0</v>
      </c>
      <c r="Q394" s="156">
        <f>IF('7 Base case Results'!$G394="..C",0,BaseCase_RADs_All*'7 Base case Results'!$G394*('9 All Base Data'!$V394*Basecase_PM10)/10)</f>
        <v>309.88529051518469</v>
      </c>
      <c r="R394" s="189">
        <f t="shared" si="60"/>
        <v>2.7925451613071899</v>
      </c>
      <c r="S394" s="178">
        <f t="shared" si="61"/>
        <v>0.45115183762757721</v>
      </c>
      <c r="T394" s="179">
        <f t="shared" si="62"/>
        <v>3.1159494989319711E-3</v>
      </c>
      <c r="U394" s="178">
        <f t="shared" si="63"/>
        <v>2.9599528998067175E-5</v>
      </c>
      <c r="V394" s="178">
        <f t="shared" si="64"/>
        <v>3.5068518903128403E-5</v>
      </c>
      <c r="W394" s="178">
        <f t="shared" si="65"/>
        <v>6.933282627521827E-5</v>
      </c>
      <c r="X394" s="179">
        <f t="shared" si="66"/>
        <v>0</v>
      </c>
      <c r="Y394" s="179">
        <f t="shared" si="67"/>
        <v>1.9212888011941449E-2</v>
      </c>
      <c r="Z394" s="186">
        <f t="shared" si="68"/>
        <v>2.8149386668659644</v>
      </c>
      <c r="AA394" s="156">
        <f>$J394*'9 All Base Data'!$Y394</f>
        <v>0.25827798752415476</v>
      </c>
      <c r="AB394" s="156">
        <f>$K394*'9 All Base Data'!$Y394</f>
        <v>4.1726304127425701E-2</v>
      </c>
      <c r="AC394" s="178">
        <f>$L394*'9 All Base Data'!$Y394</f>
        <v>2.8818913189369155E-4</v>
      </c>
      <c r="AD394" s="178">
        <f>IF($M394="","",$M394*'9 All Base Data'!$Y394)</f>
        <v>1.5347875286728149E-3</v>
      </c>
      <c r="AE394" s="178">
        <f>IF($N394="","",$N394*'9 All Base Data'!$Y394)</f>
        <v>2.5461109177707776E-3</v>
      </c>
      <c r="AF394" s="178">
        <f>IF($O394="","",$O394*'9 All Base Data'!$Y394)</f>
        <v>5.0338329493433516E-3</v>
      </c>
      <c r="AG394" s="178">
        <f>IF($P394="","",$P394*'9 All Base Data'!$Y394)</f>
        <v>0</v>
      </c>
      <c r="AH394" s="167">
        <f>$Q394*'9 All Base Data'!$Y394</f>
        <v>102.03241082413867</v>
      </c>
      <c r="AI394" s="178">
        <f>$R394*'9 All Base Data'!$Y394</f>
        <v>0.91946963558599093</v>
      </c>
      <c r="AJ394" s="178">
        <f>$S394*'9 All Base Data'!$Y394</f>
        <v>0.14854564269363552</v>
      </c>
      <c r="AK394" s="178">
        <f>$T394*'9 All Base Data'!$Y394</f>
        <v>1.0259533095415419E-3</v>
      </c>
      <c r="AL394" s="178">
        <f>IF($U394="","",$U394*'9 All Base Data'!$Y394)</f>
        <v>9.7459008070723749E-6</v>
      </c>
      <c r="AM394" s="178">
        <f>IF($V394="","",$V394*'9 All Base Data'!$Y394)</f>
        <v>1.154661301209048E-5</v>
      </c>
      <c r="AN394" s="178">
        <f>IF($W394="","",$W394*'9 All Base Data'!$Y394)</f>
        <v>2.2828432425272099E-5</v>
      </c>
      <c r="AO394" s="178">
        <f>IF($X394="","",$X394*'9 All Base Data'!$Y394)</f>
        <v>0</v>
      </c>
      <c r="AP394" s="178">
        <f>$Y394*'9 All Base Data'!$Y394</f>
        <v>6.3260094710965971E-3</v>
      </c>
      <c r="AQ394" s="179">
        <f t="shared" si="69"/>
        <v>0.92684289088044824</v>
      </c>
    </row>
    <row r="395" spans="1:43" x14ac:dyDescent="0.25">
      <c r="A395" s="124">
        <v>521501</v>
      </c>
      <c r="B395" s="125" t="s">
        <v>427</v>
      </c>
      <c r="C395" s="126" t="s">
        <v>157</v>
      </c>
      <c r="D395" s="101" t="s">
        <v>2312</v>
      </c>
      <c r="E395" s="142"/>
      <c r="F395" s="191" t="str">
        <f>IF('9 All Base Data'!G395="Rural Centre","Rural",IF('9 All Base Data'!G395="Rural (Incl.some Off Shore Islands)","Rural",IF('9 All Base Data'!G395="Inlet-in TA but not in Urban Area","Rural",IF('9 All Base Data'!G395="Rural (Incl.some Off Shore Islands)","Rural",IF('9 All Base Data'!G395="Inlet-not in TA","Rural",IF('9 All Base Data'!G395="Inland Water not in Urban Area","Rural",IF('9 All Base Data'!G395="Oceanic-in Region but not in TA","Rural",'9 All Base Data'!G395)))))))</f>
        <v>Southern Auckland Zone</v>
      </c>
      <c r="G395" s="177">
        <f>IF('9 All Base Data'!I395="..C","..C",'9 All Base Data'!I395*Basecase_Pop_2006)</f>
        <v>3210</v>
      </c>
      <c r="H395" s="177">
        <f>IF('9 All Base Data'!J395="..C","..C",'9 All Base Data'!J395*Basecase_Pop_2006)</f>
        <v>2136</v>
      </c>
      <c r="I395" s="191">
        <f>IF('9 All Base Data'!L395="..C","..C",'9 All Base Data'!L395*Basecase_Pop_2006)</f>
        <v>21</v>
      </c>
      <c r="J395" s="156">
        <f>IF('9 All Base Data'!$P395=0,0,('9 All Base Data'!$P395*Basecase_Pop_2006)/(1+(1/(BaseCase_Mort_AllAdults_30*('9 All Base Data'!$W395*Basecase_PM10)/10))))</f>
        <v>5.7717567198922126E-2</v>
      </c>
      <c r="K395" s="156">
        <f>IF('9 All Base Data'!$Q395=0,0,('9 All Base Data'!$Q395*Basecase_Pop_2006)/(1+(1/(BaseCase_Mort_Maori_30*('9 All Base Data'!$W395*Basecase_PM10)/10))))</f>
        <v>0</v>
      </c>
      <c r="L395" s="179">
        <f>133/(1+1/(BaseCase_Mort_Child_0_1*'9 All Base Data'!$AB$10/10))*IF('9 All Base Data'!$L395="..C",0,'9 All Base Data'!L395/'9 All Base Data'!$L$2022)</f>
        <v>3.0634334961409829E-3</v>
      </c>
      <c r="M395" s="178">
        <f>IF('9 All Base Data'!$R395="","",IF('9 All Base Data'!$R395=0,0,('9 All Base Data'!$R395*Basecase_Pop_2006)/(1+(1/(BaseCase_CardiacHA_All*('9 All Base Data'!$W395*Basecase_PM10)/10)))))</f>
        <v>0.26862408131846233</v>
      </c>
      <c r="N395" s="178">
        <f>IF('9 All Base Data'!$S395="","",IF('9 All Base Data'!$S395=0,0,('9 All Base Data'!S395*Basecase_Pop_2006)/(1+(1/(BaseCase_RespHA_All*('9 All Base Data'!$W395*Basecase_PM10)/10)))))</f>
        <v>0.28054804616107126</v>
      </c>
      <c r="O395" s="178">
        <f>IF('9 All Base Data'!$T395="","",IF('9 All Base Data'!$T395=0,0,('9 All Base Data'!$T395*Basecase_Pop_2006)/(1+(1/(BaseCase_RespHA_Child_1_4*('9 All Base Data'!$W395*Basecase_PM10)/10)))))</f>
        <v>9.6677601255934817E-2</v>
      </c>
      <c r="P395" s="179">
        <f>IF('9 All Base Data'!$U395="","",IF('9 All Base Data'!$U395=0,0,('9 All Base Data'!$U395*Basecase_Pop_2006)/(1+(1/(BaseCase_RespHA_Child_5_14*('9 All Base Data'!$W395*Basecase_PM10)/10)))))</f>
        <v>3.9035313180711684E-2</v>
      </c>
      <c r="Q395" s="156">
        <f>IF('7 Base case Results'!$G395="..C",0,BaseCase_RADs_All*'7 Base case Results'!$G395*('9 All Base Data'!$V395*Basecase_PM10)/10)</f>
        <v>2347.0793740058275</v>
      </c>
      <c r="R395" s="189">
        <f t="shared" si="60"/>
        <v>0.20547453922816275</v>
      </c>
      <c r="S395" s="178">
        <f t="shared" si="61"/>
        <v>0</v>
      </c>
      <c r="T395" s="179">
        <f t="shared" si="62"/>
        <v>1.09058232462619E-2</v>
      </c>
      <c r="U395" s="178">
        <f t="shared" si="63"/>
        <v>1.7057629163722359E-3</v>
      </c>
      <c r="V395" s="178">
        <f t="shared" si="64"/>
        <v>1.272285389340458E-3</v>
      </c>
      <c r="W395" s="178">
        <f t="shared" si="65"/>
        <v>4.3843292169566439E-4</v>
      </c>
      <c r="X395" s="179">
        <f t="shared" si="66"/>
        <v>1.7702514527452749E-4</v>
      </c>
      <c r="Y395" s="179">
        <f t="shared" si="67"/>
        <v>0.14551892118836129</v>
      </c>
      <c r="Z395" s="186">
        <f t="shared" si="68"/>
        <v>0.36487733196849864</v>
      </c>
      <c r="AA395" s="156">
        <f>$J395*'9 All Base Data'!$Y395</f>
        <v>2.416448201496851E-2</v>
      </c>
      <c r="AB395" s="156">
        <f>$K395*'9 All Base Data'!$Y395</f>
        <v>0</v>
      </c>
      <c r="AC395" s="178">
        <f>$L395*'9 All Base Data'!$Y395</f>
        <v>1.2825607040300431E-3</v>
      </c>
      <c r="AD395" s="178">
        <f>IF($M395="","",$M395*'9 All Base Data'!$Y395)</f>
        <v>0.11246423050777239</v>
      </c>
      <c r="AE395" s="178">
        <f>IF($N395="","",$N395*'9 All Base Data'!$Y395)</f>
        <v>0.11745640963052173</v>
      </c>
      <c r="AF395" s="178">
        <f>IF($O395="","",$O395*'9 All Base Data'!$Y395)</f>
        <v>4.0475790477235526E-2</v>
      </c>
      <c r="AG395" s="178">
        <f>IF($P395="","",$P395*'9 All Base Data'!$Y395)</f>
        <v>1.634282540102602E-2</v>
      </c>
      <c r="AH395" s="167">
        <f>$Q395*'9 All Base Data'!$Y395</f>
        <v>982.64636008301011</v>
      </c>
      <c r="AI395" s="178">
        <f>$R395*'9 All Base Data'!$Y395</f>
        <v>8.6025555973287884E-2</v>
      </c>
      <c r="AJ395" s="178">
        <f>$S395*'9 All Base Data'!$Y395</f>
        <v>0</v>
      </c>
      <c r="AK395" s="178">
        <f>$T395*'9 All Base Data'!$Y395</f>
        <v>4.5659161063469535E-3</v>
      </c>
      <c r="AL395" s="178">
        <f>IF($U395="","",$U395*'9 All Base Data'!$Y395)</f>
        <v>7.1414786372435478E-4</v>
      </c>
      <c r="AM395" s="178">
        <f>IF($V395="","",$V395*'9 All Base Data'!$Y395)</f>
        <v>5.3266481767441599E-4</v>
      </c>
      <c r="AN395" s="178">
        <f>IF($W395="","",$W395*'9 All Base Data'!$Y395)</f>
        <v>1.8355770981426313E-4</v>
      </c>
      <c r="AO395" s="178">
        <f>IF($X395="","",$X395*'9 All Base Data'!$Y395)</f>
        <v>7.4114713193652995E-5</v>
      </c>
      <c r="AP395" s="178">
        <f>$Y395*'9 All Base Data'!$Y395</f>
        <v>6.0924074325146627E-2</v>
      </c>
      <c r="AQ395" s="179">
        <f t="shared" si="69"/>
        <v>0.15276235908618024</v>
      </c>
    </row>
    <row r="396" spans="1:43" x14ac:dyDescent="0.25">
      <c r="A396" s="124">
        <v>521502</v>
      </c>
      <c r="B396" s="125" t="s">
        <v>428</v>
      </c>
      <c r="C396" s="126" t="s">
        <v>157</v>
      </c>
      <c r="D396" s="101" t="s">
        <v>2312</v>
      </c>
      <c r="E396" s="142"/>
      <c r="F396" s="191" t="str">
        <f>IF('9 All Base Data'!G396="Rural Centre","Rural",IF('9 All Base Data'!G396="Rural (Incl.some Off Shore Islands)","Rural",IF('9 All Base Data'!G396="Inlet-in TA but not in Urban Area","Rural",IF('9 All Base Data'!G396="Rural (Incl.some Off Shore Islands)","Rural",IF('9 All Base Data'!G396="Inlet-not in TA","Rural",IF('9 All Base Data'!G396="Inland Water not in Urban Area","Rural",IF('9 All Base Data'!G396="Oceanic-in Region but not in TA","Rural",'9 All Base Data'!G396)))))))</f>
        <v>Southern Auckland Zone</v>
      </c>
      <c r="G396" s="177">
        <f>IF('9 All Base Data'!I396="..C","..C",'9 All Base Data'!I396*Basecase_Pop_2006)</f>
        <v>4761</v>
      </c>
      <c r="H396" s="177">
        <f>IF('9 All Base Data'!J396="..C","..C",'9 All Base Data'!J396*Basecase_Pop_2006)</f>
        <v>2994</v>
      </c>
      <c r="I396" s="191">
        <f>IF('9 All Base Data'!L396="..C","..C",'9 All Base Data'!L396*Basecase_Pop_2006)</f>
        <v>36</v>
      </c>
      <c r="J396" s="156">
        <f>IF('9 All Base Data'!$P396=0,0,('9 All Base Data'!$P396*Basecase_Pop_2006)/(1+(1/(BaseCase_Mort_AllAdults_30*('9 All Base Data'!$W396*Basecase_PM10)/10))))</f>
        <v>1.5890062850741007</v>
      </c>
      <c r="K396" s="156">
        <f>IF('9 All Base Data'!$Q396=0,0,('9 All Base Data'!$Q396*Basecase_Pop_2006)/(1+(1/(BaseCase_Mort_Maori_30*('9 All Base Data'!$W396*Basecase_PM10)/10))))</f>
        <v>0</v>
      </c>
      <c r="L396" s="179">
        <f>133/(1+1/(BaseCase_Mort_Child_0_1*'9 All Base Data'!$AB$10/10))*IF('9 All Base Data'!$L396="..C",0,'9 All Base Data'!L396/'9 All Base Data'!$L$2022)</f>
        <v>5.2516002790988277E-3</v>
      </c>
      <c r="M396" s="178">
        <f>IF('9 All Base Data'!$R396="","",IF('9 All Base Data'!$R396=0,0,('9 All Base Data'!$R396*Basecase_Pop_2006)/(1+(1/(BaseCase_CardiacHA_All*('9 All Base Data'!$W396*Basecase_PM10)/10)))))</f>
        <v>0.32649773045731634</v>
      </c>
      <c r="N396" s="178">
        <f>IF('9 All Base Data'!$S396="","",IF('9 All Base Data'!$S396=0,0,('9 All Base Data'!S396*Basecase_Pop_2006)/(1+(1/(BaseCase_RespHA_All*('9 All Base Data'!$W396*Basecase_PM10)/10)))))</f>
        <v>0.2273920857557141</v>
      </c>
      <c r="O396" s="178">
        <f>IF('9 All Base Data'!$T396="","",IF('9 All Base Data'!$T396=0,0,('9 All Base Data'!$T396*Basecase_Pop_2006)/(1+(1/(BaseCase_RespHA_Child_1_4*('9 All Base Data'!$W396*Basecase_PM10)/10)))))</f>
        <v>5.3839539470788005E-2</v>
      </c>
      <c r="P396" s="179">
        <f>IF('9 All Base Data'!$U396="","",IF('9 All Base Data'!$U396=0,0,('9 All Base Data'!$U396*Basecase_Pop_2006)/(1+(1/(BaseCase_RespHA_Child_5_14*('9 All Base Data'!$W396*Basecase_PM10)/10)))))</f>
        <v>7.968673492856089E-2</v>
      </c>
      <c r="Q396" s="156">
        <f>IF('7 Base case Results'!$G396="..C",0,BaseCase_RADs_All*'7 Base case Results'!$G396*('9 All Base Data'!$V396*Basecase_PM10)/10)</f>
        <v>3556.1873857356086</v>
      </c>
      <c r="R396" s="189">
        <f t="shared" si="60"/>
        <v>5.6568623748637989</v>
      </c>
      <c r="S396" s="178">
        <f t="shared" si="61"/>
        <v>0</v>
      </c>
      <c r="T396" s="179">
        <f t="shared" si="62"/>
        <v>1.8695696993591828E-2</v>
      </c>
      <c r="U396" s="178">
        <f t="shared" si="63"/>
        <v>2.0732605884039587E-3</v>
      </c>
      <c r="V396" s="178">
        <f t="shared" si="64"/>
        <v>1.0312231089021635E-3</v>
      </c>
      <c r="W396" s="178">
        <f t="shared" si="65"/>
        <v>2.4416231150002361E-4</v>
      </c>
      <c r="X396" s="179">
        <f t="shared" si="66"/>
        <v>3.613793429010236E-4</v>
      </c>
      <c r="Y396" s="179">
        <f t="shared" si="67"/>
        <v>0.22048361791560772</v>
      </c>
      <c r="Z396" s="186">
        <f t="shared" si="68"/>
        <v>5.8991461734703048</v>
      </c>
      <c r="AA396" s="156">
        <f>$J396*'9 All Base Data'!$Y396</f>
        <v>0.68476080618017365</v>
      </c>
      <c r="AB396" s="156">
        <f>$K396*'9 All Base Data'!$Y396</f>
        <v>0</v>
      </c>
      <c r="AC396" s="178">
        <f>$L396*'9 All Base Data'!$Y396</f>
        <v>2.2631062410706829E-3</v>
      </c>
      <c r="AD396" s="178">
        <f>IF($M396="","",$M396*'9 All Base Data'!$Y396)</f>
        <v>0.14069978905937619</v>
      </c>
      <c r="AE396" s="178">
        <f>IF($N396="","",$N396*'9 All Base Data'!$Y396)</f>
        <v>9.7991549450550303E-2</v>
      </c>
      <c r="AF396" s="178">
        <f>IF($O396="","",$O396*'9 All Base Data'!$Y396)</f>
        <v>2.3201422674465275E-2</v>
      </c>
      <c r="AG396" s="178">
        <f>IF($P396="","",$P396*'9 All Base Data'!$Y396)</f>
        <v>3.4339922607041509E-2</v>
      </c>
      <c r="AH396" s="167">
        <f>$Q396*'9 All Base Data'!$Y396</f>
        <v>1532.4909435902707</v>
      </c>
      <c r="AI396" s="178">
        <f>$R396*'9 All Base Data'!$Y396</f>
        <v>2.4377484700014183</v>
      </c>
      <c r="AJ396" s="178">
        <f>$S396*'9 All Base Data'!$Y396</f>
        <v>0</v>
      </c>
      <c r="AK396" s="178">
        <f>$T396*'9 All Base Data'!$Y396</f>
        <v>8.0566582182116323E-3</v>
      </c>
      <c r="AL396" s="178">
        <f>IF($U396="","",$U396*'9 All Base Data'!$Y396)</f>
        <v>8.9344366052703883E-4</v>
      </c>
      <c r="AM396" s="178">
        <f>IF($V396="","",$V396*'9 All Base Data'!$Y396)</f>
        <v>4.4439167675824562E-4</v>
      </c>
      <c r="AN396" s="178">
        <f>IF($W396="","",$W396*'9 All Base Data'!$Y396)</f>
        <v>1.0521845182870003E-4</v>
      </c>
      <c r="AO396" s="178">
        <f>IF($X396="","",$X396*'9 All Base Data'!$Y396)</f>
        <v>1.5573154902293323E-4</v>
      </c>
      <c r="AP396" s="178">
        <f>$Y396*'9 All Base Data'!$Y396</f>
        <v>9.501443850259679E-2</v>
      </c>
      <c r="AQ396" s="179">
        <f t="shared" si="69"/>
        <v>2.5421574020595119</v>
      </c>
    </row>
    <row r="397" spans="1:43" x14ac:dyDescent="0.25">
      <c r="A397" s="124">
        <v>521601</v>
      </c>
      <c r="B397" s="125" t="s">
        <v>429</v>
      </c>
      <c r="C397" s="126" t="s">
        <v>157</v>
      </c>
      <c r="D397" s="101" t="s">
        <v>2312</v>
      </c>
      <c r="E397" s="142"/>
      <c r="F397" s="191" t="str">
        <f>IF('9 All Base Data'!G397="Rural Centre","Rural",IF('9 All Base Data'!G397="Rural (Incl.some Off Shore Islands)","Rural",IF('9 All Base Data'!G397="Inlet-in TA but not in Urban Area","Rural",IF('9 All Base Data'!G397="Rural (Incl.some Off Shore Islands)","Rural",IF('9 All Base Data'!G397="Inlet-not in TA","Rural",IF('9 All Base Data'!G397="Inland Water not in Urban Area","Rural",IF('9 All Base Data'!G397="Oceanic-in Region but not in TA","Rural",'9 All Base Data'!G397)))))))</f>
        <v>Southern Auckland Zone</v>
      </c>
      <c r="G397" s="177">
        <f>IF('9 All Base Data'!I397="..C","..C",'9 All Base Data'!I397*Basecase_Pop_2006)</f>
        <v>2712</v>
      </c>
      <c r="H397" s="177">
        <f>IF('9 All Base Data'!J397="..C","..C",'9 All Base Data'!J397*Basecase_Pop_2006)</f>
        <v>1623</v>
      </c>
      <c r="I397" s="191">
        <f>IF('9 All Base Data'!L397="..C","..C",'9 All Base Data'!L397*Basecase_Pop_2006)</f>
        <v>36</v>
      </c>
      <c r="J397" s="156">
        <f>IF('9 All Base Data'!$P397=0,0,('9 All Base Data'!$P397*Basecase_Pop_2006)/(1+(1/(BaseCase_Mort_AllAdults_30*('9 All Base Data'!$W397*Basecase_PM10)/10))))</f>
        <v>0.85780252919568067</v>
      </c>
      <c r="K397" s="156">
        <f>IF('9 All Base Data'!$Q397=0,0,('9 All Base Data'!$Q397*Basecase_Pop_2006)/(1+(1/(BaseCase_Mort_Maori_30*('9 All Base Data'!$W397*Basecase_PM10)/10))))</f>
        <v>7.4768922115217115E-2</v>
      </c>
      <c r="L397" s="179">
        <f>133/(1+1/(BaseCase_Mort_Child_0_1*'9 All Base Data'!$AB$10/10))*IF('9 All Base Data'!$L397="..C",0,'9 All Base Data'!L397/'9 All Base Data'!$L$2022)</f>
        <v>5.2516002790988277E-3</v>
      </c>
      <c r="M397" s="178">
        <f>IF('9 All Base Data'!$R397="","",IF('9 All Base Data'!$R397=0,0,('9 All Base Data'!$R397*Basecase_Pop_2006)/(1+(1/(BaseCase_CardiacHA_All*('9 All Base Data'!$W397*Basecase_PM10)/10)))))</f>
        <v>0.13760756696551907</v>
      </c>
      <c r="N397" s="178">
        <f>IF('9 All Base Data'!$S397="","",IF('9 All Base Data'!$S397=0,0,('9 All Base Data'!S397*Basecase_Pop_2006)/(1+(1/(BaseCase_RespHA_All*('9 All Base Data'!$W397*Basecase_PM10)/10)))))</f>
        <v>0.19003204381896763</v>
      </c>
      <c r="O397" s="178">
        <f>IF('9 All Base Data'!$T397="","",IF('9 All Base Data'!$T397=0,0,('9 All Base Data'!$T397*Basecase_Pop_2006)/(1+(1/(BaseCase_RespHA_Child_1_4*('9 All Base Data'!$W397*Basecase_PM10)/10)))))</f>
        <v>3.7472337892070634E-2</v>
      </c>
      <c r="P397" s="179">
        <f>IF('9 All Base Data'!$U397="","",IF('9 All Base Data'!$U397=0,0,('9 All Base Data'!$U397*Basecase_Pop_2006)/(1+(1/(BaseCase_RespHA_Child_5_14*('9 All Base Data'!$W397*Basecase_PM10)/10)))))</f>
        <v>6.9287003791037347E-2</v>
      </c>
      <c r="Q397" s="156">
        <f>IF('7 Base case Results'!$G397="..C",0,BaseCase_RADs_All*'7 Base case Results'!$G397*('9 All Base Data'!$V397*Basecase_PM10)/10)</f>
        <v>2117.4141975580064</v>
      </c>
      <c r="R397" s="189">
        <f t="shared" si="60"/>
        <v>3.0537770039366232</v>
      </c>
      <c r="S397" s="178">
        <f t="shared" si="61"/>
        <v>0.26617736273017295</v>
      </c>
      <c r="T397" s="179">
        <f t="shared" si="62"/>
        <v>1.8695696993591828E-2</v>
      </c>
      <c r="U397" s="178">
        <f t="shared" si="63"/>
        <v>8.7380805023104611E-4</v>
      </c>
      <c r="V397" s="178">
        <f t="shared" si="64"/>
        <v>8.6179531871901814E-4</v>
      </c>
      <c r="W397" s="178">
        <f t="shared" si="65"/>
        <v>1.6993705234054035E-4</v>
      </c>
      <c r="X397" s="179">
        <f t="shared" si="66"/>
        <v>3.1421656219235438E-4</v>
      </c>
      <c r="Y397" s="179">
        <f t="shared" si="67"/>
        <v>0.13127968024859638</v>
      </c>
      <c r="Z397" s="186">
        <f t="shared" si="68"/>
        <v>3.2054879845477613</v>
      </c>
      <c r="AA397" s="156">
        <f>$J397*'9 All Base Data'!$Y397</f>
        <v>0.39080092380860026</v>
      </c>
      <c r="AB397" s="156">
        <f>$K397*'9 All Base Data'!$Y397</f>
        <v>3.4063508605177546E-2</v>
      </c>
      <c r="AC397" s="178">
        <f>$L397*'9 All Base Data'!$Y397</f>
        <v>2.3925439372039325E-3</v>
      </c>
      <c r="AD397" s="178">
        <f>IF($M397="","",$M397*'9 All Base Data'!$Y397)</f>
        <v>6.2691776327126109E-2</v>
      </c>
      <c r="AE397" s="178">
        <f>IF($N397="","",$N397*'9 All Base Data'!$Y397)</f>
        <v>8.6575517966032717E-2</v>
      </c>
      <c r="AF397" s="178">
        <f>IF($O397="","",$O397*'9 All Base Data'!$Y397)</f>
        <v>1.7071789563526226E-2</v>
      </c>
      <c r="AG397" s="178">
        <f>IF($P397="","",$P397*'9 All Base Data'!$Y397)</f>
        <v>3.1566035501033735E-2</v>
      </c>
      <c r="AH397" s="167">
        <f>$Q397*'9 All Base Data'!$Y397</f>
        <v>964.65957644938317</v>
      </c>
      <c r="AI397" s="178">
        <f>$R397*'9 All Base Data'!$Y397</f>
        <v>1.391251288758617</v>
      </c>
      <c r="AJ397" s="178">
        <f>$S397*'9 All Base Data'!$Y397</f>
        <v>0.12126609063443207</v>
      </c>
      <c r="AK397" s="178">
        <f>$T397*'9 All Base Data'!$Y397</f>
        <v>8.5174564164459989E-3</v>
      </c>
      <c r="AL397" s="178">
        <f>IF($U397="","",$U397*'9 All Base Data'!$Y397)</f>
        <v>3.9809277967725083E-4</v>
      </c>
      <c r="AM397" s="178">
        <f>IF($V397="","",$V397*'9 All Base Data'!$Y397)</f>
        <v>3.9261997397595835E-4</v>
      </c>
      <c r="AN397" s="178">
        <f>IF($W397="","",$W397*'9 All Base Data'!$Y397)</f>
        <v>7.7420565670591437E-5</v>
      </c>
      <c r="AO397" s="178">
        <f>IF($X397="","",$X397*'9 All Base Data'!$Y397)</f>
        <v>1.4315197099718801E-4</v>
      </c>
      <c r="AP397" s="178">
        <f>$Y397*'9 All Base Data'!$Y397</f>
        <v>5.980889373986175E-2</v>
      </c>
      <c r="AQ397" s="179">
        <f t="shared" si="69"/>
        <v>1.4603683516685779</v>
      </c>
    </row>
    <row r="398" spans="1:43" x14ac:dyDescent="0.25">
      <c r="A398" s="124">
        <v>521602</v>
      </c>
      <c r="B398" s="125" t="s">
        <v>430</v>
      </c>
      <c r="C398" s="126" t="s">
        <v>157</v>
      </c>
      <c r="D398" s="101" t="s">
        <v>2312</v>
      </c>
      <c r="E398" s="142"/>
      <c r="F398" s="191" t="str">
        <f>IF('9 All Base Data'!G398="Rural Centre","Rural",IF('9 All Base Data'!G398="Rural (Incl.some Off Shore Islands)","Rural",IF('9 All Base Data'!G398="Inlet-in TA but not in Urban Area","Rural",IF('9 All Base Data'!G398="Rural (Incl.some Off Shore Islands)","Rural",IF('9 All Base Data'!G398="Inlet-not in TA","Rural",IF('9 All Base Data'!G398="Inland Water not in Urban Area","Rural",IF('9 All Base Data'!G398="Oceanic-in Region but not in TA","Rural",'9 All Base Data'!G398)))))))</f>
        <v>Southern Auckland Zone</v>
      </c>
      <c r="G398" s="177">
        <f>IF('9 All Base Data'!I398="..C","..C",'9 All Base Data'!I398*Basecase_Pop_2006)</f>
        <v>6411</v>
      </c>
      <c r="H398" s="177">
        <f>IF('9 All Base Data'!J398="..C","..C",'9 All Base Data'!J398*Basecase_Pop_2006)</f>
        <v>3888</v>
      </c>
      <c r="I398" s="191">
        <f>IF('9 All Base Data'!L398="..C","..C",'9 All Base Data'!L398*Basecase_Pop_2006)</f>
        <v>105</v>
      </c>
      <c r="J398" s="156">
        <f>IF('9 All Base Data'!$P398=0,0,('9 All Base Data'!$P398*Basecase_Pop_2006)/(1+(1/(BaseCase_Mort_AllAdults_30*('9 All Base Data'!$W398*Basecase_PM10)/10))))</f>
        <v>0.46243139572043018</v>
      </c>
      <c r="K398" s="156">
        <f>IF('9 All Base Data'!$Q398=0,0,('9 All Base Data'!$Q398*Basecase_Pop_2006)/(1+(1/(BaseCase_Mort_Maori_30*('9 All Base Data'!$W398*Basecase_PM10)/10))))</f>
        <v>0</v>
      </c>
      <c r="L398" s="179">
        <f>133/(1+1/(BaseCase_Mort_Child_0_1*'9 All Base Data'!$AB$10/10))*IF('9 All Base Data'!$L398="..C",0,'9 All Base Data'!L398/'9 All Base Data'!$L$2022)</f>
        <v>1.5317167480704915E-2</v>
      </c>
      <c r="M398" s="178">
        <f>IF('9 All Base Data'!$R398="","",IF('9 All Base Data'!$R398=0,0,('9 All Base Data'!$R398*Basecase_Pop_2006)/(1+(1/(BaseCase_CardiacHA_All*('9 All Base Data'!$W398*Basecase_PM10)/10)))))</f>
        <v>0.82843939992597426</v>
      </c>
      <c r="N398" s="178">
        <f>IF('9 All Base Data'!$S398="","",IF('9 All Base Data'!$S398=0,0,('9 All Base Data'!S398*Basecase_Pop_2006)/(1+(1/(BaseCase_RespHA_All*('9 All Base Data'!$W398*Basecase_PM10)/10)))))</f>
        <v>1.1336420054540122</v>
      </c>
      <c r="O398" s="178">
        <f>IF('9 All Base Data'!$T398="","",IF('9 All Base Data'!$T398=0,0,('9 All Base Data'!$T398*Basecase_Pop_2006)/(1+(1/(BaseCase_RespHA_Child_1_4*('9 All Base Data'!$W398*Basecase_PM10)/10)))))</f>
        <v>0.26407532349149049</v>
      </c>
      <c r="P398" s="179">
        <f>IF('9 All Base Data'!$U398="","",IF('9 All Base Data'!$U398=0,0,('9 All Base Data'!$U398*Basecase_Pop_2006)/(1+(1/(BaseCase_RespHA_Child_5_14*('9 All Base Data'!$W398*Basecase_PM10)/10)))))</f>
        <v>0.11159639643444708</v>
      </c>
      <c r="Q398" s="156">
        <f>IF('7 Base case Results'!$G398="..C",0,BaseCase_RADs_All*'7 Base case Results'!$G398*('9 All Base Data'!$V398*Basecase_PM10)/10)</f>
        <v>5040.1748655515057</v>
      </c>
      <c r="R398" s="189">
        <f t="shared" si="60"/>
        <v>1.6462557687647315</v>
      </c>
      <c r="S398" s="178">
        <f t="shared" si="61"/>
        <v>0</v>
      </c>
      <c r="T398" s="179">
        <f t="shared" si="62"/>
        <v>5.4529116231309495E-2</v>
      </c>
      <c r="U398" s="178">
        <f t="shared" si="63"/>
        <v>5.2605901895299368E-3</v>
      </c>
      <c r="V398" s="178">
        <f t="shared" si="64"/>
        <v>5.1410664947339453E-3</v>
      </c>
      <c r="W398" s="178">
        <f t="shared" si="65"/>
        <v>1.1975815920339094E-3</v>
      </c>
      <c r="X398" s="179">
        <f t="shared" si="66"/>
        <v>5.0608965783021753E-4</v>
      </c>
      <c r="Y398" s="179">
        <f t="shared" si="67"/>
        <v>0.31249084166419339</v>
      </c>
      <c r="Z398" s="186">
        <f t="shared" si="68"/>
        <v>2.0236773833444985</v>
      </c>
      <c r="AA398" s="156">
        <f>$J398*'9 All Base Data'!$Y398</f>
        <v>0.21241144160521686</v>
      </c>
      <c r="AB398" s="156">
        <f>$K398*'9 All Base Data'!$Y398</f>
        <v>0</v>
      </c>
      <c r="AC398" s="178">
        <f>$L398*'9 All Base Data'!$Y398</f>
        <v>7.0357282312467724E-3</v>
      </c>
      <c r="AD398" s="178">
        <f>IF($M398="","",$M398*'9 All Base Data'!$Y398)</f>
        <v>0.38053213698150862</v>
      </c>
      <c r="AE398" s="178">
        <f>IF($N398="","",$N398*'9 All Base Data'!$Y398)</f>
        <v>0.52072271664766934</v>
      </c>
      <c r="AF398" s="178">
        <f>IF($O398="","",$O398*'9 All Base Data'!$Y398)</f>
        <v>0.12129933364019062</v>
      </c>
      <c r="AG398" s="178">
        <f>IF($P398="","",$P398*'9 All Base Data'!$Y398)</f>
        <v>5.1260255389145346E-2</v>
      </c>
      <c r="AH398" s="167">
        <f>$Q398*'9 All Base Data'!$Y398</f>
        <v>2315.1343508290188</v>
      </c>
      <c r="AI398" s="178">
        <f>$R398*'9 All Base Data'!$Y398</f>
        <v>0.75618473211457193</v>
      </c>
      <c r="AJ398" s="178">
        <f>$S398*'9 All Base Data'!$Y398</f>
        <v>0</v>
      </c>
      <c r="AK398" s="178">
        <f>$T398*'9 All Base Data'!$Y398</f>
        <v>2.5047192503238509E-2</v>
      </c>
      <c r="AL398" s="178">
        <f>IF($U398="","",$U398*'9 All Base Data'!$Y398)</f>
        <v>2.41637906983258E-3</v>
      </c>
      <c r="AM398" s="178">
        <f>IF($V398="","",$V398*'9 All Base Data'!$Y398)</f>
        <v>2.3614775199971806E-3</v>
      </c>
      <c r="AN398" s="178">
        <f>IF($W398="","",$W398*'9 All Base Data'!$Y398)</f>
        <v>5.5009247805826449E-4</v>
      </c>
      <c r="AO398" s="178">
        <f>IF($X398="","",$X398*'9 All Base Data'!$Y398)</f>
        <v>2.3246525818977414E-4</v>
      </c>
      <c r="AP398" s="178">
        <f>$Y398*'9 All Base Data'!$Y398</f>
        <v>0.14353832975139919</v>
      </c>
      <c r="AQ398" s="179">
        <f t="shared" si="69"/>
        <v>0.92954811095903933</v>
      </c>
    </row>
    <row r="399" spans="1:43" x14ac:dyDescent="0.25">
      <c r="A399" s="124">
        <v>521801</v>
      </c>
      <c r="B399" s="125" t="s">
        <v>431</v>
      </c>
      <c r="C399" s="126" t="s">
        <v>157</v>
      </c>
      <c r="D399" s="101" t="s">
        <v>2312</v>
      </c>
      <c r="E399" s="142"/>
      <c r="F399" s="191" t="str">
        <f>IF('9 All Base Data'!G399="Rural Centre","Rural",IF('9 All Base Data'!G399="Rural (Incl.some Off Shore Islands)","Rural",IF('9 All Base Data'!G399="Inlet-in TA but not in Urban Area","Rural",IF('9 All Base Data'!G399="Rural (Incl.some Off Shore Islands)","Rural",IF('9 All Base Data'!G399="Inlet-not in TA","Rural",IF('9 All Base Data'!G399="Inland Water not in Urban Area","Rural",IF('9 All Base Data'!G399="Oceanic-in Region but not in TA","Rural",'9 All Base Data'!G399)))))))</f>
        <v>Central Auckland Zone</v>
      </c>
      <c r="G399" s="177">
        <f>IF('9 All Base Data'!I399="..C","..C",'9 All Base Data'!I399*Basecase_Pop_2006)</f>
        <v>2955</v>
      </c>
      <c r="H399" s="177">
        <f>IF('9 All Base Data'!J399="..C","..C",'9 All Base Data'!J399*Basecase_Pop_2006)</f>
        <v>1467</v>
      </c>
      <c r="I399" s="191">
        <f>IF('9 All Base Data'!L399="..C","..C",'9 All Base Data'!L399*Basecase_Pop_2006)</f>
        <v>54</v>
      </c>
      <c r="J399" s="156">
        <f>IF('9 All Base Data'!$P399=0,0,('9 All Base Data'!$P399*Basecase_Pop_2006)/(1+(1/(BaseCase_Mort_AllAdults_30*('9 All Base Data'!$W399*Basecase_PM10)/10))))</f>
        <v>7.3135146964792455</v>
      </c>
      <c r="K399" s="156">
        <f>IF('9 All Base Data'!$Q399=0,0,('9 All Base Data'!$Q399*Basecase_Pop_2006)/(1+(1/(BaseCase_Mort_Maori_30*('9 All Base Data'!$W399*Basecase_PM10)/10))))</f>
        <v>0</v>
      </c>
      <c r="L399" s="179">
        <f>133/(1+1/(BaseCase_Mort_Child_0_1*'9 All Base Data'!$AB$10/10))*IF('9 All Base Data'!$L399="..C",0,'9 All Base Data'!L399/'9 All Base Data'!$L$2022)</f>
        <v>7.8774004186482408E-3</v>
      </c>
      <c r="M399" s="178">
        <f>IF('9 All Base Data'!$R399="","",IF('9 All Base Data'!$R399=0,0,('9 All Base Data'!$R399*Basecase_Pop_2006)/(1+(1/(BaseCase_CardiacHA_All*('9 All Base Data'!$W399*Basecase_PM10)/10)))))</f>
        <v>0.87670411689784966</v>
      </c>
      <c r="N399" s="178">
        <f>IF('9 All Base Data'!$S399="","",IF('9 All Base Data'!$S399=0,0,('9 All Base Data'!S399*Basecase_Pop_2006)/(1+(1/(BaseCase_RespHA_All*('9 All Base Data'!$W399*Basecase_PM10)/10)))))</f>
        <v>2.9872545834641864</v>
      </c>
      <c r="O399" s="178">
        <f>IF('9 All Base Data'!$T399="","",IF('9 All Base Data'!$T399=0,0,('9 All Base Data'!$T399*Basecase_Pop_2006)/(1+(1/(BaseCase_RespHA_Child_1_4*('9 All Base Data'!$W399*Basecase_PM10)/10)))))</f>
        <v>1.2708457472120711</v>
      </c>
      <c r="P399" s="179">
        <f>IF('9 All Base Data'!$U399="","",IF('9 All Base Data'!$U399=0,0,('9 All Base Data'!$U399*Basecase_Pop_2006)/(1+(1/(BaseCase_RespHA_Child_5_14*('9 All Base Data'!$W399*Basecase_PM10)/10)))))</f>
        <v>0.56105392051830782</v>
      </c>
      <c r="Q399" s="156">
        <f>IF('7 Base case Results'!$G399="..C",0,BaseCase_RADs_All*'7 Base case Results'!$G399*('9 All Base Data'!$V399*Basecase_PM10)/10)</f>
        <v>2336.5021283848878</v>
      </c>
      <c r="R399" s="189">
        <f t="shared" si="60"/>
        <v>26.036112319466113</v>
      </c>
      <c r="S399" s="178">
        <f t="shared" si="61"/>
        <v>0</v>
      </c>
      <c r="T399" s="179">
        <f t="shared" si="62"/>
        <v>2.8043545490387737E-2</v>
      </c>
      <c r="U399" s="178">
        <f t="shared" si="63"/>
        <v>5.567071142301345E-3</v>
      </c>
      <c r="V399" s="178">
        <f t="shared" si="64"/>
        <v>1.3547199536010085E-2</v>
      </c>
      <c r="W399" s="178">
        <f t="shared" si="65"/>
        <v>5.7632854636067423E-3</v>
      </c>
      <c r="X399" s="179">
        <f t="shared" si="66"/>
        <v>2.5443795295505261E-3</v>
      </c>
      <c r="Y399" s="179">
        <f t="shared" si="67"/>
        <v>0.14486313195986303</v>
      </c>
      <c r="Z399" s="186">
        <f t="shared" si="68"/>
        <v>26.228133267594675</v>
      </c>
      <c r="AA399" s="156">
        <f>$J399*'9 All Base Data'!$Y399</f>
        <v>3.3819572177147967</v>
      </c>
      <c r="AB399" s="156">
        <f>$K399*'9 All Base Data'!$Y399</f>
        <v>0</v>
      </c>
      <c r="AC399" s="178">
        <f>$L399*'9 All Base Data'!$Y399</f>
        <v>3.6427124724999972E-3</v>
      </c>
      <c r="AD399" s="178">
        <f>IF($M399="","",$M399*'9 All Base Data'!$Y399)</f>
        <v>0.40541052270945876</v>
      </c>
      <c r="AE399" s="178">
        <f>IF($N399="","",$N399*'9 All Base Data'!$Y399)</f>
        <v>1.3813833182781221</v>
      </c>
      <c r="AF399" s="178">
        <f>IF($O399="","",$O399*'9 All Base Data'!$Y399)</f>
        <v>0.58767174549537249</v>
      </c>
      <c r="AG399" s="178">
        <f>IF($P399="","",$P399*'9 All Base Data'!$Y399)</f>
        <v>0.25944575689955474</v>
      </c>
      <c r="AH399" s="167">
        <f>$Q399*'9 All Base Data'!$Y399</f>
        <v>1080.4586529512665</v>
      </c>
      <c r="AI399" s="178">
        <f>$R399*'9 All Base Data'!$Y399</f>
        <v>12.039767695064675</v>
      </c>
      <c r="AJ399" s="178">
        <f>$S399*'9 All Base Data'!$Y399</f>
        <v>0</v>
      </c>
      <c r="AK399" s="178">
        <f>$T399*'9 All Base Data'!$Y399</f>
        <v>1.2968056402099989E-2</v>
      </c>
      <c r="AL399" s="178">
        <f>IF($U399="","",$U399*'9 All Base Data'!$Y399)</f>
        <v>2.574356819205063E-3</v>
      </c>
      <c r="AM399" s="178">
        <f>IF($V399="","",$V399*'9 All Base Data'!$Y399)</f>
        <v>6.2645733483912835E-3</v>
      </c>
      <c r="AN399" s="178">
        <f>IF($W399="","",$W399*'9 All Base Data'!$Y399)</f>
        <v>2.6650913658215142E-3</v>
      </c>
      <c r="AO399" s="178">
        <f>IF($X399="","",$X399*'9 All Base Data'!$Y399)</f>
        <v>1.1765865075394806E-3</v>
      </c>
      <c r="AP399" s="178">
        <f>$Y399*'9 All Base Data'!$Y399</f>
        <v>6.6988436482978517E-2</v>
      </c>
      <c r="AQ399" s="179">
        <f t="shared" si="69"/>
        <v>12.128563118117349</v>
      </c>
    </row>
    <row r="400" spans="1:43" x14ac:dyDescent="0.25">
      <c r="A400" s="124">
        <v>521802</v>
      </c>
      <c r="B400" s="125" t="s">
        <v>432</v>
      </c>
      <c r="C400" s="126" t="s">
        <v>157</v>
      </c>
      <c r="D400" s="101" t="s">
        <v>2312</v>
      </c>
      <c r="E400" s="142"/>
      <c r="F400" s="191" t="str">
        <f>IF('9 All Base Data'!G400="Rural Centre","Rural",IF('9 All Base Data'!G400="Rural (Incl.some Off Shore Islands)","Rural",IF('9 All Base Data'!G400="Inlet-in TA but not in Urban Area","Rural",IF('9 All Base Data'!G400="Rural (Incl.some Off Shore Islands)","Rural",IF('9 All Base Data'!G400="Inlet-not in TA","Rural",IF('9 All Base Data'!G400="Inland Water not in Urban Area","Rural",IF('9 All Base Data'!G400="Oceanic-in Region but not in TA","Rural",'9 All Base Data'!G400)))))))</f>
        <v>Central Auckland Zone</v>
      </c>
      <c r="G400" s="177">
        <f>IF('9 All Base Data'!I400="..C","..C",'9 All Base Data'!I400*Basecase_Pop_2006)</f>
        <v>3552</v>
      </c>
      <c r="H400" s="177">
        <f>IF('9 All Base Data'!J400="..C","..C",'9 All Base Data'!J400*Basecase_Pop_2006)</f>
        <v>1794</v>
      </c>
      <c r="I400" s="191">
        <f>IF('9 All Base Data'!L400="..C","..C",'9 All Base Data'!L400*Basecase_Pop_2006)</f>
        <v>63</v>
      </c>
      <c r="J400" s="156">
        <f>IF('9 All Base Data'!$P400=0,0,('9 All Base Data'!$P400*Basecase_Pop_2006)/(1+(1/(BaseCase_Mort_AllAdults_30*('9 All Base Data'!$W400*Basecase_PM10)/10))))</f>
        <v>1.0991668244940076</v>
      </c>
      <c r="K400" s="156">
        <f>IF('9 All Base Data'!$Q400=0,0,('9 All Base Data'!$Q400*Basecase_Pop_2006)/(1+(1/(BaseCase_Mort_Maori_30*('9 All Base Data'!$W400*Basecase_PM10)/10))))</f>
        <v>0.49821801375184027</v>
      </c>
      <c r="L400" s="179">
        <f>133/(1+1/(BaseCase_Mort_Child_0_1*'9 All Base Data'!$AB$10/10))*IF('9 All Base Data'!$L400="..C",0,'9 All Base Data'!L400/'9 All Base Data'!$L$2022)</f>
        <v>9.1903004884229481E-3</v>
      </c>
      <c r="M400" s="178">
        <f>IF('9 All Base Data'!$R400="","",IF('9 All Base Data'!$R400=0,0,('9 All Base Data'!$R400*Basecase_Pop_2006)/(1+(1/(BaseCase_CardiacHA_All*('9 All Base Data'!$W400*Basecase_PM10)/10)))))</f>
        <v>0</v>
      </c>
      <c r="N400" s="178">
        <f>IF('9 All Base Data'!$S400="","",IF('9 All Base Data'!$S400=0,0,('9 All Base Data'!S400*Basecase_Pop_2006)/(1+(1/(BaseCase_RespHA_All*('9 All Base Data'!$W400*Basecase_PM10)/10)))))</f>
        <v>0</v>
      </c>
      <c r="O400" s="178">
        <f>IF('9 All Base Data'!$T400="","",IF('9 All Base Data'!$T400=0,0,('9 All Base Data'!$T400*Basecase_Pop_2006)/(1+(1/(BaseCase_RespHA_Child_1_4*('9 All Base Data'!$W400*Basecase_PM10)/10)))))</f>
        <v>0</v>
      </c>
      <c r="P400" s="179">
        <f>IF('9 All Base Data'!$U400="","",IF('9 All Base Data'!$U400=0,0,('9 All Base Data'!$U400*Basecase_Pop_2006)/(1+(1/(BaseCase_RespHA_Child_5_14*('9 All Base Data'!$W400*Basecase_PM10)/10)))))</f>
        <v>0</v>
      </c>
      <c r="Q400" s="156">
        <f>IF('7 Base case Results'!$G400="..C",0,BaseCase_RADs_All*'7 Base case Results'!$G400*('9 All Base Data'!$V400*Basecase_PM10)/10)</f>
        <v>2603.7110518892732</v>
      </c>
      <c r="R400" s="189">
        <f t="shared" si="60"/>
        <v>3.9130338951986672</v>
      </c>
      <c r="S400" s="178">
        <f t="shared" si="61"/>
        <v>1.7736561289565513</v>
      </c>
      <c r="T400" s="179">
        <f t="shared" si="62"/>
        <v>3.2717469738785691E-2</v>
      </c>
      <c r="U400" s="178">
        <f t="shared" si="63"/>
        <v>0</v>
      </c>
      <c r="V400" s="178">
        <f t="shared" si="64"/>
        <v>0</v>
      </c>
      <c r="W400" s="178">
        <f t="shared" si="65"/>
        <v>0</v>
      </c>
      <c r="X400" s="179">
        <f t="shared" si="66"/>
        <v>0</v>
      </c>
      <c r="Y400" s="179">
        <f t="shared" si="67"/>
        <v>0.16143008521713495</v>
      </c>
      <c r="Z400" s="186">
        <f t="shared" si="68"/>
        <v>4.107181450154588</v>
      </c>
      <c r="AA400" s="156">
        <f>$J400*'9 All Base Data'!$Y400</f>
        <v>0.46179777688554169</v>
      </c>
      <c r="AB400" s="156">
        <f>$K400*'9 All Base Data'!$Y400</f>
        <v>0.20931851837944951</v>
      </c>
      <c r="AC400" s="178">
        <f>$L400*'9 All Base Data'!$Y400</f>
        <v>3.8611612358456539E-3</v>
      </c>
      <c r="AD400" s="178">
        <f>IF($M400="","",$M400*'9 All Base Data'!$Y400)</f>
        <v>0</v>
      </c>
      <c r="AE400" s="178">
        <f>IF($N400="","",$N400*'9 All Base Data'!$Y400)</f>
        <v>0</v>
      </c>
      <c r="AF400" s="178">
        <f>IF($O400="","",$O400*'9 All Base Data'!$Y400)</f>
        <v>0</v>
      </c>
      <c r="AG400" s="178">
        <f>IF($P400="","",$P400*'9 All Base Data'!$Y400)</f>
        <v>0</v>
      </c>
      <c r="AH400" s="167">
        <f>$Q400*'9 All Base Data'!$Y400</f>
        <v>1093.9085392868285</v>
      </c>
      <c r="AI400" s="178">
        <f>$R400*'9 All Base Data'!$Y400</f>
        <v>1.6440000857125285</v>
      </c>
      <c r="AJ400" s="178">
        <f>$S400*'9 All Base Data'!$Y400</f>
        <v>0.74517392543084016</v>
      </c>
      <c r="AK400" s="178">
        <f>$T400*'9 All Base Data'!$Y400</f>
        <v>1.3745733999610526E-2</v>
      </c>
      <c r="AL400" s="178">
        <f>IF($U400="","",$U400*'9 All Base Data'!$Y400)</f>
        <v>0</v>
      </c>
      <c r="AM400" s="178">
        <f>IF($V400="","",$V400*'9 All Base Data'!$Y400)</f>
        <v>0</v>
      </c>
      <c r="AN400" s="178">
        <f>IF($W400="","",$W400*'9 All Base Data'!$Y400)</f>
        <v>0</v>
      </c>
      <c r="AO400" s="178">
        <f>IF($X400="","",$X400*'9 All Base Data'!$Y400)</f>
        <v>0</v>
      </c>
      <c r="AP400" s="178">
        <f>$Y400*'9 All Base Data'!$Y400</f>
        <v>6.7822329435783368E-2</v>
      </c>
      <c r="AQ400" s="179">
        <f t="shared" si="69"/>
        <v>1.7255681491479224</v>
      </c>
    </row>
    <row r="401" spans="1:43" x14ac:dyDescent="0.25">
      <c r="A401" s="124">
        <v>521803</v>
      </c>
      <c r="B401" s="125" t="s">
        <v>433</v>
      </c>
      <c r="C401" s="126" t="s">
        <v>157</v>
      </c>
      <c r="D401" s="101" t="s">
        <v>2312</v>
      </c>
      <c r="E401" s="142"/>
      <c r="F401" s="191" t="str">
        <f>IF('9 All Base Data'!G401="Rural Centre","Rural",IF('9 All Base Data'!G401="Rural (Incl.some Off Shore Islands)","Rural",IF('9 All Base Data'!G401="Inlet-in TA but not in Urban Area","Rural",IF('9 All Base Data'!G401="Rural (Incl.some Off Shore Islands)","Rural",IF('9 All Base Data'!G401="Inlet-not in TA","Rural",IF('9 All Base Data'!G401="Inland Water not in Urban Area","Rural",IF('9 All Base Data'!G401="Oceanic-in Region but not in TA","Rural",'9 All Base Data'!G401)))))))</f>
        <v>Central Auckland Zone</v>
      </c>
      <c r="G401" s="177">
        <f>IF('9 All Base Data'!I401="..C","..C",'9 All Base Data'!I401*Basecase_Pop_2006)</f>
        <v>2085</v>
      </c>
      <c r="H401" s="177">
        <f>IF('9 All Base Data'!J401="..C","..C",'9 All Base Data'!J401*Basecase_Pop_2006)</f>
        <v>1017</v>
      </c>
      <c r="I401" s="191">
        <f>IF('9 All Base Data'!L401="..C","..C",'9 All Base Data'!L401*Basecase_Pop_2006)</f>
        <v>39</v>
      </c>
      <c r="J401" s="156">
        <f>IF('9 All Base Data'!$P401=0,0,('9 All Base Data'!$P401*Basecase_Pop_2006)/(1+(1/(BaseCase_Mort_AllAdults_30*('9 All Base Data'!$W401*Basecase_PM10)/10))))</f>
        <v>1.5354420837391449</v>
      </c>
      <c r="K401" s="156">
        <f>IF('9 All Base Data'!$Q401=0,0,('9 All Base Data'!$Q401*Basecase_Pop_2006)/(1+(1/(BaseCase_Mort_Maori_30*('9 All Base Data'!$W401*Basecase_PM10)/10))))</f>
        <v>0.30489148966504903</v>
      </c>
      <c r="L401" s="179">
        <f>133/(1+1/(BaseCase_Mort_Child_0_1*'9 All Base Data'!$AB$10/10))*IF('9 All Base Data'!$L401="..C",0,'9 All Base Data'!L401/'9 All Base Data'!$L$2022)</f>
        <v>5.6892336356903963E-3</v>
      </c>
      <c r="M401" s="178">
        <f>IF('9 All Base Data'!$R401="","",IF('9 All Base Data'!$R401=0,0,('9 All Base Data'!$R401*Basecase_Pop_2006)/(1+(1/(BaseCase_CardiacHA_All*('9 All Base Data'!$W401*Basecase_PM10)/10)))))</f>
        <v>0</v>
      </c>
      <c r="N401" s="178">
        <f>IF('9 All Base Data'!$S401="","",IF('9 All Base Data'!$S401=0,0,('9 All Base Data'!S401*Basecase_Pop_2006)/(1+(1/(BaseCase_RespHA_All*('9 All Base Data'!$W401*Basecase_PM10)/10)))))</f>
        <v>0</v>
      </c>
      <c r="O401" s="178">
        <f>IF('9 All Base Data'!$T401="","",IF('9 All Base Data'!$T401=0,0,('9 All Base Data'!$T401*Basecase_Pop_2006)/(1+(1/(BaseCase_RespHA_Child_1_4*('9 All Base Data'!$W401*Basecase_PM10)/10)))))</f>
        <v>0</v>
      </c>
      <c r="P401" s="179">
        <f>IF('9 All Base Data'!$U401="","",IF('9 All Base Data'!$U401=0,0,('9 All Base Data'!$U401*Basecase_Pop_2006)/(1+(1/(BaseCase_RespHA_Child_5_14*('9 All Base Data'!$W401*Basecase_PM10)/10)))))</f>
        <v>0</v>
      </c>
      <c r="Q401" s="156">
        <f>IF('7 Base case Results'!$G401="..C",0,BaseCase_RADs_All*'7 Base case Results'!$G401*('9 All Base Data'!$V401*Basecase_PM10)/10)</f>
        <v>1668.9194937336688</v>
      </c>
      <c r="R401" s="189">
        <f t="shared" si="60"/>
        <v>5.4661738181113559</v>
      </c>
      <c r="S401" s="178">
        <f t="shared" si="61"/>
        <v>1.0854137032075746</v>
      </c>
      <c r="T401" s="179">
        <f t="shared" si="62"/>
        <v>2.0253671743057811E-2</v>
      </c>
      <c r="U401" s="178">
        <f t="shared" si="63"/>
        <v>0</v>
      </c>
      <c r="V401" s="178">
        <f t="shared" si="64"/>
        <v>0</v>
      </c>
      <c r="W401" s="178">
        <f t="shared" si="65"/>
        <v>0</v>
      </c>
      <c r="X401" s="179">
        <f t="shared" si="66"/>
        <v>0</v>
      </c>
      <c r="Y401" s="179">
        <f t="shared" si="67"/>
        <v>0.10347300861148746</v>
      </c>
      <c r="Z401" s="186">
        <f t="shared" si="68"/>
        <v>5.5899004984659015</v>
      </c>
      <c r="AA401" s="156">
        <f>$J401*'9 All Base Data'!$Y401</f>
        <v>0.72007852367394831</v>
      </c>
      <c r="AB401" s="156">
        <f>$K401*'9 All Base Data'!$Y401</f>
        <v>0.14298540862193657</v>
      </c>
      <c r="AC401" s="178">
        <f>$L401*'9 All Base Data'!$Y401</f>
        <v>2.6680882337468187E-3</v>
      </c>
      <c r="AD401" s="178">
        <f>IF($M401="","",$M401*'9 All Base Data'!$Y401)</f>
        <v>0</v>
      </c>
      <c r="AE401" s="178">
        <f>IF($N401="","",$N401*'9 All Base Data'!$Y401)</f>
        <v>0</v>
      </c>
      <c r="AF401" s="178">
        <f>IF($O401="","",$O401*'9 All Base Data'!$Y401)</f>
        <v>0</v>
      </c>
      <c r="AG401" s="178">
        <f>IF($P401="","",$P401*'9 All Base Data'!$Y401)</f>
        <v>0</v>
      </c>
      <c r="AH401" s="167">
        <f>$Q401*'9 All Base Data'!$Y401</f>
        <v>782.67562020436219</v>
      </c>
      <c r="AI401" s="178">
        <f>$R401*'9 All Base Data'!$Y401</f>
        <v>2.563479544279256</v>
      </c>
      <c r="AJ401" s="178">
        <f>$S401*'9 All Base Data'!$Y401</f>
        <v>0.50902805469409418</v>
      </c>
      <c r="AK401" s="178">
        <f>$T401*'9 All Base Data'!$Y401</f>
        <v>9.4983941121386736E-3</v>
      </c>
      <c r="AL401" s="178">
        <f>IF($U401="","",$U401*'9 All Base Data'!$Y401)</f>
        <v>0</v>
      </c>
      <c r="AM401" s="178">
        <f>IF($V401="","",$V401*'9 All Base Data'!$Y401)</f>
        <v>0</v>
      </c>
      <c r="AN401" s="178">
        <f>IF($W401="","",$W401*'9 All Base Data'!$Y401)</f>
        <v>0</v>
      </c>
      <c r="AO401" s="178">
        <f>IF($X401="","",$X401*'9 All Base Data'!$Y401)</f>
        <v>0</v>
      </c>
      <c r="AP401" s="178">
        <f>$Y401*'9 All Base Data'!$Y401</f>
        <v>4.8525888452670453E-2</v>
      </c>
      <c r="AQ401" s="179">
        <f t="shared" si="69"/>
        <v>2.6215038268440649</v>
      </c>
    </row>
    <row r="402" spans="1:43" x14ac:dyDescent="0.25">
      <c r="A402" s="124">
        <v>521901</v>
      </c>
      <c r="B402" s="125" t="s">
        <v>434</v>
      </c>
      <c r="C402" s="126" t="s">
        <v>157</v>
      </c>
      <c r="D402" s="101" t="s">
        <v>2312</v>
      </c>
      <c r="E402" s="142"/>
      <c r="F402" s="191" t="str">
        <f>IF('9 All Base Data'!G402="Rural Centre","Rural",IF('9 All Base Data'!G402="Rural (Incl.some Off Shore Islands)","Rural",IF('9 All Base Data'!G402="Inlet-in TA but not in Urban Area","Rural",IF('9 All Base Data'!G402="Rural (Incl.some Off Shore Islands)","Rural",IF('9 All Base Data'!G402="Inlet-not in TA","Rural",IF('9 All Base Data'!G402="Inland Water not in Urban Area","Rural",IF('9 All Base Data'!G402="Oceanic-in Region but not in TA","Rural",'9 All Base Data'!G402)))))))</f>
        <v>Central Auckland Zone</v>
      </c>
      <c r="G402" s="177">
        <f>IF('9 All Base Data'!I402="..C","..C",'9 All Base Data'!I402*Basecase_Pop_2006)</f>
        <v>4926</v>
      </c>
      <c r="H402" s="177">
        <f>IF('9 All Base Data'!J402="..C","..C",'9 All Base Data'!J402*Basecase_Pop_2006)</f>
        <v>2616</v>
      </c>
      <c r="I402" s="191">
        <f>IF('9 All Base Data'!L402="..C","..C",'9 All Base Data'!L402*Basecase_Pop_2006)</f>
        <v>93</v>
      </c>
      <c r="J402" s="156">
        <f>IF('9 All Base Data'!$P402=0,0,('9 All Base Data'!$P402*Basecase_Pop_2006)/(1+(1/(BaseCase_Mort_AllAdults_30*('9 All Base Data'!$W402*Basecase_PM10)/10))))</f>
        <v>0.49266784924509627</v>
      </c>
      <c r="K402" s="156">
        <f>IF('9 All Base Data'!$Q402=0,0,('9 All Base Data'!$Q402*Basecase_Pop_2006)/(1+(1/(BaseCase_Mort_Maori_30*('9 All Base Data'!$W402*Basecase_PM10)/10))))</f>
        <v>0</v>
      </c>
      <c r="L402" s="179">
        <f>133/(1+1/(BaseCase_Mort_Child_0_1*'9 All Base Data'!$AB$10/10))*IF('9 All Base Data'!$L402="..C",0,'9 All Base Data'!L402/'9 All Base Data'!$L$2022)</f>
        <v>1.3566634054338639E-2</v>
      </c>
      <c r="M402" s="178">
        <f>IF('9 All Base Data'!$R402="","",IF('9 All Base Data'!$R402=0,0,('9 All Base Data'!$R402*Basecase_Pop_2006)/(1+(1/(BaseCase_CardiacHA_All*('9 All Base Data'!$W402*Basecase_PM10)/10)))))</f>
        <v>0.34541375144984643</v>
      </c>
      <c r="N402" s="178">
        <f>IF('9 All Base Data'!$S402="","",IF('9 All Base Data'!$S402=0,0,('9 All Base Data'!S402*Basecase_Pop_2006)/(1+(1/(BaseCase_RespHA_All*('9 All Base Data'!$W402*Basecase_PM10)/10)))))</f>
        <v>1.3330825504992438</v>
      </c>
      <c r="O402" s="178">
        <f>IF('9 All Base Data'!$T402="","",IF('9 All Base Data'!$T402=0,0,('9 All Base Data'!$T402*Basecase_Pop_2006)/(1+(1/(BaseCase_RespHA_Child_1_4*('9 All Base Data'!$W402*Basecase_PM10)/10)))))</f>
        <v>0.50321784553677551</v>
      </c>
      <c r="P402" s="179">
        <f>IF('9 All Base Data'!$U402="","",IF('9 All Base Data'!$U402=0,0,('9 All Base Data'!$U402*Basecase_Pop_2006)/(1+(1/(BaseCase_RespHA_Child_5_14*('9 All Base Data'!$W402*Basecase_PM10)/10)))))</f>
        <v>0.26139002072789491</v>
      </c>
      <c r="Q402" s="156">
        <f>IF('7 Base case Results'!$G402="..C",0,BaseCase_RADs_All*'7 Base case Results'!$G402*('9 All Base Data'!$V402*Basecase_PM10)/10)</f>
        <v>3618.4120747690395</v>
      </c>
      <c r="R402" s="189">
        <f t="shared" si="60"/>
        <v>1.7538975433125426</v>
      </c>
      <c r="S402" s="178">
        <f t="shared" si="61"/>
        <v>0</v>
      </c>
      <c r="T402" s="179">
        <f t="shared" si="62"/>
        <v>4.8297217233445551E-2</v>
      </c>
      <c r="U402" s="178">
        <f t="shared" si="63"/>
        <v>2.193377321706525E-3</v>
      </c>
      <c r="V402" s="178">
        <f t="shared" si="64"/>
        <v>6.0455293665140708E-3</v>
      </c>
      <c r="W402" s="178">
        <f t="shared" si="65"/>
        <v>2.2820929295092767E-3</v>
      </c>
      <c r="X402" s="179">
        <f t="shared" si="66"/>
        <v>1.1854037440010034E-3</v>
      </c>
      <c r="Y402" s="179">
        <f t="shared" si="67"/>
        <v>0.22434154863568045</v>
      </c>
      <c r="Z402" s="186">
        <f t="shared" si="68"/>
        <v>2.0347752158698889</v>
      </c>
      <c r="AA402" s="156">
        <f>$J402*'9 All Base Data'!$Y402</f>
        <v>0.20758060104264306</v>
      </c>
      <c r="AB402" s="156">
        <f>$K402*'9 All Base Data'!$Y402</f>
        <v>0</v>
      </c>
      <c r="AC402" s="178">
        <f>$L402*'9 All Base Data'!$Y402</f>
        <v>5.7161636494858703E-3</v>
      </c>
      <c r="AD402" s="178">
        <f>IF($M402="","",$M402*'9 All Base Data'!$Y402)</f>
        <v>0.1455365805668451</v>
      </c>
      <c r="AE402" s="178">
        <f>IF($N402="","",$N402*'9 All Base Data'!$Y402)</f>
        <v>0.56168081090760758</v>
      </c>
      <c r="AF402" s="178">
        <f>IF($O402="","",$O402*'9 All Base Data'!$Y402)</f>
        <v>0.21202573496924307</v>
      </c>
      <c r="AG402" s="178">
        <f>IF($P402="","",$P402*'9 All Base Data'!$Y402)</f>
        <v>0.11013403389806327</v>
      </c>
      <c r="AH402" s="167">
        <f>$Q402*'9 All Base Data'!$Y402</f>
        <v>1524.5812253659872</v>
      </c>
      <c r="AI402" s="178">
        <f>$R402*'9 All Base Data'!$Y402</f>
        <v>0.73898693971180918</v>
      </c>
      <c r="AJ402" s="178">
        <f>$S402*'9 All Base Data'!$Y402</f>
        <v>0</v>
      </c>
      <c r="AK402" s="178">
        <f>$T402*'9 All Base Data'!$Y402</f>
        <v>2.0349542592169697E-2</v>
      </c>
      <c r="AL402" s="178">
        <f>IF($U402="","",$U402*'9 All Base Data'!$Y402)</f>
        <v>9.2415728659946638E-4</v>
      </c>
      <c r="AM402" s="178">
        <f>IF($V402="","",$V402*'9 All Base Data'!$Y402)</f>
        <v>2.5472224774659999E-3</v>
      </c>
      <c r="AN402" s="178">
        <f>IF($W402="","",$W402*'9 All Base Data'!$Y402)</f>
        <v>9.6153670808551723E-4</v>
      </c>
      <c r="AO402" s="178">
        <f>IF($X402="","",$X402*'9 All Base Data'!$Y402)</f>
        <v>4.9945784372771684E-4</v>
      </c>
      <c r="AP402" s="178">
        <f>$Y402*'9 All Base Data'!$Y402</f>
        <v>9.4524035972691212E-2</v>
      </c>
      <c r="AQ402" s="179">
        <f t="shared" si="69"/>
        <v>0.85733189804073551</v>
      </c>
    </row>
    <row r="403" spans="1:43" x14ac:dyDescent="0.25">
      <c r="A403" s="124">
        <v>521902</v>
      </c>
      <c r="B403" s="125" t="s">
        <v>435</v>
      </c>
      <c r="C403" s="126" t="s">
        <v>157</v>
      </c>
      <c r="D403" s="101" t="s">
        <v>2312</v>
      </c>
      <c r="E403" s="142"/>
      <c r="F403" s="191" t="str">
        <f>IF('9 All Base Data'!G403="Rural Centre","Rural",IF('9 All Base Data'!G403="Rural (Incl.some Off Shore Islands)","Rural",IF('9 All Base Data'!G403="Inlet-in TA but not in Urban Area","Rural",IF('9 All Base Data'!G403="Rural (Incl.some Off Shore Islands)","Rural",IF('9 All Base Data'!G403="Inlet-not in TA","Rural",IF('9 All Base Data'!G403="Inland Water not in Urban Area","Rural",IF('9 All Base Data'!G403="Oceanic-in Region but not in TA","Rural",'9 All Base Data'!G403)))))))</f>
        <v>Southern Auckland Zone</v>
      </c>
      <c r="G403" s="177">
        <f>IF('9 All Base Data'!I403="..C","..C",'9 All Base Data'!I403*Basecase_Pop_2006)</f>
        <v>105</v>
      </c>
      <c r="H403" s="177">
        <f>IF('9 All Base Data'!J403="..C","..C",'9 All Base Data'!J403*Basecase_Pop_2006)</f>
        <v>42</v>
      </c>
      <c r="I403" s="191">
        <f>IF('9 All Base Data'!L403="..C","..C",'9 All Base Data'!L403*Basecase_Pop_2006)</f>
        <v>21</v>
      </c>
      <c r="J403" s="156">
        <f>IF('9 All Base Data'!$P403=0,0,('9 All Base Data'!$P403*Basecase_Pop_2006)/(1+(1/(BaseCase_Mort_AllAdults_30*('9 All Base Data'!$W403*Basecase_PM10)/10))))</f>
        <v>0</v>
      </c>
      <c r="K403" s="156">
        <f>IF('9 All Base Data'!$Q403=0,0,('9 All Base Data'!$Q403*Basecase_Pop_2006)/(1+(1/(BaseCase_Mort_Maori_30*('9 All Base Data'!$W403*Basecase_PM10)/10))))</f>
        <v>0</v>
      </c>
      <c r="L403" s="179">
        <f>133/(1+1/(BaseCase_Mort_Child_0_1*'9 All Base Data'!$AB$10/10))*IF('9 All Base Data'!$L403="..C",0,'9 All Base Data'!L403/'9 All Base Data'!$L$2022)</f>
        <v>3.0634334961409829E-3</v>
      </c>
      <c r="M403" s="178">
        <f>IF('9 All Base Data'!$R403="","",IF('9 All Base Data'!$R403=0,0,('9 All Base Data'!$R403*Basecase_Pop_2006)/(1+(1/(BaseCase_CardiacHA_All*('9 All Base Data'!$W403*Basecase_PM10)/10)))))</f>
        <v>0</v>
      </c>
      <c r="N403" s="178">
        <f>IF('9 All Base Data'!$S403="","",IF('9 All Base Data'!$S403=0,0,('9 All Base Data'!S403*Basecase_Pop_2006)/(1+(1/(BaseCase_RespHA_All*('9 All Base Data'!$W403*Basecase_PM10)/10)))))</f>
        <v>0</v>
      </c>
      <c r="O403" s="178">
        <f>IF('9 All Base Data'!$T403="","",IF('9 All Base Data'!$T403=0,0,('9 All Base Data'!$T403*Basecase_Pop_2006)/(1+(1/(BaseCase_RespHA_Child_1_4*('9 All Base Data'!$W403*Basecase_PM10)/10)))))</f>
        <v>0</v>
      </c>
      <c r="P403" s="179">
        <f>IF('9 All Base Data'!$U403="","",IF('9 All Base Data'!$U403=0,0,('9 All Base Data'!$U403*Basecase_Pop_2006)/(1+(1/(BaseCase_RespHA_Child_5_14*('9 All Base Data'!$W403*Basecase_PM10)/10)))))</f>
        <v>0</v>
      </c>
      <c r="Q403" s="156">
        <f>IF('7 Base case Results'!$G403="..C",0,BaseCase_RADs_All*'7 Base case Results'!$G403*('9 All Base Data'!$V403*Basecase_PM10)/10)</f>
        <v>64.802674520660176</v>
      </c>
      <c r="R403" s="189">
        <f t="shared" si="60"/>
        <v>0</v>
      </c>
      <c r="S403" s="178">
        <f t="shared" si="61"/>
        <v>0</v>
      </c>
      <c r="T403" s="179">
        <f t="shared" si="62"/>
        <v>1.09058232462619E-2</v>
      </c>
      <c r="U403" s="178">
        <f t="shared" si="63"/>
        <v>0</v>
      </c>
      <c r="V403" s="178">
        <f t="shared" si="64"/>
        <v>0</v>
      </c>
      <c r="W403" s="178">
        <f t="shared" si="65"/>
        <v>0</v>
      </c>
      <c r="X403" s="179">
        <f t="shared" si="66"/>
        <v>0</v>
      </c>
      <c r="Y403" s="179">
        <f t="shared" si="67"/>
        <v>4.0177658202809304E-3</v>
      </c>
      <c r="Z403" s="186">
        <f t="shared" si="68"/>
        <v>1.4923589066542831E-2</v>
      </c>
      <c r="AA403" s="156">
        <f>$J403*'9 All Base Data'!$Y403</f>
        <v>0</v>
      </c>
      <c r="AB403" s="156">
        <f>$K403*'9 All Base Data'!$Y403</f>
        <v>0</v>
      </c>
      <c r="AC403" s="178">
        <f>$L403*'9 All Base Data'!$Y403</f>
        <v>9.5358139779131497E-4</v>
      </c>
      <c r="AD403" s="178">
        <f>IF($M403="","",$M403*'9 All Base Data'!$Y403)</f>
        <v>0</v>
      </c>
      <c r="AE403" s="178">
        <f>IF($N403="","",$N403*'9 All Base Data'!$Y403)</f>
        <v>0</v>
      </c>
      <c r="AF403" s="178">
        <f>IF($O403="","",$O403*'9 All Base Data'!$Y403)</f>
        <v>0</v>
      </c>
      <c r="AG403" s="178">
        <f>IF($P403="","",$P403*'9 All Base Data'!$Y403)</f>
        <v>0</v>
      </c>
      <c r="AH403" s="167">
        <f>$Q403*'9 All Base Data'!$Y403</f>
        <v>20.171688083932505</v>
      </c>
      <c r="AI403" s="178">
        <f>$R403*'9 All Base Data'!$Y403</f>
        <v>0</v>
      </c>
      <c r="AJ403" s="178">
        <f>$S403*'9 All Base Data'!$Y403</f>
        <v>0</v>
      </c>
      <c r="AK403" s="178">
        <f>$T403*'9 All Base Data'!$Y403</f>
        <v>3.3947497761370815E-3</v>
      </c>
      <c r="AL403" s="178">
        <f>IF($U403="","",$U403*'9 All Base Data'!$Y403)</f>
        <v>0</v>
      </c>
      <c r="AM403" s="178">
        <f>IF($V403="","",$V403*'9 All Base Data'!$Y403)</f>
        <v>0</v>
      </c>
      <c r="AN403" s="178">
        <f>IF($W403="","",$W403*'9 All Base Data'!$Y403)</f>
        <v>0</v>
      </c>
      <c r="AO403" s="178">
        <f>IF($X403="","",$X403*'9 All Base Data'!$Y403)</f>
        <v>0</v>
      </c>
      <c r="AP403" s="178">
        <f>$Y403*'9 All Base Data'!$Y403</f>
        <v>1.2506446612038152E-3</v>
      </c>
      <c r="AQ403" s="179">
        <f t="shared" si="69"/>
        <v>4.6453944373408967E-3</v>
      </c>
    </row>
    <row r="404" spans="1:43" x14ac:dyDescent="0.25">
      <c r="A404" s="124">
        <v>522100</v>
      </c>
      <c r="B404" s="125" t="s">
        <v>436</v>
      </c>
      <c r="C404" s="126" t="s">
        <v>157</v>
      </c>
      <c r="D404" s="101" t="s">
        <v>2312</v>
      </c>
      <c r="E404" s="142"/>
      <c r="F404" s="191" t="str">
        <f>IF('9 All Base Data'!G404="Rural Centre","Rural",IF('9 All Base Data'!G404="Rural (Incl.some Off Shore Islands)","Rural",IF('9 All Base Data'!G404="Inlet-in TA but not in Urban Area","Rural",IF('9 All Base Data'!G404="Rural (Incl.some Off Shore Islands)","Rural",IF('9 All Base Data'!G404="Inlet-not in TA","Rural",IF('9 All Base Data'!G404="Inland Water not in Urban Area","Rural",IF('9 All Base Data'!G404="Oceanic-in Region but not in TA","Rural",'9 All Base Data'!G404)))))))</f>
        <v>Southern Auckland Zone</v>
      </c>
      <c r="G404" s="177">
        <f>IF('9 All Base Data'!I404="..C","..C",'9 All Base Data'!I404*Basecase_Pop_2006)</f>
        <v>5886</v>
      </c>
      <c r="H404" s="177">
        <f>IF('9 All Base Data'!J404="..C","..C",'9 All Base Data'!J404*Basecase_Pop_2006)</f>
        <v>2952</v>
      </c>
      <c r="I404" s="191">
        <f>IF('9 All Base Data'!L404="..C","..C",'9 All Base Data'!L404*Basecase_Pop_2006)</f>
        <v>114</v>
      </c>
      <c r="J404" s="156">
        <f>IF('9 All Base Data'!$P404=0,0,('9 All Base Data'!$P404*Basecase_Pop_2006)/(1+(1/(BaseCase_Mort_AllAdults_30*('9 All Base Data'!$W404*Basecase_PM10)/10))))</f>
        <v>1.5480372572496301</v>
      </c>
      <c r="K404" s="156">
        <f>IF('9 All Base Data'!$Q404=0,0,('9 All Base Data'!$Q404*Basecase_Pop_2006)/(1+(1/(BaseCase_Mort_Maori_30*('9 All Base Data'!$W404*Basecase_PM10)/10))))</f>
        <v>0.75445292370125272</v>
      </c>
      <c r="L404" s="179">
        <f>133/(1+1/(BaseCase_Mort_Child_0_1*'9 All Base Data'!$AB$10/10))*IF('9 All Base Data'!$L404="..C",0,'9 All Base Data'!L404/'9 All Base Data'!$L$2022)</f>
        <v>1.6630067550479619E-2</v>
      </c>
      <c r="M404" s="178">
        <f>IF('9 All Base Data'!$R404="","",IF('9 All Base Data'!$R404=0,0,('9 All Base Data'!$R404*Basecase_Pop_2006)/(1+(1/(BaseCase_CardiacHA_All*('9 All Base Data'!$W404*Basecase_PM10)/10)))))</f>
        <v>0.49880916654357099</v>
      </c>
      <c r="N404" s="178">
        <f>IF('9 All Base Data'!$S404="","",IF('9 All Base Data'!$S404=0,0,('9 All Base Data'!S404*Basecase_Pop_2006)/(1+(1/(BaseCase_RespHA_All*('9 All Base Data'!$W404*Basecase_PM10)/10)))))</f>
        <v>1.4608870350388672</v>
      </c>
      <c r="O404" s="178">
        <f>IF('9 All Base Data'!$T404="","",IF('9 All Base Data'!$T404=0,0,('9 All Base Data'!$T404*Basecase_Pop_2006)/(1+(1/(BaseCase_RespHA_Child_1_4*('9 All Base Data'!$W404*Basecase_PM10)/10)))))</f>
        <v>0.65374106998397241</v>
      </c>
      <c r="P404" s="179">
        <f>IF('9 All Base Data'!$U404="","",IF('9 All Base Data'!$U404=0,0,('9 All Base Data'!$U404*Basecase_Pop_2006)/(1+(1/(BaseCase_RespHA_Child_5_14*('9 All Base Data'!$W404*Basecase_PM10)/10)))))</f>
        <v>0.43439117002648781</v>
      </c>
      <c r="Q404" s="156">
        <f>IF('7 Base case Results'!$G404="..C",0,BaseCase_RADs_All*'7 Base case Results'!$G404*('9 All Base Data'!$V404*Basecase_PM10)/10)</f>
        <v>4649.2721063229146</v>
      </c>
      <c r="R404" s="189">
        <f t="shared" si="60"/>
        <v>5.5110126358086831</v>
      </c>
      <c r="S404" s="178">
        <f t="shared" si="61"/>
        <v>2.6858524083764594</v>
      </c>
      <c r="T404" s="179">
        <f t="shared" si="62"/>
        <v>5.9203040479707446E-2</v>
      </c>
      <c r="U404" s="178">
        <f t="shared" si="63"/>
        <v>3.1674382075516758E-3</v>
      </c>
      <c r="V404" s="178">
        <f t="shared" si="64"/>
        <v>6.6251227039012626E-3</v>
      </c>
      <c r="W404" s="178">
        <f t="shared" si="65"/>
        <v>2.9647157523773147E-3</v>
      </c>
      <c r="X404" s="179">
        <f t="shared" si="66"/>
        <v>1.9699639560701223E-3</v>
      </c>
      <c r="Y404" s="179">
        <f t="shared" si="67"/>
        <v>0.28825487059202071</v>
      </c>
      <c r="Z404" s="186">
        <f t="shared" si="68"/>
        <v>5.8682631077918641</v>
      </c>
      <c r="AA404" s="156">
        <f>$J404*'9 All Base Data'!$Y404</f>
        <v>0.71500102994888459</v>
      </c>
      <c r="AB404" s="156">
        <f>$K404*'9 All Base Data'!$Y404</f>
        <v>0.34846358830713592</v>
      </c>
      <c r="AC404" s="178">
        <f>$L404*'9 All Base Data'!$Y404</f>
        <v>7.6810266490860276E-3</v>
      </c>
      <c r="AD404" s="178">
        <f>IF($M404="","",$M404*'9 All Base Data'!$Y404)</f>
        <v>0.23038790969427309</v>
      </c>
      <c r="AE404" s="178">
        <f>IF($N404="","",$N404*'9 All Base Data'!$Y404)</f>
        <v>0.67474844665403599</v>
      </c>
      <c r="AF404" s="178">
        <f>IF($O404="","",$O404*'9 All Base Data'!$Y404)</f>
        <v>0.3019472148809213</v>
      </c>
      <c r="AG404" s="178">
        <f>IF($P404="","",$P404*'9 All Base Data'!$Y404)</f>
        <v>0.20063479255109126</v>
      </c>
      <c r="AH404" s="167">
        <f>$Q404*'9 All Base Data'!$Y404</f>
        <v>2147.3865237840664</v>
      </c>
      <c r="AI404" s="178">
        <f>$R404*'9 All Base Data'!$Y404</f>
        <v>2.5454036666180291</v>
      </c>
      <c r="AJ404" s="178">
        <f>$S404*'9 All Base Data'!$Y404</f>
        <v>1.2405303743734037</v>
      </c>
      <c r="AK404" s="178">
        <f>$T404*'9 All Base Data'!$Y404</f>
        <v>2.734445487074626E-2</v>
      </c>
      <c r="AL404" s="178">
        <f>IF($U404="","",$U404*'9 All Base Data'!$Y404)</f>
        <v>1.4629632265586341E-3</v>
      </c>
      <c r="AM404" s="178">
        <f>IF($V404="","",$V404*'9 All Base Data'!$Y404)</f>
        <v>3.0599842055760535E-3</v>
      </c>
      <c r="AN404" s="178">
        <f>IF($W404="","",$W404*'9 All Base Data'!$Y404)</f>
        <v>1.3693306194849781E-3</v>
      </c>
      <c r="AO404" s="178">
        <f>IF($X404="","",$X404*'9 All Base Data'!$Y404)</f>
        <v>9.0987878421919894E-4</v>
      </c>
      <c r="AP404" s="178">
        <f>$Y404*'9 All Base Data'!$Y404</f>
        <v>0.13313796447461212</v>
      </c>
      <c r="AQ404" s="179">
        <f t="shared" si="69"/>
        <v>2.7104090333955222</v>
      </c>
    </row>
    <row r="405" spans="1:43" x14ac:dyDescent="0.25">
      <c r="A405" s="124">
        <v>522201</v>
      </c>
      <c r="B405" s="125" t="s">
        <v>437</v>
      </c>
      <c r="C405" s="126" t="s">
        <v>157</v>
      </c>
      <c r="D405" s="101" t="s">
        <v>2312</v>
      </c>
      <c r="E405" s="142"/>
      <c r="F405" s="191" t="str">
        <f>IF('9 All Base Data'!G405="Rural Centre","Rural",IF('9 All Base Data'!G405="Rural (Incl.some Off Shore Islands)","Rural",IF('9 All Base Data'!G405="Inlet-in TA but not in Urban Area","Rural",IF('9 All Base Data'!G405="Rural (Incl.some Off Shore Islands)","Rural",IF('9 All Base Data'!G405="Inlet-not in TA","Rural",IF('9 All Base Data'!G405="Inland Water not in Urban Area","Rural",IF('9 All Base Data'!G405="Oceanic-in Region but not in TA","Rural",'9 All Base Data'!G405)))))))</f>
        <v>Southern Auckland Zone</v>
      </c>
      <c r="G405" s="177">
        <f>IF('9 All Base Data'!I405="..C","..C",'9 All Base Data'!I405*Basecase_Pop_2006)</f>
        <v>5703</v>
      </c>
      <c r="H405" s="177">
        <f>IF('9 All Base Data'!J405="..C","..C",'9 All Base Data'!J405*Basecase_Pop_2006)</f>
        <v>3111</v>
      </c>
      <c r="I405" s="191">
        <f>IF('9 All Base Data'!L405="..C","..C",'9 All Base Data'!L405*Basecase_Pop_2006)</f>
        <v>96</v>
      </c>
      <c r="J405" s="156">
        <f>IF('9 All Base Data'!$P405=0,0,('9 All Base Data'!$P405*Basecase_Pop_2006)/(1+(1/(BaseCase_Mort_AllAdults_30*('9 All Base Data'!$W405*Basecase_PM10)/10))))</f>
        <v>1.8759743906974105</v>
      </c>
      <c r="K405" s="156">
        <f>IF('9 All Base Data'!$Q405=0,0,('9 All Base Data'!$Q405*Basecase_Pop_2006)/(1+(1/(BaseCase_Mort_Maori_30*('9 All Base Data'!$W405*Basecase_PM10)/10))))</f>
        <v>0.60863426850470104</v>
      </c>
      <c r="L405" s="179">
        <f>133/(1+1/(BaseCase_Mort_Child_0_1*'9 All Base Data'!$AB$10/10))*IF('9 All Base Data'!$L405="..C",0,'9 All Base Data'!L405/'9 All Base Data'!$L$2022)</f>
        <v>1.4004267410930207E-2</v>
      </c>
      <c r="M405" s="178">
        <f>IF('9 All Base Data'!$R405="","",IF('9 All Base Data'!$R405=0,0,('9 All Base Data'!$R405*Basecase_Pop_2006)/(1+(1/(BaseCase_CardiacHA_All*('9 All Base Data'!$W405*Basecase_PM10)/10)))))</f>
        <v>0.96734642387118186</v>
      </c>
      <c r="N405" s="178">
        <f>IF('9 All Base Data'!$S405="","",IF('9 All Base Data'!$S405=0,0,('9 All Base Data'!S405*Basecase_Pop_2006)/(1+(1/(BaseCase_RespHA_All*('9 All Base Data'!$W405*Basecase_PM10)/10)))))</f>
        <v>1.5639901221442887</v>
      </c>
      <c r="O405" s="178">
        <f>IF('9 All Base Data'!$T405="","",IF('9 All Base Data'!$T405=0,0,('9 All Base Data'!$T405*Basecase_Pop_2006)/(1+(1/(BaseCase_RespHA_Child_1_4*('9 All Base Data'!$W405*Basecase_PM10)/10)))))</f>
        <v>0.45958598724493999</v>
      </c>
      <c r="P405" s="179">
        <f>IF('9 All Base Data'!$U405="","",IF('9 All Base Data'!$U405=0,0,('9 All Base Data'!$U405*Basecase_Pop_2006)/(1+(1/(BaseCase_RespHA_Child_5_14*('9 All Base Data'!$W405*Basecase_PM10)/10)))))</f>
        <v>0.26901556172297358</v>
      </c>
      <c r="Q405" s="156">
        <f>IF('7 Base case Results'!$G405="..C",0,BaseCase_RADs_All*'7 Base case Results'!$G405*('9 All Base Data'!$V405*Basecase_PM10)/10)</f>
        <v>4553.7724956284601</v>
      </c>
      <c r="R405" s="189">
        <f t="shared" si="60"/>
        <v>6.6784688308827809</v>
      </c>
      <c r="S405" s="178">
        <f t="shared" si="61"/>
        <v>2.1667379958767357</v>
      </c>
      <c r="T405" s="179">
        <f t="shared" si="62"/>
        <v>4.9855191982911537E-2</v>
      </c>
      <c r="U405" s="178">
        <f t="shared" si="63"/>
        <v>6.1426497915820048E-3</v>
      </c>
      <c r="V405" s="178">
        <f t="shared" si="64"/>
        <v>7.0926952039243492E-3</v>
      </c>
      <c r="W405" s="178">
        <f t="shared" si="65"/>
        <v>2.084222452155803E-3</v>
      </c>
      <c r="X405" s="179">
        <f t="shared" si="66"/>
        <v>1.2199855724136853E-3</v>
      </c>
      <c r="Y405" s="179">
        <f t="shared" si="67"/>
        <v>0.28233389472896453</v>
      </c>
      <c r="Z405" s="186">
        <f t="shared" si="68"/>
        <v>7.0238932625901631</v>
      </c>
      <c r="AA405" s="156">
        <f>$J405*'9 All Base Data'!$Y405</f>
        <v>0.87734088310767111</v>
      </c>
      <c r="AB405" s="156">
        <f>$K405*'9 All Base Data'!$Y405</f>
        <v>0.28464126656920624</v>
      </c>
      <c r="AC405" s="178">
        <f>$L405*'9 All Base Data'!$Y405</f>
        <v>6.549405151002015E-3</v>
      </c>
      <c r="AD405" s="178">
        <f>IF($M405="","",$M405*'9 All Base Data'!$Y405)</f>
        <v>0.45240093361545364</v>
      </c>
      <c r="AE405" s="178">
        <f>IF($N405="","",$N405*'9 All Base Data'!$Y405)</f>
        <v>0.73143454502256533</v>
      </c>
      <c r="AF405" s="178">
        <f>IF($O405="","",$O405*'9 All Base Data'!$Y405)</f>
        <v>0.21493554385008859</v>
      </c>
      <c r="AG405" s="178">
        <f>IF($P405="","",$P405*'9 All Base Data'!$Y405)</f>
        <v>0.12581107272151934</v>
      </c>
      <c r="AH405" s="167">
        <f>$Q405*'9 All Base Data'!$Y405</f>
        <v>2129.6723465936229</v>
      </c>
      <c r="AI405" s="178">
        <f>$R405*'9 All Base Data'!$Y405</f>
        <v>3.1233335438633087</v>
      </c>
      <c r="AJ405" s="178">
        <f>$S405*'9 All Base Data'!$Y405</f>
        <v>1.013322908986374</v>
      </c>
      <c r="AK405" s="178">
        <f>$T405*'9 All Base Data'!$Y405</f>
        <v>2.3315882337567172E-2</v>
      </c>
      <c r="AL405" s="178">
        <f>IF($U405="","",$U405*'9 All Base Data'!$Y405)</f>
        <v>2.8727459284581306E-3</v>
      </c>
      <c r="AM405" s="178">
        <f>IF($V405="","",$V405*'9 All Base Data'!$Y405)</f>
        <v>3.3170556616773338E-3</v>
      </c>
      <c r="AN405" s="178">
        <f>IF($W405="","",$W405*'9 All Base Data'!$Y405)</f>
        <v>9.7473269136015193E-4</v>
      </c>
      <c r="AO405" s="178">
        <f>IF($X405="","",$X405*'9 All Base Data'!$Y405)</f>
        <v>5.7055321479209027E-4</v>
      </c>
      <c r="AP405" s="178">
        <f>$Y405*'9 All Base Data'!$Y405</f>
        <v>0.13203968548880463</v>
      </c>
      <c r="AQ405" s="179">
        <f t="shared" si="69"/>
        <v>3.2848789132798162</v>
      </c>
    </row>
    <row r="406" spans="1:43" x14ac:dyDescent="0.25">
      <c r="A406" s="124">
        <v>522202</v>
      </c>
      <c r="B406" s="125" t="s">
        <v>438</v>
      </c>
      <c r="C406" s="126" t="s">
        <v>157</v>
      </c>
      <c r="D406" s="101" t="s">
        <v>2312</v>
      </c>
      <c r="E406" s="142"/>
      <c r="F406" s="191" t="str">
        <f>IF('9 All Base Data'!G406="Rural Centre","Rural",IF('9 All Base Data'!G406="Rural (Incl.some Off Shore Islands)","Rural",IF('9 All Base Data'!G406="Inlet-in TA but not in Urban Area","Rural",IF('9 All Base Data'!G406="Rural (Incl.some Off Shore Islands)","Rural",IF('9 All Base Data'!G406="Inlet-not in TA","Rural",IF('9 All Base Data'!G406="Inland Water not in Urban Area","Rural",IF('9 All Base Data'!G406="Oceanic-in Region but not in TA","Rural",'9 All Base Data'!G406)))))))</f>
        <v>Southern Auckland Zone</v>
      </c>
      <c r="G406" s="177">
        <f>IF('9 All Base Data'!I406="..C","..C",'9 All Base Data'!I406*Basecase_Pop_2006)</f>
        <v>4779</v>
      </c>
      <c r="H406" s="177">
        <f>IF('9 All Base Data'!J406="..C","..C",'9 All Base Data'!J406*Basecase_Pop_2006)</f>
        <v>2799</v>
      </c>
      <c r="I406" s="191">
        <f>IF('9 All Base Data'!L406="..C","..C",'9 All Base Data'!L406*Basecase_Pop_2006)</f>
        <v>63</v>
      </c>
      <c r="J406" s="156">
        <f>IF('9 All Base Data'!$P406=0,0,('9 All Base Data'!$P406*Basecase_Pop_2006)/(1+(1/(BaseCase_Mort_AllAdults_30*('9 All Base Data'!$W406*Basecase_PM10)/10))))</f>
        <v>2.9845310881887435</v>
      </c>
      <c r="K406" s="156">
        <f>IF('9 All Base Data'!$Q406=0,0,('9 All Base Data'!$Q406*Basecase_Pop_2006)/(1+(1/(BaseCase_Mort_Maori_30*('9 All Base Data'!$W406*Basecase_PM10)/10))))</f>
        <v>0.52073288171404475</v>
      </c>
      <c r="L406" s="179">
        <f>133/(1+1/(BaseCase_Mort_Child_0_1*'9 All Base Data'!$AB$10/10))*IF('9 All Base Data'!$L406="..C",0,'9 All Base Data'!L406/'9 All Base Data'!$L$2022)</f>
        <v>9.1903004884229481E-3</v>
      </c>
      <c r="M406" s="178">
        <f>IF('9 All Base Data'!$R406="","",IF('9 All Base Data'!$R406=0,0,('9 All Base Data'!$R406*Basecase_Pop_2006)/(1+(1/(BaseCase_CardiacHA_All*('9 All Base Data'!$W406*Basecase_PM10)/10)))))</f>
        <v>0.81461424533974924</v>
      </c>
      <c r="N406" s="178">
        <f>IF('9 All Base Data'!$S406="","",IF('9 All Base Data'!$S406=0,0,('9 All Base Data'!S406*Basecase_Pop_2006)/(1+(1/(BaseCase_RespHA_All*('9 All Base Data'!$W406*Basecase_PM10)/10)))))</f>
        <v>1.1470279675463837</v>
      </c>
      <c r="O406" s="178">
        <f>IF('9 All Base Data'!$T406="","",IF('9 All Base Data'!$T406=0,0,('9 All Base Data'!$T406*Basecase_Pop_2006)/(1+(1/(BaseCase_RespHA_Child_1_4*('9 All Base Data'!$W406*Basecase_PM10)/10)))))</f>
        <v>0.30718841460691448</v>
      </c>
      <c r="P406" s="179">
        <f>IF('9 All Base Data'!$U406="","",IF('9 All Base Data'!$U406=0,0,('9 All Base Data'!$U406*Basecase_Pop_2006)/(1+(1/(BaseCase_RespHA_Child_5_14*('9 All Base Data'!$W406*Basecase_PM10)/10)))))</f>
        <v>0.27541652394504829</v>
      </c>
      <c r="Q406" s="156">
        <f>IF('7 Base case Results'!$G406="..C",0,BaseCase_RADs_All*'7 Base case Results'!$G406*('9 All Base Data'!$V406*Basecase_PM10)/10)</f>
        <v>3706.9242626626592</v>
      </c>
      <c r="R406" s="189">
        <f t="shared" si="60"/>
        <v>10.624930673951928</v>
      </c>
      <c r="S406" s="178">
        <f t="shared" si="61"/>
        <v>1.8538090589019993</v>
      </c>
      <c r="T406" s="179">
        <f t="shared" si="62"/>
        <v>3.2717469738785691E-2</v>
      </c>
      <c r="U406" s="178">
        <f t="shared" si="63"/>
        <v>5.1728004579074073E-3</v>
      </c>
      <c r="V406" s="178">
        <f t="shared" si="64"/>
        <v>5.2017718328228506E-3</v>
      </c>
      <c r="W406" s="178">
        <f t="shared" si="65"/>
        <v>1.3930994602423573E-3</v>
      </c>
      <c r="X406" s="179">
        <f t="shared" si="66"/>
        <v>1.2490139360907941E-3</v>
      </c>
      <c r="Y406" s="179">
        <f t="shared" si="67"/>
        <v>0.22982930428508486</v>
      </c>
      <c r="Z406" s="186">
        <f t="shared" si="68"/>
        <v>10.89785202026653</v>
      </c>
      <c r="AA406" s="156">
        <f>$J406*'9 All Base Data'!$Y406</f>
        <v>1.3490459148354599</v>
      </c>
      <c r="AB406" s="156">
        <f>$K406*'9 All Base Data'!$Y406</f>
        <v>0.23537786876368527</v>
      </c>
      <c r="AC406" s="178">
        <f>$L406*'9 All Base Data'!$Y406</f>
        <v>4.1541324126536435E-3</v>
      </c>
      <c r="AD406" s="178">
        <f>IF($M406="","",$M406*'9 All Base Data'!$Y406)</f>
        <v>0.36821597342090123</v>
      </c>
      <c r="AE406" s="178">
        <f>IF($N406="","",$N406*'9 All Base Data'!$Y406)</f>
        <v>0.51847119299385613</v>
      </c>
      <c r="AF406" s="178">
        <f>IF($O406="","",$O406*'9 All Base Data'!$Y406)</f>
        <v>0.13885306051937896</v>
      </c>
      <c r="AG406" s="178">
        <f>IF($P406="","",$P406*'9 All Base Data'!$Y406)</f>
        <v>0.12449176286909999</v>
      </c>
      <c r="AH406" s="167">
        <f>$Q406*'9 All Base Data'!$Y406</f>
        <v>1675.5767942710254</v>
      </c>
      <c r="AI406" s="178">
        <f>$R406*'9 All Base Data'!$Y406</f>
        <v>4.8026034568142375</v>
      </c>
      <c r="AJ406" s="178">
        <f>$S406*'9 All Base Data'!$Y406</f>
        <v>0.83794521279871947</v>
      </c>
      <c r="AK406" s="178">
        <f>$T406*'9 All Base Data'!$Y406</f>
        <v>1.478871138904697E-2</v>
      </c>
      <c r="AL406" s="178">
        <f>IF($U406="","",$U406*'9 All Base Data'!$Y406)</f>
        <v>2.3381714312227225E-3</v>
      </c>
      <c r="AM406" s="178">
        <f>IF($V406="","",$V406*'9 All Base Data'!$Y406)</f>
        <v>2.3512668602271376E-3</v>
      </c>
      <c r="AN406" s="178">
        <f>IF($W406="","",$W406*'9 All Base Data'!$Y406)</f>
        <v>6.2969862945538358E-4</v>
      </c>
      <c r="AO406" s="178">
        <f>IF($X406="","",$X406*'9 All Base Data'!$Y406)</f>
        <v>5.6457014461136848E-4</v>
      </c>
      <c r="AP406" s="178">
        <f>$Y406*'9 All Base Data'!$Y406</f>
        <v>0.10388576124480356</v>
      </c>
      <c r="AQ406" s="179">
        <f t="shared" si="69"/>
        <v>4.9259673677395375</v>
      </c>
    </row>
    <row r="407" spans="1:43" x14ac:dyDescent="0.25">
      <c r="A407" s="124">
        <v>522301</v>
      </c>
      <c r="B407" s="125" t="s">
        <v>439</v>
      </c>
      <c r="C407" s="126" t="s">
        <v>157</v>
      </c>
      <c r="D407" s="101" t="s">
        <v>2312</v>
      </c>
      <c r="E407" s="142"/>
      <c r="F407" s="191" t="str">
        <f>IF('9 All Base Data'!G407="Rural Centre","Rural",IF('9 All Base Data'!G407="Rural (Incl.some Off Shore Islands)","Rural",IF('9 All Base Data'!G407="Inlet-in TA but not in Urban Area","Rural",IF('9 All Base Data'!G407="Rural (Incl.some Off Shore Islands)","Rural",IF('9 All Base Data'!G407="Inlet-not in TA","Rural",IF('9 All Base Data'!G407="Inland Water not in Urban Area","Rural",IF('9 All Base Data'!G407="Oceanic-in Region but not in TA","Rural",'9 All Base Data'!G407)))))))</f>
        <v>Southern Auckland Zone</v>
      </c>
      <c r="G407" s="177">
        <f>IF('9 All Base Data'!I407="..C","..C",'9 All Base Data'!I407*Basecase_Pop_2006)</f>
        <v>3684</v>
      </c>
      <c r="H407" s="177">
        <f>IF('9 All Base Data'!J407="..C","..C",'9 All Base Data'!J407*Basecase_Pop_2006)</f>
        <v>2070</v>
      </c>
      <c r="I407" s="191">
        <f>IF('9 All Base Data'!L407="..C","..C",'9 All Base Data'!L407*Basecase_Pop_2006)</f>
        <v>42</v>
      </c>
      <c r="J407" s="156">
        <f>IF('9 All Base Data'!$P407=0,0,('9 All Base Data'!$P407*Basecase_Pop_2006)/(1+(1/(BaseCase_Mort_AllAdults_30*('9 All Base Data'!$W407*Basecase_PM10)/10))))</f>
        <v>5.6633483677228789</v>
      </c>
      <c r="K407" s="156">
        <f>IF('9 All Base Data'!$Q407=0,0,('9 All Base Data'!$Q407*Basecase_Pop_2006)/(1+(1/(BaseCase_Mort_Maori_30*('9 All Base Data'!$W407*Basecase_PM10)/10))))</f>
        <v>0.60333809522374271</v>
      </c>
      <c r="L407" s="179">
        <f>133/(1+1/(BaseCase_Mort_Child_0_1*'9 All Base Data'!$AB$10/10))*IF('9 All Base Data'!$L407="..C",0,'9 All Base Data'!L407/'9 All Base Data'!$L$2022)</f>
        <v>6.1268669922819657E-3</v>
      </c>
      <c r="M407" s="178">
        <f>IF('9 All Base Data'!$R407="","",IF('9 All Base Data'!$R407=0,0,('9 All Base Data'!$R407*Basecase_Pop_2006)/(1+(1/(BaseCase_CardiacHA_All*('9 All Base Data'!$W407*Basecase_PM10)/10)))))</f>
        <v>0.39421951079424167</v>
      </c>
      <c r="N407" s="178">
        <f>IF('9 All Base Data'!$S407="","",IF('9 All Base Data'!$S407=0,0,('9 All Base Data'!S407*Basecase_Pop_2006)/(1+(1/(BaseCase_RespHA_All*('9 All Base Data'!$W407*Basecase_PM10)/10)))))</f>
        <v>0.60521267629733766</v>
      </c>
      <c r="O407" s="178">
        <f>IF('9 All Base Data'!$T407="","",IF('9 All Base Data'!$T407=0,0,('9 All Base Data'!$T407*Basecase_Pop_2006)/(1+(1/(BaseCase_RespHA_Child_1_4*('9 All Base Data'!$W407*Basecase_PM10)/10)))))</f>
        <v>0.20834193818336563</v>
      </c>
      <c r="P407" s="179">
        <f>IF('9 All Base Data'!$U407="","",IF('9 All Base Data'!$U407=0,0,('9 All Base Data'!$U407*Basecase_Pop_2006)/(1+(1/(BaseCase_RespHA_Child_5_14*('9 All Base Data'!$W407*Basecase_PM10)/10)))))</f>
        <v>0.12605555354360717</v>
      </c>
      <c r="Q407" s="156">
        <f>IF('7 Base case Results'!$G407="..C",0,BaseCase_RADs_All*'7 Base case Results'!$G407*('9 All Base Data'!$V407*Basecase_PM10)/10)</f>
        <v>2908.5446926054606</v>
      </c>
      <c r="R407" s="189">
        <f t="shared" si="60"/>
        <v>20.161520189093448</v>
      </c>
      <c r="S407" s="178">
        <f t="shared" si="61"/>
        <v>2.1478836189965245</v>
      </c>
      <c r="T407" s="179">
        <f t="shared" si="62"/>
        <v>2.18116464925238E-2</v>
      </c>
      <c r="U407" s="178">
        <f t="shared" si="63"/>
        <v>2.5032938935434343E-3</v>
      </c>
      <c r="V407" s="178">
        <f t="shared" si="64"/>
        <v>2.7446394870084263E-3</v>
      </c>
      <c r="W407" s="178">
        <f t="shared" si="65"/>
        <v>9.4483068966156312E-4</v>
      </c>
      <c r="X407" s="179">
        <f t="shared" si="66"/>
        <v>5.7166193532025853E-4</v>
      </c>
      <c r="Y407" s="179">
        <f t="shared" si="67"/>
        <v>0.18032977094153857</v>
      </c>
      <c r="Z407" s="186">
        <f t="shared" si="68"/>
        <v>20.36890953990806</v>
      </c>
      <c r="AA407" s="156">
        <f>$J407*'9 All Base Data'!$Y407</f>
        <v>2.614299789384503</v>
      </c>
      <c r="AB407" s="156">
        <f>$K407*'9 All Base Data'!$Y407</f>
        <v>0.27851132454796912</v>
      </c>
      <c r="AC407" s="178">
        <f>$L407*'9 All Base Data'!$Y407</f>
        <v>2.8282680222883614E-3</v>
      </c>
      <c r="AD407" s="178">
        <f>IF($M407="","",$M407*'9 All Base Data'!$Y407)</f>
        <v>0.18197856058341597</v>
      </c>
      <c r="AE407" s="178">
        <f>IF($N407="","",$N407*'9 All Base Data'!$Y407)</f>
        <v>0.27937666367028308</v>
      </c>
      <c r="AF407" s="178">
        <f>IF($O407="","",$O407*'9 All Base Data'!$Y407)</f>
        <v>9.6174250592981333E-2</v>
      </c>
      <c r="AG407" s="178">
        <f>IF($P407="","",$P407*'9 All Base Data'!$Y407)</f>
        <v>5.8189428882388101E-2</v>
      </c>
      <c r="AH407" s="167">
        <f>$Q407*'9 All Base Data'!$Y407</f>
        <v>1342.6346541968442</v>
      </c>
      <c r="AI407" s="178">
        <f>$R407*'9 All Base Data'!$Y407</f>
        <v>9.3069072502088304</v>
      </c>
      <c r="AJ407" s="178">
        <f>$S407*'9 All Base Data'!$Y407</f>
        <v>0.99150031539077021</v>
      </c>
      <c r="AK407" s="178">
        <f>$T407*'9 All Base Data'!$Y407</f>
        <v>1.0068634159346567E-2</v>
      </c>
      <c r="AL407" s="178">
        <f>IF($U407="","",$U407*'9 All Base Data'!$Y407)</f>
        <v>1.1555638597046912E-3</v>
      </c>
      <c r="AM407" s="178">
        <f>IF($V407="","",$V407*'9 All Base Data'!$Y407)</f>
        <v>1.2669731697447337E-3</v>
      </c>
      <c r="AN407" s="178">
        <f>IF($W407="","",$W407*'9 All Base Data'!$Y407)</f>
        <v>4.3615022643917031E-4</v>
      </c>
      <c r="AO407" s="178">
        <f>IF($X407="","",$X407*'9 All Base Data'!$Y407)</f>
        <v>2.6388905998163002E-4</v>
      </c>
      <c r="AP407" s="178">
        <f>$Y407*'9 All Base Data'!$Y407</f>
        <v>8.324334856020435E-2</v>
      </c>
      <c r="AQ407" s="179">
        <f t="shared" si="69"/>
        <v>9.40264176995783</v>
      </c>
    </row>
    <row r="408" spans="1:43" x14ac:dyDescent="0.25">
      <c r="A408" s="124">
        <v>522302</v>
      </c>
      <c r="B408" s="125" t="s">
        <v>440</v>
      </c>
      <c r="C408" s="126" t="s">
        <v>157</v>
      </c>
      <c r="D408" s="101" t="s">
        <v>2312</v>
      </c>
      <c r="E408" s="142"/>
      <c r="F408" s="191" t="str">
        <f>IF('9 All Base Data'!G408="Rural Centre","Rural",IF('9 All Base Data'!G408="Rural (Incl.some Off Shore Islands)","Rural",IF('9 All Base Data'!G408="Inlet-in TA but not in Urban Area","Rural",IF('9 All Base Data'!G408="Rural (Incl.some Off Shore Islands)","Rural",IF('9 All Base Data'!G408="Inlet-not in TA","Rural",IF('9 All Base Data'!G408="Inland Water not in Urban Area","Rural",IF('9 All Base Data'!G408="Oceanic-in Region but not in TA","Rural",'9 All Base Data'!G408)))))))</f>
        <v>Southern Auckland Zone</v>
      </c>
      <c r="G408" s="177">
        <f>IF('9 All Base Data'!I408="..C","..C",'9 All Base Data'!I408*Basecase_Pop_2006)</f>
        <v>5574</v>
      </c>
      <c r="H408" s="177">
        <f>IF('9 All Base Data'!J408="..C","..C",'9 All Base Data'!J408*Basecase_Pop_2006)</f>
        <v>2937</v>
      </c>
      <c r="I408" s="191">
        <f>IF('9 All Base Data'!L408="..C","..C",'9 All Base Data'!L408*Basecase_Pop_2006)</f>
        <v>84</v>
      </c>
      <c r="J408" s="156">
        <f>IF('9 All Base Data'!$P408=0,0,('9 All Base Data'!$P408*Basecase_Pop_2006)/(1+(1/(BaseCase_Mort_AllAdults_30*('9 All Base Data'!$W408*Basecase_PM10)/10))))</f>
        <v>1.3000837337073434</v>
      </c>
      <c r="K408" s="156">
        <f>IF('9 All Base Data'!$Q408=0,0,('9 All Base Data'!$Q408*Basecase_Pop_2006)/(1+(1/(BaseCase_Mort_Maori_30*('9 All Base Data'!$W408*Basecase_PM10)/10))))</f>
        <v>0.23098688098404738</v>
      </c>
      <c r="L408" s="179">
        <f>133/(1+1/(BaseCase_Mort_Child_0_1*'9 All Base Data'!$AB$10/10))*IF('9 All Base Data'!$L408="..C",0,'9 All Base Data'!L408/'9 All Base Data'!$L$2022)</f>
        <v>1.2253733984563931E-2</v>
      </c>
      <c r="M408" s="178">
        <f>IF('9 All Base Data'!$R408="","",IF('9 All Base Data'!$R408=0,0,('9 All Base Data'!$R408*Basecase_Pop_2006)/(1+(1/(BaseCase_CardiacHA_All*('9 All Base Data'!$W408*Basecase_PM10)/10)))))</f>
        <v>0.72635256587720998</v>
      </c>
      <c r="N408" s="178">
        <f>IF('9 All Base Data'!$S408="","",IF('9 All Base Data'!$S408=0,0,('9 All Base Data'!S408*Basecase_Pop_2006)/(1+(1/(BaseCase_RespHA_All*('9 All Base Data'!$W408*Basecase_PM10)/10)))))</f>
        <v>1.8741830181716725</v>
      </c>
      <c r="O408" s="178">
        <f>IF('9 All Base Data'!$T408="","",IF('9 All Base Data'!$T408=0,0,('9 All Base Data'!$T408*Basecase_Pop_2006)/(1+(1/(BaseCase_RespHA_Child_1_4*('9 All Base Data'!$W408*Basecase_PM10)/10)))))</f>
        <v>0.87482680693345516</v>
      </c>
      <c r="P408" s="179">
        <f>IF('9 All Base Data'!$U408="","",IF('9 All Base Data'!$U408=0,0,('9 All Base Data'!$U408*Basecase_Pop_2006)/(1+(1/(BaseCase_RespHA_Child_5_14*('9 All Base Data'!$W408*Basecase_PM10)/10)))))</f>
        <v>0.34490189899006923</v>
      </c>
      <c r="Q408" s="156">
        <f>IF('7 Base case Results'!$G408="..C",0,BaseCase_RADs_All*'7 Base case Results'!$G408*('9 All Base Data'!$V408*Basecase_PM10)/10)</f>
        <v>4520.4773175808496</v>
      </c>
      <c r="R408" s="189">
        <f t="shared" si="60"/>
        <v>4.6282980919981425</v>
      </c>
      <c r="S408" s="178">
        <f t="shared" si="61"/>
        <v>0.82231329630320871</v>
      </c>
      <c r="T408" s="179">
        <f t="shared" si="62"/>
        <v>4.36232929850476E-2</v>
      </c>
      <c r="U408" s="178">
        <f t="shared" si="63"/>
        <v>4.6123387933202833E-3</v>
      </c>
      <c r="V408" s="178">
        <f t="shared" si="64"/>
        <v>8.4994199874085345E-3</v>
      </c>
      <c r="W408" s="178">
        <f t="shared" si="65"/>
        <v>3.9673395694432194E-3</v>
      </c>
      <c r="X408" s="179">
        <f t="shared" si="66"/>
        <v>1.5641301119199641E-3</v>
      </c>
      <c r="Y408" s="179">
        <f t="shared" si="67"/>
        <v>0.2802695936900127</v>
      </c>
      <c r="Z408" s="186">
        <f t="shared" si="68"/>
        <v>4.965302737453932</v>
      </c>
      <c r="AA408" s="156">
        <f>$J408*'9 All Base Data'!$Y408</f>
        <v>0.61868522117700331</v>
      </c>
      <c r="AB408" s="156">
        <f>$K408*'9 All Base Data'!$Y408</f>
        <v>0.10992228103883882</v>
      </c>
      <c r="AC408" s="178">
        <f>$L408*'9 All Base Data'!$Y408</f>
        <v>5.8313198788091849E-3</v>
      </c>
      <c r="AD408" s="178">
        <f>IF($M408="","",$M408*'9 All Base Data'!$Y408)</f>
        <v>0.34565742668801397</v>
      </c>
      <c r="AE408" s="178">
        <f>IF($N408="","",$N408*'9 All Base Data'!$Y408)</f>
        <v>0.89188819539891406</v>
      </c>
      <c r="AF408" s="178">
        <f>IF($O408="","",$O408*'9 All Base Data'!$Y408)</f>
        <v>0.41631350543536083</v>
      </c>
      <c r="AG408" s="178">
        <f>IF($P408="","",$P408*'9 All Base Data'!$Y408)</f>
        <v>0.16413228019747983</v>
      </c>
      <c r="AH408" s="167">
        <f>$Q408*'9 All Base Data'!$Y408</f>
        <v>2151.2095233111349</v>
      </c>
      <c r="AI408" s="178">
        <f>$R408*'9 All Base Data'!$Y408</f>
        <v>2.2025193873901316</v>
      </c>
      <c r="AJ408" s="178">
        <f>$S408*'9 All Base Data'!$Y408</f>
        <v>0.39132332049826624</v>
      </c>
      <c r="AK408" s="178">
        <f>$T408*'9 All Base Data'!$Y408</f>
        <v>2.0759498768560699E-2</v>
      </c>
      <c r="AL408" s="178">
        <f>IF($U408="","",$U408*'9 All Base Data'!$Y408)</f>
        <v>2.1949246594688888E-3</v>
      </c>
      <c r="AM408" s="178">
        <f>IF($V408="","",$V408*'9 All Base Data'!$Y408)</f>
        <v>4.0447129661340753E-3</v>
      </c>
      <c r="AN408" s="178">
        <f>IF($W408="","",$W408*'9 All Base Data'!$Y408)</f>
        <v>1.8879817471493614E-3</v>
      </c>
      <c r="AO408" s="178">
        <f>IF($X408="","",$X408*'9 All Base Data'!$Y408)</f>
        <v>7.4433989069557112E-4</v>
      </c>
      <c r="AP408" s="178">
        <f>$Y408*'9 All Base Data'!$Y408</f>
        <v>0.13337499044529036</v>
      </c>
      <c r="AQ408" s="179">
        <f t="shared" si="69"/>
        <v>2.3628935142295857</v>
      </c>
    </row>
    <row r="409" spans="1:43" x14ac:dyDescent="0.25">
      <c r="A409" s="124">
        <v>522400</v>
      </c>
      <c r="B409" s="125" t="s">
        <v>441</v>
      </c>
      <c r="C409" s="126" t="s">
        <v>157</v>
      </c>
      <c r="D409" s="101" t="s">
        <v>2312</v>
      </c>
      <c r="E409" s="142"/>
      <c r="F409" s="191" t="str">
        <f>IF('9 All Base Data'!G409="Rural Centre","Rural",IF('9 All Base Data'!G409="Rural (Incl.some Off Shore Islands)","Rural",IF('9 All Base Data'!G409="Inlet-in TA but not in Urban Area","Rural",IF('9 All Base Data'!G409="Rural (Incl.some Off Shore Islands)","Rural",IF('9 All Base Data'!G409="Inlet-not in TA","Rural",IF('9 All Base Data'!G409="Inland Water not in Urban Area","Rural",IF('9 All Base Data'!G409="Oceanic-in Region but not in TA","Rural",'9 All Base Data'!G409)))))))</f>
        <v>Southern Auckland Zone</v>
      </c>
      <c r="G409" s="177">
        <f>IF('9 All Base Data'!I409="..C","..C",'9 All Base Data'!I409*Basecase_Pop_2006)</f>
        <v>4470</v>
      </c>
      <c r="H409" s="177">
        <f>IF('9 All Base Data'!J409="..C","..C",'9 All Base Data'!J409*Basecase_Pop_2006)</f>
        <v>2484</v>
      </c>
      <c r="I409" s="191">
        <f>IF('9 All Base Data'!L409="..C","..C",'9 All Base Data'!L409*Basecase_Pop_2006)</f>
        <v>72</v>
      </c>
      <c r="J409" s="156">
        <f>IF('9 All Base Data'!$P409=0,0,('9 All Base Data'!$P409*Basecase_Pop_2006)/(1+(1/(BaseCase_Mort_AllAdults_30*('9 All Base Data'!$W409*Basecase_PM10)/10))))</f>
        <v>2.6039335333771914</v>
      </c>
      <c r="K409" s="156">
        <f>IF('9 All Base Data'!$Q409=0,0,('9 All Base Data'!$Q409*Basecase_Pop_2006)/(1+(1/(BaseCase_Mort_Maori_30*('9 All Base Data'!$W409*Basecase_PM10)/10))))</f>
        <v>0.61039819093744263</v>
      </c>
      <c r="L409" s="179">
        <f>133/(1+1/(BaseCase_Mort_Child_0_1*'9 All Base Data'!$AB$10/10))*IF('9 All Base Data'!$L409="..C",0,'9 All Base Data'!L409/'9 All Base Data'!$L$2022)</f>
        <v>1.0503200558197655E-2</v>
      </c>
      <c r="M409" s="178">
        <f>IF('9 All Base Data'!$R409="","",IF('9 All Base Data'!$R409=0,0,('9 All Base Data'!$R409*Basecase_Pop_2006)/(1+(1/(BaseCase_CardiacHA_All*('9 All Base Data'!$W409*Basecase_PM10)/10)))))</f>
        <v>0.50018640582017404</v>
      </c>
      <c r="N409" s="178">
        <f>IF('9 All Base Data'!$S409="","",IF('9 All Base Data'!$S409=0,0,('9 All Base Data'!S409*Basecase_Pop_2006)/(1+(1/(BaseCase_RespHA_All*('9 All Base Data'!$W409*Basecase_PM10)/10)))))</f>
        <v>0.97989520838256317</v>
      </c>
      <c r="O409" s="178">
        <f>IF('9 All Base Data'!$T409="","",IF('9 All Base Data'!$T409=0,0,('9 All Base Data'!$T409*Basecase_Pop_2006)/(1+(1/(BaseCase_RespHA_Child_1_4*('9 All Base Data'!$W409*Basecase_PM10)/10)))))</f>
        <v>0.58618907377550356</v>
      </c>
      <c r="P409" s="179">
        <f>IF('9 All Base Data'!$U409="","",IF('9 All Base Data'!$U409=0,0,('9 All Base Data'!$U409*Basecase_Pop_2006)/(1+(1/(BaseCase_RespHA_Child_5_14*('9 All Base Data'!$W409*Basecase_PM10)/10)))))</f>
        <v>0.15630626524624266</v>
      </c>
      <c r="Q409" s="156">
        <f>IF('7 Base case Results'!$G409="..C",0,BaseCase_RADs_All*'7 Base case Results'!$G409*('9 All Base Data'!$V409*Basecase_PM10)/10)</f>
        <v>3582.6526805121771</v>
      </c>
      <c r="R409" s="189">
        <f t="shared" si="60"/>
        <v>9.2700033788228016</v>
      </c>
      <c r="S409" s="178">
        <f t="shared" si="61"/>
        <v>2.1730175597372958</v>
      </c>
      <c r="T409" s="179">
        <f t="shared" si="62"/>
        <v>3.7391393987183656E-2</v>
      </c>
      <c r="U409" s="178">
        <f t="shared" si="63"/>
        <v>3.176183676958105E-3</v>
      </c>
      <c r="V409" s="178">
        <f t="shared" si="64"/>
        <v>4.4438247700149241E-3</v>
      </c>
      <c r="W409" s="178">
        <f t="shared" si="65"/>
        <v>2.6583674495719088E-3</v>
      </c>
      <c r="X409" s="179">
        <f t="shared" si="66"/>
        <v>7.0884891289171045E-4</v>
      </c>
      <c r="Y409" s="179">
        <f t="shared" si="67"/>
        <v>0.22212446619175497</v>
      </c>
      <c r="Z409" s="186">
        <f t="shared" si="68"/>
        <v>9.537139247448712</v>
      </c>
      <c r="AA409" s="156">
        <f>$J409*'9 All Base Data'!$Y409</f>
        <v>1.2229773574029099</v>
      </c>
      <c r="AB409" s="156">
        <f>$K409*'9 All Base Data'!$Y409</f>
        <v>0.28668288070625503</v>
      </c>
      <c r="AC409" s="178">
        <f>$L409*'9 All Base Data'!$Y409</f>
        <v>4.9329893786796038E-3</v>
      </c>
      <c r="AD409" s="178">
        <f>IF($M409="","",$M409*'9 All Base Data'!$Y409)</f>
        <v>0.23492022394498119</v>
      </c>
      <c r="AE409" s="178">
        <f>IF($N409="","",$N409*'9 All Base Data'!$Y409)</f>
        <v>0.46022282716457064</v>
      </c>
      <c r="AF409" s="178">
        <f>IF($O409="","",$O409*'9 All Base Data'!$Y409)</f>
        <v>0.27531269719263574</v>
      </c>
      <c r="AG409" s="178">
        <f>IF($P409="","",$P409*'9 All Base Data'!$Y409)</f>
        <v>7.3411636958506776E-2</v>
      </c>
      <c r="AH409" s="167">
        <f>$Q409*'9 All Base Data'!$Y409</f>
        <v>1682.647829348628</v>
      </c>
      <c r="AI409" s="178">
        <f>$R409*'9 All Base Data'!$Y409</f>
        <v>4.3537993923543592</v>
      </c>
      <c r="AJ409" s="178">
        <f>$S409*'9 All Base Data'!$Y409</f>
        <v>1.0205910553142679</v>
      </c>
      <c r="AK409" s="178">
        <f>$T409*'9 All Base Data'!$Y409</f>
        <v>1.7561442188099394E-2</v>
      </c>
      <c r="AL409" s="178">
        <f>IF($U409="","",$U409*'9 All Base Data'!$Y409)</f>
        <v>1.4917434220506306E-3</v>
      </c>
      <c r="AM409" s="178">
        <f>IF($V409="","",$V409*'9 All Base Data'!$Y409)</f>
        <v>2.087110521191328E-3</v>
      </c>
      <c r="AN409" s="178">
        <f>IF($W409="","",$W409*'9 All Base Data'!$Y409)</f>
        <v>1.2485430817686031E-3</v>
      </c>
      <c r="AO409" s="178">
        <f>IF($X409="","",$X409*'9 All Base Data'!$Y409)</f>
        <v>3.3292177360682819E-4</v>
      </c>
      <c r="AP409" s="178">
        <f>$Y409*'9 All Base Data'!$Y409</f>
        <v>0.10432416541961492</v>
      </c>
      <c r="AQ409" s="179">
        <f t="shared" si="69"/>
        <v>4.4792638539053158</v>
      </c>
    </row>
    <row r="410" spans="1:43" x14ac:dyDescent="0.25">
      <c r="A410" s="124">
        <v>522601</v>
      </c>
      <c r="B410" s="125" t="s">
        <v>442</v>
      </c>
      <c r="C410" s="126" t="s">
        <v>157</v>
      </c>
      <c r="D410" s="101" t="s">
        <v>2312</v>
      </c>
      <c r="E410" s="142"/>
      <c r="F410" s="191" t="str">
        <f>IF('9 All Base Data'!G410="Rural Centre","Rural",IF('9 All Base Data'!G410="Rural (Incl.some Off Shore Islands)","Rural",IF('9 All Base Data'!G410="Inlet-in TA but not in Urban Area","Rural",IF('9 All Base Data'!G410="Rural (Incl.some Off Shore Islands)","Rural",IF('9 All Base Data'!G410="Inlet-not in TA","Rural",IF('9 All Base Data'!G410="Inland Water not in Urban Area","Rural",IF('9 All Base Data'!G410="Oceanic-in Region but not in TA","Rural",'9 All Base Data'!G410)))))))</f>
        <v>Southern Auckland Zone</v>
      </c>
      <c r="G410" s="177">
        <f>IF('9 All Base Data'!I410="..C","..C",'9 All Base Data'!I410*Basecase_Pop_2006)</f>
        <v>5079</v>
      </c>
      <c r="H410" s="177">
        <f>IF('9 All Base Data'!J410="..C","..C",'9 All Base Data'!J410*Basecase_Pop_2006)</f>
        <v>3306</v>
      </c>
      <c r="I410" s="191">
        <f>IF('9 All Base Data'!L410="..C","..C",'9 All Base Data'!L410*Basecase_Pop_2006)</f>
        <v>39</v>
      </c>
      <c r="J410" s="156">
        <f>IF('9 All Base Data'!$P410=0,0,('9 All Base Data'!$P410*Basecase_Pop_2006)/(1+(1/(BaseCase_Mort_AllAdults_30*('9 All Base Data'!$W410*Basecase_PM10)/10))))</f>
        <v>0.98155067954528774</v>
      </c>
      <c r="K410" s="156">
        <f>IF('9 All Base Data'!$Q410=0,0,('9 All Base Data'!$Q410*Basecase_Pop_2006)/(1+(1/(BaseCase_Mort_Maori_30*('9 All Base Data'!$W410*Basecase_PM10)/10))))</f>
        <v>0.2705109737650922</v>
      </c>
      <c r="L410" s="179">
        <f>133/(1+1/(BaseCase_Mort_Child_0_1*'9 All Base Data'!$AB$10/10))*IF('9 All Base Data'!$L410="..C",0,'9 All Base Data'!L410/'9 All Base Data'!$L$2022)</f>
        <v>5.6892336356903963E-3</v>
      </c>
      <c r="M410" s="178">
        <f>IF('9 All Base Data'!$R410="","",IF('9 All Base Data'!$R410=0,0,('9 All Base Data'!$R410*Basecase_Pop_2006)/(1+(1/(BaseCase_CardiacHA_All*('9 All Base Data'!$W410*Basecase_PM10)/10)))))</f>
        <v>0.42940748114301708</v>
      </c>
      <c r="N410" s="178">
        <f>IF('9 All Base Data'!$S410="","",IF('9 All Base Data'!$S410=0,0,('9 All Base Data'!S410*Basecase_Pop_2006)/(1+(1/(BaseCase_RespHA_All*('9 All Base Data'!$W410*Basecase_PM10)/10)))))</f>
        <v>0.36022961791046482</v>
      </c>
      <c r="O410" s="178">
        <f>IF('9 All Base Data'!$T410="","",IF('9 All Base Data'!$T410=0,0,('9 All Base Data'!$T410*Basecase_Pop_2006)/(1+(1/(BaseCase_RespHA_Child_1_4*('9 All Base Data'!$W410*Basecase_PM10)/10)))))</f>
        <v>7.4461206126649998E-2</v>
      </c>
      <c r="P410" s="179">
        <f>IF('9 All Base Data'!$U410="","",IF('9 All Base Data'!$U410=0,0,('9 All Base Data'!$U410*Basecase_Pop_2006)/(1+(1/(BaseCase_RespHA_Child_5_14*('9 All Base Data'!$W410*Basecase_PM10)/10)))))</f>
        <v>0.11032268252268061</v>
      </c>
      <c r="Q410" s="156">
        <f>IF('7 Base case Results'!$G410="..C",0,BaseCase_RADs_All*'7 Base case Results'!$G410*('9 All Base Data'!$V410*Basecase_PM10)/10)</f>
        <v>3490.3275257022433</v>
      </c>
      <c r="R410" s="189">
        <f t="shared" si="60"/>
        <v>3.4943204191812245</v>
      </c>
      <c r="S410" s="178">
        <f t="shared" si="61"/>
        <v>0.96301906660372827</v>
      </c>
      <c r="T410" s="179">
        <f t="shared" si="62"/>
        <v>2.0253671743057811E-2</v>
      </c>
      <c r="U410" s="178">
        <f t="shared" si="63"/>
        <v>2.7267375052581581E-3</v>
      </c>
      <c r="V410" s="178">
        <f t="shared" si="64"/>
        <v>1.633641317223958E-3</v>
      </c>
      <c r="W410" s="178">
        <f t="shared" si="65"/>
        <v>3.3768156978435777E-4</v>
      </c>
      <c r="X410" s="179">
        <f t="shared" si="66"/>
        <v>5.0031336524035657E-4</v>
      </c>
      <c r="Y410" s="179">
        <f t="shared" si="67"/>
        <v>0.21640030659353907</v>
      </c>
      <c r="Z410" s="186">
        <f t="shared" si="68"/>
        <v>3.7353347763403035</v>
      </c>
      <c r="AA410" s="156">
        <f>$J410*'9 All Base Data'!$Y410</f>
        <v>0.37443430648975001</v>
      </c>
      <c r="AB410" s="156">
        <f>$K410*'9 All Base Data'!$Y410</f>
        <v>0.10319241886371279</v>
      </c>
      <c r="AC410" s="178">
        <f>$L410*'9 All Base Data'!$Y410</f>
        <v>2.1702845255272482E-3</v>
      </c>
      <c r="AD410" s="178">
        <f>IF($M410="","",$M410*'9 All Base Data'!$Y410)</f>
        <v>0.16380702061943564</v>
      </c>
      <c r="AE410" s="178">
        <f>IF($N410="","",$N410*'9 All Base Data'!$Y410)</f>
        <v>0.13741758828169523</v>
      </c>
      <c r="AF410" s="178">
        <f>IF($O410="","",$O410*'9 All Base Data'!$Y410)</f>
        <v>2.8404880825245383E-2</v>
      </c>
      <c r="AG410" s="178">
        <f>IF($P410="","",$P410*'9 All Base Data'!$Y410)</f>
        <v>4.2085037462971715E-2</v>
      </c>
      <c r="AH410" s="167">
        <f>$Q410*'9 All Base Data'!$Y410</f>
        <v>1331.4629532056736</v>
      </c>
      <c r="AI410" s="178">
        <f>$R410*'9 All Base Data'!$Y410</f>
        <v>1.3329861311035101</v>
      </c>
      <c r="AJ410" s="178">
        <f>$S410*'9 All Base Data'!$Y410</f>
        <v>0.36736501115481757</v>
      </c>
      <c r="AK410" s="178">
        <f>$T410*'9 All Base Data'!$Y410</f>
        <v>7.7262129108770028E-3</v>
      </c>
      <c r="AL410" s="178">
        <f>IF($U410="","",$U410*'9 All Base Data'!$Y410)</f>
        <v>1.0401745809334162E-3</v>
      </c>
      <c r="AM410" s="178">
        <f>IF($V410="","",$V410*'9 All Base Data'!$Y410)</f>
        <v>6.231887628574879E-4</v>
      </c>
      <c r="AN410" s="178">
        <f>IF($W410="","",$W410*'9 All Base Data'!$Y410)</f>
        <v>1.2881613454248782E-4</v>
      </c>
      <c r="AO410" s="178">
        <f>IF($X410="","",$X410*'9 All Base Data'!$Y410)</f>
        <v>1.9085564489457673E-4</v>
      </c>
      <c r="AP410" s="178">
        <f>$Y410*'9 All Base Data'!$Y410</f>
        <v>8.255070309875176E-2</v>
      </c>
      <c r="AQ410" s="179">
        <f t="shared" si="69"/>
        <v>1.4249264104569297</v>
      </c>
    </row>
    <row r="411" spans="1:43" x14ac:dyDescent="0.25">
      <c r="A411" s="124">
        <v>522603</v>
      </c>
      <c r="B411" s="125" t="s">
        <v>443</v>
      </c>
      <c r="C411" s="126" t="s">
        <v>157</v>
      </c>
      <c r="D411" s="101" t="s">
        <v>2312</v>
      </c>
      <c r="E411" s="142"/>
      <c r="F411" s="191" t="str">
        <f>IF('9 All Base Data'!G411="Rural Centre","Rural",IF('9 All Base Data'!G411="Rural (Incl.some Off Shore Islands)","Rural",IF('9 All Base Data'!G411="Inlet-in TA but not in Urban Area","Rural",IF('9 All Base Data'!G411="Rural (Incl.some Off Shore Islands)","Rural",IF('9 All Base Data'!G411="Inlet-not in TA","Rural",IF('9 All Base Data'!G411="Inland Water not in Urban Area","Rural",IF('9 All Base Data'!G411="Oceanic-in Region but not in TA","Rural",'9 All Base Data'!G411)))))))</f>
        <v>Southern Auckland Zone</v>
      </c>
      <c r="G411" s="177">
        <f>IF('9 All Base Data'!I411="..C","..C",'9 All Base Data'!I411*Basecase_Pop_2006)</f>
        <v>1863</v>
      </c>
      <c r="H411" s="177">
        <f>IF('9 All Base Data'!J411="..C","..C",'9 All Base Data'!J411*Basecase_Pop_2006)</f>
        <v>1146</v>
      </c>
      <c r="I411" s="191">
        <f>IF('9 All Base Data'!L411="..C","..C",'9 All Base Data'!L411*Basecase_Pop_2006)</f>
        <v>9</v>
      </c>
      <c r="J411" s="156">
        <f>IF('9 All Base Data'!$P411=0,0,('9 All Base Data'!$P411*Basecase_Pop_2006)/(1+(1/(BaseCase_Mort_AllAdults_30*('9 All Base Data'!$W411*Basecase_PM10)/10))))</f>
        <v>1.7888909046467496</v>
      </c>
      <c r="K411" s="156">
        <f>IF('9 All Base Data'!$Q411=0,0,('9 All Base Data'!$Q411*Basecase_Pop_2006)/(1+(1/(BaseCase_Mort_Maori_30*('9 All Base Data'!$W411*Basecase_PM10)/10))))</f>
        <v>7.1020603142357766E-2</v>
      </c>
      <c r="L411" s="179">
        <f>133/(1+1/(BaseCase_Mort_Child_0_1*'9 All Base Data'!$AB$10/10))*IF('9 All Base Data'!$L411="..C",0,'9 All Base Data'!L411/'9 All Base Data'!$L$2022)</f>
        <v>1.3129000697747069E-3</v>
      </c>
      <c r="M411" s="178">
        <f>IF('9 All Base Data'!$R411="","",IF('9 All Base Data'!$R411=0,0,('9 All Base Data'!$R411*Basecase_Pop_2006)/(1+(1/(BaseCase_CardiacHA_All*('9 All Base Data'!$W411*Basecase_PM10)/10)))))</f>
        <v>8.8626918351137965E-2</v>
      </c>
      <c r="N411" s="178">
        <f>IF('9 All Base Data'!$S411="","",IF('9 All Base Data'!$S411=0,0,('9 All Base Data'!S411*Basecase_Pop_2006)/(1+(1/(BaseCase_RespHA_All*('9 All Base Data'!$W411*Basecase_PM10)/10)))))</f>
        <v>9.3496048755497385E-2</v>
      </c>
      <c r="O411" s="178">
        <f>IF('9 All Base Data'!$T411="","",IF('9 All Base Data'!$T411=0,0,('9 All Base Data'!$T411*Basecase_Pop_2006)/(1+(1/(BaseCase_RespHA_Child_1_4*('9 All Base Data'!$W411*Basecase_PM10)/10)))))</f>
        <v>2.6361063180376506E-2</v>
      </c>
      <c r="P411" s="179">
        <f>IF('9 All Base Data'!$U411="","",IF('9 All Base Data'!$U411=0,0,('9 All Base Data'!$U411*Basecase_Pop_2006)/(1+(1/(BaseCase_RespHA_Child_5_14*('9 All Base Data'!$W411*Basecase_PM10)/10)))))</f>
        <v>0</v>
      </c>
      <c r="Q411" s="156">
        <f>IF('7 Base case Results'!$G411="..C",0,BaseCase_RADs_All*'7 Base case Results'!$G411*('9 All Base Data'!$V411*Basecase_PM10)/10)</f>
        <v>1361.8886723731873</v>
      </c>
      <c r="R411" s="189">
        <f t="shared" si="60"/>
        <v>6.3684516205424284</v>
      </c>
      <c r="S411" s="178">
        <f t="shared" si="61"/>
        <v>0.25283334718679368</v>
      </c>
      <c r="T411" s="179">
        <f t="shared" si="62"/>
        <v>4.673924248397957E-3</v>
      </c>
      <c r="U411" s="178">
        <f t="shared" si="63"/>
        <v>5.6278093152972611E-4</v>
      </c>
      <c r="V411" s="178">
        <f t="shared" si="64"/>
        <v>4.2400458110618066E-4</v>
      </c>
      <c r="W411" s="178">
        <f t="shared" si="65"/>
        <v>1.1954742152300746E-4</v>
      </c>
      <c r="X411" s="179">
        <f t="shared" si="66"/>
        <v>0</v>
      </c>
      <c r="Y411" s="179">
        <f t="shared" si="67"/>
        <v>8.4437097687137613E-2</v>
      </c>
      <c r="Z411" s="186">
        <f t="shared" si="68"/>
        <v>6.4585494279905999</v>
      </c>
      <c r="AA411" s="156">
        <f>$J411*'9 All Base Data'!$Y411</f>
        <v>0.74872577626366643</v>
      </c>
      <c r="AB411" s="156">
        <f>$K411*'9 All Base Data'!$Y411</f>
        <v>2.9725097310490271E-2</v>
      </c>
      <c r="AC411" s="178">
        <f>$L411*'9 All Base Data'!$Y411</f>
        <v>5.4950367367025198E-4</v>
      </c>
      <c r="AD411" s="178">
        <f>IF($M411="","",$M411*'9 All Base Data'!$Y411)</f>
        <v>3.709407771482625E-2</v>
      </c>
      <c r="AE411" s="178">
        <f>IF($N411="","",$N411*'9 All Base Data'!$Y411)</f>
        <v>3.9132012746114768E-2</v>
      </c>
      <c r="AF411" s="178">
        <f>IF($O411="","",$O411*'9 All Base Data'!$Y411)</f>
        <v>1.1033209147407701E-2</v>
      </c>
      <c r="AG411" s="178">
        <f>IF($P411="","",$P411*'9 All Base Data'!$Y411)</f>
        <v>0</v>
      </c>
      <c r="AH411" s="167">
        <f>$Q411*'9 All Base Data'!$Y411</f>
        <v>570.00745588153359</v>
      </c>
      <c r="AI411" s="178">
        <f>$R411*'9 All Base Data'!$Y411</f>
        <v>2.6654637634986527</v>
      </c>
      <c r="AJ411" s="178">
        <f>$S411*'9 All Base Data'!$Y411</f>
        <v>0.10582134642534538</v>
      </c>
      <c r="AK411" s="178">
        <f>$T411*'9 All Base Data'!$Y411</f>
        <v>1.9562330782660971E-3</v>
      </c>
      <c r="AL411" s="178">
        <f>IF($U411="","",$U411*'9 All Base Data'!$Y411)</f>
        <v>2.3554739348914669E-4</v>
      </c>
      <c r="AM411" s="178">
        <f>IF($V411="","",$V411*'9 All Base Data'!$Y411)</f>
        <v>1.7746367780363049E-4</v>
      </c>
      <c r="AN411" s="178">
        <f>IF($W411="","",$W411*'9 All Base Data'!$Y411)</f>
        <v>5.0035603483493929E-5</v>
      </c>
      <c r="AO411" s="178">
        <f>IF($X411="","",$X411*'9 All Base Data'!$Y411)</f>
        <v>0</v>
      </c>
      <c r="AP411" s="178">
        <f>$Y411*'9 All Base Data'!$Y411</f>
        <v>3.5340462264655079E-2</v>
      </c>
      <c r="AQ411" s="179">
        <f t="shared" si="69"/>
        <v>2.7031734699128669</v>
      </c>
    </row>
    <row r="412" spans="1:43" x14ac:dyDescent="0.25">
      <c r="A412" s="124">
        <v>522604</v>
      </c>
      <c r="B412" s="125" t="s">
        <v>444</v>
      </c>
      <c r="C412" s="126" t="s">
        <v>157</v>
      </c>
      <c r="D412" s="101" t="s">
        <v>2312</v>
      </c>
      <c r="E412" s="142"/>
      <c r="F412" s="191" t="str">
        <f>IF('9 All Base Data'!G412="Rural Centre","Rural",IF('9 All Base Data'!G412="Rural (Incl.some Off Shore Islands)","Rural",IF('9 All Base Data'!G412="Inlet-in TA but not in Urban Area","Rural",IF('9 All Base Data'!G412="Rural (Incl.some Off Shore Islands)","Rural",IF('9 All Base Data'!G412="Inlet-not in TA","Rural",IF('9 All Base Data'!G412="Inland Water not in Urban Area","Rural",IF('9 All Base Data'!G412="Oceanic-in Region but not in TA","Rural",'9 All Base Data'!G412)))))))</f>
        <v>Southern Auckland Zone</v>
      </c>
      <c r="G412" s="177">
        <f>IF('9 All Base Data'!I412="..C","..C",'9 All Base Data'!I412*Basecase_Pop_2006)</f>
        <v>2658</v>
      </c>
      <c r="H412" s="177">
        <f>IF('9 All Base Data'!J412="..C","..C",'9 All Base Data'!J412*Basecase_Pop_2006)</f>
        <v>1626</v>
      </c>
      <c r="I412" s="191">
        <f>IF('9 All Base Data'!L412="..C","..C",'9 All Base Data'!L412*Basecase_Pop_2006)</f>
        <v>18</v>
      </c>
      <c r="J412" s="156">
        <f>IF('9 All Base Data'!$P412=0,0,('9 All Base Data'!$P412*Basecase_Pop_2006)/(1+(1/(BaseCase_Mort_AllAdults_30*('9 All Base Data'!$W412*Basecase_PM10)/10))))</f>
        <v>0.36206548301349628</v>
      </c>
      <c r="K412" s="156">
        <f>IF('9 All Base Data'!$Q412=0,0,('9 All Base Data'!$Q412*Basecase_Pop_2006)/(1+(1/(BaseCase_Mort_Maori_30*('9 All Base Data'!$W412*Basecase_PM10)/10))))</f>
        <v>0</v>
      </c>
      <c r="L412" s="179">
        <f>133/(1+1/(BaseCase_Mort_Child_0_1*'9 All Base Data'!$AB$10/10))*IF('9 All Base Data'!$L412="..C",0,'9 All Base Data'!L412/'9 All Base Data'!$L$2022)</f>
        <v>2.6258001395494139E-3</v>
      </c>
      <c r="M412" s="178">
        <f>IF('9 All Base Data'!$R412="","",IF('9 All Base Data'!$R412=0,0,('9 All Base Data'!$R412*Basecase_Pop_2006)/(1+(1/(BaseCase_CardiacHA_All*('9 All Base Data'!$W412*Basecase_PM10)/10)))))</f>
        <v>8.7879613254742667E-2</v>
      </c>
      <c r="N412" s="178">
        <f>IF('9 All Base Data'!$S412="","",IF('9 All Base Data'!$S412=0,0,('9 All Base Data'!S412*Basecase_Pop_2006)/(1+(1/(BaseCase_RespHA_All*('9 All Base Data'!$W412*Basecase_PM10)/10)))))</f>
        <v>0.11142741699263549</v>
      </c>
      <c r="O412" s="178">
        <f>IF('9 All Base Data'!$T412="","",IF('9 All Base Data'!$T412=0,0,('9 All Base Data'!$T412*Basecase_Pop_2006)/(1+(1/(BaseCase_RespHA_Child_1_4*('9 All Base Data'!$W412*Basecase_PM10)/10)))))</f>
        <v>8.4625368506861583E-3</v>
      </c>
      <c r="P412" s="179">
        <f>IF('9 All Base Data'!$U412="","",IF('9 All Base Data'!$U412=0,0,('9 All Base Data'!$U412*Basecase_Pop_2006)/(1+(1/(BaseCase_RespHA_Child_5_14*('9 All Base Data'!$W412*Basecase_PM10)/10)))))</f>
        <v>2.5069384664734462E-2</v>
      </c>
      <c r="Q412" s="156">
        <f>IF('7 Base case Results'!$G412="..C",0,BaseCase_RADs_All*'7 Base case Results'!$G412*('9 All Base Data'!$V412*Basecase_PM10)/10)</f>
        <v>1869.4275576683999</v>
      </c>
      <c r="R412" s="189">
        <f t="shared" si="60"/>
        <v>1.2889531195280468</v>
      </c>
      <c r="S412" s="178">
        <f t="shared" si="61"/>
        <v>0</v>
      </c>
      <c r="T412" s="179">
        <f t="shared" si="62"/>
        <v>9.3478484967959141E-3</v>
      </c>
      <c r="U412" s="178">
        <f t="shared" si="63"/>
        <v>5.5803554416761594E-4</v>
      </c>
      <c r="V412" s="178">
        <f t="shared" si="64"/>
        <v>5.0532333606160195E-4</v>
      </c>
      <c r="W412" s="178">
        <f t="shared" si="65"/>
        <v>3.8377604617861727E-5</v>
      </c>
      <c r="X412" s="179">
        <f t="shared" si="66"/>
        <v>1.1368965945457079E-4</v>
      </c>
      <c r="Y412" s="179">
        <f t="shared" si="67"/>
        <v>0.1159045085754408</v>
      </c>
      <c r="Z412" s="186">
        <f t="shared" si="68"/>
        <v>1.415268835480513</v>
      </c>
      <c r="AA412" s="156">
        <f>$J412*'9 All Base Data'!$Y412</f>
        <v>0.14324869095888232</v>
      </c>
      <c r="AB412" s="156">
        <f>$K412*'9 All Base Data'!$Y412</f>
        <v>0</v>
      </c>
      <c r="AC412" s="178">
        <f>$L412*'9 All Base Data'!$Y412</f>
        <v>1.0388795683572052E-3</v>
      </c>
      <c r="AD412" s="178">
        <f>IF($M412="","",$M412*'9 All Base Data'!$Y412)</f>
        <v>3.4768957968427716E-2</v>
      </c>
      <c r="AE412" s="178">
        <f>IF($N412="","",$N412*'9 All Base Data'!$Y412)</f>
        <v>4.4085482792430568E-2</v>
      </c>
      <c r="AF412" s="178">
        <f>IF($O412="","",$O412*'9 All Base Data'!$Y412)</f>
        <v>3.3481438660279781E-3</v>
      </c>
      <c r="AG412" s="178">
        <f>IF($P412="","",$P412*'9 All Base Data'!$Y412)</f>
        <v>9.9185277383484448E-3</v>
      </c>
      <c r="AH412" s="167">
        <f>$Q412*'9 All Base Data'!$Y412</f>
        <v>739.62601529866515</v>
      </c>
      <c r="AI412" s="178">
        <f>$R412*'9 All Base Data'!$Y412</f>
        <v>0.50996533981362113</v>
      </c>
      <c r="AJ412" s="178">
        <f>$S412*'9 All Base Data'!$Y412</f>
        <v>0</v>
      </c>
      <c r="AK412" s="178">
        <f>$T412*'9 All Base Data'!$Y412</f>
        <v>3.6984112633516512E-3</v>
      </c>
      <c r="AL412" s="178">
        <f>IF($U412="","",$U412*'9 All Base Data'!$Y412)</f>
        <v>2.2078288309951597E-4</v>
      </c>
      <c r="AM412" s="178">
        <f>IF($V412="","",$V412*'9 All Base Data'!$Y412)</f>
        <v>1.9992766446367264E-4</v>
      </c>
      <c r="AN412" s="178">
        <f>IF($W412="","",$W412*'9 All Base Data'!$Y412)</f>
        <v>1.518383243243688E-5</v>
      </c>
      <c r="AO412" s="178">
        <f>IF($X412="","",$X412*'9 All Base Data'!$Y412)</f>
        <v>4.4980523293410197E-5</v>
      </c>
      <c r="AP412" s="178">
        <f>$Y412*'9 All Base Data'!$Y412</f>
        <v>4.5856812948517241E-2</v>
      </c>
      <c r="AQ412" s="179">
        <f t="shared" si="69"/>
        <v>0.55994127457305332</v>
      </c>
    </row>
    <row r="413" spans="1:43" x14ac:dyDescent="0.25">
      <c r="A413" s="124">
        <v>522605</v>
      </c>
      <c r="B413" s="125" t="s">
        <v>445</v>
      </c>
      <c r="C413" s="126" t="s">
        <v>157</v>
      </c>
      <c r="D413" s="101" t="s">
        <v>2312</v>
      </c>
      <c r="E413" s="142"/>
      <c r="F413" s="191" t="str">
        <f>IF('9 All Base Data'!G413="Rural Centre","Rural",IF('9 All Base Data'!G413="Rural (Incl.some Off Shore Islands)","Rural",IF('9 All Base Data'!G413="Inlet-in TA but not in Urban Area","Rural",IF('9 All Base Data'!G413="Rural (Incl.some Off Shore Islands)","Rural",IF('9 All Base Data'!G413="Inlet-not in TA","Rural",IF('9 All Base Data'!G413="Inland Water not in Urban Area","Rural",IF('9 All Base Data'!G413="Oceanic-in Region but not in TA","Rural",'9 All Base Data'!G413)))))))</f>
        <v>Rural</v>
      </c>
      <c r="G413" s="177">
        <f>IF('9 All Base Data'!I413="..C","..C",'9 All Base Data'!I413*Basecase_Pop_2006)</f>
        <v>6</v>
      </c>
      <c r="H413" s="177" t="str">
        <f>IF('9 All Base Data'!J413="..C","..C",'9 All Base Data'!J413*Basecase_Pop_2006)</f>
        <v>..C</v>
      </c>
      <c r="I413" s="191" t="str">
        <f>IF('9 All Base Data'!L413="..C","..C",'9 All Base Data'!L413*Basecase_Pop_2006)</f>
        <v>..C</v>
      </c>
      <c r="J413" s="156">
        <f>IF('9 All Base Data'!$P413=0,0,('9 All Base Data'!$P413*Basecase_Pop_2006)/(1+(1/(BaseCase_Mort_AllAdults_30*('9 All Base Data'!$W413*Basecase_PM10)/10))))</f>
        <v>0</v>
      </c>
      <c r="K413" s="156">
        <f>IF('9 All Base Data'!$Q413=0,0,('9 All Base Data'!$Q413*Basecase_Pop_2006)/(1+(1/(BaseCase_Mort_Maori_30*('9 All Base Data'!$W413*Basecase_PM10)/10))))</f>
        <v>0</v>
      </c>
      <c r="L413" s="179">
        <f>133/(1+1/(BaseCase_Mort_Child_0_1*'9 All Base Data'!$AB$10/10))*IF('9 All Base Data'!$L413="..C",0,'9 All Base Data'!L413/'9 All Base Data'!$L$2022)</f>
        <v>0</v>
      </c>
      <c r="M413" s="178">
        <f>IF('9 All Base Data'!$R413="","",IF('9 All Base Data'!$R413=0,0,('9 All Base Data'!$R413*Basecase_Pop_2006)/(1+(1/(BaseCase_CardiacHA_All*('9 All Base Data'!$W413*Basecase_PM10)/10)))))</f>
        <v>0</v>
      </c>
      <c r="N413" s="178">
        <f>IF('9 All Base Data'!$S413="","",IF('9 All Base Data'!$S413=0,0,('9 All Base Data'!S413*Basecase_Pop_2006)/(1+(1/(BaseCase_RespHA_All*('9 All Base Data'!$W413*Basecase_PM10)/10)))))</f>
        <v>0</v>
      </c>
      <c r="O413" s="178">
        <f>IF('9 All Base Data'!$T413="","",IF('9 All Base Data'!$T413=0,0,('9 All Base Data'!$T413*Basecase_Pop_2006)/(1+(1/(BaseCase_RespHA_Child_1_4*('9 All Base Data'!$W413*Basecase_PM10)/10)))))</f>
        <v>0</v>
      </c>
      <c r="P413" s="179">
        <f>IF('9 All Base Data'!$U413="","",IF('9 All Base Data'!$U413=0,0,('9 All Base Data'!$U413*Basecase_Pop_2006)/(1+(1/(BaseCase_RespHA_Child_5_14*('9 All Base Data'!$W413*Basecase_PM10)/10)))))</f>
        <v>0</v>
      </c>
      <c r="Q413" s="156">
        <f>IF('7 Base case Results'!$G413="..C",0,BaseCase_RADs_All*'7 Base case Results'!$G413*('9 All Base Data'!$V413*Basecase_PM10)/10)</f>
        <v>2.4624000000000006</v>
      </c>
      <c r="R413" s="189">
        <f t="shared" si="60"/>
        <v>0</v>
      </c>
      <c r="S413" s="178">
        <f t="shared" si="61"/>
        <v>0</v>
      </c>
      <c r="T413" s="179">
        <f t="shared" si="62"/>
        <v>0</v>
      </c>
      <c r="U413" s="178">
        <f t="shared" si="63"/>
        <v>0</v>
      </c>
      <c r="V413" s="178">
        <f t="shared" si="64"/>
        <v>0</v>
      </c>
      <c r="W413" s="178">
        <f t="shared" si="65"/>
        <v>0</v>
      </c>
      <c r="X413" s="179">
        <f t="shared" si="66"/>
        <v>0</v>
      </c>
      <c r="Y413" s="179">
        <f t="shared" si="67"/>
        <v>1.5266880000000004E-4</v>
      </c>
      <c r="Z413" s="186">
        <f t="shared" si="68"/>
        <v>1.5266880000000004E-4</v>
      </c>
      <c r="AA413" s="156">
        <f>$J413*'9 All Base Data'!$Y413</f>
        <v>0</v>
      </c>
      <c r="AB413" s="156">
        <f>$K413*'9 All Base Data'!$Y413</f>
        <v>0</v>
      </c>
      <c r="AC413" s="178">
        <f>$L413*'9 All Base Data'!$Y413</f>
        <v>0</v>
      </c>
      <c r="AD413" s="178">
        <f>IF($M413="","",$M413*'9 All Base Data'!$Y413)</f>
        <v>0</v>
      </c>
      <c r="AE413" s="178">
        <f>IF($N413="","",$N413*'9 All Base Data'!$Y413)</f>
        <v>0</v>
      </c>
      <c r="AF413" s="178">
        <f>IF($O413="","",$O413*'9 All Base Data'!$Y413)</f>
        <v>0</v>
      </c>
      <c r="AG413" s="178">
        <f>IF($P413="","",$P413*'9 All Base Data'!$Y413)</f>
        <v>0</v>
      </c>
      <c r="AH413" s="167">
        <f>$Q413*'9 All Base Data'!$Y413</f>
        <v>0.76217194526751775</v>
      </c>
      <c r="AI413" s="178">
        <f>$R413*'9 All Base Data'!$Y413</f>
        <v>0</v>
      </c>
      <c r="AJ413" s="178">
        <f>$S413*'9 All Base Data'!$Y413</f>
        <v>0</v>
      </c>
      <c r="AK413" s="178">
        <f>$T413*'9 All Base Data'!$Y413</f>
        <v>0</v>
      </c>
      <c r="AL413" s="178">
        <f>IF($U413="","",$U413*'9 All Base Data'!$Y413)</f>
        <v>0</v>
      </c>
      <c r="AM413" s="178">
        <f>IF($V413="","",$V413*'9 All Base Data'!$Y413)</f>
        <v>0</v>
      </c>
      <c r="AN413" s="178">
        <f>IF($W413="","",$W413*'9 All Base Data'!$Y413)</f>
        <v>0</v>
      </c>
      <c r="AO413" s="178">
        <f>IF($X413="","",$X413*'9 All Base Data'!$Y413)</f>
        <v>0</v>
      </c>
      <c r="AP413" s="178">
        <f>$Y413*'9 All Base Data'!$Y413</f>
        <v>4.7254660606586102E-5</v>
      </c>
      <c r="AQ413" s="179">
        <f t="shared" si="69"/>
        <v>4.7254660606586102E-5</v>
      </c>
    </row>
    <row r="414" spans="1:43" x14ac:dyDescent="0.25">
      <c r="A414" s="124">
        <v>522711</v>
      </c>
      <c r="B414" s="125" t="s">
        <v>446</v>
      </c>
      <c r="C414" s="126" t="s">
        <v>157</v>
      </c>
      <c r="D414" s="101" t="s">
        <v>2312</v>
      </c>
      <c r="E414" s="142"/>
      <c r="F414" s="191" t="str">
        <f>IF('9 All Base Data'!G414="Rural Centre","Rural",IF('9 All Base Data'!G414="Rural (Incl.some Off Shore Islands)","Rural",IF('9 All Base Data'!G414="Inlet-in TA but not in Urban Area","Rural",IF('9 All Base Data'!G414="Rural (Incl.some Off Shore Islands)","Rural",IF('9 All Base Data'!G414="Inlet-not in TA","Rural",IF('9 All Base Data'!G414="Inland Water not in Urban Area","Rural",IF('9 All Base Data'!G414="Oceanic-in Region but not in TA","Rural",'9 All Base Data'!G414)))))))</f>
        <v>Southern Auckland Zone</v>
      </c>
      <c r="G414" s="177">
        <f>IF('9 All Base Data'!I414="..C","..C",'9 All Base Data'!I414*Basecase_Pop_2006)</f>
        <v>3297</v>
      </c>
      <c r="H414" s="177">
        <f>IF('9 All Base Data'!J414="..C","..C",'9 All Base Data'!J414*Basecase_Pop_2006)</f>
        <v>1818</v>
      </c>
      <c r="I414" s="191">
        <f>IF('9 All Base Data'!L414="..C","..C",'9 All Base Data'!L414*Basecase_Pop_2006)</f>
        <v>36</v>
      </c>
      <c r="J414" s="156">
        <f>IF('9 All Base Data'!$P414=0,0,('9 All Base Data'!$P414*Basecase_Pop_2006)/(1+(1/(BaseCase_Mort_AllAdults_30*('9 All Base Data'!$W414*Basecase_PM10)/10))))</f>
        <v>0.37862063440409777</v>
      </c>
      <c r="K414" s="156">
        <f>IF('9 All Base Data'!$Q414=0,0,('9 All Base Data'!$Q414*Basecase_Pop_2006)/(1+(1/(BaseCase_Mort_Maori_30*('9 All Base Data'!$W414*Basecase_PM10)/10))))</f>
        <v>0</v>
      </c>
      <c r="L414" s="179">
        <f>133/(1+1/(BaseCase_Mort_Child_0_1*'9 All Base Data'!$AB$10/10))*IF('9 All Base Data'!$L414="..C",0,'9 All Base Data'!L414/'9 All Base Data'!$L$2022)</f>
        <v>5.2516002790988277E-3</v>
      </c>
      <c r="M414" s="178">
        <f>IF('9 All Base Data'!$R414="","",IF('9 All Base Data'!$R414=0,0,('9 All Base Data'!$R414*Basecase_Pop_2006)/(1+(1/(BaseCase_CardiacHA_All*('9 All Base Data'!$W414*Basecase_PM10)/10)))))</f>
        <v>0.13294377559652737</v>
      </c>
      <c r="N414" s="178">
        <f>IF('9 All Base Data'!$S414="","",IF('9 All Base Data'!$S414=0,0,('9 All Base Data'!S414*Basecase_Pop_2006)/(1+(1/(BaseCase_RespHA_All*('9 All Base Data'!$W414*Basecase_PM10)/10)))))</f>
        <v>0.31482447437512145</v>
      </c>
      <c r="O414" s="178">
        <f>IF('9 All Base Data'!$T414="","",IF('9 All Base Data'!$T414=0,0,('9 All Base Data'!$T414*Basecase_Pop_2006)/(1+(1/(BaseCase_RespHA_Child_1_4*('9 All Base Data'!$W414*Basecase_PM10)/10)))))</f>
        <v>6.2126652416804033E-2</v>
      </c>
      <c r="P414" s="179">
        <f>IF('9 All Base Data'!$U414="","",IF('9 All Base Data'!$U414=0,0,('9 All Base Data'!$U414*Basecase_Pop_2006)/(1+(1/(BaseCase_RespHA_Child_5_14*('9 All Base Data'!$W414*Basecase_PM10)/10)))))</f>
        <v>6.5689752358266906E-2</v>
      </c>
      <c r="Q414" s="156">
        <f>IF('7 Base case Results'!$G414="..C",0,BaseCase_RADs_All*'7 Base case Results'!$G414*('9 All Base Data'!$V414*Basecase_PM10)/10)</f>
        <v>2435.0282684355725</v>
      </c>
      <c r="R414" s="189">
        <f t="shared" si="60"/>
        <v>1.3478894584785881</v>
      </c>
      <c r="S414" s="178">
        <f t="shared" si="61"/>
        <v>0</v>
      </c>
      <c r="T414" s="179">
        <f t="shared" si="62"/>
        <v>1.8695696993591828E-2</v>
      </c>
      <c r="U414" s="178">
        <f t="shared" si="63"/>
        <v>8.4419297503794883E-4</v>
      </c>
      <c r="V414" s="178">
        <f t="shared" si="64"/>
        <v>1.4277289912911757E-3</v>
      </c>
      <c r="W414" s="178">
        <f t="shared" si="65"/>
        <v>2.8174436871020631E-4</v>
      </c>
      <c r="X414" s="179">
        <f t="shared" si="66"/>
        <v>2.9790302694474041E-4</v>
      </c>
      <c r="Y414" s="179">
        <f t="shared" si="67"/>
        <v>0.1509717526430055</v>
      </c>
      <c r="Z414" s="186">
        <f t="shared" si="68"/>
        <v>1.5198288300815146</v>
      </c>
      <c r="AA414" s="156">
        <f>$J414*'9 All Base Data'!$Y414</f>
        <v>0.16071603091389364</v>
      </c>
      <c r="AB414" s="156">
        <f>$K414*'9 All Base Data'!$Y414</f>
        <v>0</v>
      </c>
      <c r="AC414" s="178">
        <f>$L414*'9 All Base Data'!$Y414</f>
        <v>2.229187413758992E-3</v>
      </c>
      <c r="AD414" s="178">
        <f>IF($M414="","",$M414*'9 All Base Data'!$Y414)</f>
        <v>5.6431673308584965E-2</v>
      </c>
      <c r="AE414" s="178">
        <f>IF($N414="","",$N414*'9 All Base Data'!$Y414)</f>
        <v>0.13363598113387642</v>
      </c>
      <c r="AF414" s="178">
        <f>IF($O414="","",$O414*'9 All Base Data'!$Y414)</f>
        <v>2.6371380963191735E-2</v>
      </c>
      <c r="AG414" s="178">
        <f>IF($P414="","",$P414*'9 All Base Data'!$Y414)</f>
        <v>2.788383757095881E-2</v>
      </c>
      <c r="AH414" s="167">
        <f>$Q414*'9 All Base Data'!$Y414</f>
        <v>1033.6152943223235</v>
      </c>
      <c r="AI414" s="178">
        <f>$R414*'9 All Base Data'!$Y414</f>
        <v>0.57214907005346138</v>
      </c>
      <c r="AJ414" s="178">
        <f>$S414*'9 All Base Data'!$Y414</f>
        <v>0</v>
      </c>
      <c r="AK414" s="178">
        <f>$T414*'9 All Base Data'!$Y414</f>
        <v>7.935907192982013E-3</v>
      </c>
      <c r="AL414" s="178">
        <f>IF($U414="","",$U414*'9 All Base Data'!$Y414)</f>
        <v>3.5834112550951454E-4</v>
      </c>
      <c r="AM414" s="178">
        <f>IF($V414="","",$V414*'9 All Base Data'!$Y414)</f>
        <v>6.0603917444212953E-4</v>
      </c>
      <c r="AN414" s="178">
        <f>IF($W414="","",$W414*'9 All Base Data'!$Y414)</f>
        <v>1.1959421266807452E-4</v>
      </c>
      <c r="AO414" s="178">
        <f>IF($X414="","",$X414*'9 All Base Data'!$Y414)</f>
        <v>1.264532033842982E-4</v>
      </c>
      <c r="AP414" s="178">
        <f>$Y414*'9 All Base Data'!$Y414</f>
        <v>6.4084148247984057E-2</v>
      </c>
      <c r="AQ414" s="179">
        <f t="shared" si="69"/>
        <v>0.645133505794379</v>
      </c>
    </row>
    <row r="415" spans="1:43" x14ac:dyDescent="0.25">
      <c r="A415" s="124">
        <v>522712</v>
      </c>
      <c r="B415" s="125" t="s">
        <v>447</v>
      </c>
      <c r="C415" s="126" t="s">
        <v>157</v>
      </c>
      <c r="D415" s="101" t="s">
        <v>2312</v>
      </c>
      <c r="E415" s="142"/>
      <c r="F415" s="191" t="str">
        <f>IF('9 All Base Data'!G415="Rural Centre","Rural",IF('9 All Base Data'!G415="Rural (Incl.some Off Shore Islands)","Rural",IF('9 All Base Data'!G415="Inlet-in TA but not in Urban Area","Rural",IF('9 All Base Data'!G415="Rural (Incl.some Off Shore Islands)","Rural",IF('9 All Base Data'!G415="Inlet-not in TA","Rural",IF('9 All Base Data'!G415="Inland Water not in Urban Area","Rural",IF('9 All Base Data'!G415="Oceanic-in Region but not in TA","Rural",'9 All Base Data'!G415)))))))</f>
        <v>Southern Auckland Zone</v>
      </c>
      <c r="G415" s="177">
        <f>IF('9 All Base Data'!I415="..C","..C",'9 All Base Data'!I415*Basecase_Pop_2006)</f>
        <v>4017</v>
      </c>
      <c r="H415" s="177">
        <f>IF('9 All Base Data'!J415="..C","..C",'9 All Base Data'!J415*Basecase_Pop_2006)</f>
        <v>2295</v>
      </c>
      <c r="I415" s="191">
        <f>IF('9 All Base Data'!L415="..C","..C",'9 All Base Data'!L415*Basecase_Pop_2006)</f>
        <v>42</v>
      </c>
      <c r="J415" s="156">
        <f>IF('9 All Base Data'!$P415=0,0,('9 All Base Data'!$P415*Basecase_Pop_2006)/(1+(1/(BaseCase_Mort_AllAdults_30*('9 All Base Data'!$W415*Basecase_PM10)/10))))</f>
        <v>0.44591750226225213</v>
      </c>
      <c r="K415" s="156">
        <f>IF('9 All Base Data'!$Q415=0,0,('9 All Base Data'!$Q415*Basecase_Pop_2006)/(1+(1/(BaseCase_Mort_Maori_30*('9 All Base Data'!$W415*Basecase_PM10)/10))))</f>
        <v>0</v>
      </c>
      <c r="L415" s="179">
        <f>133/(1+1/(BaseCase_Mort_Child_0_1*'9 All Base Data'!$AB$10/10))*IF('9 All Base Data'!$L415="..C",0,'9 All Base Data'!L415/'9 All Base Data'!$L$2022)</f>
        <v>6.1268669922819657E-3</v>
      </c>
      <c r="M415" s="178">
        <f>IF('9 All Base Data'!$R415="","",IF('9 All Base Data'!$R415=0,0,('9 All Base Data'!$R415*Basecase_Pop_2006)/(1+(1/(BaseCase_CardiacHA_All*('9 All Base Data'!$W415*Basecase_PM10)/10)))))</f>
        <v>0.11374693462918277</v>
      </c>
      <c r="N415" s="178">
        <f>IF('9 All Base Data'!$S415="","",IF('9 All Base Data'!$S415=0,0,('9 All Base Data'!S415*Basecase_Pop_2006)/(1+(1/(BaseCase_RespHA_All*('9 All Base Data'!$W415*Basecase_PM10)/10)))))</f>
        <v>0.25750729838338754</v>
      </c>
      <c r="O415" s="178">
        <f>IF('9 All Base Data'!$T415="","",IF('9 All Base Data'!$T415=0,0,('9 All Base Data'!$T415*Basecase_Pop_2006)/(1+(1/(BaseCase_RespHA_Child_1_4*('9 All Base Data'!$W415*Basecase_PM10)/10)))))</f>
        <v>9.0715469310650901E-2</v>
      </c>
      <c r="P415" s="179">
        <f>IF('9 All Base Data'!$U415="","",IF('9 All Base Data'!$U415=0,0,('9 All Base Data'!$U415*Basecase_Pop_2006)/(1+(1/(BaseCase_RespHA_Child_5_14*('9 All Base Data'!$W415*Basecase_PM10)/10)))))</f>
        <v>9.3972528472775971E-2</v>
      </c>
      <c r="Q415" s="156">
        <f>IF('7 Base case Results'!$G415="..C",0,BaseCase_RADs_All*'7 Base case Results'!$G415*('9 All Base Data'!$V415*Basecase_PM10)/10)</f>
        <v>3034.2487146351759</v>
      </c>
      <c r="R415" s="189">
        <f t="shared" si="60"/>
        <v>1.5874663080536175</v>
      </c>
      <c r="S415" s="178">
        <f t="shared" si="61"/>
        <v>0</v>
      </c>
      <c r="T415" s="179">
        <f t="shared" si="62"/>
        <v>2.18116464925238E-2</v>
      </c>
      <c r="U415" s="178">
        <f t="shared" si="63"/>
        <v>7.2229303489531064E-4</v>
      </c>
      <c r="V415" s="178">
        <f t="shared" si="64"/>
        <v>1.1677955981686625E-3</v>
      </c>
      <c r="W415" s="178">
        <f t="shared" si="65"/>
        <v>4.1139465332380184E-4</v>
      </c>
      <c r="X415" s="179">
        <f t="shared" si="66"/>
        <v>4.2616541662403903E-4</v>
      </c>
      <c r="Y415" s="179">
        <f t="shared" si="67"/>
        <v>0.18812342030738091</v>
      </c>
      <c r="Z415" s="186">
        <f t="shared" si="68"/>
        <v>1.7992914634865862</v>
      </c>
      <c r="AA415" s="156">
        <f>$J415*'9 All Base Data'!$Y415</f>
        <v>0.19498763289401469</v>
      </c>
      <c r="AB415" s="156">
        <f>$K415*'9 All Base Data'!$Y415</f>
        <v>0</v>
      </c>
      <c r="AC415" s="178">
        <f>$L415*'9 All Base Data'!$Y415</f>
        <v>2.6791128085816396E-3</v>
      </c>
      <c r="AD415" s="178">
        <f>IF($M415="","",$M415*'9 All Base Data'!$Y415)</f>
        <v>4.9738450318217296E-2</v>
      </c>
      <c r="AE415" s="178">
        <f>IF($N415="","",$N415*'9 All Base Data'!$Y415)</f>
        <v>0.11260095939266281</v>
      </c>
      <c r="AF415" s="178">
        <f>IF($O415="","",$O415*'9 All Base Data'!$Y415)</f>
        <v>3.9667415021872342E-2</v>
      </c>
      <c r="AG415" s="178">
        <f>IF($P415="","",$P415*'9 All Base Data'!$Y415)</f>
        <v>4.1091638679828305E-2</v>
      </c>
      <c r="AH415" s="167">
        <f>$Q415*'9 All Base Data'!$Y415</f>
        <v>1326.7946906700804</v>
      </c>
      <c r="AI415" s="178">
        <f>$R415*'9 All Base Data'!$Y415</f>
        <v>0.69415597310269228</v>
      </c>
      <c r="AJ415" s="178">
        <f>$S415*'9 All Base Data'!$Y415</f>
        <v>0</v>
      </c>
      <c r="AK415" s="178">
        <f>$T415*'9 All Base Data'!$Y415</f>
        <v>9.5376415985506374E-3</v>
      </c>
      <c r="AL415" s="178">
        <f>IF($U415="","",$U415*'9 All Base Data'!$Y415)</f>
        <v>3.1583915952067986E-4</v>
      </c>
      <c r="AM415" s="178">
        <f>IF($V415="","",$V415*'9 All Base Data'!$Y415)</f>
        <v>5.1064535084572584E-4</v>
      </c>
      <c r="AN415" s="178">
        <f>IF($W415="","",$W415*'9 All Base Data'!$Y415)</f>
        <v>1.7989172712419107E-4</v>
      </c>
      <c r="AO415" s="178">
        <f>IF($X415="","",$X415*'9 All Base Data'!$Y415)</f>
        <v>1.8635058141302135E-4</v>
      </c>
      <c r="AP415" s="178">
        <f>$Y415*'9 All Base Data'!$Y415</f>
        <v>8.2261270821544982E-2</v>
      </c>
      <c r="AQ415" s="179">
        <f t="shared" si="69"/>
        <v>0.7867813700331544</v>
      </c>
    </row>
    <row r="416" spans="1:43" x14ac:dyDescent="0.25">
      <c r="A416" s="124">
        <v>522721</v>
      </c>
      <c r="B416" s="125" t="s">
        <v>448</v>
      </c>
      <c r="C416" s="126" t="s">
        <v>157</v>
      </c>
      <c r="D416" s="101" t="s">
        <v>2312</v>
      </c>
      <c r="E416" s="142"/>
      <c r="F416" s="191" t="str">
        <f>IF('9 All Base Data'!G416="Rural Centre","Rural",IF('9 All Base Data'!G416="Rural (Incl.some Off Shore Islands)","Rural",IF('9 All Base Data'!G416="Inlet-in TA but not in Urban Area","Rural",IF('9 All Base Data'!G416="Rural (Incl.some Off Shore Islands)","Rural",IF('9 All Base Data'!G416="Inlet-not in TA","Rural",IF('9 All Base Data'!G416="Inland Water not in Urban Area","Rural",IF('9 All Base Data'!G416="Oceanic-in Region but not in TA","Rural",'9 All Base Data'!G416)))))))</f>
        <v>Southern Auckland Zone</v>
      </c>
      <c r="G416" s="177">
        <f>IF('9 All Base Data'!I416="..C","..C",'9 All Base Data'!I416*Basecase_Pop_2006)</f>
        <v>1359</v>
      </c>
      <c r="H416" s="177">
        <f>IF('9 All Base Data'!J416="..C","..C",'9 All Base Data'!J416*Basecase_Pop_2006)</f>
        <v>942</v>
      </c>
      <c r="I416" s="191">
        <f>IF('9 All Base Data'!L416="..C","..C",'9 All Base Data'!L416*Basecase_Pop_2006)</f>
        <v>9</v>
      </c>
      <c r="J416" s="156">
        <f>IF('9 All Base Data'!$P416=0,0,('9 All Base Data'!$P416*Basecase_Pop_2006)/(1+(1/(BaseCase_Mort_AllAdults_30*('9 All Base Data'!$W416*Basecase_PM10)/10))))</f>
        <v>0.49532821535767413</v>
      </c>
      <c r="K416" s="156">
        <f>IF('9 All Base Data'!$Q416=0,0,('9 All Base Data'!$Q416*Basecase_Pop_2006)/(1+(1/(BaseCase_Mort_Maori_30*('9 All Base Data'!$W416*Basecase_PM10)/10))))</f>
        <v>0.15087923003670334</v>
      </c>
      <c r="L416" s="179">
        <f>133/(1+1/(BaseCase_Mort_Child_0_1*'9 All Base Data'!$AB$10/10))*IF('9 All Base Data'!$L416="..C",0,'9 All Base Data'!L416/'9 All Base Data'!$L$2022)</f>
        <v>1.3129000697747069E-3</v>
      </c>
      <c r="M416" s="178">
        <f>IF('9 All Base Data'!$R416="","",IF('9 All Base Data'!$R416=0,0,('9 All Base Data'!$R416*Basecase_Pop_2006)/(1+(1/(BaseCase_CardiacHA_All*('9 All Base Data'!$W416*Basecase_PM10)/10)))))</f>
        <v>0.18268574166433904</v>
      </c>
      <c r="N416" s="178">
        <f>IF('9 All Base Data'!$S416="","",IF('9 All Base Data'!$S416=0,0,('9 All Base Data'!S416*Basecase_Pop_2006)/(1+(1/(BaseCase_RespHA_All*('9 All Base Data'!$W416*Basecase_PM10)/10)))))</f>
        <v>0.22103408428083771</v>
      </c>
      <c r="O416" s="178">
        <f>IF('9 All Base Data'!$T416="","",IF('9 All Base Data'!$T416=0,0,('9 All Base Data'!$T416*Basecase_Pop_2006)/(1+(1/(BaseCase_RespHA_Child_1_4*('9 All Base Data'!$W416*Basecase_PM10)/10)))))</f>
        <v>0.20841948432102844</v>
      </c>
      <c r="P416" s="179">
        <f>IF('9 All Base Data'!$U416="","",IF('9 All Base Data'!$U416=0,0,('9 All Base Data'!$U416*Basecase_Pop_2006)/(1+(1/(BaseCase_RespHA_Child_5_14*('9 All Base Data'!$W416*Basecase_PM10)/10)))))</f>
        <v>7.0056563775662412E-2</v>
      </c>
      <c r="Q416" s="156">
        <f>IF('7 Base case Results'!$G416="..C",0,BaseCase_RADs_All*'7 Base case Results'!$G416*('9 All Base Data'!$V416*Basecase_PM10)/10)</f>
        <v>1073.3513836453815</v>
      </c>
      <c r="R416" s="189">
        <f t="shared" si="60"/>
        <v>1.7633684466733199</v>
      </c>
      <c r="S416" s="178">
        <f t="shared" si="61"/>
        <v>0.5371300589306639</v>
      </c>
      <c r="T416" s="179">
        <f t="shared" si="62"/>
        <v>4.673924248397957E-3</v>
      </c>
      <c r="U416" s="178">
        <f t="shared" si="63"/>
        <v>1.1600544595685529E-3</v>
      </c>
      <c r="V416" s="178">
        <f t="shared" si="64"/>
        <v>1.002389572213599E-3</v>
      </c>
      <c r="W416" s="178">
        <f t="shared" si="65"/>
        <v>9.451823613958639E-4</v>
      </c>
      <c r="X416" s="179">
        <f t="shared" si="66"/>
        <v>3.1770651672262905E-4</v>
      </c>
      <c r="Y416" s="179">
        <f t="shared" si="67"/>
        <v>6.6547785786013655E-2</v>
      </c>
      <c r="Z416" s="186">
        <f t="shared" si="68"/>
        <v>1.8367526007395136</v>
      </c>
      <c r="AA416" s="156">
        <f>$J416*'9 All Base Data'!$Y416</f>
        <v>0.22875421436854981</v>
      </c>
      <c r="AB416" s="156">
        <f>$K416*'9 All Base Data'!$Y416</f>
        <v>6.9679575403664804E-2</v>
      </c>
      <c r="AC416" s="178">
        <f>$L416*'9 All Base Data'!$Y416</f>
        <v>6.0632811677981927E-4</v>
      </c>
      <c r="AD416" s="178">
        <f>IF($M416="","",$M416*'9 All Base Data'!$Y416)</f>
        <v>8.4368570202658991E-2</v>
      </c>
      <c r="AE416" s="178">
        <f>IF($N416="","",$N416*'9 All Base Data'!$Y416)</f>
        <v>0.10207873634217249</v>
      </c>
      <c r="AF416" s="178">
        <f>IF($O416="","",$O416*'9 All Base Data'!$Y416)</f>
        <v>9.625301752804033E-2</v>
      </c>
      <c r="AG416" s="178">
        <f>IF($P416="","",$P416*'9 All Base Data'!$Y416)</f>
        <v>3.2353768089487402E-2</v>
      </c>
      <c r="AH416" s="167">
        <f>$Q416*'9 All Base Data'!$Y416</f>
        <v>495.69890205002042</v>
      </c>
      <c r="AI416" s="178">
        <f>$R416*'9 All Base Data'!$Y416</f>
        <v>0.8143650031520373</v>
      </c>
      <c r="AJ416" s="178">
        <f>$S416*'9 All Base Data'!$Y416</f>
        <v>0.24805928843704672</v>
      </c>
      <c r="AK416" s="178">
        <f>$T416*'9 All Base Data'!$Y416</f>
        <v>2.1585280957361567E-3</v>
      </c>
      <c r="AL416" s="178">
        <f>IF($U416="","",$U416*'9 All Base Data'!$Y416)</f>
        <v>5.3574042078688466E-4</v>
      </c>
      <c r="AM416" s="178">
        <f>IF($V416="","",$V416*'9 All Base Data'!$Y416)</f>
        <v>4.6292706931175227E-4</v>
      </c>
      <c r="AN416" s="178">
        <f>IF($W416="","",$W416*'9 All Base Data'!$Y416)</f>
        <v>4.3650743448966288E-4</v>
      </c>
      <c r="AO416" s="178">
        <f>IF($X416="","",$X416*'9 All Base Data'!$Y416)</f>
        <v>1.4672433828582536E-4</v>
      </c>
      <c r="AP416" s="178">
        <f>$Y416*'9 All Base Data'!$Y416</f>
        <v>3.073333192710127E-2</v>
      </c>
      <c r="AQ416" s="179">
        <f t="shared" si="69"/>
        <v>0.84825553066497328</v>
      </c>
    </row>
    <row r="417" spans="1:43" x14ac:dyDescent="0.25">
      <c r="A417" s="124">
        <v>522722</v>
      </c>
      <c r="B417" s="125" t="s">
        <v>449</v>
      </c>
      <c r="C417" s="126" t="s">
        <v>157</v>
      </c>
      <c r="D417" s="101" t="s">
        <v>2312</v>
      </c>
      <c r="E417" s="142"/>
      <c r="F417" s="191" t="str">
        <f>IF('9 All Base Data'!G417="Rural Centre","Rural",IF('9 All Base Data'!G417="Rural (Incl.some Off Shore Islands)","Rural",IF('9 All Base Data'!G417="Inlet-in TA but not in Urban Area","Rural",IF('9 All Base Data'!G417="Rural (Incl.some Off Shore Islands)","Rural",IF('9 All Base Data'!G417="Inlet-not in TA","Rural",IF('9 All Base Data'!G417="Inland Water not in Urban Area","Rural",IF('9 All Base Data'!G417="Oceanic-in Region but not in TA","Rural",'9 All Base Data'!G417)))))))</f>
        <v>Southern Auckland Zone</v>
      </c>
      <c r="G417" s="177">
        <f>IF('9 All Base Data'!I417="..C","..C",'9 All Base Data'!I417*Basecase_Pop_2006)</f>
        <v>4200</v>
      </c>
      <c r="H417" s="177">
        <f>IF('9 All Base Data'!J417="..C","..C",'9 All Base Data'!J417*Basecase_Pop_2006)</f>
        <v>2694</v>
      </c>
      <c r="I417" s="191">
        <f>IF('9 All Base Data'!L417="..C","..C",'9 All Base Data'!L417*Basecase_Pop_2006)</f>
        <v>45</v>
      </c>
      <c r="J417" s="156">
        <f>IF('9 All Base Data'!$P417=0,0,('9 All Base Data'!$P417*Basecase_Pop_2006)/(1+(1/(BaseCase_Mort_AllAdults_30*('9 All Base Data'!$W417*Basecase_PM10)/10))))</f>
        <v>0.91540667115918239</v>
      </c>
      <c r="K417" s="156">
        <f>IF('9 All Base Data'!$Q417=0,0,('9 All Base Data'!$Q417*Basecase_Pop_2006)/(1+(1/(BaseCase_Mort_Maori_30*('9 All Base Data'!$W417*Basecase_PM10)/10))))</f>
        <v>0</v>
      </c>
      <c r="L417" s="179">
        <f>133/(1+1/(BaseCase_Mort_Child_0_1*'9 All Base Data'!$AB$10/10))*IF('9 All Base Data'!$L417="..C",0,'9 All Base Data'!L417/'9 All Base Data'!$L$2022)</f>
        <v>6.5645003488735343E-3</v>
      </c>
      <c r="M417" s="178">
        <f>IF('9 All Base Data'!$R417="","",IF('9 All Base Data'!$R417=0,0,('9 All Base Data'!$R417*Basecase_Pop_2006)/(1+(1/(BaseCase_CardiacHA_All*('9 All Base Data'!$W417*Basecase_PM10)/10)))))</f>
        <v>0.43104215456419281</v>
      </c>
      <c r="N417" s="178">
        <f>IF('9 All Base Data'!$S417="","",IF('9 All Base Data'!$S417=0,0,('9 All Base Data'!S417*Basecase_Pop_2006)/(1+(1/(BaseCase_RespHA_All*('9 All Base Data'!$W417*Basecase_PM10)/10)))))</f>
        <v>0.47198944159838363</v>
      </c>
      <c r="O417" s="178">
        <f>IF('9 All Base Data'!$T417="","",IF('9 All Base Data'!$T417=0,0,('9 All Base Data'!$T417*Basecase_Pop_2006)/(1+(1/(BaseCase_RespHA_Child_1_4*('9 All Base Data'!$W417*Basecase_PM10)/10)))))</f>
        <v>4.3535048285911759E-2</v>
      </c>
      <c r="P417" s="179">
        <f>IF('9 All Base Data'!$U417="","",IF('9 All Base Data'!$U417=0,0,('9 All Base Data'!$U417*Basecase_Pop_2006)/(1+(1/(BaseCase_RespHA_Child_5_14*('9 All Base Data'!$W417*Basecase_PM10)/10)))))</f>
        <v>5.1568546198458846E-2</v>
      </c>
      <c r="Q417" s="156">
        <f>IF('7 Base case Results'!$G417="..C",0,BaseCase_RADs_All*'7 Base case Results'!$G417*('9 All Base Data'!$V417*Basecase_PM10)/10)</f>
        <v>3041.5737206496206</v>
      </c>
      <c r="R417" s="189">
        <f t="shared" si="60"/>
        <v>3.258847749326689</v>
      </c>
      <c r="S417" s="178">
        <f t="shared" si="61"/>
        <v>0</v>
      </c>
      <c r="T417" s="179">
        <f t="shared" si="62"/>
        <v>2.3369621241989783E-2</v>
      </c>
      <c r="U417" s="178">
        <f t="shared" si="63"/>
        <v>2.7371176814826245E-3</v>
      </c>
      <c r="V417" s="178">
        <f t="shared" si="64"/>
        <v>2.1404721176486695E-3</v>
      </c>
      <c r="W417" s="178">
        <f t="shared" si="65"/>
        <v>1.9743144397660984E-4</v>
      </c>
      <c r="X417" s="179">
        <f t="shared" si="66"/>
        <v>2.3386335701001086E-4</v>
      </c>
      <c r="Y417" s="179">
        <f t="shared" si="67"/>
        <v>0.18857757068027647</v>
      </c>
      <c r="Z417" s="186">
        <f t="shared" si="68"/>
        <v>3.4756725310480863</v>
      </c>
      <c r="AA417" s="156">
        <f>$J417*'9 All Base Data'!$Y417</f>
        <v>0.37811240868942969</v>
      </c>
      <c r="AB417" s="156">
        <f>$K417*'9 All Base Data'!$Y417</f>
        <v>0</v>
      </c>
      <c r="AC417" s="178">
        <f>$L417*'9 All Base Data'!$Y417</f>
        <v>2.7114932815729409E-3</v>
      </c>
      <c r="AD417" s="178">
        <f>IF($M417="","",$M417*'9 All Base Data'!$Y417)</f>
        <v>0.17804369625421593</v>
      </c>
      <c r="AE417" s="178">
        <f>IF($N417="","",$N417*'9 All Base Data'!$Y417)</f>
        <v>0.19495713791636765</v>
      </c>
      <c r="AF417" s="178">
        <f>IF($O417="","",$O417*'9 All Base Data'!$Y417)</f>
        <v>1.7982326859112711E-2</v>
      </c>
      <c r="AG417" s="178">
        <f>IF($P417="","",$P417*'9 All Base Data'!$Y417)</f>
        <v>2.1300595494918265E-2</v>
      </c>
      <c r="AH417" s="167">
        <f>$Q417*'9 All Base Data'!$Y417</f>
        <v>1256.334263180514</v>
      </c>
      <c r="AI417" s="178">
        <f>$R417*'9 All Base Data'!$Y417</f>
        <v>1.3460801749343696</v>
      </c>
      <c r="AJ417" s="178">
        <f>$S417*'9 All Base Data'!$Y417</f>
        <v>0</v>
      </c>
      <c r="AK417" s="178">
        <f>$T417*'9 All Base Data'!$Y417</f>
        <v>9.6529160823996697E-3</v>
      </c>
      <c r="AL417" s="178">
        <f>IF($U417="","",$U417*'9 All Base Data'!$Y417)</f>
        <v>1.1305774712142712E-3</v>
      </c>
      <c r="AM417" s="178">
        <f>IF($V417="","",$V417*'9 All Base Data'!$Y417)</f>
        <v>8.8413062045072715E-4</v>
      </c>
      <c r="AN417" s="178">
        <f>IF($W417="","",$W417*'9 All Base Data'!$Y417)</f>
        <v>8.1549852306076154E-5</v>
      </c>
      <c r="AO417" s="178">
        <f>IF($X417="","",$X417*'9 All Base Data'!$Y417)</f>
        <v>9.6598200569454328E-5</v>
      </c>
      <c r="AP417" s="178">
        <f>$Y417*'9 All Base Data'!$Y417</f>
        <v>7.7892724317191867E-2</v>
      </c>
      <c r="AQ417" s="179">
        <f t="shared" si="69"/>
        <v>1.4356405234256262</v>
      </c>
    </row>
    <row r="418" spans="1:43" x14ac:dyDescent="0.25">
      <c r="A418" s="124">
        <v>522723</v>
      </c>
      <c r="B418" s="125" t="s">
        <v>450</v>
      </c>
      <c r="C418" s="126" t="s">
        <v>157</v>
      </c>
      <c r="D418" s="101" t="s">
        <v>2312</v>
      </c>
      <c r="E418" s="142"/>
      <c r="F418" s="191" t="str">
        <f>IF('9 All Base Data'!G418="Rural Centre","Rural",IF('9 All Base Data'!G418="Rural (Incl.some Off Shore Islands)","Rural",IF('9 All Base Data'!G418="Inlet-in TA but not in Urban Area","Rural",IF('9 All Base Data'!G418="Rural (Incl.some Off Shore Islands)","Rural",IF('9 All Base Data'!G418="Inlet-not in TA","Rural",IF('9 All Base Data'!G418="Inland Water not in Urban Area","Rural",IF('9 All Base Data'!G418="Oceanic-in Region but not in TA","Rural",'9 All Base Data'!G418)))))))</f>
        <v>Southern Auckland Zone</v>
      </c>
      <c r="G418" s="177">
        <f>IF('9 All Base Data'!I418="..C","..C",'9 All Base Data'!I418*Basecase_Pop_2006)</f>
        <v>2964</v>
      </c>
      <c r="H418" s="177">
        <f>IF('9 All Base Data'!J418="..C","..C",'9 All Base Data'!J418*Basecase_Pop_2006)</f>
        <v>1689</v>
      </c>
      <c r="I418" s="191">
        <f>IF('9 All Base Data'!L418="..C","..C",'9 All Base Data'!L418*Basecase_Pop_2006)</f>
        <v>54</v>
      </c>
      <c r="J418" s="156">
        <f>IF('9 All Base Data'!$P418=0,0,('9 All Base Data'!$P418*Basecase_Pop_2006)/(1+(1/(BaseCase_Mort_AllAdults_30*('9 All Base Data'!$W418*Basecase_PM10)/10))))</f>
        <v>2.1604543970484813</v>
      </c>
      <c r="K418" s="156">
        <f>IF('9 All Base Data'!$Q418=0,0,('9 All Base Data'!$Q418*Basecase_Pop_2006)/(1+(1/(BaseCase_Mort_Maori_30*('9 All Base Data'!$W418*Basecase_PM10)/10))))</f>
        <v>6.9327802049568538E-2</v>
      </c>
      <c r="L418" s="179">
        <f>133/(1+1/(BaseCase_Mort_Child_0_1*'9 All Base Data'!$AB$10/10))*IF('9 All Base Data'!$L418="..C",0,'9 All Base Data'!L418/'9 All Base Data'!$L$2022)</f>
        <v>7.8774004186482408E-3</v>
      </c>
      <c r="M418" s="178">
        <f>IF('9 All Base Data'!$R418="","",IF('9 All Base Data'!$R418=0,0,('9 All Base Data'!$R418*Basecase_Pop_2006)/(1+(1/(BaseCase_CardiacHA_All*('9 All Base Data'!$W418*Basecase_PM10)/10)))))</f>
        <v>9.9007943351763675E-2</v>
      </c>
      <c r="N418" s="178">
        <f>IF('9 All Base Data'!$S418="","",IF('9 All Base Data'!$S418=0,0,('9 All Base Data'!S418*Basecase_Pop_2006)/(1+(1/(BaseCase_RespHA_All*('9 All Base Data'!$W418*Basecase_PM10)/10)))))</f>
        <v>0.25919656048477557</v>
      </c>
      <c r="O418" s="178">
        <f>IF('9 All Base Data'!$T418="","",IF('9 All Base Data'!$T418=0,0,('9 All Base Data'!$T418*Basecase_Pop_2006)/(1+(1/(BaseCase_RespHA_Child_1_4*('9 All Base Data'!$W418*Basecase_PM10)/10)))))</f>
        <v>0.10235215783051697</v>
      </c>
      <c r="P418" s="179">
        <f>IF('9 All Base Data'!$U418="","",IF('9 All Base Data'!$U418=0,0,('9 All Base Data'!$U418*Basecase_Pop_2006)/(1+(1/(BaseCase_RespHA_Child_5_14*('9 All Base Data'!$W418*Basecase_PM10)/10)))))</f>
        <v>7.5794403281964545E-2</v>
      </c>
      <c r="Q418" s="156">
        <f>IF('7 Base case Results'!$G418="..C",0,BaseCase_RADs_All*'7 Base case Results'!$G418*('9 All Base Data'!$V418*Basecase_PM10)/10)</f>
        <v>2101.5337502377765</v>
      </c>
      <c r="R418" s="189">
        <f t="shared" si="60"/>
        <v>7.6912176534925933</v>
      </c>
      <c r="S418" s="178">
        <f t="shared" si="61"/>
        <v>0.246806975296464</v>
      </c>
      <c r="T418" s="179">
        <f t="shared" si="62"/>
        <v>2.8043545490387737E-2</v>
      </c>
      <c r="U418" s="178">
        <f t="shared" si="63"/>
        <v>6.287004402836993E-4</v>
      </c>
      <c r="V418" s="178">
        <f t="shared" si="64"/>
        <v>1.1754564017984572E-3</v>
      </c>
      <c r="W418" s="178">
        <f t="shared" si="65"/>
        <v>4.6416703576139447E-4</v>
      </c>
      <c r="X418" s="179">
        <f t="shared" si="66"/>
        <v>3.4372761888370925E-4</v>
      </c>
      <c r="Y418" s="179">
        <f t="shared" si="67"/>
        <v>0.13029509251474214</v>
      </c>
      <c r="Z418" s="186">
        <f t="shared" si="68"/>
        <v>7.8513604483398041</v>
      </c>
      <c r="AA418" s="156">
        <f>$J418*'9 All Base Data'!$Y418</f>
        <v>0.8652624945988876</v>
      </c>
      <c r="AB418" s="156">
        <f>$K418*'9 All Base Data'!$Y418</f>
        <v>2.7765801040937881E-2</v>
      </c>
      <c r="AC418" s="178">
        <f>$L418*'9 All Base Data'!$Y418</f>
        <v>3.1549007220451615E-3</v>
      </c>
      <c r="AD418" s="178">
        <f>IF($M418="","",$M418*'9 All Base Data'!$Y418)</f>
        <v>3.9652704619309753E-2</v>
      </c>
      <c r="AE418" s="178">
        <f>IF($N418="","",$N418*'9 All Base Data'!$Y418)</f>
        <v>0.10380828349022338</v>
      </c>
      <c r="AF418" s="178">
        <f>IF($O418="","",$O418*'9 All Base Data'!$Y418)</f>
        <v>4.0992063305294028E-2</v>
      </c>
      <c r="AG418" s="178">
        <f>IF($P418="","",$P418*'9 All Base Data'!$Y418)</f>
        <v>3.035567635678036E-2</v>
      </c>
      <c r="AH418" s="167">
        <f>$Q418*'9 All Base Data'!$Y418</f>
        <v>841.66476168100712</v>
      </c>
      <c r="AI418" s="178">
        <f>$R418*'9 All Base Data'!$Y418</f>
        <v>3.0803344807720396</v>
      </c>
      <c r="AJ418" s="178">
        <f>$S418*'9 All Base Data'!$Y418</f>
        <v>9.8846251705738852E-2</v>
      </c>
      <c r="AK418" s="178">
        <f>$T418*'9 All Base Data'!$Y418</f>
        <v>1.1231446570480776E-2</v>
      </c>
      <c r="AL418" s="178">
        <f>IF($U418="","",$U418*'9 All Base Data'!$Y418)</f>
        <v>2.5179467433261694E-4</v>
      </c>
      <c r="AM418" s="178">
        <f>IF($V418="","",$V418*'9 All Base Data'!$Y418)</f>
        <v>4.7077056562816298E-4</v>
      </c>
      <c r="AN418" s="178">
        <f>IF($W418="","",$W418*'9 All Base Data'!$Y418)</f>
        <v>1.858990070895084E-4</v>
      </c>
      <c r="AO418" s="178">
        <f>IF($X418="","",$X418*'9 All Base Data'!$Y418)</f>
        <v>1.3766299227799896E-4</v>
      </c>
      <c r="AP418" s="178">
        <f>$Y418*'9 All Base Data'!$Y418</f>
        <v>5.2183215224222444E-2</v>
      </c>
      <c r="AQ418" s="179">
        <f t="shared" si="69"/>
        <v>3.1444717078067033</v>
      </c>
    </row>
    <row r="419" spans="1:43" x14ac:dyDescent="0.25">
      <c r="A419" s="124">
        <v>522730</v>
      </c>
      <c r="B419" s="125" t="s">
        <v>451</v>
      </c>
      <c r="C419" s="126" t="s">
        <v>157</v>
      </c>
      <c r="D419" s="101" t="s">
        <v>2312</v>
      </c>
      <c r="E419" s="142"/>
      <c r="F419" s="191" t="str">
        <f>IF('9 All Base Data'!G419="Rural Centre","Rural",IF('9 All Base Data'!G419="Rural (Incl.some Off Shore Islands)","Rural",IF('9 All Base Data'!G419="Inlet-in TA but not in Urban Area","Rural",IF('9 All Base Data'!G419="Rural (Incl.some Off Shore Islands)","Rural",IF('9 All Base Data'!G419="Inlet-not in TA","Rural",IF('9 All Base Data'!G419="Inland Water not in Urban Area","Rural",IF('9 All Base Data'!G419="Oceanic-in Region but not in TA","Rural",'9 All Base Data'!G419)))))))</f>
        <v>Southern Auckland Zone</v>
      </c>
      <c r="G419" s="177">
        <f>IF('9 All Base Data'!I419="..C","..C",'9 All Base Data'!I419*Basecase_Pop_2006)</f>
        <v>3699</v>
      </c>
      <c r="H419" s="177">
        <f>IF('9 All Base Data'!J419="..C","..C",'9 All Base Data'!J419*Basecase_Pop_2006)</f>
        <v>2319</v>
      </c>
      <c r="I419" s="191">
        <f>IF('9 All Base Data'!L419="..C","..C",'9 All Base Data'!L419*Basecase_Pop_2006)</f>
        <v>36</v>
      </c>
      <c r="J419" s="156">
        <f>IF('9 All Base Data'!$P419=0,0,('9 All Base Data'!$P419*Basecase_Pop_2006)/(1+(1/(BaseCase_Mort_AllAdults_30*('9 All Base Data'!$W419*Basecase_PM10)/10))))</f>
        <v>0.482636605367539</v>
      </c>
      <c r="K419" s="156">
        <f>IF('9 All Base Data'!$Q419=0,0,('9 All Base Data'!$Q419*Basecase_Pop_2006)/(1+(1/(BaseCase_Mort_Maori_30*('9 All Base Data'!$W419*Basecase_PM10)/10))))</f>
        <v>7.0037251990736613E-2</v>
      </c>
      <c r="L419" s="179">
        <f>133/(1+1/(BaseCase_Mort_Child_0_1*'9 All Base Data'!$AB$10/10))*IF('9 All Base Data'!$L419="..C",0,'9 All Base Data'!L419/'9 All Base Data'!$L$2022)</f>
        <v>5.2516002790988277E-3</v>
      </c>
      <c r="M419" s="178">
        <f>IF('9 All Base Data'!$R419="","",IF('9 All Base Data'!$R419=0,0,('9 All Base Data'!$R419*Basecase_Pop_2006)/(1+(1/(BaseCase_CardiacHA_All*('9 All Base Data'!$W419*Basecase_PM10)/10)))))</f>
        <v>0.19792197962264749</v>
      </c>
      <c r="N419" s="178">
        <f>IF('9 All Base Data'!$S419="","",IF('9 All Base Data'!$S419=0,0,('9 All Base Data'!S419*Basecase_Pop_2006)/(1+(1/(BaseCase_RespHA_All*('9 All Base Data'!$W419*Basecase_PM10)/10)))))</f>
        <v>0.23625941737142639</v>
      </c>
      <c r="O419" s="178">
        <f>IF('9 All Base Data'!$T419="","",IF('9 All Base Data'!$T419=0,0,('9 All Base Data'!$T419*Basecase_Pop_2006)/(1+(1/(BaseCase_RespHA_Child_1_4*('9 All Base Data'!$W419*Basecase_PM10)/10)))))</f>
        <v>3.4547935438466258E-2</v>
      </c>
      <c r="P419" s="179">
        <f>IF('9 All Base Data'!$U419="","",IF('9 All Base Data'!$U419=0,0,('9 All Base Data'!$U419*Basecase_Pop_2006)/(1+(1/(BaseCase_RespHA_Child_5_14*('9 All Base Data'!$W419*Basecase_PM10)/10)))))</f>
        <v>3.8369334385585735E-2</v>
      </c>
      <c r="Q419" s="156">
        <f>IF('7 Base case Results'!$G419="..C",0,BaseCase_RADs_All*'7 Base case Results'!$G419*('9 All Base Data'!$V419*Basecase_PM10)/10)</f>
        <v>2656.640551732813</v>
      </c>
      <c r="R419" s="189">
        <f t="shared" si="60"/>
        <v>1.7181863151084387</v>
      </c>
      <c r="S419" s="178">
        <f t="shared" si="61"/>
        <v>0.24933261708702234</v>
      </c>
      <c r="T419" s="179">
        <f t="shared" si="62"/>
        <v>1.8695696993591828E-2</v>
      </c>
      <c r="U419" s="178">
        <f t="shared" si="63"/>
        <v>1.2568045706038114E-3</v>
      </c>
      <c r="V419" s="178">
        <f t="shared" si="64"/>
        <v>1.0714364577794186E-3</v>
      </c>
      <c r="W419" s="178">
        <f t="shared" si="65"/>
        <v>1.5667488721344449E-4</v>
      </c>
      <c r="X419" s="179">
        <f t="shared" si="66"/>
        <v>1.7400493143863131E-4</v>
      </c>
      <c r="Y419" s="179">
        <f t="shared" si="67"/>
        <v>0.16471171420743441</v>
      </c>
      <c r="Z419" s="186">
        <f t="shared" si="68"/>
        <v>1.9039219673378482</v>
      </c>
      <c r="AA419" s="156">
        <f>$J419*'9 All Base Data'!$Y419</f>
        <v>0.1969966357954033</v>
      </c>
      <c r="AB419" s="156">
        <f>$K419*'9 All Base Data'!$Y419</f>
        <v>2.8586938638902472E-2</v>
      </c>
      <c r="AC419" s="178">
        <f>$L419*'9 All Base Data'!$Y419</f>
        <v>2.1435332007957377E-3</v>
      </c>
      <c r="AD419" s="178">
        <f>IF($M419="","",$M419*'9 All Base Data'!$Y419)</f>
        <v>8.0785343884010111E-2</v>
      </c>
      <c r="AE419" s="178">
        <f>IF($N419="","",$N419*'9 All Base Data'!$Y419)</f>
        <v>9.6433444706727156E-2</v>
      </c>
      <c r="AF419" s="178">
        <f>IF($O419="","",$O419*'9 All Base Data'!$Y419)</f>
        <v>1.4101348673857527E-2</v>
      </c>
      <c r="AG419" s="178">
        <f>IF($P419="","",$P419*'9 All Base Data'!$Y419)</f>
        <v>1.5661119997131601E-2</v>
      </c>
      <c r="AH419" s="167">
        <f>$Q419*'9 All Base Data'!$Y419</f>
        <v>1084.3546581189498</v>
      </c>
      <c r="AI419" s="178">
        <f>$R419*'9 All Base Data'!$Y419</f>
        <v>0.70130802343163567</v>
      </c>
      <c r="AJ419" s="178">
        <f>$S419*'9 All Base Data'!$Y419</f>
        <v>0.10176950155449281</v>
      </c>
      <c r="AK419" s="178">
        <f>$T419*'9 All Base Data'!$Y419</f>
        <v>7.6309781948328262E-3</v>
      </c>
      <c r="AL419" s="178">
        <f>IF($U419="","",$U419*'9 All Base Data'!$Y419)</f>
        <v>5.1298693366346425E-4</v>
      </c>
      <c r="AM419" s="178">
        <f>IF($V419="","",$V419*'9 All Base Data'!$Y419)</f>
        <v>4.3732567174500762E-4</v>
      </c>
      <c r="AN419" s="178">
        <f>IF($W419="","",$W419*'9 All Base Data'!$Y419)</f>
        <v>6.3949616235943886E-5</v>
      </c>
      <c r="AO419" s="178">
        <f>IF($X419="","",$X419*'9 All Base Data'!$Y419)</f>
        <v>7.102317918699181E-5</v>
      </c>
      <c r="AP419" s="178">
        <f>$Y419*'9 All Base Data'!$Y419</f>
        <v>6.7229988803374885E-2</v>
      </c>
      <c r="AQ419" s="179">
        <f t="shared" si="69"/>
        <v>0.7771193030352519</v>
      </c>
    </row>
    <row r="420" spans="1:43" x14ac:dyDescent="0.25">
      <c r="A420" s="124">
        <v>522810</v>
      </c>
      <c r="B420" s="125" t="s">
        <v>452</v>
      </c>
      <c r="C420" s="126" t="s">
        <v>157</v>
      </c>
      <c r="D420" s="101" t="s">
        <v>2312</v>
      </c>
      <c r="E420" s="142"/>
      <c r="F420" s="191" t="str">
        <f>IF('9 All Base Data'!G420="Rural Centre","Rural",IF('9 All Base Data'!G420="Rural (Incl.some Off Shore Islands)","Rural",IF('9 All Base Data'!G420="Inlet-in TA but not in Urban Area","Rural",IF('9 All Base Data'!G420="Rural (Incl.some Off Shore Islands)","Rural",IF('9 All Base Data'!G420="Inlet-not in TA","Rural",IF('9 All Base Data'!G420="Inland Water not in Urban Area","Rural",IF('9 All Base Data'!G420="Oceanic-in Region but not in TA","Rural",'9 All Base Data'!G420)))))))</f>
        <v>Southern Auckland Zone</v>
      </c>
      <c r="G420" s="177">
        <f>IF('9 All Base Data'!I420="..C","..C",'9 All Base Data'!I420*Basecase_Pop_2006)</f>
        <v>4425</v>
      </c>
      <c r="H420" s="177">
        <f>IF('9 All Base Data'!J420="..C","..C",'9 All Base Data'!J420*Basecase_Pop_2006)</f>
        <v>2748</v>
      </c>
      <c r="I420" s="191">
        <f>IF('9 All Base Data'!L420="..C","..C",'9 All Base Data'!L420*Basecase_Pop_2006)</f>
        <v>39</v>
      </c>
      <c r="J420" s="156">
        <f>IF('9 All Base Data'!$P420=0,0,('9 All Base Data'!$P420*Basecase_Pop_2006)/(1+(1/(BaseCase_Mort_AllAdults_30*('9 All Base Data'!$W420*Basecase_PM10)/10))))</f>
        <v>0.92297928650268168</v>
      </c>
      <c r="K420" s="156">
        <f>IF('9 All Base Data'!$Q420=0,0,('9 All Base Data'!$Q420*Basecase_Pop_2006)/(1+(1/(BaseCase_Mort_Maori_30*('9 All Base Data'!$W420*Basecase_PM10)/10))))</f>
        <v>0</v>
      </c>
      <c r="L420" s="179">
        <f>133/(1+1/(BaseCase_Mort_Child_0_1*'9 All Base Data'!$AB$10/10))*IF('9 All Base Data'!$L420="..C",0,'9 All Base Data'!L420/'9 All Base Data'!$L$2022)</f>
        <v>5.6892336356903963E-3</v>
      </c>
      <c r="M420" s="178">
        <f>IF('9 All Base Data'!$R420="","",IF('9 All Base Data'!$R420=0,0,('9 All Base Data'!$R420*Basecase_Pop_2006)/(1+(1/(BaseCase_CardiacHA_All*('9 All Base Data'!$W420*Basecase_PM10)/10)))))</f>
        <v>0.34671726683426057</v>
      </c>
      <c r="N420" s="178">
        <f>IF('9 All Base Data'!$S420="","",IF('9 All Base Data'!$S420=0,0,('9 All Base Data'!S420*Basecase_Pop_2006)/(1+(1/(BaseCase_RespHA_All*('9 All Base Data'!$W420*Basecase_PM10)/10)))))</f>
        <v>0.39120544341055452</v>
      </c>
      <c r="O420" s="178">
        <f>IF('9 All Base Data'!$T420="","",IF('9 All Base Data'!$T420=0,0,('9 All Base Data'!$T420*Basecase_Pop_2006)/(1+(1/(BaseCase_RespHA_Child_1_4*('9 All Base Data'!$W420*Basecase_PM10)/10)))))</f>
        <v>0.10734852871775567</v>
      </c>
      <c r="P420" s="179">
        <f>IF('9 All Base Data'!$U420="","",IF('9 All Base Data'!$U420=0,0,('9 All Base Data'!$U420*Basecase_Pop_2006)/(1+(1/(BaseCase_RespHA_Child_5_14*('9 All Base Data'!$W420*Basecase_PM10)/10)))))</f>
        <v>0.11541794766445139</v>
      </c>
      <c r="Q420" s="156">
        <f>IF('7 Base case Results'!$G420="..C",0,BaseCase_RADs_All*'7 Base case Results'!$G420*('9 All Base Data'!$V420*Basecase_PM10)/10)</f>
        <v>3603.349004353021</v>
      </c>
      <c r="R420" s="189">
        <f t="shared" si="60"/>
        <v>3.2858062599495468</v>
      </c>
      <c r="S420" s="178">
        <f t="shared" si="61"/>
        <v>0</v>
      </c>
      <c r="T420" s="179">
        <f t="shared" si="62"/>
        <v>2.0253671743057811E-2</v>
      </c>
      <c r="U420" s="178">
        <f t="shared" si="63"/>
        <v>2.2016546443975544E-3</v>
      </c>
      <c r="V420" s="178">
        <f t="shared" si="64"/>
        <v>1.7741166858668649E-3</v>
      </c>
      <c r="W420" s="178">
        <f t="shared" si="65"/>
        <v>4.8682557773502196E-4</v>
      </c>
      <c r="X420" s="179">
        <f t="shared" si="66"/>
        <v>5.2342039265828699E-4</v>
      </c>
      <c r="Y420" s="179">
        <f t="shared" si="67"/>
        <v>0.2234076382698873</v>
      </c>
      <c r="Z420" s="186">
        <f t="shared" si="68"/>
        <v>3.5334433412927568</v>
      </c>
      <c r="AA420" s="156">
        <f>$J420*'9 All Base Data'!$Y420</f>
        <v>0.44120225826677356</v>
      </c>
      <c r="AB420" s="156">
        <f>$K420*'9 All Base Data'!$Y420</f>
        <v>0</v>
      </c>
      <c r="AC420" s="178">
        <f>$L420*'9 All Base Data'!$Y420</f>
        <v>2.7195656116889427E-3</v>
      </c>
      <c r="AD420" s="178">
        <f>IF($M420="","",$M420*'9 All Base Data'!$Y420)</f>
        <v>0.16573767509669332</v>
      </c>
      <c r="AE420" s="178">
        <f>IF($N420="","",$N420*'9 All Base Data'!$Y420)</f>
        <v>0.1870038987906254</v>
      </c>
      <c r="AF420" s="178">
        <f>IF($O420="","",$O420*'9 All Base Data'!$Y420)</f>
        <v>5.1314708774617537E-2</v>
      </c>
      <c r="AG420" s="178">
        <f>IF($P420="","",$P420*'9 All Base Data'!$Y420)</f>
        <v>5.517204979434203E-2</v>
      </c>
      <c r="AH420" s="167">
        <f>$Q420*'9 All Base Data'!$Y420</f>
        <v>1722.4717188052125</v>
      </c>
      <c r="AI420" s="178">
        <f>$R420*'9 All Base Data'!$Y420</f>
        <v>1.5706800394297138</v>
      </c>
      <c r="AJ420" s="178">
        <f>$S420*'9 All Base Data'!$Y420</f>
        <v>0</v>
      </c>
      <c r="AK420" s="178">
        <f>$T420*'9 All Base Data'!$Y420</f>
        <v>9.6816535776126349E-3</v>
      </c>
      <c r="AL420" s="178">
        <f>IF($U420="","",$U420*'9 All Base Data'!$Y420)</f>
        <v>1.0524342368640025E-3</v>
      </c>
      <c r="AM420" s="178">
        <f>IF($V420="","",$V420*'9 All Base Data'!$Y420)</f>
        <v>8.4806268101548631E-4</v>
      </c>
      <c r="AN420" s="178">
        <f>IF($W420="","",$W420*'9 All Base Data'!$Y420)</f>
        <v>2.3271220429289054E-4</v>
      </c>
      <c r="AO420" s="178">
        <f>IF($X420="","",$X420*'9 All Base Data'!$Y420)</f>
        <v>2.5020524581734107E-4</v>
      </c>
      <c r="AP420" s="178">
        <f>$Y420*'9 All Base Data'!$Y420</f>
        <v>0.10679324656592318</v>
      </c>
      <c r="AQ420" s="179">
        <f t="shared" si="69"/>
        <v>1.689055436491129</v>
      </c>
    </row>
    <row r="421" spans="1:43" x14ac:dyDescent="0.25">
      <c r="A421" s="124">
        <v>522820</v>
      </c>
      <c r="B421" s="125" t="s">
        <v>453</v>
      </c>
      <c r="C421" s="126" t="s">
        <v>157</v>
      </c>
      <c r="D421" s="101" t="s">
        <v>2312</v>
      </c>
      <c r="E421" s="142"/>
      <c r="F421" s="191" t="str">
        <f>IF('9 All Base Data'!G421="Rural Centre","Rural",IF('9 All Base Data'!G421="Rural (Incl.some Off Shore Islands)","Rural",IF('9 All Base Data'!G421="Inlet-in TA but not in Urban Area","Rural",IF('9 All Base Data'!G421="Rural (Incl.some Off Shore Islands)","Rural",IF('9 All Base Data'!G421="Inlet-not in TA","Rural",IF('9 All Base Data'!G421="Inland Water not in Urban Area","Rural",IF('9 All Base Data'!G421="Oceanic-in Region but not in TA","Rural",'9 All Base Data'!G421)))))))</f>
        <v>Southern Auckland Zone</v>
      </c>
      <c r="G421" s="177">
        <f>IF('9 All Base Data'!I421="..C","..C",'9 All Base Data'!I421*Basecase_Pop_2006)</f>
        <v>3348</v>
      </c>
      <c r="H421" s="177">
        <f>IF('9 All Base Data'!J421="..C","..C",'9 All Base Data'!J421*Basecase_Pop_2006)</f>
        <v>2040</v>
      </c>
      <c r="I421" s="191">
        <f>IF('9 All Base Data'!L421="..C","..C",'9 All Base Data'!L421*Basecase_Pop_2006)</f>
        <v>42</v>
      </c>
      <c r="J421" s="156">
        <f>IF('9 All Base Data'!$P421=0,0,('9 All Base Data'!$P421*Basecase_Pop_2006)/(1+(1/(BaseCase_Mort_AllAdults_30*('9 All Base Data'!$W421*Basecase_PM10)/10))))</f>
        <v>1.2692155163478285</v>
      </c>
      <c r="K421" s="156">
        <f>IF('9 All Base Data'!$Q421=0,0,('9 All Base Data'!$Q421*Basecase_Pop_2006)/(1+(1/(BaseCase_Mort_Maori_30*('9 All Base Data'!$W421*Basecase_PM10)/10))))</f>
        <v>0</v>
      </c>
      <c r="L421" s="179">
        <f>133/(1+1/(BaseCase_Mort_Child_0_1*'9 All Base Data'!$AB$10/10))*IF('9 All Base Data'!$L421="..C",0,'9 All Base Data'!L421/'9 All Base Data'!$L$2022)</f>
        <v>6.1268669922819657E-3</v>
      </c>
      <c r="M421" s="178">
        <f>IF('9 All Base Data'!$R421="","",IF('9 All Base Data'!$R421=0,0,('9 All Base Data'!$R421*Basecase_Pop_2006)/(1+(1/(BaseCase_CardiacHA_All*('9 All Base Data'!$W421*Basecase_PM10)/10)))))</f>
        <v>0.2496984120544046</v>
      </c>
      <c r="N421" s="178">
        <f>IF('9 All Base Data'!$S421="","",IF('9 All Base Data'!$S421=0,0,('9 All Base Data'!S421*Basecase_Pop_2006)/(1+(1/(BaseCase_RespHA_All*('9 All Base Data'!$W421*Basecase_PM10)/10)))))</f>
        <v>0.24480394400881478</v>
      </c>
      <c r="O421" s="178">
        <f>IF('9 All Base Data'!$T421="","",IF('9 All Base Data'!$T421=0,0,('9 All Base Data'!$T421*Basecase_Pop_2006)/(1+(1/(BaseCase_RespHA_Child_1_4*('9 All Base Data'!$W421*Basecase_PM10)/10)))))</f>
        <v>0.12298524747879433</v>
      </c>
      <c r="P421" s="179">
        <f>IF('9 All Base Data'!$U421="","",IF('9 All Base Data'!$U421=0,0,('9 All Base Data'!$U421*Basecase_Pop_2006)/(1+(1/(BaseCase_RespHA_Child_5_14*('9 All Base Data'!$W421*Basecase_PM10)/10)))))</f>
        <v>5.2022463679827526E-2</v>
      </c>
      <c r="Q421" s="156">
        <f>IF('7 Base case Results'!$G421="..C",0,BaseCase_RADs_All*'7 Base case Results'!$G421*('9 All Base Data'!$V421*Basecase_PM10)/10)</f>
        <v>2446.7768325799975</v>
      </c>
      <c r="R421" s="189">
        <f t="shared" si="60"/>
        <v>4.5184072381982689</v>
      </c>
      <c r="S421" s="178">
        <f t="shared" si="61"/>
        <v>0</v>
      </c>
      <c r="T421" s="179">
        <f t="shared" si="62"/>
        <v>2.18116464925238E-2</v>
      </c>
      <c r="U421" s="178">
        <f t="shared" si="63"/>
        <v>1.5855849165454692E-3</v>
      </c>
      <c r="V421" s="178">
        <f t="shared" si="64"/>
        <v>1.1101858860799751E-3</v>
      </c>
      <c r="W421" s="178">
        <f t="shared" si="65"/>
        <v>5.577380973163323E-4</v>
      </c>
      <c r="X421" s="179">
        <f t="shared" si="66"/>
        <v>2.3592187278801782E-4</v>
      </c>
      <c r="Y421" s="179">
        <f t="shared" si="67"/>
        <v>0.15170016361995983</v>
      </c>
      <c r="Z421" s="186">
        <f t="shared" si="68"/>
        <v>4.6946148191133785</v>
      </c>
      <c r="AA421" s="156">
        <f>$J421*'9 All Base Data'!$Y421</f>
        <v>0.53101618230264125</v>
      </c>
      <c r="AB421" s="156">
        <f>$K421*'9 All Base Data'!$Y421</f>
        <v>0</v>
      </c>
      <c r="AC421" s="178">
        <f>$L421*'9 All Base Data'!$Y421</f>
        <v>2.5633672751492137E-3</v>
      </c>
      <c r="AD421" s="178">
        <f>IF($M421="","",$M421*'9 All Base Data'!$Y421)</f>
        <v>0.10446917468965483</v>
      </c>
      <c r="AE421" s="178">
        <f>IF($N421="","",$N421*'9 All Base Data'!$Y421)</f>
        <v>0.10242142022833992</v>
      </c>
      <c r="AF421" s="178">
        <f>IF($O421="","",$O421*'9 All Base Data'!$Y421)</f>
        <v>5.1454741731850585E-2</v>
      </c>
      <c r="AG421" s="178">
        <f>IF($P421="","",$P421*'9 All Base Data'!$Y421)</f>
        <v>2.1765231910125232E-2</v>
      </c>
      <c r="AH421" s="167">
        <f>$Q421*'9 All Base Data'!$Y421</f>
        <v>1023.6859507689095</v>
      </c>
      <c r="AI421" s="178">
        <f>$R421*'9 All Base Data'!$Y421</f>
        <v>1.8904176089974027</v>
      </c>
      <c r="AJ421" s="178">
        <f>$S421*'9 All Base Data'!$Y421</f>
        <v>0</v>
      </c>
      <c r="AK421" s="178">
        <f>$T421*'9 All Base Data'!$Y421</f>
        <v>9.1255874995312021E-3</v>
      </c>
      <c r="AL421" s="178">
        <f>IF($U421="","",$U421*'9 All Base Data'!$Y421)</f>
        <v>6.6337925927930817E-4</v>
      </c>
      <c r="AM421" s="178">
        <f>IF($V421="","",$V421*'9 All Base Data'!$Y421)</f>
        <v>4.6448114073552158E-4</v>
      </c>
      <c r="AN421" s="178">
        <f>IF($W421="","",$W421*'9 All Base Data'!$Y421)</f>
        <v>2.3334725375394243E-4</v>
      </c>
      <c r="AO421" s="178">
        <f>IF($X421="","",$X421*'9 All Base Data'!$Y421)</f>
        <v>9.8705326712417914E-5</v>
      </c>
      <c r="AP421" s="178">
        <f>$Y421*'9 All Base Data'!$Y421</f>
        <v>6.3468528947672381E-2</v>
      </c>
      <c r="AQ421" s="179">
        <f t="shared" si="69"/>
        <v>1.9641395858446213</v>
      </c>
    </row>
    <row r="422" spans="1:43" x14ac:dyDescent="0.25">
      <c r="A422" s="124">
        <v>522910</v>
      </c>
      <c r="B422" s="125" t="s">
        <v>454</v>
      </c>
      <c r="C422" s="126" t="s">
        <v>157</v>
      </c>
      <c r="D422" s="101" t="s">
        <v>2312</v>
      </c>
      <c r="E422" s="142"/>
      <c r="F422" s="191" t="str">
        <f>IF('9 All Base Data'!G422="Rural Centre","Rural",IF('9 All Base Data'!G422="Rural (Incl.some Off Shore Islands)","Rural",IF('9 All Base Data'!G422="Inlet-in TA but not in Urban Area","Rural",IF('9 All Base Data'!G422="Rural (Incl.some Off Shore Islands)","Rural",IF('9 All Base Data'!G422="Inlet-not in TA","Rural",IF('9 All Base Data'!G422="Inland Water not in Urban Area","Rural",IF('9 All Base Data'!G422="Oceanic-in Region but not in TA","Rural",'9 All Base Data'!G422)))))))</f>
        <v>Southern Auckland Zone</v>
      </c>
      <c r="G422" s="177">
        <f>IF('9 All Base Data'!I422="..C","..C",'9 All Base Data'!I422*Basecase_Pop_2006)</f>
        <v>3546</v>
      </c>
      <c r="H422" s="177">
        <f>IF('9 All Base Data'!J422="..C","..C",'9 All Base Data'!J422*Basecase_Pop_2006)</f>
        <v>2028</v>
      </c>
      <c r="I422" s="191">
        <f>IF('9 All Base Data'!L422="..C","..C",'9 All Base Data'!L422*Basecase_Pop_2006)</f>
        <v>69</v>
      </c>
      <c r="J422" s="156">
        <f>IF('9 All Base Data'!$P422=0,0,('9 All Base Data'!$P422*Basecase_Pop_2006)/(1+(1/(BaseCase_Mort_AllAdults_30*('9 All Base Data'!$W422*Basecase_PM10)/10))))</f>
        <v>0.78628451156487034</v>
      </c>
      <c r="K422" s="156">
        <f>IF('9 All Base Data'!$Q422=0,0,('9 All Base Data'!$Q422*Basecase_Pop_2006)/(1+(1/(BaseCase_Mort_Maori_30*('9 All Base Data'!$W422*Basecase_PM10)/10))))</f>
        <v>7.9156784718608639E-2</v>
      </c>
      <c r="L422" s="179">
        <f>133/(1+1/(BaseCase_Mort_Child_0_1*'9 All Base Data'!$AB$10/10))*IF('9 All Base Data'!$L422="..C",0,'9 All Base Data'!L422/'9 All Base Data'!$L$2022)</f>
        <v>1.0065567201606085E-2</v>
      </c>
      <c r="M422" s="178">
        <f>IF('9 All Base Data'!$R422="","",IF('9 All Base Data'!$R422=0,0,('9 All Base Data'!$R422*Basecase_Pop_2006)/(1+(1/(BaseCase_CardiacHA_All*('9 All Base Data'!$W422*Basecase_PM10)/10)))))</f>
        <v>0.37025015806380313</v>
      </c>
      <c r="N422" s="178">
        <f>IF('9 All Base Data'!$S422="","",IF('9 All Base Data'!$S422=0,0,('9 All Base Data'!S422*Basecase_Pop_2006)/(1+(1/(BaseCase_RespHA_All*('9 All Base Data'!$W422*Basecase_PM10)/10)))))</f>
        <v>0.52641499994786534</v>
      </c>
      <c r="O422" s="178">
        <f>IF('9 All Base Data'!$T422="","",IF('9 All Base Data'!$T422=0,0,('9 All Base Data'!$T422*Basecase_Pop_2006)/(1+(1/(BaseCase_RespHA_Child_1_4*('9 All Base Data'!$W422*Basecase_PM10)/10)))))</f>
        <v>0.17114399705461814</v>
      </c>
      <c r="P422" s="179">
        <f>IF('9 All Base Data'!$U422="","",IF('9 All Base Data'!$U422=0,0,('9 All Base Data'!$U422*Basecase_Pop_2006)/(1+(1/(BaseCase_RespHA_Child_5_14*('9 All Base Data'!$W422*Basecase_PM10)/10)))))</f>
        <v>0.13388665380069217</v>
      </c>
      <c r="Q422" s="156">
        <f>IF('7 Base case Results'!$G422="..C",0,BaseCase_RADs_All*'7 Base case Results'!$G422*('9 All Base Data'!$V422*Basecase_PM10)/10)</f>
        <v>2981.6397003708435</v>
      </c>
      <c r="R422" s="189">
        <f t="shared" si="60"/>
        <v>2.7991728611709381</v>
      </c>
      <c r="S422" s="178">
        <f t="shared" si="61"/>
        <v>0.28179815359824673</v>
      </c>
      <c r="T422" s="179">
        <f t="shared" si="62"/>
        <v>3.5833419237717663E-2</v>
      </c>
      <c r="U422" s="178">
        <f t="shared" si="63"/>
        <v>2.3510885037051499E-3</v>
      </c>
      <c r="V422" s="178">
        <f t="shared" si="64"/>
        <v>2.3872920247635693E-3</v>
      </c>
      <c r="W422" s="178">
        <f t="shared" si="65"/>
        <v>7.7613802664269326E-4</v>
      </c>
      <c r="X422" s="179">
        <f t="shared" si="66"/>
        <v>6.0717597498613897E-4</v>
      </c>
      <c r="Y422" s="179">
        <f t="shared" si="67"/>
        <v>0.18486166142299229</v>
      </c>
      <c r="Z422" s="186">
        <f t="shared" si="68"/>
        <v>3.0246063223601167</v>
      </c>
      <c r="AA422" s="156">
        <f>$J422*'9 All Base Data'!$Y422</f>
        <v>0.3888089089441783</v>
      </c>
      <c r="AB422" s="156">
        <f>$K422*'9 All Base Data'!$Y422</f>
        <v>3.9142145939920714E-2</v>
      </c>
      <c r="AC422" s="178">
        <f>$L422*'9 All Base Data'!$Y422</f>
        <v>4.9773105587084783E-3</v>
      </c>
      <c r="AD422" s="178">
        <f>IF($M422="","",$M422*'9 All Base Data'!$Y422)</f>
        <v>0.18308456783244176</v>
      </c>
      <c r="AE422" s="178">
        <f>IF($N422="","",$N422*'9 All Base Data'!$Y422)</f>
        <v>0.26030633793642138</v>
      </c>
      <c r="AF422" s="178">
        <f>IF($O422="","",$O422*'9 All Base Data'!$Y422)</f>
        <v>8.4628795033388923E-2</v>
      </c>
      <c r="AG422" s="178">
        <f>IF($P422="","",$P422*'9 All Base Data'!$Y422)</f>
        <v>6.6205454922202506E-2</v>
      </c>
      <c r="AH422" s="167">
        <f>$Q422*'9 All Base Data'!$Y422</f>
        <v>1474.3875298504977</v>
      </c>
      <c r="AI422" s="178">
        <f>$R422*'9 All Base Data'!$Y422</f>
        <v>1.3841597158412746</v>
      </c>
      <c r="AJ422" s="178">
        <f>$S422*'9 All Base Data'!$Y422</f>
        <v>0.13934603954611771</v>
      </c>
      <c r="AK422" s="178">
        <f>$T422*'9 All Base Data'!$Y422</f>
        <v>1.7719225589002182E-2</v>
      </c>
      <c r="AL422" s="178">
        <f>IF($U422="","",$U422*'9 All Base Data'!$Y422)</f>
        <v>1.1625870057360053E-3</v>
      </c>
      <c r="AM422" s="178">
        <f>IF($V422="","",$V422*'9 All Base Data'!$Y422)</f>
        <v>1.1804892425416711E-3</v>
      </c>
      <c r="AN422" s="178">
        <f>IF($W422="","",$W422*'9 All Base Data'!$Y422)</f>
        <v>3.8379158547641878E-4</v>
      </c>
      <c r="AO422" s="178">
        <f>IF($X422="","",$X422*'9 All Base Data'!$Y422)</f>
        <v>3.0024173807218836E-4</v>
      </c>
      <c r="AP422" s="178">
        <f>$Y422*'9 All Base Data'!$Y422</f>
        <v>9.1412026850730854E-2</v>
      </c>
      <c r="AQ422" s="179">
        <f t="shared" si="69"/>
        <v>1.4956340445292853</v>
      </c>
    </row>
    <row r="423" spans="1:43" x14ac:dyDescent="0.25">
      <c r="A423" s="124">
        <v>522920</v>
      </c>
      <c r="B423" s="125" t="s">
        <v>455</v>
      </c>
      <c r="C423" s="126" t="s">
        <v>157</v>
      </c>
      <c r="D423" s="101" t="s">
        <v>2312</v>
      </c>
      <c r="E423" s="142"/>
      <c r="F423" s="191" t="str">
        <f>IF('9 All Base Data'!G423="Rural Centre","Rural",IF('9 All Base Data'!G423="Rural (Incl.some Off Shore Islands)","Rural",IF('9 All Base Data'!G423="Inlet-in TA but not in Urban Area","Rural",IF('9 All Base Data'!G423="Rural (Incl.some Off Shore Islands)","Rural",IF('9 All Base Data'!G423="Inlet-not in TA","Rural",IF('9 All Base Data'!G423="Inland Water not in Urban Area","Rural",IF('9 All Base Data'!G423="Oceanic-in Region but not in TA","Rural",'9 All Base Data'!G423)))))))</f>
        <v>Southern Auckland Zone</v>
      </c>
      <c r="G423" s="177">
        <f>IF('9 All Base Data'!I423="..C","..C",'9 All Base Data'!I423*Basecase_Pop_2006)</f>
        <v>4377</v>
      </c>
      <c r="H423" s="177">
        <f>IF('9 All Base Data'!J423="..C","..C",'9 All Base Data'!J423*Basecase_Pop_2006)</f>
        <v>2631</v>
      </c>
      <c r="I423" s="191">
        <f>IF('9 All Base Data'!L423="..C","..C",'9 All Base Data'!L423*Basecase_Pop_2006)</f>
        <v>81</v>
      </c>
      <c r="J423" s="156">
        <f>IF('9 All Base Data'!$P423=0,0,('9 All Base Data'!$P423*Basecase_Pop_2006)/(1+(1/(BaseCase_Mort_AllAdults_30*('9 All Base Data'!$W423*Basecase_PM10)/10))))</f>
        <v>1.1066843517144163</v>
      </c>
      <c r="K423" s="156">
        <f>IF('9 All Base Data'!$Q423=0,0,('9 All Base Data'!$Q423*Basecase_Pop_2006)/(1+(1/(BaseCase_Mort_Maori_30*('9 All Base Data'!$W423*Basecase_PM10)/10))))</f>
        <v>0.2249658013963895</v>
      </c>
      <c r="L423" s="179">
        <f>133/(1+1/(BaseCase_Mort_Child_0_1*'9 All Base Data'!$AB$10/10))*IF('9 All Base Data'!$L423="..C",0,'9 All Base Data'!L423/'9 All Base Data'!$L$2022)</f>
        <v>1.1816100627972363E-2</v>
      </c>
      <c r="M423" s="178">
        <f>IF('9 All Base Data'!$R423="","",IF('9 All Base Data'!$R423=0,0,('9 All Base Data'!$R423*Basecase_Pop_2006)/(1+(1/(BaseCase_CardiacHA_All*('9 All Base Data'!$W423*Basecase_PM10)/10)))))</f>
        <v>0.47480373752219346</v>
      </c>
      <c r="N423" s="178">
        <f>IF('9 All Base Data'!$S423="","",IF('9 All Base Data'!$S423=0,0,('9 All Base Data'!S423*Basecase_Pop_2006)/(1+(1/(BaseCase_RespHA_All*('9 All Base Data'!$W423*Basecase_PM10)/10)))))</f>
        <v>0.51023521224171053</v>
      </c>
      <c r="O423" s="178">
        <f>IF('9 All Base Data'!$T423="","",IF('9 All Base Data'!$T423=0,0,('9 All Base Data'!$T423*Basecase_Pop_2006)/(1+(1/(BaseCase_RespHA_Child_1_4*('9 All Base Data'!$W423*Basecase_PM10)/10)))))</f>
        <v>0.20685712128124606</v>
      </c>
      <c r="P423" s="179">
        <f>IF('9 All Base Data'!$U423="","",IF('9 All Base Data'!$U423=0,0,('9 All Base Data'!$U423*Basecase_Pop_2006)/(1+(1/(BaseCase_RespHA_Child_5_14*('9 All Base Data'!$W423*Basecase_PM10)/10)))))</f>
        <v>0.11126193051783106</v>
      </c>
      <c r="Q423" s="156">
        <f>IF('7 Base case Results'!$G423="..C",0,BaseCase_RADs_All*'7 Base case Results'!$G423*('9 All Base Data'!$V423*Basecase_PM10)/10)</f>
        <v>3430.3303636310097</v>
      </c>
      <c r="R423" s="189">
        <f t="shared" si="60"/>
        <v>3.9397962921033218</v>
      </c>
      <c r="S423" s="178">
        <f t="shared" si="61"/>
        <v>0.80087825297114656</v>
      </c>
      <c r="T423" s="179">
        <f t="shared" si="62"/>
        <v>4.2065318235581607E-2</v>
      </c>
      <c r="U423" s="178">
        <f t="shared" si="63"/>
        <v>3.0150037332659285E-3</v>
      </c>
      <c r="V423" s="178">
        <f t="shared" si="64"/>
        <v>2.3139166875161573E-3</v>
      </c>
      <c r="W423" s="178">
        <f t="shared" si="65"/>
        <v>9.3809704501045092E-4</v>
      </c>
      <c r="X423" s="179">
        <f t="shared" si="66"/>
        <v>5.045728548983638E-4</v>
      </c>
      <c r="Y423" s="179">
        <f t="shared" si="67"/>
        <v>0.21268048254512259</v>
      </c>
      <c r="Z423" s="186">
        <f t="shared" si="68"/>
        <v>4.1998710133048078</v>
      </c>
      <c r="AA423" s="156">
        <f>$J423*'9 All Base Data'!$Y423</f>
        <v>0.50646284190006174</v>
      </c>
      <c r="AB423" s="156">
        <f>$K423*'9 All Base Data'!$Y423</f>
        <v>0.10295331178130013</v>
      </c>
      <c r="AC423" s="178">
        <f>$L423*'9 All Base Data'!$Y423</f>
        <v>5.4075183180725831E-3</v>
      </c>
      <c r="AD423" s="178">
        <f>IF($M423="","",$M423*'9 All Base Data'!$Y423)</f>
        <v>0.21728910314647271</v>
      </c>
      <c r="AE423" s="178">
        <f>IF($N423="","",$N423*'9 All Base Data'!$Y423)</f>
        <v>0.23350395731998461</v>
      </c>
      <c r="AF423" s="178">
        <f>IF($O423="","",$O423*'9 All Base Data'!$Y423)</f>
        <v>9.4666058437592071E-2</v>
      </c>
      <c r="AG423" s="178">
        <f>IF($P423="","",$P423*'9 All Base Data'!$Y423)</f>
        <v>5.0917891301212916E-2</v>
      </c>
      <c r="AH423" s="167">
        <f>$Q423*'9 All Base Data'!$Y423</f>
        <v>1569.8558147399908</v>
      </c>
      <c r="AI423" s="178">
        <f>$R423*'9 All Base Data'!$Y423</f>
        <v>1.8030077171642198</v>
      </c>
      <c r="AJ423" s="178">
        <f>$S423*'9 All Base Data'!$Y423</f>
        <v>0.36651378994142841</v>
      </c>
      <c r="AK423" s="178">
        <f>$T423*'9 All Base Data'!$Y423</f>
        <v>1.9250765212338393E-2</v>
      </c>
      <c r="AL423" s="178">
        <f>IF($U423="","",$U423*'9 All Base Data'!$Y423)</f>
        <v>1.3797858049801018E-3</v>
      </c>
      <c r="AM423" s="178">
        <f>IF($V423="","",$V423*'9 All Base Data'!$Y423)</f>
        <v>1.0589404464461302E-3</v>
      </c>
      <c r="AN423" s="178">
        <f>IF($W423="","",$W423*'9 All Base Data'!$Y423)</f>
        <v>4.2931057501448006E-4</v>
      </c>
      <c r="AO423" s="178">
        <f>IF($X423="","",$X423*'9 All Base Data'!$Y423)</f>
        <v>2.3091263705100052E-4</v>
      </c>
      <c r="AP423" s="178">
        <f>$Y423*'9 All Base Data'!$Y423</f>
        <v>9.7331060513879422E-2</v>
      </c>
      <c r="AQ423" s="179">
        <f t="shared" si="69"/>
        <v>1.9220282691418638</v>
      </c>
    </row>
    <row r="424" spans="1:43" x14ac:dyDescent="0.25">
      <c r="A424" s="124">
        <v>523000</v>
      </c>
      <c r="B424" s="125" t="s">
        <v>456</v>
      </c>
      <c r="C424" s="126" t="s">
        <v>157</v>
      </c>
      <c r="D424" s="101" t="s">
        <v>2312</v>
      </c>
      <c r="E424" s="142"/>
      <c r="F424" s="191" t="str">
        <f>IF('9 All Base Data'!G424="Rural Centre","Rural",IF('9 All Base Data'!G424="Rural (Incl.some Off Shore Islands)","Rural",IF('9 All Base Data'!G424="Inlet-in TA but not in Urban Area","Rural",IF('9 All Base Data'!G424="Rural (Incl.some Off Shore Islands)","Rural",IF('9 All Base Data'!G424="Inlet-not in TA","Rural",IF('9 All Base Data'!G424="Inland Water not in Urban Area","Rural",IF('9 All Base Data'!G424="Oceanic-in Region but not in TA","Rural",'9 All Base Data'!G424)))))))</f>
        <v>Southern Auckland Zone</v>
      </c>
      <c r="G424" s="177">
        <f>IF('9 All Base Data'!I424="..C","..C",'9 All Base Data'!I424*Basecase_Pop_2006)</f>
        <v>5160</v>
      </c>
      <c r="H424" s="177">
        <f>IF('9 All Base Data'!J424="..C","..C",'9 All Base Data'!J424*Basecase_Pop_2006)</f>
        <v>2937</v>
      </c>
      <c r="I424" s="191">
        <f>IF('9 All Base Data'!L424="..C","..C",'9 All Base Data'!L424*Basecase_Pop_2006)</f>
        <v>90</v>
      </c>
      <c r="J424" s="156">
        <f>IF('9 All Base Data'!$P424=0,0,('9 All Base Data'!$P424*Basecase_Pop_2006)/(1+(1/(BaseCase_Mort_AllAdults_30*('9 All Base Data'!$W424*Basecase_PM10)/10))))</f>
        <v>2.1924716157616446</v>
      </c>
      <c r="K424" s="156">
        <f>IF('9 All Base Data'!$Q424=0,0,('9 All Base Data'!$Q424*Basecase_Pop_2006)/(1+(1/(BaseCase_Mort_Maori_30*('9 All Base Data'!$W424*Basecase_PM10)/10))))</f>
        <v>0.14876660485729168</v>
      </c>
      <c r="L424" s="179">
        <f>133/(1+1/(BaseCase_Mort_Child_0_1*'9 All Base Data'!$AB$10/10))*IF('9 All Base Data'!$L424="..C",0,'9 All Base Data'!L424/'9 All Base Data'!$L$2022)</f>
        <v>1.3129000697747069E-2</v>
      </c>
      <c r="M424" s="178">
        <f>IF('9 All Base Data'!$R424="","",IF('9 All Base Data'!$R424=0,0,('9 All Base Data'!$R424*Basecase_Pop_2006)/(1+(1/(BaseCase_CardiacHA_All*('9 All Base Data'!$W424*Basecase_PM10)/10)))))</f>
        <v>0.68350899791458053</v>
      </c>
      <c r="N424" s="178">
        <f>IF('9 All Base Data'!$S424="","",IF('9 All Base Data'!$S424=0,0,('9 All Base Data'!S424*Basecase_Pop_2006)/(1+(1/(BaseCase_RespHA_All*('9 All Base Data'!$W424*Basecase_PM10)/10)))))</f>
        <v>0.9864188139036727</v>
      </c>
      <c r="O424" s="178">
        <f>IF('9 All Base Data'!$T424="","",IF('9 All Base Data'!$T424=0,0,('9 All Base Data'!$T424*Basecase_Pop_2006)/(1+(1/(BaseCase_RespHA_Child_1_4*('9 All Base Data'!$W424*Basecase_PM10)/10)))))</f>
        <v>0.25130592003867824</v>
      </c>
      <c r="P424" s="179">
        <f>IF('9 All Base Data'!$U424="","",IF('9 All Base Data'!$U424=0,0,('9 All Base Data'!$U424*Basecase_Pop_2006)/(1+(1/(BaseCase_RespHA_Child_5_14*('9 All Base Data'!$W424*Basecase_PM10)/10)))))</f>
        <v>0.26161484014645064</v>
      </c>
      <c r="Q424" s="156">
        <f>IF('7 Base case Results'!$G424="..C",0,BaseCase_RADs_All*'7 Base case Results'!$G424*('9 All Base Data'!$V424*Basecase_PM10)/10)</f>
        <v>4001.9619453813889</v>
      </c>
      <c r="R424" s="189">
        <f t="shared" si="60"/>
        <v>7.8051989521114544</v>
      </c>
      <c r="S424" s="178">
        <f t="shared" si="61"/>
        <v>0.52960911329195837</v>
      </c>
      <c r="T424" s="179">
        <f t="shared" si="62"/>
        <v>4.6739242483979565E-2</v>
      </c>
      <c r="U424" s="178">
        <f t="shared" si="63"/>
        <v>4.3402821367575862E-3</v>
      </c>
      <c r="V424" s="178">
        <f t="shared" si="64"/>
        <v>4.4734093210531557E-3</v>
      </c>
      <c r="W424" s="178">
        <f t="shared" si="65"/>
        <v>1.139672347375406E-3</v>
      </c>
      <c r="X424" s="179">
        <f t="shared" si="66"/>
        <v>1.1864233000641537E-3</v>
      </c>
      <c r="Y424" s="179">
        <f t="shared" si="67"/>
        <v>0.24812164061364611</v>
      </c>
      <c r="Z424" s="186">
        <f t="shared" si="68"/>
        <v>8.1088735266668905</v>
      </c>
      <c r="AA424" s="156">
        <f>$J424*'9 All Base Data'!$Y424</f>
        <v>0.99087716695239081</v>
      </c>
      <c r="AB424" s="156">
        <f>$K424*'9 All Base Data'!$Y424</f>
        <v>6.7234362761367045E-2</v>
      </c>
      <c r="AC424" s="178">
        <f>$L424*'9 All Base Data'!$Y424</f>
        <v>5.933589708882179E-3</v>
      </c>
      <c r="AD424" s="178">
        <f>IF($M424="","",$M424*'9 All Base Data'!$Y424)</f>
        <v>0.30890865567935233</v>
      </c>
      <c r="AE424" s="178">
        <f>IF($N424="","",$N424*'9 All Base Data'!$Y424)</f>
        <v>0.4458073129534505</v>
      </c>
      <c r="AF424" s="178">
        <f>IF($O424="","",$O424*'9 All Base Data'!$Y424)</f>
        <v>0.11357652080699097</v>
      </c>
      <c r="AG424" s="178">
        <f>IF($P424="","",$P424*'9 All Base Data'!$Y424)</f>
        <v>0.11823558844430654</v>
      </c>
      <c r="AH424" s="167">
        <f>$Q424*'9 All Base Data'!$Y424</f>
        <v>1808.6677547764864</v>
      </c>
      <c r="AI424" s="178">
        <f>$R424*'9 All Base Data'!$Y424</f>
        <v>3.527522714350511</v>
      </c>
      <c r="AJ424" s="178">
        <f>$S424*'9 All Base Data'!$Y424</f>
        <v>0.23935433143046667</v>
      </c>
      <c r="AK424" s="178">
        <f>$T424*'9 All Base Data'!$Y424</f>
        <v>2.1123579363620557E-2</v>
      </c>
      <c r="AL424" s="178">
        <f>IF($U424="","",$U424*'9 All Base Data'!$Y424)</f>
        <v>1.9615699635638873E-3</v>
      </c>
      <c r="AM424" s="178">
        <f>IF($V424="","",$V424*'9 All Base Data'!$Y424)</f>
        <v>2.0217361642438981E-3</v>
      </c>
      <c r="AN424" s="178">
        <f>IF($W424="","",$W424*'9 All Base Data'!$Y424)</f>
        <v>5.1506952185970416E-4</v>
      </c>
      <c r="AO424" s="178">
        <f>IF($X424="","",$X424*'9 All Base Data'!$Y424)</f>
        <v>5.3619839359493019E-4</v>
      </c>
      <c r="AP424" s="178">
        <f>$Y424*'9 All Base Data'!$Y424</f>
        <v>0.11213740079614215</v>
      </c>
      <c r="AQ424" s="179">
        <f t="shared" si="69"/>
        <v>3.6647670006380815</v>
      </c>
    </row>
    <row r="425" spans="1:43" x14ac:dyDescent="0.25">
      <c r="A425" s="124">
        <v>523101</v>
      </c>
      <c r="B425" s="125" t="s">
        <v>457</v>
      </c>
      <c r="C425" s="126" t="s">
        <v>157</v>
      </c>
      <c r="D425" s="101" t="s">
        <v>2312</v>
      </c>
      <c r="E425" s="142"/>
      <c r="F425" s="191" t="str">
        <f>IF('9 All Base Data'!G425="Rural Centre","Rural",IF('9 All Base Data'!G425="Rural (Incl.some Off Shore Islands)","Rural",IF('9 All Base Data'!G425="Inlet-in TA but not in Urban Area","Rural",IF('9 All Base Data'!G425="Rural (Incl.some Off Shore Islands)","Rural",IF('9 All Base Data'!G425="Inlet-not in TA","Rural",IF('9 All Base Data'!G425="Inland Water not in Urban Area","Rural",IF('9 All Base Data'!G425="Oceanic-in Region but not in TA","Rural",'9 All Base Data'!G425)))))))</f>
        <v>Southern Auckland Zone</v>
      </c>
      <c r="G425" s="177">
        <f>IF('9 All Base Data'!I425="..C","..C",'9 All Base Data'!I425*Basecase_Pop_2006)</f>
        <v>4962</v>
      </c>
      <c r="H425" s="177">
        <f>IF('9 All Base Data'!J425="..C","..C",'9 All Base Data'!J425*Basecase_Pop_2006)</f>
        <v>3108</v>
      </c>
      <c r="I425" s="191">
        <f>IF('9 All Base Data'!L425="..C","..C",'9 All Base Data'!L425*Basecase_Pop_2006)</f>
        <v>66</v>
      </c>
      <c r="J425" s="156">
        <f>IF('9 All Base Data'!$P425=0,0,('9 All Base Data'!$P425*Basecase_Pop_2006)/(1+(1/(BaseCase_Mort_AllAdults_30*('9 All Base Data'!$W425*Basecase_PM10)/10))))</f>
        <v>2.1656999505235777</v>
      </c>
      <c r="K425" s="156">
        <f>IF('9 All Base Data'!$Q425=0,0,('9 All Base Data'!$Q425*Basecase_Pop_2006)/(1+(1/(BaseCase_Mort_Maori_30*('9 All Base Data'!$W425*Basecase_PM10)/10))))</f>
        <v>0.28427680693362184</v>
      </c>
      <c r="L425" s="179">
        <f>133/(1+1/(BaseCase_Mort_Child_0_1*'9 All Base Data'!$AB$10/10))*IF('9 All Base Data'!$L425="..C",0,'9 All Base Data'!L425/'9 All Base Data'!$L$2022)</f>
        <v>9.6279338450145184E-3</v>
      </c>
      <c r="M425" s="178">
        <f>IF('9 All Base Data'!$R425="","",IF('9 All Base Data'!$R425=0,0,('9 All Base Data'!$R425*Basecase_Pop_2006)/(1+(1/(BaseCase_CardiacHA_All*('9 All Base Data'!$W425*Basecase_PM10)/10)))))</f>
        <v>0.35212552818959297</v>
      </c>
      <c r="N425" s="178">
        <f>IF('9 All Base Data'!$S425="","",IF('9 All Base Data'!$S425=0,0,('9 All Base Data'!S425*Basecase_Pop_2006)/(1+(1/(BaseCase_RespHA_All*('9 All Base Data'!$W425*Basecase_PM10)/10)))))</f>
        <v>0.49461746445214272</v>
      </c>
      <c r="O425" s="178">
        <f>IF('9 All Base Data'!$T425="","",IF('9 All Base Data'!$T425=0,0,('9 All Base Data'!$T425*Basecase_Pop_2006)/(1+(1/(BaseCase_RespHA_Child_1_4*('9 All Base Data'!$W425*Basecase_PM10)/10)))))</f>
        <v>9.6739078422511712E-2</v>
      </c>
      <c r="P425" s="179">
        <f>IF('9 All Base Data'!$U425="","",IF('9 All Base Data'!$U425=0,0,('9 All Base Data'!$U425*Basecase_Pop_2006)/(1+(1/(BaseCase_RespHA_Child_5_14*('9 All Base Data'!$W425*Basecase_PM10)/10)))))</f>
        <v>5.2079750000525615E-2</v>
      </c>
      <c r="Q425" s="156">
        <f>IF('7 Base case Results'!$G425="..C",0,BaseCase_RADs_All*'7 Base case Results'!$G425*('9 All Base Data'!$V425*Basecase_PM10)/10)</f>
        <v>3630.4717594992253</v>
      </c>
      <c r="R425" s="189">
        <f t="shared" si="60"/>
        <v>7.7098918238639369</v>
      </c>
      <c r="S425" s="178">
        <f t="shared" si="61"/>
        <v>1.0120254326836937</v>
      </c>
      <c r="T425" s="179">
        <f t="shared" si="62"/>
        <v>3.4275444488251684E-2</v>
      </c>
      <c r="U425" s="178">
        <f t="shared" si="63"/>
        <v>2.2359971040039153E-3</v>
      </c>
      <c r="V425" s="178">
        <f t="shared" si="64"/>
        <v>2.243090201290467E-3</v>
      </c>
      <c r="W425" s="178">
        <f t="shared" si="65"/>
        <v>4.3871172064609059E-4</v>
      </c>
      <c r="X425" s="179">
        <f t="shared" si="66"/>
        <v>2.3618166625238369E-4</v>
      </c>
      <c r="Y425" s="179">
        <f t="shared" si="67"/>
        <v>0.22508924908895198</v>
      </c>
      <c r="Z425" s="186">
        <f t="shared" si="68"/>
        <v>7.9737356047464347</v>
      </c>
      <c r="AA425" s="156">
        <f>$J425*'9 All Base Data'!$Y425</f>
        <v>0.90753040015277231</v>
      </c>
      <c r="AB425" s="156">
        <f>$K425*'9 All Base Data'!$Y425</f>
        <v>0.11912538682389998</v>
      </c>
      <c r="AC425" s="178">
        <f>$L425*'9 All Base Data'!$Y425</f>
        <v>4.0345582742881995E-3</v>
      </c>
      <c r="AD425" s="178">
        <f>IF($M425="","",$M425*'9 All Base Data'!$Y425)</f>
        <v>0.14755720035208478</v>
      </c>
      <c r="AE425" s="178">
        <f>IF($N425="","",$N425*'9 All Base Data'!$Y425)</f>
        <v>0.20726804067584792</v>
      </c>
      <c r="AF425" s="178">
        <f>IF($O425="","",$O425*'9 All Base Data'!$Y425)</f>
        <v>4.0538235469769285E-2</v>
      </c>
      <c r="AG425" s="178">
        <f>IF($P425="","",$P425*'9 All Base Data'!$Y425)</f>
        <v>2.1823871005956695E-2</v>
      </c>
      <c r="AH425" s="167">
        <f>$Q425*'9 All Base Data'!$Y425</f>
        <v>1521.3388576035809</v>
      </c>
      <c r="AI425" s="178">
        <f>$R425*'9 All Base Data'!$Y425</f>
        <v>3.2308082245438694</v>
      </c>
      <c r="AJ425" s="178">
        <f>$S425*'9 All Base Data'!$Y425</f>
        <v>0.42408637709308389</v>
      </c>
      <c r="AK425" s="178">
        <f>$T425*'9 All Base Data'!$Y425</f>
        <v>1.436302745646599E-2</v>
      </c>
      <c r="AL425" s="178">
        <f>IF($U425="","",$U425*'9 All Base Data'!$Y425)</f>
        <v>9.369882222357382E-4</v>
      </c>
      <c r="AM425" s="178">
        <f>IF($V425="","",$V425*'9 All Base Data'!$Y425)</f>
        <v>9.399605644649702E-4</v>
      </c>
      <c r="AN425" s="178">
        <f>IF($W425="","",$W425*'9 All Base Data'!$Y425)</f>
        <v>1.8384089785540369E-4</v>
      </c>
      <c r="AO425" s="178">
        <f>IF($X425="","",$X425*'9 All Base Data'!$Y425)</f>
        <v>9.897125501201362E-5</v>
      </c>
      <c r="AP425" s="178">
        <f>$Y425*'9 All Base Data'!$Y425</f>
        <v>9.4323009171422015E-2</v>
      </c>
      <c r="AQ425" s="179">
        <f t="shared" si="69"/>
        <v>3.3413712099584583</v>
      </c>
    </row>
    <row r="426" spans="1:43" x14ac:dyDescent="0.25">
      <c r="A426" s="124">
        <v>523102</v>
      </c>
      <c r="B426" s="125" t="s">
        <v>458</v>
      </c>
      <c r="C426" s="126" t="s">
        <v>157</v>
      </c>
      <c r="D426" s="101" t="s">
        <v>2312</v>
      </c>
      <c r="E426" s="142"/>
      <c r="F426" s="191" t="str">
        <f>IF('9 All Base Data'!G426="Rural Centre","Rural",IF('9 All Base Data'!G426="Rural (Incl.some Off Shore Islands)","Rural",IF('9 All Base Data'!G426="Inlet-in TA but not in Urban Area","Rural",IF('9 All Base Data'!G426="Rural (Incl.some Off Shore Islands)","Rural",IF('9 All Base Data'!G426="Inlet-not in TA","Rural",IF('9 All Base Data'!G426="Inland Water not in Urban Area","Rural",IF('9 All Base Data'!G426="Oceanic-in Region but not in TA","Rural",'9 All Base Data'!G426)))))))</f>
        <v>Southern Auckland Zone</v>
      </c>
      <c r="G426" s="177">
        <f>IF('9 All Base Data'!I426="..C","..C",'9 All Base Data'!I426*Basecase_Pop_2006)</f>
        <v>4332</v>
      </c>
      <c r="H426" s="177">
        <f>IF('9 All Base Data'!J426="..C","..C",'9 All Base Data'!J426*Basecase_Pop_2006)</f>
        <v>2712</v>
      </c>
      <c r="I426" s="191">
        <f>IF('9 All Base Data'!L426="..C","..C",'9 All Base Data'!L426*Basecase_Pop_2006)</f>
        <v>36</v>
      </c>
      <c r="J426" s="156">
        <f>IF('9 All Base Data'!$P426=0,0,('9 All Base Data'!$P426*Basecase_Pop_2006)/(1+(1/(BaseCase_Mort_AllAdults_30*('9 All Base Data'!$W426*Basecase_PM10)/10))))</f>
        <v>5.0723131398661829</v>
      </c>
      <c r="K426" s="156">
        <f>IF('9 All Base Data'!$Q426=0,0,('9 All Base Data'!$Q426*Basecase_Pop_2006)/(1+(1/(BaseCase_Mort_Maori_30*('9 All Base Data'!$W426*Basecase_PM10)/10))))</f>
        <v>6.7013415439089952E-2</v>
      </c>
      <c r="L426" s="179">
        <f>133/(1+1/(BaseCase_Mort_Child_0_1*'9 All Base Data'!$AB$10/10))*IF('9 All Base Data'!$L426="..C",0,'9 All Base Data'!L426/'9 All Base Data'!$L$2022)</f>
        <v>5.2516002790988277E-3</v>
      </c>
      <c r="M426" s="178">
        <f>IF('9 All Base Data'!$R426="","",IF('9 All Base Data'!$R426=0,0,('9 All Base Data'!$R426*Basecase_Pop_2006)/(1+(1/(BaseCase_CardiacHA_All*('9 All Base Data'!$W426*Basecase_PM10)/10)))))</f>
        <v>0.18730668048385674</v>
      </c>
      <c r="N426" s="178">
        <f>IF('9 All Base Data'!$S426="","",IF('9 All Base Data'!$S426=0,0,('9 All Base Data'!S426*Basecase_Pop_2006)/(1+(1/(BaseCase_RespHA_All*('9 All Base Data'!$W426*Basecase_PM10)/10)))))</f>
        <v>0.23193428218913945</v>
      </c>
      <c r="O426" s="178">
        <f>IF('9 All Base Data'!$T426="","",IF('9 All Base Data'!$T426=0,0,('9 All Base Data'!$T426*Basecase_Pop_2006)/(1+(1/(BaseCase_RespHA_Child_1_4*('9 All Base Data'!$W426*Basecase_PM10)/10)))))</f>
        <v>6.545367255965942E-2</v>
      </c>
      <c r="P426" s="179">
        <f>IF('9 All Base Data'!$U426="","",IF('9 All Base Data'!$U426=0,0,('9 All Base Data'!$U426*Basecase_Pop_2006)/(1+(1/(BaseCase_RespHA_Child_5_14*('9 All Base Data'!$W426*Basecase_PM10)/10)))))</f>
        <v>2.4247547639206404E-2</v>
      </c>
      <c r="Q426" s="156">
        <f>IF('7 Base case Results'!$G426="..C",0,BaseCase_RADs_All*'7 Base case Results'!$G426*('9 All Base Data'!$V426*Basecase_PM10)/10)</f>
        <v>2943.1359041385244</v>
      </c>
      <c r="R426" s="189">
        <f t="shared" si="60"/>
        <v>18.057434777923611</v>
      </c>
      <c r="S426" s="178">
        <f t="shared" si="61"/>
        <v>0.23856775896316021</v>
      </c>
      <c r="T426" s="179">
        <f t="shared" si="62"/>
        <v>1.8695696993591828E-2</v>
      </c>
      <c r="U426" s="178">
        <f t="shared" si="63"/>
        <v>1.1893974210724903E-3</v>
      </c>
      <c r="V426" s="178">
        <f t="shared" si="64"/>
        <v>1.0518219697277472E-3</v>
      </c>
      <c r="W426" s="178">
        <f t="shared" si="65"/>
        <v>2.9683240505805548E-4</v>
      </c>
      <c r="X426" s="179">
        <f t="shared" si="66"/>
        <v>1.0996262854380105E-4</v>
      </c>
      <c r="Y426" s="179">
        <f t="shared" si="67"/>
        <v>0.18247442605658851</v>
      </c>
      <c r="Z426" s="186">
        <f t="shared" si="68"/>
        <v>18.260846120364594</v>
      </c>
      <c r="AA426" s="156">
        <f>$J426*'9 All Base Data'!$Y426</f>
        <v>1.8988652249442928</v>
      </c>
      <c r="AB426" s="156">
        <f>$K426*'9 All Base Data'!$Y426</f>
        <v>2.5087063963363659E-2</v>
      </c>
      <c r="AC426" s="178">
        <f>$L426*'9 All Base Data'!$Y426</f>
        <v>1.9659829490636669E-3</v>
      </c>
      <c r="AD426" s="178">
        <f>IF($M426="","",$M426*'9 All Base Data'!$Y426)</f>
        <v>7.0119910219093973E-2</v>
      </c>
      <c r="AE426" s="178">
        <f>IF($N426="","",$N426*'9 All Base Data'!$Y426)</f>
        <v>8.6826647089259204E-2</v>
      </c>
      <c r="AF426" s="178">
        <f>IF($O426="","",$O426*'9 All Base Data'!$Y426)</f>
        <v>2.4503160440072259E-2</v>
      </c>
      <c r="AG426" s="178">
        <f>IF($P426="","",$P426*'9 All Base Data'!$Y426)</f>
        <v>9.0772836243867665E-3</v>
      </c>
      <c r="AH426" s="167">
        <f>$Q426*'9 All Base Data'!$Y426</f>
        <v>1101.7889208632457</v>
      </c>
      <c r="AI426" s="178">
        <f>$R426*'9 All Base Data'!$Y426</f>
        <v>6.7599602008016824</v>
      </c>
      <c r="AJ426" s="178">
        <f>$S426*'9 All Base Data'!$Y426</f>
        <v>8.9309947709574608E-2</v>
      </c>
      <c r="AK426" s="178">
        <f>$T426*'9 All Base Data'!$Y426</f>
        <v>6.998899298666655E-3</v>
      </c>
      <c r="AL426" s="178">
        <f>IF($U426="","",$U426*'9 All Base Data'!$Y426)</f>
        <v>4.452614298912467E-4</v>
      </c>
      <c r="AM426" s="178">
        <f>IF($V426="","",$V426*'9 All Base Data'!$Y426)</f>
        <v>3.9375884454979042E-4</v>
      </c>
      <c r="AN426" s="178">
        <f>IF($W426="","",$W426*'9 All Base Data'!$Y426)</f>
        <v>1.1112183259572771E-4</v>
      </c>
      <c r="AO426" s="178">
        <f>IF($X426="","",$X426*'9 All Base Data'!$Y426)</f>
        <v>4.1165481236593987E-5</v>
      </c>
      <c r="AP426" s="178">
        <f>$Y426*'9 All Base Data'!$Y426</f>
        <v>6.8310913093521233E-2</v>
      </c>
      <c r="AQ426" s="179">
        <f t="shared" si="69"/>
        <v>6.8361090334683112</v>
      </c>
    </row>
    <row r="427" spans="1:43" x14ac:dyDescent="0.25">
      <c r="A427" s="124">
        <v>523105</v>
      </c>
      <c r="B427" s="125" t="s">
        <v>459</v>
      </c>
      <c r="C427" s="126" t="s">
        <v>157</v>
      </c>
      <c r="D427" s="101" t="s">
        <v>2312</v>
      </c>
      <c r="E427" s="142"/>
      <c r="F427" s="191" t="str">
        <f>IF('9 All Base Data'!G427="Rural Centre","Rural",IF('9 All Base Data'!G427="Rural (Incl.some Off Shore Islands)","Rural",IF('9 All Base Data'!G427="Inlet-in TA but not in Urban Area","Rural",IF('9 All Base Data'!G427="Rural (Incl.some Off Shore Islands)","Rural",IF('9 All Base Data'!G427="Inlet-not in TA","Rural",IF('9 All Base Data'!G427="Inland Water not in Urban Area","Rural",IF('9 All Base Data'!G427="Oceanic-in Region but not in TA","Rural",'9 All Base Data'!G427)))))))</f>
        <v>Southern Auckland Zone</v>
      </c>
      <c r="G427" s="177">
        <f>IF('9 All Base Data'!I427="..C","..C",'9 All Base Data'!I427*Basecase_Pop_2006)</f>
        <v>2373</v>
      </c>
      <c r="H427" s="177">
        <f>IF('9 All Base Data'!J427="..C","..C",'9 All Base Data'!J427*Basecase_Pop_2006)</f>
        <v>1569</v>
      </c>
      <c r="I427" s="191">
        <f>IF('9 All Base Data'!L427="..C","..C",'9 All Base Data'!L427*Basecase_Pop_2006)</f>
        <v>27</v>
      </c>
      <c r="J427" s="156">
        <f>IF('9 All Base Data'!$P427=0,0,('9 All Base Data'!$P427*Basecase_Pop_2006)/(1+(1/(BaseCase_Mort_AllAdults_30*('9 All Base Data'!$W427*Basecase_PM10)/10))))</f>
        <v>0.47809478529516103</v>
      </c>
      <c r="K427" s="156">
        <f>IF('9 All Base Data'!$Q427=0,0,('9 All Base Data'!$Q427*Basecase_Pop_2006)/(1+(1/(BaseCase_Mort_Maori_30*('9 All Base Data'!$W427*Basecase_PM10)/10))))</f>
        <v>0</v>
      </c>
      <c r="L427" s="179">
        <f>133/(1+1/(BaseCase_Mort_Child_0_1*'9 All Base Data'!$AB$10/10))*IF('9 All Base Data'!$L427="..C",0,'9 All Base Data'!L427/'9 All Base Data'!$L$2022)</f>
        <v>3.9387002093241204E-3</v>
      </c>
      <c r="M427" s="178">
        <f>IF('9 All Base Data'!$R427="","",IF('9 All Base Data'!$R427=0,0,('9 All Base Data'!$R427*Basecase_Pop_2006)/(1+(1/(BaseCase_CardiacHA_All*('9 All Base Data'!$W427*Basecase_PM10)/10)))))</f>
        <v>0.14978755561288043</v>
      </c>
      <c r="N427" s="178">
        <f>IF('9 All Base Data'!$S427="","",IF('9 All Base Data'!$S427=0,0,('9 All Base Data'!S427*Basecase_Pop_2006)/(1+(1/(BaseCase_RespHA_All*('9 All Base Data'!$W427*Basecase_PM10)/10)))))</f>
        <v>0.17919244505388082</v>
      </c>
      <c r="O427" s="178">
        <f>IF('9 All Base Data'!$T427="","",IF('9 All Base Data'!$T427=0,0,('9 All Base Data'!$T427*Basecase_Pop_2006)/(1+(1/(BaseCase_RespHA_Child_1_4*('9 All Base Data'!$W427*Basecase_PM10)/10)))))</f>
        <v>6.4374384338112253E-2</v>
      </c>
      <c r="P427" s="179">
        <f>IF('9 All Base Data'!$U427="","",IF('9 All Base Data'!$U427=0,0,('9 All Base Data'!$U427*Basecase_Pop_2006)/(1+(1/(BaseCase_RespHA_Child_5_14*('9 All Base Data'!$W427*Basecase_PM10)/10)))))</f>
        <v>2.3852489873565502E-2</v>
      </c>
      <c r="Q427" s="156">
        <f>IF('7 Base case Results'!$G427="..C",0,BaseCase_RADs_All*'7 Base case Results'!$G427*('9 All Base Data'!$V427*Basecase_PM10)/10)</f>
        <v>1584.9607697550882</v>
      </c>
      <c r="R427" s="189">
        <f t="shared" si="60"/>
        <v>1.7020174356507733</v>
      </c>
      <c r="S427" s="178">
        <f t="shared" si="61"/>
        <v>0</v>
      </c>
      <c r="T427" s="179">
        <f t="shared" si="62"/>
        <v>1.4021772745193868E-2</v>
      </c>
      <c r="U427" s="178">
        <f t="shared" si="63"/>
        <v>9.5115097814179065E-4</v>
      </c>
      <c r="V427" s="178">
        <f t="shared" si="64"/>
        <v>8.1263773831934951E-4</v>
      </c>
      <c r="W427" s="178">
        <f t="shared" si="65"/>
        <v>2.919378329733391E-4</v>
      </c>
      <c r="X427" s="179">
        <f t="shared" si="66"/>
        <v>1.0817104157661955E-4</v>
      </c>
      <c r="Y427" s="179">
        <f t="shared" si="67"/>
        <v>9.8267567724815472E-2</v>
      </c>
      <c r="Z427" s="186">
        <f t="shared" si="68"/>
        <v>1.8160705648372437</v>
      </c>
      <c r="AA427" s="156">
        <f>$J427*'9 All Base Data'!$Y427</f>
        <v>0.173837900428016</v>
      </c>
      <c r="AB427" s="156">
        <f>$K427*'9 All Base Data'!$Y427</f>
        <v>0</v>
      </c>
      <c r="AC427" s="178">
        <f>$L427*'9 All Base Data'!$Y427</f>
        <v>1.4321331164103418E-3</v>
      </c>
      <c r="AD427" s="178">
        <f>IF($M427="","",$M427*'9 All Base Data'!$Y427)</f>
        <v>5.4463581237164702E-2</v>
      </c>
      <c r="AE427" s="178">
        <f>IF($N427="","",$N427*'9 All Base Data'!$Y427)</f>
        <v>6.5155361193697067E-2</v>
      </c>
      <c r="AF427" s="178">
        <f>IF($O427="","",$O427*'9 All Base Data'!$Y427)</f>
        <v>2.3406881143400868E-2</v>
      </c>
      <c r="AG427" s="178">
        <f>IF($P427="","",$P427*'9 All Base Data'!$Y427)</f>
        <v>8.6728968546294413E-3</v>
      </c>
      <c r="AH427" s="167">
        <f>$Q427*'9 All Base Data'!$Y427</f>
        <v>576.30047628504292</v>
      </c>
      <c r="AI427" s="178">
        <f>$R427*'9 All Base Data'!$Y427</f>
        <v>0.61886292552373701</v>
      </c>
      <c r="AJ427" s="178">
        <f>$S427*'9 All Base Data'!$Y427</f>
        <v>0</v>
      </c>
      <c r="AK427" s="178">
        <f>$T427*'9 All Base Data'!$Y427</f>
        <v>5.0983938944208166E-3</v>
      </c>
      <c r="AL427" s="178">
        <f>IF($U427="","",$U427*'9 All Base Data'!$Y427)</f>
        <v>3.4584374085599583E-4</v>
      </c>
      <c r="AM427" s="178">
        <f>IF($V427="","",$V427*'9 All Base Data'!$Y427)</f>
        <v>2.9547956301341618E-4</v>
      </c>
      <c r="AN427" s="178">
        <f>IF($W427="","",$W427*'9 All Base Data'!$Y427)</f>
        <v>1.0615020598532295E-4</v>
      </c>
      <c r="AO427" s="178">
        <f>IF($X427="","",$X427*'9 All Base Data'!$Y427)</f>
        <v>3.9331587235744515E-5</v>
      </c>
      <c r="AP427" s="178">
        <f>$Y427*'9 All Base Data'!$Y427</f>
        <v>3.573062952967266E-2</v>
      </c>
      <c r="AQ427" s="179">
        <f t="shared" si="69"/>
        <v>0.66033327225169991</v>
      </c>
    </row>
    <row r="428" spans="1:43" x14ac:dyDescent="0.25">
      <c r="A428" s="124">
        <v>523106</v>
      </c>
      <c r="B428" s="125" t="s">
        <v>460</v>
      </c>
      <c r="C428" s="126" t="s">
        <v>157</v>
      </c>
      <c r="D428" s="101" t="s">
        <v>2312</v>
      </c>
      <c r="E428" s="142"/>
      <c r="F428" s="191" t="str">
        <f>IF('9 All Base Data'!G428="Rural Centre","Rural",IF('9 All Base Data'!G428="Rural (Incl.some Off Shore Islands)","Rural",IF('9 All Base Data'!G428="Inlet-in TA but not in Urban Area","Rural",IF('9 All Base Data'!G428="Rural (Incl.some Off Shore Islands)","Rural",IF('9 All Base Data'!G428="Inlet-not in TA","Rural",IF('9 All Base Data'!G428="Inland Water not in Urban Area","Rural",IF('9 All Base Data'!G428="Oceanic-in Region but not in TA","Rural",'9 All Base Data'!G428)))))))</f>
        <v>Southern Auckland Zone</v>
      </c>
      <c r="G428" s="177">
        <f>IF('9 All Base Data'!I428="..C","..C",'9 All Base Data'!I428*Basecase_Pop_2006)</f>
        <v>4956</v>
      </c>
      <c r="H428" s="177">
        <f>IF('9 All Base Data'!J428="..C","..C",'9 All Base Data'!J428*Basecase_Pop_2006)</f>
        <v>3186</v>
      </c>
      <c r="I428" s="191">
        <f>IF('9 All Base Data'!L428="..C","..C",'9 All Base Data'!L428*Basecase_Pop_2006)</f>
        <v>57</v>
      </c>
      <c r="J428" s="156">
        <f>IF('9 All Base Data'!$P428=0,0,('9 All Base Data'!$P428*Basecase_Pop_2006)/(1+(1/(BaseCase_Mort_AllAdults_30*('9 All Base Data'!$W428*Basecase_PM10)/10))))</f>
        <v>0.51607862926128634</v>
      </c>
      <c r="K428" s="156">
        <f>IF('9 All Base Data'!$Q428=0,0,('9 All Base Data'!$Q428*Basecase_Pop_2006)/(1+(1/(BaseCase_Mort_Maori_30*('9 All Base Data'!$W428*Basecase_PM10)/10))))</f>
        <v>0</v>
      </c>
      <c r="L428" s="179">
        <f>133/(1+1/(BaseCase_Mort_Child_0_1*'9 All Base Data'!$AB$10/10))*IF('9 All Base Data'!$L428="..C",0,'9 All Base Data'!L428/'9 All Base Data'!$L$2022)</f>
        <v>8.3150337752398093E-3</v>
      </c>
      <c r="M428" s="178">
        <f>IF('9 All Base Data'!$R428="","",IF('9 All Base Data'!$R428=0,0,('9 All Base Data'!$R428*Basecase_Pop_2006)/(1+(1/(BaseCase_CardiacHA_All*('9 All Base Data'!$W428*Basecase_PM10)/10)))))</f>
        <v>0.28459535453783935</v>
      </c>
      <c r="N428" s="178">
        <f>IF('9 All Base Data'!$S428="","",IF('9 All Base Data'!$S428=0,0,('9 All Base Data'!S428*Basecase_Pop_2006)/(1+(1/(BaseCase_RespHA_All*('9 All Base Data'!$W428*Basecase_PM10)/10)))))</f>
        <v>0.30729989056267037</v>
      </c>
      <c r="O428" s="178">
        <f>IF('9 All Base Data'!$T428="","",IF('9 All Base Data'!$T428=0,0,('9 All Base Data'!$T428*Basecase_Pop_2006)/(1+(1/(BaseCase_RespHA_Child_1_4*('9 All Base Data'!$W428*Basecase_PM10)/10)))))</f>
        <v>9.6353281657359124E-2</v>
      </c>
      <c r="P428" s="179">
        <f>IF('9 All Base Data'!$U428="","",IF('9 All Base Data'!$U428=0,0,('9 All Base Data'!$U428*Basecase_Pop_2006)/(1+(1/(BaseCase_RespHA_Child_5_14*('9 All Base Data'!$W428*Basecase_PM10)/10)))))</f>
        <v>5.4977212322669194E-2</v>
      </c>
      <c r="Q428" s="156">
        <f>IF('7 Base case Results'!$G428="..C",0,BaseCase_RADs_All*'7 Base case Results'!$G428*('9 All Base Data'!$V428*Basecase_PM10)/10)</f>
        <v>3043.0224282114596</v>
      </c>
      <c r="R428" s="189">
        <f t="shared" si="60"/>
        <v>1.8372399201701792</v>
      </c>
      <c r="S428" s="178">
        <f t="shared" si="61"/>
        <v>0</v>
      </c>
      <c r="T428" s="179">
        <f t="shared" si="62"/>
        <v>2.9601520239853723E-2</v>
      </c>
      <c r="U428" s="178">
        <f t="shared" si="63"/>
        <v>1.8071805013152799E-3</v>
      </c>
      <c r="V428" s="178">
        <f t="shared" si="64"/>
        <v>1.3936050037017102E-3</v>
      </c>
      <c r="W428" s="178">
        <f t="shared" si="65"/>
        <v>4.3696213231612366E-4</v>
      </c>
      <c r="X428" s="179">
        <f t="shared" si="66"/>
        <v>2.4932165788330479E-4</v>
      </c>
      <c r="Y428" s="179">
        <f t="shared" si="67"/>
        <v>0.18866739054911047</v>
      </c>
      <c r="Z428" s="186">
        <f t="shared" si="68"/>
        <v>2.0587096164641605</v>
      </c>
      <c r="AA428" s="156">
        <f>$J428*'9 All Base Data'!$Y428</f>
        <v>0.15881467030542432</v>
      </c>
      <c r="AB428" s="156">
        <f>$K428*'9 All Base Data'!$Y428</f>
        <v>0</v>
      </c>
      <c r="AC428" s="178">
        <f>$L428*'9 All Base Data'!$Y428</f>
        <v>2.5588142440298466E-3</v>
      </c>
      <c r="AD428" s="178">
        <f>IF($M428="","",$M428*'9 All Base Data'!$Y428)</f>
        <v>8.7579517613582417E-2</v>
      </c>
      <c r="AE428" s="178">
        <f>IF($N428="","",$N428*'9 All Base Data'!$Y428)</f>
        <v>9.4566463398147296E-2</v>
      </c>
      <c r="AF428" s="178">
        <f>IF($O428="","",$O428*'9 All Base Data'!$Y428)</f>
        <v>2.9651130257346388E-2</v>
      </c>
      <c r="AG428" s="178">
        <f>IF($P428="","",$P428*'9 All Base Data'!$Y428)</f>
        <v>1.6918328631111541E-2</v>
      </c>
      <c r="AH428" s="167">
        <f>$Q428*'9 All Base Data'!$Y428</f>
        <v>936.43986839791364</v>
      </c>
      <c r="AI428" s="178">
        <f>$R428*'9 All Base Data'!$Y428</f>
        <v>0.56538022628731044</v>
      </c>
      <c r="AJ428" s="178">
        <f>$S428*'9 All Base Data'!$Y428</f>
        <v>0</v>
      </c>
      <c r="AK428" s="178">
        <f>$T428*'9 All Base Data'!$Y428</f>
        <v>9.109378708746254E-3</v>
      </c>
      <c r="AL428" s="178">
        <f>IF($U428="","",$U428*'9 All Base Data'!$Y428)</f>
        <v>5.5612993684624841E-4</v>
      </c>
      <c r="AM428" s="178">
        <f>IF($V428="","",$V428*'9 All Base Data'!$Y428)</f>
        <v>4.2885891151059802E-4</v>
      </c>
      <c r="AN428" s="178">
        <f>IF($W428="","",$W428*'9 All Base Data'!$Y428)</f>
        <v>1.3446787571706588E-4</v>
      </c>
      <c r="AO428" s="178">
        <f>IF($X428="","",$X428*'9 All Base Data'!$Y428)</f>
        <v>7.6724620342090839E-5</v>
      </c>
      <c r="AP428" s="178">
        <f>$Y428*'9 All Base Data'!$Y428</f>
        <v>5.805927184067064E-2</v>
      </c>
      <c r="AQ428" s="179">
        <f t="shared" si="69"/>
        <v>0.63353386568508419</v>
      </c>
    </row>
    <row r="429" spans="1:43" x14ac:dyDescent="0.25">
      <c r="A429" s="124">
        <v>523107</v>
      </c>
      <c r="B429" s="125" t="s">
        <v>461</v>
      </c>
      <c r="C429" s="126" t="s">
        <v>157</v>
      </c>
      <c r="D429" s="101" t="s">
        <v>2312</v>
      </c>
      <c r="E429" s="142"/>
      <c r="F429" s="191" t="str">
        <f>IF('9 All Base Data'!G429="Rural Centre","Rural",IF('9 All Base Data'!G429="Rural (Incl.some Off Shore Islands)","Rural",IF('9 All Base Data'!G429="Inlet-in TA but not in Urban Area","Rural",IF('9 All Base Data'!G429="Rural (Incl.some Off Shore Islands)","Rural",IF('9 All Base Data'!G429="Inlet-not in TA","Rural",IF('9 All Base Data'!G429="Inland Water not in Urban Area","Rural",IF('9 All Base Data'!G429="Oceanic-in Region but not in TA","Rural",'9 All Base Data'!G429)))))))</f>
        <v>Southern Auckland Zone</v>
      </c>
      <c r="G429" s="177">
        <f>IF('9 All Base Data'!I429="..C","..C",'9 All Base Data'!I429*Basecase_Pop_2006)</f>
        <v>1653</v>
      </c>
      <c r="H429" s="177">
        <f>IF('9 All Base Data'!J429="..C","..C",'9 All Base Data'!J429*Basecase_Pop_2006)</f>
        <v>1008</v>
      </c>
      <c r="I429" s="191">
        <f>IF('9 All Base Data'!L429="..C","..C",'9 All Base Data'!L429*Basecase_Pop_2006)</f>
        <v>24</v>
      </c>
      <c r="J429" s="156">
        <f>IF('9 All Base Data'!$P429=0,0,('9 All Base Data'!$P429*Basecase_Pop_2006)/(1+(1/(BaseCase_Mort_AllAdults_30*('9 All Base Data'!$W429*Basecase_PM10)/10))))</f>
        <v>0.98194814494697968</v>
      </c>
      <c r="K429" s="156">
        <f>IF('9 All Base Data'!$Q429=0,0,('9 All Base Data'!$Q429*Basecase_Pop_2006)/(1+(1/(BaseCase_Mort_Maori_30*('9 All Base Data'!$W429*Basecase_PM10)/10))))</f>
        <v>0.13530303146273184</v>
      </c>
      <c r="L429" s="179">
        <f>133/(1+1/(BaseCase_Mort_Child_0_1*'9 All Base Data'!$AB$10/10))*IF('9 All Base Data'!$L429="..C",0,'9 All Base Data'!L429/'9 All Base Data'!$L$2022)</f>
        <v>3.5010668527325518E-3</v>
      </c>
      <c r="M429" s="178">
        <f>IF('9 All Base Data'!$R429="","",IF('9 All Base Data'!$R429=0,0,('9 All Base Data'!$R429*Basecase_Pop_2006)/(1+(1/(BaseCase_CardiacHA_All*('9 All Base Data'!$W429*Basecase_PM10)/10)))))</f>
        <v>9.0973148781017754E-2</v>
      </c>
      <c r="N429" s="178">
        <f>IF('9 All Base Data'!$S429="","",IF('9 All Base Data'!$S429=0,0,('9 All Base Data'!S429*Basecase_Pop_2006)/(1+(1/(BaseCase_RespHA_All*('9 All Base Data'!$W429*Basecase_PM10)/10)))))</f>
        <v>0.18438378602067693</v>
      </c>
      <c r="O429" s="178">
        <f>IF('9 All Base Data'!$T429="","",IF('9 All Base Data'!$T429=0,0,('9 All Base Data'!$T429*Basecase_Pop_2006)/(1+(1/(BaseCase_RespHA_Child_1_4*('9 All Base Data'!$W429*Basecase_PM10)/10)))))</f>
        <v>0.1076013321259735</v>
      </c>
      <c r="P429" s="179">
        <f>IF('9 All Base Data'!$U429="","",IF('9 All Base Data'!$U429=0,0,('9 All Base Data'!$U429*Basecase_Pop_2006)/(1+(1/(BaseCase_RespHA_Child_5_14*('9 All Base Data'!$W429*Basecase_PM10)/10)))))</f>
        <v>2.4526566122844592E-2</v>
      </c>
      <c r="Q429" s="156">
        <f>IF('7 Base case Results'!$G429="..C",0,BaseCase_RADs_All*'7 Base case Results'!$G429*('9 All Base Data'!$V429*Basecase_PM10)/10)</f>
        <v>1136.4551875845921</v>
      </c>
      <c r="R429" s="189">
        <f t="shared" si="60"/>
        <v>3.4957353960112476</v>
      </c>
      <c r="S429" s="178">
        <f t="shared" si="61"/>
        <v>0.48167879200732533</v>
      </c>
      <c r="T429" s="179">
        <f t="shared" si="62"/>
        <v>1.2463797995727884E-2</v>
      </c>
      <c r="U429" s="178">
        <f t="shared" si="63"/>
        <v>5.7767949475946278E-4</v>
      </c>
      <c r="V429" s="178">
        <f t="shared" si="64"/>
        <v>8.3618046960376989E-4</v>
      </c>
      <c r="W429" s="178">
        <f t="shared" si="65"/>
        <v>4.8797204119128984E-4</v>
      </c>
      <c r="X429" s="179">
        <f t="shared" si="66"/>
        <v>1.1122797736710023E-4</v>
      </c>
      <c r="Y429" s="179">
        <f t="shared" si="67"/>
        <v>7.0460221630244707E-2</v>
      </c>
      <c r="Z429" s="186">
        <f t="shared" si="68"/>
        <v>3.5800732756015834</v>
      </c>
      <c r="AA429" s="156">
        <f>$J429*'9 All Base Data'!$Y429</f>
        <v>0.37485367222841981</v>
      </c>
      <c r="AB429" s="156">
        <f>$K429*'9 All Base Data'!$Y429</f>
        <v>5.1651238885105304E-2</v>
      </c>
      <c r="AC429" s="178">
        <f>$L429*'9 All Base Data'!$Y429</f>
        <v>1.3365143294148752E-3</v>
      </c>
      <c r="AD429" s="178">
        <f>IF($M429="","",$M429*'9 All Base Data'!$Y429)</f>
        <v>3.4728533344892884E-2</v>
      </c>
      <c r="AE429" s="178">
        <f>IF($N429="","",$N429*'9 All Base Data'!$Y429)</f>
        <v>7.0387565417684955E-2</v>
      </c>
      <c r="AF429" s="178">
        <f>IF($O429="","",$O429*'9 All Base Data'!$Y429)</f>
        <v>4.1076257123810633E-2</v>
      </c>
      <c r="AG429" s="178">
        <f>IF($P429="","",$P429*'9 All Base Data'!$Y429)</f>
        <v>9.3628909282148249E-3</v>
      </c>
      <c r="AH429" s="167">
        <f>$Q429*'9 All Base Data'!$Y429</f>
        <v>433.83594396639359</v>
      </c>
      <c r="AI429" s="178">
        <f>$R429*'9 All Base Data'!$Y429</f>
        <v>1.3344790731331744</v>
      </c>
      <c r="AJ429" s="178">
        <f>$S429*'9 All Base Data'!$Y429</f>
        <v>0.18387841043097486</v>
      </c>
      <c r="AK429" s="178">
        <f>$T429*'9 All Base Data'!$Y429</f>
        <v>4.7579910127169556E-3</v>
      </c>
      <c r="AL429" s="178">
        <f>IF($U429="","",$U429*'9 All Base Data'!$Y429)</f>
        <v>2.2052618674006983E-4</v>
      </c>
      <c r="AM429" s="178">
        <f>IF($V429="","",$V429*'9 All Base Data'!$Y429)</f>
        <v>3.1920760916920126E-4</v>
      </c>
      <c r="AN429" s="178">
        <f>IF($W429="","",$W429*'9 All Base Data'!$Y429)</f>
        <v>1.8628082605648121E-4</v>
      </c>
      <c r="AO429" s="178">
        <f>IF($X429="","",$X429*'9 All Base Data'!$Y429)</f>
        <v>4.2460710359454232E-5</v>
      </c>
      <c r="AP429" s="178">
        <f>$Y429*'9 All Base Data'!$Y429</f>
        <v>2.6897828525916403E-2</v>
      </c>
      <c r="AQ429" s="179">
        <f t="shared" si="69"/>
        <v>1.366674626467717</v>
      </c>
    </row>
    <row r="430" spans="1:43" x14ac:dyDescent="0.25">
      <c r="A430" s="124">
        <v>523109</v>
      </c>
      <c r="B430" s="125" t="s">
        <v>462</v>
      </c>
      <c r="C430" s="126" t="s">
        <v>157</v>
      </c>
      <c r="D430" s="101" t="s">
        <v>2312</v>
      </c>
      <c r="E430" s="142"/>
      <c r="F430" s="191" t="str">
        <f>IF('9 All Base Data'!G430="Rural Centre","Rural",IF('9 All Base Data'!G430="Rural (Incl.some Off Shore Islands)","Rural",IF('9 All Base Data'!G430="Inlet-in TA but not in Urban Area","Rural",IF('9 All Base Data'!G430="Rural (Incl.some Off Shore Islands)","Rural",IF('9 All Base Data'!G430="Inlet-not in TA","Rural",IF('9 All Base Data'!G430="Inland Water not in Urban Area","Rural",IF('9 All Base Data'!G430="Oceanic-in Region but not in TA","Rural",'9 All Base Data'!G430)))))))</f>
        <v>Southern Auckland Zone</v>
      </c>
      <c r="G430" s="177">
        <f>IF('9 All Base Data'!I430="..C","..C",'9 All Base Data'!I430*Basecase_Pop_2006)</f>
        <v>3864</v>
      </c>
      <c r="H430" s="177">
        <f>IF('9 All Base Data'!J430="..C","..C",'9 All Base Data'!J430*Basecase_Pop_2006)</f>
        <v>2328</v>
      </c>
      <c r="I430" s="191">
        <f>IF('9 All Base Data'!L430="..C","..C",'9 All Base Data'!L430*Basecase_Pop_2006)</f>
        <v>33</v>
      </c>
      <c r="J430" s="156">
        <f>IF('9 All Base Data'!$P430=0,0,('9 All Base Data'!$P430*Basecase_Pop_2006)/(1+(1/(BaseCase_Mort_AllAdults_30*('9 All Base Data'!$W430*Basecase_PM10)/10))))</f>
        <v>0.7880718731381271</v>
      </c>
      <c r="K430" s="156">
        <f>IF('9 All Base Data'!$Q430=0,0,('9 All Base Data'!$Q430*Basecase_Pop_2006)/(1+(1/(BaseCase_Mort_Maori_30*('9 All Base Data'!$W430*Basecase_PM10)/10))))</f>
        <v>0.1348659870668035</v>
      </c>
      <c r="L430" s="179">
        <f>133/(1+1/(BaseCase_Mort_Child_0_1*'9 All Base Data'!$AB$10/10))*IF('9 All Base Data'!$L430="..C",0,'9 All Base Data'!L430/'9 All Base Data'!$L$2022)</f>
        <v>4.8139669225072592E-3</v>
      </c>
      <c r="M430" s="178">
        <f>IF('9 All Base Data'!$R430="","",IF('9 All Base Data'!$R430=0,0,('9 All Base Data'!$R430*Basecase_Pop_2006)/(1+(1/(BaseCase_CardiacHA_All*('9 All Base Data'!$W430*Basecase_PM10)/10)))))</f>
        <v>0.19883324445743819</v>
      </c>
      <c r="N430" s="178">
        <f>IF('9 All Base Data'!$S430="","",IF('9 All Base Data'!$S430=0,0,('9 All Base Data'!S430*Basecase_Pop_2006)/(1+(1/(BaseCase_RespHA_All*('9 All Base Data'!$W430*Basecase_PM10)/10)))))</f>
        <v>0.38398816361179933</v>
      </c>
      <c r="O430" s="178">
        <f>IF('9 All Base Data'!$T430="","",IF('9 All Base Data'!$T430=0,0,('9 All Base Data'!$T430*Basecase_Pop_2006)/(1+(1/(BaseCase_RespHA_Child_1_4*('9 All Base Data'!$W430*Basecase_PM10)/10)))))</f>
        <v>0.20610846250568199</v>
      </c>
      <c r="P430" s="179">
        <f>IF('9 All Base Data'!$U430="","",IF('9 All Base Data'!$U430=0,0,('9 All Base Data'!$U430*Basecase_Pop_2006)/(1+(1/(BaseCase_RespHA_Child_5_14*('9 All Base Data'!$W430*Basecase_PM10)/10)))))</f>
        <v>9.7723562805897266E-2</v>
      </c>
      <c r="Q430" s="156">
        <f>IF('7 Base case Results'!$G430="..C",0,BaseCase_RADs_All*'7 Base case Results'!$G430*('9 All Base Data'!$V430*Basecase_PM10)/10)</f>
        <v>2645.7842643774416</v>
      </c>
      <c r="R430" s="189">
        <f t="shared" si="60"/>
        <v>2.8055358683717326</v>
      </c>
      <c r="S430" s="178">
        <f t="shared" si="61"/>
        <v>0.48012291395782047</v>
      </c>
      <c r="T430" s="179">
        <f t="shared" si="62"/>
        <v>1.7137722244125842E-2</v>
      </c>
      <c r="U430" s="178">
        <f t="shared" si="63"/>
        <v>1.2625911023047324E-3</v>
      </c>
      <c r="V430" s="178">
        <f t="shared" si="64"/>
        <v>1.74138632197951E-3</v>
      </c>
      <c r="W430" s="178">
        <f t="shared" si="65"/>
        <v>9.3470187746326776E-4</v>
      </c>
      <c r="X430" s="179">
        <f t="shared" si="66"/>
        <v>4.4317635732474411E-4</v>
      </c>
      <c r="Y430" s="179">
        <f t="shared" si="67"/>
        <v>0.16403862439140138</v>
      </c>
      <c r="Z430" s="186">
        <f t="shared" si="68"/>
        <v>2.9897161924315441</v>
      </c>
      <c r="AA430" s="156">
        <f>$J430*'9 All Base Data'!$Y430</f>
        <v>0.29886144868482695</v>
      </c>
      <c r="AB430" s="156">
        <f>$K430*'9 All Base Data'!$Y430</f>
        <v>5.114539123518428E-2</v>
      </c>
      <c r="AC430" s="178">
        <f>$L430*'9 All Base Data'!$Y430</f>
        <v>1.8256064927839287E-3</v>
      </c>
      <c r="AD430" s="178">
        <f>IF($M430="","",$M430*'9 All Base Data'!$Y430)</f>
        <v>7.5403771547673304E-2</v>
      </c>
      <c r="AE430" s="178">
        <f>IF($N430="","",$N430*'9 All Base Data'!$Y430)</f>
        <v>0.1456202952630116</v>
      </c>
      <c r="AF430" s="178">
        <f>IF($O430="","",$O430*'9 All Base Data'!$Y430)</f>
        <v>7.816276127882317E-2</v>
      </c>
      <c r="AG430" s="178">
        <f>IF($P430="","",$P430*'9 All Base Data'!$Y430)</f>
        <v>3.7059824803180305E-2</v>
      </c>
      <c r="AH430" s="167">
        <f>$Q430*'9 All Base Data'!$Y430</f>
        <v>1003.3639635058636</v>
      </c>
      <c r="AI430" s="178">
        <f>$R430*'9 All Base Data'!$Y430</f>
        <v>1.0639467573179839</v>
      </c>
      <c r="AJ430" s="178">
        <f>$S430*'9 All Base Data'!$Y430</f>
        <v>0.18207759279725605</v>
      </c>
      <c r="AK430" s="178">
        <f>$T430*'9 All Base Data'!$Y430</f>
        <v>6.4991591143107857E-3</v>
      </c>
      <c r="AL430" s="178">
        <f>IF($U430="","",$U430*'9 All Base Data'!$Y430)</f>
        <v>4.788139493277254E-4</v>
      </c>
      <c r="AM430" s="178">
        <f>IF($V430="","",$V430*'9 All Base Data'!$Y430)</f>
        <v>6.6038803901775759E-4</v>
      </c>
      <c r="AN430" s="178">
        <f>IF($W430="","",$W430*'9 All Base Data'!$Y430)</f>
        <v>3.5446812239946311E-4</v>
      </c>
      <c r="AO430" s="178">
        <f>IF($X430="","",$X430*'9 All Base Data'!$Y430)</f>
        <v>1.680663054824227E-4</v>
      </c>
      <c r="AP430" s="178">
        <f>$Y430*'9 All Base Data'!$Y430</f>
        <v>6.2208565737363539E-2</v>
      </c>
      <c r="AQ430" s="179">
        <f t="shared" si="69"/>
        <v>1.1337936841580036</v>
      </c>
    </row>
    <row r="431" spans="1:43" x14ac:dyDescent="0.25">
      <c r="A431" s="124">
        <v>523110</v>
      </c>
      <c r="B431" s="125" t="s">
        <v>463</v>
      </c>
      <c r="C431" s="126" t="s">
        <v>157</v>
      </c>
      <c r="D431" s="101" t="s">
        <v>2312</v>
      </c>
      <c r="E431" s="142"/>
      <c r="F431" s="191" t="str">
        <f>IF('9 All Base Data'!G431="Rural Centre","Rural",IF('9 All Base Data'!G431="Rural (Incl.some Off Shore Islands)","Rural",IF('9 All Base Data'!G431="Inlet-in TA but not in Urban Area","Rural",IF('9 All Base Data'!G431="Rural (Incl.some Off Shore Islands)","Rural",IF('9 All Base Data'!G431="Inlet-not in TA","Rural",IF('9 All Base Data'!G431="Inland Water not in Urban Area","Rural",IF('9 All Base Data'!G431="Oceanic-in Region but not in TA","Rural",'9 All Base Data'!G431)))))))</f>
        <v>Southern Auckland Zone</v>
      </c>
      <c r="G431" s="177">
        <f>IF('9 All Base Data'!I431="..C","..C",'9 All Base Data'!I431*Basecase_Pop_2006)</f>
        <v>2751</v>
      </c>
      <c r="H431" s="177">
        <f>IF('9 All Base Data'!J431="..C","..C",'9 All Base Data'!J431*Basecase_Pop_2006)</f>
        <v>1626</v>
      </c>
      <c r="I431" s="191">
        <f>IF('9 All Base Data'!L431="..C","..C",'9 All Base Data'!L431*Basecase_Pop_2006)</f>
        <v>24</v>
      </c>
      <c r="J431" s="156">
        <f>IF('9 All Base Data'!$P431=0,0,('9 All Base Data'!$P431*Basecase_Pop_2006)/(1+(1/(BaseCase_Mort_AllAdults_30*('9 All Base Data'!$W431*Basecase_PM10)/10))))</f>
        <v>0.61113963230589619</v>
      </c>
      <c r="K431" s="156">
        <f>IF('9 All Base Data'!$Q431=0,0,('9 All Base Data'!$Q431*Basecase_Pop_2006)/(1+(1/(BaseCase_Mort_Maori_30*('9 All Base Data'!$W431*Basecase_PM10)/10))))</f>
        <v>6.6128326906155707E-2</v>
      </c>
      <c r="L431" s="179">
        <f>133/(1+1/(BaseCase_Mort_Child_0_1*'9 All Base Data'!$AB$10/10))*IF('9 All Base Data'!$L431="..C",0,'9 All Base Data'!L431/'9 All Base Data'!$L$2022)</f>
        <v>3.5010668527325518E-3</v>
      </c>
      <c r="M431" s="178">
        <f>IF('9 All Base Data'!$R431="","",IF('9 All Base Data'!$R431=0,0,('9 All Base Data'!$R431*Basecase_Pop_2006)/(1+(1/(BaseCase_CardiacHA_All*('9 All Base Data'!$W431*Basecase_PM10)/10)))))</f>
        <v>8.8436787537333306E-2</v>
      </c>
      <c r="N431" s="178">
        <f>IF('9 All Base Data'!$S431="","",IF('9 All Base Data'!$S431=0,0,('9 All Base Data'!S431*Basecase_Pop_2006)/(1+(1/(BaseCase_RespHA_All*('9 All Base Data'!$W431*Basecase_PM10)/10)))))</f>
        <v>0.13852545743205624</v>
      </c>
      <c r="O431" s="178">
        <f>IF('9 All Base Data'!$T431="","",IF('9 All Base Data'!$T431=0,0,('9 All Base Data'!$T431*Basecase_Pop_2006)/(1+(1/(BaseCase_RespHA_Child_1_4*('9 All Base Data'!$W431*Basecase_PM10)/10)))))</f>
        <v>2.415048161917167E-2</v>
      </c>
      <c r="P431" s="179">
        <f>IF('9 All Base Data'!$U431="","",IF('9 All Base Data'!$U431=0,0,('9 All Base Data'!$U431*Basecase_Pop_2006)/(1+(1/(BaseCase_RespHA_Child_5_14*('9 All Base Data'!$W431*Basecase_PM10)/10)))))</f>
        <v>1.1931169069926591E-2</v>
      </c>
      <c r="Q431" s="156">
        <f>IF('7 Base case Results'!$G431="..C",0,BaseCase_RADs_All*'7 Base case Results'!$G431*('9 All Base Data'!$V431*Basecase_PM10)/10)</f>
        <v>1838.2192022839822</v>
      </c>
      <c r="R431" s="189">
        <f t="shared" si="60"/>
        <v>2.1756570910089907</v>
      </c>
      <c r="S431" s="178">
        <f t="shared" si="61"/>
        <v>0.23541684378591432</v>
      </c>
      <c r="T431" s="179">
        <f t="shared" si="62"/>
        <v>1.2463797995727884E-2</v>
      </c>
      <c r="U431" s="178">
        <f t="shared" si="63"/>
        <v>5.6157360086206659E-4</v>
      </c>
      <c r="V431" s="178">
        <f t="shared" si="64"/>
        <v>6.2821294945437499E-4</v>
      </c>
      <c r="W431" s="178">
        <f t="shared" si="65"/>
        <v>1.0952243414294352E-4</v>
      </c>
      <c r="X431" s="179">
        <f t="shared" si="66"/>
        <v>5.4107851732117089E-5</v>
      </c>
      <c r="Y431" s="179">
        <f t="shared" si="67"/>
        <v>0.11396959054160689</v>
      </c>
      <c r="Z431" s="186">
        <f t="shared" si="68"/>
        <v>2.303280266096642</v>
      </c>
      <c r="AA431" s="156">
        <f>$J431*'9 All Base Data'!$Y431</f>
        <v>0.22238021085587026</v>
      </c>
      <c r="AB431" s="156">
        <f>$K431*'9 All Base Data'!$Y431</f>
        <v>2.4062637249446385E-2</v>
      </c>
      <c r="AC431" s="178">
        <f>$L431*'9 All Base Data'!$Y431</f>
        <v>1.2739608818913306E-3</v>
      </c>
      <c r="AD431" s="178">
        <f>IF($M431="","",$M431*'9 All Base Data'!$Y431)</f>
        <v>3.2180193233032187E-2</v>
      </c>
      <c r="AE431" s="178">
        <f>IF($N431="","",$N431*'9 All Base Data'!$Y431)</f>
        <v>5.0406353645262261E-2</v>
      </c>
      <c r="AF431" s="178">
        <f>IF($O431="","",$O431*'9 All Base Data'!$Y431)</f>
        <v>8.7878267270581015E-3</v>
      </c>
      <c r="AG431" s="178">
        <f>IF($P431="","",$P431*'9 All Base Data'!$Y431)</f>
        <v>4.3414888403101766E-3</v>
      </c>
      <c r="AH431" s="167">
        <f>$Q431*'9 All Base Data'!$Y431</f>
        <v>668.88735764171736</v>
      </c>
      <c r="AI431" s="178">
        <f>$R431*'9 All Base Data'!$Y431</f>
        <v>0.79167355064689826</v>
      </c>
      <c r="AJ431" s="178">
        <f>$S431*'9 All Base Data'!$Y431</f>
        <v>8.5662988608029136E-2</v>
      </c>
      <c r="AK431" s="178">
        <f>$T431*'9 All Base Data'!$Y431</f>
        <v>4.5353007395331369E-3</v>
      </c>
      <c r="AL431" s="178">
        <f>IF($U431="","",$U431*'9 All Base Data'!$Y431)</f>
        <v>2.0434422702975442E-4</v>
      </c>
      <c r="AM431" s="178">
        <f>IF($V431="","",$V431*'9 All Base Data'!$Y431)</f>
        <v>2.2859281378126434E-4</v>
      </c>
      <c r="AN431" s="178">
        <f>IF($W431="","",$W431*'9 All Base Data'!$Y431)</f>
        <v>3.9852794207208487E-5</v>
      </c>
      <c r="AO431" s="178">
        <f>IF($X431="","",$X431*'9 All Base Data'!$Y431)</f>
        <v>1.968865189080665E-5</v>
      </c>
      <c r="AP431" s="178">
        <f>$Y431*'9 All Base Data'!$Y431</f>
        <v>4.1471016173786471E-2</v>
      </c>
      <c r="AQ431" s="179">
        <f t="shared" si="69"/>
        <v>0.83811280460102888</v>
      </c>
    </row>
    <row r="432" spans="1:43" x14ac:dyDescent="0.25">
      <c r="A432" s="131">
        <v>523112</v>
      </c>
      <c r="B432" s="132" t="s">
        <v>2236</v>
      </c>
      <c r="C432" s="132" t="s">
        <v>157</v>
      </c>
      <c r="D432" s="145" t="s">
        <v>2312</v>
      </c>
      <c r="E432" s="142"/>
      <c r="F432" s="191" t="str">
        <f>IF('9 All Base Data'!G432="Rural Centre","Rural",IF('9 All Base Data'!G432="Rural (Incl.some Off Shore Islands)","Rural",IF('9 All Base Data'!G432="Inlet-in TA but not in Urban Area","Rural",IF('9 All Base Data'!G432="Rural (Incl.some Off Shore Islands)","Rural",IF('9 All Base Data'!G432="Inlet-not in TA","Rural",IF('9 All Base Data'!G432="Inland Water not in Urban Area","Rural",IF('9 All Base Data'!G432="Oceanic-in Region but not in TA","Rural",'9 All Base Data'!G432)))))))</f>
        <v>Southern Auckland Zone</v>
      </c>
      <c r="G432" s="177">
        <f>IF('9 All Base Data'!I432="..C","..C",'9 All Base Data'!I432*Basecase_Pop_2006)</f>
        <v>33</v>
      </c>
      <c r="H432" s="177">
        <f>IF('9 All Base Data'!J432="..C","..C",'9 All Base Data'!J432*Basecase_Pop_2006)</f>
        <v>24</v>
      </c>
      <c r="I432" s="191" t="str">
        <f>IF('9 All Base Data'!L432="..C","..C",'9 All Base Data'!L432*Basecase_Pop_2006)</f>
        <v>..C</v>
      </c>
      <c r="J432" s="156">
        <f>IF('9 All Base Data'!$P432=0,0,('9 All Base Data'!$P432*Basecase_Pop_2006)/(1+(1/(BaseCase_Mort_AllAdults_30*('9 All Base Data'!$W432*Basecase_PM10)/10))))</f>
        <v>8.3594287226121183E-4</v>
      </c>
      <c r="K432" s="156">
        <f>IF('9 All Base Data'!$Q432=0,0,('9 All Base Data'!$Q432*Basecase_Pop_2006)/(1+(1/(BaseCase_Mort_Maori_30*('9 All Base Data'!$W432*Basecase_PM10)/10))))</f>
        <v>0</v>
      </c>
      <c r="L432" s="179">
        <f>133/(1+1/(BaseCase_Mort_Child_0_1*'9 All Base Data'!$AB$10/10))*IF('9 All Base Data'!$L432="..C",0,'9 All Base Data'!L432/'9 All Base Data'!$L$2022)</f>
        <v>0</v>
      </c>
      <c r="M432" s="178">
        <f>IF('9 All Base Data'!$R432="","",IF('9 All Base Data'!$R432=0,0,('9 All Base Data'!$R432*Basecase_Pop_2006)/(1+(1/(BaseCase_CardiacHA_All*('9 All Base Data'!$W432*Basecase_PM10)/10)))))</f>
        <v>1.6510236008865388E-3</v>
      </c>
      <c r="N432" s="178">
        <f>IF('9 All Base Data'!$S432="","",IF('9 All Base Data'!$S432=0,0,('9 All Base Data'!S432*Basecase_Pop_2006)/(1+(1/(BaseCase_RespHA_All*('9 All Base Data'!$W432*Basecase_PM10)/10)))))</f>
        <v>3.6967247764162939E-3</v>
      </c>
      <c r="O432" s="178">
        <f>IF('9 All Base Data'!$T432="","",IF('9 All Base Data'!$T432=0,0,('9 All Base Data'!$T432*Basecase_Pop_2006)/(1+(1/(BaseCase_RespHA_Child_1_4*('9 All Base Data'!$W432*Basecase_PM10)/10)))))</f>
        <v>0</v>
      </c>
      <c r="P432" s="179">
        <f>IF('9 All Base Data'!$U432="","",IF('9 All Base Data'!$U432=0,0,('9 All Base Data'!$U432*Basecase_Pop_2006)/(1+(1/(BaseCase_RespHA_Child_5_14*('9 All Base Data'!$W432*Basecase_PM10)/10)))))</f>
        <v>0</v>
      </c>
      <c r="Q432" s="156">
        <f>IF('7 Base case Results'!$G432="..C",0,BaseCase_RADs_All*'7 Base case Results'!$G432*('9 All Base Data'!$V432*Basecase_PM10)/10)</f>
        <v>20.314799999999998</v>
      </c>
      <c r="R432" s="189">
        <f t="shared" si="60"/>
        <v>2.975956625249914E-3</v>
      </c>
      <c r="S432" s="178">
        <f t="shared" si="61"/>
        <v>0</v>
      </c>
      <c r="T432" s="179">
        <f t="shared" si="62"/>
        <v>0</v>
      </c>
      <c r="U432" s="178">
        <f t="shared" si="63"/>
        <v>1.0483999865629521E-5</v>
      </c>
      <c r="V432" s="178">
        <f t="shared" si="64"/>
        <v>1.6764646861047895E-5</v>
      </c>
      <c r="W432" s="178">
        <f t="shared" si="65"/>
        <v>0</v>
      </c>
      <c r="X432" s="179">
        <f t="shared" si="66"/>
        <v>0</v>
      </c>
      <c r="Y432" s="179">
        <f t="shared" si="67"/>
        <v>1.2595175999999999E-3</v>
      </c>
      <c r="Z432" s="186">
        <f t="shared" si="68"/>
        <v>4.2627228719765917E-3</v>
      </c>
      <c r="AA432" s="156">
        <f>$J432*'9 All Base Data'!$Y432</f>
        <v>2.5874439777608989E-4</v>
      </c>
      <c r="AB432" s="156">
        <f>$K432*'9 All Base Data'!$Y432</f>
        <v>0</v>
      </c>
      <c r="AC432" s="178">
        <f>$L432*'9 All Base Data'!$Y432</f>
        <v>0</v>
      </c>
      <c r="AD432" s="178">
        <f>IF($M432="","",$M432*'9 All Base Data'!$Y432)</f>
        <v>5.1103146100157362E-4</v>
      </c>
      <c r="AE432" s="178">
        <f>IF($N432="","",$N432*'9 All Base Data'!$Y432)</f>
        <v>1.1442251112572432E-3</v>
      </c>
      <c r="AF432" s="178">
        <f>IF($O432="","",$O432*'9 All Base Data'!$Y432)</f>
        <v>0</v>
      </c>
      <c r="AG432" s="178">
        <f>IF($P432="","",$P432*'9 All Base Data'!$Y432)</f>
        <v>0</v>
      </c>
      <c r="AH432" s="167">
        <f>$Q432*'9 All Base Data'!$Y432</f>
        <v>6.2879185484570197</v>
      </c>
      <c r="AI432" s="178">
        <f>$R432*'9 All Base Data'!$Y432</f>
        <v>9.2113005608288002E-4</v>
      </c>
      <c r="AJ432" s="178">
        <f>$S432*'9 All Base Data'!$Y432</f>
        <v>0</v>
      </c>
      <c r="AK432" s="178">
        <f>$T432*'9 All Base Data'!$Y432</f>
        <v>0</v>
      </c>
      <c r="AL432" s="178">
        <f>IF($U432="","",$U432*'9 All Base Data'!$Y432)</f>
        <v>3.2450497773599919E-6</v>
      </c>
      <c r="AM432" s="178">
        <f>IF($V432="","",$V432*'9 All Base Data'!$Y432)</f>
        <v>5.1890608795515981E-6</v>
      </c>
      <c r="AN432" s="178">
        <f>IF($W432="","",$W432*'9 All Base Data'!$Y432)</f>
        <v>0</v>
      </c>
      <c r="AO432" s="178">
        <f>IF($X432="","",$X432*'9 All Base Data'!$Y432)</f>
        <v>0</v>
      </c>
      <c r="AP432" s="178">
        <f>$Y432*'9 All Base Data'!$Y432</f>
        <v>3.898509500043352E-4</v>
      </c>
      <c r="AQ432" s="179">
        <f t="shared" si="69"/>
        <v>1.3194151167441267E-3</v>
      </c>
    </row>
    <row r="433" spans="1:43" x14ac:dyDescent="0.25">
      <c r="A433" s="131">
        <v>523113</v>
      </c>
      <c r="B433" s="132" t="s">
        <v>2237</v>
      </c>
      <c r="C433" s="132" t="s">
        <v>157</v>
      </c>
      <c r="D433" s="145" t="s">
        <v>2312</v>
      </c>
      <c r="E433" s="142"/>
      <c r="F433" s="191" t="str">
        <f>IF('9 All Base Data'!G433="Rural Centre","Rural",IF('9 All Base Data'!G433="Rural (Incl.some Off Shore Islands)","Rural",IF('9 All Base Data'!G433="Inlet-in TA but not in Urban Area","Rural",IF('9 All Base Data'!G433="Rural (Incl.some Off Shore Islands)","Rural",IF('9 All Base Data'!G433="Inlet-not in TA","Rural",IF('9 All Base Data'!G433="Inland Water not in Urban Area","Rural",IF('9 All Base Data'!G433="Oceanic-in Region but not in TA","Rural",'9 All Base Data'!G433)))))))</f>
        <v>Southern Auckland Zone</v>
      </c>
      <c r="G433" s="177">
        <f>IF('9 All Base Data'!I433="..C","..C",'9 All Base Data'!I433*Basecase_Pop_2006)</f>
        <v>4629</v>
      </c>
      <c r="H433" s="177">
        <f>IF('9 All Base Data'!J433="..C","..C",'9 All Base Data'!J433*Basecase_Pop_2006)</f>
        <v>2805</v>
      </c>
      <c r="I433" s="191">
        <f>IF('9 All Base Data'!L433="..C","..C",'9 All Base Data'!L433*Basecase_Pop_2006)</f>
        <v>66</v>
      </c>
      <c r="J433" s="156">
        <f>IF('9 All Base Data'!$P433=0,0,('9 All Base Data'!$P433*Basecase_Pop_2006)/(1+(1/(BaseCase_Mort_AllAdults_30*('9 All Base Data'!$W433*Basecase_PM10)/10))))</f>
        <v>9.7700823195529113E-2</v>
      </c>
      <c r="K433" s="156">
        <f>IF('9 All Base Data'!$Q433=0,0,('9 All Base Data'!$Q433*Basecase_Pop_2006)/(1+(1/(BaseCase_Mort_Maori_30*('9 All Base Data'!$W433*Basecase_PM10)/10))))</f>
        <v>0</v>
      </c>
      <c r="L433" s="179">
        <f>133/(1+1/(BaseCase_Mort_Child_0_1*'9 All Base Data'!$AB$10/10))*IF('9 All Base Data'!$L433="..C",0,'9 All Base Data'!L433/'9 All Base Data'!$L$2022)</f>
        <v>9.6279338450145184E-3</v>
      </c>
      <c r="M433" s="178">
        <f>IF('9 All Base Data'!$R433="","",IF('9 All Base Data'!$R433=0,0,('9 All Base Data'!$R433*Basecase_Pop_2006)/(1+(1/(BaseCase_CardiacHA_All*('9 All Base Data'!$W433*Basecase_PM10)/10)))))</f>
        <v>0.23159358328799357</v>
      </c>
      <c r="N433" s="178">
        <f>IF('9 All Base Data'!$S433="","",IF('9 All Base Data'!$S433=0,0,('9 All Base Data'!S433*Basecase_Pop_2006)/(1+(1/(BaseCase_RespHA_All*('9 All Base Data'!$W433*Basecase_PM10)/10)))))</f>
        <v>0.51854966636457644</v>
      </c>
      <c r="O433" s="178">
        <f>IF('9 All Base Data'!$T433="","",IF('9 All Base Data'!$T433=0,0,('9 All Base Data'!$T433*Basecase_Pop_2006)/(1+(1/(BaseCase_RespHA_Child_1_4*('9 All Base Data'!$W433*Basecase_PM10)/10)))))</f>
        <v>0.20805631599530702</v>
      </c>
      <c r="P433" s="179">
        <f>IF('9 All Base Data'!$U433="","",IF('9 All Base Data'!$U433=0,0,('9 All Base Data'!$U433*Basecase_Pop_2006)/(1+(1/(BaseCase_RespHA_Child_5_14*('9 All Base Data'!$W433*Basecase_PM10)/10)))))</f>
        <v>3.3069038870624637E-2</v>
      </c>
      <c r="Q433" s="156">
        <f>IF('7 Base case Results'!$G433="..C",0,BaseCase_RADs_All*'7 Base case Results'!$G433*('9 All Base Data'!$V433*Basecase_PM10)/10)</f>
        <v>2849.6124000000004</v>
      </c>
      <c r="R433" s="189">
        <f t="shared" si="60"/>
        <v>0.34781493057608365</v>
      </c>
      <c r="S433" s="178">
        <f t="shared" si="61"/>
        <v>0</v>
      </c>
      <c r="T433" s="179">
        <f t="shared" si="62"/>
        <v>3.4275444488251684E-2</v>
      </c>
      <c r="U433" s="178">
        <f t="shared" si="63"/>
        <v>1.470619253878759E-3</v>
      </c>
      <c r="V433" s="178">
        <f t="shared" si="64"/>
        <v>2.3516227369633543E-3</v>
      </c>
      <c r="W433" s="178">
        <f t="shared" si="65"/>
        <v>9.4353539303871725E-4</v>
      </c>
      <c r="X433" s="179">
        <f t="shared" si="66"/>
        <v>1.4996809127828275E-4</v>
      </c>
      <c r="Y433" s="179">
        <f t="shared" si="67"/>
        <v>0.17667596880000003</v>
      </c>
      <c r="Z433" s="186">
        <f t="shared" si="68"/>
        <v>0.56258858585517757</v>
      </c>
      <c r="AA433" s="156">
        <f>$J433*'9 All Base Data'!$Y433</f>
        <v>3.02407514900805E-2</v>
      </c>
      <c r="AB433" s="156">
        <f>$K433*'9 All Base Data'!$Y433</f>
        <v>0</v>
      </c>
      <c r="AC433" s="178">
        <f>$L433*'9 All Base Data'!$Y433</f>
        <v>2.9800767818232965E-3</v>
      </c>
      <c r="AD433" s="178">
        <f>IF($M433="","",$M433*'9 All Base Data'!$Y433)</f>
        <v>7.1683776756857095E-2</v>
      </c>
      <c r="AE433" s="178">
        <f>IF($N433="","",$N433*'9 All Base Data'!$Y433)</f>
        <v>0.16050357696999329</v>
      </c>
      <c r="AF433" s="178">
        <f>IF($O433="","",$O433*'9 All Base Data'!$Y433)</f>
        <v>6.4398427179717541E-2</v>
      </c>
      <c r="AG433" s="178">
        <f>IF($P433="","",$P433*'9 All Base Data'!$Y433)</f>
        <v>1.0235661827546755E-2</v>
      </c>
      <c r="AH433" s="167">
        <f>$Q433*'9 All Base Data'!$Y433</f>
        <v>882.02348366083481</v>
      </c>
      <c r="AI433" s="178">
        <f>$R433*'9 All Base Data'!$Y433</f>
        <v>0.10765707530468659</v>
      </c>
      <c r="AJ433" s="178">
        <f>$S433*'9 All Base Data'!$Y433</f>
        <v>0</v>
      </c>
      <c r="AK433" s="178">
        <f>$T433*'9 All Base Data'!$Y433</f>
        <v>1.0609073343290936E-2</v>
      </c>
      <c r="AL433" s="178">
        <f>IF($U433="","",$U433*'9 All Base Data'!$Y433)</f>
        <v>4.551919824060425E-4</v>
      </c>
      <c r="AM433" s="178">
        <f>IF($V433="","",$V433*'9 All Base Data'!$Y433)</f>
        <v>7.2788372155891952E-4</v>
      </c>
      <c r="AN433" s="178">
        <f>IF($W433="","",$W433*'9 All Base Data'!$Y433)</f>
        <v>2.9204686726001902E-4</v>
      </c>
      <c r="AO433" s="178">
        <f>IF($X433="","",$X433*'9 All Base Data'!$Y433)</f>
        <v>4.6418726387924543E-5</v>
      </c>
      <c r="AP433" s="178">
        <f>$Y433*'9 All Base Data'!$Y433</f>
        <v>5.4685455986971762E-2</v>
      </c>
      <c r="AQ433" s="179">
        <f t="shared" si="69"/>
        <v>0.17413468033891424</v>
      </c>
    </row>
    <row r="434" spans="1:43" x14ac:dyDescent="0.25">
      <c r="A434" s="131">
        <v>523114</v>
      </c>
      <c r="B434" s="132" t="s">
        <v>464</v>
      </c>
      <c r="C434" s="132" t="s">
        <v>157</v>
      </c>
      <c r="D434" s="145" t="s">
        <v>2312</v>
      </c>
      <c r="E434" s="142"/>
      <c r="F434" s="191" t="str">
        <f>IF('9 All Base Data'!G434="Rural Centre","Rural",IF('9 All Base Data'!G434="Rural (Incl.some Off Shore Islands)","Rural",IF('9 All Base Data'!G434="Inlet-in TA but not in Urban Area","Rural",IF('9 All Base Data'!G434="Rural (Incl.some Off Shore Islands)","Rural",IF('9 All Base Data'!G434="Inlet-not in TA","Rural",IF('9 All Base Data'!G434="Inland Water not in Urban Area","Rural",IF('9 All Base Data'!G434="Oceanic-in Region but not in TA","Rural",'9 All Base Data'!G434)))))))</f>
        <v>Southern Auckland Zone</v>
      </c>
      <c r="G434" s="177">
        <f>IF('9 All Base Data'!I434="..C","..C",'9 All Base Data'!I434*Basecase_Pop_2006)</f>
        <v>5253</v>
      </c>
      <c r="H434" s="177">
        <f>IF('9 All Base Data'!J434="..C","..C",'9 All Base Data'!J434*Basecase_Pop_2006)</f>
        <v>3057</v>
      </c>
      <c r="I434" s="191">
        <f>IF('9 All Base Data'!L434="..C","..C",'9 All Base Data'!L434*Basecase_Pop_2006)</f>
        <v>51</v>
      </c>
      <c r="J434" s="156">
        <f>IF('9 All Base Data'!$P434=0,0,('9 All Base Data'!$P434*Basecase_Pop_2006)/(1+(1/(BaseCase_Mort_AllAdults_30*('9 All Base Data'!$W434*Basecase_PM10)/10))))</f>
        <v>9.262819614675126E-2</v>
      </c>
      <c r="K434" s="156">
        <f>IF('9 All Base Data'!$Q434=0,0,('9 All Base Data'!$Q434*Basecase_Pop_2006)/(1+(1/(BaseCase_Mort_Maori_30*('9 All Base Data'!$W434*Basecase_PM10)/10))))</f>
        <v>0</v>
      </c>
      <c r="L434" s="179">
        <f>133/(1+1/(BaseCase_Mort_Child_0_1*'9 All Base Data'!$AB$10/10))*IF('9 All Base Data'!$L434="..C",0,'9 All Base Data'!L434/'9 All Base Data'!$L$2022)</f>
        <v>7.4397670620566722E-3</v>
      </c>
      <c r="M434" s="178">
        <f>IF('9 All Base Data'!$R434="","",IF('9 All Base Data'!$R434=0,0,('9 All Base Data'!$R434*Basecase_Pop_2006)/(1+(1/(BaseCase_CardiacHA_All*('9 All Base Data'!$W434*Basecase_PM10)/10)))))</f>
        <v>9.8944969348407186E-2</v>
      </c>
      <c r="N434" s="178">
        <f>IF('9 All Base Data'!$S434="","",IF('9 All Base Data'!$S434=0,0,('9 All Base Data'!S434*Basecase_Pop_2006)/(1+(1/(BaseCase_RespHA_All*('9 All Base Data'!$W434*Basecase_PM10)/10)))))</f>
        <v>0.19808311868742531</v>
      </c>
      <c r="O434" s="178">
        <f>IF('9 All Base Data'!$T434="","",IF('9 All Base Data'!$T434=0,0,('9 All Base Data'!$T434*Basecase_Pop_2006)/(1+(1/(BaseCase_RespHA_Child_1_4*('9 All Base Data'!$W434*Basecase_PM10)/10)))))</f>
        <v>5.6213973576371763E-2</v>
      </c>
      <c r="P434" s="179">
        <f>IF('9 All Base Data'!$U434="","",IF('9 All Base Data'!$U434=0,0,('9 All Base Data'!$U434*Basecase_Pop_2006)/(1+(1/(BaseCase_RespHA_Child_5_14*('9 All Base Data'!$W434*Basecase_PM10)/10)))))</f>
        <v>8.3212940948957412E-2</v>
      </c>
      <c r="Q434" s="156">
        <f>IF('7 Base case Results'!$G434="..C",0,BaseCase_RADs_All*'7 Base case Results'!$G434*('9 All Base Data'!$V434*Basecase_PM10)/10)</f>
        <v>3233.7467999999999</v>
      </c>
      <c r="R434" s="189">
        <f t="shared" si="60"/>
        <v>0.32975637828243448</v>
      </c>
      <c r="S434" s="178">
        <f t="shared" si="61"/>
        <v>0</v>
      </c>
      <c r="T434" s="179">
        <f t="shared" si="62"/>
        <v>2.6485570740921754E-2</v>
      </c>
      <c r="U434" s="178">
        <f t="shared" si="63"/>
        <v>6.2830055536238557E-4</v>
      </c>
      <c r="V434" s="178">
        <f t="shared" si="64"/>
        <v>8.9830694324747381E-4</v>
      </c>
      <c r="W434" s="178">
        <f t="shared" si="65"/>
        <v>2.5493037016884593E-4</v>
      </c>
      <c r="X434" s="179">
        <f t="shared" si="66"/>
        <v>3.7737068720352187E-4</v>
      </c>
      <c r="Y434" s="179">
        <f t="shared" si="67"/>
        <v>0.20049230160000001</v>
      </c>
      <c r="Z434" s="186">
        <f t="shared" si="68"/>
        <v>0.55826085812196613</v>
      </c>
      <c r="AA434" s="156">
        <f>$J434*'9 All Base Data'!$Y434</f>
        <v>2.8670651577237891E-2</v>
      </c>
      <c r="AB434" s="156">
        <f>$K434*'9 All Base Data'!$Y434</f>
        <v>0</v>
      </c>
      <c r="AC434" s="178">
        <f>$L434*'9 All Base Data'!$Y434</f>
        <v>2.3027866041361832E-3</v>
      </c>
      <c r="AD434" s="178">
        <f>IF($M434="","",$M434*'9 All Base Data'!$Y434)</f>
        <v>3.0625844607988305E-2</v>
      </c>
      <c r="AE434" s="178">
        <f>IF($N434="","",$N434*'9 All Base Data'!$Y434)</f>
        <v>6.1311483063130084E-2</v>
      </c>
      <c r="AF434" s="178">
        <f>IF($O434="","",$O434*'9 All Base Data'!$Y434)</f>
        <v>1.7399575045451632E-2</v>
      </c>
      <c r="AG434" s="178">
        <f>IF($P434="","",$P434*'9 All Base Data'!$Y434)</f>
        <v>2.5756403945133993E-2</v>
      </c>
      <c r="AH434" s="167">
        <f>$Q434*'9 All Base Data'!$Y434</f>
        <v>1000.9223071225674</v>
      </c>
      <c r="AI434" s="178">
        <f>$R434*'9 All Base Data'!$Y434</f>
        <v>0.10206751961496689</v>
      </c>
      <c r="AJ434" s="178">
        <f>$S434*'9 All Base Data'!$Y434</f>
        <v>0</v>
      </c>
      <c r="AK434" s="178">
        <f>$T434*'9 All Base Data'!$Y434</f>
        <v>8.1979203107248131E-3</v>
      </c>
      <c r="AL434" s="178">
        <f>IF($U434="","",$U434*'9 All Base Data'!$Y434)</f>
        <v>1.9447411326072573E-4</v>
      </c>
      <c r="AM434" s="178">
        <f>IF($V434="","",$V434*'9 All Base Data'!$Y434)</f>
        <v>2.7804757569129494E-4</v>
      </c>
      <c r="AN434" s="178">
        <f>IF($W434="","",$W434*'9 All Base Data'!$Y434)</f>
        <v>7.890707283112314E-5</v>
      </c>
      <c r="AO434" s="178">
        <f>IF($X434="","",$X434*'9 All Base Data'!$Y434)</f>
        <v>1.1680529189118266E-4</v>
      </c>
      <c r="AP434" s="178">
        <f>$Y434*'9 All Base Data'!$Y434</f>
        <v>6.2057183041599184E-2</v>
      </c>
      <c r="AQ434" s="179">
        <f t="shared" si="69"/>
        <v>0.1727951446562429</v>
      </c>
    </row>
    <row r="435" spans="1:43" x14ac:dyDescent="0.25">
      <c r="A435" s="131">
        <v>523115</v>
      </c>
      <c r="B435" s="132" t="s">
        <v>2238</v>
      </c>
      <c r="C435" s="132" t="s">
        <v>157</v>
      </c>
      <c r="D435" s="145" t="s">
        <v>2312</v>
      </c>
      <c r="E435" s="142"/>
      <c r="F435" s="191" t="str">
        <f>IF('9 All Base Data'!G435="Rural Centre","Rural",IF('9 All Base Data'!G435="Rural (Incl.some Off Shore Islands)","Rural",IF('9 All Base Data'!G435="Inlet-in TA but not in Urban Area","Rural",IF('9 All Base Data'!G435="Rural (Incl.some Off Shore Islands)","Rural",IF('9 All Base Data'!G435="Inlet-not in TA","Rural",IF('9 All Base Data'!G435="Inland Water not in Urban Area","Rural",IF('9 All Base Data'!G435="Oceanic-in Region but not in TA","Rural",'9 All Base Data'!G435)))))))</f>
        <v>Southern Auckland Zone</v>
      </c>
      <c r="G435" s="177">
        <f>IF('9 All Base Data'!I435="..C","..C",'9 All Base Data'!I435*Basecase_Pop_2006)</f>
        <v>6765</v>
      </c>
      <c r="H435" s="177">
        <f>IF('9 All Base Data'!J435="..C","..C",'9 All Base Data'!J435*Basecase_Pop_2006)</f>
        <v>3696</v>
      </c>
      <c r="I435" s="191">
        <f>IF('9 All Base Data'!L435="..C","..C",'9 All Base Data'!L435*Basecase_Pop_2006)</f>
        <v>99</v>
      </c>
      <c r="J435" s="156">
        <f>IF('9 All Base Data'!$P435=0,0,('9 All Base Data'!$P435*Basecase_Pop_2006)/(1+(1/(BaseCase_Mort_AllAdults_30*('9 All Base Data'!$W435*Basecase_PM10)/10))))</f>
        <v>0.11199012527261781</v>
      </c>
      <c r="K435" s="156">
        <f>IF('9 All Base Data'!$Q435=0,0,('9 All Base Data'!$Q435*Basecase_Pop_2006)/(1+(1/(BaseCase_Mort_Maori_30*('9 All Base Data'!$W435*Basecase_PM10)/10))))</f>
        <v>0</v>
      </c>
      <c r="L435" s="179">
        <f>133/(1+1/(BaseCase_Mort_Child_0_1*'9 All Base Data'!$AB$10/10))*IF('9 All Base Data'!$L435="..C",0,'9 All Base Data'!L435/'9 All Base Data'!$L$2022)</f>
        <v>1.4441900767521776E-2</v>
      </c>
      <c r="M435" s="178">
        <f>IF('9 All Base Data'!$R435="","",IF('9 All Base Data'!$R435=0,0,('9 All Base Data'!$R435*Basecase_Pop_2006)/(1+(1/(BaseCase_CardiacHA_All*('9 All Base Data'!$W435*Basecase_PM10)/10)))))</f>
        <v>0.12742484630534448</v>
      </c>
      <c r="N435" s="178">
        <f>IF('9 All Base Data'!$S435="","",IF('9 All Base Data'!$S435=0,0,('9 All Base Data'!S435*Basecase_Pop_2006)/(1+(1/(BaseCase_RespHA_All*('9 All Base Data'!$W435*Basecase_PM10)/10)))))</f>
        <v>0.25509847666484531</v>
      </c>
      <c r="O435" s="178">
        <f>IF('9 All Base Data'!$T435="","",IF('9 All Base Data'!$T435=0,0,('9 All Base Data'!$T435*Basecase_Pop_2006)/(1+(1/(BaseCase_RespHA_Child_1_4*('9 All Base Data'!$W435*Basecase_PM10)/10)))))</f>
        <v>0.10731758591852793</v>
      </c>
      <c r="P435" s="179">
        <f>IF('9 All Base Data'!$U435="","",IF('9 All Base Data'!$U435=0,0,('9 All Base Data'!$U435*Basecase_Pop_2006)/(1+(1/(BaseCase_RespHA_Child_5_14*('9 All Base Data'!$W435*Basecase_PM10)/10)))))</f>
        <v>0.1080255269773738</v>
      </c>
      <c r="Q435" s="156">
        <f>IF('7 Base case Results'!$G435="..C",0,BaseCase_RADs_All*'7 Base case Results'!$G435*('9 All Base Data'!$V435*Basecase_PM10)/10)</f>
        <v>4164.5339999999997</v>
      </c>
      <c r="R435" s="189">
        <f t="shared" si="60"/>
        <v>0.3986848459705194</v>
      </c>
      <c r="S435" s="178">
        <f t="shared" si="61"/>
        <v>0</v>
      </c>
      <c r="T435" s="179">
        <f t="shared" si="62"/>
        <v>5.1413166732377523E-2</v>
      </c>
      <c r="U435" s="178">
        <f t="shared" si="63"/>
        <v>8.0914777403893741E-4</v>
      </c>
      <c r="V435" s="178">
        <f t="shared" si="64"/>
        <v>1.1568715916750734E-3</v>
      </c>
      <c r="W435" s="178">
        <f t="shared" si="65"/>
        <v>4.8668525214052416E-4</v>
      </c>
      <c r="X435" s="179">
        <f t="shared" si="66"/>
        <v>4.8989576484239023E-4</v>
      </c>
      <c r="Y435" s="179">
        <f t="shared" si="67"/>
        <v>0.25820110799999996</v>
      </c>
      <c r="Z435" s="186">
        <f t="shared" si="68"/>
        <v>0.71026514006861086</v>
      </c>
      <c r="AA435" s="156">
        <f>$J435*'9 All Base Data'!$Y435</f>
        <v>3.4663633702803807E-2</v>
      </c>
      <c r="AB435" s="156">
        <f>$K435*'9 All Base Data'!$Y435</f>
        <v>0</v>
      </c>
      <c r="AC435" s="178">
        <f>$L435*'9 All Base Data'!$Y435</f>
        <v>4.4701151727349446E-3</v>
      </c>
      <c r="AD435" s="178">
        <f>IF($M435="","",$M435*'9 All Base Data'!$Y435)</f>
        <v>3.9441050594525198E-2</v>
      </c>
      <c r="AE435" s="178">
        <f>IF($N435="","",$N435*'9 All Base Data'!$Y435)</f>
        <v>7.8959105829445084E-2</v>
      </c>
      <c r="AF435" s="178">
        <f>IF($O435="","",$O435*'9 All Base Data'!$Y435)</f>
        <v>3.3217370541316758E-2</v>
      </c>
      <c r="AG435" s="178">
        <f>IF($P435="","",$P435*'9 All Base Data'!$Y435)</f>
        <v>3.3436495303319401E-2</v>
      </c>
      <c r="AH435" s="167">
        <f>$Q435*'9 All Base Data'!$Y435</f>
        <v>1289.023302433689</v>
      </c>
      <c r="AI435" s="178">
        <f>$R435*'9 All Base Data'!$Y435</f>
        <v>0.12340253598198156</v>
      </c>
      <c r="AJ435" s="178">
        <f>$S435*'9 All Base Data'!$Y435</f>
        <v>0</v>
      </c>
      <c r="AK435" s="178">
        <f>$T435*'9 All Base Data'!$Y435</f>
        <v>1.5913610014936401E-2</v>
      </c>
      <c r="AL435" s="178">
        <f>IF($U435="","",$U435*'9 All Base Data'!$Y435)</f>
        <v>2.5045067127523499E-4</v>
      </c>
      <c r="AM435" s="178">
        <f>IF($V435="","",$V435*'9 All Base Data'!$Y435)</f>
        <v>3.5807954493653342E-4</v>
      </c>
      <c r="AN435" s="178">
        <f>IF($W435="","",$W435*'9 All Base Data'!$Y435)</f>
        <v>1.506407754048715E-4</v>
      </c>
      <c r="AO435" s="178">
        <f>IF($X435="","",$X435*'9 All Base Data'!$Y435)</f>
        <v>1.5163450620055347E-4</v>
      </c>
      <c r="AP435" s="178">
        <f>$Y435*'9 All Base Data'!$Y435</f>
        <v>7.9919444750888705E-2</v>
      </c>
      <c r="AQ435" s="179">
        <f t="shared" si="69"/>
        <v>0.21984412096401845</v>
      </c>
    </row>
    <row r="436" spans="1:43" x14ac:dyDescent="0.25">
      <c r="A436" s="131">
        <v>523116</v>
      </c>
      <c r="B436" s="132" t="s">
        <v>2239</v>
      </c>
      <c r="C436" s="132" t="s">
        <v>157</v>
      </c>
      <c r="D436" s="145" t="s">
        <v>2312</v>
      </c>
      <c r="E436" s="142"/>
      <c r="F436" s="191" t="str">
        <f>IF('9 All Base Data'!G436="Rural Centre","Rural",IF('9 All Base Data'!G436="Rural (Incl.some Off Shore Islands)","Rural",IF('9 All Base Data'!G436="Inlet-in TA but not in Urban Area","Rural",IF('9 All Base Data'!G436="Rural (Incl.some Off Shore Islands)","Rural",IF('9 All Base Data'!G436="Inlet-not in TA","Rural",IF('9 All Base Data'!G436="Inland Water not in Urban Area","Rural",IF('9 All Base Data'!G436="Oceanic-in Region but not in TA","Rural",'9 All Base Data'!G436)))))))</f>
        <v>Southern Auckland Zone</v>
      </c>
      <c r="G436" s="177">
        <f>IF('9 All Base Data'!I436="..C","..C",'9 All Base Data'!I436*Basecase_Pop_2006)</f>
        <v>2529</v>
      </c>
      <c r="H436" s="177">
        <f>IF('9 All Base Data'!J436="..C","..C",'9 All Base Data'!J436*Basecase_Pop_2006)</f>
        <v>1377</v>
      </c>
      <c r="I436" s="191">
        <f>IF('9 All Base Data'!L436="..C","..C",'9 All Base Data'!L436*Basecase_Pop_2006)</f>
        <v>45</v>
      </c>
      <c r="J436" s="156">
        <f>IF('9 All Base Data'!$P436=0,0,('9 All Base Data'!$P436*Basecase_Pop_2006)/(1+(1/(BaseCase_Mort_AllAdults_30*('9 All Base Data'!$W436*Basecase_PM10)/10))))</f>
        <v>4.1723593750106799E-2</v>
      </c>
      <c r="K436" s="156">
        <f>IF('9 All Base Data'!$Q436=0,0,('9 All Base Data'!$Q436*Basecase_Pop_2006)/(1+(1/(BaseCase_Mort_Maori_30*('9 All Base Data'!$W436*Basecase_PM10)/10))))</f>
        <v>0</v>
      </c>
      <c r="L436" s="179">
        <f>133/(1+1/(BaseCase_Mort_Child_0_1*'9 All Base Data'!$AB$10/10))*IF('9 All Base Data'!$L436="..C",0,'9 All Base Data'!L436/'9 All Base Data'!$L$2022)</f>
        <v>6.5645003488735343E-3</v>
      </c>
      <c r="M436" s="178">
        <f>IF('9 All Base Data'!$R436="","",IF('9 All Base Data'!$R436=0,0,('9 All Base Data'!$R436*Basecase_Pop_2006)/(1+(1/(BaseCase_CardiacHA_All*('9 All Base Data'!$W436*Basecase_PM10)/10)))))</f>
        <v>4.7635984672020133E-2</v>
      </c>
      <c r="N436" s="178">
        <f>IF('9 All Base Data'!$S436="","",IF('9 All Base Data'!$S436=0,0,('9 All Base Data'!S436*Basecase_Pop_2006)/(1+(1/(BaseCase_RespHA_All*('9 All Base Data'!$W436*Basecase_PM10)/10)))))</f>
        <v>9.5364973759851257E-2</v>
      </c>
      <c r="O436" s="178">
        <f>IF('9 All Base Data'!$T436="","",IF('9 All Base Data'!$T436=0,0,('9 All Base Data'!$T436*Basecase_Pop_2006)/(1+(1/(BaseCase_RespHA_Child_1_4*('9 All Base Data'!$W436*Basecase_PM10)/10)))))</f>
        <v>5.1955339214525428E-2</v>
      </c>
      <c r="P436" s="179">
        <f>IF('9 All Base Data'!$U436="","",IF('9 All Base Data'!$U436=0,0,('9 All Base Data'!$U436*Basecase_Pop_2006)/(1+(1/(BaseCase_RespHA_Child_5_14*('9 All Base Data'!$W436*Basecase_PM10)/10)))))</f>
        <v>4.0244804168041215E-2</v>
      </c>
      <c r="Q436" s="156">
        <f>IF('7 Base case Results'!$G436="..C",0,BaseCase_RADs_All*'7 Base case Results'!$G436*('9 All Base Data'!$V436*Basecase_PM10)/10)</f>
        <v>1556.8524</v>
      </c>
      <c r="R436" s="189">
        <f t="shared" si="60"/>
        <v>0.14853599375038021</v>
      </c>
      <c r="S436" s="178">
        <f t="shared" si="61"/>
        <v>0</v>
      </c>
      <c r="T436" s="179">
        <f t="shared" si="62"/>
        <v>2.3369621241989783E-2</v>
      </c>
      <c r="U436" s="178">
        <f t="shared" si="63"/>
        <v>3.0248850266732785E-4</v>
      </c>
      <c r="V436" s="178">
        <f t="shared" si="64"/>
        <v>4.3248015600092545E-4</v>
      </c>
      <c r="W436" s="178">
        <f t="shared" si="65"/>
        <v>2.3561746333787279E-4</v>
      </c>
      <c r="X436" s="179">
        <f t="shared" si="66"/>
        <v>1.8251018690206692E-4</v>
      </c>
      <c r="Y436" s="179">
        <f t="shared" si="67"/>
        <v>9.6524848799999993E-2</v>
      </c>
      <c r="Z436" s="186">
        <f t="shared" si="68"/>
        <v>0.26916543245103824</v>
      </c>
      <c r="AA436" s="156">
        <f>$J436*'9 All Base Data'!$Y436</f>
        <v>1.2914454439599796E-2</v>
      </c>
      <c r="AB436" s="156">
        <f>$K436*'9 All Base Data'!$Y436</f>
        <v>0</v>
      </c>
      <c r="AC436" s="178">
        <f>$L436*'9 All Base Data'!$Y436</f>
        <v>2.0318705330613384E-3</v>
      </c>
      <c r="AD436" s="178">
        <f>IF($M436="","",$M436*'9 All Base Data'!$Y436)</f>
        <v>1.4744481441767071E-2</v>
      </c>
      <c r="AE436" s="178">
        <f>IF($N436="","",$N436*'9 All Base Data'!$Y436)</f>
        <v>2.9517749984134017E-2</v>
      </c>
      <c r="AF436" s="178">
        <f>IF($O436="","",$O436*'9 All Base Data'!$Y436)</f>
        <v>1.6081425420796207E-2</v>
      </c>
      <c r="AG436" s="178">
        <f>IF($P436="","",$P436*'9 All Base Data'!$Y436)</f>
        <v>1.2456733544373893E-2</v>
      </c>
      <c r="AH436" s="167">
        <f>$Q436*'9 All Base Data'!$Y436</f>
        <v>481.883212395388</v>
      </c>
      <c r="AI436" s="178">
        <f>$R436*'9 All Base Data'!$Y436</f>
        <v>4.5975457804975271E-2</v>
      </c>
      <c r="AJ436" s="178">
        <f>$S436*'9 All Base Data'!$Y436</f>
        <v>0</v>
      </c>
      <c r="AK436" s="178">
        <f>$T436*'9 All Base Data'!$Y436</f>
        <v>7.2334590976983644E-3</v>
      </c>
      <c r="AL436" s="178">
        <f>IF($U436="","",$U436*'9 All Base Data'!$Y436)</f>
        <v>9.3627457155220895E-5</v>
      </c>
      <c r="AM436" s="178">
        <f>IF($V436="","",$V436*'9 All Base Data'!$Y436)</f>
        <v>1.3386299617804777E-4</v>
      </c>
      <c r="AN436" s="178">
        <f>IF($W436="","",$W436*'9 All Base Data'!$Y436)</f>
        <v>7.2929264283310804E-5</v>
      </c>
      <c r="AO436" s="178">
        <f>IF($X436="","",$X436*'9 All Base Data'!$Y436)</f>
        <v>5.6491286623735602E-5</v>
      </c>
      <c r="AP436" s="178">
        <f>$Y436*'9 All Base Data'!$Y436</f>
        <v>2.9876759168514053E-2</v>
      </c>
      <c r="AQ436" s="179">
        <f t="shared" si="69"/>
        <v>8.3313166524520962E-2</v>
      </c>
    </row>
    <row r="437" spans="1:43" x14ac:dyDescent="0.25">
      <c r="A437" s="124">
        <v>523201</v>
      </c>
      <c r="B437" s="125" t="s">
        <v>465</v>
      </c>
      <c r="C437" s="126" t="s">
        <v>157</v>
      </c>
      <c r="D437" s="101" t="s">
        <v>2312</v>
      </c>
      <c r="E437" s="142"/>
      <c r="F437" s="191" t="str">
        <f>IF('9 All Base Data'!G437="Rural Centre","Rural",IF('9 All Base Data'!G437="Rural (Incl.some Off Shore Islands)","Rural",IF('9 All Base Data'!G437="Inlet-in TA but not in Urban Area","Rural",IF('9 All Base Data'!G437="Rural (Incl.some Off Shore Islands)","Rural",IF('9 All Base Data'!G437="Inlet-not in TA","Rural",IF('9 All Base Data'!G437="Inland Water not in Urban Area","Rural",IF('9 All Base Data'!G437="Oceanic-in Region but not in TA","Rural",'9 All Base Data'!G437)))))))</f>
        <v>Southern Auckland Zone</v>
      </c>
      <c r="G437" s="177">
        <f>IF('9 All Base Data'!I437="..C","..C",'9 All Base Data'!I437*Basecase_Pop_2006)</f>
        <v>2130</v>
      </c>
      <c r="H437" s="177">
        <f>IF('9 All Base Data'!J437="..C","..C",'9 All Base Data'!J437*Basecase_Pop_2006)</f>
        <v>1359</v>
      </c>
      <c r="I437" s="191">
        <f>IF('9 All Base Data'!L437="..C","..C",'9 All Base Data'!L437*Basecase_Pop_2006)</f>
        <v>21</v>
      </c>
      <c r="J437" s="156">
        <f>IF('9 All Base Data'!$P437=0,0,('9 All Base Data'!$P437*Basecase_Pop_2006)/(1+(1/(BaseCase_Mort_AllAdults_30*('9 All Base Data'!$W437*Basecase_PM10)/10))))</f>
        <v>0.6538752146799145</v>
      </c>
      <c r="K437" s="156">
        <f>IF('9 All Base Data'!$Q437=0,0,('9 All Base Data'!$Q437*Basecase_Pop_2006)/(1+(1/(BaseCase_Mort_Maori_30*('9 All Base Data'!$W437*Basecase_PM10)/10))))</f>
        <v>7.0120240328391634E-2</v>
      </c>
      <c r="L437" s="179">
        <f>133/(1+1/(BaseCase_Mort_Child_0_1*'9 All Base Data'!$AB$10/10))*IF('9 All Base Data'!$L437="..C",0,'9 All Base Data'!L437/'9 All Base Data'!$L$2022)</f>
        <v>3.0634334961409829E-3</v>
      </c>
      <c r="M437" s="178">
        <f>IF('9 All Base Data'!$R437="","",IF('9 All Base Data'!$R437=0,0,('9 All Base Data'!$R437*Basecase_Pop_2006)/(1+(1/(BaseCase_CardiacHA_All*('9 All Base Data'!$W437*Basecase_PM10)/10)))))</f>
        <v>9.7786867168560915E-2</v>
      </c>
      <c r="N437" s="178">
        <f>IF('9 All Base Data'!$S437="","",IF('9 All Base Data'!$S437=0,0,('9 All Base Data'!S437*Basecase_Pop_2006)/(1+(1/(BaseCase_RespHA_All*('9 All Base Data'!$W437*Basecase_PM10)/10)))))</f>
        <v>0.13144960186255833</v>
      </c>
      <c r="O437" s="178">
        <f>IF('9 All Base Data'!$T437="","",IF('9 All Base Data'!$T437=0,0,('9 All Base Data'!$T437*Basecase_Pop_2006)/(1+(1/(BaseCase_RespHA_Child_1_4*('9 All Base Data'!$W437*Basecase_PM10)/10)))))</f>
        <v>5.189764822534091E-2</v>
      </c>
      <c r="P437" s="179">
        <f>IF('9 All Base Data'!$U437="","",IF('9 All Base Data'!$U437=0,0,('9 All Base Data'!$U437*Basecase_Pop_2006)/(1+(1/(BaseCase_RespHA_Child_5_14*('9 All Base Data'!$W437*Basecase_PM10)/10)))))</f>
        <v>2.5616465533413041E-2</v>
      </c>
      <c r="Q437" s="156">
        <f>IF('7 Base case Results'!$G437="..C",0,BaseCase_RADs_All*'7 Base case Results'!$G437*('9 All Base Data'!$V437*Basecase_PM10)/10)</f>
        <v>1532.0723506752352</v>
      </c>
      <c r="R437" s="189">
        <f t="shared" si="60"/>
        <v>2.3277957642604954</v>
      </c>
      <c r="S437" s="178">
        <f t="shared" si="61"/>
        <v>0.24962805556907419</v>
      </c>
      <c r="T437" s="179">
        <f t="shared" si="62"/>
        <v>1.09058232462619E-2</v>
      </c>
      <c r="U437" s="178">
        <f t="shared" si="63"/>
        <v>6.2094660652036175E-4</v>
      </c>
      <c r="V437" s="178">
        <f t="shared" si="64"/>
        <v>5.96123944446702E-4</v>
      </c>
      <c r="W437" s="178">
        <f t="shared" si="65"/>
        <v>2.3535583470192102E-4</v>
      </c>
      <c r="X437" s="179">
        <f t="shared" si="66"/>
        <v>1.1617067119402814E-4</v>
      </c>
      <c r="Y437" s="179">
        <f t="shared" si="67"/>
        <v>9.4988485741864581E-2</v>
      </c>
      <c r="Z437" s="186">
        <f t="shared" si="68"/>
        <v>2.4349071437995891</v>
      </c>
      <c r="AA437" s="156">
        <f>$J437*'9 All Base Data'!$Y437</f>
        <v>0.26747052310309916</v>
      </c>
      <c r="AB437" s="156">
        <f>$K437*'9 All Base Data'!$Y437</f>
        <v>2.8682991708029411E-2</v>
      </c>
      <c r="AC437" s="178">
        <f>$L437*'9 All Base Data'!$Y437</f>
        <v>1.253110901451567E-3</v>
      </c>
      <c r="AD437" s="178">
        <f>IF($M437="","",$M437*'9 All Base Data'!$Y437)</f>
        <v>4.0000146705349161E-2</v>
      </c>
      <c r="AE437" s="178">
        <f>IF($N437="","",$N437*'9 All Base Data'!$Y437)</f>
        <v>5.3770035906749579E-2</v>
      </c>
      <c r="AF437" s="178">
        <f>IF($O437="","",$O437*'9 All Base Data'!$Y437)</f>
        <v>2.1228960521844586E-2</v>
      </c>
      <c r="AG437" s="178">
        <f>IF($P437="","",$P437*'9 All Base Data'!$Y437)</f>
        <v>1.0478527527042788E-2</v>
      </c>
      <c r="AH437" s="167">
        <f>$Q437*'9 All Base Data'!$Y437</f>
        <v>626.70091153018814</v>
      </c>
      <c r="AI437" s="178">
        <f>$R437*'9 All Base Data'!$Y437</f>
        <v>0.95219506224703288</v>
      </c>
      <c r="AJ437" s="178">
        <f>$S437*'9 All Base Data'!$Y437</f>
        <v>0.10211145048058469</v>
      </c>
      <c r="AK437" s="178">
        <f>$T437*'9 All Base Data'!$Y437</f>
        <v>4.4610748091675791E-3</v>
      </c>
      <c r="AL437" s="178">
        <f>IF($U437="","",$U437*'9 All Base Data'!$Y437)</f>
        <v>2.5400093157896717E-4</v>
      </c>
      <c r="AM437" s="178">
        <f>IF($V437="","",$V437*'9 All Base Data'!$Y437)</f>
        <v>2.4384711283710934E-4</v>
      </c>
      <c r="AN437" s="178">
        <f>IF($W437="","",$W437*'9 All Base Data'!$Y437)</f>
        <v>9.6273335966565201E-5</v>
      </c>
      <c r="AO437" s="178">
        <f>IF($X437="","",$X437*'9 All Base Data'!$Y437)</f>
        <v>4.7520122335139034E-5</v>
      </c>
      <c r="AP437" s="178">
        <f>$Y437*'9 All Base Data'!$Y437</f>
        <v>3.885545651487167E-2</v>
      </c>
      <c r="AQ437" s="179">
        <f t="shared" si="69"/>
        <v>0.99600944161548821</v>
      </c>
    </row>
    <row r="438" spans="1:43" x14ac:dyDescent="0.25">
      <c r="A438" s="124">
        <v>523202</v>
      </c>
      <c r="B438" s="125" t="s">
        <v>466</v>
      </c>
      <c r="C438" s="126" t="s">
        <v>157</v>
      </c>
      <c r="D438" s="101" t="s">
        <v>2312</v>
      </c>
      <c r="E438" s="142"/>
      <c r="F438" s="191" t="str">
        <f>IF('9 All Base Data'!G438="Rural Centre","Rural",IF('9 All Base Data'!G438="Rural (Incl.some Off Shore Islands)","Rural",IF('9 All Base Data'!G438="Inlet-in TA but not in Urban Area","Rural",IF('9 All Base Data'!G438="Rural (Incl.some Off Shore Islands)","Rural",IF('9 All Base Data'!G438="Inlet-not in TA","Rural",IF('9 All Base Data'!G438="Inland Water not in Urban Area","Rural",IF('9 All Base Data'!G438="Oceanic-in Region but not in TA","Rural",'9 All Base Data'!G438)))))))</f>
        <v>Southern Auckland Zone</v>
      </c>
      <c r="G438" s="177">
        <f>IF('9 All Base Data'!I438="..C","..C",'9 All Base Data'!I438*Basecase_Pop_2006)</f>
        <v>2124</v>
      </c>
      <c r="H438" s="177">
        <f>IF('9 All Base Data'!J438="..C","..C",'9 All Base Data'!J438*Basecase_Pop_2006)</f>
        <v>1299</v>
      </c>
      <c r="I438" s="191">
        <f>IF('9 All Base Data'!L438="..C","..C",'9 All Base Data'!L438*Basecase_Pop_2006)</f>
        <v>15</v>
      </c>
      <c r="J438" s="156">
        <f>IF('9 All Base Data'!$P438=0,0,('9 All Base Data'!$P438*Basecase_Pop_2006)/(1+(1/(BaseCase_Mort_AllAdults_30*('9 All Base Data'!$W438*Basecase_PM10)/10))))</f>
        <v>0.27430800285775825</v>
      </c>
      <c r="K438" s="156">
        <f>IF('9 All Base Data'!$Q438=0,0,('9 All Base Data'!$Q438*Basecase_Pop_2006)/(1+(1/(BaseCase_Mort_Maori_30*('9 All Base Data'!$W438*Basecase_PM10)/10))))</f>
        <v>0</v>
      </c>
      <c r="L438" s="179">
        <f>133/(1+1/(BaseCase_Mort_Child_0_1*'9 All Base Data'!$AB$10/10))*IF('9 All Base Data'!$L438="..C",0,'9 All Base Data'!L438/'9 All Base Data'!$L$2022)</f>
        <v>2.1881667829578449E-3</v>
      </c>
      <c r="M438" s="178">
        <f>IF('9 All Base Data'!$R438="","",IF('9 All Base Data'!$R438=0,0,('9 All Base Data'!$R438*Basecase_Pop_2006)/(1+(1/(BaseCase_CardiacHA_All*('9 All Base Data'!$W438*Basecase_PM10)/10)))))</f>
        <v>7.8009576075669287E-2</v>
      </c>
      <c r="N438" s="178">
        <f>IF('9 All Base Data'!$S438="","",IF('9 All Base Data'!$S438=0,0,('9 All Base Data'!S438*Basecase_Pop_2006)/(1+(1/(BaseCase_RespHA_All*('9 All Base Data'!$W438*Basecase_PM10)/10)))))</f>
        <v>0.14845472542719093</v>
      </c>
      <c r="O438" s="178">
        <f>IF('9 All Base Data'!$T438="","",IF('9 All Base Data'!$T438=0,0,('9 All Base Data'!$T438*Basecase_Pop_2006)/(1+(1/(BaseCase_RespHA_Child_1_4*('9 All Base Data'!$W438*Basecase_PM10)/10)))))</f>
        <v>5.268974439410528E-2</v>
      </c>
      <c r="P438" s="179">
        <f>IF('9 All Base Data'!$U438="","",IF('9 All Base Data'!$U438=0,0,('9 All Base Data'!$U438*Basecase_Pop_2006)/(1+(1/(BaseCase_RespHA_Child_5_14*('9 All Base Data'!$W438*Basecase_PM10)/10)))))</f>
        <v>5.5823018866106557E-2</v>
      </c>
      <c r="Q438" s="156">
        <f>IF('7 Base case Results'!$G438="..C",0,BaseCase_RADs_All*'7 Base case Results'!$G438*('9 All Base Data'!$V438*Basecase_PM10)/10)</f>
        <v>1324.911738146064</v>
      </c>
      <c r="R438" s="189">
        <f t="shared" si="60"/>
        <v>0.97653649017361932</v>
      </c>
      <c r="S438" s="178">
        <f t="shared" si="61"/>
        <v>0</v>
      </c>
      <c r="T438" s="179">
        <f t="shared" si="62"/>
        <v>7.7898737473299281E-3</v>
      </c>
      <c r="U438" s="178">
        <f t="shared" si="63"/>
        <v>4.953608080805E-4</v>
      </c>
      <c r="V438" s="178">
        <f t="shared" si="64"/>
        <v>6.7324217981231088E-4</v>
      </c>
      <c r="W438" s="178">
        <f t="shared" si="65"/>
        <v>2.3894799082726744E-4</v>
      </c>
      <c r="X438" s="179">
        <f t="shared" si="66"/>
        <v>2.5315739055779325E-4</v>
      </c>
      <c r="Y438" s="179">
        <f t="shared" si="67"/>
        <v>8.2144527765055958E-2</v>
      </c>
      <c r="Z438" s="186">
        <f t="shared" si="68"/>
        <v>1.0676394946738981</v>
      </c>
      <c r="AA438" s="156">
        <f>$J438*'9 All Base Data'!$Y438</f>
        <v>8.7389097286189127E-2</v>
      </c>
      <c r="AB438" s="156">
        <f>$K438*'9 All Base Data'!$Y438</f>
        <v>0</v>
      </c>
      <c r="AC438" s="178">
        <f>$L438*'9 All Base Data'!$Y438</f>
        <v>6.9710660236722388E-4</v>
      </c>
      <c r="AD438" s="178">
        <f>IF($M438="","",$M438*'9 All Base Data'!$Y438)</f>
        <v>2.4852306027929014E-2</v>
      </c>
      <c r="AE438" s="178">
        <f>IF($N438="","",$N438*'9 All Base Data'!$Y438)</f>
        <v>4.7294735508240232E-2</v>
      </c>
      <c r="AF438" s="178">
        <f>IF($O438="","",$O438*'9 All Base Data'!$Y438)</f>
        <v>1.6785909090769626E-2</v>
      </c>
      <c r="AG438" s="178">
        <f>IF($P438="","",$P438*'9 All Base Data'!$Y438)</f>
        <v>1.7784108285854857E-2</v>
      </c>
      <c r="AH438" s="167">
        <f>$Q438*'9 All Base Data'!$Y438</f>
        <v>422.09064108311571</v>
      </c>
      <c r="AI438" s="178">
        <f>$R438*'9 All Base Data'!$Y438</f>
        <v>0.31110518633883327</v>
      </c>
      <c r="AJ438" s="178">
        <f>$S438*'9 All Base Data'!$Y438</f>
        <v>0</v>
      </c>
      <c r="AK438" s="178">
        <f>$T438*'9 All Base Data'!$Y438</f>
        <v>2.4816995044273172E-3</v>
      </c>
      <c r="AL438" s="178">
        <f>IF($U438="","",$U438*'9 All Base Data'!$Y438)</f>
        <v>1.5781214327734925E-4</v>
      </c>
      <c r="AM438" s="178">
        <f>IF($V438="","",$V438*'9 All Base Data'!$Y438)</f>
        <v>2.1448162552986945E-4</v>
      </c>
      <c r="AN438" s="178">
        <f>IF($W438="","",$W438*'9 All Base Data'!$Y438)</f>
        <v>7.6124097726640248E-5</v>
      </c>
      <c r="AO438" s="178">
        <f>IF($X438="","",$X438*'9 All Base Data'!$Y438)</f>
        <v>8.0650931076351782E-5</v>
      </c>
      <c r="AP438" s="178">
        <f>$Y438*'9 All Base Data'!$Y438</f>
        <v>2.6169619747153171E-2</v>
      </c>
      <c r="AQ438" s="179">
        <f t="shared" si="69"/>
        <v>0.34012879935922102</v>
      </c>
    </row>
    <row r="439" spans="1:43" x14ac:dyDescent="0.25">
      <c r="A439" s="124">
        <v>523300</v>
      </c>
      <c r="B439" s="125" t="s">
        <v>467</v>
      </c>
      <c r="C439" s="126" t="s">
        <v>157</v>
      </c>
      <c r="D439" s="101" t="s">
        <v>2312</v>
      </c>
      <c r="E439" s="142"/>
      <c r="F439" s="191" t="str">
        <f>IF('9 All Base Data'!G439="Rural Centre","Rural",IF('9 All Base Data'!G439="Rural (Incl.some Off Shore Islands)","Rural",IF('9 All Base Data'!G439="Inlet-in TA but not in Urban Area","Rural",IF('9 All Base Data'!G439="Rural (Incl.some Off Shore Islands)","Rural",IF('9 All Base Data'!G439="Inlet-not in TA","Rural",IF('9 All Base Data'!G439="Inland Water not in Urban Area","Rural",IF('9 All Base Data'!G439="Oceanic-in Region but not in TA","Rural",'9 All Base Data'!G439)))))))</f>
        <v>Southern Auckland Zone</v>
      </c>
      <c r="G439" s="177">
        <f>IF('9 All Base Data'!I439="..C","..C",'9 All Base Data'!I439*Basecase_Pop_2006)</f>
        <v>6768</v>
      </c>
      <c r="H439" s="177">
        <f>IF('9 All Base Data'!J439="..C","..C",'9 All Base Data'!J439*Basecase_Pop_2006)</f>
        <v>4194</v>
      </c>
      <c r="I439" s="191">
        <f>IF('9 All Base Data'!L439="..C","..C",'9 All Base Data'!L439*Basecase_Pop_2006)</f>
        <v>102</v>
      </c>
      <c r="J439" s="156">
        <f>IF('9 All Base Data'!$P439=0,0,('9 All Base Data'!$P439*Basecase_Pop_2006)/(1+(1/(BaseCase_Mort_AllAdults_30*('9 All Base Data'!$W439*Basecase_PM10)/10))))</f>
        <v>0.28197133328273144</v>
      </c>
      <c r="K439" s="156">
        <f>IF('9 All Base Data'!$Q439=0,0,('9 All Base Data'!$Q439*Basecase_Pop_2006)/(1+(1/(BaseCase_Mort_Maori_30*('9 All Base Data'!$W439*Basecase_PM10)/10))))</f>
        <v>6.4086664636379992E-2</v>
      </c>
      <c r="L439" s="179">
        <f>133/(1+1/(BaseCase_Mort_Child_0_1*'9 All Base Data'!$AB$10/10))*IF('9 All Base Data'!$L439="..C",0,'9 All Base Data'!L439/'9 All Base Data'!$L$2022)</f>
        <v>1.4879534124113344E-2</v>
      </c>
      <c r="M439" s="178">
        <f>IF('9 All Base Data'!$R439="","",IF('9 All Base Data'!$R439=0,0,('9 All Base Data'!$R439*Basecase_Pop_2006)/(1+(1/(BaseCase_CardiacHA_All*('9 All Base Data'!$W439*Basecase_PM10)/10)))))</f>
        <v>0.32141497575987282</v>
      </c>
      <c r="N439" s="178">
        <f>IF('9 All Base Data'!$S439="","",IF('9 All Base Data'!$S439=0,0,('9 All Base Data'!S439*Basecase_Pop_2006)/(1+(1/(BaseCase_RespHA_All*('9 All Base Data'!$W439*Basecase_PM10)/10)))))</f>
        <v>0.39987861711122785</v>
      </c>
      <c r="O439" s="178">
        <f>IF('9 All Base Data'!$T439="","",IF('9 All Base Data'!$T439=0,0,('9 All Base Data'!$T439*Basecase_Pop_2006)/(1+(1/(BaseCase_RespHA_Child_1_4*('9 All Base Data'!$W439*Basecase_PM10)/10)))))</f>
        <v>0.17049148485601601</v>
      </c>
      <c r="P439" s="179">
        <f>IF('9 All Base Data'!$U439="","",IF('9 All Base Data'!$U439=0,0,('9 All Base Data'!$U439*Basecase_Pop_2006)/(1+(1/(BaseCase_RespHA_Child_5_14*('9 All Base Data'!$W439*Basecase_PM10)/10)))))</f>
        <v>4.5963380079902728E-2</v>
      </c>
      <c r="Q439" s="156">
        <f>IF('7 Base case Results'!$G439="..C",0,BaseCase_RADs_All*'7 Base case Results'!$G439*('9 All Base Data'!$V439*Basecase_PM10)/10)</f>
        <v>4349.5211308165181</v>
      </c>
      <c r="R439" s="189">
        <f t="shared" ref="R439:R499" si="70">$J439*BaseCase_Cost_Mort_AllAdults_30/1000000</f>
        <v>1.003817946486524</v>
      </c>
      <c r="S439" s="178">
        <f t="shared" ref="S439:S499" si="71">$K439*BaseCase_Cost_Mort_Maori_30/1000000</f>
        <v>0.22814852610551278</v>
      </c>
      <c r="T439" s="179">
        <f t="shared" ref="T439:T499" si="72">$L439*BaseCase_Cost_Mort_Child_0_1/1000000</f>
        <v>5.2971141481843509E-2</v>
      </c>
      <c r="U439" s="178">
        <f t="shared" ref="U439:U499" si="73">IF($M439="","",$M439*BaseCase_Cost_CardiacHA_All/1000000)</f>
        <v>2.0409850960751924E-3</v>
      </c>
      <c r="V439" s="178">
        <f t="shared" ref="V439:V499" si="74">IF($N439="","",$N439*BaseCase_Cost_RespHA_All/1000000)</f>
        <v>1.8134495285994183E-3</v>
      </c>
      <c r="W439" s="178">
        <f t="shared" ref="W439:W499" si="75">IF($O439="","",$O439*BaseCase_Cost_RespHA_Child_1_4/1000000)</f>
        <v>7.7317888382203261E-4</v>
      </c>
      <c r="X439" s="179">
        <f t="shared" ref="X439:X499" si="76">IF($P439="","",$P439*BaseCase_Cost_RespHA_Child_5_14/1000000)</f>
        <v>2.0844392866235887E-4</v>
      </c>
      <c r="Y439" s="179">
        <f t="shared" ref="Y439:Y499" si="77">$Q439*BaseCase_Cost_RADs_All/1000000</f>
        <v>0.26967031011062415</v>
      </c>
      <c r="Z439" s="186">
        <f t="shared" si="68"/>
        <v>1.3303138327036663</v>
      </c>
      <c r="AA439" s="156">
        <f>$J439*'9 All Base Data'!$Y439</f>
        <v>9.5474677089257567E-2</v>
      </c>
      <c r="AB439" s="156">
        <f>$K439*'9 All Base Data'!$Y439</f>
        <v>2.1699559102877929E-2</v>
      </c>
      <c r="AC439" s="178">
        <f>$L439*'9 All Base Data'!$Y439</f>
        <v>5.0381671753626893E-3</v>
      </c>
      <c r="AD439" s="178">
        <f>IF($M439="","",$M439*'9 All Base Data'!$Y439)</f>
        <v>0.10883018023522162</v>
      </c>
      <c r="AE439" s="178">
        <f>IF($N439="","",$N439*'9 All Base Data'!$Y439)</f>
        <v>0.13539774202972663</v>
      </c>
      <c r="AF439" s="178">
        <f>IF($O439="","",$O439*'9 All Base Data'!$Y439)</f>
        <v>5.7727923167191879E-2</v>
      </c>
      <c r="AG439" s="178">
        <f>IF($P439="","",$P439*'9 All Base Data'!$Y439)</f>
        <v>1.5563067422387077E-2</v>
      </c>
      <c r="AH439" s="167">
        <f>$Q439*'9 All Base Data'!$Y439</f>
        <v>1472.7352622091585</v>
      </c>
      <c r="AI439" s="178">
        <f>$R439*'9 All Base Data'!$Y439</f>
        <v>0.33988985043775694</v>
      </c>
      <c r="AJ439" s="178">
        <f>$S439*'9 All Base Data'!$Y439</f>
        <v>7.7250430406245435E-2</v>
      </c>
      <c r="AK439" s="178">
        <f>$T439*'9 All Base Data'!$Y439</f>
        <v>1.7935875144291173E-2</v>
      </c>
      <c r="AL439" s="178">
        <f>IF($U439="","",$U439*'9 All Base Data'!$Y439)</f>
        <v>6.9107164449365725E-4</v>
      </c>
      <c r="AM439" s="178">
        <f>IF($V439="","",$V439*'9 All Base Data'!$Y439)</f>
        <v>6.1402876010481033E-4</v>
      </c>
      <c r="AN439" s="178">
        <f>IF($W439="","",$W439*'9 All Base Data'!$Y439)</f>
        <v>2.617961315632152E-4</v>
      </c>
      <c r="AO439" s="178">
        <f>IF($X439="","",$X439*'9 All Base Data'!$Y439)</f>
        <v>7.0578510760525387E-5</v>
      </c>
      <c r="AP439" s="178">
        <f>$Y439*'9 All Base Data'!$Y439</f>
        <v>9.130958625696782E-2</v>
      </c>
      <c r="AQ439" s="179">
        <f t="shared" si="69"/>
        <v>0.45044041224361442</v>
      </c>
    </row>
    <row r="440" spans="1:43" x14ac:dyDescent="0.25">
      <c r="A440" s="124">
        <v>523402</v>
      </c>
      <c r="B440" s="125" t="s">
        <v>469</v>
      </c>
      <c r="C440" s="126" t="s">
        <v>157</v>
      </c>
      <c r="D440" s="101" t="s">
        <v>2312</v>
      </c>
      <c r="E440" s="142"/>
      <c r="F440" s="191" t="str">
        <f>IF('9 All Base Data'!G440="Rural Centre","Rural",IF('9 All Base Data'!G440="Rural (Incl.some Off Shore Islands)","Rural",IF('9 All Base Data'!G440="Inlet-in TA but not in Urban Area","Rural",IF('9 All Base Data'!G440="Rural (Incl.some Off Shore Islands)","Rural",IF('9 All Base Data'!G440="Inlet-not in TA","Rural",IF('9 All Base Data'!G440="Inland Water not in Urban Area","Rural",IF('9 All Base Data'!G440="Oceanic-in Region but not in TA","Rural",'9 All Base Data'!G440)))))))</f>
        <v>Southern Auckland Zone</v>
      </c>
      <c r="G440" s="177">
        <f>IF('9 All Base Data'!I440="..C","..C",'9 All Base Data'!I440*Basecase_Pop_2006)</f>
        <v>3015</v>
      </c>
      <c r="H440" s="177">
        <f>IF('9 All Base Data'!J440="..C","..C",'9 All Base Data'!J440*Basecase_Pop_2006)</f>
        <v>1212</v>
      </c>
      <c r="I440" s="191">
        <f>IF('9 All Base Data'!L440="..C","..C",'9 All Base Data'!L440*Basecase_Pop_2006)</f>
        <v>72</v>
      </c>
      <c r="J440" s="156">
        <f>IF('9 All Base Data'!$P440=0,0,('9 All Base Data'!$P440*Basecase_Pop_2006)/(1+(1/(BaseCase_Mort_AllAdults_30*('9 All Base Data'!$W440*Basecase_PM10)/10))))</f>
        <v>0.75040617088463579</v>
      </c>
      <c r="K440" s="156">
        <f>IF('9 All Base Data'!$Q440=0,0,('9 All Base Data'!$Q440*Basecase_Pop_2006)/(1+(1/(BaseCase_Mort_Maori_30*('9 All Base Data'!$W440*Basecase_PM10)/10))))</f>
        <v>0.31551903095746575</v>
      </c>
      <c r="L440" s="179">
        <f>133/(1+1/(BaseCase_Mort_Child_0_1*'9 All Base Data'!$AB$10/10))*IF('9 All Base Data'!$L440="..C",0,'9 All Base Data'!L440/'9 All Base Data'!$L$2022)</f>
        <v>1.0503200558197655E-2</v>
      </c>
      <c r="M440" s="178">
        <f>IF('9 All Base Data'!$R440="","",IF('9 All Base Data'!$R440=0,0,('9 All Base Data'!$R440*Basecase_Pop_2006)/(1+(1/(BaseCase_CardiacHA_All*('9 All Base Data'!$W440*Basecase_PM10)/10)))))</f>
        <v>0.27335485182710562</v>
      </c>
      <c r="N440" s="178">
        <f>IF('9 All Base Data'!$S440="","",IF('9 All Base Data'!$S440=0,0,('9 All Base Data'!S440*Basecase_Pop_2006)/(1+(1/(BaseCase_RespHA_All*('9 All Base Data'!$W440*Basecase_PM10)/10)))))</f>
        <v>1.2363236500409347</v>
      </c>
      <c r="O440" s="178">
        <f>IF('9 All Base Data'!$T440="","",IF('9 All Base Data'!$T440=0,0,('9 All Base Data'!$T440*Basecase_Pop_2006)/(1+(1/(BaseCase_RespHA_Child_1_4*('9 All Base Data'!$W440*Basecase_PM10)/10)))))</f>
        <v>0.53119392618614403</v>
      </c>
      <c r="P440" s="179">
        <f>IF('9 All Base Data'!$U440="","",IF('9 All Base Data'!$U440=0,0,('9 All Base Data'!$U440*Basecase_Pop_2006)/(1+(1/(BaseCase_RespHA_Child_5_14*('9 All Base Data'!$W440*Basecase_PM10)/10)))))</f>
        <v>0.25178909176246145</v>
      </c>
      <c r="Q440" s="156">
        <f>IF('7 Base case Results'!$G440="..C",0,BaseCase_RADs_All*'7 Base case Results'!$G440*('9 All Base Data'!$V440*Basecase_PM10)/10)</f>
        <v>2523.5277845022233</v>
      </c>
      <c r="R440" s="189">
        <f t="shared" si="70"/>
        <v>2.6714459683493037</v>
      </c>
      <c r="S440" s="178">
        <f t="shared" si="71"/>
        <v>1.123247750208578</v>
      </c>
      <c r="T440" s="179">
        <f t="shared" si="72"/>
        <v>3.7391393987183656E-2</v>
      </c>
      <c r="U440" s="178">
        <f t="shared" si="73"/>
        <v>1.7358033091021206E-3</v>
      </c>
      <c r="V440" s="178">
        <f t="shared" si="74"/>
        <v>5.6067277529356389E-3</v>
      </c>
      <c r="W440" s="178">
        <f t="shared" si="75"/>
        <v>2.4089644552541629E-3</v>
      </c>
      <c r="X440" s="179">
        <f t="shared" si="76"/>
        <v>1.1418635311427627E-3</v>
      </c>
      <c r="Y440" s="179">
        <f t="shared" si="77"/>
        <v>0.15645872263913785</v>
      </c>
      <c r="Z440" s="186">
        <f t="shared" ref="Z440:Z500" si="78">SUM(R440,T440:V440,Y440)</f>
        <v>2.8726386160376629</v>
      </c>
      <c r="AA440" s="156">
        <f>$J440*'9 All Base Data'!$Y440</f>
        <v>0.36932033337831083</v>
      </c>
      <c r="AB440" s="156">
        <f>$K440*'9 All Base Data'!$Y440</f>
        <v>0.15528602804937125</v>
      </c>
      <c r="AC440" s="178">
        <f>$L440*'9 All Base Data'!$Y440</f>
        <v>5.169261237710646E-3</v>
      </c>
      <c r="AD440" s="178">
        <f>IF($M440="","",$M440*'9 All Base Data'!$Y440)</f>
        <v>0.13453448135741128</v>
      </c>
      <c r="AE440" s="178">
        <f>IF($N440="","",$N440*'9 All Base Data'!$Y440)</f>
        <v>0.60846975986129481</v>
      </c>
      <c r="AF440" s="178">
        <f>IF($O440="","",$O440*'9 All Base Data'!$Y440)</f>
        <v>0.26143270873735996</v>
      </c>
      <c r="AG440" s="178">
        <f>IF($P440="","",$P440*'9 All Base Data'!$Y440)</f>
        <v>0.12392066445976811</v>
      </c>
      <c r="AH440" s="167">
        <f>$Q440*'9 All Base Data'!$Y440</f>
        <v>1241.9808882476148</v>
      </c>
      <c r="AI440" s="178">
        <f>$R440*'9 All Base Data'!$Y440</f>
        <v>1.3147803868267867</v>
      </c>
      <c r="AJ440" s="178">
        <f>$S440*'9 All Base Data'!$Y440</f>
        <v>0.55281825985576161</v>
      </c>
      <c r="AK440" s="178">
        <f>$T440*'9 All Base Data'!$Y440</f>
        <v>1.84025700062499E-2</v>
      </c>
      <c r="AL440" s="178">
        <f>IF($U440="","",$U440*'9 All Base Data'!$Y440)</f>
        <v>8.5429395661956156E-4</v>
      </c>
      <c r="AM440" s="178">
        <f>IF($V440="","",$V440*'9 All Base Data'!$Y440)</f>
        <v>2.7594103609709722E-3</v>
      </c>
      <c r="AN440" s="178">
        <f>IF($W440="","",$W440*'9 All Base Data'!$Y440)</f>
        <v>1.1855973341239274E-3</v>
      </c>
      <c r="AO440" s="178">
        <f>IF($X440="","",$X440*'9 All Base Data'!$Y440)</f>
        <v>5.6198021332504839E-4</v>
      </c>
      <c r="AP440" s="178">
        <f>$Y440*'9 All Base Data'!$Y440</f>
        <v>7.7002815071352107E-2</v>
      </c>
      <c r="AQ440" s="179">
        <f t="shared" ref="AQ440:AQ500" si="79">SUM(AI440,AK440:AM440,AP440)</f>
        <v>1.4137994762219794</v>
      </c>
    </row>
    <row r="441" spans="1:43" x14ac:dyDescent="0.25">
      <c r="A441" s="131">
        <v>523403</v>
      </c>
      <c r="B441" s="132" t="s">
        <v>2240</v>
      </c>
      <c r="C441" s="132" t="s">
        <v>157</v>
      </c>
      <c r="D441" s="145" t="s">
        <v>2312</v>
      </c>
      <c r="E441" s="142"/>
      <c r="F441" s="191" t="str">
        <f>IF('9 All Base Data'!G441="Rural Centre","Rural",IF('9 All Base Data'!G441="Rural (Incl.some Off Shore Islands)","Rural",IF('9 All Base Data'!G441="Inlet-in TA but not in Urban Area","Rural",IF('9 All Base Data'!G441="Rural (Incl.some Off Shore Islands)","Rural",IF('9 All Base Data'!G441="Inlet-not in TA","Rural",IF('9 All Base Data'!G441="Inland Water not in Urban Area","Rural",IF('9 All Base Data'!G441="Oceanic-in Region but not in TA","Rural",'9 All Base Data'!G441)))))))</f>
        <v>Southern Auckland Zone</v>
      </c>
      <c r="G441" s="177">
        <f>IF('9 All Base Data'!I441="..C","..C",'9 All Base Data'!I441*Basecase_Pop_2006)</f>
        <v>1185</v>
      </c>
      <c r="H441" s="177">
        <f>IF('9 All Base Data'!J441="..C","..C",'9 All Base Data'!J441*Basecase_Pop_2006)</f>
        <v>474</v>
      </c>
      <c r="I441" s="191">
        <f>IF('9 All Base Data'!L441="..C","..C",'9 All Base Data'!L441*Basecase_Pop_2006)</f>
        <v>24</v>
      </c>
      <c r="J441" s="156">
        <f>IF('9 All Base Data'!$P441=0,0,('9 All Base Data'!$P441*Basecase_Pop_2006)/(1+(1/(BaseCase_Mort_AllAdults_30*('9 All Base Data'!$W441*Basecase_PM10)/10))))</f>
        <v>0.7114778324142067</v>
      </c>
      <c r="K441" s="156">
        <f>IF('9 All Base Data'!$Q441=0,0,('9 All Base Data'!$Q441*Basecase_Pop_2006)/(1+(1/(BaseCase_Mort_Maori_30*('9 All Base Data'!$W441*Basecase_PM10)/10))))</f>
        <v>0</v>
      </c>
      <c r="L441" s="179">
        <f>133/(1+1/(BaseCase_Mort_Child_0_1*'9 All Base Data'!$AB$10/10))*IF('9 All Base Data'!$L441="..C",0,'9 All Base Data'!L441/'9 All Base Data'!$L$2022)</f>
        <v>3.5010668527325518E-3</v>
      </c>
      <c r="M441" s="178">
        <f>IF('9 All Base Data'!$R441="","",IF('9 All Base Data'!$R441=0,0,('9 All Base Data'!$R441*Basecase_Pop_2006)/(1+(1/(BaseCase_CardiacHA_All*('9 All Base Data'!$W441*Basecase_PM10)/10)))))</f>
        <v>0.10565884688536238</v>
      </c>
      <c r="N441" s="178">
        <f>IF('9 All Base Data'!$S441="","",IF('9 All Base Data'!$S441=0,0,('9 All Base Data'!S441*Basecase_Pop_2006)/(1+(1/(BaseCase_RespHA_All*('9 All Base Data'!$W441*Basecase_PM10)/10)))))</f>
        <v>0.40343962324644689</v>
      </c>
      <c r="O441" s="178">
        <f>IF('9 All Base Data'!$T441="","",IF('9 All Base Data'!$T441=0,0,('9 All Base Data'!$T441*Basecase_Pop_2006)/(1+(1/(BaseCase_RespHA_Child_1_4*('9 All Base Data'!$W441*Basecase_PM10)/10)))))</f>
        <v>0.16892191370095164</v>
      </c>
      <c r="P441" s="179">
        <f>IF('9 All Base Data'!$U441="","",IF('9 All Base Data'!$U441=0,0,('9 All Base Data'!$U441*Basecase_Pop_2006)/(1+(1/(BaseCase_RespHA_Child_5_14*('9 All Base Data'!$W441*Basecase_PM10)/10)))))</f>
        <v>0.18496242080179878</v>
      </c>
      <c r="Q441" s="156">
        <f>IF('7 Base case Results'!$G441="..C",0,BaseCase_RADs_All*'7 Base case Results'!$G441*('9 All Base Data'!$V441*Basecase_PM10)/10)</f>
        <v>729.48599999999999</v>
      </c>
      <c r="R441" s="189">
        <f t="shared" si="70"/>
        <v>2.5328610833945757</v>
      </c>
      <c r="S441" s="178">
        <f t="shared" si="71"/>
        <v>0</v>
      </c>
      <c r="T441" s="179">
        <f t="shared" si="72"/>
        <v>1.2463797995727884E-2</v>
      </c>
      <c r="U441" s="178">
        <f t="shared" si="73"/>
        <v>6.7093367772205108E-4</v>
      </c>
      <c r="V441" s="178">
        <f t="shared" si="74"/>
        <v>1.8295986914226366E-3</v>
      </c>
      <c r="W441" s="178">
        <f t="shared" si="75"/>
        <v>7.6606087863381571E-4</v>
      </c>
      <c r="X441" s="179">
        <f t="shared" si="76"/>
        <v>8.3880457833615757E-4</v>
      </c>
      <c r="Y441" s="179">
        <f t="shared" si="77"/>
        <v>4.5228131999999997E-2</v>
      </c>
      <c r="Z441" s="186">
        <f t="shared" si="78"/>
        <v>2.5930535457594486</v>
      </c>
      <c r="AA441" s="156">
        <f>$J441*'9 All Base Data'!$Y441</f>
        <v>0.22021947837307213</v>
      </c>
      <c r="AB441" s="156">
        <f>$K441*'9 All Base Data'!$Y441</f>
        <v>0</v>
      </c>
      <c r="AC441" s="178">
        <f>$L441*'9 All Base Data'!$Y441</f>
        <v>1.0836642842993805E-3</v>
      </c>
      <c r="AD441" s="178">
        <f>IF($M441="","",$M441*'9 All Base Data'!$Y441)</f>
        <v>3.2703950968705098E-2</v>
      </c>
      <c r="AE441" s="178">
        <f>IF($N441="","",$N441*'9 All Base Data'!$Y441)</f>
        <v>0.12487425375557945</v>
      </c>
      <c r="AF441" s="178">
        <f>IF($O441="","",$O441*'9 All Base Data'!$Y441)</f>
        <v>5.2285389686389717E-2</v>
      </c>
      <c r="AG441" s="178">
        <f>IF($P441="","",$P441*'9 All Base Data'!$Y441)</f>
        <v>5.7250311916786929E-2</v>
      </c>
      <c r="AH441" s="167">
        <f>$Q441*'9 All Base Data'!$Y441</f>
        <v>225.79343878550208</v>
      </c>
      <c r="AI441" s="178">
        <f>$R441*'9 All Base Data'!$Y441</f>
        <v>0.78398134300813671</v>
      </c>
      <c r="AJ441" s="178">
        <f>$S441*'9 All Base Data'!$Y441</f>
        <v>0</v>
      </c>
      <c r="AK441" s="178">
        <f>$T441*'9 All Base Data'!$Y441</f>
        <v>3.8578448521057944E-3</v>
      </c>
      <c r="AL441" s="178">
        <f>IF($U441="","",$U441*'9 All Base Data'!$Y441)</f>
        <v>2.0767008865127737E-4</v>
      </c>
      <c r="AM441" s="178">
        <f>IF($V441="","",$V441*'9 All Base Data'!$Y441)</f>
        <v>5.6630474078155275E-4</v>
      </c>
      <c r="AN441" s="178">
        <f>IF($W441="","",$W441*'9 All Base Data'!$Y441)</f>
        <v>2.3711424222777738E-4</v>
      </c>
      <c r="AO441" s="178">
        <f>IF($X441="","",$X441*'9 All Base Data'!$Y441)</f>
        <v>2.5963016454262877E-4</v>
      </c>
      <c r="AP441" s="178">
        <f>$Y441*'9 All Base Data'!$Y441</f>
        <v>1.3999193204701128E-2</v>
      </c>
      <c r="AQ441" s="179">
        <f t="shared" si="79"/>
        <v>0.80261235589437652</v>
      </c>
    </row>
    <row r="442" spans="1:43" x14ac:dyDescent="0.25">
      <c r="A442" s="131">
        <v>523404</v>
      </c>
      <c r="B442" s="132" t="s">
        <v>468</v>
      </c>
      <c r="C442" s="132" t="s">
        <v>157</v>
      </c>
      <c r="D442" s="145" t="s">
        <v>2312</v>
      </c>
      <c r="E442" s="142"/>
      <c r="F442" s="191" t="str">
        <f>IF('9 All Base Data'!G442="Rural Centre","Rural",IF('9 All Base Data'!G442="Rural (Incl.some Off Shore Islands)","Rural",IF('9 All Base Data'!G442="Inlet-in TA but not in Urban Area","Rural",IF('9 All Base Data'!G442="Rural (Incl.some Off Shore Islands)","Rural",IF('9 All Base Data'!G442="Inlet-not in TA","Rural",IF('9 All Base Data'!G442="Inland Water not in Urban Area","Rural",IF('9 All Base Data'!G442="Oceanic-in Region but not in TA","Rural",'9 All Base Data'!G442)))))))</f>
        <v>Southern Auckland Zone</v>
      </c>
      <c r="G442" s="177">
        <f>IF('9 All Base Data'!I442="..C","..C",'9 All Base Data'!I442*Basecase_Pop_2006)</f>
        <v>669</v>
      </c>
      <c r="H442" s="177">
        <f>IF('9 All Base Data'!J442="..C","..C",'9 All Base Data'!J442*Basecase_Pop_2006)</f>
        <v>363</v>
      </c>
      <c r="I442" s="191">
        <f>IF('9 All Base Data'!L442="..C","..C",'9 All Base Data'!L442*Basecase_Pop_2006)</f>
        <v>9</v>
      </c>
      <c r="J442" s="156">
        <f>IF('9 All Base Data'!$P442=0,0,('9 All Base Data'!$P442*Basecase_Pop_2006)/(1+(1/(BaseCase_Mort_AllAdults_30*('9 All Base Data'!$W442*Basecase_PM10)/10))))</f>
        <v>0.54486593495012026</v>
      </c>
      <c r="K442" s="156">
        <f>IF('9 All Base Data'!$Q442=0,0,('9 All Base Data'!$Q442*Basecase_Pop_2006)/(1+(1/(BaseCase_Mort_Maori_30*('9 All Base Data'!$W442*Basecase_PM10)/10))))</f>
        <v>0</v>
      </c>
      <c r="L442" s="179">
        <f>133/(1+1/(BaseCase_Mort_Child_0_1*'9 All Base Data'!$AB$10/10))*IF('9 All Base Data'!$L442="..C",0,'9 All Base Data'!L442/'9 All Base Data'!$L$2022)</f>
        <v>1.3129000697747069E-3</v>
      </c>
      <c r="M442" s="178">
        <f>IF('9 All Base Data'!$R442="","",IF('9 All Base Data'!$R442=0,0,('9 All Base Data'!$R442*Basecase_Pop_2006)/(1+(1/(BaseCase_CardiacHA_All*('9 All Base Data'!$W442*Basecase_PM10)/10)))))</f>
        <v>5.9650437608698259E-2</v>
      </c>
      <c r="N442" s="178">
        <f>IF('9 All Base Data'!$S442="","",IF('9 All Base Data'!$S442=0,0,('9 All Base Data'!S442*Basecase_Pop_2006)/(1+(1/(BaseCase_RespHA_All*('9 All Base Data'!$W442*Basecase_PM10)/10)))))</f>
        <v>0.22776464806065225</v>
      </c>
      <c r="O442" s="178">
        <f>IF('9 All Base Data'!$T442="","",IF('9 All Base Data'!$T442=0,0,('9 All Base Data'!$T442*Basecase_Pop_2006)/(1+(1/(BaseCase_RespHA_Child_1_4*('9 All Base Data'!$W442*Basecase_PM10)/10)))))</f>
        <v>6.1426150436709688E-2</v>
      </c>
      <c r="P442" s="179">
        <f>IF('9 All Base Data'!$U442="","",IF('9 All Base Data'!$U442=0,0,('9 All Base Data'!$U442*Basecase_Pop_2006)/(1+(1/(BaseCase_RespHA_Child_5_14*('9 All Base Data'!$W442*Basecase_PM10)/10)))))</f>
        <v>5.7543864249448511E-2</v>
      </c>
      <c r="Q442" s="156">
        <f>IF('7 Base case Results'!$G442="..C",0,BaseCase_RADs_All*'7 Base case Results'!$G442*('9 All Base Data'!$V442*Basecase_PM10)/10)</f>
        <v>411.83640000000003</v>
      </c>
      <c r="R442" s="189">
        <f t="shared" si="70"/>
        <v>1.9397227284224281</v>
      </c>
      <c r="S442" s="178">
        <f t="shared" si="71"/>
        <v>0</v>
      </c>
      <c r="T442" s="179">
        <f t="shared" si="72"/>
        <v>4.673924248397957E-3</v>
      </c>
      <c r="U442" s="178">
        <f t="shared" si="73"/>
        <v>3.7878027881523392E-4</v>
      </c>
      <c r="V442" s="178">
        <f t="shared" si="74"/>
        <v>1.032912678955058E-3</v>
      </c>
      <c r="W442" s="178">
        <f t="shared" si="75"/>
        <v>2.7856759223047843E-4</v>
      </c>
      <c r="X442" s="179">
        <f t="shared" si="76"/>
        <v>2.6096142437124901E-4</v>
      </c>
      <c r="Y442" s="179">
        <f t="shared" si="77"/>
        <v>2.5533856800000001E-2</v>
      </c>
      <c r="Z442" s="186">
        <f t="shared" si="78"/>
        <v>1.9713422024285965</v>
      </c>
      <c r="AA442" s="156">
        <f>$J442*'9 All Base Data'!$Y442</f>
        <v>0.1686490941970995</v>
      </c>
      <c r="AB442" s="156">
        <f>$K442*'9 All Base Data'!$Y442</f>
        <v>0</v>
      </c>
      <c r="AC442" s="178">
        <f>$L442*'9 All Base Data'!$Y442</f>
        <v>4.0637410661226766E-4</v>
      </c>
      <c r="AD442" s="178">
        <f>IF($M442="","",$M442*'9 All Base Data'!$Y442)</f>
        <v>1.8463243205117056E-2</v>
      </c>
      <c r="AE442" s="178">
        <f>IF($N442="","",$N442*'9 All Base Data'!$Y442)</f>
        <v>7.0498629335428387E-2</v>
      </c>
      <c r="AF442" s="178">
        <f>IF($O442="","",$O442*'9 All Base Data'!$Y442)</f>
        <v>1.9012868976868987E-2</v>
      </c>
      <c r="AG442" s="178">
        <f>IF($P442="","",$P442*'9 All Base Data'!$Y442)</f>
        <v>1.7811208151889267E-2</v>
      </c>
      <c r="AH442" s="167">
        <f>$Q442*'9 All Base Data'!$Y442</f>
        <v>127.47325784599232</v>
      </c>
      <c r="AI442" s="178">
        <f>$R442*'9 All Base Data'!$Y442</f>
        <v>0.60039077534167429</v>
      </c>
      <c r="AJ442" s="178">
        <f>$S442*'9 All Base Data'!$Y442</f>
        <v>0</v>
      </c>
      <c r="AK442" s="178">
        <f>$T442*'9 All Base Data'!$Y442</f>
        <v>1.4466918195396731E-3</v>
      </c>
      <c r="AL442" s="178">
        <f>IF($U442="","",$U442*'9 All Base Data'!$Y442)</f>
        <v>1.172415943524933E-4</v>
      </c>
      <c r="AM442" s="178">
        <f>IF($V442="","",$V442*'9 All Base Data'!$Y442)</f>
        <v>3.1971128403616772E-4</v>
      </c>
      <c r="AN442" s="178">
        <f>IF($W442="","",$W442*'9 All Base Data'!$Y442)</f>
        <v>8.6223360810100863E-5</v>
      </c>
      <c r="AO442" s="178">
        <f>IF($X442="","",$X442*'9 All Base Data'!$Y442)</f>
        <v>8.0773828968817832E-5</v>
      </c>
      <c r="AP442" s="178">
        <f>$Y442*'9 All Base Data'!$Y442</f>
        <v>7.9033419864515241E-3</v>
      </c>
      <c r="AQ442" s="179">
        <f t="shared" si="79"/>
        <v>0.61017776202605412</v>
      </c>
    </row>
    <row r="443" spans="1:43" x14ac:dyDescent="0.25">
      <c r="A443" s="124">
        <v>523501</v>
      </c>
      <c r="B443" s="125" t="s">
        <v>470</v>
      </c>
      <c r="C443" s="126" t="s">
        <v>157</v>
      </c>
      <c r="D443" s="101" t="s">
        <v>2312</v>
      </c>
      <c r="E443" s="142"/>
      <c r="F443" s="191" t="str">
        <f>IF('9 All Base Data'!G443="Rural Centre","Rural",IF('9 All Base Data'!G443="Rural (Incl.some Off Shore Islands)","Rural",IF('9 All Base Data'!G443="Inlet-in TA but not in Urban Area","Rural",IF('9 All Base Data'!G443="Rural (Incl.some Off Shore Islands)","Rural",IF('9 All Base Data'!G443="Inlet-not in TA","Rural",IF('9 All Base Data'!G443="Inland Water not in Urban Area","Rural",IF('9 All Base Data'!G443="Oceanic-in Region but not in TA","Rural",'9 All Base Data'!G443)))))))</f>
        <v>Southern Auckland Zone</v>
      </c>
      <c r="G443" s="177">
        <f>IF('9 All Base Data'!I443="..C","..C",'9 All Base Data'!I443*Basecase_Pop_2006)</f>
        <v>1665</v>
      </c>
      <c r="H443" s="177">
        <f>IF('9 All Base Data'!J443="..C","..C",'9 All Base Data'!J443*Basecase_Pop_2006)</f>
        <v>675</v>
      </c>
      <c r="I443" s="191">
        <f>IF('9 All Base Data'!L443="..C","..C",'9 All Base Data'!L443*Basecase_Pop_2006)</f>
        <v>42</v>
      </c>
      <c r="J443" s="156">
        <f>IF('9 All Base Data'!$P443=0,0,('9 All Base Data'!$P443*Basecase_Pop_2006)/(1+(1/(BaseCase_Mort_AllAdults_30*('9 All Base Data'!$W443*Basecase_PM10)/10))))</f>
        <v>1.1671404803894359</v>
      </c>
      <c r="K443" s="156">
        <f>IF('9 All Base Data'!$Q443=0,0,('9 All Base Data'!$Q443*Basecase_Pop_2006)/(1+(1/(BaseCase_Mort_Maori_30*('9 All Base Data'!$W443*Basecase_PM10)/10))))</f>
        <v>0.75627961883614536</v>
      </c>
      <c r="L443" s="179">
        <f>133/(1+1/(BaseCase_Mort_Child_0_1*'9 All Base Data'!$AB$10/10))*IF('9 All Base Data'!$L443="..C",0,'9 All Base Data'!L443/'9 All Base Data'!$L$2022)</f>
        <v>6.1268669922819657E-3</v>
      </c>
      <c r="M443" s="178">
        <f>IF('9 All Base Data'!$R443="","",IF('9 All Base Data'!$R443=0,0,('9 All Base Data'!$R443*Basecase_Pop_2006)/(1+(1/(BaseCase_CardiacHA_All*('9 All Base Data'!$W443*Basecase_PM10)/10)))))</f>
        <v>0.13923644414457387</v>
      </c>
      <c r="N443" s="178">
        <f>IF('9 All Base Data'!$S443="","",IF('9 All Base Data'!$S443=0,0,('9 All Base Data'!S443*Basecase_Pop_2006)/(1+(1/(BaseCase_RespHA_All*('9 All Base Data'!$W443*Basecase_PM10)/10)))))</f>
        <v>0.45746495589303221</v>
      </c>
      <c r="O443" s="178">
        <f>IF('9 All Base Data'!$T443="","",IF('9 All Base Data'!$T443=0,0,('9 All Base Data'!$T443*Basecase_Pop_2006)/(1+(1/(BaseCase_RespHA_Child_1_4*('9 All Base Data'!$W443*Basecase_PM10)/10)))))</f>
        <v>0.15196433032837575</v>
      </c>
      <c r="P443" s="179">
        <f>IF('9 All Base Data'!$U443="","",IF('9 All Base Data'!$U443=0,0,('9 All Base Data'!$U443*Basecase_Pop_2006)/(1+(1/(BaseCase_RespHA_Child_5_14*('9 All Base Data'!$W443*Basecase_PM10)/10)))))</f>
        <v>0.1000426441009932</v>
      </c>
      <c r="Q443" s="156">
        <f>IF('7 Base case Results'!$G443="..C",0,BaseCase_RADs_All*'7 Base case Results'!$G443*('9 All Base Data'!$V443*Basecase_PM10)/10)</f>
        <v>1168.179685589321</v>
      </c>
      <c r="R443" s="189">
        <f t="shared" si="70"/>
        <v>4.1550201101863919</v>
      </c>
      <c r="S443" s="178">
        <f t="shared" si="71"/>
        <v>2.6923554430566776</v>
      </c>
      <c r="T443" s="179">
        <f t="shared" si="72"/>
        <v>2.18116464925238E-2</v>
      </c>
      <c r="U443" s="178">
        <f t="shared" si="73"/>
        <v>8.8415142031804405E-4</v>
      </c>
      <c r="V443" s="178">
        <f t="shared" si="74"/>
        <v>2.0746035749749014E-3</v>
      </c>
      <c r="W443" s="178">
        <f t="shared" si="75"/>
        <v>6.8915823803918411E-4</v>
      </c>
      <c r="X443" s="179">
        <f t="shared" si="76"/>
        <v>4.5369339099800412E-4</v>
      </c>
      <c r="Y443" s="179">
        <f t="shared" si="77"/>
        <v>7.242714050653791E-2</v>
      </c>
      <c r="Z443" s="186">
        <f t="shared" si="78"/>
        <v>4.2522176521807475</v>
      </c>
      <c r="AA443" s="156">
        <f>$J443*'9 All Base Data'!$Y443</f>
        <v>0.46005013574231152</v>
      </c>
      <c r="AB443" s="156">
        <f>$K443*'9 All Base Data'!$Y443</f>
        <v>0.29810168283137672</v>
      </c>
      <c r="AC443" s="178">
        <f>$L443*'9 All Base Data'!$Y443</f>
        <v>2.4150186192958634E-3</v>
      </c>
      <c r="AD443" s="178">
        <f>IF($M443="","",$M443*'9 All Base Data'!$Y443)</f>
        <v>5.4882635042882509E-2</v>
      </c>
      <c r="AE443" s="178">
        <f>IF($N443="","",$N443*'9 All Base Data'!$Y443)</f>
        <v>0.18031832379399401</v>
      </c>
      <c r="AF443" s="178">
        <f>IF($O443="","",$O443*'9 All Base Data'!$Y443)</f>
        <v>5.9899568192709494E-2</v>
      </c>
      <c r="AG443" s="178">
        <f>IF($P443="","",$P443*'9 All Base Data'!$Y443)</f>
        <v>3.9433669529930791E-2</v>
      </c>
      <c r="AH443" s="167">
        <f>$Q443*'9 All Base Data'!$Y443</f>
        <v>460.45975780692515</v>
      </c>
      <c r="AI443" s="178">
        <f>$R443*'9 All Base Data'!$Y443</f>
        <v>1.637778483242629</v>
      </c>
      <c r="AJ443" s="178">
        <f>$S443*'9 All Base Data'!$Y443</f>
        <v>1.0612419908797013</v>
      </c>
      <c r="AK443" s="178">
        <f>$T443*'9 All Base Data'!$Y443</f>
        <v>8.597466284693274E-3</v>
      </c>
      <c r="AL443" s="178">
        <f>IF($U443="","",$U443*'9 All Base Data'!$Y443)</f>
        <v>3.4850473252230396E-4</v>
      </c>
      <c r="AM443" s="178">
        <f>IF($V443="","",$V443*'9 All Base Data'!$Y443)</f>
        <v>8.1774359840576299E-4</v>
      </c>
      <c r="AN443" s="178">
        <f>IF($W443="","",$W443*'9 All Base Data'!$Y443)</f>
        <v>2.7164454175393759E-4</v>
      </c>
      <c r="AO443" s="178">
        <f>IF($X443="","",$X443*'9 All Base Data'!$Y443)</f>
        <v>1.7883169131823612E-4</v>
      </c>
      <c r="AP443" s="178">
        <f>$Y443*'9 All Base Data'!$Y443</f>
        <v>2.854850498402936E-2</v>
      </c>
      <c r="AQ443" s="179">
        <f t="shared" si="79"/>
        <v>1.6760907028422796</v>
      </c>
    </row>
    <row r="444" spans="1:43" x14ac:dyDescent="0.25">
      <c r="A444" s="124">
        <v>523502</v>
      </c>
      <c r="B444" s="125" t="s">
        <v>471</v>
      </c>
      <c r="C444" s="126" t="s">
        <v>157</v>
      </c>
      <c r="D444" s="101" t="s">
        <v>2312</v>
      </c>
      <c r="E444" s="142"/>
      <c r="F444" s="191" t="str">
        <f>IF('9 All Base Data'!G444="Rural Centre","Rural",IF('9 All Base Data'!G444="Rural (Incl.some Off Shore Islands)","Rural",IF('9 All Base Data'!G444="Inlet-in TA but not in Urban Area","Rural",IF('9 All Base Data'!G444="Rural (Incl.some Off Shore Islands)","Rural",IF('9 All Base Data'!G444="Inlet-not in TA","Rural",IF('9 All Base Data'!G444="Inland Water not in Urban Area","Rural",IF('9 All Base Data'!G444="Oceanic-in Region but not in TA","Rural",'9 All Base Data'!G444)))))))</f>
        <v>Southern Auckland Zone</v>
      </c>
      <c r="G444" s="177">
        <f>IF('9 All Base Data'!I444="..C","..C",'9 All Base Data'!I444*Basecase_Pop_2006)</f>
        <v>4425</v>
      </c>
      <c r="H444" s="177">
        <f>IF('9 All Base Data'!J444="..C","..C",'9 All Base Data'!J444*Basecase_Pop_2006)</f>
        <v>1884</v>
      </c>
      <c r="I444" s="191">
        <f>IF('9 All Base Data'!L444="..C","..C",'9 All Base Data'!L444*Basecase_Pop_2006)</f>
        <v>99</v>
      </c>
      <c r="J444" s="156">
        <f>IF('9 All Base Data'!$P444=0,0,('9 All Base Data'!$P444*Basecase_Pop_2006)/(1+(1/(BaseCase_Mort_AllAdults_30*('9 All Base Data'!$W444*Basecase_PM10)/10))))</f>
        <v>0.65137060170501948</v>
      </c>
      <c r="K444" s="156">
        <f>IF('9 All Base Data'!$Q444=0,0,('9 All Base Data'!$Q444*Basecase_Pop_2006)/(1+(1/(BaseCase_Mort_Maori_30*('9 All Base Data'!$W444*Basecase_PM10)/10))))</f>
        <v>0.1511270426683429</v>
      </c>
      <c r="L444" s="179">
        <f>133/(1+1/(BaseCase_Mort_Child_0_1*'9 All Base Data'!$AB$10/10))*IF('9 All Base Data'!$L444="..C",0,'9 All Base Data'!L444/'9 All Base Data'!$L$2022)</f>
        <v>1.4441900767521776E-2</v>
      </c>
      <c r="M444" s="178">
        <f>IF('9 All Base Data'!$R444="","",IF('9 All Base Data'!$R444=0,0,('9 All Base Data'!$R444*Basecase_Pop_2006)/(1+(1/(BaseCase_CardiacHA_All*('9 All Base Data'!$W444*Basecase_PM10)/10)))))</f>
        <v>0.68578742251348379</v>
      </c>
      <c r="N444" s="178">
        <f>IF('9 All Base Data'!$S444="","",IF('9 All Base Data'!$S444=0,0,('9 All Base Data'!S444*Basecase_Pop_2006)/(1+(1/(BaseCase_RespHA_All*('9 All Base Data'!$W444*Basecase_PM10)/10)))))</f>
        <v>2.5086916111922322</v>
      </c>
      <c r="O444" s="178">
        <f>IF('9 All Base Data'!$T444="","",IF('9 All Base Data'!$T444=0,0,('9 All Base Data'!$T444*Basecase_Pop_2006)/(1+(1/(BaseCase_RespHA_Child_1_4*('9 All Base Data'!$W444*Basecase_PM10)/10)))))</f>
        <v>1.0537408922729927</v>
      </c>
      <c r="P444" s="179">
        <f>IF('9 All Base Data'!$U444="","",IF('9 All Base Data'!$U444=0,0,('9 All Base Data'!$U444*Basecase_Pop_2006)/(1+(1/(BaseCase_RespHA_Child_5_14*('9 All Base Data'!$W444*Basecase_PM10)/10)))))</f>
        <v>0.63179182794293653</v>
      </c>
      <c r="Q444" s="156">
        <f>IF('7 Base case Results'!$G444="..C",0,BaseCase_RADs_All*'7 Base case Results'!$G444*('9 All Base Data'!$V444*Basecase_PM10)/10)</f>
        <v>3502.3308747377632</v>
      </c>
      <c r="R444" s="189">
        <f t="shared" si="70"/>
        <v>2.3188793420698692</v>
      </c>
      <c r="S444" s="178">
        <f t="shared" si="71"/>
        <v>0.53801227189930079</v>
      </c>
      <c r="T444" s="179">
        <f t="shared" si="72"/>
        <v>5.1413166732377523E-2</v>
      </c>
      <c r="U444" s="178">
        <f t="shared" si="73"/>
        <v>4.3547501329606218E-3</v>
      </c>
      <c r="V444" s="178">
        <f t="shared" si="74"/>
        <v>1.1376916456756774E-2</v>
      </c>
      <c r="W444" s="178">
        <f t="shared" si="75"/>
        <v>4.7787149464580212E-3</v>
      </c>
      <c r="X444" s="179">
        <f t="shared" si="76"/>
        <v>2.8651759397212173E-3</v>
      </c>
      <c r="Y444" s="179">
        <f t="shared" si="77"/>
        <v>0.21714451423374131</v>
      </c>
      <c r="Z444" s="186">
        <f t="shared" si="78"/>
        <v>2.6031686896257056</v>
      </c>
      <c r="AA444" s="156">
        <f>$J444*'9 All Base Data'!$Y444</f>
        <v>0.30156122816537273</v>
      </c>
      <c r="AB444" s="156">
        <f>$K444*'9 All Base Data'!$Y444</f>
        <v>6.9966400812029428E-2</v>
      </c>
      <c r="AC444" s="178">
        <f>$L444*'9 All Base Data'!$Y444</f>
        <v>6.6860821183768581E-3</v>
      </c>
      <c r="AD444" s="178">
        <f>IF($M444="","",$M444*'9 All Base Data'!$Y444)</f>
        <v>0.31749498189233044</v>
      </c>
      <c r="AE444" s="178">
        <f>IF($N444="","",$N444*'9 All Base Data'!$Y444)</f>
        <v>1.1614342455416766</v>
      </c>
      <c r="AF444" s="178">
        <f>IF($O444="","",$O444*'9 All Base Data'!$Y444)</f>
        <v>0.48784424229484019</v>
      </c>
      <c r="AG444" s="178">
        <f>IF($P444="","",$P444*'9 All Base Data'!$Y444)</f>
        <v>0.29249695807671511</v>
      </c>
      <c r="AH444" s="167">
        <f>$Q444*'9 All Base Data'!$Y444</f>
        <v>1621.4535891899543</v>
      </c>
      <c r="AI444" s="178">
        <f>$R444*'9 All Base Data'!$Y444</f>
        <v>1.0735579722687267</v>
      </c>
      <c r="AJ444" s="178">
        <f>$S444*'9 All Base Data'!$Y444</f>
        <v>0.24908038689082479</v>
      </c>
      <c r="AK444" s="178">
        <f>$T444*'9 All Base Data'!$Y444</f>
        <v>2.3802452341421615E-2</v>
      </c>
      <c r="AL444" s="178">
        <f>IF($U444="","",$U444*'9 All Base Data'!$Y444)</f>
        <v>2.0160931350162981E-3</v>
      </c>
      <c r="AM444" s="178">
        <f>IF($V444="","",$V444*'9 All Base Data'!$Y444)</f>
        <v>5.2671043035315036E-3</v>
      </c>
      <c r="AN444" s="178">
        <f>IF($W444="","",$W444*'9 All Base Data'!$Y444)</f>
        <v>2.2123736388071002E-3</v>
      </c>
      <c r="AO444" s="178">
        <f>IF($X444="","",$X444*'9 All Base Data'!$Y444)</f>
        <v>1.3264737048779031E-3</v>
      </c>
      <c r="AP444" s="178">
        <f>$Y444*'9 All Base Data'!$Y444</f>
        <v>0.10053012252977717</v>
      </c>
      <c r="AQ444" s="179">
        <f t="shared" si="79"/>
        <v>1.2051737445784734</v>
      </c>
    </row>
    <row r="445" spans="1:43" x14ac:dyDescent="0.25">
      <c r="A445" s="124">
        <v>523601</v>
      </c>
      <c r="B445" s="125" t="s">
        <v>472</v>
      </c>
      <c r="C445" s="126" t="s">
        <v>157</v>
      </c>
      <c r="D445" s="101" t="s">
        <v>2312</v>
      </c>
      <c r="E445" s="142"/>
      <c r="F445" s="191" t="str">
        <f>IF('9 All Base Data'!G445="Rural Centre","Rural",IF('9 All Base Data'!G445="Rural (Incl.some Off Shore Islands)","Rural",IF('9 All Base Data'!G445="Inlet-in TA but not in Urban Area","Rural",IF('9 All Base Data'!G445="Rural (Incl.some Off Shore Islands)","Rural",IF('9 All Base Data'!G445="Inlet-not in TA","Rural",IF('9 All Base Data'!G445="Inland Water not in Urban Area","Rural",IF('9 All Base Data'!G445="Oceanic-in Region but not in TA","Rural",'9 All Base Data'!G445)))))))</f>
        <v>Southern Auckland Zone</v>
      </c>
      <c r="G445" s="177">
        <f>IF('9 All Base Data'!I445="..C","..C",'9 All Base Data'!I445*Basecase_Pop_2006)</f>
        <v>3300</v>
      </c>
      <c r="H445" s="177">
        <f>IF('9 All Base Data'!J445="..C","..C",'9 All Base Data'!J445*Basecase_Pop_2006)</f>
        <v>1425</v>
      </c>
      <c r="I445" s="191">
        <f>IF('9 All Base Data'!L445="..C","..C",'9 All Base Data'!L445*Basecase_Pop_2006)</f>
        <v>60</v>
      </c>
      <c r="J445" s="156">
        <f>IF('9 All Base Data'!$P445=0,0,('9 All Base Data'!$P445*Basecase_Pop_2006)/(1+(1/(BaseCase_Mort_AllAdults_30*('9 All Base Data'!$W445*Basecase_PM10)/10))))</f>
        <v>2.6614532510167908</v>
      </c>
      <c r="K445" s="156">
        <f>IF('9 All Base Data'!$Q445=0,0,('9 All Base Data'!$Q445*Basecase_Pop_2006)/(1+(1/(BaseCase_Mort_Maori_30*('9 All Base Data'!$W445*Basecase_PM10)/10))))</f>
        <v>2.1373526507335265</v>
      </c>
      <c r="L445" s="179">
        <f>133/(1+1/(BaseCase_Mort_Child_0_1*'9 All Base Data'!$AB$10/10))*IF('9 All Base Data'!$L445="..C",0,'9 All Base Data'!L445/'9 All Base Data'!$L$2022)</f>
        <v>8.7526671318313796E-3</v>
      </c>
      <c r="M445" s="178">
        <f>IF('9 All Base Data'!$R445="","",IF('9 All Base Data'!$R445=0,0,('9 All Base Data'!$R445*Basecase_Pop_2006)/(1+(1/(BaseCase_CardiacHA_All*('9 All Base Data'!$W445*Basecase_PM10)/10)))))</f>
        <v>0.61521015557722203</v>
      </c>
      <c r="N445" s="178">
        <f>IF('9 All Base Data'!$S445="","",IF('9 All Base Data'!$S445=0,0,('9 All Base Data'!S445*Basecase_Pop_2006)/(1+(1/(BaseCase_RespHA_All*('9 All Base Data'!$W445*Basecase_PM10)/10)))))</f>
        <v>1.9150608620172314</v>
      </c>
      <c r="O445" s="178">
        <f>IF('9 All Base Data'!$T445="","",IF('9 All Base Data'!$T445=0,0,('9 All Base Data'!$T445*Basecase_Pop_2006)/(1+(1/(BaseCase_RespHA_Child_1_4*('9 All Base Data'!$W445*Basecase_PM10)/10)))))</f>
        <v>0.80635399709549138</v>
      </c>
      <c r="P445" s="179">
        <f>IF('9 All Base Data'!$U445="","",IF('9 All Base Data'!$U445=0,0,('9 All Base Data'!$U445*Basecase_Pop_2006)/(1+(1/(BaseCase_RespHA_Child_5_14*('9 All Base Data'!$W445*Basecase_PM10)/10)))))</f>
        <v>0.38363284751525234</v>
      </c>
      <c r="Q445" s="156">
        <f>IF('7 Base case Results'!$G445="..C",0,BaseCase_RADs_All*'7 Base case Results'!$G445*('9 All Base Data'!$V445*Basecase_PM10)/10)</f>
        <v>3444.1545665808671</v>
      </c>
      <c r="R445" s="189">
        <f t="shared" si="70"/>
        <v>9.4747735736197747</v>
      </c>
      <c r="S445" s="178">
        <f t="shared" si="71"/>
        <v>7.6089754366113542</v>
      </c>
      <c r="T445" s="179">
        <f t="shared" si="72"/>
        <v>3.1159494989319712E-2</v>
      </c>
      <c r="U445" s="178">
        <f t="shared" si="73"/>
        <v>3.9065844879153594E-3</v>
      </c>
      <c r="V445" s="178">
        <f t="shared" si="74"/>
        <v>8.6848010092481429E-3</v>
      </c>
      <c r="W445" s="178">
        <f t="shared" si="75"/>
        <v>3.6568153768280535E-3</v>
      </c>
      <c r="X445" s="179">
        <f t="shared" si="76"/>
        <v>1.7397749634816694E-3</v>
      </c>
      <c r="Y445" s="179">
        <f t="shared" si="77"/>
        <v>0.21353758312801377</v>
      </c>
      <c r="Z445" s="186">
        <f t="shared" si="78"/>
        <v>9.7320620372342717</v>
      </c>
      <c r="AA445" s="156">
        <f>$J445*'9 All Base Data'!$Y445</f>
        <v>1.5775329878824664</v>
      </c>
      <c r="AB445" s="156">
        <f>$K445*'9 All Base Data'!$Y445</f>
        <v>1.2668809087599104</v>
      </c>
      <c r="AC445" s="178">
        <f>$L445*'9 All Base Data'!$Y445</f>
        <v>5.1880006260277174E-3</v>
      </c>
      <c r="AD445" s="178">
        <f>IF($M445="","",$M445*'9 All Base Data'!$Y445)</f>
        <v>0.36465578139784854</v>
      </c>
      <c r="AE445" s="178">
        <f>IF($N445="","",$N445*'9 All Base Data'!$Y445)</f>
        <v>1.1351210781104775</v>
      </c>
      <c r="AF445" s="178">
        <f>IF($O445="","",$O445*'9 All Base Data'!$Y445)</f>
        <v>0.47795317458348813</v>
      </c>
      <c r="AG445" s="178">
        <f>IF($P445="","",$P445*'9 All Base Data'!$Y445)</f>
        <v>0.22739211066712686</v>
      </c>
      <c r="AH445" s="167">
        <f>$Q445*'9 All Base Data'!$Y445</f>
        <v>2041.4664214265692</v>
      </c>
      <c r="AI445" s="178">
        <f>$R445*'9 All Base Data'!$Y445</f>
        <v>5.6160174368615801</v>
      </c>
      <c r="AJ445" s="178">
        <f>$S445*'9 All Base Data'!$Y445</f>
        <v>4.5100960351852812</v>
      </c>
      <c r="AK445" s="178">
        <f>$T445*'9 All Base Data'!$Y445</f>
        <v>1.8469282228658675E-2</v>
      </c>
      <c r="AL445" s="178">
        <f>IF($U445="","",$U445*'9 All Base Data'!$Y445)</f>
        <v>2.3155642118763376E-3</v>
      </c>
      <c r="AM445" s="178">
        <f>IF($V445="","",$V445*'9 All Base Data'!$Y445)</f>
        <v>5.1477740892310149E-3</v>
      </c>
      <c r="AN445" s="178">
        <f>IF($W445="","",$W445*'9 All Base Data'!$Y445)</f>
        <v>2.1675176467361185E-3</v>
      </c>
      <c r="AO445" s="178">
        <f>IF($X445="","",$X445*'9 All Base Data'!$Y445)</f>
        <v>1.0312232218754203E-3</v>
      </c>
      <c r="AP445" s="178">
        <f>$Y445*'9 All Base Data'!$Y445</f>
        <v>0.12657091812844731</v>
      </c>
      <c r="AQ445" s="179">
        <f t="shared" si="79"/>
        <v>5.7685209755197935</v>
      </c>
    </row>
    <row r="446" spans="1:43" x14ac:dyDescent="0.25">
      <c r="A446" s="124">
        <v>523602</v>
      </c>
      <c r="B446" s="125" t="s">
        <v>473</v>
      </c>
      <c r="C446" s="126" t="s">
        <v>157</v>
      </c>
      <c r="D446" s="101" t="s">
        <v>2312</v>
      </c>
      <c r="E446" s="142"/>
      <c r="F446" s="191" t="str">
        <f>IF('9 All Base Data'!G446="Rural Centre","Rural",IF('9 All Base Data'!G446="Rural (Incl.some Off Shore Islands)","Rural",IF('9 All Base Data'!G446="Inlet-in TA but not in Urban Area","Rural",IF('9 All Base Data'!G446="Rural (Incl.some Off Shore Islands)","Rural",IF('9 All Base Data'!G446="Inlet-not in TA","Rural",IF('9 All Base Data'!G446="Inland Water not in Urban Area","Rural",IF('9 All Base Data'!G446="Oceanic-in Region but not in TA","Rural",'9 All Base Data'!G446)))))))</f>
        <v>Southern Auckland Zone</v>
      </c>
      <c r="G446" s="177">
        <f>IF('9 All Base Data'!I446="..C","..C",'9 All Base Data'!I446*Basecase_Pop_2006)</f>
        <v>4047</v>
      </c>
      <c r="H446" s="177">
        <f>IF('9 All Base Data'!J446="..C","..C",'9 All Base Data'!J446*Basecase_Pop_2006)</f>
        <v>1629</v>
      </c>
      <c r="I446" s="191">
        <f>IF('9 All Base Data'!L446="..C","..C",'9 All Base Data'!L446*Basecase_Pop_2006)</f>
        <v>84</v>
      </c>
      <c r="J446" s="156">
        <f>IF('9 All Base Data'!$P446=0,0,('9 All Base Data'!$P446*Basecase_Pop_2006)/(1+(1/(BaseCase_Mort_AllAdults_30*('9 All Base Data'!$W446*Basecase_PM10)/10))))</f>
        <v>1.5675553165737428</v>
      </c>
      <c r="K446" s="156">
        <f>IF('9 All Base Data'!$Q446=0,0,('9 All Base Data'!$Q446*Basecase_Pop_2006)/(1+(1/(BaseCase_Mort_Maori_30*('9 All Base Data'!$W446*Basecase_PM10)/10))))</f>
        <v>0.94314208633928498</v>
      </c>
      <c r="L446" s="179">
        <f>133/(1+1/(BaseCase_Mort_Child_0_1*'9 All Base Data'!$AB$10/10))*IF('9 All Base Data'!$L446="..C",0,'9 All Base Data'!L446/'9 All Base Data'!$L$2022)</f>
        <v>1.2253733984563931E-2</v>
      </c>
      <c r="M446" s="178">
        <f>IF('9 All Base Data'!$R446="","",IF('9 All Base Data'!$R446=0,0,('9 All Base Data'!$R446*Basecase_Pop_2006)/(1+(1/(BaseCase_CardiacHA_All*('9 All Base Data'!$W446*Basecase_PM10)/10)))))</f>
        <v>0.37521681277433089</v>
      </c>
      <c r="N446" s="178">
        <f>IF('9 All Base Data'!$S446="","",IF('9 All Base Data'!$S446=0,0,('9 All Base Data'!S446*Basecase_Pop_2006)/(1+(1/(BaseCase_RespHA_All*('9 All Base Data'!$W446*Basecase_PM10)/10)))))</f>
        <v>1.5456780081711057</v>
      </c>
      <c r="O446" s="178">
        <f>IF('9 All Base Data'!$T446="","",IF('9 All Base Data'!$T446=0,0,('9 All Base Data'!$T446*Basecase_Pop_2006)/(1+(1/(BaseCase_RespHA_Child_1_4*('9 All Base Data'!$W446*Basecase_PM10)/10)))))</f>
        <v>0.59546831433285474</v>
      </c>
      <c r="P446" s="179">
        <f>IF('9 All Base Data'!$U446="","",IF('9 All Base Data'!$U446=0,0,('9 All Base Data'!$U446*Basecase_Pop_2006)/(1+(1/(BaseCase_RespHA_Child_5_14*('9 All Base Data'!$W446*Basecase_PM10)/10)))))</f>
        <v>0.44063791940645697</v>
      </c>
      <c r="Q446" s="156">
        <f>IF('7 Base case Results'!$G446="..C",0,BaseCase_RADs_All*'7 Base case Results'!$G446*('9 All Base Data'!$V446*Basecase_PM10)/10)</f>
        <v>3039.834189991001</v>
      </c>
      <c r="R446" s="189">
        <f t="shared" si="70"/>
        <v>5.5804969270025238</v>
      </c>
      <c r="S446" s="178">
        <f t="shared" si="71"/>
        <v>3.3575858273678545</v>
      </c>
      <c r="T446" s="179">
        <f t="shared" si="72"/>
        <v>4.36232929850476E-2</v>
      </c>
      <c r="U446" s="178">
        <f t="shared" si="73"/>
        <v>2.3826267611170011E-3</v>
      </c>
      <c r="V446" s="178">
        <f t="shared" si="74"/>
        <v>7.0096497670559636E-3</v>
      </c>
      <c r="W446" s="178">
        <f t="shared" si="75"/>
        <v>2.7004488054994964E-3</v>
      </c>
      <c r="X446" s="179">
        <f t="shared" si="76"/>
        <v>1.9982929645082823E-3</v>
      </c>
      <c r="Y446" s="179">
        <f t="shared" si="77"/>
        <v>0.18846971977944207</v>
      </c>
      <c r="Z446" s="186">
        <f t="shared" si="78"/>
        <v>5.8219822162951864</v>
      </c>
      <c r="AA446" s="156">
        <f>$J446*'9 All Base Data'!$Y446</f>
        <v>0.68049455075971099</v>
      </c>
      <c r="AB446" s="156">
        <f>$K446*'9 All Base Data'!$Y446</f>
        <v>0.40942928364967579</v>
      </c>
      <c r="AC446" s="178">
        <f>$L446*'9 All Base Data'!$Y446</f>
        <v>5.3194927890524374E-3</v>
      </c>
      <c r="AD446" s="178">
        <f>IF($M446="","",$M446*'9 All Base Data'!$Y446)</f>
        <v>0.16288611556270219</v>
      </c>
      <c r="AE446" s="178">
        <f>IF($N446="","",$N446*'9 All Base Data'!$Y446)</f>
        <v>0.67099734897303076</v>
      </c>
      <c r="AF446" s="178">
        <f>IF($O446="","",$O446*'9 All Base Data'!$Y446)</f>
        <v>0.25849993219969142</v>
      </c>
      <c r="AG446" s="178">
        <f>IF($P446="","",$P446*'9 All Base Data'!$Y446)</f>
        <v>0.1912862020522417</v>
      </c>
      <c r="AH446" s="167">
        <f>$Q446*'9 All Base Data'!$Y446</f>
        <v>1319.6284556154119</v>
      </c>
      <c r="AI446" s="178">
        <f>$R446*'9 All Base Data'!$Y446</f>
        <v>2.4225606007045708</v>
      </c>
      <c r="AJ446" s="178">
        <f>$S446*'9 All Base Data'!$Y446</f>
        <v>1.4575682497928459</v>
      </c>
      <c r="AK446" s="178">
        <f>$T446*'9 All Base Data'!$Y446</f>
        <v>1.8937394329026681E-2</v>
      </c>
      <c r="AL446" s="178">
        <f>IF($U446="","",$U446*'9 All Base Data'!$Y446)</f>
        <v>1.0343268338231589E-3</v>
      </c>
      <c r="AM446" s="178">
        <f>IF($V446="","",$V446*'9 All Base Data'!$Y446)</f>
        <v>3.0429729775926944E-3</v>
      </c>
      <c r="AN446" s="178">
        <f>IF($W446="","",$W446*'9 All Base Data'!$Y446)</f>
        <v>1.1722971925256008E-3</v>
      </c>
      <c r="AO446" s="178">
        <f>IF($X446="","",$X446*'9 All Base Data'!$Y446)</f>
        <v>8.6748292630691609E-4</v>
      </c>
      <c r="AP446" s="178">
        <f>$Y446*'9 All Base Data'!$Y446</f>
        <v>8.1816964248155544E-2</v>
      </c>
      <c r="AQ446" s="179">
        <f t="shared" si="79"/>
        <v>2.5273922590931686</v>
      </c>
    </row>
    <row r="447" spans="1:43" x14ac:dyDescent="0.25">
      <c r="A447" s="124">
        <v>523711</v>
      </c>
      <c r="B447" s="125" t="s">
        <v>474</v>
      </c>
      <c r="C447" s="126" t="s">
        <v>157</v>
      </c>
      <c r="D447" s="101" t="s">
        <v>2312</v>
      </c>
      <c r="E447" s="142"/>
      <c r="F447" s="191" t="str">
        <f>IF('9 All Base Data'!G447="Rural Centre","Rural",IF('9 All Base Data'!G447="Rural (Incl.some Off Shore Islands)","Rural",IF('9 All Base Data'!G447="Inlet-in TA but not in Urban Area","Rural",IF('9 All Base Data'!G447="Rural (Incl.some Off Shore Islands)","Rural",IF('9 All Base Data'!G447="Inlet-not in TA","Rural",IF('9 All Base Data'!G447="Inland Water not in Urban Area","Rural",IF('9 All Base Data'!G447="Oceanic-in Region but not in TA","Rural",'9 All Base Data'!G447)))))))</f>
        <v>Southern Auckland Zone</v>
      </c>
      <c r="G447" s="177">
        <f>IF('9 All Base Data'!I447="..C","..C",'9 All Base Data'!I447*Basecase_Pop_2006)</f>
        <v>4443</v>
      </c>
      <c r="H447" s="177">
        <f>IF('9 All Base Data'!J447="..C","..C",'9 All Base Data'!J447*Basecase_Pop_2006)</f>
        <v>1860</v>
      </c>
      <c r="I447" s="191">
        <f>IF('9 All Base Data'!L447="..C","..C",'9 All Base Data'!L447*Basecase_Pop_2006)</f>
        <v>108</v>
      </c>
      <c r="J447" s="156">
        <f>IF('9 All Base Data'!$P447=0,0,('9 All Base Data'!$P447*Basecase_Pop_2006)/(1+(1/(BaseCase_Mort_AllAdults_30*('9 All Base Data'!$W447*Basecase_PM10)/10))))</f>
        <v>1.1363087081973418</v>
      </c>
      <c r="K447" s="156">
        <f>IF('9 All Base Data'!$Q447=0,0,('9 All Base Data'!$Q447*Basecase_Pop_2006)/(1+(1/(BaseCase_Mort_Maori_30*('9 All Base Data'!$W447*Basecase_PM10)/10))))</f>
        <v>0.40304635020249413</v>
      </c>
      <c r="L447" s="179">
        <f>133/(1+1/(BaseCase_Mort_Child_0_1*'9 All Base Data'!$AB$10/10))*IF('9 All Base Data'!$L447="..C",0,'9 All Base Data'!L447/'9 All Base Data'!$L$2022)</f>
        <v>1.5754800837296482E-2</v>
      </c>
      <c r="M447" s="178">
        <f>IF('9 All Base Data'!$R447="","",IF('9 All Base Data'!$R447=0,0,('9 All Base Data'!$R447*Basecase_Pop_2006)/(1+(1/(BaseCase_CardiacHA_All*('9 All Base Data'!$W447*Basecase_PM10)/10)))))</f>
        <v>0.29557574917182683</v>
      </c>
      <c r="N447" s="178">
        <f>IF('9 All Base Data'!$S447="","",IF('9 All Base Data'!$S447=0,0,('9 All Base Data'!S447*Basecase_Pop_2006)/(1+(1/(BaseCase_RespHA_All*('9 All Base Data'!$W447*Basecase_PM10)/10)))))</f>
        <v>1.266966413013626</v>
      </c>
      <c r="O447" s="178">
        <f>IF('9 All Base Data'!$T447="","",IF('9 All Base Data'!$T447=0,0,('9 All Base Data'!$T447*Basecase_Pop_2006)/(1+(1/(BaseCase_RespHA_Child_1_4*('9 All Base Data'!$W447*Basecase_PM10)/10)))))</f>
        <v>0.60722306699264339</v>
      </c>
      <c r="P447" s="179">
        <f>IF('9 All Base Data'!$U447="","",IF('9 All Base Data'!$U447=0,0,('9 All Base Data'!$U447*Basecase_Pop_2006)/(1+(1/(BaseCase_RespHA_Child_5_14*('9 All Base Data'!$W447*Basecase_PM10)/10)))))</f>
        <v>0.26749616817947497</v>
      </c>
      <c r="Q447" s="156">
        <f>IF('7 Base case Results'!$G447="..C",0,BaseCase_RADs_All*'7 Base case Results'!$G447*('9 All Base Data'!$V447*Basecase_PM10)/10)</f>
        <v>3027.6297137848787</v>
      </c>
      <c r="R447" s="189">
        <f t="shared" si="70"/>
        <v>4.0452590011825365</v>
      </c>
      <c r="S447" s="178">
        <f t="shared" si="71"/>
        <v>1.4348450067208791</v>
      </c>
      <c r="T447" s="179">
        <f t="shared" si="72"/>
        <v>5.6087090980775474E-2</v>
      </c>
      <c r="U447" s="178">
        <f t="shared" si="73"/>
        <v>1.8769060072411003E-3</v>
      </c>
      <c r="V447" s="178">
        <f t="shared" si="74"/>
        <v>5.7456926830167943E-3</v>
      </c>
      <c r="W447" s="178">
        <f t="shared" si="75"/>
        <v>2.7537566088116378E-3</v>
      </c>
      <c r="X447" s="179">
        <f t="shared" si="76"/>
        <v>1.213095122693919E-3</v>
      </c>
      <c r="Y447" s="179">
        <f t="shared" si="77"/>
        <v>0.18771304225466248</v>
      </c>
      <c r="Z447" s="186">
        <f t="shared" si="78"/>
        <v>4.2966817331082323</v>
      </c>
      <c r="AA447" s="156">
        <f>$J447*'9 All Base Data'!$Y447</f>
        <v>0.42751953341870441</v>
      </c>
      <c r="AB447" s="156">
        <f>$K447*'9 All Base Data'!$Y447</f>
        <v>0.15164029487905417</v>
      </c>
      <c r="AC447" s="178">
        <f>$L447*'9 All Base Data'!$Y447</f>
        <v>5.9275134076468413E-3</v>
      </c>
      <c r="AD447" s="178">
        <f>IF($M447="","",$M447*'9 All Base Data'!$Y447)</f>
        <v>0.11120605295394587</v>
      </c>
      <c r="AE447" s="178">
        <f>IF($N447="","",$N447*'9 All Base Data'!$Y447)</f>
        <v>0.47667758404143684</v>
      </c>
      <c r="AF447" s="178">
        <f>IF($O447="","",$O447*'9 All Base Data'!$Y447)</f>
        <v>0.22845879857209114</v>
      </c>
      <c r="AG447" s="178">
        <f>IF($P447="","",$P447*'9 All Base Data'!$Y447)</f>
        <v>0.10064152125772466</v>
      </c>
      <c r="AH447" s="167">
        <f>$Q447*'9 All Base Data'!$Y447</f>
        <v>1139.1014019907736</v>
      </c>
      <c r="AI447" s="178">
        <f>$R447*'9 All Base Data'!$Y447</f>
        <v>1.5219695389705876</v>
      </c>
      <c r="AJ447" s="178">
        <f>$S447*'9 All Base Data'!$Y447</f>
        <v>0.53983944976943288</v>
      </c>
      <c r="AK447" s="178">
        <f>$T447*'9 All Base Data'!$Y447</f>
        <v>2.1101947731222755E-2</v>
      </c>
      <c r="AL447" s="178">
        <f>IF($U447="","",$U447*'9 All Base Data'!$Y447)</f>
        <v>7.0615843625755625E-4</v>
      </c>
      <c r="AM447" s="178">
        <f>IF($V447="","",$V447*'9 All Base Data'!$Y447)</f>
        <v>2.1617328436279162E-3</v>
      </c>
      <c r="AN447" s="178">
        <f>IF($W447="","",$W447*'9 All Base Data'!$Y447)</f>
        <v>1.0360606515244333E-3</v>
      </c>
      <c r="AO447" s="178">
        <f>IF($X447="","",$X447*'9 All Base Data'!$Y447)</f>
        <v>4.5640929890378135E-4</v>
      </c>
      <c r="AP447" s="178">
        <f>$Y447*'9 All Base Data'!$Y447</f>
        <v>7.0624286923427967E-2</v>
      </c>
      <c r="AQ447" s="179">
        <f t="shared" si="79"/>
        <v>1.6165636649051236</v>
      </c>
    </row>
    <row r="448" spans="1:43" x14ac:dyDescent="0.25">
      <c r="A448" s="124">
        <v>523712</v>
      </c>
      <c r="B448" s="125" t="s">
        <v>475</v>
      </c>
      <c r="C448" s="126" t="s">
        <v>157</v>
      </c>
      <c r="D448" s="101" t="s">
        <v>2312</v>
      </c>
      <c r="E448" s="142"/>
      <c r="F448" s="191" t="str">
        <f>IF('9 All Base Data'!G448="Rural Centre","Rural",IF('9 All Base Data'!G448="Rural (Incl.some Off Shore Islands)","Rural",IF('9 All Base Data'!G448="Inlet-in TA but not in Urban Area","Rural",IF('9 All Base Data'!G448="Rural (Incl.some Off Shore Islands)","Rural",IF('9 All Base Data'!G448="Inlet-not in TA","Rural",IF('9 All Base Data'!G448="Inland Water not in Urban Area","Rural",IF('9 All Base Data'!G448="Oceanic-in Region but not in TA","Rural",'9 All Base Data'!G448)))))))</f>
        <v>Southern Auckland Zone</v>
      </c>
      <c r="G448" s="177">
        <f>IF('9 All Base Data'!I448="..C","..C",'9 All Base Data'!I448*Basecase_Pop_2006)</f>
        <v>6762</v>
      </c>
      <c r="H448" s="177">
        <f>IF('9 All Base Data'!J448="..C","..C",'9 All Base Data'!J448*Basecase_Pop_2006)</f>
        <v>3663</v>
      </c>
      <c r="I448" s="191">
        <f>IF('9 All Base Data'!L448="..C","..C",'9 All Base Data'!L448*Basecase_Pop_2006)</f>
        <v>153</v>
      </c>
      <c r="J448" s="156">
        <f>IF('9 All Base Data'!$P448=0,0,('9 All Base Data'!$P448*Basecase_Pop_2006)/(1+(1/(BaseCase_Mort_AllAdults_30*('9 All Base Data'!$W448*Basecase_PM10)/10))))</f>
        <v>0.85585249393702256</v>
      </c>
      <c r="K448" s="156">
        <f>IF('9 All Base Data'!$Q448=0,0,('9 All Base Data'!$Q448*Basecase_Pop_2006)/(1+(1/(BaseCase_Mort_Maori_30*('9 All Base Data'!$W448*Basecase_PM10)/10))))</f>
        <v>0.58270092378325211</v>
      </c>
      <c r="L448" s="179">
        <f>133/(1+1/(BaseCase_Mort_Child_0_1*'9 All Base Data'!$AB$10/10))*IF('9 All Base Data'!$L448="..C",0,'9 All Base Data'!L448/'9 All Base Data'!$L$2022)</f>
        <v>2.231930118617002E-2</v>
      </c>
      <c r="M448" s="178">
        <f>IF('9 All Base Data'!$R448="","",IF('9 All Base Data'!$R448=0,0,('9 All Base Data'!$R448*Basecase_Pop_2006)/(1+(1/(BaseCase_CardiacHA_All*('9 All Base Data'!$W448*Basecase_PM10)/10)))))</f>
        <v>0.22496440950543808</v>
      </c>
      <c r="N448" s="178">
        <f>IF('9 All Base Data'!$S448="","",IF('9 All Base Data'!$S448=0,0,('9 All Base Data'!S448*Basecase_Pop_2006)/(1+(1/(BaseCase_RespHA_All*('9 All Base Data'!$W448*Basecase_PM10)/10)))))</f>
        <v>0.69867241772142885</v>
      </c>
      <c r="O448" s="178">
        <f>IF('9 All Base Data'!$T448="","",IF('9 All Base Data'!$T448=0,0,('9 All Base Data'!$T448*Basecase_Pop_2006)/(1+(1/(BaseCase_RespHA_Child_1_4*('9 All Base Data'!$W448*Basecase_PM10)/10)))))</f>
        <v>0.38445495858208756</v>
      </c>
      <c r="P448" s="179">
        <f>IF('9 All Base Data'!$U448="","",IF('9 All Base Data'!$U448=0,0,('9 All Base Data'!$U448*Basecase_Pop_2006)/(1+(1/(BaseCase_RespHA_Child_5_14*('9 All Base Data'!$W448*Basecase_PM10)/10)))))</f>
        <v>0.18611408735412632</v>
      </c>
      <c r="Q448" s="156">
        <f>IF('7 Base case Results'!$G448="..C",0,BaseCase_RADs_All*'7 Base case Results'!$G448*('9 All Base Data'!$V448*Basecase_PM10)/10)</f>
        <v>4401.0292108871154</v>
      </c>
      <c r="R448" s="189">
        <f t="shared" si="70"/>
        <v>3.0468348784158001</v>
      </c>
      <c r="S448" s="178">
        <f t="shared" si="71"/>
        <v>2.0744152886683778</v>
      </c>
      <c r="T448" s="179">
        <f t="shared" si="72"/>
        <v>7.9456712222765277E-2</v>
      </c>
      <c r="U448" s="178">
        <f t="shared" si="73"/>
        <v>1.4285240003595319E-3</v>
      </c>
      <c r="V448" s="178">
        <f t="shared" si="74"/>
        <v>3.1684794143666799E-3</v>
      </c>
      <c r="W448" s="178">
        <f t="shared" si="75"/>
        <v>1.7435032371697671E-3</v>
      </c>
      <c r="X448" s="179">
        <f t="shared" si="76"/>
        <v>8.4402738615096289E-4</v>
      </c>
      <c r="Y448" s="179">
        <f t="shared" si="77"/>
        <v>0.27286381107500113</v>
      </c>
      <c r="Z448" s="186">
        <f t="shared" si="78"/>
        <v>3.4037524051282921</v>
      </c>
      <c r="AA448" s="156">
        <f>$J448*'9 All Base Data'!$Y448</f>
        <v>0.29691013621447743</v>
      </c>
      <c r="AB448" s="156">
        <f>$K448*'9 All Base Data'!$Y448</f>
        <v>0.2021490991478235</v>
      </c>
      <c r="AC448" s="178">
        <f>$L448*'9 All Base Data'!$Y448</f>
        <v>7.7429543085321883E-3</v>
      </c>
      <c r="AD448" s="178">
        <f>IF($M448="","",$M448*'9 All Base Data'!$Y448)</f>
        <v>7.8044071779715007E-2</v>
      </c>
      <c r="AE448" s="178">
        <f>IF($N448="","",$N448*'9 All Base Data'!$Y448)</f>
        <v>0.24238163022778114</v>
      </c>
      <c r="AF448" s="178">
        <f>IF($O448="","",$O448*'9 All Base Data'!$Y448)</f>
        <v>0.13337412104256652</v>
      </c>
      <c r="AG448" s="178">
        <f>IF($P448="","",$P448*'9 All Base Data'!$Y448)</f>
        <v>6.4566218383670451E-2</v>
      </c>
      <c r="AH448" s="167">
        <f>$Q448*'9 All Base Data'!$Y448</f>
        <v>1526.7936843618534</v>
      </c>
      <c r="AI448" s="178">
        <f>$R448*'9 All Base Data'!$Y448</f>
        <v>1.0570000849235395</v>
      </c>
      <c r="AJ448" s="178">
        <f>$S448*'9 All Base Data'!$Y448</f>
        <v>0.71965079296625178</v>
      </c>
      <c r="AK448" s="178">
        <f>$T448*'9 All Base Data'!$Y448</f>
        <v>2.7564917338374594E-2</v>
      </c>
      <c r="AL448" s="178">
        <f>IF($U448="","",$U448*'9 All Base Data'!$Y448)</f>
        <v>4.9557985580119034E-4</v>
      </c>
      <c r="AM448" s="178">
        <f>IF($V448="","",$V448*'9 All Base Data'!$Y448)</f>
        <v>1.0992006930829875E-3</v>
      </c>
      <c r="AN448" s="178">
        <f>IF($W448="","",$W448*'9 All Base Data'!$Y448)</f>
        <v>6.0485163892803917E-4</v>
      </c>
      <c r="AO448" s="178">
        <f>IF($X448="","",$X448*'9 All Base Data'!$Y448)</f>
        <v>2.9280780036994552E-4</v>
      </c>
      <c r="AP448" s="178">
        <f>$Y448*'9 All Base Data'!$Y448</f>
        <v>9.4661208430434893E-2</v>
      </c>
      <c r="AQ448" s="179">
        <f t="shared" si="79"/>
        <v>1.1808209912412331</v>
      </c>
    </row>
    <row r="449" spans="1:43" x14ac:dyDescent="0.25">
      <c r="A449" s="124">
        <v>523713</v>
      </c>
      <c r="B449" s="125" t="s">
        <v>476</v>
      </c>
      <c r="C449" s="126" t="s">
        <v>157</v>
      </c>
      <c r="D449" s="101" t="s">
        <v>2312</v>
      </c>
      <c r="E449" s="142"/>
      <c r="F449" s="191" t="str">
        <f>IF('9 All Base Data'!G449="Rural Centre","Rural",IF('9 All Base Data'!G449="Rural (Incl.some Off Shore Islands)","Rural",IF('9 All Base Data'!G449="Inlet-in TA but not in Urban Area","Rural",IF('9 All Base Data'!G449="Rural (Incl.some Off Shore Islands)","Rural",IF('9 All Base Data'!G449="Inlet-not in TA","Rural",IF('9 All Base Data'!G449="Inland Water not in Urban Area","Rural",IF('9 All Base Data'!G449="Oceanic-in Region but not in TA","Rural",'9 All Base Data'!G449)))))))</f>
        <v>Southern Auckland Zone</v>
      </c>
      <c r="G449" s="177">
        <f>IF('9 All Base Data'!I449="..C","..C",'9 All Base Data'!I449*Basecase_Pop_2006)</f>
        <v>5118</v>
      </c>
      <c r="H449" s="177">
        <f>IF('9 All Base Data'!J449="..C","..C",'9 All Base Data'!J449*Basecase_Pop_2006)</f>
        <v>2715</v>
      </c>
      <c r="I449" s="191">
        <f>IF('9 All Base Data'!L449="..C","..C",'9 All Base Data'!L449*Basecase_Pop_2006)</f>
        <v>120</v>
      </c>
      <c r="J449" s="156">
        <f>IF('9 All Base Data'!$P449=0,0,('9 All Base Data'!$P449*Basecase_Pop_2006)/(1+(1/(BaseCase_Mort_AllAdults_30*('9 All Base Data'!$W449*Basecase_PM10)/10))))</f>
        <v>0.60183663117241903</v>
      </c>
      <c r="K449" s="156">
        <f>IF('9 All Base Data'!$Q449=0,0,('9 All Base Data'!$Q449*Basecase_Pop_2006)/(1+(1/(BaseCase_Mort_Maori_30*('9 All Base Data'!$W449*Basecase_PM10)/10))))</f>
        <v>0.3143215710460584</v>
      </c>
      <c r="L449" s="179">
        <f>133/(1+1/(BaseCase_Mort_Child_0_1*'9 All Base Data'!$AB$10/10))*IF('9 All Base Data'!$L449="..C",0,'9 All Base Data'!L449/'9 All Base Data'!$L$2022)</f>
        <v>1.7505334263662759E-2</v>
      </c>
      <c r="M449" s="178">
        <f>IF('9 All Base Data'!$R449="","",IF('9 All Base Data'!$R449=0,0,('9 All Base Data'!$R449*Basecase_Pop_2006)/(1+(1/(BaseCase_CardiacHA_All*('9 All Base Data'!$W449*Basecase_PM10)/10)))))</f>
        <v>3.6930815199095343E-2</v>
      </c>
      <c r="N449" s="178">
        <f>IF('9 All Base Data'!$S449="","",IF('9 All Base Data'!$S449=0,0,('9 All Base Data'!S449*Basecase_Pop_2006)/(1+(1/(BaseCase_RespHA_All*('9 All Base Data'!$W449*Basecase_PM10)/10)))))</f>
        <v>3.8292826005641135E-2</v>
      </c>
      <c r="O449" s="178">
        <f>IF('9 All Base Data'!$T449="","",IF('9 All Base Data'!$T449=0,0,('9 All Base Data'!$T449*Basecase_Pop_2006)/(1+(1/(BaseCase_RespHA_Child_1_4*('9 All Base Data'!$W449*Basecase_PM10)/10)))))</f>
        <v>7.5715839965580381E-3</v>
      </c>
      <c r="P449" s="179">
        <f>IF('9 All Base Data'!$U449="","",IF('9 All Base Data'!$U449=0,0,('9 All Base Data'!$U449*Basecase_Pop_2006)/(1+(1/(BaseCase_RespHA_Child_5_14*('9 All Base Data'!$W449*Basecase_PM10)/10)))))</f>
        <v>5.6149172707942153E-2</v>
      </c>
      <c r="Q449" s="156">
        <f>IF('7 Base case Results'!$G449="..C",0,BaseCase_RADs_All*'7 Base case Results'!$G449*('9 All Base Data'!$V449*Basecase_PM10)/10)</f>
        <v>3211.8163298131994</v>
      </c>
      <c r="R449" s="189">
        <f t="shared" si="70"/>
        <v>2.1425384069738116</v>
      </c>
      <c r="S449" s="178">
        <f t="shared" si="71"/>
        <v>1.1189847929239678</v>
      </c>
      <c r="T449" s="179">
        <f t="shared" si="72"/>
        <v>6.2318989978639425E-2</v>
      </c>
      <c r="U449" s="178">
        <f t="shared" si="73"/>
        <v>2.3451067651425543E-4</v>
      </c>
      <c r="V449" s="178">
        <f t="shared" si="74"/>
        <v>1.7365796593558254E-4</v>
      </c>
      <c r="W449" s="178">
        <f t="shared" si="75"/>
        <v>3.4337133424390697E-5</v>
      </c>
      <c r="X449" s="179">
        <f t="shared" si="76"/>
        <v>2.5463649823051769E-4</v>
      </c>
      <c r="Y449" s="179">
        <f t="shared" si="77"/>
        <v>0.19913261244841837</v>
      </c>
      <c r="Z449" s="186">
        <f t="shared" si="78"/>
        <v>2.4043981780433192</v>
      </c>
      <c r="AA449" s="156">
        <f>$J449*'9 All Base Data'!$Y449</f>
        <v>0.19419795343064222</v>
      </c>
      <c r="AB449" s="156">
        <f>$K449*'9 All Base Data'!$Y449</f>
        <v>0.10142387926327692</v>
      </c>
      <c r="AC449" s="178">
        <f>$L449*'9 All Base Data'!$Y449</f>
        <v>5.6485429966270867E-3</v>
      </c>
      <c r="AD449" s="178">
        <f>IF($M449="","",$M449*'9 All Base Data'!$Y449)</f>
        <v>1.1916670336629794E-2</v>
      </c>
      <c r="AE449" s="178">
        <f>IF($N449="","",$N449*'9 All Base Data'!$Y449)</f>
        <v>1.2356157894351809E-2</v>
      </c>
      <c r="AF449" s="178">
        <f>IF($O449="","",$O449*'9 All Base Data'!$Y449)</f>
        <v>2.4431648726588157E-3</v>
      </c>
      <c r="AG449" s="178">
        <f>IF($P449="","",$P449*'9 All Base Data'!$Y449)</f>
        <v>1.8117964015357778E-2</v>
      </c>
      <c r="AH449" s="167">
        <f>$Q449*'9 All Base Data'!$Y449</f>
        <v>1036.3745337829882</v>
      </c>
      <c r="AI449" s="178">
        <f>$R449*'9 All Base Data'!$Y449</f>
        <v>0.6913447142130863</v>
      </c>
      <c r="AJ449" s="178">
        <f>$S449*'9 All Base Data'!$Y449</f>
        <v>0.36106901017726584</v>
      </c>
      <c r="AK449" s="178">
        <f>$T449*'9 All Base Data'!$Y449</f>
        <v>2.0108813067992427E-2</v>
      </c>
      <c r="AL449" s="178">
        <f>IF($U449="","",$U449*'9 All Base Data'!$Y449)</f>
        <v>7.5670856637599193E-5</v>
      </c>
      <c r="AM449" s="178">
        <f>IF($V449="","",$V449*'9 All Base Data'!$Y449)</f>
        <v>5.6035176050885446E-5</v>
      </c>
      <c r="AN449" s="178">
        <f>IF($W449="","",$W449*'9 All Base Data'!$Y449)</f>
        <v>1.1079752697507728E-5</v>
      </c>
      <c r="AO449" s="178">
        <f>IF($X449="","",$X449*'9 All Base Data'!$Y449)</f>
        <v>8.2164966809647526E-5</v>
      </c>
      <c r="AP449" s="178">
        <f>$Y449*'9 All Base Data'!$Y449</f>
        <v>6.4255221094545262E-2</v>
      </c>
      <c r="AQ449" s="179">
        <f t="shared" si="79"/>
        <v>0.77584045440831251</v>
      </c>
    </row>
    <row r="450" spans="1:43" x14ac:dyDescent="0.25">
      <c r="A450" s="124">
        <v>523721</v>
      </c>
      <c r="B450" s="125" t="s">
        <v>477</v>
      </c>
      <c r="C450" s="126" t="s">
        <v>157</v>
      </c>
      <c r="D450" s="101" t="s">
        <v>2312</v>
      </c>
      <c r="E450" s="142"/>
      <c r="F450" s="191" t="str">
        <f>IF('9 All Base Data'!G450="Rural Centre","Rural",IF('9 All Base Data'!G450="Rural (Incl.some Off Shore Islands)","Rural",IF('9 All Base Data'!G450="Inlet-in TA but not in Urban Area","Rural",IF('9 All Base Data'!G450="Rural (Incl.some Off Shore Islands)","Rural",IF('9 All Base Data'!G450="Inlet-not in TA","Rural",IF('9 All Base Data'!G450="Inland Water not in Urban Area","Rural",IF('9 All Base Data'!G450="Oceanic-in Region but not in TA","Rural",'9 All Base Data'!G450)))))))</f>
        <v>Southern Auckland Zone</v>
      </c>
      <c r="G450" s="177">
        <f>IF('9 All Base Data'!I450="..C","..C",'9 All Base Data'!I450*Basecase_Pop_2006)</f>
        <v>4170</v>
      </c>
      <c r="H450" s="177">
        <f>IF('9 All Base Data'!J450="..C","..C",'9 All Base Data'!J450*Basecase_Pop_2006)</f>
        <v>1914</v>
      </c>
      <c r="I450" s="191">
        <f>IF('9 All Base Data'!L450="..C","..C",'9 All Base Data'!L450*Basecase_Pop_2006)</f>
        <v>84</v>
      </c>
      <c r="J450" s="156">
        <f>IF('9 All Base Data'!$P450=0,0,('9 All Base Data'!$P450*Basecase_Pop_2006)/(1+(1/(BaseCase_Mort_AllAdults_30*('9 All Base Data'!$W450*Basecase_PM10)/10))))</f>
        <v>0.11678861446425062</v>
      </c>
      <c r="K450" s="156">
        <f>IF('9 All Base Data'!$Q450=0,0,('9 All Base Data'!$Q450*Basecase_Pop_2006)/(1+(1/(BaseCase_Mort_Maori_30*('9 All Base Data'!$W450*Basecase_PM10)/10))))</f>
        <v>0</v>
      </c>
      <c r="L450" s="179">
        <f>133/(1+1/(BaseCase_Mort_Child_0_1*'9 All Base Data'!$AB$10/10))*IF('9 All Base Data'!$L450="..C",0,'9 All Base Data'!L450/'9 All Base Data'!$L$2022)</f>
        <v>1.2253733984563931E-2</v>
      </c>
      <c r="M450" s="178">
        <f>IF('9 All Base Data'!$R450="","",IF('9 All Base Data'!$R450=0,0,('9 All Base Data'!$R450*Basecase_Pop_2006)/(1+(1/(BaseCase_CardiacHA_All*('9 All Base Data'!$W450*Basecase_PM10)/10)))))</f>
        <v>0.38630801448198798</v>
      </c>
      <c r="N450" s="178">
        <f>IF('9 All Base Data'!$S450="","",IF('9 All Base Data'!$S450=0,0,('9 All Base Data'!S450*Basecase_Pop_2006)/(1+(1/(BaseCase_RespHA_All*('9 All Base Data'!$W450*Basecase_PM10)/10)))))</f>
        <v>1.1048508014646932</v>
      </c>
      <c r="O450" s="178">
        <f>IF('9 All Base Data'!$T450="","",IF('9 All Base Data'!$T450=0,0,('9 All Base Data'!$T450*Basecase_Pop_2006)/(1+(1/(BaseCase_RespHA_Child_1_4*('9 All Base Data'!$W450*Basecase_PM10)/10)))))</f>
        <v>0.48053521391634457</v>
      </c>
      <c r="P450" s="179">
        <f>IF('9 All Base Data'!$U450="","",IF('9 All Base Data'!$U450=0,0,('9 All Base Data'!$U450*Basecase_Pop_2006)/(1+(1/(BaseCase_RespHA_Child_5_14*('9 All Base Data'!$W450*Basecase_PM10)/10)))))</f>
        <v>0.26344745826702309</v>
      </c>
      <c r="Q450" s="156">
        <f>IF('7 Base case Results'!$G450="..C",0,BaseCase_RADs_All*'7 Base case Results'!$G450*('9 All Base Data'!$V450*Basecase_PM10)/10)</f>
        <v>3088.1913571821883</v>
      </c>
      <c r="R450" s="189">
        <f t="shared" si="70"/>
        <v>0.41576746749273225</v>
      </c>
      <c r="S450" s="178">
        <f t="shared" si="71"/>
        <v>0</v>
      </c>
      <c r="T450" s="179">
        <f t="shared" si="72"/>
        <v>4.36232929850476E-2</v>
      </c>
      <c r="U450" s="178">
        <f t="shared" si="73"/>
        <v>2.4530558919606238E-3</v>
      </c>
      <c r="V450" s="178">
        <f t="shared" si="74"/>
        <v>5.0104983846423834E-3</v>
      </c>
      <c r="W450" s="178">
        <f t="shared" si="75"/>
        <v>2.1792271951106227E-3</v>
      </c>
      <c r="X450" s="179">
        <f t="shared" si="76"/>
        <v>1.1947342232409496E-3</v>
      </c>
      <c r="Y450" s="179">
        <f t="shared" si="77"/>
        <v>0.19146786414529565</v>
      </c>
      <c r="Z450" s="186">
        <f t="shared" si="78"/>
        <v>0.65832217889967848</v>
      </c>
      <c r="AA450" s="156">
        <f>$J450*'9 All Base Data'!$Y450</f>
        <v>4.9757020825338644E-2</v>
      </c>
      <c r="AB450" s="156">
        <f>$K450*'9 All Base Data'!$Y450</f>
        <v>0</v>
      </c>
      <c r="AC450" s="178">
        <f>$L450*'9 All Base Data'!$Y450</f>
        <v>5.2206227452483512E-3</v>
      </c>
      <c r="AD450" s="178">
        <f>IF($M450="","",$M450*'9 All Base Data'!$Y450)</f>
        <v>0.16458398800046792</v>
      </c>
      <c r="AE450" s="178">
        <f>IF($N450="","",$N450*'9 All Base Data'!$Y450)</f>
        <v>0.47071441501002287</v>
      </c>
      <c r="AF450" s="178">
        <f>IF($O450="","",$O450*'9 All Base Data'!$Y450)</f>
        <v>0.20472886638674051</v>
      </c>
      <c r="AG450" s="178">
        <f>IF($P450="","",$P450*'9 All Base Data'!$Y450)</f>
        <v>0.11224005634031486</v>
      </c>
      <c r="AH450" s="167">
        <f>$Q450*'9 All Base Data'!$Y450</f>
        <v>1315.7036101235753</v>
      </c>
      <c r="AI450" s="178">
        <f>$R450*'9 All Base Data'!$Y450</f>
        <v>0.17713499413820558</v>
      </c>
      <c r="AJ450" s="178">
        <f>$S450*'9 All Base Data'!$Y450</f>
        <v>0</v>
      </c>
      <c r="AK450" s="178">
        <f>$T450*'9 All Base Data'!$Y450</f>
        <v>1.8585416973084131E-2</v>
      </c>
      <c r="AL450" s="178">
        <f>IF($U450="","",$U450*'9 All Base Data'!$Y450)</f>
        <v>1.0451083238029713E-3</v>
      </c>
      <c r="AM450" s="178">
        <f>IF($V450="","",$V450*'9 All Base Data'!$Y450)</f>
        <v>2.1346898720704536E-3</v>
      </c>
      <c r="AN450" s="178">
        <f>IF($W450="","",$W450*'9 All Base Data'!$Y450)</f>
        <v>9.2844540906386825E-4</v>
      </c>
      <c r="AO450" s="178">
        <f>IF($X450="","",$X450*'9 All Base Data'!$Y450)</f>
        <v>5.0900865550332786E-4</v>
      </c>
      <c r="AP450" s="178">
        <f>$Y450*'9 All Base Data'!$Y450</f>
        <v>8.1573623827661659E-2</v>
      </c>
      <c r="AQ450" s="179">
        <f t="shared" si="79"/>
        <v>0.28047383313482482</v>
      </c>
    </row>
    <row r="451" spans="1:43" x14ac:dyDescent="0.25">
      <c r="A451" s="124">
        <v>523722</v>
      </c>
      <c r="B451" s="125" t="s">
        <v>478</v>
      </c>
      <c r="C451" s="126" t="s">
        <v>157</v>
      </c>
      <c r="D451" s="101" t="s">
        <v>2312</v>
      </c>
      <c r="E451" s="142"/>
      <c r="F451" s="191" t="str">
        <f>IF('9 All Base Data'!G451="Rural Centre","Rural",IF('9 All Base Data'!G451="Rural (Incl.some Off Shore Islands)","Rural",IF('9 All Base Data'!G451="Inlet-in TA but not in Urban Area","Rural",IF('9 All Base Data'!G451="Rural (Incl.some Off Shore Islands)","Rural",IF('9 All Base Data'!G451="Inlet-not in TA","Rural",IF('9 All Base Data'!G451="Inland Water not in Urban Area","Rural",IF('9 All Base Data'!G451="Oceanic-in Region but not in TA","Rural",'9 All Base Data'!G451)))))))</f>
        <v>Southern Auckland Zone</v>
      </c>
      <c r="G451" s="177">
        <f>IF('9 All Base Data'!I451="..C","..C",'9 All Base Data'!I451*Basecase_Pop_2006)</f>
        <v>4857</v>
      </c>
      <c r="H451" s="177">
        <f>IF('9 All Base Data'!J451="..C","..C",'9 All Base Data'!J451*Basecase_Pop_2006)</f>
        <v>2574</v>
      </c>
      <c r="I451" s="191">
        <f>IF('9 All Base Data'!L451="..C","..C",'9 All Base Data'!L451*Basecase_Pop_2006)</f>
        <v>81</v>
      </c>
      <c r="J451" s="156">
        <f>IF('9 All Base Data'!$P451=0,0,('9 All Base Data'!$P451*Basecase_Pop_2006)/(1+(1/(BaseCase_Mort_AllAdults_30*('9 All Base Data'!$W451*Basecase_PM10)/10))))</f>
        <v>1.0665832704089946</v>
      </c>
      <c r="K451" s="156">
        <f>IF('9 All Base Data'!$Q451=0,0,('9 All Base Data'!$Q451*Basecase_Pop_2006)/(1+(1/(BaseCase_Mort_Maori_30*('9 All Base Data'!$W451*Basecase_PM10)/10))))</f>
        <v>0.59544752243944377</v>
      </c>
      <c r="L451" s="179">
        <f>133/(1+1/(BaseCase_Mort_Child_0_1*'9 All Base Data'!$AB$10/10))*IF('9 All Base Data'!$L451="..C",0,'9 All Base Data'!L451/'9 All Base Data'!$L$2022)</f>
        <v>1.1816100627972363E-2</v>
      </c>
      <c r="M451" s="178">
        <f>IF('9 All Base Data'!$R451="","",IF('9 All Base Data'!$R451=0,0,('9 All Base Data'!$R451*Basecase_Pop_2006)/(1+(1/(BaseCase_CardiacHA_All*('9 All Base Data'!$W451*Basecase_PM10)/10)))))</f>
        <v>0.3391836023679613</v>
      </c>
      <c r="N451" s="178">
        <f>IF('9 All Base Data'!$S451="","",IF('9 All Base Data'!$S451=0,0,('9 All Base Data'!S451*Basecase_Pop_2006)/(1+(1/(BaseCase_RespHA_All*('9 All Base Data'!$W451*Basecase_PM10)/10)))))</f>
        <v>0.97305001340619712</v>
      </c>
      <c r="O451" s="178">
        <f>IF('9 All Base Data'!$T451="","",IF('9 All Base Data'!$T451=0,0,('9 All Base Data'!$T451*Basecase_Pop_2006)/(1+(1/(BaseCase_RespHA_Child_1_4*('9 All Base Data'!$W451*Basecase_PM10)/10)))))</f>
        <v>0.51232977663405432</v>
      </c>
      <c r="P451" s="179">
        <f>IF('9 All Base Data'!$U451="","",IF('9 All Base Data'!$U451=0,0,('9 All Base Data'!$U451*Basecase_Pop_2006)/(1+(1/(BaseCase_RespHA_Child_5_14*('9 All Base Data'!$W451*Basecase_PM10)/10)))))</f>
        <v>0.17914112088527934</v>
      </c>
      <c r="Q451" s="156">
        <f>IF('7 Base case Results'!$G451="..C",0,BaseCase_RADs_All*'7 Base case Results'!$G451*('9 All Base Data'!$V451*Basecase_PM10)/10)</f>
        <v>3770.069085293263</v>
      </c>
      <c r="R451" s="189">
        <f t="shared" si="70"/>
        <v>3.7970364426560206</v>
      </c>
      <c r="S451" s="178">
        <f t="shared" si="71"/>
        <v>2.1197931798844198</v>
      </c>
      <c r="T451" s="179">
        <f t="shared" si="72"/>
        <v>4.2065318235581607E-2</v>
      </c>
      <c r="U451" s="178">
        <f t="shared" si="73"/>
        <v>2.1538158750365544E-3</v>
      </c>
      <c r="V451" s="178">
        <f t="shared" si="74"/>
        <v>4.4127818107971041E-3</v>
      </c>
      <c r="W451" s="178">
        <f t="shared" si="75"/>
        <v>2.3234155370354366E-3</v>
      </c>
      <c r="X451" s="179">
        <f t="shared" si="76"/>
        <v>8.124049832147418E-4</v>
      </c>
      <c r="Y451" s="179">
        <f t="shared" si="77"/>
        <v>0.23374428328818231</v>
      </c>
      <c r="Z451" s="186">
        <f t="shared" si="78"/>
        <v>4.079412641865618</v>
      </c>
      <c r="AA451" s="156">
        <f>$J451*'9 All Base Data'!$Y451</f>
        <v>0.48251885277126833</v>
      </c>
      <c r="AB451" s="156">
        <f>$K451*'9 All Base Data'!$Y451</f>
        <v>0.26937855053998744</v>
      </c>
      <c r="AC451" s="178">
        <f>$L451*'9 All Base Data'!$Y451</f>
        <v>5.3455660494775813E-3</v>
      </c>
      <c r="AD451" s="178">
        <f>IF($M451="","",$M451*'9 All Base Data'!$Y451)</f>
        <v>0.15344557451258009</v>
      </c>
      <c r="AE451" s="178">
        <f>IF($N451="","",$N451*'9 All Base Data'!$Y451)</f>
        <v>0.44020470710907</v>
      </c>
      <c r="AF451" s="178">
        <f>IF($O451="","",$O451*'9 All Base Data'!$Y451)</f>
        <v>0.2317763487582444</v>
      </c>
      <c r="AG451" s="178">
        <f>IF($P451="","",$P451*'9 All Base Data'!$Y451)</f>
        <v>8.1042868880343483E-2</v>
      </c>
      <c r="AH451" s="167">
        <f>$Q451*'9 All Base Data'!$Y451</f>
        <v>1705.5671698343463</v>
      </c>
      <c r="AI451" s="178">
        <f>$R451*'9 All Base Data'!$Y451</f>
        <v>1.7177671158657151</v>
      </c>
      <c r="AJ451" s="178">
        <f>$S451*'9 All Base Data'!$Y451</f>
        <v>0.95898763992235536</v>
      </c>
      <c r="AK451" s="178">
        <f>$T451*'9 All Base Data'!$Y451</f>
        <v>1.9030215136140186E-2</v>
      </c>
      <c r="AL451" s="178">
        <f>IF($U451="","",$U451*'9 All Base Data'!$Y451)</f>
        <v>9.7437939815488356E-4</v>
      </c>
      <c r="AM451" s="178">
        <f>IF($V451="","",$V451*'9 All Base Data'!$Y451)</f>
        <v>1.9963283467396326E-3</v>
      </c>
      <c r="AN451" s="178">
        <f>IF($W451="","",$W451*'9 All Base Data'!$Y451)</f>
        <v>1.0511057416186386E-3</v>
      </c>
      <c r="AO451" s="178">
        <f>IF($X451="","",$X451*'9 All Base Data'!$Y451)</f>
        <v>3.6752941037235769E-4</v>
      </c>
      <c r="AP451" s="178">
        <f>$Y451*'9 All Base Data'!$Y451</f>
        <v>0.10574516452972947</v>
      </c>
      <c r="AQ451" s="179">
        <f t="shared" si="79"/>
        <v>1.8455132032764792</v>
      </c>
    </row>
    <row r="452" spans="1:43" x14ac:dyDescent="0.25">
      <c r="A452" s="124">
        <v>523813</v>
      </c>
      <c r="B452" s="125" t="s">
        <v>479</v>
      </c>
      <c r="C452" s="126" t="s">
        <v>157</v>
      </c>
      <c r="D452" s="101" t="s">
        <v>2312</v>
      </c>
      <c r="E452" s="142"/>
      <c r="F452" s="191" t="str">
        <f>IF('9 All Base Data'!G452="Rural Centre","Rural",IF('9 All Base Data'!G452="Rural (Incl.some Off Shore Islands)","Rural",IF('9 All Base Data'!G452="Inlet-in TA but not in Urban Area","Rural",IF('9 All Base Data'!G452="Rural (Incl.some Off Shore Islands)","Rural",IF('9 All Base Data'!G452="Inlet-not in TA","Rural",IF('9 All Base Data'!G452="Inland Water not in Urban Area","Rural",IF('9 All Base Data'!G452="Oceanic-in Region but not in TA","Rural",'9 All Base Data'!G452)))))))</f>
        <v>Southern Auckland Zone</v>
      </c>
      <c r="G452" s="177">
        <f>IF('9 All Base Data'!I452="..C","..C",'9 All Base Data'!I452*Basecase_Pop_2006)</f>
        <v>1374</v>
      </c>
      <c r="H452" s="177">
        <f>IF('9 All Base Data'!J452="..C","..C",'9 All Base Data'!J452*Basecase_Pop_2006)</f>
        <v>873</v>
      </c>
      <c r="I452" s="191">
        <f>IF('9 All Base Data'!L452="..C","..C",'9 All Base Data'!L452*Basecase_Pop_2006)</f>
        <v>12</v>
      </c>
      <c r="J452" s="156">
        <f>IF('9 All Base Data'!$P452=0,0,('9 All Base Data'!$P452*Basecase_Pop_2006)/(1+(1/(BaseCase_Mort_AllAdults_30*('9 All Base Data'!$W452*Basecase_PM10)/10))))</f>
        <v>0.42402426180388464</v>
      </c>
      <c r="K452" s="156">
        <f>IF('9 All Base Data'!$Q452=0,0,('9 All Base Data'!$Q452*Basecase_Pop_2006)/(1+(1/(BaseCase_Mort_Maori_30*('9 All Base Data'!$W452*Basecase_PM10)/10))))</f>
        <v>0.31284773167738683</v>
      </c>
      <c r="L452" s="179">
        <f>133/(1+1/(BaseCase_Mort_Child_0_1*'9 All Base Data'!$AB$10/10))*IF('9 All Base Data'!$L452="..C",0,'9 All Base Data'!L452/'9 All Base Data'!$L$2022)</f>
        <v>1.7505334263662759E-3</v>
      </c>
      <c r="M452" s="178">
        <f>IF('9 All Base Data'!$R452="","",IF('9 All Base Data'!$R452=0,0,('9 All Base Data'!$R452*Basecase_Pop_2006)/(1+(1/(BaseCase_CardiacHA_All*('9 All Base Data'!$W452*Basecase_PM10)/10)))))</f>
        <v>9.6387636726463152E-2</v>
      </c>
      <c r="N452" s="178">
        <f>IF('9 All Base Data'!$S452="","",IF('9 All Base Data'!$S452=0,0,('9 All Base Data'!S452*Basecase_Pop_2006)/(1+(1/(BaseCase_RespHA_All*('9 All Base Data'!$W452*Basecase_PM10)/10)))))</f>
        <v>0.22083097141247271</v>
      </c>
      <c r="O452" s="178">
        <f>IF('9 All Base Data'!$T452="","",IF('9 All Base Data'!$T452=0,0,('9 All Base Data'!$T452*Basecase_Pop_2006)/(1+(1/(BaseCase_RespHA_Child_1_4*('9 All Base Data'!$W452*Basecase_PM10)/10)))))</f>
        <v>0.10540409880959141</v>
      </c>
      <c r="P452" s="179">
        <f>IF('9 All Base Data'!$U452="","",IF('9 All Base Data'!$U452=0,0,('9 All Base Data'!$U452*Basecase_Pop_2006)/(1+(1/(BaseCase_RespHA_Child_5_14*('9 All Base Data'!$W452*Basecase_PM10)/10)))))</f>
        <v>4.4668728023155087E-2</v>
      </c>
      <c r="Q452" s="156">
        <f>IF('7 Base case Results'!$G452="..C",0,BaseCase_RADs_All*'7 Base case Results'!$G452*('9 All Base Data'!$V452*Basecase_PM10)/10)</f>
        <v>857.28045677390367</v>
      </c>
      <c r="R452" s="189">
        <f t="shared" si="70"/>
        <v>1.5095263720218293</v>
      </c>
      <c r="S452" s="178">
        <f t="shared" si="71"/>
        <v>1.1137379247714971</v>
      </c>
      <c r="T452" s="179">
        <f t="shared" si="72"/>
        <v>6.2318989978639421E-3</v>
      </c>
      <c r="U452" s="178">
        <f t="shared" si="73"/>
        <v>6.1206149321304094E-4</v>
      </c>
      <c r="V452" s="178">
        <f t="shared" si="74"/>
        <v>1.0014684553555637E-3</v>
      </c>
      <c r="W452" s="178">
        <f t="shared" si="75"/>
        <v>4.7800758810149705E-4</v>
      </c>
      <c r="X452" s="179">
        <f t="shared" si="76"/>
        <v>2.0257268158500833E-4</v>
      </c>
      <c r="Y452" s="179">
        <f t="shared" si="77"/>
        <v>5.3151388319982028E-2</v>
      </c>
      <c r="Z452" s="186">
        <f t="shared" si="78"/>
        <v>1.5705231892882441</v>
      </c>
      <c r="AA452" s="156">
        <f>$J452*'9 All Base Data'!$Y452</f>
        <v>0.13515475308284242</v>
      </c>
      <c r="AB452" s="156">
        <f>$K452*'9 All Base Data'!$Y452</f>
        <v>9.9718015538791949E-2</v>
      </c>
      <c r="AC452" s="178">
        <f>$L452*'9 All Base Data'!$Y452</f>
        <v>5.5797022556511788E-4</v>
      </c>
      <c r="AD452" s="178">
        <f>IF($M452="","",$M452*'9 All Base Data'!$Y452)</f>
        <v>3.0722881720454641E-2</v>
      </c>
      <c r="AE452" s="178">
        <f>IF($N452="","",$N452*'9 All Base Data'!$Y452)</f>
        <v>7.0388319968589935E-2</v>
      </c>
      <c r="AF452" s="178">
        <f>IF($O452="","",$O452*'9 All Base Data'!$Y452)</f>
        <v>3.3596815634853235E-2</v>
      </c>
      <c r="AG452" s="178">
        <f>IF($P452="","",$P452*'9 All Base Data'!$Y452)</f>
        <v>1.4237843091361667E-2</v>
      </c>
      <c r="AH452" s="167">
        <f>$Q452*'9 All Base Data'!$Y452</f>
        <v>273.25211997329592</v>
      </c>
      <c r="AI452" s="178">
        <f>$R452*'9 All Base Data'!$Y452</f>
        <v>0.48115092097491902</v>
      </c>
      <c r="AJ452" s="178">
        <f>$S452*'9 All Base Data'!$Y452</f>
        <v>0.35499613531809937</v>
      </c>
      <c r="AK452" s="178">
        <f>$T452*'9 All Base Data'!$Y452</f>
        <v>1.9863740030118199E-3</v>
      </c>
      <c r="AL452" s="178">
        <f>IF($U452="","",$U452*'9 All Base Data'!$Y452)</f>
        <v>1.9509029892488696E-4</v>
      </c>
      <c r="AM452" s="178">
        <f>IF($V452="","",$V452*'9 All Base Data'!$Y452)</f>
        <v>3.1921103105755536E-4</v>
      </c>
      <c r="AN452" s="178">
        <f>IF($W452="","",$W452*'9 All Base Data'!$Y452)</f>
        <v>1.523615589040594E-4</v>
      </c>
      <c r="AO452" s="178">
        <f>IF($X452="","",$X452*'9 All Base Data'!$Y452)</f>
        <v>6.4568618419325158E-5</v>
      </c>
      <c r="AP452" s="178">
        <f>$Y452*'9 All Base Data'!$Y452</f>
        <v>1.6941631438344346E-2</v>
      </c>
      <c r="AQ452" s="179">
        <f t="shared" si="79"/>
        <v>0.50059322774625759</v>
      </c>
    </row>
    <row r="453" spans="1:43" x14ac:dyDescent="0.25">
      <c r="A453" s="124">
        <v>523814</v>
      </c>
      <c r="B453" s="125" t="s">
        <v>480</v>
      </c>
      <c r="C453" s="126" t="s">
        <v>157</v>
      </c>
      <c r="D453" s="101" t="s">
        <v>2312</v>
      </c>
      <c r="E453" s="142"/>
      <c r="F453" s="191" t="str">
        <f>IF('9 All Base Data'!G453="Rural Centre","Rural",IF('9 All Base Data'!G453="Rural (Incl.some Off Shore Islands)","Rural",IF('9 All Base Data'!G453="Inlet-in TA but not in Urban Area","Rural",IF('9 All Base Data'!G453="Rural (Incl.some Off Shore Islands)","Rural",IF('9 All Base Data'!G453="Inlet-not in TA","Rural",IF('9 All Base Data'!G453="Inland Water not in Urban Area","Rural",IF('9 All Base Data'!G453="Oceanic-in Region but not in TA","Rural",'9 All Base Data'!G453)))))))</f>
        <v>Southern Auckland Zone</v>
      </c>
      <c r="G453" s="177">
        <f>IF('9 All Base Data'!I453="..C","..C",'9 All Base Data'!I453*Basecase_Pop_2006)</f>
        <v>6021</v>
      </c>
      <c r="H453" s="177">
        <f>IF('9 All Base Data'!J453="..C","..C",'9 All Base Data'!J453*Basecase_Pop_2006)</f>
        <v>3609</v>
      </c>
      <c r="I453" s="191">
        <f>IF('9 All Base Data'!L453="..C","..C",'9 All Base Data'!L453*Basecase_Pop_2006)</f>
        <v>90</v>
      </c>
      <c r="J453" s="156">
        <f>IF('9 All Base Data'!$P453=0,0,('9 All Base Data'!$P453*Basecase_Pop_2006)/(1+(1/(BaseCase_Mort_AllAdults_30*('9 All Base Data'!$W453*Basecase_PM10)/10))))</f>
        <v>0.22427046700993175</v>
      </c>
      <c r="K453" s="156">
        <f>IF('9 All Base Data'!$Q453=0,0,('9 All Base Data'!$Q453*Basecase_Pop_2006)/(1+(1/(BaseCase_Mort_Maori_30*('9 All Base Data'!$W453*Basecase_PM10)/10))))</f>
        <v>6.9276424210537438E-2</v>
      </c>
      <c r="L453" s="179">
        <f>133/(1+1/(BaseCase_Mort_Child_0_1*'9 All Base Data'!$AB$10/10))*IF('9 All Base Data'!$L453="..C",0,'9 All Base Data'!L453/'9 All Base Data'!$L$2022)</f>
        <v>1.3129000697747069E-2</v>
      </c>
      <c r="M453" s="178">
        <f>IF('9 All Base Data'!$R453="","",IF('9 All Base Data'!$R453=0,0,('9 All Base Data'!$R453*Basecase_Pop_2006)/(1+(1/(BaseCase_CardiacHA_All*('9 All Base Data'!$W453*Basecase_PM10)/10)))))</f>
        <v>0.36442752864290429</v>
      </c>
      <c r="N453" s="178">
        <f>IF('9 All Base Data'!$S453="","",IF('9 All Base Data'!$S453=0,0,('9 All Base Data'!S453*Basecase_Pop_2006)/(1+(1/(BaseCase_RespHA_All*('9 All Base Data'!$W453*Basecase_PM10)/10)))))</f>
        <v>0.64307709253714929</v>
      </c>
      <c r="O453" s="178">
        <f>IF('9 All Base Data'!$T453="","",IF('9 All Base Data'!$T453=0,0,('9 All Base Data'!$T453*Basecase_Pop_2006)/(1+(1/(BaseCase_RespHA_Child_1_4*('9 All Base Data'!$W453*Basecase_PM10)/10)))))</f>
        <v>0.25564713492284596</v>
      </c>
      <c r="P453" s="179">
        <f>IF('9 All Base Data'!$U453="","",IF('9 All Base Data'!$U453=0,0,('9 All Base Data'!$U453*Basecase_Pop_2006)/(1+(1/(BaseCase_RespHA_Child_5_14*('9 All Base Data'!$W453*Basecase_PM10)/10)))))</f>
        <v>8.8347211646207305E-2</v>
      </c>
      <c r="Q453" s="156">
        <f>IF('7 Base case Results'!$G453="..C",0,BaseCase_RADs_All*'7 Base case Results'!$G453*('9 All Base Data'!$V453*Basecase_PM10)/10)</f>
        <v>4265.0126035509938</v>
      </c>
      <c r="R453" s="189">
        <f t="shared" si="70"/>
        <v>0.79840286255535708</v>
      </c>
      <c r="S453" s="178">
        <f t="shared" si="71"/>
        <v>0.24662407018951327</v>
      </c>
      <c r="T453" s="179">
        <f t="shared" si="72"/>
        <v>4.6739242483979565E-2</v>
      </c>
      <c r="U453" s="178">
        <f t="shared" si="73"/>
        <v>2.3141148068824423E-3</v>
      </c>
      <c r="V453" s="178">
        <f t="shared" si="74"/>
        <v>2.9163546146559719E-3</v>
      </c>
      <c r="W453" s="178">
        <f t="shared" si="75"/>
        <v>1.1593597568751066E-3</v>
      </c>
      <c r="X453" s="179">
        <f t="shared" si="76"/>
        <v>4.0065460481555009E-4</v>
      </c>
      <c r="Y453" s="179">
        <f t="shared" si="77"/>
        <v>0.26443078142016158</v>
      </c>
      <c r="Z453" s="186">
        <f t="shared" si="78"/>
        <v>1.1148033558810366</v>
      </c>
      <c r="AA453" s="156">
        <f>$J453*'9 All Base Data'!$Y453</f>
        <v>8.969447730623431E-2</v>
      </c>
      <c r="AB453" s="156">
        <f>$K453*'9 All Base Data'!$Y453</f>
        <v>2.7706334864563059E-2</v>
      </c>
      <c r="AC453" s="178">
        <f>$L453*'9 All Base Data'!$Y453</f>
        <v>5.2507977124132861E-3</v>
      </c>
      <c r="AD453" s="178">
        <f>IF($M453="","",$M453*'9 All Base Data'!$Y453)</f>
        <v>0.14574873425568108</v>
      </c>
      <c r="AE453" s="178">
        <f>IF($N453="","",$N453*'9 All Base Data'!$Y453)</f>
        <v>0.25719152615925178</v>
      </c>
      <c r="AF453" s="178">
        <f>IF($O453="","",$O453*'9 All Base Data'!$Y453)</f>
        <v>0.10224322643750314</v>
      </c>
      <c r="AG453" s="178">
        <f>IF($P453="","",$P453*'9 All Base Data'!$Y453)</f>
        <v>3.5333484054852829E-2</v>
      </c>
      <c r="AH453" s="167">
        <f>$Q453*'9 All Base Data'!$Y453</f>
        <v>1705.7443241649241</v>
      </c>
      <c r="AI453" s="178">
        <f>$R453*'9 All Base Data'!$Y453</f>
        <v>0.3193123392101942</v>
      </c>
      <c r="AJ453" s="178">
        <f>$S453*'9 All Base Data'!$Y453</f>
        <v>9.8634552117844485E-2</v>
      </c>
      <c r="AK453" s="178">
        <f>$T453*'9 All Base Data'!$Y453</f>
        <v>1.8692839856191298E-2</v>
      </c>
      <c r="AL453" s="178">
        <f>IF($U453="","",$U453*'9 All Base Data'!$Y453)</f>
        <v>9.2550446252357495E-4</v>
      </c>
      <c r="AM453" s="178">
        <f>IF($V453="","",$V453*'9 All Base Data'!$Y453)</f>
        <v>1.166363571132207E-3</v>
      </c>
      <c r="AN453" s="178">
        <f>IF($W453="","",$W453*'9 All Base Data'!$Y453)</f>
        <v>4.6367303189407679E-4</v>
      </c>
      <c r="AO453" s="178">
        <f>IF($X453="","",$X453*'9 All Base Data'!$Y453)</f>
        <v>1.6023735018875755E-4</v>
      </c>
      <c r="AP453" s="178">
        <f>$Y453*'9 All Base Data'!$Y453</f>
        <v>0.10575614809822528</v>
      </c>
      <c r="AQ453" s="179">
        <f t="shared" si="79"/>
        <v>0.44585319519826661</v>
      </c>
    </row>
    <row r="454" spans="1:43" x14ac:dyDescent="0.25">
      <c r="A454" s="124">
        <v>523816</v>
      </c>
      <c r="B454" s="125" t="s">
        <v>481</v>
      </c>
      <c r="C454" s="126" t="s">
        <v>157</v>
      </c>
      <c r="D454" s="101" t="s">
        <v>2312</v>
      </c>
      <c r="E454" s="142"/>
      <c r="F454" s="191" t="str">
        <f>IF('9 All Base Data'!G454="Rural Centre","Rural",IF('9 All Base Data'!G454="Rural (Incl.some Off Shore Islands)","Rural",IF('9 All Base Data'!G454="Inlet-in TA but not in Urban Area","Rural",IF('9 All Base Data'!G454="Rural (Incl.some Off Shore Islands)","Rural",IF('9 All Base Data'!G454="Inlet-not in TA","Rural",IF('9 All Base Data'!G454="Inland Water not in Urban Area","Rural",IF('9 All Base Data'!G454="Oceanic-in Region but not in TA","Rural",'9 All Base Data'!G454)))))))</f>
        <v>Southern Auckland Zone</v>
      </c>
      <c r="G454" s="177">
        <f>IF('9 All Base Data'!I454="..C","..C",'9 All Base Data'!I454*Basecase_Pop_2006)</f>
        <v>3534</v>
      </c>
      <c r="H454" s="177">
        <f>IF('9 All Base Data'!J454="..C","..C",'9 All Base Data'!J454*Basecase_Pop_2006)</f>
        <v>1656</v>
      </c>
      <c r="I454" s="191">
        <f>IF('9 All Base Data'!L454="..C","..C",'9 All Base Data'!L454*Basecase_Pop_2006)</f>
        <v>75</v>
      </c>
      <c r="J454" s="156">
        <f>IF('9 All Base Data'!$P454=0,0,('9 All Base Data'!$P454*Basecase_Pop_2006)/(1+(1/(BaseCase_Mort_AllAdults_30*('9 All Base Data'!$W454*Basecase_PM10)/10))))</f>
        <v>0.2424755542095422</v>
      </c>
      <c r="K454" s="156">
        <f>IF('9 All Base Data'!$Q454=0,0,('9 All Base Data'!$Q454*Basecase_Pop_2006)/(1+(1/(BaseCase_Mort_Maori_30*('9 All Base Data'!$W454*Basecase_PM10)/10))))</f>
        <v>0</v>
      </c>
      <c r="L454" s="179">
        <f>133/(1+1/(BaseCase_Mort_Child_0_1*'9 All Base Data'!$AB$10/10))*IF('9 All Base Data'!$L454="..C",0,'9 All Base Data'!L454/'9 All Base Data'!$L$2022)</f>
        <v>1.0940833914789226E-2</v>
      </c>
      <c r="M454" s="178">
        <f>IF('9 All Base Data'!$R454="","",IF('9 All Base Data'!$R454=0,0,('9 All Base Data'!$R454*Basecase_Pop_2006)/(1+(1/(BaseCase_CardiacHA_All*('9 All Base Data'!$W454*Basecase_PM10)/10)))))</f>
        <v>0.17284442501465033</v>
      </c>
      <c r="N454" s="178">
        <f>IF('9 All Base Data'!$S454="","",IF('9 All Base Data'!$S454=0,0,('9 All Base Data'!S454*Basecase_Pop_2006)/(1+(1/(BaseCase_RespHA_All*('9 All Base Data'!$W454*Basecase_PM10)/10)))))</f>
        <v>0.86404806376437182</v>
      </c>
      <c r="O454" s="178">
        <f>IF('9 All Base Data'!$T454="","",IF('9 All Base Data'!$T454=0,0,('9 All Base Data'!$T454*Basecase_Pop_2006)/(1+(1/(BaseCase_RespHA_Child_1_4*('9 All Base Data'!$W454*Basecase_PM10)/10)))))</f>
        <v>0.46306776070837963</v>
      </c>
      <c r="P454" s="179">
        <f>IF('9 All Base Data'!$U454="","",IF('9 All Base Data'!$U454=0,0,('9 All Base Data'!$U454*Basecase_Pop_2006)/(1+(1/(BaseCase_RespHA_Child_5_14*('9 All Base Data'!$W454*Basecase_PM10)/10)))))</f>
        <v>0.12331519663228768</v>
      </c>
      <c r="Q454" s="156">
        <f>IF('7 Base case Results'!$G454="..C",0,BaseCase_RADs_All*'7 Base case Results'!$G454*('9 All Base Data'!$V454*Basecase_PM10)/10)</f>
        <v>2726.8633250990142</v>
      </c>
      <c r="R454" s="189">
        <f t="shared" si="70"/>
        <v>0.86321297298597022</v>
      </c>
      <c r="S454" s="178">
        <f t="shared" si="71"/>
        <v>0</v>
      </c>
      <c r="T454" s="179">
        <f t="shared" si="72"/>
        <v>3.8949368736649642E-2</v>
      </c>
      <c r="U454" s="178">
        <f t="shared" si="73"/>
        <v>1.0975620988430295E-3</v>
      </c>
      <c r="V454" s="178">
        <f t="shared" si="74"/>
        <v>3.9184579691714265E-3</v>
      </c>
      <c r="W454" s="178">
        <f t="shared" si="75"/>
        <v>2.1000122948125017E-3</v>
      </c>
      <c r="X454" s="179">
        <f t="shared" si="76"/>
        <v>5.5923441672742463E-4</v>
      </c>
      <c r="Y454" s="179">
        <f t="shared" si="77"/>
        <v>0.1690655261561389</v>
      </c>
      <c r="Z454" s="186">
        <f t="shared" si="78"/>
        <v>1.0762438879467733</v>
      </c>
      <c r="AA454" s="156">
        <f>$J454*'9 All Base Data'!$Y454</f>
        <v>0.10890266450570309</v>
      </c>
      <c r="AB454" s="156">
        <f>$K454*'9 All Base Data'!$Y454</f>
        <v>0</v>
      </c>
      <c r="AC454" s="178">
        <f>$L454*'9 All Base Data'!$Y454</f>
        <v>4.9138395378416268E-3</v>
      </c>
      <c r="AD454" s="178">
        <f>IF($M454="","",$M454*'9 All Base Data'!$Y454)</f>
        <v>7.7629344906187933E-2</v>
      </c>
      <c r="AE454" s="178">
        <f>IF($N454="","",$N454*'9 All Base Data'!$Y454)</f>
        <v>0.38806854864889595</v>
      </c>
      <c r="AF454" s="178">
        <f>IF($O454="","",$O454*'9 All Base Data'!$Y454)</f>
        <v>0.20797689545335332</v>
      </c>
      <c r="AG454" s="178">
        <f>IF($P454="","",$P454*'9 All Base Data'!$Y454)</f>
        <v>5.5384360419671305E-2</v>
      </c>
      <c r="AH454" s="167">
        <f>$Q454*'9 All Base Data'!$Y454</f>
        <v>1224.7118387428659</v>
      </c>
      <c r="AI454" s="178">
        <f>$R454*'9 All Base Data'!$Y454</f>
        <v>0.38769348564030298</v>
      </c>
      <c r="AJ454" s="178">
        <f>$S454*'9 All Base Data'!$Y454</f>
        <v>0</v>
      </c>
      <c r="AK454" s="178">
        <f>$T454*'9 All Base Data'!$Y454</f>
        <v>1.7493268754716192E-2</v>
      </c>
      <c r="AL454" s="178">
        <f>IF($U454="","",$U454*'9 All Base Data'!$Y454)</f>
        <v>4.9294634015429326E-4</v>
      </c>
      <c r="AM454" s="178">
        <f>IF($V454="","",$V454*'9 All Base Data'!$Y454)</f>
        <v>1.7598908681227432E-3</v>
      </c>
      <c r="AN454" s="178">
        <f>IF($W454="","",$W454*'9 All Base Data'!$Y454)</f>
        <v>9.4317522088095739E-4</v>
      </c>
      <c r="AO454" s="178">
        <f>IF($X454="","",$X454*'9 All Base Data'!$Y454)</f>
        <v>2.5116807450320934E-4</v>
      </c>
      <c r="AP454" s="178">
        <f>$Y454*'9 All Base Data'!$Y454</f>
        <v>7.59321340020577E-2</v>
      </c>
      <c r="AQ454" s="179">
        <f t="shared" si="79"/>
        <v>0.48337172560535391</v>
      </c>
    </row>
    <row r="455" spans="1:43" x14ac:dyDescent="0.25">
      <c r="A455" s="124">
        <v>523817</v>
      </c>
      <c r="B455" s="125" t="s">
        <v>482</v>
      </c>
      <c r="C455" s="126" t="s">
        <v>157</v>
      </c>
      <c r="D455" s="101" t="s">
        <v>2312</v>
      </c>
      <c r="E455" s="142"/>
      <c r="F455" s="191" t="str">
        <f>IF('9 All Base Data'!G455="Rural Centre","Rural",IF('9 All Base Data'!G455="Rural (Incl.some Off Shore Islands)","Rural",IF('9 All Base Data'!G455="Inlet-in TA but not in Urban Area","Rural",IF('9 All Base Data'!G455="Rural (Incl.some Off Shore Islands)","Rural",IF('9 All Base Data'!G455="Inlet-not in TA","Rural",IF('9 All Base Data'!G455="Inland Water not in Urban Area","Rural",IF('9 All Base Data'!G455="Oceanic-in Region but not in TA","Rural",'9 All Base Data'!G455)))))))</f>
        <v>Southern Auckland Zone</v>
      </c>
      <c r="G455" s="177">
        <f>IF('9 All Base Data'!I455="..C","..C",'9 All Base Data'!I455*Basecase_Pop_2006)</f>
        <v>2238</v>
      </c>
      <c r="H455" s="177">
        <f>IF('9 All Base Data'!J455="..C","..C",'9 All Base Data'!J455*Basecase_Pop_2006)</f>
        <v>975</v>
      </c>
      <c r="I455" s="191">
        <f>IF('9 All Base Data'!L455="..C","..C",'9 All Base Data'!L455*Basecase_Pop_2006)</f>
        <v>51</v>
      </c>
      <c r="J455" s="156">
        <f>IF('9 All Base Data'!$P455=0,0,('9 All Base Data'!$P455*Basecase_Pop_2006)/(1+(1/(BaseCase_Mort_AllAdults_30*('9 All Base Data'!$W455*Basecase_PM10)/10))))</f>
        <v>0.40209877750613066</v>
      </c>
      <c r="K455" s="156">
        <f>IF('9 All Base Data'!$Q455=0,0,('9 All Base Data'!$Q455*Basecase_Pop_2006)/(1+(1/(BaseCase_Mort_Maori_30*('9 All Base Data'!$W455*Basecase_PM10)/10))))</f>
        <v>0.35370533580380553</v>
      </c>
      <c r="L455" s="179">
        <f>133/(1+1/(BaseCase_Mort_Child_0_1*'9 All Base Data'!$AB$10/10))*IF('9 All Base Data'!$L455="..C",0,'9 All Base Data'!L455/'9 All Base Data'!$L$2022)</f>
        <v>7.4397670620566722E-3</v>
      </c>
      <c r="M455" s="178">
        <f>IF('9 All Base Data'!$R455="","",IF('9 All Base Data'!$R455=0,0,('9 All Base Data'!$R455*Basecase_Pop_2006)/(1+(1/(BaseCase_CardiacHA_All*('9 All Base Data'!$W455*Basecase_PM10)/10)))))</f>
        <v>0.12025589999912711</v>
      </c>
      <c r="N455" s="178">
        <f>IF('9 All Base Data'!$S455="","",IF('9 All Base Data'!$S455=0,0,('9 All Base Data'!S455*Basecase_Pop_2006)/(1+(1/(BaseCase_RespHA_All*('9 All Base Data'!$W455*Basecase_PM10)/10)))))</f>
        <v>0.46960585003476041</v>
      </c>
      <c r="O455" s="178">
        <f>IF('9 All Base Data'!$T455="","",IF('9 All Base Data'!$T455=0,0,('9 All Base Data'!$T455*Basecase_Pop_2006)/(1+(1/(BaseCase_RespHA_Child_1_4*('9 All Base Data'!$W455*Basecase_PM10)/10)))))</f>
        <v>0.32353798966608704</v>
      </c>
      <c r="P455" s="179">
        <f>IF('9 All Base Data'!$U455="","",IF('9 All Base Data'!$U455=0,0,('9 All Base Data'!$U455*Basecase_Pop_2006)/(1+(1/(BaseCase_RespHA_Child_5_14*('9 All Base Data'!$W455*Basecase_PM10)/10)))))</f>
        <v>7.7679553436734133E-2</v>
      </c>
      <c r="Q455" s="156">
        <f>IF('7 Base case Results'!$G455="..C",0,BaseCase_RADs_All*'7 Base case Results'!$G455*('9 All Base Data'!$V455*Basecase_PM10)/10)</f>
        <v>1627.8467704174266</v>
      </c>
      <c r="R455" s="189">
        <f t="shared" si="70"/>
        <v>1.431471647921825</v>
      </c>
      <c r="S455" s="178">
        <f t="shared" si="71"/>
        <v>1.2591909954615477</v>
      </c>
      <c r="T455" s="179">
        <f t="shared" si="72"/>
        <v>2.6485570740921754E-2</v>
      </c>
      <c r="U455" s="178">
        <f t="shared" si="73"/>
        <v>7.6362496499445714E-4</v>
      </c>
      <c r="V455" s="178">
        <f t="shared" si="74"/>
        <v>2.1296625299076387E-3</v>
      </c>
      <c r="W455" s="178">
        <f t="shared" si="75"/>
        <v>1.4672447831357046E-3</v>
      </c>
      <c r="X455" s="179">
        <f t="shared" si="76"/>
        <v>3.522767748355893E-4</v>
      </c>
      <c r="Y455" s="179">
        <f t="shared" si="77"/>
        <v>0.10092649976588045</v>
      </c>
      <c r="Z455" s="186">
        <f t="shared" si="78"/>
        <v>1.5617770059235294</v>
      </c>
      <c r="AA455" s="156">
        <f>$J455*'9 All Base Data'!$Y455</f>
        <v>0.16712115822263898</v>
      </c>
      <c r="AB455" s="156">
        <f>$K455*'9 All Base Data'!$Y455</f>
        <v>0.14700777196010795</v>
      </c>
      <c r="AC455" s="178">
        <f>$L455*'9 All Base Data'!$Y455</f>
        <v>3.09213197818935E-3</v>
      </c>
      <c r="AD455" s="178">
        <f>IF($M455="","",$M455*'9 All Base Data'!$Y455)</f>
        <v>4.9981015648955948E-2</v>
      </c>
      <c r="AE455" s="178">
        <f>IF($N455="","",$N455*'9 All Base Data'!$Y455)</f>
        <v>0.19517859281414873</v>
      </c>
      <c r="AF455" s="178">
        <f>IF($O455="","",$O455*'9 All Base Data'!$Y455)</f>
        <v>0.13446955471332234</v>
      </c>
      <c r="AG455" s="178">
        <f>IF($P455="","",$P455*'9 All Base Data'!$Y455)</f>
        <v>3.2285342972390545E-2</v>
      </c>
      <c r="AH455" s="167">
        <f>$Q455*'9 All Base Data'!$Y455</f>
        <v>676.56917379460276</v>
      </c>
      <c r="AI455" s="178">
        <f>$R455*'9 All Base Data'!$Y455</f>
        <v>0.5949513232725947</v>
      </c>
      <c r="AJ455" s="178">
        <f>$S455*'9 All Base Data'!$Y455</f>
        <v>0.52334766817798428</v>
      </c>
      <c r="AK455" s="178">
        <f>$T455*'9 All Base Data'!$Y455</f>
        <v>1.1007989842354085E-2</v>
      </c>
      <c r="AL455" s="178">
        <f>IF($U455="","",$U455*'9 All Base Data'!$Y455)</f>
        <v>3.1737944937087028E-4</v>
      </c>
      <c r="AM455" s="178">
        <f>IF($V455="","",$V455*'9 All Base Data'!$Y455)</f>
        <v>8.8513491841216456E-4</v>
      </c>
      <c r="AN455" s="178">
        <f>IF($W455="","",$W455*'9 All Base Data'!$Y455)</f>
        <v>6.0981943062491685E-4</v>
      </c>
      <c r="AO455" s="178">
        <f>IF($X455="","",$X455*'9 All Base Data'!$Y455)</f>
        <v>1.4641403037979111E-4</v>
      </c>
      <c r="AP455" s="178">
        <f>$Y455*'9 All Base Data'!$Y455</f>
        <v>4.1947288775265365E-2</v>
      </c>
      <c r="AQ455" s="179">
        <f t="shared" si="79"/>
        <v>0.64910911625799705</v>
      </c>
    </row>
    <row r="456" spans="1:43" x14ac:dyDescent="0.25">
      <c r="A456" s="131">
        <v>523818</v>
      </c>
      <c r="B456" s="132" t="s">
        <v>2241</v>
      </c>
      <c r="C456" s="132" t="s">
        <v>157</v>
      </c>
      <c r="D456" s="145" t="s">
        <v>2312</v>
      </c>
      <c r="E456" s="142"/>
      <c r="F456" s="191" t="str">
        <f>IF('9 All Base Data'!G456="Rural Centre","Rural",IF('9 All Base Data'!G456="Rural (Incl.some Off Shore Islands)","Rural",IF('9 All Base Data'!G456="Inlet-in TA but not in Urban Area","Rural",IF('9 All Base Data'!G456="Rural (Incl.some Off Shore Islands)","Rural",IF('9 All Base Data'!G456="Inlet-not in TA","Rural",IF('9 All Base Data'!G456="Inland Water not in Urban Area","Rural",IF('9 All Base Data'!G456="Oceanic-in Region but not in TA","Rural",'9 All Base Data'!G456)))))))</f>
        <v>Southern Auckland Zone</v>
      </c>
      <c r="G456" s="177">
        <f>IF('9 All Base Data'!I456="..C","..C",'9 All Base Data'!I456*Basecase_Pop_2006)</f>
        <v>855</v>
      </c>
      <c r="H456" s="177">
        <f>IF('9 All Base Data'!J456="..C","..C",'9 All Base Data'!J456*Basecase_Pop_2006)</f>
        <v>513</v>
      </c>
      <c r="I456" s="191">
        <f>IF('9 All Base Data'!L456="..C","..C",'9 All Base Data'!L456*Basecase_Pop_2006)</f>
        <v>6</v>
      </c>
      <c r="J456" s="156">
        <f>IF('9 All Base Data'!$P456=0,0,('9 All Base Data'!$P456*Basecase_Pop_2006)/(1+(1/(BaseCase_Mort_AllAdults_30*('9 All Base Data'!$W456*Basecase_PM10)/10))))</f>
        <v>1.8123317410200859</v>
      </c>
      <c r="K456" s="156">
        <f>IF('9 All Base Data'!$Q456=0,0,('9 All Base Data'!$Q456*Basecase_Pop_2006)/(1+(1/(BaseCase_Mort_Maori_30*('9 All Base Data'!$W456*Basecase_PM10)/10))))</f>
        <v>0.19692034350014806</v>
      </c>
      <c r="L456" s="179">
        <f>133/(1+1/(BaseCase_Mort_Child_0_1*'9 All Base Data'!$AB$10/10))*IF('9 All Base Data'!$L456="..C",0,'9 All Base Data'!L456/'9 All Base Data'!$L$2022)</f>
        <v>8.7526671318313796E-4</v>
      </c>
      <c r="M456" s="178">
        <f>IF('9 All Base Data'!$R456="","",IF('9 All Base Data'!$R456=0,0,('9 All Base Data'!$R456*Basecase_Pop_2006)/(1+(1/(BaseCase_CardiacHA_All*('9 All Base Data'!$W456*Basecase_PM10)/10)))))</f>
        <v>2.8011526161058366E-2</v>
      </c>
      <c r="N456" s="178">
        <f>IF('9 All Base Data'!$S456="","",IF('9 All Base Data'!$S456=0,0,('9 All Base Data'!S456*Basecase_Pop_2006)/(1+(1/(BaseCase_RespHA_All*('9 All Base Data'!$W456*Basecase_PM10)/10)))))</f>
        <v>3.7180311119899813E-2</v>
      </c>
      <c r="O456" s="178">
        <f>IF('9 All Base Data'!$T456="","",IF('9 All Base Data'!$T456=0,0,('9 All Base Data'!$T456*Basecase_Pop_2006)/(1+(1/(BaseCase_RespHA_Child_1_4*('9 All Base Data'!$W456*Basecase_PM10)/10)))))</f>
        <v>8.4920945304206939E-3</v>
      </c>
      <c r="P456" s="179">
        <f>IF('9 All Base Data'!$U456="","",IF('9 All Base Data'!$U456=0,0,('9 All Base Data'!$U456*Basecase_Pop_2006)/(1+(1/(BaseCase_RespHA_Child_5_14*('9 All Base Data'!$W456*Basecase_PM10)/10)))))</f>
        <v>1.6534519435312318E-2</v>
      </c>
      <c r="Q456" s="156">
        <f>IF('7 Base case Results'!$G456="..C",0,BaseCase_RADs_All*'7 Base case Results'!$G456*('9 All Base Data'!$V456*Basecase_PM10)/10)</f>
        <v>526.33799999999997</v>
      </c>
      <c r="R456" s="189">
        <f t="shared" si="70"/>
        <v>6.4519009980315056</v>
      </c>
      <c r="S456" s="178">
        <f t="shared" si="71"/>
        <v>0.70103642286052703</v>
      </c>
      <c r="T456" s="179">
        <f t="shared" si="72"/>
        <v>3.1159494989319711E-3</v>
      </c>
      <c r="U456" s="178">
        <f t="shared" si="73"/>
        <v>1.7787319112272065E-4</v>
      </c>
      <c r="V456" s="178">
        <f t="shared" si="74"/>
        <v>1.6861271092874565E-4</v>
      </c>
      <c r="W456" s="178">
        <f t="shared" si="75"/>
        <v>3.8511648695457842E-5</v>
      </c>
      <c r="X456" s="179">
        <f t="shared" si="76"/>
        <v>7.4984045639141377E-5</v>
      </c>
      <c r="Y456" s="179">
        <f t="shared" si="77"/>
        <v>3.2632955999999998E-2</v>
      </c>
      <c r="Z456" s="186">
        <f t="shared" si="78"/>
        <v>6.4879963894324888</v>
      </c>
      <c r="AA456" s="156">
        <f>$J456*'9 All Base Data'!$Y456</f>
        <v>0.56096020489089737</v>
      </c>
      <c r="AB456" s="156">
        <f>$K456*'9 All Base Data'!$Y456</f>
        <v>6.0951576213554098E-2</v>
      </c>
      <c r="AC456" s="178">
        <f>$L456*'9 All Base Data'!$Y456</f>
        <v>2.7091607107484513E-4</v>
      </c>
      <c r="AD456" s="178">
        <f>IF($M456="","",$M456*'9 All Base Data'!$Y456)</f>
        <v>8.6702401657268568E-3</v>
      </c>
      <c r="AE456" s="178">
        <f>IF($N456="","",$N456*'9 All Base Data'!$Y456)</f>
        <v>1.1508199338818045E-2</v>
      </c>
      <c r="AF456" s="178">
        <f>IF($O456="","",$O456*'9 All Base Data'!$Y456)</f>
        <v>2.6285072318252057E-3</v>
      </c>
      <c r="AG456" s="178">
        <f>IF($P456="","",$P456*'9 All Base Data'!$Y456)</f>
        <v>5.1178309137733776E-3</v>
      </c>
      <c r="AH456" s="167">
        <f>$Q456*'9 All Base Data'!$Y456</f>
        <v>162.91425330093188</v>
      </c>
      <c r="AI456" s="178">
        <f>$R456*'9 All Base Data'!$Y456</f>
        <v>1.9970183294115946</v>
      </c>
      <c r="AJ456" s="178">
        <f>$S456*'9 All Base Data'!$Y456</f>
        <v>0.21698761132025257</v>
      </c>
      <c r="AK456" s="178">
        <f>$T456*'9 All Base Data'!$Y456</f>
        <v>9.6446121302644859E-4</v>
      </c>
      <c r="AL456" s="178">
        <f>IF($U456="","",$U456*'9 All Base Data'!$Y456)</f>
        <v>5.5056025052365553E-5</v>
      </c>
      <c r="AM456" s="178">
        <f>IF($V456="","",$V456*'9 All Base Data'!$Y456)</f>
        <v>5.2189684001539834E-5</v>
      </c>
      <c r="AN456" s="178">
        <f>IF($W456="","",$W456*'9 All Base Data'!$Y456)</f>
        <v>1.1920280296327306E-5</v>
      </c>
      <c r="AO456" s="178">
        <f>IF($X456="","",$X456*'9 All Base Data'!$Y456)</f>
        <v>2.3209363193962272E-5</v>
      </c>
      <c r="AP456" s="178">
        <f>$Y456*'9 All Base Data'!$Y456</f>
        <v>1.0100683704657776E-2</v>
      </c>
      <c r="AQ456" s="179">
        <f t="shared" si="79"/>
        <v>2.0081907200383329</v>
      </c>
    </row>
    <row r="457" spans="1:43" x14ac:dyDescent="0.25">
      <c r="A457" s="131">
        <v>523819</v>
      </c>
      <c r="B457" s="132" t="s">
        <v>2242</v>
      </c>
      <c r="C457" s="132" t="s">
        <v>157</v>
      </c>
      <c r="D457" s="145" t="s">
        <v>2312</v>
      </c>
      <c r="E457" s="142"/>
      <c r="F457" s="191" t="str">
        <f>IF('9 All Base Data'!G457="Rural Centre","Rural",IF('9 All Base Data'!G457="Rural (Incl.some Off Shore Islands)","Rural",IF('9 All Base Data'!G457="Inlet-in TA but not in Urban Area","Rural",IF('9 All Base Data'!G457="Rural (Incl.some Off Shore Islands)","Rural",IF('9 All Base Data'!G457="Inlet-not in TA","Rural",IF('9 All Base Data'!G457="Inland Water not in Urban Area","Rural",IF('9 All Base Data'!G457="Oceanic-in Region but not in TA","Rural",'9 All Base Data'!G457)))))))</f>
        <v>Southern Auckland Zone</v>
      </c>
      <c r="G457" s="177">
        <f>IF('9 All Base Data'!I457="..C","..C",'9 All Base Data'!I457*Basecase_Pop_2006)</f>
        <v>873</v>
      </c>
      <c r="H457" s="177">
        <f>IF('9 All Base Data'!J457="..C","..C",'9 All Base Data'!J457*Basecase_Pop_2006)</f>
        <v>519</v>
      </c>
      <c r="I457" s="191">
        <f>IF('9 All Base Data'!L457="..C","..C",'9 All Base Data'!L457*Basecase_Pop_2006)</f>
        <v>3</v>
      </c>
      <c r="J457" s="156">
        <f>IF('9 All Base Data'!$P457=0,0,('9 All Base Data'!$P457*Basecase_Pop_2006)/(1+(1/(BaseCase_Mort_AllAdults_30*('9 All Base Data'!$W457*Basecase_PM10)/10))))</f>
        <v>1.8335286034881568</v>
      </c>
      <c r="K457" s="156">
        <f>IF('9 All Base Data'!$Q457=0,0,('9 All Base Data'!$Q457*Basecase_Pop_2006)/(1+(1/(BaseCase_Mort_Maori_30*('9 All Base Data'!$W457*Basecase_PM10)/10))))</f>
        <v>0.2363044122001777</v>
      </c>
      <c r="L457" s="179">
        <f>133/(1+1/(BaseCase_Mort_Child_0_1*'9 All Base Data'!$AB$10/10))*IF('9 All Base Data'!$L457="..C",0,'9 All Base Data'!L457/'9 All Base Data'!$L$2022)</f>
        <v>4.3763335659156898E-4</v>
      </c>
      <c r="M457" s="178">
        <f>IF('9 All Base Data'!$R457="","",IF('9 All Base Data'!$R457=0,0,('9 All Base Data'!$R457*Basecase_Pop_2006)/(1+(1/(BaseCase_CardiacHA_All*('9 All Base Data'!$W457*Basecase_PM10)/10)))))</f>
        <v>2.8601242501291174E-2</v>
      </c>
      <c r="N457" s="178">
        <f>IF('9 All Base Data'!$S457="","",IF('9 All Base Data'!$S457=0,0,('9 All Base Data'!S457*Basecase_Pop_2006)/(1+(1/(BaseCase_RespHA_All*('9 All Base Data'!$W457*Basecase_PM10)/10)))))</f>
        <v>3.7963054511897708E-2</v>
      </c>
      <c r="O457" s="178">
        <f>IF('9 All Base Data'!$T457="","",IF('9 All Base Data'!$T457=0,0,('9 All Base Data'!$T457*Basecase_Pop_2006)/(1+(1/(BaseCase_RespHA_Child_1_4*('9 All Base Data'!$W457*Basecase_PM10)/10)))))</f>
        <v>1.3799653611933629E-2</v>
      </c>
      <c r="P457" s="179">
        <f>IF('9 All Base Data'!$U457="","",IF('9 All Base Data'!$U457=0,0,('9 All Base Data'!$U457*Basecase_Pop_2006)/(1+(1/(BaseCase_RespHA_Child_5_14*('9 All Base Data'!$W457*Basecase_PM10)/10)))))</f>
        <v>1.6534519435312318E-2</v>
      </c>
      <c r="Q457" s="156">
        <f>IF('7 Base case Results'!$G457="..C",0,BaseCase_RADs_All*'7 Base case Results'!$G457*('9 All Base Data'!$V457*Basecase_PM10)/10)</f>
        <v>537.41880000000003</v>
      </c>
      <c r="R457" s="189">
        <f t="shared" si="70"/>
        <v>6.5273618284178383</v>
      </c>
      <c r="S457" s="178">
        <f t="shared" si="71"/>
        <v>0.84124370743263255</v>
      </c>
      <c r="T457" s="179">
        <f t="shared" si="72"/>
        <v>1.5579747494659855E-3</v>
      </c>
      <c r="U457" s="178">
        <f t="shared" si="73"/>
        <v>1.8161788988319897E-4</v>
      </c>
      <c r="V457" s="178">
        <f t="shared" si="74"/>
        <v>1.7216245221145609E-4</v>
      </c>
      <c r="W457" s="178">
        <f t="shared" si="75"/>
        <v>6.2581429130119002E-5</v>
      </c>
      <c r="X457" s="179">
        <f t="shared" si="76"/>
        <v>7.4984045639141377E-5</v>
      </c>
      <c r="Y457" s="179">
        <f t="shared" si="77"/>
        <v>3.3319965600000001E-2</v>
      </c>
      <c r="Z457" s="186">
        <f t="shared" si="78"/>
        <v>6.5625935491093985</v>
      </c>
      <c r="AA457" s="156">
        <f>$J457*'9 All Base Data'!$Y457</f>
        <v>0.56752114295979672</v>
      </c>
      <c r="AB457" s="156">
        <f>$K457*'9 All Base Data'!$Y457</f>
        <v>7.3141891456264929E-2</v>
      </c>
      <c r="AC457" s="178">
        <f>$L457*'9 All Base Data'!$Y457</f>
        <v>1.3545803553742256E-4</v>
      </c>
      <c r="AD457" s="178">
        <f>IF($M457="","",$M457*'9 All Base Data'!$Y457)</f>
        <v>8.8527715376368957E-3</v>
      </c>
      <c r="AE457" s="178">
        <f>IF($N457="","",$N457*'9 All Base Data'!$Y457)</f>
        <v>1.1750477219635269E-2</v>
      </c>
      <c r="AF457" s="178">
        <f>IF($O457="","",$O457*'9 All Base Data'!$Y457)</f>
        <v>4.2713242517159597E-3</v>
      </c>
      <c r="AG457" s="178">
        <f>IF($P457="","",$P457*'9 All Base Data'!$Y457)</f>
        <v>5.1178309137733776E-3</v>
      </c>
      <c r="AH457" s="167">
        <f>$Q457*'9 All Base Data'!$Y457</f>
        <v>166.34402705463572</v>
      </c>
      <c r="AI457" s="178">
        <f>$R457*'9 All Base Data'!$Y457</f>
        <v>2.0203752689368764</v>
      </c>
      <c r="AJ457" s="178">
        <f>$S457*'9 All Base Data'!$Y457</f>
        <v>0.2603851335843031</v>
      </c>
      <c r="AK457" s="178">
        <f>$T457*'9 All Base Data'!$Y457</f>
        <v>4.822306065132243E-4</v>
      </c>
      <c r="AL457" s="178">
        <f>IF($U457="","",$U457*'9 All Base Data'!$Y457)</f>
        <v>5.6215099263994298E-5</v>
      </c>
      <c r="AM457" s="178">
        <f>IF($V457="","",$V457*'9 All Base Data'!$Y457)</f>
        <v>5.3288414191045938E-5</v>
      </c>
      <c r="AN457" s="178">
        <f>IF($W457="","",$W457*'9 All Base Data'!$Y457)</f>
        <v>1.9370455481531875E-5</v>
      </c>
      <c r="AO457" s="178">
        <f>IF($X457="","",$X457*'9 All Base Data'!$Y457)</f>
        <v>2.3209363193962272E-5</v>
      </c>
      <c r="AP457" s="178">
        <f>$Y457*'9 All Base Data'!$Y457</f>
        <v>1.0313329677387415E-2</v>
      </c>
      <c r="AQ457" s="179">
        <f t="shared" si="79"/>
        <v>2.0312803327342324</v>
      </c>
    </row>
    <row r="458" spans="1:43" x14ac:dyDescent="0.25">
      <c r="A458" s="124">
        <v>523820</v>
      </c>
      <c r="B458" s="125" t="s">
        <v>483</v>
      </c>
      <c r="C458" s="126" t="s">
        <v>157</v>
      </c>
      <c r="D458" s="101" t="s">
        <v>2312</v>
      </c>
      <c r="E458" s="142"/>
      <c r="F458" s="191" t="str">
        <f>IF('9 All Base Data'!G458="Rural Centre","Rural",IF('9 All Base Data'!G458="Rural (Incl.some Off Shore Islands)","Rural",IF('9 All Base Data'!G458="Inlet-in TA but not in Urban Area","Rural",IF('9 All Base Data'!G458="Rural (Incl.some Off Shore Islands)","Rural",IF('9 All Base Data'!G458="Inlet-not in TA","Rural",IF('9 All Base Data'!G458="Inland Water not in Urban Area","Rural",IF('9 All Base Data'!G458="Oceanic-in Region but not in TA","Rural",'9 All Base Data'!G458)))))))</f>
        <v>Southern Auckland Zone</v>
      </c>
      <c r="G458" s="177">
        <f>IF('9 All Base Data'!I458="..C","..C",'9 All Base Data'!I458*Basecase_Pop_2006)</f>
        <v>6471</v>
      </c>
      <c r="H458" s="177">
        <f>IF('9 All Base Data'!J458="..C","..C",'9 All Base Data'!J458*Basecase_Pop_2006)</f>
        <v>3726</v>
      </c>
      <c r="I458" s="191">
        <f>IF('9 All Base Data'!L458="..C","..C",'9 All Base Data'!L458*Basecase_Pop_2006)</f>
        <v>129</v>
      </c>
      <c r="J458" s="156">
        <f>IF('9 All Base Data'!$P458=0,0,('9 All Base Data'!$P458*Basecase_Pop_2006)/(1+(1/(BaseCase_Mort_AllAdults_30*('9 All Base Data'!$W458*Basecase_PM10)/10))))</f>
        <v>0.19233925337271629</v>
      </c>
      <c r="K458" s="156">
        <f>IF('9 All Base Data'!$Q458=0,0,('9 All Base Data'!$Q458*Basecase_Pop_2006)/(1+(1/(BaseCase_Mort_Maori_30*('9 All Base Data'!$W458*Basecase_PM10)/10))))</f>
        <v>0.13616641646337718</v>
      </c>
      <c r="L458" s="179">
        <f>133/(1+1/(BaseCase_Mort_Child_0_1*'9 All Base Data'!$AB$10/10))*IF('9 All Base Data'!$L458="..C",0,'9 All Base Data'!L458/'9 All Base Data'!$L$2022)</f>
        <v>1.8818234333437468E-2</v>
      </c>
      <c r="M458" s="178">
        <f>IF('9 All Base Data'!$R458="","",IF('9 All Base Data'!$R458=0,0,('9 All Base Data'!$R458*Basecase_Pop_2006)/(1+(1/(BaseCase_CardiacHA_All*('9 All Base Data'!$W458*Basecase_PM10)/10)))))</f>
        <v>0.351505503166124</v>
      </c>
      <c r="N458" s="178">
        <f>IF('9 All Base Data'!$S458="","",IF('9 All Base Data'!$S458=0,0,('9 All Base Data'!S458*Basecase_Pop_2006)/(1+(1/(BaseCase_RespHA_All*('9 All Base Data'!$W458*Basecase_PM10)/10)))))</f>
        <v>0.62511037180742168</v>
      </c>
      <c r="O458" s="178">
        <f>IF('9 All Base Data'!$T458="","",IF('9 All Base Data'!$T458=0,0,('9 All Base Data'!$T458*Basecase_Pop_2006)/(1+(1/(BaseCase_RespHA_Child_1_4*('9 All Base Data'!$W458*Basecase_PM10)/10)))))</f>
        <v>0.30864430570048107</v>
      </c>
      <c r="P458" s="179">
        <f>IF('9 All Base Data'!$U458="","",IF('9 All Base Data'!$U458=0,0,('9 All Base Data'!$U458*Basecase_Pop_2006)/(1+(1/(BaseCase_RespHA_Child_5_14*('9 All Base Data'!$W458*Basecase_PM10)/10)))))</f>
        <v>0.23480155321378685</v>
      </c>
      <c r="Q458" s="156">
        <f>IF('7 Base case Results'!$G458="..C",0,BaseCase_RADs_All*'7 Base case Results'!$G458*('9 All Base Data'!$V458*Basecase_PM10)/10)</f>
        <v>4484.5573166299628</v>
      </c>
      <c r="R458" s="189">
        <f t="shared" si="70"/>
        <v>0.68472774200687003</v>
      </c>
      <c r="S458" s="178">
        <f t="shared" si="71"/>
        <v>0.4847524426096228</v>
      </c>
      <c r="T458" s="179">
        <f t="shared" si="72"/>
        <v>6.699291422703739E-2</v>
      </c>
      <c r="U458" s="178">
        <f t="shared" si="73"/>
        <v>2.2320599451048874E-3</v>
      </c>
      <c r="V458" s="178">
        <f t="shared" si="74"/>
        <v>2.8348755361466576E-3</v>
      </c>
      <c r="W458" s="178">
        <f t="shared" si="75"/>
        <v>1.3997019263516815E-3</v>
      </c>
      <c r="X458" s="179">
        <f t="shared" si="76"/>
        <v>1.0648250438245234E-3</v>
      </c>
      <c r="Y458" s="179">
        <f t="shared" si="77"/>
        <v>0.27804255363105768</v>
      </c>
      <c r="Z458" s="186">
        <f t="shared" si="78"/>
        <v>1.0348301453462168</v>
      </c>
      <c r="AA458" s="156">
        <f>$J458*'9 All Base Data'!$Y458</f>
        <v>7.4370515417362545E-2</v>
      </c>
      <c r="AB458" s="156">
        <f>$K458*'9 All Base Data'!$Y458</f>
        <v>5.2650545311688848E-2</v>
      </c>
      <c r="AC458" s="178">
        <f>$L458*'9 All Base Data'!$Y458</f>
        <v>7.2763191188563552E-3</v>
      </c>
      <c r="AD458" s="178">
        <f>IF($M458="","",$M458*'9 All Base Data'!$Y458)</f>
        <v>0.13591425038885094</v>
      </c>
      <c r="AE458" s="178">
        <f>IF($N458="","",$N458*'9 All Base Data'!$Y458)</f>
        <v>0.24170719044005476</v>
      </c>
      <c r="AF458" s="178">
        <f>IF($O458="","",$O458*'9 All Base Data'!$Y458)</f>
        <v>0.11934140167996961</v>
      </c>
      <c r="AG458" s="178">
        <f>IF($P458="","",$P458*'9 All Base Data'!$Y458)</f>
        <v>9.0789125085496816E-2</v>
      </c>
      <c r="AH458" s="167">
        <f>$Q458*'9 All Base Data'!$Y458</f>
        <v>1734.0133810864888</v>
      </c>
      <c r="AI458" s="178">
        <f>$R458*'9 All Base Data'!$Y458</f>
        <v>0.26475903488581065</v>
      </c>
      <c r="AJ458" s="178">
        <f>$S458*'9 All Base Data'!$Y458</f>
        <v>0.1874359413096123</v>
      </c>
      <c r="AK458" s="178">
        <f>$T458*'9 All Base Data'!$Y458</f>
        <v>2.5903696063128628E-2</v>
      </c>
      <c r="AL458" s="178">
        <f>IF($U458="","",$U458*'9 All Base Data'!$Y458)</f>
        <v>8.6305548996920339E-4</v>
      </c>
      <c r="AM458" s="178">
        <f>IF($V458="","",$V458*'9 All Base Data'!$Y458)</f>
        <v>1.0961421086456485E-3</v>
      </c>
      <c r="AN458" s="178">
        <f>IF($W458="","",$W458*'9 All Base Data'!$Y458)</f>
        <v>5.4121325661866211E-4</v>
      </c>
      <c r="AO458" s="178">
        <f>IF($X458="","",$X458*'9 All Base Data'!$Y458)</f>
        <v>4.1172868226272807E-4</v>
      </c>
      <c r="AP458" s="178">
        <f>$Y458*'9 All Base Data'!$Y458</f>
        <v>0.1075088296273623</v>
      </c>
      <c r="AQ458" s="179">
        <f t="shared" si="79"/>
        <v>0.40013075817491645</v>
      </c>
    </row>
    <row r="459" spans="1:43" x14ac:dyDescent="0.25">
      <c r="A459" s="124">
        <v>523911</v>
      </c>
      <c r="B459" s="125" t="s">
        <v>484</v>
      </c>
      <c r="C459" s="126" t="s">
        <v>157</v>
      </c>
      <c r="D459" s="101" t="s">
        <v>2312</v>
      </c>
      <c r="E459" s="142"/>
      <c r="F459" s="191" t="str">
        <f>IF('9 All Base Data'!G459="Rural Centre","Rural",IF('9 All Base Data'!G459="Rural (Incl.some Off Shore Islands)","Rural",IF('9 All Base Data'!G459="Inlet-in TA but not in Urban Area","Rural",IF('9 All Base Data'!G459="Rural (Incl.some Off Shore Islands)","Rural",IF('9 All Base Data'!G459="Inlet-not in TA","Rural",IF('9 All Base Data'!G459="Inland Water not in Urban Area","Rural",IF('9 All Base Data'!G459="Oceanic-in Region but not in TA","Rural",'9 All Base Data'!G459)))))))</f>
        <v>Southern Auckland Zone</v>
      </c>
      <c r="G459" s="177">
        <f>IF('9 All Base Data'!I459="..C","..C",'9 All Base Data'!I459*Basecase_Pop_2006)</f>
        <v>3678</v>
      </c>
      <c r="H459" s="177">
        <f>IF('9 All Base Data'!J459="..C","..C",'9 All Base Data'!J459*Basecase_Pop_2006)</f>
        <v>1704</v>
      </c>
      <c r="I459" s="191">
        <f>IF('9 All Base Data'!L459="..C","..C",'9 All Base Data'!L459*Basecase_Pop_2006)</f>
        <v>90</v>
      </c>
      <c r="J459" s="156">
        <f>IF('9 All Base Data'!$P459=0,0,('9 All Base Data'!$P459*Basecase_Pop_2006)/(1+(1/(BaseCase_Mort_AllAdults_30*('9 All Base Data'!$W459*Basecase_PM10)/10))))</f>
        <v>0.57317353919089764</v>
      </c>
      <c r="K459" s="156">
        <f>IF('9 All Base Data'!$Q459=0,0,('9 All Base Data'!$Q459*Basecase_Pop_2006)/(1+(1/(BaseCase_Mort_Maori_30*('9 All Base Data'!$W459*Basecase_PM10)/10))))</f>
        <v>6.5002698337406378E-2</v>
      </c>
      <c r="L459" s="179">
        <f>133/(1+1/(BaseCase_Mort_Child_0_1*'9 All Base Data'!$AB$10/10))*IF('9 All Base Data'!$L459="..C",0,'9 All Base Data'!L459/'9 All Base Data'!$L$2022)</f>
        <v>1.3129000697747069E-2</v>
      </c>
      <c r="M459" s="178">
        <f>IF('9 All Base Data'!$R459="","",IF('9 All Base Data'!$R459=0,0,('9 All Base Data'!$R459*Basecase_Pop_2006)/(1+(1/(BaseCase_CardiacHA_All*('9 All Base Data'!$W459*Basecase_PM10)/10)))))</f>
        <v>0.29100583337200331</v>
      </c>
      <c r="N459" s="178">
        <f>IF('9 All Base Data'!$S459="","",IF('9 All Base Data'!$S459=0,0,('9 All Base Data'!S459*Basecase_Pop_2006)/(1+(1/(BaseCase_RespHA_All*('9 All Base Data'!$W459*Basecase_PM10)/10)))))</f>
        <v>0.72602655809090433</v>
      </c>
      <c r="O459" s="178">
        <f>IF('9 All Base Data'!$T459="","",IF('9 All Base Data'!$T459=0,0,('9 All Base Data'!$T459*Basecase_Pop_2006)/(1+(1/(BaseCase_RespHA_Child_1_4*('9 All Base Data'!$W459*Basecase_PM10)/10)))))</f>
        <v>0.20498303102896714</v>
      </c>
      <c r="P459" s="179">
        <f>IF('9 All Base Data'!$U459="","",IF('9 All Base Data'!$U459=0,0,('9 All Base Data'!$U459*Basecase_Pop_2006)/(1+(1/(BaseCase_RespHA_Child_5_14*('9 All Base Data'!$W459*Basecase_PM10)/10)))))</f>
        <v>0.17531588560475292</v>
      </c>
      <c r="Q459" s="156">
        <f>IF('7 Base case Results'!$G459="..C",0,BaseCase_RADs_All*'7 Base case Results'!$G459*('9 All Base Data'!$V459*Basecase_PM10)/10)</f>
        <v>2405.6731208467727</v>
      </c>
      <c r="R459" s="189">
        <f t="shared" si="70"/>
        <v>2.0404977995195956</v>
      </c>
      <c r="S459" s="178">
        <f t="shared" si="71"/>
        <v>0.2314096060811667</v>
      </c>
      <c r="T459" s="179">
        <f t="shared" si="72"/>
        <v>4.6739242483979565E-2</v>
      </c>
      <c r="U459" s="178">
        <f t="shared" si="73"/>
        <v>1.8478870419122212E-3</v>
      </c>
      <c r="V459" s="178">
        <f t="shared" si="74"/>
        <v>3.2925304409422511E-3</v>
      </c>
      <c r="W459" s="178">
        <f t="shared" si="75"/>
        <v>9.2959804571636593E-4</v>
      </c>
      <c r="X459" s="179">
        <f t="shared" si="76"/>
        <v>7.9505754121755444E-4</v>
      </c>
      <c r="Y459" s="179">
        <f t="shared" si="77"/>
        <v>0.14915173349249991</v>
      </c>
      <c r="Z459" s="186">
        <f t="shared" si="78"/>
        <v>2.2415291929789296</v>
      </c>
      <c r="AA459" s="156">
        <f>$J459*'9 All Base Data'!$Y459</f>
        <v>0.2006888477310424</v>
      </c>
      <c r="AB459" s="156">
        <f>$K459*'9 All Base Data'!$Y459</f>
        <v>2.2759802637012241E-2</v>
      </c>
      <c r="AC459" s="178">
        <f>$L459*'9 All Base Data'!$Y459</f>
        <v>4.5969393939753484E-3</v>
      </c>
      <c r="AD459" s="178">
        <f>IF($M459="","",$M459*'9 All Base Data'!$Y459)</f>
        <v>0.1018916983936137</v>
      </c>
      <c r="AE459" s="178">
        <f>IF($N459="","",$N459*'9 All Base Data'!$Y459)</f>
        <v>0.25420823433523954</v>
      </c>
      <c r="AF459" s="178">
        <f>IF($O459="","",$O459*'9 All Base Data'!$Y459)</f>
        <v>7.177199484765262E-2</v>
      </c>
      <c r="AG459" s="178">
        <f>IF($P459="","",$P459*'9 All Base Data'!$Y459)</f>
        <v>6.1384451069795391E-2</v>
      </c>
      <c r="AH459" s="167">
        <f>$Q459*'9 All Base Data'!$Y459</f>
        <v>842.3134245202549</v>
      </c>
      <c r="AI459" s="178">
        <f>$R459*'9 All Base Data'!$Y459</f>
        <v>0.71445229792251097</v>
      </c>
      <c r="AJ459" s="178">
        <f>$S459*'9 All Base Data'!$Y459</f>
        <v>8.1024897387763584E-2</v>
      </c>
      <c r="AK459" s="178">
        <f>$T459*'9 All Base Data'!$Y459</f>
        <v>1.6365104242552241E-2</v>
      </c>
      <c r="AL459" s="178">
        <f>IF($U459="","",$U459*'9 All Base Data'!$Y459)</f>
        <v>6.4701228479944713E-4</v>
      </c>
      <c r="AM459" s="178">
        <f>IF($V459="","",$V459*'9 All Base Data'!$Y459)</f>
        <v>1.1528343427103112E-3</v>
      </c>
      <c r="AN459" s="178">
        <f>IF($W459="","",$W459*'9 All Base Data'!$Y459)</f>
        <v>3.2548599663410465E-4</v>
      </c>
      <c r="AO459" s="178">
        <f>IF($X459="","",$X459*'9 All Base Data'!$Y459)</f>
        <v>2.7837848560152207E-4</v>
      </c>
      <c r="AP459" s="178">
        <f>$Y459*'9 All Base Data'!$Y459</f>
        <v>5.2223432320255808E-2</v>
      </c>
      <c r="AQ459" s="179">
        <f t="shared" si="79"/>
        <v>0.78484068111282879</v>
      </c>
    </row>
    <row r="460" spans="1:43" x14ac:dyDescent="0.25">
      <c r="A460" s="124">
        <v>523912</v>
      </c>
      <c r="B460" s="125" t="s">
        <v>485</v>
      </c>
      <c r="C460" s="126" t="s">
        <v>157</v>
      </c>
      <c r="D460" s="101" t="s">
        <v>2312</v>
      </c>
      <c r="E460" s="142"/>
      <c r="F460" s="191" t="str">
        <f>IF('9 All Base Data'!G460="Rural Centre","Rural",IF('9 All Base Data'!G460="Rural (Incl.some Off Shore Islands)","Rural",IF('9 All Base Data'!G460="Inlet-in TA but not in Urban Area","Rural",IF('9 All Base Data'!G460="Rural (Incl.some Off Shore Islands)","Rural",IF('9 All Base Data'!G460="Inlet-not in TA","Rural",IF('9 All Base Data'!G460="Inland Water not in Urban Area","Rural",IF('9 All Base Data'!G460="Oceanic-in Region but not in TA","Rural",'9 All Base Data'!G460)))))))</f>
        <v>Southern Auckland Zone</v>
      </c>
      <c r="G460" s="177">
        <f>IF('9 All Base Data'!I460="..C","..C",'9 All Base Data'!I460*Basecase_Pop_2006)</f>
        <v>4563</v>
      </c>
      <c r="H460" s="177">
        <f>IF('9 All Base Data'!J460="..C","..C",'9 All Base Data'!J460*Basecase_Pop_2006)</f>
        <v>2394</v>
      </c>
      <c r="I460" s="191">
        <f>IF('9 All Base Data'!L460="..C","..C",'9 All Base Data'!L460*Basecase_Pop_2006)</f>
        <v>90</v>
      </c>
      <c r="J460" s="156">
        <f>IF('9 All Base Data'!$P460=0,0,('9 All Base Data'!$P460*Basecase_Pop_2006)/(1+(1/(BaseCase_Mort_AllAdults_30*('9 All Base Data'!$W460*Basecase_PM10)/10))))</f>
        <v>4.358047099649232</v>
      </c>
      <c r="K460" s="156">
        <f>IF('9 All Base Data'!$Q460=0,0,('9 All Base Data'!$Q460*Basecase_Pop_2006)/(1+(1/(BaseCase_Mort_Maori_30*('9 All Base Data'!$W460*Basecase_PM10)/10))))</f>
        <v>0.58586233348993932</v>
      </c>
      <c r="L460" s="179">
        <f>133/(1+1/(BaseCase_Mort_Child_0_1*'9 All Base Data'!$AB$10/10))*IF('9 All Base Data'!$L460="..C",0,'9 All Base Data'!L460/'9 All Base Data'!$L$2022)</f>
        <v>1.3129000697747069E-2</v>
      </c>
      <c r="M460" s="178">
        <f>IF('9 All Base Data'!$R460="","",IF('9 All Base Data'!$R460=0,0,('9 All Base Data'!$R460*Basecase_Pop_2006)/(1+(1/(BaseCase_CardiacHA_All*('9 All Base Data'!$W460*Basecase_PM10)/10)))))</f>
        <v>0.30115714941984051</v>
      </c>
      <c r="N460" s="178">
        <f>IF('9 All Base Data'!$S460="","",IF('9 All Base Data'!$S460=0,0,('9 All Base Data'!S460*Basecase_Pop_2006)/(1+(1/(BaseCase_RespHA_All*('9 All Base Data'!$W460*Basecase_PM10)/10)))))</f>
        <v>0.51950249541090587</v>
      </c>
      <c r="O460" s="178">
        <f>IF('9 All Base Data'!$T460="","",IF('9 All Base Data'!$T460=0,0,('9 All Base Data'!$T460*Basecase_Pop_2006)/(1+(1/(BaseCase_RespHA_Child_1_4*('9 All Base Data'!$W460*Basecase_PM10)/10)))))</f>
        <v>0.18164628989426965</v>
      </c>
      <c r="P460" s="179">
        <f>IF('9 All Base Data'!$U460="","",IF('9 All Base Data'!$U460=0,0,('9 All Base Data'!$U460*Basecase_Pop_2006)/(1+(1/(BaseCase_RespHA_Child_5_14*('9 All Base Data'!$W460*Basecase_PM10)/10)))))</f>
        <v>7.0246804432404969E-2</v>
      </c>
      <c r="Q460" s="156">
        <f>IF('7 Base case Results'!$G460="..C",0,BaseCase_RADs_All*'7 Base case Results'!$G460*('9 All Base Data'!$V460*Basecase_PM10)/10)</f>
        <v>2989.8388293919279</v>
      </c>
      <c r="R460" s="189">
        <f t="shared" si="70"/>
        <v>15.514647674751265</v>
      </c>
      <c r="S460" s="178">
        <f t="shared" si="71"/>
        <v>2.085669907224184</v>
      </c>
      <c r="T460" s="179">
        <f t="shared" si="72"/>
        <v>4.6739242483979565E-2</v>
      </c>
      <c r="U460" s="178">
        <f t="shared" si="73"/>
        <v>1.9123478988159874E-3</v>
      </c>
      <c r="V460" s="178">
        <f t="shared" si="74"/>
        <v>2.3559438166884583E-3</v>
      </c>
      <c r="W460" s="178">
        <f t="shared" si="75"/>
        <v>8.2376592467051286E-4</v>
      </c>
      <c r="X460" s="179">
        <f t="shared" si="76"/>
        <v>3.1856925810095651E-4</v>
      </c>
      <c r="Y460" s="179">
        <f t="shared" si="77"/>
        <v>0.18537000742229953</v>
      </c>
      <c r="Z460" s="186">
        <f t="shared" si="78"/>
        <v>15.75102521637305</v>
      </c>
      <c r="AA460" s="156">
        <f>$J460*'9 All Base Data'!$Y460</f>
        <v>1.5309430206581525</v>
      </c>
      <c r="AB460" s="156">
        <f>$K460*'9 All Base Data'!$Y460</f>
        <v>0.20580820491708601</v>
      </c>
      <c r="AC460" s="178">
        <f>$L460*'9 All Base Data'!$Y460</f>
        <v>4.6121006787764327E-3</v>
      </c>
      <c r="AD460" s="178">
        <f>IF($M460="","",$M460*'9 All Base Data'!$Y460)</f>
        <v>0.1057938166989334</v>
      </c>
      <c r="AE460" s="178">
        <f>IF($N460="","",$N460*'9 All Base Data'!$Y460)</f>
        <v>0.18249658651643166</v>
      </c>
      <c r="AF460" s="178">
        <f>IF($O460="","",$O460*'9 All Base Data'!$Y460)</f>
        <v>6.3810719201374017E-2</v>
      </c>
      <c r="AG460" s="178">
        <f>IF($P460="","",$P460*'9 All Base Data'!$Y460)</f>
        <v>2.4677074962770475E-2</v>
      </c>
      <c r="AH460" s="167">
        <f>$Q460*'9 All Base Data'!$Y460</f>
        <v>1050.3036759558486</v>
      </c>
      <c r="AI460" s="178">
        <f>$R460*'9 All Base Data'!$Y460</f>
        <v>5.4501571535430218</v>
      </c>
      <c r="AJ460" s="178">
        <f>$S460*'9 All Base Data'!$Y460</f>
        <v>0.73267720950482629</v>
      </c>
      <c r="AK460" s="178">
        <f>$T460*'9 All Base Data'!$Y460</f>
        <v>1.6419078416444102E-2</v>
      </c>
      <c r="AL460" s="178">
        <f>IF($U460="","",$U460*'9 All Base Data'!$Y460)</f>
        <v>6.7179073603822713E-4</v>
      </c>
      <c r="AM460" s="178">
        <f>IF($V460="","",$V460*'9 All Base Data'!$Y460)</f>
        <v>8.2762201985201768E-4</v>
      </c>
      <c r="AN460" s="178">
        <f>IF($W460="","",$W460*'9 All Base Data'!$Y460)</f>
        <v>2.8938161157823116E-4</v>
      </c>
      <c r="AO460" s="178">
        <f>IF($X460="","",$X460*'9 All Base Data'!$Y460)</f>
        <v>1.119105349561641E-4</v>
      </c>
      <c r="AP460" s="178">
        <f>$Y460*'9 All Base Data'!$Y460</f>
        <v>6.5118827909262614E-2</v>
      </c>
      <c r="AQ460" s="179">
        <f t="shared" si="79"/>
        <v>5.5331944726246185</v>
      </c>
    </row>
    <row r="461" spans="1:43" x14ac:dyDescent="0.25">
      <c r="A461" s="124">
        <v>523920</v>
      </c>
      <c r="B461" s="125" t="s">
        <v>486</v>
      </c>
      <c r="C461" s="126" t="s">
        <v>157</v>
      </c>
      <c r="D461" s="101" t="s">
        <v>2312</v>
      </c>
      <c r="E461" s="142"/>
      <c r="F461" s="191" t="str">
        <f>IF('9 All Base Data'!G461="Rural Centre","Rural",IF('9 All Base Data'!G461="Rural (Incl.some Off Shore Islands)","Rural",IF('9 All Base Data'!G461="Inlet-in TA but not in Urban Area","Rural",IF('9 All Base Data'!G461="Rural (Incl.some Off Shore Islands)","Rural",IF('9 All Base Data'!G461="Inlet-not in TA","Rural",IF('9 All Base Data'!G461="Inland Water not in Urban Area","Rural",IF('9 All Base Data'!G461="Oceanic-in Region but not in TA","Rural",'9 All Base Data'!G461)))))))</f>
        <v>Southern Auckland Zone</v>
      </c>
      <c r="G461" s="177">
        <f>IF('9 All Base Data'!I461="..C","..C",'9 All Base Data'!I461*Basecase_Pop_2006)</f>
        <v>4632</v>
      </c>
      <c r="H461" s="177">
        <f>IF('9 All Base Data'!J461="..C","..C",'9 All Base Data'!J461*Basecase_Pop_2006)</f>
        <v>2772</v>
      </c>
      <c r="I461" s="191">
        <f>IF('9 All Base Data'!L461="..C","..C",'9 All Base Data'!L461*Basecase_Pop_2006)</f>
        <v>63</v>
      </c>
      <c r="J461" s="156">
        <f>IF('9 All Base Data'!$P461=0,0,('9 All Base Data'!$P461*Basecase_Pop_2006)/(1+(1/(BaseCase_Mort_AllAdults_30*('9 All Base Data'!$W461*Basecase_PM10)/10))))</f>
        <v>1.1632026554710662</v>
      </c>
      <c r="K461" s="156">
        <f>IF('9 All Base Data'!$Q461=0,0,('9 All Base Data'!$Q461*Basecase_Pop_2006)/(1+(1/(BaseCase_Mort_Maori_30*('9 All Base Data'!$W461*Basecase_PM10)/10))))</f>
        <v>0.36536774074392497</v>
      </c>
      <c r="L461" s="179">
        <f>133/(1+1/(BaseCase_Mort_Child_0_1*'9 All Base Data'!$AB$10/10))*IF('9 All Base Data'!$L461="..C",0,'9 All Base Data'!L461/'9 All Base Data'!$L$2022)</f>
        <v>9.1903004884229481E-3</v>
      </c>
      <c r="M461" s="178">
        <f>IF('9 All Base Data'!$R461="","",IF('9 All Base Data'!$R461=0,0,('9 All Base Data'!$R461*Basecase_Pop_2006)/(1+(1/(BaseCase_CardiacHA_All*('9 All Base Data'!$W461*Basecase_PM10)/10)))))</f>
        <v>0.68214453947673126</v>
      </c>
      <c r="N461" s="178">
        <f>IF('9 All Base Data'!$S461="","",IF('9 All Base Data'!$S461=0,0,('9 All Base Data'!S461*Basecase_Pop_2006)/(1+(1/(BaseCase_RespHA_All*('9 All Base Data'!$W461*Basecase_PM10)/10)))))</f>
        <v>1.4213404530901892</v>
      </c>
      <c r="O461" s="178">
        <f>IF('9 All Base Data'!$T461="","",IF('9 All Base Data'!$T461=0,0,('9 All Base Data'!$T461*Basecase_Pop_2006)/(1+(1/(BaseCase_RespHA_Child_1_4*('9 All Base Data'!$W461*Basecase_PM10)/10)))))</f>
        <v>0.41875884744931813</v>
      </c>
      <c r="P461" s="179">
        <f>IF('9 All Base Data'!$U461="","",IF('9 All Base Data'!$U461=0,0,('9 All Base Data'!$U461*Basecase_Pop_2006)/(1+(1/(BaseCase_RespHA_Child_5_14*('9 All Base Data'!$W461*Basecase_PM10)/10)))))</f>
        <v>0.21553964433095937</v>
      </c>
      <c r="Q461" s="156">
        <f>IF('7 Base case Results'!$G461="..C",0,BaseCase_RADs_All*'7 Base case Results'!$G461*('9 All Base Data'!$V461*Basecase_PM10)/10)</f>
        <v>3511.4415464530334</v>
      </c>
      <c r="R461" s="189">
        <f t="shared" si="70"/>
        <v>4.1410014534769957</v>
      </c>
      <c r="S461" s="178">
        <f t="shared" si="71"/>
        <v>1.3007091570483731</v>
      </c>
      <c r="T461" s="179">
        <f t="shared" si="72"/>
        <v>3.2717469738785691E-2</v>
      </c>
      <c r="U461" s="178">
        <f t="shared" si="73"/>
        <v>4.3316178256772439E-3</v>
      </c>
      <c r="V461" s="178">
        <f t="shared" si="74"/>
        <v>6.4457789547640075E-3</v>
      </c>
      <c r="W461" s="178">
        <f t="shared" si="75"/>
        <v>1.8990713731826577E-3</v>
      </c>
      <c r="X461" s="179">
        <f t="shared" si="76"/>
        <v>9.7747228704090066E-4</v>
      </c>
      <c r="Y461" s="179">
        <f t="shared" si="77"/>
        <v>0.21770937588008807</v>
      </c>
      <c r="Z461" s="186">
        <f t="shared" si="78"/>
        <v>4.4022056958763107</v>
      </c>
      <c r="AA461" s="156">
        <f>$J461*'9 All Base Data'!$Y461</f>
        <v>0.51099531999209724</v>
      </c>
      <c r="AB461" s="156">
        <f>$K461*'9 All Base Data'!$Y461</f>
        <v>0.16050617209141646</v>
      </c>
      <c r="AC461" s="178">
        <f>$L461*'9 All Base Data'!$Y461</f>
        <v>4.0373021131071742E-3</v>
      </c>
      <c r="AD461" s="178">
        <f>IF($M461="","",$M461*'9 All Base Data'!$Y461)</f>
        <v>0.29966632692186507</v>
      </c>
      <c r="AE461" s="178">
        <f>IF($N461="","",$N461*'9 All Base Data'!$Y461)</f>
        <v>0.62439534179914857</v>
      </c>
      <c r="AF461" s="178">
        <f>IF($O461="","",$O461*'9 All Base Data'!$Y461)</f>
        <v>0.18396090332619502</v>
      </c>
      <c r="AG461" s="178">
        <f>IF($P461="","",$P461*'9 All Base Data'!$Y461)</f>
        <v>9.4686638659088801E-2</v>
      </c>
      <c r="AH461" s="167">
        <f>$Q461*'9 All Base Data'!$Y461</f>
        <v>1542.5774590728186</v>
      </c>
      <c r="AI461" s="178">
        <f>$R461*'9 All Base Data'!$Y461</f>
        <v>1.8191433391718661</v>
      </c>
      <c r="AJ461" s="178">
        <f>$S461*'9 All Base Data'!$Y461</f>
        <v>0.57140197264544268</v>
      </c>
      <c r="AK461" s="178">
        <f>$T461*'9 All Base Data'!$Y461</f>
        <v>1.4372795522661538E-2</v>
      </c>
      <c r="AL461" s="178">
        <f>IF($U461="","",$U461*'9 All Base Data'!$Y461)</f>
        <v>1.9028811759538432E-3</v>
      </c>
      <c r="AM461" s="178">
        <f>IF($V461="","",$V461*'9 All Base Data'!$Y461)</f>
        <v>2.8316328750591386E-3</v>
      </c>
      <c r="AN461" s="178">
        <f>IF($W461="","",$W461*'9 All Base Data'!$Y461)</f>
        <v>8.3426269658429448E-4</v>
      </c>
      <c r="AO461" s="178">
        <f>IF($X461="","",$X461*'9 All Base Data'!$Y461)</f>
        <v>4.2940390631896765E-4</v>
      </c>
      <c r="AP461" s="178">
        <f>$Y461*'9 All Base Data'!$Y461</f>
        <v>9.5639802462514759E-2</v>
      </c>
      <c r="AQ461" s="179">
        <f t="shared" si="79"/>
        <v>1.9338904512080553</v>
      </c>
    </row>
    <row r="462" spans="1:43" x14ac:dyDescent="0.25">
      <c r="A462" s="124">
        <v>524001</v>
      </c>
      <c r="B462" s="125" t="s">
        <v>487</v>
      </c>
      <c r="C462" s="126" t="s">
        <v>157</v>
      </c>
      <c r="D462" s="101" t="s">
        <v>2312</v>
      </c>
      <c r="E462" s="142"/>
      <c r="F462" s="191" t="str">
        <f>IF('9 All Base Data'!G462="Rural Centre","Rural",IF('9 All Base Data'!G462="Rural (Incl.some Off Shore Islands)","Rural",IF('9 All Base Data'!G462="Inlet-in TA but not in Urban Area","Rural",IF('9 All Base Data'!G462="Rural (Incl.some Off Shore Islands)","Rural",IF('9 All Base Data'!G462="Inlet-not in TA","Rural",IF('9 All Base Data'!G462="Inland Water not in Urban Area","Rural",IF('9 All Base Data'!G462="Oceanic-in Region but not in TA","Rural",'9 All Base Data'!G462)))))))</f>
        <v>Southern Auckland Zone</v>
      </c>
      <c r="G462" s="177">
        <f>IF('9 All Base Data'!I462="..C","..C",'9 All Base Data'!I462*Basecase_Pop_2006)</f>
        <v>3309</v>
      </c>
      <c r="H462" s="177">
        <f>IF('9 All Base Data'!J462="..C","..C",'9 All Base Data'!J462*Basecase_Pop_2006)</f>
        <v>2028</v>
      </c>
      <c r="I462" s="191">
        <f>IF('9 All Base Data'!L462="..C","..C",'9 All Base Data'!L462*Basecase_Pop_2006)</f>
        <v>51</v>
      </c>
      <c r="J462" s="156">
        <f>IF('9 All Base Data'!$P462=0,0,('9 All Base Data'!$P462*Basecase_Pop_2006)/(1+(1/(BaseCase_Mort_AllAdults_30*('9 All Base Data'!$W462*Basecase_PM10)/10))))</f>
        <v>3.3862083693816345</v>
      </c>
      <c r="K462" s="156">
        <f>IF('9 All Base Data'!$Q462=0,0,('9 All Base Data'!$Q462*Basecase_Pop_2006)/(1+(1/(BaseCase_Mort_Maori_30*('9 All Base Data'!$W462*Basecase_PM10)/10))))</f>
        <v>0.47403972132929639</v>
      </c>
      <c r="L462" s="179">
        <f>133/(1+1/(BaseCase_Mort_Child_0_1*'9 All Base Data'!$AB$10/10))*IF('9 All Base Data'!$L462="..C",0,'9 All Base Data'!L462/'9 All Base Data'!$L$2022)</f>
        <v>7.4397670620566722E-3</v>
      </c>
      <c r="M462" s="178">
        <f>IF('9 All Base Data'!$R462="","",IF('9 All Base Data'!$R462=0,0,('9 All Base Data'!$R462*Basecase_Pop_2006)/(1+(1/(BaseCase_CardiacHA_All*('9 All Base Data'!$W462*Basecase_PM10)/10)))))</f>
        <v>0.29856549309384817</v>
      </c>
      <c r="N462" s="178">
        <f>IF('9 All Base Data'!$S462="","",IF('9 All Base Data'!$S462=0,0,('9 All Base Data'!S462*Basecase_Pop_2006)/(1+(1/(BaseCase_RespHA_All*('9 All Base Data'!$W462*Basecase_PM10)/10)))))</f>
        <v>0.57062801214941639</v>
      </c>
      <c r="O462" s="178">
        <f>IF('9 All Base Data'!$T462="","",IF('9 All Base Data'!$T462=0,0,('9 All Base Data'!$T462*Basecase_Pop_2006)/(1+(1/(BaseCase_RespHA_Child_1_4*('9 All Base Data'!$W462*Basecase_PM10)/10)))))</f>
        <v>0.1740327400061733</v>
      </c>
      <c r="P462" s="179">
        <f>IF('9 All Base Data'!$U462="","",IF('9 All Base Data'!$U462=0,0,('9 All Base Data'!$U462*Basecase_Pop_2006)/(1+(1/(BaseCase_RespHA_Child_5_14*('9 All Base Data'!$W462*Basecase_PM10)/10)))))</f>
        <v>0.22100903656511203</v>
      </c>
      <c r="Q462" s="156">
        <f>IF('7 Base case Results'!$G462="..C",0,BaseCase_RADs_All*'7 Base case Results'!$G462*('9 All Base Data'!$V462*Basecase_PM10)/10)</f>
        <v>2277.8613635462416</v>
      </c>
      <c r="R462" s="189">
        <f t="shared" si="70"/>
        <v>12.054901794998619</v>
      </c>
      <c r="S462" s="178">
        <f t="shared" si="71"/>
        <v>1.6875814079322953</v>
      </c>
      <c r="T462" s="179">
        <f t="shared" si="72"/>
        <v>2.6485570740921754E-2</v>
      </c>
      <c r="U462" s="178">
        <f t="shared" si="73"/>
        <v>1.8958908811459361E-3</v>
      </c>
      <c r="V462" s="178">
        <f t="shared" si="74"/>
        <v>2.5877980350976033E-3</v>
      </c>
      <c r="W462" s="178">
        <f t="shared" si="75"/>
        <v>7.8923847592799596E-4</v>
      </c>
      <c r="X462" s="179">
        <f t="shared" si="76"/>
        <v>1.002275980822783E-3</v>
      </c>
      <c r="Y462" s="179">
        <f t="shared" si="77"/>
        <v>0.14122740453986699</v>
      </c>
      <c r="Z462" s="186">
        <f t="shared" si="78"/>
        <v>12.227098459195652</v>
      </c>
      <c r="AA462" s="156">
        <f>$J462*'9 All Base Data'!$Y462</f>
        <v>1.2953224192841795</v>
      </c>
      <c r="AB462" s="156">
        <f>$K462*'9 All Base Data'!$Y462</f>
        <v>0.18133387307798579</v>
      </c>
      <c r="AC462" s="178">
        <f>$L462*'9 All Base Data'!$Y462</f>
        <v>2.8459255953861527E-3</v>
      </c>
      <c r="AD462" s="178">
        <f>IF($M462="","",$M462*'9 All Base Data'!$Y462)</f>
        <v>0.11420991700511357</v>
      </c>
      <c r="AE462" s="178">
        <f>IF($N462="","",$N462*'9 All Base Data'!$Y462)</f>
        <v>0.21828168162719475</v>
      </c>
      <c r="AF462" s="178">
        <f>IF($O462="","",$O462*'9 All Base Data'!$Y462)</f>
        <v>6.6572545227220378E-2</v>
      </c>
      <c r="AG462" s="178">
        <f>IF($P462="","",$P462*'9 All Base Data'!$Y462)</f>
        <v>8.4542334286257959E-2</v>
      </c>
      <c r="AH462" s="167">
        <f>$Q462*'9 All Base Data'!$Y462</f>
        <v>871.34770526879572</v>
      </c>
      <c r="AI462" s="178">
        <f>$R462*'9 All Base Data'!$Y462</f>
        <v>4.6113478126516796</v>
      </c>
      <c r="AJ462" s="178">
        <f>$S462*'9 All Base Data'!$Y462</f>
        <v>0.64554858815762939</v>
      </c>
      <c r="AK462" s="178">
        <f>$T462*'9 All Base Data'!$Y462</f>
        <v>1.0131495119574705E-2</v>
      </c>
      <c r="AL462" s="178">
        <f>IF($U462="","",$U462*'9 All Base Data'!$Y462)</f>
        <v>7.252329729824712E-4</v>
      </c>
      <c r="AM462" s="178">
        <f>IF($V462="","",$V462*'9 All Base Data'!$Y462)</f>
        <v>9.8990742617932831E-4</v>
      </c>
      <c r="AN462" s="178">
        <f>IF($W462="","",$W462*'9 All Base Data'!$Y462)</f>
        <v>3.019064926054444E-4</v>
      </c>
      <c r="AO462" s="178">
        <f>IF($X462="","",$X462*'9 All Base Data'!$Y462)</f>
        <v>3.833994859881798E-4</v>
      </c>
      <c r="AP462" s="178">
        <f>$Y462*'9 All Base Data'!$Y462</f>
        <v>5.4023557726665339E-2</v>
      </c>
      <c r="AQ462" s="179">
        <f t="shared" si="79"/>
        <v>4.6772180058970818</v>
      </c>
    </row>
    <row r="463" spans="1:43" x14ac:dyDescent="0.25">
      <c r="A463" s="124">
        <v>524002</v>
      </c>
      <c r="B463" s="125" t="s">
        <v>488</v>
      </c>
      <c r="C463" s="126" t="s">
        <v>157</v>
      </c>
      <c r="D463" s="101" t="s">
        <v>2312</v>
      </c>
      <c r="E463" s="142"/>
      <c r="F463" s="191" t="str">
        <f>IF('9 All Base Data'!G463="Rural Centre","Rural",IF('9 All Base Data'!G463="Rural (Incl.some Off Shore Islands)","Rural",IF('9 All Base Data'!G463="Inlet-in TA but not in Urban Area","Rural",IF('9 All Base Data'!G463="Rural (Incl.some Off Shore Islands)","Rural",IF('9 All Base Data'!G463="Inlet-not in TA","Rural",IF('9 All Base Data'!G463="Inland Water not in Urban Area","Rural",IF('9 All Base Data'!G463="Oceanic-in Region but not in TA","Rural",'9 All Base Data'!G463)))))))</f>
        <v>Southern Auckland Zone</v>
      </c>
      <c r="G463" s="177">
        <f>IF('9 All Base Data'!I463="..C","..C",'9 All Base Data'!I463*Basecase_Pop_2006)</f>
        <v>5949</v>
      </c>
      <c r="H463" s="177">
        <f>IF('9 All Base Data'!J463="..C","..C",'9 All Base Data'!J463*Basecase_Pop_2006)</f>
        <v>3405</v>
      </c>
      <c r="I463" s="191">
        <f>IF('9 All Base Data'!L463="..C","..C",'9 All Base Data'!L463*Basecase_Pop_2006)</f>
        <v>102</v>
      </c>
      <c r="J463" s="156">
        <f>IF('9 All Base Data'!$P463=0,0,('9 All Base Data'!$P463*Basecase_Pop_2006)/(1+(1/(BaseCase_Mort_AllAdults_30*('9 All Base Data'!$W463*Basecase_PM10)/10))))</f>
        <v>1.3594653381950514</v>
      </c>
      <c r="K463" s="156">
        <f>IF('9 All Base Data'!$Q463=0,0,('9 All Base Data'!$Q463*Basecase_Pop_2006)/(1+(1/(BaseCase_Mort_Maori_30*('9 All Base Data'!$W463*Basecase_PM10)/10))))</f>
        <v>0.43500669598056318</v>
      </c>
      <c r="L463" s="179">
        <f>133/(1+1/(BaseCase_Mort_Child_0_1*'9 All Base Data'!$AB$10/10))*IF('9 All Base Data'!$L463="..C",0,'9 All Base Data'!L463/'9 All Base Data'!$L$2022)</f>
        <v>1.4879534124113344E-2</v>
      </c>
      <c r="M463" s="178">
        <f>IF('9 All Base Data'!$R463="","",IF('9 All Base Data'!$R463=0,0,('9 All Base Data'!$R463*Basecase_Pop_2006)/(1+(1/(BaseCase_CardiacHA_All*('9 All Base Data'!$W463*Basecase_PM10)/10)))))</f>
        <v>0.51548801979055248</v>
      </c>
      <c r="N463" s="178">
        <f>IF('9 All Base Data'!$S463="","",IF('9 All Base Data'!$S463=0,0,('9 All Base Data'!S463*Basecase_Pop_2006)/(1+(1/(BaseCase_RespHA_All*('9 All Base Data'!$W463*Basecase_PM10)/10)))))</f>
        <v>1.1651399839825716</v>
      </c>
      <c r="O463" s="178">
        <f>IF('9 All Base Data'!$T463="","",IF('9 All Base Data'!$T463=0,0,('9 All Base Data'!$T463*Basecase_Pop_2006)/(1+(1/(BaseCase_RespHA_Child_1_4*('9 All Base Data'!$W463*Basecase_PM10)/10)))))</f>
        <v>0.51384259805726717</v>
      </c>
      <c r="P463" s="179">
        <f>IF('9 All Base Data'!$U463="","",IF('9 All Base Data'!$U463=0,0,('9 All Base Data'!$U463*Basecase_Pop_2006)/(1+(1/(BaseCase_RespHA_Child_5_14*('9 All Base Data'!$W463*Basecase_PM10)/10)))))</f>
        <v>0.37356939154986385</v>
      </c>
      <c r="Q463" s="156">
        <f>IF('7 Base case Results'!$G463="..C",0,BaseCase_RADs_All*'7 Base case Results'!$G463*('9 All Base Data'!$V463*Basecase_PM10)/10)</f>
        <v>4464.6887848676834</v>
      </c>
      <c r="R463" s="189">
        <f t="shared" si="70"/>
        <v>4.8396966039743834</v>
      </c>
      <c r="S463" s="178">
        <f t="shared" si="71"/>
        <v>1.5486238376908048</v>
      </c>
      <c r="T463" s="179">
        <f t="shared" si="72"/>
        <v>5.2971141481843509E-2</v>
      </c>
      <c r="U463" s="178">
        <f t="shared" si="73"/>
        <v>3.2733489256700082E-3</v>
      </c>
      <c r="V463" s="178">
        <f t="shared" si="74"/>
        <v>5.2839098273609626E-3</v>
      </c>
      <c r="W463" s="178">
        <f t="shared" si="75"/>
        <v>2.3302761821897065E-3</v>
      </c>
      <c r="X463" s="179">
        <f t="shared" si="76"/>
        <v>1.6941371906786327E-3</v>
      </c>
      <c r="Y463" s="179">
        <f t="shared" si="77"/>
        <v>0.27681070466179641</v>
      </c>
      <c r="Z463" s="186">
        <f t="shared" si="78"/>
        <v>5.1780357088710547</v>
      </c>
      <c r="AA463" s="156">
        <f>$J463*'9 All Base Data'!$Y463</f>
        <v>0.58950544565228646</v>
      </c>
      <c r="AB463" s="156">
        <f>$K463*'9 All Base Data'!$Y463</f>
        <v>0.18863211070627359</v>
      </c>
      <c r="AC463" s="178">
        <f>$L463*'9 All Base Data'!$Y463</f>
        <v>6.4522177568570906E-3</v>
      </c>
      <c r="AD463" s="178">
        <f>IF($M463="","",$M463*'9 All Base Data'!$Y463)</f>
        <v>0.22353125622055706</v>
      </c>
      <c r="AE463" s="178">
        <f>IF($N463="","",$N463*'9 All Base Data'!$Y463)</f>
        <v>0.50524007211311184</v>
      </c>
      <c r="AF463" s="178">
        <f>IF($O463="","",$O463*'9 All Base Data'!$Y463)</f>
        <v>0.22281775140001184</v>
      </c>
      <c r="AG463" s="178">
        <f>IF($P463="","",$P463*'9 All Base Data'!$Y463)</f>
        <v>0.16199103019429789</v>
      </c>
      <c r="AH463" s="167">
        <f>$Q463*'9 All Base Data'!$Y463</f>
        <v>1936.0246104667985</v>
      </c>
      <c r="AI463" s="178">
        <f>$R463*'9 All Base Data'!$Y463</f>
        <v>2.09863938652214</v>
      </c>
      <c r="AJ463" s="178">
        <f>$S463*'9 All Base Data'!$Y463</f>
        <v>0.67153031411433384</v>
      </c>
      <c r="AK463" s="178">
        <f>$T463*'9 All Base Data'!$Y463</f>
        <v>2.2969895214411246E-2</v>
      </c>
      <c r="AL463" s="178">
        <f>IF($U463="","",$U463*'9 All Base Data'!$Y463)</f>
        <v>1.4194234770005373E-3</v>
      </c>
      <c r="AM463" s="178">
        <f>IF($V463="","",$V463*'9 All Base Data'!$Y463)</f>
        <v>2.2912637270329625E-3</v>
      </c>
      <c r="AN463" s="178">
        <f>IF($W463="","",$W463*'9 All Base Data'!$Y463)</f>
        <v>1.0104785025990537E-3</v>
      </c>
      <c r="AO463" s="178">
        <f>IF($X463="","",$X463*'9 All Base Data'!$Y463)</f>
        <v>7.3462932193114102E-4</v>
      </c>
      <c r="AP463" s="178">
        <f>$Y463*'9 All Base Data'!$Y463</f>
        <v>0.12003352584894153</v>
      </c>
      <c r="AQ463" s="179">
        <f t="shared" si="79"/>
        <v>2.2453534947895264</v>
      </c>
    </row>
    <row r="464" spans="1:43" x14ac:dyDescent="0.25">
      <c r="A464" s="124">
        <v>524111</v>
      </c>
      <c r="B464" s="125" t="s">
        <v>489</v>
      </c>
      <c r="C464" s="126" t="s">
        <v>157</v>
      </c>
      <c r="D464" s="101" t="s">
        <v>2312</v>
      </c>
      <c r="E464" s="142"/>
      <c r="F464" s="191" t="str">
        <f>IF('9 All Base Data'!G464="Rural Centre","Rural",IF('9 All Base Data'!G464="Rural (Incl.some Off Shore Islands)","Rural",IF('9 All Base Data'!G464="Inlet-in TA but not in Urban Area","Rural",IF('9 All Base Data'!G464="Rural (Incl.some Off Shore Islands)","Rural",IF('9 All Base Data'!G464="Inlet-not in TA","Rural",IF('9 All Base Data'!G464="Inland Water not in Urban Area","Rural",IF('9 All Base Data'!G464="Oceanic-in Region but not in TA","Rural",'9 All Base Data'!G464)))))))</f>
        <v>Southern Auckland Zone</v>
      </c>
      <c r="G464" s="177">
        <f>IF('9 All Base Data'!I464="..C","..C",'9 All Base Data'!I464*Basecase_Pop_2006)</f>
        <v>2898</v>
      </c>
      <c r="H464" s="177">
        <f>IF('9 All Base Data'!J464="..C","..C",'9 All Base Data'!J464*Basecase_Pop_2006)</f>
        <v>1311</v>
      </c>
      <c r="I464" s="191">
        <f>IF('9 All Base Data'!L464="..C","..C",'9 All Base Data'!L464*Basecase_Pop_2006)</f>
        <v>66</v>
      </c>
      <c r="J464" s="156">
        <f>IF('9 All Base Data'!$P464=0,0,('9 All Base Data'!$P464*Basecase_Pop_2006)/(1+(1/(BaseCase_Mort_AllAdults_30*('9 All Base Data'!$W464*Basecase_PM10)/10))))</f>
        <v>2.2943875867147412</v>
      </c>
      <c r="K464" s="156">
        <f>IF('9 All Base Data'!$Q464=0,0,('9 All Base Data'!$Q464*Basecase_Pop_2006)/(1+(1/(BaseCase_Mort_Maori_30*('9 All Base Data'!$W464*Basecase_PM10)/10))))</f>
        <v>1.0337056233294051</v>
      </c>
      <c r="L464" s="179">
        <f>133/(1+1/(BaseCase_Mort_Child_0_1*'9 All Base Data'!$AB$10/10))*IF('9 All Base Data'!$L464="..C",0,'9 All Base Data'!L464/'9 All Base Data'!$L$2022)</f>
        <v>9.6279338450145184E-3</v>
      </c>
      <c r="M464" s="178">
        <f>IF('9 All Base Data'!$R464="","",IF('9 All Base Data'!$R464=0,0,('9 All Base Data'!$R464*Basecase_Pop_2006)/(1+(1/(BaseCase_CardiacHA_All*('9 All Base Data'!$W464*Basecase_PM10)/10)))))</f>
        <v>0.33008863312938874</v>
      </c>
      <c r="N464" s="178">
        <f>IF('9 All Base Data'!$S464="","",IF('9 All Base Data'!$S464=0,0,('9 All Base Data'!S464*Basecase_Pop_2006)/(1+(1/(BaseCase_RespHA_All*('9 All Base Data'!$W464*Basecase_PM10)/10)))))</f>
        <v>1.3419357326219399</v>
      </c>
      <c r="O464" s="178">
        <f>IF('9 All Base Data'!$T464="","",IF('9 All Base Data'!$T464=0,0,('9 All Base Data'!$T464*Basecase_Pop_2006)/(1+(1/(BaseCase_RespHA_Child_1_4*('9 All Base Data'!$W464*Basecase_PM10)/10)))))</f>
        <v>0.5533264883452359</v>
      </c>
      <c r="P464" s="179">
        <f>IF('9 All Base Data'!$U464="","",IF('9 All Base Data'!$U464=0,0,('9 All Base Data'!$U464*Basecase_Pop_2006)/(1+(1/(BaseCase_RespHA_Child_5_14*('9 All Base Data'!$W464*Basecase_PM10)/10)))))</f>
        <v>0.17737741811526503</v>
      </c>
      <c r="Q464" s="156">
        <f>IF('7 Base case Results'!$G464="..C",0,BaseCase_RADs_All*'7 Base case Results'!$G464*('9 All Base Data'!$V464*Basecase_PM10)/10)</f>
        <v>2226.3748286365508</v>
      </c>
      <c r="R464" s="189">
        <f t="shared" si="70"/>
        <v>8.1680198087044786</v>
      </c>
      <c r="S464" s="178">
        <f t="shared" si="71"/>
        <v>3.679992019052682</v>
      </c>
      <c r="T464" s="179">
        <f t="shared" si="72"/>
        <v>3.4275444488251684E-2</v>
      </c>
      <c r="U464" s="178">
        <f t="shared" si="73"/>
        <v>2.0960628203716188E-3</v>
      </c>
      <c r="V464" s="178">
        <f t="shared" si="74"/>
        <v>6.0856785474404972E-3</v>
      </c>
      <c r="W464" s="178">
        <f t="shared" si="75"/>
        <v>2.5093356246456448E-3</v>
      </c>
      <c r="X464" s="179">
        <f t="shared" si="76"/>
        <v>8.0440659115272694E-4</v>
      </c>
      <c r="Y464" s="179">
        <f t="shared" si="77"/>
        <v>0.13803523937546616</v>
      </c>
      <c r="Z464" s="186">
        <f t="shared" si="78"/>
        <v>8.3485122339360078</v>
      </c>
      <c r="AA464" s="156">
        <f>$J464*'9 All Base Data'!$Y464</f>
        <v>1.02494206185815</v>
      </c>
      <c r="AB464" s="156">
        <f>$K464*'9 All Base Data'!$Y464</f>
        <v>0.4617739300301269</v>
      </c>
      <c r="AC464" s="178">
        <f>$L464*'9 All Base Data'!$Y464</f>
        <v>4.3009622365821898E-3</v>
      </c>
      <c r="AD464" s="178">
        <f>IF($M464="","",$M464*'9 All Base Data'!$Y464)</f>
        <v>0.14745622151835558</v>
      </c>
      <c r="AE464" s="178">
        <f>IF($N464="","",$N464*'9 All Base Data'!$Y464)</f>
        <v>0.59946557619066354</v>
      </c>
      <c r="AF464" s="178">
        <f>IF($O464="","",$O464*'9 All Base Data'!$Y464)</f>
        <v>0.24718037838469448</v>
      </c>
      <c r="AG464" s="178">
        <f>IF($P464="","",$P464*'9 All Base Data'!$Y464)</f>
        <v>7.9237517541859898E-2</v>
      </c>
      <c r="AH464" s="167">
        <f>$Q464*'9 All Base Data'!$Y464</f>
        <v>994.5596029828672</v>
      </c>
      <c r="AI464" s="178">
        <f>$R464*'9 All Base Data'!$Y464</f>
        <v>3.6487937402150141</v>
      </c>
      <c r="AJ464" s="178">
        <f>$S464*'9 All Base Data'!$Y464</f>
        <v>1.6439151909072518</v>
      </c>
      <c r="AK464" s="178">
        <f>$T464*'9 All Base Data'!$Y464</f>
        <v>1.5311425562232597E-2</v>
      </c>
      <c r="AL464" s="178">
        <f>IF($U464="","",$U464*'9 All Base Data'!$Y464)</f>
        <v>9.363470066415581E-4</v>
      </c>
      <c r="AM464" s="178">
        <f>IF($V464="","",$V464*'9 All Base Data'!$Y464)</f>
        <v>2.7185763880246587E-3</v>
      </c>
      <c r="AN464" s="178">
        <f>IF($W464="","",$W464*'9 All Base Data'!$Y464)</f>
        <v>1.1209630159745895E-3</v>
      </c>
      <c r="AO464" s="178">
        <f>IF($X464="","",$X464*'9 All Base Data'!$Y464)</f>
        <v>3.593421420523347E-4</v>
      </c>
      <c r="AP464" s="178">
        <f>$Y464*'9 All Base Data'!$Y464</f>
        <v>6.1662695384937773E-2</v>
      </c>
      <c r="AQ464" s="179">
        <f t="shared" si="79"/>
        <v>3.7294227845568506</v>
      </c>
    </row>
    <row r="465" spans="1:43" x14ac:dyDescent="0.25">
      <c r="A465" s="124">
        <v>524112</v>
      </c>
      <c r="B465" s="125" t="s">
        <v>490</v>
      </c>
      <c r="C465" s="126" t="s">
        <v>157</v>
      </c>
      <c r="D465" s="101" t="s">
        <v>2312</v>
      </c>
      <c r="E465" s="142"/>
      <c r="F465" s="191" t="str">
        <f>IF('9 All Base Data'!G465="Rural Centre","Rural",IF('9 All Base Data'!G465="Rural (Incl.some Off Shore Islands)","Rural",IF('9 All Base Data'!G465="Inlet-in TA but not in Urban Area","Rural",IF('9 All Base Data'!G465="Rural (Incl.some Off Shore Islands)","Rural",IF('9 All Base Data'!G465="Inlet-not in TA","Rural",IF('9 All Base Data'!G465="Inland Water not in Urban Area","Rural",IF('9 All Base Data'!G465="Oceanic-in Region but not in TA","Rural",'9 All Base Data'!G465)))))))</f>
        <v>Southern Auckland Zone</v>
      </c>
      <c r="G465" s="177">
        <f>IF('9 All Base Data'!I465="..C","..C",'9 All Base Data'!I465*Basecase_Pop_2006)</f>
        <v>3825</v>
      </c>
      <c r="H465" s="177">
        <f>IF('9 All Base Data'!J465="..C","..C",'9 All Base Data'!J465*Basecase_Pop_2006)</f>
        <v>1806</v>
      </c>
      <c r="I465" s="191">
        <f>IF('9 All Base Data'!L465="..C","..C",'9 All Base Data'!L465*Basecase_Pop_2006)</f>
        <v>66</v>
      </c>
      <c r="J465" s="156">
        <f>IF('9 All Base Data'!$P465=0,0,('9 All Base Data'!$P465*Basecase_Pop_2006)/(1+(1/(BaseCase_Mort_AllAdults_30*('9 All Base Data'!$W465*Basecase_PM10)/10))))</f>
        <v>1.9727201652650732</v>
      </c>
      <c r="K465" s="156">
        <f>IF('9 All Base Data'!$Q465=0,0,('9 All Base Data'!$Q465*Basecase_Pop_2006)/(1+(1/(BaseCase_Mort_Maori_30*('9 All Base Data'!$W465*Basecase_PM10)/10))))</f>
        <v>0.51245561409464502</v>
      </c>
      <c r="L465" s="179">
        <f>133/(1+1/(BaseCase_Mort_Child_0_1*'9 All Base Data'!$AB$10/10))*IF('9 All Base Data'!$L465="..C",0,'9 All Base Data'!L465/'9 All Base Data'!$L$2022)</f>
        <v>9.6279338450145184E-3</v>
      </c>
      <c r="M465" s="178">
        <f>IF('9 All Base Data'!$R465="","",IF('9 All Base Data'!$R465=0,0,('9 All Base Data'!$R465*Basecase_Pop_2006)/(1+(1/(BaseCase_CardiacHA_All*('9 All Base Data'!$W465*Basecase_PM10)/10)))))</f>
        <v>0.39070786524832107</v>
      </c>
      <c r="N465" s="178">
        <f>IF('9 All Base Data'!$S465="","",IF('9 All Base Data'!$S465=0,0,('9 All Base Data'!S465*Basecase_Pop_2006)/(1+(1/(BaseCase_RespHA_All*('9 All Base Data'!$W465*Basecase_PM10)/10)))))</f>
        <v>1.4801494007656748</v>
      </c>
      <c r="O465" s="178">
        <f>IF('9 All Base Data'!$T465="","",IF('9 All Base Data'!$T465=0,0,('9 All Base Data'!$T465*Basecase_Pop_2006)/(1+(1/(BaseCase_RespHA_Child_1_4*('9 All Base Data'!$W465*Basecase_PM10)/10)))))</f>
        <v>0.66607543451870532</v>
      </c>
      <c r="P465" s="179">
        <f>IF('9 All Base Data'!$U465="","",IF('9 All Base Data'!$U465=0,0,('9 All Base Data'!$U465*Basecase_Pop_2006)/(1+(1/(BaseCase_RespHA_Child_5_14*('9 All Base Data'!$W465*Basecase_PM10)/10)))))</f>
        <v>0.16202029065869439</v>
      </c>
      <c r="Q465" s="156">
        <f>IF('7 Base case Results'!$G465="..C",0,BaseCase_RADs_All*'7 Base case Results'!$G465*('9 All Base Data'!$V465*Basecase_PM10)/10)</f>
        <v>2906.5023415055016</v>
      </c>
      <c r="R465" s="189">
        <f t="shared" si="70"/>
        <v>7.0228837883436608</v>
      </c>
      <c r="S465" s="178">
        <f t="shared" si="71"/>
        <v>1.8243419861769361</v>
      </c>
      <c r="T465" s="179">
        <f t="shared" si="72"/>
        <v>3.4275444488251684E-2</v>
      </c>
      <c r="U465" s="178">
        <f t="shared" si="73"/>
        <v>2.4809949443268388E-3</v>
      </c>
      <c r="V465" s="178">
        <f t="shared" si="74"/>
        <v>6.712477532472335E-3</v>
      </c>
      <c r="W465" s="178">
        <f t="shared" si="75"/>
        <v>3.0206520955423284E-3</v>
      </c>
      <c r="X465" s="179">
        <f t="shared" si="76"/>
        <v>7.3476201813717907E-4</v>
      </c>
      <c r="Y465" s="179">
        <f t="shared" si="77"/>
        <v>0.1802031451733411</v>
      </c>
      <c r="Z465" s="186">
        <f t="shared" si="78"/>
        <v>7.2465558504820535</v>
      </c>
      <c r="AA465" s="156">
        <f>$J465*'9 All Base Data'!$Y465</f>
        <v>0.86921738172358665</v>
      </c>
      <c r="AB465" s="156">
        <f>$K465*'9 All Base Data'!$Y465</f>
        <v>0.22579752312363432</v>
      </c>
      <c r="AC465" s="178">
        <f>$L465*'9 All Base Data'!$Y465</f>
        <v>4.2422476312279789E-3</v>
      </c>
      <c r="AD465" s="178">
        <f>IF($M465="","",$M465*'9 All Base Data'!$Y465)</f>
        <v>0.17215318909883215</v>
      </c>
      <c r="AE465" s="178">
        <f>IF($N465="","",$N465*'9 All Base Data'!$Y465)</f>
        <v>0.65218149504767686</v>
      </c>
      <c r="AF465" s="178">
        <f>IF($O465="","",$O465*'9 All Base Data'!$Y465)</f>
        <v>0.29348528768394999</v>
      </c>
      <c r="AG465" s="178">
        <f>IF($P465="","",$P465*'9 All Base Data'!$Y465)</f>
        <v>7.1389168779304013E-2</v>
      </c>
      <c r="AH465" s="167">
        <f>$Q465*'9 All Base Data'!$Y465</f>
        <v>1280.6592641675652</v>
      </c>
      <c r="AI465" s="178">
        <f>$R465*'9 All Base Data'!$Y465</f>
        <v>3.0944138789359688</v>
      </c>
      <c r="AJ465" s="178">
        <f>$S465*'9 All Base Data'!$Y465</f>
        <v>0.80383918232013807</v>
      </c>
      <c r="AK465" s="178">
        <f>$T465*'9 All Base Data'!$Y465</f>
        <v>1.5102401567171604E-2</v>
      </c>
      <c r="AL465" s="178">
        <f>IF($U465="","",$U465*'9 All Base Data'!$Y465)</f>
        <v>1.0931727507775841E-3</v>
      </c>
      <c r="AM465" s="178">
        <f>IF($V465="","",$V465*'9 All Base Data'!$Y465)</f>
        <v>2.9576430800412144E-3</v>
      </c>
      <c r="AN465" s="178">
        <f>IF($W465="","",$W465*'9 All Base Data'!$Y465)</f>
        <v>1.3309557796467131E-3</v>
      </c>
      <c r="AO465" s="178">
        <f>IF($X465="","",$X465*'9 All Base Data'!$Y465)</f>
        <v>3.2374988041414374E-4</v>
      </c>
      <c r="AP465" s="178">
        <f>$Y465*'9 All Base Data'!$Y465</f>
        <v>7.9400874378389039E-2</v>
      </c>
      <c r="AQ465" s="179">
        <f t="shared" si="79"/>
        <v>3.1929679707123482</v>
      </c>
    </row>
    <row r="466" spans="1:43" x14ac:dyDescent="0.25">
      <c r="A466" s="124">
        <v>524121</v>
      </c>
      <c r="B466" s="125" t="s">
        <v>491</v>
      </c>
      <c r="C466" s="126" t="s">
        <v>157</v>
      </c>
      <c r="D466" s="101" t="s">
        <v>2312</v>
      </c>
      <c r="E466" s="142"/>
      <c r="F466" s="191" t="str">
        <f>IF('9 All Base Data'!G466="Rural Centre","Rural",IF('9 All Base Data'!G466="Rural (Incl.some Off Shore Islands)","Rural",IF('9 All Base Data'!G466="Inlet-in TA but not in Urban Area","Rural",IF('9 All Base Data'!G466="Rural (Incl.some Off Shore Islands)","Rural",IF('9 All Base Data'!G466="Inlet-not in TA","Rural",IF('9 All Base Data'!G466="Inland Water not in Urban Area","Rural",IF('9 All Base Data'!G466="Oceanic-in Region but not in TA","Rural",'9 All Base Data'!G466)))))))</f>
        <v>Southern Auckland Zone</v>
      </c>
      <c r="G466" s="177">
        <f>IF('9 All Base Data'!I466="..C","..C",'9 All Base Data'!I466*Basecase_Pop_2006)</f>
        <v>2046</v>
      </c>
      <c r="H466" s="177">
        <f>IF('9 All Base Data'!J466="..C","..C",'9 All Base Data'!J466*Basecase_Pop_2006)</f>
        <v>858</v>
      </c>
      <c r="I466" s="191">
        <f>IF('9 All Base Data'!L466="..C","..C",'9 All Base Data'!L466*Basecase_Pop_2006)</f>
        <v>42</v>
      </c>
      <c r="J466" s="156">
        <f>IF('9 All Base Data'!$P466=0,0,('9 All Base Data'!$P466*Basecase_Pop_2006)/(1+(1/(BaseCase_Mort_AllAdults_30*('9 All Base Data'!$W466*Basecase_PM10)/10))))</f>
        <v>1.581952031410556</v>
      </c>
      <c r="K466" s="156">
        <f>IF('9 All Base Data'!$Q466=0,0,('9 All Base Data'!$Q466*Basecase_Pop_2006)/(1+(1/(BaseCase_Mort_Maori_30*('9 All Base Data'!$W466*Basecase_PM10)/10))))</f>
        <v>0.95056900301702341</v>
      </c>
      <c r="L466" s="179">
        <f>133/(1+1/(BaseCase_Mort_Child_0_1*'9 All Base Data'!$AB$10/10))*IF('9 All Base Data'!$L466="..C",0,'9 All Base Data'!L466/'9 All Base Data'!$L$2022)</f>
        <v>6.1268669922819657E-3</v>
      </c>
      <c r="M466" s="178">
        <f>IF('9 All Base Data'!$R466="","",IF('9 All Base Data'!$R466=0,0,('9 All Base Data'!$R466*Basecase_Pop_2006)/(1+(1/(BaseCase_CardiacHA_All*('9 All Base Data'!$W466*Basecase_PM10)/10)))))</f>
        <v>0.12818108213989149</v>
      </c>
      <c r="N466" s="178">
        <f>IF('9 All Base Data'!$S466="","",IF('9 All Base Data'!$S466=0,0,('9 All Base Data'!S466*Basecase_Pop_2006)/(1+(1/(BaseCase_RespHA_All*('9 All Base Data'!$W466*Basecase_PM10)/10)))))</f>
        <v>0.9606485766724856</v>
      </c>
      <c r="O466" s="178">
        <f>IF('9 All Base Data'!$T466="","",IF('9 All Base Data'!$T466=0,0,('9 All Base Data'!$T466*Basecase_Pop_2006)/(1+(1/(BaseCase_RespHA_Child_1_4*('9 All Base Data'!$W466*Basecase_PM10)/10)))))</f>
        <v>0.33709853362589259</v>
      </c>
      <c r="P466" s="179">
        <f>IF('9 All Base Data'!$U466="","",IF('9 All Base Data'!$U466=0,0,('9 All Base Data'!$U466*Basecase_Pop_2006)/(1+(1/(BaseCase_RespHA_Child_5_14*('9 All Base Data'!$W466*Basecase_PM10)/10)))))</f>
        <v>0.17526484119621025</v>
      </c>
      <c r="Q466" s="156">
        <f>IF('7 Base case Results'!$G466="..C",0,BaseCase_RADs_All*'7 Base case Results'!$G466*('9 All Base Data'!$V466*Basecase_PM10)/10)</f>
        <v>1552.3201659086985</v>
      </c>
      <c r="R466" s="189">
        <f t="shared" si="70"/>
        <v>5.6317492318215789</v>
      </c>
      <c r="S466" s="178">
        <f t="shared" si="71"/>
        <v>3.3840256507406035</v>
      </c>
      <c r="T466" s="179">
        <f t="shared" si="72"/>
        <v>2.18116464925238E-2</v>
      </c>
      <c r="U466" s="178">
        <f t="shared" si="73"/>
        <v>8.1394987158831097E-4</v>
      </c>
      <c r="V466" s="178">
        <f t="shared" si="74"/>
        <v>4.3565412952097224E-3</v>
      </c>
      <c r="W466" s="178">
        <f t="shared" si="75"/>
        <v>1.5287418499934228E-3</v>
      </c>
      <c r="X466" s="179">
        <f t="shared" si="76"/>
        <v>7.9482605482481352E-4</v>
      </c>
      <c r="Y466" s="179">
        <f t="shared" si="77"/>
        <v>9.6243850286339305E-2</v>
      </c>
      <c r="Z466" s="186">
        <f t="shared" si="78"/>
        <v>5.7549752197672408</v>
      </c>
      <c r="AA466" s="156">
        <f>$J466*'9 All Base Data'!$Y466</f>
        <v>0.69568452434296268</v>
      </c>
      <c r="AB466" s="156">
        <f>$K466*'9 All Base Data'!$Y466</f>
        <v>0.41802540885478934</v>
      </c>
      <c r="AC466" s="178">
        <f>$L466*'9 All Base Data'!$Y466</f>
        <v>2.6943715514797981E-3</v>
      </c>
      <c r="AD466" s="178">
        <f>IF($M466="","",$M466*'9 All Base Data'!$Y466)</f>
        <v>5.6369342045564132E-2</v>
      </c>
      <c r="AE466" s="178">
        <f>IF($N466="","",$N466*'9 All Base Data'!$Y466)</f>
        <v>0.42245803592871373</v>
      </c>
      <c r="AF466" s="178">
        <f>IF($O466="","",$O466*'9 All Base Data'!$Y466)</f>
        <v>0.14824358031458984</v>
      </c>
      <c r="AG466" s="178">
        <f>IF($P466="","",$P466*'9 All Base Data'!$Y466)</f>
        <v>7.7075053643005695E-2</v>
      </c>
      <c r="AH466" s="167">
        <f>$Q466*'9 All Base Data'!$Y466</f>
        <v>682.65351591303363</v>
      </c>
      <c r="AI466" s="178">
        <f>$R466*'9 All Base Data'!$Y466</f>
        <v>2.4766369066609473</v>
      </c>
      <c r="AJ466" s="178">
        <f>$S466*'9 All Base Data'!$Y466</f>
        <v>1.4881704555230502</v>
      </c>
      <c r="AK466" s="178">
        <f>$T466*'9 All Base Data'!$Y466</f>
        <v>9.5919627232680816E-3</v>
      </c>
      <c r="AL466" s="178">
        <f>IF($U466="","",$U466*'9 All Base Data'!$Y466)</f>
        <v>3.5794532198933225E-4</v>
      </c>
      <c r="AM466" s="178">
        <f>IF($V466="","",$V466*'9 All Base Data'!$Y466)</f>
        <v>1.9158471929367168E-3</v>
      </c>
      <c r="AN466" s="178">
        <f>IF($W466="","",$W466*'9 All Base Data'!$Y466)</f>
        <v>6.7228463672666487E-4</v>
      </c>
      <c r="AO466" s="178">
        <f>IF($X466="","",$X466*'9 All Base Data'!$Y466)</f>
        <v>3.4953536827103085E-4</v>
      </c>
      <c r="AP466" s="178">
        <f>$Y466*'9 All Base Data'!$Y466</f>
        <v>4.2324517986608086E-2</v>
      </c>
      <c r="AQ466" s="179">
        <f t="shared" si="79"/>
        <v>2.5308271798857493</v>
      </c>
    </row>
    <row r="467" spans="1:43" x14ac:dyDescent="0.25">
      <c r="A467" s="124">
        <v>524122</v>
      </c>
      <c r="B467" s="125" t="s">
        <v>492</v>
      </c>
      <c r="C467" s="126" t="s">
        <v>157</v>
      </c>
      <c r="D467" s="101" t="s">
        <v>2312</v>
      </c>
      <c r="E467" s="142"/>
      <c r="F467" s="191" t="str">
        <f>IF('9 All Base Data'!G467="Rural Centre","Rural",IF('9 All Base Data'!G467="Rural (Incl.some Off Shore Islands)","Rural",IF('9 All Base Data'!G467="Inlet-in TA but not in Urban Area","Rural",IF('9 All Base Data'!G467="Rural (Incl.some Off Shore Islands)","Rural",IF('9 All Base Data'!G467="Inlet-not in TA","Rural",IF('9 All Base Data'!G467="Inland Water not in Urban Area","Rural",IF('9 All Base Data'!G467="Oceanic-in Region but not in TA","Rural",'9 All Base Data'!G467)))))))</f>
        <v>Southern Auckland Zone</v>
      </c>
      <c r="G467" s="177">
        <f>IF('9 All Base Data'!I467="..C","..C",'9 All Base Data'!I467*Basecase_Pop_2006)</f>
        <v>3978</v>
      </c>
      <c r="H467" s="177">
        <f>IF('9 All Base Data'!J467="..C","..C",'9 All Base Data'!J467*Basecase_Pop_2006)</f>
        <v>1710</v>
      </c>
      <c r="I467" s="191">
        <f>IF('9 All Base Data'!L467="..C","..C",'9 All Base Data'!L467*Basecase_Pop_2006)</f>
        <v>75</v>
      </c>
      <c r="J467" s="156">
        <f>IF('9 All Base Data'!$P467=0,0,('9 All Base Data'!$P467*Basecase_Pop_2006)/(1+(1/(BaseCase_Mort_AllAdults_30*('9 All Base Data'!$W467*Basecase_PM10)/10))))</f>
        <v>0.65582482020704702</v>
      </c>
      <c r="K467" s="156">
        <f>IF('9 All Base Data'!$Q467=0,0,('9 All Base Data'!$Q467*Basecase_Pop_2006)/(1+(1/(BaseCase_Mort_Maori_30*('9 All Base Data'!$W467*Basecase_PM10)/10))))</f>
        <v>0.14608200531386004</v>
      </c>
      <c r="L467" s="179">
        <f>133/(1+1/(BaseCase_Mort_Child_0_1*'9 All Base Data'!$AB$10/10))*IF('9 All Base Data'!$L467="..C",0,'9 All Base Data'!L467/'9 All Base Data'!$L$2022)</f>
        <v>1.0940833914789226E-2</v>
      </c>
      <c r="M467" s="178">
        <f>IF('9 All Base Data'!$R467="","",IF('9 All Base Data'!$R467=0,0,('9 All Base Data'!$R467*Basecase_Pop_2006)/(1+(1/(BaseCase_CardiacHA_All*('9 All Base Data'!$W467*Basecase_PM10)/10)))))</f>
        <v>0.27826886547305213</v>
      </c>
      <c r="N467" s="178">
        <f>IF('9 All Base Data'!$S467="","",IF('9 All Base Data'!$S467=0,0,('9 All Base Data'!S467*Basecase_Pop_2006)/(1+(1/(BaseCase_RespHA_All*('9 All Base Data'!$W467*Basecase_PM10)/10)))))</f>
        <v>1.6465361546105834</v>
      </c>
      <c r="O467" s="178">
        <f>IF('9 All Base Data'!$T467="","",IF('9 All Base Data'!$T467=0,0,('9 All Base Data'!$T467*Basecase_Pop_2006)/(1+(1/(BaseCase_RespHA_Child_1_4*('9 All Base Data'!$W467*Basecase_PM10)/10)))))</f>
        <v>0.70057700754618712</v>
      </c>
      <c r="P467" s="179">
        <f>IF('9 All Base Data'!$U467="","",IF('9 All Base Data'!$U467=0,0,('9 All Base Data'!$U467*Basecase_Pop_2006)/(1+(1/(BaseCase_RespHA_Child_5_14*('9 All Base Data'!$W467*Basecase_PM10)/10)))))</f>
        <v>0.29620480308025976</v>
      </c>
      <c r="Q467" s="156">
        <f>IF('7 Base case Results'!$G467="..C",0,BaseCase_RADs_All*'7 Base case Results'!$G467*('9 All Base Data'!$V467*Basecase_PM10)/10)</f>
        <v>3013.9351055729794</v>
      </c>
      <c r="R467" s="189">
        <f t="shared" si="70"/>
        <v>2.3347363599370872</v>
      </c>
      <c r="S467" s="178">
        <f t="shared" si="71"/>
        <v>0.52005193891734169</v>
      </c>
      <c r="T467" s="179">
        <f t="shared" si="72"/>
        <v>3.8949368736649642E-2</v>
      </c>
      <c r="U467" s="178">
        <f t="shared" si="73"/>
        <v>1.7670072957538809E-3</v>
      </c>
      <c r="V467" s="178">
        <f t="shared" si="74"/>
        <v>7.4670414611589962E-3</v>
      </c>
      <c r="W467" s="178">
        <f t="shared" si="75"/>
        <v>3.1771167292219582E-3</v>
      </c>
      <c r="X467" s="179">
        <f t="shared" si="76"/>
        <v>1.3432887819689778E-3</v>
      </c>
      <c r="Y467" s="179">
        <f t="shared" si="77"/>
        <v>0.18686397654552472</v>
      </c>
      <c r="Z467" s="186">
        <f t="shared" si="78"/>
        <v>2.5697837539761745</v>
      </c>
      <c r="AA467" s="156">
        <f>$J467*'9 All Base Data'!$Y467</f>
        <v>0.28789421294720408</v>
      </c>
      <c r="AB467" s="156">
        <f>$K467*'9 All Base Data'!$Y467</f>
        <v>6.4127130675392385E-2</v>
      </c>
      <c r="AC467" s="178">
        <f>$L467*'9 All Base Data'!$Y467</f>
        <v>4.8028111651674211E-3</v>
      </c>
      <c r="AD467" s="178">
        <f>IF($M467="","",$M467*'9 All Base Data'!$Y467)</f>
        <v>0.1221545655862552</v>
      </c>
      <c r="AE467" s="178">
        <f>IF($N467="","",$N467*'9 All Base Data'!$Y467)</f>
        <v>0.72279702706444815</v>
      </c>
      <c r="AF467" s="178">
        <f>IF($O467="","",$O467*'9 All Base Data'!$Y467)</f>
        <v>0.30753954407023182</v>
      </c>
      <c r="AG467" s="178">
        <f>IF($P467="","",$P467*'9 All Base Data'!$Y467)</f>
        <v>0.13002808985950093</v>
      </c>
      <c r="AH467" s="167">
        <f>$Q467*'9 All Base Data'!$Y467</f>
        <v>1323.0583051415256</v>
      </c>
      <c r="AI467" s="178">
        <f>$R467*'9 All Base Data'!$Y467</f>
        <v>1.0249033980920463</v>
      </c>
      <c r="AJ467" s="178">
        <f>$S467*'9 All Base Data'!$Y467</f>
        <v>0.22829258520439685</v>
      </c>
      <c r="AK467" s="178">
        <f>$T467*'9 All Base Data'!$Y467</f>
        <v>1.7098007747996018E-2</v>
      </c>
      <c r="AL467" s="178">
        <f>IF($U467="","",$U467*'9 All Base Data'!$Y467)</f>
        <v>7.7568149147272056E-4</v>
      </c>
      <c r="AM467" s="178">
        <f>IF($V467="","",$V467*'9 All Base Data'!$Y467)</f>
        <v>3.2778845177372728E-3</v>
      </c>
      <c r="AN467" s="178">
        <f>IF($W467="","",$W467*'9 All Base Data'!$Y467)</f>
        <v>1.3946918323585011E-3</v>
      </c>
      <c r="AO467" s="178">
        <f>IF($X467="","",$X467*'9 All Base Data'!$Y467)</f>
        <v>5.8967738751283664E-4</v>
      </c>
      <c r="AP467" s="178">
        <f>$Y467*'9 All Base Data'!$Y467</f>
        <v>8.2029614918774585E-2</v>
      </c>
      <c r="AQ467" s="179">
        <f t="shared" si="79"/>
        <v>1.1280845867680269</v>
      </c>
    </row>
    <row r="468" spans="1:43" x14ac:dyDescent="0.25">
      <c r="A468" s="124">
        <v>524200</v>
      </c>
      <c r="B468" s="125" t="s">
        <v>493</v>
      </c>
      <c r="C468" s="126" t="s">
        <v>157</v>
      </c>
      <c r="D468" s="101" t="s">
        <v>2312</v>
      </c>
      <c r="E468" s="142"/>
      <c r="F468" s="191" t="str">
        <f>IF('9 All Base Data'!G468="Rural Centre","Rural",IF('9 All Base Data'!G468="Rural (Incl.some Off Shore Islands)","Rural",IF('9 All Base Data'!G468="Inlet-in TA but not in Urban Area","Rural",IF('9 All Base Data'!G468="Rural (Incl.some Off Shore Islands)","Rural",IF('9 All Base Data'!G468="Inlet-not in TA","Rural",IF('9 All Base Data'!G468="Inland Water not in Urban Area","Rural",IF('9 All Base Data'!G468="Oceanic-in Region but not in TA","Rural",'9 All Base Data'!G468)))))))</f>
        <v>Southern Auckland Zone</v>
      </c>
      <c r="G468" s="177">
        <f>IF('9 All Base Data'!I468="..C","..C",'9 All Base Data'!I468*Basecase_Pop_2006)</f>
        <v>7119</v>
      </c>
      <c r="H468" s="177">
        <f>IF('9 All Base Data'!J468="..C","..C",'9 All Base Data'!J468*Basecase_Pop_2006)</f>
        <v>3225</v>
      </c>
      <c r="I468" s="191">
        <f>IF('9 All Base Data'!L468="..C","..C",'9 All Base Data'!L468*Basecase_Pop_2006)</f>
        <v>123</v>
      </c>
      <c r="J468" s="156">
        <f>IF('9 All Base Data'!$P468=0,0,('9 All Base Data'!$P468*Basecase_Pop_2006)/(1+(1/(BaseCase_Mort_AllAdults_30*('9 All Base Data'!$W468*Basecase_PM10)/10))))</f>
        <v>0.8793599673069441</v>
      </c>
      <c r="K468" s="156">
        <f>IF('9 All Base Data'!$Q468=0,0,('9 All Base Data'!$Q468*Basecase_Pop_2006)/(1+(1/(BaseCase_Mort_Maori_30*('9 All Base Data'!$W468*Basecase_PM10)/10))))</f>
        <v>0.31484983454105431</v>
      </c>
      <c r="L468" s="179">
        <f>133/(1+1/(BaseCase_Mort_Child_0_1*'9 All Base Data'!$AB$10/10))*IF('9 All Base Data'!$L468="..C",0,'9 All Base Data'!L468/'9 All Base Data'!$L$2022)</f>
        <v>1.7942967620254328E-2</v>
      </c>
      <c r="M468" s="178">
        <f>IF('9 All Base Data'!$R468="","",IF('9 All Base Data'!$R468=0,0,('9 All Base Data'!$R468*Basecase_Pop_2006)/(1+(1/(BaseCase_CardiacHA_All*('9 All Base Data'!$W468*Basecase_PM10)/10)))))</f>
        <v>0.75170078671894969</v>
      </c>
      <c r="N468" s="178">
        <f>IF('9 All Base Data'!$S468="","",IF('9 All Base Data'!$S468=0,0,('9 All Base Data'!S468*Basecase_Pop_2006)/(1+(1/(BaseCase_RespHA_All*('9 All Base Data'!$W468*Basecase_PM10)/10)))))</f>
        <v>3.6529438157348024</v>
      </c>
      <c r="O468" s="178">
        <f>IF('9 All Base Data'!$T468="","",IF('9 All Base Data'!$T468=0,0,('9 All Base Data'!$T468*Basecase_Pop_2006)/(1+(1/(BaseCase_RespHA_Child_1_4*('9 All Base Data'!$W468*Basecase_PM10)/10)))))</f>
        <v>1.6691214893452435</v>
      </c>
      <c r="P468" s="179">
        <f>IF('9 All Base Data'!$U468="","",IF('9 All Base Data'!$U468=0,0,('9 All Base Data'!$U468*Basecase_Pop_2006)/(1+(1/(BaseCase_RespHA_Child_5_14*('9 All Base Data'!$W468*Basecase_PM10)/10)))))</f>
        <v>0.90018545630525659</v>
      </c>
      <c r="Q468" s="156">
        <f>IF('7 Base case Results'!$G468="..C",0,BaseCase_RADs_All*'7 Base case Results'!$G468*('9 All Base Data'!$V468*Basecase_PM10)/10)</f>
        <v>4476.8070502184901</v>
      </c>
      <c r="R468" s="189">
        <f t="shared" si="70"/>
        <v>3.1305214836127209</v>
      </c>
      <c r="S468" s="178">
        <f t="shared" si="71"/>
        <v>1.1208654109661533</v>
      </c>
      <c r="T468" s="179">
        <f t="shared" si="72"/>
        <v>6.3876964728105404E-2</v>
      </c>
      <c r="U468" s="178">
        <f t="shared" si="73"/>
        <v>4.7732999956653305E-3</v>
      </c>
      <c r="V468" s="178">
        <f t="shared" si="74"/>
        <v>1.6566100204357326E-2</v>
      </c>
      <c r="W468" s="178">
        <f t="shared" si="75"/>
        <v>7.5694659541806798E-3</v>
      </c>
      <c r="X468" s="179">
        <f t="shared" si="76"/>
        <v>4.0823410443443387E-3</v>
      </c>
      <c r="Y468" s="179">
        <f t="shared" si="77"/>
        <v>0.27756203711354638</v>
      </c>
      <c r="Z468" s="186">
        <f t="shared" si="78"/>
        <v>3.4932998856543955</v>
      </c>
      <c r="AA468" s="156">
        <f>$J468*'9 All Base Data'!$Y468</f>
        <v>0.28497954880330795</v>
      </c>
      <c r="AB468" s="156">
        <f>$K468*'9 All Base Data'!$Y468</f>
        <v>0.10203530650035458</v>
      </c>
      <c r="AC468" s="178">
        <f>$L468*'9 All Base Data'!$Y468</f>
        <v>5.8148869708866307E-3</v>
      </c>
      <c r="AD468" s="178">
        <f>IF($M468="","",$M468*'9 All Base Data'!$Y468)</f>
        <v>0.24360825941429717</v>
      </c>
      <c r="AE468" s="178">
        <f>IF($N468="","",$N468*'9 All Base Data'!$Y468)</f>
        <v>1.1838317857476084</v>
      </c>
      <c r="AF468" s="178">
        <f>IF($O468="","",$O468*'9 All Base Data'!$Y468)</f>
        <v>0.54092238288746197</v>
      </c>
      <c r="AG468" s="178">
        <f>IF($P468="","",$P468*'9 All Base Data'!$Y468)</f>
        <v>0.2917285920608978</v>
      </c>
      <c r="AH468" s="167">
        <f>$Q468*'9 All Base Data'!$Y468</f>
        <v>1450.8261698083543</v>
      </c>
      <c r="AI468" s="178">
        <f>$R468*'9 All Base Data'!$Y468</f>
        <v>1.0145271937397762</v>
      </c>
      <c r="AJ468" s="178">
        <f>$S468*'9 All Base Data'!$Y468</f>
        <v>0.36324569114126232</v>
      </c>
      <c r="AK468" s="178">
        <f>$T468*'9 All Base Data'!$Y468</f>
        <v>2.0700997616356402E-2</v>
      </c>
      <c r="AL468" s="178">
        <f>IF($U468="","",$U468*'9 All Base Data'!$Y468)</f>
        <v>1.546912447280787E-3</v>
      </c>
      <c r="AM468" s="178">
        <f>IF($V468="","",$V468*'9 All Base Data'!$Y468)</f>
        <v>5.3686771483654029E-3</v>
      </c>
      <c r="AN468" s="178">
        <f>IF($W468="","",$W468*'9 All Base Data'!$Y468)</f>
        <v>2.4530830063946405E-3</v>
      </c>
      <c r="AO468" s="178">
        <f>IF($X468="","",$X468*'9 All Base Data'!$Y468)</f>
        <v>1.3229891649961716E-3</v>
      </c>
      <c r="AP468" s="178">
        <f>$Y468*'9 All Base Data'!$Y468</f>
        <v>8.9951222528117963E-2</v>
      </c>
      <c r="AQ468" s="179">
        <f t="shared" si="79"/>
        <v>1.1320950034798969</v>
      </c>
    </row>
    <row r="469" spans="1:43" x14ac:dyDescent="0.25">
      <c r="A469" s="124">
        <v>524301</v>
      </c>
      <c r="B469" s="125" t="s">
        <v>494</v>
      </c>
      <c r="C469" s="126" t="s">
        <v>157</v>
      </c>
      <c r="D469" s="101" t="s">
        <v>2312</v>
      </c>
      <c r="E469" s="142"/>
      <c r="F469" s="191" t="str">
        <f>IF('9 All Base Data'!G469="Rural Centre","Rural",IF('9 All Base Data'!G469="Rural (Incl.some Off Shore Islands)","Rural",IF('9 All Base Data'!G469="Inlet-in TA but not in Urban Area","Rural",IF('9 All Base Data'!G469="Rural (Incl.some Off Shore Islands)","Rural",IF('9 All Base Data'!G469="Inlet-not in TA","Rural",IF('9 All Base Data'!G469="Inland Water not in Urban Area","Rural",IF('9 All Base Data'!G469="Oceanic-in Region but not in TA","Rural",'9 All Base Data'!G469)))))))</f>
        <v>Southern Auckland Zone</v>
      </c>
      <c r="G469" s="177">
        <f>IF('9 All Base Data'!I469="..C","..C",'9 All Base Data'!I469*Basecase_Pop_2006)</f>
        <v>5991</v>
      </c>
      <c r="H469" s="177">
        <f>IF('9 All Base Data'!J469="..C","..C",'9 All Base Data'!J469*Basecase_Pop_2006)</f>
        <v>2970</v>
      </c>
      <c r="I469" s="191">
        <f>IF('9 All Base Data'!L469="..C","..C",'9 All Base Data'!L469*Basecase_Pop_2006)</f>
        <v>99</v>
      </c>
      <c r="J469" s="156">
        <f>IF('9 All Base Data'!$P469=0,0,('9 All Base Data'!$P469*Basecase_Pop_2006)/(1+(1/(BaseCase_Mort_AllAdults_30*('9 All Base Data'!$W469*Basecase_PM10)/10))))</f>
        <v>2.9127726042204567</v>
      </c>
      <c r="K469" s="156">
        <f>IF('9 All Base Data'!$Q469=0,0,('9 All Base Data'!$Q469*Basecase_Pop_2006)/(1+(1/(BaseCase_Mort_Maori_30*('9 All Base Data'!$W469*Basecase_PM10)/10))))</f>
        <v>1.4964190054590663</v>
      </c>
      <c r="L469" s="179">
        <f>133/(1+1/(BaseCase_Mort_Child_0_1*'9 All Base Data'!$AB$10/10))*IF('9 All Base Data'!$L469="..C",0,'9 All Base Data'!L469/'9 All Base Data'!$L$2022)</f>
        <v>1.4441900767521776E-2</v>
      </c>
      <c r="M469" s="178">
        <f>IF('9 All Base Data'!$R469="","",IF('9 All Base Data'!$R469=0,0,('9 All Base Data'!$R469*Basecase_Pop_2006)/(1+(1/(BaseCase_CardiacHA_All*('9 All Base Data'!$W469*Basecase_PM10)/10)))))</f>
        <v>0.57100551255560006</v>
      </c>
      <c r="N469" s="178">
        <f>IF('9 All Base Data'!$S469="","",IF('9 All Base Data'!$S469=0,0,('9 All Base Data'!S469*Basecase_Pop_2006)/(1+(1/(BaseCase_RespHA_All*('9 All Base Data'!$W469*Basecase_PM10)/10)))))</f>
        <v>2.3822564814945562</v>
      </c>
      <c r="O469" s="178">
        <f>IF('9 All Base Data'!$T469="","",IF('9 All Base Data'!$T469=0,0,('9 All Base Data'!$T469*Basecase_Pop_2006)/(1+(1/(BaseCase_RespHA_Child_1_4*('9 All Base Data'!$W469*Basecase_PM10)/10)))))</f>
        <v>1.1720316967177058</v>
      </c>
      <c r="P469" s="179">
        <f>IF('9 All Base Data'!$U469="","",IF('9 All Base Data'!$U469=0,0,('9 All Base Data'!$U469*Basecase_Pop_2006)/(1+(1/(BaseCase_RespHA_Child_5_14*('9 All Base Data'!$W469*Basecase_PM10)/10)))))</f>
        <v>0.59638063146570042</v>
      </c>
      <c r="Q469" s="156">
        <f>IF('7 Base case Results'!$G469="..C",0,BaseCase_RADs_All*'7 Base case Results'!$G469*('9 All Base Data'!$V469*Basecase_PM10)/10)</f>
        <v>4681.7147828757161</v>
      </c>
      <c r="R469" s="189">
        <f t="shared" si="70"/>
        <v>10.369470471024826</v>
      </c>
      <c r="S469" s="178">
        <f t="shared" si="71"/>
        <v>5.3272516594342756</v>
      </c>
      <c r="T469" s="179">
        <f t="shared" si="72"/>
        <v>5.1413166732377523E-2</v>
      </c>
      <c r="U469" s="178">
        <f t="shared" si="73"/>
        <v>3.6258850047280601E-3</v>
      </c>
      <c r="V469" s="178">
        <f t="shared" si="74"/>
        <v>1.0803533143577812E-2</v>
      </c>
      <c r="W469" s="178">
        <f t="shared" si="75"/>
        <v>5.3151637446147964E-3</v>
      </c>
      <c r="X469" s="179">
        <f t="shared" si="76"/>
        <v>2.7045861636969511E-3</v>
      </c>
      <c r="Y469" s="179">
        <f t="shared" si="77"/>
        <v>0.29026631653829438</v>
      </c>
      <c r="Z469" s="186">
        <f t="shared" si="78"/>
        <v>10.725579372443805</v>
      </c>
      <c r="AA469" s="156">
        <f>$J469*'9 All Base Data'!$Y469</f>
        <v>1.3284335228573194</v>
      </c>
      <c r="AB469" s="156">
        <f>$K469*'9 All Base Data'!$Y469</f>
        <v>0.68247454957942111</v>
      </c>
      <c r="AC469" s="178">
        <f>$L469*'9 All Base Data'!$Y469</f>
        <v>6.5865440664872208E-3</v>
      </c>
      <c r="AD469" s="178">
        <f>IF($M469="","",$M469*'9 All Base Data'!$Y469)</f>
        <v>0.26041952726282025</v>
      </c>
      <c r="AE469" s="178">
        <f>IF($N469="","",$N469*'9 All Base Data'!$Y469)</f>
        <v>1.086480065582893</v>
      </c>
      <c r="AF469" s="178">
        <f>IF($O469="","",$O469*'9 All Base Data'!$Y469)</f>
        <v>0.53453063706901793</v>
      </c>
      <c r="AG469" s="178">
        <f>IF($P469="","",$P469*'9 All Base Data'!$Y469)</f>
        <v>0.27199240410113751</v>
      </c>
      <c r="AH469" s="167">
        <f>$Q469*'9 All Base Data'!$Y469</f>
        <v>2135.1982139001398</v>
      </c>
      <c r="AI469" s="178">
        <f>$R469*'9 All Base Data'!$Y469</f>
        <v>4.729223341372057</v>
      </c>
      <c r="AJ469" s="178">
        <f>$S469*'9 All Base Data'!$Y469</f>
        <v>2.4296093965027392</v>
      </c>
      <c r="AK469" s="178">
        <f>$T469*'9 All Base Data'!$Y469</f>
        <v>2.3448096876694507E-2</v>
      </c>
      <c r="AL469" s="178">
        <f>IF($U469="","",$U469*'9 All Base Data'!$Y469)</f>
        <v>1.6536639981189084E-3</v>
      </c>
      <c r="AM469" s="178">
        <f>IF($V469="","",$V469*'9 All Base Data'!$Y469)</f>
        <v>4.9271870974184192E-3</v>
      </c>
      <c r="AN469" s="178">
        <f>IF($W469="","",$W469*'9 All Base Data'!$Y469)</f>
        <v>2.4240964391079966E-3</v>
      </c>
      <c r="AO469" s="178">
        <f>IF($X469="","",$X469*'9 All Base Data'!$Y469)</f>
        <v>1.2334855525986585E-3</v>
      </c>
      <c r="AP469" s="178">
        <f>$Y469*'9 All Base Data'!$Y469</f>
        <v>0.13238228926180864</v>
      </c>
      <c r="AQ469" s="179">
        <f t="shared" si="79"/>
        <v>4.891634578606098</v>
      </c>
    </row>
    <row r="470" spans="1:43" x14ac:dyDescent="0.25">
      <c r="A470" s="124">
        <v>524302</v>
      </c>
      <c r="B470" s="125" t="s">
        <v>495</v>
      </c>
      <c r="C470" s="126" t="s">
        <v>157</v>
      </c>
      <c r="D470" s="101" t="s">
        <v>2312</v>
      </c>
      <c r="E470" s="142"/>
      <c r="F470" s="191" t="str">
        <f>IF('9 All Base Data'!G470="Rural Centre","Rural",IF('9 All Base Data'!G470="Rural (Incl.some Off Shore Islands)","Rural",IF('9 All Base Data'!G470="Inlet-in TA but not in Urban Area","Rural",IF('9 All Base Data'!G470="Rural (Incl.some Off Shore Islands)","Rural",IF('9 All Base Data'!G470="Inlet-not in TA","Rural",IF('9 All Base Data'!G470="Inland Water not in Urban Area","Rural",IF('9 All Base Data'!G470="Oceanic-in Region but not in TA","Rural",'9 All Base Data'!G470)))))))</f>
        <v>Southern Auckland Zone</v>
      </c>
      <c r="G470" s="177">
        <f>IF('9 All Base Data'!I470="..C","..C",'9 All Base Data'!I470*Basecase_Pop_2006)</f>
        <v>5412</v>
      </c>
      <c r="H470" s="177">
        <f>IF('9 All Base Data'!J470="..C","..C",'9 All Base Data'!J470*Basecase_Pop_2006)</f>
        <v>2463</v>
      </c>
      <c r="I470" s="191">
        <f>IF('9 All Base Data'!L470="..C","..C",'9 All Base Data'!L470*Basecase_Pop_2006)</f>
        <v>111</v>
      </c>
      <c r="J470" s="156">
        <f>IF('9 All Base Data'!$P470=0,0,('9 All Base Data'!$P470*Basecase_Pop_2006)/(1+(1/(BaseCase_Mort_AllAdults_30*('9 All Base Data'!$W470*Basecase_PM10)/10))))</f>
        <v>3.939731587093156</v>
      </c>
      <c r="K470" s="156">
        <f>IF('9 All Base Data'!$Q470=0,0,('9 All Base Data'!$Q470*Basecase_Pop_2006)/(1+(1/(BaseCase_Mort_Maori_30*('9 All Base Data'!$W470*Basecase_PM10)/10))))</f>
        <v>1.1894731876660301</v>
      </c>
      <c r="L470" s="179">
        <f>133/(1+1/(BaseCase_Mort_Child_0_1*'9 All Base Data'!$AB$10/10))*IF('9 All Base Data'!$L470="..C",0,'9 All Base Data'!L470/'9 All Base Data'!$L$2022)</f>
        <v>1.6192434193888054E-2</v>
      </c>
      <c r="M470" s="178">
        <f>IF('9 All Base Data'!$R470="","",IF('9 All Base Data'!$R470=0,0,('9 All Base Data'!$R470*Basecase_Pop_2006)/(1+(1/(BaseCase_CardiacHA_All*('9 All Base Data'!$W470*Basecase_PM10)/10)))))</f>
        <v>0.51955416672180121</v>
      </c>
      <c r="N470" s="178">
        <f>IF('9 All Base Data'!$S470="","",IF('9 All Base Data'!$S470=0,0,('9 All Base Data'!S470*Basecase_Pop_2006)/(1+(1/(BaseCase_RespHA_All*('9 All Base Data'!$W470*Basecase_PM10)/10)))))</f>
        <v>1.7929180229891757</v>
      </c>
      <c r="O470" s="178">
        <f>IF('9 All Base Data'!$T470="","",IF('9 All Base Data'!$T470=0,0,('9 All Base Data'!$T470*Basecase_Pop_2006)/(1+(1/(BaseCase_RespHA_Child_1_4*('9 All Base Data'!$W470*Basecase_PM10)/10)))))</f>
        <v>0.73658323228185807</v>
      </c>
      <c r="P470" s="179">
        <f>IF('9 All Base Data'!$U470="","",IF('9 All Base Data'!$U470=0,0,('9 All Base Data'!$U470*Basecase_Pop_2006)/(1+(1/(BaseCase_RespHA_Child_5_14*('9 All Base Data'!$W470*Basecase_PM10)/10)))))</f>
        <v>0.41746910468598514</v>
      </c>
      <c r="Q470" s="156">
        <f>IF('7 Base case Results'!$G470="..C",0,BaseCase_RADs_All*'7 Base case Results'!$G470*('9 All Base Data'!$V470*Basecase_PM10)/10)</f>
        <v>4561.326783265722</v>
      </c>
      <c r="R470" s="189">
        <f t="shared" si="70"/>
        <v>14.025444450051635</v>
      </c>
      <c r="S470" s="178">
        <f t="shared" si="71"/>
        <v>4.2345245480910672</v>
      </c>
      <c r="T470" s="179">
        <f t="shared" si="72"/>
        <v>5.7645065730241467E-2</v>
      </c>
      <c r="U470" s="178">
        <f t="shared" si="73"/>
        <v>3.2991689586834376E-3</v>
      </c>
      <c r="V470" s="178">
        <f t="shared" si="74"/>
        <v>8.1308832342559118E-3</v>
      </c>
      <c r="W470" s="178">
        <f t="shared" si="75"/>
        <v>3.3404049583982266E-3</v>
      </c>
      <c r="X470" s="179">
        <f t="shared" si="76"/>
        <v>1.8932223897509424E-3</v>
      </c>
      <c r="Y470" s="179">
        <f t="shared" si="77"/>
        <v>0.28280226056247476</v>
      </c>
      <c r="Z470" s="186">
        <f t="shared" si="78"/>
        <v>14.377321828537291</v>
      </c>
      <c r="AA470" s="156">
        <f>$J470*'9 All Base Data'!$Y470</f>
        <v>1.9528114013632734</v>
      </c>
      <c r="AB470" s="156">
        <f>$K470*'9 All Base Data'!$Y470</f>
        <v>0.58958757751412683</v>
      </c>
      <c r="AC470" s="178">
        <f>$L470*'9 All Base Data'!$Y470</f>
        <v>8.0261229504164783E-3</v>
      </c>
      <c r="AD470" s="178">
        <f>IF($M470="","",$M470*'9 All Base Data'!$Y470)</f>
        <v>0.2575280264584528</v>
      </c>
      <c r="AE470" s="178">
        <f>IF($N470="","",$N470*'9 All Base Data'!$Y470)</f>
        <v>0.8886977905990463</v>
      </c>
      <c r="AF470" s="178">
        <f>IF($O470="","",$O470*'9 All Base Data'!$Y470)</f>
        <v>0.36510307929742047</v>
      </c>
      <c r="AG470" s="178">
        <f>IF($P470="","",$P470*'9 All Base Data'!$Y470)</f>
        <v>0.20692740338415172</v>
      </c>
      <c r="AH470" s="167">
        <f>$Q470*'9 All Base Data'!$Y470</f>
        <v>2260.9182252126734</v>
      </c>
      <c r="AI470" s="178">
        <f>$R470*'9 All Base Data'!$Y470</f>
        <v>6.9520085888532535</v>
      </c>
      <c r="AJ470" s="178">
        <f>$S470*'9 All Base Data'!$Y470</f>
        <v>2.0989317759502915</v>
      </c>
      <c r="AK470" s="178">
        <f>$T470*'9 All Base Data'!$Y470</f>
        <v>2.857299770348266E-2</v>
      </c>
      <c r="AL470" s="178">
        <f>IF($U470="","",$U470*'9 All Base Data'!$Y470)</f>
        <v>1.6353029680111751E-3</v>
      </c>
      <c r="AM470" s="178">
        <f>IF($V470="","",$V470*'9 All Base Data'!$Y470)</f>
        <v>4.0302444803666749E-3</v>
      </c>
      <c r="AN470" s="178">
        <f>IF($W470="","",$W470*'9 All Base Data'!$Y470)</f>
        <v>1.6557424646138021E-3</v>
      </c>
      <c r="AO470" s="178">
        <f>IF($X470="","",$X470*'9 All Base Data'!$Y470)</f>
        <v>9.3841577434712793E-4</v>
      </c>
      <c r="AP470" s="178">
        <f>$Y470*'9 All Base Data'!$Y470</f>
        <v>0.14017692996318573</v>
      </c>
      <c r="AQ470" s="179">
        <f t="shared" si="79"/>
        <v>7.1264240639683001</v>
      </c>
    </row>
    <row r="471" spans="1:43" x14ac:dyDescent="0.25">
      <c r="A471" s="124">
        <v>524303</v>
      </c>
      <c r="B471" s="125" t="s">
        <v>496</v>
      </c>
      <c r="C471" s="126" t="s">
        <v>157</v>
      </c>
      <c r="D471" s="101" t="s">
        <v>2312</v>
      </c>
      <c r="E471" s="142"/>
      <c r="F471" s="191" t="str">
        <f>IF('9 All Base Data'!G471="Rural Centre","Rural",IF('9 All Base Data'!G471="Rural (Incl.some Off Shore Islands)","Rural",IF('9 All Base Data'!G471="Inlet-in TA but not in Urban Area","Rural",IF('9 All Base Data'!G471="Rural (Incl.some Off Shore Islands)","Rural",IF('9 All Base Data'!G471="Inlet-not in TA","Rural",IF('9 All Base Data'!G471="Inland Water not in Urban Area","Rural",IF('9 All Base Data'!G471="Oceanic-in Region but not in TA","Rural",'9 All Base Data'!G471)))))))</f>
        <v>Southern Auckland Zone</v>
      </c>
      <c r="G471" s="177">
        <f>IF('9 All Base Data'!I471="..C","..C",'9 All Base Data'!I471*Basecase_Pop_2006)</f>
        <v>6078</v>
      </c>
      <c r="H471" s="177">
        <f>IF('9 All Base Data'!J471="..C","..C",'9 All Base Data'!J471*Basecase_Pop_2006)</f>
        <v>2895</v>
      </c>
      <c r="I471" s="191">
        <f>IF('9 All Base Data'!L471="..C","..C",'9 All Base Data'!L471*Basecase_Pop_2006)</f>
        <v>114</v>
      </c>
      <c r="J471" s="156">
        <f>IF('9 All Base Data'!$P471=0,0,('9 All Base Data'!$P471*Basecase_Pop_2006)/(1+(1/(BaseCase_Mort_AllAdults_30*('9 All Base Data'!$W471*Basecase_PM10)/10))))</f>
        <v>1.5666290168699735</v>
      </c>
      <c r="K471" s="156">
        <f>IF('9 All Base Data'!$Q471=0,0,('9 All Base Data'!$Q471*Basecase_Pop_2006)/(1+(1/(BaseCase_Mort_Maori_30*('9 All Base Data'!$W471*Basecase_PM10)/10))))</f>
        <v>0.72512582297326389</v>
      </c>
      <c r="L471" s="179">
        <f>133/(1+1/(BaseCase_Mort_Child_0_1*'9 All Base Data'!$AB$10/10))*IF('9 All Base Data'!$L471="..C",0,'9 All Base Data'!L471/'9 All Base Data'!$L$2022)</f>
        <v>1.6630067550479619E-2</v>
      </c>
      <c r="M471" s="178">
        <f>IF('9 All Base Data'!$R471="","",IF('9 All Base Data'!$R471=0,0,('9 All Base Data'!$R471*Basecase_Pop_2006)/(1+(1/(BaseCase_CardiacHA_All*('9 All Base Data'!$W471*Basecase_PM10)/10)))))</f>
        <v>0.33913227823063041</v>
      </c>
      <c r="N471" s="178">
        <f>IF('9 All Base Data'!$S471="","",IF('9 All Base Data'!$S471=0,0,('9 All Base Data'!S471*Basecase_Pop_2006)/(1+(1/(BaseCase_RespHA_All*('9 All Base Data'!$W471*Basecase_PM10)/10)))))</f>
        <v>1.2522039148435298</v>
      </c>
      <c r="O471" s="178">
        <f>IF('9 All Base Data'!$T471="","",IF('9 All Base Data'!$T471=0,0,('9 All Base Data'!$T471*Basecase_Pop_2006)/(1+(1/(BaseCase_RespHA_Child_1_4*('9 All Base Data'!$W471*Basecase_PM10)/10)))))</f>
        <v>0.65820853163094994</v>
      </c>
      <c r="P471" s="179">
        <f>IF('9 All Base Data'!$U471="","",IF('9 All Base Data'!$U471=0,0,('9 All Base Data'!$U471*Basecase_Pop_2006)/(1+(1/(BaseCase_RespHA_Child_5_14*('9 All Base Data'!$W471*Basecase_PM10)/10)))))</f>
        <v>0.26688705404110874</v>
      </c>
      <c r="Q471" s="156">
        <f>IF('7 Base case Results'!$G471="..C",0,BaseCase_RADs_All*'7 Base case Results'!$G471*('9 All Base Data'!$V471*Basecase_PM10)/10)</f>
        <v>4562.4244939169939</v>
      </c>
      <c r="R471" s="189">
        <f t="shared" si="70"/>
        <v>5.5771993000571056</v>
      </c>
      <c r="S471" s="178">
        <f t="shared" si="71"/>
        <v>2.5814479297848196</v>
      </c>
      <c r="T471" s="179">
        <f t="shared" si="72"/>
        <v>5.9203040479707446E-2</v>
      </c>
      <c r="U471" s="178">
        <f t="shared" si="73"/>
        <v>2.1534899667645033E-3</v>
      </c>
      <c r="V471" s="178">
        <f t="shared" si="74"/>
        <v>5.6787447538154071E-3</v>
      </c>
      <c r="W471" s="178">
        <f t="shared" si="75"/>
        <v>2.9849756909463582E-3</v>
      </c>
      <c r="X471" s="179">
        <f t="shared" si="76"/>
        <v>1.2103327900764283E-3</v>
      </c>
      <c r="Y471" s="179">
        <f t="shared" si="77"/>
        <v>0.28287031862285361</v>
      </c>
      <c r="Z471" s="186">
        <f t="shared" si="78"/>
        <v>5.9271048938802471</v>
      </c>
      <c r="AA471" s="156">
        <f>$J471*'9 All Base Data'!$Y471</f>
        <v>0.67951721195777437</v>
      </c>
      <c r="AB471" s="156">
        <f>$K471*'9 All Base Data'!$Y471</f>
        <v>0.31451956541047194</v>
      </c>
      <c r="AC471" s="178">
        <f>$L471*'9 All Base Data'!$Y471</f>
        <v>7.2132055610388797E-3</v>
      </c>
      <c r="AD471" s="178">
        <f>IF($M471="","",$M471*'9 All Base Data'!$Y471)</f>
        <v>0.14709686703530062</v>
      </c>
      <c r="AE471" s="178">
        <f>IF($N471="","",$N471*'9 All Base Data'!$Y471)</f>
        <v>0.54313695447638188</v>
      </c>
      <c r="AF471" s="178">
        <f>IF($O471="","",$O471*'9 All Base Data'!$Y471)</f>
        <v>0.28549453730551294</v>
      </c>
      <c r="AG471" s="178">
        <f>IF($P471="","",$P471*'9 All Base Data'!$Y471)</f>
        <v>0.11576087568706769</v>
      </c>
      <c r="AH471" s="167">
        <f>$Q471*'9 All Base Data'!$Y471</f>
        <v>1978.9279647509866</v>
      </c>
      <c r="AI471" s="178">
        <f>$R471*'9 All Base Data'!$Y471</f>
        <v>2.419081274569677</v>
      </c>
      <c r="AJ471" s="178">
        <f>$S471*'9 All Base Data'!$Y471</f>
        <v>1.1196896528612803</v>
      </c>
      <c r="AK471" s="178">
        <f>$T471*'9 All Base Data'!$Y471</f>
        <v>2.5679011797298413E-2</v>
      </c>
      <c r="AL471" s="178">
        <f>IF($U471="","",$U471*'9 All Base Data'!$Y471)</f>
        <v>9.3406510567415897E-4</v>
      </c>
      <c r="AM471" s="178">
        <f>IF($V471="","",$V471*'9 All Base Data'!$Y471)</f>
        <v>2.4631260885503918E-3</v>
      </c>
      <c r="AN471" s="178">
        <f>IF($W471="","",$W471*'9 All Base Data'!$Y471)</f>
        <v>1.2947177266805013E-3</v>
      </c>
      <c r="AO471" s="178">
        <f>IF($X471="","",$X471*'9 All Base Data'!$Y471)</f>
        <v>5.2497557124085205E-4</v>
      </c>
      <c r="AP471" s="178">
        <f>$Y471*'9 All Base Data'!$Y471</f>
        <v>0.12269353381456116</v>
      </c>
      <c r="AQ471" s="179">
        <f t="shared" si="79"/>
        <v>2.570851011375761</v>
      </c>
    </row>
    <row r="472" spans="1:43" x14ac:dyDescent="0.25">
      <c r="A472" s="124">
        <v>524402</v>
      </c>
      <c r="B472" s="125" t="s">
        <v>497</v>
      </c>
      <c r="C472" s="126" t="s">
        <v>157</v>
      </c>
      <c r="D472" s="101" t="s">
        <v>2312</v>
      </c>
      <c r="E472" s="142"/>
      <c r="F472" s="191" t="str">
        <f>IF('9 All Base Data'!G472="Rural Centre","Rural",IF('9 All Base Data'!G472="Rural (Incl.some Off Shore Islands)","Rural",IF('9 All Base Data'!G472="Inlet-in TA but not in Urban Area","Rural",IF('9 All Base Data'!G472="Rural (Incl.some Off Shore Islands)","Rural",IF('9 All Base Data'!G472="Inlet-not in TA","Rural",IF('9 All Base Data'!G472="Inland Water not in Urban Area","Rural",IF('9 All Base Data'!G472="Oceanic-in Region but not in TA","Rural",'9 All Base Data'!G472)))))))</f>
        <v>Southern Auckland Zone</v>
      </c>
      <c r="G472" s="177">
        <f>IF('9 All Base Data'!I472="..C","..C",'9 All Base Data'!I472*Basecase_Pop_2006)</f>
        <v>159</v>
      </c>
      <c r="H472" s="177">
        <f>IF('9 All Base Data'!J472="..C","..C",'9 All Base Data'!J472*Basecase_Pop_2006)</f>
        <v>60</v>
      </c>
      <c r="I472" s="191" t="str">
        <f>IF('9 All Base Data'!L472="..C","..C",'9 All Base Data'!L472*Basecase_Pop_2006)</f>
        <v>..C</v>
      </c>
      <c r="J472" s="156">
        <f>IF('9 All Base Data'!$P472=0,0,('9 All Base Data'!$P472*Basecase_Pop_2006)/(1+(1/(BaseCase_Mort_AllAdults_30*('9 All Base Data'!$W472*Basecase_PM10)/10))))</f>
        <v>1.0454106150038478</v>
      </c>
      <c r="K472" s="156">
        <f>IF('9 All Base Data'!$Q472=0,0,('9 All Base Data'!$Q472*Basecase_Pop_2006)/(1+(1/(BaseCase_Mort_Maori_30*('9 All Base Data'!$W472*Basecase_PM10)/10))))</f>
        <v>0.31894541323022879</v>
      </c>
      <c r="L472" s="179">
        <f>133/(1+1/(BaseCase_Mort_Child_0_1*'9 All Base Data'!$AB$10/10))*IF('9 All Base Data'!$L472="..C",0,'9 All Base Data'!L472/'9 All Base Data'!$L$2022)</f>
        <v>0</v>
      </c>
      <c r="M472" s="178">
        <f>IF('9 All Base Data'!$R472="","",IF('9 All Base Data'!$R472=0,0,('9 All Base Data'!$R472*Basecase_Pop_2006)/(1+(1/(BaseCase_CardiacHA_All*('9 All Base Data'!$W472*Basecase_PM10)/10)))))</f>
        <v>3.2898179822009849E-2</v>
      </c>
      <c r="N472" s="178">
        <f>IF('9 All Base Data'!$S472="","",IF('9 All Base Data'!$S472=0,0,('9 All Base Data'!S472*Basecase_Pop_2006)/(1+(1/(BaseCase_RespHA_All*('9 All Base Data'!$W472*Basecase_PM10)/10)))))</f>
        <v>5.4573816954244847E-2</v>
      </c>
      <c r="O472" s="178">
        <f>IF('9 All Base Data'!$T472="","",IF('9 All Base Data'!$T472=0,0,('9 All Base Data'!$T472*Basecase_Pop_2006)/(1+(1/(BaseCase_RespHA_Child_1_4*('9 All Base Data'!$W472*Basecase_PM10)/10)))))</f>
        <v>0</v>
      </c>
      <c r="P472" s="179">
        <f>IF('9 All Base Data'!$U472="","",IF('9 All Base Data'!$U472=0,0,('9 All Base Data'!$U472*Basecase_Pop_2006)/(1+(1/(BaseCase_RespHA_Child_5_14*('9 All Base Data'!$W472*Basecase_PM10)/10)))))</f>
        <v>1.1427122898742622E-2</v>
      </c>
      <c r="Q472" s="156">
        <f>IF('7 Base case Results'!$G472="..C",0,BaseCase_RADs_All*'7 Base case Results'!$G472*('9 All Base Data'!$V472*Basecase_PM10)/10)</f>
        <v>101.59613165601448</v>
      </c>
      <c r="R472" s="189">
        <f t="shared" si="70"/>
        <v>3.7216617894136981</v>
      </c>
      <c r="S472" s="178">
        <f t="shared" si="71"/>
        <v>1.1354456710996146</v>
      </c>
      <c r="T472" s="179">
        <f t="shared" si="72"/>
        <v>0</v>
      </c>
      <c r="U472" s="178">
        <f t="shared" si="73"/>
        <v>2.0890344186976254E-4</v>
      </c>
      <c r="V472" s="178">
        <f t="shared" si="74"/>
        <v>2.4749225988750039E-4</v>
      </c>
      <c r="W472" s="178">
        <f t="shared" si="75"/>
        <v>0</v>
      </c>
      <c r="X472" s="179">
        <f t="shared" si="76"/>
        <v>5.1822002345797791E-5</v>
      </c>
      <c r="Y472" s="179">
        <f t="shared" si="77"/>
        <v>6.298960162672897E-3</v>
      </c>
      <c r="Z472" s="186">
        <f t="shared" si="78"/>
        <v>3.7284171452781285</v>
      </c>
      <c r="AA472" s="156">
        <f>$J472*'9 All Base Data'!$Y472</f>
        <v>0.34997961789739074</v>
      </c>
      <c r="AB472" s="156">
        <f>$K472*'9 All Base Data'!$Y472</f>
        <v>0.1067756460957975</v>
      </c>
      <c r="AC472" s="178">
        <f>$L472*'9 All Base Data'!$Y472</f>
        <v>0</v>
      </c>
      <c r="AD472" s="178">
        <f>IF($M472="","",$M472*'9 All Base Data'!$Y472)</f>
        <v>1.1013559876263814E-2</v>
      </c>
      <c r="AE472" s="178">
        <f>IF($N472="","",$N472*'9 All Base Data'!$Y472)</f>
        <v>1.8270068555577518E-2</v>
      </c>
      <c r="AF472" s="178">
        <f>IF($O472="","",$O472*'9 All Base Data'!$Y472)</f>
        <v>0</v>
      </c>
      <c r="AG472" s="178">
        <f>IF($P472="","",$P472*'9 All Base Data'!$Y472)</f>
        <v>3.8255399824438808E-3</v>
      </c>
      <c r="AH472" s="167">
        <f>$Q472*'9 All Base Data'!$Y472</f>
        <v>34.012066480398303</v>
      </c>
      <c r="AI472" s="178">
        <f>$R472*'9 All Base Data'!$Y472</f>
        <v>1.2459274397147109</v>
      </c>
      <c r="AJ472" s="178">
        <f>$S472*'9 All Base Data'!$Y472</f>
        <v>0.38012130010103912</v>
      </c>
      <c r="AK472" s="178">
        <f>$T472*'9 All Base Data'!$Y472</f>
        <v>0</v>
      </c>
      <c r="AL472" s="178">
        <f>IF($U472="","",$U472*'9 All Base Data'!$Y472)</f>
        <v>6.9936105214275229E-5</v>
      </c>
      <c r="AM472" s="178">
        <f>IF($V472="","",$V472*'9 All Base Data'!$Y472)</f>
        <v>8.2854760899544046E-5</v>
      </c>
      <c r="AN472" s="178">
        <f>IF($W472="","",$W472*'9 All Base Data'!$Y472)</f>
        <v>0</v>
      </c>
      <c r="AO472" s="178">
        <f>IF($X472="","",$X472*'9 All Base Data'!$Y472)</f>
        <v>1.7348823820382999E-5</v>
      </c>
      <c r="AP472" s="178">
        <f>$Y472*'9 All Base Data'!$Y472</f>
        <v>2.1087481217846944E-3</v>
      </c>
      <c r="AQ472" s="179">
        <f t="shared" si="79"/>
        <v>1.2481889787026095</v>
      </c>
    </row>
    <row r="473" spans="1:43" x14ac:dyDescent="0.25">
      <c r="A473" s="124">
        <v>524403</v>
      </c>
      <c r="B473" s="125" t="s">
        <v>498</v>
      </c>
      <c r="C473" s="126" t="s">
        <v>157</v>
      </c>
      <c r="D473" s="101" t="s">
        <v>2312</v>
      </c>
      <c r="E473" s="142"/>
      <c r="F473" s="191" t="str">
        <f>IF('9 All Base Data'!G473="Rural Centre","Rural",IF('9 All Base Data'!G473="Rural (Incl.some Off Shore Islands)","Rural",IF('9 All Base Data'!G473="Inlet-in TA but not in Urban Area","Rural",IF('9 All Base Data'!G473="Rural (Incl.some Off Shore Islands)","Rural",IF('9 All Base Data'!G473="Inlet-not in TA","Rural",IF('9 All Base Data'!G473="Inland Water not in Urban Area","Rural",IF('9 All Base Data'!G473="Oceanic-in Region but not in TA","Rural",'9 All Base Data'!G473)))))))</f>
        <v>Southern Auckland Zone</v>
      </c>
      <c r="G473" s="177">
        <f>IF('9 All Base Data'!I473="..C","..C",'9 All Base Data'!I473*Basecase_Pop_2006)</f>
        <v>2670</v>
      </c>
      <c r="H473" s="177">
        <f>IF('9 All Base Data'!J473="..C","..C",'9 All Base Data'!J473*Basecase_Pop_2006)</f>
        <v>1104</v>
      </c>
      <c r="I473" s="191">
        <f>IF('9 All Base Data'!L473="..C","..C",'9 All Base Data'!L473*Basecase_Pop_2006)</f>
        <v>54</v>
      </c>
      <c r="J473" s="156">
        <f>IF('9 All Base Data'!$P473=0,0,('9 All Base Data'!$P473*Basecase_Pop_2006)/(1+(1/(BaseCase_Mort_AllAdults_30*('9 All Base Data'!$W473*Basecase_PM10)/10))))</f>
        <v>8.6121764534628317E-2</v>
      </c>
      <c r="K473" s="156">
        <f>IF('9 All Base Data'!$Q473=0,0,('9 All Base Data'!$Q473*Basecase_Pop_2006)/(1+(1/(BaseCase_Mort_Maori_30*('9 All Base Data'!$W473*Basecase_PM10)/10))))</f>
        <v>7.0711156128883249E-2</v>
      </c>
      <c r="L473" s="179">
        <f>133/(1+1/(BaseCase_Mort_Child_0_1*'9 All Base Data'!$AB$10/10))*IF('9 All Base Data'!$L473="..C",0,'9 All Base Data'!L473/'9 All Base Data'!$L$2022)</f>
        <v>7.8774004186482408E-3</v>
      </c>
      <c r="M473" s="178">
        <f>IF('9 All Base Data'!$R473="","",IF('9 All Base Data'!$R473=0,0,('9 All Base Data'!$R473*Basecase_Pop_2006)/(1+(1/(BaseCase_CardiacHA_All*('9 All Base Data'!$W473*Basecase_PM10)/10)))))</f>
        <v>0.63835242625067379</v>
      </c>
      <c r="N473" s="178">
        <f>IF('9 All Base Data'!$S473="","",IF('9 All Base Data'!$S473=0,0,('9 All Base Data'!S473*Basecase_Pop_2006)/(1+(1/(BaseCase_RespHA_All*('9 All Base Data'!$W473*Basecase_PM10)/10)))))</f>
        <v>3.0065426559646724</v>
      </c>
      <c r="O473" s="178">
        <f>IF('9 All Base Data'!$T473="","",IF('9 All Base Data'!$T473=0,0,('9 All Base Data'!$T473*Basecase_Pop_2006)/(1+(1/(BaseCase_RespHA_Child_1_4*('9 All Base Data'!$W473*Basecase_PM10)/10)))))</f>
        <v>1.3721329386506409</v>
      </c>
      <c r="P473" s="179">
        <f>IF('9 All Base Data'!$U473="","",IF('9 All Base Data'!$U473=0,0,('9 All Base Data'!$U473*Basecase_Pop_2006)/(1+(1/(BaseCase_RespHA_Child_5_14*('9 All Base Data'!$W473*Basecase_PM10)/10)))))</f>
        <v>0.47877681489264912</v>
      </c>
      <c r="Q473" s="156">
        <f>IF('7 Base case Results'!$G473="..C",0,BaseCase_RADs_All*'7 Base case Results'!$G473*('9 All Base Data'!$V473*Basecase_PM10)/10)</f>
        <v>1941.0269534711692</v>
      </c>
      <c r="R473" s="189">
        <f t="shared" si="70"/>
        <v>0.30659348174327683</v>
      </c>
      <c r="S473" s="178">
        <f t="shared" si="71"/>
        <v>0.25173171581882436</v>
      </c>
      <c r="T473" s="179">
        <f t="shared" si="72"/>
        <v>2.8043545490387737E-2</v>
      </c>
      <c r="U473" s="178">
        <f t="shared" si="73"/>
        <v>4.0535379066917784E-3</v>
      </c>
      <c r="V473" s="178">
        <f t="shared" si="74"/>
        <v>1.3634670944799789E-2</v>
      </c>
      <c r="W473" s="178">
        <f t="shared" si="75"/>
        <v>6.2226228767806565E-3</v>
      </c>
      <c r="X473" s="179">
        <f t="shared" si="76"/>
        <v>2.1712528555381636E-3</v>
      </c>
      <c r="Y473" s="179">
        <f t="shared" si="77"/>
        <v>0.12034367111521249</v>
      </c>
      <c r="Z473" s="186">
        <f t="shared" si="78"/>
        <v>0.47266890720036864</v>
      </c>
      <c r="AA473" s="156">
        <f>$J473*'9 All Base Data'!$Y473</f>
        <v>3.5767089063176938E-2</v>
      </c>
      <c r="AB473" s="156">
        <f>$K473*'9 All Base Data'!$Y473</f>
        <v>2.9366934510556261E-2</v>
      </c>
      <c r="AC473" s="178">
        <f>$L473*'9 All Base Data'!$Y473</f>
        <v>3.2715502739938708E-3</v>
      </c>
      <c r="AD473" s="178">
        <f>IF($M473="","",$M473*'9 All Base Data'!$Y473)</f>
        <v>0.26511310127909088</v>
      </c>
      <c r="AE473" s="178">
        <f>IF($N473="","",$N473*'9 All Base Data'!$Y473)</f>
        <v>1.2486423092839742</v>
      </c>
      <c r="AF473" s="178">
        <f>IF($O473="","",$O473*'9 All Base Data'!$Y473)</f>
        <v>0.56985828481838563</v>
      </c>
      <c r="AG473" s="178">
        <f>IF($P473="","",$P473*'9 All Base Data'!$Y473)</f>
        <v>0.19884001532230638</v>
      </c>
      <c r="AH473" s="167">
        <f>$Q473*'9 All Base Data'!$Y473</f>
        <v>806.12472693723737</v>
      </c>
      <c r="AI473" s="178">
        <f>$R473*'9 All Base Data'!$Y473</f>
        <v>0.12733083706490989</v>
      </c>
      <c r="AJ473" s="178">
        <f>$S473*'9 All Base Data'!$Y473</f>
        <v>0.1045462868575803</v>
      </c>
      <c r="AK473" s="178">
        <f>$T473*'9 All Base Data'!$Y473</f>
        <v>1.1646718975418181E-2</v>
      </c>
      <c r="AL473" s="178">
        <f>IF($U473="","",$U473*'9 All Base Data'!$Y473)</f>
        <v>1.683468193122227E-3</v>
      </c>
      <c r="AM473" s="178">
        <f>IF($V473="","",$V473*'9 All Base Data'!$Y473)</f>
        <v>5.6625928726028226E-3</v>
      </c>
      <c r="AN473" s="178">
        <f>IF($W473="","",$W473*'9 All Base Data'!$Y473)</f>
        <v>2.5843073216513788E-3</v>
      </c>
      <c r="AO473" s="178">
        <f>IF($X473="","",$X473*'9 All Base Data'!$Y473)</f>
        <v>9.0173946948665944E-4</v>
      </c>
      <c r="AP473" s="178">
        <f>$Y473*'9 All Base Data'!$Y473</f>
        <v>4.9979733070108716E-2</v>
      </c>
      <c r="AQ473" s="179">
        <f t="shared" si="79"/>
        <v>0.19630335017616185</v>
      </c>
    </row>
    <row r="474" spans="1:43" x14ac:dyDescent="0.25">
      <c r="A474" s="124">
        <v>524404</v>
      </c>
      <c r="B474" s="125" t="s">
        <v>499</v>
      </c>
      <c r="C474" s="126" t="s">
        <v>157</v>
      </c>
      <c r="D474" s="101" t="s">
        <v>2312</v>
      </c>
      <c r="E474" s="142"/>
      <c r="F474" s="191" t="str">
        <f>IF('9 All Base Data'!G474="Rural Centre","Rural",IF('9 All Base Data'!G474="Rural (Incl.some Off Shore Islands)","Rural",IF('9 All Base Data'!G474="Inlet-in TA but not in Urban Area","Rural",IF('9 All Base Data'!G474="Rural (Incl.some Off Shore Islands)","Rural",IF('9 All Base Data'!G474="Inlet-not in TA","Rural",IF('9 All Base Data'!G474="Inland Water not in Urban Area","Rural",IF('9 All Base Data'!G474="Oceanic-in Region but not in TA","Rural",'9 All Base Data'!G474)))))))</f>
        <v>Southern Auckland Zone</v>
      </c>
      <c r="G474" s="177">
        <f>IF('9 All Base Data'!I474="..C","..C",'9 All Base Data'!I474*Basecase_Pop_2006)</f>
        <v>2553</v>
      </c>
      <c r="H474" s="177">
        <f>IF('9 All Base Data'!J474="..C","..C",'9 All Base Data'!J474*Basecase_Pop_2006)</f>
        <v>1254</v>
      </c>
      <c r="I474" s="191">
        <f>IF('9 All Base Data'!L474="..C","..C",'9 All Base Data'!L474*Basecase_Pop_2006)</f>
        <v>60</v>
      </c>
      <c r="J474" s="156">
        <f>IF('9 All Base Data'!$P474=0,0,('9 All Base Data'!$P474*Basecase_Pop_2006)/(1+(1/(BaseCase_Mort_AllAdults_30*('9 All Base Data'!$W474*Basecase_PM10)/10))))</f>
        <v>0.4992500547287429</v>
      </c>
      <c r="K474" s="156">
        <f>IF('9 All Base Data'!$Q474=0,0,('9 All Base Data'!$Q474*Basecase_Pop_2006)/(1+(1/(BaseCase_Mort_Maori_30*('9 All Base Data'!$W474*Basecase_PM10)/10))))</f>
        <v>0.34319617339120873</v>
      </c>
      <c r="L474" s="179">
        <f>133/(1+1/(BaseCase_Mort_Child_0_1*'9 All Base Data'!$AB$10/10))*IF('9 All Base Data'!$L474="..C",0,'9 All Base Data'!L474/'9 All Base Data'!$L$2022)</f>
        <v>8.7526671318313796E-3</v>
      </c>
      <c r="M474" s="178">
        <f>IF('9 All Base Data'!$R474="","",IF('9 All Base Data'!$R474=0,0,('9 All Base Data'!$R474*Basecase_Pop_2006)/(1+(1/(BaseCase_CardiacHA_All*('9 All Base Data'!$W474*Basecase_PM10)/10)))))</f>
        <v>0</v>
      </c>
      <c r="N474" s="178">
        <f>IF('9 All Base Data'!$S474="","",IF('9 All Base Data'!$S474=0,0,('9 All Base Data'!S474*Basecase_Pop_2006)/(1+(1/(BaseCase_RespHA_All*('9 All Base Data'!$W474*Basecase_PM10)/10)))))</f>
        <v>0</v>
      </c>
      <c r="O474" s="178">
        <f>IF('9 All Base Data'!$T474="","",IF('9 All Base Data'!$T474=0,0,('9 All Base Data'!$T474*Basecase_Pop_2006)/(1+(1/(BaseCase_RespHA_Child_1_4*('9 All Base Data'!$W474*Basecase_PM10)/10)))))</f>
        <v>0</v>
      </c>
      <c r="P474" s="179">
        <f>IF('9 All Base Data'!$U474="","",IF('9 All Base Data'!$U474=0,0,('9 All Base Data'!$U474*Basecase_Pop_2006)/(1+(1/(BaseCase_RespHA_Child_5_14*('9 All Base Data'!$W474*Basecase_PM10)/10)))))</f>
        <v>0</v>
      </c>
      <c r="Q474" s="156">
        <f>IF('7 Base case Results'!$G474="..C",0,BaseCase_RADs_All*'7 Base case Results'!$G474*('9 All Base Data'!$V474*Basecase_PM10)/10)</f>
        <v>1787.4864266509671</v>
      </c>
      <c r="R474" s="189">
        <f t="shared" si="70"/>
        <v>1.7773301948343248</v>
      </c>
      <c r="S474" s="178">
        <f t="shared" si="71"/>
        <v>1.2217783772727029</v>
      </c>
      <c r="T474" s="179">
        <f t="shared" si="72"/>
        <v>3.1159494989319712E-2</v>
      </c>
      <c r="U474" s="178">
        <f t="shared" si="73"/>
        <v>0</v>
      </c>
      <c r="V474" s="178">
        <f t="shared" si="74"/>
        <v>0</v>
      </c>
      <c r="W474" s="178">
        <f t="shared" si="75"/>
        <v>0</v>
      </c>
      <c r="X474" s="179">
        <f t="shared" si="76"/>
        <v>0</v>
      </c>
      <c r="Y474" s="179">
        <f t="shared" si="77"/>
        <v>0.11082415845235996</v>
      </c>
      <c r="Z474" s="186">
        <f t="shared" si="78"/>
        <v>1.9193138482760044</v>
      </c>
      <c r="AA474" s="156">
        <f>$J474*'9 All Base Data'!$Y474</f>
        <v>0.19615882485314792</v>
      </c>
      <c r="AB474" s="156">
        <f>$K474*'9 All Base Data'!$Y474</f>
        <v>0.13484416762476698</v>
      </c>
      <c r="AC474" s="178">
        <f>$L474*'9 All Base Data'!$Y474</f>
        <v>3.4389838972449685E-3</v>
      </c>
      <c r="AD474" s="178">
        <f>IF($M474="","",$M474*'9 All Base Data'!$Y474)</f>
        <v>0</v>
      </c>
      <c r="AE474" s="178">
        <f>IF($N474="","",$N474*'9 All Base Data'!$Y474)</f>
        <v>0</v>
      </c>
      <c r="AF474" s="178">
        <f>IF($O474="","",$O474*'9 All Base Data'!$Y474)</f>
        <v>0</v>
      </c>
      <c r="AG474" s="178">
        <f>IF($P474="","",$P474*'9 All Base Data'!$Y474)</f>
        <v>0</v>
      </c>
      <c r="AH474" s="167">
        <f>$Q474*'9 All Base Data'!$Y474</f>
        <v>702.31587071796014</v>
      </c>
      <c r="AI474" s="178">
        <f>$R474*'9 All Base Data'!$Y474</f>
        <v>0.69832541647720658</v>
      </c>
      <c r="AJ474" s="178">
        <f>$S474*'9 All Base Data'!$Y474</f>
        <v>0.48004523674417038</v>
      </c>
      <c r="AK474" s="178">
        <f>$T474*'9 All Base Data'!$Y474</f>
        <v>1.2242782674192088E-2</v>
      </c>
      <c r="AL474" s="178">
        <f>IF($U474="","",$U474*'9 All Base Data'!$Y474)</f>
        <v>0</v>
      </c>
      <c r="AM474" s="178">
        <f>IF($V474="","",$V474*'9 All Base Data'!$Y474)</f>
        <v>0</v>
      </c>
      <c r="AN474" s="178">
        <f>IF($W474="","",$W474*'9 All Base Data'!$Y474)</f>
        <v>0</v>
      </c>
      <c r="AO474" s="178">
        <f>IF($X474="","",$X474*'9 All Base Data'!$Y474)</f>
        <v>0</v>
      </c>
      <c r="AP474" s="178">
        <f>$Y474*'9 All Base Data'!$Y474</f>
        <v>4.3543583984513523E-2</v>
      </c>
      <c r="AQ474" s="179">
        <f t="shared" si="79"/>
        <v>0.75411178313591221</v>
      </c>
    </row>
    <row r="475" spans="1:43" x14ac:dyDescent="0.25">
      <c r="A475" s="124">
        <v>524405</v>
      </c>
      <c r="B475" s="125" t="s">
        <v>500</v>
      </c>
      <c r="C475" s="126" t="s">
        <v>157</v>
      </c>
      <c r="D475" s="101" t="s">
        <v>2312</v>
      </c>
      <c r="E475" s="142"/>
      <c r="F475" s="191" t="str">
        <f>IF('9 All Base Data'!G475="Rural Centre","Rural",IF('9 All Base Data'!G475="Rural (Incl.some Off Shore Islands)","Rural",IF('9 All Base Data'!G475="Inlet-in TA but not in Urban Area","Rural",IF('9 All Base Data'!G475="Rural (Incl.some Off Shore Islands)","Rural",IF('9 All Base Data'!G475="Inlet-not in TA","Rural",IF('9 All Base Data'!G475="Inland Water not in Urban Area","Rural",IF('9 All Base Data'!G475="Oceanic-in Region but not in TA","Rural",'9 All Base Data'!G475)))))))</f>
        <v>Southern Auckland Zone</v>
      </c>
      <c r="G475" s="177">
        <f>IF('9 All Base Data'!I475="..C","..C",'9 All Base Data'!I475*Basecase_Pop_2006)</f>
        <v>3294</v>
      </c>
      <c r="H475" s="177">
        <f>IF('9 All Base Data'!J475="..C","..C",'9 All Base Data'!J475*Basecase_Pop_2006)</f>
        <v>1512</v>
      </c>
      <c r="I475" s="191">
        <f>IF('9 All Base Data'!L475="..C","..C",'9 All Base Data'!L475*Basecase_Pop_2006)</f>
        <v>45</v>
      </c>
      <c r="J475" s="156">
        <f>IF('9 All Base Data'!$P475=0,0,('9 All Base Data'!$P475*Basecase_Pop_2006)/(1+(1/(BaseCase_Mort_AllAdults_30*('9 All Base Data'!$W475*Basecase_PM10)/10))))</f>
        <v>0.61221032163855038</v>
      </c>
      <c r="K475" s="156">
        <f>IF('9 All Base Data'!$Q475=0,0,('9 All Base Data'!$Q475*Basecase_Pop_2006)/(1+(1/(BaseCase_Mort_Maori_30*('9 All Base Data'!$W475*Basecase_PM10)/10))))</f>
        <v>0.33114609301495457</v>
      </c>
      <c r="L475" s="179">
        <f>133/(1+1/(BaseCase_Mort_Child_0_1*'9 All Base Data'!$AB$10/10))*IF('9 All Base Data'!$L475="..C",0,'9 All Base Data'!L475/'9 All Base Data'!$L$2022)</f>
        <v>6.5645003488735343E-3</v>
      </c>
      <c r="M475" s="178">
        <f>IF('9 All Base Data'!$R475="","",IF('9 All Base Data'!$R475=0,0,('9 All Base Data'!$R475*Basecase_Pop_2006)/(1+(1/(BaseCase_CardiacHA_All*('9 All Base Data'!$W475*Basecase_PM10)/10)))))</f>
        <v>0</v>
      </c>
      <c r="N475" s="178">
        <f>IF('9 All Base Data'!$S475="","",IF('9 All Base Data'!$S475=0,0,('9 All Base Data'!S475*Basecase_Pop_2006)/(1+(1/(BaseCase_RespHA_All*('9 All Base Data'!$W475*Basecase_PM10)/10)))))</f>
        <v>0</v>
      </c>
      <c r="O475" s="178">
        <f>IF('9 All Base Data'!$T475="","",IF('9 All Base Data'!$T475=0,0,('9 All Base Data'!$T475*Basecase_Pop_2006)/(1+(1/(BaseCase_RespHA_Child_1_4*('9 All Base Data'!$W475*Basecase_PM10)/10)))))</f>
        <v>0</v>
      </c>
      <c r="P475" s="179">
        <f>IF('9 All Base Data'!$U475="","",IF('9 All Base Data'!$U475=0,0,('9 All Base Data'!$U475*Basecase_Pop_2006)/(1+(1/(BaseCase_RespHA_Child_5_14*('9 All Base Data'!$W475*Basecase_PM10)/10)))))</f>
        <v>0</v>
      </c>
      <c r="Q475" s="156">
        <f>IF('7 Base case Results'!$G475="..C",0,BaseCase_RADs_All*'7 Base case Results'!$G475*('9 All Base Data'!$V475*Basecase_PM10)/10)</f>
        <v>2205.2427945782151</v>
      </c>
      <c r="R475" s="189">
        <f t="shared" si="70"/>
        <v>2.1794687450332395</v>
      </c>
      <c r="S475" s="178">
        <f t="shared" si="71"/>
        <v>1.1788800911332382</v>
      </c>
      <c r="T475" s="179">
        <f t="shared" si="72"/>
        <v>2.3369621241989783E-2</v>
      </c>
      <c r="U475" s="178">
        <f t="shared" si="73"/>
        <v>0</v>
      </c>
      <c r="V475" s="178">
        <f t="shared" si="74"/>
        <v>0</v>
      </c>
      <c r="W475" s="178">
        <f t="shared" si="75"/>
        <v>0</v>
      </c>
      <c r="X475" s="179">
        <f t="shared" si="76"/>
        <v>0</v>
      </c>
      <c r="Y475" s="179">
        <f t="shared" si="77"/>
        <v>0.13672505326384934</v>
      </c>
      <c r="Z475" s="186">
        <f t="shared" si="78"/>
        <v>2.3395634195390786</v>
      </c>
      <c r="AA475" s="156">
        <f>$J475*'9 All Base Data'!$Y475</f>
        <v>0.22350989515282527</v>
      </c>
      <c r="AB475" s="156">
        <f>$K475*'9 All Base Data'!$Y475</f>
        <v>0.12089706088578235</v>
      </c>
      <c r="AC475" s="178">
        <f>$L475*'9 All Base Data'!$Y475</f>
        <v>2.3966122962129069E-3</v>
      </c>
      <c r="AD475" s="178">
        <f>IF($M475="","",$M475*'9 All Base Data'!$Y475)</f>
        <v>0</v>
      </c>
      <c r="AE475" s="178">
        <f>IF($N475="","",$N475*'9 All Base Data'!$Y475)</f>
        <v>0</v>
      </c>
      <c r="AF475" s="178">
        <f>IF($O475="","",$O475*'9 All Base Data'!$Y475)</f>
        <v>0</v>
      </c>
      <c r="AG475" s="178">
        <f>IF($P475="","",$P475*'9 All Base Data'!$Y475)</f>
        <v>0</v>
      </c>
      <c r="AH475" s="167">
        <f>$Q475*'9 All Base Data'!$Y475</f>
        <v>805.10499150601572</v>
      </c>
      <c r="AI475" s="178">
        <f>$R475*'9 All Base Data'!$Y475</f>
        <v>0.79569522674405802</v>
      </c>
      <c r="AJ475" s="178">
        <f>$S475*'9 All Base Data'!$Y475</f>
        <v>0.43039353675338515</v>
      </c>
      <c r="AK475" s="178">
        <f>$T475*'9 All Base Data'!$Y475</f>
        <v>8.5319397745179486E-3</v>
      </c>
      <c r="AL475" s="178">
        <f>IF($U475="","",$U475*'9 All Base Data'!$Y475)</f>
        <v>0</v>
      </c>
      <c r="AM475" s="178">
        <f>IF($V475="","",$V475*'9 All Base Data'!$Y475)</f>
        <v>0</v>
      </c>
      <c r="AN475" s="178">
        <f>IF($W475="","",$W475*'9 All Base Data'!$Y475)</f>
        <v>0</v>
      </c>
      <c r="AO475" s="178">
        <f>IF($X475="","",$X475*'9 All Base Data'!$Y475)</f>
        <v>0</v>
      </c>
      <c r="AP475" s="178">
        <f>$Y475*'9 All Base Data'!$Y475</f>
        <v>4.9916509473372978E-2</v>
      </c>
      <c r="AQ475" s="179">
        <f t="shared" si="79"/>
        <v>0.85414367599194896</v>
      </c>
    </row>
    <row r="476" spans="1:43" x14ac:dyDescent="0.25">
      <c r="A476" s="124">
        <v>524510</v>
      </c>
      <c r="B476" s="125" t="s">
        <v>501</v>
      </c>
      <c r="C476" s="126" t="s">
        <v>157</v>
      </c>
      <c r="D476" s="101" t="s">
        <v>2312</v>
      </c>
      <c r="E476" s="142"/>
      <c r="F476" s="191" t="str">
        <f>IF('9 All Base Data'!G476="Rural Centre","Rural",IF('9 All Base Data'!G476="Rural (Incl.some Off Shore Islands)","Rural",IF('9 All Base Data'!G476="Inlet-in TA but not in Urban Area","Rural",IF('9 All Base Data'!G476="Rural (Incl.some Off Shore Islands)","Rural",IF('9 All Base Data'!G476="Inlet-not in TA","Rural",IF('9 All Base Data'!G476="Inland Water not in Urban Area","Rural",IF('9 All Base Data'!G476="Oceanic-in Region but not in TA","Rural",'9 All Base Data'!G476)))))))</f>
        <v>Southern Auckland Zone</v>
      </c>
      <c r="G476" s="177">
        <f>IF('9 All Base Data'!I476="..C","..C",'9 All Base Data'!I476*Basecase_Pop_2006)</f>
        <v>3609</v>
      </c>
      <c r="H476" s="177">
        <f>IF('9 All Base Data'!J476="..C","..C",'9 All Base Data'!J476*Basecase_Pop_2006)</f>
        <v>1521</v>
      </c>
      <c r="I476" s="191">
        <f>IF('9 All Base Data'!L476="..C","..C",'9 All Base Data'!L476*Basecase_Pop_2006)</f>
        <v>75</v>
      </c>
      <c r="J476" s="156">
        <f>IF('9 All Base Data'!$P476=0,0,('9 All Base Data'!$P476*Basecase_Pop_2006)/(1+(1/(BaseCase_Mort_AllAdults_30*('9 All Base Data'!$W476*Basecase_PM10)/10))))</f>
        <v>0.87330905022196526</v>
      </c>
      <c r="K476" s="156">
        <f>IF('9 All Base Data'!$Q476=0,0,('9 All Base Data'!$Q476*Basecase_Pop_2006)/(1+(1/(BaseCase_Mort_Maori_30*('9 All Base Data'!$W476*Basecase_PM10)/10))))</f>
        <v>0.50095772129291349</v>
      </c>
      <c r="L476" s="179">
        <f>133/(1+1/(BaseCase_Mort_Child_0_1*'9 All Base Data'!$AB$10/10))*IF('9 All Base Data'!$L476="..C",0,'9 All Base Data'!L476/'9 All Base Data'!$L$2022)</f>
        <v>1.0940833914789226E-2</v>
      </c>
      <c r="M476" s="178">
        <f>IF('9 All Base Data'!$R476="","",IF('9 All Base Data'!$R476=0,0,('9 All Base Data'!$R476*Basecase_Pop_2006)/(1+(1/(BaseCase_CardiacHA_All*('9 All Base Data'!$W476*Basecase_PM10)/10)))))</f>
        <v>0.41217600195133641</v>
      </c>
      <c r="N476" s="178">
        <f>IF('9 All Base Data'!$S476="","",IF('9 All Base Data'!$S476=0,0,('9 All Base Data'!S476*Basecase_Pop_2006)/(1+(1/(BaseCase_RespHA_All*('9 All Base Data'!$W476*Basecase_PM10)/10)))))</f>
        <v>1.5957587776869031</v>
      </c>
      <c r="O476" s="178">
        <f>IF('9 All Base Data'!$T476="","",IF('9 All Base Data'!$T476=0,0,('9 All Base Data'!$T476*Basecase_Pop_2006)/(1+(1/(BaseCase_RespHA_Child_1_4*('9 All Base Data'!$W476*Basecase_PM10)/10)))))</f>
        <v>0.84270397455589852</v>
      </c>
      <c r="P476" s="179">
        <f>IF('9 All Base Data'!$U476="","",IF('9 All Base Data'!$U476=0,0,('9 All Base Data'!$U476*Basecase_Pop_2006)/(1+(1/(BaseCase_RespHA_Child_5_14*('9 All Base Data'!$W476*Basecase_PM10)/10)))))</f>
        <v>0.28888488940638729</v>
      </c>
      <c r="Q476" s="156">
        <f>IF('7 Base case Results'!$G476="..C",0,BaseCase_RADs_All*'7 Base case Results'!$G476*('9 All Base Data'!$V476*Basecase_PM10)/10)</f>
        <v>2664.0183876704295</v>
      </c>
      <c r="R476" s="189">
        <f t="shared" si="70"/>
        <v>3.1089802187901965</v>
      </c>
      <c r="S476" s="178">
        <f t="shared" si="71"/>
        <v>1.783409487802772</v>
      </c>
      <c r="T476" s="179">
        <f t="shared" si="72"/>
        <v>3.8949368736649642E-2</v>
      </c>
      <c r="U476" s="178">
        <f t="shared" si="73"/>
        <v>2.6173176123909861E-3</v>
      </c>
      <c r="V476" s="178">
        <f t="shared" si="74"/>
        <v>7.2367660568101056E-3</v>
      </c>
      <c r="W476" s="178">
        <f t="shared" si="75"/>
        <v>3.8216625246109996E-3</v>
      </c>
      <c r="X476" s="179">
        <f t="shared" si="76"/>
        <v>1.3100929734579663E-3</v>
      </c>
      <c r="Y476" s="179">
        <f t="shared" si="77"/>
        <v>0.16516914003556665</v>
      </c>
      <c r="Z476" s="186">
        <f t="shared" si="78"/>
        <v>3.3229528112316142</v>
      </c>
      <c r="AA476" s="156">
        <f>$J476*'9 All Base Data'!$Y476</f>
        <v>0.37042853171363355</v>
      </c>
      <c r="AB476" s="156">
        <f>$K476*'9 All Base Data'!$Y476</f>
        <v>0.21248953403377224</v>
      </c>
      <c r="AC476" s="178">
        <f>$L476*'9 All Base Data'!$Y476</f>
        <v>4.6407363369794646E-3</v>
      </c>
      <c r="AD476" s="178">
        <f>IF($M476="","",$M476*'9 All Base Data'!$Y476)</f>
        <v>0.17483129388344576</v>
      </c>
      <c r="AE476" s="178">
        <f>IF($N476="","",$N476*'9 All Base Data'!$Y476)</f>
        <v>0.67686757721961199</v>
      </c>
      <c r="AF476" s="178">
        <f>IF($O476="","",$O476*'9 All Base Data'!$Y476)</f>
        <v>0.35744688078595305</v>
      </c>
      <c r="AG476" s="178">
        <f>IF($P476="","",$P476*'9 All Base Data'!$Y476)</f>
        <v>0.12253532170525987</v>
      </c>
      <c r="AH476" s="167">
        <f>$Q476*'9 All Base Data'!$Y476</f>
        <v>1129.9876252880474</v>
      </c>
      <c r="AI476" s="178">
        <f>$R476*'9 All Base Data'!$Y476</f>
        <v>1.3187255729005354</v>
      </c>
      <c r="AJ476" s="178">
        <f>$S476*'9 All Base Data'!$Y476</f>
        <v>0.75646274116022916</v>
      </c>
      <c r="AK476" s="178">
        <f>$T476*'9 All Base Data'!$Y476</f>
        <v>1.6521021359646892E-2</v>
      </c>
      <c r="AL476" s="178">
        <f>IF($U476="","",$U476*'9 All Base Data'!$Y476)</f>
        <v>1.1101787161598806E-3</v>
      </c>
      <c r="AM476" s="178">
        <f>IF($V476="","",$V476*'9 All Base Data'!$Y476)</f>
        <v>3.0695944626909404E-3</v>
      </c>
      <c r="AN476" s="178">
        <f>IF($W476="","",$W476*'9 All Base Data'!$Y476)</f>
        <v>1.6210216043642969E-3</v>
      </c>
      <c r="AO476" s="178">
        <f>IF($X476="","",$X476*'9 All Base Data'!$Y476)</f>
        <v>5.5569768393335338E-4</v>
      </c>
      <c r="AP476" s="178">
        <f>$Y476*'9 All Base Data'!$Y476</f>
        <v>7.0059232767858942E-2</v>
      </c>
      <c r="AQ476" s="179">
        <f t="shared" si="79"/>
        <v>1.4094856002068918</v>
      </c>
    </row>
    <row r="477" spans="1:43" x14ac:dyDescent="0.25">
      <c r="A477" s="124">
        <v>524520</v>
      </c>
      <c r="B477" s="125" t="s">
        <v>502</v>
      </c>
      <c r="C477" s="126" t="s">
        <v>157</v>
      </c>
      <c r="D477" s="101" t="s">
        <v>2312</v>
      </c>
      <c r="E477" s="142"/>
      <c r="F477" s="191" t="str">
        <f>IF('9 All Base Data'!G477="Rural Centre","Rural",IF('9 All Base Data'!G477="Rural (Incl.some Off Shore Islands)","Rural",IF('9 All Base Data'!G477="Inlet-in TA but not in Urban Area","Rural",IF('9 All Base Data'!G477="Rural (Incl.some Off Shore Islands)","Rural",IF('9 All Base Data'!G477="Inlet-not in TA","Rural",IF('9 All Base Data'!G477="Inland Water not in Urban Area","Rural",IF('9 All Base Data'!G477="Oceanic-in Region but not in TA","Rural",'9 All Base Data'!G477)))))))</f>
        <v>Southern Auckland Zone</v>
      </c>
      <c r="G477" s="177">
        <f>IF('9 All Base Data'!I477="..C","..C",'9 All Base Data'!I477*Basecase_Pop_2006)</f>
        <v>4896</v>
      </c>
      <c r="H477" s="177">
        <f>IF('9 All Base Data'!J477="..C","..C",'9 All Base Data'!J477*Basecase_Pop_2006)</f>
        <v>2256</v>
      </c>
      <c r="I477" s="191">
        <f>IF('9 All Base Data'!L477="..C","..C",'9 All Base Data'!L477*Basecase_Pop_2006)</f>
        <v>99</v>
      </c>
      <c r="J477" s="156">
        <f>IF('9 All Base Data'!$P477=0,0,('9 All Base Data'!$P477*Basecase_Pop_2006)/(1+(1/(BaseCase_Mort_AllAdults_30*('9 All Base Data'!$W477*Basecase_PM10)/10))))</f>
        <v>1.1492053085367551</v>
      </c>
      <c r="K477" s="156">
        <f>IF('9 All Base Data'!$Q477=0,0,('9 All Base Data'!$Q477*Basecase_Pop_2006)/(1+(1/(BaseCase_Mort_Maori_30*('9 All Base Data'!$W477*Basecase_PM10)/10))))</f>
        <v>0.36159112045104047</v>
      </c>
      <c r="L477" s="179">
        <f>133/(1+1/(BaseCase_Mort_Child_0_1*'9 All Base Data'!$AB$10/10))*IF('9 All Base Data'!$L477="..C",0,'9 All Base Data'!L477/'9 All Base Data'!$L$2022)</f>
        <v>1.4441900767521776E-2</v>
      </c>
      <c r="M477" s="178">
        <f>IF('9 All Base Data'!$R477="","",IF('9 All Base Data'!$R477=0,0,('9 All Base Data'!$R477*Basecase_Pop_2006)/(1+(1/(BaseCase_CardiacHA_All*('9 All Base Data'!$W477*Basecase_PM10)/10)))))</f>
        <v>0.59352762592333441</v>
      </c>
      <c r="N477" s="178">
        <f>IF('9 All Base Data'!$S477="","",IF('9 All Base Data'!$S477=0,0,('9 All Base Data'!S477*Basecase_Pop_2006)/(1+(1/(BaseCase_RespHA_All*('9 All Base Data'!$W477*Basecase_PM10)/10)))))</f>
        <v>2.1133612076855539</v>
      </c>
      <c r="O477" s="178">
        <f>IF('9 All Base Data'!$T477="","",IF('9 All Base Data'!$T477=0,0,('9 All Base Data'!$T477*Basecase_Pop_2006)/(1+(1/(BaseCase_RespHA_Child_1_4*('9 All Base Data'!$W477*Basecase_PM10)/10)))))</f>
        <v>0.83574672522391746</v>
      </c>
      <c r="P477" s="179">
        <f>IF('9 All Base Data'!$U477="","",IF('9 All Base Data'!$U477=0,0,('9 All Base Data'!$U477*Basecase_Pop_2006)/(1+(1/(BaseCase_RespHA_Child_5_14*('9 All Base Data'!$W477*Basecase_PM10)/10)))))</f>
        <v>0.31921195260216817</v>
      </c>
      <c r="Q477" s="156">
        <f>IF('7 Base case Results'!$G477="..C",0,BaseCase_RADs_All*'7 Base case Results'!$G477*('9 All Base Data'!$V477*Basecase_PM10)/10)</f>
        <v>3662.5813373999467</v>
      </c>
      <c r="R477" s="189">
        <f t="shared" si="70"/>
        <v>4.0911708983908479</v>
      </c>
      <c r="S477" s="178">
        <f t="shared" si="71"/>
        <v>1.2872643888057043</v>
      </c>
      <c r="T477" s="179">
        <f t="shared" si="72"/>
        <v>5.1413166732377523E-2</v>
      </c>
      <c r="U477" s="178">
        <f t="shared" si="73"/>
        <v>3.7689004246131736E-3</v>
      </c>
      <c r="V477" s="178">
        <f t="shared" si="74"/>
        <v>9.5840930768539868E-3</v>
      </c>
      <c r="W477" s="178">
        <f t="shared" si="75"/>
        <v>3.7901113988904659E-3</v>
      </c>
      <c r="X477" s="179">
        <f t="shared" si="76"/>
        <v>1.4476262050508327E-3</v>
      </c>
      <c r="Y477" s="179">
        <f t="shared" si="77"/>
        <v>0.22708004291879672</v>
      </c>
      <c r="Z477" s="186">
        <f t="shared" si="78"/>
        <v>4.3830171015434889</v>
      </c>
      <c r="AA477" s="156">
        <f>$J477*'9 All Base Data'!$Y477</f>
        <v>0.49622671947608804</v>
      </c>
      <c r="AB477" s="156">
        <f>$K477*'9 All Base Data'!$Y477</f>
        <v>0.15613500404167691</v>
      </c>
      <c r="AC477" s="178">
        <f>$L477*'9 All Base Data'!$Y477</f>
        <v>6.2360110831643657E-3</v>
      </c>
      <c r="AD477" s="178">
        <f>IF($M477="","",$M477*'9 All Base Data'!$Y477)</f>
        <v>0.25628516031254239</v>
      </c>
      <c r="AE477" s="178">
        <f>IF($N477="","",$N477*'9 All Base Data'!$Y477)</f>
        <v>0.91254912535437982</v>
      </c>
      <c r="AF477" s="178">
        <f>IF($O477="","",$O477*'9 All Base Data'!$Y477)</f>
        <v>0.36087533941067251</v>
      </c>
      <c r="AG477" s="178">
        <f>IF($P477="","",$P477*'9 All Base Data'!$Y477)</f>
        <v>0.13783568425994985</v>
      </c>
      <c r="AH477" s="167">
        <f>$Q477*'9 All Base Data'!$Y477</f>
        <v>1581.5021984073881</v>
      </c>
      <c r="AI477" s="178">
        <f>$R477*'9 All Base Data'!$Y477</f>
        <v>1.7665671213348733</v>
      </c>
      <c r="AJ477" s="178">
        <f>$S477*'9 All Base Data'!$Y477</f>
        <v>0.55584061438836996</v>
      </c>
      <c r="AK477" s="178">
        <f>$T477*'9 All Base Data'!$Y477</f>
        <v>2.2200199456065141E-2</v>
      </c>
      <c r="AL477" s="178">
        <f>IF($U477="","",$U477*'9 All Base Data'!$Y477)</f>
        <v>1.6274107679846441E-3</v>
      </c>
      <c r="AM477" s="178">
        <f>IF($V477="","",$V477*'9 All Base Data'!$Y477)</f>
        <v>4.1384102834821123E-3</v>
      </c>
      <c r="AN477" s="178">
        <f>IF($W477="","",$W477*'9 All Base Data'!$Y477)</f>
        <v>1.6365696642273999E-3</v>
      </c>
      <c r="AO477" s="178">
        <f>IF($X477="","",$X477*'9 All Base Data'!$Y477)</f>
        <v>6.2508482811887256E-4</v>
      </c>
      <c r="AP477" s="178">
        <f>$Y477*'9 All Base Data'!$Y477</f>
        <v>9.8053136301258059E-2</v>
      </c>
      <c r="AQ477" s="179">
        <f t="shared" si="79"/>
        <v>1.8925862781436631</v>
      </c>
    </row>
    <row r="478" spans="1:43" x14ac:dyDescent="0.25">
      <c r="A478" s="124">
        <v>524530</v>
      </c>
      <c r="B478" s="125" t="s">
        <v>503</v>
      </c>
      <c r="C478" s="126" t="s">
        <v>157</v>
      </c>
      <c r="D478" s="101" t="s">
        <v>2312</v>
      </c>
      <c r="E478" s="142"/>
      <c r="F478" s="191" t="str">
        <f>IF('9 All Base Data'!G478="Rural Centre","Rural",IF('9 All Base Data'!G478="Rural (Incl.some Off Shore Islands)","Rural",IF('9 All Base Data'!G478="Inlet-in TA but not in Urban Area","Rural",IF('9 All Base Data'!G478="Rural (Incl.some Off Shore Islands)","Rural",IF('9 All Base Data'!G478="Inlet-not in TA","Rural",IF('9 All Base Data'!G478="Inland Water not in Urban Area","Rural",IF('9 All Base Data'!G478="Oceanic-in Region but not in TA","Rural",'9 All Base Data'!G478)))))))</f>
        <v>Southern Auckland Zone</v>
      </c>
      <c r="G478" s="177">
        <f>IF('9 All Base Data'!I478="..C","..C",'9 All Base Data'!I478*Basecase_Pop_2006)</f>
        <v>5040</v>
      </c>
      <c r="H478" s="177">
        <f>IF('9 All Base Data'!J478="..C","..C",'9 All Base Data'!J478*Basecase_Pop_2006)</f>
        <v>2106</v>
      </c>
      <c r="I478" s="191">
        <f>IF('9 All Base Data'!L478="..C","..C",'9 All Base Data'!L478*Basecase_Pop_2006)</f>
        <v>129</v>
      </c>
      <c r="J478" s="156">
        <f>IF('9 All Base Data'!$P478=0,0,('9 All Base Data'!$P478*Basecase_Pop_2006)/(1+(1/(BaseCase_Mort_AllAdults_30*('9 All Base Data'!$W478*Basecase_PM10)/10))))</f>
        <v>3.4334326707537333</v>
      </c>
      <c r="K478" s="156">
        <f>IF('9 All Base Data'!$Q478=0,0,('9 All Base Data'!$Q478*Basecase_Pop_2006)/(1+(1/(BaseCase_Mort_Maori_30*('9 All Base Data'!$W478*Basecase_PM10)/10))))</f>
        <v>1.2971253397009357</v>
      </c>
      <c r="L478" s="179">
        <f>133/(1+1/(BaseCase_Mort_Child_0_1*'9 All Base Data'!$AB$10/10))*IF('9 All Base Data'!$L478="..C",0,'9 All Base Data'!L478/'9 All Base Data'!$L$2022)</f>
        <v>1.8818234333437468E-2</v>
      </c>
      <c r="M478" s="178">
        <f>IF('9 All Base Data'!$R478="","",IF('9 All Base Data'!$R478=0,0,('9 All Base Data'!$R478*Basecase_Pop_2006)/(1+(1/(BaseCase_CardiacHA_All*('9 All Base Data'!$W478*Basecase_PM10)/10)))))</f>
        <v>0.29817159579800251</v>
      </c>
      <c r="N478" s="178">
        <f>IF('9 All Base Data'!$S478="","",IF('9 All Base Data'!$S478=0,0,('9 All Base Data'!S478*Basecase_Pop_2006)/(1+(1/(BaseCase_RespHA_All*('9 All Base Data'!$W478*Basecase_PM10)/10)))))</f>
        <v>1.6006399826176854</v>
      </c>
      <c r="O478" s="178">
        <f>IF('9 All Base Data'!$T478="","",IF('9 All Base Data'!$T478=0,0,('9 All Base Data'!$T478*Basecase_Pop_2006)/(1+(1/(BaseCase_RespHA_Child_1_4*('9 All Base Data'!$W478*Basecase_PM10)/10)))))</f>
        <v>0.81418366027458966</v>
      </c>
      <c r="P478" s="179">
        <f>IF('9 All Base Data'!$U478="","",IF('9 All Base Data'!$U478=0,0,('9 All Base Data'!$U478*Basecase_Pop_2006)/(1+(1/(BaseCase_RespHA_Child_5_14*('9 All Base Data'!$W478*Basecase_PM10)/10)))))</f>
        <v>0.27810052682817243</v>
      </c>
      <c r="Q478" s="156">
        <f>IF('7 Base case Results'!$G478="..C",0,BaseCase_RADs_All*'7 Base case Results'!$G478*('9 All Base Data'!$V478*Basecase_PM10)/10)</f>
        <v>3753.296206607356</v>
      </c>
      <c r="R478" s="189">
        <f t="shared" si="70"/>
        <v>12.22302030788329</v>
      </c>
      <c r="S478" s="178">
        <f t="shared" si="71"/>
        <v>4.6177662093353309</v>
      </c>
      <c r="T478" s="179">
        <f t="shared" si="72"/>
        <v>6.699291422703739E-2</v>
      </c>
      <c r="U478" s="178">
        <f t="shared" si="73"/>
        <v>1.8933896333173158E-3</v>
      </c>
      <c r="V478" s="178">
        <f t="shared" si="74"/>
        <v>7.2589023211712027E-3</v>
      </c>
      <c r="W478" s="178">
        <f t="shared" si="75"/>
        <v>3.6923228993452641E-3</v>
      </c>
      <c r="X478" s="179">
        <f t="shared" si="76"/>
        <v>1.261185889165762E-3</v>
      </c>
      <c r="Y478" s="179">
        <f t="shared" si="77"/>
        <v>0.23270436480965609</v>
      </c>
      <c r="Z478" s="186">
        <f t="shared" si="78"/>
        <v>12.531869878874472</v>
      </c>
      <c r="AA478" s="156">
        <f>$J478*'9 All Base Data'!$Y478</f>
        <v>1.4737154064666322</v>
      </c>
      <c r="AB478" s="156">
        <f>$K478*'9 All Base Data'!$Y478</f>
        <v>0.55675872531843917</v>
      </c>
      <c r="AC478" s="178">
        <f>$L478*'9 All Base Data'!$Y478</f>
        <v>8.077258102631742E-3</v>
      </c>
      <c r="AD478" s="178">
        <f>IF($M478="","",$M478*'9 All Base Data'!$Y478)</f>
        <v>0.12798272651194667</v>
      </c>
      <c r="AE478" s="178">
        <f>IF($N478="","",$N478*'9 All Base Data'!$Y478)</f>
        <v>0.68703482164755092</v>
      </c>
      <c r="AF478" s="178">
        <f>IF($O478="","",$O478*'9 All Base Data'!$Y478)</f>
        <v>0.34946804521920383</v>
      </c>
      <c r="AG478" s="178">
        <f>IF($P478="","",$P478*'9 All Base Data'!$Y478)</f>
        <v>0.11936772036458583</v>
      </c>
      <c r="AH478" s="167">
        <f>$Q478*'9 All Base Data'!$Y478</f>
        <v>1611.008857644428</v>
      </c>
      <c r="AI478" s="178">
        <f>$R478*'9 All Base Data'!$Y478</f>
        <v>5.246426847021211</v>
      </c>
      <c r="AJ478" s="178">
        <f>$S478*'9 All Base Data'!$Y478</f>
        <v>1.9820610621336436</v>
      </c>
      <c r="AK478" s="178">
        <f>$T478*'9 All Base Data'!$Y478</f>
        <v>2.8755038845369004E-2</v>
      </c>
      <c r="AL478" s="178">
        <f>IF($U478="","",$U478*'9 All Base Data'!$Y478)</f>
        <v>8.1269031335086124E-4</v>
      </c>
      <c r="AM478" s="178">
        <f>IF($V478="","",$V478*'9 All Base Data'!$Y478)</f>
        <v>3.115702916171643E-3</v>
      </c>
      <c r="AN478" s="178">
        <f>IF($W478="","",$W478*'9 All Base Data'!$Y478)</f>
        <v>1.5848375850690893E-3</v>
      </c>
      <c r="AO478" s="178">
        <f>IF($X478="","",$X478*'9 All Base Data'!$Y478)</f>
        <v>5.4133261185339678E-4</v>
      </c>
      <c r="AP478" s="178">
        <f>$Y478*'9 All Base Data'!$Y478</f>
        <v>9.9882549173954532E-2</v>
      </c>
      <c r="AQ478" s="179">
        <f t="shared" si="79"/>
        <v>5.3789928282700572</v>
      </c>
    </row>
    <row r="479" spans="1:43" x14ac:dyDescent="0.25">
      <c r="A479" s="124">
        <v>524602</v>
      </c>
      <c r="B479" s="125" t="s">
        <v>505</v>
      </c>
      <c r="C479" s="126" t="s">
        <v>157</v>
      </c>
      <c r="D479" s="101" t="s">
        <v>2312</v>
      </c>
      <c r="E479" s="142"/>
      <c r="F479" s="191" t="str">
        <f>IF('9 All Base Data'!G479="Rural Centre","Rural",IF('9 All Base Data'!G479="Rural (Incl.some Off Shore Islands)","Rural",IF('9 All Base Data'!G479="Inlet-in TA but not in Urban Area","Rural",IF('9 All Base Data'!G479="Rural (Incl.some Off Shore Islands)","Rural",IF('9 All Base Data'!G479="Inlet-not in TA","Rural",IF('9 All Base Data'!G479="Inland Water not in Urban Area","Rural",IF('9 All Base Data'!G479="Oceanic-in Region but not in TA","Rural",'9 All Base Data'!G479)))))))</f>
        <v>Southern Auckland Zone</v>
      </c>
      <c r="G479" s="177">
        <f>IF('9 All Base Data'!I479="..C","..C",'9 All Base Data'!I479*Basecase_Pop_2006)</f>
        <v>3957</v>
      </c>
      <c r="H479" s="177">
        <f>IF('9 All Base Data'!J479="..C","..C",'9 All Base Data'!J479*Basecase_Pop_2006)</f>
        <v>1707</v>
      </c>
      <c r="I479" s="191">
        <f>IF('9 All Base Data'!L479="..C","..C",'9 All Base Data'!L479*Basecase_Pop_2006)</f>
        <v>87</v>
      </c>
      <c r="J479" s="156">
        <f>IF('9 All Base Data'!$P479=0,0,('9 All Base Data'!$P479*Basecase_Pop_2006)/(1+(1/(BaseCase_Mort_AllAdults_30*('9 All Base Data'!$W479*Basecase_PM10)/10))))</f>
        <v>1.9443785354592824</v>
      </c>
      <c r="K479" s="156">
        <f>IF('9 All Base Data'!$Q479=0,0,('9 All Base Data'!$Q479*Basecase_Pop_2006)/(1+(1/(BaseCase_Mort_Maori_30*('9 All Base Data'!$W479*Basecase_PM10)/10))))</f>
        <v>0.87187236618126651</v>
      </c>
      <c r="L479" s="179">
        <f>133/(1+1/(BaseCase_Mort_Child_0_1*'9 All Base Data'!$AB$10/10))*IF('9 All Base Data'!$L479="..C",0,'9 All Base Data'!L479/'9 All Base Data'!$L$2022)</f>
        <v>1.26913673411555E-2</v>
      </c>
      <c r="M479" s="178">
        <f>IF('9 All Base Data'!$R479="","",IF('9 All Base Data'!$R479=0,0,('9 All Base Data'!$R479*Basecase_Pop_2006)/(1+(1/(BaseCase_CardiacHA_All*('9 All Base Data'!$W479*Basecase_PM10)/10)))))</f>
        <v>0.37748618061808775</v>
      </c>
      <c r="N479" s="178">
        <f>IF('9 All Base Data'!$S479="","",IF('9 All Base Data'!$S479=0,0,('9 All Base Data'!S479*Basecase_Pop_2006)/(1+(1/(BaseCase_RespHA_All*('9 All Base Data'!$W479*Basecase_PM10)/10)))))</f>
        <v>1.3805467259704367</v>
      </c>
      <c r="O479" s="178">
        <f>IF('9 All Base Data'!$T479="","",IF('9 All Base Data'!$T479=0,0,('9 All Base Data'!$T479*Basecase_Pop_2006)/(1+(1/(BaseCase_RespHA_Child_1_4*('9 All Base Data'!$W479*Basecase_PM10)/10)))))</f>
        <v>0.62241822824606041</v>
      </c>
      <c r="P479" s="179">
        <f>IF('9 All Base Data'!$U479="","",IF('9 All Base Data'!$U479=0,0,('9 All Base Data'!$U479*Basecase_Pop_2006)/(1+(1/(BaseCase_RespHA_Child_5_14*('9 All Base Data'!$W479*Basecase_PM10)/10)))))</f>
        <v>0.27911629304736008</v>
      </c>
      <c r="Q479" s="156">
        <f>IF('7 Base case Results'!$G479="..C",0,BaseCase_RADs_All*'7 Base case Results'!$G479*('9 All Base Data'!$V479*Basecase_PM10)/10)</f>
        <v>2691.0594287902632</v>
      </c>
      <c r="R479" s="189">
        <f t="shared" si="70"/>
        <v>6.9219875862350451</v>
      </c>
      <c r="S479" s="178">
        <f t="shared" si="71"/>
        <v>3.1038656236053086</v>
      </c>
      <c r="T479" s="179">
        <f t="shared" si="72"/>
        <v>4.5181267734513579E-2</v>
      </c>
      <c r="U479" s="178">
        <f t="shared" si="73"/>
        <v>2.3970372469248572E-3</v>
      </c>
      <c r="V479" s="178">
        <f t="shared" si="74"/>
        <v>6.2607794022759306E-3</v>
      </c>
      <c r="W479" s="178">
        <f t="shared" si="75"/>
        <v>2.8226666650958843E-3</v>
      </c>
      <c r="X479" s="179">
        <f t="shared" si="76"/>
        <v>1.265792388969778E-3</v>
      </c>
      <c r="Y479" s="179">
        <f t="shared" si="77"/>
        <v>0.16684568458499632</v>
      </c>
      <c r="Z479" s="186">
        <f t="shared" si="78"/>
        <v>7.1426723552037554</v>
      </c>
      <c r="AA479" s="156">
        <f>$J479*'9 All Base Data'!$Y479</f>
        <v>0.72911416207963242</v>
      </c>
      <c r="AB479" s="156">
        <f>$K479*'9 All Base Data'!$Y479</f>
        <v>0.32693967667076868</v>
      </c>
      <c r="AC479" s="178">
        <f>$L479*'9 All Base Data'!$Y479</f>
        <v>4.7590813701333329E-3</v>
      </c>
      <c r="AD479" s="178">
        <f>IF($M479="","",$M479*'9 All Base Data'!$Y479)</f>
        <v>0.14155192276538145</v>
      </c>
      <c r="AE479" s="178">
        <f>IF($N479="","",$N479*'9 All Base Data'!$Y479)</f>
        <v>0.51768529170681832</v>
      </c>
      <c r="AF479" s="178">
        <f>IF($O479="","",$O479*'9 All Base Data'!$Y479)</f>
        <v>0.23339794009993026</v>
      </c>
      <c r="AG479" s="178">
        <f>IF($P479="","",$P479*'9 All Base Data'!$Y479)</f>
        <v>0.1046646208115687</v>
      </c>
      <c r="AH479" s="167">
        <f>$Q479*'9 All Base Data'!$Y479</f>
        <v>1009.1088256461549</v>
      </c>
      <c r="AI479" s="178">
        <f>$R479*'9 All Base Data'!$Y479</f>
        <v>2.5956464170034912</v>
      </c>
      <c r="AJ479" s="178">
        <f>$S479*'9 All Base Data'!$Y479</f>
        <v>1.1639052489479365</v>
      </c>
      <c r="AK479" s="178">
        <f>$T479*'9 All Base Data'!$Y479</f>
        <v>1.6942329677674665E-2</v>
      </c>
      <c r="AL479" s="178">
        <f>IF($U479="","",$U479*'9 All Base Data'!$Y479)</f>
        <v>8.9885470956017216E-4</v>
      </c>
      <c r="AM479" s="178">
        <f>IF($V479="","",$V479*'9 All Base Data'!$Y479)</f>
        <v>2.3477027978904214E-3</v>
      </c>
      <c r="AN479" s="178">
        <f>IF($W479="","",$W479*'9 All Base Data'!$Y479)</f>
        <v>1.0584596583531839E-3</v>
      </c>
      <c r="AO479" s="178">
        <f>IF($X479="","",$X479*'9 All Base Data'!$Y479)</f>
        <v>4.7465405538046408E-4</v>
      </c>
      <c r="AP479" s="178">
        <f>$Y479*'9 All Base Data'!$Y479</f>
        <v>6.2564747190061609E-2</v>
      </c>
      <c r="AQ479" s="179">
        <f t="shared" si="79"/>
        <v>2.6784000513786781</v>
      </c>
    </row>
    <row r="480" spans="1:43" x14ac:dyDescent="0.25">
      <c r="A480" s="131">
        <v>524603</v>
      </c>
      <c r="B480" s="132" t="s">
        <v>2243</v>
      </c>
      <c r="C480" s="132" t="s">
        <v>157</v>
      </c>
      <c r="D480" s="145" t="s">
        <v>2312</v>
      </c>
      <c r="E480" s="142"/>
      <c r="F480" s="191" t="str">
        <f>IF('9 All Base Data'!G480="Rural Centre","Rural",IF('9 All Base Data'!G480="Rural (Incl.some Off Shore Islands)","Rural",IF('9 All Base Data'!G480="Inlet-in TA but not in Urban Area","Rural",IF('9 All Base Data'!G480="Rural (Incl.some Off Shore Islands)","Rural",IF('9 All Base Data'!G480="Inlet-not in TA","Rural",IF('9 All Base Data'!G480="Inland Water not in Urban Area","Rural",IF('9 All Base Data'!G480="Oceanic-in Region but not in TA","Rural",'9 All Base Data'!G480)))))))</f>
        <v>Southern Auckland Zone</v>
      </c>
      <c r="G480" s="177">
        <f>IF('9 All Base Data'!I480="..C","..C",'9 All Base Data'!I480*Basecase_Pop_2006)</f>
        <v>2895</v>
      </c>
      <c r="H480" s="177">
        <f>IF('9 All Base Data'!J480="..C","..C",'9 All Base Data'!J480*Basecase_Pop_2006)</f>
        <v>1515</v>
      </c>
      <c r="I480" s="191">
        <f>IF('9 All Base Data'!L480="..C","..C",'9 All Base Data'!L480*Basecase_Pop_2006)</f>
        <v>39</v>
      </c>
      <c r="J480" s="156">
        <f>IF('9 All Base Data'!$P480=0,0,('9 All Base Data'!$P480*Basecase_Pop_2006)/(1+(1/(BaseCase_Mort_AllAdults_30*('9 All Base Data'!$W480*Basecase_PM10)/10))))</f>
        <v>0.88020755066451861</v>
      </c>
      <c r="K480" s="156">
        <f>IF('9 All Base Data'!$Q480=0,0,('9 All Base Data'!$Q480*Basecase_Pop_2006)/(1+(1/(BaseCase_Mort_Maori_30*('9 All Base Data'!$W480*Basecase_PM10)/10))))</f>
        <v>0.34841356013994451</v>
      </c>
      <c r="L480" s="179">
        <f>133/(1+1/(BaseCase_Mort_Child_0_1*'9 All Base Data'!$AB$10/10))*IF('9 All Base Data'!$L480="..C",0,'9 All Base Data'!L480/'9 All Base Data'!$L$2022)</f>
        <v>5.6892336356903963E-3</v>
      </c>
      <c r="M480" s="178">
        <f>IF('9 All Base Data'!$R480="","",IF('9 All Base Data'!$R480=0,0,('9 All Base Data'!$R480*Basecase_Pop_2006)/(1+(1/(BaseCase_CardiacHA_All*('9 All Base Data'!$W480*Basecase_PM10)/10)))))</f>
        <v>0.20944323524294844</v>
      </c>
      <c r="N480" s="178">
        <f>IF('9 All Base Data'!$S480="","",IF('9 All Base Data'!$S480=0,0,('9 All Base Data'!S480*Basecase_Pop_2006)/(1+(1/(BaseCase_RespHA_All*('9 All Base Data'!$W480*Basecase_PM10)/10)))))</f>
        <v>0.83645592073936448</v>
      </c>
      <c r="O480" s="178">
        <f>IF('9 All Base Data'!$T480="","",IF('9 All Base Data'!$T480=0,0,('9 All Base Data'!$T480*Basecase_Pop_2006)/(1+(1/(BaseCase_RespHA_Child_1_4*('9 All Base Data'!$W480*Basecase_PM10)/10)))))</f>
        <v>0.34421081690400063</v>
      </c>
      <c r="P480" s="179">
        <f>IF('9 All Base Data'!$U480="","",IF('9 All Base Data'!$U480=0,0,('9 All Base Data'!$U480*Basecase_Pop_2006)/(1+(1/(BaseCase_RespHA_Child_5_14*('9 All Base Data'!$W480*Basecase_PM10)/10)))))</f>
        <v>0.1703556547880663</v>
      </c>
      <c r="Q480" s="156">
        <f>IF('7 Base case Results'!$G480="..C",0,BaseCase_RADs_All*'7 Base case Results'!$G480*('9 All Base Data'!$V480*Basecase_PM10)/10)</f>
        <v>1782.1619999999998</v>
      </c>
      <c r="R480" s="189">
        <f t="shared" si="70"/>
        <v>3.1335388803656863</v>
      </c>
      <c r="S480" s="178">
        <f t="shared" si="71"/>
        <v>1.2403522740982023</v>
      </c>
      <c r="T480" s="179">
        <f t="shared" si="72"/>
        <v>2.0253671743057811E-2</v>
      </c>
      <c r="U480" s="178">
        <f t="shared" si="73"/>
        <v>1.3299645437927228E-3</v>
      </c>
      <c r="V480" s="178">
        <f t="shared" si="74"/>
        <v>3.7933276005530179E-3</v>
      </c>
      <c r="W480" s="178">
        <f t="shared" si="75"/>
        <v>1.5609960546596427E-3</v>
      </c>
      <c r="X480" s="179">
        <f t="shared" si="76"/>
        <v>7.7256289446388064E-4</v>
      </c>
      <c r="Y480" s="179">
        <f t="shared" si="77"/>
        <v>0.110494044</v>
      </c>
      <c r="Z480" s="186">
        <f t="shared" si="78"/>
        <v>3.2694098882530898</v>
      </c>
      <c r="AA480" s="156">
        <f>$J480*'9 All Base Data'!$Y480</f>
        <v>0.27244537895107745</v>
      </c>
      <c r="AB480" s="156">
        <f>$K480*'9 All Base Data'!$Y480</f>
        <v>0.10784236553339942</v>
      </c>
      <c r="AC480" s="178">
        <f>$L480*'9 All Base Data'!$Y480</f>
        <v>1.7609544619864932E-3</v>
      </c>
      <c r="AD480" s="178">
        <f>IF($M480="","",$M480*'9 All Base Data'!$Y480)</f>
        <v>6.4827711999772705E-2</v>
      </c>
      <c r="AE480" s="178">
        <f>IF($N480="","",$N480*'9 All Base Data'!$Y480)</f>
        <v>0.25890319860317329</v>
      </c>
      <c r="AF480" s="178">
        <f>IF($O480="","",$O480*'9 All Base Data'!$Y480)</f>
        <v>0.10654151555467978</v>
      </c>
      <c r="AG480" s="178">
        <f>IF($P480="","",$P480*'9 All Base Data'!$Y480)</f>
        <v>5.2729166990392373E-2</v>
      </c>
      <c r="AH480" s="167">
        <f>$Q480*'9 All Base Data'!$Y480</f>
        <v>551.62194538736583</v>
      </c>
      <c r="AI480" s="178">
        <f>$R480*'9 All Base Data'!$Y480</f>
        <v>0.96990554906583581</v>
      </c>
      <c r="AJ480" s="178">
        <f>$S480*'9 All Base Data'!$Y480</f>
        <v>0.38391882129890187</v>
      </c>
      <c r="AK480" s="178">
        <f>$T480*'9 All Base Data'!$Y480</f>
        <v>6.2689978846719157E-3</v>
      </c>
      <c r="AL480" s="178">
        <f>IF($U480="","",$U480*'9 All Base Data'!$Y480)</f>
        <v>4.1165597119855672E-4</v>
      </c>
      <c r="AM480" s="178">
        <f>IF($V480="","",$V480*'9 All Base Data'!$Y480)</f>
        <v>1.1741260056653908E-3</v>
      </c>
      <c r="AN480" s="178">
        <f>IF($W480="","",$W480*'9 All Base Data'!$Y480)</f>
        <v>4.8316577304047275E-4</v>
      </c>
      <c r="AO480" s="178">
        <f>IF($X480="","",$X480*'9 All Base Data'!$Y480)</f>
        <v>2.3912677230142942E-4</v>
      </c>
      <c r="AP480" s="178">
        <f>$Y480*'9 All Base Data'!$Y480</f>
        <v>3.4200560614016683E-2</v>
      </c>
      <c r="AQ480" s="179">
        <f t="shared" si="79"/>
        <v>1.0119608895413883</v>
      </c>
    </row>
    <row r="481" spans="1:43" x14ac:dyDescent="0.25">
      <c r="A481" s="131">
        <v>524604</v>
      </c>
      <c r="B481" s="132" t="s">
        <v>504</v>
      </c>
      <c r="C481" s="132" t="s">
        <v>157</v>
      </c>
      <c r="D481" s="145" t="s">
        <v>2312</v>
      </c>
      <c r="E481" s="142"/>
      <c r="F481" s="191" t="str">
        <f>IF('9 All Base Data'!G481="Rural Centre","Rural",IF('9 All Base Data'!G481="Rural (Incl.some Off Shore Islands)","Rural",IF('9 All Base Data'!G481="Inlet-in TA but not in Urban Area","Rural",IF('9 All Base Data'!G481="Rural (Incl.some Off Shore Islands)","Rural",IF('9 All Base Data'!G481="Inlet-not in TA","Rural",IF('9 All Base Data'!G481="Inland Water not in Urban Area","Rural",IF('9 All Base Data'!G481="Oceanic-in Region but not in TA","Rural",'9 All Base Data'!G481)))))))</f>
        <v>Southern Auckland Zone</v>
      </c>
      <c r="G481" s="177">
        <f>IF('9 All Base Data'!I481="..C","..C",'9 All Base Data'!I481*Basecase_Pop_2006)</f>
        <v>642</v>
      </c>
      <c r="H481" s="177">
        <f>IF('9 All Base Data'!J481="..C","..C",'9 All Base Data'!J481*Basecase_Pop_2006)</f>
        <v>393</v>
      </c>
      <c r="I481" s="191">
        <f>IF('9 All Base Data'!L481="..C","..C",'9 All Base Data'!L481*Basecase_Pop_2006)</f>
        <v>9</v>
      </c>
      <c r="J481" s="156">
        <f>IF('9 All Base Data'!$P481=0,0,('9 All Base Data'!$P481*Basecase_Pop_2006)/(1+(1/(BaseCase_Mort_AllAdults_30*('9 All Base Data'!$W481*Basecase_PM10)/10))))</f>
        <v>0.22833106759812269</v>
      </c>
      <c r="K481" s="156">
        <f>IF('9 All Base Data'!$Q481=0,0,('9 All Base Data'!$Q481*Basecase_Pop_2006)/(1+(1/(BaseCase_Mort_Maori_30*('9 All Base Data'!$W481*Basecase_PM10)/10))))</f>
        <v>0.14670044637471349</v>
      </c>
      <c r="L481" s="179">
        <f>133/(1+1/(BaseCase_Mort_Child_0_1*'9 All Base Data'!$AB$10/10))*IF('9 All Base Data'!$L481="..C",0,'9 All Base Data'!L481/'9 All Base Data'!$L$2022)</f>
        <v>1.3129000697747069E-3</v>
      </c>
      <c r="M481" s="178">
        <f>IF('9 All Base Data'!$R481="","",IF('9 All Base Data'!$R481=0,0,('9 All Base Data'!$R481*Basecase_Pop_2006)/(1+(1/(BaseCase_CardiacHA_All*('9 All Base Data'!$W481*Basecase_PM10)/10)))))</f>
        <v>4.6446479110871471E-2</v>
      </c>
      <c r="N481" s="178">
        <f>IF('9 All Base Data'!$S481="","",IF('9 All Base Data'!$S481=0,0,('9 All Base Data'!S481*Basecase_Pop_2006)/(1+(1/(BaseCase_RespHA_All*('9 All Base Data'!$W481*Basecase_PM10)/10)))))</f>
        <v>0.18549385185308187</v>
      </c>
      <c r="O481" s="178">
        <f>IF('9 All Base Data'!$T481="","",IF('9 All Base Data'!$T481=0,0,('9 All Base Data'!$T481*Basecase_Pop_2006)/(1+(1/(BaseCase_RespHA_Child_1_4*('9 All Base Data'!$W481*Basecase_PM10)/10)))))</f>
        <v>2.7318318801904811E-2</v>
      </c>
      <c r="P481" s="179">
        <f>IF('9 All Base Data'!$U481="","",IF('9 All Base Data'!$U481=0,0,('9 All Base Data'!$U481*Basecase_Pop_2006)/(1+(1/(BaseCase_RespHA_Child_5_14*('9 All Base Data'!$W481*Basecase_PM10)/10)))))</f>
        <v>1.7035565478806629E-2</v>
      </c>
      <c r="Q481" s="156">
        <f>IF('7 Base case Results'!$G481="..C",0,BaseCase_RADs_All*'7 Base case Results'!$G481*('9 All Base Data'!$V481*Basecase_PM10)/10)</f>
        <v>395.21520000000004</v>
      </c>
      <c r="R481" s="189">
        <f t="shared" si="70"/>
        <v>0.81285860064931681</v>
      </c>
      <c r="S481" s="178">
        <f t="shared" si="71"/>
        <v>0.52225358909398001</v>
      </c>
      <c r="T481" s="179">
        <f t="shared" si="72"/>
        <v>4.673924248397957E-3</v>
      </c>
      <c r="U481" s="178">
        <f t="shared" si="73"/>
        <v>2.949351423540338E-4</v>
      </c>
      <c r="V481" s="178">
        <f t="shared" si="74"/>
        <v>8.412146181537263E-4</v>
      </c>
      <c r="W481" s="178">
        <f t="shared" si="75"/>
        <v>1.2388857576663831E-4</v>
      </c>
      <c r="X481" s="179">
        <f t="shared" si="76"/>
        <v>7.7256289446388062E-5</v>
      </c>
      <c r="Y481" s="179">
        <f t="shared" si="77"/>
        <v>2.4503342400000003E-2</v>
      </c>
      <c r="Z481" s="186">
        <f t="shared" si="78"/>
        <v>0.84317201705822242</v>
      </c>
      <c r="AA481" s="156">
        <f>$J481*'9 All Base Data'!$Y481</f>
        <v>7.0673949787309218E-2</v>
      </c>
      <c r="AB481" s="156">
        <f>$K481*'9 All Base Data'!$Y481</f>
        <v>4.5407311803536604E-2</v>
      </c>
      <c r="AC481" s="178">
        <f>$L481*'9 All Base Data'!$Y481</f>
        <v>4.0637410661226766E-4</v>
      </c>
      <c r="AD481" s="178">
        <f>IF($M481="","",$M481*'9 All Base Data'!$Y481)</f>
        <v>1.437630089943146E-2</v>
      </c>
      <c r="AE481" s="178">
        <f>IF($N481="","",$N481*'9 All Base Data'!$Y481)</f>
        <v>5.7414802591791797E-2</v>
      </c>
      <c r="AF481" s="178">
        <f>IF($O481="","",$O481*'9 All Base Data'!$Y481)</f>
        <v>8.455675837672998E-3</v>
      </c>
      <c r="AG481" s="178">
        <f>IF($P481="","",$P481*'9 All Base Data'!$Y481)</f>
        <v>5.272916699039237E-3</v>
      </c>
      <c r="AH481" s="167">
        <f>$Q481*'9 All Base Data'!$Y481</f>
        <v>122.32859721543659</v>
      </c>
      <c r="AI481" s="178">
        <f>$R481*'9 All Base Data'!$Y481</f>
        <v>0.25159926124282084</v>
      </c>
      <c r="AJ481" s="178">
        <f>$S481*'9 All Base Data'!$Y481</f>
        <v>0.16165003002059031</v>
      </c>
      <c r="AK481" s="178">
        <f>$T481*'9 All Base Data'!$Y481</f>
        <v>1.4466918195396731E-3</v>
      </c>
      <c r="AL481" s="178">
        <f>IF($U481="","",$U481*'9 All Base Data'!$Y481)</f>
        <v>9.1289510711389763E-5</v>
      </c>
      <c r="AM481" s="178">
        <f>IF($V481="","",$V481*'9 All Base Data'!$Y481)</f>
        <v>2.603761297537758E-4</v>
      </c>
      <c r="AN481" s="178">
        <f>IF($W481="","",$W481*'9 All Base Data'!$Y481)</f>
        <v>3.8346489923847044E-5</v>
      </c>
      <c r="AO481" s="178">
        <f>IF($X481="","",$X481*'9 All Base Data'!$Y481)</f>
        <v>2.3912677230142941E-5</v>
      </c>
      <c r="AP481" s="178">
        <f>$Y481*'9 All Base Data'!$Y481</f>
        <v>7.5843730273570682E-3</v>
      </c>
      <c r="AQ481" s="179">
        <f t="shared" si="79"/>
        <v>0.26098199173018277</v>
      </c>
    </row>
    <row r="482" spans="1:43" x14ac:dyDescent="0.25">
      <c r="A482" s="124">
        <v>524711</v>
      </c>
      <c r="B482" s="125" t="s">
        <v>506</v>
      </c>
      <c r="C482" s="126" t="s">
        <v>157</v>
      </c>
      <c r="D482" s="101" t="s">
        <v>2312</v>
      </c>
      <c r="E482" s="142"/>
      <c r="F482" s="191" t="str">
        <f>IF('9 All Base Data'!G482="Rural Centre","Rural",IF('9 All Base Data'!G482="Rural (Incl.some Off Shore Islands)","Rural",IF('9 All Base Data'!G482="Inlet-in TA but not in Urban Area","Rural",IF('9 All Base Data'!G482="Rural (Incl.some Off Shore Islands)","Rural",IF('9 All Base Data'!G482="Inlet-not in TA","Rural",IF('9 All Base Data'!G482="Inland Water not in Urban Area","Rural",IF('9 All Base Data'!G482="Oceanic-in Region but not in TA","Rural",'9 All Base Data'!G482)))))))</f>
        <v>Southern Auckland Zone</v>
      </c>
      <c r="G482" s="177">
        <f>IF('9 All Base Data'!I482="..C","..C",'9 All Base Data'!I482*Basecase_Pop_2006)</f>
        <v>3360</v>
      </c>
      <c r="H482" s="177">
        <f>IF('9 All Base Data'!J482="..C","..C",'9 All Base Data'!J482*Basecase_Pop_2006)</f>
        <v>1380</v>
      </c>
      <c r="I482" s="191">
        <f>IF('9 All Base Data'!L482="..C","..C",'9 All Base Data'!L482*Basecase_Pop_2006)</f>
        <v>69</v>
      </c>
      <c r="J482" s="156">
        <f>IF('9 All Base Data'!$P482=0,0,('9 All Base Data'!$P482*Basecase_Pop_2006)/(1+(1/(BaseCase_Mort_AllAdults_30*('9 All Base Data'!$W482*Basecase_PM10)/10))))</f>
        <v>4.0701338531073663</v>
      </c>
      <c r="K482" s="156">
        <f>IF('9 All Base Data'!$Q482=0,0,('9 All Base Data'!$Q482*Basecase_Pop_2006)/(1+(1/(BaseCase_Mort_Maori_30*('9 All Base Data'!$W482*Basecase_PM10)/10))))</f>
        <v>0.68550570774061825</v>
      </c>
      <c r="L482" s="179">
        <f>133/(1+1/(BaseCase_Mort_Child_0_1*'9 All Base Data'!$AB$10/10))*IF('9 All Base Data'!$L482="..C",0,'9 All Base Data'!L482/'9 All Base Data'!$L$2022)</f>
        <v>1.0065567201606085E-2</v>
      </c>
      <c r="M482" s="178">
        <f>IF('9 All Base Data'!$R482="","",IF('9 All Base Data'!$R482=0,0,('9 All Base Data'!$R482*Basecase_Pop_2006)/(1+(1/(BaseCase_CardiacHA_All*('9 All Base Data'!$W482*Basecase_PM10)/10)))))</f>
        <v>0.30237811499543282</v>
      </c>
      <c r="N482" s="178">
        <f>IF('9 All Base Data'!$S482="","",IF('9 All Base Data'!$S482=0,0,('9 All Base Data'!S482*Basecase_Pop_2006)/(1+(1/(BaseCase_RespHA_All*('9 All Base Data'!$W482*Basecase_PM10)/10)))))</f>
        <v>0.98745076284287692</v>
      </c>
      <c r="O482" s="178">
        <f>IF('9 All Base Data'!$T482="","",IF('9 All Base Data'!$T482=0,0,('9 All Base Data'!$T482*Basecase_Pop_2006)/(1+(1/(BaseCase_RespHA_Child_1_4*('9 All Base Data'!$W482*Basecase_PM10)/10)))))</f>
        <v>0.517787261613881</v>
      </c>
      <c r="P482" s="179">
        <f>IF('9 All Base Data'!$U482="","",IF('9 All Base Data'!$U482=0,0,('9 All Base Data'!$U482*Basecase_Pop_2006)/(1+(1/(BaseCase_RespHA_Child_5_14*('9 All Base Data'!$W482*Basecase_PM10)/10)))))</f>
        <v>0.18432755393304109</v>
      </c>
      <c r="Q482" s="156">
        <f>IF('7 Base case Results'!$G482="..C",0,BaseCase_RADs_All*'7 Base case Results'!$G482*('9 All Base Data'!$V482*Basecase_PM10)/10)</f>
        <v>2686.9402104042633</v>
      </c>
      <c r="R482" s="189">
        <f t="shared" si="70"/>
        <v>14.489676517062225</v>
      </c>
      <c r="S482" s="178">
        <f t="shared" si="71"/>
        <v>2.4404003195566011</v>
      </c>
      <c r="T482" s="179">
        <f t="shared" si="72"/>
        <v>3.5833419237717663E-2</v>
      </c>
      <c r="U482" s="178">
        <f t="shared" si="73"/>
        <v>1.9201010302209985E-3</v>
      </c>
      <c r="V482" s="178">
        <f t="shared" si="74"/>
        <v>4.4780892094924462E-3</v>
      </c>
      <c r="W482" s="178">
        <f t="shared" si="75"/>
        <v>2.3481652314189506E-3</v>
      </c>
      <c r="X482" s="179">
        <f t="shared" si="76"/>
        <v>8.3592545708634138E-4</v>
      </c>
      <c r="Y482" s="179">
        <f t="shared" si="77"/>
        <v>0.16659029304506431</v>
      </c>
      <c r="Z482" s="186">
        <f t="shared" si="78"/>
        <v>14.698498419584721</v>
      </c>
      <c r="AA482" s="156">
        <f>$J482*'9 All Base Data'!$Y482</f>
        <v>1.9067322192005784</v>
      </c>
      <c r="AB482" s="156">
        <f>$K482*'9 All Base Data'!$Y482</f>
        <v>0.32113828846121062</v>
      </c>
      <c r="AC482" s="178">
        <f>$L482*'9 All Base Data'!$Y482</f>
        <v>4.7154078908678704E-3</v>
      </c>
      <c r="AD482" s="178">
        <f>IF($M482="","",$M482*'9 All Base Data'!$Y482)</f>
        <v>0.14165482390775819</v>
      </c>
      <c r="AE482" s="178">
        <f>IF($N482="","",$N482*'9 All Base Data'!$Y482)</f>
        <v>0.46259023716118464</v>
      </c>
      <c r="AF482" s="178">
        <f>IF($O482="","",$O482*'9 All Base Data'!$Y482)</f>
        <v>0.24256736757123604</v>
      </c>
      <c r="AG482" s="178">
        <f>IF($P482="","",$P482*'9 All Base Data'!$Y482)</f>
        <v>8.6351775802713499E-2</v>
      </c>
      <c r="AH482" s="167">
        <f>$Q482*'9 All Base Data'!$Y482</f>
        <v>1258.748644428978</v>
      </c>
      <c r="AI482" s="178">
        <f>$R482*'9 All Base Data'!$Y482</f>
        <v>6.78796670035406</v>
      </c>
      <c r="AJ482" s="178">
        <f>$S482*'9 All Base Data'!$Y482</f>
        <v>1.14325230692191</v>
      </c>
      <c r="AK482" s="178">
        <f>$T482*'9 All Base Data'!$Y482</f>
        <v>1.6786852091489619E-2</v>
      </c>
      <c r="AL482" s="178">
        <f>IF($U482="","",$U482*'9 All Base Data'!$Y482)</f>
        <v>8.9950813181426451E-4</v>
      </c>
      <c r="AM482" s="178">
        <f>IF($V482="","",$V482*'9 All Base Data'!$Y482)</f>
        <v>2.0978467255259718E-3</v>
      </c>
      <c r="AN482" s="178">
        <f>IF($W482="","",$W482*'9 All Base Data'!$Y482)</f>
        <v>1.1000430119355556E-3</v>
      </c>
      <c r="AO482" s="178">
        <f>IF($X482="","",$X482*'9 All Base Data'!$Y482)</f>
        <v>3.9160530326530572E-4</v>
      </c>
      <c r="AP482" s="178">
        <f>$Y482*'9 All Base Data'!$Y482</f>
        <v>7.8042415954596628E-2</v>
      </c>
      <c r="AQ482" s="179">
        <f t="shared" si="79"/>
        <v>6.8857933232574871</v>
      </c>
    </row>
    <row r="483" spans="1:43" x14ac:dyDescent="0.25">
      <c r="A483" s="124">
        <v>524712</v>
      </c>
      <c r="B483" s="125" t="s">
        <v>507</v>
      </c>
      <c r="C483" s="126" t="s">
        <v>157</v>
      </c>
      <c r="D483" s="101" t="s">
        <v>2312</v>
      </c>
      <c r="E483" s="142"/>
      <c r="F483" s="191" t="str">
        <f>IF('9 All Base Data'!G483="Rural Centre","Rural",IF('9 All Base Data'!G483="Rural (Incl.some Off Shore Islands)","Rural",IF('9 All Base Data'!G483="Inlet-in TA but not in Urban Area","Rural",IF('9 All Base Data'!G483="Rural (Incl.some Off Shore Islands)","Rural",IF('9 All Base Data'!G483="Inlet-not in TA","Rural",IF('9 All Base Data'!G483="Inland Water not in Urban Area","Rural",IF('9 All Base Data'!G483="Oceanic-in Region but not in TA","Rural",'9 All Base Data'!G483)))))))</f>
        <v>Southern Auckland Zone</v>
      </c>
      <c r="G483" s="177">
        <f>IF('9 All Base Data'!I483="..C","..C",'9 All Base Data'!I483*Basecase_Pop_2006)</f>
        <v>2058</v>
      </c>
      <c r="H483" s="177">
        <f>IF('9 All Base Data'!J483="..C","..C",'9 All Base Data'!J483*Basecase_Pop_2006)</f>
        <v>924</v>
      </c>
      <c r="I483" s="191">
        <f>IF('9 All Base Data'!L483="..C","..C",'9 All Base Data'!L483*Basecase_Pop_2006)</f>
        <v>48</v>
      </c>
      <c r="J483" s="156">
        <f>IF('9 All Base Data'!$P483=0,0,('9 All Base Data'!$P483*Basecase_Pop_2006)/(1+(1/(BaseCase_Mort_AllAdults_30*('9 All Base Data'!$W483*Basecase_PM10)/10))))</f>
        <v>1.3545987103432795</v>
      </c>
      <c r="K483" s="156">
        <f>IF('9 All Base Data'!$Q483=0,0,('9 All Base Data'!$Q483*Basecase_Pop_2006)/(1+(1/(BaseCase_Mort_Maori_30*('9 All Base Data'!$W483*Basecase_PM10)/10))))</f>
        <v>1.6403786439375256</v>
      </c>
      <c r="L483" s="179">
        <f>133/(1+1/(BaseCase_Mort_Child_0_1*'9 All Base Data'!$AB$10/10))*IF('9 All Base Data'!$L483="..C",0,'9 All Base Data'!L483/'9 All Base Data'!$L$2022)</f>
        <v>7.0021337054651037E-3</v>
      </c>
      <c r="M483" s="178">
        <f>IF('9 All Base Data'!$R483="","",IF('9 All Base Data'!$R483=0,0,('9 All Base Data'!$R483*Basecase_Pop_2006)/(1+(1/(BaseCase_CardiacHA_All*('9 All Base Data'!$W483*Basecase_PM10)/10)))))</f>
        <v>0.30934331025960377</v>
      </c>
      <c r="N483" s="178">
        <f>IF('9 All Base Data'!$S483="","",IF('9 All Base Data'!$S483=0,0,('9 All Base Data'!S483*Basecase_Pop_2006)/(1+(1/(BaseCase_RespHA_All*('9 All Base Data'!$W483*Basecase_PM10)/10)))))</f>
        <v>0.73855077968273719</v>
      </c>
      <c r="O483" s="178">
        <f>IF('9 All Base Data'!$T483="","",IF('9 All Base Data'!$T483=0,0,('9 All Base Data'!$T483*Basecase_Pop_2006)/(1+(1/(BaseCase_RespHA_Child_1_4*('9 All Base Data'!$W483*Basecase_PM10)/10)))))</f>
        <v>0.26727586200037784</v>
      </c>
      <c r="P483" s="179">
        <f>IF('9 All Base Data'!$U483="","",IF('9 All Base Data'!$U483=0,0,('9 All Base Data'!$U483*Basecase_Pop_2006)/(1+(1/(BaseCase_RespHA_Child_5_14*('9 All Base Data'!$W483*Basecase_PM10)/10)))))</f>
        <v>0.16094542526288891</v>
      </c>
      <c r="Q483" s="156">
        <f>IF('7 Base case Results'!$G483="..C",0,BaseCase_RADs_All*'7 Base case Results'!$G483*('9 All Base Data'!$V483*Basecase_PM10)/10)</f>
        <v>1700.6664029713606</v>
      </c>
      <c r="R483" s="189">
        <f t="shared" si="70"/>
        <v>4.8223714088220753</v>
      </c>
      <c r="S483" s="178">
        <f t="shared" si="71"/>
        <v>5.8397479724175909</v>
      </c>
      <c r="T483" s="179">
        <f t="shared" si="72"/>
        <v>2.4927595991455768E-2</v>
      </c>
      <c r="U483" s="178">
        <f t="shared" si="73"/>
        <v>1.9643300201484838E-3</v>
      </c>
      <c r="V483" s="178">
        <f t="shared" si="74"/>
        <v>3.3493277858612134E-3</v>
      </c>
      <c r="W483" s="178">
        <f t="shared" si="75"/>
        <v>1.2120960341717134E-3</v>
      </c>
      <c r="X483" s="179">
        <f t="shared" si="76"/>
        <v>7.298875035672012E-4</v>
      </c>
      <c r="Y483" s="179">
        <f t="shared" si="77"/>
        <v>0.10544131698422436</v>
      </c>
      <c r="Z483" s="186">
        <f t="shared" si="78"/>
        <v>4.9580539796037657</v>
      </c>
      <c r="AA483" s="156">
        <f>$J483*'9 All Base Data'!$Y483</f>
        <v>0.65783731102766507</v>
      </c>
      <c r="AB483" s="156">
        <f>$K483*'9 All Base Data'!$Y483</f>
        <v>0.79662136687078766</v>
      </c>
      <c r="AC483" s="178">
        <f>$L483*'9 All Base Data'!$Y483</f>
        <v>3.4004644867054643E-3</v>
      </c>
      <c r="AD483" s="178">
        <f>IF($M483="","",$M483*'9 All Base Data'!$Y483)</f>
        <v>0.15022720002000042</v>
      </c>
      <c r="AE483" s="178">
        <f>IF($N483="","",$N483*'9 All Base Data'!$Y483)</f>
        <v>0.35866434483815152</v>
      </c>
      <c r="AF483" s="178">
        <f>IF($O483="","",$O483*'9 All Base Data'!$Y483)</f>
        <v>0.12979787520716957</v>
      </c>
      <c r="AG483" s="178">
        <f>IF($P483="","",$P483*'9 All Base Data'!$Y483)</f>
        <v>7.8160347391968227E-2</v>
      </c>
      <c r="AH483" s="167">
        <f>$Q483*'9 All Base Data'!$Y483</f>
        <v>825.89906881149852</v>
      </c>
      <c r="AI483" s="178">
        <f>$R483*'9 All Base Data'!$Y483</f>
        <v>2.3419008272584878</v>
      </c>
      <c r="AJ483" s="178">
        <f>$S483*'9 All Base Data'!$Y483</f>
        <v>2.8359720660600036</v>
      </c>
      <c r="AK483" s="178">
        <f>$T483*'9 All Base Data'!$Y483</f>
        <v>1.2105653572671453E-2</v>
      </c>
      <c r="AL483" s="178">
        <f>IF($U483="","",$U483*'9 All Base Data'!$Y483)</f>
        <v>9.5394272012700257E-4</v>
      </c>
      <c r="AM483" s="178">
        <f>IF($V483="","",$V483*'9 All Base Data'!$Y483)</f>
        <v>1.6265428038410171E-3</v>
      </c>
      <c r="AN483" s="178">
        <f>IF($W483="","",$W483*'9 All Base Data'!$Y483)</f>
        <v>5.8863336406451397E-4</v>
      </c>
      <c r="AO483" s="178">
        <f>IF($X483="","",$X483*'9 All Base Data'!$Y483)</f>
        <v>3.544571754225759E-4</v>
      </c>
      <c r="AP483" s="178">
        <f>$Y483*'9 All Base Data'!$Y483</f>
        <v>5.1205742266312908E-2</v>
      </c>
      <c r="AQ483" s="179">
        <f t="shared" si="79"/>
        <v>2.4077927086214399</v>
      </c>
    </row>
    <row r="484" spans="1:43" x14ac:dyDescent="0.25">
      <c r="A484" s="124">
        <v>524713</v>
      </c>
      <c r="B484" s="125" t="s">
        <v>508</v>
      </c>
      <c r="C484" s="126" t="s">
        <v>157</v>
      </c>
      <c r="D484" s="101" t="s">
        <v>2312</v>
      </c>
      <c r="E484" s="142"/>
      <c r="F484" s="191" t="str">
        <f>IF('9 All Base Data'!G484="Rural Centre","Rural",IF('9 All Base Data'!G484="Rural (Incl.some Off Shore Islands)","Rural",IF('9 All Base Data'!G484="Inlet-in TA but not in Urban Area","Rural",IF('9 All Base Data'!G484="Rural (Incl.some Off Shore Islands)","Rural",IF('9 All Base Data'!G484="Inlet-not in TA","Rural",IF('9 All Base Data'!G484="Inland Water not in Urban Area","Rural",IF('9 All Base Data'!G484="Oceanic-in Region but not in TA","Rural",'9 All Base Data'!G484)))))))</f>
        <v>Southern Auckland Zone</v>
      </c>
      <c r="G484" s="177">
        <f>IF('9 All Base Data'!I484="..C","..C",'9 All Base Data'!I484*Basecase_Pop_2006)</f>
        <v>3129</v>
      </c>
      <c r="H484" s="177">
        <f>IF('9 All Base Data'!J484="..C","..C",'9 All Base Data'!J484*Basecase_Pop_2006)</f>
        <v>1305</v>
      </c>
      <c r="I484" s="191">
        <f>IF('9 All Base Data'!L484="..C","..C",'9 All Base Data'!L484*Basecase_Pop_2006)</f>
        <v>69</v>
      </c>
      <c r="J484" s="156">
        <f>IF('9 All Base Data'!$P484=0,0,('9 All Base Data'!$P484*Basecase_Pop_2006)/(1+(1/(BaseCase_Mort_AllAdults_30*('9 All Base Data'!$W484*Basecase_PM10)/10))))</f>
        <v>2.0853665665637484</v>
      </c>
      <c r="K484" s="156">
        <f>IF('9 All Base Data'!$Q484=0,0,('9 All Base Data'!$Q484*Basecase_Pop_2006)/(1+(1/(BaseCase_Mort_Maori_30*('9 All Base Data'!$W484*Basecase_PM10)/10))))</f>
        <v>0.73906018382892902</v>
      </c>
      <c r="L484" s="179">
        <f>133/(1+1/(BaseCase_Mort_Child_0_1*'9 All Base Data'!$AB$10/10))*IF('9 All Base Data'!$L484="..C",0,'9 All Base Data'!L484/'9 All Base Data'!$L$2022)</f>
        <v>1.0065567201606085E-2</v>
      </c>
      <c r="M484" s="178">
        <f>IF('9 All Base Data'!$R484="","",IF('9 All Base Data'!$R484=0,0,('9 All Base Data'!$R484*Basecase_Pop_2006)/(1+(1/(BaseCase_CardiacHA_All*('9 All Base Data'!$W484*Basecase_PM10)/10)))))</f>
        <v>0.1977271211793713</v>
      </c>
      <c r="N484" s="178">
        <f>IF('9 All Base Data'!$S484="","",IF('9 All Base Data'!$S484=0,0,('9 All Base Data'!S484*Basecase_Pop_2006)/(1+(1/(BaseCase_RespHA_All*('9 All Base Data'!$W484*Basecase_PM10)/10)))))</f>
        <v>1.0252139148360484</v>
      </c>
      <c r="O484" s="178">
        <f>IF('9 All Base Data'!$T484="","",IF('9 All Base Data'!$T484=0,0,('9 All Base Data'!$T484*Basecase_Pop_2006)/(1+(1/(BaseCase_RespHA_Child_1_4*('9 All Base Data'!$W484*Basecase_PM10)/10)))))</f>
        <v>0.48011680301982401</v>
      </c>
      <c r="P484" s="179">
        <f>IF('9 All Base Data'!$U484="","",IF('9 All Base Data'!$U484=0,0,('9 All Base Data'!$U484*Basecase_Pop_2006)/(1+(1/(BaseCase_RespHA_Child_5_14*('9 All Base Data'!$W484*Basecase_PM10)/10)))))</f>
        <v>0.20490501076745046</v>
      </c>
      <c r="Q484" s="156">
        <f>IF('7 Base case Results'!$G484="..C",0,BaseCase_RADs_All*'7 Base case Results'!$G484*('9 All Base Data'!$V484*Basecase_PM10)/10)</f>
        <v>2406.7635870319673</v>
      </c>
      <c r="R484" s="189">
        <f t="shared" si="70"/>
        <v>7.423904976966945</v>
      </c>
      <c r="S484" s="178">
        <f t="shared" si="71"/>
        <v>2.6310542544309876</v>
      </c>
      <c r="T484" s="179">
        <f t="shared" si="72"/>
        <v>3.5833419237717663E-2</v>
      </c>
      <c r="U484" s="178">
        <f t="shared" si="73"/>
        <v>1.2555672194890079E-3</v>
      </c>
      <c r="V484" s="178">
        <f t="shared" si="74"/>
        <v>4.6493451037814791E-3</v>
      </c>
      <c r="W484" s="178">
        <f t="shared" si="75"/>
        <v>2.1773297016949018E-3</v>
      </c>
      <c r="X484" s="179">
        <f t="shared" si="76"/>
        <v>9.2924422383038779E-4</v>
      </c>
      <c r="Y484" s="179">
        <f t="shared" si="77"/>
        <v>0.14921934239598197</v>
      </c>
      <c r="Z484" s="186">
        <f t="shared" si="78"/>
        <v>7.6148626509239152</v>
      </c>
      <c r="AA484" s="156">
        <f>$J484*'9 All Base Data'!$Y484</f>
        <v>0.9329706145923603</v>
      </c>
      <c r="AB484" s="156">
        <f>$K484*'9 All Base Data'!$Y484</f>
        <v>0.33064759212276379</v>
      </c>
      <c r="AC484" s="178">
        <f>$L484*'9 All Base Data'!$Y484</f>
        <v>4.5032267078959423E-3</v>
      </c>
      <c r="AD484" s="178">
        <f>IF($M484="","",$M484*'9 All Base Data'!$Y484)</f>
        <v>8.8460991331739985E-2</v>
      </c>
      <c r="AE484" s="178">
        <f>IF($N484="","",$N484*'9 All Base Data'!$Y484)</f>
        <v>0.45866969939454444</v>
      </c>
      <c r="AF484" s="178">
        <f>IF($O484="","",$O484*'9 All Base Data'!$Y484)</f>
        <v>0.21479910341500685</v>
      </c>
      <c r="AG484" s="178">
        <f>IF($P484="","",$P484*'9 All Base Data'!$Y484)</f>
        <v>9.16723020757792E-2</v>
      </c>
      <c r="AH484" s="167">
        <f>$Q484*'9 All Base Data'!$Y484</f>
        <v>1076.7601912174832</v>
      </c>
      <c r="AI484" s="178">
        <f>$R484*'9 All Base Data'!$Y484</f>
        <v>3.3213753879488026</v>
      </c>
      <c r="AJ484" s="178">
        <f>$S484*'9 All Base Data'!$Y484</f>
        <v>1.1771054279570392</v>
      </c>
      <c r="AK484" s="178">
        <f>$T484*'9 All Base Data'!$Y484</f>
        <v>1.6031487080109555E-2</v>
      </c>
      <c r="AL484" s="178">
        <f>IF($U484="","",$U484*'9 All Base Data'!$Y484)</f>
        <v>5.6172729495654902E-4</v>
      </c>
      <c r="AM484" s="178">
        <f>IF($V484="","",$V484*'9 All Base Data'!$Y484)</f>
        <v>2.0800670867542588E-3</v>
      </c>
      <c r="AN484" s="178">
        <f>IF($W484="","",$W484*'9 All Base Data'!$Y484)</f>
        <v>9.7411393398705607E-4</v>
      </c>
      <c r="AO484" s="178">
        <f>IF($X484="","",$X484*'9 All Base Data'!$Y484)</f>
        <v>4.1573388991365866E-4</v>
      </c>
      <c r="AP484" s="178">
        <f>$Y484*'9 All Base Data'!$Y484</f>
        <v>6.6759131855483961E-2</v>
      </c>
      <c r="AQ484" s="179">
        <f t="shared" si="79"/>
        <v>3.4068078012661069</v>
      </c>
    </row>
    <row r="485" spans="1:43" x14ac:dyDescent="0.25">
      <c r="A485" s="124">
        <v>524720</v>
      </c>
      <c r="B485" s="125" t="s">
        <v>509</v>
      </c>
      <c r="C485" s="126" t="s">
        <v>157</v>
      </c>
      <c r="D485" s="101" t="s">
        <v>2312</v>
      </c>
      <c r="E485" s="142"/>
      <c r="F485" s="191" t="str">
        <f>IF('9 All Base Data'!G485="Rural Centre","Rural",IF('9 All Base Data'!G485="Rural (Incl.some Off Shore Islands)","Rural",IF('9 All Base Data'!G485="Inlet-in TA but not in Urban Area","Rural",IF('9 All Base Data'!G485="Rural (Incl.some Off Shore Islands)","Rural",IF('9 All Base Data'!G485="Inlet-not in TA","Rural",IF('9 All Base Data'!G485="Inland Water not in Urban Area","Rural",IF('9 All Base Data'!G485="Oceanic-in Region but not in TA","Rural",'9 All Base Data'!G485)))))))</f>
        <v>Southern Auckland Zone</v>
      </c>
      <c r="G485" s="177">
        <f>IF('9 All Base Data'!I485="..C","..C",'9 All Base Data'!I485*Basecase_Pop_2006)</f>
        <v>6141</v>
      </c>
      <c r="H485" s="177">
        <f>IF('9 All Base Data'!J485="..C","..C",'9 All Base Data'!J485*Basecase_Pop_2006)</f>
        <v>2874</v>
      </c>
      <c r="I485" s="191">
        <f>IF('9 All Base Data'!L485="..C","..C",'9 All Base Data'!L485*Basecase_Pop_2006)</f>
        <v>132</v>
      </c>
      <c r="J485" s="156">
        <f>IF('9 All Base Data'!$P485=0,0,('9 All Base Data'!$P485*Basecase_Pop_2006)/(1+(1/(BaseCase_Mort_AllAdults_30*('9 All Base Data'!$W485*Basecase_PM10)/10))))</f>
        <v>0.50852920818351521</v>
      </c>
      <c r="K485" s="156">
        <f>IF('9 All Base Data'!$Q485=0,0,('9 All Base Data'!$Q485*Basecase_Pop_2006)/(1+(1/(BaseCase_Mort_Maori_30*('9 All Base Data'!$W485*Basecase_PM10)/10))))</f>
        <v>0.38573847233982811</v>
      </c>
      <c r="L485" s="179">
        <f>133/(1+1/(BaseCase_Mort_Child_0_1*'9 All Base Data'!$AB$10/10))*IF('9 All Base Data'!$L485="..C",0,'9 All Base Data'!L485/'9 All Base Data'!$L$2022)</f>
        <v>1.9255867690029037E-2</v>
      </c>
      <c r="M485" s="178">
        <f>IF('9 All Base Data'!$R485="","",IF('9 All Base Data'!$R485=0,0,('9 All Base Data'!$R485*Basecase_Pop_2006)/(1+(1/(BaseCase_CardiacHA_All*('9 All Base Data'!$W485*Basecase_PM10)/10)))))</f>
        <v>0.68940474340386459</v>
      </c>
      <c r="N485" s="178">
        <f>IF('9 All Base Data'!$S485="","",IF('9 All Base Data'!$S485=0,0,('9 All Base Data'!S485*Basecase_Pop_2006)/(1+(1/(BaseCase_RespHA_All*('9 All Base Data'!$W485*Basecase_PM10)/10)))))</f>
        <v>2.0717651215282751</v>
      </c>
      <c r="O485" s="178">
        <f>IF('9 All Base Data'!$T485="","",IF('9 All Base Data'!$T485=0,0,('9 All Base Data'!$T485*Basecase_Pop_2006)/(1+(1/(BaseCase_RespHA_Child_1_4*('9 All Base Data'!$W485*Basecase_PM10)/10)))))</f>
        <v>0.67237371253488121</v>
      </c>
      <c r="P485" s="179">
        <f>IF('9 All Base Data'!$U485="","",IF('9 All Base Data'!$U485=0,0,('9 All Base Data'!$U485*Basecase_Pop_2006)/(1+(1/(BaseCase_RespHA_Child_5_14*('9 All Base Data'!$W485*Basecase_PM10)/10)))))</f>
        <v>0.40337489725577036</v>
      </c>
      <c r="Q485" s="156">
        <f>IF('7 Base case Results'!$G485="..C",0,BaseCase_RADs_All*'7 Base case Results'!$G485*('9 All Base Data'!$V485*Basecase_PM10)/10)</f>
        <v>4993.1088383031147</v>
      </c>
      <c r="R485" s="189">
        <f t="shared" si="70"/>
        <v>1.8103639811333141</v>
      </c>
      <c r="S485" s="178">
        <f t="shared" si="71"/>
        <v>1.3732289615297881</v>
      </c>
      <c r="T485" s="179">
        <f t="shared" si="72"/>
        <v>6.8550888976503369E-2</v>
      </c>
      <c r="U485" s="178">
        <f t="shared" si="73"/>
        <v>4.3777201206145399E-3</v>
      </c>
      <c r="V485" s="178">
        <f t="shared" si="74"/>
        <v>9.3954548261307273E-3</v>
      </c>
      <c r="W485" s="178">
        <f t="shared" si="75"/>
        <v>3.0492147863456862E-3</v>
      </c>
      <c r="X485" s="179">
        <f t="shared" si="76"/>
        <v>1.8293051590549186E-3</v>
      </c>
      <c r="Y485" s="179">
        <f t="shared" si="77"/>
        <v>0.30957274797479312</v>
      </c>
      <c r="Z485" s="186">
        <f t="shared" si="78"/>
        <v>2.202260793031356</v>
      </c>
      <c r="AA485" s="156">
        <f>$J485*'9 All Base Data'!$Y485</f>
        <v>0.24268258167804702</v>
      </c>
      <c r="AB485" s="156">
        <f>$K485*'9 All Base Data'!$Y485</f>
        <v>0.18408383788683624</v>
      </c>
      <c r="AC485" s="178">
        <f>$L485*'9 All Base Data'!$Y485</f>
        <v>9.1893712460676368E-3</v>
      </c>
      <c r="AD485" s="178">
        <f>IF($M485="","",$M485*'9 All Base Data'!$Y485)</f>
        <v>0.32900081304664164</v>
      </c>
      <c r="AE485" s="178">
        <f>IF($N485="","",$N485*'9 All Base Data'!$Y485)</f>
        <v>0.98869701136532095</v>
      </c>
      <c r="AF485" s="178">
        <f>IF($O485="","",$O485*'9 All Base Data'!$Y485)</f>
        <v>0.32087318837256029</v>
      </c>
      <c r="AG485" s="178">
        <f>IF($P485="","",$P485*'9 All Base Data'!$Y485)</f>
        <v>0.19250037141390816</v>
      </c>
      <c r="AH485" s="167">
        <f>$Q485*'9 All Base Data'!$Y485</f>
        <v>2382.8337172750712</v>
      </c>
      <c r="AI485" s="178">
        <f>$R485*'9 All Base Data'!$Y485</f>
        <v>0.86394999077384727</v>
      </c>
      <c r="AJ485" s="178">
        <f>$S485*'9 All Base Data'!$Y485</f>
        <v>0.65533846287713704</v>
      </c>
      <c r="AK485" s="178">
        <f>$T485*'9 All Base Data'!$Y485</f>
        <v>3.2714161636000785E-2</v>
      </c>
      <c r="AL485" s="178">
        <f>IF($U485="","",$U485*'9 All Base Data'!$Y485)</f>
        <v>2.0891551628461746E-3</v>
      </c>
      <c r="AM485" s="178">
        <f>IF($V485="","",$V485*'9 All Base Data'!$Y485)</f>
        <v>4.4837409465417304E-3</v>
      </c>
      <c r="AN485" s="178">
        <f>IF($W485="","",$W485*'9 All Base Data'!$Y485)</f>
        <v>1.4551599092695608E-3</v>
      </c>
      <c r="AO485" s="178">
        <f>IF($X485="","",$X485*'9 All Base Data'!$Y485)</f>
        <v>8.7298918436207358E-4</v>
      </c>
      <c r="AP485" s="178">
        <f>$Y485*'9 All Base Data'!$Y485</f>
        <v>0.14773569047105439</v>
      </c>
      <c r="AQ485" s="179">
        <f t="shared" si="79"/>
        <v>1.0509727389902903</v>
      </c>
    </row>
    <row r="486" spans="1:43" x14ac:dyDescent="0.25">
      <c r="A486" s="124">
        <v>524811</v>
      </c>
      <c r="B486" s="125" t="s">
        <v>510</v>
      </c>
      <c r="C486" s="126" t="s">
        <v>157</v>
      </c>
      <c r="D486" s="101" t="s">
        <v>2312</v>
      </c>
      <c r="E486" s="142"/>
      <c r="F486" s="191" t="str">
        <f>IF('9 All Base Data'!G486="Rural Centre","Rural",IF('9 All Base Data'!G486="Rural (Incl.some Off Shore Islands)","Rural",IF('9 All Base Data'!G486="Inlet-in TA but not in Urban Area","Rural",IF('9 All Base Data'!G486="Rural (Incl.some Off Shore Islands)","Rural",IF('9 All Base Data'!G486="Inlet-not in TA","Rural",IF('9 All Base Data'!G486="Inland Water not in Urban Area","Rural",IF('9 All Base Data'!G486="Oceanic-in Region but not in TA","Rural",'9 All Base Data'!G486)))))))</f>
        <v>Southern Auckland Zone</v>
      </c>
      <c r="G486" s="177">
        <f>IF('9 All Base Data'!I486="..C","..C",'9 All Base Data'!I486*Basecase_Pop_2006)</f>
        <v>4197</v>
      </c>
      <c r="H486" s="177">
        <f>IF('9 All Base Data'!J486="..C","..C",'9 All Base Data'!J486*Basecase_Pop_2006)</f>
        <v>2061</v>
      </c>
      <c r="I486" s="191">
        <f>IF('9 All Base Data'!L486="..C","..C",'9 All Base Data'!L486*Basecase_Pop_2006)</f>
        <v>96</v>
      </c>
      <c r="J486" s="156">
        <f>IF('9 All Base Data'!$P486=0,0,('9 All Base Data'!$P486*Basecase_Pop_2006)/(1+(1/(BaseCase_Mort_AllAdults_30*('9 All Base Data'!$W486*Basecase_PM10)/10))))</f>
        <v>2.3475715837220772</v>
      </c>
      <c r="K486" s="156">
        <f>IF('9 All Base Data'!$Q486=0,0,('9 All Base Data'!$Q486*Basecase_Pop_2006)/(1+(1/(BaseCase_Mort_Maori_30*('9 All Base Data'!$W486*Basecase_PM10)/10))))</f>
        <v>1.1169682492861452</v>
      </c>
      <c r="L486" s="179">
        <f>133/(1+1/(BaseCase_Mort_Child_0_1*'9 All Base Data'!$AB$10/10))*IF('9 All Base Data'!$L486="..C",0,'9 All Base Data'!L486/'9 All Base Data'!$L$2022)</f>
        <v>1.4004267410930207E-2</v>
      </c>
      <c r="M486" s="178">
        <f>IF('9 All Base Data'!$R486="","",IF('9 All Base Data'!$R486=0,0,('9 All Base Data'!$R486*Basecase_Pop_2006)/(1+(1/(BaseCase_CardiacHA_All*('9 All Base Data'!$W486*Basecase_PM10)/10)))))</f>
        <v>0.82263862694928225</v>
      </c>
      <c r="N486" s="178">
        <f>IF('9 All Base Data'!$S486="","",IF('9 All Base Data'!$S486=0,0,('9 All Base Data'!S486*Basecase_Pop_2006)/(1+(1/(BaseCase_RespHA_All*('9 All Base Data'!$W486*Basecase_PM10)/10)))))</f>
        <v>2.1743886662378822</v>
      </c>
      <c r="O486" s="178">
        <f>IF('9 All Base Data'!$T486="","",IF('9 All Base Data'!$T486=0,0,('9 All Base Data'!$T486*Basecase_Pop_2006)/(1+(1/(BaseCase_RespHA_Child_1_4*('9 All Base Data'!$W486*Basecase_PM10)/10)))))</f>
        <v>0.98068822409515188</v>
      </c>
      <c r="P486" s="179">
        <f>IF('9 All Base Data'!$U486="","",IF('9 All Base Data'!$U486=0,0,('9 All Base Data'!$U486*Basecase_Pop_2006)/(1+(1/(BaseCase_RespHA_Child_5_14*('9 All Base Data'!$W486*Basecase_PM10)/10)))))</f>
        <v>0.50957623098422444</v>
      </c>
      <c r="Q486" s="156">
        <f>IF('7 Base case Results'!$G486="..C",0,BaseCase_RADs_All*'7 Base case Results'!$G486*('9 All Base Data'!$V486*Basecase_PM10)/10)</f>
        <v>3001.9631250565621</v>
      </c>
      <c r="R486" s="189">
        <f t="shared" si="70"/>
        <v>8.3573548380505951</v>
      </c>
      <c r="S486" s="178">
        <f t="shared" si="71"/>
        <v>3.9764069674586771</v>
      </c>
      <c r="T486" s="179">
        <f t="shared" si="72"/>
        <v>4.9855191982911537E-2</v>
      </c>
      <c r="U486" s="178">
        <f t="shared" si="73"/>
        <v>5.2237552811279422E-3</v>
      </c>
      <c r="V486" s="178">
        <f t="shared" si="74"/>
        <v>9.8608526013887945E-3</v>
      </c>
      <c r="W486" s="178">
        <f t="shared" si="75"/>
        <v>4.4474210962715142E-3</v>
      </c>
      <c r="X486" s="179">
        <f t="shared" si="76"/>
        <v>2.3109282075134581E-3</v>
      </c>
      <c r="Y486" s="179">
        <f t="shared" si="77"/>
        <v>0.18612171375350686</v>
      </c>
      <c r="Z486" s="186">
        <f t="shared" si="78"/>
        <v>8.6084163516695291</v>
      </c>
      <c r="AA486" s="156">
        <f>$J486*'9 All Base Data'!$Y486</f>
        <v>0.95248986861452367</v>
      </c>
      <c r="AB486" s="156">
        <f>$K486*'9 All Base Data'!$Y486</f>
        <v>0.45319211920359803</v>
      </c>
      <c r="AC486" s="178">
        <f>$L486*'9 All Base Data'!$Y486</f>
        <v>5.6820089827168086E-3</v>
      </c>
      <c r="AD486" s="178">
        <f>IF($M486="","",$M486*'9 All Base Data'!$Y486)</f>
        <v>0.33377255165860664</v>
      </c>
      <c r="AE486" s="178">
        <f>IF($N486="","",$N486*'9 All Base Data'!$Y486)</f>
        <v>0.88222365161624816</v>
      </c>
      <c r="AF486" s="178">
        <f>IF($O486="","",$O486*'9 All Base Data'!$Y486)</f>
        <v>0.39789866438883714</v>
      </c>
      <c r="AG486" s="178">
        <f>IF($P486="","",$P486*'9 All Base Data'!$Y486)</f>
        <v>0.20675245886632324</v>
      </c>
      <c r="AH486" s="167">
        <f>$Q486*'9 All Base Data'!$Y486</f>
        <v>1217.9988386285047</v>
      </c>
      <c r="AI486" s="178">
        <f>$R486*'9 All Base Data'!$Y486</f>
        <v>3.3908639322677043</v>
      </c>
      <c r="AJ486" s="178">
        <f>$S486*'9 All Base Data'!$Y486</f>
        <v>1.6133639443648089</v>
      </c>
      <c r="AK486" s="178">
        <f>$T486*'9 All Base Data'!$Y486</f>
        <v>2.0227951978471839E-2</v>
      </c>
      <c r="AL486" s="178">
        <f>IF($U486="","",$U486*'9 All Base Data'!$Y486)</f>
        <v>2.1194557030321521E-3</v>
      </c>
      <c r="AM486" s="178">
        <f>IF($V486="","",$V486*'9 All Base Data'!$Y486)</f>
        <v>4.0008842600796849E-3</v>
      </c>
      <c r="AN486" s="178">
        <f>IF($W486="","",$W486*'9 All Base Data'!$Y486)</f>
        <v>1.8044704430033767E-3</v>
      </c>
      <c r="AO486" s="178">
        <f>IF($X486="","",$X486*'9 All Base Data'!$Y486)</f>
        <v>9.3762240095877599E-4</v>
      </c>
      <c r="AP486" s="178">
        <f>$Y486*'9 All Base Data'!$Y486</f>
        <v>7.55159279949673E-2</v>
      </c>
      <c r="AQ486" s="179">
        <f t="shared" si="79"/>
        <v>3.4927281522042555</v>
      </c>
    </row>
    <row r="487" spans="1:43" x14ac:dyDescent="0.25">
      <c r="A487" s="124">
        <v>524812</v>
      </c>
      <c r="B487" s="125" t="s">
        <v>511</v>
      </c>
      <c r="C487" s="126" t="s">
        <v>157</v>
      </c>
      <c r="D487" s="101" t="s">
        <v>2312</v>
      </c>
      <c r="E487" s="142"/>
      <c r="F487" s="191" t="str">
        <f>IF('9 All Base Data'!G487="Rural Centre","Rural",IF('9 All Base Data'!G487="Rural (Incl.some Off Shore Islands)","Rural",IF('9 All Base Data'!G487="Inlet-in TA but not in Urban Area","Rural",IF('9 All Base Data'!G487="Rural (Incl.some Off Shore Islands)","Rural",IF('9 All Base Data'!G487="Inlet-not in TA","Rural",IF('9 All Base Data'!G487="Inland Water not in Urban Area","Rural",IF('9 All Base Data'!G487="Oceanic-in Region but not in TA","Rural",'9 All Base Data'!G487)))))))</f>
        <v>Southern Auckland Zone</v>
      </c>
      <c r="G487" s="177">
        <f>IF('9 All Base Data'!I487="..C","..C",'9 All Base Data'!I487*Basecase_Pop_2006)</f>
        <v>4992</v>
      </c>
      <c r="H487" s="177">
        <f>IF('9 All Base Data'!J487="..C","..C",'9 All Base Data'!J487*Basecase_Pop_2006)</f>
        <v>2412</v>
      </c>
      <c r="I487" s="191">
        <f>IF('9 All Base Data'!L487="..C","..C",'9 All Base Data'!L487*Basecase_Pop_2006)</f>
        <v>114</v>
      </c>
      <c r="J487" s="156">
        <f>IF('9 All Base Data'!$P487=0,0,('9 All Base Data'!$P487*Basecase_Pop_2006)/(1+(1/(BaseCase_Mort_AllAdults_30*('9 All Base Data'!$W487*Basecase_PM10)/10))))</f>
        <v>0.77642961920951459</v>
      </c>
      <c r="K487" s="156">
        <f>IF('9 All Base Data'!$Q487=0,0,('9 All Base Data'!$Q487*Basecase_Pop_2006)/(1+(1/(BaseCase_Mort_Maori_30*('9 All Base Data'!$W487*Basecase_PM10)/10))))</f>
        <v>0.3540801465597514</v>
      </c>
      <c r="L487" s="179">
        <f>133/(1+1/(BaseCase_Mort_Child_0_1*'9 All Base Data'!$AB$10/10))*IF('9 All Base Data'!$L487="..C",0,'9 All Base Data'!L487/'9 All Base Data'!$L$2022)</f>
        <v>1.6630067550479619E-2</v>
      </c>
      <c r="M487" s="178">
        <f>IF('9 All Base Data'!$R487="","",IF('9 All Base Data'!$R487=0,0,('9 All Base Data'!$R487*Basecase_Pop_2006)/(1+(1/(BaseCase_CardiacHA_All*('9 All Base Data'!$W487*Basecase_PM10)/10)))))</f>
        <v>0</v>
      </c>
      <c r="N487" s="178">
        <f>IF('9 All Base Data'!$S487="","",IF('9 All Base Data'!$S487=0,0,('9 All Base Data'!S487*Basecase_Pop_2006)/(1+(1/(BaseCase_RespHA_All*('9 All Base Data'!$W487*Basecase_PM10)/10)))))</f>
        <v>0</v>
      </c>
      <c r="O487" s="178">
        <f>IF('9 All Base Data'!$T487="","",IF('9 All Base Data'!$T487=0,0,('9 All Base Data'!$T487*Basecase_Pop_2006)/(1+(1/(BaseCase_RespHA_Child_1_4*('9 All Base Data'!$W487*Basecase_PM10)/10)))))</f>
        <v>0</v>
      </c>
      <c r="P487" s="179">
        <f>IF('9 All Base Data'!$U487="","",IF('9 All Base Data'!$U487=0,0,('9 All Base Data'!$U487*Basecase_Pop_2006)/(1+(1/(BaseCase_RespHA_Child_5_14*('9 All Base Data'!$W487*Basecase_PM10)/10)))))</f>
        <v>0</v>
      </c>
      <c r="Q487" s="156">
        <f>IF('7 Base case Results'!$G487="..C",0,BaseCase_RADs_All*'7 Base case Results'!$G487*('9 All Base Data'!$V487*Basecase_PM10)/10)</f>
        <v>3635.9003953523911</v>
      </c>
      <c r="R487" s="189">
        <f t="shared" si="70"/>
        <v>2.7640894443858719</v>
      </c>
      <c r="S487" s="178">
        <f t="shared" si="71"/>
        <v>1.260525321752715</v>
      </c>
      <c r="T487" s="179">
        <f t="shared" si="72"/>
        <v>5.9203040479707446E-2</v>
      </c>
      <c r="U487" s="178">
        <f t="shared" si="73"/>
        <v>0</v>
      </c>
      <c r="V487" s="178">
        <f t="shared" si="74"/>
        <v>0</v>
      </c>
      <c r="W487" s="178">
        <f t="shared" si="75"/>
        <v>0</v>
      </c>
      <c r="X487" s="179">
        <f t="shared" si="76"/>
        <v>0</v>
      </c>
      <c r="Y487" s="179">
        <f t="shared" si="77"/>
        <v>0.22542582451184826</v>
      </c>
      <c r="Z487" s="186">
        <f t="shared" si="78"/>
        <v>3.0487183093774273</v>
      </c>
      <c r="AA487" s="156">
        <f>$J487*'9 All Base Data'!$Y487</f>
        <v>0.32331102892984098</v>
      </c>
      <c r="AB487" s="156">
        <f>$K487*'9 All Base Data'!$Y487</f>
        <v>0.14744158861998663</v>
      </c>
      <c r="AC487" s="178">
        <f>$L487*'9 All Base Data'!$Y487</f>
        <v>6.9248829744444126E-3</v>
      </c>
      <c r="AD487" s="178">
        <f>IF($M487="","",$M487*'9 All Base Data'!$Y487)</f>
        <v>0</v>
      </c>
      <c r="AE487" s="178">
        <f>IF($N487="","",$N487*'9 All Base Data'!$Y487)</f>
        <v>0</v>
      </c>
      <c r="AF487" s="178">
        <f>IF($O487="","",$O487*'9 All Base Data'!$Y487)</f>
        <v>0</v>
      </c>
      <c r="AG487" s="178">
        <f>IF($P487="","",$P487*'9 All Base Data'!$Y487)</f>
        <v>0</v>
      </c>
      <c r="AH487" s="167">
        <f>$Q487*'9 All Base Data'!$Y487</f>
        <v>1514.0157830462529</v>
      </c>
      <c r="AI487" s="178">
        <f>$R487*'9 All Base Data'!$Y487</f>
        <v>1.150987262990234</v>
      </c>
      <c r="AJ487" s="178">
        <f>$S487*'9 All Base Data'!$Y487</f>
        <v>0.52489205548715245</v>
      </c>
      <c r="AK487" s="178">
        <f>$T487*'9 All Base Data'!$Y487</f>
        <v>2.4652583389022108E-2</v>
      </c>
      <c r="AL487" s="178">
        <f>IF($U487="","",$U487*'9 All Base Data'!$Y487)</f>
        <v>0</v>
      </c>
      <c r="AM487" s="178">
        <f>IF($V487="","",$V487*'9 All Base Data'!$Y487)</f>
        <v>0</v>
      </c>
      <c r="AN487" s="178">
        <f>IF($W487="","",$W487*'9 All Base Data'!$Y487)</f>
        <v>0</v>
      </c>
      <c r="AO487" s="178">
        <f>IF($X487="","",$X487*'9 All Base Data'!$Y487)</f>
        <v>0</v>
      </c>
      <c r="AP487" s="178">
        <f>$Y487*'9 All Base Data'!$Y487</f>
        <v>9.3868978548867679E-2</v>
      </c>
      <c r="AQ487" s="179">
        <f t="shared" si="79"/>
        <v>1.2695088249281239</v>
      </c>
    </row>
    <row r="488" spans="1:43" x14ac:dyDescent="0.25">
      <c r="A488" s="124">
        <v>524821</v>
      </c>
      <c r="B488" s="125" t="s">
        <v>512</v>
      </c>
      <c r="C488" s="126" t="s">
        <v>157</v>
      </c>
      <c r="D488" s="101" t="s">
        <v>2312</v>
      </c>
      <c r="E488" s="142"/>
      <c r="F488" s="191" t="str">
        <f>IF('9 All Base Data'!G488="Rural Centre","Rural",IF('9 All Base Data'!G488="Rural (Incl.some Off Shore Islands)","Rural",IF('9 All Base Data'!G488="Inlet-in TA but not in Urban Area","Rural",IF('9 All Base Data'!G488="Rural (Incl.some Off Shore Islands)","Rural",IF('9 All Base Data'!G488="Inlet-not in TA","Rural",IF('9 All Base Data'!G488="Inland Water not in Urban Area","Rural",IF('9 All Base Data'!G488="Oceanic-in Region but not in TA","Rural",'9 All Base Data'!G488)))))))</f>
        <v>Southern Auckland Zone</v>
      </c>
      <c r="G488" s="177">
        <f>IF('9 All Base Data'!I488="..C","..C",'9 All Base Data'!I488*Basecase_Pop_2006)</f>
        <v>2838</v>
      </c>
      <c r="H488" s="177">
        <f>IF('9 All Base Data'!J488="..C","..C",'9 All Base Data'!J488*Basecase_Pop_2006)</f>
        <v>1185</v>
      </c>
      <c r="I488" s="191">
        <f>IF('9 All Base Data'!L488="..C","..C",'9 All Base Data'!L488*Basecase_Pop_2006)</f>
        <v>54</v>
      </c>
      <c r="J488" s="156">
        <f>IF('9 All Base Data'!$P488=0,0,('9 All Base Data'!$P488*Basecase_Pop_2006)/(1+(1/(BaseCase_Mort_AllAdults_30*('9 All Base Data'!$W488*Basecase_PM10)/10))))</f>
        <v>1.1986383858115071</v>
      </c>
      <c r="K488" s="156">
        <f>IF('9 All Base Data'!$Q488=0,0,('9 All Base Data'!$Q488*Basecase_Pop_2006)/(1+(1/(BaseCase_Mort_Maori_30*('9 All Base Data'!$W488*Basecase_PM10)/10))))</f>
        <v>0.71829185314880684</v>
      </c>
      <c r="L488" s="179">
        <f>133/(1+1/(BaseCase_Mort_Child_0_1*'9 All Base Data'!$AB$10/10))*IF('9 All Base Data'!$L488="..C",0,'9 All Base Data'!L488/'9 All Base Data'!$L$2022)</f>
        <v>7.8774004186482408E-3</v>
      </c>
      <c r="M488" s="178">
        <f>IF('9 All Base Data'!$R488="","",IF('9 All Base Data'!$R488=0,0,('9 All Base Data'!$R488*Basecase_Pop_2006)/(1+(1/(BaseCase_CardiacHA_All*('9 All Base Data'!$W488*Basecase_PM10)/10)))))</f>
        <v>0.47403187932601037</v>
      </c>
      <c r="N488" s="178">
        <f>IF('9 All Base Data'!$S488="","",IF('9 All Base Data'!$S488=0,0,('9 All Base Data'!S488*Basecase_Pop_2006)/(1+(1/(BaseCase_RespHA_All*('9 All Base Data'!$W488*Basecase_PM10)/10)))))</f>
        <v>2.181193976424141</v>
      </c>
      <c r="O488" s="178">
        <f>IF('9 All Base Data'!$T488="","",IF('9 All Base Data'!$T488=0,0,('9 All Base Data'!$T488*Basecase_Pop_2006)/(1+(1/(BaseCase_RespHA_Child_1_4*('9 All Base Data'!$W488*Basecase_PM10)/10)))))</f>
        <v>1.078247089287556</v>
      </c>
      <c r="P488" s="179">
        <f>IF('9 All Base Data'!$U488="","",IF('9 All Base Data'!$U488=0,0,('9 All Base Data'!$U488*Basecase_Pop_2006)/(1+(1/(BaseCase_RespHA_Child_5_14*('9 All Base Data'!$W488*Basecase_PM10)/10)))))</f>
        <v>0.63313860040659509</v>
      </c>
      <c r="Q488" s="156">
        <f>IF('7 Base case Results'!$G488="..C",0,BaseCase_RADs_All*'7 Base case Results'!$G488*('9 All Base Data'!$V488*Basecase_PM10)/10)</f>
        <v>2104.740286394871</v>
      </c>
      <c r="R488" s="189">
        <f t="shared" si="70"/>
        <v>4.2671526534889646</v>
      </c>
      <c r="S488" s="178">
        <f t="shared" si="71"/>
        <v>2.5571189972097526</v>
      </c>
      <c r="T488" s="179">
        <f t="shared" si="72"/>
        <v>2.8043545490387737E-2</v>
      </c>
      <c r="U488" s="178">
        <f t="shared" si="73"/>
        <v>3.0101024337201659E-3</v>
      </c>
      <c r="V488" s="178">
        <f t="shared" si="74"/>
        <v>9.8917146830834798E-3</v>
      </c>
      <c r="W488" s="178">
        <f t="shared" si="75"/>
        <v>4.8898505499190663E-3</v>
      </c>
      <c r="X488" s="179">
        <f t="shared" si="76"/>
        <v>2.8712835528439088E-3</v>
      </c>
      <c r="Y488" s="179">
        <f t="shared" si="77"/>
        <v>0.13049389775648199</v>
      </c>
      <c r="Z488" s="186">
        <f t="shared" si="78"/>
        <v>4.4385919138526377</v>
      </c>
      <c r="AA488" s="156">
        <f>$J488*'9 All Base Data'!$Y488</f>
        <v>0.51165023631078643</v>
      </c>
      <c r="AB488" s="156">
        <f>$K488*'9 All Base Data'!$Y488</f>
        <v>0.30660973380631701</v>
      </c>
      <c r="AC488" s="178">
        <f>$L488*'9 All Base Data'!$Y488</f>
        <v>3.3625435606146822E-3</v>
      </c>
      <c r="AD488" s="178">
        <f>IF($M488="","",$M488*'9 All Base Data'!$Y488)</f>
        <v>0.20234503245263163</v>
      </c>
      <c r="AE488" s="178">
        <f>IF($N488="","",$N488*'9 All Base Data'!$Y488)</f>
        <v>0.93106346892228975</v>
      </c>
      <c r="AF488" s="178">
        <f>IF($O488="","",$O488*'9 All Base Data'!$Y488)</f>
        <v>0.46026006222209487</v>
      </c>
      <c r="AG488" s="178">
        <f>IF($P488="","",$P488*'9 All Base Data'!$Y488)</f>
        <v>0.27026125506250664</v>
      </c>
      <c r="AH488" s="167">
        <f>$Q488*'9 All Base Data'!$Y488</f>
        <v>898.42848156217428</v>
      </c>
      <c r="AI488" s="178">
        <f>$R488*'9 All Base Data'!$Y488</f>
        <v>1.8214748412663992</v>
      </c>
      <c r="AJ488" s="178">
        <f>$S488*'9 All Base Data'!$Y488</f>
        <v>1.0915306523504886</v>
      </c>
      <c r="AK488" s="178">
        <f>$T488*'9 All Base Data'!$Y488</f>
        <v>1.1970655075788268E-2</v>
      </c>
      <c r="AL488" s="178">
        <f>IF($U488="","",$U488*'9 All Base Data'!$Y488)</f>
        <v>1.2848909560742108E-3</v>
      </c>
      <c r="AM488" s="178">
        <f>IF($V488="","",$V488*'9 All Base Data'!$Y488)</f>
        <v>4.2223728315625838E-3</v>
      </c>
      <c r="AN488" s="178">
        <f>IF($W488="","",$W488*'9 All Base Data'!$Y488)</f>
        <v>2.0872793821772001E-3</v>
      </c>
      <c r="AO488" s="178">
        <f>IF($X488="","",$X488*'9 All Base Data'!$Y488)</f>
        <v>1.2256347917084676E-3</v>
      </c>
      <c r="AP488" s="178">
        <f>$Y488*'9 All Base Data'!$Y488</f>
        <v>5.5702565856854805E-2</v>
      </c>
      <c r="AQ488" s="179">
        <f t="shared" si="79"/>
        <v>1.8946553259866794</v>
      </c>
    </row>
    <row r="489" spans="1:43" x14ac:dyDescent="0.25">
      <c r="A489" s="124">
        <v>524822</v>
      </c>
      <c r="B489" s="125" t="s">
        <v>513</v>
      </c>
      <c r="C489" s="126" t="s">
        <v>157</v>
      </c>
      <c r="D489" s="101" t="s">
        <v>2312</v>
      </c>
      <c r="E489" s="142"/>
      <c r="F489" s="191" t="str">
        <f>IF('9 All Base Data'!G489="Rural Centre","Rural",IF('9 All Base Data'!G489="Rural (Incl.some Off Shore Islands)","Rural",IF('9 All Base Data'!G489="Inlet-in TA but not in Urban Area","Rural",IF('9 All Base Data'!G489="Rural (Incl.some Off Shore Islands)","Rural",IF('9 All Base Data'!G489="Inlet-not in TA","Rural",IF('9 All Base Data'!G489="Inland Water not in Urban Area","Rural",IF('9 All Base Data'!G489="Oceanic-in Region but not in TA","Rural",'9 All Base Data'!G489)))))))</f>
        <v>Southern Auckland Zone</v>
      </c>
      <c r="G489" s="177">
        <f>IF('9 All Base Data'!I489="..C","..C",'9 All Base Data'!I489*Basecase_Pop_2006)</f>
        <v>4953</v>
      </c>
      <c r="H489" s="177">
        <f>IF('9 All Base Data'!J489="..C","..C",'9 All Base Data'!J489*Basecase_Pop_2006)</f>
        <v>2058</v>
      </c>
      <c r="I489" s="191">
        <f>IF('9 All Base Data'!L489="..C","..C",'9 All Base Data'!L489*Basecase_Pop_2006)</f>
        <v>120</v>
      </c>
      <c r="J489" s="156">
        <f>IF('9 All Base Data'!$P489=0,0,('9 All Base Data'!$P489*Basecase_Pop_2006)/(1+(1/(BaseCase_Mort_AllAdults_30*('9 All Base Data'!$W489*Basecase_PM10)/10))))</f>
        <v>0.50273046138414601</v>
      </c>
      <c r="K489" s="156">
        <f>IF('9 All Base Data'!$Q489=0,0,('9 All Base Data'!$Q489*Basecase_Pop_2006)/(1+(1/(BaseCase_Mort_Maori_30*('9 All Base Data'!$W489*Basecase_PM10)/10))))</f>
        <v>0.34526652507745753</v>
      </c>
      <c r="L489" s="179">
        <f>133/(1+1/(BaseCase_Mort_Child_0_1*'9 All Base Data'!$AB$10/10))*IF('9 All Base Data'!$L489="..C",0,'9 All Base Data'!L489/'9 All Base Data'!$L$2022)</f>
        <v>1.7505334263662759E-2</v>
      </c>
      <c r="M489" s="178">
        <f>IF('9 All Base Data'!$R489="","",IF('9 All Base Data'!$R489=0,0,('9 All Base Data'!$R489*Basecase_Pop_2006)/(1+(1/(BaseCase_CardiacHA_All*('9 All Base Data'!$W489*Basecase_PM10)/10)))))</f>
        <v>0</v>
      </c>
      <c r="N489" s="178">
        <f>IF('9 All Base Data'!$S489="","",IF('9 All Base Data'!$S489=0,0,('9 All Base Data'!S489*Basecase_Pop_2006)/(1+(1/(BaseCase_RespHA_All*('9 All Base Data'!$W489*Basecase_PM10)/10)))))</f>
        <v>0</v>
      </c>
      <c r="O489" s="178">
        <f>IF('9 All Base Data'!$T489="","",IF('9 All Base Data'!$T489=0,0,('9 All Base Data'!$T489*Basecase_Pop_2006)/(1+(1/(BaseCase_RespHA_Child_1_4*('9 All Base Data'!$W489*Basecase_PM10)/10)))))</f>
        <v>0</v>
      </c>
      <c r="P489" s="179">
        <f>IF('9 All Base Data'!$U489="","",IF('9 All Base Data'!$U489=0,0,('9 All Base Data'!$U489*Basecase_Pop_2006)/(1+(1/(BaseCase_RespHA_Child_5_14*('9 All Base Data'!$W489*Basecase_PM10)/10)))))</f>
        <v>0</v>
      </c>
      <c r="Q489" s="156">
        <f>IF('7 Base case Results'!$G489="..C",0,BaseCase_RADs_All*'7 Base case Results'!$G489*('9 All Base Data'!$V489*Basecase_PM10)/10)</f>
        <v>3494.23586481554</v>
      </c>
      <c r="R489" s="189">
        <f t="shared" si="70"/>
        <v>1.7897204425275599</v>
      </c>
      <c r="S489" s="178">
        <f t="shared" si="71"/>
        <v>1.2291488292757489</v>
      </c>
      <c r="T489" s="179">
        <f t="shared" si="72"/>
        <v>6.2318989978639425E-2</v>
      </c>
      <c r="U489" s="178">
        <f t="shared" si="73"/>
        <v>0</v>
      </c>
      <c r="V489" s="178">
        <f t="shared" si="74"/>
        <v>0</v>
      </c>
      <c r="W489" s="178">
        <f t="shared" si="75"/>
        <v>0</v>
      </c>
      <c r="X489" s="179">
        <f t="shared" si="76"/>
        <v>0</v>
      </c>
      <c r="Y489" s="179">
        <f t="shared" si="77"/>
        <v>0.21664262361856348</v>
      </c>
      <c r="Z489" s="186">
        <f t="shared" si="78"/>
        <v>2.068682056124763</v>
      </c>
      <c r="AA489" s="156">
        <f>$J489*'9 All Base Data'!$Y489</f>
        <v>0.1998310018569851</v>
      </c>
      <c r="AB489" s="156">
        <f>$K489*'9 All Base Data'!$Y489</f>
        <v>0.13724045172028643</v>
      </c>
      <c r="AC489" s="178">
        <f>$L489*'9 All Base Data'!$Y489</f>
        <v>6.9582186727216548E-3</v>
      </c>
      <c r="AD489" s="178">
        <f>IF($M489="","",$M489*'9 All Base Data'!$Y489)</f>
        <v>0</v>
      </c>
      <c r="AE489" s="178">
        <f>IF($N489="","",$N489*'9 All Base Data'!$Y489)</f>
        <v>0</v>
      </c>
      <c r="AF489" s="178">
        <f>IF($O489="","",$O489*'9 All Base Data'!$Y489)</f>
        <v>0</v>
      </c>
      <c r="AG489" s="178">
        <f>IF($P489="","",$P489*'9 All Base Data'!$Y489)</f>
        <v>0</v>
      </c>
      <c r="AH489" s="167">
        <f>$Q489*'9 All Base Data'!$Y489</f>
        <v>1388.9284760430437</v>
      </c>
      <c r="AI489" s="178">
        <f>$R489*'9 All Base Data'!$Y489</f>
        <v>0.71139836661086697</v>
      </c>
      <c r="AJ489" s="178">
        <f>$S489*'9 All Base Data'!$Y489</f>
        <v>0.4885760081242197</v>
      </c>
      <c r="AK489" s="178">
        <f>$T489*'9 All Base Data'!$Y489</f>
        <v>2.4771258474889094E-2</v>
      </c>
      <c r="AL489" s="178">
        <f>IF($U489="","",$U489*'9 All Base Data'!$Y489)</f>
        <v>0</v>
      </c>
      <c r="AM489" s="178">
        <f>IF($V489="","",$V489*'9 All Base Data'!$Y489)</f>
        <v>0</v>
      </c>
      <c r="AN489" s="178">
        <f>IF($W489="","",$W489*'9 All Base Data'!$Y489)</f>
        <v>0</v>
      </c>
      <c r="AO489" s="178">
        <f>IF($X489="","",$X489*'9 All Base Data'!$Y489)</f>
        <v>0</v>
      </c>
      <c r="AP489" s="178">
        <f>$Y489*'9 All Base Data'!$Y489</f>
        <v>8.6113565514668713E-2</v>
      </c>
      <c r="AQ489" s="179">
        <f t="shared" si="79"/>
        <v>0.82228319060042487</v>
      </c>
    </row>
    <row r="490" spans="1:43" x14ac:dyDescent="0.25">
      <c r="A490" s="124">
        <v>524901</v>
      </c>
      <c r="B490" s="125" t="s">
        <v>514</v>
      </c>
      <c r="C490" s="126" t="s">
        <v>157</v>
      </c>
      <c r="D490" s="101" t="s">
        <v>2312</v>
      </c>
      <c r="E490" s="142"/>
      <c r="F490" s="191" t="str">
        <f>IF('9 All Base Data'!G490="Rural Centre","Rural",IF('9 All Base Data'!G490="Rural (Incl.some Off Shore Islands)","Rural",IF('9 All Base Data'!G490="Inlet-in TA but not in Urban Area","Rural",IF('9 All Base Data'!G490="Rural (Incl.some Off Shore Islands)","Rural",IF('9 All Base Data'!G490="Inlet-not in TA","Rural",IF('9 All Base Data'!G490="Inland Water not in Urban Area","Rural",IF('9 All Base Data'!G490="Oceanic-in Region but not in TA","Rural",'9 All Base Data'!G490)))))))</f>
        <v>Southern Auckland Zone</v>
      </c>
      <c r="G490" s="177">
        <f>IF('9 All Base Data'!I490="..C","..C",'9 All Base Data'!I490*Basecase_Pop_2006)</f>
        <v>5205</v>
      </c>
      <c r="H490" s="177">
        <f>IF('9 All Base Data'!J490="..C","..C",'9 All Base Data'!J490*Basecase_Pop_2006)</f>
        <v>2961</v>
      </c>
      <c r="I490" s="191">
        <f>IF('9 All Base Data'!L490="..C","..C",'9 All Base Data'!L490*Basecase_Pop_2006)</f>
        <v>75</v>
      </c>
      <c r="J490" s="156">
        <f>IF('9 All Base Data'!$P490=0,0,('9 All Base Data'!$P490*Basecase_Pop_2006)/(1+(1/(BaseCase_Mort_AllAdults_30*('9 All Base Data'!$W490*Basecase_PM10)/10))))</f>
        <v>1.0006240301198175</v>
      </c>
      <c r="K490" s="156">
        <f>IF('9 All Base Data'!$Q490=0,0,('9 All Base Data'!$Q490*Basecase_Pop_2006)/(1+(1/(BaseCase_Mort_Maori_30*('9 All Base Data'!$W490*Basecase_PM10)/10))))</f>
        <v>1.0447261933626477</v>
      </c>
      <c r="L490" s="179">
        <f>133/(1+1/(BaseCase_Mort_Child_0_1*'9 All Base Data'!$AB$10/10))*IF('9 All Base Data'!$L490="..C",0,'9 All Base Data'!L490/'9 All Base Data'!$L$2022)</f>
        <v>1.0940833914789226E-2</v>
      </c>
      <c r="M490" s="178">
        <f>IF('9 All Base Data'!$R490="","",IF('9 All Base Data'!$R490=0,0,('9 All Base Data'!$R490*Basecase_Pop_2006)/(1+(1/(BaseCase_CardiacHA_All*('9 All Base Data'!$W490*Basecase_PM10)/10)))))</f>
        <v>0.52866476084156899</v>
      </c>
      <c r="N490" s="178">
        <f>IF('9 All Base Data'!$S490="","",IF('9 All Base Data'!$S490=0,0,('9 All Base Data'!S490*Basecase_Pop_2006)/(1+(1/(BaseCase_RespHA_All*('9 All Base Data'!$W490*Basecase_PM10)/10)))))</f>
        <v>0.64627416164907747</v>
      </c>
      <c r="O490" s="178">
        <f>IF('9 All Base Data'!$T490="","",IF('9 All Base Data'!$T490=0,0,('9 All Base Data'!$T490*Basecase_Pop_2006)/(1+(1/(BaseCase_RespHA_Child_1_4*('9 All Base Data'!$W490*Basecase_PM10)/10)))))</f>
        <v>0.21552936778097606</v>
      </c>
      <c r="P490" s="179">
        <f>IF('9 All Base Data'!$U490="","",IF('9 All Base Data'!$U490=0,0,('9 All Base Data'!$U490*Basecase_Pop_2006)/(1+(1/(BaseCase_RespHA_Child_5_14*('9 All Base Data'!$W490*Basecase_PM10)/10)))))</f>
        <v>0.12129234850414573</v>
      </c>
      <c r="Q490" s="156">
        <f>IF('7 Base case Results'!$G490="..C",0,BaseCase_RADs_All*'7 Base case Results'!$G490*('9 All Base Data'!$V490*Basecase_PM10)/10)</f>
        <v>4464.5221923810714</v>
      </c>
      <c r="R490" s="189">
        <f t="shared" si="70"/>
        <v>3.5622215472265499</v>
      </c>
      <c r="S490" s="178">
        <f t="shared" si="71"/>
        <v>3.7192252483710262</v>
      </c>
      <c r="T490" s="179">
        <f t="shared" si="72"/>
        <v>3.8949368736649642E-2</v>
      </c>
      <c r="U490" s="178">
        <f t="shared" si="73"/>
        <v>3.357021231343963E-3</v>
      </c>
      <c r="V490" s="178">
        <f t="shared" si="74"/>
        <v>2.9308533230785667E-3</v>
      </c>
      <c r="W490" s="178">
        <f t="shared" si="75"/>
        <v>9.7742568288672642E-4</v>
      </c>
      <c r="X490" s="179">
        <f t="shared" si="76"/>
        <v>5.5006080046630088E-4</v>
      </c>
      <c r="Y490" s="179">
        <f t="shared" si="77"/>
        <v>0.27680037592762646</v>
      </c>
      <c r="Z490" s="186">
        <f t="shared" si="78"/>
        <v>3.8842591664452488</v>
      </c>
      <c r="AA490" s="156">
        <f>$J490*'9 All Base Data'!$Y490</f>
        <v>0.504758564871996</v>
      </c>
      <c r="AB490" s="156">
        <f>$K490*'9 All Base Data'!$Y490</f>
        <v>0.52700562666156336</v>
      </c>
      <c r="AC490" s="178">
        <f>$L490*'9 All Base Data'!$Y490</f>
        <v>5.5190355808970469E-3</v>
      </c>
      <c r="AD490" s="178">
        <f>IF($M490="","",$M490*'9 All Base Data'!$Y490)</f>
        <v>0.26668164859965859</v>
      </c>
      <c r="AE490" s="178">
        <f>IF($N490="","",$N490*'9 All Base Data'!$Y490)</f>
        <v>0.32600897892566011</v>
      </c>
      <c r="AF490" s="178">
        <f>IF($O490="","",$O490*'9 All Base Data'!$Y490)</f>
        <v>0.10872244828646303</v>
      </c>
      <c r="AG490" s="178">
        <f>IF($P490="","",$P490*'9 All Base Data'!$Y490)</f>
        <v>6.118517037170848E-2</v>
      </c>
      <c r="AH490" s="167">
        <f>$Q490*'9 All Base Data'!$Y490</f>
        <v>2252.1004361604287</v>
      </c>
      <c r="AI490" s="178">
        <f>$R490*'9 All Base Data'!$Y490</f>
        <v>1.7969404909443054</v>
      </c>
      <c r="AJ490" s="178">
        <f>$S490*'9 All Base Data'!$Y490</f>
        <v>1.8761400309151657</v>
      </c>
      <c r="AK490" s="178">
        <f>$T490*'9 All Base Data'!$Y490</f>
        <v>1.9647766667993487E-2</v>
      </c>
      <c r="AL490" s="178">
        <f>IF($U490="","",$U490*'9 All Base Data'!$Y490)</f>
        <v>1.6934284686078319E-3</v>
      </c>
      <c r="AM490" s="178">
        <f>IF($V490="","",$V490*'9 All Base Data'!$Y490)</f>
        <v>1.4784507194278689E-3</v>
      </c>
      <c r="AN490" s="178">
        <f>IF($W490="","",$W490*'9 All Base Data'!$Y490)</f>
        <v>4.9305630297910986E-4</v>
      </c>
      <c r="AO490" s="178">
        <f>IF($X490="","",$X490*'9 All Base Data'!$Y490)</f>
        <v>2.7747474763569792E-4</v>
      </c>
      <c r="AP490" s="178">
        <f>$Y490*'9 All Base Data'!$Y490</f>
        <v>0.13963022704194658</v>
      </c>
      <c r="AQ490" s="179">
        <f t="shared" si="79"/>
        <v>1.9593903638422812</v>
      </c>
    </row>
    <row r="491" spans="1:43" x14ac:dyDescent="0.25">
      <c r="A491" s="124">
        <v>524902</v>
      </c>
      <c r="B491" s="125" t="s">
        <v>515</v>
      </c>
      <c r="C491" s="126" t="s">
        <v>157</v>
      </c>
      <c r="D491" s="101" t="s">
        <v>2312</v>
      </c>
      <c r="E491" s="142"/>
      <c r="F491" s="191" t="str">
        <f>IF('9 All Base Data'!G491="Rural Centre","Rural",IF('9 All Base Data'!G491="Rural (Incl.some Off Shore Islands)","Rural",IF('9 All Base Data'!G491="Inlet-in TA but not in Urban Area","Rural",IF('9 All Base Data'!G491="Rural (Incl.some Off Shore Islands)","Rural",IF('9 All Base Data'!G491="Inlet-not in TA","Rural",IF('9 All Base Data'!G491="Inland Water not in Urban Area","Rural",IF('9 All Base Data'!G491="Oceanic-in Region but not in TA","Rural",'9 All Base Data'!G491)))))))</f>
        <v>Southern Auckland Zone</v>
      </c>
      <c r="G491" s="177">
        <f>IF('9 All Base Data'!I491="..C","..C",'9 All Base Data'!I491*Basecase_Pop_2006)</f>
        <v>2505</v>
      </c>
      <c r="H491" s="177">
        <f>IF('9 All Base Data'!J491="..C","..C",'9 All Base Data'!J491*Basecase_Pop_2006)</f>
        <v>1230</v>
      </c>
      <c r="I491" s="191">
        <f>IF('9 All Base Data'!L491="..C","..C",'9 All Base Data'!L491*Basecase_Pop_2006)</f>
        <v>39</v>
      </c>
      <c r="J491" s="156">
        <f>IF('9 All Base Data'!$P491=0,0,('9 All Base Data'!$P491*Basecase_Pop_2006)/(1+(1/(BaseCase_Mort_AllAdults_30*('9 All Base Data'!$W491*Basecase_PM10)/10))))</f>
        <v>2.9102348601523134</v>
      </c>
      <c r="K491" s="156">
        <f>IF('9 All Base Data'!$Q491=0,0,('9 All Base Data'!$Q491*Basecase_Pop_2006)/(1+(1/(BaseCase_Mort_Maori_30*('9 All Base Data'!$W491*Basecase_PM10)/10))))</f>
        <v>0.73213541600782539</v>
      </c>
      <c r="L491" s="179">
        <f>133/(1+1/(BaseCase_Mort_Child_0_1*'9 All Base Data'!$AB$10/10))*IF('9 All Base Data'!$L491="..C",0,'9 All Base Data'!L491/'9 All Base Data'!$L$2022)</f>
        <v>5.6892336356903963E-3</v>
      </c>
      <c r="M491" s="178">
        <f>IF('9 All Base Data'!$R491="","",IF('9 All Base Data'!$R491=0,0,('9 All Base Data'!$R491*Basecase_Pop_2006)/(1+(1/(BaseCase_CardiacHA_All*('9 All Base Data'!$W491*Basecase_PM10)/10)))))</f>
        <v>0.1982349022596705</v>
      </c>
      <c r="N491" s="178">
        <f>IF('9 All Base Data'!$S491="","",IF('9 All Base Data'!$S491=0,0,('9 All Base Data'!S491*Basecase_Pop_2006)/(1+(1/(BaseCase_RespHA_All*('9 All Base Data'!$W491*Basecase_PM10)/10)))))</f>
        <v>0.50302834368856897</v>
      </c>
      <c r="O491" s="178">
        <f>IF('9 All Base Data'!$T491="","",IF('9 All Base Data'!$T491=0,0,('9 All Base Data'!$T491*Basecase_Pop_2006)/(1+(1/(BaseCase_RespHA_Child_1_4*('9 All Base Data'!$W491*Basecase_PM10)/10)))))</f>
        <v>0.1772161002242017</v>
      </c>
      <c r="P491" s="179">
        <f>IF('9 All Base Data'!$U491="","",IF('9 All Base Data'!$U491=0,0,('9 All Base Data'!$U491*Basecase_Pop_2006)/(1+(1/(BaseCase_RespHA_Child_5_14*('9 All Base Data'!$W491*Basecase_PM10)/10)))))</f>
        <v>6.158388919561069E-2</v>
      </c>
      <c r="Q491" s="156">
        <f>IF('7 Base case Results'!$G491="..C",0,BaseCase_RADs_All*'7 Base case Results'!$G491*('9 All Base Data'!$V491*Basecase_PM10)/10)</f>
        <v>2183.4627698326512</v>
      </c>
      <c r="R491" s="189">
        <f t="shared" si="70"/>
        <v>10.360436102142236</v>
      </c>
      <c r="S491" s="178">
        <f t="shared" si="71"/>
        <v>2.6064020809878587</v>
      </c>
      <c r="T491" s="179">
        <f t="shared" si="72"/>
        <v>2.0253671743057811E-2</v>
      </c>
      <c r="U491" s="178">
        <f t="shared" si="73"/>
        <v>1.2587916293489076E-3</v>
      </c>
      <c r="V491" s="178">
        <f t="shared" si="74"/>
        <v>2.2812335386276604E-3</v>
      </c>
      <c r="W491" s="178">
        <f t="shared" si="75"/>
        <v>8.0367501451675467E-4</v>
      </c>
      <c r="X491" s="179">
        <f t="shared" si="76"/>
        <v>2.7928293750209446E-4</v>
      </c>
      <c r="Y491" s="179">
        <f t="shared" si="77"/>
        <v>0.13537469172962438</v>
      </c>
      <c r="Z491" s="186">
        <f t="shared" si="78"/>
        <v>10.519604490782896</v>
      </c>
      <c r="AA491" s="156">
        <f>$J491*'9 All Base Data'!$Y491</f>
        <v>1.4910558988991736</v>
      </c>
      <c r="AB491" s="156">
        <f>$K491*'9 All Base Data'!$Y491</f>
        <v>0.37510884285618595</v>
      </c>
      <c r="AC491" s="178">
        <f>$L491*'9 All Base Data'!$Y491</f>
        <v>2.914873122050288E-3</v>
      </c>
      <c r="AD491" s="178">
        <f>IF($M491="","",$M491*'9 All Base Data'!$Y491)</f>
        <v>0.10156545247571978</v>
      </c>
      <c r="AE491" s="178">
        <f>IF($N491="","",$N491*'9 All Base Data'!$Y491)</f>
        <v>0.2577260651503111</v>
      </c>
      <c r="AF491" s="178">
        <f>IF($O491="","",$O491*'9 All Base Data'!$Y491)</f>
        <v>9.0796490426677645E-2</v>
      </c>
      <c r="AG491" s="178">
        <f>IF($P491="","",$P491*'9 All Base Data'!$Y491)</f>
        <v>3.1552443591257973E-2</v>
      </c>
      <c r="AH491" s="167">
        <f>$Q491*'9 All Base Data'!$Y491</f>
        <v>1118.6949505564342</v>
      </c>
      <c r="AI491" s="178">
        <f>$R491*'9 All Base Data'!$Y491</f>
        <v>5.3081590000810577</v>
      </c>
      <c r="AJ491" s="178">
        <f>$S491*'9 All Base Data'!$Y491</f>
        <v>1.3353874805680221</v>
      </c>
      <c r="AK491" s="178">
        <f>$T491*'9 All Base Data'!$Y491</f>
        <v>1.0376948314499024E-2</v>
      </c>
      <c r="AL491" s="178">
        <f>IF($U491="","",$U491*'9 All Base Data'!$Y491)</f>
        <v>6.4494062322082064E-4</v>
      </c>
      <c r="AM491" s="178">
        <f>IF($V491="","",$V491*'9 All Base Data'!$Y491)</f>
        <v>1.1687877054566609E-3</v>
      </c>
      <c r="AN491" s="178">
        <f>IF($W491="","",$W491*'9 All Base Data'!$Y491)</f>
        <v>4.1176208408498315E-4</v>
      </c>
      <c r="AO491" s="178">
        <f>IF($X491="","",$X491*'9 All Base Data'!$Y491)</f>
        <v>1.4309033168635488E-4</v>
      </c>
      <c r="AP491" s="178">
        <f>$Y491*'9 All Base Data'!$Y491</f>
        <v>6.9359086934498909E-2</v>
      </c>
      <c r="AQ491" s="179">
        <f t="shared" si="79"/>
        <v>5.3897087636587324</v>
      </c>
    </row>
    <row r="492" spans="1:43" x14ac:dyDescent="0.25">
      <c r="A492" s="124">
        <v>525001</v>
      </c>
      <c r="B492" s="125" t="s">
        <v>516</v>
      </c>
      <c r="C492" s="126" t="s">
        <v>157</v>
      </c>
      <c r="D492" s="101" t="s">
        <v>2312</v>
      </c>
      <c r="E492" s="142"/>
      <c r="F492" s="191" t="str">
        <f>IF('9 All Base Data'!G492="Rural Centre","Rural",IF('9 All Base Data'!G492="Rural (Incl.some Off Shore Islands)","Rural",IF('9 All Base Data'!G492="Inlet-in TA but not in Urban Area","Rural",IF('9 All Base Data'!G492="Rural (Incl.some Off Shore Islands)","Rural",IF('9 All Base Data'!G492="Inlet-not in TA","Rural",IF('9 All Base Data'!G492="Inland Water not in Urban Area","Rural",IF('9 All Base Data'!G492="Oceanic-in Region but not in TA","Rural",'9 All Base Data'!G492)))))))</f>
        <v>Southern Auckland Zone</v>
      </c>
      <c r="G492" s="177">
        <f>IF('9 All Base Data'!I492="..C","..C",'9 All Base Data'!I492*Basecase_Pop_2006)</f>
        <v>4452</v>
      </c>
      <c r="H492" s="177">
        <f>IF('9 All Base Data'!J492="..C","..C",'9 All Base Data'!J492*Basecase_Pop_2006)</f>
        <v>2289</v>
      </c>
      <c r="I492" s="191">
        <f>IF('9 All Base Data'!L492="..C","..C",'9 All Base Data'!L492*Basecase_Pop_2006)</f>
        <v>78</v>
      </c>
      <c r="J492" s="156">
        <f>IF('9 All Base Data'!$P492=0,0,('9 All Base Data'!$P492*Basecase_Pop_2006)/(1+(1/(BaseCase_Mort_AllAdults_30*('9 All Base Data'!$W492*Basecase_PM10)/10))))</f>
        <v>0.85032992732638168</v>
      </c>
      <c r="K492" s="156">
        <f>IF('9 All Base Data'!$Q492=0,0,('9 All Base Data'!$Q492*Basecase_Pop_2006)/(1+(1/(BaseCase_Mort_Maori_30*('9 All Base Data'!$W492*Basecase_PM10)/10))))</f>
        <v>0.30620055931923246</v>
      </c>
      <c r="L492" s="179">
        <f>133/(1+1/(BaseCase_Mort_Child_0_1*'9 All Base Data'!$AB$10/10))*IF('9 All Base Data'!$L492="..C",0,'9 All Base Data'!L492/'9 All Base Data'!$L$2022)</f>
        <v>1.1378467271380793E-2</v>
      </c>
      <c r="M492" s="178">
        <f>IF('9 All Base Data'!$R492="","",IF('9 All Base Data'!$R492=0,0,('9 All Base Data'!$R492*Basecase_Pop_2006)/(1+(1/(BaseCase_CardiacHA_All*('9 All Base Data'!$W492*Basecase_PM10)/10)))))</f>
        <v>0.39592908391975729</v>
      </c>
      <c r="N492" s="178">
        <f>IF('9 All Base Data'!$S492="","",IF('9 All Base Data'!$S492=0,0,('9 All Base Data'!S492*Basecase_Pop_2006)/(1+(1/(BaseCase_RespHA_All*('9 All Base Data'!$W492*Basecase_PM10)/10)))))</f>
        <v>0.87140991421458347</v>
      </c>
      <c r="O492" s="178">
        <f>IF('9 All Base Data'!$T492="","",IF('9 All Base Data'!$T492=0,0,('9 All Base Data'!$T492*Basecase_Pop_2006)/(1+(1/(BaseCase_RespHA_Child_1_4*('9 All Base Data'!$W492*Basecase_PM10)/10)))))</f>
        <v>0.25088452667170819</v>
      </c>
      <c r="P492" s="179">
        <f>IF('9 All Base Data'!$U492="","",IF('9 All Base Data'!$U492=0,0,('9 All Base Data'!$U492*Basecase_Pop_2006)/(1+(1/(BaseCase_RespHA_Child_5_14*('9 All Base Data'!$W492*Basecase_PM10)/10)))))</f>
        <v>0.12840836925599411</v>
      </c>
      <c r="Q492" s="156">
        <f>IF('7 Base case Results'!$G492="..C",0,BaseCase_RADs_All*'7 Base case Results'!$G492*('9 All Base Data'!$V492*Basecase_PM10)/10)</f>
        <v>3583.4249440378312</v>
      </c>
      <c r="R492" s="189">
        <f t="shared" si="70"/>
        <v>3.0271745412819189</v>
      </c>
      <c r="S492" s="178">
        <f t="shared" si="71"/>
        <v>1.0900739911764676</v>
      </c>
      <c r="T492" s="179">
        <f t="shared" si="72"/>
        <v>4.0507343486115621E-2</v>
      </c>
      <c r="U492" s="178">
        <f t="shared" si="73"/>
        <v>2.5141496828904588E-3</v>
      </c>
      <c r="V492" s="178">
        <f t="shared" si="74"/>
        <v>3.9518439609631363E-3</v>
      </c>
      <c r="W492" s="178">
        <f t="shared" si="75"/>
        <v>1.1377613284561966E-3</v>
      </c>
      <c r="X492" s="179">
        <f t="shared" si="76"/>
        <v>5.8233195457593333E-4</v>
      </c>
      <c r="Y492" s="179">
        <f t="shared" si="77"/>
        <v>0.22217234653034554</v>
      </c>
      <c r="Z492" s="186">
        <f t="shared" si="78"/>
        <v>3.2963202249422334</v>
      </c>
      <c r="AA492" s="156">
        <f>$J492*'9 All Base Data'!$Y492</f>
        <v>0.40128324278650301</v>
      </c>
      <c r="AB492" s="156">
        <f>$K492*'9 All Base Data'!$Y492</f>
        <v>0.14450056317904972</v>
      </c>
      <c r="AC492" s="178">
        <f>$L492*'9 All Base Data'!$Y492</f>
        <v>5.3696666409898293E-3</v>
      </c>
      <c r="AD492" s="178">
        <f>IF($M492="","",$M492*'9 All Base Data'!$Y492)</f>
        <v>0.18684477824785178</v>
      </c>
      <c r="AE492" s="178">
        <f>IF($N492="","",$N492*'9 All Base Data'!$Y492)</f>
        <v>0.41123119972010364</v>
      </c>
      <c r="AF492" s="178">
        <f>IF($O492="","",$O492*'9 All Base Data'!$Y492)</f>
        <v>0.11839611095933784</v>
      </c>
      <c r="AG492" s="178">
        <f>IF($P492="","",$P492*'9 All Base Data'!$Y492)</f>
        <v>6.0597804640355794E-2</v>
      </c>
      <c r="AH492" s="167">
        <f>$Q492*'9 All Base Data'!$Y492</f>
        <v>1691.071119120578</v>
      </c>
      <c r="AI492" s="178">
        <f>$R492*'9 All Base Data'!$Y492</f>
        <v>1.4285683443199508</v>
      </c>
      <c r="AJ492" s="178">
        <f>$S492*'9 All Base Data'!$Y492</f>
        <v>0.51442200491741708</v>
      </c>
      <c r="AK492" s="178">
        <f>$T492*'9 All Base Data'!$Y492</f>
        <v>1.9116013241923791E-2</v>
      </c>
      <c r="AL492" s="178">
        <f>IF($U492="","",$U492*'9 All Base Data'!$Y492)</f>
        <v>1.1864643418738588E-3</v>
      </c>
      <c r="AM492" s="178">
        <f>IF($V492="","",$V492*'9 All Base Data'!$Y492)</f>
        <v>1.8649334907306701E-3</v>
      </c>
      <c r="AN492" s="178">
        <f>IF($W492="","",$W492*'9 All Base Data'!$Y492)</f>
        <v>5.3692636320059716E-4</v>
      </c>
      <c r="AO492" s="178">
        <f>IF($X492="","",$X492*'9 All Base Data'!$Y492)</f>
        <v>2.7481104404401352E-4</v>
      </c>
      <c r="AP492" s="178">
        <f>$Y492*'9 All Base Data'!$Y492</f>
        <v>0.10484640938547585</v>
      </c>
      <c r="AQ492" s="179">
        <f t="shared" si="79"/>
        <v>1.5555821647799548</v>
      </c>
    </row>
    <row r="493" spans="1:43" x14ac:dyDescent="0.25">
      <c r="A493" s="124">
        <v>525002</v>
      </c>
      <c r="B493" s="125" t="s">
        <v>517</v>
      </c>
      <c r="C493" s="126" t="s">
        <v>157</v>
      </c>
      <c r="D493" s="101" t="s">
        <v>2312</v>
      </c>
      <c r="E493" s="142"/>
      <c r="F493" s="191" t="str">
        <f>IF('9 All Base Data'!G493="Rural Centre","Rural",IF('9 All Base Data'!G493="Rural (Incl.some Off Shore Islands)","Rural",IF('9 All Base Data'!G493="Inlet-in TA but not in Urban Area","Rural",IF('9 All Base Data'!G493="Rural (Incl.some Off Shore Islands)","Rural",IF('9 All Base Data'!G493="Inlet-not in TA","Rural",IF('9 All Base Data'!G493="Inland Water not in Urban Area","Rural",IF('9 All Base Data'!G493="Oceanic-in Region but not in TA","Rural",'9 All Base Data'!G493)))))))</f>
        <v>Southern Auckland Zone</v>
      </c>
      <c r="G493" s="177">
        <f>IF('9 All Base Data'!I493="..C","..C",'9 All Base Data'!I493*Basecase_Pop_2006)</f>
        <v>2448</v>
      </c>
      <c r="H493" s="177">
        <f>IF('9 All Base Data'!J493="..C","..C",'9 All Base Data'!J493*Basecase_Pop_2006)</f>
        <v>1164</v>
      </c>
      <c r="I493" s="191">
        <f>IF('9 All Base Data'!L493="..C","..C",'9 All Base Data'!L493*Basecase_Pop_2006)</f>
        <v>54</v>
      </c>
      <c r="J493" s="156">
        <f>IF('9 All Base Data'!$P493=0,0,('9 All Base Data'!$P493*Basecase_Pop_2006)/(1+(1/(BaseCase_Mort_AllAdults_30*('9 All Base Data'!$W493*Basecase_PM10)/10))))</f>
        <v>1.6152227115432063</v>
      </c>
      <c r="K493" s="156">
        <f>IF('9 All Base Data'!$Q493=0,0,('9 All Base Data'!$Q493*Basecase_Pop_2006)/(1+(1/(BaseCase_Mort_Maori_30*('9 All Base Data'!$W493*Basecase_PM10)/10))))</f>
        <v>0.30262231324670247</v>
      </c>
      <c r="L493" s="179">
        <f>133/(1+1/(BaseCase_Mort_Child_0_1*'9 All Base Data'!$AB$10/10))*IF('9 All Base Data'!$L493="..C",0,'9 All Base Data'!L493/'9 All Base Data'!$L$2022)</f>
        <v>7.8774004186482408E-3</v>
      </c>
      <c r="M493" s="178">
        <f>IF('9 All Base Data'!$R493="","",IF('9 All Base Data'!$R493=0,0,('9 All Base Data'!$R493*Basecase_Pop_2006)/(1+(1/(BaseCase_CardiacHA_All*('9 All Base Data'!$W493*Basecase_PM10)/10)))))</f>
        <v>0.20081887544378402</v>
      </c>
      <c r="N493" s="178">
        <f>IF('9 All Base Data'!$S493="","",IF('9 All Base Data'!$S493=0,0,('9 All Base Data'!S493*Basecase_Pop_2006)/(1+(1/(BaseCase_RespHA_All*('9 All Base Data'!$W493*Basecase_PM10)/10)))))</f>
        <v>0.69445810889227588</v>
      </c>
      <c r="O493" s="178">
        <f>IF('9 All Base Data'!$T493="","",IF('9 All Base Data'!$T493=0,0,('9 All Base Data'!$T493*Basecase_Pop_2006)/(1+(1/(BaseCase_RespHA_Child_1_4*('9 All Base Data'!$W493*Basecase_PM10)/10)))))</f>
        <v>0.24720007891961618</v>
      </c>
      <c r="P493" s="179">
        <f>IF('9 All Base Data'!$U493="","",IF('9 All Base Data'!$U493=0,0,('9 All Base Data'!$U493*Basecase_Pop_2006)/(1+(1/(BaseCase_RespHA_Child_5_14*('9 All Base Data'!$W493*Basecase_PM10)/10)))))</f>
        <v>9.8427079080051758E-2</v>
      </c>
      <c r="Q493" s="156">
        <f>IF('7 Base case Results'!$G493="..C",0,BaseCase_RADs_All*'7 Base case Results'!$G493*('9 All Base Data'!$V493*Basecase_PM10)/10)</f>
        <v>1940.6141999600309</v>
      </c>
      <c r="R493" s="189">
        <f t="shared" si="70"/>
        <v>5.7501928530938144</v>
      </c>
      <c r="S493" s="178">
        <f t="shared" si="71"/>
        <v>1.0773354351582609</v>
      </c>
      <c r="T493" s="179">
        <f t="shared" si="72"/>
        <v>2.8043545490387737E-2</v>
      </c>
      <c r="U493" s="178">
        <f t="shared" si="73"/>
        <v>1.2751998590680284E-3</v>
      </c>
      <c r="V493" s="178">
        <f t="shared" si="74"/>
        <v>3.1493675238264711E-3</v>
      </c>
      <c r="W493" s="178">
        <f t="shared" si="75"/>
        <v>1.1210523579004593E-3</v>
      </c>
      <c r="X493" s="179">
        <f t="shared" si="76"/>
        <v>4.4636680362803474E-4</v>
      </c>
      <c r="Y493" s="179">
        <f t="shared" si="77"/>
        <v>0.12031808039752191</v>
      </c>
      <c r="Z493" s="186">
        <f t="shared" si="78"/>
        <v>5.9029790463646172</v>
      </c>
      <c r="AA493" s="156">
        <f>$J493*'9 All Base Data'!$Y493</f>
        <v>0.74915507947888516</v>
      </c>
      <c r="AB493" s="156">
        <f>$K493*'9 All Base Data'!$Y493</f>
        <v>0.1403589991102927</v>
      </c>
      <c r="AC493" s="178">
        <f>$L493*'9 All Base Data'!$Y493</f>
        <v>3.6536104244603838E-3</v>
      </c>
      <c r="AD493" s="178">
        <f>IF($M493="","",$M493*'9 All Base Data'!$Y493)</f>
        <v>9.3141632741290267E-2</v>
      </c>
      <c r="AE493" s="178">
        <f>IF($N493="","",$N493*'9 All Base Data'!$Y493)</f>
        <v>0.32209602802383125</v>
      </c>
      <c r="AF493" s="178">
        <f>IF($O493="","",$O493*'9 All Base Data'!$Y493)</f>
        <v>0.11465365949026156</v>
      </c>
      <c r="AG493" s="178">
        <f>IF($P493="","",$P493*'9 All Base Data'!$Y493)</f>
        <v>4.5651380285905707E-2</v>
      </c>
      <c r="AH493" s="167">
        <f>$Q493*'9 All Base Data'!$Y493</f>
        <v>900.07463046375153</v>
      </c>
      <c r="AI493" s="178">
        <f>$R493*'9 All Base Data'!$Y493</f>
        <v>2.6669920829448315</v>
      </c>
      <c r="AJ493" s="178">
        <f>$S493*'9 All Base Data'!$Y493</f>
        <v>0.49967803683264211</v>
      </c>
      <c r="AK493" s="178">
        <f>$T493*'9 All Base Data'!$Y493</f>
        <v>1.3006853111078966E-2</v>
      </c>
      <c r="AL493" s="178">
        <f>IF($U493="","",$U493*'9 All Base Data'!$Y493)</f>
        <v>5.9144936790719318E-4</v>
      </c>
      <c r="AM493" s="178">
        <f>IF($V493="","",$V493*'9 All Base Data'!$Y493)</f>
        <v>1.4607054870880746E-3</v>
      </c>
      <c r="AN493" s="178">
        <f>IF($W493="","",$W493*'9 All Base Data'!$Y493)</f>
        <v>5.199543457883361E-4</v>
      </c>
      <c r="AO493" s="178">
        <f>IF($X493="","",$X493*'9 All Base Data'!$Y493)</f>
        <v>2.0702900959658241E-4</v>
      </c>
      <c r="AP493" s="178">
        <f>$Y493*'9 All Base Data'!$Y493</f>
        <v>5.5804627088752591E-2</v>
      </c>
      <c r="AQ493" s="179">
        <f t="shared" si="79"/>
        <v>2.7378557179996585</v>
      </c>
    </row>
    <row r="494" spans="1:43" x14ac:dyDescent="0.25">
      <c r="A494" s="124">
        <v>525101</v>
      </c>
      <c r="B494" s="125" t="s">
        <v>518</v>
      </c>
      <c r="C494" s="126" t="s">
        <v>157</v>
      </c>
      <c r="D494" s="101" t="s">
        <v>2312</v>
      </c>
      <c r="E494" s="142"/>
      <c r="F494" s="191" t="str">
        <f>IF('9 All Base Data'!G494="Rural Centre","Rural",IF('9 All Base Data'!G494="Rural (Incl.some Off Shore Islands)","Rural",IF('9 All Base Data'!G494="Inlet-in TA but not in Urban Area","Rural",IF('9 All Base Data'!G494="Rural (Incl.some Off Shore Islands)","Rural",IF('9 All Base Data'!G494="Inlet-not in TA","Rural",IF('9 All Base Data'!G494="Inland Water not in Urban Area","Rural",IF('9 All Base Data'!G494="Oceanic-in Region but not in TA","Rural",'9 All Base Data'!G494)))))))</f>
        <v>Southern Auckland Zone</v>
      </c>
      <c r="G494" s="177">
        <f>IF('9 All Base Data'!I494="..C","..C",'9 All Base Data'!I494*Basecase_Pop_2006)</f>
        <v>5280</v>
      </c>
      <c r="H494" s="177">
        <f>IF('9 All Base Data'!J494="..C","..C",'9 All Base Data'!J494*Basecase_Pop_2006)</f>
        <v>2475</v>
      </c>
      <c r="I494" s="191">
        <f>IF('9 All Base Data'!L494="..C","..C",'9 All Base Data'!L494*Basecase_Pop_2006)</f>
        <v>99</v>
      </c>
      <c r="J494" s="156">
        <f>IF('9 All Base Data'!$P494=0,0,('9 All Base Data'!$P494*Basecase_Pop_2006)/(1+(1/(BaseCase_Mort_AllAdults_30*('9 All Base Data'!$W494*Basecase_PM10)/10))))</f>
        <v>0.72406881864023065</v>
      </c>
      <c r="K494" s="156">
        <f>IF('9 All Base Data'!$Q494=0,0,('9 All Base Data'!$Q494*Basecase_Pop_2006)/(1+(1/(BaseCase_Mort_Maori_30*('9 All Base Data'!$W494*Basecase_PM10)/10))))</f>
        <v>0.59035766375986964</v>
      </c>
      <c r="L494" s="179">
        <f>133/(1+1/(BaseCase_Mort_Child_0_1*'9 All Base Data'!$AB$10/10))*IF('9 All Base Data'!$L494="..C",0,'9 All Base Data'!L494/'9 All Base Data'!$L$2022)</f>
        <v>1.4441900767521776E-2</v>
      </c>
      <c r="M494" s="178">
        <f>IF('9 All Base Data'!$R494="","",IF('9 All Base Data'!$R494=0,0,('9 All Base Data'!$R494*Basecase_Pop_2006)/(1+(1/(BaseCase_CardiacHA_All*('9 All Base Data'!$W494*Basecase_PM10)/10)))))</f>
        <v>1.1277021978488317</v>
      </c>
      <c r="N494" s="178">
        <f>IF('9 All Base Data'!$S494="","",IF('9 All Base Data'!$S494=0,0,('9 All Base Data'!S494*Basecase_Pop_2006)/(1+(1/(BaseCase_RespHA_All*('9 All Base Data'!$W494*Basecase_PM10)/10)))))</f>
        <v>3.5790688955023033</v>
      </c>
      <c r="O494" s="178">
        <f>IF('9 All Base Data'!$T494="","",IF('9 All Base Data'!$T494=0,0,('9 All Base Data'!$T494*Basecase_Pop_2006)/(1+(1/(BaseCase_RespHA_Child_1_4*('9 All Base Data'!$W494*Basecase_PM10)/10)))))</f>
        <v>1.354700465253194</v>
      </c>
      <c r="P494" s="179">
        <f>IF('9 All Base Data'!$U494="","",IF('9 All Base Data'!$U494=0,0,('9 All Base Data'!$U494*Basecase_Pop_2006)/(1+(1/(BaseCase_RespHA_Child_5_14*('9 All Base Data'!$W494*Basecase_PM10)/10)))))</f>
        <v>0.73628952411019721</v>
      </c>
      <c r="Q494" s="156">
        <f>IF('7 Base case Results'!$G494="..C",0,BaseCase_RADs_All*'7 Base case Results'!$G494*('9 All Base Data'!$V494*Basecase_PM10)/10)</f>
        <v>4053.4134576203496</v>
      </c>
      <c r="R494" s="189">
        <f t="shared" si="70"/>
        <v>2.5776849943592213</v>
      </c>
      <c r="S494" s="178">
        <f t="shared" si="71"/>
        <v>2.1016732829851361</v>
      </c>
      <c r="T494" s="179">
        <f t="shared" si="72"/>
        <v>5.1413166732377523E-2</v>
      </c>
      <c r="U494" s="178">
        <f t="shared" si="73"/>
        <v>7.1609089563400815E-3</v>
      </c>
      <c r="V494" s="178">
        <f t="shared" si="74"/>
        <v>1.6231077441102946E-2</v>
      </c>
      <c r="W494" s="178">
        <f t="shared" si="75"/>
        <v>6.1435666099232348E-3</v>
      </c>
      <c r="X494" s="179">
        <f t="shared" si="76"/>
        <v>3.3390729918397442E-3</v>
      </c>
      <c r="Y494" s="179">
        <f t="shared" si="77"/>
        <v>0.25131163437246168</v>
      </c>
      <c r="Z494" s="186">
        <f t="shared" si="78"/>
        <v>2.9038017818615032</v>
      </c>
      <c r="AA494" s="156">
        <f>$J494*'9 All Base Data'!$Y494</f>
        <v>0.32316513238117905</v>
      </c>
      <c r="AB494" s="156">
        <f>$K494*'9 All Base Data'!$Y494</f>
        <v>0.26348740292322481</v>
      </c>
      <c r="AC494" s="178">
        <f>$L494*'9 All Base Data'!$Y494</f>
        <v>6.4456839643180185E-3</v>
      </c>
      <c r="AD494" s="178">
        <f>IF($M494="","",$M494*'9 All Base Data'!$Y494)</f>
        <v>0.50331407826504027</v>
      </c>
      <c r="AE494" s="178">
        <f>IF($N494="","",$N494*'9 All Base Data'!$Y494)</f>
        <v>1.5974037876516529</v>
      </c>
      <c r="AF494" s="178">
        <f>IF($O494="","",$O494*'9 All Base Data'!$Y494)</f>
        <v>0.60462754909477701</v>
      </c>
      <c r="AG494" s="178">
        <f>IF($P494="","",$P494*'9 All Base Data'!$Y494)</f>
        <v>0.32861945633399026</v>
      </c>
      <c r="AH494" s="167">
        <f>$Q494*'9 All Base Data'!$Y494</f>
        <v>1809.1124253734729</v>
      </c>
      <c r="AI494" s="178">
        <f>$R494*'9 All Base Data'!$Y494</f>
        <v>1.1504678712769976</v>
      </c>
      <c r="AJ494" s="178">
        <f>$S494*'9 All Base Data'!$Y494</f>
        <v>0.93801515440668048</v>
      </c>
      <c r="AK494" s="178">
        <f>$T494*'9 All Base Data'!$Y494</f>
        <v>2.2946634912972146E-2</v>
      </c>
      <c r="AL494" s="178">
        <f>IF($U494="","",$U494*'9 All Base Data'!$Y494)</f>
        <v>3.1960443969830054E-3</v>
      </c>
      <c r="AM494" s="178">
        <f>IF($V494="","",$V494*'9 All Base Data'!$Y494)</f>
        <v>7.2442261770002455E-3</v>
      </c>
      <c r="AN494" s="178">
        <f>IF($W494="","",$W494*'9 All Base Data'!$Y494)</f>
        <v>2.7419859351448142E-3</v>
      </c>
      <c r="AO494" s="178">
        <f>IF($X494="","",$X494*'9 All Base Data'!$Y494)</f>
        <v>1.490289234474646E-3</v>
      </c>
      <c r="AP494" s="178">
        <f>$Y494*'9 All Base Data'!$Y494</f>
        <v>0.11216497037315533</v>
      </c>
      <c r="AQ494" s="179">
        <f t="shared" si="79"/>
        <v>1.2960197471371082</v>
      </c>
    </row>
    <row r="495" spans="1:43" x14ac:dyDescent="0.25">
      <c r="A495" s="124">
        <v>525102</v>
      </c>
      <c r="B495" s="125" t="s">
        <v>519</v>
      </c>
      <c r="C495" s="126" t="s">
        <v>157</v>
      </c>
      <c r="D495" s="101" t="s">
        <v>2312</v>
      </c>
      <c r="E495" s="142"/>
      <c r="F495" s="191" t="str">
        <f>IF('9 All Base Data'!G495="Rural Centre","Rural",IF('9 All Base Data'!G495="Rural (Incl.some Off Shore Islands)","Rural",IF('9 All Base Data'!G495="Inlet-in TA but not in Urban Area","Rural",IF('9 All Base Data'!G495="Rural (Incl.some Off Shore Islands)","Rural",IF('9 All Base Data'!G495="Inlet-not in TA","Rural",IF('9 All Base Data'!G495="Inland Water not in Urban Area","Rural",IF('9 All Base Data'!G495="Oceanic-in Region but not in TA","Rural",'9 All Base Data'!G495)))))))</f>
        <v>Southern Auckland Zone</v>
      </c>
      <c r="G495" s="177">
        <f>IF('9 All Base Data'!I495="..C","..C",'9 All Base Data'!I495*Basecase_Pop_2006)</f>
        <v>7398</v>
      </c>
      <c r="H495" s="177">
        <f>IF('9 All Base Data'!J495="..C","..C",'9 All Base Data'!J495*Basecase_Pop_2006)</f>
        <v>4251</v>
      </c>
      <c r="I495" s="191">
        <f>IF('9 All Base Data'!L495="..C","..C",'9 All Base Data'!L495*Basecase_Pop_2006)</f>
        <v>105</v>
      </c>
      <c r="J495" s="156">
        <f>IF('9 All Base Data'!$P495=0,0,('9 All Base Data'!$P495*Basecase_Pop_2006)/(1+(1/(BaseCase_Mort_AllAdults_30*('9 All Base Data'!$W495*Basecase_PM10)/10))))</f>
        <v>3.6241158184011195</v>
      </c>
      <c r="K495" s="156">
        <f>IF('9 All Base Data'!$Q495=0,0,('9 All Base Data'!$Q495*Basecase_Pop_2006)/(1+(1/(BaseCase_Mort_Maori_30*('9 All Base Data'!$W495*Basecase_PM10)/10))))</f>
        <v>2.1230896592268933</v>
      </c>
      <c r="L495" s="179">
        <f>133/(1+1/(BaseCase_Mort_Child_0_1*'9 All Base Data'!$AB$10/10))*IF('9 All Base Data'!$L495="..C",0,'9 All Base Data'!L495/'9 All Base Data'!$L$2022)</f>
        <v>1.5317167480704915E-2</v>
      </c>
      <c r="M495" s="178">
        <f>IF('9 All Base Data'!$R495="","",IF('9 All Base Data'!$R495=0,0,('9 All Base Data'!$R495*Basecase_Pop_2006)/(1+(1/(BaseCase_CardiacHA_All*('9 All Base Data'!$W495*Basecase_PM10)/10)))))</f>
        <v>0.54655737913252023</v>
      </c>
      <c r="N495" s="178">
        <f>IF('9 All Base Data'!$S495="","",IF('9 All Base Data'!$S495=0,0,('9 All Base Data'!S495*Basecase_Pop_2006)/(1+(1/(BaseCase_RespHA_All*('9 All Base Data'!$W495*Basecase_PM10)/10)))))</f>
        <v>1.0339227340337684</v>
      </c>
      <c r="O495" s="178">
        <f>IF('9 All Base Data'!$T495="","",IF('9 All Base Data'!$T495=0,0,('9 All Base Data'!$T495*Basecase_Pop_2006)/(1+(1/(BaseCase_RespHA_Child_1_4*('9 All Base Data'!$W495*Basecase_PM10)/10)))))</f>
        <v>0.24366959657401821</v>
      </c>
      <c r="P495" s="179">
        <f>IF('9 All Base Data'!$U495="","",IF('9 All Base Data'!$U495=0,0,('9 All Base Data'!$U495*Basecase_Pop_2006)/(1+(1/(BaseCase_RespHA_Child_5_14*('9 All Base Data'!$W495*Basecase_PM10)/10)))))</f>
        <v>0.21159434651920508</v>
      </c>
      <c r="Q495" s="156">
        <f>IF('7 Base case Results'!$G495="..C",0,BaseCase_RADs_All*'7 Base case Results'!$G495*('9 All Base Data'!$V495*Basecase_PM10)/10)</f>
        <v>5165.2384984552782</v>
      </c>
      <c r="R495" s="189">
        <f t="shared" si="70"/>
        <v>12.901852313507986</v>
      </c>
      <c r="S495" s="178">
        <f t="shared" si="71"/>
        <v>7.5581991868477401</v>
      </c>
      <c r="T495" s="179">
        <f t="shared" si="72"/>
        <v>5.4529116231309495E-2</v>
      </c>
      <c r="U495" s="178">
        <f t="shared" si="73"/>
        <v>3.4706393574915032E-3</v>
      </c>
      <c r="V495" s="178">
        <f t="shared" si="74"/>
        <v>4.6888395988431402E-3</v>
      </c>
      <c r="W495" s="178">
        <f t="shared" si="75"/>
        <v>1.1050416204631726E-3</v>
      </c>
      <c r="X495" s="179">
        <f t="shared" si="76"/>
        <v>9.5958036146459504E-4</v>
      </c>
      <c r="Y495" s="179">
        <f t="shared" si="77"/>
        <v>0.3202447869042272</v>
      </c>
      <c r="Z495" s="186">
        <f t="shared" si="78"/>
        <v>13.284785695599858</v>
      </c>
      <c r="AA495" s="156">
        <f>$J495*'9 All Base Data'!$Y495</f>
        <v>1.4177719371654185</v>
      </c>
      <c r="AB495" s="156">
        <f>$K495*'9 All Base Data'!$Y495</f>
        <v>0.83056311932822058</v>
      </c>
      <c r="AC495" s="178">
        <f>$L495*'9 All Base Data'!$Y495</f>
        <v>5.9921512719720129E-3</v>
      </c>
      <c r="AD495" s="178">
        <f>IF($M495="","",$M495*'9 All Base Data'!$Y495)</f>
        <v>0.21381593553117556</v>
      </c>
      <c r="AE495" s="178">
        <f>IF($N495="","",$N495*'9 All Base Data'!$Y495)</f>
        <v>0.40447565998515189</v>
      </c>
      <c r="AF495" s="178">
        <f>IF($O495="","",$O495*'9 All Base Data'!$Y495)</f>
        <v>9.532474492370796E-2</v>
      </c>
      <c r="AG495" s="178">
        <f>IF($P495="","",$P495*'9 All Base Data'!$Y495)</f>
        <v>8.2776749306575512E-2</v>
      </c>
      <c r="AH495" s="167">
        <f>$Q495*'9 All Base Data'!$Y495</f>
        <v>2020.6667112275518</v>
      </c>
      <c r="AI495" s="178">
        <f>$R495*'9 All Base Data'!$Y495</f>
        <v>5.0472680963088896</v>
      </c>
      <c r="AJ495" s="178">
        <f>$S495*'9 All Base Data'!$Y495</f>
        <v>2.9568047048084654</v>
      </c>
      <c r="AK495" s="178">
        <f>$T495*'9 All Base Data'!$Y495</f>
        <v>2.1332058528220364E-2</v>
      </c>
      <c r="AL495" s="178">
        <f>IF($U495="","",$U495*'9 All Base Data'!$Y495)</f>
        <v>1.3577311906229647E-3</v>
      </c>
      <c r="AM495" s="178">
        <f>IF($V495="","",$V495*'9 All Base Data'!$Y495)</f>
        <v>1.8342971180326639E-3</v>
      </c>
      <c r="AN495" s="178">
        <f>IF($W495="","",$W495*'9 All Base Data'!$Y495)</f>
        <v>4.3229771822901559E-4</v>
      </c>
      <c r="AO495" s="178">
        <f>IF($X495="","",$X495*'9 All Base Data'!$Y495)</f>
        <v>3.7539255810531993E-4</v>
      </c>
      <c r="AP495" s="178">
        <f>$Y495*'9 All Base Data'!$Y495</f>
        <v>0.1252813360961082</v>
      </c>
      <c r="AQ495" s="179">
        <f t="shared" si="79"/>
        <v>5.1970735192418749</v>
      </c>
    </row>
    <row r="496" spans="1:43" x14ac:dyDescent="0.25">
      <c r="A496" s="124">
        <v>525201</v>
      </c>
      <c r="B496" s="125" t="s">
        <v>520</v>
      </c>
      <c r="C496" s="126" t="s">
        <v>157</v>
      </c>
      <c r="D496" s="101" t="s">
        <v>2312</v>
      </c>
      <c r="E496" s="142"/>
      <c r="F496" s="191" t="str">
        <f>IF('9 All Base Data'!G496="Rural Centre","Rural",IF('9 All Base Data'!G496="Rural (Incl.some Off Shore Islands)","Rural",IF('9 All Base Data'!G496="Inlet-in TA but not in Urban Area","Rural",IF('9 All Base Data'!G496="Rural (Incl.some Off Shore Islands)","Rural",IF('9 All Base Data'!G496="Inlet-not in TA","Rural",IF('9 All Base Data'!G496="Inland Water not in Urban Area","Rural",IF('9 All Base Data'!G496="Oceanic-in Region but not in TA","Rural",'9 All Base Data'!G496)))))))</f>
        <v>Rural</v>
      </c>
      <c r="G496" s="177">
        <f>IF('9 All Base Data'!I496="..C","..C",'9 All Base Data'!I496*Basecase_Pop_2006)</f>
        <v>2583</v>
      </c>
      <c r="H496" s="177">
        <f>IF('9 All Base Data'!J496="..C","..C",'9 All Base Data'!J496*Basecase_Pop_2006)</f>
        <v>1656</v>
      </c>
      <c r="I496" s="191">
        <f>IF('9 All Base Data'!L496="..C","..C",'9 All Base Data'!L496*Basecase_Pop_2006)</f>
        <v>27</v>
      </c>
      <c r="J496" s="156">
        <f>IF('9 All Base Data'!$P496=0,0,('9 All Base Data'!$P496*Basecase_Pop_2006)/(1+(1/(BaseCase_Mort_AllAdults_30*('9 All Base Data'!$W496*Basecase_PM10)/10))))</f>
        <v>1.4829895947772418</v>
      </c>
      <c r="K496" s="156">
        <f>IF('9 All Base Data'!$Q496=0,0,('9 All Base Data'!$Q496*Basecase_Pop_2006)/(1+(1/(BaseCase_Mort_Maori_30*('9 All Base Data'!$W496*Basecase_PM10)/10))))</f>
        <v>0.43449695102990932</v>
      </c>
      <c r="L496" s="179">
        <f>133/(1+1/(BaseCase_Mort_Child_0_1*'9 All Base Data'!$AB$10/10))*IF('9 All Base Data'!$L496="..C",0,'9 All Base Data'!L496/'9 All Base Data'!$L$2022)</f>
        <v>3.9387002093241204E-3</v>
      </c>
      <c r="M496" s="178">
        <f>IF('9 All Base Data'!$R496="","",IF('9 All Base Data'!$R496=0,0,('9 All Base Data'!$R496*Basecase_Pop_2006)/(1+(1/(BaseCase_CardiacHA_All*('9 All Base Data'!$W496*Basecase_PM10)/10)))))</f>
        <v>0.10908607576995606</v>
      </c>
      <c r="N496" s="178">
        <f>IF('9 All Base Data'!$S496="","",IF('9 All Base Data'!$S496=0,0,('9 All Base Data'!S496*Basecase_Pop_2006)/(1+(1/(BaseCase_RespHA_All*('9 All Base Data'!$W496*Basecase_PM10)/10)))))</f>
        <v>0.18852863782545287</v>
      </c>
      <c r="O496" s="178">
        <f>IF('9 All Base Data'!$T496="","",IF('9 All Base Data'!$T496=0,0,('9 All Base Data'!$T496*Basecase_Pop_2006)/(1+(1/(BaseCase_RespHA_Child_1_4*('9 All Base Data'!$W496*Basecase_PM10)/10)))))</f>
        <v>5.9654370669584622E-2</v>
      </c>
      <c r="P496" s="179">
        <f>IF('9 All Base Data'!$U496="","",IF('9 All Base Data'!$U496=0,0,('9 All Base Data'!$U496*Basecase_Pop_2006)/(1+(1/(BaseCase_RespHA_Child_5_14*('9 All Base Data'!$W496*Basecase_PM10)/10)))))</f>
        <v>7.7430288664879637E-2</v>
      </c>
      <c r="Q496" s="156">
        <f>IF('7 Base case Results'!$G496="..C",0,BaseCase_RADs_All*'7 Base case Results'!$G496*('9 All Base Data'!$V496*Basecase_PM10)/10)</f>
        <v>1063.8884650334508</v>
      </c>
      <c r="R496" s="189">
        <f t="shared" si="70"/>
        <v>5.2794429574069808</v>
      </c>
      <c r="S496" s="178">
        <f t="shared" si="71"/>
        <v>1.5468091456664772</v>
      </c>
      <c r="T496" s="179">
        <f t="shared" si="72"/>
        <v>1.4021772745193868E-2</v>
      </c>
      <c r="U496" s="178">
        <f t="shared" si="73"/>
        <v>6.9269658113922097E-4</v>
      </c>
      <c r="V496" s="178">
        <f t="shared" si="74"/>
        <v>8.5497737253842875E-4</v>
      </c>
      <c r="W496" s="178">
        <f t="shared" si="75"/>
        <v>2.7053257098656627E-4</v>
      </c>
      <c r="X496" s="179">
        <f t="shared" si="76"/>
        <v>3.5114635909522918E-4</v>
      </c>
      <c r="Y496" s="179">
        <f t="shared" si="77"/>
        <v>6.5961084832073941E-2</v>
      </c>
      <c r="Z496" s="186">
        <f t="shared" si="78"/>
        <v>5.3609734889379261</v>
      </c>
      <c r="AA496" s="156">
        <f>$J496*'9 All Base Data'!$Y496</f>
        <v>0.46270263151274521</v>
      </c>
      <c r="AB496" s="156">
        <f>$K496*'9 All Base Data'!$Y496</f>
        <v>0.13556594283185233</v>
      </c>
      <c r="AC496" s="178">
        <f>$L496*'9 All Base Data'!$Y496</f>
        <v>1.2289007003234021E-3</v>
      </c>
      <c r="AD496" s="178">
        <f>IF($M496="","",$M496*'9 All Base Data'!$Y496)</f>
        <v>3.4035582244081146E-2</v>
      </c>
      <c r="AE496" s="178">
        <f>IF($N496="","",$N496*'9 All Base Data'!$Y496)</f>
        <v>5.8822190758832292E-2</v>
      </c>
      <c r="AF496" s="178">
        <f>IF($O496="","",$O496*'9 All Base Data'!$Y496)</f>
        <v>1.8612560996558867E-2</v>
      </c>
      <c r="AG496" s="178">
        <f>IF($P496="","",$P496*'9 All Base Data'!$Y496)</f>
        <v>2.4158765813466723E-2</v>
      </c>
      <c r="AH496" s="167">
        <f>$Q496*'9 All Base Data'!$Y496</f>
        <v>331.94028747111696</v>
      </c>
      <c r="AI496" s="178">
        <f>$R496*'9 All Base Data'!$Y496</f>
        <v>1.6472213681853729</v>
      </c>
      <c r="AJ496" s="178">
        <f>$S496*'9 All Base Data'!$Y496</f>
        <v>0.48261475648139435</v>
      </c>
      <c r="AK496" s="178">
        <f>$T496*'9 All Base Data'!$Y496</f>
        <v>4.374886493151312E-3</v>
      </c>
      <c r="AL496" s="178">
        <f>IF($U496="","",$U496*'9 All Base Data'!$Y496)</f>
        <v>2.1612594724991526E-4</v>
      </c>
      <c r="AM496" s="178">
        <f>IF($V496="","",$V496*'9 All Base Data'!$Y496)</f>
        <v>2.6675863509130444E-4</v>
      </c>
      <c r="AN496" s="178">
        <f>IF($W496="","",$W496*'9 All Base Data'!$Y496)</f>
        <v>8.4407964119394461E-5</v>
      </c>
      <c r="AO496" s="178">
        <f>IF($X496="","",$X496*'9 All Base Data'!$Y496)</f>
        <v>1.0956000296407159E-4</v>
      </c>
      <c r="AP496" s="178">
        <f>$Y496*'9 All Base Data'!$Y496</f>
        <v>2.0580297823209248E-2</v>
      </c>
      <c r="AQ496" s="179">
        <f t="shared" si="79"/>
        <v>1.6726594370840746</v>
      </c>
    </row>
    <row r="497" spans="1:43" x14ac:dyDescent="0.25">
      <c r="A497" s="124">
        <v>525202</v>
      </c>
      <c r="B497" s="125" t="s">
        <v>521</v>
      </c>
      <c r="C497" s="126" t="s">
        <v>157</v>
      </c>
      <c r="D497" s="101" t="s">
        <v>2312</v>
      </c>
      <c r="E497" s="142"/>
      <c r="F497" s="191" t="str">
        <f>IF('9 All Base Data'!G497="Rural Centre","Rural",IF('9 All Base Data'!G497="Rural (Incl.some Off Shore Islands)","Rural",IF('9 All Base Data'!G497="Inlet-in TA but not in Urban Area","Rural",IF('9 All Base Data'!G497="Rural (Incl.some Off Shore Islands)","Rural",IF('9 All Base Data'!G497="Inlet-not in TA","Rural",IF('9 All Base Data'!G497="Inland Water not in Urban Area","Rural",IF('9 All Base Data'!G497="Oceanic-in Region but not in TA","Rural",'9 All Base Data'!G497)))))))</f>
        <v>Rural</v>
      </c>
      <c r="G497" s="177">
        <f>IF('9 All Base Data'!I497="..C","..C",'9 All Base Data'!I497*Basecase_Pop_2006)</f>
        <v>1038</v>
      </c>
      <c r="H497" s="177">
        <f>IF('9 All Base Data'!J497="..C","..C",'9 All Base Data'!J497*Basecase_Pop_2006)</f>
        <v>753</v>
      </c>
      <c r="I497" s="191">
        <f>IF('9 All Base Data'!L497="..C","..C",'9 All Base Data'!L497*Basecase_Pop_2006)</f>
        <v>9</v>
      </c>
      <c r="J497" s="156">
        <f>IF('9 All Base Data'!$P497=0,0,('9 All Base Data'!$P497*Basecase_Pop_2006)/(1+(1/(BaseCase_Mort_AllAdults_30*('9 All Base Data'!$W497*Basecase_PM10)/10))))</f>
        <v>0.17286423002347304</v>
      </c>
      <c r="K497" s="156">
        <f>IF('9 All Base Data'!$Q497=0,0,('9 All Base Data'!$Q497*Basecase_Pop_2006)/(1+(1/(BaseCase_Mort_Maori_30*('9 All Base Data'!$W497*Basecase_PM10)/10))))</f>
        <v>0.12404660396639754</v>
      </c>
      <c r="L497" s="179">
        <f>133/(1+1/(BaseCase_Mort_Child_0_1*'9 All Base Data'!$AB$10/10))*IF('9 All Base Data'!$L497="..C",0,'9 All Base Data'!L497/'9 All Base Data'!$L$2022)</f>
        <v>1.3129000697747069E-3</v>
      </c>
      <c r="M497" s="178">
        <f>IF('9 All Base Data'!$R497="","",IF('9 All Base Data'!$R497=0,0,('9 All Base Data'!$R497*Basecase_Pop_2006)/(1+(1/(BaseCase_CardiacHA_All*('9 All Base Data'!$W497*Basecase_PM10)/10)))))</f>
        <v>0</v>
      </c>
      <c r="N497" s="178">
        <f>IF('9 All Base Data'!$S497="","",IF('9 All Base Data'!$S497=0,0,('9 All Base Data'!S497*Basecase_Pop_2006)/(1+(1/(BaseCase_RespHA_All*('9 All Base Data'!$W497*Basecase_PM10)/10)))))</f>
        <v>0</v>
      </c>
      <c r="O497" s="178">
        <f>IF('9 All Base Data'!$T497="","",IF('9 All Base Data'!$T497=0,0,('9 All Base Data'!$T497*Basecase_Pop_2006)/(1+(1/(BaseCase_RespHA_Child_1_4*('9 All Base Data'!$W497*Basecase_PM10)/10)))))</f>
        <v>0</v>
      </c>
      <c r="P497" s="179">
        <f>IF('9 All Base Data'!$U497="","",IF('9 All Base Data'!$U497=0,0,('9 All Base Data'!$U497*Basecase_Pop_2006)/(1+(1/(BaseCase_RespHA_Child_5_14*('9 All Base Data'!$W497*Basecase_PM10)/10)))))</f>
        <v>0</v>
      </c>
      <c r="Q497" s="156">
        <f>IF('7 Base case Results'!$G497="..C",0,BaseCase_RADs_All*'7 Base case Results'!$G497*('9 All Base Data'!$V497*Basecase_PM10)/10)</f>
        <v>427.1288343034247</v>
      </c>
      <c r="R497" s="189">
        <f t="shared" si="70"/>
        <v>0.6153966588835641</v>
      </c>
      <c r="S497" s="178">
        <f t="shared" si="71"/>
        <v>0.4416059101203752</v>
      </c>
      <c r="T497" s="179">
        <f t="shared" si="72"/>
        <v>4.673924248397957E-3</v>
      </c>
      <c r="U497" s="178">
        <f t="shared" si="73"/>
        <v>0</v>
      </c>
      <c r="V497" s="178">
        <f t="shared" si="74"/>
        <v>0</v>
      </c>
      <c r="W497" s="178">
        <f t="shared" si="75"/>
        <v>0</v>
      </c>
      <c r="X497" s="179">
        <f t="shared" si="76"/>
        <v>0</v>
      </c>
      <c r="Y497" s="179">
        <f t="shared" si="77"/>
        <v>2.6481987726812331E-2</v>
      </c>
      <c r="Z497" s="186">
        <f t="shared" si="78"/>
        <v>0.64655257085877438</v>
      </c>
      <c r="AA497" s="156">
        <f>$J497*'9 All Base Data'!$Y497</f>
        <v>5.3822418607680979E-2</v>
      </c>
      <c r="AB497" s="156">
        <f>$K497*'9 All Base Data'!$Y497</f>
        <v>3.862272862716639E-2</v>
      </c>
      <c r="AC497" s="178">
        <f>$L497*'9 All Base Data'!$Y497</f>
        <v>4.0878009947964677E-4</v>
      </c>
      <c r="AD497" s="178">
        <f>IF($M497="","",$M497*'9 All Base Data'!$Y497)</f>
        <v>0</v>
      </c>
      <c r="AE497" s="178">
        <f>IF($N497="","",$N497*'9 All Base Data'!$Y497)</f>
        <v>0</v>
      </c>
      <c r="AF497" s="178">
        <f>IF($O497="","",$O497*'9 All Base Data'!$Y497)</f>
        <v>0</v>
      </c>
      <c r="AG497" s="178">
        <f>IF($P497="","",$P497*'9 All Base Data'!$Y497)</f>
        <v>0</v>
      </c>
      <c r="AH497" s="167">
        <f>$Q497*'9 All Base Data'!$Y497</f>
        <v>132.98938083470517</v>
      </c>
      <c r="AI497" s="178">
        <f>$R497*'9 All Base Data'!$Y497</f>
        <v>0.19160781024334433</v>
      </c>
      <c r="AJ497" s="178">
        <f>$S497*'9 All Base Data'!$Y497</f>
        <v>0.13749691391271235</v>
      </c>
      <c r="AK497" s="178">
        <f>$T497*'9 All Base Data'!$Y497</f>
        <v>1.4552571541475426E-3</v>
      </c>
      <c r="AL497" s="178">
        <f>IF($U497="","",$U497*'9 All Base Data'!$Y497)</f>
        <v>0</v>
      </c>
      <c r="AM497" s="178">
        <f>IF($V497="","",$V497*'9 All Base Data'!$Y497)</f>
        <v>0</v>
      </c>
      <c r="AN497" s="178">
        <f>IF($W497="","",$W497*'9 All Base Data'!$Y497)</f>
        <v>0</v>
      </c>
      <c r="AO497" s="178">
        <f>IF($X497="","",$X497*'9 All Base Data'!$Y497)</f>
        <v>0</v>
      </c>
      <c r="AP497" s="178">
        <f>$Y497*'9 All Base Data'!$Y497</f>
        <v>8.2453416117517202E-3</v>
      </c>
      <c r="AQ497" s="179">
        <f t="shared" si="79"/>
        <v>0.2013084090092436</v>
      </c>
    </row>
    <row r="498" spans="1:43" x14ac:dyDescent="0.25">
      <c r="A498" s="124">
        <v>525410</v>
      </c>
      <c r="B498" s="125" t="s">
        <v>522</v>
      </c>
      <c r="C498" s="126" t="s">
        <v>157</v>
      </c>
      <c r="D498" s="101" t="s">
        <v>2312</v>
      </c>
      <c r="E498" s="142"/>
      <c r="F498" s="191" t="str">
        <f>IF('9 All Base Data'!G498="Rural Centre","Rural",IF('9 All Base Data'!G498="Rural (Incl.some Off Shore Islands)","Rural",IF('9 All Base Data'!G498="Inlet-in TA but not in Urban Area","Rural",IF('9 All Base Data'!G498="Rural (Incl.some Off Shore Islands)","Rural",IF('9 All Base Data'!G498="Inlet-not in TA","Rural",IF('9 All Base Data'!G498="Inland Water not in Urban Area","Rural",IF('9 All Base Data'!G498="Oceanic-in Region but not in TA","Rural",'9 All Base Data'!G498)))))))</f>
        <v>Southern Auckland Zone</v>
      </c>
      <c r="G498" s="177">
        <f>IF('9 All Base Data'!I498="..C","..C",'9 All Base Data'!I498*Basecase_Pop_2006)</f>
        <v>2094</v>
      </c>
      <c r="H498" s="177">
        <f>IF('9 All Base Data'!J498="..C","..C",'9 All Base Data'!J498*Basecase_Pop_2006)</f>
        <v>1296</v>
      </c>
      <c r="I498" s="191">
        <f>IF('9 All Base Data'!L498="..C","..C",'9 All Base Data'!L498*Basecase_Pop_2006)</f>
        <v>33</v>
      </c>
      <c r="J498" s="156">
        <f>IF('9 All Base Data'!$P498=0,0,('9 All Base Data'!$P498*Basecase_Pop_2006)/(1+(1/(BaseCase_Mort_AllAdults_30*('9 All Base Data'!$W498*Basecase_PM10)/10))))</f>
        <v>0.20209609073520121</v>
      </c>
      <c r="K498" s="156">
        <f>IF('9 All Base Data'!$Q498=0,0,('9 All Base Data'!$Q498*Basecase_Pop_2006)/(1+(1/(BaseCase_Mort_Maori_30*('9 All Base Data'!$W498*Basecase_PM10)/10))))</f>
        <v>0</v>
      </c>
      <c r="L498" s="179">
        <f>133/(1+1/(BaseCase_Mort_Child_0_1*'9 All Base Data'!$AB$10/10))*IF('9 All Base Data'!$L498="..C",0,'9 All Base Data'!L498/'9 All Base Data'!$L$2022)</f>
        <v>4.8139669225072592E-3</v>
      </c>
      <c r="M498" s="178">
        <f>IF('9 All Base Data'!$R498="","",IF('9 All Base Data'!$R498=0,0,('9 All Base Data'!$R498*Basecase_Pop_2006)/(1+(1/(BaseCase_CardiacHA_All*('9 All Base Data'!$W498*Basecase_PM10)/10)))))</f>
        <v>0.32518297514143574</v>
      </c>
      <c r="N498" s="178">
        <f>IF('9 All Base Data'!$S498="","",IF('9 All Base Data'!$S498=0,0,('9 All Base Data'!S498*Basecase_Pop_2006)/(1+(1/(BaseCase_RespHA_All*('9 All Base Data'!$W498*Basecase_PM10)/10)))))</f>
        <v>0.55243961663621921</v>
      </c>
      <c r="O498" s="178">
        <f>IF('9 All Base Data'!$T498="","",IF('9 All Base Data'!$T498=0,0,('9 All Base Data'!$T498*Basecase_Pop_2006)/(1+(1/(BaseCase_RespHA_Child_1_4*('9 All Base Data'!$W498*Basecase_PM10)/10)))))</f>
        <v>0.22861270897715227</v>
      </c>
      <c r="P498" s="179">
        <f>IF('9 All Base Data'!$U498="","",IF('9 All Base Data'!$U498=0,0,('9 All Base Data'!$U498*Basecase_Pop_2006)/(1+(1/(BaseCase_RespHA_Child_5_14*('9 All Base Data'!$W498*Basecase_PM10)/10)))))</f>
        <v>7.8105026092111438E-2</v>
      </c>
      <c r="Q498" s="156">
        <f>IF('7 Base case Results'!$G498="..C",0,BaseCase_RADs_All*'7 Base case Results'!$G498*('9 All Base Data'!$V498*Basecase_PM10)/10)</f>
        <v>1531.787471964615</v>
      </c>
      <c r="R498" s="189">
        <f t="shared" si="70"/>
        <v>0.71946208301731629</v>
      </c>
      <c r="S498" s="178">
        <f t="shared" si="71"/>
        <v>0</v>
      </c>
      <c r="T498" s="179">
        <f t="shared" si="72"/>
        <v>1.7137722244125842E-2</v>
      </c>
      <c r="U498" s="178">
        <f t="shared" si="73"/>
        <v>2.0649118921481167E-3</v>
      </c>
      <c r="V498" s="178">
        <f t="shared" si="74"/>
        <v>2.5053136614452544E-3</v>
      </c>
      <c r="W498" s="178">
        <f t="shared" si="75"/>
        <v>1.0367586352113855E-3</v>
      </c>
      <c r="X498" s="179">
        <f t="shared" si="76"/>
        <v>3.5420629332772537E-4</v>
      </c>
      <c r="Y498" s="179">
        <f t="shared" si="77"/>
        <v>9.4970823261806128E-2</v>
      </c>
      <c r="Z498" s="186">
        <f t="shared" si="78"/>
        <v>0.83614085407684158</v>
      </c>
      <c r="AA498" s="156">
        <f>$J498*'9 All Base Data'!$Y498</f>
        <v>8.4664954355144276E-2</v>
      </c>
      <c r="AB498" s="156">
        <f>$K498*'9 All Base Data'!$Y498</f>
        <v>0</v>
      </c>
      <c r="AC498" s="178">
        <f>$L498*'9 All Base Data'!$Y498</f>
        <v>2.0167351494951996E-3</v>
      </c>
      <c r="AD498" s="178">
        <f>IF($M498="","",$M498*'9 All Base Data'!$Y498)</f>
        <v>0.13623025387212104</v>
      </c>
      <c r="AE498" s="178">
        <f>IF($N498="","",$N498*'9 All Base Data'!$Y498)</f>
        <v>0.23143582221866341</v>
      </c>
      <c r="AF498" s="178">
        <f>IF($O498="","",$O498*'9 All Base Data'!$Y498)</f>
        <v>9.5773671327058121E-2</v>
      </c>
      <c r="AG498" s="178">
        <f>IF($P498="","",$P498*'9 All Base Data'!$Y498)</f>
        <v>3.2720862857562205E-2</v>
      </c>
      <c r="AH498" s="167">
        <f>$Q498*'9 All Base Data'!$Y498</f>
        <v>641.71808531216038</v>
      </c>
      <c r="AI498" s="178">
        <f>$R498*'9 All Base Data'!$Y498</f>
        <v>0.30140723750431359</v>
      </c>
      <c r="AJ498" s="178">
        <f>$S498*'9 All Base Data'!$Y498</f>
        <v>0</v>
      </c>
      <c r="AK498" s="178">
        <f>$T498*'9 All Base Data'!$Y498</f>
        <v>7.1795771322029104E-3</v>
      </c>
      <c r="AL498" s="178">
        <f>IF($U498="","",$U498*'9 All Base Data'!$Y498)</f>
        <v>8.6506211208796856E-4</v>
      </c>
      <c r="AM498" s="178">
        <f>IF($V498="","",$V498*'9 All Base Data'!$Y498)</f>
        <v>1.0495614537616388E-3</v>
      </c>
      <c r="AN498" s="178">
        <f>IF($W498="","",$W498*'9 All Base Data'!$Y498)</f>
        <v>4.343335994682086E-4</v>
      </c>
      <c r="AO498" s="178">
        <f>IF($X498="","",$X498*'9 All Base Data'!$Y498)</f>
        <v>1.4838911305904462E-4</v>
      </c>
      <c r="AP498" s="178">
        <f>$Y498*'9 All Base Data'!$Y498</f>
        <v>3.9786521289353942E-2</v>
      </c>
      <c r="AQ498" s="179">
        <f t="shared" si="79"/>
        <v>0.35028795949172004</v>
      </c>
    </row>
    <row r="499" spans="1:43" x14ac:dyDescent="0.25">
      <c r="A499" s="124">
        <v>525420</v>
      </c>
      <c r="B499" s="125" t="s">
        <v>523</v>
      </c>
      <c r="C499" s="126" t="s">
        <v>157</v>
      </c>
      <c r="D499" s="101" t="s">
        <v>2312</v>
      </c>
      <c r="E499" s="142"/>
      <c r="F499" s="191" t="str">
        <f>IF('9 All Base Data'!G499="Rural Centre","Rural",IF('9 All Base Data'!G499="Rural (Incl.some Off Shore Islands)","Rural",IF('9 All Base Data'!G499="Inlet-in TA but not in Urban Area","Rural",IF('9 All Base Data'!G499="Rural (Incl.some Off Shore Islands)","Rural",IF('9 All Base Data'!G499="Inlet-not in TA","Rural",IF('9 All Base Data'!G499="Inland Water not in Urban Area","Rural",IF('9 All Base Data'!G499="Oceanic-in Region but not in TA","Rural",'9 All Base Data'!G499)))))))</f>
        <v>Southern Auckland Zone</v>
      </c>
      <c r="G499" s="177">
        <f>IF('9 All Base Data'!I499="..C","..C",'9 All Base Data'!I499*Basecase_Pop_2006)</f>
        <v>2511</v>
      </c>
      <c r="H499" s="177">
        <f>IF('9 All Base Data'!J499="..C","..C",'9 All Base Data'!J499*Basecase_Pop_2006)</f>
        <v>1647</v>
      </c>
      <c r="I499" s="191">
        <f>IF('9 All Base Data'!L499="..C","..C",'9 All Base Data'!L499*Basecase_Pop_2006)</f>
        <v>30</v>
      </c>
      <c r="J499" s="156">
        <f>IF('9 All Base Data'!$P499=0,0,('9 All Base Data'!$P499*Basecase_Pop_2006)/(1+(1/(BaseCase_Mort_AllAdults_30*('9 All Base Data'!$W499*Basecase_PM10)/10))))</f>
        <v>1.9818671760739852</v>
      </c>
      <c r="K499" s="156">
        <f>IF('9 All Base Data'!$Q499=0,0,('9 All Base Data'!$Q499*Basecase_Pop_2006)/(1+(1/(BaseCase_Mort_Maori_30*('9 All Base Data'!$W499*Basecase_PM10)/10))))</f>
        <v>0.65301259456465643</v>
      </c>
      <c r="L499" s="179">
        <f>133/(1+1/(BaseCase_Mort_Child_0_1*'9 All Base Data'!$AB$10/10))*IF('9 All Base Data'!$L499="..C",0,'9 All Base Data'!L499/'9 All Base Data'!$L$2022)</f>
        <v>4.3763335659156898E-3</v>
      </c>
      <c r="M499" s="178">
        <f>IF('9 All Base Data'!$R499="","",IF('9 All Base Data'!$R499=0,0,('9 All Base Data'!$R499*Basecase_Pop_2006)/(1+(1/(BaseCase_CardiacHA_All*('9 All Base Data'!$W499*Basecase_PM10)/10)))))</f>
        <v>0.59877065534096119</v>
      </c>
      <c r="N499" s="178">
        <f>IF('9 All Base Data'!$S499="","",IF('9 All Base Data'!$S499=0,0,('9 All Base Data'!S499*Basecase_Pop_2006)/(1+(1/(BaseCase_RespHA_All*('9 All Base Data'!$W499*Basecase_PM10)/10)))))</f>
        <v>0.67232109801667073</v>
      </c>
      <c r="O499" s="178">
        <f>IF('9 All Base Data'!$T499="","",IF('9 All Base Data'!$T499=0,0,('9 All Base Data'!$T499*Basecase_Pop_2006)/(1+(1/(BaseCase_RespHA_Child_1_4*('9 All Base Data'!$W499*Basecase_PM10)/10)))))</f>
        <v>0.18046833948427812</v>
      </c>
      <c r="P499" s="179">
        <f>IF('9 All Base Data'!$U499="","",IF('9 All Base Data'!$U499=0,0,('9 All Base Data'!$U499*Basecase_Pop_2006)/(1+(1/(BaseCase_RespHA_Child_5_14*('9 All Base Data'!$W499*Basecase_PM10)/10)))))</f>
        <v>2.6708744712049728E-2</v>
      </c>
      <c r="Q499" s="156">
        <f>IF('7 Base case Results'!$G499="..C",0,BaseCase_RADs_All*'7 Base case Results'!$G499*('9 All Base Data'!$V499*Basecase_PM10)/10)</f>
        <v>1886.3456519268336</v>
      </c>
      <c r="R499" s="189">
        <f t="shared" si="70"/>
        <v>7.0554471468233872</v>
      </c>
      <c r="S499" s="178">
        <f t="shared" si="71"/>
        <v>2.3247248366501769</v>
      </c>
      <c r="T499" s="179">
        <f t="shared" si="72"/>
        <v>1.5579747494659856E-2</v>
      </c>
      <c r="U499" s="178">
        <f t="shared" si="73"/>
        <v>3.8021936614151038E-3</v>
      </c>
      <c r="V499" s="178">
        <f t="shared" si="74"/>
        <v>3.0489761795056015E-3</v>
      </c>
      <c r="W499" s="178">
        <f t="shared" si="75"/>
        <v>8.1842391956120125E-4</v>
      </c>
      <c r="X499" s="179">
        <f t="shared" si="76"/>
        <v>1.2112415726914552E-4</v>
      </c>
      <c r="Y499" s="179">
        <f t="shared" si="77"/>
        <v>0.11695343041946368</v>
      </c>
      <c r="Z499" s="186">
        <f t="shared" si="78"/>
        <v>7.1948314945784313</v>
      </c>
      <c r="AA499" s="156">
        <f>$J499*'9 All Base Data'!$Y499</f>
        <v>0.86050173158983201</v>
      </c>
      <c r="AB499" s="156">
        <f>$K499*'9 All Base Data'!$Y499</f>
        <v>0.2835298324512332</v>
      </c>
      <c r="AC499" s="178">
        <f>$L499*'9 All Base Data'!$Y499</f>
        <v>1.9001488378979905E-3</v>
      </c>
      <c r="AD499" s="178">
        <f>IF($M499="","",$M499*'9 All Base Data'!$Y499)</f>
        <v>0.25997866656571589</v>
      </c>
      <c r="AE499" s="178">
        <f>IF($N499="","",$N499*'9 All Base Data'!$Y499)</f>
        <v>0.29191334112197087</v>
      </c>
      <c r="AF499" s="178">
        <f>IF($O499="","",$O499*'9 All Base Data'!$Y499)</f>
        <v>7.8357076850626289E-2</v>
      </c>
      <c r="AG499" s="178">
        <f>IF($P499="","",$P499*'9 All Base Data'!$Y499)</f>
        <v>1.1596600090445002E-2</v>
      </c>
      <c r="AH499" s="167">
        <f>$Q499*'9 All Base Data'!$Y499</f>
        <v>819.02749056851769</v>
      </c>
      <c r="AI499" s="178">
        <f>$R499*'9 All Base Data'!$Y499</f>
        <v>3.0633861644598017</v>
      </c>
      <c r="AJ499" s="178">
        <f>$S499*'9 All Base Data'!$Y499</f>
        <v>1.0093662035263902</v>
      </c>
      <c r="AK499" s="178">
        <f>$T499*'9 All Base Data'!$Y499</f>
        <v>6.7645298629168465E-3</v>
      </c>
      <c r="AL499" s="178">
        <f>IF($U499="","",$U499*'9 All Base Data'!$Y499)</f>
        <v>1.650864532692296E-3</v>
      </c>
      <c r="AM499" s="178">
        <f>IF($V499="","",$V499*'9 All Base Data'!$Y499)</f>
        <v>1.3238270019881376E-3</v>
      </c>
      <c r="AN499" s="178">
        <f>IF($W499="","",$W499*'9 All Base Data'!$Y499)</f>
        <v>3.5534934351759022E-4</v>
      </c>
      <c r="AO499" s="178">
        <f>IF($X499="","",$X499*'9 All Base Data'!$Y499)</f>
        <v>5.2590581410168087E-5</v>
      </c>
      <c r="AP499" s="178">
        <f>$Y499*'9 All Base Data'!$Y499</f>
        <v>5.0779704415248102E-2</v>
      </c>
      <c r="AQ499" s="179">
        <f t="shared" si="79"/>
        <v>3.1239050902726468</v>
      </c>
    </row>
    <row r="500" spans="1:43" x14ac:dyDescent="0.25">
      <c r="A500" s="124">
        <v>525510</v>
      </c>
      <c r="B500" s="125" t="s">
        <v>524</v>
      </c>
      <c r="C500" s="126" t="s">
        <v>157</v>
      </c>
      <c r="D500" s="101" t="s">
        <v>2312</v>
      </c>
      <c r="E500" s="193"/>
      <c r="F500" s="191" t="str">
        <f>IF('9 All Base Data'!G500="Rural Centre","Rural",IF('9 All Base Data'!G500="Rural (Incl.some Off Shore Islands)","Rural",IF('9 All Base Data'!G500="Inlet-in TA but not in Urban Area","Rural",IF('9 All Base Data'!G500="Rural (Incl.some Off Shore Islands)","Rural",IF('9 All Base Data'!G500="Inlet-not in TA","Rural",IF('9 All Base Data'!G500="Inland Water not in Urban Area","Rural",IF('9 All Base Data'!G500="Oceanic-in Region but not in TA","Rural",'9 All Base Data'!G500)))))))</f>
        <v>Southern Auckland Zone</v>
      </c>
      <c r="G500" s="177">
        <f>IF('9 All Base Data'!I500="..C","..C",'9 All Base Data'!I500*Basecase_Pop_2006)</f>
        <v>1668</v>
      </c>
      <c r="H500" s="177">
        <f>IF('9 All Base Data'!J500="..C","..C",'9 All Base Data'!J500*Basecase_Pop_2006)</f>
        <v>735</v>
      </c>
      <c r="I500" s="191">
        <f>IF('9 All Base Data'!L500="..C","..C",'9 All Base Data'!L500*Basecase_Pop_2006)</f>
        <v>30</v>
      </c>
      <c r="J500" s="156">
        <f>IF('9 All Base Data'!$P500=0,0,('9 All Base Data'!$P500*Basecase_Pop_2006)/(1+(1/(BaseCase_Mort_AllAdults_30*('9 All Base Data'!$W500*Basecase_PM10)/10))))</f>
        <v>5.2960320334746749</v>
      </c>
      <c r="K500" s="156">
        <f>IF('9 All Base Data'!$Q500=0,0,('9 All Base Data'!$Q500*Basecase_Pop_2006)/(1+(1/(BaseCase_Mort_Maori_30*('9 All Base Data'!$W500*Basecase_PM10)/10))))</f>
        <v>0.5344313735146341</v>
      </c>
      <c r="L500" s="179">
        <f>133/(1+1/(BaseCase_Mort_Child_0_1*'9 All Base Data'!$AB$10/10))*IF('9 All Base Data'!$L500="..C",0,'9 All Base Data'!L500/'9 All Base Data'!$L$2022)</f>
        <v>4.3763335659156898E-3</v>
      </c>
      <c r="M500" s="178">
        <f>IF('9 All Base Data'!$R500="","",IF('9 All Base Data'!$R500=0,0,('9 All Base Data'!$R500*Basecase_Pop_2006)/(1+(1/(BaseCase_CardiacHA_All*('9 All Base Data'!$W500*Basecase_PM10)/10)))))</f>
        <v>0.12936201810512199</v>
      </c>
      <c r="N500" s="178">
        <f>IF('9 All Base Data'!$S500="","",IF('9 All Base Data'!$S500=0,0,('9 All Base Data'!S500*Basecase_Pop_2006)/(1+(1/(BaseCase_RespHA_All*('9 All Base Data'!$W500*Basecase_PM10)/10)))))</f>
        <v>0.44557466123335876</v>
      </c>
      <c r="O500" s="178">
        <f>IF('9 All Base Data'!$T500="","",IF('9 All Base Data'!$T500=0,0,('9 All Base Data'!$T500*Basecase_Pop_2006)/(1+(1/(BaseCase_RespHA_Child_1_4*('9 All Base Data'!$W500*Basecase_PM10)/10)))))</f>
        <v>0.15485956145340363</v>
      </c>
      <c r="P500" s="179">
        <f>IF('9 All Base Data'!$U500="","",IF('9 All Base Data'!$U500=0,0,('9 All Base Data'!$U500*Basecase_Pop_2006)/(1+(1/(BaseCase_RespHA_Child_5_14*('9 All Base Data'!$W500*Basecase_PM10)/10)))))</f>
        <v>7.2468546426446581E-2</v>
      </c>
      <c r="Q500" s="156">
        <f>IF('7 Base case Results'!$G500="..C",0,BaseCase_RADs_All*'7 Base case Results'!$G500*('9 All Base Data'!$V500*Basecase_PM10)/10)</f>
        <v>1128.7990314626556</v>
      </c>
      <c r="R500" s="189">
        <f t="shared" ref="R500:R558" si="80">$J500*BaseCase_Cost_Mort_AllAdults_30/1000000</f>
        <v>18.853874039169845</v>
      </c>
      <c r="S500" s="178">
        <f t="shared" ref="S500:S558" si="81">$K500*BaseCase_Cost_Mort_Maori_30/1000000</f>
        <v>1.9025756897120973</v>
      </c>
      <c r="T500" s="179">
        <f t="shared" ref="T500:T558" si="82">$L500*BaseCase_Cost_Mort_Child_0_1/1000000</f>
        <v>1.5579747494659856E-2</v>
      </c>
      <c r="U500" s="178">
        <f t="shared" ref="U500:U558" si="83">IF($M500="","",$M500*BaseCase_Cost_CardiacHA_All/1000000)</f>
        <v>8.2144881496752468E-4</v>
      </c>
      <c r="V500" s="178">
        <f t="shared" ref="V500:V558" si="84">IF($N500="","",$N500*BaseCase_Cost_RespHA_All/1000000)</f>
        <v>2.0206810886932818E-3</v>
      </c>
      <c r="W500" s="178">
        <f t="shared" ref="W500:W558" si="85">IF($O500="","",$O500*BaseCase_Cost_RespHA_Child_1_4/1000000)</f>
        <v>7.022881111911854E-4</v>
      </c>
      <c r="X500" s="179">
        <f t="shared" ref="X500:X558" si="86">IF($P500="","",$P500*BaseCase_Cost_RespHA_Child_5_14/1000000)</f>
        <v>3.2864485804393523E-4</v>
      </c>
      <c r="Y500" s="179">
        <f t="shared" ref="Y500:Y558" si="87">$Q500*BaseCase_Cost_RADs_All/1000000</f>
        <v>6.9985539950684642E-2</v>
      </c>
      <c r="Z500" s="186">
        <f t="shared" si="78"/>
        <v>18.942281456518852</v>
      </c>
      <c r="AA500" s="156">
        <f>$J500*'9 All Base Data'!$Y500</f>
        <v>1.969611076078831</v>
      </c>
      <c r="AB500" s="156">
        <f>$K500*'9 All Base Data'!$Y500</f>
        <v>0.19875671937502068</v>
      </c>
      <c r="AC500" s="178">
        <f>$L500*'9 All Base Data'!$Y500</f>
        <v>1.6275723049937491E-3</v>
      </c>
      <c r="AD500" s="178">
        <f>IF($M500="","",$M500*'9 All Base Data'!$Y500)</f>
        <v>4.8110143985777863E-2</v>
      </c>
      <c r="AE500" s="178">
        <f>IF($N500="","",$N500*'9 All Base Data'!$Y500)</f>
        <v>0.16571062683121759</v>
      </c>
      <c r="AF500" s="178">
        <f>IF($O500="","",$O500*'9 All Base Data'!$Y500)</f>
        <v>5.759276106100477E-2</v>
      </c>
      <c r="AG500" s="178">
        <f>IF($P500="","",$P500*'9 All Base Data'!$Y500)</f>
        <v>2.695128179109884E-2</v>
      </c>
      <c r="AH500" s="167">
        <f>$Q500*'9 All Base Data'!$Y500</f>
        <v>419.80393263921047</v>
      </c>
      <c r="AI500" s="178">
        <f>$R500*'9 All Base Data'!$Y500</f>
        <v>7.0118154308406391</v>
      </c>
      <c r="AJ500" s="178">
        <f>$S500*'9 All Base Data'!$Y500</f>
        <v>0.70757392097507354</v>
      </c>
      <c r="AK500" s="178">
        <f>$T500*'9 All Base Data'!$Y500</f>
        <v>5.7941574057777468E-3</v>
      </c>
      <c r="AL500" s="178">
        <f>IF($U500="","",$U500*'9 All Base Data'!$Y500)</f>
        <v>3.0549941430968946E-4</v>
      </c>
      <c r="AM500" s="178">
        <f>IF($V500="","",$V500*'9 All Base Data'!$Y500)</f>
        <v>7.5149769267957164E-4</v>
      </c>
      <c r="AN500" s="178">
        <f>IF($W500="","",$W500*'9 All Base Data'!$Y500)</f>
        <v>2.6118317141165663E-4</v>
      </c>
      <c r="AO500" s="178">
        <f>IF($X500="","",$X500*'9 All Base Data'!$Y500)</f>
        <v>1.2222406292263324E-4</v>
      </c>
      <c r="AP500" s="178">
        <f>$Y500*'9 All Base Data'!$Y500</f>
        <v>2.6027843823631047E-2</v>
      </c>
      <c r="AQ500" s="179">
        <f t="shared" si="79"/>
        <v>7.0446944291770377</v>
      </c>
    </row>
    <row r="501" spans="1:43" x14ac:dyDescent="0.25">
      <c r="A501" s="124">
        <v>525520</v>
      </c>
      <c r="B501" s="125" t="s">
        <v>525</v>
      </c>
      <c r="C501" s="126" t="s">
        <v>157</v>
      </c>
      <c r="D501" s="101" t="s">
        <v>2312</v>
      </c>
      <c r="E501" s="142"/>
      <c r="F501" s="191" t="str">
        <f>IF('9 All Base Data'!G501="Rural Centre","Rural",IF('9 All Base Data'!G501="Rural (Incl.some Off Shore Islands)","Rural",IF('9 All Base Data'!G501="Inlet-in TA but not in Urban Area","Rural",IF('9 All Base Data'!G501="Rural (Incl.some Off Shore Islands)","Rural",IF('9 All Base Data'!G501="Inlet-not in TA","Rural",IF('9 All Base Data'!G501="Inland Water not in Urban Area","Rural",IF('9 All Base Data'!G501="Oceanic-in Region but not in TA","Rural",'9 All Base Data'!G501)))))))</f>
        <v>Southern Auckland Zone</v>
      </c>
      <c r="G501" s="177">
        <f>IF('9 All Base Data'!I501="..C","..C",'9 All Base Data'!I501*Basecase_Pop_2006)</f>
        <v>2592</v>
      </c>
      <c r="H501" s="177">
        <f>IF('9 All Base Data'!J501="..C","..C",'9 All Base Data'!J501*Basecase_Pop_2006)</f>
        <v>1440</v>
      </c>
      <c r="I501" s="191">
        <f>IF('9 All Base Data'!L501="..C","..C",'9 All Base Data'!L501*Basecase_Pop_2006)</f>
        <v>30</v>
      </c>
      <c r="J501" s="156">
        <f>IF('9 All Base Data'!$P501=0,0,('9 All Base Data'!$P501*Basecase_Pop_2006)/(1+(1/(BaseCase_Mort_AllAdults_30*('9 All Base Data'!$W501*Basecase_PM10)/10))))</f>
        <v>0.43075786824364498</v>
      </c>
      <c r="K501" s="156">
        <f>IF('9 All Base Data'!$Q501=0,0,('9 All Base Data'!$Q501*Basecase_Pop_2006)/(1+(1/(BaseCase_Mort_Maori_30*('9 All Base Data'!$W501*Basecase_PM10)/10))))</f>
        <v>0.37522607231256561</v>
      </c>
      <c r="L501" s="179">
        <f>133/(1+1/(BaseCase_Mort_Child_0_1*'9 All Base Data'!$AB$10/10))*IF('9 All Base Data'!$L501="..C",0,'9 All Base Data'!L501/'9 All Base Data'!$L$2022)</f>
        <v>4.3763335659156898E-3</v>
      </c>
      <c r="M501" s="178">
        <f>IF('9 All Base Data'!$R501="","",IF('9 All Base Data'!$R501=0,0,('9 All Base Data'!$R501*Basecase_Pop_2006)/(1+(1/(BaseCase_CardiacHA_All*('9 All Base Data'!$W501*Basecase_PM10)/10)))))</f>
        <v>0.25059287659204754</v>
      </c>
      <c r="N501" s="178">
        <f>IF('9 All Base Data'!$S501="","",IF('9 All Base Data'!$S501=0,0,('9 All Base Data'!S501*Basecase_Pop_2006)/(1+(1/(BaseCase_RespHA_All*('9 All Base Data'!$W501*Basecase_PM10)/10)))))</f>
        <v>0.2959342439185475</v>
      </c>
      <c r="O501" s="178">
        <f>IF('9 All Base Data'!$T501="","",IF('9 All Base Data'!$T501=0,0,('9 All Base Data'!$T501*Basecase_Pop_2006)/(1+(1/(BaseCase_RespHA_Child_1_4*('9 All Base Data'!$W501*Basecase_PM10)/10)))))</f>
        <v>0.15058398280803073</v>
      </c>
      <c r="P501" s="179">
        <f>IF('9 All Base Data'!$U501="","",IF('9 All Base Data'!$U501=0,0,('9 All Base Data'!$U501*Basecase_Pop_2006)/(1+(1/(BaseCase_RespHA_Child_5_14*('9 All Base Data'!$W501*Basecase_PM10)/10)))))</f>
        <v>0</v>
      </c>
      <c r="Q501" s="156">
        <f>IF('7 Base case Results'!$G501="..C",0,BaseCase_RADs_All*'7 Base case Results'!$G501*('9 All Base Data'!$V501*Basecase_PM10)/10)</f>
        <v>2033.3743231802412</v>
      </c>
      <c r="R501" s="189">
        <f t="shared" si="80"/>
        <v>1.5334980109473759</v>
      </c>
      <c r="S501" s="178">
        <f t="shared" si="81"/>
        <v>1.3358048174327335</v>
      </c>
      <c r="T501" s="179">
        <f t="shared" si="82"/>
        <v>1.5579747494659856E-2</v>
      </c>
      <c r="U501" s="178">
        <f t="shared" si="83"/>
        <v>1.5912647663595019E-3</v>
      </c>
      <c r="V501" s="178">
        <f t="shared" si="84"/>
        <v>1.342061796170613E-3</v>
      </c>
      <c r="W501" s="178">
        <f t="shared" si="85"/>
        <v>6.828983620344194E-4</v>
      </c>
      <c r="X501" s="179">
        <f t="shared" si="86"/>
        <v>0</v>
      </c>
      <c r="Y501" s="179">
        <f t="shared" si="87"/>
        <v>0.12606920803717495</v>
      </c>
      <c r="Z501" s="186">
        <f t="shared" ref="Z501:Z559" si="88">SUM(R501,T501:V501,Y501)</f>
        <v>1.6780802930417409</v>
      </c>
      <c r="AA501" s="156">
        <f>$J501*'9 All Base Data'!$Y501</f>
        <v>0.19735936437990015</v>
      </c>
      <c r="AB501" s="156">
        <f>$K501*'9 All Base Data'!$Y501</f>
        <v>0.17191648624393277</v>
      </c>
      <c r="AC501" s="178">
        <f>$L501*'9 All Base Data'!$Y501</f>
        <v>2.0050949142384812E-3</v>
      </c>
      <c r="AD501" s="178">
        <f>IF($M501="","",$M501*'9 All Base Data'!$Y501)</f>
        <v>0.11481357506942509</v>
      </c>
      <c r="AE501" s="178">
        <f>IF($N501="","",$N501*'9 All Base Data'!$Y501)</f>
        <v>0.13558752743426533</v>
      </c>
      <c r="AF501" s="178">
        <f>IF($O501="","",$O501*'9 All Base Data'!$Y501)</f>
        <v>6.8992724970904126E-2</v>
      </c>
      <c r="AG501" s="178">
        <f>IF($P501="","",$P501*'9 All Base Data'!$Y501)</f>
        <v>0</v>
      </c>
      <c r="AH501" s="167">
        <f>$Q501*'9 All Base Data'!$Y501</f>
        <v>931.62654371359247</v>
      </c>
      <c r="AI501" s="178">
        <f>$R501*'9 All Base Data'!$Y501</f>
        <v>0.70259933719244438</v>
      </c>
      <c r="AJ501" s="178">
        <f>$S501*'9 All Base Data'!$Y501</f>
        <v>0.61202269102840057</v>
      </c>
      <c r="AK501" s="178">
        <f>$T501*'9 All Base Data'!$Y501</f>
        <v>7.1381378946889932E-3</v>
      </c>
      <c r="AL501" s="178">
        <f>IF($U501="","",$U501*'9 All Base Data'!$Y501)</f>
        <v>7.2906620169084935E-4</v>
      </c>
      <c r="AM501" s="178">
        <f>IF($V501="","",$V501*'9 All Base Data'!$Y501)</f>
        <v>6.1488943691439331E-4</v>
      </c>
      <c r="AN501" s="178">
        <f>IF($W501="","",$W501*'9 All Base Data'!$Y501)</f>
        <v>3.1288200774305024E-4</v>
      </c>
      <c r="AO501" s="178">
        <f>IF($X501="","",$X501*'9 All Base Data'!$Y501)</f>
        <v>0</v>
      </c>
      <c r="AP501" s="178">
        <f>$Y501*'9 All Base Data'!$Y501</f>
        <v>5.7760845710242731E-2</v>
      </c>
      <c r="AQ501" s="179">
        <f t="shared" ref="AQ501:AQ559" si="89">SUM(AI501,AK501:AM501,AP501)</f>
        <v>0.76884227643598135</v>
      </c>
    </row>
    <row r="502" spans="1:43" x14ac:dyDescent="0.25">
      <c r="A502" s="124">
        <v>525530</v>
      </c>
      <c r="B502" s="125" t="s">
        <v>526</v>
      </c>
      <c r="C502" s="126" t="s">
        <v>157</v>
      </c>
      <c r="D502" s="101" t="s">
        <v>2312</v>
      </c>
      <c r="E502" s="193"/>
      <c r="F502" s="191" t="str">
        <f>IF('9 All Base Data'!G502="Rural Centre","Rural",IF('9 All Base Data'!G502="Rural (Incl.some Off Shore Islands)","Rural",IF('9 All Base Data'!G502="Inlet-in TA but not in Urban Area","Rural",IF('9 All Base Data'!G502="Rural (Incl.some Off Shore Islands)","Rural",IF('9 All Base Data'!G502="Inlet-not in TA","Rural",IF('9 All Base Data'!G502="Inland Water not in Urban Area","Rural",IF('9 All Base Data'!G502="Oceanic-in Region but not in TA","Rural",'9 All Base Data'!G502)))))))</f>
        <v>Southern Auckland Zone</v>
      </c>
      <c r="G502" s="177">
        <f>IF('9 All Base Data'!I502="..C","..C",'9 All Base Data'!I502*Basecase_Pop_2006)</f>
        <v>3171</v>
      </c>
      <c r="H502" s="177">
        <f>IF('9 All Base Data'!J502="..C","..C",'9 All Base Data'!J502*Basecase_Pop_2006)</f>
        <v>1659</v>
      </c>
      <c r="I502" s="191">
        <f>IF('9 All Base Data'!L502="..C","..C",'9 All Base Data'!L502*Basecase_Pop_2006)</f>
        <v>60</v>
      </c>
      <c r="J502" s="156">
        <f>IF('9 All Base Data'!$P502=0,0,('9 All Base Data'!$P502*Basecase_Pop_2006)/(1+(1/(BaseCase_Mort_AllAdults_30*('9 All Base Data'!$W502*Basecase_PM10)/10))))</f>
        <v>0.92759204998626255</v>
      </c>
      <c r="K502" s="156">
        <f>IF('9 All Base Data'!$Q502=0,0,('9 All Base Data'!$Q502*Basecase_Pop_2006)/(1+(1/(BaseCase_Mort_Maori_30*('9 All Base Data'!$W502*Basecase_PM10)/10))))</f>
        <v>0.36638216909480531</v>
      </c>
      <c r="L502" s="179">
        <f>133/(1+1/(BaseCase_Mort_Child_0_1*'9 All Base Data'!$AB$10/10))*IF('9 All Base Data'!$L502="..C",0,'9 All Base Data'!L502/'9 All Base Data'!$L$2022)</f>
        <v>8.7526671318313796E-3</v>
      </c>
      <c r="M502" s="178">
        <f>IF('9 All Base Data'!$R502="","",IF('9 All Base Data'!$R502=0,0,('9 All Base Data'!$R502*Basecase_Pop_2006)/(1+(1/(BaseCase_CardiacHA_All*('9 All Base Data'!$W502*Basecase_PM10)/10)))))</f>
        <v>0.31293796353786069</v>
      </c>
      <c r="N502" s="178">
        <f>IF('9 All Base Data'!$S502="","",IF('9 All Base Data'!$S502=0,0,('9 All Base Data'!S502*Basecase_Pop_2006)/(1+(1/(BaseCase_RespHA_All*('9 All Base Data'!$W502*Basecase_PM10)/10)))))</f>
        <v>0.70390233840154925</v>
      </c>
      <c r="O502" s="178">
        <f>IF('9 All Base Data'!$T502="","",IF('9 All Base Data'!$T502=0,0,('9 All Base Data'!$T502*Basecase_Pop_2006)/(1+(1/(BaseCase_RespHA_Child_1_4*('9 All Base Data'!$W502*Basecase_PM10)/10)))))</f>
        <v>0.28318383999594754</v>
      </c>
      <c r="P502" s="179">
        <f>IF('9 All Base Data'!$U502="","",IF('9 All Base Data'!$U502=0,0,('9 All Base Data'!$U502*Basecase_Pop_2006)/(1+(1/(BaseCase_RespHA_Child_5_14*('9 All Base Data'!$W502*Basecase_PM10)/10)))))</f>
        <v>0.21627559769432242</v>
      </c>
      <c r="Q502" s="156">
        <f>IF('7 Base case Results'!$G502="..C",0,BaseCase_RADs_All*'7 Base case Results'!$G502*('9 All Base Data'!$V502*Basecase_PM10)/10)</f>
        <v>2412.4368343979536</v>
      </c>
      <c r="R502" s="189">
        <f t="shared" si="80"/>
        <v>3.3022276979510945</v>
      </c>
      <c r="S502" s="178">
        <f t="shared" si="81"/>
        <v>1.3043205219775069</v>
      </c>
      <c r="T502" s="179">
        <f t="shared" si="82"/>
        <v>3.1159494989319712E-2</v>
      </c>
      <c r="U502" s="178">
        <f t="shared" si="83"/>
        <v>1.9871560684654151E-3</v>
      </c>
      <c r="V502" s="178">
        <f t="shared" si="84"/>
        <v>3.1921971046510256E-3</v>
      </c>
      <c r="W502" s="178">
        <f t="shared" si="85"/>
        <v>1.284238714381622E-3</v>
      </c>
      <c r="X502" s="179">
        <f t="shared" si="86"/>
        <v>9.8080983554375205E-4</v>
      </c>
      <c r="Y502" s="179">
        <f t="shared" si="87"/>
        <v>0.14957108373267311</v>
      </c>
      <c r="Z502" s="186">
        <f t="shared" si="88"/>
        <v>3.4881376298462041</v>
      </c>
      <c r="AA502" s="156">
        <f>$J502*'9 All Base Data'!$Y502</f>
        <v>0.40933586277091361</v>
      </c>
      <c r="AB502" s="156">
        <f>$K502*'9 All Base Data'!$Y502</f>
        <v>0.16168030039986001</v>
      </c>
      <c r="AC502" s="178">
        <f>$L502*'9 All Base Data'!$Y502</f>
        <v>3.8624528444458702E-3</v>
      </c>
      <c r="AD502" s="178">
        <f>IF($M502="","",$M502*'9 All Base Data'!$Y502)</f>
        <v>0.13809597796837522</v>
      </c>
      <c r="AE502" s="178">
        <f>IF($N502="","",$N502*'9 All Base Data'!$Y502)</f>
        <v>0.31062412727699523</v>
      </c>
      <c r="AF502" s="178">
        <f>IF($O502="","",$O502*'9 All Base Data'!$Y502)</f>
        <v>0.12496582034013579</v>
      </c>
      <c r="AG502" s="178">
        <f>IF($P502="","",$P502*'9 All Base Data'!$Y502)</f>
        <v>9.5439971030165244E-2</v>
      </c>
      <c r="AH502" s="167">
        <f>$Q502*'9 All Base Data'!$Y502</f>
        <v>1064.581044008778</v>
      </c>
      <c r="AI502" s="178">
        <f>$R502*'9 All Base Data'!$Y502</f>
        <v>1.4572356714644523</v>
      </c>
      <c r="AJ502" s="178">
        <f>$S502*'9 All Base Data'!$Y502</f>
        <v>0.57558186942350165</v>
      </c>
      <c r="AK502" s="178">
        <f>$T502*'9 All Base Data'!$Y502</f>
        <v>1.3750332126227298E-2</v>
      </c>
      <c r="AL502" s="178">
        <f>IF($U502="","",$U502*'9 All Base Data'!$Y502)</f>
        <v>8.7690946009918243E-4</v>
      </c>
      <c r="AM502" s="178">
        <f>IF($V502="","",$V502*'9 All Base Data'!$Y502)</f>
        <v>1.4086804172011734E-3</v>
      </c>
      <c r="AN502" s="178">
        <f>IF($W502="","",$W502*'9 All Base Data'!$Y502)</f>
        <v>5.6671999524251582E-4</v>
      </c>
      <c r="AO502" s="178">
        <f>IF($X502="","",$X502*'9 All Base Data'!$Y502)</f>
        <v>4.3282026862179928E-4</v>
      </c>
      <c r="AP502" s="178">
        <f>$Y502*'9 All Base Data'!$Y502</f>
        <v>6.6004024728544233E-2</v>
      </c>
      <c r="AQ502" s="179">
        <f t="shared" si="89"/>
        <v>1.5392756181965241</v>
      </c>
    </row>
    <row r="503" spans="1:43" x14ac:dyDescent="0.25">
      <c r="A503" s="124">
        <v>525540</v>
      </c>
      <c r="B503" s="125" t="s">
        <v>527</v>
      </c>
      <c r="C503" s="126" t="s">
        <v>157</v>
      </c>
      <c r="D503" s="101" t="s">
        <v>2312</v>
      </c>
      <c r="E503" s="142"/>
      <c r="F503" s="191" t="str">
        <f>IF('9 All Base Data'!G503="Rural Centre","Rural",IF('9 All Base Data'!G503="Rural (Incl.some Off Shore Islands)","Rural",IF('9 All Base Data'!G503="Inlet-in TA but not in Urban Area","Rural",IF('9 All Base Data'!G503="Rural (Incl.some Off Shore Islands)","Rural",IF('9 All Base Data'!G503="Inlet-not in TA","Rural",IF('9 All Base Data'!G503="Inland Water not in Urban Area","Rural",IF('9 All Base Data'!G503="Oceanic-in Region but not in TA","Rural",'9 All Base Data'!G503)))))))</f>
        <v>Southern Auckland Zone</v>
      </c>
      <c r="G503" s="177">
        <f>IF('9 All Base Data'!I503="..C","..C",'9 All Base Data'!I503*Basecase_Pop_2006)</f>
        <v>3051</v>
      </c>
      <c r="H503" s="177">
        <f>IF('9 All Base Data'!J503="..C","..C",'9 All Base Data'!J503*Basecase_Pop_2006)</f>
        <v>1854</v>
      </c>
      <c r="I503" s="191">
        <f>IF('9 All Base Data'!L503="..C","..C",'9 All Base Data'!L503*Basecase_Pop_2006)</f>
        <v>39</v>
      </c>
      <c r="J503" s="156">
        <f>IF('9 All Base Data'!$P503=0,0,('9 All Base Data'!$P503*Basecase_Pop_2006)/(1+(1/(BaseCase_Mort_AllAdults_30*('9 All Base Data'!$W503*Basecase_PM10)/10))))</f>
        <v>0.79796708703173824</v>
      </c>
      <c r="K503" s="156">
        <f>IF('9 All Base Data'!$Q503=0,0,('9 All Base Data'!$Q503*Basecase_Pop_2006)/(1+(1/(BaseCase_Mort_Maori_30*('9 All Base Data'!$W503*Basecase_PM10)/10))))</f>
        <v>0.22465214096473815</v>
      </c>
      <c r="L503" s="179">
        <f>133/(1+1/(BaseCase_Mort_Child_0_1*'9 All Base Data'!$AB$10/10))*IF('9 All Base Data'!$L503="..C",0,'9 All Base Data'!L503/'9 All Base Data'!$L$2022)</f>
        <v>5.6892336356903963E-3</v>
      </c>
      <c r="M503" s="178">
        <f>IF('9 All Base Data'!$R503="","",IF('9 All Base Data'!$R503=0,0,('9 All Base Data'!$R503*Basecase_Pop_2006)/(1+(1/(BaseCase_CardiacHA_All*('9 All Base Data'!$W503*Basecase_PM10)/10)))))</f>
        <v>0.16947563562138931</v>
      </c>
      <c r="N503" s="178">
        <f>IF('9 All Base Data'!$S503="","",IF('9 All Base Data'!$S503=0,0,('9 All Base Data'!S503*Basecase_Pop_2006)/(1+(1/(BaseCase_RespHA_All*('9 All Base Data'!$W503*Basecase_PM10)/10)))))</f>
        <v>0.35224746329652462</v>
      </c>
      <c r="O503" s="178">
        <f>IF('9 All Base Data'!$T503="","",IF('9 All Base Data'!$T503=0,0,('9 All Base Data'!$T503*Basecase_Pop_2006)/(1+(1/(BaseCase_RespHA_Child_1_4*('9 All Base Data'!$W503*Basecase_PM10)/10)))))</f>
        <v>0.13140630219559413</v>
      </c>
      <c r="P503" s="179">
        <f>IF('9 All Base Data'!$U503="","",IF('9 All Base Data'!$U503=0,0,('9 All Base Data'!$U503*Basecase_Pop_2006)/(1+(1/(BaseCase_RespHA_Child_5_14*('9 All Base Data'!$W503*Basecase_PM10)/10)))))</f>
        <v>0.1249539623172376</v>
      </c>
      <c r="Q503" s="156">
        <f>IF('7 Base case Results'!$G503="..C",0,BaseCase_RADs_All*'7 Base case Results'!$G503*('9 All Base Data'!$V503*Basecase_PM10)/10)</f>
        <v>2386.821502193714</v>
      </c>
      <c r="R503" s="189">
        <f t="shared" si="80"/>
        <v>2.8407628298329883</v>
      </c>
      <c r="S503" s="178">
        <f t="shared" si="81"/>
        <v>0.79976162183446786</v>
      </c>
      <c r="T503" s="179">
        <f t="shared" si="82"/>
        <v>2.0253671743057811E-2</v>
      </c>
      <c r="U503" s="178">
        <f t="shared" si="83"/>
        <v>1.0761702861958222E-3</v>
      </c>
      <c r="V503" s="178">
        <f t="shared" si="84"/>
        <v>1.5974422460497391E-3</v>
      </c>
      <c r="W503" s="178">
        <f t="shared" si="85"/>
        <v>5.9592758045701937E-4</v>
      </c>
      <c r="X503" s="179">
        <f t="shared" si="86"/>
        <v>5.6666621910867257E-4</v>
      </c>
      <c r="Y503" s="179">
        <f t="shared" si="87"/>
        <v>0.14798293313601024</v>
      </c>
      <c r="Z503" s="186">
        <f t="shared" si="88"/>
        <v>3.0116730472443018</v>
      </c>
      <c r="AA503" s="156">
        <f>$J503*'9 All Base Data'!$Y503</f>
        <v>0.36440187195350215</v>
      </c>
      <c r="AB503" s="156">
        <f>$K503*'9 All Base Data'!$Y503</f>
        <v>0.10259027225098645</v>
      </c>
      <c r="AC503" s="178">
        <f>$L503*'9 All Base Data'!$Y503</f>
        <v>2.5980612741035914E-3</v>
      </c>
      <c r="AD503" s="178">
        <f>IF($M503="","",$M503*'9 All Base Data'!$Y503)</f>
        <v>7.7393215678440097E-2</v>
      </c>
      <c r="AE503" s="178">
        <f>IF($N503="","",$N503*'9 All Base Data'!$Y503)</f>
        <v>0.16085830744422766</v>
      </c>
      <c r="AF503" s="178">
        <f>IF($O503="","",$O503*'9 All Base Data'!$Y503)</f>
        <v>6.0008367869760951E-2</v>
      </c>
      <c r="AG503" s="178">
        <f>IF($P503="","",$P503*'9 All Base Data'!$Y503)</f>
        <v>5.7061824373964072E-2</v>
      </c>
      <c r="AH503" s="167">
        <f>$Q503*'9 All Base Data'!$Y503</f>
        <v>1089.9725534465128</v>
      </c>
      <c r="AI503" s="178">
        <f>$R503*'9 All Base Data'!$Y503</f>
        <v>1.2972706641544678</v>
      </c>
      <c r="AJ503" s="178">
        <f>$S503*'9 All Base Data'!$Y503</f>
        <v>0.36522136921351178</v>
      </c>
      <c r="AK503" s="178">
        <f>$T503*'9 All Base Data'!$Y503</f>
        <v>9.2490981358087851E-3</v>
      </c>
      <c r="AL503" s="178">
        <f>IF($U503="","",$U503*'9 All Base Data'!$Y503)</f>
        <v>4.9144691955809469E-4</v>
      </c>
      <c r="AM503" s="178">
        <f>IF($V503="","",$V503*'9 All Base Data'!$Y503)</f>
        <v>7.2949242425957234E-4</v>
      </c>
      <c r="AN503" s="178">
        <f>IF($W503="","",$W503*'9 All Base Data'!$Y503)</f>
        <v>2.7213794828936591E-4</v>
      </c>
      <c r="AO503" s="178">
        <f>IF($X503="","",$X503*'9 All Base Data'!$Y503)</f>
        <v>2.5877537353592711E-4</v>
      </c>
      <c r="AP503" s="178">
        <f>$Y503*'9 All Base Data'!$Y503</f>
        <v>6.7578298313683782E-2</v>
      </c>
      <c r="AQ503" s="179">
        <f t="shared" si="89"/>
        <v>1.375318999947778</v>
      </c>
    </row>
    <row r="504" spans="1:43" x14ac:dyDescent="0.25">
      <c r="A504" s="124">
        <v>525610</v>
      </c>
      <c r="B504" s="125" t="s">
        <v>528</v>
      </c>
      <c r="C504" s="126" t="s">
        <v>157</v>
      </c>
      <c r="D504" s="101" t="s">
        <v>2312</v>
      </c>
      <c r="E504" s="142"/>
      <c r="F504" s="191" t="str">
        <f>IF('9 All Base Data'!G504="Rural Centre","Rural",IF('9 All Base Data'!G504="Rural (Incl.some Off Shore Islands)","Rural",IF('9 All Base Data'!G504="Inlet-in TA but not in Urban Area","Rural",IF('9 All Base Data'!G504="Rural (Incl.some Off Shore Islands)","Rural",IF('9 All Base Data'!G504="Inlet-not in TA","Rural",IF('9 All Base Data'!G504="Inland Water not in Urban Area","Rural",IF('9 All Base Data'!G504="Oceanic-in Region but not in TA","Rural",'9 All Base Data'!G504)))))))</f>
        <v>Southern Auckland Zone</v>
      </c>
      <c r="G504" s="177">
        <f>IF('9 All Base Data'!I504="..C","..C",'9 All Base Data'!I504*Basecase_Pop_2006)</f>
        <v>6030</v>
      </c>
      <c r="H504" s="177">
        <f>IF('9 All Base Data'!J504="..C","..C",'9 All Base Data'!J504*Basecase_Pop_2006)</f>
        <v>2733</v>
      </c>
      <c r="I504" s="191">
        <f>IF('9 All Base Data'!L504="..C","..C",'9 All Base Data'!L504*Basecase_Pop_2006)</f>
        <v>159</v>
      </c>
      <c r="J504" s="156">
        <f>IF('9 All Base Data'!$P504=0,0,('9 All Base Data'!$P504*Basecase_Pop_2006)/(1+(1/(BaseCase_Mort_AllAdults_30*('9 All Base Data'!$W504*Basecase_PM10)/10))))</f>
        <v>0.94842737030912416</v>
      </c>
      <c r="K504" s="156">
        <f>IF('9 All Base Data'!$Q504=0,0,('9 All Base Data'!$Q504*Basecase_Pop_2006)/(1+(1/(BaseCase_Mort_Maori_30*('9 All Base Data'!$W504*Basecase_PM10)/10))))</f>
        <v>7.4682652565630323E-2</v>
      </c>
      <c r="L504" s="179">
        <f>133/(1+1/(BaseCase_Mort_Child_0_1*'9 All Base Data'!$AB$10/10))*IF('9 All Base Data'!$L504="..C",0,'9 All Base Data'!L504/'9 All Base Data'!$L$2022)</f>
        <v>2.3194567899353154E-2</v>
      </c>
      <c r="M504" s="178">
        <f>IF('9 All Base Data'!$R504="","",IF('9 All Base Data'!$R504=0,0,('9 All Base Data'!$R504*Basecase_Pop_2006)/(1+(1/(BaseCase_CardiacHA_All*('9 All Base Data'!$W504*Basecase_PM10)/10)))))</f>
        <v>1.1278636298747746</v>
      </c>
      <c r="N504" s="178">
        <f>IF('9 All Base Data'!$S504="","",IF('9 All Base Data'!$S504=0,0,('9 All Base Data'!S504*Basecase_Pop_2006)/(1+(1/(BaseCase_RespHA_All*('9 All Base Data'!$W504*Basecase_PM10)/10)))))</f>
        <v>2.7371941470646717</v>
      </c>
      <c r="O504" s="178">
        <f>IF('9 All Base Data'!$T504="","",IF('9 All Base Data'!$T504=0,0,('9 All Base Data'!$T504*Basecase_Pop_2006)/(1+(1/(BaseCase_RespHA_Child_1_4*('9 All Base Data'!$W504*Basecase_PM10)/10)))))</f>
        <v>1.1038363526787762</v>
      </c>
      <c r="P504" s="179">
        <f>IF('9 All Base Data'!$U504="","",IF('9 All Base Data'!$U504=0,0,('9 All Base Data'!$U504*Basecase_Pop_2006)/(1+(1/(BaseCase_RespHA_Child_5_14*('9 All Base Data'!$W504*Basecase_PM10)/10)))))</f>
        <v>0.48431777262815828</v>
      </c>
      <c r="Q504" s="156">
        <f>IF('7 Base case Results'!$G504="..C",0,BaseCase_RADs_All*'7 Base case Results'!$G504*('9 All Base Data'!$V504*Basecase_PM10)/10)</f>
        <v>4700.9668128925114</v>
      </c>
      <c r="R504" s="189">
        <f t="shared" si="80"/>
        <v>3.3764014383004821</v>
      </c>
      <c r="S504" s="178">
        <f t="shared" si="81"/>
        <v>0.26587024313364394</v>
      </c>
      <c r="T504" s="179">
        <f t="shared" si="82"/>
        <v>8.2572661721697221E-2</v>
      </c>
      <c r="U504" s="178">
        <f t="shared" si="83"/>
        <v>7.1619340497048184E-3</v>
      </c>
      <c r="V504" s="178">
        <f t="shared" si="84"/>
        <v>1.2413175456938286E-2</v>
      </c>
      <c r="W504" s="178">
        <f t="shared" si="85"/>
        <v>5.0058978593982501E-3</v>
      </c>
      <c r="X504" s="179">
        <f t="shared" si="86"/>
        <v>2.1963810988686978E-3</v>
      </c>
      <c r="Y504" s="179">
        <f t="shared" si="87"/>
        <v>0.2914599423993357</v>
      </c>
      <c r="Z504" s="186">
        <f t="shared" si="88"/>
        <v>3.770009151928158</v>
      </c>
      <c r="AA504" s="156">
        <f>$J504*'9 All Base Data'!$Y504</f>
        <v>0.43131920889468195</v>
      </c>
      <c r="AB504" s="156">
        <f>$K504*'9 All Base Data'!$Y504</f>
        <v>3.3963657767768843E-2</v>
      </c>
      <c r="AC504" s="178">
        <f>$L504*'9 All Base Data'!$Y504</f>
        <v>1.0548264411372126E-2</v>
      </c>
      <c r="AD504" s="178">
        <f>IF($M504="","",$M504*'9 All Base Data'!$Y504)</f>
        <v>0.51292198412632861</v>
      </c>
      <c r="AE504" s="178">
        <f>IF($N504="","",$N504*'9 All Base Data'!$Y504)</f>
        <v>1.2448021335764377</v>
      </c>
      <c r="AF504" s="178">
        <f>IF($O504="","",$O504*'9 All Base Data'!$Y504)</f>
        <v>0.50199502596748358</v>
      </c>
      <c r="AG504" s="178">
        <f>IF($P504="","",$P504*'9 All Base Data'!$Y504)</f>
        <v>0.22025467113578306</v>
      </c>
      <c r="AH504" s="167">
        <f>$Q504*'9 All Base Data'!$Y504</f>
        <v>2137.8730203832943</v>
      </c>
      <c r="AI504" s="178">
        <f>$R504*'9 All Base Data'!$Y504</f>
        <v>1.5354963836650677</v>
      </c>
      <c r="AJ504" s="178">
        <f>$S504*'9 All Base Data'!$Y504</f>
        <v>0.12091062165325707</v>
      </c>
      <c r="AK504" s="178">
        <f>$T504*'9 All Base Data'!$Y504</f>
        <v>3.755182130448477E-2</v>
      </c>
      <c r="AL504" s="178">
        <f>IF($U504="","",$U504*'9 All Base Data'!$Y504)</f>
        <v>3.2570545992021862E-3</v>
      </c>
      <c r="AM504" s="178">
        <f>IF($V504="","",$V504*'9 All Base Data'!$Y504)</f>
        <v>5.645177675769145E-3</v>
      </c>
      <c r="AN504" s="178">
        <f>IF($W504="","",$W504*'9 All Base Data'!$Y504)</f>
        <v>2.2765474427625379E-3</v>
      </c>
      <c r="AO504" s="178">
        <f>IF($X504="","",$X504*'9 All Base Data'!$Y504)</f>
        <v>9.9885493360077609E-4</v>
      </c>
      <c r="AP504" s="178">
        <f>$Y504*'9 All Base Data'!$Y504</f>
        <v>0.13254812726376425</v>
      </c>
      <c r="AQ504" s="179">
        <f t="shared" si="89"/>
        <v>1.714498564508288</v>
      </c>
    </row>
    <row r="505" spans="1:43" x14ac:dyDescent="0.25">
      <c r="A505" s="124">
        <v>525620</v>
      </c>
      <c r="B505" s="125" t="s">
        <v>529</v>
      </c>
      <c r="C505" s="126" t="s">
        <v>157</v>
      </c>
      <c r="D505" s="101" t="s">
        <v>2312</v>
      </c>
      <c r="E505" s="142"/>
      <c r="F505" s="191" t="str">
        <f>IF('9 All Base Data'!G505="Rural Centre","Rural",IF('9 All Base Data'!G505="Rural (Incl.some Off Shore Islands)","Rural",IF('9 All Base Data'!G505="Inlet-in TA but not in Urban Area","Rural",IF('9 All Base Data'!G505="Rural (Incl.some Off Shore Islands)","Rural",IF('9 All Base Data'!G505="Inlet-not in TA","Rural",IF('9 All Base Data'!G505="Inland Water not in Urban Area","Rural",IF('9 All Base Data'!G505="Oceanic-in Region but not in TA","Rural",'9 All Base Data'!G505)))))))</f>
        <v>Southern Auckland Zone</v>
      </c>
      <c r="G505" s="177">
        <f>IF('9 All Base Data'!I505="..C","..C",'9 All Base Data'!I505*Basecase_Pop_2006)</f>
        <v>1905</v>
      </c>
      <c r="H505" s="177">
        <f>IF('9 All Base Data'!J505="..C","..C",'9 All Base Data'!J505*Basecase_Pop_2006)</f>
        <v>1041</v>
      </c>
      <c r="I505" s="191">
        <f>IF('9 All Base Data'!L505="..C","..C",'9 All Base Data'!L505*Basecase_Pop_2006)</f>
        <v>42</v>
      </c>
      <c r="J505" s="156">
        <f>IF('9 All Base Data'!$P505=0,0,('9 All Base Data'!$P505*Basecase_Pop_2006)/(1+(1/(BaseCase_Mort_AllAdults_30*('9 All Base Data'!$W505*Basecase_PM10)/10))))</f>
        <v>4.7891277430623482</v>
      </c>
      <c r="K505" s="156">
        <f>IF('9 All Base Data'!$Q505=0,0,('9 All Base Data'!$Q505*Basecase_Pop_2006)/(1+(1/(BaseCase_Mort_Maori_30*('9 All Base Data'!$W505*Basecase_PM10)/10))))</f>
        <v>2.976618070985801</v>
      </c>
      <c r="L505" s="179">
        <f>133/(1+1/(BaseCase_Mort_Child_0_1*'9 All Base Data'!$AB$10/10))*IF('9 All Base Data'!$L505="..C",0,'9 All Base Data'!L505/'9 All Base Data'!$L$2022)</f>
        <v>6.1268669922819657E-3</v>
      </c>
      <c r="M505" s="178">
        <f>IF('9 All Base Data'!$R505="","",IF('9 All Base Data'!$R505=0,0,('9 All Base Data'!$R505*Basecase_Pop_2006)/(1+(1/(BaseCase_CardiacHA_All*('9 All Base Data'!$W505*Basecase_PM10)/10)))))</f>
        <v>0.20088947648201474</v>
      </c>
      <c r="N505" s="178">
        <f>IF('9 All Base Data'!$S505="","",IF('9 All Base Data'!$S505=0,0,('9 All Base Data'!S505*Basecase_Pop_2006)/(1+(1/(BaseCase_RespHA_All*('9 All Base Data'!$W505*Basecase_PM10)/10)))))</f>
        <v>0.31766310124843405</v>
      </c>
      <c r="O505" s="178">
        <f>IF('9 All Base Data'!$T505="","",IF('9 All Base Data'!$T505=0,0,('9 All Base Data'!$T505*Basecase_Pop_2006)/(1+(1/(BaseCase_RespHA_Child_1_4*('9 All Base Data'!$W505*Basecase_PM10)/10)))))</f>
        <v>2.9802807159461171E-2</v>
      </c>
      <c r="P505" s="179">
        <f>IF('9 All Base Data'!$U505="","",IF('9 All Base Data'!$U505=0,0,('9 All Base Data'!$U505*Basecase_Pop_2006)/(1+(1/(BaseCase_RespHA_Child_5_14*('9 All Base Data'!$W505*Basecase_PM10)/10)))))</f>
        <v>2.9365224103880021E-2</v>
      </c>
      <c r="Q505" s="156">
        <f>IF('7 Base case Results'!$G505="..C",0,BaseCase_RADs_All*'7 Base case Results'!$G505*('9 All Base Data'!$V505*Basecase_PM10)/10)</f>
        <v>1579.9956932042301</v>
      </c>
      <c r="R505" s="189">
        <f t="shared" si="80"/>
        <v>17.049294765301962</v>
      </c>
      <c r="S505" s="178">
        <f t="shared" si="81"/>
        <v>10.596760332709453</v>
      </c>
      <c r="T505" s="179">
        <f t="shared" si="82"/>
        <v>2.18116464925238E-2</v>
      </c>
      <c r="U505" s="178">
        <f t="shared" si="83"/>
        <v>1.2756481756607937E-3</v>
      </c>
      <c r="V505" s="178">
        <f t="shared" si="84"/>
        <v>1.4406021641616485E-3</v>
      </c>
      <c r="W505" s="178">
        <f t="shared" si="85"/>
        <v>1.351557304681564E-4</v>
      </c>
      <c r="X505" s="179">
        <f t="shared" si="86"/>
        <v>1.3317129131109589E-4</v>
      </c>
      <c r="Y505" s="179">
        <f t="shared" si="87"/>
        <v>9.7959732978662256E-2</v>
      </c>
      <c r="Z505" s="186">
        <f t="shared" si="88"/>
        <v>17.17178239511297</v>
      </c>
      <c r="AA505" s="156">
        <f>$J505*'9 All Base Data'!$Y505</f>
        <v>2.3347427609213689</v>
      </c>
      <c r="AB505" s="156">
        <f>$K505*'9 All Base Data'!$Y505</f>
        <v>1.4511280270878655</v>
      </c>
      <c r="AC505" s="178">
        <f>$L505*'9 All Base Data'!$Y505</f>
        <v>2.9869026521751251E-3</v>
      </c>
      <c r="AD505" s="178">
        <f>IF($M505="","",$M505*'9 All Base Data'!$Y505)</f>
        <v>9.7935422925627597E-2</v>
      </c>
      <c r="AE505" s="178">
        <f>IF($N505="","",$N505*'9 All Base Data'!$Y505)</f>
        <v>0.15486361313414598</v>
      </c>
      <c r="AF505" s="178">
        <f>IF($O505="","",$O505*'9 All Base Data'!$Y505)</f>
        <v>1.4529135993811315E-2</v>
      </c>
      <c r="AG505" s="178">
        <f>IF($P505="","",$P505*'9 All Base Data'!$Y505)</f>
        <v>1.4315810326564305E-2</v>
      </c>
      <c r="AH505" s="167">
        <f>$Q505*'9 All Base Data'!$Y505</f>
        <v>770.26208213788539</v>
      </c>
      <c r="AI505" s="178">
        <f>$R505*'9 All Base Data'!$Y505</f>
        <v>8.3116842288800736</v>
      </c>
      <c r="AJ505" s="178">
        <f>$S505*'9 All Base Data'!$Y505</f>
        <v>5.1660157764328023</v>
      </c>
      <c r="AK505" s="178">
        <f>$T505*'9 All Base Data'!$Y505</f>
        <v>1.0633373441743445E-2</v>
      </c>
      <c r="AL505" s="178">
        <f>IF($U505="","",$U505*'9 All Base Data'!$Y505)</f>
        <v>6.2188993557773533E-4</v>
      </c>
      <c r="AM505" s="178">
        <f>IF($V505="","",$V505*'9 All Base Data'!$Y505)</f>
        <v>7.0230648556335209E-4</v>
      </c>
      <c r="AN505" s="178">
        <f>IF($W505="","",$W505*'9 All Base Data'!$Y505)</f>
        <v>6.5889631731934307E-5</v>
      </c>
      <c r="AO505" s="178">
        <f>IF($X505="","",$X505*'9 All Base Data'!$Y505)</f>
        <v>6.4922199830969114E-5</v>
      </c>
      <c r="AP505" s="178">
        <f>$Y505*'9 All Base Data'!$Y505</f>
        <v>4.7756249092548886E-2</v>
      </c>
      <c r="AQ505" s="179">
        <f t="shared" si="89"/>
        <v>8.3713980478355072</v>
      </c>
    </row>
    <row r="506" spans="1:43" x14ac:dyDescent="0.25">
      <c r="A506" s="124">
        <v>525630</v>
      </c>
      <c r="B506" s="125" t="s">
        <v>530</v>
      </c>
      <c r="C506" s="126" t="s">
        <v>157</v>
      </c>
      <c r="D506" s="101" t="s">
        <v>2312</v>
      </c>
      <c r="E506" s="142"/>
      <c r="F506" s="191" t="str">
        <f>IF('9 All Base Data'!G506="Rural Centre","Rural",IF('9 All Base Data'!G506="Rural (Incl.some Off Shore Islands)","Rural",IF('9 All Base Data'!G506="Inlet-in TA but not in Urban Area","Rural",IF('9 All Base Data'!G506="Rural (Incl.some Off Shore Islands)","Rural",IF('9 All Base Data'!G506="Inlet-not in TA","Rural",IF('9 All Base Data'!G506="Inland Water not in Urban Area","Rural",IF('9 All Base Data'!G506="Oceanic-in Region but not in TA","Rural",'9 All Base Data'!G506)))))))</f>
        <v>Southern Auckland Zone</v>
      </c>
      <c r="G506" s="177">
        <f>IF('9 All Base Data'!I506="..C","..C",'9 All Base Data'!I506*Basecase_Pop_2006)</f>
        <v>4203</v>
      </c>
      <c r="H506" s="177">
        <f>IF('9 All Base Data'!J506="..C","..C",'9 All Base Data'!J506*Basecase_Pop_2006)</f>
        <v>2127</v>
      </c>
      <c r="I506" s="191">
        <f>IF('9 All Base Data'!L506="..C","..C",'9 All Base Data'!L506*Basecase_Pop_2006)</f>
        <v>72</v>
      </c>
      <c r="J506" s="156">
        <f>IF('9 All Base Data'!$P506=0,0,('9 All Base Data'!$P506*Basecase_Pop_2006)/(1+(1/(BaseCase_Mort_AllAdults_30*('9 All Base Data'!$W506*Basecase_PM10)/10))))</f>
        <v>0.73014415169398439</v>
      </c>
      <c r="K506" s="156">
        <f>IF('9 All Base Data'!$Q506=0,0,('9 All Base Data'!$Q506*Basecase_Pop_2006)/(1+(1/(BaseCase_Mort_Maori_30*('9 All Base Data'!$W506*Basecase_PM10)/10))))</f>
        <v>0.23120995016997795</v>
      </c>
      <c r="L506" s="179">
        <f>133/(1+1/(BaseCase_Mort_Child_0_1*'9 All Base Data'!$AB$10/10))*IF('9 All Base Data'!$L506="..C",0,'9 All Base Data'!L506/'9 All Base Data'!$L$2022)</f>
        <v>1.0503200558197655E-2</v>
      </c>
      <c r="M506" s="178">
        <f>IF('9 All Base Data'!$R506="","",IF('9 All Base Data'!$R506=0,0,('9 All Base Data'!$R506*Basecase_Pop_2006)/(1+(1/(BaseCase_CardiacHA_All*('9 All Base Data'!$W506*Basecase_PM10)/10)))))</f>
        <v>0.2861338313949976</v>
      </c>
      <c r="N506" s="178">
        <f>IF('9 All Base Data'!$S506="","",IF('9 All Base Data'!$S506=0,0,('9 All Base Data'!S506*Basecase_Pop_2006)/(1+(1/(BaseCase_RespHA_All*('9 All Base Data'!$W506*Basecase_PM10)/10)))))</f>
        <v>0.56295072364751919</v>
      </c>
      <c r="O506" s="178">
        <f>IF('9 All Base Data'!$T506="","",IF('9 All Base Data'!$T506=0,0,('9 All Base Data'!$T506*Basecase_Pop_2006)/(1+(1/(BaseCase_RespHA_Child_1_4*('9 All Base Data'!$W506*Basecase_PM10)/10)))))</f>
        <v>0.19464303192003315</v>
      </c>
      <c r="P506" s="179">
        <f>IF('9 All Base Data'!$U506="","",IF('9 All Base Data'!$U506=0,0,('9 All Base Data'!$U506*Basecase_Pop_2006)/(1+(1/(BaseCase_RespHA_Child_5_14*('9 All Base Data'!$W506*Basecase_PM10)/10)))))</f>
        <v>0.12949366852678476</v>
      </c>
      <c r="Q506" s="156">
        <f>IF('7 Base case Results'!$G506="..C",0,BaseCase_RADs_All*'7 Base case Results'!$G506*('9 All Base Data'!$V506*Basecase_PM10)/10)</f>
        <v>3412.8870893998201</v>
      </c>
      <c r="R506" s="189">
        <f t="shared" si="80"/>
        <v>2.5993131800305842</v>
      </c>
      <c r="S506" s="178">
        <f t="shared" si="81"/>
        <v>0.82310742260512149</v>
      </c>
      <c r="T506" s="179">
        <f t="shared" si="82"/>
        <v>3.7391393987183656E-2</v>
      </c>
      <c r="U506" s="178">
        <f t="shared" si="83"/>
        <v>1.8169498293582346E-3</v>
      </c>
      <c r="V506" s="178">
        <f t="shared" si="84"/>
        <v>2.5529815317414995E-3</v>
      </c>
      <c r="W506" s="178">
        <f t="shared" si="85"/>
        <v>8.8270614975735032E-4</v>
      </c>
      <c r="X506" s="179">
        <f t="shared" si="86"/>
        <v>5.8725378676896891E-4</v>
      </c>
      <c r="Y506" s="179">
        <f t="shared" si="87"/>
        <v>0.21159899954278882</v>
      </c>
      <c r="Z506" s="186">
        <f t="shared" si="88"/>
        <v>2.8526735049216563</v>
      </c>
      <c r="AA506" s="156">
        <f>$J506*'9 All Base Data'!$Y506</f>
        <v>0.34794187726953757</v>
      </c>
      <c r="AB506" s="156">
        <f>$K506*'9 All Base Data'!$Y506</f>
        <v>0.11018046767736805</v>
      </c>
      <c r="AC506" s="178">
        <f>$L506*'9 All Base Data'!$Y506</f>
        <v>5.0051805675345746E-3</v>
      </c>
      <c r="AD506" s="178">
        <f>IF($M506="","",$M506*'9 All Base Data'!$Y506)</f>
        <v>0.1363538175508488</v>
      </c>
      <c r="AE506" s="178">
        <f>IF($N506="","",$N506*'9 All Base Data'!$Y506)</f>
        <v>0.26826775389725588</v>
      </c>
      <c r="AF506" s="178">
        <f>IF($O506="","",$O506*'9 All Base Data'!$Y506)</f>
        <v>9.2754919376626485E-2</v>
      </c>
      <c r="AG506" s="178">
        <f>IF($P506="","",$P506*'9 All Base Data'!$Y506)</f>
        <v>6.1708732470423945E-2</v>
      </c>
      <c r="AH506" s="167">
        <f>$Q506*'9 All Base Data'!$Y506</f>
        <v>1626.3724608896639</v>
      </c>
      <c r="AI506" s="178">
        <f>$R506*'9 All Base Data'!$Y506</f>
        <v>1.2386730830795536</v>
      </c>
      <c r="AJ506" s="178">
        <f>$S506*'9 All Base Data'!$Y506</f>
        <v>0.39224246493143028</v>
      </c>
      <c r="AK506" s="178">
        <f>$T506*'9 All Base Data'!$Y506</f>
        <v>1.7818442820423087E-2</v>
      </c>
      <c r="AL506" s="178">
        <f>IF($U506="","",$U506*'9 All Base Data'!$Y506)</f>
        <v>8.6584674144788972E-4</v>
      </c>
      <c r="AM506" s="178">
        <f>IF($V506="","",$V506*'9 All Base Data'!$Y506)</f>
        <v>1.2165942639240554E-3</v>
      </c>
      <c r="AN506" s="178">
        <f>IF($W506="","",$W506*'9 All Base Data'!$Y506)</f>
        <v>4.206435593730011E-4</v>
      </c>
      <c r="AO506" s="178">
        <f>IF($X506="","",$X506*'9 All Base Data'!$Y506)</f>
        <v>2.7984910175337264E-4</v>
      </c>
      <c r="AP506" s="178">
        <f>$Y506*'9 All Base Data'!$Y506</f>
        <v>0.10083509257515916</v>
      </c>
      <c r="AQ506" s="179">
        <f t="shared" si="89"/>
        <v>1.3594090594805077</v>
      </c>
    </row>
    <row r="507" spans="1:43" x14ac:dyDescent="0.25">
      <c r="A507" s="124">
        <v>525700</v>
      </c>
      <c r="B507" s="125" t="s">
        <v>531</v>
      </c>
      <c r="C507" s="126" t="s">
        <v>157</v>
      </c>
      <c r="D507" s="101" t="s">
        <v>2312</v>
      </c>
      <c r="E507" s="142"/>
      <c r="F507" s="191" t="str">
        <f>IF('9 All Base Data'!G507="Rural Centre","Rural",IF('9 All Base Data'!G507="Rural (Incl.some Off Shore Islands)","Rural",IF('9 All Base Data'!G507="Inlet-in TA but not in Urban Area","Rural",IF('9 All Base Data'!G507="Rural (Incl.some Off Shore Islands)","Rural",IF('9 All Base Data'!G507="Inlet-not in TA","Rural",IF('9 All Base Data'!G507="Inland Water not in Urban Area","Rural",IF('9 All Base Data'!G507="Oceanic-in Region but not in TA","Rural",'9 All Base Data'!G507)))))))</f>
        <v>Southern Auckland Zone</v>
      </c>
      <c r="G507" s="177">
        <f>IF('9 All Base Data'!I507="..C","..C",'9 All Base Data'!I507*Basecase_Pop_2006)</f>
        <v>2475</v>
      </c>
      <c r="H507" s="177">
        <f>IF('9 All Base Data'!J507="..C","..C",'9 All Base Data'!J507*Basecase_Pop_2006)</f>
        <v>1311</v>
      </c>
      <c r="I507" s="191">
        <f>IF('9 All Base Data'!L507="..C","..C",'9 All Base Data'!L507*Basecase_Pop_2006)</f>
        <v>51</v>
      </c>
      <c r="J507" s="156">
        <f>IF('9 All Base Data'!$P507=0,0,('9 All Base Data'!$P507*Basecase_Pop_2006)/(1+(1/(BaseCase_Mort_AllAdults_30*('9 All Base Data'!$W507*Basecase_PM10)/10))))</f>
        <v>0.89685497427230965</v>
      </c>
      <c r="K507" s="156">
        <f>IF('9 All Base Data'!$Q507=0,0,('9 All Base Data'!$Q507*Basecase_Pop_2006)/(1+(1/(BaseCase_Mort_Maori_30*('9 All Base Data'!$W507*Basecase_PM10)/10))))</f>
        <v>0.27704507596896649</v>
      </c>
      <c r="L507" s="179">
        <f>133/(1+1/(BaseCase_Mort_Child_0_1*'9 All Base Data'!$AB$10/10))*IF('9 All Base Data'!$L507="..C",0,'9 All Base Data'!L507/'9 All Base Data'!$L$2022)</f>
        <v>7.4397670620566722E-3</v>
      </c>
      <c r="M507" s="178">
        <f>IF('9 All Base Data'!$R507="","",IF('9 All Base Data'!$R507=0,0,('9 All Base Data'!$R507*Basecase_Pop_2006)/(1+(1/(BaseCase_CardiacHA_All*('9 All Base Data'!$W507*Basecase_PM10)/10)))))</f>
        <v>0.13271936929555689</v>
      </c>
      <c r="N507" s="178">
        <f>IF('9 All Base Data'!$S507="","",IF('9 All Base Data'!$S507=0,0,('9 All Base Data'!S507*Basecase_Pop_2006)/(1+(1/(BaseCase_RespHA_All*('9 All Base Data'!$W507*Basecase_PM10)/10)))))</f>
        <v>0.31497873931462872</v>
      </c>
      <c r="O507" s="178">
        <f>IF('9 All Base Data'!$T507="","",IF('9 All Base Data'!$T507=0,0,('9 All Base Data'!$T507*Basecase_Pop_2006)/(1+(1/(BaseCase_RespHA_Child_1_4*('9 All Base Data'!$W507*Basecase_PM10)/10)))))</f>
        <v>9.371205953167451E-2</v>
      </c>
      <c r="P507" s="179">
        <f>IF('9 All Base Data'!$U507="","",IF('9 All Base Data'!$U507=0,0,('9 All Base Data'!$U507*Basecase_Pop_2006)/(1+(1/(BaseCase_RespHA_Child_5_14*('9 All Base Data'!$W507*Basecase_PM10)/10)))))</f>
        <v>6.3088384798147018E-2</v>
      </c>
      <c r="Q507" s="156">
        <f>IF('7 Base case Results'!$G507="..C",0,BaseCase_RADs_All*'7 Base case Results'!$G507*('9 All Base Data'!$V507*Basecase_PM10)/10)</f>
        <v>1752.6974358136727</v>
      </c>
      <c r="R507" s="189">
        <f t="shared" si="80"/>
        <v>3.1928037084094227</v>
      </c>
      <c r="S507" s="178">
        <f t="shared" si="81"/>
        <v>0.98628047044952072</v>
      </c>
      <c r="T507" s="179">
        <f t="shared" si="82"/>
        <v>2.6485570740921754E-2</v>
      </c>
      <c r="U507" s="178">
        <f t="shared" si="83"/>
        <v>8.4276799502678624E-4</v>
      </c>
      <c r="V507" s="178">
        <f t="shared" si="84"/>
        <v>1.4284285827918413E-3</v>
      </c>
      <c r="W507" s="178">
        <f t="shared" si="85"/>
        <v>4.2498418997614392E-4</v>
      </c>
      <c r="X507" s="179">
        <f t="shared" si="86"/>
        <v>2.8610582505959675E-4</v>
      </c>
      <c r="Y507" s="179">
        <f t="shared" si="87"/>
        <v>0.10866724102044771</v>
      </c>
      <c r="Z507" s="186">
        <f t="shared" si="88"/>
        <v>3.3302277167486105</v>
      </c>
      <c r="AA507" s="156">
        <f>$J507*'9 All Base Data'!$Y507</f>
        <v>0.35853851361473449</v>
      </c>
      <c r="AB507" s="156">
        <f>$K507*'9 All Base Data'!$Y507</f>
        <v>0.11075517513050526</v>
      </c>
      <c r="AC507" s="178">
        <f>$L507*'9 All Base Data'!$Y507</f>
        <v>2.9742189100684527E-3</v>
      </c>
      <c r="AD507" s="178">
        <f>IF($M507="","",$M507*'9 All Base Data'!$Y507)</f>
        <v>5.3057636697308307E-2</v>
      </c>
      <c r="AE507" s="178">
        <f>IF($N507="","",$N507*'9 All Base Data'!$Y507)</f>
        <v>0.12592003417914999</v>
      </c>
      <c r="AF507" s="178">
        <f>IF($O507="","",$O507*'9 All Base Data'!$Y507)</f>
        <v>3.7463562667446833E-2</v>
      </c>
      <c r="AG507" s="178">
        <f>IF($P507="","",$P507*'9 All Base Data'!$Y507)</f>
        <v>2.5221040592694654E-2</v>
      </c>
      <c r="AH507" s="167">
        <f>$Q507*'9 All Base Data'!$Y507</f>
        <v>700.68132694794906</v>
      </c>
      <c r="AI507" s="178">
        <f>$R507*'9 All Base Data'!$Y507</f>
        <v>1.2763971084684549</v>
      </c>
      <c r="AJ507" s="178">
        <f>$S507*'9 All Base Data'!$Y507</f>
        <v>0.39428842346459869</v>
      </c>
      <c r="AK507" s="178">
        <f>$T507*'9 All Base Data'!$Y507</f>
        <v>1.0588219319843693E-2</v>
      </c>
      <c r="AL507" s="178">
        <f>IF($U507="","",$U507*'9 All Base Data'!$Y507)</f>
        <v>3.3691599302790776E-4</v>
      </c>
      <c r="AM507" s="178">
        <f>IF($V507="","",$V507*'9 All Base Data'!$Y507)</f>
        <v>5.7104735500244517E-4</v>
      </c>
      <c r="AN507" s="178">
        <f>IF($W507="","",$W507*'9 All Base Data'!$Y507)</f>
        <v>1.6989725669687138E-4</v>
      </c>
      <c r="AO507" s="178">
        <f>IF($X507="","",$X507*'9 All Base Data'!$Y507)</f>
        <v>1.1437741908787026E-4</v>
      </c>
      <c r="AP507" s="178">
        <f>$Y507*'9 All Base Data'!$Y507</f>
        <v>4.3442242270772848E-2</v>
      </c>
      <c r="AQ507" s="179">
        <f t="shared" si="89"/>
        <v>1.3313355334071018</v>
      </c>
    </row>
    <row r="508" spans="1:43" x14ac:dyDescent="0.25">
      <c r="A508" s="124">
        <v>525910</v>
      </c>
      <c r="B508" s="125" t="s">
        <v>532</v>
      </c>
      <c r="C508" s="126" t="s">
        <v>157</v>
      </c>
      <c r="D508" s="101" t="s">
        <v>2312</v>
      </c>
      <c r="E508" s="142"/>
      <c r="F508" s="191" t="str">
        <f>IF('9 All Base Data'!G508="Rural Centre","Rural",IF('9 All Base Data'!G508="Rural (Incl.some Off Shore Islands)","Rural",IF('9 All Base Data'!G508="Inlet-in TA but not in Urban Area","Rural",IF('9 All Base Data'!G508="Rural (Incl.some Off Shore Islands)","Rural",IF('9 All Base Data'!G508="Inlet-not in TA","Rural",IF('9 All Base Data'!G508="Inland Water not in Urban Area","Rural",IF('9 All Base Data'!G508="Oceanic-in Region but not in TA","Rural",'9 All Base Data'!G508)))))))</f>
        <v>Pukekohe</v>
      </c>
      <c r="G508" s="177">
        <f>IF('9 All Base Data'!I508="..C","..C",'9 All Base Data'!I508*Basecase_Pop_2006)</f>
        <v>8955</v>
      </c>
      <c r="H508" s="177">
        <f>IF('9 All Base Data'!J508="..C","..C",'9 All Base Data'!J508*Basecase_Pop_2006)</f>
        <v>4677</v>
      </c>
      <c r="I508" s="191">
        <f>IF('9 All Base Data'!L508="..C","..C",'9 All Base Data'!L508*Basecase_Pop_2006)</f>
        <v>180</v>
      </c>
      <c r="J508" s="156">
        <f>IF('9 All Base Data'!$P508=0,0,('9 All Base Data'!$P508*Basecase_Pop_2006)/(1+(1/(BaseCase_Mort_AllAdults_30*('9 All Base Data'!$W508*Basecase_PM10)/10))))</f>
        <v>0.42074363393840303</v>
      </c>
      <c r="K508" s="156">
        <f>IF('9 All Base Data'!$Q508=0,0,('9 All Base Data'!$Q508*Basecase_Pop_2006)/(1+(1/(BaseCase_Mort_Maori_30*('9 All Base Data'!$W508*Basecase_PM10)/10))))</f>
        <v>0</v>
      </c>
      <c r="L508" s="179">
        <f>133/(1+1/(BaseCase_Mort_Child_0_1*'9 All Base Data'!$AB$10/10))*IF('9 All Base Data'!$L508="..C",0,'9 All Base Data'!L508/'9 All Base Data'!$L$2022)</f>
        <v>2.6258001395494137E-2</v>
      </c>
      <c r="M508" s="178">
        <f>IF('9 All Base Data'!$R508="","",IF('9 All Base Data'!$R508=0,0,('9 All Base Data'!$R508*Basecase_Pop_2006)/(1+(1/(BaseCase_CardiacHA_All*('9 All Base Data'!$W508*Basecase_PM10)/10)))))</f>
        <v>1.0132049029197481</v>
      </c>
      <c r="N508" s="178">
        <f>IF('9 All Base Data'!$S508="","",IF('9 All Base Data'!$S508=0,0,('9 All Base Data'!S508*Basecase_Pop_2006)/(1+(1/(BaseCase_RespHA_All*('9 All Base Data'!$W508*Basecase_PM10)/10)))))</f>
        <v>2.2672491366887213</v>
      </c>
      <c r="O508" s="178">
        <f>IF('9 All Base Data'!$T508="","",IF('9 All Base Data'!$T508=0,0,('9 All Base Data'!$T508*Basecase_Pop_2006)/(1+(1/(BaseCase_RespHA_Child_1_4*('9 All Base Data'!$W508*Basecase_PM10)/10)))))</f>
        <v>0.88677373236913803</v>
      </c>
      <c r="P508" s="179">
        <f>IF('9 All Base Data'!$U508="","",IF('9 All Base Data'!$U508=0,0,('9 All Base Data'!$U508*Basecase_Pop_2006)/(1+(1/(BaseCase_RespHA_Child_5_14*('9 All Base Data'!$W508*Basecase_PM10)/10)))))</f>
        <v>0.32834067057210259</v>
      </c>
      <c r="Q508" s="156">
        <f>IF('7 Base case Results'!$G508="..C",0,BaseCase_RADs_All*'7 Base case Results'!$G508*('9 All Base Data'!$V508*Basecase_PM10)/10)</f>
        <v>6347.2251761691614</v>
      </c>
      <c r="R508" s="189">
        <f t="shared" si="80"/>
        <v>1.4978473368207148</v>
      </c>
      <c r="S508" s="178">
        <f t="shared" si="81"/>
        <v>0</v>
      </c>
      <c r="T508" s="179">
        <f t="shared" si="82"/>
        <v>9.347848496795913E-2</v>
      </c>
      <c r="U508" s="178">
        <f t="shared" si="83"/>
        <v>6.4338511335404001E-3</v>
      </c>
      <c r="V508" s="178">
        <f t="shared" si="84"/>
        <v>1.0281974834883351E-2</v>
      </c>
      <c r="W508" s="178">
        <f t="shared" si="85"/>
        <v>4.0215188762940408E-3</v>
      </c>
      <c r="X508" s="179">
        <f t="shared" si="86"/>
        <v>1.4890249410444854E-3</v>
      </c>
      <c r="Y508" s="179">
        <f t="shared" si="87"/>
        <v>0.39352796092248798</v>
      </c>
      <c r="Z508" s="186">
        <f t="shared" si="88"/>
        <v>2.0015696086795858</v>
      </c>
      <c r="AA508" s="156">
        <f>$J508*'9 All Base Data'!$Y508</f>
        <v>0.16842668484705245</v>
      </c>
      <c r="AB508" s="156">
        <f>$K508*'9 All Base Data'!$Y508</f>
        <v>0</v>
      </c>
      <c r="AC508" s="178">
        <f>$L508*'9 All Base Data'!$Y508</f>
        <v>1.051126569487161E-2</v>
      </c>
      <c r="AD508" s="178">
        <f>IF($M508="","",$M508*'9 All Base Data'!$Y508)</f>
        <v>0.40559316672759471</v>
      </c>
      <c r="AE508" s="178">
        <f>IF($N508="","",$N508*'9 All Base Data'!$Y508)</f>
        <v>0.90759603951780332</v>
      </c>
      <c r="AF508" s="178">
        <f>IF($O508="","",$O508*'9 All Base Data'!$Y508)</f>
        <v>0.35498186521402497</v>
      </c>
      <c r="AG508" s="178">
        <f>IF($P508="","",$P508*'9 All Base Data'!$Y508)</f>
        <v>0.13143711796008664</v>
      </c>
      <c r="AH508" s="167">
        <f>$Q508*'9 All Base Data'!$Y508</f>
        <v>2540.8396186368163</v>
      </c>
      <c r="AI508" s="178">
        <f>$R508*'9 All Base Data'!$Y508</f>
        <v>0.59959899805550665</v>
      </c>
      <c r="AJ508" s="178">
        <f>$S508*'9 All Base Data'!$Y508</f>
        <v>0</v>
      </c>
      <c r="AK508" s="178">
        <f>$T508*'9 All Base Data'!$Y508</f>
        <v>3.7420105873742934E-2</v>
      </c>
      <c r="AL508" s="178">
        <f>IF($U508="","",$U508*'9 All Base Data'!$Y508)</f>
        <v>2.5755166087202265E-3</v>
      </c>
      <c r="AM508" s="178">
        <f>IF($V508="","",$V508*'9 All Base Data'!$Y508)</f>
        <v>4.115948039213238E-3</v>
      </c>
      <c r="AN508" s="178">
        <f>IF($W508="","",$W508*'9 All Base Data'!$Y508)</f>
        <v>1.609842758745603E-3</v>
      </c>
      <c r="AO508" s="178">
        <f>IF($X508="","",$X508*'9 All Base Data'!$Y508)</f>
        <v>5.9606732994899297E-4</v>
      </c>
      <c r="AP508" s="178">
        <f>$Y508*'9 All Base Data'!$Y508</f>
        <v>0.15753205635548262</v>
      </c>
      <c r="AQ508" s="179">
        <f t="shared" si="89"/>
        <v>0.80124262493266563</v>
      </c>
    </row>
    <row r="509" spans="1:43" x14ac:dyDescent="0.25">
      <c r="A509" s="124">
        <v>525921</v>
      </c>
      <c r="B509" s="125" t="s">
        <v>533</v>
      </c>
      <c r="C509" s="126" t="s">
        <v>157</v>
      </c>
      <c r="D509" s="101" t="s">
        <v>2312</v>
      </c>
      <c r="E509" s="142"/>
      <c r="F509" s="191" t="str">
        <f>IF('9 All Base Data'!G509="Rural Centre","Rural",IF('9 All Base Data'!G509="Rural (Incl.some Off Shore Islands)","Rural",IF('9 All Base Data'!G509="Inlet-in TA but not in Urban Area","Rural",IF('9 All Base Data'!G509="Rural (Incl.some Off Shore Islands)","Rural",IF('9 All Base Data'!G509="Inlet-not in TA","Rural",IF('9 All Base Data'!G509="Inland Water not in Urban Area","Rural",IF('9 All Base Data'!G509="Oceanic-in Region but not in TA","Rural",'9 All Base Data'!G509)))))))</f>
        <v>Pukekohe</v>
      </c>
      <c r="G509" s="177">
        <f>IF('9 All Base Data'!I509="..C","..C",'9 All Base Data'!I509*Basecase_Pop_2006)</f>
        <v>6945</v>
      </c>
      <c r="H509" s="177">
        <f>IF('9 All Base Data'!J509="..C","..C",'9 All Base Data'!J509*Basecase_Pop_2006)</f>
        <v>4326</v>
      </c>
      <c r="I509" s="191">
        <f>IF('9 All Base Data'!L509="..C","..C",'9 All Base Data'!L509*Basecase_Pop_2006)</f>
        <v>93</v>
      </c>
      <c r="J509" s="156">
        <f>IF('9 All Base Data'!$P509=0,0,('9 All Base Data'!$P509*Basecase_Pop_2006)/(1+(1/(BaseCase_Mort_AllAdults_30*('9 All Base Data'!$W509*Basecase_PM10)/10))))</f>
        <v>4.6404626615220188</v>
      </c>
      <c r="K509" s="156">
        <f>IF('9 All Base Data'!$Q509=0,0,('9 All Base Data'!$Q509*Basecase_Pop_2006)/(1+(1/(BaseCase_Mort_Maori_30*('9 All Base Data'!$W509*Basecase_PM10)/10))))</f>
        <v>1.7874665407151533</v>
      </c>
      <c r="L509" s="179">
        <f>133/(1+1/(BaseCase_Mort_Child_0_1*'9 All Base Data'!$AB$10/10))*IF('9 All Base Data'!$L509="..C",0,'9 All Base Data'!L509/'9 All Base Data'!$L$2022)</f>
        <v>1.3566634054338639E-2</v>
      </c>
      <c r="M509" s="178">
        <f>IF('9 All Base Data'!$R509="","",IF('9 All Base Data'!$R509=0,0,('9 All Base Data'!$R509*Basecase_Pop_2006)/(1+(1/(BaseCase_CardiacHA_All*('9 All Base Data'!$W509*Basecase_PM10)/10)))))</f>
        <v>0.64456652484460564</v>
      </c>
      <c r="N509" s="178">
        <f>IF('9 All Base Data'!$S509="","",IF('9 All Base Data'!$S509=0,0,('9 All Base Data'!S509*Basecase_Pop_2006)/(1+(1/(BaseCase_RespHA_All*('9 All Base Data'!$W509*Basecase_PM10)/10)))))</f>
        <v>0.64980997909558724</v>
      </c>
      <c r="O509" s="178">
        <f>IF('9 All Base Data'!$T509="","",IF('9 All Base Data'!$T509=0,0,('9 All Base Data'!$T509*Basecase_Pop_2006)/(1+(1/(BaseCase_RespHA_Child_1_4*('9 All Base Data'!$W509*Basecase_PM10)/10)))))</f>
        <v>0.16039539227713431</v>
      </c>
      <c r="P509" s="179">
        <f>IF('9 All Base Data'!$U509="","",IF('9 All Base Data'!$U509=0,0,('9 All Base Data'!$U509*Basecase_Pop_2006)/(1+(1/(BaseCase_RespHA_Child_5_14*('9 All Base Data'!$W509*Basecase_PM10)/10)))))</f>
        <v>5.0017811261869417E-2</v>
      </c>
      <c r="Q509" s="156">
        <f>IF('7 Base case Results'!$G509="..C",0,BaseCase_RADs_All*'7 Base case Results'!$G509*('9 All Base Data'!$V509*Basecase_PM10)/10)</f>
        <v>4872.3221049749764</v>
      </c>
      <c r="R509" s="189">
        <f t="shared" si="80"/>
        <v>16.520047075018386</v>
      </c>
      <c r="S509" s="178">
        <f t="shared" si="81"/>
        <v>6.3633808849459461</v>
      </c>
      <c r="T509" s="179">
        <f t="shared" si="82"/>
        <v>4.8297217233445551E-2</v>
      </c>
      <c r="U509" s="178">
        <f t="shared" si="83"/>
        <v>4.0929974327632455E-3</v>
      </c>
      <c r="V509" s="178">
        <f t="shared" si="84"/>
        <v>2.9468882551984881E-3</v>
      </c>
      <c r="W509" s="178">
        <f t="shared" si="85"/>
        <v>7.2739310397680417E-4</v>
      </c>
      <c r="X509" s="179">
        <f t="shared" si="86"/>
        <v>2.2683077407257781E-4</v>
      </c>
      <c r="Y509" s="179">
        <f t="shared" si="87"/>
        <v>0.30208397050844854</v>
      </c>
      <c r="Z509" s="186">
        <f t="shared" si="88"/>
        <v>16.877468148448244</v>
      </c>
      <c r="AA509" s="156">
        <f>$J509*'9 All Base Data'!$Y509</f>
        <v>1.8289196752611425</v>
      </c>
      <c r="AB509" s="156">
        <f>$K509*'9 All Base Data'!$Y509</f>
        <v>0.7044842214316358</v>
      </c>
      <c r="AC509" s="178">
        <f>$L509*'9 All Base Data'!$Y509</f>
        <v>5.3469418372412104E-3</v>
      </c>
      <c r="AD509" s="178">
        <f>IF($M509="","",$M509*'9 All Base Data'!$Y509)</f>
        <v>0.25403941056953716</v>
      </c>
      <c r="AE509" s="178">
        <f>IF($N509="","",$N509*'9 All Base Data'!$Y509)</f>
        <v>0.25610598395789119</v>
      </c>
      <c r="AF509" s="178">
        <f>IF($O509="","",$O509*'9 All Base Data'!$Y509)</f>
        <v>6.3215741652075816E-2</v>
      </c>
      <c r="AG509" s="178">
        <f>IF($P509="","",$P509*'9 All Base Data'!$Y509)</f>
        <v>1.9713241071597679E-2</v>
      </c>
      <c r="AH509" s="167">
        <f>$Q509*'9 All Base Data'!$Y509</f>
        <v>1920.3011449457038</v>
      </c>
      <c r="AI509" s="178">
        <f>$R509*'9 All Base Data'!$Y509</f>
        <v>6.5109540439296669</v>
      </c>
      <c r="AJ509" s="178">
        <f>$S509*'9 All Base Data'!$Y509</f>
        <v>2.5079638282966235</v>
      </c>
      <c r="AK509" s="178">
        <f>$T509*'9 All Base Data'!$Y509</f>
        <v>1.9035112940578709E-2</v>
      </c>
      <c r="AL509" s="178">
        <f>IF($U509="","",$U509*'9 All Base Data'!$Y509)</f>
        <v>1.6131502571165609E-3</v>
      </c>
      <c r="AM509" s="178">
        <f>IF($V509="","",$V509*'9 All Base Data'!$Y509)</f>
        <v>1.1614406372490367E-3</v>
      </c>
      <c r="AN509" s="178">
        <f>IF($W509="","",$W509*'9 All Base Data'!$Y509)</f>
        <v>2.8668338839216384E-4</v>
      </c>
      <c r="AO509" s="178">
        <f>IF($X509="","",$X509*'9 All Base Data'!$Y509)</f>
        <v>8.9399548259695472E-5</v>
      </c>
      <c r="AP509" s="178">
        <f>$Y509*'9 All Base Data'!$Y509</f>
        <v>0.11905867098663363</v>
      </c>
      <c r="AQ509" s="179">
        <f t="shared" si="89"/>
        <v>6.6518224187512445</v>
      </c>
    </row>
    <row r="510" spans="1:43" x14ac:dyDescent="0.25">
      <c r="A510" s="124">
        <v>525922</v>
      </c>
      <c r="B510" s="125" t="s">
        <v>534</v>
      </c>
      <c r="C510" s="126" t="s">
        <v>157</v>
      </c>
      <c r="D510" s="101" t="s">
        <v>2312</v>
      </c>
      <c r="E510" s="142"/>
      <c r="F510" s="191" t="str">
        <f>IF('9 All Base Data'!G510="Rural Centre","Rural",IF('9 All Base Data'!G510="Rural (Incl.some Off Shore Islands)","Rural",IF('9 All Base Data'!G510="Inlet-in TA but not in Urban Area","Rural",IF('9 All Base Data'!G510="Rural (Incl.some Off Shore Islands)","Rural",IF('9 All Base Data'!G510="Inlet-not in TA","Rural",IF('9 All Base Data'!G510="Inland Water not in Urban Area","Rural",IF('9 All Base Data'!G510="Oceanic-in Region but not in TA","Rural",'9 All Base Data'!G510)))))))</f>
        <v>Pukekohe</v>
      </c>
      <c r="G510" s="177">
        <f>IF('9 All Base Data'!I510="..C","..C",'9 All Base Data'!I510*Basecase_Pop_2006)</f>
        <v>2931</v>
      </c>
      <c r="H510" s="177">
        <f>IF('9 All Base Data'!J510="..C","..C",'9 All Base Data'!J510*Basecase_Pop_2006)</f>
        <v>1797</v>
      </c>
      <c r="I510" s="191">
        <f>IF('9 All Base Data'!L510="..C","..C",'9 All Base Data'!L510*Basecase_Pop_2006)</f>
        <v>33</v>
      </c>
      <c r="J510" s="156">
        <f>IF('9 All Base Data'!$P510=0,0,('9 All Base Data'!$P510*Basecase_Pop_2006)/(1+(1/(BaseCase_Mort_AllAdults_30*('9 All Base Data'!$W510*Basecase_PM10)/10))))</f>
        <v>3.349827301718419</v>
      </c>
      <c r="K510" s="156">
        <f>IF('9 All Base Data'!$Q510=0,0,('9 All Base Data'!$Q510*Basecase_Pop_2006)/(1+(1/(BaseCase_Mort_Maori_30*('9 All Base Data'!$W510*Basecase_PM10)/10))))</f>
        <v>0.38889555991719815</v>
      </c>
      <c r="L510" s="179">
        <f>133/(1+1/(BaseCase_Mort_Child_0_1*'9 All Base Data'!$AB$10/10))*IF('9 All Base Data'!$L510="..C",0,'9 All Base Data'!L510/'9 All Base Data'!$L$2022)</f>
        <v>4.8139669225072592E-3</v>
      </c>
      <c r="M510" s="178">
        <f>IF('9 All Base Data'!$R510="","",IF('9 All Base Data'!$R510=0,0,('9 All Base Data'!$R510*Basecase_Pop_2006)/(1+(1/(BaseCase_CardiacHA_All*('9 All Base Data'!$W510*Basecase_PM10)/10)))))</f>
        <v>0.19651219970431819</v>
      </c>
      <c r="N510" s="178">
        <f>IF('9 All Base Data'!$S510="","",IF('9 All Base Data'!$S510=0,0,('9 All Base Data'!S510*Basecase_Pop_2006)/(1+(1/(BaseCase_RespHA_All*('9 All Base Data'!$W510*Basecase_PM10)/10)))))</f>
        <v>0.19875489170833319</v>
      </c>
      <c r="O510" s="178">
        <f>IF('9 All Base Data'!$T510="","",IF('9 All Base Data'!$T510=0,0,('9 All Base Data'!$T510*Basecase_Pop_2006)/(1+(1/(BaseCase_RespHA_Child_1_4*('9 All Base Data'!$W510*Basecase_PM10)/10)))))</f>
        <v>3.1426018182887469E-2</v>
      </c>
      <c r="P510" s="179">
        <f>IF('9 All Base Data'!$U510="","",IF('9 All Base Data'!$U510=0,0,('9 All Base Data'!$U510*Basecase_Pop_2006)/(1+(1/(BaseCase_RespHA_Child_5_14*('9 All Base Data'!$W510*Basecase_PM10)/10)))))</f>
        <v>4.6589975740051033E-2</v>
      </c>
      <c r="Q510" s="156">
        <f>IF('7 Base case Results'!$G510="..C",0,BaseCase_RADs_All*'7 Base case Results'!$G510*('9 All Base Data'!$V510*Basecase_PM10)/10)</f>
        <v>1910.2441256747818</v>
      </c>
      <c r="R510" s="189">
        <f t="shared" si="80"/>
        <v>11.925385194117572</v>
      </c>
      <c r="S510" s="178">
        <f t="shared" si="81"/>
        <v>1.3844681933052254</v>
      </c>
      <c r="T510" s="179">
        <f t="shared" si="82"/>
        <v>1.7137722244125842E-2</v>
      </c>
      <c r="U510" s="178">
        <f t="shared" si="83"/>
        <v>1.2478524681224206E-3</v>
      </c>
      <c r="V510" s="178">
        <f t="shared" si="84"/>
        <v>9.0135343389729095E-4</v>
      </c>
      <c r="W510" s="178">
        <f t="shared" si="85"/>
        <v>1.425169924593947E-4</v>
      </c>
      <c r="X510" s="179">
        <f t="shared" si="86"/>
        <v>2.1128553998113142E-4</v>
      </c>
      <c r="Y510" s="179">
        <f t="shared" si="87"/>
        <v>0.11843513579183647</v>
      </c>
      <c r="Z510" s="186">
        <f t="shared" si="88"/>
        <v>12.063107258055554</v>
      </c>
      <c r="AA510" s="156">
        <f>$J510*'9 All Base Data'!$Y510</f>
        <v>1.1651034499765487</v>
      </c>
      <c r="AB510" s="156">
        <f>$K510*'9 All Base Data'!$Y510</f>
        <v>0.13526176657156411</v>
      </c>
      <c r="AC510" s="178">
        <f>$L510*'9 All Base Data'!$Y510</f>
        <v>1.6743458585488779E-3</v>
      </c>
      <c r="AD510" s="178">
        <f>IF($M510="","",$M510*'9 All Base Data'!$Y510)</f>
        <v>6.8348909127503257E-2</v>
      </c>
      <c r="AE510" s="178">
        <f>IF($N510="","",$N510*'9 All Base Data'!$Y510)</f>
        <v>6.9128939844242676E-2</v>
      </c>
      <c r="AF510" s="178">
        <f>IF($O510="","",$O510*'9 All Base Data'!$Y510)</f>
        <v>1.0930283535848292E-2</v>
      </c>
      <c r="AG510" s="178">
        <f>IF($P510="","",$P510*'9 All Base Data'!$Y510)</f>
        <v>1.6204459686984793E-2</v>
      </c>
      <c r="AH510" s="167">
        <f>$Q510*'9 All Base Data'!$Y510</f>
        <v>664.40201856955525</v>
      </c>
      <c r="AI510" s="178">
        <f>$R510*'9 All Base Data'!$Y510</f>
        <v>4.1477682819165134</v>
      </c>
      <c r="AJ510" s="178">
        <f>$S510*'9 All Base Data'!$Y510</f>
        <v>0.48153188899476818</v>
      </c>
      <c r="AK510" s="178">
        <f>$T510*'9 All Base Data'!$Y510</f>
        <v>5.960671256434005E-3</v>
      </c>
      <c r="AL510" s="178">
        <f>IF($U510="","",$U510*'9 All Base Data'!$Y510)</f>
        <v>4.3401557295964571E-4</v>
      </c>
      <c r="AM510" s="178">
        <f>IF($V510="","",$V510*'9 All Base Data'!$Y510)</f>
        <v>3.1349974219364049E-4</v>
      </c>
      <c r="AN510" s="178">
        <f>IF($W510="","",$W510*'9 All Base Data'!$Y510)</f>
        <v>4.956883583507201E-5</v>
      </c>
      <c r="AO510" s="178">
        <f>IF($X510="","",$X510*'9 All Base Data'!$Y510)</f>
        <v>7.348722468047603E-5</v>
      </c>
      <c r="AP510" s="178">
        <f>$Y510*'9 All Base Data'!$Y510</f>
        <v>4.1192925151312426E-2</v>
      </c>
      <c r="AQ510" s="179">
        <f t="shared" si="89"/>
        <v>4.195669393639414</v>
      </c>
    </row>
    <row r="511" spans="1:43" x14ac:dyDescent="0.25">
      <c r="A511" s="131">
        <v>526103</v>
      </c>
      <c r="B511" s="132" t="s">
        <v>2244</v>
      </c>
      <c r="C511" s="132" t="s">
        <v>157</v>
      </c>
      <c r="D511" s="145" t="s">
        <v>2312</v>
      </c>
      <c r="E511" s="142"/>
      <c r="F511" s="191" t="str">
        <f>IF('9 All Base Data'!G511="Rural Centre","Rural",IF('9 All Base Data'!G511="Rural (Incl.some Off Shore Islands)","Rural",IF('9 All Base Data'!G511="Inlet-in TA but not in Urban Area","Rural",IF('9 All Base Data'!G511="Rural (Incl.some Off Shore Islands)","Rural",IF('9 All Base Data'!G511="Inlet-not in TA","Rural",IF('9 All Base Data'!G511="Inland Water not in Urban Area","Rural",IF('9 All Base Data'!G511="Oceanic-in Region but not in TA","Rural",'9 All Base Data'!G511)))))))</f>
        <v>Waiuku</v>
      </c>
      <c r="G511" s="177">
        <f>IF('9 All Base Data'!I511="..C","..C",'9 All Base Data'!I511*Basecase_Pop_2006)</f>
        <v>3102</v>
      </c>
      <c r="H511" s="177">
        <f>IF('9 All Base Data'!J511="..C","..C",'9 All Base Data'!J511*Basecase_Pop_2006)</f>
        <v>1923</v>
      </c>
      <c r="I511" s="191">
        <f>IF('9 All Base Data'!L511="..C","..C",'9 All Base Data'!L511*Basecase_Pop_2006)</f>
        <v>51</v>
      </c>
      <c r="J511" s="156">
        <f>IF('9 All Base Data'!$P511=0,0,('9 All Base Data'!$P511*Basecase_Pop_2006)/(1+(1/(BaseCase_Mort_AllAdults_30*('9 All Base Data'!$W511*Basecase_PM10)/10))))</f>
        <v>0.4064175396823283</v>
      </c>
      <c r="K511" s="156">
        <f>IF('9 All Base Data'!$Q511=0,0,('9 All Base Data'!$Q511*Basecase_Pop_2006)/(1+(1/(BaseCase_Mort_Maori_30*('9 All Base Data'!$W511*Basecase_PM10)/10))))</f>
        <v>8.4495504105794927E-2</v>
      </c>
      <c r="L511" s="179">
        <f>133/(1+1/(BaseCase_Mort_Child_0_1*'9 All Base Data'!$AB$10/10))*IF('9 All Base Data'!$L511="..C",0,'9 All Base Data'!L511/'9 All Base Data'!$L$2022)</f>
        <v>7.4397670620566722E-3</v>
      </c>
      <c r="M511" s="178">
        <f>IF('9 All Base Data'!$R511="","",IF('9 All Base Data'!$R511=0,0,('9 All Base Data'!$R511*Basecase_Pop_2006)/(1+(1/(BaseCase_CardiacHA_All*('9 All Base Data'!$W511*Basecase_PM10)/10)))))</f>
        <v>0.33404465748690593</v>
      </c>
      <c r="N511" s="178">
        <f>IF('9 All Base Data'!$S511="","",IF('9 All Base Data'!$S511=0,0,('9 All Base Data'!S511*Basecase_Pop_2006)/(1+(1/(BaseCase_RespHA_All*('9 All Base Data'!$W511*Basecase_PM10)/10)))))</f>
        <v>0.52069470283205799</v>
      </c>
      <c r="O511" s="178">
        <f>IF('9 All Base Data'!$T511="","",IF('9 All Base Data'!$T511=0,0,('9 All Base Data'!$T511*Basecase_Pop_2006)/(1+(1/(BaseCase_RespHA_Child_1_4*('9 All Base Data'!$W511*Basecase_PM10)/10)))))</f>
        <v>0.15809750455570443</v>
      </c>
      <c r="P511" s="179">
        <f>IF('9 All Base Data'!$U511="","",IF('9 All Base Data'!$U511=0,0,('9 All Base Data'!$U511*Basecase_Pop_2006)/(1+(1/(BaseCase_RespHA_Child_5_14*('9 All Base Data'!$W511*Basecase_PM10)/10)))))</f>
        <v>5.2687377406967419E-2</v>
      </c>
      <c r="Q511" s="156">
        <f>IF('7 Base case Results'!$G511="..C",0,BaseCase_RADs_All*'7 Base case Results'!$G511*('9 All Base Data'!$V511*Basecase_PM10)/10)</f>
        <v>1909.5912000000001</v>
      </c>
      <c r="R511" s="189">
        <f t="shared" si="80"/>
        <v>1.4468464412690887</v>
      </c>
      <c r="S511" s="178">
        <f t="shared" si="81"/>
        <v>0.30080399461662999</v>
      </c>
      <c r="T511" s="179">
        <f t="shared" si="82"/>
        <v>2.6485570740921754E-2</v>
      </c>
      <c r="U511" s="178">
        <f t="shared" si="83"/>
        <v>2.1211835750418527E-3</v>
      </c>
      <c r="V511" s="178">
        <f t="shared" si="84"/>
        <v>2.361350477343383E-3</v>
      </c>
      <c r="W511" s="178">
        <f t="shared" si="85"/>
        <v>7.1697218316011963E-4</v>
      </c>
      <c r="X511" s="179">
        <f t="shared" si="86"/>
        <v>2.3893725654059724E-4</v>
      </c>
      <c r="Y511" s="179">
        <f t="shared" si="87"/>
        <v>0.11839465439999999</v>
      </c>
      <c r="Z511" s="186">
        <f t="shared" si="88"/>
        <v>1.5962092004623958</v>
      </c>
      <c r="AA511" s="156">
        <f>$J511*'9 All Base Data'!$Y511</f>
        <v>0.1470311701723428</v>
      </c>
      <c r="AB511" s="156">
        <f>$K511*'9 All Base Data'!$Y511</f>
        <v>3.0568249718473495E-2</v>
      </c>
      <c r="AC511" s="178">
        <f>$L511*'9 All Base Data'!$Y511</f>
        <v>2.691511930806093E-3</v>
      </c>
      <c r="AD511" s="178">
        <f>IF($M511="","",$M511*'9 All Base Data'!$Y511)</f>
        <v>0.12084856603017033</v>
      </c>
      <c r="AE511" s="178">
        <f>IF($N511="","",$N511*'9 All Base Data'!$Y511)</f>
        <v>0.18837364036940618</v>
      </c>
      <c r="AF511" s="178">
        <f>IF($O511="","",$O511*'9 All Base Data'!$Y511)</f>
        <v>5.7195516498431423E-2</v>
      </c>
      <c r="AG511" s="178">
        <f>IF($P511="","",$P511*'9 All Base Data'!$Y511)</f>
        <v>1.9060906572864415E-2</v>
      </c>
      <c r="AH511" s="167">
        <f>$Q511*'9 All Base Data'!$Y511</f>
        <v>690.83984147502235</v>
      </c>
      <c r="AI511" s="178">
        <f>$R511*'9 All Base Data'!$Y511</f>
        <v>0.52343096581354032</v>
      </c>
      <c r="AJ511" s="178">
        <f>$S511*'9 All Base Data'!$Y511</f>
        <v>0.10882296899776565</v>
      </c>
      <c r="AK511" s="178">
        <f>$T511*'9 All Base Data'!$Y511</f>
        <v>9.5817824736696908E-3</v>
      </c>
      <c r="AL511" s="178">
        <f>IF($U511="","",$U511*'9 All Base Data'!$Y511)</f>
        <v>7.6738839429158162E-4</v>
      </c>
      <c r="AM511" s="178">
        <f>IF($V511="","",$V511*'9 All Base Data'!$Y511)</f>
        <v>8.54274459075257E-4</v>
      </c>
      <c r="AN511" s="178">
        <f>IF($W511="","",$W511*'9 All Base Data'!$Y511)</f>
        <v>2.5938166732038655E-4</v>
      </c>
      <c r="AO511" s="178">
        <f>IF($X511="","",$X511*'9 All Base Data'!$Y511)</f>
        <v>8.6441211307940121E-5</v>
      </c>
      <c r="AP511" s="178">
        <f>$Y511*'9 All Base Data'!$Y511</f>
        <v>4.2832070171451381E-2</v>
      </c>
      <c r="AQ511" s="179">
        <f t="shared" si="89"/>
        <v>0.57746648131202827</v>
      </c>
    </row>
    <row r="512" spans="1:43" x14ac:dyDescent="0.25">
      <c r="A512" s="131">
        <v>526104</v>
      </c>
      <c r="B512" s="132" t="s">
        <v>2245</v>
      </c>
      <c r="C512" s="132" t="s">
        <v>157</v>
      </c>
      <c r="D512" s="145" t="s">
        <v>2312</v>
      </c>
      <c r="E512" s="142"/>
      <c r="F512" s="191" t="str">
        <f>IF('9 All Base Data'!G512="Rural Centre","Rural",IF('9 All Base Data'!G512="Rural (Incl.some Off Shore Islands)","Rural",IF('9 All Base Data'!G512="Inlet-in TA but not in Urban Area","Rural",IF('9 All Base Data'!G512="Rural (Incl.some Off Shore Islands)","Rural",IF('9 All Base Data'!G512="Inlet-not in TA","Rural",IF('9 All Base Data'!G512="Inland Water not in Urban Area","Rural",IF('9 All Base Data'!G512="Oceanic-in Region but not in TA","Rural",'9 All Base Data'!G512)))))))</f>
        <v>Waiuku</v>
      </c>
      <c r="G512" s="177">
        <f>IF('9 All Base Data'!I512="..C","..C",'9 All Base Data'!I512*Basecase_Pop_2006)</f>
        <v>3501</v>
      </c>
      <c r="H512" s="177">
        <f>IF('9 All Base Data'!J512="..C","..C",'9 All Base Data'!J512*Basecase_Pop_2006)</f>
        <v>2040</v>
      </c>
      <c r="I512" s="191">
        <f>IF('9 All Base Data'!L512="..C","..C",'9 All Base Data'!L512*Basecase_Pop_2006)</f>
        <v>63</v>
      </c>
      <c r="J512" s="156">
        <f>IF('9 All Base Data'!$P512=0,0,('9 All Base Data'!$P512*Basecase_Pop_2006)/(1+(1/(BaseCase_Mort_AllAdults_30*('9 All Base Data'!$W512*Basecase_PM10)/10))))</f>
        <v>0.43114497189388962</v>
      </c>
      <c r="K512" s="156">
        <f>IF('9 All Base Data'!$Q512=0,0,('9 All Base Data'!$Q512*Basecase_Pop_2006)/(1+(1/(BaseCase_Mort_Maori_30*('9 All Base Data'!$W512*Basecase_PM10)/10))))</f>
        <v>0.10117224833720183</v>
      </c>
      <c r="L512" s="179">
        <f>133/(1+1/(BaseCase_Mort_Child_0_1*'9 All Base Data'!$AB$10/10))*IF('9 All Base Data'!$L512="..C",0,'9 All Base Data'!L512/'9 All Base Data'!$L$2022)</f>
        <v>9.1903004884229481E-3</v>
      </c>
      <c r="M512" s="178">
        <f>IF('9 All Base Data'!$R512="","",IF('9 All Base Data'!$R512=0,0,('9 All Base Data'!$R512*Basecase_Pop_2006)/(1+(1/(BaseCase_CardiacHA_All*('9 All Base Data'!$W512*Basecase_PM10)/10)))))</f>
        <v>0.37701171691220425</v>
      </c>
      <c r="N512" s="178">
        <f>IF('9 All Base Data'!$S512="","",IF('9 All Base Data'!$S512=0,0,('9 All Base Data'!S512*Basecase_Pop_2006)/(1+(1/(BaseCase_RespHA_All*('9 All Base Data'!$W512*Basecase_PM10)/10)))))</f>
        <v>0.58766994023695518</v>
      </c>
      <c r="O512" s="178">
        <f>IF('9 All Base Data'!$T512="","",IF('9 All Base Data'!$T512=0,0,('9 All Base Data'!$T512*Basecase_Pop_2006)/(1+(1/(BaseCase_RespHA_Child_1_4*('9 All Base Data'!$W512*Basecase_PM10)/10)))))</f>
        <v>0.21343163115020097</v>
      </c>
      <c r="P512" s="179">
        <f>IF('9 All Base Data'!$U512="","",IF('9 All Base Data'!$U512=0,0,('9 All Base Data'!$U512*Basecase_Pop_2006)/(1+(1/(BaseCase_RespHA_Child_5_14*('9 All Base Data'!$W512*Basecase_PM10)/10)))))</f>
        <v>6.8565765118656224E-2</v>
      </c>
      <c r="Q512" s="156">
        <f>IF('7 Base case Results'!$G512="..C",0,BaseCase_RADs_All*'7 Base case Results'!$G512*('9 All Base Data'!$V512*Basecase_PM10)/10)</f>
        <v>2155.2156</v>
      </c>
      <c r="R512" s="189">
        <f t="shared" si="80"/>
        <v>1.5348760999422471</v>
      </c>
      <c r="S512" s="178">
        <f t="shared" si="81"/>
        <v>0.36017320408043851</v>
      </c>
      <c r="T512" s="179">
        <f t="shared" si="82"/>
        <v>3.2717469738785691E-2</v>
      </c>
      <c r="U512" s="178">
        <f t="shared" si="83"/>
        <v>2.3940244023924972E-3</v>
      </c>
      <c r="V512" s="178">
        <f t="shared" si="84"/>
        <v>2.6650831789745916E-3</v>
      </c>
      <c r="W512" s="178">
        <f t="shared" si="85"/>
        <v>9.6791244726616142E-4</v>
      </c>
      <c r="X512" s="179">
        <f t="shared" si="86"/>
        <v>3.1094574481310596E-4</v>
      </c>
      <c r="Y512" s="179">
        <f t="shared" si="87"/>
        <v>0.13362336720000001</v>
      </c>
      <c r="Z512" s="186">
        <f t="shared" si="88"/>
        <v>1.7062760444623999</v>
      </c>
      <c r="AA512" s="156">
        <f>$J512*'9 All Base Data'!$Y512</f>
        <v>0.15597690439499703</v>
      </c>
      <c r="AB512" s="156">
        <f>$K512*'9 All Base Data'!$Y512</f>
        <v>3.660145689975116E-2</v>
      </c>
      <c r="AC512" s="178">
        <f>$L512*'9 All Base Data'!$Y512</f>
        <v>3.3248088557016439E-3</v>
      </c>
      <c r="AD512" s="178">
        <f>IF($M512="","",$M512*'9 All Base Data'!$Y512)</f>
        <v>0.13639291736673964</v>
      </c>
      <c r="AE512" s="178">
        <f>IF($N512="","",$N512*'9 All Base Data'!$Y512)</f>
        <v>0.21260351867610927</v>
      </c>
      <c r="AF512" s="178">
        <f>IF($O512="","",$O512*'9 All Base Data'!$Y512)</f>
        <v>7.7213947272882416E-2</v>
      </c>
      <c r="AG512" s="178">
        <f>IF($P512="","",$P512*'9 All Base Data'!$Y512)</f>
        <v>2.4805289375645467E-2</v>
      </c>
      <c r="AH512" s="167">
        <f>$Q512*'9 All Base Data'!$Y512</f>
        <v>779.70028530111313</v>
      </c>
      <c r="AI512" s="178">
        <f>$R512*'9 All Base Data'!$Y512</f>
        <v>0.55527777964618941</v>
      </c>
      <c r="AJ512" s="178">
        <f>$S512*'9 All Base Data'!$Y512</f>
        <v>0.13030118656311412</v>
      </c>
      <c r="AK512" s="178">
        <f>$T512*'9 All Base Data'!$Y512</f>
        <v>1.1836319526297852E-2</v>
      </c>
      <c r="AL512" s="178">
        <f>IF($U512="","",$U512*'9 All Base Data'!$Y512)</f>
        <v>8.6609502527879674E-4</v>
      </c>
      <c r="AM512" s="178">
        <f>IF($V512="","",$V512*'9 All Base Data'!$Y512)</f>
        <v>9.6415695719615554E-4</v>
      </c>
      <c r="AN512" s="178">
        <f>IF($W512="","",$W512*'9 All Base Data'!$Y512)</f>
        <v>3.5016525088252178E-4</v>
      </c>
      <c r="AO512" s="178">
        <f>IF($X512="","",$X512*'9 All Base Data'!$Y512)</f>
        <v>1.124919873185522E-4</v>
      </c>
      <c r="AP512" s="178">
        <f>$Y512*'9 All Base Data'!$Y512</f>
        <v>4.8341417688669022E-2</v>
      </c>
      <c r="AQ512" s="179">
        <f t="shared" si="89"/>
        <v>0.61728576884363129</v>
      </c>
    </row>
    <row r="513" spans="1:43" x14ac:dyDescent="0.25">
      <c r="A513" s="131">
        <v>526105</v>
      </c>
      <c r="B513" s="132" t="s">
        <v>536</v>
      </c>
      <c r="C513" s="132" t="s">
        <v>157</v>
      </c>
      <c r="D513" s="145" t="s">
        <v>2312</v>
      </c>
      <c r="E513" s="142"/>
      <c r="F513" s="191" t="str">
        <f>IF('9 All Base Data'!G513="Rural Centre","Rural",IF('9 All Base Data'!G513="Rural (Incl.some Off Shore Islands)","Rural",IF('9 All Base Data'!G513="Inlet-in TA but not in Urban Area","Rural",IF('9 All Base Data'!G513="Rural (Incl.some Off Shore Islands)","Rural",IF('9 All Base Data'!G513="Inlet-not in TA","Rural",IF('9 All Base Data'!G513="Inland Water not in Urban Area","Rural",IF('9 All Base Data'!G513="Oceanic-in Region but not in TA","Rural",'9 All Base Data'!G513)))))))</f>
        <v>Waiuku</v>
      </c>
      <c r="G513" s="177">
        <f>IF('9 All Base Data'!I513="..C","..C",'9 All Base Data'!I513*Basecase_Pop_2006)</f>
        <v>1599</v>
      </c>
      <c r="H513" s="177">
        <f>IF('9 All Base Data'!J513="..C","..C",'9 All Base Data'!J513*Basecase_Pop_2006)</f>
        <v>954</v>
      </c>
      <c r="I513" s="191">
        <f>IF('9 All Base Data'!L513="..C","..C",'9 All Base Data'!L513*Basecase_Pop_2006)</f>
        <v>21</v>
      </c>
      <c r="J513" s="156">
        <f>IF('9 All Base Data'!$P513=0,0,('9 All Base Data'!$P513*Basecase_Pop_2006)/(1+(1/(BaseCase_Mort_AllAdults_30*('9 All Base Data'!$W513*Basecase_PM10)/10))))</f>
        <v>3.0276087163288494</v>
      </c>
      <c r="K513" s="156">
        <f>IF('9 All Base Data'!$Q513=0,0,('9 All Base Data'!$Q513*Basecase_Pop_2006)/(1+(1/(BaseCase_Mort_Maori_30*('9 All Base Data'!$W513*Basecase_PM10)/10))))</f>
        <v>0.55486914523194442</v>
      </c>
      <c r="L513" s="179">
        <f>133/(1+1/(BaseCase_Mort_Child_0_1*'9 All Base Data'!$AB$10/10))*IF('9 All Base Data'!$L513="..C",0,'9 All Base Data'!L513/'9 All Base Data'!$L$2022)</f>
        <v>3.0634334961409829E-3</v>
      </c>
      <c r="M513" s="178">
        <f>IF('9 All Base Data'!$R513="","",IF('9 All Base Data'!$R513=0,0,('9 All Base Data'!$R513*Basecase_Pop_2006)/(1+(1/(BaseCase_CardiacHA_All*('9 All Base Data'!$W513*Basecase_PM10)/10)))))</f>
        <v>5.7475439422918675E-2</v>
      </c>
      <c r="N513" s="178">
        <f>IF('9 All Base Data'!$S513="","",IF('9 All Base Data'!$S513=0,0,('9 All Base Data'!S513*Basecase_Pop_2006)/(1+(1/(BaseCase_RespHA_All*('9 All Base Data'!$W513*Basecase_PM10)/10)))))</f>
        <v>9.8648802664404137E-2</v>
      </c>
      <c r="O513" s="178">
        <f>IF('9 All Base Data'!$T513="","",IF('9 All Base Data'!$T513=0,0,('9 All Base Data'!$T513*Basecase_Pop_2006)/(1+(1/(BaseCase_RespHA_Child_1_4*('9 All Base Data'!$W513*Basecase_PM10)/10)))))</f>
        <v>4.0649658377234353E-2</v>
      </c>
      <c r="P513" s="179">
        <f>IF('9 All Base Data'!$U513="","",IF('9 All Base Data'!$U513=0,0,('9 All Base Data'!$U513*Basecase_Pop_2006)/(1+(1/(BaseCase_RespHA_Child_5_14*('9 All Base Data'!$W513*Basecase_PM10)/10)))))</f>
        <v>4.004690945800414E-2</v>
      </c>
      <c r="Q513" s="156">
        <f>IF('7 Base case Results'!$G513="..C",0,BaseCase_RADs_All*'7 Base case Results'!$G513*('9 All Base Data'!$V513*Basecase_PM10)/10)</f>
        <v>984.34440000000018</v>
      </c>
      <c r="R513" s="189">
        <f t="shared" si="80"/>
        <v>10.778287030130706</v>
      </c>
      <c r="S513" s="178">
        <f t="shared" si="81"/>
        <v>1.9753341570257221</v>
      </c>
      <c r="T513" s="179">
        <f t="shared" si="82"/>
        <v>1.09058232462619E-2</v>
      </c>
      <c r="U513" s="178">
        <f t="shared" si="83"/>
        <v>3.6496904033553356E-4</v>
      </c>
      <c r="V513" s="178">
        <f t="shared" si="84"/>
        <v>4.4737232008307276E-4</v>
      </c>
      <c r="W513" s="178">
        <f t="shared" si="85"/>
        <v>1.8434620074075778E-4</v>
      </c>
      <c r="X513" s="179">
        <f t="shared" si="86"/>
        <v>1.8161273439204877E-4</v>
      </c>
      <c r="Y513" s="179">
        <f t="shared" si="87"/>
        <v>6.1029352800000006E-2</v>
      </c>
      <c r="Z513" s="186">
        <f t="shared" si="88"/>
        <v>10.851034547537386</v>
      </c>
      <c r="AA513" s="156">
        <f>$J513*'9 All Base Data'!$Y513</f>
        <v>1.0953091560314157</v>
      </c>
      <c r="AB513" s="156">
        <f>$K513*'9 All Base Data'!$Y513</f>
        <v>0.20073705426136107</v>
      </c>
      <c r="AC513" s="178">
        <f>$L513*'9 All Base Data'!$Y513</f>
        <v>1.1082696185672146E-3</v>
      </c>
      <c r="AD513" s="178">
        <f>IF($M513="","",$M513*'9 All Base Data'!$Y513)</f>
        <v>2.0793101402874284E-2</v>
      </c>
      <c r="AE513" s="178">
        <f>IF($N513="","",$N513*'9 All Base Data'!$Y513)</f>
        <v>3.5688540664817532E-2</v>
      </c>
      <c r="AF513" s="178">
        <f>IF($O513="","",$O513*'9 All Base Data'!$Y513)</f>
        <v>1.4705976624390807E-2</v>
      </c>
      <c r="AG513" s="178">
        <f>IF($P513="","",$P513*'9 All Base Data'!$Y513)</f>
        <v>1.4487917927948218E-2</v>
      </c>
      <c r="AH513" s="167">
        <f>$Q513*'9 All Base Data'!$Y513</f>
        <v>356.10989894215373</v>
      </c>
      <c r="AI513" s="178">
        <f>$R513*'9 All Base Data'!$Y513</f>
        <v>3.89930059547184</v>
      </c>
      <c r="AJ513" s="178">
        <f>$S513*'9 All Base Data'!$Y513</f>
        <v>0.71462391317044538</v>
      </c>
      <c r="AK513" s="178">
        <f>$T513*'9 All Base Data'!$Y513</f>
        <v>3.9454398420992846E-3</v>
      </c>
      <c r="AL513" s="178">
        <f>IF($U513="","",$U513*'9 All Base Data'!$Y513)</f>
        <v>1.3203619390825169E-4</v>
      </c>
      <c r="AM513" s="178">
        <f>IF($V513="","",$V513*'9 All Base Data'!$Y513)</f>
        <v>1.6184753191494751E-4</v>
      </c>
      <c r="AN513" s="178">
        <f>IF($W513="","",$W513*'9 All Base Data'!$Y513)</f>
        <v>6.6691603991612315E-5</v>
      </c>
      <c r="AO513" s="178">
        <f>IF($X513="","",$X513*'9 All Base Data'!$Y513)</f>
        <v>6.5702707803245162E-5</v>
      </c>
      <c r="AP513" s="178">
        <f>$Y513*'9 All Base Data'!$Y513</f>
        <v>2.2078813734413529E-2</v>
      </c>
      <c r="AQ513" s="179">
        <f t="shared" si="89"/>
        <v>3.9256187327741761</v>
      </c>
    </row>
    <row r="514" spans="1:43" x14ac:dyDescent="0.25">
      <c r="A514" s="131">
        <v>526106</v>
      </c>
      <c r="B514" s="132" t="s">
        <v>2246</v>
      </c>
      <c r="C514" s="132" t="s">
        <v>408</v>
      </c>
      <c r="D514" s="145" t="s">
        <v>2073</v>
      </c>
      <c r="E514" s="142"/>
      <c r="F514" s="191" t="str">
        <f>IF('9 All Base Data'!G514="Rural Centre","Rural",IF('9 All Base Data'!G514="Rural (Incl.some Off Shore Islands)","Rural",IF('9 All Base Data'!G514="Inlet-in TA but not in Urban Area","Rural",IF('9 All Base Data'!G514="Rural (Incl.some Off Shore Islands)","Rural",IF('9 All Base Data'!G514="Inlet-not in TA","Rural",IF('9 All Base Data'!G514="Inland Water not in Urban Area","Rural",IF('9 All Base Data'!G514="Oceanic-in Region but not in TA","Rural",'9 All Base Data'!G514)))))))</f>
        <v>Waiuku</v>
      </c>
      <c r="G514" s="177">
        <f>IF('9 All Base Data'!I514="..C","..C",'9 All Base Data'!I514*Basecase_Pop_2006)</f>
        <v>228</v>
      </c>
      <c r="H514" s="177">
        <f>IF('9 All Base Data'!J514="..C","..C",'9 All Base Data'!J514*Basecase_Pop_2006)</f>
        <v>156</v>
      </c>
      <c r="I514" s="191" t="str">
        <f>IF('9 All Base Data'!L514="..C","..C",'9 All Base Data'!L514*Basecase_Pop_2006)</f>
        <v>..C</v>
      </c>
      <c r="J514" s="156">
        <f>IF('9 All Base Data'!$P514=0,0,('9 All Base Data'!$P514*Basecase_Pop_2006)/(1+(1/(BaseCase_Mort_AllAdults_30*('9 All Base Data'!$W514*Basecase_PM10)/10))))</f>
        <v>0.49508067059465471</v>
      </c>
      <c r="K514" s="156">
        <f>IF('9 All Base Data'!$Q514=0,0,('9 All Base Data'!$Q514*Basecase_Pop_2006)/(1+(1/(BaseCase_Mort_Maori_30*('9 All Base Data'!$W514*Basecase_PM10)/10))))</f>
        <v>6.4023362911378195E-2</v>
      </c>
      <c r="L514" s="179">
        <f>133/(1+1/(BaseCase_Mort_Child_0_1*'9 All Base Data'!$AB$10/10))*IF('9 All Base Data'!$L514="..C",0,'9 All Base Data'!L514/'9 All Base Data'!$L$2022)</f>
        <v>0</v>
      </c>
      <c r="M514" s="178">
        <f>IF('9 All Base Data'!$R514="","",IF('9 All Base Data'!$R514=0,0,('9 All Base Data'!$R514*Basecase_Pop_2006)/(1+(1/(BaseCase_CardiacHA_All*('9 All Base Data'!$W514*Basecase_PM10)/10)))))</f>
        <v>8.1953722254067898E-3</v>
      </c>
      <c r="N514" s="178">
        <f>IF('9 All Base Data'!$S514="","",IF('9 All Base Data'!$S514=0,0,('9 All Base Data'!S514*Basecase_Pop_2006)/(1+(1/(BaseCase_RespHA_All*('9 All Base Data'!$W514*Basecase_PM10)/10)))))</f>
        <v>1.4066245783292146E-2</v>
      </c>
      <c r="O514" s="178">
        <f>IF('9 All Base Data'!$T514="","",IF('9 All Base Data'!$T514=0,0,('9 All Base Data'!$T514*Basecase_Pop_2006)/(1+(1/(BaseCase_RespHA_Child_1_4*('9 All Base Data'!$W514*Basecase_PM10)/10)))))</f>
        <v>0</v>
      </c>
      <c r="P514" s="179">
        <f>IF('9 All Base Data'!$U514="","",IF('9 All Base Data'!$U514=0,0,('9 All Base Data'!$U514*Basecase_Pop_2006)/(1+(1/(BaseCase_RespHA_Child_5_14*('9 All Base Data'!$W514*Basecase_PM10)/10)))))</f>
        <v>4.0451423694953682E-3</v>
      </c>
      <c r="Q514" s="156">
        <f>IF('7 Base case Results'!$G514="..C",0,BaseCase_RADs_All*'7 Base case Results'!$G514*('9 All Base Data'!$V514*Basecase_PM10)/10)</f>
        <v>140.35679999999999</v>
      </c>
      <c r="R514" s="189">
        <f t="shared" si="80"/>
        <v>1.762487187316971</v>
      </c>
      <c r="S514" s="178">
        <f t="shared" si="81"/>
        <v>0.2279231719645064</v>
      </c>
      <c r="T514" s="179">
        <f t="shared" si="82"/>
        <v>0</v>
      </c>
      <c r="U514" s="178">
        <f t="shared" si="83"/>
        <v>5.2040613631333114E-5</v>
      </c>
      <c r="V514" s="178">
        <f t="shared" si="84"/>
        <v>6.3790424627229887E-5</v>
      </c>
      <c r="W514" s="178">
        <f t="shared" si="85"/>
        <v>0</v>
      </c>
      <c r="X514" s="179">
        <f t="shared" si="86"/>
        <v>1.8344720645661491E-5</v>
      </c>
      <c r="Y514" s="179">
        <f t="shared" si="87"/>
        <v>8.7021216000000012E-3</v>
      </c>
      <c r="Z514" s="186">
        <f t="shared" si="88"/>
        <v>1.7713051399552295</v>
      </c>
      <c r="AA514" s="156">
        <f>$J514*'9 All Base Data'!$Y514</f>
        <v>0.17910715759004284</v>
      </c>
      <c r="AB514" s="156">
        <f>$K514*'9 All Base Data'!$Y514</f>
        <v>2.3161967799387815E-2</v>
      </c>
      <c r="AC514" s="178">
        <f>$L514*'9 All Base Data'!$Y514</f>
        <v>0</v>
      </c>
      <c r="AD514" s="178">
        <f>IF($M514="","",$M514*'9 All Base Data'!$Y514)</f>
        <v>2.9648699936556198E-3</v>
      </c>
      <c r="AE514" s="178">
        <f>IF($N514="","",$N514*'9 All Base Data'!$Y514)</f>
        <v>5.0887975432009989E-3</v>
      </c>
      <c r="AF514" s="178">
        <f>IF($O514="","",$O514*'9 All Base Data'!$Y514)</f>
        <v>0</v>
      </c>
      <c r="AG514" s="178">
        <f>IF($P514="","",$P514*'9 All Base Data'!$Y514)</f>
        <v>1.4634260533281031E-3</v>
      </c>
      <c r="AH514" s="167">
        <f>$Q514*'9 All Base Data'!$Y514</f>
        <v>50.777396472051926</v>
      </c>
      <c r="AI514" s="178">
        <f>$R514*'9 All Base Data'!$Y514</f>
        <v>0.63762148102055249</v>
      </c>
      <c r="AJ514" s="178">
        <f>$S514*'9 All Base Data'!$Y514</f>
        <v>8.2456605365820626E-2</v>
      </c>
      <c r="AK514" s="178">
        <f>$T514*'9 All Base Data'!$Y514</f>
        <v>0</v>
      </c>
      <c r="AL514" s="178">
        <f>IF($U514="","",$U514*'9 All Base Data'!$Y514)</f>
        <v>1.8826924459713186E-5</v>
      </c>
      <c r="AM514" s="178">
        <f>IF($V514="","",$V514*'9 All Base Data'!$Y514)</f>
        <v>2.3077696858416531E-5</v>
      </c>
      <c r="AN514" s="178">
        <f>IF($W514="","",$W514*'9 All Base Data'!$Y514)</f>
        <v>0</v>
      </c>
      <c r="AO514" s="178">
        <f>IF($X514="","",$X514*'9 All Base Data'!$Y514)</f>
        <v>6.6366371518429459E-6</v>
      </c>
      <c r="AP514" s="178">
        <f>$Y514*'9 All Base Data'!$Y514</f>
        <v>3.1481985812672202E-3</v>
      </c>
      <c r="AQ514" s="179">
        <f t="shared" si="89"/>
        <v>0.64081158422313789</v>
      </c>
    </row>
    <row r="515" spans="1:43" x14ac:dyDescent="0.25">
      <c r="A515" s="124">
        <v>526200</v>
      </c>
      <c r="B515" s="125" t="s">
        <v>537</v>
      </c>
      <c r="C515" s="126" t="s">
        <v>408</v>
      </c>
      <c r="D515" s="101" t="s">
        <v>2073</v>
      </c>
      <c r="E515" s="142"/>
      <c r="F515" s="191" t="str">
        <f>IF('9 All Base Data'!G515="Rural Centre","Rural",IF('9 All Base Data'!G515="Rural (Incl.some Off Shore Islands)","Rural",IF('9 All Base Data'!G515="Inlet-in TA but not in Urban Area","Rural",IF('9 All Base Data'!G515="Rural (Incl.some Off Shore Islands)","Rural",IF('9 All Base Data'!G515="Inlet-not in TA","Rural",IF('9 All Base Data'!G515="Inland Water not in Urban Area","Rural",IF('9 All Base Data'!G515="Oceanic-in Region but not in TA","Rural",'9 All Base Data'!G515)))))))</f>
        <v>Pukekohe</v>
      </c>
      <c r="G515" s="177">
        <f>IF('9 All Base Data'!I515="..C","..C",'9 All Base Data'!I515*Basecase_Pop_2006)</f>
        <v>4182</v>
      </c>
      <c r="H515" s="177">
        <f>IF('9 All Base Data'!J515="..C","..C",'9 All Base Data'!J515*Basecase_Pop_2006)</f>
        <v>2232</v>
      </c>
      <c r="I515" s="191">
        <f>IF('9 All Base Data'!L515="..C","..C",'9 All Base Data'!L515*Basecase_Pop_2006)</f>
        <v>108</v>
      </c>
      <c r="J515" s="156">
        <f>IF('9 All Base Data'!$P515=0,0,('9 All Base Data'!$P515*Basecase_Pop_2006)/(1+(1/(BaseCase_Mort_AllAdults_30*('9 All Base Data'!$W515*Basecase_PM10)/10))))</f>
        <v>9.5022624434389136E-2</v>
      </c>
      <c r="K515" s="156">
        <f>IF('9 All Base Data'!$Q515=0,0,('9 All Base Data'!$Q515*Basecase_Pop_2006)/(1+(1/(BaseCase_Mort_Maori_30*('9 All Base Data'!$W515*Basecase_PM10)/10))))</f>
        <v>0</v>
      </c>
      <c r="L515" s="179">
        <f>133/(1+1/(BaseCase_Mort_Child_0_1*'9 All Base Data'!$AB$10/10))*IF('9 All Base Data'!$L515="..C",0,'9 All Base Data'!L515/'9 All Base Data'!$L$2022)</f>
        <v>1.5754800837296482E-2</v>
      </c>
      <c r="M515" s="178">
        <f>IF('9 All Base Data'!$R515="","",IF('9 All Base Data'!$R515=0,0,('9 All Base Data'!$R515*Basecase_Pop_2006)/(1+(1/(BaseCase_CardiacHA_All*('9 All Base Data'!$W515*Basecase_PM10)/10)))))</f>
        <v>0.62438057482656095</v>
      </c>
      <c r="N515" s="178">
        <f>IF('9 All Base Data'!$S515="","",IF('9 All Base Data'!$S515=0,0,('9 All Base Data'!S515*Basecase_Pop_2006)/(1+(1/(BaseCase_RespHA_All*('9 All Base Data'!$W515*Basecase_PM10)/10)))))</f>
        <v>1.0985221674876846</v>
      </c>
      <c r="O515" s="178">
        <f>IF('9 All Base Data'!$T515="","",IF('9 All Base Data'!$T515=0,0,('9 All Base Data'!$T515*Basecase_Pop_2006)/(1+(1/(BaseCase_RespHA_Child_1_4*('9 All Base Data'!$W515*Basecase_PM10)/10)))))</f>
        <v>0.3300970873786408</v>
      </c>
      <c r="P515" s="179">
        <f>IF('9 All Base Data'!$U515="","",IF('9 All Base Data'!$U515=0,0,('9 All Base Data'!$U515*Basecase_Pop_2006)/(1+(1/(BaseCase_RespHA_Child_5_14*('9 All Base Data'!$W515*Basecase_PM10)/10)))))</f>
        <v>0.30143540669856461</v>
      </c>
      <c r="Q515" s="156">
        <f>IF('7 Base case Results'!$G515="..C",0,BaseCase_RADs_All*'7 Base case Results'!$G515*('9 All Base Data'!$V515*Basecase_PM10)/10)</f>
        <v>3387.4200000000005</v>
      </c>
      <c r="R515" s="189">
        <f t="shared" si="80"/>
        <v>0.33828054298642535</v>
      </c>
      <c r="S515" s="178">
        <f t="shared" si="81"/>
        <v>0</v>
      </c>
      <c r="T515" s="179">
        <f t="shared" si="82"/>
        <v>5.6087090980775474E-2</v>
      </c>
      <c r="U515" s="178">
        <f t="shared" si="83"/>
        <v>3.9648166501486618E-3</v>
      </c>
      <c r="V515" s="178">
        <f t="shared" si="84"/>
        <v>4.9817980295566496E-3</v>
      </c>
      <c r="W515" s="178">
        <f t="shared" si="85"/>
        <v>1.4969902912621361E-3</v>
      </c>
      <c r="X515" s="179">
        <f t="shared" si="86"/>
        <v>1.3670095693779907E-3</v>
      </c>
      <c r="Y515" s="179">
        <f t="shared" si="87"/>
        <v>0.21002004000000005</v>
      </c>
      <c r="Z515" s="186">
        <f t="shared" si="88"/>
        <v>0.6133342886469062</v>
      </c>
      <c r="AA515" s="156">
        <f>$J515*'9 All Base Data'!$Y515</f>
        <v>4.8931710320826195E-2</v>
      </c>
      <c r="AB515" s="156">
        <f>$K515*'9 All Base Data'!$Y515</f>
        <v>0</v>
      </c>
      <c r="AC515" s="178">
        <f>$L515*'9 All Base Data'!$Y515</f>
        <v>8.1129031672367256E-3</v>
      </c>
      <c r="AD515" s="178">
        <f>IF($M515="","",$M515*'9 All Base Data'!$Y515)</f>
        <v>0.32152352767797593</v>
      </c>
      <c r="AE515" s="178">
        <f>IF($N515="","",$N515*'9 All Base Data'!$Y515)</f>
        <v>0.56568179210445158</v>
      </c>
      <c r="AF515" s="178">
        <f>IF($O515="","",$O515*'9 All Base Data'!$Y515)</f>
        <v>0.16998283465126587</v>
      </c>
      <c r="AG515" s="178">
        <f>IF($P515="","",$P515*'9 All Base Data'!$Y515)</f>
        <v>0.15522355953448694</v>
      </c>
      <c r="AH515" s="167">
        <f>$Q515*'9 All Base Data'!$Y515</f>
        <v>1744.3451510794789</v>
      </c>
      <c r="AI515" s="178">
        <f>$R515*'9 All Base Data'!$Y515</f>
        <v>0.17419688874214126</v>
      </c>
      <c r="AJ515" s="178">
        <f>$S515*'9 All Base Data'!$Y515</f>
        <v>0</v>
      </c>
      <c r="AK515" s="178">
        <f>$T515*'9 All Base Data'!$Y515</f>
        <v>2.888193527536274E-2</v>
      </c>
      <c r="AL515" s="178">
        <f>IF($U515="","",$U515*'9 All Base Data'!$Y515)</f>
        <v>2.0416744007551468E-3</v>
      </c>
      <c r="AM515" s="178">
        <f>IF($V515="","",$V515*'9 All Base Data'!$Y515)</f>
        <v>2.5653669271936881E-3</v>
      </c>
      <c r="AN515" s="178">
        <f>IF($W515="","",$W515*'9 All Base Data'!$Y515)</f>
        <v>7.7087215514349075E-4</v>
      </c>
      <c r="AO515" s="178">
        <f>IF($X515="","",$X515*'9 All Base Data'!$Y515)</f>
        <v>7.039388424888984E-4</v>
      </c>
      <c r="AP515" s="178">
        <f>$Y515*'9 All Base Data'!$Y515</f>
        <v>0.1081493993669277</v>
      </c>
      <c r="AQ515" s="179">
        <f t="shared" si="89"/>
        <v>0.31583526471238055</v>
      </c>
    </row>
    <row r="516" spans="1:43" x14ac:dyDescent="0.25">
      <c r="A516" s="124">
        <v>526400</v>
      </c>
      <c r="B516" s="125" t="s">
        <v>538</v>
      </c>
      <c r="C516" s="126" t="s">
        <v>408</v>
      </c>
      <c r="D516" s="101" t="s">
        <v>2073</v>
      </c>
      <c r="E516" s="142"/>
      <c r="F516" s="191" t="str">
        <f>IF('9 All Base Data'!G516="Rural Centre","Rural",IF('9 All Base Data'!G516="Rural (Incl.some Off Shore Islands)","Rural",IF('9 All Base Data'!G516="Inlet-in TA but not in Urban Area","Rural",IF('9 All Base Data'!G516="Rural (Incl.some Off Shore Islands)","Rural",IF('9 All Base Data'!G516="Inlet-not in TA","Rural",IF('9 All Base Data'!G516="Inland Water not in Urban Area","Rural",IF('9 All Base Data'!G516="Oceanic-in Region but not in TA","Rural",'9 All Base Data'!G516)))))))</f>
        <v>Rural</v>
      </c>
      <c r="G516" s="177" t="str">
        <f>IF('9 All Base Data'!I516="..C","..C",'9 All Base Data'!I516*Basecase_Pop_2006)</f>
        <v>..C</v>
      </c>
      <c r="H516" s="177" t="str">
        <f>IF('9 All Base Data'!J516="..C","..C",'9 All Base Data'!J516*Basecase_Pop_2006)</f>
        <v>..C</v>
      </c>
      <c r="I516" s="191" t="str">
        <f>IF('9 All Base Data'!L516="..C","..C",'9 All Base Data'!L516*Basecase_Pop_2006)</f>
        <v>..C</v>
      </c>
      <c r="J516" s="156">
        <f>IF('9 All Base Data'!$P516=0,0,('9 All Base Data'!$P516*Basecase_Pop_2006)/(1+(1/(BaseCase_Mort_AllAdults_30*('9 All Base Data'!$W516*Basecase_PM10)/10))))</f>
        <v>0</v>
      </c>
      <c r="K516" s="156">
        <f>IF('9 All Base Data'!$Q516=0,0,('9 All Base Data'!$Q516*Basecase_Pop_2006)/(1+(1/(BaseCase_Mort_Maori_30*('9 All Base Data'!$W516*Basecase_PM10)/10))))</f>
        <v>0</v>
      </c>
      <c r="L516" s="179">
        <f>133/(1+1/(BaseCase_Mort_Child_0_1*'9 All Base Data'!$AB$10/10))*IF('9 All Base Data'!$L516="..C",0,'9 All Base Data'!L516/'9 All Base Data'!$L$2022)</f>
        <v>0</v>
      </c>
      <c r="M516" s="178">
        <f>IF('9 All Base Data'!$R516="","",IF('9 All Base Data'!$R516=0,0,('9 All Base Data'!$R516*Basecase_Pop_2006)/(1+(1/(BaseCase_CardiacHA_All*('9 All Base Data'!$W516*Basecase_PM10)/10)))))</f>
        <v>0</v>
      </c>
      <c r="N516" s="178">
        <f>IF('9 All Base Data'!$S516="","",IF('9 All Base Data'!$S516=0,0,('9 All Base Data'!S516*Basecase_Pop_2006)/(1+(1/(BaseCase_RespHA_All*('9 All Base Data'!$W516*Basecase_PM10)/10)))))</f>
        <v>0</v>
      </c>
      <c r="O516" s="178">
        <f>IF('9 All Base Data'!$T516="","",IF('9 All Base Data'!$T516=0,0,('9 All Base Data'!$T516*Basecase_Pop_2006)/(1+(1/(BaseCase_RespHA_Child_1_4*('9 All Base Data'!$W516*Basecase_PM10)/10)))))</f>
        <v>0</v>
      </c>
      <c r="P516" s="179">
        <f>IF('9 All Base Data'!$U516="","",IF('9 All Base Data'!$U516=0,0,('9 All Base Data'!$U516*Basecase_Pop_2006)/(1+(1/(BaseCase_RespHA_Child_5_14*('9 All Base Data'!$W516*Basecase_PM10)/10)))))</f>
        <v>0</v>
      </c>
      <c r="Q516" s="156">
        <f>IF('7 Base case Results'!$G516="..C",0,BaseCase_RADs_All*'7 Base case Results'!$G516*('9 All Base Data'!$V516*Basecase_PM10)/10)</f>
        <v>0</v>
      </c>
      <c r="R516" s="189">
        <f t="shared" si="80"/>
        <v>0</v>
      </c>
      <c r="S516" s="178">
        <f t="shared" si="81"/>
        <v>0</v>
      </c>
      <c r="T516" s="179">
        <f t="shared" si="82"/>
        <v>0</v>
      </c>
      <c r="U516" s="178">
        <f t="shared" si="83"/>
        <v>0</v>
      </c>
      <c r="V516" s="178">
        <f t="shared" si="84"/>
        <v>0</v>
      </c>
      <c r="W516" s="178">
        <f t="shared" si="85"/>
        <v>0</v>
      </c>
      <c r="X516" s="179">
        <f t="shared" si="86"/>
        <v>0</v>
      </c>
      <c r="Y516" s="179">
        <f t="shared" si="87"/>
        <v>0</v>
      </c>
      <c r="Z516" s="186">
        <f t="shared" si="88"/>
        <v>0</v>
      </c>
      <c r="AA516" s="156">
        <f>$J516*'9 All Base Data'!$Y516</f>
        <v>0</v>
      </c>
      <c r="AB516" s="156">
        <f>$K516*'9 All Base Data'!$Y516</f>
        <v>0</v>
      </c>
      <c r="AC516" s="178">
        <f>$L516*'9 All Base Data'!$Y516</f>
        <v>0</v>
      </c>
      <c r="AD516" s="178">
        <f>IF($M516="","",$M516*'9 All Base Data'!$Y516)</f>
        <v>0</v>
      </c>
      <c r="AE516" s="178">
        <f>IF($N516="","",$N516*'9 All Base Data'!$Y516)</f>
        <v>0</v>
      </c>
      <c r="AF516" s="178">
        <f>IF($O516="","",$O516*'9 All Base Data'!$Y516)</f>
        <v>0</v>
      </c>
      <c r="AG516" s="178">
        <f>IF($P516="","",$P516*'9 All Base Data'!$Y516)</f>
        <v>0</v>
      </c>
      <c r="AH516" s="167">
        <f>$Q516*'9 All Base Data'!$Y516</f>
        <v>0</v>
      </c>
      <c r="AI516" s="178">
        <f>$R516*'9 All Base Data'!$Y516</f>
        <v>0</v>
      </c>
      <c r="AJ516" s="178">
        <f>$S516*'9 All Base Data'!$Y516</f>
        <v>0</v>
      </c>
      <c r="AK516" s="178">
        <f>$T516*'9 All Base Data'!$Y516</f>
        <v>0</v>
      </c>
      <c r="AL516" s="178">
        <f>IF($U516="","",$U516*'9 All Base Data'!$Y516)</f>
        <v>0</v>
      </c>
      <c r="AM516" s="178">
        <f>IF($V516="","",$V516*'9 All Base Data'!$Y516)</f>
        <v>0</v>
      </c>
      <c r="AN516" s="178">
        <f>IF($W516="","",$W516*'9 All Base Data'!$Y516)</f>
        <v>0</v>
      </c>
      <c r="AO516" s="178">
        <f>IF($X516="","",$X516*'9 All Base Data'!$Y516)</f>
        <v>0</v>
      </c>
      <c r="AP516" s="178">
        <f>$Y516*'9 All Base Data'!$Y516</f>
        <v>0</v>
      </c>
      <c r="AQ516" s="179">
        <f t="shared" si="89"/>
        <v>0</v>
      </c>
    </row>
    <row r="517" spans="1:43" x14ac:dyDescent="0.25">
      <c r="A517" s="124">
        <v>526500</v>
      </c>
      <c r="B517" s="125" t="s">
        <v>539</v>
      </c>
      <c r="C517" s="126" t="s">
        <v>408</v>
      </c>
      <c r="D517" s="101" t="s">
        <v>2073</v>
      </c>
      <c r="E517" s="142"/>
      <c r="F517" s="191" t="str">
        <f>IF('9 All Base Data'!G517="Rural Centre","Rural",IF('9 All Base Data'!G517="Rural (Incl.some Off Shore Islands)","Rural",IF('9 All Base Data'!G517="Inlet-in TA but not in Urban Area","Rural",IF('9 All Base Data'!G517="Rural (Incl.some Off Shore Islands)","Rural",IF('9 All Base Data'!G517="Inlet-not in TA","Rural",IF('9 All Base Data'!G517="Inland Water not in Urban Area","Rural",IF('9 All Base Data'!G517="Oceanic-in Region but not in TA","Rural",'9 All Base Data'!G517)))))))</f>
        <v>Raglan</v>
      </c>
      <c r="G517" s="177">
        <f>IF('9 All Base Data'!I517="..C","..C",'9 All Base Data'!I517*Basecase_Pop_2006)</f>
        <v>2736</v>
      </c>
      <c r="H517" s="177">
        <f>IF('9 All Base Data'!J517="..C","..C",'9 All Base Data'!J517*Basecase_Pop_2006)</f>
        <v>1782</v>
      </c>
      <c r="I517" s="191">
        <f>IF('9 All Base Data'!L517="..C","..C",'9 All Base Data'!L517*Basecase_Pop_2006)</f>
        <v>42</v>
      </c>
      <c r="J517" s="156">
        <f>IF('9 All Base Data'!$P517=0,0,('9 All Base Data'!$P517*Basecase_Pop_2006)/(1+(1/(BaseCase_Mort_AllAdults_30*('9 All Base Data'!$W517*Basecase_PM10)/10))))</f>
        <v>1.2320964924485585</v>
      </c>
      <c r="K517" s="156">
        <f>IF('9 All Base Data'!$Q517=0,0,('9 All Base Data'!$Q517*Basecase_Pop_2006)/(1+(1/(BaseCase_Mort_Maori_30*('9 All Base Data'!$W517*Basecase_PM10)/10))))</f>
        <v>1.0893139798842244</v>
      </c>
      <c r="L517" s="179">
        <f>133/(1+1/(BaseCase_Mort_Child_0_1*'9 All Base Data'!$AB$10/10))*IF('9 All Base Data'!$L517="..C",0,'9 All Base Data'!L517/'9 All Base Data'!$L$2022)</f>
        <v>6.1268669922819657E-3</v>
      </c>
      <c r="M517" s="178">
        <f>IF('9 All Base Data'!$R517="","",IF('9 All Base Data'!$R517=0,0,('9 All Base Data'!$R517*Basecase_Pop_2006)/(1+(1/(BaseCase_CardiacHA_All*('9 All Base Data'!$W517*Basecase_PM10)/10)))))</f>
        <v>0.16312129078445387</v>
      </c>
      <c r="N517" s="178">
        <f>IF('9 All Base Data'!$S517="","",IF('9 All Base Data'!$S517=0,0,('9 All Base Data'!S517*Basecase_Pop_2006)/(1+(1/(BaseCase_RespHA_All*('9 All Base Data'!$W517*Basecase_PM10)/10)))))</f>
        <v>0.2587016856406516</v>
      </c>
      <c r="O517" s="178">
        <f>IF('9 All Base Data'!$T517="","",IF('9 All Base Data'!$T517=0,0,('9 All Base Data'!$T517*Basecase_Pop_2006)/(1+(1/(BaseCase_RespHA_Child_1_4*('9 All Base Data'!$W517*Basecase_PM10)/10)))))</f>
        <v>8.4448311020082836E-2</v>
      </c>
      <c r="P517" s="179">
        <f>IF('9 All Base Data'!$U517="","",IF('9 All Base Data'!$U517=0,0,('9 All Base Data'!$U517*Basecase_Pop_2006)/(1+(1/(BaseCase_RespHA_Child_5_14*('9 All Base Data'!$W517*Basecase_PM10)/10)))))</f>
        <v>2.6900701526897851E-2</v>
      </c>
      <c r="Q517" s="156">
        <f>IF('7 Base case Results'!$G517="..C",0,BaseCase_RADs_All*'7 Base case Results'!$G517*('9 All Base Data'!$V517*Basecase_PM10)/10)</f>
        <v>1361.4291479558444</v>
      </c>
      <c r="R517" s="189">
        <f t="shared" si="80"/>
        <v>4.3862635131168686</v>
      </c>
      <c r="S517" s="178">
        <f t="shared" si="81"/>
        <v>3.8779577683878386</v>
      </c>
      <c r="T517" s="179">
        <f t="shared" si="82"/>
        <v>2.18116464925238E-2</v>
      </c>
      <c r="U517" s="178">
        <f t="shared" si="83"/>
        <v>1.035820196481282E-3</v>
      </c>
      <c r="V517" s="178">
        <f t="shared" si="84"/>
        <v>1.173212144380355E-3</v>
      </c>
      <c r="W517" s="178">
        <f t="shared" si="85"/>
        <v>3.8297309047607563E-4</v>
      </c>
      <c r="X517" s="179">
        <f t="shared" si="86"/>
        <v>1.2199468142448175E-4</v>
      </c>
      <c r="Y517" s="179">
        <f t="shared" si="87"/>
        <v>8.4408607173262359E-2</v>
      </c>
      <c r="Z517" s="186">
        <f t="shared" si="88"/>
        <v>4.4946927991235164</v>
      </c>
      <c r="AA517" s="156">
        <f>$J517*'9 All Base Data'!$Y517</f>
        <v>0.25926171174942936</v>
      </c>
      <c r="AB517" s="156">
        <f>$K517*'9 All Base Data'!$Y517</f>
        <v>0.229216955642911</v>
      </c>
      <c r="AC517" s="178">
        <f>$L517*'9 All Base Data'!$Y517</f>
        <v>1.2892350833036889E-3</v>
      </c>
      <c r="AD517" s="178">
        <f>IF($M517="","",$M517*'9 All Base Data'!$Y517)</f>
        <v>3.4324507318017242E-2</v>
      </c>
      <c r="AE517" s="178">
        <f>IF($N517="","",$N517*'9 All Base Data'!$Y517)</f>
        <v>5.4436841808035916E-2</v>
      </c>
      <c r="AF517" s="178">
        <f>IF($O517="","",$O517*'9 All Base Data'!$Y517)</f>
        <v>1.7769885559778091E-2</v>
      </c>
      <c r="AG517" s="178">
        <f>IF($P517="","",$P517*'9 All Base Data'!$Y517)</f>
        <v>5.6605322455418085E-3</v>
      </c>
      <c r="AH517" s="167">
        <f>$Q517*'9 All Base Data'!$Y517</f>
        <v>286.47630562046754</v>
      </c>
      <c r="AI517" s="178">
        <f>$R517*'9 All Base Data'!$Y517</f>
        <v>0.92297169382796851</v>
      </c>
      <c r="AJ517" s="178">
        <f>$S517*'9 All Base Data'!$Y517</f>
        <v>0.81601236208876315</v>
      </c>
      <c r="AK517" s="178">
        <f>$T517*'9 All Base Data'!$Y517</f>
        <v>4.5896768965611326E-3</v>
      </c>
      <c r="AL517" s="178">
        <f>IF($U517="","",$U517*'9 All Base Data'!$Y517)</f>
        <v>2.179606214694095E-4</v>
      </c>
      <c r="AM517" s="178">
        <f>IF($V517="","",$V517*'9 All Base Data'!$Y517)</f>
        <v>2.4687107759944289E-4</v>
      </c>
      <c r="AN517" s="178">
        <f>IF($W517="","",$W517*'9 All Base Data'!$Y517)</f>
        <v>8.0586431013593635E-5</v>
      </c>
      <c r="AO517" s="178">
        <f>IF($X517="","",$X517*'9 All Base Data'!$Y517)</f>
        <v>2.5670513733532101E-5</v>
      </c>
      <c r="AP517" s="178">
        <f>$Y517*'9 All Base Data'!$Y517</f>
        <v>1.7761530948468988E-2</v>
      </c>
      <c r="AQ517" s="179">
        <f t="shared" si="89"/>
        <v>0.94578773337206745</v>
      </c>
    </row>
    <row r="518" spans="1:43" x14ac:dyDescent="0.25">
      <c r="A518" s="124">
        <v>526601</v>
      </c>
      <c r="B518" s="125" t="s">
        <v>540</v>
      </c>
      <c r="C518" s="126" t="s">
        <v>408</v>
      </c>
      <c r="D518" s="101" t="s">
        <v>2073</v>
      </c>
      <c r="E518" s="142"/>
      <c r="F518" s="191" t="str">
        <f>IF('9 All Base Data'!G518="Rural Centre","Rural",IF('9 All Base Data'!G518="Rural (Incl.some Off Shore Islands)","Rural",IF('9 All Base Data'!G518="Inlet-in TA but not in Urban Area","Rural",IF('9 All Base Data'!G518="Rural (Incl.some Off Shore Islands)","Rural",IF('9 All Base Data'!G518="Inlet-not in TA","Rural",IF('9 All Base Data'!G518="Inland Water not in Urban Area","Rural",IF('9 All Base Data'!G518="Oceanic-in Region but not in TA","Rural",'9 All Base Data'!G518)))))))</f>
        <v>Rural</v>
      </c>
      <c r="G518" s="177">
        <f>IF('9 All Base Data'!I518="..C","..C",'9 All Base Data'!I518*Basecase_Pop_2006)</f>
        <v>3975</v>
      </c>
      <c r="H518" s="177">
        <f>IF('9 All Base Data'!J518="..C","..C",'9 All Base Data'!J518*Basecase_Pop_2006)</f>
        <v>2505</v>
      </c>
      <c r="I518" s="191">
        <f>IF('9 All Base Data'!L518="..C","..C",'9 All Base Data'!L518*Basecase_Pop_2006)</f>
        <v>51</v>
      </c>
      <c r="J518" s="156">
        <f>IF('9 All Base Data'!$P518=0,0,('9 All Base Data'!$P518*Basecase_Pop_2006)/(1+(1/(BaseCase_Mort_AllAdults_30*('9 All Base Data'!$W518*Basecase_PM10)/10))))</f>
        <v>1.461960554024317</v>
      </c>
      <c r="K518" s="156">
        <f>IF('9 All Base Data'!$Q518=0,0,('9 All Base Data'!$Q518*Basecase_Pop_2006)/(1+(1/(BaseCase_Mort_Maori_30*('9 All Base Data'!$W518*Basecase_PM10)/10))))</f>
        <v>0.82490943591512855</v>
      </c>
      <c r="L518" s="179">
        <f>133/(1+1/(BaseCase_Mort_Child_0_1*'9 All Base Data'!$AB$10/10))*IF('9 All Base Data'!$L518="..C",0,'9 All Base Data'!L518/'9 All Base Data'!$L$2022)</f>
        <v>7.4397670620566722E-3</v>
      </c>
      <c r="M518" s="178">
        <f>IF('9 All Base Data'!$R518="","",IF('9 All Base Data'!$R518=0,0,('9 All Base Data'!$R518*Basecase_Pop_2006)/(1+(1/(BaseCase_CardiacHA_All*('9 All Base Data'!$W518*Basecase_PM10)/10)))))</f>
        <v>9.9944067469361519E-2</v>
      </c>
      <c r="N518" s="178">
        <f>IF('9 All Base Data'!$S518="","",IF('9 All Base Data'!$S518=0,0,('9 All Base Data'!S518*Basecase_Pop_2006)/(1+(1/(BaseCase_RespHA_All*('9 All Base Data'!$W518*Basecase_PM10)/10)))))</f>
        <v>0.18713189215287493</v>
      </c>
      <c r="O518" s="178">
        <f>IF('9 All Base Data'!$T518="","",IF('9 All Base Data'!$T518=0,0,('9 All Base Data'!$T518*Basecase_Pop_2006)/(1+(1/(BaseCase_RespHA_Child_1_4*('9 All Base Data'!$W518*Basecase_PM10)/10)))))</f>
        <v>6.2759611788097719E-2</v>
      </c>
      <c r="P518" s="179">
        <f>IF('9 All Base Data'!$U518="","",IF('9 All Base Data'!$U518=0,0,('9 All Base Data'!$U518*Basecase_Pop_2006)/(1+(1/(BaseCase_RespHA_Child_5_14*('9 All Base Data'!$W518*Basecase_PM10)/10)))))</f>
        <v>6.2271098045726662E-2</v>
      </c>
      <c r="Q518" s="156">
        <f>IF('7 Base case Results'!$G518="..C",0,BaseCase_RADs_All*'7 Base case Results'!$G518*('9 All Base Data'!$V518*Basecase_PM10)/10)</f>
        <v>1140.5070000000001</v>
      </c>
      <c r="R518" s="189">
        <f t="shared" si="80"/>
        <v>5.2045795723265691</v>
      </c>
      <c r="S518" s="178">
        <f t="shared" si="81"/>
        <v>2.9366775918578574</v>
      </c>
      <c r="T518" s="179">
        <f t="shared" si="82"/>
        <v>2.6485570740921754E-2</v>
      </c>
      <c r="U518" s="178">
        <f t="shared" si="83"/>
        <v>6.3464482843044563E-4</v>
      </c>
      <c r="V518" s="178">
        <f t="shared" si="84"/>
        <v>8.4864313091328775E-4</v>
      </c>
      <c r="W518" s="178">
        <f t="shared" si="85"/>
        <v>2.8461483945902311E-4</v>
      </c>
      <c r="X518" s="179">
        <f t="shared" si="86"/>
        <v>2.823994296373704E-4</v>
      </c>
      <c r="Y518" s="179">
        <f t="shared" si="87"/>
        <v>7.0711434000000004E-2</v>
      </c>
      <c r="Z518" s="186">
        <f t="shared" si="88"/>
        <v>5.3032598650268348</v>
      </c>
      <c r="AA518" s="156">
        <f>$J518*'9 All Base Data'!$Y518</f>
        <v>0.12734281504042</v>
      </c>
      <c r="AB518" s="156">
        <f>$K518*'9 All Base Data'!$Y518</f>
        <v>7.1853026016111071E-2</v>
      </c>
      <c r="AC518" s="178">
        <f>$L518*'9 All Base Data'!$Y518</f>
        <v>6.4803450292786312E-4</v>
      </c>
      <c r="AD518" s="178">
        <f>IF($M518="","",$M518*'9 All Base Data'!$Y518)</f>
        <v>8.7055419266301691E-3</v>
      </c>
      <c r="AE518" s="178">
        <f>IF($N518="","",$N518*'9 All Base Data'!$Y518)</f>
        <v>1.629996231087847E-2</v>
      </c>
      <c r="AF518" s="178">
        <f>IF($O518="","",$O518*'9 All Base Data'!$Y518)</f>
        <v>5.4666219371930867E-3</v>
      </c>
      <c r="AG518" s="178">
        <f>IF($P518="","",$P518*'9 All Base Data'!$Y518)</f>
        <v>5.4240703683643525E-3</v>
      </c>
      <c r="AH518" s="167">
        <f>$Q518*'9 All Base Data'!$Y518</f>
        <v>99.342880047971917</v>
      </c>
      <c r="AI518" s="178">
        <f>$R518*'9 All Base Data'!$Y518</f>
        <v>0.45334042154389526</v>
      </c>
      <c r="AJ518" s="178">
        <f>$S518*'9 All Base Data'!$Y518</f>
        <v>0.25579677261735539</v>
      </c>
      <c r="AK518" s="178">
        <f>$T518*'9 All Base Data'!$Y518</f>
        <v>2.3070028304231932E-3</v>
      </c>
      <c r="AL518" s="178">
        <f>IF($U518="","",$U518*'9 All Base Data'!$Y518)</f>
        <v>5.5280191234101565E-5</v>
      </c>
      <c r="AM518" s="178">
        <f>IF($V518="","",$V518*'9 All Base Data'!$Y518)</f>
        <v>7.3920329079833855E-5</v>
      </c>
      <c r="AN518" s="178">
        <f>IF($W518="","",$W518*'9 All Base Data'!$Y518)</f>
        <v>2.4791130485170646E-5</v>
      </c>
      <c r="AO518" s="178">
        <f>IF($X518="","",$X518*'9 All Base Data'!$Y518)</f>
        <v>2.4598159120532337E-5</v>
      </c>
      <c r="AP518" s="178">
        <f>$Y518*'9 All Base Data'!$Y518</f>
        <v>6.1592585629742591E-3</v>
      </c>
      <c r="AQ518" s="179">
        <f t="shared" si="89"/>
        <v>0.46193588345760661</v>
      </c>
    </row>
    <row r="519" spans="1:43" x14ac:dyDescent="0.25">
      <c r="A519" s="124">
        <v>526602</v>
      </c>
      <c r="B519" s="125" t="s">
        <v>541</v>
      </c>
      <c r="C519" s="126" t="s">
        <v>408</v>
      </c>
      <c r="D519" s="101" t="s">
        <v>2073</v>
      </c>
      <c r="E519" s="142"/>
      <c r="F519" s="191" t="str">
        <f>IF('9 All Base Data'!G519="Rural Centre","Rural",IF('9 All Base Data'!G519="Rural (Incl.some Off Shore Islands)","Rural",IF('9 All Base Data'!G519="Inlet-in TA but not in Urban Area","Rural",IF('9 All Base Data'!G519="Rural (Incl.some Off Shore Islands)","Rural",IF('9 All Base Data'!G519="Inlet-not in TA","Rural",IF('9 All Base Data'!G519="Inland Water not in Urban Area","Rural",IF('9 All Base Data'!G519="Oceanic-in Region but not in TA","Rural",'9 All Base Data'!G519)))))))</f>
        <v>Rural</v>
      </c>
      <c r="G519" s="177">
        <f>IF('9 All Base Data'!I519="..C","..C",'9 All Base Data'!I519*Basecase_Pop_2006)</f>
        <v>1896</v>
      </c>
      <c r="H519" s="177">
        <f>IF('9 All Base Data'!J519="..C","..C",'9 All Base Data'!J519*Basecase_Pop_2006)</f>
        <v>1167</v>
      </c>
      <c r="I519" s="191">
        <f>IF('9 All Base Data'!L519="..C","..C",'9 All Base Data'!L519*Basecase_Pop_2006)</f>
        <v>33</v>
      </c>
      <c r="J519" s="156">
        <f>IF('9 All Base Data'!$P519=0,0,('9 All Base Data'!$P519*Basecase_Pop_2006)/(1+(1/(BaseCase_Mort_AllAdults_30*('9 All Base Data'!$W519*Basecase_PM10)/10))))</f>
        <v>0.45796354704376185</v>
      </c>
      <c r="K519" s="156">
        <f>IF('9 All Base Data'!$Q519=0,0,('9 All Base Data'!$Q519*Basecase_Pop_2006)/(1+(1/(BaseCase_Mort_Maori_30*('9 All Base Data'!$W519*Basecase_PM10)/10))))</f>
        <v>0.22914150997642463</v>
      </c>
      <c r="L519" s="179">
        <f>133/(1+1/(BaseCase_Mort_Child_0_1*'9 All Base Data'!$AB$10/10))*IF('9 All Base Data'!$L519="..C",0,'9 All Base Data'!L519/'9 All Base Data'!$L$2022)</f>
        <v>4.8139669225072592E-3</v>
      </c>
      <c r="M519" s="178">
        <f>IF('9 All Base Data'!$R519="","",IF('9 All Base Data'!$R519=0,0,('9 All Base Data'!$R519*Basecase_Pop_2006)/(1+(1/(BaseCase_CardiacHA_All*('9 All Base Data'!$W519*Basecase_PM10)/10)))))</f>
        <v>1.1104896385484612E-2</v>
      </c>
      <c r="N519" s="178">
        <f>IF('9 All Base Data'!$S519="","",IF('9 All Base Data'!$S519=0,0,('9 All Base Data'!S519*Basecase_Pop_2006)/(1+(1/(BaseCase_RespHA_All*('9 All Base Data'!$W519*Basecase_PM10)/10)))))</f>
        <v>5.0077548604290471E-2</v>
      </c>
      <c r="O519" s="178">
        <f>IF('9 All Base Data'!$T519="","",IF('9 All Base Data'!$T519=0,0,('9 All Base Data'!$T519*Basecase_Pop_2006)/(1+(1/(BaseCase_RespHA_Child_1_4*('9 All Base Data'!$W519*Basecase_PM10)/10)))))</f>
        <v>3.6609773543057007E-2</v>
      </c>
      <c r="P519" s="179">
        <f>IF('9 All Base Data'!$U519="","",IF('9 All Base Data'!$U519=0,0,('9 All Base Data'!$U519*Basecase_Pop_2006)/(1+(1/(BaseCase_RespHA_Child_5_14*('9 All Base Data'!$W519*Basecase_PM10)/10)))))</f>
        <v>1.5567774511431666E-2</v>
      </c>
      <c r="Q519" s="156">
        <f>IF('7 Base case Results'!$G519="..C",0,BaseCase_RADs_All*'7 Base case Results'!$G519*('9 All Base Data'!$V519*Basecase_PM10)/10)</f>
        <v>544.0003200000001</v>
      </c>
      <c r="R519" s="189">
        <f t="shared" si="80"/>
        <v>1.6303502274757922</v>
      </c>
      <c r="S519" s="178">
        <f t="shared" si="81"/>
        <v>0.81574377551607169</v>
      </c>
      <c r="T519" s="179">
        <f t="shared" si="82"/>
        <v>1.7137722244125842E-2</v>
      </c>
      <c r="U519" s="178">
        <f t="shared" si="83"/>
        <v>7.0516092047827287E-5</v>
      </c>
      <c r="V519" s="178">
        <f t="shared" si="84"/>
        <v>2.2710168292045728E-4</v>
      </c>
      <c r="W519" s="178">
        <f t="shared" si="85"/>
        <v>1.6602532301776354E-4</v>
      </c>
      <c r="X519" s="179">
        <f t="shared" si="86"/>
        <v>7.0599857409342601E-5</v>
      </c>
      <c r="Y519" s="179">
        <f t="shared" si="87"/>
        <v>3.3728019840000005E-2</v>
      </c>
      <c r="Z519" s="186">
        <f t="shared" si="88"/>
        <v>1.6815135873348863</v>
      </c>
      <c r="AA519" s="156">
        <f>$J519*'9 All Base Data'!$Y519</f>
        <v>3.9890520374107459E-2</v>
      </c>
      <c r="AB519" s="156">
        <f>$K519*'9 All Base Data'!$Y519</f>
        <v>1.9959173893364188E-2</v>
      </c>
      <c r="AC519" s="178">
        <f>$L519*'9 All Base Data'!$Y519</f>
        <v>4.1931644307097036E-4</v>
      </c>
      <c r="AD519" s="178">
        <f>IF($M519="","",$M519*'9 All Base Data'!$Y519)</f>
        <v>9.6728243629224091E-4</v>
      </c>
      <c r="AE519" s="178">
        <f>IF($N519="","",$N519*'9 All Base Data'!$Y519)</f>
        <v>4.361961745164661E-3</v>
      </c>
      <c r="AF519" s="178">
        <f>IF($O519="","",$O519*'9 All Base Data'!$Y519)</f>
        <v>3.1888627966959677E-3</v>
      </c>
      <c r="AG519" s="178">
        <f>IF($P519="","",$P519*'9 All Base Data'!$Y519)</f>
        <v>1.3560175920910881E-3</v>
      </c>
      <c r="AH519" s="167">
        <f>$Q519*'9 All Base Data'!$Y519</f>
        <v>47.384679388919444</v>
      </c>
      <c r="AI519" s="178">
        <f>$R519*'9 All Base Data'!$Y519</f>
        <v>0.14201025253182256</v>
      </c>
      <c r="AJ519" s="178">
        <f>$S519*'9 All Base Data'!$Y519</f>
        <v>7.1054659060376515E-2</v>
      </c>
      <c r="AK519" s="178">
        <f>$T519*'9 All Base Data'!$Y519</f>
        <v>1.4927665373326543E-3</v>
      </c>
      <c r="AL519" s="178">
        <f>IF($U519="","",$U519*'9 All Base Data'!$Y519)</f>
        <v>6.1422434704557297E-6</v>
      </c>
      <c r="AM519" s="178">
        <f>IF($V519="","",$V519*'9 All Base Data'!$Y519)</f>
        <v>1.9781496514321735E-5</v>
      </c>
      <c r="AN519" s="178">
        <f>IF($W519="","",$W519*'9 All Base Data'!$Y519)</f>
        <v>1.4461492783016215E-5</v>
      </c>
      <c r="AO519" s="178">
        <f>IF($X519="","",$X519*'9 All Base Data'!$Y519)</f>
        <v>6.1495397801330842E-6</v>
      </c>
      <c r="AP519" s="178">
        <f>$Y519*'9 All Base Data'!$Y519</f>
        <v>2.9378501221130056E-3</v>
      </c>
      <c r="AQ519" s="179">
        <f t="shared" si="89"/>
        <v>0.146466792931253</v>
      </c>
    </row>
    <row r="520" spans="1:43" x14ac:dyDescent="0.25">
      <c r="A520" s="124">
        <v>526603</v>
      </c>
      <c r="B520" s="125" t="s">
        <v>542</v>
      </c>
      <c r="C520" s="126" t="s">
        <v>408</v>
      </c>
      <c r="D520" s="101" t="s">
        <v>2074</v>
      </c>
      <c r="E520" s="142"/>
      <c r="F520" s="191" t="str">
        <f>IF('9 All Base Data'!G520="Rural Centre","Rural",IF('9 All Base Data'!G520="Rural (Incl.some Off Shore Islands)","Rural",IF('9 All Base Data'!G520="Inlet-in TA but not in Urban Area","Rural",IF('9 All Base Data'!G520="Rural (Incl.some Off Shore Islands)","Rural",IF('9 All Base Data'!G520="Inlet-not in TA","Rural",IF('9 All Base Data'!G520="Inland Water not in Urban Area","Rural",IF('9 All Base Data'!G520="Oceanic-in Region but not in TA","Rural",'9 All Base Data'!G520)))))))</f>
        <v>Rural</v>
      </c>
      <c r="G520" s="177">
        <f>IF('9 All Base Data'!I520="..C","..C",'9 All Base Data'!I520*Basecase_Pop_2006)</f>
        <v>1269</v>
      </c>
      <c r="H520" s="177">
        <f>IF('9 All Base Data'!J520="..C","..C",'9 All Base Data'!J520*Basecase_Pop_2006)</f>
        <v>795</v>
      </c>
      <c r="I520" s="191">
        <f>IF('9 All Base Data'!L520="..C","..C",'9 All Base Data'!L520*Basecase_Pop_2006)</f>
        <v>21</v>
      </c>
      <c r="J520" s="156">
        <f>IF('9 All Base Data'!$P520=0,0,('9 All Base Data'!$P520*Basecase_Pop_2006)/(1+(1/(BaseCase_Mort_AllAdults_30*('9 All Base Data'!$W520*Basecase_PM10)/10))))</f>
        <v>0.10568389547163737</v>
      </c>
      <c r="K520" s="156">
        <f>IF('9 All Base Data'!$Q520=0,0,('9 All Base Data'!$Q520*Basecase_Pop_2006)/(1+(1/(BaseCase_Mort_Maori_30*('9 All Base Data'!$W520*Basecase_PM10)/10))))</f>
        <v>4.5828301995284919E-2</v>
      </c>
      <c r="L520" s="179">
        <f>133/(1+1/(BaseCase_Mort_Child_0_1*'9 All Base Data'!$AB$10/10))*IF('9 All Base Data'!$L520="..C",0,'9 All Base Data'!L520/'9 All Base Data'!$L$2022)</f>
        <v>3.0634334961409829E-3</v>
      </c>
      <c r="M520" s="178">
        <f>IF('9 All Base Data'!$R520="","",IF('9 All Base Data'!$R520=0,0,('9 All Base Data'!$R520*Basecase_Pop_2006)/(1+(1/(BaseCase_CardiacHA_All*('9 All Base Data'!$W520*Basecase_PM10)/10)))))</f>
        <v>1.5864137693549447E-2</v>
      </c>
      <c r="N520" s="178">
        <f>IF('9 All Base Data'!$S520="","",IF('9 All Base Data'!$S520=0,0,('9 All Base Data'!S520*Basecase_Pop_2006)/(1+(1/(BaseCase_RespHA_All*('9 All Base Data'!$W520*Basecase_PM10)/10)))))</f>
        <v>6.3255850868577435E-2</v>
      </c>
      <c r="O520" s="178">
        <f>IF('9 All Base Data'!$T520="","",IF('9 All Base Data'!$T520=0,0,('9 All Base Data'!$T520*Basecase_Pop_2006)/(1+(1/(BaseCase_RespHA_Child_1_4*('9 All Base Data'!$W520*Basecase_PM10)/10)))))</f>
        <v>2.0919870596032574E-2</v>
      </c>
      <c r="P520" s="179">
        <f>IF('9 All Base Data'!$U520="","",IF('9 All Base Data'!$U520=0,0,('9 All Base Data'!$U520*Basecase_Pop_2006)/(1+(1/(BaseCase_RespHA_Child_5_14*('9 All Base Data'!$W520*Basecase_PM10)/10)))))</f>
        <v>2.3351661767147501E-2</v>
      </c>
      <c r="Q520" s="156">
        <f>IF('7 Base case Results'!$G520="..C",0,BaseCase_RADs_All*'7 Base case Results'!$G520*('9 All Base Data'!$V520*Basecase_PM10)/10)</f>
        <v>364.10148000000009</v>
      </c>
      <c r="R520" s="189">
        <f t="shared" si="80"/>
        <v>0.37623466787902898</v>
      </c>
      <c r="S520" s="178">
        <f t="shared" si="81"/>
        <v>0.16314875510321433</v>
      </c>
      <c r="T520" s="179">
        <f t="shared" si="82"/>
        <v>1.09058232462619E-2</v>
      </c>
      <c r="U520" s="178">
        <f t="shared" si="83"/>
        <v>1.0073727435403899E-4</v>
      </c>
      <c r="V520" s="178">
        <f t="shared" si="84"/>
        <v>2.8686528368899864E-4</v>
      </c>
      <c r="W520" s="178">
        <f t="shared" si="85"/>
        <v>9.487161315300773E-5</v>
      </c>
      <c r="X520" s="179">
        <f t="shared" si="86"/>
        <v>1.0589978611401391E-4</v>
      </c>
      <c r="Y520" s="179">
        <f t="shared" si="87"/>
        <v>2.2574291760000007E-2</v>
      </c>
      <c r="Z520" s="186">
        <f t="shared" si="88"/>
        <v>0.41010238544333394</v>
      </c>
      <c r="AA520" s="156">
        <f>$J520*'9 All Base Data'!$Y520</f>
        <v>9.2055047017171078E-3</v>
      </c>
      <c r="AB520" s="156">
        <f>$K520*'9 All Base Data'!$Y520</f>
        <v>3.9918347786728377E-3</v>
      </c>
      <c r="AC520" s="178">
        <f>$L520*'9 All Base Data'!$Y520</f>
        <v>2.6683773649970835E-4</v>
      </c>
      <c r="AD520" s="178">
        <f>IF($M520="","",$M520*'9 All Base Data'!$Y520)</f>
        <v>1.3818320518460584E-3</v>
      </c>
      <c r="AE520" s="178">
        <f>IF($N520="","",$N520*'9 All Base Data'!$Y520)</f>
        <v>5.5098464149448342E-3</v>
      </c>
      <c r="AF520" s="178">
        <f>IF($O520="","",$O520*'9 All Base Data'!$Y520)</f>
        <v>1.8222073123976958E-3</v>
      </c>
      <c r="AG520" s="178">
        <f>IF($P520="","",$P520*'9 All Base Data'!$Y520)</f>
        <v>2.0340263881366322E-3</v>
      </c>
      <c r="AH520" s="167">
        <f>$Q520*'9 All Base Data'!$Y520</f>
        <v>31.714745856824251</v>
      </c>
      <c r="AI520" s="178">
        <f>$R520*'9 All Base Data'!$Y520</f>
        <v>3.2771596738112897E-2</v>
      </c>
      <c r="AJ520" s="178">
        <f>$S520*'9 All Base Data'!$Y520</f>
        <v>1.4210931812075302E-2</v>
      </c>
      <c r="AK520" s="178">
        <f>$T520*'9 All Base Data'!$Y520</f>
        <v>9.4994234193896191E-4</v>
      </c>
      <c r="AL520" s="178">
        <f>IF($U520="","",$U520*'9 All Base Data'!$Y520)</f>
        <v>8.7746335292224713E-6</v>
      </c>
      <c r="AM520" s="178">
        <f>IF($V520="","",$V520*'9 All Base Data'!$Y520)</f>
        <v>2.4987153491774822E-5</v>
      </c>
      <c r="AN520" s="178">
        <f>IF($W520="","",$W520*'9 All Base Data'!$Y520)</f>
        <v>8.2637101617235509E-6</v>
      </c>
      <c r="AO520" s="178">
        <f>IF($X520="","",$X520*'9 All Base Data'!$Y520)</f>
        <v>9.2243096701996275E-6</v>
      </c>
      <c r="AP520" s="178">
        <f>$Y520*'9 All Base Data'!$Y520</f>
        <v>1.9663142431231035E-3</v>
      </c>
      <c r="AQ520" s="179">
        <f t="shared" si="89"/>
        <v>3.5721615110195955E-2</v>
      </c>
    </row>
    <row r="521" spans="1:43" x14ac:dyDescent="0.25">
      <c r="A521" s="124">
        <v>526701</v>
      </c>
      <c r="B521" s="125" t="s">
        <v>543</v>
      </c>
      <c r="C521" s="126" t="s">
        <v>408</v>
      </c>
      <c r="D521" s="101" t="s">
        <v>2073</v>
      </c>
      <c r="E521" s="142"/>
      <c r="F521" s="191" t="str">
        <f>IF('9 All Base Data'!G521="Rural Centre","Rural",IF('9 All Base Data'!G521="Rural (Incl.some Off Shore Islands)","Rural",IF('9 All Base Data'!G521="Inlet-in TA but not in Urban Area","Rural",IF('9 All Base Data'!G521="Rural (Incl.some Off Shore Islands)","Rural",IF('9 All Base Data'!G521="Inlet-not in TA","Rural",IF('9 All Base Data'!G521="Inland Water not in Urban Area","Rural",IF('9 All Base Data'!G521="Oceanic-in Region but not in TA","Rural",'9 All Base Data'!G521)))))))</f>
        <v>Rural</v>
      </c>
      <c r="G521" s="177">
        <f>IF('9 All Base Data'!I521="..C","..C",'9 All Base Data'!I521*Basecase_Pop_2006)</f>
        <v>3831</v>
      </c>
      <c r="H521" s="177">
        <f>IF('9 All Base Data'!J521="..C","..C",'9 All Base Data'!J521*Basecase_Pop_2006)</f>
        <v>2397</v>
      </c>
      <c r="I521" s="191">
        <f>IF('9 All Base Data'!L521="..C","..C",'9 All Base Data'!L521*Basecase_Pop_2006)</f>
        <v>48</v>
      </c>
      <c r="J521" s="156">
        <f>IF('9 All Base Data'!$P521=0,0,('9 All Base Data'!$P521*Basecase_Pop_2006)/(1+(1/(BaseCase_Mort_AllAdults_30*('9 All Base Data'!$W521*Basecase_PM10)/10))))</f>
        <v>0.19375380836466849</v>
      </c>
      <c r="K521" s="156">
        <f>IF('9 All Base Data'!$Q521=0,0,('9 All Base Data'!$Q521*Basecase_Pop_2006)/(1+(1/(BaseCase_Mort_Maori_30*('9 All Base Data'!$W521*Basecase_PM10)/10))))</f>
        <v>0</v>
      </c>
      <c r="L521" s="179">
        <f>133/(1+1/(BaseCase_Mort_Child_0_1*'9 All Base Data'!$AB$10/10))*IF('9 All Base Data'!$L521="..C",0,'9 All Base Data'!L521/'9 All Base Data'!$L$2022)</f>
        <v>7.0021337054651037E-3</v>
      </c>
      <c r="M521" s="178">
        <f>IF('9 All Base Data'!$R521="","",IF('9 All Base Data'!$R521=0,0,('9 All Base Data'!$R521*Basecase_Pop_2006)/(1+(1/(BaseCase_CardiacHA_All*('9 All Base Data'!$W521*Basecase_PM10)/10)))))</f>
        <v>0.11580820516291096</v>
      </c>
      <c r="N521" s="178">
        <f>IF('9 All Base Data'!$S521="","",IF('9 All Base Data'!$S521=0,0,('9 All Base Data'!S521*Basecase_Pop_2006)/(1+(1/(BaseCase_RespHA_All*('9 All Base Data'!$W521*Basecase_PM10)/10)))))</f>
        <v>0.21875981758716365</v>
      </c>
      <c r="O521" s="178">
        <f>IF('9 All Base Data'!$T521="","",IF('9 All Base Data'!$T521=0,0,('9 All Base Data'!$T521*Basecase_Pop_2006)/(1+(1/(BaseCase_RespHA_Child_1_4*('9 All Base Data'!$W521*Basecase_PM10)/10)))))</f>
        <v>6.798957943710586E-2</v>
      </c>
      <c r="P521" s="179">
        <f>IF('9 All Base Data'!$U521="","",IF('9 All Base Data'!$U521=0,0,('9 All Base Data'!$U521*Basecase_Pop_2006)/(1+(1/(BaseCase_RespHA_Child_5_14*('9 All Base Data'!$W521*Basecase_PM10)/10)))))</f>
        <v>6.2271098045726662E-2</v>
      </c>
      <c r="Q521" s="156">
        <f>IF('7 Base case Results'!$G521="..C",0,BaseCase_RADs_All*'7 Base case Results'!$G521*('9 All Base Data'!$V521*Basecase_PM10)/10)</f>
        <v>1099.1905200000001</v>
      </c>
      <c r="R521" s="189">
        <f t="shared" si="80"/>
        <v>0.68976355777821985</v>
      </c>
      <c r="S521" s="178">
        <f t="shared" si="81"/>
        <v>0</v>
      </c>
      <c r="T521" s="179">
        <f t="shared" si="82"/>
        <v>2.4927595991455768E-2</v>
      </c>
      <c r="U521" s="178">
        <f t="shared" si="83"/>
        <v>7.3538210278448462E-4</v>
      </c>
      <c r="V521" s="178">
        <f t="shared" si="84"/>
        <v>9.9207577275778704E-4</v>
      </c>
      <c r="W521" s="178">
        <f t="shared" si="85"/>
        <v>3.0833274274727506E-4</v>
      </c>
      <c r="X521" s="179">
        <f t="shared" si="86"/>
        <v>2.823994296373704E-4</v>
      </c>
      <c r="Y521" s="179">
        <f t="shared" si="87"/>
        <v>6.8149812239999996E-2</v>
      </c>
      <c r="Z521" s="186">
        <f t="shared" si="88"/>
        <v>0.78456842388521797</v>
      </c>
      <c r="AA521" s="156">
        <f>$J521*'9 All Base Data'!$Y521</f>
        <v>1.6876758619814695E-2</v>
      </c>
      <c r="AB521" s="156">
        <f>$K521*'9 All Base Data'!$Y521</f>
        <v>0</v>
      </c>
      <c r="AC521" s="178">
        <f>$L521*'9 All Base Data'!$Y521</f>
        <v>6.0991482628504768E-4</v>
      </c>
      <c r="AD521" s="178">
        <f>IF($M521="","",$M521*'9 All Base Data'!$Y521)</f>
        <v>1.0087373978476226E-2</v>
      </c>
      <c r="AE521" s="178">
        <f>IF($N521="","",$N521*'9 All Base Data'!$Y521)</f>
        <v>1.9054885518350887E-2</v>
      </c>
      <c r="AF521" s="178">
        <f>IF($O521="","",$O521*'9 All Base Data'!$Y521)</f>
        <v>5.922173765292511E-3</v>
      </c>
      <c r="AG521" s="178">
        <f>IF($P521="","",$P521*'9 All Base Data'!$Y521)</f>
        <v>5.4240703683643525E-3</v>
      </c>
      <c r="AH521" s="167">
        <f>$Q521*'9 All Base Data'!$Y521</f>
        <v>95.744043638686904</v>
      </c>
      <c r="AI521" s="178">
        <f>$R521*'9 All Base Data'!$Y521</f>
        <v>6.0081260686540322E-2</v>
      </c>
      <c r="AJ521" s="178">
        <f>$S521*'9 All Base Data'!$Y521</f>
        <v>0</v>
      </c>
      <c r="AK521" s="178">
        <f>$T521*'9 All Base Data'!$Y521</f>
        <v>2.1712967815747698E-3</v>
      </c>
      <c r="AL521" s="178">
        <f>IF($U521="","",$U521*'9 All Base Data'!$Y521)</f>
        <v>6.4054824763324036E-5</v>
      </c>
      <c r="AM521" s="178">
        <f>IF($V521="","",$V521*'9 All Base Data'!$Y521)</f>
        <v>8.6413905825721263E-5</v>
      </c>
      <c r="AN521" s="178">
        <f>IF($W521="","",$W521*'9 All Base Data'!$Y521)</f>
        <v>2.6857058025601536E-5</v>
      </c>
      <c r="AO521" s="178">
        <f>IF($X521="","",$X521*'9 All Base Data'!$Y521)</f>
        <v>2.4598159120532337E-5</v>
      </c>
      <c r="AP521" s="178">
        <f>$Y521*'9 All Base Data'!$Y521</f>
        <v>5.9361307055985869E-3</v>
      </c>
      <c r="AQ521" s="179">
        <f t="shared" si="89"/>
        <v>6.8339156904302714E-2</v>
      </c>
    </row>
    <row r="522" spans="1:43" x14ac:dyDescent="0.25">
      <c r="A522" s="124">
        <v>526702</v>
      </c>
      <c r="B522" s="125" t="s">
        <v>544</v>
      </c>
      <c r="C522" s="126" t="s">
        <v>408</v>
      </c>
      <c r="D522" s="101" t="s">
        <v>2073</v>
      </c>
      <c r="E522" s="142"/>
      <c r="F522" s="191" t="str">
        <f>IF('9 All Base Data'!G522="Rural Centre","Rural",IF('9 All Base Data'!G522="Rural (Incl.some Off Shore Islands)","Rural",IF('9 All Base Data'!G522="Inlet-in TA but not in Urban Area","Rural",IF('9 All Base Data'!G522="Rural (Incl.some Off Shore Islands)","Rural",IF('9 All Base Data'!G522="Inlet-not in TA","Rural",IF('9 All Base Data'!G522="Inland Water not in Urban Area","Rural",IF('9 All Base Data'!G522="Oceanic-in Region but not in TA","Rural",'9 All Base Data'!G522)))))))</f>
        <v>Rural</v>
      </c>
      <c r="G522" s="177">
        <f>IF('9 All Base Data'!I522="..C","..C",'9 All Base Data'!I522*Basecase_Pop_2006)</f>
        <v>930</v>
      </c>
      <c r="H522" s="177">
        <f>IF('9 All Base Data'!J522="..C","..C",'9 All Base Data'!J522*Basecase_Pop_2006)</f>
        <v>591</v>
      </c>
      <c r="I522" s="191">
        <f>IF('9 All Base Data'!L522="..C","..C",'9 All Base Data'!L522*Basecase_Pop_2006)</f>
        <v>15</v>
      </c>
      <c r="J522" s="156">
        <f>IF('9 All Base Data'!$P522=0,0,('9 All Base Data'!$P522*Basecase_Pop_2006)/(1+(1/(BaseCase_Mort_AllAdults_30*('9 All Base Data'!$W522*Basecase_PM10)/10))))</f>
        <v>0.2465957561004872</v>
      </c>
      <c r="K522" s="156">
        <f>IF('9 All Base Data'!$Q522=0,0,('9 All Base Data'!$Q522*Basecase_Pop_2006)/(1+(1/(BaseCase_Mort_Maori_30*('9 All Base Data'!$W522*Basecase_PM10)/10))))</f>
        <v>0</v>
      </c>
      <c r="L522" s="179">
        <f>133/(1+1/(BaseCase_Mort_Child_0_1*'9 All Base Data'!$AB$10/10))*IF('9 All Base Data'!$L522="..C",0,'9 All Base Data'!L522/'9 All Base Data'!$L$2022)</f>
        <v>2.1881667829578449E-3</v>
      </c>
      <c r="M522" s="178">
        <f>IF('9 All Base Data'!$R522="","",IF('9 All Base Data'!$R522=0,0,('9 All Base Data'!$R522*Basecase_Pop_2006)/(1+(1/(BaseCase_CardiacHA_All*('9 All Base Data'!$W522*Basecase_PM10)/10)))))</f>
        <v>1.5864137693549447E-2</v>
      </c>
      <c r="N522" s="178">
        <f>IF('9 All Base Data'!$S522="","",IF('9 All Base Data'!$S522=0,0,('9 All Base Data'!S522*Basecase_Pop_2006)/(1+(1/(BaseCase_RespHA_All*('9 All Base Data'!$W522*Basecase_PM10)/10)))))</f>
        <v>2.3720944075716538E-2</v>
      </c>
      <c r="O522" s="178">
        <f>IF('9 All Base Data'!$T522="","",IF('9 All Base Data'!$T522=0,0,('9 All Base Data'!$T522*Basecase_Pop_2006)/(1+(1/(BaseCase_RespHA_Child_1_4*('9 All Base Data'!$W522*Basecase_PM10)/10)))))</f>
        <v>5.2299676490081435E-3</v>
      </c>
      <c r="P522" s="179">
        <f>IF('9 All Base Data'!$U522="","",IF('9 All Base Data'!$U522=0,0,('9 All Base Data'!$U522*Basecase_Pop_2006)/(1+(1/(BaseCase_RespHA_Child_5_14*('9 All Base Data'!$W522*Basecase_PM10)/10)))))</f>
        <v>0</v>
      </c>
      <c r="Q522" s="156">
        <f>IF('7 Base case Results'!$G522="..C",0,BaseCase_RADs_All*'7 Base case Results'!$G522*('9 All Base Data'!$V522*Basecase_PM10)/10)</f>
        <v>266.8356</v>
      </c>
      <c r="R522" s="189">
        <f t="shared" si="80"/>
        <v>0.87788089171773442</v>
      </c>
      <c r="S522" s="178">
        <f t="shared" si="81"/>
        <v>0</v>
      </c>
      <c r="T522" s="179">
        <f t="shared" si="82"/>
        <v>7.7898737473299281E-3</v>
      </c>
      <c r="U522" s="178">
        <f t="shared" si="83"/>
        <v>1.0073727435403899E-4</v>
      </c>
      <c r="V522" s="178">
        <f t="shared" si="84"/>
        <v>1.075744813833745E-4</v>
      </c>
      <c r="W522" s="178">
        <f t="shared" si="85"/>
        <v>2.3717903288251933E-5</v>
      </c>
      <c r="X522" s="179">
        <f t="shared" si="86"/>
        <v>0</v>
      </c>
      <c r="Y522" s="179">
        <f t="shared" si="87"/>
        <v>1.65438072E-2</v>
      </c>
      <c r="Z522" s="186">
        <f t="shared" si="88"/>
        <v>0.90242288442080176</v>
      </c>
      <c r="AA522" s="156">
        <f>$J522*'9 All Base Data'!$Y522</f>
        <v>2.1479510970673254E-2</v>
      </c>
      <c r="AB522" s="156">
        <f>$K522*'9 All Base Data'!$Y522</f>
        <v>0</v>
      </c>
      <c r="AC522" s="178">
        <f>$L522*'9 All Base Data'!$Y522</f>
        <v>1.9059838321407741E-4</v>
      </c>
      <c r="AD522" s="178">
        <f>IF($M522="","",$M522*'9 All Base Data'!$Y522)</f>
        <v>1.3818320518460584E-3</v>
      </c>
      <c r="AE522" s="178">
        <f>IF($N522="","",$N522*'9 All Base Data'!$Y522)</f>
        <v>2.0661924056043128E-3</v>
      </c>
      <c r="AF522" s="178">
        <f>IF($O522="","",$O522*'9 All Base Data'!$Y522)</f>
        <v>4.5555182809942394E-4</v>
      </c>
      <c r="AG522" s="178">
        <f>IF($P522="","",$P522*'9 All Base Data'!$Y522)</f>
        <v>0</v>
      </c>
      <c r="AH522" s="167">
        <f>$Q522*'9 All Base Data'!$Y522</f>
        <v>23.242485143299088</v>
      </c>
      <c r="AI522" s="178">
        <f>$R522*'9 All Base Data'!$Y522</f>
        <v>7.6467059055596781E-2</v>
      </c>
      <c r="AJ522" s="178">
        <f>$S522*'9 All Base Data'!$Y522</f>
        <v>0</v>
      </c>
      <c r="AK522" s="178">
        <f>$T522*'9 All Base Data'!$Y522</f>
        <v>6.7853024424211557E-4</v>
      </c>
      <c r="AL522" s="178">
        <f>IF($U522="","",$U522*'9 All Base Data'!$Y522)</f>
        <v>8.7746335292224713E-6</v>
      </c>
      <c r="AM522" s="178">
        <f>IF($V522="","",$V522*'9 All Base Data'!$Y522)</f>
        <v>9.3701825594155591E-6</v>
      </c>
      <c r="AN522" s="178">
        <f>IF($W522="","",$W522*'9 All Base Data'!$Y522)</f>
        <v>2.0659275404308877E-6</v>
      </c>
      <c r="AO522" s="178">
        <f>IF($X522="","",$X522*'9 All Base Data'!$Y522)</f>
        <v>0</v>
      </c>
      <c r="AP522" s="178">
        <f>$Y522*'9 All Base Data'!$Y522</f>
        <v>1.4410340788845435E-3</v>
      </c>
      <c r="AQ522" s="179">
        <f t="shared" si="89"/>
        <v>7.8604768194812075E-2</v>
      </c>
    </row>
    <row r="523" spans="1:43" x14ac:dyDescent="0.25">
      <c r="A523" s="124">
        <v>526900</v>
      </c>
      <c r="B523" s="125" t="s">
        <v>545</v>
      </c>
      <c r="C523" s="126" t="s">
        <v>408</v>
      </c>
      <c r="D523" s="101" t="s">
        <v>2073</v>
      </c>
      <c r="E523" s="142"/>
      <c r="F523" s="191" t="str">
        <f>IF('9 All Base Data'!G523="Rural Centre","Rural",IF('9 All Base Data'!G523="Rural (Incl.some Off Shore Islands)","Rural",IF('9 All Base Data'!G523="Inlet-in TA but not in Urban Area","Rural",IF('9 All Base Data'!G523="Rural (Incl.some Off Shore Islands)","Rural",IF('9 All Base Data'!G523="Inlet-not in TA","Rural",IF('9 All Base Data'!G523="Inland Water not in Urban Area","Rural",IF('9 All Base Data'!G523="Oceanic-in Region but not in TA","Rural",'9 All Base Data'!G523)))))))</f>
        <v>Rural</v>
      </c>
      <c r="G523" s="177">
        <f>IF('9 All Base Data'!I523="..C","..C",'9 All Base Data'!I523*Basecase_Pop_2006)</f>
        <v>1473</v>
      </c>
      <c r="H523" s="177">
        <f>IF('9 All Base Data'!J523="..C","..C",'9 All Base Data'!J523*Basecase_Pop_2006)</f>
        <v>939</v>
      </c>
      <c r="I523" s="191">
        <f>IF('9 All Base Data'!L523="..C","..C",'9 All Base Data'!L523*Basecase_Pop_2006)</f>
        <v>21</v>
      </c>
      <c r="J523" s="156">
        <f>IF('9 All Base Data'!$P523=0,0,('9 All Base Data'!$P523*Basecase_Pop_2006)/(1+(1/(BaseCase_Mort_AllAdults_30*('9 All Base Data'!$W523*Basecase_PM10)/10))))</f>
        <v>7.0455930314424903E-2</v>
      </c>
      <c r="K523" s="156">
        <f>IF('9 All Base Data'!$Q523=0,0,('9 All Base Data'!$Q523*Basecase_Pop_2006)/(1+(1/(BaseCase_Mort_Maori_30*('9 All Base Data'!$W523*Basecase_PM10)/10))))</f>
        <v>4.5828301995284919E-2</v>
      </c>
      <c r="L523" s="179">
        <f>133/(1+1/(BaseCase_Mort_Child_0_1*'9 All Base Data'!$AB$10/10))*IF('9 All Base Data'!$L523="..C",0,'9 All Base Data'!L523/'9 All Base Data'!$L$2022)</f>
        <v>3.0634334961409829E-3</v>
      </c>
      <c r="M523" s="178">
        <f>IF('9 All Base Data'!$R523="","",IF('9 All Base Data'!$R523=0,0,('9 All Base Data'!$R523*Basecase_Pop_2006)/(1+(1/(BaseCase_CardiacHA_All*('9 All Base Data'!$W523*Basecase_PM10)/10)))))</f>
        <v>8.090710223710218E-2</v>
      </c>
      <c r="N523" s="178">
        <f>IF('9 All Base Data'!$S523="","",IF('9 All Base Data'!$S523=0,0,('9 All Base Data'!S523*Basecase_Pop_2006)/(1+(1/(BaseCase_RespHA_All*('9 All Base Data'!$W523*Basecase_PM10)/10)))))</f>
        <v>0.13178302264286967</v>
      </c>
      <c r="O523" s="178">
        <f>IF('9 All Base Data'!$T523="","",IF('9 All Base Data'!$T523=0,0,('9 All Base Data'!$T523*Basecase_Pop_2006)/(1+(1/(BaseCase_RespHA_Child_1_4*('9 All Base Data'!$W523*Basecase_PM10)/10)))))</f>
        <v>1.568990294702443E-2</v>
      </c>
      <c r="P523" s="179">
        <f>IF('9 All Base Data'!$U523="","",IF('9 All Base Data'!$U523=0,0,('9 All Base Data'!$U523*Basecase_Pop_2006)/(1+(1/(BaseCase_RespHA_Child_5_14*('9 All Base Data'!$W523*Basecase_PM10)/10)))))</f>
        <v>3.1135549022863331E-2</v>
      </c>
      <c r="Q523" s="156">
        <f>IF('7 Base case Results'!$G523="..C",0,BaseCase_RADs_All*'7 Base case Results'!$G523*('9 All Base Data'!$V523*Basecase_PM10)/10)</f>
        <v>422.63316000000003</v>
      </c>
      <c r="R523" s="189">
        <f t="shared" si="80"/>
        <v>0.25082311191935264</v>
      </c>
      <c r="S523" s="178">
        <f t="shared" si="81"/>
        <v>0.16314875510321433</v>
      </c>
      <c r="T523" s="179">
        <f t="shared" si="82"/>
        <v>1.09058232462619E-2</v>
      </c>
      <c r="U523" s="178">
        <f t="shared" si="83"/>
        <v>5.1376009920559886E-4</v>
      </c>
      <c r="V523" s="178">
        <f t="shared" si="84"/>
        <v>5.9763600768541396E-4</v>
      </c>
      <c r="W523" s="178">
        <f t="shared" si="85"/>
        <v>7.1153709864755777E-5</v>
      </c>
      <c r="X523" s="179">
        <f t="shared" si="86"/>
        <v>1.411997148186852E-4</v>
      </c>
      <c r="Y523" s="179">
        <f t="shared" si="87"/>
        <v>2.6203255920000005E-2</v>
      </c>
      <c r="Z523" s="186">
        <f t="shared" si="88"/>
        <v>0.28904358719250556</v>
      </c>
      <c r="AA523" s="156">
        <f>$J523*'9 All Base Data'!$Y523</f>
        <v>6.1370031344780713E-3</v>
      </c>
      <c r="AB523" s="156">
        <f>$K523*'9 All Base Data'!$Y523</f>
        <v>3.9918347786728377E-3</v>
      </c>
      <c r="AC523" s="178">
        <f>$L523*'9 All Base Data'!$Y523</f>
        <v>2.6683773649970835E-4</v>
      </c>
      <c r="AD523" s="178">
        <f>IF($M523="","",$M523*'9 All Base Data'!$Y523)</f>
        <v>7.0473434644148982E-3</v>
      </c>
      <c r="AE523" s="178">
        <f>IF($N523="","",$N523*'9 All Base Data'!$Y523)</f>
        <v>1.1478846697801739E-2</v>
      </c>
      <c r="AF523" s="178">
        <f>IF($O523="","",$O523*'9 All Base Data'!$Y523)</f>
        <v>1.3666554842982717E-3</v>
      </c>
      <c r="AG523" s="178">
        <f>IF($P523="","",$P523*'9 All Base Data'!$Y523)</f>
        <v>2.7120351841821762E-3</v>
      </c>
      <c r="AH523" s="167">
        <f>$Q523*'9 All Base Data'!$Y523</f>
        <v>36.813097436644689</v>
      </c>
      <c r="AI523" s="178">
        <f>$R523*'9 All Base Data'!$Y523</f>
        <v>2.1847731158741932E-2</v>
      </c>
      <c r="AJ523" s="178">
        <f>$S523*'9 All Base Data'!$Y523</f>
        <v>1.4210931812075302E-2</v>
      </c>
      <c r="AK523" s="178">
        <f>$T523*'9 All Base Data'!$Y523</f>
        <v>9.4994234193896191E-4</v>
      </c>
      <c r="AL523" s="178">
        <f>IF($U523="","",$U523*'9 All Base Data'!$Y523)</f>
        <v>4.4750630999034602E-5</v>
      </c>
      <c r="AM523" s="178">
        <f>IF($V523="","",$V523*'9 All Base Data'!$Y523)</f>
        <v>5.2056569774530892E-5</v>
      </c>
      <c r="AN523" s="178">
        <f>IF($W523="","",$W523*'9 All Base Data'!$Y523)</f>
        <v>6.1977826212926615E-6</v>
      </c>
      <c r="AO523" s="178">
        <f>IF($X523="","",$X523*'9 All Base Data'!$Y523)</f>
        <v>1.2299079560266168E-5</v>
      </c>
      <c r="AP523" s="178">
        <f>$Y523*'9 All Base Data'!$Y523</f>
        <v>2.2824120410719711E-3</v>
      </c>
      <c r="AQ523" s="179">
        <f t="shared" si="89"/>
        <v>2.5176892742526429E-2</v>
      </c>
    </row>
    <row r="524" spans="1:43" x14ac:dyDescent="0.25">
      <c r="A524" s="124">
        <v>527004</v>
      </c>
      <c r="B524" s="125" t="s">
        <v>546</v>
      </c>
      <c r="C524" s="126" t="s">
        <v>408</v>
      </c>
      <c r="D524" s="101" t="s">
        <v>2073</v>
      </c>
      <c r="E524" s="142"/>
      <c r="F524" s="191" t="str">
        <f>IF('9 All Base Data'!G524="Rural Centre","Rural",IF('9 All Base Data'!G524="Rural (Incl.some Off Shore Islands)","Rural",IF('9 All Base Data'!G524="Inlet-in TA but not in Urban Area","Rural",IF('9 All Base Data'!G524="Rural (Incl.some Off Shore Islands)","Rural",IF('9 All Base Data'!G524="Inlet-not in TA","Rural",IF('9 All Base Data'!G524="Inland Water not in Urban Area","Rural",IF('9 All Base Data'!G524="Oceanic-in Region but not in TA","Rural",'9 All Base Data'!G524)))))))</f>
        <v>Hamilton Zone</v>
      </c>
      <c r="G524" s="177">
        <f>IF('9 All Base Data'!I524="..C","..C",'9 All Base Data'!I524*Basecase_Pop_2006)</f>
        <v>2157</v>
      </c>
      <c r="H524" s="177">
        <f>IF('9 All Base Data'!J524="..C","..C",'9 All Base Data'!J524*Basecase_Pop_2006)</f>
        <v>1356</v>
      </c>
      <c r="I524" s="191">
        <f>IF('9 All Base Data'!L524="..C","..C",'9 All Base Data'!L524*Basecase_Pop_2006)</f>
        <v>27</v>
      </c>
      <c r="J524" s="156">
        <f>IF('9 All Base Data'!$P524=0,0,('9 All Base Data'!$P524*Basecase_Pop_2006)/(1+(1/(BaseCase_Mort_AllAdults_30*('9 All Base Data'!$W524*Basecase_PM10)/10))))</f>
        <v>1.1121495327102804</v>
      </c>
      <c r="K524" s="156">
        <f>IF('9 All Base Data'!$Q524=0,0,('9 All Base Data'!$Q524*Basecase_Pop_2006)/(1+(1/(BaseCase_Mort_Maori_30*('9 All Base Data'!$W524*Basecase_PM10)/10))))</f>
        <v>0.27777777777777779</v>
      </c>
      <c r="L524" s="179">
        <f>133/(1+1/(BaseCase_Mort_Child_0_1*'9 All Base Data'!$AB$10/10))*IF('9 All Base Data'!$L524="..C",0,'9 All Base Data'!L524/'9 All Base Data'!$L$2022)</f>
        <v>3.9387002093241204E-3</v>
      </c>
      <c r="M524" s="178">
        <f>IF('9 All Base Data'!$R524="","",IF('9 All Base Data'!$R524=0,0,('9 All Base Data'!$R524*Basecase_Pop_2006)/(1+(1/(BaseCase_CardiacHA_All*('9 All Base Data'!$W524*Basecase_PM10)/10)))))</f>
        <v>5.5666003976143151E-2</v>
      </c>
      <c r="N524" s="178">
        <f>IF('9 All Base Data'!$S524="","",IF('9 All Base Data'!$S524=0,0,('9 All Base Data'!S524*Basecase_Pop_2006)/(1+(1/(BaseCase_RespHA_All*('9 All Base Data'!$W524*Basecase_PM10)/10)))))</f>
        <v>0.12211221122112212</v>
      </c>
      <c r="O524" s="178">
        <f>IF('9 All Base Data'!$T524="","",IF('9 All Base Data'!$T524=0,0,('9 All Base Data'!$T524*Basecase_Pop_2006)/(1+(1/(BaseCase_RespHA_Child_1_4*('9 All Base Data'!$W524*Basecase_PM10)/10)))))</f>
        <v>1.9607843137254902E-2</v>
      </c>
      <c r="P524" s="179">
        <f>IF('9 All Base Data'!$U524="","",IF('9 All Base Data'!$U524=0,0,('9 All Base Data'!$U524*Basecase_Pop_2006)/(1+(1/(BaseCase_RespHA_Child_5_14*('9 All Base Data'!$W524*Basecase_PM10)/10)))))</f>
        <v>9.7087378640776691E-3</v>
      </c>
      <c r="Q524" s="156">
        <f>IF('7 Base case Results'!$G524="..C",0,BaseCase_RADs_All*'7 Base case Results'!$G524*('9 All Base Data'!$V524*Basecase_PM10)/10)</f>
        <v>1164.78</v>
      </c>
      <c r="R524" s="189">
        <f t="shared" si="80"/>
        <v>3.9592523364485981</v>
      </c>
      <c r="S524" s="178">
        <f t="shared" si="81"/>
        <v>0.98888888888888893</v>
      </c>
      <c r="T524" s="179">
        <f t="shared" si="82"/>
        <v>1.4021772745193868E-2</v>
      </c>
      <c r="U524" s="178">
        <f t="shared" si="83"/>
        <v>3.5347912524850901E-4</v>
      </c>
      <c r="V524" s="178">
        <f t="shared" si="84"/>
        <v>5.5377887788778883E-4</v>
      </c>
      <c r="W524" s="178">
        <f t="shared" si="85"/>
        <v>8.8921568627450977E-5</v>
      </c>
      <c r="X524" s="179">
        <f t="shared" si="86"/>
        <v>4.4029126213592225E-5</v>
      </c>
      <c r="Y524" s="179">
        <f t="shared" si="87"/>
        <v>7.2216360000000007E-2</v>
      </c>
      <c r="Z524" s="186">
        <f t="shared" si="88"/>
        <v>4.0463977271969283</v>
      </c>
      <c r="AA524" s="156">
        <f>$J524*'9 All Base Data'!$Y524</f>
        <v>0.30297399848291606</v>
      </c>
      <c r="AB524" s="156">
        <f>$K524*'9 All Base Data'!$Y524</f>
        <v>7.5672777398860927E-2</v>
      </c>
      <c r="AC524" s="178">
        <f>$L524*'9 All Base Data'!$Y524</f>
        <v>1.0729885830517119E-3</v>
      </c>
      <c r="AD524" s="178">
        <f>IF($M524="","",$M524*'9 All Base Data'!$Y524)</f>
        <v>1.5164644059254837E-2</v>
      </c>
      <c r="AE524" s="178">
        <f>IF($N524="","",$N524*'9 All Base Data'!$Y524)</f>
        <v>3.3266052638707182E-2</v>
      </c>
      <c r="AF524" s="178">
        <f>IF($O524="","",$O524*'9 All Base Data'!$Y524)</f>
        <v>5.3416078163901828E-3</v>
      </c>
      <c r="AG524" s="178">
        <f>IF($P524="","",$P524*'9 All Base Data'!$Y524)</f>
        <v>2.6448737731640708E-3</v>
      </c>
      <c r="AH524" s="167">
        <f>$Q524*'9 All Base Data'!$Y524</f>
        <v>317.31169557112281</v>
      </c>
      <c r="AI524" s="178">
        <f>$R524*'9 All Base Data'!$Y524</f>
        <v>1.0785874345991813</v>
      </c>
      <c r="AJ524" s="178">
        <f>$S524*'9 All Base Data'!$Y524</f>
        <v>0.2693950875399449</v>
      </c>
      <c r="AK524" s="178">
        <f>$T524*'9 All Base Data'!$Y524</f>
        <v>3.8198393556640943E-3</v>
      </c>
      <c r="AL524" s="178">
        <f>IF($U524="","",$U524*'9 All Base Data'!$Y524)</f>
        <v>9.6295489776268206E-5</v>
      </c>
      <c r="AM524" s="178">
        <f>IF($V524="","",$V524*'9 All Base Data'!$Y524)</f>
        <v>1.5086154871653707E-4</v>
      </c>
      <c r="AN524" s="178">
        <f>IF($W524="","",$W524*'9 All Base Data'!$Y524)</f>
        <v>2.422419144732948E-5</v>
      </c>
      <c r="AO524" s="178">
        <f>IF($X524="","",$X524*'9 All Base Data'!$Y524)</f>
        <v>1.1994502561299061E-5</v>
      </c>
      <c r="AP524" s="178">
        <f>$Y524*'9 All Base Data'!$Y524</f>
        <v>1.9673325125409619E-2</v>
      </c>
      <c r="AQ524" s="179">
        <f t="shared" si="89"/>
        <v>1.1023277561187477</v>
      </c>
    </row>
    <row r="525" spans="1:43" x14ac:dyDescent="0.25">
      <c r="A525" s="124">
        <v>527005</v>
      </c>
      <c r="B525" s="125" t="s">
        <v>548</v>
      </c>
      <c r="C525" s="126" t="s">
        <v>408</v>
      </c>
      <c r="D525" s="101" t="s">
        <v>2075</v>
      </c>
      <c r="E525" s="142"/>
      <c r="F525" s="191" t="str">
        <f>IF('9 All Base Data'!G525="Rural Centre","Rural",IF('9 All Base Data'!G525="Rural (Incl.some Off Shore Islands)","Rural",IF('9 All Base Data'!G525="Inlet-in TA but not in Urban Area","Rural",IF('9 All Base Data'!G525="Rural (Incl.some Off Shore Islands)","Rural",IF('9 All Base Data'!G525="Inlet-not in TA","Rural",IF('9 All Base Data'!G525="Inland Water not in Urban Area","Rural",IF('9 All Base Data'!G525="Oceanic-in Region but not in TA","Rural",'9 All Base Data'!G525)))))))</f>
        <v>Hamilton Zone</v>
      </c>
      <c r="G525" s="177">
        <f>IF('9 All Base Data'!I525="..C","..C",'9 All Base Data'!I525*Basecase_Pop_2006)</f>
        <v>2052</v>
      </c>
      <c r="H525" s="177">
        <f>IF('9 All Base Data'!J525="..C","..C",'9 All Base Data'!J525*Basecase_Pop_2006)</f>
        <v>1095</v>
      </c>
      <c r="I525" s="191">
        <f>IF('9 All Base Data'!L525="..C","..C",'9 All Base Data'!L525*Basecase_Pop_2006)</f>
        <v>54</v>
      </c>
      <c r="J525" s="156">
        <f>IF('9 All Base Data'!$P525=0,0,('9 All Base Data'!$P525*Basecase_Pop_2006)/(1+(1/(BaseCase_Mort_AllAdults_30*('9 All Base Data'!$W525*Basecase_PM10)/10))))</f>
        <v>1.4610591900311527</v>
      </c>
      <c r="K525" s="156">
        <f>IF('9 All Base Data'!$Q525=0,0,('9 All Base Data'!$Q525*Basecase_Pop_2006)/(1+(1/(BaseCase_Mort_Maori_30*('9 All Base Data'!$W525*Basecase_PM10)/10))))</f>
        <v>0.27777777777777779</v>
      </c>
      <c r="L525" s="179">
        <f>133/(1+1/(BaseCase_Mort_Child_0_1*'9 All Base Data'!$AB$10/10))*IF('9 All Base Data'!$L525="..C",0,'9 All Base Data'!L525/'9 All Base Data'!$L$2022)</f>
        <v>7.8774004186482408E-3</v>
      </c>
      <c r="M525" s="178">
        <f>IF('9 All Base Data'!$R525="","",IF('9 All Base Data'!$R525=0,0,('9 All Base Data'!$R525*Basecase_Pop_2006)/(1+(1/(BaseCase_CardiacHA_All*('9 All Base Data'!$W525*Basecase_PM10)/10)))))</f>
        <v>6.560636182902585E-2</v>
      </c>
      <c r="N525" s="178">
        <f>IF('9 All Base Data'!$S525="","",IF('9 All Base Data'!$S525=0,0,('9 All Base Data'!S525*Basecase_Pop_2006)/(1+(1/(BaseCase_RespHA_All*('9 All Base Data'!$W525*Basecase_PM10)/10)))))</f>
        <v>2.9702970297029702E-2</v>
      </c>
      <c r="O525" s="178">
        <f>IF('9 All Base Data'!$T525="","",IF('9 All Base Data'!$T525=0,0,('9 All Base Data'!$T525*Basecase_Pop_2006)/(1+(1/(BaseCase_RespHA_Child_1_4*('9 All Base Data'!$W525*Basecase_PM10)/10)))))</f>
        <v>6.5359477124183E-3</v>
      </c>
      <c r="P525" s="179">
        <f>IF('9 All Base Data'!$U525="","",IF('9 All Base Data'!$U525=0,0,('9 All Base Data'!$U525*Basecase_Pop_2006)/(1+(1/(BaseCase_RespHA_Child_5_14*('9 All Base Data'!$W525*Basecase_PM10)/10)))))</f>
        <v>0</v>
      </c>
      <c r="Q525" s="156">
        <f>IF('7 Base case Results'!$G525="..C",0,BaseCase_RADs_All*'7 Base case Results'!$G525*('9 All Base Data'!$V525*Basecase_PM10)/10)</f>
        <v>1108.08</v>
      </c>
      <c r="R525" s="189">
        <f t="shared" si="80"/>
        <v>5.2013707165109038</v>
      </c>
      <c r="S525" s="178">
        <f t="shared" si="81"/>
        <v>0.98888888888888893</v>
      </c>
      <c r="T525" s="179">
        <f t="shared" si="82"/>
        <v>2.8043545490387737E-2</v>
      </c>
      <c r="U525" s="178">
        <f t="shared" si="83"/>
        <v>4.1660039761431413E-4</v>
      </c>
      <c r="V525" s="178">
        <f t="shared" si="84"/>
        <v>1.3470297029702971E-4</v>
      </c>
      <c r="W525" s="178">
        <f t="shared" si="85"/>
        <v>2.9640522875816992E-5</v>
      </c>
      <c r="X525" s="179">
        <f t="shared" si="86"/>
        <v>0</v>
      </c>
      <c r="Y525" s="179">
        <f t="shared" si="87"/>
        <v>6.8700959999999991E-2</v>
      </c>
      <c r="Z525" s="186">
        <f t="shared" si="88"/>
        <v>5.2986665253692031</v>
      </c>
      <c r="AA525" s="156">
        <f>$J525*'9 All Base Data'!$Y525</f>
        <v>0.39802466467363484</v>
      </c>
      <c r="AB525" s="156">
        <f>$K525*'9 All Base Data'!$Y525</f>
        <v>7.5672777398860927E-2</v>
      </c>
      <c r="AC525" s="178">
        <f>$L525*'9 All Base Data'!$Y525</f>
        <v>2.1459771661034239E-3</v>
      </c>
      <c r="AD525" s="178">
        <f>IF($M525="","",$M525*'9 All Base Data'!$Y525)</f>
        <v>1.7872616212693197E-2</v>
      </c>
      <c r="AE525" s="178">
        <f>IF($N525="","",$N525*'9 All Base Data'!$Y525)</f>
        <v>8.0917425337395845E-3</v>
      </c>
      <c r="AF525" s="178">
        <f>IF($O525="","",$O525*'9 All Base Data'!$Y525)</f>
        <v>1.7805359387967274E-3</v>
      </c>
      <c r="AG525" s="178">
        <f>IF($P525="","",$P525*'9 All Base Data'!$Y525)</f>
        <v>0</v>
      </c>
      <c r="AH525" s="167">
        <f>$Q525*'9 All Base Data'!$Y525</f>
        <v>301.86536824846729</v>
      </c>
      <c r="AI525" s="178">
        <f>$R525*'9 All Base Data'!$Y525</f>
        <v>1.4169678062381401</v>
      </c>
      <c r="AJ525" s="178">
        <f>$S525*'9 All Base Data'!$Y525</f>
        <v>0.2693950875399449</v>
      </c>
      <c r="AK525" s="178">
        <f>$T525*'9 All Base Data'!$Y525</f>
        <v>7.6396787113281886E-3</v>
      </c>
      <c r="AL525" s="178">
        <f>IF($U525="","",$U525*'9 All Base Data'!$Y525)</f>
        <v>1.1349111295060181E-4</v>
      </c>
      <c r="AM525" s="178">
        <f>IF($V525="","",$V525*'9 All Base Data'!$Y525)</f>
        <v>3.6696052390509014E-5</v>
      </c>
      <c r="AN525" s="178">
        <f>IF($W525="","",$W525*'9 All Base Data'!$Y525)</f>
        <v>8.0747304824431594E-6</v>
      </c>
      <c r="AO525" s="178">
        <f>IF($X525="","",$X525*'9 All Base Data'!$Y525)</f>
        <v>0</v>
      </c>
      <c r="AP525" s="178">
        <f>$Y525*'9 All Base Data'!$Y525</f>
        <v>1.8715652831404972E-2</v>
      </c>
      <c r="AQ525" s="179">
        <f t="shared" si="89"/>
        <v>1.4434733249462144</v>
      </c>
    </row>
    <row r="526" spans="1:43" x14ac:dyDescent="0.25">
      <c r="A526" s="124">
        <v>527006</v>
      </c>
      <c r="B526" s="125" t="s">
        <v>549</v>
      </c>
      <c r="C526" s="126" t="s">
        <v>408</v>
      </c>
      <c r="D526" s="101" t="s">
        <v>2075</v>
      </c>
      <c r="E526" s="142"/>
      <c r="F526" s="191" t="str">
        <f>IF('9 All Base Data'!G526="Rural Centre","Rural",IF('9 All Base Data'!G526="Rural (Incl.some Off Shore Islands)","Rural",IF('9 All Base Data'!G526="Inlet-in TA but not in Urban Area","Rural",IF('9 All Base Data'!G526="Rural (Incl.some Off Shore Islands)","Rural",IF('9 All Base Data'!G526="Inlet-not in TA","Rural",IF('9 All Base Data'!G526="Inland Water not in Urban Area","Rural",IF('9 All Base Data'!G526="Oceanic-in Region but not in TA","Rural",'9 All Base Data'!G526)))))))</f>
        <v>Hamilton Zone</v>
      </c>
      <c r="G526" s="177">
        <f>IF('9 All Base Data'!I526="..C","..C",'9 All Base Data'!I526*Basecase_Pop_2006)</f>
        <v>3846</v>
      </c>
      <c r="H526" s="177">
        <f>IF('9 All Base Data'!J526="..C","..C",'9 All Base Data'!J526*Basecase_Pop_2006)</f>
        <v>2502</v>
      </c>
      <c r="I526" s="191">
        <f>IF('9 All Base Data'!L526="..C","..C",'9 All Base Data'!L526*Basecase_Pop_2006)</f>
        <v>39</v>
      </c>
      <c r="J526" s="156">
        <f>IF('9 All Base Data'!$P526=0,0,('9 All Base Data'!$P526*Basecase_Pop_2006)/(1+(1/(BaseCase_Mort_AllAdults_30*('9 All Base Data'!$W526*Basecase_PM10)/10))))</f>
        <v>0.20009751935149636</v>
      </c>
      <c r="K526" s="156">
        <f>IF('9 All Base Data'!$Q526=0,0,('9 All Base Data'!$Q526*Basecase_Pop_2006)/(1+(1/(BaseCase_Mort_Maori_30*('9 All Base Data'!$W526*Basecase_PM10)/10))))</f>
        <v>0</v>
      </c>
      <c r="L526" s="179">
        <f>133/(1+1/(BaseCase_Mort_Child_0_1*'9 All Base Data'!$AB$10/10))*IF('9 All Base Data'!$L526="..C",0,'9 All Base Data'!L526/'9 All Base Data'!$L$2022)</f>
        <v>5.6892336356903963E-3</v>
      </c>
      <c r="M526" s="178">
        <f>IF('9 All Base Data'!$R526="","",IF('9 All Base Data'!$R526=0,0,('9 All Base Data'!$R526*Basecase_Pop_2006)/(1+(1/(BaseCase_CardiacHA_All*('9 All Base Data'!$W526*Basecase_PM10)/10)))))</f>
        <v>0.2738383397484227</v>
      </c>
      <c r="N526" s="178">
        <f>IF('9 All Base Data'!$S526="","",IF('9 All Base Data'!$S526=0,0,('9 All Base Data'!S526*Basecase_Pop_2006)/(1+(1/(BaseCase_RespHA_All*('9 All Base Data'!$W526*Basecase_PM10)/10)))))</f>
        <v>0.31293993816196303</v>
      </c>
      <c r="O526" s="178">
        <f>IF('9 All Base Data'!$T526="","",IF('9 All Base Data'!$T526=0,0,('9 All Base Data'!$T526*Basecase_Pop_2006)/(1+(1/(BaseCase_RespHA_Child_1_4*('9 All Base Data'!$W526*Basecase_PM10)/10)))))</f>
        <v>0.11310219452019217</v>
      </c>
      <c r="P526" s="179">
        <f>IF('9 All Base Data'!$U526="","",IF('9 All Base Data'!$U526=0,0,('9 All Base Data'!$U526*Basecase_Pop_2006)/(1+(1/(BaseCase_RespHA_Child_5_14*('9 All Base Data'!$W526*Basecase_PM10)/10)))))</f>
        <v>2.5764276100749852E-2</v>
      </c>
      <c r="Q526" s="156">
        <f>IF('7 Base case Results'!$G526="..C",0,BaseCase_RADs_All*'7 Base case Results'!$G526*('9 All Base Data'!$V526*Basecase_PM10)/10)</f>
        <v>2782.9656</v>
      </c>
      <c r="R526" s="189">
        <f t="shared" si="80"/>
        <v>0.71234716889132699</v>
      </c>
      <c r="S526" s="178">
        <f t="shared" si="81"/>
        <v>0</v>
      </c>
      <c r="T526" s="179">
        <f t="shared" si="82"/>
        <v>2.0253671743057811E-2</v>
      </c>
      <c r="U526" s="178">
        <f t="shared" si="83"/>
        <v>1.7388734574024841E-3</v>
      </c>
      <c r="V526" s="178">
        <f t="shared" si="84"/>
        <v>1.4191826195645023E-3</v>
      </c>
      <c r="W526" s="178">
        <f t="shared" si="85"/>
        <v>5.1291845214907156E-4</v>
      </c>
      <c r="X526" s="179">
        <f t="shared" si="86"/>
        <v>1.1684099211690058E-4</v>
      </c>
      <c r="Y526" s="179">
        <f t="shared" si="87"/>
        <v>0.17254386720000001</v>
      </c>
      <c r="Z526" s="186">
        <f t="shared" si="88"/>
        <v>0.9083027639113519</v>
      </c>
      <c r="AA526" s="156">
        <f>$J526*'9 All Base Data'!$Y526</f>
        <v>9.1450837853230563E-2</v>
      </c>
      <c r="AB526" s="156">
        <f>$K526*'9 All Base Data'!$Y526</f>
        <v>0</v>
      </c>
      <c r="AC526" s="178">
        <f>$L526*'9 All Base Data'!$Y526</f>
        <v>2.6001580849821619E-3</v>
      </c>
      <c r="AD526" s="178">
        <f>IF($M526="","",$M526*'9 All Base Data'!$Y526)</f>
        <v>0.12515270397900408</v>
      </c>
      <c r="AE526" s="178">
        <f>IF($N526="","",$N526*'9 All Base Data'!$Y526)</f>
        <v>0.14302335998667473</v>
      </c>
      <c r="AF526" s="178">
        <f>IF($O526="","",$O526*'9 All Base Data'!$Y526)</f>
        <v>5.1691247774748025E-2</v>
      </c>
      <c r="AG526" s="178">
        <f>IF($P526="","",$P526*'9 All Base Data'!$Y526)</f>
        <v>1.1775081688827136E-2</v>
      </c>
      <c r="AH526" s="167">
        <f>$Q526*'9 All Base Data'!$Y526</f>
        <v>1271.9025036469814</v>
      </c>
      <c r="AI526" s="178">
        <f>$R526*'9 All Base Data'!$Y526</f>
        <v>0.32556498275750079</v>
      </c>
      <c r="AJ526" s="178">
        <f>$S526*'9 All Base Data'!$Y526</f>
        <v>0</v>
      </c>
      <c r="AK526" s="178">
        <f>$T526*'9 All Base Data'!$Y526</f>
        <v>9.2565627825364951E-3</v>
      </c>
      <c r="AL526" s="178">
        <f>IF($U526="","",$U526*'9 All Base Data'!$Y526)</f>
        <v>7.9471967026667598E-4</v>
      </c>
      <c r="AM526" s="178">
        <f>IF($V526="","",$V526*'9 All Base Data'!$Y526)</f>
        <v>6.4861093753956994E-4</v>
      </c>
      <c r="AN526" s="178">
        <f>IF($W526="","",$W526*'9 All Base Data'!$Y526)</f>
        <v>2.3441980865848233E-4</v>
      </c>
      <c r="AO526" s="178">
        <f>IF($X526="","",$X526*'9 All Base Data'!$Y526)</f>
        <v>5.3399995458831056E-5</v>
      </c>
      <c r="AP526" s="178">
        <f>$Y526*'9 All Base Data'!$Y526</f>
        <v>7.8857955226112844E-2</v>
      </c>
      <c r="AQ526" s="179">
        <f t="shared" si="89"/>
        <v>0.41512283137395639</v>
      </c>
    </row>
    <row r="527" spans="1:43" x14ac:dyDescent="0.25">
      <c r="A527" s="124">
        <v>527007</v>
      </c>
      <c r="B527" s="125" t="s">
        <v>550</v>
      </c>
      <c r="C527" s="126" t="s">
        <v>408</v>
      </c>
      <c r="D527" s="101" t="s">
        <v>2075</v>
      </c>
      <c r="E527" s="142"/>
      <c r="F527" s="191" t="str">
        <f>IF('9 All Base Data'!G527="Rural Centre","Rural",IF('9 All Base Data'!G527="Rural (Incl.some Off Shore Islands)","Rural",IF('9 All Base Data'!G527="Inlet-in TA but not in Urban Area","Rural",IF('9 All Base Data'!G527="Rural (Incl.some Off Shore Islands)","Rural",IF('9 All Base Data'!G527="Inlet-not in TA","Rural",IF('9 All Base Data'!G527="Inland Water not in Urban Area","Rural",IF('9 All Base Data'!G527="Oceanic-in Region but not in TA","Rural",'9 All Base Data'!G527)))))))</f>
        <v>Hamilton Zone</v>
      </c>
      <c r="G527" s="177">
        <f>IF('9 All Base Data'!I527="..C","..C",'9 All Base Data'!I527*Basecase_Pop_2006)</f>
        <v>4833</v>
      </c>
      <c r="H527" s="177">
        <f>IF('9 All Base Data'!J527="..C","..C",'9 All Base Data'!J527*Basecase_Pop_2006)</f>
        <v>2655</v>
      </c>
      <c r="I527" s="191">
        <f>IF('9 All Base Data'!L527="..C","..C",'9 All Base Data'!L527*Basecase_Pop_2006)</f>
        <v>102</v>
      </c>
      <c r="J527" s="156">
        <f>IF('9 All Base Data'!$P527=0,0,('9 All Base Data'!$P527*Basecase_Pop_2006)/(1+(1/(BaseCase_Mort_AllAdults_30*('9 All Base Data'!$W527*Basecase_PM10)/10))))</f>
        <v>1.5436094349972576</v>
      </c>
      <c r="K527" s="156">
        <f>IF('9 All Base Data'!$Q527=0,0,('9 All Base Data'!$Q527*Basecase_Pop_2006)/(1+(1/(BaseCase_Mort_Maori_30*('9 All Base Data'!$W527*Basecase_PM10)/10))))</f>
        <v>7.0452155625657209E-2</v>
      </c>
      <c r="L527" s="179">
        <f>133/(1+1/(BaseCase_Mort_Child_0_1*'9 All Base Data'!$AB$10/10))*IF('9 All Base Data'!$L527="..C",0,'9 All Base Data'!L527/'9 All Base Data'!$L$2022)</f>
        <v>1.4879534124113344E-2</v>
      </c>
      <c r="M527" s="178">
        <f>IF('9 All Base Data'!$R527="","",IF('9 All Base Data'!$R527=0,0,('9 All Base Data'!$R527*Basecase_Pop_2006)/(1+(1/(BaseCase_CardiacHA_All*('9 All Base Data'!$W527*Basecase_PM10)/10)))))</f>
        <v>7.1782865759295267E-2</v>
      </c>
      <c r="N527" s="178">
        <f>IF('9 All Base Data'!$S527="","",IF('9 All Base Data'!$S527=0,0,('9 All Base Data'!S527*Basecase_Pop_2006)/(1+(1/(BaseCase_RespHA_All*('9 All Base Data'!$W527*Basecase_PM10)/10)))))</f>
        <v>0.13222814288533649</v>
      </c>
      <c r="O527" s="178">
        <f>IF('9 All Base Data'!$T527="","",IF('9 All Base Data'!$T527=0,0,('9 All Base Data'!$T527*Basecase_Pop_2006)/(1+(1/(BaseCase_RespHA_Child_1_4*('9 All Base Data'!$W527*Basecase_PM10)/10)))))</f>
        <v>6.0901181664718869E-2</v>
      </c>
      <c r="P527" s="179">
        <f>IF('9 All Base Data'!$U527="","",IF('9 All Base Data'!$U527=0,0,('9 All Base Data'!$U527*Basecase_Pop_2006)/(1+(1/(BaseCase_RespHA_Child_5_14*('9 All Base Data'!$W527*Basecase_PM10)/10)))))</f>
        <v>1.2882138050374926E-2</v>
      </c>
      <c r="Q527" s="156">
        <f>IF('7 Base case Results'!$G527="..C",0,BaseCase_RADs_All*'7 Base case Results'!$G527*('9 All Base Data'!$V527*Basecase_PM10)/10)</f>
        <v>3497.1587999999997</v>
      </c>
      <c r="R527" s="189">
        <f t="shared" si="80"/>
        <v>5.4952495885902373</v>
      </c>
      <c r="S527" s="178">
        <f t="shared" si="81"/>
        <v>0.25080967402733967</v>
      </c>
      <c r="T527" s="179">
        <f t="shared" si="82"/>
        <v>5.2971141481843509E-2</v>
      </c>
      <c r="U527" s="178">
        <f t="shared" si="83"/>
        <v>4.5582119757152492E-4</v>
      </c>
      <c r="V527" s="178">
        <f t="shared" si="84"/>
        <v>5.9965462798500094E-4</v>
      </c>
      <c r="W527" s="178">
        <f t="shared" si="85"/>
        <v>2.7618685884950008E-4</v>
      </c>
      <c r="X527" s="179">
        <f t="shared" si="86"/>
        <v>5.8420496058450291E-5</v>
      </c>
      <c r="Y527" s="179">
        <f t="shared" si="87"/>
        <v>0.21682384559999998</v>
      </c>
      <c r="Z527" s="186">
        <f t="shared" si="88"/>
        <v>5.766100051497637</v>
      </c>
      <c r="AA527" s="156">
        <f>$J527*'9 All Base Data'!$Y527</f>
        <v>0.70547789201063571</v>
      </c>
      <c r="AB527" s="156">
        <f>$K527*'9 All Base Data'!$Y527</f>
        <v>3.2198843251098813E-2</v>
      </c>
      <c r="AC527" s="178">
        <f>$L527*'9 All Base Data'!$Y527</f>
        <v>6.8004134530302695E-3</v>
      </c>
      <c r="AD527" s="178">
        <f>IF($M527="","",$M527*'9 All Base Data'!$Y527)</f>
        <v>3.2807019489641848E-2</v>
      </c>
      <c r="AE527" s="178">
        <f>IF($N527="","",$N527*'9 All Base Data'!$Y527)</f>
        <v>6.0432405628172425E-2</v>
      </c>
      <c r="AF527" s="178">
        <f>IF($O527="","",$O527*'9 All Base Data'!$Y527)</f>
        <v>2.7833748801787402E-2</v>
      </c>
      <c r="AG527" s="178">
        <f>IF($P527="","",$P527*'9 All Base Data'!$Y527)</f>
        <v>5.8875408444135678E-3</v>
      </c>
      <c r="AH527" s="167">
        <f>$Q527*'9 All Base Data'!$Y527</f>
        <v>1598.3111804799428</v>
      </c>
      <c r="AI527" s="178">
        <f>$R527*'9 All Base Data'!$Y527</f>
        <v>2.5115012955578635</v>
      </c>
      <c r="AJ527" s="178">
        <f>$S527*'9 All Base Data'!$Y527</f>
        <v>0.11462788197391177</v>
      </c>
      <c r="AK527" s="178">
        <f>$T527*'9 All Base Data'!$Y527</f>
        <v>2.420947189278776E-2</v>
      </c>
      <c r="AL527" s="178">
        <f>IF($U527="","",$U527*'9 All Base Data'!$Y527)</f>
        <v>2.0832457375922572E-4</v>
      </c>
      <c r="AM527" s="178">
        <f>IF($V527="","",$V527*'9 All Base Data'!$Y527)</f>
        <v>2.7406095952376195E-4</v>
      </c>
      <c r="AN527" s="178">
        <f>IF($W527="","",$W527*'9 All Base Data'!$Y527)</f>
        <v>1.2622605081610586E-4</v>
      </c>
      <c r="AO527" s="178">
        <f>IF($X527="","",$X527*'9 All Base Data'!$Y527)</f>
        <v>2.6699997729415528E-5</v>
      </c>
      <c r="AP527" s="178">
        <f>$Y527*'9 All Base Data'!$Y527</f>
        <v>9.9095293189756448E-2</v>
      </c>
      <c r="AQ527" s="179">
        <f t="shared" si="89"/>
        <v>2.635288446173691</v>
      </c>
    </row>
    <row r="528" spans="1:43" x14ac:dyDescent="0.25">
      <c r="A528" s="124">
        <v>527008</v>
      </c>
      <c r="B528" s="125" t="s">
        <v>551</v>
      </c>
      <c r="C528" s="126" t="s">
        <v>408</v>
      </c>
      <c r="D528" s="101" t="s">
        <v>2075</v>
      </c>
      <c r="E528" s="142"/>
      <c r="F528" s="191" t="str">
        <f>IF('9 All Base Data'!G528="Rural Centre","Rural",IF('9 All Base Data'!G528="Rural (Incl.some Off Shore Islands)","Rural",IF('9 All Base Data'!G528="Inlet-in TA but not in Urban Area","Rural",IF('9 All Base Data'!G528="Rural (Incl.some Off Shore Islands)","Rural",IF('9 All Base Data'!G528="Inlet-not in TA","Rural",IF('9 All Base Data'!G528="Inland Water not in Urban Area","Rural",IF('9 All Base Data'!G528="Oceanic-in Region but not in TA","Rural",'9 All Base Data'!G528)))))))</f>
        <v>Hamilton Zone</v>
      </c>
      <c r="G528" s="177">
        <f>IF('9 All Base Data'!I528="..C","..C",'9 All Base Data'!I528*Basecase_Pop_2006)</f>
        <v>3192</v>
      </c>
      <c r="H528" s="177">
        <f>IF('9 All Base Data'!J528="..C","..C",'9 All Base Data'!J528*Basecase_Pop_2006)</f>
        <v>2034</v>
      </c>
      <c r="I528" s="191">
        <f>IF('9 All Base Data'!L528="..C","..C",'9 All Base Data'!L528*Basecase_Pop_2006)</f>
        <v>36</v>
      </c>
      <c r="J528" s="156">
        <f>IF('9 All Base Data'!$P528=0,0,('9 All Base Data'!$P528*Basecase_Pop_2006)/(1+(1/(BaseCase_Mort_AllAdults_30*('9 All Base Data'!$W528*Basecase_PM10)/10))))</f>
        <v>0.31443895898092283</v>
      </c>
      <c r="K528" s="156">
        <f>IF('9 All Base Data'!$Q528=0,0,('9 All Base Data'!$Q528*Basecase_Pop_2006)/(1+(1/(BaseCase_Mort_Maori_30*('9 All Base Data'!$W528*Basecase_PM10)/10))))</f>
        <v>7.0452155625657209E-2</v>
      </c>
      <c r="L528" s="179">
        <f>133/(1+1/(BaseCase_Mort_Child_0_1*'9 All Base Data'!$AB$10/10))*IF('9 All Base Data'!$L528="..C",0,'9 All Base Data'!L528/'9 All Base Data'!$L$2022)</f>
        <v>5.2516002790988277E-3</v>
      </c>
      <c r="M528" s="178">
        <f>IF('9 All Base Data'!$R528="","",IF('9 All Base Data'!$R528=0,0,('9 All Base Data'!$R528*Basecase_Pop_2006)/(1+(1/(BaseCase_CardiacHA_All*('9 All Base Data'!$W528*Basecase_PM10)/10)))))</f>
        <v>0.13293123288758385</v>
      </c>
      <c r="N528" s="178">
        <f>IF('9 All Base Data'!$S528="","",IF('9 All Base Data'!$S528=0,0,('9 All Base Data'!S528*Basecase_Pop_2006)/(1+(1/(BaseCase_RespHA_All*('9 All Base Data'!$W528*Basecase_PM10)/10)))))</f>
        <v>0.17630419051378199</v>
      </c>
      <c r="O528" s="178">
        <f>IF('9 All Base Data'!$T528="","",IF('9 All Base Data'!$T528=0,0,('9 All Base Data'!$T528*Basecase_Pop_2006)/(1+(1/(BaseCase_RespHA_Child_1_4*('9 All Base Data'!$W528*Basecase_PM10)/10)))))</f>
        <v>5.2201012855473315E-2</v>
      </c>
      <c r="P528" s="179">
        <f>IF('9 All Base Data'!$U528="","",IF('9 All Base Data'!$U528=0,0,('9 All Base Data'!$U528*Basecase_Pop_2006)/(1+(1/(BaseCase_RespHA_Child_5_14*('9 All Base Data'!$W528*Basecase_PM10)/10)))))</f>
        <v>1.2882138050374926E-2</v>
      </c>
      <c r="Q528" s="156">
        <f>IF('7 Base case Results'!$G528="..C",0,BaseCase_RADs_All*'7 Base case Results'!$G528*('9 All Base Data'!$V528*Basecase_PM10)/10)</f>
        <v>2309.7311999999997</v>
      </c>
      <c r="R528" s="189">
        <f t="shared" si="80"/>
        <v>1.1194026939720854</v>
      </c>
      <c r="S528" s="178">
        <f t="shared" si="81"/>
        <v>0.25080967402733967</v>
      </c>
      <c r="T528" s="179">
        <f t="shared" si="82"/>
        <v>1.8695696993591828E-2</v>
      </c>
      <c r="U528" s="178">
        <f t="shared" si="83"/>
        <v>8.4411332883615737E-4</v>
      </c>
      <c r="V528" s="178">
        <f t="shared" si="84"/>
        <v>7.9953950398000133E-4</v>
      </c>
      <c r="W528" s="178">
        <f t="shared" si="85"/>
        <v>2.3673159329957148E-4</v>
      </c>
      <c r="X528" s="179">
        <f t="shared" si="86"/>
        <v>5.8420496058450291E-5</v>
      </c>
      <c r="Y528" s="179">
        <f t="shared" si="87"/>
        <v>0.14320333439999999</v>
      </c>
      <c r="Z528" s="186">
        <f t="shared" si="88"/>
        <v>1.2829453781984932</v>
      </c>
      <c r="AA528" s="156">
        <f>$J528*'9 All Base Data'!$Y528</f>
        <v>0.14370845948364802</v>
      </c>
      <c r="AB528" s="156">
        <f>$K528*'9 All Base Data'!$Y528</f>
        <v>3.2198843251098813E-2</v>
      </c>
      <c r="AC528" s="178">
        <f>$L528*'9 All Base Data'!$Y528</f>
        <v>2.4001459245989189E-3</v>
      </c>
      <c r="AD528" s="178">
        <f>IF($M528="","",$M528*'9 All Base Data'!$Y528)</f>
        <v>6.075373979563306E-2</v>
      </c>
      <c r="AE528" s="178">
        <f>IF($N528="","",$N528*'9 All Base Data'!$Y528)</f>
        <v>8.0576540837563243E-2</v>
      </c>
      <c r="AF528" s="178">
        <f>IF($O528="","",$O528*'9 All Base Data'!$Y528)</f>
        <v>2.385749897296063E-2</v>
      </c>
      <c r="AG528" s="178">
        <f>IF($P528="","",$P528*'9 All Base Data'!$Y528)</f>
        <v>5.8875408444135678E-3</v>
      </c>
      <c r="AH528" s="167">
        <f>$Q528*'9 All Base Data'!$Y528</f>
        <v>1055.619550608727</v>
      </c>
      <c r="AI528" s="178">
        <f>$R528*'9 All Base Data'!$Y528</f>
        <v>0.51160211576178694</v>
      </c>
      <c r="AJ528" s="178">
        <f>$S528*'9 All Base Data'!$Y528</f>
        <v>0.11462788197391177</v>
      </c>
      <c r="AK528" s="178">
        <f>$T528*'9 All Base Data'!$Y528</f>
        <v>8.5445194915721515E-3</v>
      </c>
      <c r="AL528" s="178">
        <f>IF($U528="","",$U528*'9 All Base Data'!$Y528)</f>
        <v>3.8578624770226988E-4</v>
      </c>
      <c r="AM528" s="178">
        <f>IF($V528="","",$V528*'9 All Base Data'!$Y528)</f>
        <v>3.654146126983493E-4</v>
      </c>
      <c r="AN528" s="178">
        <f>IF($W528="","",$W528*'9 All Base Data'!$Y528)</f>
        <v>1.0819375784237646E-4</v>
      </c>
      <c r="AO528" s="178">
        <f>IF($X528="","",$X528*'9 All Base Data'!$Y528)</f>
        <v>2.6699997729415528E-5</v>
      </c>
      <c r="AP528" s="178">
        <f>$Y528*'9 All Base Data'!$Y528</f>
        <v>6.544841213774108E-2</v>
      </c>
      <c r="AQ528" s="179">
        <f t="shared" si="89"/>
        <v>0.58634624825150083</v>
      </c>
    </row>
    <row r="529" spans="1:43" x14ac:dyDescent="0.25">
      <c r="A529" s="124">
        <v>527009</v>
      </c>
      <c r="B529" s="125" t="s">
        <v>552</v>
      </c>
      <c r="C529" s="126" t="s">
        <v>408</v>
      </c>
      <c r="D529" s="101" t="s">
        <v>2075</v>
      </c>
      <c r="E529" s="142"/>
      <c r="F529" s="191" t="str">
        <f>IF('9 All Base Data'!G529="Rural Centre","Rural",IF('9 All Base Data'!G529="Rural (Incl.some Off Shore Islands)","Rural",IF('9 All Base Data'!G529="Inlet-in TA but not in Urban Area","Rural",IF('9 All Base Data'!G529="Rural (Incl.some Off Shore Islands)","Rural",IF('9 All Base Data'!G529="Inlet-not in TA","Rural",IF('9 All Base Data'!G529="Inland Water not in Urban Area","Rural",IF('9 All Base Data'!G529="Oceanic-in Region but not in TA","Rural",'9 All Base Data'!G529)))))))</f>
        <v>Hamilton Zone</v>
      </c>
      <c r="G529" s="177">
        <f>IF('9 All Base Data'!I529="..C","..C",'9 All Base Data'!I529*Basecase_Pop_2006)</f>
        <v>7830</v>
      </c>
      <c r="H529" s="177">
        <f>IF('9 All Base Data'!J529="..C","..C",'9 All Base Data'!J529*Basecase_Pop_2006)</f>
        <v>4428</v>
      </c>
      <c r="I529" s="191">
        <f>IF('9 All Base Data'!L529="..C","..C",'9 All Base Data'!L529*Basecase_Pop_2006)</f>
        <v>132</v>
      </c>
      <c r="J529" s="156">
        <f>IF('9 All Base Data'!$P529=0,0,('9 All Base Data'!$P529*Basecase_Pop_2006)/(1+(1/(BaseCase_Mort_AllAdults_30*('9 All Base Data'!$W529*Basecase_PM10)/10))))</f>
        <v>0.600292558054489</v>
      </c>
      <c r="K529" s="156">
        <f>IF('9 All Base Data'!$Q529=0,0,('9 All Base Data'!$Q529*Basecase_Pop_2006)/(1+(1/(BaseCase_Mort_Maori_30*('9 All Base Data'!$W529*Basecase_PM10)/10))))</f>
        <v>0</v>
      </c>
      <c r="L529" s="179">
        <f>133/(1+1/(BaseCase_Mort_Child_0_1*'9 All Base Data'!$AB$10/10))*IF('9 All Base Data'!$L529="..C",0,'9 All Base Data'!L529/'9 All Base Data'!$L$2022)</f>
        <v>1.9255867690029037E-2</v>
      </c>
      <c r="M529" s="178">
        <f>IF('9 All Base Data'!$R529="","",IF('9 All Base Data'!$R529=0,0,('9 All Base Data'!$R529*Basecase_Pop_2006)/(1+(1/(BaseCase_CardiacHA_All*('9 All Base Data'!$W529*Basecase_PM10)/10)))))</f>
        <v>0.15951747946510061</v>
      </c>
      <c r="N529" s="178">
        <f>IF('9 All Base Data'!$S529="","",IF('9 All Base Data'!$S529=0,0,('9 All Base Data'!S529*Basecase_Pop_2006)/(1+(1/(BaseCase_RespHA_All*('9 All Base Data'!$W529*Basecase_PM10)/10)))))</f>
        <v>0.23360305243076113</v>
      </c>
      <c r="O529" s="178">
        <f>IF('9 All Base Data'!$T529="","",IF('9 All Base Data'!$T529=0,0,('9 All Base Data'!$T529*Basecase_Pop_2006)/(1+(1/(BaseCase_RespHA_Child_1_4*('9 All Base Data'!$W529*Basecase_PM10)/10)))))</f>
        <v>0.10440202571094663</v>
      </c>
      <c r="P529" s="179">
        <f>IF('9 All Base Data'!$U529="","",IF('9 All Base Data'!$U529=0,0,('9 All Base Data'!$U529*Basecase_Pop_2006)/(1+(1/(BaseCase_RespHA_Child_5_14*('9 All Base Data'!$W529*Basecase_PM10)/10)))))</f>
        <v>0.11593924245337435</v>
      </c>
      <c r="Q529" s="156">
        <f>IF('7 Base case Results'!$G529="..C",0,BaseCase_RADs_All*'7 Base case Results'!$G529*('9 All Base Data'!$V529*Basecase_PM10)/10)</f>
        <v>5665.7879999999996</v>
      </c>
      <c r="R529" s="189">
        <f t="shared" si="80"/>
        <v>2.137041506673981</v>
      </c>
      <c r="S529" s="178">
        <f t="shared" si="81"/>
        <v>0</v>
      </c>
      <c r="T529" s="179">
        <f t="shared" si="82"/>
        <v>6.8550888976503369E-2</v>
      </c>
      <c r="U529" s="178">
        <f t="shared" si="83"/>
        <v>1.0129359946033888E-3</v>
      </c>
      <c r="V529" s="178">
        <f t="shared" si="84"/>
        <v>1.0593898427735016E-3</v>
      </c>
      <c r="W529" s="178">
        <f t="shared" si="85"/>
        <v>4.7346318659914296E-4</v>
      </c>
      <c r="X529" s="179">
        <f t="shared" si="86"/>
        <v>5.2578446452605267E-4</v>
      </c>
      <c r="Y529" s="179">
        <f t="shared" si="87"/>
        <v>0.35127885599999997</v>
      </c>
      <c r="Z529" s="186">
        <f t="shared" si="88"/>
        <v>2.5589435774878608</v>
      </c>
      <c r="AA529" s="156">
        <f>$J529*'9 All Base Data'!$Y529</f>
        <v>0.27435251355969165</v>
      </c>
      <c r="AB529" s="156">
        <f>$K529*'9 All Base Data'!$Y529</f>
        <v>0</v>
      </c>
      <c r="AC529" s="178">
        <f>$L529*'9 All Base Data'!$Y529</f>
        <v>8.800535056862702E-3</v>
      </c>
      <c r="AD529" s="178">
        <f>IF($M529="","",$M529*'9 All Base Data'!$Y529)</f>
        <v>7.2904487754759675E-2</v>
      </c>
      <c r="AE529" s="178">
        <f>IF($N529="","",$N529*'9 All Base Data'!$Y529)</f>
        <v>0.10676391660977129</v>
      </c>
      <c r="AF529" s="178">
        <f>IF($O529="","",$O529*'9 All Base Data'!$Y529)</f>
        <v>4.771499794592126E-2</v>
      </c>
      <c r="AG529" s="178">
        <f>IF($P529="","",$P529*'9 All Base Data'!$Y529)</f>
        <v>5.2987867599722113E-2</v>
      </c>
      <c r="AH529" s="167">
        <f>$Q529*'9 All Base Data'!$Y529</f>
        <v>2589.4426946323097</v>
      </c>
      <c r="AI529" s="178">
        <f>$R529*'9 All Base Data'!$Y529</f>
        <v>0.97669494827250236</v>
      </c>
      <c r="AJ529" s="178">
        <f>$S529*'9 All Base Data'!$Y529</f>
        <v>0</v>
      </c>
      <c r="AK529" s="178">
        <f>$T529*'9 All Base Data'!$Y529</f>
        <v>3.1329904802431217E-2</v>
      </c>
      <c r="AL529" s="178">
        <f>IF($U529="","",$U529*'9 All Base Data'!$Y529)</f>
        <v>4.6294349724272383E-4</v>
      </c>
      <c r="AM529" s="178">
        <f>IF($V529="","",$V529*'9 All Base Data'!$Y529)</f>
        <v>4.8417436182531274E-4</v>
      </c>
      <c r="AN529" s="178">
        <f>IF($W529="","",$W529*'9 All Base Data'!$Y529)</f>
        <v>2.1638751568475292E-4</v>
      </c>
      <c r="AO529" s="178">
        <f>IF($X529="","",$X529*'9 All Base Data'!$Y529)</f>
        <v>2.4029997956473979E-4</v>
      </c>
      <c r="AP529" s="178">
        <f>$Y529*'9 All Base Data'!$Y529</f>
        <v>0.1605454470672032</v>
      </c>
      <c r="AQ529" s="179">
        <f t="shared" si="89"/>
        <v>1.1695174180012049</v>
      </c>
    </row>
    <row r="530" spans="1:43" x14ac:dyDescent="0.25">
      <c r="A530" s="124">
        <v>527111</v>
      </c>
      <c r="B530" s="125" t="s">
        <v>553</v>
      </c>
      <c r="C530" s="126" t="s">
        <v>408</v>
      </c>
      <c r="D530" s="101" t="s">
        <v>2073</v>
      </c>
      <c r="E530" s="142"/>
      <c r="F530" s="191" t="str">
        <f>IF('9 All Base Data'!G530="Rural Centre","Rural",IF('9 All Base Data'!G530="Rural (Incl.some Off Shore Islands)","Rural",IF('9 All Base Data'!G530="Inlet-in TA but not in Urban Area","Rural",IF('9 All Base Data'!G530="Rural (Incl.some Off Shore Islands)","Rural",IF('9 All Base Data'!G530="Inlet-not in TA","Rural",IF('9 All Base Data'!G530="Inland Water not in Urban Area","Rural",IF('9 All Base Data'!G530="Oceanic-in Region but not in TA","Rural",'9 All Base Data'!G530)))))))</f>
        <v>Rural</v>
      </c>
      <c r="G530" s="177">
        <f>IF('9 All Base Data'!I530="..C","..C",'9 All Base Data'!I530*Basecase_Pop_2006)</f>
        <v>2112</v>
      </c>
      <c r="H530" s="177">
        <f>IF('9 All Base Data'!J530="..C","..C",'9 All Base Data'!J530*Basecase_Pop_2006)</f>
        <v>1140</v>
      </c>
      <c r="I530" s="191">
        <f>IF('9 All Base Data'!L530="..C","..C",'9 All Base Data'!L530*Basecase_Pop_2006)</f>
        <v>33</v>
      </c>
      <c r="J530" s="156">
        <f>IF('9 All Base Data'!$P530=0,0,('9 All Base Data'!$P530*Basecase_Pop_2006)/(1+(1/(BaseCase_Mort_AllAdults_30*('9 All Base Data'!$W530*Basecase_PM10)/10))))</f>
        <v>0.40512159930794323</v>
      </c>
      <c r="K530" s="156">
        <f>IF('9 All Base Data'!$Q530=0,0,('9 All Base Data'!$Q530*Basecase_Pop_2006)/(1+(1/(BaseCase_Mort_Maori_30*('9 All Base Data'!$W530*Basecase_PM10)/10))))</f>
        <v>9.1656603990569838E-2</v>
      </c>
      <c r="L530" s="179">
        <f>133/(1+1/(BaseCase_Mort_Child_0_1*'9 All Base Data'!$AB$10/10))*IF('9 All Base Data'!$L530="..C",0,'9 All Base Data'!L530/'9 All Base Data'!$L$2022)</f>
        <v>4.8139669225072592E-3</v>
      </c>
      <c r="M530" s="178">
        <f>IF('9 All Base Data'!$R530="","",IF('9 All Base Data'!$R530=0,0,('9 All Base Data'!$R530*Basecase_Pop_2006)/(1+(1/(BaseCase_CardiacHA_All*('9 All Base Data'!$W530*Basecase_PM10)/10)))))</f>
        <v>4.441958554193845E-2</v>
      </c>
      <c r="N530" s="178">
        <f>IF('9 All Base Data'!$S530="","",IF('9 All Base Data'!$S530=0,0,('9 All Base Data'!S530*Basecase_Pop_2006)/(1+(1/(BaseCase_RespHA_All*('9 All Base Data'!$W530*Basecase_PM10)/10)))))</f>
        <v>0.14496132490715663</v>
      </c>
      <c r="O530" s="178">
        <f>IF('9 All Base Data'!$T530="","",IF('9 All Base Data'!$T530=0,0,('9 All Base Data'!$T530*Basecase_Pop_2006)/(1+(1/(BaseCase_RespHA_Child_1_4*('9 All Base Data'!$W530*Basecase_PM10)/10)))))</f>
        <v>2.0919870596032574E-2</v>
      </c>
      <c r="P530" s="179">
        <f>IF('9 All Base Data'!$U530="","",IF('9 All Base Data'!$U530=0,0,('9 All Base Data'!$U530*Basecase_Pop_2006)/(1+(1/(BaseCase_RespHA_Child_5_14*('9 All Base Data'!$W530*Basecase_PM10)/10)))))</f>
        <v>7.0054985301442496E-2</v>
      </c>
      <c r="Q530" s="156">
        <f>IF('7 Base case Results'!$G530="..C",0,BaseCase_RADs_All*'7 Base case Results'!$G530*('9 All Base Data'!$V530*Basecase_PM10)/10)</f>
        <v>605.97504000000004</v>
      </c>
      <c r="R530" s="189">
        <f t="shared" si="80"/>
        <v>1.4422328935362778</v>
      </c>
      <c r="S530" s="178">
        <f t="shared" si="81"/>
        <v>0.32629751020642866</v>
      </c>
      <c r="T530" s="179">
        <f t="shared" si="82"/>
        <v>1.7137722244125842E-2</v>
      </c>
      <c r="U530" s="178">
        <f t="shared" si="83"/>
        <v>2.8206436819130915E-4</v>
      </c>
      <c r="V530" s="178">
        <f t="shared" si="84"/>
        <v>6.5739960845395532E-4</v>
      </c>
      <c r="W530" s="178">
        <f t="shared" si="85"/>
        <v>9.487161315300773E-5</v>
      </c>
      <c r="X530" s="179">
        <f t="shared" si="86"/>
        <v>3.176993583420417E-4</v>
      </c>
      <c r="Y530" s="179">
        <f t="shared" si="87"/>
        <v>3.7570452480000002E-2</v>
      </c>
      <c r="Z530" s="186">
        <f t="shared" si="88"/>
        <v>1.497880532237049</v>
      </c>
      <c r="AA530" s="156">
        <f>$J530*'9 All Base Data'!$Y530</f>
        <v>3.5287768023248914E-2</v>
      </c>
      <c r="AB530" s="156">
        <f>$K530*'9 All Base Data'!$Y530</f>
        <v>7.9836695573456753E-3</v>
      </c>
      <c r="AC530" s="178">
        <f>$L530*'9 All Base Data'!$Y530</f>
        <v>4.1931644307097036E-4</v>
      </c>
      <c r="AD530" s="178">
        <f>IF($M530="","",$M530*'9 All Base Data'!$Y530)</f>
        <v>3.8691297451689637E-3</v>
      </c>
      <c r="AE530" s="178">
        <f>IF($N530="","",$N530*'9 All Base Data'!$Y530)</f>
        <v>1.2626731367581913E-2</v>
      </c>
      <c r="AF530" s="178">
        <f>IF($O530="","",$O530*'9 All Base Data'!$Y530)</f>
        <v>1.8222073123976958E-3</v>
      </c>
      <c r="AG530" s="178">
        <f>IF($P530="","",$P530*'9 All Base Data'!$Y530)</f>
        <v>6.1020791644098961E-3</v>
      </c>
      <c r="AH530" s="167">
        <f>$Q530*'9 All Base Data'!$Y530</f>
        <v>52.782934002846972</v>
      </c>
      <c r="AI530" s="178">
        <f>$R530*'9 All Base Data'!$Y530</f>
        <v>0.12562445416276613</v>
      </c>
      <c r="AJ530" s="178">
        <f>$S530*'9 All Base Data'!$Y530</f>
        <v>2.8421863624150605E-2</v>
      </c>
      <c r="AK530" s="178">
        <f>$T530*'9 All Base Data'!$Y530</f>
        <v>1.4927665373326543E-3</v>
      </c>
      <c r="AL530" s="178">
        <f>IF($U530="","",$U530*'9 All Base Data'!$Y530)</f>
        <v>2.4568973881822919E-5</v>
      </c>
      <c r="AM530" s="178">
        <f>IF($V530="","",$V530*'9 All Base Data'!$Y530)</f>
        <v>5.7262226751983978E-5</v>
      </c>
      <c r="AN530" s="178">
        <f>IF($W530="","",$W530*'9 All Base Data'!$Y530)</f>
        <v>8.2637101617235509E-6</v>
      </c>
      <c r="AO530" s="178">
        <f>IF($X530="","",$X530*'9 All Base Data'!$Y530)</f>
        <v>2.7672929010598879E-5</v>
      </c>
      <c r="AP530" s="178">
        <f>$Y530*'9 All Base Data'!$Y530</f>
        <v>3.2725419081765122E-3</v>
      </c>
      <c r="AQ530" s="179">
        <f t="shared" si="89"/>
        <v>0.1304715938089091</v>
      </c>
    </row>
    <row r="531" spans="1:43" x14ac:dyDescent="0.25">
      <c r="A531" s="124">
        <v>527112</v>
      </c>
      <c r="B531" s="125" t="s">
        <v>554</v>
      </c>
      <c r="C531" s="126" t="s">
        <v>408</v>
      </c>
      <c r="D531" s="101" t="s">
        <v>2073</v>
      </c>
      <c r="E531" s="142"/>
      <c r="F531" s="191" t="str">
        <f>IF('9 All Base Data'!G531="Rural Centre","Rural",IF('9 All Base Data'!G531="Rural (Incl.some Off Shore Islands)","Rural",IF('9 All Base Data'!G531="Inlet-in TA but not in Urban Area","Rural",IF('9 All Base Data'!G531="Rural (Incl.some Off Shore Islands)","Rural",IF('9 All Base Data'!G531="Inlet-not in TA","Rural",IF('9 All Base Data'!G531="Inland Water not in Urban Area","Rural",IF('9 All Base Data'!G531="Oceanic-in Region but not in TA","Rural",'9 All Base Data'!G531)))))))</f>
        <v>Hamilton Zone</v>
      </c>
      <c r="G531" s="177">
        <f>IF('9 All Base Data'!I531="..C","..C",'9 All Base Data'!I531*Basecase_Pop_2006)</f>
        <v>417</v>
      </c>
      <c r="H531" s="177">
        <f>IF('9 All Base Data'!J531="..C","..C",'9 All Base Data'!J531*Basecase_Pop_2006)</f>
        <v>252</v>
      </c>
      <c r="I531" s="191">
        <f>IF('9 All Base Data'!L531="..C","..C",'9 All Base Data'!L531*Basecase_Pop_2006)</f>
        <v>0</v>
      </c>
      <c r="J531" s="156">
        <f>IF('9 All Base Data'!$P531=0,0,('9 All Base Data'!$P531*Basecase_Pop_2006)/(1+(1/(BaseCase_Mort_AllAdults_30*('9 All Base Data'!$W531*Basecase_PM10)/10))))</f>
        <v>0.41433021806853582</v>
      </c>
      <c r="K531" s="156">
        <f>IF('9 All Base Data'!$Q531=0,0,('9 All Base Data'!$Q531*Basecase_Pop_2006)/(1+(1/(BaseCase_Mort_Maori_30*('9 All Base Data'!$W531*Basecase_PM10)/10))))</f>
        <v>0.16666666666666666</v>
      </c>
      <c r="L531" s="179">
        <f>133/(1+1/(BaseCase_Mort_Child_0_1*'9 All Base Data'!$AB$10/10))*IF('9 All Base Data'!$L531="..C",0,'9 All Base Data'!L531/'9 All Base Data'!$L$2022)</f>
        <v>0</v>
      </c>
      <c r="M531" s="178">
        <f>IF('9 All Base Data'!$R531="","",IF('9 All Base Data'!$R531=0,0,('9 All Base Data'!$R531*Basecase_Pop_2006)/(1+(1/(BaseCase_CardiacHA_All*('9 All Base Data'!$W531*Basecase_PM10)/10)))))</f>
        <v>4.9701789264413522E-2</v>
      </c>
      <c r="N531" s="178">
        <f>IF('9 All Base Data'!$S531="","",IF('9 All Base Data'!$S531=0,0,('9 All Base Data'!S531*Basecase_Pop_2006)/(1+(1/(BaseCase_RespHA_All*('9 All Base Data'!$W531*Basecase_PM10)/10)))))</f>
        <v>0.11551155115511551</v>
      </c>
      <c r="O531" s="178">
        <f>IF('9 All Base Data'!$T531="","",IF('9 All Base Data'!$T531=0,0,('9 All Base Data'!$T531*Basecase_Pop_2006)/(1+(1/(BaseCase_RespHA_Child_1_4*('9 All Base Data'!$W531*Basecase_PM10)/10)))))</f>
        <v>1.30718954248366E-2</v>
      </c>
      <c r="P531" s="179">
        <f>IF('9 All Base Data'!$U531="","",IF('9 All Base Data'!$U531=0,0,('9 All Base Data'!$U531*Basecase_Pop_2006)/(1+(1/(BaseCase_RespHA_Child_5_14*('9 All Base Data'!$W531*Basecase_PM10)/10)))))</f>
        <v>2.9126213592233007E-2</v>
      </c>
      <c r="Q531" s="156">
        <f>IF('7 Base case Results'!$G531="..C",0,BaseCase_RADs_All*'7 Base case Results'!$G531*('9 All Base Data'!$V531*Basecase_PM10)/10)</f>
        <v>225.18</v>
      </c>
      <c r="R531" s="189">
        <f t="shared" si="80"/>
        <v>1.4750155763239874</v>
      </c>
      <c r="S531" s="178">
        <f t="shared" si="81"/>
        <v>0.59333333333333327</v>
      </c>
      <c r="T531" s="179">
        <f t="shared" si="82"/>
        <v>0</v>
      </c>
      <c r="U531" s="178">
        <f t="shared" si="83"/>
        <v>3.1560636182902585E-4</v>
      </c>
      <c r="V531" s="178">
        <f t="shared" si="84"/>
        <v>5.2384488448844893E-4</v>
      </c>
      <c r="W531" s="178">
        <f t="shared" si="85"/>
        <v>5.9281045751633985E-5</v>
      </c>
      <c r="X531" s="179">
        <f t="shared" si="86"/>
        <v>1.3208737864077669E-4</v>
      </c>
      <c r="Y531" s="179">
        <f t="shared" si="87"/>
        <v>1.396116E-2</v>
      </c>
      <c r="Z531" s="186">
        <f t="shared" si="88"/>
        <v>1.4898161875703049</v>
      </c>
      <c r="AA531" s="156">
        <f>$J531*'9 All Base Data'!$Y531</f>
        <v>0.11287266610147853</v>
      </c>
      <c r="AB531" s="156">
        <f>$K531*'9 All Base Data'!$Y531</f>
        <v>4.5403666439316551E-2</v>
      </c>
      <c r="AC531" s="178">
        <f>$L531*'9 All Base Data'!$Y531</f>
        <v>0</v>
      </c>
      <c r="AD531" s="178">
        <f>IF($M531="","",$M531*'9 All Base Data'!$Y531)</f>
        <v>1.3539860767191816E-2</v>
      </c>
      <c r="AE531" s="178">
        <f>IF($N531="","",$N531*'9 All Base Data'!$Y531)</f>
        <v>3.1467887631209494E-2</v>
      </c>
      <c r="AF531" s="178">
        <f>IF($O531="","",$O531*'9 All Base Data'!$Y531)</f>
        <v>3.5610718775934548E-3</v>
      </c>
      <c r="AG531" s="178">
        <f>IF($P531="","",$P531*'9 All Base Data'!$Y531)</f>
        <v>7.9346213194922133E-3</v>
      </c>
      <c r="AH531" s="167">
        <f>$Q531*'9 All Base Data'!$Y531</f>
        <v>61.343985652831812</v>
      </c>
      <c r="AI531" s="178">
        <f>$R531*'9 All Base Data'!$Y531</f>
        <v>0.40182669132126358</v>
      </c>
      <c r="AJ531" s="178">
        <f>$S531*'9 All Base Data'!$Y531</f>
        <v>0.16163705252396693</v>
      </c>
      <c r="AK531" s="178">
        <f>$T531*'9 All Base Data'!$Y531</f>
        <v>0</v>
      </c>
      <c r="AL531" s="178">
        <f>IF($U531="","",$U531*'9 All Base Data'!$Y531)</f>
        <v>8.5978115871668037E-5</v>
      </c>
      <c r="AM531" s="178">
        <f>IF($V531="","",$V531*'9 All Base Data'!$Y531)</f>
        <v>1.4270687040753507E-4</v>
      </c>
      <c r="AN531" s="178">
        <f>IF($W531="","",$W531*'9 All Base Data'!$Y531)</f>
        <v>1.6149460964886319E-5</v>
      </c>
      <c r="AO531" s="178">
        <f>IF($X531="","",$X531*'9 All Base Data'!$Y531)</f>
        <v>3.5983507683897184E-5</v>
      </c>
      <c r="AP531" s="178">
        <f>$Y531*'9 All Base Data'!$Y531</f>
        <v>3.8033271104755723E-3</v>
      </c>
      <c r="AQ531" s="179">
        <f t="shared" si="89"/>
        <v>0.40585870341801839</v>
      </c>
    </row>
    <row r="532" spans="1:43" x14ac:dyDescent="0.25">
      <c r="A532" s="124">
        <v>527122</v>
      </c>
      <c r="B532" s="125" t="s">
        <v>556</v>
      </c>
      <c r="C532" s="126" t="s">
        <v>408</v>
      </c>
      <c r="D532" s="101" t="s">
        <v>2073</v>
      </c>
      <c r="E532" s="142"/>
      <c r="F532" s="191" t="str">
        <f>IF('9 All Base Data'!G532="Rural Centre","Rural",IF('9 All Base Data'!G532="Rural (Incl.some Off Shore Islands)","Rural",IF('9 All Base Data'!G532="Inlet-in TA but not in Urban Area","Rural",IF('9 All Base Data'!G532="Rural (Incl.some Off Shore Islands)","Rural",IF('9 All Base Data'!G532="Inlet-not in TA","Rural",IF('9 All Base Data'!G532="Inland Water not in Urban Area","Rural",IF('9 All Base Data'!G532="Oceanic-in Region but not in TA","Rural",'9 All Base Data'!G532)))))))</f>
        <v>Hamilton Zone</v>
      </c>
      <c r="G532" s="177">
        <f>IF('9 All Base Data'!I532="..C","..C",'9 All Base Data'!I532*Basecase_Pop_2006)</f>
        <v>1137</v>
      </c>
      <c r="H532" s="177">
        <f>IF('9 All Base Data'!J532="..C","..C",'9 All Base Data'!J532*Basecase_Pop_2006)</f>
        <v>582</v>
      </c>
      <c r="I532" s="191">
        <f>IF('9 All Base Data'!L532="..C","..C",'9 All Base Data'!L532*Basecase_Pop_2006)</f>
        <v>30</v>
      </c>
      <c r="J532" s="156">
        <f>IF('9 All Base Data'!$P532=0,0,('9 All Base Data'!$P532*Basecase_Pop_2006)/(1+(1/(BaseCase_Mort_AllAdults_30*('9 All Base Data'!$W532*Basecase_PM10)/10))))</f>
        <v>0.41433021806853582</v>
      </c>
      <c r="K532" s="156">
        <f>IF('9 All Base Data'!$Q532=0,0,('9 All Base Data'!$Q532*Basecase_Pop_2006)/(1+(1/(BaseCase_Mort_Maori_30*('9 All Base Data'!$W532*Basecase_PM10)/10))))</f>
        <v>0</v>
      </c>
      <c r="L532" s="179">
        <f>133/(1+1/(BaseCase_Mort_Child_0_1*'9 All Base Data'!$AB$10/10))*IF('9 All Base Data'!$L532="..C",0,'9 All Base Data'!L532/'9 All Base Data'!$L$2022)</f>
        <v>4.3763335659156898E-3</v>
      </c>
      <c r="M532" s="178">
        <f>IF('9 All Base Data'!$R532="","",IF('9 All Base Data'!$R532=0,0,('9 All Base Data'!$R532*Basecase_Pop_2006)/(1+(1/(BaseCase_CardiacHA_All*('9 All Base Data'!$W532*Basecase_PM10)/10)))))</f>
        <v>2.186878727634195E-2</v>
      </c>
      <c r="N532" s="178">
        <f>IF('9 All Base Data'!$S532="","",IF('9 All Base Data'!$S532=0,0,('9 All Base Data'!S532*Basecase_Pop_2006)/(1+(1/(BaseCase_RespHA_All*('9 All Base Data'!$W532*Basecase_PM10)/10)))))</f>
        <v>1.32013201320132E-2</v>
      </c>
      <c r="O532" s="178">
        <f>IF('9 All Base Data'!$T532="","",IF('9 All Base Data'!$T532=0,0,('9 All Base Data'!$T532*Basecase_Pop_2006)/(1+(1/(BaseCase_RespHA_Child_1_4*('9 All Base Data'!$W532*Basecase_PM10)/10)))))</f>
        <v>0</v>
      </c>
      <c r="P532" s="179">
        <f>IF('9 All Base Data'!$U532="","",IF('9 All Base Data'!$U532=0,0,('9 All Base Data'!$U532*Basecase_Pop_2006)/(1+(1/(BaseCase_RespHA_Child_5_14*('9 All Base Data'!$W532*Basecase_PM10)/10)))))</f>
        <v>9.7087378640776691E-3</v>
      </c>
      <c r="Q532" s="156">
        <f>IF('7 Base case Results'!$G532="..C",0,BaseCase_RADs_All*'7 Base case Results'!$G532*('9 All Base Data'!$V532*Basecase_PM10)/10)</f>
        <v>613.98</v>
      </c>
      <c r="R532" s="189">
        <f t="shared" si="80"/>
        <v>1.4750155763239874</v>
      </c>
      <c r="S532" s="178">
        <f t="shared" si="81"/>
        <v>0</v>
      </c>
      <c r="T532" s="179">
        <f t="shared" si="82"/>
        <v>1.5579747494659856E-2</v>
      </c>
      <c r="U532" s="178">
        <f t="shared" si="83"/>
        <v>1.3886679920477139E-4</v>
      </c>
      <c r="V532" s="178">
        <f t="shared" si="84"/>
        <v>5.986798679867986E-5</v>
      </c>
      <c r="W532" s="178">
        <f t="shared" si="85"/>
        <v>0</v>
      </c>
      <c r="X532" s="179">
        <f t="shared" si="86"/>
        <v>4.4029126213592225E-5</v>
      </c>
      <c r="Y532" s="179">
        <f t="shared" si="87"/>
        <v>3.8066760000000005E-2</v>
      </c>
      <c r="Z532" s="186">
        <f t="shared" si="88"/>
        <v>1.5288608186046508</v>
      </c>
      <c r="AA532" s="156">
        <f>$J532*'9 All Base Data'!$Y532</f>
        <v>0.11287266610147853</v>
      </c>
      <c r="AB532" s="156">
        <f>$K532*'9 All Base Data'!$Y532</f>
        <v>0</v>
      </c>
      <c r="AC532" s="178">
        <f>$L532*'9 All Base Data'!$Y532</f>
        <v>1.1922095367241244E-3</v>
      </c>
      <c r="AD532" s="178">
        <f>IF($M532="","",$M532*'9 All Base Data'!$Y532)</f>
        <v>5.9575387375643994E-3</v>
      </c>
      <c r="AE532" s="178">
        <f>IF($N532="","",$N532*'9 All Base Data'!$Y532)</f>
        <v>3.5963300149953704E-3</v>
      </c>
      <c r="AF532" s="178">
        <f>IF($O532="","",$O532*'9 All Base Data'!$Y532)</f>
        <v>0</v>
      </c>
      <c r="AG532" s="178">
        <f>IF($P532="","",$P532*'9 All Base Data'!$Y532)</f>
        <v>2.6448737731640708E-3</v>
      </c>
      <c r="AH532" s="167">
        <f>$Q532*'9 All Base Data'!$Y532</f>
        <v>167.26165872246946</v>
      </c>
      <c r="AI532" s="178">
        <f>$R532*'9 All Base Data'!$Y532</f>
        <v>0.40182669132126358</v>
      </c>
      <c r="AJ532" s="178">
        <f>$S532*'9 All Base Data'!$Y532</f>
        <v>0</v>
      </c>
      <c r="AK532" s="178">
        <f>$T532*'9 All Base Data'!$Y532</f>
        <v>4.2442659507378831E-3</v>
      </c>
      <c r="AL532" s="178">
        <f>IF($U532="","",$U532*'9 All Base Data'!$Y532)</f>
        <v>3.7830370983533941E-5</v>
      </c>
      <c r="AM532" s="178">
        <f>IF($V532="","",$V532*'9 All Base Data'!$Y532)</f>
        <v>1.6309356618004003E-5</v>
      </c>
      <c r="AN532" s="178">
        <f>IF($W532="","",$W532*'9 All Base Data'!$Y532)</f>
        <v>0</v>
      </c>
      <c r="AO532" s="178">
        <f>IF($X532="","",$X532*'9 All Base Data'!$Y532)</f>
        <v>1.1994502561299061E-5</v>
      </c>
      <c r="AP532" s="178">
        <f>$Y532*'9 All Base Data'!$Y532</f>
        <v>1.0370222840793109E-2</v>
      </c>
      <c r="AQ532" s="179">
        <f t="shared" si="89"/>
        <v>0.41649531984039612</v>
      </c>
    </row>
    <row r="533" spans="1:43" x14ac:dyDescent="0.25">
      <c r="A533" s="124">
        <v>527123</v>
      </c>
      <c r="B533" s="125" t="s">
        <v>557</v>
      </c>
      <c r="C533" s="126" t="s">
        <v>408</v>
      </c>
      <c r="D533" s="101" t="s">
        <v>2073</v>
      </c>
      <c r="E533" s="142"/>
      <c r="F533" s="191" t="str">
        <f>IF('9 All Base Data'!G533="Rural Centre","Rural",IF('9 All Base Data'!G533="Rural (Incl.some Off Shore Islands)","Rural",IF('9 All Base Data'!G533="Inlet-in TA but not in Urban Area","Rural",IF('9 All Base Data'!G533="Rural (Incl.some Off Shore Islands)","Rural",IF('9 All Base Data'!G533="Inlet-not in TA","Rural",IF('9 All Base Data'!G533="Inland Water not in Urban Area","Rural",IF('9 All Base Data'!G533="Oceanic-in Region but not in TA","Rural",'9 All Base Data'!G533)))))))</f>
        <v>Hamilton Zone</v>
      </c>
      <c r="G533" s="177">
        <f>IF('9 All Base Data'!I533="..C","..C",'9 All Base Data'!I533*Basecase_Pop_2006)</f>
        <v>2766</v>
      </c>
      <c r="H533" s="177">
        <f>IF('9 All Base Data'!J533="..C","..C",'9 All Base Data'!J533*Basecase_Pop_2006)</f>
        <v>1566</v>
      </c>
      <c r="I533" s="191">
        <f>IF('9 All Base Data'!L533="..C","..C",'9 All Base Data'!L533*Basecase_Pop_2006)</f>
        <v>24</v>
      </c>
      <c r="J533" s="156">
        <f>IF('9 All Base Data'!$P533=0,0,('9 All Base Data'!$P533*Basecase_Pop_2006)/(1+(1/(BaseCase_Mort_AllAdults_30*('9 All Base Data'!$W533*Basecase_PM10)/10))))</f>
        <v>4.3613707165109032E-2</v>
      </c>
      <c r="K533" s="156">
        <f>IF('9 All Base Data'!$Q533=0,0,('9 All Base Data'!$Q533*Basecase_Pop_2006)/(1+(1/(BaseCase_Mort_Maori_30*('9 All Base Data'!$W533*Basecase_PM10)/10))))</f>
        <v>5.5555555555555552E-2</v>
      </c>
      <c r="L533" s="179">
        <f>133/(1+1/(BaseCase_Mort_Child_0_1*'9 All Base Data'!$AB$10/10))*IF('9 All Base Data'!$L533="..C",0,'9 All Base Data'!L533/'9 All Base Data'!$L$2022)</f>
        <v>3.5010668527325518E-3</v>
      </c>
      <c r="M533" s="178">
        <f>IF('9 All Base Data'!$R533="","",IF('9 All Base Data'!$R533=0,0,('9 All Base Data'!$R533*Basecase_Pop_2006)/(1+(1/(BaseCase_CardiacHA_All*('9 All Base Data'!$W533*Basecase_PM10)/10)))))</f>
        <v>9.1451292246520877E-2</v>
      </c>
      <c r="N533" s="178">
        <f>IF('9 All Base Data'!$S533="","",IF('9 All Base Data'!$S533=0,0,('9 All Base Data'!S533*Basecase_Pop_2006)/(1+(1/(BaseCase_RespHA_All*('9 All Base Data'!$W533*Basecase_PM10)/10)))))</f>
        <v>0.15181518151815182</v>
      </c>
      <c r="O533" s="178">
        <f>IF('9 All Base Data'!$T533="","",IF('9 All Base Data'!$T533=0,0,('9 All Base Data'!$T533*Basecase_Pop_2006)/(1+(1/(BaseCase_RespHA_Child_1_4*('9 All Base Data'!$W533*Basecase_PM10)/10)))))</f>
        <v>7.8431372549019607E-2</v>
      </c>
      <c r="P533" s="179">
        <f>IF('9 All Base Data'!$U533="","",IF('9 All Base Data'!$U533=0,0,('9 All Base Data'!$U533*Basecase_Pop_2006)/(1+(1/(BaseCase_RespHA_Child_5_14*('9 All Base Data'!$W533*Basecase_PM10)/10)))))</f>
        <v>9.7087378640776691E-3</v>
      </c>
      <c r="Q533" s="156">
        <f>IF('7 Base case Results'!$G533="..C",0,BaseCase_RADs_All*'7 Base case Results'!$G533*('9 All Base Data'!$V533*Basecase_PM10)/10)</f>
        <v>1493.64</v>
      </c>
      <c r="R533" s="189">
        <f t="shared" si="80"/>
        <v>0.15526479750778815</v>
      </c>
      <c r="S533" s="178">
        <f t="shared" si="81"/>
        <v>0.19777777777777777</v>
      </c>
      <c r="T533" s="179">
        <f t="shared" si="82"/>
        <v>1.2463797995727884E-2</v>
      </c>
      <c r="U533" s="178">
        <f t="shared" si="83"/>
        <v>5.8071570576540758E-4</v>
      </c>
      <c r="V533" s="178">
        <f t="shared" si="84"/>
        <v>6.8848184818481851E-4</v>
      </c>
      <c r="W533" s="178">
        <f t="shared" si="85"/>
        <v>3.5568627450980391E-4</v>
      </c>
      <c r="X533" s="179">
        <f t="shared" si="86"/>
        <v>4.4029126213592225E-5</v>
      </c>
      <c r="Y533" s="179">
        <f t="shared" si="87"/>
        <v>9.260568000000001E-2</v>
      </c>
      <c r="Z533" s="186">
        <f t="shared" si="88"/>
        <v>0.26160347305746628</v>
      </c>
      <c r="AA533" s="156">
        <f>$J533*'9 All Base Data'!$Y533</f>
        <v>1.1881333273839846E-2</v>
      </c>
      <c r="AB533" s="156">
        <f>$K533*'9 All Base Data'!$Y533</f>
        <v>1.5134555479772185E-2</v>
      </c>
      <c r="AC533" s="178">
        <f>$L533*'9 All Base Data'!$Y533</f>
        <v>9.5376762937929955E-4</v>
      </c>
      <c r="AD533" s="178">
        <f>IF($M533="","",$M533*'9 All Base Data'!$Y533)</f>
        <v>2.4913343811632942E-2</v>
      </c>
      <c r="AE533" s="178">
        <f>IF($N533="","",$N533*'9 All Base Data'!$Y533)</f>
        <v>4.1357795172446768E-2</v>
      </c>
      <c r="AF533" s="178">
        <f>IF($O533="","",$O533*'9 All Base Data'!$Y533)</f>
        <v>2.1366431265560731E-2</v>
      </c>
      <c r="AG533" s="178">
        <f>IF($P533="","",$P533*'9 All Base Data'!$Y533)</f>
        <v>2.6448737731640708E-3</v>
      </c>
      <c r="AH533" s="167">
        <f>$Q533*'9 All Base Data'!$Y533</f>
        <v>406.90039404252468</v>
      </c>
      <c r="AI533" s="178">
        <f>$R533*'9 All Base Data'!$Y533</f>
        <v>4.2297546454869848E-2</v>
      </c>
      <c r="AJ533" s="178">
        <f>$S533*'9 All Base Data'!$Y533</f>
        <v>5.3879017507988979E-2</v>
      </c>
      <c r="AK533" s="178">
        <f>$T533*'9 All Base Data'!$Y533</f>
        <v>3.3954127605903064E-3</v>
      </c>
      <c r="AL533" s="178">
        <f>IF($U533="","",$U533*'9 All Base Data'!$Y533)</f>
        <v>1.5819973320386918E-4</v>
      </c>
      <c r="AM533" s="178">
        <f>IF($V533="","",$V533*'9 All Base Data'!$Y533)</f>
        <v>1.8755760110704609E-4</v>
      </c>
      <c r="AN533" s="178">
        <f>IF($W533="","",$W533*'9 All Base Data'!$Y533)</f>
        <v>9.6896765789317919E-5</v>
      </c>
      <c r="AO533" s="178">
        <f>IF($X533="","",$X533*'9 All Base Data'!$Y533)</f>
        <v>1.1994502561299061E-5</v>
      </c>
      <c r="AP533" s="178">
        <f>$Y533*'9 All Base Data'!$Y533</f>
        <v>2.5227824430636533E-2</v>
      </c>
      <c r="AQ533" s="179">
        <f t="shared" si="89"/>
        <v>7.1266540980407606E-2</v>
      </c>
    </row>
    <row r="534" spans="1:43" x14ac:dyDescent="0.25">
      <c r="A534" s="131">
        <v>527124</v>
      </c>
      <c r="B534" s="132" t="s">
        <v>2247</v>
      </c>
      <c r="C534" s="132" t="s">
        <v>408</v>
      </c>
      <c r="D534" s="145" t="s">
        <v>2075</v>
      </c>
      <c r="E534" s="142"/>
      <c r="F534" s="191" t="str">
        <f>IF('9 All Base Data'!G534="Rural Centre","Rural",IF('9 All Base Data'!G534="Rural (Incl.some Off Shore Islands)","Rural",IF('9 All Base Data'!G534="Inlet-in TA but not in Urban Area","Rural",IF('9 All Base Data'!G534="Rural (Incl.some Off Shore Islands)","Rural",IF('9 All Base Data'!G534="Inlet-not in TA","Rural",IF('9 All Base Data'!G534="Inland Water not in Urban Area","Rural",IF('9 All Base Data'!G534="Oceanic-in Region but not in TA","Rural",'9 All Base Data'!G534)))))))</f>
        <v>Hamilton Zone</v>
      </c>
      <c r="G534" s="177">
        <f>IF('9 All Base Data'!I534="..C","..C",'9 All Base Data'!I534*Basecase_Pop_2006)</f>
        <v>216</v>
      </c>
      <c r="H534" s="177">
        <f>IF('9 All Base Data'!J534="..C","..C",'9 All Base Data'!J534*Basecase_Pop_2006)</f>
        <v>135</v>
      </c>
      <c r="I534" s="191" t="str">
        <f>IF('9 All Base Data'!L534="..C","..C",'9 All Base Data'!L534*Basecase_Pop_2006)</f>
        <v>..C</v>
      </c>
      <c r="J534" s="156">
        <f>IF('9 All Base Data'!$P534=0,0,('9 All Base Data'!$P534*Basecase_Pop_2006)/(1+(1/(BaseCase_Mort_AllAdults_30*('9 All Base Data'!$W534*Basecase_PM10)/10))))</f>
        <v>2.5161754133716754E-2</v>
      </c>
      <c r="K534" s="156">
        <f>IF('9 All Base Data'!$Q534=0,0,('9 All Base Data'!$Q534*Basecase_Pop_2006)/(1+(1/(BaseCase_Mort_Maori_30*('9 All Base Data'!$W534*Basecase_PM10)/10))))</f>
        <v>2.0833333333333332E-2</v>
      </c>
      <c r="L534" s="179">
        <f>133/(1+1/(BaseCase_Mort_Child_0_1*'9 All Base Data'!$AB$10/10))*IF('9 All Base Data'!$L534="..C",0,'9 All Base Data'!L534/'9 All Base Data'!$L$2022)</f>
        <v>0</v>
      </c>
      <c r="M534" s="178">
        <f>IF('9 All Base Data'!$R534="","",IF('9 All Base Data'!$R534=0,0,('9 All Base Data'!$R534*Basecase_Pop_2006)/(1+(1/(BaseCase_CardiacHA_All*('9 All Base Data'!$W534*Basecase_PM10)/10)))))</f>
        <v>7.1570576540755469E-3</v>
      </c>
      <c r="N534" s="178">
        <f>IF('9 All Base Data'!$S534="","",IF('9 All Base Data'!$S534=0,0,('9 All Base Data'!S534*Basecase_Pop_2006)/(1+(1/(BaseCase_RespHA_All*('9 All Base Data'!$W534*Basecase_PM10)/10)))))</f>
        <v>5.9405940594059407E-3</v>
      </c>
      <c r="O534" s="178">
        <f>IF('9 All Base Data'!$T534="","",IF('9 All Base Data'!$T534=0,0,('9 All Base Data'!$T534*Basecase_Pop_2006)/(1+(1/(BaseCase_RespHA_Child_1_4*('9 All Base Data'!$W534*Basecase_PM10)/10)))))</f>
        <v>0</v>
      </c>
      <c r="P534" s="179">
        <f>IF('9 All Base Data'!$U534="","",IF('9 All Base Data'!$U534=0,0,('9 All Base Data'!$U534*Basecase_Pop_2006)/(1+(1/(BaseCase_RespHA_Child_5_14*('9 All Base Data'!$W534*Basecase_PM10)/10)))))</f>
        <v>1.7787000667012524E-3</v>
      </c>
      <c r="Q534" s="156">
        <f>IF('7 Base case Results'!$G534="..C",0,BaseCase_RADs_All*'7 Base case Results'!$G534*('9 All Base Data'!$V534*Basecase_PM10)/10)</f>
        <v>116.64000000000001</v>
      </c>
      <c r="R534" s="189">
        <f t="shared" si="80"/>
        <v>8.9575844716031638E-2</v>
      </c>
      <c r="S534" s="178">
        <f t="shared" si="81"/>
        <v>7.4166666666666659E-2</v>
      </c>
      <c r="T534" s="179">
        <f t="shared" si="82"/>
        <v>0</v>
      </c>
      <c r="U534" s="178">
        <f t="shared" si="83"/>
        <v>4.5447316103379719E-5</v>
      </c>
      <c r="V534" s="178">
        <f t="shared" si="84"/>
        <v>2.6940594059405942E-5</v>
      </c>
      <c r="W534" s="178">
        <f t="shared" si="85"/>
        <v>0</v>
      </c>
      <c r="X534" s="179">
        <f t="shared" si="86"/>
        <v>8.0664048024901803E-6</v>
      </c>
      <c r="Y534" s="179">
        <f t="shared" si="87"/>
        <v>7.2316800000000016E-3</v>
      </c>
      <c r="Z534" s="186">
        <f t="shared" si="88"/>
        <v>9.6879912626194428E-2</v>
      </c>
      <c r="AA534" s="156">
        <f>$J534*'9 All Base Data'!$Y534</f>
        <v>6.8546153502922202E-3</v>
      </c>
      <c r="AB534" s="156">
        <f>$K534*'9 All Base Data'!$Y534</f>
        <v>5.6754583049145688E-3</v>
      </c>
      <c r="AC534" s="178">
        <f>$L534*'9 All Base Data'!$Y534</f>
        <v>0</v>
      </c>
      <c r="AD534" s="178">
        <f>IF($M534="","",$M534*'9 All Base Data'!$Y534)</f>
        <v>1.9497399504756214E-3</v>
      </c>
      <c r="AE534" s="178">
        <f>IF($N534="","",$N534*'9 All Base Data'!$Y534)</f>
        <v>1.6183485067479168E-3</v>
      </c>
      <c r="AF534" s="178">
        <f>IF($O534="","",$O534*'9 All Base Data'!$Y534)</f>
        <v>0</v>
      </c>
      <c r="AG534" s="178">
        <f>IF($P534="","",$P534*'9 All Base Data'!$Y534)</f>
        <v>4.8455702714456263E-4</v>
      </c>
      <c r="AH534" s="167">
        <f>$Q534*'9 All Base Data'!$Y534</f>
        <v>31.775301920891302</v>
      </c>
      <c r="AI534" s="178">
        <f>$R534*'9 All Base Data'!$Y534</f>
        <v>2.4402430647040303E-2</v>
      </c>
      <c r="AJ534" s="178">
        <f>$S534*'9 All Base Data'!$Y534</f>
        <v>2.0204631565495866E-2</v>
      </c>
      <c r="AK534" s="178">
        <f>$T534*'9 All Base Data'!$Y534</f>
        <v>0</v>
      </c>
      <c r="AL534" s="178">
        <f>IF($U534="","",$U534*'9 All Base Data'!$Y534)</f>
        <v>1.2380848685520195E-5</v>
      </c>
      <c r="AM534" s="178">
        <f>IF($V534="","",$V534*'9 All Base Data'!$Y534)</f>
        <v>7.3392104781018033E-6</v>
      </c>
      <c r="AN534" s="178">
        <f>IF($W534="","",$W534*'9 All Base Data'!$Y534)</f>
        <v>0</v>
      </c>
      <c r="AO534" s="178">
        <f>IF($X534="","",$X534*'9 All Base Data'!$Y534)</f>
        <v>2.1974661181005918E-6</v>
      </c>
      <c r="AP534" s="178">
        <f>$Y534*'9 All Base Data'!$Y534</f>
        <v>1.9700687190952609E-3</v>
      </c>
      <c r="AQ534" s="179">
        <f t="shared" si="89"/>
        <v>2.6392219425299186E-2</v>
      </c>
    </row>
    <row r="535" spans="1:43" x14ac:dyDescent="0.25">
      <c r="A535" s="131">
        <v>527125</v>
      </c>
      <c r="B535" s="132" t="s">
        <v>555</v>
      </c>
      <c r="C535" s="132" t="s">
        <v>408</v>
      </c>
      <c r="D535" s="145" t="s">
        <v>2073</v>
      </c>
      <c r="E535" s="142"/>
      <c r="F535" s="191" t="str">
        <f>IF('9 All Base Data'!G535="Rural Centre","Rural",IF('9 All Base Data'!G535="Rural (Incl.some Off Shore Islands)","Rural",IF('9 All Base Data'!G535="Inlet-in TA but not in Urban Area","Rural",IF('9 All Base Data'!G535="Rural (Incl.some Off Shore Islands)","Rural",IF('9 All Base Data'!G535="Inlet-not in TA","Rural",IF('9 All Base Data'!G535="Inland Water not in Urban Area","Rural",IF('9 All Base Data'!G535="Oceanic-in Region but not in TA","Rural",'9 All Base Data'!G535)))))))</f>
        <v>Hamilton Zone</v>
      </c>
      <c r="G535" s="177">
        <f>IF('9 All Base Data'!I535="..C","..C",'9 All Base Data'!I535*Basecase_Pop_2006)</f>
        <v>2184</v>
      </c>
      <c r="H535" s="177">
        <f>IF('9 All Base Data'!J535="..C","..C",'9 All Base Data'!J535*Basecase_Pop_2006)</f>
        <v>1269</v>
      </c>
      <c r="I535" s="191">
        <f>IF('9 All Base Data'!L535="..C","..C",'9 All Base Data'!L535*Basecase_Pop_2006)</f>
        <v>15</v>
      </c>
      <c r="J535" s="156">
        <f>IF('9 All Base Data'!$P535=0,0,('9 All Base Data'!$P535*Basecase_Pop_2006)/(1+(1/(BaseCase_Mort_AllAdults_30*('9 All Base Data'!$W535*Basecase_PM10)/10))))</f>
        <v>0.23652048885693747</v>
      </c>
      <c r="K535" s="156">
        <f>IF('9 All Base Data'!$Q535=0,0,('9 All Base Data'!$Q535*Basecase_Pop_2006)/(1+(1/(BaseCase_Mort_Maori_30*('9 All Base Data'!$W535*Basecase_PM10)/10))))</f>
        <v>0.14583333333333334</v>
      </c>
      <c r="L535" s="179">
        <f>133/(1+1/(BaseCase_Mort_Child_0_1*'9 All Base Data'!$AB$10/10))*IF('9 All Base Data'!$L535="..C",0,'9 All Base Data'!L535/'9 All Base Data'!$L$2022)</f>
        <v>2.1881667829578449E-3</v>
      </c>
      <c r="M535" s="178">
        <f>IF('9 All Base Data'!$R535="","",IF('9 All Base Data'!$R535=0,0,('9 All Base Data'!$R535*Basecase_Pop_2006)/(1+(1/(BaseCase_CardiacHA_All*('9 All Base Data'!$W535*Basecase_PM10)/10)))))</f>
        <v>7.2365805168986094E-2</v>
      </c>
      <c r="N535" s="178">
        <f>IF('9 All Base Data'!$S535="","",IF('9 All Base Data'!$S535=0,0,('9 All Base Data'!S535*Basecase_Pop_2006)/(1+(1/(BaseCase_RespHA_All*('9 All Base Data'!$W535*Basecase_PM10)/10)))))</f>
        <v>6.0066006600660075E-2</v>
      </c>
      <c r="O535" s="178">
        <f>IF('9 All Base Data'!$T535="","",IF('9 All Base Data'!$T535=0,0,('9 All Base Data'!$T535*Basecase_Pop_2006)/(1+(1/(BaseCase_RespHA_Child_1_4*('9 All Base Data'!$W535*Basecase_PM10)/10)))))</f>
        <v>2.3006535947712417E-2</v>
      </c>
      <c r="P535" s="179">
        <f>IF('9 All Base Data'!$U535="","",IF('9 All Base Data'!$U535=0,0,('9 All Base Data'!$U535*Basecase_Pop_2006)/(1+(1/(BaseCase_RespHA_Child_5_14*('9 All Base Data'!$W535*Basecase_PM10)/10)))))</f>
        <v>3.7056251389609426E-2</v>
      </c>
      <c r="Q535" s="156">
        <f>IF('7 Base case Results'!$G535="..C",0,BaseCase_RADs_All*'7 Base case Results'!$G535*('9 All Base Data'!$V535*Basecase_PM10)/10)</f>
        <v>1179.3600000000001</v>
      </c>
      <c r="R535" s="189">
        <f t="shared" si="80"/>
        <v>0.84201294033069729</v>
      </c>
      <c r="S535" s="178">
        <f t="shared" si="81"/>
        <v>0.51916666666666667</v>
      </c>
      <c r="T535" s="179">
        <f t="shared" si="82"/>
        <v>7.7898737473299281E-3</v>
      </c>
      <c r="U535" s="178">
        <f t="shared" si="83"/>
        <v>4.5952286282306172E-4</v>
      </c>
      <c r="V535" s="178">
        <f t="shared" si="84"/>
        <v>2.7239933993399343E-4</v>
      </c>
      <c r="W535" s="178">
        <f t="shared" si="85"/>
        <v>1.0433464052287582E-4</v>
      </c>
      <c r="X535" s="179">
        <f t="shared" si="86"/>
        <v>1.6805010005187875E-4</v>
      </c>
      <c r="Y535" s="179">
        <f t="shared" si="87"/>
        <v>7.3120320000000003E-2</v>
      </c>
      <c r="Z535" s="186">
        <f t="shared" si="88"/>
        <v>0.92365505628078426</v>
      </c>
      <c r="AA535" s="156">
        <f>$J535*'9 All Base Data'!$Y535</f>
        <v>6.4433384292746865E-2</v>
      </c>
      <c r="AB535" s="156">
        <f>$K535*'9 All Base Data'!$Y535</f>
        <v>3.9728208134401991E-2</v>
      </c>
      <c r="AC535" s="178">
        <f>$L535*'9 All Base Data'!$Y535</f>
        <v>5.9610476836206221E-4</v>
      </c>
      <c r="AD535" s="178">
        <f>IF($M535="","",$M535*'9 All Base Data'!$Y535)</f>
        <v>1.9714037277031287E-2</v>
      </c>
      <c r="AE535" s="178">
        <f>IF($N535="","",$N535*'9 All Base Data'!$Y535)</f>
        <v>1.636330156822894E-2</v>
      </c>
      <c r="AF535" s="178">
        <f>IF($O535="","",$O535*'9 All Base Data'!$Y535)</f>
        <v>6.2674865045644814E-3</v>
      </c>
      <c r="AG535" s="178">
        <f>IF($P535="","",$P535*'9 All Base Data'!$Y535)</f>
        <v>1.0094938065511722E-2</v>
      </c>
      <c r="AH535" s="167">
        <f>$Q535*'9 All Base Data'!$Y535</f>
        <v>321.28360831123427</v>
      </c>
      <c r="AI535" s="178">
        <f>$R535*'9 All Base Data'!$Y535</f>
        <v>0.22938284808217879</v>
      </c>
      <c r="AJ535" s="178">
        <f>$S535*'9 All Base Data'!$Y535</f>
        <v>0.14143242095847106</v>
      </c>
      <c r="AK535" s="178">
        <f>$T535*'9 All Base Data'!$Y535</f>
        <v>2.1221329753689415E-3</v>
      </c>
      <c r="AL535" s="178">
        <f>IF($U535="","",$U535*'9 All Base Data'!$Y535)</f>
        <v>1.2518413670914867E-4</v>
      </c>
      <c r="AM535" s="178">
        <f>IF($V535="","",$V535*'9 All Base Data'!$Y535)</f>
        <v>7.4207572611918239E-5</v>
      </c>
      <c r="AN535" s="178">
        <f>IF($W535="","",$W535*'9 All Base Data'!$Y535)</f>
        <v>2.8423051298199923E-5</v>
      </c>
      <c r="AO535" s="178">
        <f>IF($X535="","",$X535*'9 All Base Data'!$Y535)</f>
        <v>4.5780544127095661E-5</v>
      </c>
      <c r="AP535" s="178">
        <f>$Y535*'9 All Base Data'!$Y535</f>
        <v>1.9919583715296525E-2</v>
      </c>
      <c r="AQ535" s="179">
        <f t="shared" si="89"/>
        <v>0.25162395648216535</v>
      </c>
    </row>
    <row r="536" spans="1:43" x14ac:dyDescent="0.25">
      <c r="A536" s="124">
        <v>527131</v>
      </c>
      <c r="B536" s="125" t="s">
        <v>558</v>
      </c>
      <c r="C536" s="126" t="s">
        <v>408</v>
      </c>
      <c r="D536" s="101" t="s">
        <v>2073</v>
      </c>
      <c r="E536" s="142"/>
      <c r="F536" s="191" t="str">
        <f>IF('9 All Base Data'!G536="Rural Centre","Rural",IF('9 All Base Data'!G536="Rural (Incl.some Off Shore Islands)","Rural",IF('9 All Base Data'!G536="Inlet-in TA but not in Urban Area","Rural",IF('9 All Base Data'!G536="Rural (Incl.some Off Shore Islands)","Rural",IF('9 All Base Data'!G536="Inlet-not in TA","Rural",IF('9 All Base Data'!G536="Inland Water not in Urban Area","Rural",IF('9 All Base Data'!G536="Oceanic-in Region but not in TA","Rural",'9 All Base Data'!G536)))))))</f>
        <v>Hamilton Zone</v>
      </c>
      <c r="G536" s="177">
        <f>IF('9 All Base Data'!I536="..C","..C",'9 All Base Data'!I536*Basecase_Pop_2006)</f>
        <v>5628</v>
      </c>
      <c r="H536" s="177">
        <f>IF('9 All Base Data'!J536="..C","..C",'9 All Base Data'!J536*Basecase_Pop_2006)</f>
        <v>3522</v>
      </c>
      <c r="I536" s="191">
        <f>IF('9 All Base Data'!L536="..C","..C",'9 All Base Data'!L536*Basecase_Pop_2006)</f>
        <v>45</v>
      </c>
      <c r="J536" s="156">
        <f>IF('9 All Base Data'!$P536=0,0,('9 All Base Data'!$P536*Basecase_Pop_2006)/(1+(1/(BaseCase_Mort_AllAdults_30*('9 All Base Data'!$W536*Basecase_PM10)/10))))</f>
        <v>0.26168224299065423</v>
      </c>
      <c r="K536" s="156">
        <f>IF('9 All Base Data'!$Q536=0,0,('9 All Base Data'!$Q536*Basecase_Pop_2006)/(1+(1/(BaseCase_Mort_Maori_30*('9 All Base Data'!$W536*Basecase_PM10)/10))))</f>
        <v>0.22222222222222221</v>
      </c>
      <c r="L536" s="179">
        <f>133/(1+1/(BaseCase_Mort_Child_0_1*'9 All Base Data'!$AB$10/10))*IF('9 All Base Data'!$L536="..C",0,'9 All Base Data'!L536/'9 All Base Data'!$L$2022)</f>
        <v>6.5645003488735343E-3</v>
      </c>
      <c r="M536" s="178">
        <f>IF('9 All Base Data'!$R536="","",IF('9 All Base Data'!$R536=0,0,('9 All Base Data'!$R536*Basecase_Pop_2006)/(1+(1/(BaseCase_CardiacHA_All*('9 All Base Data'!$W536*Basecase_PM10)/10)))))</f>
        <v>0.10934393638170974</v>
      </c>
      <c r="N536" s="178">
        <f>IF('9 All Base Data'!$S536="","",IF('9 All Base Data'!$S536=0,0,('9 All Base Data'!S536*Basecase_Pop_2006)/(1+(1/(BaseCase_RespHA_All*('9 All Base Data'!$W536*Basecase_PM10)/10)))))</f>
        <v>0.29702970297029702</v>
      </c>
      <c r="O536" s="178">
        <f>IF('9 All Base Data'!$T536="","",IF('9 All Base Data'!$T536=0,0,('9 All Base Data'!$T536*Basecase_Pop_2006)/(1+(1/(BaseCase_RespHA_Child_1_4*('9 All Base Data'!$W536*Basecase_PM10)/10)))))</f>
        <v>0.11764705882352941</v>
      </c>
      <c r="P536" s="179">
        <f>IF('9 All Base Data'!$U536="","",IF('9 All Base Data'!$U536=0,0,('9 All Base Data'!$U536*Basecase_Pop_2006)/(1+(1/(BaseCase_RespHA_Child_5_14*('9 All Base Data'!$W536*Basecase_PM10)/10)))))</f>
        <v>5.8252427184466014E-2</v>
      </c>
      <c r="Q536" s="156">
        <f>IF('7 Base case Results'!$G536="..C",0,BaseCase_RADs_All*'7 Base case Results'!$G536*('9 All Base Data'!$V536*Basecase_PM10)/10)</f>
        <v>3039.12</v>
      </c>
      <c r="R536" s="189">
        <f t="shared" si="80"/>
        <v>0.93158878504672904</v>
      </c>
      <c r="S536" s="178">
        <f t="shared" si="81"/>
        <v>0.7911111111111111</v>
      </c>
      <c r="T536" s="179">
        <f t="shared" si="82"/>
        <v>2.3369621241989783E-2</v>
      </c>
      <c r="U536" s="178">
        <f t="shared" si="83"/>
        <v>6.9433399602385681E-4</v>
      </c>
      <c r="V536" s="178">
        <f t="shared" si="84"/>
        <v>1.347029702970297E-3</v>
      </c>
      <c r="W536" s="178">
        <f t="shared" si="85"/>
        <v>5.3352941176470581E-4</v>
      </c>
      <c r="X536" s="179">
        <f t="shared" si="86"/>
        <v>2.6417475728155338E-4</v>
      </c>
      <c r="Y536" s="179">
        <f t="shared" si="87"/>
        <v>0.18842544</v>
      </c>
      <c r="Z536" s="186">
        <f t="shared" si="88"/>
        <v>1.1454252099877129</v>
      </c>
      <c r="AA536" s="156">
        <f>$J536*'9 All Base Data'!$Y536</f>
        <v>7.1287999643039085E-2</v>
      </c>
      <c r="AB536" s="156">
        <f>$K536*'9 All Base Data'!$Y536</f>
        <v>6.0538221919088739E-2</v>
      </c>
      <c r="AC536" s="178">
        <f>$L536*'9 All Base Data'!$Y536</f>
        <v>1.7883143050861866E-3</v>
      </c>
      <c r="AD536" s="178">
        <f>IF($M536="","",$M536*'9 All Base Data'!$Y536)</f>
        <v>2.9787693687821994E-2</v>
      </c>
      <c r="AE536" s="178">
        <f>IF($N536="","",$N536*'9 All Base Data'!$Y536)</f>
        <v>8.0917425337395835E-2</v>
      </c>
      <c r="AF536" s="178">
        <f>IF($O536="","",$O536*'9 All Base Data'!$Y536)</f>
        <v>3.2049646898341097E-2</v>
      </c>
      <c r="AG536" s="178">
        <f>IF($P536="","",$P536*'9 All Base Data'!$Y536)</f>
        <v>1.5869242638984427E-2</v>
      </c>
      <c r="AH536" s="167">
        <f>$Q536*'9 All Base Data'!$Y536</f>
        <v>827.92314449433434</v>
      </c>
      <c r="AI536" s="178">
        <f>$R536*'9 All Base Data'!$Y536</f>
        <v>0.25378527872921913</v>
      </c>
      <c r="AJ536" s="178">
        <f>$S536*'9 All Base Data'!$Y536</f>
        <v>0.21551607003195591</v>
      </c>
      <c r="AK536" s="178">
        <f>$T536*'9 All Base Data'!$Y536</f>
        <v>6.3663989261068246E-3</v>
      </c>
      <c r="AL536" s="178">
        <f>IF($U536="","",$U536*'9 All Base Data'!$Y536)</f>
        <v>1.8915185491766965E-4</v>
      </c>
      <c r="AM536" s="178">
        <f>IF($V536="","",$V536*'9 All Base Data'!$Y536)</f>
        <v>3.6696052390509015E-4</v>
      </c>
      <c r="AN536" s="178">
        <f>IF($W536="","",$W536*'9 All Base Data'!$Y536)</f>
        <v>1.4534514868397687E-4</v>
      </c>
      <c r="AO536" s="178">
        <f>IF($X536="","",$X536*'9 All Base Data'!$Y536)</f>
        <v>7.1967015367794369E-5</v>
      </c>
      <c r="AP536" s="178">
        <f>$Y536*'9 All Base Data'!$Y536</f>
        <v>5.1331234958648733E-2</v>
      </c>
      <c r="AQ536" s="179">
        <f t="shared" si="89"/>
        <v>0.31203902499279745</v>
      </c>
    </row>
    <row r="537" spans="1:43" x14ac:dyDescent="0.25">
      <c r="A537" s="131">
        <v>527133</v>
      </c>
      <c r="B537" s="132" t="s">
        <v>559</v>
      </c>
      <c r="C537" s="132" t="s">
        <v>408</v>
      </c>
      <c r="D537" s="145" t="s">
        <v>2074</v>
      </c>
      <c r="E537" s="142"/>
      <c r="F537" s="191" t="str">
        <f>IF('9 All Base Data'!G537="Rural Centre","Rural",IF('9 All Base Data'!G537="Rural (Incl.some Off Shore Islands)","Rural",IF('9 All Base Data'!G537="Inlet-in TA but not in Urban Area","Rural",IF('9 All Base Data'!G537="Rural (Incl.some Off Shore Islands)","Rural",IF('9 All Base Data'!G537="Inlet-not in TA","Rural",IF('9 All Base Data'!G537="Inland Water not in Urban Area","Rural",IF('9 All Base Data'!G537="Oceanic-in Region but not in TA","Rural",'9 All Base Data'!G537)))))))</f>
        <v>Cambridge Zone</v>
      </c>
      <c r="G537" s="177">
        <f>IF('9 All Base Data'!I537="..C","..C",'9 All Base Data'!I537*Basecase_Pop_2006)</f>
        <v>1914</v>
      </c>
      <c r="H537" s="177">
        <f>IF('9 All Base Data'!J537="..C","..C",'9 All Base Data'!J537*Basecase_Pop_2006)</f>
        <v>1125</v>
      </c>
      <c r="I537" s="191">
        <f>IF('9 All Base Data'!L537="..C","..C",'9 All Base Data'!L537*Basecase_Pop_2006)</f>
        <v>9</v>
      </c>
      <c r="J537" s="156">
        <f>IF('9 All Base Data'!$P537=0,0,('9 All Base Data'!$P537*Basecase_Pop_2006)/(1+(1/(BaseCase_Mort_AllAdults_30*('9 All Base Data'!$W537*Basecase_PM10)/10))))</f>
        <v>0.35335179416176304</v>
      </c>
      <c r="K537" s="156">
        <f>IF('9 All Base Data'!$Q537=0,0,('9 All Base Data'!$Q537*Basecase_Pop_2006)/(1+(1/(BaseCase_Mort_Maori_30*('9 All Base Data'!$W537*Basecase_PM10)/10))))</f>
        <v>0.10344827586206896</v>
      </c>
      <c r="L537" s="179">
        <f>133/(1+1/(BaseCase_Mort_Child_0_1*'9 All Base Data'!$AB$10/10))*IF('9 All Base Data'!$L537="..C",0,'9 All Base Data'!L537/'9 All Base Data'!$L$2022)</f>
        <v>1.3129000697747069E-3</v>
      </c>
      <c r="M537" s="178">
        <f>IF('9 All Base Data'!$R537="","",IF('9 All Base Data'!$R537=0,0,('9 All Base Data'!$R537*Basecase_Pop_2006)/(1+(1/(BaseCase_CardiacHA_All*('9 All Base Data'!$W537*Basecase_PM10)/10)))))</f>
        <v>5.0735586481113329E-2</v>
      </c>
      <c r="N537" s="178">
        <f>IF('9 All Base Data'!$S537="","",IF('9 All Base Data'!$S537=0,0,('9 All Base Data'!S537*Basecase_Pop_2006)/(1+(1/(BaseCase_RespHA_All*('9 All Base Data'!$W537*Basecase_PM10)/10)))))</f>
        <v>5.4277961129446273E-2</v>
      </c>
      <c r="O537" s="178">
        <f>IF('9 All Base Data'!$T537="","",IF('9 All Base Data'!$T537=0,0,('9 All Base Data'!$T537*Basecase_Pop_2006)/(1+(1/(BaseCase_RespHA_Child_1_4*('9 All Base Data'!$W537*Basecase_PM10)/10)))))</f>
        <v>2.6844070961718022E-2</v>
      </c>
      <c r="P537" s="179">
        <f>IF('9 All Base Data'!$U537="","",IF('9 All Base Data'!$U537=0,0,('9 All Base Data'!$U537*Basecase_Pop_2006)/(1+(1/(BaseCase_RespHA_Child_5_14*('9 All Base Data'!$W537*Basecase_PM10)/10)))))</f>
        <v>5.2665323319289244E-3</v>
      </c>
      <c r="Q537" s="156">
        <f>IF('7 Base case Results'!$G537="..C",0,BaseCase_RADs_All*'7 Base case Results'!$G537*('9 All Base Data'!$V537*Basecase_PM10)/10)</f>
        <v>1033.56</v>
      </c>
      <c r="R537" s="189">
        <f t="shared" si="80"/>
        <v>1.2579323872158765</v>
      </c>
      <c r="S537" s="178">
        <f t="shared" si="81"/>
        <v>0.36827586206896551</v>
      </c>
      <c r="T537" s="179">
        <f t="shared" si="82"/>
        <v>4.673924248397957E-3</v>
      </c>
      <c r="U537" s="178">
        <f t="shared" si="83"/>
        <v>3.2217097415506964E-4</v>
      </c>
      <c r="V537" s="178">
        <f t="shared" si="84"/>
        <v>2.4615055372203886E-4</v>
      </c>
      <c r="W537" s="178">
        <f t="shared" si="85"/>
        <v>1.2173786181139123E-4</v>
      </c>
      <c r="X537" s="179">
        <f t="shared" si="86"/>
        <v>2.3883724125297673E-5</v>
      </c>
      <c r="Y537" s="179">
        <f t="shared" si="87"/>
        <v>6.4080719999999994E-2</v>
      </c>
      <c r="Z537" s="186">
        <f t="shared" si="88"/>
        <v>1.3272553529921516</v>
      </c>
      <c r="AA537" s="156">
        <f>$J537*'9 All Base Data'!$Y537</f>
        <v>9.62608019871284E-2</v>
      </c>
      <c r="AB537" s="156">
        <f>$K537*'9 All Base Data'!$Y537</f>
        <v>2.818158606578269E-2</v>
      </c>
      <c r="AC537" s="178">
        <f>$L537*'9 All Base Data'!$Y537</f>
        <v>3.5766286101723734E-4</v>
      </c>
      <c r="AD537" s="178">
        <f>IF($M537="","",$M537*'9 All Base Data'!$Y537)</f>
        <v>1.3821489871149407E-2</v>
      </c>
      <c r="AE537" s="178">
        <f>IF($N537="","",$N537*'9 All Base Data'!$Y537)</f>
        <v>1.4786510652765409E-2</v>
      </c>
      <c r="AF537" s="178">
        <f>IF($O537="","",$O537*'9 All Base Data'!$Y537)</f>
        <v>7.3129154629151321E-3</v>
      </c>
      <c r="AG537" s="178">
        <f>IF($P537="","",$P537*'9 All Base Data'!$Y537)</f>
        <v>1.4347192637446612E-3</v>
      </c>
      <c r="AH537" s="167">
        <f>$Q537*'9 All Base Data'!$Y537</f>
        <v>281.5644809101201</v>
      </c>
      <c r="AI537" s="178">
        <f>$R537*'9 All Base Data'!$Y537</f>
        <v>0.34268845507417711</v>
      </c>
      <c r="AJ537" s="178">
        <f>$S537*'9 All Base Data'!$Y537</f>
        <v>0.10032644639418638</v>
      </c>
      <c r="AK537" s="178">
        <f>$T537*'9 All Base Data'!$Y537</f>
        <v>1.2732797852213651E-3</v>
      </c>
      <c r="AL537" s="178">
        <f>IF($U537="","",$U537*'9 All Base Data'!$Y537)</f>
        <v>8.7766460681798738E-5</v>
      </c>
      <c r="AM537" s="178">
        <f>IF($V537="","",$V537*'9 All Base Data'!$Y537)</f>
        <v>6.7056825810291138E-5</v>
      </c>
      <c r="AN537" s="178">
        <f>IF($W537="","",$W537*'9 All Base Data'!$Y537)</f>
        <v>3.3164071624320125E-5</v>
      </c>
      <c r="AO537" s="178">
        <f>IF($X537="","",$X537*'9 All Base Data'!$Y537)</f>
        <v>6.5064518610820386E-6</v>
      </c>
      <c r="AP537" s="178">
        <f>$Y537*'9 All Base Data'!$Y537</f>
        <v>1.7456997816427445E-2</v>
      </c>
      <c r="AQ537" s="179">
        <f t="shared" si="89"/>
        <v>0.36157355596231805</v>
      </c>
    </row>
    <row r="538" spans="1:43" x14ac:dyDescent="0.25">
      <c r="A538" s="131">
        <v>527134</v>
      </c>
      <c r="B538" s="132" t="s">
        <v>2248</v>
      </c>
      <c r="C538" s="132" t="s">
        <v>408</v>
      </c>
      <c r="D538" s="145" t="s">
        <v>2074</v>
      </c>
      <c r="E538" s="142"/>
      <c r="F538" s="191" t="str">
        <f>IF('9 All Base Data'!G538="Rural Centre","Rural",IF('9 All Base Data'!G538="Rural (Incl.some Off Shore Islands)","Rural",IF('9 All Base Data'!G538="Inlet-in TA but not in Urban Area","Rural",IF('9 All Base Data'!G538="Rural (Incl.some Off Shore Islands)","Rural",IF('9 All Base Data'!G538="Inlet-not in TA","Rural",IF('9 All Base Data'!G538="Inland Water not in Urban Area","Rural",IF('9 All Base Data'!G538="Oceanic-in Region but not in TA","Rural",'9 All Base Data'!G538)))))))</f>
        <v>Cambridge Zone</v>
      </c>
      <c r="G538" s="177">
        <f>IF('9 All Base Data'!I538="..C","..C",'9 All Base Data'!I538*Basecase_Pop_2006)</f>
        <v>1461</v>
      </c>
      <c r="H538" s="177">
        <f>IF('9 All Base Data'!J538="..C","..C",'9 All Base Data'!J538*Basecase_Pop_2006)</f>
        <v>819</v>
      </c>
      <c r="I538" s="191">
        <f>IF('9 All Base Data'!L538="..C","..C",'9 All Base Data'!L538*Basecase_Pop_2006)</f>
        <v>21</v>
      </c>
      <c r="J538" s="156">
        <f>IF('9 All Base Data'!$P538=0,0,('9 All Base Data'!$P538*Basecase_Pop_2006)/(1+(1/(BaseCase_Mort_AllAdults_30*('9 All Base Data'!$W538*Basecase_PM10)/10))))</f>
        <v>0.2572401061497635</v>
      </c>
      <c r="K538" s="156">
        <f>IF('9 All Base Data'!$Q538=0,0,('9 All Base Data'!$Q538*Basecase_Pop_2006)/(1+(1/(BaseCase_Mort_Maori_30*('9 All Base Data'!$W538*Basecase_PM10)/10))))</f>
        <v>6.3218390804597693E-2</v>
      </c>
      <c r="L538" s="179">
        <f>133/(1+1/(BaseCase_Mort_Child_0_1*'9 All Base Data'!$AB$10/10))*IF('9 All Base Data'!$L538="..C",0,'9 All Base Data'!L538/'9 All Base Data'!$L$2022)</f>
        <v>3.0634334961409829E-3</v>
      </c>
      <c r="M538" s="178">
        <f>IF('9 All Base Data'!$R538="","",IF('9 All Base Data'!$R538=0,0,('9 All Base Data'!$R538*Basecase_Pop_2006)/(1+(1/(BaseCase_CardiacHA_All*('9 All Base Data'!$W538*Basecase_PM10)/10)))))</f>
        <v>3.8727634194831016E-2</v>
      </c>
      <c r="N538" s="178">
        <f>IF('9 All Base Data'!$S538="","",IF('9 All Base Data'!$S538=0,0,('9 All Base Data'!S538*Basecase_Pop_2006)/(1+(1/(BaseCase_RespHA_All*('9 All Base Data'!$W538*Basecase_PM10)/10)))))</f>
        <v>4.1431609827649429E-2</v>
      </c>
      <c r="O538" s="178">
        <f>IF('9 All Base Data'!$T538="","",IF('9 All Base Data'!$T538=0,0,('9 All Base Data'!$T538*Basecase_Pop_2006)/(1+(1/(BaseCase_RespHA_Child_1_4*('9 All Base Data'!$W538*Basecase_PM10)/10)))))</f>
        <v>3.8515406162464988E-2</v>
      </c>
      <c r="P538" s="179">
        <f>IF('9 All Base Data'!$U538="","",IF('9 All Base Data'!$U538=0,0,('9 All Base Data'!$U538*Basecase_Pop_2006)/(1+(1/(BaseCase_RespHA_Child_5_14*('9 All Base Data'!$W538*Basecase_PM10)/10)))))</f>
        <v>4.4422055321487446E-3</v>
      </c>
      <c r="Q538" s="156">
        <f>IF('7 Base case Results'!$G538="..C",0,BaseCase_RADs_All*'7 Base case Results'!$G538*('9 All Base Data'!$V538*Basecase_PM10)/10)</f>
        <v>788.94</v>
      </c>
      <c r="R538" s="189">
        <f t="shared" si="80"/>
        <v>0.91577477789315798</v>
      </c>
      <c r="S538" s="178">
        <f t="shared" si="81"/>
        <v>0.22505747126436779</v>
      </c>
      <c r="T538" s="179">
        <f t="shared" si="82"/>
        <v>1.09058232462619E-2</v>
      </c>
      <c r="U538" s="178">
        <f t="shared" si="83"/>
        <v>2.4592047713717694E-4</v>
      </c>
      <c r="V538" s="178">
        <f t="shared" si="84"/>
        <v>1.8789235056839015E-4</v>
      </c>
      <c r="W538" s="178">
        <f t="shared" si="85"/>
        <v>1.7466736694677872E-4</v>
      </c>
      <c r="X538" s="179">
        <f t="shared" si="86"/>
        <v>2.0145402088294556E-5</v>
      </c>
      <c r="Y538" s="179">
        <f t="shared" si="87"/>
        <v>4.8914280000000004E-2</v>
      </c>
      <c r="Z538" s="186">
        <f t="shared" si="88"/>
        <v>0.97602869396712544</v>
      </c>
      <c r="AA538" s="156">
        <f>$J538*'9 All Base Data'!$Y538</f>
        <v>7.0077863846629479E-2</v>
      </c>
      <c r="AB538" s="156">
        <f>$K538*'9 All Base Data'!$Y538</f>
        <v>1.7222080373533864E-2</v>
      </c>
      <c r="AC538" s="178">
        <f>$L538*'9 All Base Data'!$Y538</f>
        <v>8.3454667570688717E-4</v>
      </c>
      <c r="AD538" s="178">
        <f>IF($M538="","",$M538*'9 All Base Data'!$Y538)</f>
        <v>1.0550259509795863E-2</v>
      </c>
      <c r="AE538" s="178">
        <f>IF($N538="","",$N538*'9 All Base Data'!$Y538)</f>
        <v>1.1286881955951027E-2</v>
      </c>
      <c r="AF538" s="178">
        <f>IF($O538="","",$O538*'9 All Base Data'!$Y538)</f>
        <v>1.0492443925052145E-2</v>
      </c>
      <c r="AG538" s="178">
        <f>IF($P538="","",$P538*'9 All Base Data'!$Y538)</f>
        <v>1.2101545094194098E-3</v>
      </c>
      <c r="AH538" s="167">
        <f>$Q538*'9 All Base Data'!$Y538</f>
        <v>214.92461160380643</v>
      </c>
      <c r="AI538" s="178">
        <f>$R538*'9 All Base Data'!$Y538</f>
        <v>0.24947719529400089</v>
      </c>
      <c r="AJ538" s="178">
        <f>$S538*'9 All Base Data'!$Y538</f>
        <v>6.1310606129780551E-2</v>
      </c>
      <c r="AK538" s="178">
        <f>$T538*'9 All Base Data'!$Y538</f>
        <v>2.9709861655165186E-3</v>
      </c>
      <c r="AL538" s="178">
        <f>IF($U538="","",$U538*'9 All Base Data'!$Y538)</f>
        <v>6.6994147887203734E-5</v>
      </c>
      <c r="AM538" s="178">
        <f>IF($V538="","",$V538*'9 All Base Data'!$Y538)</f>
        <v>5.1186009670237898E-5</v>
      </c>
      <c r="AN538" s="178">
        <f>IF($W538="","",$W538*'9 All Base Data'!$Y538)</f>
        <v>4.7583233200111479E-5</v>
      </c>
      <c r="AO538" s="178">
        <f>IF($X538="","",$X538*'9 All Base Data'!$Y538)</f>
        <v>5.4880507002170229E-6</v>
      </c>
      <c r="AP538" s="178">
        <f>$Y538*'9 All Base Data'!$Y538</f>
        <v>1.3325325919435999E-2</v>
      </c>
      <c r="AQ538" s="179">
        <f t="shared" si="89"/>
        <v>0.26589168753651082</v>
      </c>
    </row>
    <row r="539" spans="1:43" x14ac:dyDescent="0.25">
      <c r="A539" s="124">
        <v>527210</v>
      </c>
      <c r="B539" s="125" t="s">
        <v>561</v>
      </c>
      <c r="C539" s="126" t="s">
        <v>408</v>
      </c>
      <c r="D539" s="101" t="s">
        <v>2073</v>
      </c>
      <c r="E539" s="142"/>
      <c r="F539" s="191" t="str">
        <f>IF('9 All Base Data'!G539="Rural Centre","Rural",IF('9 All Base Data'!G539="Rural (Incl.some Off Shore Islands)","Rural",IF('9 All Base Data'!G539="Inlet-in TA but not in Urban Area","Rural",IF('9 All Base Data'!G539="Rural (Incl.some Off Shore Islands)","Rural",IF('9 All Base Data'!G539="Inlet-not in TA","Rural",IF('9 All Base Data'!G539="Inland Water not in Urban Area","Rural",IF('9 All Base Data'!G539="Oceanic-in Region but not in TA","Rural",'9 All Base Data'!G539)))))))</f>
        <v>Rural</v>
      </c>
      <c r="G539" s="177">
        <f>IF('9 All Base Data'!I539="..C","..C",'9 All Base Data'!I539*Basecase_Pop_2006)</f>
        <v>2535</v>
      </c>
      <c r="H539" s="177">
        <f>IF('9 All Base Data'!J539="..C","..C",'9 All Base Data'!J539*Basecase_Pop_2006)</f>
        <v>1530</v>
      </c>
      <c r="I539" s="191">
        <f>IF('9 All Base Data'!L539="..C","..C",'9 All Base Data'!L539*Basecase_Pop_2006)</f>
        <v>24</v>
      </c>
      <c r="J539" s="156">
        <f>IF('9 All Base Data'!$P539=0,0,('9 All Base Data'!$P539*Basecase_Pop_2006)/(1+(1/(BaseCase_Mort_AllAdults_30*('9 All Base Data'!$W539*Basecase_PM10)/10))))</f>
        <v>0.26793993629343432</v>
      </c>
      <c r="K539" s="156">
        <f>IF('9 All Base Data'!$Q539=0,0,('9 All Base Data'!$Q539*Basecase_Pop_2006)/(1+(1/(BaseCase_Mort_Maori_30*('9 All Base Data'!$W539*Basecase_PM10)/10))))</f>
        <v>4.6416757235956535E-2</v>
      </c>
      <c r="L539" s="179">
        <f>133/(1+1/(BaseCase_Mort_Child_0_1*'9 All Base Data'!$AB$10/10))*IF('9 All Base Data'!$L539="..C",0,'9 All Base Data'!L539/'9 All Base Data'!$L$2022)</f>
        <v>3.5010668527325518E-3</v>
      </c>
      <c r="M539" s="178">
        <f>IF('9 All Base Data'!$R539="","",IF('9 All Base Data'!$R539=0,0,('9 All Base Data'!$R539*Basecase_Pop_2006)/(1+(1/(BaseCase_CardiacHA_All*('9 All Base Data'!$W539*Basecase_PM10)/10)))))</f>
        <v>4.9908919976837954E-2</v>
      </c>
      <c r="N539" s="178">
        <f>IF('9 All Base Data'!$S539="","",IF('9 All Base Data'!$S539=0,0,('9 All Base Data'!S539*Basecase_Pop_2006)/(1+(1/(BaseCase_RespHA_All*('9 All Base Data'!$W539*Basecase_PM10)/10)))))</f>
        <v>0.1203598367529352</v>
      </c>
      <c r="O539" s="178">
        <f>IF('9 All Base Data'!$T539="","",IF('9 All Base Data'!$T539=0,0,('9 All Base Data'!$T539*Basecase_Pop_2006)/(1+(1/(BaseCase_RespHA_Child_1_4*('9 All Base Data'!$W539*Basecase_PM10)/10)))))</f>
        <v>3.1840468891587495E-2</v>
      </c>
      <c r="P539" s="179">
        <f>IF('9 All Base Data'!$U539="","",IF('9 All Base Data'!$U539=0,0,('9 All Base Data'!$U539*Basecase_Pop_2006)/(1+(1/(BaseCase_RespHA_Child_5_14*('9 All Base Data'!$W539*Basecase_PM10)/10)))))</f>
        <v>3.9486270770456487E-2</v>
      </c>
      <c r="Q539" s="156">
        <f>IF('7 Base case Results'!$G539="..C",0,BaseCase_RADs_All*'7 Base case Results'!$G539*('9 All Base Data'!$V539*Basecase_PM10)/10)</f>
        <v>738.19249535372569</v>
      </c>
      <c r="R539" s="189">
        <f t="shared" si="80"/>
        <v>0.95386617320462619</v>
      </c>
      <c r="S539" s="178">
        <f t="shared" si="81"/>
        <v>0.16524365576000527</v>
      </c>
      <c r="T539" s="179">
        <f t="shared" si="82"/>
        <v>1.2463797995727884E-2</v>
      </c>
      <c r="U539" s="178">
        <f t="shared" si="83"/>
        <v>3.1692164185292103E-4</v>
      </c>
      <c r="V539" s="178">
        <f t="shared" si="84"/>
        <v>5.4583185967456112E-4</v>
      </c>
      <c r="W539" s="178">
        <f t="shared" si="85"/>
        <v>1.4439652642334928E-4</v>
      </c>
      <c r="X539" s="179">
        <f t="shared" si="86"/>
        <v>1.7907023794402015E-4</v>
      </c>
      <c r="Y539" s="179">
        <f t="shared" si="87"/>
        <v>4.576793471193099E-2</v>
      </c>
      <c r="Z539" s="186">
        <f t="shared" si="88"/>
        <v>1.0129606594138125</v>
      </c>
      <c r="AA539" s="156">
        <f>$J539*'9 All Base Data'!$Y539</f>
        <v>2.6933940049379171E-2</v>
      </c>
      <c r="AB539" s="156">
        <f>$K539*'9 All Base Data'!$Y539</f>
        <v>4.6659194369244733E-3</v>
      </c>
      <c r="AC539" s="178">
        <f>$L539*'9 All Base Data'!$Y539</f>
        <v>3.5193531067013941E-4</v>
      </c>
      <c r="AD539" s="178">
        <f>IF($M539="","",$M539*'9 All Base Data'!$Y539)</f>
        <v>5.016959685745644E-3</v>
      </c>
      <c r="AE539" s="178">
        <f>IF($N539="","",$N539*'9 All Base Data'!$Y539)</f>
        <v>1.2098848243012206E-2</v>
      </c>
      <c r="AF539" s="178">
        <f>IF($O539="","",$O539*'9 All Base Data'!$Y539)</f>
        <v>3.2006773313962107E-3</v>
      </c>
      <c r="AG539" s="178">
        <f>IF($P539="","",$P539*'9 All Base Data'!$Y539)</f>
        <v>3.9692509613061698E-3</v>
      </c>
      <c r="AH539" s="167">
        <f>$Q539*'9 All Base Data'!$Y539</f>
        <v>74.204811308847297</v>
      </c>
      <c r="AI539" s="178">
        <f>$R539*'9 All Base Data'!$Y539</f>
        <v>9.5884826575789853E-2</v>
      </c>
      <c r="AJ539" s="178">
        <f>$S539*'9 All Base Data'!$Y539</f>
        <v>1.6610673195451123E-2</v>
      </c>
      <c r="AK539" s="178">
        <f>$T539*'9 All Base Data'!$Y539</f>
        <v>1.2528897059856962E-3</v>
      </c>
      <c r="AL539" s="178">
        <f>IF($U539="","",$U539*'9 All Base Data'!$Y539)</f>
        <v>3.1857694004484838E-5</v>
      </c>
      <c r="AM539" s="178">
        <f>IF($V539="","",$V539*'9 All Base Data'!$Y539)</f>
        <v>5.4868276782060362E-5</v>
      </c>
      <c r="AN539" s="178">
        <f>IF($W539="","",$W539*'9 All Base Data'!$Y539)</f>
        <v>1.4515071697881816E-5</v>
      </c>
      <c r="AO539" s="178">
        <f>IF($X539="","",$X539*'9 All Base Data'!$Y539)</f>
        <v>1.8000553109523481E-5</v>
      </c>
      <c r="AP539" s="178">
        <f>$Y539*'9 All Base Data'!$Y539</f>
        <v>4.6006983011485326E-3</v>
      </c>
      <c r="AQ539" s="179">
        <f t="shared" si="89"/>
        <v>0.10182514055371063</v>
      </c>
    </row>
    <row r="540" spans="1:43" x14ac:dyDescent="0.25">
      <c r="A540" s="124">
        <v>527221</v>
      </c>
      <c r="B540" s="125" t="s">
        <v>562</v>
      </c>
      <c r="C540" s="126" t="s">
        <v>408</v>
      </c>
      <c r="D540" s="101" t="s">
        <v>2073</v>
      </c>
      <c r="E540" s="142"/>
      <c r="F540" s="191" t="str">
        <f>IF('9 All Base Data'!G540="Rural Centre","Rural",IF('9 All Base Data'!G540="Rural (Incl.some Off Shore Islands)","Rural",IF('9 All Base Data'!G540="Inlet-in TA but not in Urban Area","Rural",IF('9 All Base Data'!G540="Rural (Incl.some Off Shore Islands)","Rural",IF('9 All Base Data'!G540="Inlet-not in TA","Rural",IF('9 All Base Data'!G540="Inland Water not in Urban Area","Rural",IF('9 All Base Data'!G540="Oceanic-in Region but not in TA","Rural",'9 All Base Data'!G540)))))))</f>
        <v>Rural</v>
      </c>
      <c r="G540" s="177">
        <f>IF('9 All Base Data'!I540="..C","..C",'9 All Base Data'!I540*Basecase_Pop_2006)</f>
        <v>1011</v>
      </c>
      <c r="H540" s="177">
        <f>IF('9 All Base Data'!J540="..C","..C",'9 All Base Data'!J540*Basecase_Pop_2006)</f>
        <v>627</v>
      </c>
      <c r="I540" s="191">
        <f>IF('9 All Base Data'!L540="..C","..C",'9 All Base Data'!L540*Basecase_Pop_2006)</f>
        <v>15</v>
      </c>
      <c r="J540" s="156">
        <f>IF('9 All Base Data'!$P540=0,0,('9 All Base Data'!$P540*Basecase_Pop_2006)/(1+(1/(BaseCase_Mort_AllAdults_30*('9 All Base Data'!$W540*Basecase_PM10)/10))))</f>
        <v>0.2465957561004872</v>
      </c>
      <c r="K540" s="156">
        <f>IF('9 All Base Data'!$Q540=0,0,('9 All Base Data'!$Q540*Basecase_Pop_2006)/(1+(1/(BaseCase_Mort_Maori_30*('9 All Base Data'!$W540*Basecase_PM10)/10))))</f>
        <v>0</v>
      </c>
      <c r="L540" s="179">
        <f>133/(1+1/(BaseCase_Mort_Child_0_1*'9 All Base Data'!$AB$10/10))*IF('9 All Base Data'!$L540="..C",0,'9 All Base Data'!L540/'9 All Base Data'!$L$2022)</f>
        <v>2.1881667829578449E-3</v>
      </c>
      <c r="M540" s="178">
        <f>IF('9 All Base Data'!$R540="","",IF('9 All Base Data'!$R540=0,0,('9 All Base Data'!$R540*Basecase_Pop_2006)/(1+(1/(BaseCase_CardiacHA_All*('9 All Base Data'!$W540*Basecase_PM10)/10)))))</f>
        <v>3.490110292580878E-2</v>
      </c>
      <c r="N540" s="178">
        <f>IF('9 All Base Data'!$S540="","",IF('9 All Base Data'!$S540=0,0,('9 All Base Data'!S540*Basecase_Pop_2006)/(1+(1/(BaseCase_RespHA_All*('9 All Base Data'!$W540*Basecase_PM10)/10)))))</f>
        <v>3.6899246340003508E-2</v>
      </c>
      <c r="O540" s="178">
        <f>IF('9 All Base Data'!$T540="","",IF('9 All Base Data'!$T540=0,0,('9 All Base Data'!$T540*Basecase_Pop_2006)/(1+(1/(BaseCase_RespHA_Child_1_4*('9 All Base Data'!$W540*Basecase_PM10)/10)))))</f>
        <v>1.568990294702443E-2</v>
      </c>
      <c r="P540" s="179">
        <f>IF('9 All Base Data'!$U540="","",IF('9 All Base Data'!$U540=0,0,('9 All Base Data'!$U540*Basecase_Pop_2006)/(1+(1/(BaseCase_RespHA_Child_5_14*('9 All Base Data'!$W540*Basecase_PM10)/10)))))</f>
        <v>1.5567774511431666E-2</v>
      </c>
      <c r="Q540" s="156">
        <f>IF('7 Base case Results'!$G540="..C",0,BaseCase_RADs_All*'7 Base case Results'!$G540*('9 All Base Data'!$V540*Basecase_PM10)/10)</f>
        <v>290.07612</v>
      </c>
      <c r="R540" s="189">
        <f t="shared" si="80"/>
        <v>0.87788089171773442</v>
      </c>
      <c r="S540" s="178">
        <f t="shared" si="81"/>
        <v>0</v>
      </c>
      <c r="T540" s="179">
        <f t="shared" si="82"/>
        <v>7.7898737473299281E-3</v>
      </c>
      <c r="U540" s="178">
        <f t="shared" si="83"/>
        <v>2.2162200357888576E-4</v>
      </c>
      <c r="V540" s="178">
        <f t="shared" si="84"/>
        <v>1.6733808215191589E-4</v>
      </c>
      <c r="W540" s="178">
        <f t="shared" si="85"/>
        <v>7.1153709864755777E-5</v>
      </c>
      <c r="X540" s="179">
        <f t="shared" si="86"/>
        <v>7.0599857409342601E-5</v>
      </c>
      <c r="Y540" s="179">
        <f t="shared" si="87"/>
        <v>1.7984719440000001E-2</v>
      </c>
      <c r="Z540" s="186">
        <f t="shared" si="88"/>
        <v>0.90404444499079528</v>
      </c>
      <c r="AA540" s="156">
        <f>$J540*'9 All Base Data'!$Y540</f>
        <v>2.1479510970673254E-2</v>
      </c>
      <c r="AB540" s="156">
        <f>$K540*'9 All Base Data'!$Y540</f>
        <v>0</v>
      </c>
      <c r="AC540" s="178">
        <f>$L540*'9 All Base Data'!$Y540</f>
        <v>1.9059838321407741E-4</v>
      </c>
      <c r="AD540" s="178">
        <f>IF($M540="","",$M540*'9 All Base Data'!$Y540)</f>
        <v>3.0400305140613282E-3</v>
      </c>
      <c r="AE540" s="178">
        <f>IF($N540="","",$N540*'9 All Base Data'!$Y540)</f>
        <v>3.2140770753844874E-3</v>
      </c>
      <c r="AF540" s="178">
        <f>IF($O540="","",$O540*'9 All Base Data'!$Y540)</f>
        <v>1.3666554842982717E-3</v>
      </c>
      <c r="AG540" s="178">
        <f>IF($P540="","",$P540*'9 All Base Data'!$Y540)</f>
        <v>1.3560175920910881E-3</v>
      </c>
      <c r="AH540" s="167">
        <f>$Q540*'9 All Base Data'!$Y540</f>
        <v>25.266830623521916</v>
      </c>
      <c r="AI540" s="178">
        <f>$R540*'9 All Base Data'!$Y540</f>
        <v>7.6467059055596781E-2</v>
      </c>
      <c r="AJ540" s="178">
        <f>$S540*'9 All Base Data'!$Y540</f>
        <v>0</v>
      </c>
      <c r="AK540" s="178">
        <f>$T540*'9 All Base Data'!$Y540</f>
        <v>6.7853024424211557E-4</v>
      </c>
      <c r="AL540" s="178">
        <f>IF($U540="","",$U540*'9 All Base Data'!$Y540)</f>
        <v>1.9304193764289434E-5</v>
      </c>
      <c r="AM540" s="178">
        <f>IF($V540="","",$V540*'9 All Base Data'!$Y540)</f>
        <v>1.4575839536868647E-5</v>
      </c>
      <c r="AN540" s="178">
        <f>IF($W540="","",$W540*'9 All Base Data'!$Y540)</f>
        <v>6.1977826212926615E-6</v>
      </c>
      <c r="AO540" s="178">
        <f>IF($X540="","",$X540*'9 All Base Data'!$Y540)</f>
        <v>6.1495397801330842E-6</v>
      </c>
      <c r="AP540" s="178">
        <f>$Y540*'9 All Base Data'!$Y540</f>
        <v>1.5665434986583588E-3</v>
      </c>
      <c r="AQ540" s="179">
        <f t="shared" si="89"/>
        <v>7.8746012831798412E-2</v>
      </c>
    </row>
    <row r="541" spans="1:43" x14ac:dyDescent="0.25">
      <c r="A541" s="124">
        <v>527222</v>
      </c>
      <c r="B541" s="125" t="s">
        <v>563</v>
      </c>
      <c r="C541" s="126" t="s">
        <v>408</v>
      </c>
      <c r="D541" s="101" t="s">
        <v>2073</v>
      </c>
      <c r="E541" s="142"/>
      <c r="F541" s="191" t="str">
        <f>IF('9 All Base Data'!G541="Rural Centre","Rural",IF('9 All Base Data'!G541="Rural (Incl.some Off Shore Islands)","Rural",IF('9 All Base Data'!G541="Inlet-in TA but not in Urban Area","Rural",IF('9 All Base Data'!G541="Rural (Incl.some Off Shore Islands)","Rural",IF('9 All Base Data'!G541="Inlet-not in TA","Rural",IF('9 All Base Data'!G541="Inland Water not in Urban Area","Rural",IF('9 All Base Data'!G541="Oceanic-in Region but not in TA","Rural",'9 All Base Data'!G541)))))))</f>
        <v>Rural</v>
      </c>
      <c r="G541" s="177">
        <f>IF('9 All Base Data'!I541="..C","..C",'9 All Base Data'!I541*Basecase_Pop_2006)</f>
        <v>468</v>
      </c>
      <c r="H541" s="177">
        <f>IF('9 All Base Data'!J541="..C","..C",'9 All Base Data'!J541*Basecase_Pop_2006)</f>
        <v>225</v>
      </c>
      <c r="I541" s="191">
        <f>IF('9 All Base Data'!L541="..C","..C",'9 All Base Data'!L541*Basecase_Pop_2006)</f>
        <v>18</v>
      </c>
      <c r="J541" s="156">
        <f>IF('9 All Base Data'!$P541=0,0,('9 All Base Data'!$P541*Basecase_Pop_2006)/(1+(1/(BaseCase_Mort_AllAdults_30*('9 All Base Data'!$W541*Basecase_PM10)/10))))</f>
        <v>0.1232978780502436</v>
      </c>
      <c r="K541" s="156">
        <f>IF('9 All Base Data'!$Q541=0,0,('9 All Base Data'!$Q541*Basecase_Pop_2006)/(1+(1/(BaseCase_Mort_Maori_30*('9 All Base Data'!$W541*Basecase_PM10)/10))))</f>
        <v>0.13748490598585475</v>
      </c>
      <c r="L541" s="179">
        <f>133/(1+1/(BaseCase_Mort_Child_0_1*'9 All Base Data'!$AB$10/10))*IF('9 All Base Data'!$L541="..C",0,'9 All Base Data'!L541/'9 All Base Data'!$L$2022)</f>
        <v>2.6258001395494139E-3</v>
      </c>
      <c r="M541" s="178">
        <f>IF('9 All Base Data'!$R541="","",IF('9 All Base Data'!$R541=0,0,('9 All Base Data'!$R541*Basecase_Pop_2006)/(1+(1/(BaseCase_CardiacHA_All*('9 All Base Data'!$W541*Basecase_PM10)/10)))))</f>
        <v>1.5864137693549447E-2</v>
      </c>
      <c r="N541" s="178">
        <f>IF('9 All Base Data'!$S541="","",IF('9 All Base Data'!$S541=0,0,('9 All Base Data'!S541*Basecase_Pop_2006)/(1+(1/(BaseCase_RespHA_All*('9 All Base Data'!$W541*Basecase_PM10)/10)))))</f>
        <v>5.7984529962862651E-2</v>
      </c>
      <c r="O541" s="178">
        <f>IF('9 All Base Data'!$T541="","",IF('9 All Base Data'!$T541=0,0,('9 All Base Data'!$T541*Basecase_Pop_2006)/(1+(1/(BaseCase_RespHA_Child_1_4*('9 All Base Data'!$W541*Basecase_PM10)/10)))))</f>
        <v>3.1379805894048859E-2</v>
      </c>
      <c r="P541" s="179">
        <f>IF('9 All Base Data'!$U541="","",IF('9 All Base Data'!$U541=0,0,('9 All Base Data'!$U541*Basecase_Pop_2006)/(1+(1/(BaseCase_RespHA_Child_5_14*('9 All Base Data'!$W541*Basecase_PM10)/10)))))</f>
        <v>2.3351661767147501E-2</v>
      </c>
      <c r="Q541" s="156">
        <f>IF('7 Base case Results'!$G541="..C",0,BaseCase_RADs_All*'7 Base case Results'!$G541*('9 All Base Data'!$V541*Basecase_PM10)/10)</f>
        <v>134.27856</v>
      </c>
      <c r="R541" s="189">
        <f t="shared" si="80"/>
        <v>0.43894044585886721</v>
      </c>
      <c r="S541" s="178">
        <f t="shared" si="81"/>
        <v>0.48944626530964286</v>
      </c>
      <c r="T541" s="179">
        <f t="shared" si="82"/>
        <v>9.3478484967959141E-3</v>
      </c>
      <c r="U541" s="178">
        <f t="shared" si="83"/>
        <v>1.0073727435403899E-4</v>
      </c>
      <c r="V541" s="178">
        <f t="shared" si="84"/>
        <v>2.6295984338158213E-4</v>
      </c>
      <c r="W541" s="178">
        <f t="shared" si="85"/>
        <v>1.4230741972951155E-4</v>
      </c>
      <c r="X541" s="179">
        <f t="shared" si="86"/>
        <v>1.0589978611401391E-4</v>
      </c>
      <c r="Y541" s="179">
        <f t="shared" si="87"/>
        <v>8.3252707199999998E-3</v>
      </c>
      <c r="Z541" s="186">
        <f t="shared" si="88"/>
        <v>0.45697726219339879</v>
      </c>
      <c r="AA541" s="156">
        <f>$J541*'9 All Base Data'!$Y541</f>
        <v>1.0739755485336627E-2</v>
      </c>
      <c r="AB541" s="156">
        <f>$K541*'9 All Base Data'!$Y541</f>
        <v>1.1975504336018511E-2</v>
      </c>
      <c r="AC541" s="178">
        <f>$L541*'9 All Base Data'!$Y541</f>
        <v>2.2871805985689289E-4</v>
      </c>
      <c r="AD541" s="178">
        <f>IF($M541="","",$M541*'9 All Base Data'!$Y541)</f>
        <v>1.3818320518460584E-3</v>
      </c>
      <c r="AE541" s="178">
        <f>IF($N541="","",$N541*'9 All Base Data'!$Y541)</f>
        <v>5.0506925470327653E-3</v>
      </c>
      <c r="AF541" s="178">
        <f>IF($O541="","",$O541*'9 All Base Data'!$Y541)</f>
        <v>2.7333109685965433E-3</v>
      </c>
      <c r="AG541" s="178">
        <f>IF($P541="","",$P541*'9 All Base Data'!$Y541)</f>
        <v>2.0340263881366322E-3</v>
      </c>
      <c r="AH541" s="167">
        <f>$Q541*'9 All Base Data'!$Y541</f>
        <v>11.696218330176317</v>
      </c>
      <c r="AI541" s="178">
        <f>$R541*'9 All Base Data'!$Y541</f>
        <v>3.8233529527798391E-2</v>
      </c>
      <c r="AJ541" s="178">
        <f>$S541*'9 All Base Data'!$Y541</f>
        <v>4.2632795436225897E-2</v>
      </c>
      <c r="AK541" s="178">
        <f>$T541*'9 All Base Data'!$Y541</f>
        <v>8.1423629309053879E-4</v>
      </c>
      <c r="AL541" s="178">
        <f>IF($U541="","",$U541*'9 All Base Data'!$Y541)</f>
        <v>8.7746335292224713E-6</v>
      </c>
      <c r="AM541" s="178">
        <f>IF($V541="","",$V541*'9 All Base Data'!$Y541)</f>
        <v>2.2904890700793591E-5</v>
      </c>
      <c r="AN541" s="178">
        <f>IF($W541="","",$W541*'9 All Base Data'!$Y541)</f>
        <v>1.2395565242585323E-5</v>
      </c>
      <c r="AO541" s="178">
        <f>IF($X541="","",$X541*'9 All Base Data'!$Y541)</f>
        <v>9.2243096701996275E-6</v>
      </c>
      <c r="AP541" s="178">
        <f>$Y541*'9 All Base Data'!$Y541</f>
        <v>7.2516553647093164E-4</v>
      </c>
      <c r="AQ541" s="179">
        <f t="shared" si="89"/>
        <v>3.9804610881589882E-2</v>
      </c>
    </row>
    <row r="542" spans="1:43" x14ac:dyDescent="0.25">
      <c r="A542" s="124">
        <v>527401</v>
      </c>
      <c r="B542" s="125" t="s">
        <v>564</v>
      </c>
      <c r="C542" s="126" t="s">
        <v>408</v>
      </c>
      <c r="D542" s="101" t="s">
        <v>2073</v>
      </c>
      <c r="E542" s="142"/>
      <c r="F542" s="191" t="str">
        <f>IF('9 All Base Data'!G542="Rural Centre","Rural",IF('9 All Base Data'!G542="Rural (Incl.some Off Shore Islands)","Rural",IF('9 All Base Data'!G542="Inlet-in TA but not in Urban Area","Rural",IF('9 All Base Data'!G542="Rural (Incl.some Off Shore Islands)","Rural",IF('9 All Base Data'!G542="Inlet-not in TA","Rural",IF('9 All Base Data'!G542="Inland Water not in Urban Area","Rural",IF('9 All Base Data'!G542="Oceanic-in Region but not in TA","Rural",'9 All Base Data'!G542)))))))</f>
        <v>Huntly</v>
      </c>
      <c r="G542" s="177">
        <f>IF('9 All Base Data'!I542="..C","..C",'9 All Base Data'!I542*Basecase_Pop_2006)</f>
        <v>2835</v>
      </c>
      <c r="H542" s="177">
        <f>IF('9 All Base Data'!J542="..C","..C",'9 All Base Data'!J542*Basecase_Pop_2006)</f>
        <v>1368</v>
      </c>
      <c r="I542" s="191">
        <f>IF('9 All Base Data'!L542="..C","..C",'9 All Base Data'!L542*Basecase_Pop_2006)</f>
        <v>66</v>
      </c>
      <c r="J542" s="156">
        <f>IF('9 All Base Data'!$P542=0,0,('9 All Base Data'!$P542*Basecase_Pop_2006)/(1+(1/(BaseCase_Mort_AllAdults_30*('9 All Base Data'!$W542*Basecase_PM10)/10))))</f>
        <v>0.21571695629286591</v>
      </c>
      <c r="K542" s="156">
        <f>IF('9 All Base Data'!$Q542=0,0,('9 All Base Data'!$Q542*Basecase_Pop_2006)/(1+(1/(BaseCase_Mort_Maori_30*('9 All Base Data'!$W542*Basecase_PM10)/10))))</f>
        <v>0.11004147922951142</v>
      </c>
      <c r="L542" s="179">
        <f>133/(1+1/(BaseCase_Mort_Child_0_1*'9 All Base Data'!$AB$10/10))*IF('9 All Base Data'!$L542="..C",0,'9 All Base Data'!L542/'9 All Base Data'!$L$2022)</f>
        <v>9.6279338450145184E-3</v>
      </c>
      <c r="M542" s="178">
        <f>IF('9 All Base Data'!$R542="","",IF('9 All Base Data'!$R542=0,0,('9 All Base Data'!$R542*Basecase_Pop_2006)/(1+(1/(BaseCase_CardiacHA_All*('9 All Base Data'!$W542*Basecase_PM10)/10)))))</f>
        <v>0.11791707586262802</v>
      </c>
      <c r="N542" s="178">
        <f>IF('9 All Base Data'!$S542="","",IF('9 All Base Data'!$S542=0,0,('9 All Base Data'!S542*Basecase_Pop_2006)/(1+(1/(BaseCase_RespHA_All*('9 All Base Data'!$W542*Basecase_PM10)/10)))))</f>
        <v>0.11745540924919756</v>
      </c>
      <c r="O542" s="178">
        <f>IF('9 All Base Data'!$T542="","",IF('9 All Base Data'!$T542=0,0,('9 All Base Data'!$T542*Basecase_Pop_2006)/(1+(1/(BaseCase_RespHA_Child_1_4*('9 All Base Data'!$W542*Basecase_PM10)/10)))))</f>
        <v>5.8158452554095338E-2</v>
      </c>
      <c r="P542" s="179">
        <f>IF('9 All Base Data'!$U542="","",IF('9 All Base Data'!$U542=0,0,('9 All Base Data'!$U542*Basecase_Pop_2006)/(1+(1/(BaseCase_RespHA_Child_5_14*('9 All Base Data'!$W542*Basecase_PM10)/10)))))</f>
        <v>0</v>
      </c>
      <c r="Q542" s="156">
        <f>IF('7 Base case Results'!$G542="..C",0,BaseCase_RADs_All*'7 Base case Results'!$G542*('9 All Base Data'!$V542*Basecase_PM10)/10)</f>
        <v>1513.2489901158035</v>
      </c>
      <c r="R542" s="189">
        <f t="shared" si="80"/>
        <v>0.76795236440260262</v>
      </c>
      <c r="S542" s="178">
        <f t="shared" si="81"/>
        <v>0.39174766605706063</v>
      </c>
      <c r="T542" s="179">
        <f t="shared" si="82"/>
        <v>3.4275444488251684E-2</v>
      </c>
      <c r="U542" s="178">
        <f t="shared" si="83"/>
        <v>7.4877343172768788E-4</v>
      </c>
      <c r="V542" s="178">
        <f t="shared" si="84"/>
        <v>5.3266028094511094E-4</v>
      </c>
      <c r="W542" s="178">
        <f t="shared" si="85"/>
        <v>2.6374858233282238E-4</v>
      </c>
      <c r="X542" s="179">
        <f t="shared" si="86"/>
        <v>0</v>
      </c>
      <c r="Y542" s="179">
        <f t="shared" si="87"/>
        <v>9.382143738717981E-2</v>
      </c>
      <c r="Z542" s="186">
        <f t="shared" si="88"/>
        <v>0.89733067999070693</v>
      </c>
      <c r="AA542" s="156">
        <f>$J542*'9 All Base Data'!$Y542</f>
        <v>5.6935319808969494E-2</v>
      </c>
      <c r="AB542" s="156">
        <f>$K542*'9 All Base Data'!$Y542</f>
        <v>2.9043830952622744E-2</v>
      </c>
      <c r="AC542" s="178">
        <f>$L542*'9 All Base Data'!$Y542</f>
        <v>2.5411516182403679E-3</v>
      </c>
      <c r="AD542" s="178">
        <f>IF($M542="","",$M542*'9 All Base Data'!$Y542)</f>
        <v>3.1122478921232925E-2</v>
      </c>
      <c r="AE542" s="178">
        <f>IF($N542="","",$N542*'9 All Base Data'!$Y542)</f>
        <v>3.1000628804614828E-2</v>
      </c>
      <c r="AF542" s="178">
        <f>IF($O542="","",$O542*'9 All Base Data'!$Y542)</f>
        <v>1.5350068685684054E-2</v>
      </c>
      <c r="AG542" s="178">
        <f>IF($P542="","",$P542*'9 All Base Data'!$Y542)</f>
        <v>0</v>
      </c>
      <c r="AH542" s="167">
        <f>$Q542*'9 All Base Data'!$Y542</f>
        <v>399.39982782750184</v>
      </c>
      <c r="AI542" s="178">
        <f>$R542*'9 All Base Data'!$Y542</f>
        <v>0.20268973851993138</v>
      </c>
      <c r="AJ542" s="178">
        <f>$S542*'9 All Base Data'!$Y542</f>
        <v>0.10339603819133696</v>
      </c>
      <c r="AK542" s="178">
        <f>$T542*'9 All Base Data'!$Y542</f>
        <v>9.0464997609357098E-3</v>
      </c>
      <c r="AL542" s="178">
        <f>IF($U542="","",$U542*'9 All Base Data'!$Y542)</f>
        <v>1.9762774114982906E-4</v>
      </c>
      <c r="AM542" s="178">
        <f>IF($V542="","",$V542*'9 All Base Data'!$Y542)</f>
        <v>1.4058785162892823E-4</v>
      </c>
      <c r="AN542" s="178">
        <f>IF($W542="","",$W542*'9 All Base Data'!$Y542)</f>
        <v>6.9612561489577188E-5</v>
      </c>
      <c r="AO542" s="178">
        <f>IF($X542="","",$X542*'9 All Base Data'!$Y542)</f>
        <v>0</v>
      </c>
      <c r="AP542" s="178">
        <f>$Y542*'9 All Base Data'!$Y542</f>
        <v>2.4762789325305113E-2</v>
      </c>
      <c r="AQ542" s="179">
        <f t="shared" si="89"/>
        <v>0.236837243198951</v>
      </c>
    </row>
    <row r="543" spans="1:43" x14ac:dyDescent="0.25">
      <c r="A543" s="124">
        <v>527402</v>
      </c>
      <c r="B543" s="125" t="s">
        <v>566</v>
      </c>
      <c r="C543" s="126" t="s">
        <v>408</v>
      </c>
      <c r="D543" s="101" t="s">
        <v>2073</v>
      </c>
      <c r="E543" s="142"/>
      <c r="F543" s="191" t="str">
        <f>IF('9 All Base Data'!G543="Rural Centre","Rural",IF('9 All Base Data'!G543="Rural (Incl.some Off Shore Islands)","Rural",IF('9 All Base Data'!G543="Inlet-in TA but not in Urban Area","Rural",IF('9 All Base Data'!G543="Rural (Incl.some Off Shore Islands)","Rural",IF('9 All Base Data'!G543="Inlet-not in TA","Rural",IF('9 All Base Data'!G543="Inland Water not in Urban Area","Rural",IF('9 All Base Data'!G543="Oceanic-in Region but not in TA","Rural",'9 All Base Data'!G543)))))))</f>
        <v>Huntly</v>
      </c>
      <c r="G543" s="177">
        <f>IF('9 All Base Data'!I543="..C","..C",'9 All Base Data'!I543*Basecase_Pop_2006)</f>
        <v>4119</v>
      </c>
      <c r="H543" s="177">
        <f>IF('9 All Base Data'!J543="..C","..C",'9 All Base Data'!J543*Basecase_Pop_2006)</f>
        <v>2448</v>
      </c>
      <c r="I543" s="191">
        <f>IF('9 All Base Data'!L543="..C","..C",'9 All Base Data'!L543*Basecase_Pop_2006)</f>
        <v>54</v>
      </c>
      <c r="J543" s="156">
        <f>IF('9 All Base Data'!$P543=0,0,('9 All Base Data'!$P543*Basecase_Pop_2006)/(1+(1/(BaseCase_Mort_AllAdults_30*('9 All Base Data'!$W543*Basecase_PM10)/10))))</f>
        <v>0.41878125578810899</v>
      </c>
      <c r="K543" s="156">
        <f>IF('9 All Base Data'!$Q543=0,0,('9 All Base Data'!$Q543*Basecase_Pop_2006)/(1+(1/(BaseCase_Mort_Maori_30*('9 All Base Data'!$W543*Basecase_PM10)/10))))</f>
        <v>0.55700325732899025</v>
      </c>
      <c r="L543" s="179">
        <f>133/(1+1/(BaseCase_Mort_Child_0_1*'9 All Base Data'!$AB$10/10))*IF('9 All Base Data'!$L543="..C",0,'9 All Base Data'!L543/'9 All Base Data'!$L$2022)</f>
        <v>7.8774004186482408E-3</v>
      </c>
      <c r="M543" s="178">
        <f>IF('9 All Base Data'!$R543="","",IF('9 All Base Data'!$R543=0,0,('9 All Base Data'!$R543*Basecase_Pop_2006)/(1+(1/(BaseCase_CardiacHA_All*('9 All Base Data'!$W543*Basecase_PM10)/10)))))</f>
        <v>0.57745024035596526</v>
      </c>
      <c r="N543" s="178">
        <f>IF('9 All Base Data'!$S543="","",IF('9 All Base Data'!$S543=0,0,('9 All Base Data'!S543*Basecase_Pop_2006)/(1+(1/(BaseCase_RespHA_All*('9 All Base Data'!$W543*Basecase_PM10)/10)))))</f>
        <v>1.1196361479137829</v>
      </c>
      <c r="O543" s="178">
        <f>IF('9 All Base Data'!$T543="","",IF('9 All Base Data'!$T543=0,0,('9 All Base Data'!$T543*Basecase_Pop_2006)/(1+(1/(BaseCase_RespHA_Child_1_4*('9 All Base Data'!$W543*Basecase_PM10)/10)))))</f>
        <v>0.3046538912788424</v>
      </c>
      <c r="P543" s="179">
        <f>IF('9 All Base Data'!$U543="","",IF('9 All Base Data'!$U543=0,0,('9 All Base Data'!$U543*Basecase_Pop_2006)/(1+(1/(BaseCase_RespHA_Child_5_14*('9 All Base Data'!$W543*Basecase_PM10)/10)))))</f>
        <v>0.27557532392187195</v>
      </c>
      <c r="Q543" s="156">
        <f>IF('7 Base case Results'!$G543="..C",0,BaseCase_RADs_All*'7 Base case Results'!$G543*('9 All Base Data'!$V543*Basecase_PM10)/10)</f>
        <v>2535.6563999999998</v>
      </c>
      <c r="R543" s="189">
        <f t="shared" si="80"/>
        <v>1.4908612706056679</v>
      </c>
      <c r="S543" s="178">
        <f t="shared" si="81"/>
        <v>1.9829315960912053</v>
      </c>
      <c r="T543" s="179">
        <f t="shared" si="82"/>
        <v>2.8043545490387737E-2</v>
      </c>
      <c r="U543" s="178">
        <f t="shared" si="83"/>
        <v>3.6668090262603798E-3</v>
      </c>
      <c r="V543" s="178">
        <f t="shared" si="84"/>
        <v>5.0775499307890047E-3</v>
      </c>
      <c r="W543" s="178">
        <f t="shared" si="85"/>
        <v>1.3816053969495504E-3</v>
      </c>
      <c r="X543" s="179">
        <f t="shared" si="86"/>
        <v>1.2497340939856892E-3</v>
      </c>
      <c r="Y543" s="179">
        <f t="shared" si="87"/>
        <v>0.15721069679999997</v>
      </c>
      <c r="Z543" s="186">
        <f t="shared" si="88"/>
        <v>1.6848598718531049</v>
      </c>
      <c r="AA543" s="156">
        <f>$J543*'9 All Base Data'!$Y543</f>
        <v>0.1515040372836699</v>
      </c>
      <c r="AB543" s="156">
        <f>$K543*'9 All Base Data'!$Y543</f>
        <v>0.20150911985467396</v>
      </c>
      <c r="AC543" s="178">
        <f>$L543*'9 All Base Data'!$Y543</f>
        <v>2.8498361620299803E-3</v>
      </c>
      <c r="AD543" s="178">
        <f>IF($M543="","",$M543*'9 All Base Data'!$Y543)</f>
        <v>0.20890630021086637</v>
      </c>
      <c r="AE543" s="178">
        <f>IF($N543="","",$N543*'9 All Base Data'!$Y543)</f>
        <v>0.40505489286631735</v>
      </c>
      <c r="AF543" s="178">
        <f>IF($O543="","",$O543*'9 All Base Data'!$Y543)</f>
        <v>0.11021576029247734</v>
      </c>
      <c r="AG543" s="178">
        <f>IF($P543="","",$P543*'9 All Base Data'!$Y543)</f>
        <v>9.9695899882977015E-2</v>
      </c>
      <c r="AH543" s="167">
        <f>$Q543*'9 All Base Data'!$Y543</f>
        <v>917.33375468588542</v>
      </c>
      <c r="AI543" s="178">
        <f>$R543*'9 All Base Data'!$Y543</f>
        <v>0.53935437272986486</v>
      </c>
      <c r="AJ543" s="178">
        <f>$S543*'9 All Base Data'!$Y543</f>
        <v>0.71737246668263932</v>
      </c>
      <c r="AK543" s="178">
        <f>$T543*'9 All Base Data'!$Y543</f>
        <v>1.0145416736826731E-2</v>
      </c>
      <c r="AL543" s="178">
        <f>IF($U543="","",$U543*'9 All Base Data'!$Y543)</f>
        <v>1.3265550063390015E-3</v>
      </c>
      <c r="AM543" s="178">
        <f>IF($V543="","",$V543*'9 All Base Data'!$Y543)</f>
        <v>1.8369239391487489E-3</v>
      </c>
      <c r="AN543" s="178">
        <f>IF($W543="","",$W543*'9 All Base Data'!$Y543)</f>
        <v>4.9982847292638481E-4</v>
      </c>
      <c r="AO543" s="178">
        <f>IF($X543="","",$X543*'9 All Base Data'!$Y543)</f>
        <v>4.5212090596930075E-4</v>
      </c>
      <c r="AP543" s="178">
        <f>$Y543*'9 All Base Data'!$Y543</f>
        <v>5.6874692790524886E-2</v>
      </c>
      <c r="AQ543" s="179">
        <f t="shared" si="89"/>
        <v>0.60953796120270431</v>
      </c>
    </row>
    <row r="544" spans="1:43" x14ac:dyDescent="0.25">
      <c r="A544" s="124">
        <v>527501</v>
      </c>
      <c r="B544" s="125" t="s">
        <v>567</v>
      </c>
      <c r="C544" s="126" t="s">
        <v>408</v>
      </c>
      <c r="D544" s="101" t="s">
        <v>2074</v>
      </c>
      <c r="E544" s="142"/>
      <c r="F544" s="191" t="str">
        <f>IF('9 All Base Data'!G544="Rural Centre","Rural",IF('9 All Base Data'!G544="Rural (Incl.some Off Shore Islands)","Rural",IF('9 All Base Data'!G544="Inlet-in TA but not in Urban Area","Rural",IF('9 All Base Data'!G544="Rural (Incl.some Off Shore Islands)","Rural",IF('9 All Base Data'!G544="Inlet-not in TA","Rural",IF('9 All Base Data'!G544="Inland Water not in Urban Area","Rural",IF('9 All Base Data'!G544="Oceanic-in Region but not in TA","Rural",'9 All Base Data'!G544)))))))</f>
        <v>Cambridge Zone</v>
      </c>
      <c r="G544" s="177">
        <f>IF('9 All Base Data'!I544="..C","..C",'9 All Base Data'!I544*Basecase_Pop_2006)</f>
        <v>3006</v>
      </c>
      <c r="H544" s="177">
        <f>IF('9 All Base Data'!J544="..C","..C",'9 All Base Data'!J544*Basecase_Pop_2006)</f>
        <v>1938</v>
      </c>
      <c r="I544" s="191">
        <f>IF('9 All Base Data'!L544="..C","..C",'9 All Base Data'!L544*Basecase_Pop_2006)</f>
        <v>30</v>
      </c>
      <c r="J544" s="156">
        <f>IF('9 All Base Data'!$P544=0,0,('9 All Base Data'!$P544*Basecase_Pop_2006)/(1+(1/(BaseCase_Mort_AllAdults_30*('9 All Base Data'!$W544*Basecase_PM10)/10))))</f>
        <v>3.3582554517133962</v>
      </c>
      <c r="K544" s="156">
        <f>IF('9 All Base Data'!$Q544=0,0,('9 All Base Data'!$Q544*Basecase_Pop_2006)/(1+(1/(BaseCase_Mort_Maori_30*('9 All Base Data'!$W544*Basecase_PM10)/10))))</f>
        <v>1.8333333333333333</v>
      </c>
      <c r="L544" s="179">
        <f>133/(1+1/(BaseCase_Mort_Child_0_1*'9 All Base Data'!$AB$10/10))*IF('9 All Base Data'!$L544="..C",0,'9 All Base Data'!L544/'9 All Base Data'!$L$2022)</f>
        <v>4.3763335659156898E-3</v>
      </c>
      <c r="M544" s="178">
        <f>IF('9 All Base Data'!$R544="","",IF('9 All Base Data'!$R544=0,0,('9 All Base Data'!$R544*Basecase_Pop_2006)/(1+(1/(BaseCase_CardiacHA_All*('9 All Base Data'!$W544*Basecase_PM10)/10)))))</f>
        <v>0.16699801192842945</v>
      </c>
      <c r="N544" s="178">
        <f>IF('9 All Base Data'!$S544="","",IF('9 All Base Data'!$S544=0,0,('9 All Base Data'!S544*Basecase_Pop_2006)/(1+(1/(BaseCase_RespHA_All*('9 All Base Data'!$W544*Basecase_PM10)/10)))))</f>
        <v>0.20132013201320131</v>
      </c>
      <c r="O544" s="178">
        <f>IF('9 All Base Data'!$T544="","",IF('9 All Base Data'!$T544=0,0,('9 All Base Data'!$T544*Basecase_Pop_2006)/(1+(1/(BaseCase_RespHA_Child_1_4*('9 All Base Data'!$W544*Basecase_PM10)/10)))))</f>
        <v>3.2679738562091505E-2</v>
      </c>
      <c r="P544" s="179">
        <f>IF('9 All Base Data'!$U544="","",IF('9 All Base Data'!$U544=0,0,('9 All Base Data'!$U544*Basecase_Pop_2006)/(1+(1/(BaseCase_RespHA_Child_5_14*('9 All Base Data'!$W544*Basecase_PM10)/10)))))</f>
        <v>2.9126213592233007E-2</v>
      </c>
      <c r="Q544" s="156">
        <f>IF('7 Base case Results'!$G544="..C",0,BaseCase_RADs_All*'7 Base case Results'!$G544*('9 All Base Data'!$V544*Basecase_PM10)/10)</f>
        <v>1623.2400000000002</v>
      </c>
      <c r="R544" s="189">
        <f t="shared" si="80"/>
        <v>11.955389408099691</v>
      </c>
      <c r="S544" s="178">
        <f t="shared" si="81"/>
        <v>6.5266666666666664</v>
      </c>
      <c r="T544" s="179">
        <f t="shared" si="82"/>
        <v>1.5579747494659856E-2</v>
      </c>
      <c r="U544" s="178">
        <f t="shared" si="83"/>
        <v>1.0604373757455269E-3</v>
      </c>
      <c r="V544" s="178">
        <f t="shared" si="84"/>
        <v>9.1298679867986797E-4</v>
      </c>
      <c r="W544" s="178">
        <f t="shared" si="85"/>
        <v>1.4820261437908496E-4</v>
      </c>
      <c r="X544" s="179">
        <f t="shared" si="86"/>
        <v>1.3208737864077669E-4</v>
      </c>
      <c r="Y544" s="179">
        <f t="shared" si="87"/>
        <v>0.10064088000000002</v>
      </c>
      <c r="Z544" s="186">
        <f t="shared" si="88"/>
        <v>12.073583459768777</v>
      </c>
      <c r="AA544" s="156">
        <f>$J544*'9 All Base Data'!$Y544</f>
        <v>0.91486266208566835</v>
      </c>
      <c r="AB544" s="156">
        <f>$K544*'9 All Base Data'!$Y544</f>
        <v>0.49944033083248207</v>
      </c>
      <c r="AC544" s="178">
        <f>$L544*'9 All Base Data'!$Y544</f>
        <v>1.1922095367241244E-3</v>
      </c>
      <c r="AD544" s="178">
        <f>IF($M544="","",$M544*'9 All Base Data'!$Y544)</f>
        <v>4.5493932177764505E-2</v>
      </c>
      <c r="AE544" s="178">
        <f>IF($N544="","",$N544*'9 All Base Data'!$Y544)</f>
        <v>5.4844032728679402E-2</v>
      </c>
      <c r="AF544" s="178">
        <f>IF($O544="","",$O544*'9 All Base Data'!$Y544)</f>
        <v>8.9026796939836381E-3</v>
      </c>
      <c r="AG544" s="178">
        <f>IF($P544="","",$P544*'9 All Base Data'!$Y544)</f>
        <v>7.9346213194922133E-3</v>
      </c>
      <c r="AH544" s="167">
        <f>$Q544*'9 All Base Data'!$Y544</f>
        <v>442.20628506573729</v>
      </c>
      <c r="AI544" s="178">
        <f>$R544*'9 All Base Data'!$Y544</f>
        <v>3.2569110770249794</v>
      </c>
      <c r="AJ544" s="178">
        <f>$S544*'9 All Base Data'!$Y544</f>
        <v>1.7780075777636362</v>
      </c>
      <c r="AK544" s="178">
        <f>$T544*'9 All Base Data'!$Y544</f>
        <v>4.2442659507378831E-3</v>
      </c>
      <c r="AL544" s="178">
        <f>IF($U544="","",$U544*'9 All Base Data'!$Y544)</f>
        <v>2.8888646932880463E-4</v>
      </c>
      <c r="AM544" s="178">
        <f>IF($V544="","",$V544*'9 All Base Data'!$Y544)</f>
        <v>2.4871768842456109E-4</v>
      </c>
      <c r="AN544" s="178">
        <f>IF($W544="","",$W544*'9 All Base Data'!$Y544)</f>
        <v>4.0373652412215799E-5</v>
      </c>
      <c r="AO544" s="178">
        <f>IF($X544="","",$X544*'9 All Base Data'!$Y544)</f>
        <v>3.5983507683897184E-5</v>
      </c>
      <c r="AP544" s="178">
        <f>$Y544*'9 All Base Data'!$Y544</f>
        <v>2.7416789674075712E-2</v>
      </c>
      <c r="AQ544" s="179">
        <f t="shared" si="89"/>
        <v>3.2891097368075464</v>
      </c>
    </row>
    <row r="545" spans="1:43" x14ac:dyDescent="0.25">
      <c r="A545" s="124">
        <v>527502</v>
      </c>
      <c r="B545" s="125" t="s">
        <v>568</v>
      </c>
      <c r="C545" s="126" t="s">
        <v>408</v>
      </c>
      <c r="D545" s="101" t="s">
        <v>2074</v>
      </c>
      <c r="E545" s="142"/>
      <c r="F545" s="191" t="str">
        <f>IF('9 All Base Data'!G545="Rural Centre","Rural",IF('9 All Base Data'!G545="Rural (Incl.some Off Shore Islands)","Rural",IF('9 All Base Data'!G545="Inlet-in TA but not in Urban Area","Rural",IF('9 All Base Data'!G545="Rural (Incl.some Off Shore Islands)","Rural",IF('9 All Base Data'!G545="Inlet-not in TA","Rural",IF('9 All Base Data'!G545="Inland Water not in Urban Area","Rural",IF('9 All Base Data'!G545="Oceanic-in Region but not in TA","Rural",'9 All Base Data'!G545)))))))</f>
        <v>Cambridge Zone</v>
      </c>
      <c r="G545" s="177">
        <f>IF('9 All Base Data'!I545="..C","..C",'9 All Base Data'!I545*Basecase_Pop_2006)</f>
        <v>2718</v>
      </c>
      <c r="H545" s="177">
        <f>IF('9 All Base Data'!J545="..C","..C",'9 All Base Data'!J545*Basecase_Pop_2006)</f>
        <v>1857</v>
      </c>
      <c r="I545" s="191">
        <f>IF('9 All Base Data'!L545="..C","..C",'9 All Base Data'!L545*Basecase_Pop_2006)</f>
        <v>33</v>
      </c>
      <c r="J545" s="156">
        <f>IF('9 All Base Data'!$P545=0,0,('9 All Base Data'!$P545*Basecase_Pop_2006)/(1+(1/(BaseCase_Mort_AllAdults_30*('9 All Base Data'!$W545*Basecase_PM10)/10))))</f>
        <v>1.4610591900311527</v>
      </c>
      <c r="K545" s="156">
        <f>IF('9 All Base Data'!$Q545=0,0,('9 All Base Data'!$Q545*Basecase_Pop_2006)/(1+(1/(BaseCase_Mort_Maori_30*('9 All Base Data'!$W545*Basecase_PM10)/10))))</f>
        <v>0.1111111111111111</v>
      </c>
      <c r="L545" s="179">
        <f>133/(1+1/(BaseCase_Mort_Child_0_1*'9 All Base Data'!$AB$10/10))*IF('9 All Base Data'!$L545="..C",0,'9 All Base Data'!L545/'9 All Base Data'!$L$2022)</f>
        <v>4.8139669225072592E-3</v>
      </c>
      <c r="M545" s="178">
        <f>IF('9 All Base Data'!$R545="","",IF('9 All Base Data'!$R545=0,0,('9 All Base Data'!$R545*Basecase_Pop_2006)/(1+(1/(BaseCase_CardiacHA_All*('9 All Base Data'!$W545*Basecase_PM10)/10)))))</f>
        <v>0.30815109343936381</v>
      </c>
      <c r="N545" s="178">
        <f>IF('9 All Base Data'!$S545="","",IF('9 All Base Data'!$S545=0,0,('9 All Base Data'!S545*Basecase_Pop_2006)/(1+(1/(BaseCase_RespHA_All*('9 All Base Data'!$W545*Basecase_PM10)/10)))))</f>
        <v>0.31023102310231021</v>
      </c>
      <c r="O545" s="178">
        <f>IF('9 All Base Data'!$T545="","",IF('9 All Base Data'!$T545=0,0,('9 All Base Data'!$T545*Basecase_Pop_2006)/(1+(1/(BaseCase_RespHA_Child_1_4*('9 All Base Data'!$W545*Basecase_PM10)/10)))))</f>
        <v>4.5751633986928109E-2</v>
      </c>
      <c r="P545" s="179">
        <f>IF('9 All Base Data'!$U545="","",IF('9 All Base Data'!$U545=0,0,('9 All Base Data'!$U545*Basecase_Pop_2006)/(1+(1/(BaseCase_RespHA_Child_5_14*('9 All Base Data'!$W545*Basecase_PM10)/10)))))</f>
        <v>9.7087378640776691E-3</v>
      </c>
      <c r="Q545" s="156">
        <f>IF('7 Base case Results'!$G545="..C",0,BaseCase_RADs_All*'7 Base case Results'!$G545*('9 All Base Data'!$V545*Basecase_PM10)/10)</f>
        <v>1467.72</v>
      </c>
      <c r="R545" s="189">
        <f t="shared" si="80"/>
        <v>5.2013707165109038</v>
      </c>
      <c r="S545" s="178">
        <f t="shared" si="81"/>
        <v>0.39555555555555555</v>
      </c>
      <c r="T545" s="179">
        <f t="shared" si="82"/>
        <v>1.7137722244125842E-2</v>
      </c>
      <c r="U545" s="178">
        <f t="shared" si="83"/>
        <v>1.95675944333996E-3</v>
      </c>
      <c r="V545" s="178">
        <f t="shared" si="84"/>
        <v>1.4068976897689768E-3</v>
      </c>
      <c r="W545" s="178">
        <f t="shared" si="85"/>
        <v>2.0748366013071895E-4</v>
      </c>
      <c r="X545" s="179">
        <f t="shared" si="86"/>
        <v>4.4029126213592225E-5</v>
      </c>
      <c r="Y545" s="179">
        <f t="shared" si="87"/>
        <v>9.0998640000000006E-2</v>
      </c>
      <c r="Z545" s="186">
        <f t="shared" si="88"/>
        <v>5.3128707358881382</v>
      </c>
      <c r="AA545" s="156">
        <f>$J545*'9 All Base Data'!$Y545</f>
        <v>0.39802466467363484</v>
      </c>
      <c r="AB545" s="156">
        <f>$K545*'9 All Base Data'!$Y545</f>
        <v>3.0269110959544369E-2</v>
      </c>
      <c r="AC545" s="178">
        <f>$L545*'9 All Base Data'!$Y545</f>
        <v>1.3114304903965371E-3</v>
      </c>
      <c r="AD545" s="178">
        <f>IF($M545="","",$M545*'9 All Base Data'!$Y545)</f>
        <v>8.3947136756589255E-2</v>
      </c>
      <c r="AE545" s="178">
        <f>IF($N545="","",$N545*'9 All Base Data'!$Y545)</f>
        <v>8.4513755352391209E-2</v>
      </c>
      <c r="AF545" s="178">
        <f>IF($O545="","",$O545*'9 All Base Data'!$Y545)</f>
        <v>1.2463751571577095E-2</v>
      </c>
      <c r="AG545" s="178">
        <f>IF($P545="","",$P545*'9 All Base Data'!$Y545)</f>
        <v>2.6448737731640708E-3</v>
      </c>
      <c r="AH545" s="167">
        <f>$Q545*'9 All Base Data'!$Y545</f>
        <v>399.83921583788219</v>
      </c>
      <c r="AI545" s="178">
        <f>$R545*'9 All Base Data'!$Y545</f>
        <v>1.4169678062381401</v>
      </c>
      <c r="AJ545" s="178">
        <f>$S545*'9 All Base Data'!$Y545</f>
        <v>0.10775803501597796</v>
      </c>
      <c r="AK545" s="178">
        <f>$T545*'9 All Base Data'!$Y545</f>
        <v>4.6686925458116722E-3</v>
      </c>
      <c r="AL545" s="178">
        <f>IF($U545="","",$U545*'9 All Base Data'!$Y545)</f>
        <v>5.3306431840434172E-4</v>
      </c>
      <c r="AM545" s="178">
        <f>IF($V545="","",$V545*'9 All Base Data'!$Y545)</f>
        <v>3.832698805230941E-4</v>
      </c>
      <c r="AN545" s="178">
        <f>IF($W545="","",$W545*'9 All Base Data'!$Y545)</f>
        <v>5.6523113377102121E-5</v>
      </c>
      <c r="AO545" s="178">
        <f>IF($X545="","",$X545*'9 All Base Data'!$Y545)</f>
        <v>1.1994502561299061E-5</v>
      </c>
      <c r="AP545" s="178">
        <f>$Y545*'9 All Base Data'!$Y545</f>
        <v>2.4790031381948695E-2</v>
      </c>
      <c r="AQ545" s="179">
        <f t="shared" si="89"/>
        <v>1.4473428643648278</v>
      </c>
    </row>
    <row r="546" spans="1:43" x14ac:dyDescent="0.25">
      <c r="A546" s="124">
        <v>527503</v>
      </c>
      <c r="B546" s="125" t="s">
        <v>569</v>
      </c>
      <c r="C546" s="126" t="s">
        <v>408</v>
      </c>
      <c r="D546" s="101" t="s">
        <v>2074</v>
      </c>
      <c r="E546" s="142"/>
      <c r="F546" s="191" t="str">
        <f>IF('9 All Base Data'!G546="Rural Centre","Rural",IF('9 All Base Data'!G546="Rural (Incl.some Off Shore Islands)","Rural",IF('9 All Base Data'!G546="Inlet-in TA but not in Urban Area","Rural",IF('9 All Base Data'!G546="Rural (Incl.some Off Shore Islands)","Rural",IF('9 All Base Data'!G546="Inlet-not in TA","Rural",IF('9 All Base Data'!G546="Inland Water not in Urban Area","Rural",IF('9 All Base Data'!G546="Oceanic-in Region but not in TA","Rural",'9 All Base Data'!G546)))))))</f>
        <v>Cambridge Zone</v>
      </c>
      <c r="G546" s="177">
        <f>IF('9 All Base Data'!I546="..C","..C",'9 All Base Data'!I546*Basecase_Pop_2006)</f>
        <v>765</v>
      </c>
      <c r="H546" s="177">
        <f>IF('9 All Base Data'!J546="..C","..C",'9 All Base Data'!J546*Basecase_Pop_2006)</f>
        <v>564</v>
      </c>
      <c r="I546" s="191">
        <f>IF('9 All Base Data'!L546="..C","..C",'9 All Base Data'!L546*Basecase_Pop_2006)</f>
        <v>3</v>
      </c>
      <c r="J546" s="156">
        <f>IF('9 All Base Data'!$P546=0,0,('9 All Base Data'!$P546*Basecase_Pop_2006)/(1+(1/(BaseCase_Mort_AllAdults_30*('9 All Base Data'!$W546*Basecase_PM10)/10))))</f>
        <v>2.1370716510903427</v>
      </c>
      <c r="K546" s="156">
        <f>IF('9 All Base Data'!$Q546=0,0,('9 All Base Data'!$Q546*Basecase_Pop_2006)/(1+(1/(BaseCase_Mort_Maori_30*('9 All Base Data'!$W546*Basecase_PM10)/10))))</f>
        <v>0.16666666666666666</v>
      </c>
      <c r="L546" s="179">
        <f>133/(1+1/(BaseCase_Mort_Child_0_1*'9 All Base Data'!$AB$10/10))*IF('9 All Base Data'!$L546="..C",0,'9 All Base Data'!L546/'9 All Base Data'!$L$2022)</f>
        <v>4.3763335659156898E-4</v>
      </c>
      <c r="M546" s="178">
        <f>IF('9 All Base Data'!$R546="","",IF('9 All Base Data'!$R546=0,0,('9 All Base Data'!$R546*Basecase_Pop_2006)/(1+(1/(BaseCase_CardiacHA_All*('9 All Base Data'!$W546*Basecase_PM10)/10)))))</f>
        <v>0.15904572564612326</v>
      </c>
      <c r="N546" s="178">
        <f>IF('9 All Base Data'!$S546="","",IF('9 All Base Data'!$S546=0,0,('9 All Base Data'!S546*Basecase_Pop_2006)/(1+(1/(BaseCase_RespHA_All*('9 All Base Data'!$W546*Basecase_PM10)/10)))))</f>
        <v>0.12211221122112212</v>
      </c>
      <c r="O546" s="178">
        <f>IF('9 All Base Data'!$T546="","",IF('9 All Base Data'!$T546=0,0,('9 All Base Data'!$T546*Basecase_Pop_2006)/(1+(1/(BaseCase_RespHA_Child_1_4*('9 All Base Data'!$W546*Basecase_PM10)/10)))))</f>
        <v>1.30718954248366E-2</v>
      </c>
      <c r="P546" s="179">
        <f>IF('9 All Base Data'!$U546="","",IF('9 All Base Data'!$U546=0,0,('9 All Base Data'!$U546*Basecase_Pop_2006)/(1+(1/(BaseCase_RespHA_Child_5_14*('9 All Base Data'!$W546*Basecase_PM10)/10)))))</f>
        <v>1.9417475728155338E-2</v>
      </c>
      <c r="Q546" s="156">
        <f>IF('7 Base case Results'!$G546="..C",0,BaseCase_RADs_All*'7 Base case Results'!$G546*('9 All Base Data'!$V546*Basecase_PM10)/10)</f>
        <v>413.1</v>
      </c>
      <c r="R546" s="189">
        <f t="shared" si="80"/>
        <v>7.60797507788162</v>
      </c>
      <c r="S546" s="178">
        <f t="shared" si="81"/>
        <v>0.59333333333333327</v>
      </c>
      <c r="T546" s="179">
        <f t="shared" si="82"/>
        <v>1.5579747494659855E-3</v>
      </c>
      <c r="U546" s="178">
        <f t="shared" si="83"/>
        <v>1.0099403578528827E-3</v>
      </c>
      <c r="V546" s="178">
        <f t="shared" si="84"/>
        <v>5.5377887788778883E-4</v>
      </c>
      <c r="W546" s="178">
        <f t="shared" si="85"/>
        <v>5.9281045751633985E-5</v>
      </c>
      <c r="X546" s="179">
        <f t="shared" si="86"/>
        <v>8.805825242718445E-5</v>
      </c>
      <c r="Y546" s="179">
        <f t="shared" si="87"/>
        <v>2.5612200000000002E-2</v>
      </c>
      <c r="Z546" s="186">
        <f t="shared" si="88"/>
        <v>7.6367089718668266</v>
      </c>
      <c r="AA546" s="156">
        <f>$J546*'9 All Base Data'!$Y546</f>
        <v>0.58218533041815246</v>
      </c>
      <c r="AB546" s="156">
        <f>$K546*'9 All Base Data'!$Y546</f>
        <v>4.5403666439316551E-2</v>
      </c>
      <c r="AC546" s="178">
        <f>$L546*'9 All Base Data'!$Y546</f>
        <v>1.1922095367241244E-4</v>
      </c>
      <c r="AD546" s="178">
        <f>IF($M546="","",$M546*'9 All Base Data'!$Y546)</f>
        <v>4.3327554455013809E-2</v>
      </c>
      <c r="AE546" s="178">
        <f>IF($N546="","",$N546*'9 All Base Data'!$Y546)</f>
        <v>3.3266052638707182E-2</v>
      </c>
      <c r="AF546" s="178">
        <f>IF($O546="","",$O546*'9 All Base Data'!$Y546)</f>
        <v>3.5610718775934548E-3</v>
      </c>
      <c r="AG546" s="178">
        <f>IF($P546="","",$P546*'9 All Base Data'!$Y546)</f>
        <v>5.2897475463281416E-3</v>
      </c>
      <c r="AH546" s="167">
        <f>$Q546*'9 All Base Data'!$Y546</f>
        <v>112.53752763649003</v>
      </c>
      <c r="AI546" s="178">
        <f>$R546*'9 All Base Data'!$Y546</f>
        <v>2.0725797762886229</v>
      </c>
      <c r="AJ546" s="178">
        <f>$S546*'9 All Base Data'!$Y546</f>
        <v>0.16163705252396693</v>
      </c>
      <c r="AK546" s="178">
        <f>$T546*'9 All Base Data'!$Y546</f>
        <v>4.2442659507378831E-4</v>
      </c>
      <c r="AL546" s="178">
        <f>IF($U546="","",$U546*'9 All Base Data'!$Y546)</f>
        <v>2.7512997078933769E-4</v>
      </c>
      <c r="AM546" s="178">
        <f>IF($V546="","",$V546*'9 All Base Data'!$Y546)</f>
        <v>1.5086154871653707E-4</v>
      </c>
      <c r="AN546" s="178">
        <f>IF($W546="","",$W546*'9 All Base Data'!$Y546)</f>
        <v>1.6149460964886319E-5</v>
      </c>
      <c r="AO546" s="178">
        <f>IF($X546="","",$X546*'9 All Base Data'!$Y546)</f>
        <v>2.3989005122598123E-5</v>
      </c>
      <c r="AP546" s="178">
        <f>$Y546*'9 All Base Data'!$Y546</f>
        <v>6.977326713462381E-3</v>
      </c>
      <c r="AQ546" s="179">
        <f t="shared" si="89"/>
        <v>2.080407521116665</v>
      </c>
    </row>
    <row r="547" spans="1:43" x14ac:dyDescent="0.25">
      <c r="A547" s="124">
        <v>527504</v>
      </c>
      <c r="B547" s="125" t="s">
        <v>570</v>
      </c>
      <c r="C547" s="126" t="s">
        <v>408</v>
      </c>
      <c r="D547" s="101" t="s">
        <v>2074</v>
      </c>
      <c r="E547" s="142"/>
      <c r="F547" s="191" t="str">
        <f>IF('9 All Base Data'!G547="Rural Centre","Rural",IF('9 All Base Data'!G547="Rural (Incl.some Off Shore Islands)","Rural",IF('9 All Base Data'!G547="Inlet-in TA but not in Urban Area","Rural",IF('9 All Base Data'!G547="Rural (Incl.some Off Shore Islands)","Rural",IF('9 All Base Data'!G547="Inlet-not in TA","Rural",IF('9 All Base Data'!G547="Inland Water not in Urban Area","Rural",IF('9 All Base Data'!G547="Oceanic-in Region but not in TA","Rural",'9 All Base Data'!G547)))))))</f>
        <v>Cambridge Zone</v>
      </c>
      <c r="G547" s="177">
        <f>IF('9 All Base Data'!I547="..C","..C",'9 All Base Data'!I547*Basecase_Pop_2006)</f>
        <v>3528</v>
      </c>
      <c r="H547" s="177">
        <f>IF('9 All Base Data'!J547="..C","..C",'9 All Base Data'!J547*Basecase_Pop_2006)</f>
        <v>2199</v>
      </c>
      <c r="I547" s="191">
        <f>IF('9 All Base Data'!L547="..C","..C",'9 All Base Data'!L547*Basecase_Pop_2006)</f>
        <v>42</v>
      </c>
      <c r="J547" s="156">
        <f>IF('9 All Base Data'!$P547=0,0,('9 All Base Data'!$P547*Basecase_Pop_2006)/(1+(1/(BaseCase_Mort_AllAdults_30*('9 All Base Data'!$W547*Basecase_PM10)/10))))</f>
        <v>0.76323987538940807</v>
      </c>
      <c r="K547" s="156">
        <f>IF('9 All Base Data'!$Q547=0,0,('9 All Base Data'!$Q547*Basecase_Pop_2006)/(1+(1/(BaseCase_Mort_Maori_30*('9 All Base Data'!$W547*Basecase_PM10)/10))))</f>
        <v>0</v>
      </c>
      <c r="L547" s="179">
        <f>133/(1+1/(BaseCase_Mort_Child_0_1*'9 All Base Data'!$AB$10/10))*IF('9 All Base Data'!$L547="..C",0,'9 All Base Data'!L547/'9 All Base Data'!$L$2022)</f>
        <v>6.1268669922819657E-3</v>
      </c>
      <c r="M547" s="178">
        <f>IF('9 All Base Data'!$R547="","",IF('9 All Base Data'!$R547=0,0,('9 All Base Data'!$R547*Basecase_Pop_2006)/(1+(1/(BaseCase_CardiacHA_All*('9 All Base Data'!$W547*Basecase_PM10)/10)))))</f>
        <v>0.14910536779324057</v>
      </c>
      <c r="N547" s="178">
        <f>IF('9 All Base Data'!$S547="","",IF('9 All Base Data'!$S547=0,0,('9 All Base Data'!S547*Basecase_Pop_2006)/(1+(1/(BaseCase_RespHA_All*('9 All Base Data'!$W547*Basecase_PM10)/10)))))</f>
        <v>0.28052805280528054</v>
      </c>
      <c r="O547" s="178">
        <f>IF('9 All Base Data'!$T547="","",IF('9 All Base Data'!$T547=0,0,('9 All Base Data'!$T547*Basecase_Pop_2006)/(1+(1/(BaseCase_RespHA_Child_1_4*('9 All Base Data'!$W547*Basecase_PM10)/10)))))</f>
        <v>7.1895424836601302E-2</v>
      </c>
      <c r="P547" s="179">
        <f>IF('9 All Base Data'!$U547="","",IF('9 All Base Data'!$U547=0,0,('9 All Base Data'!$U547*Basecase_Pop_2006)/(1+(1/(BaseCase_RespHA_Child_5_14*('9 All Base Data'!$W547*Basecase_PM10)/10)))))</f>
        <v>2.9126213592233007E-2</v>
      </c>
      <c r="Q547" s="156">
        <f>IF('7 Base case Results'!$G547="..C",0,BaseCase_RADs_All*'7 Base case Results'!$G547*('9 All Base Data'!$V547*Basecase_PM10)/10)</f>
        <v>1905.1200000000001</v>
      </c>
      <c r="R547" s="189">
        <f t="shared" si="80"/>
        <v>2.7171339563862928</v>
      </c>
      <c r="S547" s="178">
        <f t="shared" si="81"/>
        <v>0</v>
      </c>
      <c r="T547" s="179">
        <f t="shared" si="82"/>
        <v>2.18116464925238E-2</v>
      </c>
      <c r="U547" s="178">
        <f t="shared" si="83"/>
        <v>9.468190854870776E-4</v>
      </c>
      <c r="V547" s="178">
        <f t="shared" si="84"/>
        <v>1.2721947194719474E-3</v>
      </c>
      <c r="W547" s="178">
        <f t="shared" si="85"/>
        <v>3.2604575163398694E-4</v>
      </c>
      <c r="X547" s="179">
        <f t="shared" si="86"/>
        <v>1.3208737864077669E-4</v>
      </c>
      <c r="Y547" s="179">
        <f t="shared" si="87"/>
        <v>0.11811744</v>
      </c>
      <c r="Z547" s="186">
        <f t="shared" si="88"/>
        <v>2.8592820566837753</v>
      </c>
      <c r="AA547" s="156">
        <f>$J547*'9 All Base Data'!$Y547</f>
        <v>0.20792333229219731</v>
      </c>
      <c r="AB547" s="156">
        <f>$K547*'9 All Base Data'!$Y547</f>
        <v>0</v>
      </c>
      <c r="AC547" s="178">
        <f>$L547*'9 All Base Data'!$Y547</f>
        <v>1.6690933514137743E-3</v>
      </c>
      <c r="AD547" s="178">
        <f>IF($M547="","",$M547*'9 All Base Data'!$Y547)</f>
        <v>4.0619582301575453E-2</v>
      </c>
      <c r="AE547" s="178">
        <f>IF($N547="","",$N547*'9 All Base Data'!$Y547)</f>
        <v>7.642201281865163E-2</v>
      </c>
      <c r="AF547" s="178">
        <f>IF($O547="","",$O547*'9 All Base Data'!$Y547)</f>
        <v>1.9585895326764004E-2</v>
      </c>
      <c r="AG547" s="178">
        <f>IF($P547="","",$P547*'9 All Base Data'!$Y547)</f>
        <v>7.9346213194922133E-3</v>
      </c>
      <c r="AH547" s="167">
        <f>$Q547*'9 All Base Data'!$Y547</f>
        <v>518.99659804122462</v>
      </c>
      <c r="AI547" s="178">
        <f>$R547*'9 All Base Data'!$Y547</f>
        <v>0.74020706296022243</v>
      </c>
      <c r="AJ547" s="178">
        <f>$S547*'9 All Base Data'!$Y547</f>
        <v>0</v>
      </c>
      <c r="AK547" s="178">
        <f>$T547*'9 All Base Data'!$Y547</f>
        <v>5.9419723310330371E-3</v>
      </c>
      <c r="AL547" s="178">
        <f>IF($U547="","",$U547*'9 All Base Data'!$Y547)</f>
        <v>2.5793434761500408E-4</v>
      </c>
      <c r="AM547" s="178">
        <f>IF($V547="","",$V547*'9 All Base Data'!$Y547)</f>
        <v>3.4657382813258522E-4</v>
      </c>
      <c r="AN547" s="178">
        <f>IF($W547="","",$W547*'9 All Base Data'!$Y547)</f>
        <v>8.8822035306874758E-5</v>
      </c>
      <c r="AO547" s="178">
        <f>IF($X547="","",$X547*'9 All Base Data'!$Y547)</f>
        <v>3.5983507683897184E-5</v>
      </c>
      <c r="AP547" s="178">
        <f>$Y547*'9 All Base Data'!$Y547</f>
        <v>3.2177789078555924E-2</v>
      </c>
      <c r="AQ547" s="179">
        <f t="shared" si="89"/>
        <v>0.77893133254555902</v>
      </c>
    </row>
    <row r="548" spans="1:43" x14ac:dyDescent="0.25">
      <c r="A548" s="124">
        <v>527505</v>
      </c>
      <c r="B548" s="125" t="s">
        <v>571</v>
      </c>
      <c r="C548" s="126" t="s">
        <v>408</v>
      </c>
      <c r="D548" s="101" t="s">
        <v>2074</v>
      </c>
      <c r="E548" s="142"/>
      <c r="F548" s="191" t="str">
        <f>IF('9 All Base Data'!G548="Rural Centre","Rural",IF('9 All Base Data'!G548="Rural (Incl.some Off Shore Islands)","Rural",IF('9 All Base Data'!G548="Inlet-in TA but not in Urban Area","Rural",IF('9 All Base Data'!G548="Rural (Incl.some Off Shore Islands)","Rural",IF('9 All Base Data'!G548="Inlet-not in TA","Rural",IF('9 All Base Data'!G548="Inland Water not in Urban Area","Rural",IF('9 All Base Data'!G548="Oceanic-in Region but not in TA","Rural",'9 All Base Data'!G548)))))))</f>
        <v>Cambridge Zone</v>
      </c>
      <c r="G548" s="177">
        <f>IF('9 All Base Data'!I548="..C","..C",'9 All Base Data'!I548*Basecase_Pop_2006)</f>
        <v>3846</v>
      </c>
      <c r="H548" s="177">
        <f>IF('9 All Base Data'!J548="..C","..C",'9 All Base Data'!J548*Basecase_Pop_2006)</f>
        <v>2373</v>
      </c>
      <c r="I548" s="191">
        <f>IF('9 All Base Data'!L548="..C","..C",'9 All Base Data'!L548*Basecase_Pop_2006)</f>
        <v>48</v>
      </c>
      <c r="J548" s="156">
        <f>IF('9 All Base Data'!$P548=0,0,('9 All Base Data'!$P548*Basecase_Pop_2006)/(1+(1/(BaseCase_Mort_AllAdults_30*('9 All Base Data'!$W548*Basecase_PM10)/10))))</f>
        <v>1.5264797507788161</v>
      </c>
      <c r="K548" s="156">
        <f>IF('9 All Base Data'!$Q548=0,0,('9 All Base Data'!$Q548*Basecase_Pop_2006)/(1+(1/(BaseCase_Mort_Maori_30*('9 All Base Data'!$W548*Basecase_PM10)/10))))</f>
        <v>5.5555555555555552E-2</v>
      </c>
      <c r="L548" s="179">
        <f>133/(1+1/(BaseCase_Mort_Child_0_1*'9 All Base Data'!$AB$10/10))*IF('9 All Base Data'!$L548="..C",0,'9 All Base Data'!L548/'9 All Base Data'!$L$2022)</f>
        <v>7.0021337054651037E-3</v>
      </c>
      <c r="M548" s="178">
        <f>IF('9 All Base Data'!$R548="","",IF('9 All Base Data'!$R548=0,0,('9 All Base Data'!$R548*Basecase_Pop_2006)/(1+(1/(BaseCase_CardiacHA_All*('9 All Base Data'!$W548*Basecase_PM10)/10)))))</f>
        <v>0.42147117296222669</v>
      </c>
      <c r="N548" s="178">
        <f>IF('9 All Base Data'!$S548="","",IF('9 All Base Data'!$S548=0,0,('9 All Base Data'!S548*Basecase_Pop_2006)/(1+(1/(BaseCase_RespHA_All*('9 All Base Data'!$W548*Basecase_PM10)/10)))))</f>
        <v>0.59405940594059403</v>
      </c>
      <c r="O548" s="178">
        <f>IF('9 All Base Data'!$T548="","",IF('9 All Base Data'!$T548=0,0,('9 All Base Data'!$T548*Basecase_Pop_2006)/(1+(1/(BaseCase_RespHA_Child_1_4*('9 All Base Data'!$W548*Basecase_PM10)/10)))))</f>
        <v>0.18954248366013071</v>
      </c>
      <c r="P548" s="179">
        <f>IF('9 All Base Data'!$U548="","",IF('9 All Base Data'!$U548=0,0,('9 All Base Data'!$U548*Basecase_Pop_2006)/(1+(1/(BaseCase_RespHA_Child_5_14*('9 All Base Data'!$W548*Basecase_PM10)/10)))))</f>
        <v>0.14563106796116504</v>
      </c>
      <c r="Q548" s="156">
        <f>IF('7 Base case Results'!$G548="..C",0,BaseCase_RADs_All*'7 Base case Results'!$G548*('9 All Base Data'!$V548*Basecase_PM10)/10)</f>
        <v>2076.84</v>
      </c>
      <c r="R548" s="189">
        <f t="shared" si="80"/>
        <v>5.4342679127725857</v>
      </c>
      <c r="S548" s="178">
        <f t="shared" si="81"/>
        <v>0.19777777777777777</v>
      </c>
      <c r="T548" s="179">
        <f t="shared" si="82"/>
        <v>2.4927595991455768E-2</v>
      </c>
      <c r="U548" s="178">
        <f t="shared" si="83"/>
        <v>2.6763419483101392E-3</v>
      </c>
      <c r="V548" s="178">
        <f t="shared" si="84"/>
        <v>2.694059405940594E-3</v>
      </c>
      <c r="W548" s="178">
        <f t="shared" si="85"/>
        <v>8.5957516339869281E-4</v>
      </c>
      <c r="X548" s="179">
        <f t="shared" si="86"/>
        <v>6.6043689320388339E-4</v>
      </c>
      <c r="Y548" s="179">
        <f t="shared" si="87"/>
        <v>0.12876408</v>
      </c>
      <c r="Z548" s="186">
        <f t="shared" si="88"/>
        <v>5.593329990118292</v>
      </c>
      <c r="AA548" s="156">
        <f>$J548*'9 All Base Data'!$Y548</f>
        <v>0.41584666458439462</v>
      </c>
      <c r="AB548" s="156">
        <f>$K548*'9 All Base Data'!$Y548</f>
        <v>1.5134555479772185E-2</v>
      </c>
      <c r="AC548" s="178">
        <f>$L548*'9 All Base Data'!$Y548</f>
        <v>1.9075352587585991E-3</v>
      </c>
      <c r="AD548" s="178">
        <f>IF($M548="","",$M548*'9 All Base Data'!$Y548)</f>
        <v>0.11481801930578661</v>
      </c>
      <c r="AE548" s="178">
        <f>IF($N548="","",$N548*'9 All Base Data'!$Y548)</f>
        <v>0.16183485067479167</v>
      </c>
      <c r="AF548" s="178">
        <f>IF($O548="","",$O548*'9 All Base Data'!$Y548)</f>
        <v>5.1635542225105101E-2</v>
      </c>
      <c r="AG548" s="178">
        <f>IF($P548="","",$P548*'9 All Base Data'!$Y548)</f>
        <v>3.9673106597461066E-2</v>
      </c>
      <c r="AH548" s="167">
        <f>$Q548*'9 All Base Data'!$Y548</f>
        <v>565.77690364698117</v>
      </c>
      <c r="AI548" s="178">
        <f>$R548*'9 All Base Data'!$Y548</f>
        <v>1.4804141259204449</v>
      </c>
      <c r="AJ548" s="178">
        <f>$S548*'9 All Base Data'!$Y548</f>
        <v>5.3879017507988979E-2</v>
      </c>
      <c r="AK548" s="178">
        <f>$T548*'9 All Base Data'!$Y548</f>
        <v>6.7908255211806129E-3</v>
      </c>
      <c r="AL548" s="178">
        <f>IF($U548="","",$U548*'9 All Base Data'!$Y548)</f>
        <v>7.2909442259174492E-4</v>
      </c>
      <c r="AM548" s="178">
        <f>IF($V548="","",$V548*'9 All Base Data'!$Y548)</f>
        <v>7.339210478101803E-4</v>
      </c>
      <c r="AN548" s="178">
        <f>IF($W548="","",$W548*'9 All Base Data'!$Y548)</f>
        <v>2.3416718399085163E-4</v>
      </c>
      <c r="AO548" s="178">
        <f>IF($X548="","",$X548*'9 All Base Data'!$Y548)</f>
        <v>1.7991753841948592E-4</v>
      </c>
      <c r="AP548" s="178">
        <f>$Y548*'9 All Base Data'!$Y548</f>
        <v>3.5078168026112834E-2</v>
      </c>
      <c r="AQ548" s="179">
        <f t="shared" si="89"/>
        <v>1.52374613493814</v>
      </c>
    </row>
    <row r="549" spans="1:43" x14ac:dyDescent="0.25">
      <c r="A549" s="124">
        <v>527600</v>
      </c>
      <c r="B549" s="125" t="s">
        <v>572</v>
      </c>
      <c r="C549" s="126" t="s">
        <v>408</v>
      </c>
      <c r="D549" s="101" t="s">
        <v>2074</v>
      </c>
      <c r="E549" s="142"/>
      <c r="F549" s="191" t="str">
        <f>IF('9 All Base Data'!G549="Rural Centre","Rural",IF('9 All Base Data'!G549="Rural (Incl.some Off Shore Islands)","Rural",IF('9 All Base Data'!G549="Inlet-in TA but not in Urban Area","Rural",IF('9 All Base Data'!G549="Rural (Incl.some Off Shore Islands)","Rural",IF('9 All Base Data'!G549="Inlet-not in TA","Rural",IF('9 All Base Data'!G549="Inland Water not in Urban Area","Rural",IF('9 All Base Data'!G549="Oceanic-in Region but not in TA","Rural",'9 All Base Data'!G549)))))))</f>
        <v>Hamilton Zone</v>
      </c>
      <c r="G549" s="177">
        <f>IF('9 All Base Data'!I549="..C","..C",'9 All Base Data'!I549*Basecase_Pop_2006)</f>
        <v>516</v>
      </c>
      <c r="H549" s="177">
        <f>IF('9 All Base Data'!J549="..C","..C",'9 All Base Data'!J549*Basecase_Pop_2006)</f>
        <v>360</v>
      </c>
      <c r="I549" s="191">
        <f>IF('9 All Base Data'!L549="..C","..C",'9 All Base Data'!L549*Basecase_Pop_2006)</f>
        <v>3</v>
      </c>
      <c r="J549" s="156">
        <f>IF('9 All Base Data'!$P549=0,0,('9 All Base Data'!$P549*Basecase_Pop_2006)/(1+(1/(BaseCase_Mort_AllAdults_30*('9 All Base Data'!$W549*Basecase_PM10)/10))))</f>
        <v>2.4423676012461062</v>
      </c>
      <c r="K549" s="156">
        <f>IF('9 All Base Data'!$Q549=0,0,('9 All Base Data'!$Q549*Basecase_Pop_2006)/(1+(1/(BaseCase_Mort_Maori_30*('9 All Base Data'!$W549*Basecase_PM10)/10))))</f>
        <v>0.1111111111111111</v>
      </c>
      <c r="L549" s="179">
        <f>133/(1+1/(BaseCase_Mort_Child_0_1*'9 All Base Data'!$AB$10/10))*IF('9 All Base Data'!$L549="..C",0,'9 All Base Data'!L549/'9 All Base Data'!$L$2022)</f>
        <v>4.3763335659156898E-4</v>
      </c>
      <c r="M549" s="178">
        <f>IF('9 All Base Data'!$R549="","",IF('9 All Base Data'!$R549=0,0,('9 All Base Data'!$R549*Basecase_Pop_2006)/(1+(1/(BaseCase_CardiacHA_All*('9 All Base Data'!$W549*Basecase_PM10)/10)))))</f>
        <v>8.5487077534791261E-2</v>
      </c>
      <c r="N549" s="178">
        <f>IF('9 All Base Data'!$S549="","",IF('9 All Base Data'!$S549=0,0,('9 All Base Data'!S549*Basecase_Pop_2006)/(1+(1/(BaseCase_RespHA_All*('9 All Base Data'!$W549*Basecase_PM10)/10)))))</f>
        <v>8.9108910891089105E-2</v>
      </c>
      <c r="O549" s="178">
        <f>IF('9 All Base Data'!$T549="","",IF('9 All Base Data'!$T549=0,0,('9 All Base Data'!$T549*Basecase_Pop_2006)/(1+(1/(BaseCase_RespHA_Child_1_4*('9 All Base Data'!$W549*Basecase_PM10)/10)))))</f>
        <v>1.9607843137254902E-2</v>
      </c>
      <c r="P549" s="179">
        <f>IF('9 All Base Data'!$U549="","",IF('9 All Base Data'!$U549=0,0,('9 All Base Data'!$U549*Basecase_Pop_2006)/(1+(1/(BaseCase_RespHA_Child_5_14*('9 All Base Data'!$W549*Basecase_PM10)/10)))))</f>
        <v>1.9417475728155338E-2</v>
      </c>
      <c r="Q549" s="156">
        <f>IF('7 Base case Results'!$G549="..C",0,BaseCase_RADs_All*'7 Base case Results'!$G549*('9 All Base Data'!$V549*Basecase_PM10)/10)</f>
        <v>278.64</v>
      </c>
      <c r="R549" s="189">
        <f t="shared" si="80"/>
        <v>8.6948286604361389</v>
      </c>
      <c r="S549" s="178">
        <f t="shared" si="81"/>
        <v>0.39555555555555555</v>
      </c>
      <c r="T549" s="179">
        <f t="shared" si="82"/>
        <v>1.5579747494659855E-3</v>
      </c>
      <c r="U549" s="178">
        <f t="shared" si="83"/>
        <v>5.4284294234592447E-4</v>
      </c>
      <c r="V549" s="178">
        <f t="shared" si="84"/>
        <v>4.0410891089108909E-4</v>
      </c>
      <c r="W549" s="178">
        <f t="shared" si="85"/>
        <v>8.8921568627450977E-5</v>
      </c>
      <c r="X549" s="179">
        <f t="shared" si="86"/>
        <v>8.805825242718445E-5</v>
      </c>
      <c r="Y549" s="179">
        <f t="shared" si="87"/>
        <v>1.7275680000000002E-2</v>
      </c>
      <c r="Z549" s="186">
        <f t="shared" si="88"/>
        <v>8.7146092670388402</v>
      </c>
      <c r="AA549" s="156">
        <f>$J549*'9 All Base Data'!$Y549</f>
        <v>0.66535466333503146</v>
      </c>
      <c r="AB549" s="156">
        <f>$K549*'9 All Base Data'!$Y549</f>
        <v>3.0269110959544369E-2</v>
      </c>
      <c r="AC549" s="178">
        <f>$L549*'9 All Base Data'!$Y549</f>
        <v>1.1922095367241244E-4</v>
      </c>
      <c r="AD549" s="178">
        <f>IF($M549="","",$M549*'9 All Base Data'!$Y549)</f>
        <v>2.3288560519569925E-2</v>
      </c>
      <c r="AE549" s="178">
        <f>IF($N549="","",$N549*'9 All Base Data'!$Y549)</f>
        <v>2.4275227601218752E-2</v>
      </c>
      <c r="AF549" s="178">
        <f>IF($O549="","",$O549*'9 All Base Data'!$Y549)</f>
        <v>5.3416078163901828E-3</v>
      </c>
      <c r="AG549" s="178">
        <f>IF($P549="","",$P549*'9 All Base Data'!$Y549)</f>
        <v>5.2897475463281416E-3</v>
      </c>
      <c r="AH549" s="167">
        <f>$Q549*'9 All Base Data'!$Y549</f>
        <v>75.907665699906985</v>
      </c>
      <c r="AI549" s="178">
        <f>$R549*'9 All Base Data'!$Y549</f>
        <v>2.3686626014727121</v>
      </c>
      <c r="AJ549" s="178">
        <f>$S549*'9 All Base Data'!$Y549</f>
        <v>0.10775803501597796</v>
      </c>
      <c r="AK549" s="178">
        <f>$T549*'9 All Base Data'!$Y549</f>
        <v>4.2442659507378831E-4</v>
      </c>
      <c r="AL549" s="178">
        <f>IF($U549="","",$U549*'9 All Base Data'!$Y549)</f>
        <v>1.4788235929926903E-4</v>
      </c>
      <c r="AM549" s="178">
        <f>IF($V549="","",$V549*'9 All Base Data'!$Y549)</f>
        <v>1.1008815717152703E-4</v>
      </c>
      <c r="AN549" s="178">
        <f>IF($W549="","",$W549*'9 All Base Data'!$Y549)</f>
        <v>2.422419144732948E-5</v>
      </c>
      <c r="AO549" s="178">
        <f>IF($X549="","",$X549*'9 All Base Data'!$Y549)</f>
        <v>2.3989005122598123E-5</v>
      </c>
      <c r="AP549" s="178">
        <f>$Y549*'9 All Base Data'!$Y549</f>
        <v>4.7062752733942337E-3</v>
      </c>
      <c r="AQ549" s="179">
        <f t="shared" si="89"/>
        <v>2.3740512738576509</v>
      </c>
    </row>
    <row r="550" spans="1:43" x14ac:dyDescent="0.25">
      <c r="A550" s="124">
        <v>527700</v>
      </c>
      <c r="B550" s="125" t="s">
        <v>573</v>
      </c>
      <c r="C550" s="126" t="s">
        <v>408</v>
      </c>
      <c r="D550" s="101" t="s">
        <v>2074</v>
      </c>
      <c r="E550" s="142"/>
      <c r="F550" s="191" t="str">
        <f>IF('9 All Base Data'!G550="Rural Centre","Rural",IF('9 All Base Data'!G550="Rural (Incl.some Off Shore Islands)","Rural",IF('9 All Base Data'!G550="Inlet-in TA but not in Urban Area","Rural",IF('9 All Base Data'!G550="Rural (Incl.some Off Shore Islands)","Rural",IF('9 All Base Data'!G550="Inlet-not in TA","Rural",IF('9 All Base Data'!G550="Inland Water not in Urban Area","Rural",IF('9 All Base Data'!G550="Oceanic-in Region but not in TA","Rural",'9 All Base Data'!G550)))))))</f>
        <v>Te Awamutu Zone</v>
      </c>
      <c r="G550" s="177">
        <f>IF('9 All Base Data'!I550="..C","..C",'9 All Base Data'!I550*Basecase_Pop_2006)</f>
        <v>1974</v>
      </c>
      <c r="H550" s="177">
        <f>IF('9 All Base Data'!J550="..C","..C",'9 All Base Data'!J550*Basecase_Pop_2006)</f>
        <v>1173</v>
      </c>
      <c r="I550" s="191">
        <f>IF('9 All Base Data'!L550="..C","..C",'9 All Base Data'!L550*Basecase_Pop_2006)</f>
        <v>33</v>
      </c>
      <c r="J550" s="156">
        <f>IF('9 All Base Data'!$P550=0,0,('9 All Base Data'!$P550*Basecase_Pop_2006)/(1+(1/(BaseCase_Mort_AllAdults_30*('9 All Base Data'!$W550*Basecase_PM10)/10))))</f>
        <v>0.87227414330218078</v>
      </c>
      <c r="K550" s="156">
        <f>IF('9 All Base Data'!$Q550=0,0,('9 All Base Data'!$Q550*Basecase_Pop_2006)/(1+(1/(BaseCase_Mort_Maori_30*('9 All Base Data'!$W550*Basecase_PM10)/10))))</f>
        <v>0</v>
      </c>
      <c r="L550" s="179">
        <f>133/(1+1/(BaseCase_Mort_Child_0_1*'9 All Base Data'!$AB$10/10))*IF('9 All Base Data'!$L550="..C",0,'9 All Base Data'!L550/'9 All Base Data'!$L$2022)</f>
        <v>4.8139669225072592E-3</v>
      </c>
      <c r="M550" s="178">
        <f>IF('9 All Base Data'!$R550="","",IF('9 All Base Data'!$R550=0,0,('9 All Base Data'!$R550*Basecase_Pop_2006)/(1+(1/(BaseCase_CardiacHA_All*('9 All Base Data'!$W550*Basecase_PM10)/10)))))</f>
        <v>0.10735586481113321</v>
      </c>
      <c r="N550" s="178">
        <f>IF('9 All Base Data'!$S550="","",IF('9 All Base Data'!$S550=0,0,('9 All Base Data'!S550*Basecase_Pop_2006)/(1+(1/(BaseCase_RespHA_All*('9 All Base Data'!$W550*Basecase_PM10)/10)))))</f>
        <v>0.1452145214521452</v>
      </c>
      <c r="O550" s="178">
        <f>IF('9 All Base Data'!$T550="","",IF('9 All Base Data'!$T550=0,0,('9 All Base Data'!$T550*Basecase_Pop_2006)/(1+(1/(BaseCase_RespHA_Child_1_4*('9 All Base Data'!$W550*Basecase_PM10)/10)))))</f>
        <v>3.2679738562091505E-2</v>
      </c>
      <c r="P550" s="179">
        <f>IF('9 All Base Data'!$U550="","",IF('9 All Base Data'!$U550=0,0,('9 All Base Data'!$U550*Basecase_Pop_2006)/(1+(1/(BaseCase_RespHA_Child_5_14*('9 All Base Data'!$W550*Basecase_PM10)/10)))))</f>
        <v>1.9417475728155338E-2</v>
      </c>
      <c r="Q550" s="156">
        <f>IF('7 Base case Results'!$G550="..C",0,BaseCase_RADs_All*'7 Base case Results'!$G550*('9 All Base Data'!$V550*Basecase_PM10)/10)</f>
        <v>1065.96</v>
      </c>
      <c r="R550" s="189">
        <f t="shared" si="80"/>
        <v>3.1052959501557633</v>
      </c>
      <c r="S550" s="178">
        <f t="shared" si="81"/>
        <v>0</v>
      </c>
      <c r="T550" s="179">
        <f t="shared" si="82"/>
        <v>1.7137722244125842E-2</v>
      </c>
      <c r="U550" s="178">
        <f t="shared" si="83"/>
        <v>6.8170974155069592E-4</v>
      </c>
      <c r="V550" s="178">
        <f t="shared" si="84"/>
        <v>6.585478547854784E-4</v>
      </c>
      <c r="W550" s="178">
        <f t="shared" si="85"/>
        <v>1.4820261437908496E-4</v>
      </c>
      <c r="X550" s="179">
        <f t="shared" si="86"/>
        <v>8.805825242718445E-5</v>
      </c>
      <c r="Y550" s="179">
        <f t="shared" si="87"/>
        <v>6.6089519999999999E-2</v>
      </c>
      <c r="Z550" s="186">
        <f t="shared" si="88"/>
        <v>3.1898634499962251</v>
      </c>
      <c r="AA550" s="156">
        <f>$J550*'9 All Base Data'!$Y550</f>
        <v>0.23762666547679695</v>
      </c>
      <c r="AB550" s="156">
        <f>$K550*'9 All Base Data'!$Y550</f>
        <v>0</v>
      </c>
      <c r="AC550" s="178">
        <f>$L550*'9 All Base Data'!$Y550</f>
        <v>1.3114304903965371E-3</v>
      </c>
      <c r="AD550" s="178">
        <f>IF($M550="","",$M550*'9 All Base Data'!$Y550)</f>
        <v>2.9246099257134325E-2</v>
      </c>
      <c r="AE550" s="178">
        <f>IF($N550="","",$N550*'9 All Base Data'!$Y550)</f>
        <v>3.9559630164949074E-2</v>
      </c>
      <c r="AF550" s="178">
        <f>IF($O550="","",$O550*'9 All Base Data'!$Y550)</f>
        <v>8.9026796939836381E-3</v>
      </c>
      <c r="AG550" s="178">
        <f>IF($P550="","",$P550*'9 All Base Data'!$Y550)</f>
        <v>5.2897475463281416E-3</v>
      </c>
      <c r="AH550" s="167">
        <f>$Q550*'9 All Base Data'!$Y550</f>
        <v>290.39095366592323</v>
      </c>
      <c r="AI550" s="178">
        <f>$R550*'9 All Base Data'!$Y550</f>
        <v>0.84595092909739711</v>
      </c>
      <c r="AJ550" s="178">
        <f>$S550*'9 All Base Data'!$Y550</f>
        <v>0</v>
      </c>
      <c r="AK550" s="178">
        <f>$T550*'9 All Base Data'!$Y550</f>
        <v>4.6686925458116722E-3</v>
      </c>
      <c r="AL550" s="178">
        <f>IF($U550="","",$U550*'9 All Base Data'!$Y550)</f>
        <v>1.8571273028280297E-4</v>
      </c>
      <c r="AM550" s="178">
        <f>IF($V550="","",$V550*'9 All Base Data'!$Y550)</f>
        <v>1.7940292279804403E-4</v>
      </c>
      <c r="AN550" s="178">
        <f>IF($W550="","",$W550*'9 All Base Data'!$Y550)</f>
        <v>4.0373652412215799E-5</v>
      </c>
      <c r="AO550" s="178">
        <f>IF($X550="","",$X550*'9 All Base Data'!$Y550)</f>
        <v>2.3989005122598123E-5</v>
      </c>
      <c r="AP550" s="178">
        <f>$Y550*'9 All Base Data'!$Y550</f>
        <v>1.8004239127287242E-2</v>
      </c>
      <c r="AQ550" s="179">
        <f t="shared" si="89"/>
        <v>0.86898897642357686</v>
      </c>
    </row>
    <row r="551" spans="1:43" x14ac:dyDescent="0.25">
      <c r="A551" s="124">
        <v>527810</v>
      </c>
      <c r="B551" s="125" t="s">
        <v>575</v>
      </c>
      <c r="C551" s="126" t="s">
        <v>408</v>
      </c>
      <c r="D551" s="101" t="s">
        <v>2075</v>
      </c>
      <c r="E551" s="142"/>
      <c r="F551" s="191" t="str">
        <f>IF('9 All Base Data'!G551="Rural Centre","Rural",IF('9 All Base Data'!G551="Rural (Incl.some Off Shore Islands)","Rural",IF('9 All Base Data'!G551="Inlet-in TA but not in Urban Area","Rural",IF('9 All Base Data'!G551="Rural (Incl.some Off Shore Islands)","Rural",IF('9 All Base Data'!G551="Inlet-not in TA","Rural",IF('9 All Base Data'!G551="Inland Water not in Urban Area","Rural",IF('9 All Base Data'!G551="Oceanic-in Region but not in TA","Rural",'9 All Base Data'!G551)))))))</f>
        <v>Hamilton Zone</v>
      </c>
      <c r="G551" s="177">
        <f>IF('9 All Base Data'!I551="..C","..C",'9 All Base Data'!I551*Basecase_Pop_2006)</f>
        <v>537</v>
      </c>
      <c r="H551" s="177">
        <f>IF('9 All Base Data'!J551="..C","..C",'9 All Base Data'!J551*Basecase_Pop_2006)</f>
        <v>360</v>
      </c>
      <c r="I551" s="191">
        <f>IF('9 All Base Data'!L551="..C","..C",'9 All Base Data'!L551*Basecase_Pop_2006)</f>
        <v>6</v>
      </c>
      <c r="J551" s="156">
        <f>IF('9 All Base Data'!$P551=0,0,('9 All Base Data'!$P551*Basecase_Pop_2006)/(1+(1/(BaseCase_Mort_AllAdults_30*('9 All Base Data'!$W551*Basecase_PM10)/10))))</f>
        <v>0.47975077881619937</v>
      </c>
      <c r="K551" s="156">
        <f>IF('9 All Base Data'!$Q551=0,0,('9 All Base Data'!$Q551*Basecase_Pop_2006)/(1+(1/(BaseCase_Mort_Maori_30*('9 All Base Data'!$W551*Basecase_PM10)/10))))</f>
        <v>0.44444444444444442</v>
      </c>
      <c r="L551" s="179">
        <f>133/(1+1/(BaseCase_Mort_Child_0_1*'9 All Base Data'!$AB$10/10))*IF('9 All Base Data'!$L551="..C",0,'9 All Base Data'!L551/'9 All Base Data'!$L$2022)</f>
        <v>8.7526671318313796E-4</v>
      </c>
      <c r="M551" s="178">
        <f>IF('9 All Base Data'!$R551="","",IF('9 All Base Data'!$R551=0,0,('9 All Base Data'!$R551*Basecase_Pop_2006)/(1+(1/(BaseCase_CardiacHA_All*('9 All Base Data'!$W551*Basecase_PM10)/10)))))</f>
        <v>3.1809145129224649E-2</v>
      </c>
      <c r="N551" s="178">
        <f>IF('9 All Base Data'!$S551="","",IF('9 All Base Data'!$S551=0,0,('9 All Base Data'!S551*Basecase_Pop_2006)/(1+(1/(BaseCase_RespHA_All*('9 All Base Data'!$W551*Basecase_PM10)/10)))))</f>
        <v>2.3102310231023104E-2</v>
      </c>
      <c r="O551" s="178">
        <f>IF('9 All Base Data'!$T551="","",IF('9 All Base Data'!$T551=0,0,('9 All Base Data'!$T551*Basecase_Pop_2006)/(1+(1/(BaseCase_RespHA_Child_1_4*('9 All Base Data'!$W551*Basecase_PM10)/10)))))</f>
        <v>0</v>
      </c>
      <c r="P551" s="179">
        <f>IF('9 All Base Data'!$U551="","",IF('9 All Base Data'!$U551=0,0,('9 All Base Data'!$U551*Basecase_Pop_2006)/(1+(1/(BaseCase_RespHA_Child_5_14*('9 All Base Data'!$W551*Basecase_PM10)/10)))))</f>
        <v>2.9126213592233007E-2</v>
      </c>
      <c r="Q551" s="156">
        <f>IF('7 Base case Results'!$G551="..C",0,BaseCase_RADs_All*'7 Base case Results'!$G551*('9 All Base Data'!$V551*Basecase_PM10)/10)</f>
        <v>289.98</v>
      </c>
      <c r="R551" s="189">
        <f t="shared" si="80"/>
        <v>1.7079127725856698</v>
      </c>
      <c r="S551" s="178">
        <f t="shared" si="81"/>
        <v>1.5822222222222222</v>
      </c>
      <c r="T551" s="179">
        <f t="shared" si="82"/>
        <v>3.1159494989319711E-3</v>
      </c>
      <c r="U551" s="178">
        <f t="shared" si="83"/>
        <v>2.0198807157057651E-4</v>
      </c>
      <c r="V551" s="178">
        <f t="shared" si="84"/>
        <v>1.0476897689768979E-4</v>
      </c>
      <c r="W551" s="178">
        <f t="shared" si="85"/>
        <v>0</v>
      </c>
      <c r="X551" s="179">
        <f t="shared" si="86"/>
        <v>1.3208737864077669E-4</v>
      </c>
      <c r="Y551" s="179">
        <f t="shared" si="87"/>
        <v>1.7978760000000003E-2</v>
      </c>
      <c r="Z551" s="186">
        <f t="shared" si="88"/>
        <v>1.72931423913307</v>
      </c>
      <c r="AA551" s="156">
        <f>$J551*'9 All Base Data'!$Y551</f>
        <v>0.13069466601223831</v>
      </c>
      <c r="AB551" s="156">
        <f>$K551*'9 All Base Data'!$Y551</f>
        <v>0.12107644383817748</v>
      </c>
      <c r="AC551" s="178">
        <f>$L551*'9 All Base Data'!$Y551</f>
        <v>2.3844190734482489E-4</v>
      </c>
      <c r="AD551" s="178">
        <f>IF($M551="","",$M551*'9 All Base Data'!$Y551)</f>
        <v>8.6655108910027607E-3</v>
      </c>
      <c r="AE551" s="178">
        <f>IF($N551="","",$N551*'9 All Base Data'!$Y551)</f>
        <v>6.2935775262418997E-3</v>
      </c>
      <c r="AF551" s="178">
        <f>IF($O551="","",$O551*'9 All Base Data'!$Y551)</f>
        <v>0</v>
      </c>
      <c r="AG551" s="178">
        <f>IF($P551="","",$P551*'9 All Base Data'!$Y551)</f>
        <v>7.9346213194922133E-3</v>
      </c>
      <c r="AH551" s="167">
        <f>$Q551*'9 All Base Data'!$Y551</f>
        <v>78.996931164438095</v>
      </c>
      <c r="AI551" s="178">
        <f>$R551*'9 All Base Data'!$Y551</f>
        <v>0.46527301100356838</v>
      </c>
      <c r="AJ551" s="178">
        <f>$S551*'9 All Base Data'!$Y551</f>
        <v>0.43103214006391183</v>
      </c>
      <c r="AK551" s="178">
        <f>$T551*'9 All Base Data'!$Y551</f>
        <v>8.4885319014757661E-4</v>
      </c>
      <c r="AL551" s="178">
        <f>IF($U551="","",$U551*'9 All Base Data'!$Y551)</f>
        <v>5.5025994157867529E-5</v>
      </c>
      <c r="AM551" s="178">
        <f>IF($V551="","",$V551*'9 All Base Data'!$Y551)</f>
        <v>2.8541374081507016E-5</v>
      </c>
      <c r="AN551" s="178">
        <f>IF($W551="","",$W551*'9 All Base Data'!$Y551)</f>
        <v>0</v>
      </c>
      <c r="AO551" s="178">
        <f>IF($X551="","",$X551*'9 All Base Data'!$Y551)</f>
        <v>3.5983507683897184E-5</v>
      </c>
      <c r="AP551" s="178">
        <f>$Y551*'9 All Base Data'!$Y551</f>
        <v>4.8978097321951625E-3</v>
      </c>
      <c r="AQ551" s="179">
        <f t="shared" si="89"/>
        <v>0.47110324129415049</v>
      </c>
    </row>
    <row r="552" spans="1:43" x14ac:dyDescent="0.25">
      <c r="A552" s="124">
        <v>527820</v>
      </c>
      <c r="B552" s="125" t="s">
        <v>576</v>
      </c>
      <c r="C552" s="126" t="s">
        <v>408</v>
      </c>
      <c r="D552" s="101" t="s">
        <v>2075</v>
      </c>
      <c r="E552" s="142"/>
      <c r="F552" s="191" t="str">
        <f>IF('9 All Base Data'!G552="Rural Centre","Rural",IF('9 All Base Data'!G552="Rural (Incl.some Off Shore Islands)","Rural",IF('9 All Base Data'!G552="Inlet-in TA but not in Urban Area","Rural",IF('9 All Base Data'!G552="Rural (Incl.some Off Shore Islands)","Rural",IF('9 All Base Data'!G552="Inlet-not in TA","Rural",IF('9 All Base Data'!G552="Inland Water not in Urban Area","Rural",IF('9 All Base Data'!G552="Oceanic-in Region but not in TA","Rural",'9 All Base Data'!G552)))))))</f>
        <v>Hamilton Zone</v>
      </c>
      <c r="G552" s="177">
        <f>IF('9 All Base Data'!I552="..C","..C",'9 All Base Data'!I552*Basecase_Pop_2006)</f>
        <v>1182</v>
      </c>
      <c r="H552" s="177">
        <f>IF('9 All Base Data'!J552="..C","..C",'9 All Base Data'!J552*Basecase_Pop_2006)</f>
        <v>558</v>
      </c>
      <c r="I552" s="191">
        <f>IF('9 All Base Data'!L552="..C","..C",'9 All Base Data'!L552*Basecase_Pop_2006)</f>
        <v>24</v>
      </c>
      <c r="J552" s="156">
        <f>IF('9 All Base Data'!$P552=0,0,('9 All Base Data'!$P552*Basecase_Pop_2006)/(1+(1/(BaseCase_Mort_AllAdults_30*('9 All Base Data'!$W552*Basecase_PM10)/10))))</f>
        <v>0.1090342679127726</v>
      </c>
      <c r="K552" s="156">
        <f>IF('9 All Base Data'!$Q552=0,0,('9 All Base Data'!$Q552*Basecase_Pop_2006)/(1+(1/(BaseCase_Mort_Maori_30*('9 All Base Data'!$W552*Basecase_PM10)/10))))</f>
        <v>5.5555555555555552E-2</v>
      </c>
      <c r="L552" s="179">
        <f>133/(1+1/(BaseCase_Mort_Child_0_1*'9 All Base Data'!$AB$10/10))*IF('9 All Base Data'!$L552="..C",0,'9 All Base Data'!L552/'9 All Base Data'!$L$2022)</f>
        <v>3.5010668527325518E-3</v>
      </c>
      <c r="M552" s="178">
        <f>IF('9 All Base Data'!$R552="","",IF('9 All Base Data'!$R552=0,0,('9 All Base Data'!$R552*Basecase_Pop_2006)/(1+(1/(BaseCase_CardiacHA_All*('9 All Base Data'!$W552*Basecase_PM10)/10)))))</f>
        <v>9.9403578528827041E-3</v>
      </c>
      <c r="N552" s="178">
        <f>IF('9 All Base Data'!$S552="","",IF('9 All Base Data'!$S552=0,0,('9 All Base Data'!S552*Basecase_Pop_2006)/(1+(1/(BaseCase_RespHA_All*('9 All Base Data'!$W552*Basecase_PM10)/10)))))</f>
        <v>4.9504950495049507E-2</v>
      </c>
      <c r="O552" s="178">
        <f>IF('9 All Base Data'!$T552="","",IF('9 All Base Data'!$T552=0,0,('9 All Base Data'!$T552*Basecase_Pop_2006)/(1+(1/(BaseCase_RespHA_Child_1_4*('9 All Base Data'!$W552*Basecase_PM10)/10)))))</f>
        <v>6.5359477124183E-3</v>
      </c>
      <c r="P552" s="179">
        <f>IF('9 All Base Data'!$U552="","",IF('9 All Base Data'!$U552=0,0,('9 All Base Data'!$U552*Basecase_Pop_2006)/(1+(1/(BaseCase_RespHA_Child_5_14*('9 All Base Data'!$W552*Basecase_PM10)/10)))))</f>
        <v>2.9126213592233007E-2</v>
      </c>
      <c r="Q552" s="156">
        <f>IF('7 Base case Results'!$G552="..C",0,BaseCase_RADs_All*'7 Base case Results'!$G552*('9 All Base Data'!$V552*Basecase_PM10)/10)</f>
        <v>638.28</v>
      </c>
      <c r="R552" s="189">
        <f t="shared" si="80"/>
        <v>0.38816199376947041</v>
      </c>
      <c r="S552" s="178">
        <f t="shared" si="81"/>
        <v>0.19777777777777777</v>
      </c>
      <c r="T552" s="179">
        <f t="shared" si="82"/>
        <v>1.2463797995727884E-2</v>
      </c>
      <c r="U552" s="178">
        <f t="shared" si="83"/>
        <v>6.312127236580517E-5</v>
      </c>
      <c r="V552" s="178">
        <f t="shared" si="84"/>
        <v>2.2450495049504952E-4</v>
      </c>
      <c r="W552" s="178">
        <f t="shared" si="85"/>
        <v>2.9640522875816992E-5</v>
      </c>
      <c r="X552" s="179">
        <f t="shared" si="86"/>
        <v>1.3208737864077669E-4</v>
      </c>
      <c r="Y552" s="179">
        <f t="shared" si="87"/>
        <v>3.9573360000000002E-2</v>
      </c>
      <c r="Z552" s="186">
        <f t="shared" si="88"/>
        <v>0.44048677798805913</v>
      </c>
      <c r="AA552" s="156">
        <f>$J552*'9 All Base Data'!$Y552</f>
        <v>2.9703333184599619E-2</v>
      </c>
      <c r="AB552" s="156">
        <f>$K552*'9 All Base Data'!$Y552</f>
        <v>1.5134555479772185E-2</v>
      </c>
      <c r="AC552" s="178">
        <f>$L552*'9 All Base Data'!$Y552</f>
        <v>9.5376762937929955E-4</v>
      </c>
      <c r="AD552" s="178">
        <f>IF($M552="","",$M552*'9 All Base Data'!$Y552)</f>
        <v>2.707972153438363E-3</v>
      </c>
      <c r="AE552" s="178">
        <f>IF($N552="","",$N552*'9 All Base Data'!$Y552)</f>
        <v>1.3486237556232641E-2</v>
      </c>
      <c r="AF552" s="178">
        <f>IF($O552="","",$O552*'9 All Base Data'!$Y552)</f>
        <v>1.7805359387967274E-3</v>
      </c>
      <c r="AG552" s="178">
        <f>IF($P552="","",$P552*'9 All Base Data'!$Y552)</f>
        <v>7.9346213194922133E-3</v>
      </c>
      <c r="AH552" s="167">
        <f>$Q552*'9 All Base Data'!$Y552</f>
        <v>173.88151328932182</v>
      </c>
      <c r="AI552" s="178">
        <f>$R552*'9 All Base Data'!$Y552</f>
        <v>0.10574386613717464</v>
      </c>
      <c r="AJ552" s="178">
        <f>$S552*'9 All Base Data'!$Y552</f>
        <v>5.3879017507988979E-2</v>
      </c>
      <c r="AK552" s="178">
        <f>$T552*'9 All Base Data'!$Y552</f>
        <v>3.3954127605903064E-3</v>
      </c>
      <c r="AL552" s="178">
        <f>IF($U552="","",$U552*'9 All Base Data'!$Y552)</f>
        <v>1.7195623174333605E-5</v>
      </c>
      <c r="AM552" s="178">
        <f>IF($V552="","",$V552*'9 All Base Data'!$Y552)</f>
        <v>6.1160087317515025E-5</v>
      </c>
      <c r="AN552" s="178">
        <f>IF($W552="","",$W552*'9 All Base Data'!$Y552)</f>
        <v>8.0747304824431594E-6</v>
      </c>
      <c r="AO552" s="178">
        <f>IF($X552="","",$X552*'9 All Base Data'!$Y552)</f>
        <v>3.5983507683897184E-5</v>
      </c>
      <c r="AP552" s="178">
        <f>$Y552*'9 All Base Data'!$Y552</f>
        <v>1.0780653823937954E-2</v>
      </c>
      <c r="AQ552" s="179">
        <f t="shared" si="89"/>
        <v>0.11999828843219476</v>
      </c>
    </row>
    <row r="553" spans="1:43" x14ac:dyDescent="0.25">
      <c r="A553" s="124">
        <v>527912</v>
      </c>
      <c r="B553" s="125" t="s">
        <v>578</v>
      </c>
      <c r="C553" s="126" t="s">
        <v>408</v>
      </c>
      <c r="D553" s="101" t="s">
        <v>2073</v>
      </c>
      <c r="E553" s="142"/>
      <c r="F553" s="191" t="str">
        <f>IF('9 All Base Data'!G553="Rural Centre","Rural",IF('9 All Base Data'!G553="Rural (Incl.some Off Shore Islands)","Rural",IF('9 All Base Data'!G553="Inlet-in TA but not in Urban Area","Rural",IF('9 All Base Data'!G553="Rural (Incl.some Off Shore Islands)","Rural",IF('9 All Base Data'!G553="Inlet-not in TA","Rural",IF('9 All Base Data'!G553="Inland Water not in Urban Area","Rural",IF('9 All Base Data'!G553="Oceanic-in Region but not in TA","Rural",'9 All Base Data'!G553)))))))</f>
        <v>Hamilton Zone</v>
      </c>
      <c r="G553" s="177">
        <f>IF('9 All Base Data'!I553="..C","..C",'9 All Base Data'!I553*Basecase_Pop_2006)</f>
        <v>1512</v>
      </c>
      <c r="H553" s="177">
        <f>IF('9 All Base Data'!J553="..C","..C",'9 All Base Data'!J553*Basecase_Pop_2006)</f>
        <v>951</v>
      </c>
      <c r="I553" s="191">
        <f>IF('9 All Base Data'!L553="..C","..C",'9 All Base Data'!L553*Basecase_Pop_2006)</f>
        <v>21</v>
      </c>
      <c r="J553" s="156">
        <f>IF('9 All Base Data'!$P553=0,0,('9 All Base Data'!$P553*Basecase_Pop_2006)/(1+(1/(BaseCase_Mort_AllAdults_30*('9 All Base Data'!$W553*Basecase_PM10)/10))))</f>
        <v>0.19626168224299068</v>
      </c>
      <c r="K553" s="156">
        <f>IF('9 All Base Data'!$Q553=0,0,('9 All Base Data'!$Q553*Basecase_Pop_2006)/(1+(1/(BaseCase_Mort_Maori_30*('9 All Base Data'!$W553*Basecase_PM10)/10))))</f>
        <v>0.16666666666666666</v>
      </c>
      <c r="L553" s="179">
        <f>133/(1+1/(BaseCase_Mort_Child_0_1*'9 All Base Data'!$AB$10/10))*IF('9 All Base Data'!$L553="..C",0,'9 All Base Data'!L553/'9 All Base Data'!$L$2022)</f>
        <v>3.0634334961409829E-3</v>
      </c>
      <c r="M553" s="178">
        <f>IF('9 All Base Data'!$R553="","",IF('9 All Base Data'!$R553=0,0,('9 All Base Data'!$R553*Basecase_Pop_2006)/(1+(1/(BaseCase_CardiacHA_All*('9 All Base Data'!$W553*Basecase_PM10)/10)))))</f>
        <v>4.5725646123260438E-2</v>
      </c>
      <c r="N553" s="178">
        <f>IF('9 All Base Data'!$S553="","",IF('9 All Base Data'!$S553=0,0,('9 All Base Data'!S553*Basecase_Pop_2006)/(1+(1/(BaseCase_RespHA_All*('9 All Base Data'!$W553*Basecase_PM10)/10)))))</f>
        <v>0.10231023102310231</v>
      </c>
      <c r="O553" s="178">
        <f>IF('9 All Base Data'!$T553="","",IF('9 All Base Data'!$T553=0,0,('9 All Base Data'!$T553*Basecase_Pop_2006)/(1+(1/(BaseCase_RespHA_Child_1_4*('9 All Base Data'!$W553*Basecase_PM10)/10)))))</f>
        <v>6.5359477124183E-3</v>
      </c>
      <c r="P553" s="179">
        <f>IF('9 All Base Data'!$U553="","",IF('9 All Base Data'!$U553=0,0,('9 All Base Data'!$U553*Basecase_Pop_2006)/(1+(1/(BaseCase_RespHA_Child_5_14*('9 All Base Data'!$W553*Basecase_PM10)/10)))))</f>
        <v>2.9126213592233007E-2</v>
      </c>
      <c r="Q553" s="156">
        <f>IF('7 Base case Results'!$G553="..C",0,BaseCase_RADs_All*'7 Base case Results'!$G553*('9 All Base Data'!$V553*Basecase_PM10)/10)</f>
        <v>816.4799999999999</v>
      </c>
      <c r="R553" s="189">
        <f t="shared" si="80"/>
        <v>0.69869158878504678</v>
      </c>
      <c r="S553" s="178">
        <f t="shared" si="81"/>
        <v>0.59333333333333327</v>
      </c>
      <c r="T553" s="179">
        <f t="shared" si="82"/>
        <v>1.09058232462619E-2</v>
      </c>
      <c r="U553" s="178">
        <f t="shared" si="83"/>
        <v>2.9035785288270379E-4</v>
      </c>
      <c r="V553" s="178">
        <f t="shared" si="84"/>
        <v>4.6397689768976899E-4</v>
      </c>
      <c r="W553" s="178">
        <f t="shared" si="85"/>
        <v>2.9640522875816992E-5</v>
      </c>
      <c r="X553" s="179">
        <f t="shared" si="86"/>
        <v>1.3208737864077669E-4</v>
      </c>
      <c r="Y553" s="179">
        <f t="shared" si="87"/>
        <v>5.0621759999999995E-2</v>
      </c>
      <c r="Z553" s="186">
        <f t="shared" si="88"/>
        <v>0.76097350678188103</v>
      </c>
      <c r="AA553" s="156">
        <f>$J553*'9 All Base Data'!$Y553</f>
        <v>5.3465999732279314E-2</v>
      </c>
      <c r="AB553" s="156">
        <f>$K553*'9 All Base Data'!$Y553</f>
        <v>4.5403666439316551E-2</v>
      </c>
      <c r="AC553" s="178">
        <f>$L553*'9 All Base Data'!$Y553</f>
        <v>8.3454667570688717E-4</v>
      </c>
      <c r="AD553" s="178">
        <f>IF($M553="","",$M553*'9 All Base Data'!$Y553)</f>
        <v>1.2456671905816471E-2</v>
      </c>
      <c r="AE553" s="178">
        <f>IF($N553="","",$N553*'9 All Base Data'!$Y553)</f>
        <v>2.7871557616214123E-2</v>
      </c>
      <c r="AF553" s="178">
        <f>IF($O553="","",$O553*'9 All Base Data'!$Y553)</f>
        <v>1.7805359387967274E-3</v>
      </c>
      <c r="AG553" s="178">
        <f>IF($P553="","",$P553*'9 All Base Data'!$Y553)</f>
        <v>7.9346213194922133E-3</v>
      </c>
      <c r="AH553" s="167">
        <f>$Q553*'9 All Base Data'!$Y553</f>
        <v>222.42711344623905</v>
      </c>
      <c r="AI553" s="178">
        <f>$R553*'9 All Base Data'!$Y553</f>
        <v>0.19033895904691436</v>
      </c>
      <c r="AJ553" s="178">
        <f>$S553*'9 All Base Data'!$Y553</f>
        <v>0.16163705252396693</v>
      </c>
      <c r="AK553" s="178">
        <f>$T553*'9 All Base Data'!$Y553</f>
        <v>2.9709861655165186E-3</v>
      </c>
      <c r="AL553" s="178">
        <f>IF($U553="","",$U553*'9 All Base Data'!$Y553)</f>
        <v>7.9099866601934591E-5</v>
      </c>
      <c r="AM553" s="178">
        <f>IF($V553="","",$V553*'9 All Base Data'!$Y553)</f>
        <v>1.2639751378953104E-4</v>
      </c>
      <c r="AN553" s="178">
        <f>IF($W553="","",$W553*'9 All Base Data'!$Y553)</f>
        <v>8.0747304824431594E-6</v>
      </c>
      <c r="AO553" s="178">
        <f>IF($X553="","",$X553*'9 All Base Data'!$Y553)</f>
        <v>3.5983507683897184E-5</v>
      </c>
      <c r="AP553" s="178">
        <f>$Y553*'9 All Base Data'!$Y553</f>
        <v>1.3790481033666821E-2</v>
      </c>
      <c r="AQ553" s="179">
        <f t="shared" si="89"/>
        <v>0.20730592362648917</v>
      </c>
    </row>
    <row r="554" spans="1:43" x14ac:dyDescent="0.25">
      <c r="A554" s="124">
        <v>527913</v>
      </c>
      <c r="B554" s="125" t="s">
        <v>579</v>
      </c>
      <c r="C554" s="126" t="s">
        <v>408</v>
      </c>
      <c r="D554" s="101" t="s">
        <v>2073</v>
      </c>
      <c r="E554" s="142"/>
      <c r="F554" s="191" t="str">
        <f>IF('9 All Base Data'!G554="Rural Centre","Rural",IF('9 All Base Data'!G554="Rural (Incl.some Off Shore Islands)","Rural",IF('9 All Base Data'!G554="Inlet-in TA but not in Urban Area","Rural",IF('9 All Base Data'!G554="Rural (Incl.some Off Shore Islands)","Rural",IF('9 All Base Data'!G554="Inlet-not in TA","Rural",IF('9 All Base Data'!G554="Inland Water not in Urban Area","Rural",IF('9 All Base Data'!G554="Oceanic-in Region but not in TA","Rural",'9 All Base Data'!G554)))))))</f>
        <v>Hamilton Zone</v>
      </c>
      <c r="G554" s="177">
        <f>IF('9 All Base Data'!I554="..C","..C",'9 All Base Data'!I554*Basecase_Pop_2006)</f>
        <v>2475</v>
      </c>
      <c r="H554" s="177">
        <f>IF('9 All Base Data'!J554="..C","..C",'9 All Base Data'!J554*Basecase_Pop_2006)</f>
        <v>1530</v>
      </c>
      <c r="I554" s="191">
        <f>IF('9 All Base Data'!L554="..C","..C",'9 All Base Data'!L554*Basecase_Pop_2006)</f>
        <v>27</v>
      </c>
      <c r="J554" s="156">
        <f>IF('9 All Base Data'!$P554=0,0,('9 All Base Data'!$P554*Basecase_Pop_2006)/(1+(1/(BaseCase_Mort_AllAdults_30*('9 All Base Data'!$W554*Basecase_PM10)/10))))</f>
        <v>0.32710280373831779</v>
      </c>
      <c r="K554" s="156">
        <f>IF('9 All Base Data'!$Q554=0,0,('9 All Base Data'!$Q554*Basecase_Pop_2006)/(1+(1/(BaseCase_Mort_Maori_30*('9 All Base Data'!$W554*Basecase_PM10)/10))))</f>
        <v>0</v>
      </c>
      <c r="L554" s="179">
        <f>133/(1+1/(BaseCase_Mort_Child_0_1*'9 All Base Data'!$AB$10/10))*IF('9 All Base Data'!$L554="..C",0,'9 All Base Data'!L554/'9 All Base Data'!$L$2022)</f>
        <v>3.9387002093241204E-3</v>
      </c>
      <c r="M554" s="178">
        <f>IF('9 All Base Data'!$R554="","",IF('9 All Base Data'!$R554=0,0,('9 All Base Data'!$R554*Basecase_Pop_2006)/(1+(1/(BaseCase_CardiacHA_All*('9 All Base Data'!$W554*Basecase_PM10)/10)))))</f>
        <v>7.5546719681908556E-2</v>
      </c>
      <c r="N554" s="178">
        <f>IF('9 All Base Data'!$S554="","",IF('9 All Base Data'!$S554=0,0,('9 All Base Data'!S554*Basecase_Pop_2006)/(1+(1/(BaseCase_RespHA_All*('9 All Base Data'!$W554*Basecase_PM10)/10)))))</f>
        <v>0.1056105610561056</v>
      </c>
      <c r="O554" s="178">
        <f>IF('9 All Base Data'!$T554="","",IF('9 All Base Data'!$T554=0,0,('9 All Base Data'!$T554*Basecase_Pop_2006)/(1+(1/(BaseCase_RespHA_Child_1_4*('9 All Base Data'!$W554*Basecase_PM10)/10)))))</f>
        <v>2.61437908496732E-2</v>
      </c>
      <c r="P554" s="179">
        <f>IF('9 All Base Data'!$U554="","",IF('9 All Base Data'!$U554=0,0,('9 All Base Data'!$U554*Basecase_Pop_2006)/(1+(1/(BaseCase_RespHA_Child_5_14*('9 All Base Data'!$W554*Basecase_PM10)/10)))))</f>
        <v>1.9417475728155338E-2</v>
      </c>
      <c r="Q554" s="156">
        <f>IF('7 Base case Results'!$G554="..C",0,BaseCase_RADs_All*'7 Base case Results'!$G554*('9 All Base Data'!$V554*Basecase_PM10)/10)</f>
        <v>1336.5</v>
      </c>
      <c r="R554" s="189">
        <f t="shared" si="80"/>
        <v>1.1644859813084114</v>
      </c>
      <c r="S554" s="178">
        <f t="shared" si="81"/>
        <v>0</v>
      </c>
      <c r="T554" s="179">
        <f t="shared" si="82"/>
        <v>1.4021772745193868E-2</v>
      </c>
      <c r="U554" s="178">
        <f t="shared" si="83"/>
        <v>4.797216699801193E-4</v>
      </c>
      <c r="V554" s="178">
        <f t="shared" si="84"/>
        <v>4.7894389438943888E-4</v>
      </c>
      <c r="W554" s="178">
        <f t="shared" si="85"/>
        <v>1.1856209150326797E-4</v>
      </c>
      <c r="X554" s="179">
        <f t="shared" si="86"/>
        <v>8.805825242718445E-5</v>
      </c>
      <c r="Y554" s="179">
        <f t="shared" si="87"/>
        <v>8.2863000000000006E-2</v>
      </c>
      <c r="Z554" s="186">
        <f t="shared" si="88"/>
        <v>1.2623294196179748</v>
      </c>
      <c r="AA554" s="156">
        <f>$J554*'9 All Base Data'!$Y554</f>
        <v>8.9109999553798863E-2</v>
      </c>
      <c r="AB554" s="156">
        <f>$K554*'9 All Base Data'!$Y554</f>
        <v>0</v>
      </c>
      <c r="AC554" s="178">
        <f>$L554*'9 All Base Data'!$Y554</f>
        <v>1.0729885830517119E-3</v>
      </c>
      <c r="AD554" s="178">
        <f>IF($M554="","",$M554*'9 All Base Data'!$Y554)</f>
        <v>2.0580588366131563E-2</v>
      </c>
      <c r="AE554" s="178">
        <f>IF($N554="","",$N554*'9 All Base Data'!$Y554)</f>
        <v>2.8770640119962963E-2</v>
      </c>
      <c r="AF554" s="178">
        <f>IF($O554="","",$O554*'9 All Base Data'!$Y554)</f>
        <v>7.1221437551869096E-3</v>
      </c>
      <c r="AG554" s="178">
        <f>IF($P554="","",$P554*'9 All Base Data'!$Y554)</f>
        <v>5.2897475463281416E-3</v>
      </c>
      <c r="AH554" s="167">
        <f>$Q554*'9 All Base Data'!$Y554</f>
        <v>364.09200117687948</v>
      </c>
      <c r="AI554" s="178">
        <f>$R554*'9 All Base Data'!$Y554</f>
        <v>0.31723159841152393</v>
      </c>
      <c r="AJ554" s="178">
        <f>$S554*'9 All Base Data'!$Y554</f>
        <v>0</v>
      </c>
      <c r="AK554" s="178">
        <f>$T554*'9 All Base Data'!$Y554</f>
        <v>3.8198393556640943E-3</v>
      </c>
      <c r="AL554" s="178">
        <f>IF($U554="","",$U554*'9 All Base Data'!$Y554)</f>
        <v>1.306867361249354E-4</v>
      </c>
      <c r="AM554" s="178">
        <f>IF($V554="","",$V554*'9 All Base Data'!$Y554)</f>
        <v>1.3047485294403202E-4</v>
      </c>
      <c r="AN554" s="178">
        <f>IF($W554="","",$W554*'9 All Base Data'!$Y554)</f>
        <v>3.2298921929772637E-5</v>
      </c>
      <c r="AO554" s="178">
        <f>IF($X554="","",$X554*'9 All Base Data'!$Y554)</f>
        <v>2.3989005122598123E-5</v>
      </c>
      <c r="AP554" s="178">
        <f>$Y554*'9 All Base Data'!$Y554</f>
        <v>2.2573704072966529E-2</v>
      </c>
      <c r="AQ554" s="179">
        <f t="shared" si="89"/>
        <v>0.34388630342922355</v>
      </c>
    </row>
    <row r="555" spans="1:43" x14ac:dyDescent="0.25">
      <c r="A555" s="124">
        <v>527914</v>
      </c>
      <c r="B555" s="125" t="s">
        <v>580</v>
      </c>
      <c r="C555" s="126" t="s">
        <v>408</v>
      </c>
      <c r="D555" s="101" t="s">
        <v>2074</v>
      </c>
      <c r="E555" s="142"/>
      <c r="F555" s="191" t="str">
        <f>IF('9 All Base Data'!G555="Rural Centre","Rural",IF('9 All Base Data'!G555="Rural (Incl.some Off Shore Islands)","Rural",IF('9 All Base Data'!G555="Inlet-in TA but not in Urban Area","Rural",IF('9 All Base Data'!G555="Rural (Incl.some Off Shore Islands)","Rural",IF('9 All Base Data'!G555="Inlet-not in TA","Rural",IF('9 All Base Data'!G555="Inland Water not in Urban Area","Rural",IF('9 All Base Data'!G555="Oceanic-in Region but not in TA","Rural",'9 All Base Data'!G555)))))))</f>
        <v>Hamilton Zone</v>
      </c>
      <c r="G555" s="177">
        <f>IF('9 All Base Data'!I555="..C","..C",'9 All Base Data'!I555*Basecase_Pop_2006)</f>
        <v>2106</v>
      </c>
      <c r="H555" s="177">
        <f>IF('9 All Base Data'!J555="..C","..C",'9 All Base Data'!J555*Basecase_Pop_2006)</f>
        <v>1290</v>
      </c>
      <c r="I555" s="191">
        <f>IF('9 All Base Data'!L555="..C","..C",'9 All Base Data'!L555*Basecase_Pop_2006)</f>
        <v>18</v>
      </c>
      <c r="J555" s="156">
        <f>IF('9 All Base Data'!$P555=0,0,('9 All Base Data'!$P555*Basecase_Pop_2006)/(1+(1/(BaseCase_Mort_AllAdults_30*('9 All Base Data'!$W555*Basecase_PM10)/10))))</f>
        <v>0.34890965732087226</v>
      </c>
      <c r="K555" s="156">
        <f>IF('9 All Base Data'!$Q555=0,0,('9 All Base Data'!$Q555*Basecase_Pop_2006)/(1+(1/(BaseCase_Mort_Maori_30*('9 All Base Data'!$W555*Basecase_PM10)/10))))</f>
        <v>5.5555555555555552E-2</v>
      </c>
      <c r="L555" s="179">
        <f>133/(1+1/(BaseCase_Mort_Child_0_1*'9 All Base Data'!$AB$10/10))*IF('9 All Base Data'!$L555="..C",0,'9 All Base Data'!L555/'9 All Base Data'!$L$2022)</f>
        <v>2.6258001395494139E-3</v>
      </c>
      <c r="M555" s="178">
        <f>IF('9 All Base Data'!$R555="","",IF('9 All Base Data'!$R555=0,0,('9 All Base Data'!$R555*Basecase_Pop_2006)/(1+(1/(BaseCase_CardiacHA_All*('9 All Base Data'!$W555*Basecase_PM10)/10)))))</f>
        <v>7.3558648111332017E-2</v>
      </c>
      <c r="N555" s="178">
        <f>IF('9 All Base Data'!$S555="","",IF('9 All Base Data'!$S555=0,0,('9 All Base Data'!S555*Basecase_Pop_2006)/(1+(1/(BaseCase_RespHA_All*('9 All Base Data'!$W555*Basecase_PM10)/10)))))</f>
        <v>9.5709570957095702E-2</v>
      </c>
      <c r="O555" s="178">
        <f>IF('9 All Base Data'!$T555="","",IF('9 All Base Data'!$T555=0,0,('9 All Base Data'!$T555*Basecase_Pop_2006)/(1+(1/(BaseCase_RespHA_Child_1_4*('9 All Base Data'!$W555*Basecase_PM10)/10)))))</f>
        <v>7.8431372549019607E-2</v>
      </c>
      <c r="P555" s="179">
        <f>IF('9 All Base Data'!$U555="","",IF('9 All Base Data'!$U555=0,0,('9 All Base Data'!$U555*Basecase_Pop_2006)/(1+(1/(BaseCase_RespHA_Child_5_14*('9 All Base Data'!$W555*Basecase_PM10)/10)))))</f>
        <v>3.8834951456310676E-2</v>
      </c>
      <c r="Q555" s="156">
        <f>IF('7 Base case Results'!$G555="..C",0,BaseCase_RADs_All*'7 Base case Results'!$G555*('9 All Base Data'!$V555*Basecase_PM10)/10)</f>
        <v>1137.2400000000002</v>
      </c>
      <c r="R555" s="189">
        <f t="shared" si="80"/>
        <v>1.2421183800623052</v>
      </c>
      <c r="S555" s="178">
        <f t="shared" si="81"/>
        <v>0.19777777777777777</v>
      </c>
      <c r="T555" s="179">
        <f t="shared" si="82"/>
        <v>9.3478484967959141E-3</v>
      </c>
      <c r="U555" s="178">
        <f t="shared" si="83"/>
        <v>4.6709741550695835E-4</v>
      </c>
      <c r="V555" s="178">
        <f t="shared" si="84"/>
        <v>4.3404290429042904E-4</v>
      </c>
      <c r="W555" s="178">
        <f t="shared" si="85"/>
        <v>3.5568627450980391E-4</v>
      </c>
      <c r="X555" s="179">
        <f t="shared" si="86"/>
        <v>1.761165048543689E-4</v>
      </c>
      <c r="Y555" s="179">
        <f t="shared" si="87"/>
        <v>7.0508880000000024E-2</v>
      </c>
      <c r="Z555" s="186">
        <f t="shared" si="88"/>
        <v>1.3228762488788985</v>
      </c>
      <c r="AA555" s="156">
        <f>$J555*'9 All Base Data'!$Y555</f>
        <v>9.5050666190718766E-2</v>
      </c>
      <c r="AB555" s="156">
        <f>$K555*'9 All Base Data'!$Y555</f>
        <v>1.5134555479772185E-2</v>
      </c>
      <c r="AC555" s="178">
        <f>$L555*'9 All Base Data'!$Y555</f>
        <v>7.1532572203447469E-4</v>
      </c>
      <c r="AD555" s="178">
        <f>IF($M555="","",$M555*'9 All Base Data'!$Y555)</f>
        <v>2.003899393544389E-2</v>
      </c>
      <c r="AE555" s="178">
        <f>IF($N555="","",$N555*'9 All Base Data'!$Y555)</f>
        <v>2.6073392608716436E-2</v>
      </c>
      <c r="AF555" s="178">
        <f>IF($O555="","",$O555*'9 All Base Data'!$Y555)</f>
        <v>2.1366431265560731E-2</v>
      </c>
      <c r="AG555" s="178">
        <f>IF($P555="","",$P555*'9 All Base Data'!$Y555)</f>
        <v>1.0579495092656283E-2</v>
      </c>
      <c r="AH555" s="167">
        <f>$Q555*'9 All Base Data'!$Y555</f>
        <v>309.80919372869022</v>
      </c>
      <c r="AI555" s="178">
        <f>$R555*'9 All Base Data'!$Y555</f>
        <v>0.33838037163895879</v>
      </c>
      <c r="AJ555" s="178">
        <f>$S555*'9 All Base Data'!$Y555</f>
        <v>5.3879017507988979E-2</v>
      </c>
      <c r="AK555" s="178">
        <f>$T555*'9 All Base Data'!$Y555</f>
        <v>2.5465595704427303E-3</v>
      </c>
      <c r="AL555" s="178">
        <f>IF($U555="","",$U555*'9 All Base Data'!$Y555)</f>
        <v>1.2724761149006871E-4</v>
      </c>
      <c r="AM555" s="178">
        <f>IF($V555="","",$V555*'9 All Base Data'!$Y555)</f>
        <v>1.1824283548052905E-4</v>
      </c>
      <c r="AN555" s="178">
        <f>IF($W555="","",$W555*'9 All Base Data'!$Y555)</f>
        <v>9.6896765789317919E-5</v>
      </c>
      <c r="AO555" s="178">
        <f>IF($X555="","",$X555*'9 All Base Data'!$Y555)</f>
        <v>4.7978010245196246E-5</v>
      </c>
      <c r="AP555" s="178">
        <f>$Y555*'9 All Base Data'!$Y555</f>
        <v>1.9208170011178798E-2</v>
      </c>
      <c r="AQ555" s="179">
        <f t="shared" si="89"/>
        <v>0.36038059166755093</v>
      </c>
    </row>
    <row r="556" spans="1:43" x14ac:dyDescent="0.25">
      <c r="A556" s="124">
        <v>527915</v>
      </c>
      <c r="B556" s="125" t="s">
        <v>581</v>
      </c>
      <c r="C556" s="126" t="s">
        <v>408</v>
      </c>
      <c r="D556" s="101" t="s">
        <v>2074</v>
      </c>
      <c r="E556" s="142"/>
      <c r="F556" s="191" t="str">
        <f>IF('9 All Base Data'!G556="Rural Centre","Rural",IF('9 All Base Data'!G556="Rural (Incl.some Off Shore Islands)","Rural",IF('9 All Base Data'!G556="Inlet-in TA but not in Urban Area","Rural",IF('9 All Base Data'!G556="Rural (Incl.some Off Shore Islands)","Rural",IF('9 All Base Data'!G556="Inlet-not in TA","Rural",IF('9 All Base Data'!G556="Inland Water not in Urban Area","Rural",IF('9 All Base Data'!G556="Oceanic-in Region but not in TA","Rural",'9 All Base Data'!G556)))))))</f>
        <v>Hamilton Zone</v>
      </c>
      <c r="G556" s="177">
        <f>IF('9 All Base Data'!I556="..C","..C",'9 All Base Data'!I556*Basecase_Pop_2006)</f>
        <v>1173</v>
      </c>
      <c r="H556" s="177">
        <f>IF('9 All Base Data'!J556="..C","..C",'9 All Base Data'!J556*Basecase_Pop_2006)</f>
        <v>693</v>
      </c>
      <c r="I556" s="191">
        <f>IF('9 All Base Data'!L556="..C","..C",'9 All Base Data'!L556*Basecase_Pop_2006)</f>
        <v>9</v>
      </c>
      <c r="J556" s="156">
        <f>IF('9 All Base Data'!$P556=0,0,('9 All Base Data'!$P556*Basecase_Pop_2006)/(1+(1/(BaseCase_Mort_AllAdults_30*('9 All Base Data'!$W556*Basecase_PM10)/10))))</f>
        <v>0.15264797507788164</v>
      </c>
      <c r="K556" s="156">
        <f>IF('9 All Base Data'!$Q556=0,0,('9 All Base Data'!$Q556*Basecase_Pop_2006)/(1+(1/(BaseCase_Mort_Maori_30*('9 All Base Data'!$W556*Basecase_PM10)/10))))</f>
        <v>5.5555555555555552E-2</v>
      </c>
      <c r="L556" s="179">
        <f>133/(1+1/(BaseCase_Mort_Child_0_1*'9 All Base Data'!$AB$10/10))*IF('9 All Base Data'!$L556="..C",0,'9 All Base Data'!L556/'9 All Base Data'!$L$2022)</f>
        <v>1.3129000697747069E-3</v>
      </c>
      <c r="M556" s="178">
        <f>IF('9 All Base Data'!$R556="","",IF('9 All Base Data'!$R556=0,0,('9 All Base Data'!$R556*Basecase_Pop_2006)/(1+(1/(BaseCase_CardiacHA_All*('9 All Base Data'!$W556*Basecase_PM10)/10)))))</f>
        <v>2.584493041749503E-2</v>
      </c>
      <c r="N556" s="178">
        <f>IF('9 All Base Data'!$S556="","",IF('9 All Base Data'!$S556=0,0,('9 All Base Data'!S556*Basecase_Pop_2006)/(1+(1/(BaseCase_RespHA_All*('9 All Base Data'!$W556*Basecase_PM10)/10)))))</f>
        <v>5.9405940594059403E-2</v>
      </c>
      <c r="O556" s="178">
        <f>IF('9 All Base Data'!$T556="","",IF('9 All Base Data'!$T556=0,0,('9 All Base Data'!$T556*Basecase_Pop_2006)/(1+(1/(BaseCase_RespHA_Child_1_4*('9 All Base Data'!$W556*Basecase_PM10)/10)))))</f>
        <v>3.2679738562091505E-2</v>
      </c>
      <c r="P556" s="179">
        <f>IF('9 All Base Data'!$U556="","",IF('9 All Base Data'!$U556=0,0,('9 All Base Data'!$U556*Basecase_Pop_2006)/(1+(1/(BaseCase_RespHA_Child_5_14*('9 All Base Data'!$W556*Basecase_PM10)/10)))))</f>
        <v>2.9126213592233007E-2</v>
      </c>
      <c r="Q556" s="156">
        <f>IF('7 Base case Results'!$G556="..C",0,BaseCase_RADs_All*'7 Base case Results'!$G556*('9 All Base Data'!$V556*Basecase_PM10)/10)</f>
        <v>633.42000000000007</v>
      </c>
      <c r="R556" s="189">
        <f t="shared" si="80"/>
        <v>0.54342679127725868</v>
      </c>
      <c r="S556" s="178">
        <f t="shared" si="81"/>
        <v>0.19777777777777777</v>
      </c>
      <c r="T556" s="179">
        <f t="shared" si="82"/>
        <v>4.673924248397957E-3</v>
      </c>
      <c r="U556" s="178">
        <f t="shared" si="83"/>
        <v>1.6411530815109345E-4</v>
      </c>
      <c r="V556" s="178">
        <f t="shared" si="84"/>
        <v>2.6940594059405941E-4</v>
      </c>
      <c r="W556" s="178">
        <f t="shared" si="85"/>
        <v>1.4820261437908496E-4</v>
      </c>
      <c r="X556" s="179">
        <f t="shared" si="86"/>
        <v>1.3208737864077669E-4</v>
      </c>
      <c r="Y556" s="179">
        <f t="shared" si="87"/>
        <v>3.9272040000000008E-2</v>
      </c>
      <c r="Z556" s="186">
        <f t="shared" si="88"/>
        <v>0.58780627677440189</v>
      </c>
      <c r="AA556" s="156">
        <f>$J556*'9 All Base Data'!$Y556</f>
        <v>4.1584666458439466E-2</v>
      </c>
      <c r="AB556" s="156">
        <f>$K556*'9 All Base Data'!$Y556</f>
        <v>1.5134555479772185E-2</v>
      </c>
      <c r="AC556" s="178">
        <f>$L556*'9 All Base Data'!$Y556</f>
        <v>3.5766286101723734E-4</v>
      </c>
      <c r="AD556" s="178">
        <f>IF($M556="","",$M556*'9 All Base Data'!$Y556)</f>
        <v>7.0407275989397443E-3</v>
      </c>
      <c r="AE556" s="178">
        <f>IF($N556="","",$N556*'9 All Base Data'!$Y556)</f>
        <v>1.6183485067479169E-2</v>
      </c>
      <c r="AF556" s="178">
        <f>IF($O556="","",$O556*'9 All Base Data'!$Y556)</f>
        <v>8.9026796939836381E-3</v>
      </c>
      <c r="AG556" s="178">
        <f>IF($P556="","",$P556*'9 All Base Data'!$Y556)</f>
        <v>7.9346213194922133E-3</v>
      </c>
      <c r="AH556" s="167">
        <f>$Q556*'9 All Base Data'!$Y556</f>
        <v>172.55754237595139</v>
      </c>
      <c r="AI556" s="178">
        <f>$R556*'9 All Base Data'!$Y556</f>
        <v>0.14804141259204451</v>
      </c>
      <c r="AJ556" s="178">
        <f>$S556*'9 All Base Data'!$Y556</f>
        <v>5.3879017507988979E-2</v>
      </c>
      <c r="AK556" s="178">
        <f>$T556*'9 All Base Data'!$Y556</f>
        <v>1.2732797852213651E-3</v>
      </c>
      <c r="AL556" s="178">
        <f>IF($U556="","",$U556*'9 All Base Data'!$Y556)</f>
        <v>4.470862025326738E-5</v>
      </c>
      <c r="AM556" s="178">
        <f>IF($V556="","",$V556*'9 All Base Data'!$Y556)</f>
        <v>7.3392104781018028E-5</v>
      </c>
      <c r="AN556" s="178">
        <f>IF($W556="","",$W556*'9 All Base Data'!$Y556)</f>
        <v>4.0373652412215799E-5</v>
      </c>
      <c r="AO556" s="178">
        <f>IF($X556="","",$X556*'9 All Base Data'!$Y556)</f>
        <v>3.5983507683897184E-5</v>
      </c>
      <c r="AP556" s="178">
        <f>$Y556*'9 All Base Data'!$Y556</f>
        <v>1.0698567627308987E-2</v>
      </c>
      <c r="AQ556" s="179">
        <f t="shared" si="89"/>
        <v>0.16013136072960915</v>
      </c>
    </row>
    <row r="557" spans="1:43" x14ac:dyDescent="0.25">
      <c r="A557" s="131">
        <v>527916</v>
      </c>
      <c r="B557" s="132" t="s">
        <v>577</v>
      </c>
      <c r="C557" s="132" t="s">
        <v>408</v>
      </c>
      <c r="D557" s="145" t="s">
        <v>2073</v>
      </c>
      <c r="E557" s="142"/>
      <c r="F557" s="191" t="str">
        <f>IF('9 All Base Data'!G557="Rural Centre","Rural",IF('9 All Base Data'!G557="Rural (Incl.some Off Shore Islands)","Rural",IF('9 All Base Data'!G557="Inlet-in TA but not in Urban Area","Rural",IF('9 All Base Data'!G557="Rural (Incl.some Off Shore Islands)","Rural",IF('9 All Base Data'!G557="Inlet-not in TA","Rural",IF('9 All Base Data'!G557="Inland Water not in Urban Area","Rural",IF('9 All Base Data'!G557="Oceanic-in Region but not in TA","Rural",'9 All Base Data'!G557)))))))</f>
        <v>Hamilton Zone</v>
      </c>
      <c r="G557" s="177">
        <f>IF('9 All Base Data'!I557="..C","..C",'9 All Base Data'!I557*Basecase_Pop_2006)</f>
        <v>768</v>
      </c>
      <c r="H557" s="177">
        <f>IF('9 All Base Data'!J557="..C","..C",'9 All Base Data'!J557*Basecase_Pop_2006)</f>
        <v>465</v>
      </c>
      <c r="I557" s="191">
        <f>IF('9 All Base Data'!L557="..C","..C",'9 All Base Data'!L557*Basecase_Pop_2006)</f>
        <v>9</v>
      </c>
      <c r="J557" s="156">
        <f>IF('9 All Base Data'!$P557=0,0,('9 All Base Data'!$P557*Basecase_Pop_2006)/(1+(1/(BaseCase_Mort_AllAdults_30*('9 All Base Data'!$W557*Basecase_PM10)/10))))</f>
        <v>5.3651782623745245E-2</v>
      </c>
      <c r="K557" s="156">
        <f>IF('9 All Base Data'!$Q557=0,0,('9 All Base Data'!$Q557*Basecase_Pop_2006)/(1+(1/(BaseCase_Mort_Maori_30*('9 All Base Data'!$W557*Basecase_PM10)/10))))</f>
        <v>0.1111111111111111</v>
      </c>
      <c r="L557" s="179">
        <f>133/(1+1/(BaseCase_Mort_Child_0_1*'9 All Base Data'!$AB$10/10))*IF('9 All Base Data'!$L557="..C",0,'9 All Base Data'!L557/'9 All Base Data'!$L$2022)</f>
        <v>1.3129000697747069E-3</v>
      </c>
      <c r="M557" s="178">
        <f>IF('9 All Base Data'!$R557="","",IF('9 All Base Data'!$R557=0,0,('9 All Base Data'!$R557*Basecase_Pop_2006)/(1+(1/(BaseCase_CardiacHA_All*('9 All Base Data'!$W557*Basecase_PM10)/10)))))</f>
        <v>2.8274795670421918E-2</v>
      </c>
      <c r="N557" s="178">
        <f>IF('9 All Base Data'!$S557="","",IF('9 All Base Data'!$S557=0,0,('9 All Base Data'!S557*Basecase_Pop_2006)/(1+(1/(BaseCase_RespHA_All*('9 All Base Data'!$W557*Basecase_PM10)/10)))))</f>
        <v>4.1415906296512005E-2</v>
      </c>
      <c r="O557" s="178">
        <f>IF('9 All Base Data'!$T557="","",IF('9 All Base Data'!$T557=0,0,('9 All Base Data'!$T557*Basecase_Pop_2006)/(1+(1/(BaseCase_RespHA_Child_1_4*('9 All Base Data'!$W557*Basecase_PM10)/10)))))</f>
        <v>2.904865649963689E-2</v>
      </c>
      <c r="P557" s="179">
        <f>IF('9 All Base Data'!$U557="","",IF('9 All Base Data'!$U557=0,0,('9 All Base Data'!$U557*Basecase_Pop_2006)/(1+(1/(BaseCase_RespHA_Child_5_14*('9 All Base Data'!$W557*Basecase_PM10)/10)))))</f>
        <v>0</v>
      </c>
      <c r="Q557" s="156">
        <f>IF('7 Base case Results'!$G557="..C",0,BaseCase_RADs_All*'7 Base case Results'!$G557*('9 All Base Data'!$V557*Basecase_PM10)/10)</f>
        <v>414.72000000000008</v>
      </c>
      <c r="R557" s="189">
        <f t="shared" si="80"/>
        <v>0.19100034614053307</v>
      </c>
      <c r="S557" s="178">
        <f t="shared" si="81"/>
        <v>0.39555555555555555</v>
      </c>
      <c r="T557" s="179">
        <f t="shared" si="82"/>
        <v>4.673924248397957E-3</v>
      </c>
      <c r="U557" s="178">
        <f t="shared" si="83"/>
        <v>1.7954495250717918E-4</v>
      </c>
      <c r="V557" s="178">
        <f t="shared" si="84"/>
        <v>1.8782113505468195E-4</v>
      </c>
      <c r="W557" s="178">
        <f t="shared" si="85"/>
        <v>1.3173565722585329E-4</v>
      </c>
      <c r="X557" s="179">
        <f t="shared" si="86"/>
        <v>0</v>
      </c>
      <c r="Y557" s="179">
        <f t="shared" si="87"/>
        <v>2.5712640000000005E-2</v>
      </c>
      <c r="Z557" s="186">
        <f t="shared" si="88"/>
        <v>0.22175427647649293</v>
      </c>
      <c r="AA557" s="156">
        <f>$J557*'9 All Base Data'!$Y557</f>
        <v>1.4615925852739495E-2</v>
      </c>
      <c r="AB557" s="156">
        <f>$K557*'9 All Base Data'!$Y557</f>
        <v>3.0269110959544369E-2</v>
      </c>
      <c r="AC557" s="178">
        <f>$L557*'9 All Base Data'!$Y557</f>
        <v>3.5766286101723734E-4</v>
      </c>
      <c r="AD557" s="178">
        <f>IF($M557="","",$M557*'9 All Base Data'!$Y557)</f>
        <v>7.7026763475580122E-3</v>
      </c>
      <c r="AE557" s="178">
        <f>IF($N557="","",$N557*'9 All Base Data'!$Y557)</f>
        <v>1.1282603968612928E-2</v>
      </c>
      <c r="AF557" s="178">
        <f>IF($O557="","",$O557*'9 All Base Data'!$Y557)</f>
        <v>7.9134930613187892E-3</v>
      </c>
      <c r="AG557" s="178">
        <f>IF($P557="","",$P557*'9 All Base Data'!$Y557)</f>
        <v>0</v>
      </c>
      <c r="AH557" s="167">
        <f>$Q557*'9 All Base Data'!$Y557</f>
        <v>112.97885127428019</v>
      </c>
      <c r="AI557" s="178">
        <f>$R557*'9 All Base Data'!$Y557</f>
        <v>5.2032696035752599E-2</v>
      </c>
      <c r="AJ557" s="178">
        <f>$S557*'9 All Base Data'!$Y557</f>
        <v>0.10775803501597796</v>
      </c>
      <c r="AK557" s="178">
        <f>$T557*'9 All Base Data'!$Y557</f>
        <v>1.2732797852213651E-3</v>
      </c>
      <c r="AL557" s="178">
        <f>IF($U557="","",$U557*'9 All Base Data'!$Y557)</f>
        <v>4.891199480699338E-5</v>
      </c>
      <c r="AM557" s="178">
        <f>IF($V557="","",$V557*'9 All Base Data'!$Y557)</f>
        <v>5.1166608997659631E-5</v>
      </c>
      <c r="AN557" s="178">
        <f>IF($W557="","",$W557*'9 All Base Data'!$Y557)</f>
        <v>3.5887691033080703E-5</v>
      </c>
      <c r="AO557" s="178">
        <f>IF($X557="","",$X557*'9 All Base Data'!$Y557)</f>
        <v>0</v>
      </c>
      <c r="AP557" s="178">
        <f>$Y557*'9 All Base Data'!$Y557</f>
        <v>7.0046887790053717E-3</v>
      </c>
      <c r="AQ557" s="179">
        <f t="shared" si="89"/>
        <v>6.0410743203783979E-2</v>
      </c>
    </row>
    <row r="558" spans="1:43" x14ac:dyDescent="0.25">
      <c r="A558" s="131">
        <v>527917</v>
      </c>
      <c r="B558" s="132" t="s">
        <v>2249</v>
      </c>
      <c r="C558" s="132" t="s">
        <v>408</v>
      </c>
      <c r="D558" s="145" t="s">
        <v>2075</v>
      </c>
      <c r="E558" s="142"/>
      <c r="F558" s="191" t="str">
        <f>IF('9 All Base Data'!G558="Rural Centre","Rural",IF('9 All Base Data'!G558="Rural (Incl.some Off Shore Islands)","Rural",IF('9 All Base Data'!G558="Inlet-in TA but not in Urban Area","Rural",IF('9 All Base Data'!G558="Rural (Incl.some Off Shore Islands)","Rural",IF('9 All Base Data'!G558="Inlet-not in TA","Rural",IF('9 All Base Data'!G558="Inland Water not in Urban Area","Rural",IF('9 All Base Data'!G558="Oceanic-in Region but not in TA","Rural",'9 All Base Data'!G558)))))))</f>
        <v>Hamilton Zone</v>
      </c>
      <c r="G558" s="177">
        <f>IF('9 All Base Data'!I558="..C","..C",'9 All Base Data'!I558*Basecase_Pop_2006)</f>
        <v>150</v>
      </c>
      <c r="H558" s="177">
        <f>IF('9 All Base Data'!J558="..C","..C",'9 All Base Data'!J558*Basecase_Pop_2006)</f>
        <v>102</v>
      </c>
      <c r="I558" s="191" t="str">
        <f>IF('9 All Base Data'!L558="..C","..C",'9 All Base Data'!L558*Basecase_Pop_2006)</f>
        <v>..C</v>
      </c>
      <c r="J558" s="156">
        <f>IF('9 All Base Data'!$P558=0,0,('9 All Base Data'!$P558*Basecase_Pop_2006)/(1+(1/(BaseCase_Mort_AllAdults_30*('9 All Base Data'!$W558*Basecase_PM10)/10))))</f>
        <v>1.176877812391831E-2</v>
      </c>
      <c r="K558" s="156">
        <f>IF('9 All Base Data'!$Q558=0,0,('9 All Base Data'!$Q558*Basecase_Pop_2006)/(1+(1/(BaseCase_Mort_Maori_30*('9 All Base Data'!$W558*Basecase_PM10)/10))))</f>
        <v>0</v>
      </c>
      <c r="L558" s="179">
        <f>133/(1+1/(BaseCase_Mort_Child_0_1*'9 All Base Data'!$AB$10/10))*IF('9 All Base Data'!$L558="..C",0,'9 All Base Data'!L558/'9 All Base Data'!$L$2022)</f>
        <v>0</v>
      </c>
      <c r="M558" s="178">
        <f>IF('9 All Base Data'!$R558="","",IF('9 All Base Data'!$R558=0,0,('9 All Base Data'!$R558*Basecase_Pop_2006)/(1+(1/(BaseCase_CardiacHA_All*('9 All Base Data'!$W558*Basecase_PM10)/10)))))</f>
        <v>5.5224210293792807E-3</v>
      </c>
      <c r="N558" s="178">
        <f>IF('9 All Base Data'!$S558="","",IF('9 All Base Data'!$S558=0,0,('9 All Base Data'!S558*Basecase_Pop_2006)/(1+(1/(BaseCase_RespHA_All*('9 All Base Data'!$W558*Basecase_PM10)/10)))))</f>
        <v>8.0890441985375008E-3</v>
      </c>
      <c r="O558" s="178">
        <f>IF('9 All Base Data'!$T558="","",IF('9 All Base Data'!$T558=0,0,('9 All Base Data'!$T558*Basecase_Pop_2006)/(1+(1/(BaseCase_RespHA_Child_1_4*('9 All Base Data'!$W558*Basecase_PM10)/10)))))</f>
        <v>0</v>
      </c>
      <c r="P558" s="179">
        <f>IF('9 All Base Data'!$U558="","",IF('9 All Base Data'!$U558=0,0,('9 All Base Data'!$U558*Basecase_Pop_2006)/(1+(1/(BaseCase_RespHA_Child_5_14*('9 All Base Data'!$W558*Basecase_PM10)/10)))))</f>
        <v>0</v>
      </c>
      <c r="Q558" s="156">
        <f>IF('7 Base case Results'!$G558="..C",0,BaseCase_RADs_All*'7 Base case Results'!$G558*('9 All Base Data'!$V558*Basecase_PM10)/10)</f>
        <v>81</v>
      </c>
      <c r="R558" s="189">
        <f t="shared" si="80"/>
        <v>4.189685012114918E-2</v>
      </c>
      <c r="S558" s="178">
        <f t="shared" si="81"/>
        <v>0</v>
      </c>
      <c r="T558" s="179">
        <f t="shared" si="82"/>
        <v>0</v>
      </c>
      <c r="U558" s="178">
        <f t="shared" si="83"/>
        <v>3.5067373536558437E-5</v>
      </c>
      <c r="V558" s="178">
        <f t="shared" si="84"/>
        <v>3.6683815440367568E-5</v>
      </c>
      <c r="W558" s="178">
        <f t="shared" si="85"/>
        <v>0</v>
      </c>
      <c r="X558" s="179">
        <f t="shared" si="86"/>
        <v>0</v>
      </c>
      <c r="Y558" s="179">
        <f t="shared" si="87"/>
        <v>5.0220000000000004E-3</v>
      </c>
      <c r="Z558" s="186">
        <f t="shared" si="88"/>
        <v>4.6990601310126105E-2</v>
      </c>
      <c r="AA558" s="156">
        <f>$J558*'9 All Base Data'!$Y558</f>
        <v>3.2060740580202758E-3</v>
      </c>
      <c r="AB558" s="156">
        <f>$K558*'9 All Base Data'!$Y558</f>
        <v>0</v>
      </c>
      <c r="AC558" s="178">
        <f>$L558*'9 All Base Data'!$Y558</f>
        <v>0</v>
      </c>
      <c r="AD558" s="178">
        <f>IF($M558="","",$M558*'9 All Base Data'!$Y558)</f>
        <v>1.5044289741324242E-3</v>
      </c>
      <c r="AE558" s="178">
        <f>IF($N558="","",$N558*'9 All Base Data'!$Y558)</f>
        <v>2.2036335876197124E-3</v>
      </c>
      <c r="AF558" s="178">
        <f>IF($O558="","",$O558*'9 All Base Data'!$Y558)</f>
        <v>0</v>
      </c>
      <c r="AG558" s="178">
        <f>IF($P558="","",$P558*'9 All Base Data'!$Y558)</f>
        <v>0</v>
      </c>
      <c r="AH558" s="167">
        <f>$Q558*'9 All Base Data'!$Y558</f>
        <v>22.066181889507845</v>
      </c>
      <c r="AI558" s="178">
        <f>$R558*'9 All Base Data'!$Y558</f>
        <v>1.1413623646552181E-2</v>
      </c>
      <c r="AJ558" s="178">
        <f>$S558*'9 All Base Data'!$Y558</f>
        <v>0</v>
      </c>
      <c r="AK558" s="178">
        <f>$T558*'9 All Base Data'!$Y558</f>
        <v>0</v>
      </c>
      <c r="AL558" s="178">
        <f>IF($U558="","",$U558*'9 All Base Data'!$Y558)</f>
        <v>9.5531239857408939E-6</v>
      </c>
      <c r="AM558" s="178">
        <f>IF($V558="","",$V558*'9 All Base Data'!$Y558)</f>
        <v>9.9934783198553956E-6</v>
      </c>
      <c r="AN558" s="178">
        <f>IF($W558="","",$W558*'9 All Base Data'!$Y558)</f>
        <v>0</v>
      </c>
      <c r="AO558" s="178">
        <f>IF($X558="","",$X558*'9 All Base Data'!$Y558)</f>
        <v>0</v>
      </c>
      <c r="AP558" s="178">
        <f>$Y558*'9 All Base Data'!$Y558</f>
        <v>1.3681032771494866E-3</v>
      </c>
      <c r="AQ558" s="179">
        <f t="shared" si="89"/>
        <v>1.2801273526007264E-2</v>
      </c>
    </row>
    <row r="559" spans="1:43" x14ac:dyDescent="0.25">
      <c r="A559" s="124">
        <v>527921</v>
      </c>
      <c r="B559" s="125" t="s">
        <v>582</v>
      </c>
      <c r="C559" s="126" t="s">
        <v>408</v>
      </c>
      <c r="D559" s="101" t="s">
        <v>2074</v>
      </c>
      <c r="E559" s="142"/>
      <c r="F559" s="191" t="str">
        <f>IF('9 All Base Data'!G559="Rural Centre","Rural",IF('9 All Base Data'!G559="Rural (Incl.some Off Shore Islands)","Rural",IF('9 All Base Data'!G559="Inlet-in TA but not in Urban Area","Rural",IF('9 All Base Data'!G559="Rural (Incl.some Off Shore Islands)","Rural",IF('9 All Base Data'!G559="Inlet-not in TA","Rural",IF('9 All Base Data'!G559="Inland Water not in Urban Area","Rural",IF('9 All Base Data'!G559="Oceanic-in Region but not in TA","Rural",'9 All Base Data'!G559)))))))</f>
        <v>Rural</v>
      </c>
      <c r="G559" s="177">
        <f>IF('9 All Base Data'!I559="..C","..C",'9 All Base Data'!I559*Basecase_Pop_2006)</f>
        <v>420</v>
      </c>
      <c r="H559" s="177">
        <f>IF('9 All Base Data'!J559="..C","..C",'9 All Base Data'!J559*Basecase_Pop_2006)</f>
        <v>243</v>
      </c>
      <c r="I559" s="191">
        <f>IF('9 All Base Data'!L559="..C","..C",'9 All Base Data'!L559*Basecase_Pop_2006)</f>
        <v>6</v>
      </c>
      <c r="J559" s="156">
        <f>IF('9 All Base Data'!$P559=0,0,('9 All Base Data'!$P559*Basecase_Pop_2006)/(1+(1/(BaseCase_Mort_AllAdults_30*('9 All Base Data'!$W559*Basecase_PM10)/10))))</f>
        <v>1.7613982578606226E-2</v>
      </c>
      <c r="K559" s="156">
        <f>IF('9 All Base Data'!$Q559=0,0,('9 All Base Data'!$Q559*Basecase_Pop_2006)/(1+(1/(BaseCase_Mort_Maori_30*('9 All Base Data'!$W559*Basecase_PM10)/10))))</f>
        <v>0</v>
      </c>
      <c r="L559" s="179">
        <f>133/(1+1/(BaseCase_Mort_Child_0_1*'9 All Base Data'!$AB$10/10))*IF('9 All Base Data'!$L559="..C",0,'9 All Base Data'!L559/'9 All Base Data'!$L$2022)</f>
        <v>8.7526671318313796E-4</v>
      </c>
      <c r="M559" s="178">
        <f>IF('9 All Base Data'!$R559="","",IF('9 All Base Data'!$R559=0,0,('9 All Base Data'!$R559*Basecase_Pop_2006)/(1+(1/(BaseCase_CardiacHA_All*('9 All Base Data'!$W559*Basecase_PM10)/10)))))</f>
        <v>6.3456550774197784E-3</v>
      </c>
      <c r="N559" s="178">
        <f>IF('9 All Base Data'!$S559="","",IF('9 All Base Data'!$S559=0,0,('9 All Base Data'!S559*Basecase_Pop_2006)/(1+(1/(BaseCase_RespHA_All*('9 All Base Data'!$W559*Basecase_PM10)/10)))))</f>
        <v>1.0542641811429573E-2</v>
      </c>
      <c r="O559" s="178">
        <f>IF('9 All Base Data'!$T559="","",IF('9 All Base Data'!$T559=0,0,('9 All Base Data'!$T559*Basecase_Pop_2006)/(1+(1/(BaseCase_RespHA_Child_1_4*('9 All Base Data'!$W559*Basecase_PM10)/10)))))</f>
        <v>0</v>
      </c>
      <c r="P559" s="179">
        <f>IF('9 All Base Data'!$U559="","",IF('9 All Base Data'!$U559=0,0,('9 All Base Data'!$U559*Basecase_Pop_2006)/(1+(1/(BaseCase_RespHA_Child_5_14*('9 All Base Data'!$W559*Basecase_PM10)/10)))))</f>
        <v>0</v>
      </c>
      <c r="Q559" s="156">
        <f>IF('7 Base case Results'!$G559="..C",0,BaseCase_RADs_All*'7 Base case Results'!$G559*('9 All Base Data'!$V559*Basecase_PM10)/10)</f>
        <v>120.50640000000001</v>
      </c>
      <c r="R559" s="189">
        <f t="shared" ref="R559:R622" si="90">$J559*BaseCase_Cost_Mort_AllAdults_30/1000000</f>
        <v>6.2705777979838159E-2</v>
      </c>
      <c r="S559" s="178">
        <f t="shared" ref="S559:S622" si="91">$K559*BaseCase_Cost_Mort_Maori_30/1000000</f>
        <v>0</v>
      </c>
      <c r="T559" s="179">
        <f t="shared" ref="T559:T622" si="92">$L559*BaseCase_Cost_Mort_Child_0_1/1000000</f>
        <v>3.1159494989319711E-3</v>
      </c>
      <c r="U559" s="178">
        <f t="shared" ref="U559:U622" si="93">IF($M559="","",$M559*BaseCase_Cost_CardiacHA_All/1000000)</f>
        <v>4.0294909741615588E-5</v>
      </c>
      <c r="V559" s="178">
        <f t="shared" ref="V559:V622" si="94">IF($N559="","",$N559*BaseCase_Cost_RespHA_All/1000000)</f>
        <v>4.7810880614833114E-5</v>
      </c>
      <c r="W559" s="178">
        <f t="shared" ref="W559:W622" si="95">IF($O559="","",$O559*BaseCase_Cost_RespHA_Child_1_4/1000000)</f>
        <v>0</v>
      </c>
      <c r="X559" s="179">
        <f t="shared" ref="X559:X622" si="96">IF($P559="","",$P559*BaseCase_Cost_RespHA_Child_5_14/1000000)</f>
        <v>0</v>
      </c>
      <c r="Y559" s="179">
        <f t="shared" ref="Y559:Y622" si="97">$Q559*BaseCase_Cost_RADs_All/1000000</f>
        <v>7.4713968000000002E-3</v>
      </c>
      <c r="Z559" s="186">
        <f t="shared" si="88"/>
        <v>7.3381230069126571E-2</v>
      </c>
      <c r="AA559" s="156">
        <f>$J559*'9 All Base Data'!$Y559</f>
        <v>1.5342507836195178E-3</v>
      </c>
      <c r="AB559" s="156">
        <f>$K559*'9 All Base Data'!$Y559</f>
        <v>0</v>
      </c>
      <c r="AC559" s="178">
        <f>$L559*'9 All Base Data'!$Y559</f>
        <v>7.623935328563096E-5</v>
      </c>
      <c r="AD559" s="178">
        <f>IF($M559="","",$M559*'9 All Base Data'!$Y559)</f>
        <v>5.527328207384233E-4</v>
      </c>
      <c r="AE559" s="178">
        <f>IF($N559="","",$N559*'9 All Base Data'!$Y559)</f>
        <v>9.1830773582413908E-4</v>
      </c>
      <c r="AF559" s="178">
        <f>IF($O559="","",$O559*'9 All Base Data'!$Y559)</f>
        <v>0</v>
      </c>
      <c r="AG559" s="178">
        <f>IF($P559="","",$P559*'9 All Base Data'!$Y559)</f>
        <v>0</v>
      </c>
      <c r="AH559" s="167">
        <f>$Q559*'9 All Base Data'!$Y559</f>
        <v>10.496606193747978</v>
      </c>
      <c r="AI559" s="178">
        <f>$R559*'9 All Base Data'!$Y559</f>
        <v>5.4619327896854829E-3</v>
      </c>
      <c r="AJ559" s="178">
        <f>$S559*'9 All Base Data'!$Y559</f>
        <v>0</v>
      </c>
      <c r="AK559" s="178">
        <f>$T559*'9 All Base Data'!$Y559</f>
        <v>2.7141209769684623E-4</v>
      </c>
      <c r="AL559" s="178">
        <f>IF($U559="","",$U559*'9 All Base Data'!$Y559)</f>
        <v>3.5098534116889878E-6</v>
      </c>
      <c r="AM559" s="178">
        <f>IF($V559="","",$V559*'9 All Base Data'!$Y559)</f>
        <v>4.1645255819624709E-6</v>
      </c>
      <c r="AN559" s="178">
        <f>IF($W559="","",$W559*'9 All Base Data'!$Y559)</f>
        <v>0</v>
      </c>
      <c r="AO559" s="178">
        <f>IF($X559="","",$X559*'9 All Base Data'!$Y559)</f>
        <v>0</v>
      </c>
      <c r="AP559" s="178">
        <f>$Y559*'9 All Base Data'!$Y559</f>
        <v>6.5078958401237452E-4</v>
      </c>
      <c r="AQ559" s="179">
        <f t="shared" si="89"/>
        <v>6.3918088503883549E-3</v>
      </c>
    </row>
    <row r="560" spans="1:43" x14ac:dyDescent="0.25">
      <c r="A560" s="124">
        <v>527922</v>
      </c>
      <c r="B560" s="125" t="s">
        <v>583</v>
      </c>
      <c r="C560" s="126" t="s">
        <v>408</v>
      </c>
      <c r="D560" s="101" t="s">
        <v>2074</v>
      </c>
      <c r="E560" s="142"/>
      <c r="F560" s="191" t="str">
        <f>IF('9 All Base Data'!G560="Rural Centre","Rural",IF('9 All Base Data'!G560="Rural (Incl.some Off Shore Islands)","Rural",IF('9 All Base Data'!G560="Inlet-in TA but not in Urban Area","Rural",IF('9 All Base Data'!G560="Rural (Incl.some Off Shore Islands)","Rural",IF('9 All Base Data'!G560="Inlet-not in TA","Rural",IF('9 All Base Data'!G560="Inland Water not in Urban Area","Rural",IF('9 All Base Data'!G560="Oceanic-in Region but not in TA","Rural",'9 All Base Data'!G560)))))))</f>
        <v>Rural</v>
      </c>
      <c r="G560" s="177">
        <f>IF('9 All Base Data'!I560="..C","..C",'9 All Base Data'!I560*Basecase_Pop_2006)</f>
        <v>1410</v>
      </c>
      <c r="H560" s="177">
        <f>IF('9 All Base Data'!J560="..C","..C",'9 All Base Data'!J560*Basecase_Pop_2006)</f>
        <v>870</v>
      </c>
      <c r="I560" s="191">
        <f>IF('9 All Base Data'!L560="..C","..C",'9 All Base Data'!L560*Basecase_Pop_2006)</f>
        <v>24</v>
      </c>
      <c r="J560" s="156">
        <f>IF('9 All Base Data'!$P560=0,0,('9 All Base Data'!$P560*Basecase_Pop_2006)/(1+(1/(BaseCase_Mort_AllAdults_30*('9 All Base Data'!$W560*Basecase_PM10)/10))))</f>
        <v>7.0455930314424903E-2</v>
      </c>
      <c r="K560" s="156">
        <f>IF('9 All Base Data'!$Q560=0,0,('9 All Base Data'!$Q560*Basecase_Pop_2006)/(1+(1/(BaseCase_Mort_Maori_30*('9 All Base Data'!$W560*Basecase_PM10)/10))))</f>
        <v>0</v>
      </c>
      <c r="L560" s="179">
        <f>133/(1+1/(BaseCase_Mort_Child_0_1*'9 All Base Data'!$AB$10/10))*IF('9 All Base Data'!$L560="..C",0,'9 All Base Data'!L560/'9 All Base Data'!$L$2022)</f>
        <v>3.5010668527325518E-3</v>
      </c>
      <c r="M560" s="178">
        <f>IF('9 All Base Data'!$R560="","",IF('9 All Base Data'!$R560=0,0,('9 All Base Data'!$R560*Basecase_Pop_2006)/(1+(1/(BaseCase_CardiacHA_All*('9 All Base Data'!$W560*Basecase_PM10)/10)))))</f>
        <v>4.7592413080648342E-2</v>
      </c>
      <c r="N560" s="178">
        <f>IF('9 All Base Data'!$S560="","",IF('9 All Base Data'!$S560=0,0,('9 All Base Data'!S560*Basecase_Pop_2006)/(1+(1/(BaseCase_RespHA_All*('9 All Base Data'!$W560*Basecase_PM10)/10)))))</f>
        <v>7.9069813585721793E-2</v>
      </c>
      <c r="O560" s="178">
        <f>IF('9 All Base Data'!$T560="","",IF('9 All Base Data'!$T560=0,0,('9 All Base Data'!$T560*Basecase_Pop_2006)/(1+(1/(BaseCase_RespHA_Child_1_4*('9 All Base Data'!$W560*Basecase_PM10)/10)))))</f>
        <v>2.0919870596032574E-2</v>
      </c>
      <c r="P560" s="179">
        <f>IF('9 All Base Data'!$U560="","",IF('9 All Base Data'!$U560=0,0,('9 All Base Data'!$U560*Basecase_Pop_2006)/(1+(1/(BaseCase_RespHA_Child_5_14*('9 All Base Data'!$W560*Basecase_PM10)/10)))))</f>
        <v>3.1135549022863331E-2</v>
      </c>
      <c r="Q560" s="156">
        <f>IF('7 Base case Results'!$G560="..C",0,BaseCase_RADs_All*'7 Base case Results'!$G560*('9 All Base Data'!$V560*Basecase_PM10)/10)</f>
        <v>404.55720000000002</v>
      </c>
      <c r="R560" s="189">
        <f t="shared" si="90"/>
        <v>0.25082311191935264</v>
      </c>
      <c r="S560" s="178">
        <f t="shared" si="91"/>
        <v>0</v>
      </c>
      <c r="T560" s="179">
        <f t="shared" si="92"/>
        <v>1.2463797995727884E-2</v>
      </c>
      <c r="U560" s="178">
        <f t="shared" si="93"/>
        <v>3.0221182306211698E-4</v>
      </c>
      <c r="V560" s="178">
        <f t="shared" si="94"/>
        <v>3.5858160461124834E-4</v>
      </c>
      <c r="W560" s="178">
        <f t="shared" si="95"/>
        <v>9.487161315300773E-5</v>
      </c>
      <c r="X560" s="179">
        <f t="shared" si="96"/>
        <v>1.411997148186852E-4</v>
      </c>
      <c r="Y560" s="179">
        <f t="shared" si="97"/>
        <v>2.5082546400000003E-2</v>
      </c>
      <c r="Z560" s="186">
        <f t="shared" ref="Z560:Z623" si="98">SUM(R560,T560:V560,Y560)</f>
        <v>0.28903024974275393</v>
      </c>
      <c r="AA560" s="156">
        <f>$J560*'9 All Base Data'!$Y560</f>
        <v>6.1370031344780713E-3</v>
      </c>
      <c r="AB560" s="156">
        <f>$K560*'9 All Base Data'!$Y560</f>
        <v>0</v>
      </c>
      <c r="AC560" s="178">
        <f>$L560*'9 All Base Data'!$Y560</f>
        <v>3.0495741314252384E-4</v>
      </c>
      <c r="AD560" s="178">
        <f>IF($M560="","",$M560*'9 All Base Data'!$Y560)</f>
        <v>4.1454961555381755E-3</v>
      </c>
      <c r="AE560" s="178">
        <f>IF($N560="","",$N560*'9 All Base Data'!$Y560)</f>
        <v>6.8873080186810428E-3</v>
      </c>
      <c r="AF560" s="178">
        <f>IF($O560="","",$O560*'9 All Base Data'!$Y560)</f>
        <v>1.8222073123976958E-3</v>
      </c>
      <c r="AG560" s="178">
        <f>IF($P560="","",$P560*'9 All Base Data'!$Y560)</f>
        <v>2.7120351841821762E-3</v>
      </c>
      <c r="AH560" s="167">
        <f>$Q560*'9 All Base Data'!$Y560</f>
        <v>35.238606507582496</v>
      </c>
      <c r="AI560" s="178">
        <f>$R560*'9 All Base Data'!$Y560</f>
        <v>2.1847731158741932E-2</v>
      </c>
      <c r="AJ560" s="178">
        <f>$S560*'9 All Base Data'!$Y560</f>
        <v>0</v>
      </c>
      <c r="AK560" s="178">
        <f>$T560*'9 All Base Data'!$Y560</f>
        <v>1.0856483907873849E-3</v>
      </c>
      <c r="AL560" s="178">
        <f>IF($U560="","",$U560*'9 All Base Data'!$Y560)</f>
        <v>2.6323900587667414E-5</v>
      </c>
      <c r="AM560" s="178">
        <f>IF($V560="","",$V560*'9 All Base Data'!$Y560)</f>
        <v>3.1233941864718532E-5</v>
      </c>
      <c r="AN560" s="178">
        <f>IF($W560="","",$W560*'9 All Base Data'!$Y560)</f>
        <v>8.2637101617235509E-6</v>
      </c>
      <c r="AO560" s="178">
        <f>IF($X560="","",$X560*'9 All Base Data'!$Y560)</f>
        <v>1.2299079560266168E-5</v>
      </c>
      <c r="AP560" s="178">
        <f>$Y560*'9 All Base Data'!$Y560</f>
        <v>2.1847936034701146E-3</v>
      </c>
      <c r="AQ560" s="179">
        <f t="shared" ref="AQ560:AQ623" si="99">SUM(AI560,AK560:AM560,AP560)</f>
        <v>2.5175730995451819E-2</v>
      </c>
    </row>
    <row r="561" spans="1:43" x14ac:dyDescent="0.25">
      <c r="A561" s="124">
        <v>527923</v>
      </c>
      <c r="B561" s="125" t="s">
        <v>584</v>
      </c>
      <c r="C561" s="126" t="s">
        <v>408</v>
      </c>
      <c r="D561" s="101" t="s">
        <v>2074</v>
      </c>
      <c r="E561" s="142"/>
      <c r="F561" s="191" t="str">
        <f>IF('9 All Base Data'!G561="Rural Centre","Rural",IF('9 All Base Data'!G561="Rural (Incl.some Off Shore Islands)","Rural",IF('9 All Base Data'!G561="Inlet-in TA but not in Urban Area","Rural",IF('9 All Base Data'!G561="Rural (Incl.some Off Shore Islands)","Rural",IF('9 All Base Data'!G561="Inlet-not in TA","Rural",IF('9 All Base Data'!G561="Inland Water not in Urban Area","Rural",IF('9 All Base Data'!G561="Oceanic-in Region but not in TA","Rural",'9 All Base Data'!G561)))))))</f>
        <v>Rural</v>
      </c>
      <c r="G561" s="177">
        <f>IF('9 All Base Data'!I561="..C","..C",'9 All Base Data'!I561*Basecase_Pop_2006)</f>
        <v>528</v>
      </c>
      <c r="H561" s="177">
        <f>IF('9 All Base Data'!J561="..C","..C",'9 All Base Data'!J561*Basecase_Pop_2006)</f>
        <v>282</v>
      </c>
      <c r="I561" s="191">
        <f>IF('9 All Base Data'!L561="..C","..C",'9 All Base Data'!L561*Basecase_Pop_2006)</f>
        <v>9</v>
      </c>
      <c r="J561" s="156">
        <f>IF('9 All Base Data'!$P561=0,0,('9 All Base Data'!$P561*Basecase_Pop_2006)/(1+(1/(BaseCase_Mort_AllAdults_30*('9 All Base Data'!$W561*Basecase_PM10)/10))))</f>
        <v>0.21136779094327474</v>
      </c>
      <c r="K561" s="156">
        <f>IF('9 All Base Data'!$Q561=0,0,('9 All Base Data'!$Q561*Basecase_Pop_2006)/(1+(1/(BaseCase_Mort_Maori_30*('9 All Base Data'!$W561*Basecase_PM10)/10))))</f>
        <v>0</v>
      </c>
      <c r="L561" s="179">
        <f>133/(1+1/(BaseCase_Mort_Child_0_1*'9 All Base Data'!$AB$10/10))*IF('9 All Base Data'!$L561="..C",0,'9 All Base Data'!L561/'9 All Base Data'!$L$2022)</f>
        <v>1.3129000697747069E-3</v>
      </c>
      <c r="M561" s="178">
        <f>IF('9 All Base Data'!$R561="","",IF('9 All Base Data'!$R561=0,0,('9 All Base Data'!$R561*Basecase_Pop_2006)/(1+(1/(BaseCase_CardiacHA_All*('9 All Base Data'!$W561*Basecase_PM10)/10)))))</f>
        <v>9.5184826161296681E-3</v>
      </c>
      <c r="N561" s="178">
        <f>IF('9 All Base Data'!$S561="","",IF('9 All Base Data'!$S561=0,0,('9 All Base Data'!S561*Basecase_Pop_2006)/(1+(1/(BaseCase_RespHA_All*('9 All Base Data'!$W561*Basecase_PM10)/10)))))</f>
        <v>1.8449623170001754E-2</v>
      </c>
      <c r="O561" s="178">
        <f>IF('9 All Base Data'!$T561="","",IF('9 All Base Data'!$T561=0,0,('9 All Base Data'!$T561*Basecase_Pop_2006)/(1+(1/(BaseCase_RespHA_Child_1_4*('9 All Base Data'!$W561*Basecase_PM10)/10)))))</f>
        <v>0</v>
      </c>
      <c r="P561" s="179">
        <f>IF('9 All Base Data'!$U561="","",IF('9 All Base Data'!$U561=0,0,('9 All Base Data'!$U561*Basecase_Pop_2006)/(1+(1/(BaseCase_RespHA_Child_5_14*('9 All Base Data'!$W561*Basecase_PM10)/10)))))</f>
        <v>2.3351661767147501E-2</v>
      </c>
      <c r="Q561" s="156">
        <f>IF('7 Base case Results'!$G561="..C",0,BaseCase_RADs_All*'7 Base case Results'!$G561*('9 All Base Data'!$V561*Basecase_PM10)/10)</f>
        <v>151.49376000000001</v>
      </c>
      <c r="R561" s="189">
        <f t="shared" si="90"/>
        <v>0.75246933575805797</v>
      </c>
      <c r="S561" s="178">
        <f t="shared" si="91"/>
        <v>0</v>
      </c>
      <c r="T561" s="179">
        <f t="shared" si="92"/>
        <v>4.673924248397957E-3</v>
      </c>
      <c r="U561" s="178">
        <f t="shared" si="93"/>
        <v>6.0442364612423392E-5</v>
      </c>
      <c r="V561" s="178">
        <f t="shared" si="94"/>
        <v>8.3669041075957944E-5</v>
      </c>
      <c r="W561" s="178">
        <f t="shared" si="95"/>
        <v>0</v>
      </c>
      <c r="X561" s="179">
        <f t="shared" si="96"/>
        <v>1.0589978611401391E-4</v>
      </c>
      <c r="Y561" s="179">
        <f t="shared" si="97"/>
        <v>9.3926131200000006E-3</v>
      </c>
      <c r="Z561" s="186">
        <f t="shared" si="98"/>
        <v>0.76667998453214425</v>
      </c>
      <c r="AA561" s="156">
        <f>$J561*'9 All Base Data'!$Y561</f>
        <v>1.8411009403434216E-2</v>
      </c>
      <c r="AB561" s="156">
        <f>$K561*'9 All Base Data'!$Y561</f>
        <v>0</v>
      </c>
      <c r="AC561" s="178">
        <f>$L561*'9 All Base Data'!$Y561</f>
        <v>1.1435902992844645E-4</v>
      </c>
      <c r="AD561" s="178">
        <f>IF($M561="","",$M561*'9 All Base Data'!$Y561)</f>
        <v>8.2909923110763501E-4</v>
      </c>
      <c r="AE561" s="178">
        <f>IF($N561="","",$N561*'9 All Base Data'!$Y561)</f>
        <v>1.6070385376922437E-3</v>
      </c>
      <c r="AF561" s="178">
        <f>IF($O561="","",$O561*'9 All Base Data'!$Y561)</f>
        <v>0</v>
      </c>
      <c r="AG561" s="178">
        <f>IF($P561="","",$P561*'9 All Base Data'!$Y561)</f>
        <v>2.0340263881366322E-3</v>
      </c>
      <c r="AH561" s="167">
        <f>$Q561*'9 All Base Data'!$Y561</f>
        <v>13.195733500711743</v>
      </c>
      <c r="AI561" s="178">
        <f>$R561*'9 All Base Data'!$Y561</f>
        <v>6.5543193476225795E-2</v>
      </c>
      <c r="AJ561" s="178">
        <f>$S561*'9 All Base Data'!$Y561</f>
        <v>0</v>
      </c>
      <c r="AK561" s="178">
        <f>$T561*'9 All Base Data'!$Y561</f>
        <v>4.071181465452694E-4</v>
      </c>
      <c r="AL561" s="178">
        <f>IF($U561="","",$U561*'9 All Base Data'!$Y561)</f>
        <v>5.2647801175334823E-6</v>
      </c>
      <c r="AM561" s="178">
        <f>IF($V561="","",$V561*'9 All Base Data'!$Y561)</f>
        <v>7.2879197684343236E-6</v>
      </c>
      <c r="AN561" s="178">
        <f>IF($W561="","",$W561*'9 All Base Data'!$Y561)</f>
        <v>0</v>
      </c>
      <c r="AO561" s="178">
        <f>IF($X561="","",$X561*'9 All Base Data'!$Y561)</f>
        <v>9.2243096701996275E-6</v>
      </c>
      <c r="AP561" s="178">
        <f>$Y561*'9 All Base Data'!$Y561</f>
        <v>8.1813547704412805E-4</v>
      </c>
      <c r="AQ561" s="179">
        <f t="shared" si="99"/>
        <v>6.678099979970116E-2</v>
      </c>
    </row>
    <row r="562" spans="1:43" x14ac:dyDescent="0.25">
      <c r="A562" s="124">
        <v>527924</v>
      </c>
      <c r="B562" s="125" t="s">
        <v>585</v>
      </c>
      <c r="C562" s="126" t="s">
        <v>408</v>
      </c>
      <c r="D562" s="101" t="s">
        <v>2074</v>
      </c>
      <c r="E562" s="142"/>
      <c r="F562" s="191" t="str">
        <f>IF('9 All Base Data'!G562="Rural Centre","Rural",IF('9 All Base Data'!G562="Rural (Incl.some Off Shore Islands)","Rural",IF('9 All Base Data'!G562="Inlet-in TA but not in Urban Area","Rural",IF('9 All Base Data'!G562="Rural (Incl.some Off Shore Islands)","Rural",IF('9 All Base Data'!G562="Inlet-not in TA","Rural",IF('9 All Base Data'!G562="Inland Water not in Urban Area","Rural",IF('9 All Base Data'!G562="Oceanic-in Region but not in TA","Rural",'9 All Base Data'!G562)))))))</f>
        <v>Te Awamutu Zone</v>
      </c>
      <c r="G562" s="177">
        <f>IF('9 All Base Data'!I562="..C","..C",'9 All Base Data'!I562*Basecase_Pop_2006)</f>
        <v>564</v>
      </c>
      <c r="H562" s="177">
        <f>IF('9 All Base Data'!J562="..C","..C",'9 All Base Data'!J562*Basecase_Pop_2006)</f>
        <v>354</v>
      </c>
      <c r="I562" s="191">
        <f>IF('9 All Base Data'!L562="..C","..C",'9 All Base Data'!L562*Basecase_Pop_2006)</f>
        <v>9</v>
      </c>
      <c r="J562" s="156">
        <f>IF('9 All Base Data'!$P562=0,0,('9 All Base Data'!$P562*Basecase_Pop_2006)/(1+(1/(BaseCase_Mort_AllAdults_30*('9 All Base Data'!$W562*Basecase_PM10)/10))))</f>
        <v>4.4777630853547613E-2</v>
      </c>
      <c r="K562" s="156">
        <f>IF('9 All Base Data'!$Q562=0,0,('9 All Base Data'!$Q562*Basecase_Pop_2006)/(1+(1/(BaseCase_Mort_Maori_30*('9 All Base Data'!$W562*Basecase_PM10)/10))))</f>
        <v>5.6873744763441293E-2</v>
      </c>
      <c r="L562" s="179">
        <f>133/(1+1/(BaseCase_Mort_Child_0_1*'9 All Base Data'!$AB$10/10))*IF('9 All Base Data'!$L562="..C",0,'9 All Base Data'!L562/'9 All Base Data'!$L$2022)</f>
        <v>1.3129000697747069E-3</v>
      </c>
      <c r="M562" s="178">
        <f>IF('9 All Base Data'!$R562="","",IF('9 All Base Data'!$R562=0,0,('9 All Base Data'!$R562*Basecase_Pop_2006)/(1+(1/(BaseCase_CardiacHA_All*('9 All Base Data'!$W562*Basecase_PM10)/10)))))</f>
        <v>1.6356789965354845E-2</v>
      </c>
      <c r="N562" s="178">
        <f>IF('9 All Base Data'!$S562="","",IF('9 All Base Data'!$S562=0,0,('9 All Base Data'!S562*Basecase_Pop_2006)/(1+(1/(BaseCase_RespHA_All*('9 All Base Data'!$W562*Basecase_PM10)/10)))))</f>
        <v>1.0181360136020149E-2</v>
      </c>
      <c r="O562" s="178">
        <f>IF('9 All Base Data'!$T562="","",IF('9 All Base Data'!$T562=0,0,('9 All Base Data'!$T562*Basecase_Pop_2006)/(1+(1/(BaseCase_RespHA_Child_1_4*('9 All Base Data'!$W562*Basecase_PM10)/10)))))</f>
        <v>0</v>
      </c>
      <c r="P562" s="179">
        <f>IF('9 All Base Data'!$U562="","",IF('9 All Base Data'!$U562=0,0,('9 All Base Data'!$U562*Basecase_Pop_2006)/(1+(1/(BaseCase_RespHA_Child_5_14*('9 All Base Data'!$W562*Basecase_PM10)/10)))))</f>
        <v>0</v>
      </c>
      <c r="Q562" s="156">
        <f>IF('7 Base case Results'!$G562="..C",0,BaseCase_RADs_All*'7 Base case Results'!$G562*('9 All Base Data'!$V562*Basecase_PM10)/10)</f>
        <v>313.27305004605807</v>
      </c>
      <c r="R562" s="189">
        <f t="shared" si="90"/>
        <v>0.15940836583862952</v>
      </c>
      <c r="S562" s="178">
        <f t="shared" si="91"/>
        <v>0.20247053135785101</v>
      </c>
      <c r="T562" s="179">
        <f t="shared" si="92"/>
        <v>4.673924248397957E-3</v>
      </c>
      <c r="U562" s="178">
        <f t="shared" si="93"/>
        <v>1.0386561628000326E-4</v>
      </c>
      <c r="V562" s="178">
        <f t="shared" si="94"/>
        <v>4.6172468216851369E-5</v>
      </c>
      <c r="W562" s="178">
        <f t="shared" si="95"/>
        <v>0</v>
      </c>
      <c r="X562" s="179">
        <f t="shared" si="96"/>
        <v>0</v>
      </c>
      <c r="Y562" s="179">
        <f t="shared" si="97"/>
        <v>1.9422929102855601E-2</v>
      </c>
      <c r="Z562" s="186">
        <f t="shared" si="98"/>
        <v>0.18365525727437995</v>
      </c>
      <c r="AA562" s="156">
        <f>$J562*'9 All Base Data'!$Y562</f>
        <v>1.3104536131246642E-2</v>
      </c>
      <c r="AB562" s="156">
        <f>$K562*'9 All Base Data'!$Y562</f>
        <v>1.6644561781516572E-2</v>
      </c>
      <c r="AC562" s="178">
        <f>$L562*'9 All Base Data'!$Y562</f>
        <v>3.8423083296546901E-4</v>
      </c>
      <c r="AD562" s="178">
        <f>IF($M562="","",$M562*'9 All Base Data'!$Y562)</f>
        <v>4.7869469868395869E-3</v>
      </c>
      <c r="AE562" s="178">
        <f>IF($N562="","",$N562*'9 All Base Data'!$Y562)</f>
        <v>2.9796574589684792E-3</v>
      </c>
      <c r="AF562" s="178">
        <f>IF($O562="","",$O562*'9 All Base Data'!$Y562)</f>
        <v>0</v>
      </c>
      <c r="AG562" s="178">
        <f>IF($P562="","",$P562*'9 All Base Data'!$Y562)</f>
        <v>0</v>
      </c>
      <c r="AH562" s="167">
        <f>$Q562*'9 All Base Data'!$Y562</f>
        <v>91.681893950607559</v>
      </c>
      <c r="AI562" s="178">
        <f>$R562*'9 All Base Data'!$Y562</f>
        <v>4.6652148627238051E-2</v>
      </c>
      <c r="AJ562" s="178">
        <f>$S562*'9 All Base Data'!$Y562</f>
        <v>5.9254639942198997E-2</v>
      </c>
      <c r="AK562" s="178">
        <f>$T562*'9 All Base Data'!$Y562</f>
        <v>1.3678617653570698E-3</v>
      </c>
      <c r="AL562" s="178">
        <f>IF($U562="","",$U562*'9 All Base Data'!$Y562)</f>
        <v>3.0397113366431376E-5</v>
      </c>
      <c r="AM562" s="178">
        <f>IF($V562="","",$V562*'9 All Base Data'!$Y562)</f>
        <v>1.3512746576422051E-5</v>
      </c>
      <c r="AN562" s="178">
        <f>IF($W562="","",$W562*'9 All Base Data'!$Y562)</f>
        <v>0</v>
      </c>
      <c r="AO562" s="178">
        <f>IF($X562="","",$X562*'9 All Base Data'!$Y562)</f>
        <v>0</v>
      </c>
      <c r="AP562" s="178">
        <f>$Y562*'9 All Base Data'!$Y562</f>
        <v>5.684277424937669E-3</v>
      </c>
      <c r="AQ562" s="179">
        <f t="shared" si="99"/>
        <v>5.3748197677475636E-2</v>
      </c>
    </row>
    <row r="563" spans="1:43" x14ac:dyDescent="0.25">
      <c r="A563" s="124">
        <v>527925</v>
      </c>
      <c r="B563" s="125" t="s">
        <v>586</v>
      </c>
      <c r="C563" s="126" t="s">
        <v>408</v>
      </c>
      <c r="D563" s="101" t="s">
        <v>2074</v>
      </c>
      <c r="E563" s="142"/>
      <c r="F563" s="191" t="str">
        <f>IF('9 All Base Data'!G563="Rural Centre","Rural",IF('9 All Base Data'!G563="Rural (Incl.some Off Shore Islands)","Rural",IF('9 All Base Data'!G563="Inlet-in TA but not in Urban Area","Rural",IF('9 All Base Data'!G563="Rural (Incl.some Off Shore Islands)","Rural",IF('9 All Base Data'!G563="Inlet-not in TA","Rural",IF('9 All Base Data'!G563="Inland Water not in Urban Area","Rural",IF('9 All Base Data'!G563="Oceanic-in Region but not in TA","Rural",'9 All Base Data'!G563)))))))</f>
        <v>Te Awamutu Zone</v>
      </c>
      <c r="G563" s="177">
        <f>IF('9 All Base Data'!I563="..C","..C",'9 All Base Data'!I563*Basecase_Pop_2006)</f>
        <v>444</v>
      </c>
      <c r="H563" s="177">
        <f>IF('9 All Base Data'!J563="..C","..C",'9 All Base Data'!J563*Basecase_Pop_2006)</f>
        <v>228</v>
      </c>
      <c r="I563" s="191">
        <f>IF('9 All Base Data'!L563="..C","..C",'9 All Base Data'!L563*Basecase_Pop_2006)</f>
        <v>9</v>
      </c>
      <c r="J563" s="156">
        <f>IF('9 All Base Data'!$P563=0,0,('9 All Base Data'!$P563*Basecase_Pop_2006)/(1+(1/(BaseCase_Mort_AllAdults_30*('9 All Base Data'!$W563*Basecase_PM10)/10))))</f>
        <v>6.5420560747663559E-2</v>
      </c>
      <c r="K563" s="156">
        <f>IF('9 All Base Data'!$Q563=0,0,('9 All Base Data'!$Q563*Basecase_Pop_2006)/(1+(1/(BaseCase_Mort_Maori_30*('9 All Base Data'!$W563*Basecase_PM10)/10))))</f>
        <v>0</v>
      </c>
      <c r="L563" s="179">
        <f>133/(1+1/(BaseCase_Mort_Child_0_1*'9 All Base Data'!$AB$10/10))*IF('9 All Base Data'!$L563="..C",0,'9 All Base Data'!L563/'9 All Base Data'!$L$2022)</f>
        <v>1.3129000697747069E-3</v>
      </c>
      <c r="M563" s="178">
        <f>IF('9 All Base Data'!$R563="","",IF('9 All Base Data'!$R563=0,0,('9 All Base Data'!$R563*Basecase_Pop_2006)/(1+(1/(BaseCase_CardiacHA_All*('9 All Base Data'!$W563*Basecase_PM10)/10)))))</f>
        <v>3.9761431411530811E-3</v>
      </c>
      <c r="N563" s="178">
        <f>IF('9 All Base Data'!$S563="","",IF('9 All Base Data'!$S563=0,0,('9 All Base Data'!S563*Basecase_Pop_2006)/(1+(1/(BaseCase_RespHA_All*('9 All Base Data'!$W563*Basecase_PM10)/10)))))</f>
        <v>1.6501650165016504E-2</v>
      </c>
      <c r="O563" s="178">
        <f>IF('9 All Base Data'!$T563="","",IF('9 All Base Data'!$T563=0,0,('9 All Base Data'!$T563*Basecase_Pop_2006)/(1+(1/(BaseCase_RespHA_Child_1_4*('9 All Base Data'!$W563*Basecase_PM10)/10)))))</f>
        <v>1.30718954248366E-2</v>
      </c>
      <c r="P563" s="179">
        <f>IF('9 All Base Data'!$U563="","",IF('9 All Base Data'!$U563=0,0,('9 All Base Data'!$U563*Basecase_Pop_2006)/(1+(1/(BaseCase_RespHA_Child_5_14*('9 All Base Data'!$W563*Basecase_PM10)/10)))))</f>
        <v>0</v>
      </c>
      <c r="Q563" s="156">
        <f>IF('7 Base case Results'!$G563="..C",0,BaseCase_RADs_All*'7 Base case Results'!$G563*('9 All Base Data'!$V563*Basecase_PM10)/10)</f>
        <v>239.76000000000005</v>
      </c>
      <c r="R563" s="189">
        <f t="shared" si="90"/>
        <v>0.23289719626168226</v>
      </c>
      <c r="S563" s="178">
        <f t="shared" si="91"/>
        <v>0</v>
      </c>
      <c r="T563" s="179">
        <f t="shared" si="92"/>
        <v>4.673924248397957E-3</v>
      </c>
      <c r="U563" s="178">
        <f t="shared" si="93"/>
        <v>2.5248508946322064E-5</v>
      </c>
      <c r="V563" s="178">
        <f t="shared" si="94"/>
        <v>7.483498349834984E-5</v>
      </c>
      <c r="W563" s="178">
        <f t="shared" si="95"/>
        <v>5.9281045751633985E-5</v>
      </c>
      <c r="X563" s="179">
        <f t="shared" si="96"/>
        <v>0</v>
      </c>
      <c r="Y563" s="179">
        <f t="shared" si="97"/>
        <v>1.4865120000000002E-2</v>
      </c>
      <c r="Z563" s="186">
        <f t="shared" si="98"/>
        <v>0.2525363240025249</v>
      </c>
      <c r="AA563" s="156">
        <f>$J563*'9 All Base Data'!$Y563</f>
        <v>1.7821999910759771E-2</v>
      </c>
      <c r="AB563" s="156">
        <f>$K563*'9 All Base Data'!$Y563</f>
        <v>0</v>
      </c>
      <c r="AC563" s="178">
        <f>$L563*'9 All Base Data'!$Y563</f>
        <v>3.5766286101723734E-4</v>
      </c>
      <c r="AD563" s="178">
        <f>IF($M563="","",$M563*'9 All Base Data'!$Y563)</f>
        <v>1.0831888613753451E-3</v>
      </c>
      <c r="AE563" s="178">
        <f>IF($N563="","",$N563*'9 All Base Data'!$Y563)</f>
        <v>4.4954125187442141E-3</v>
      </c>
      <c r="AF563" s="178">
        <f>IF($O563="","",$O563*'9 All Base Data'!$Y563)</f>
        <v>3.5610718775934548E-3</v>
      </c>
      <c r="AG563" s="178">
        <f>IF($P563="","",$P563*'9 All Base Data'!$Y563)</f>
        <v>0</v>
      </c>
      <c r="AH563" s="167">
        <f>$Q563*'9 All Base Data'!$Y563</f>
        <v>65.31589839294324</v>
      </c>
      <c r="AI563" s="178">
        <f>$R563*'9 All Base Data'!$Y563</f>
        <v>6.3446319682304783E-2</v>
      </c>
      <c r="AJ563" s="178">
        <f>$S563*'9 All Base Data'!$Y563</f>
        <v>0</v>
      </c>
      <c r="AK563" s="178">
        <f>$T563*'9 All Base Data'!$Y563</f>
        <v>1.2732797852213651E-3</v>
      </c>
      <c r="AL563" s="178">
        <f>IF($U563="","",$U563*'9 All Base Data'!$Y563)</f>
        <v>6.8782492697334411E-6</v>
      </c>
      <c r="AM563" s="178">
        <f>IF($V563="","",$V563*'9 All Base Data'!$Y563)</f>
        <v>2.0386695772505011E-5</v>
      </c>
      <c r="AN563" s="178">
        <f>IF($W563="","",$W563*'9 All Base Data'!$Y563)</f>
        <v>1.6149460964886319E-5</v>
      </c>
      <c r="AO563" s="178">
        <f>IF($X563="","",$X563*'9 All Base Data'!$Y563)</f>
        <v>0</v>
      </c>
      <c r="AP563" s="178">
        <f>$Y563*'9 All Base Data'!$Y563</f>
        <v>4.0495857003624803E-3</v>
      </c>
      <c r="AQ563" s="179">
        <f t="shared" si="99"/>
        <v>6.8796450112930868E-2</v>
      </c>
    </row>
    <row r="564" spans="1:43" x14ac:dyDescent="0.25">
      <c r="A564" s="124">
        <v>527931</v>
      </c>
      <c r="B564" s="125" t="s">
        <v>587</v>
      </c>
      <c r="C564" s="126" t="s">
        <v>408</v>
      </c>
      <c r="D564" s="101" t="s">
        <v>2074</v>
      </c>
      <c r="E564" s="142"/>
      <c r="F564" s="191" t="str">
        <f>IF('9 All Base Data'!G564="Rural Centre","Rural",IF('9 All Base Data'!G564="Rural (Incl.some Off Shore Islands)","Rural",IF('9 All Base Data'!G564="Inlet-in TA but not in Urban Area","Rural",IF('9 All Base Data'!G564="Rural (Incl.some Off Shore Islands)","Rural",IF('9 All Base Data'!G564="Inlet-not in TA","Rural",IF('9 All Base Data'!G564="Inland Water not in Urban Area","Rural",IF('9 All Base Data'!G564="Oceanic-in Region but not in TA","Rural",'9 All Base Data'!G564)))))))</f>
        <v>Cambridge Zone</v>
      </c>
      <c r="G564" s="177">
        <f>IF('9 All Base Data'!I564="..C","..C",'9 All Base Data'!I564*Basecase_Pop_2006)</f>
        <v>462</v>
      </c>
      <c r="H564" s="177">
        <f>IF('9 All Base Data'!J564="..C","..C",'9 All Base Data'!J564*Basecase_Pop_2006)</f>
        <v>285</v>
      </c>
      <c r="I564" s="191">
        <f>IF('9 All Base Data'!L564="..C","..C",'9 All Base Data'!L564*Basecase_Pop_2006)</f>
        <v>3</v>
      </c>
      <c r="J564" s="156">
        <f>IF('9 All Base Data'!$P564=0,0,('9 All Base Data'!$P564*Basecase_Pop_2006)/(1+(1/(BaseCase_Mort_AllAdults_30*('9 All Base Data'!$W564*Basecase_PM10)/10))))</f>
        <v>6.5420560747663559E-2</v>
      </c>
      <c r="K564" s="156">
        <f>IF('9 All Base Data'!$Q564=0,0,('9 All Base Data'!$Q564*Basecase_Pop_2006)/(1+(1/(BaseCase_Mort_Maori_30*('9 All Base Data'!$W564*Basecase_PM10)/10))))</f>
        <v>5.5555555555555552E-2</v>
      </c>
      <c r="L564" s="179">
        <f>133/(1+1/(BaseCase_Mort_Child_0_1*'9 All Base Data'!$AB$10/10))*IF('9 All Base Data'!$L564="..C",0,'9 All Base Data'!L564/'9 All Base Data'!$L$2022)</f>
        <v>4.3763335659156898E-4</v>
      </c>
      <c r="M564" s="178">
        <f>IF('9 All Base Data'!$R564="","",IF('9 All Base Data'!$R564=0,0,('9 All Base Data'!$R564*Basecase_Pop_2006)/(1+(1/(BaseCase_CardiacHA_All*('9 All Base Data'!$W564*Basecase_PM10)/10)))))</f>
        <v>1.3916500994035788E-2</v>
      </c>
      <c r="N564" s="178">
        <f>IF('9 All Base Data'!$S564="","",IF('9 All Base Data'!$S564=0,0,('9 All Base Data'!S564*Basecase_Pop_2006)/(1+(1/(BaseCase_RespHA_All*('9 All Base Data'!$W564*Basecase_PM10)/10)))))</f>
        <v>1.6501650165016504E-2</v>
      </c>
      <c r="O564" s="178">
        <f>IF('9 All Base Data'!$T564="","",IF('9 All Base Data'!$T564=0,0,('9 All Base Data'!$T564*Basecase_Pop_2006)/(1+(1/(BaseCase_RespHA_Child_1_4*('9 All Base Data'!$W564*Basecase_PM10)/10)))))</f>
        <v>6.5359477124183E-3</v>
      </c>
      <c r="P564" s="179">
        <f>IF('9 All Base Data'!$U564="","",IF('9 All Base Data'!$U564=0,0,('9 All Base Data'!$U564*Basecase_Pop_2006)/(1+(1/(BaseCase_RespHA_Child_5_14*('9 All Base Data'!$W564*Basecase_PM10)/10)))))</f>
        <v>0</v>
      </c>
      <c r="Q564" s="156">
        <f>IF('7 Base case Results'!$G564="..C",0,BaseCase_RADs_All*'7 Base case Results'!$G564*('9 All Base Data'!$V564*Basecase_PM10)/10)</f>
        <v>249.48000000000002</v>
      </c>
      <c r="R564" s="189">
        <f t="shared" si="90"/>
        <v>0.23289719626168226</v>
      </c>
      <c r="S564" s="178">
        <f t="shared" si="91"/>
        <v>0.19777777777777777</v>
      </c>
      <c r="T564" s="179">
        <f t="shared" si="92"/>
        <v>1.5579747494659855E-3</v>
      </c>
      <c r="U564" s="178">
        <f t="shared" si="93"/>
        <v>8.8369781312127254E-5</v>
      </c>
      <c r="V564" s="178">
        <f t="shared" si="94"/>
        <v>7.483498349834984E-5</v>
      </c>
      <c r="W564" s="178">
        <f t="shared" si="95"/>
        <v>2.9640522875816992E-5</v>
      </c>
      <c r="X564" s="179">
        <f t="shared" si="96"/>
        <v>0</v>
      </c>
      <c r="Y564" s="179">
        <f t="shared" si="97"/>
        <v>1.5467760000000002E-2</v>
      </c>
      <c r="Z564" s="186">
        <f t="shared" si="98"/>
        <v>0.25008613577595873</v>
      </c>
      <c r="AA564" s="156">
        <f>$J564*'9 All Base Data'!$Y564</f>
        <v>1.7821999910759771E-2</v>
      </c>
      <c r="AB564" s="156">
        <f>$K564*'9 All Base Data'!$Y564</f>
        <v>1.5134555479772185E-2</v>
      </c>
      <c r="AC564" s="178">
        <f>$L564*'9 All Base Data'!$Y564</f>
        <v>1.1922095367241244E-4</v>
      </c>
      <c r="AD564" s="178">
        <f>IF($M564="","",$M564*'9 All Base Data'!$Y564)</f>
        <v>3.7911610148137092E-3</v>
      </c>
      <c r="AE564" s="178">
        <f>IF($N564="","",$N564*'9 All Base Data'!$Y564)</f>
        <v>4.4954125187442141E-3</v>
      </c>
      <c r="AF564" s="178">
        <f>IF($O564="","",$O564*'9 All Base Data'!$Y564)</f>
        <v>1.7805359387967274E-3</v>
      </c>
      <c r="AG564" s="178">
        <f>IF($P564="","",$P564*'9 All Base Data'!$Y564)</f>
        <v>0</v>
      </c>
      <c r="AH564" s="167">
        <f>$Q564*'9 All Base Data'!$Y564</f>
        <v>67.963840219684172</v>
      </c>
      <c r="AI564" s="178">
        <f>$R564*'9 All Base Data'!$Y564</f>
        <v>6.3446319682304783E-2</v>
      </c>
      <c r="AJ564" s="178">
        <f>$S564*'9 All Base Data'!$Y564</f>
        <v>5.3879017507988979E-2</v>
      </c>
      <c r="AK564" s="178">
        <f>$T564*'9 All Base Data'!$Y564</f>
        <v>4.2442659507378831E-4</v>
      </c>
      <c r="AL564" s="178">
        <f>IF($U564="","",$U564*'9 All Base Data'!$Y564)</f>
        <v>2.4073872444067052E-5</v>
      </c>
      <c r="AM564" s="178">
        <f>IF($V564="","",$V564*'9 All Base Data'!$Y564)</f>
        <v>2.0386695772505011E-5</v>
      </c>
      <c r="AN564" s="178">
        <f>IF($W564="","",$W564*'9 All Base Data'!$Y564)</f>
        <v>8.0747304824431594E-6</v>
      </c>
      <c r="AO564" s="178">
        <f>IF($X564="","",$X564*'9 All Base Data'!$Y564)</f>
        <v>0</v>
      </c>
      <c r="AP564" s="178">
        <f>$Y564*'9 All Base Data'!$Y564</f>
        <v>4.2137580936204184E-3</v>
      </c>
      <c r="AQ564" s="179">
        <f t="shared" si="99"/>
        <v>6.8128964939215553E-2</v>
      </c>
    </row>
    <row r="565" spans="1:43" x14ac:dyDescent="0.25">
      <c r="A565" s="124">
        <v>527932</v>
      </c>
      <c r="B565" s="125" t="s">
        <v>588</v>
      </c>
      <c r="C565" s="126" t="s">
        <v>408</v>
      </c>
      <c r="D565" s="101" t="s">
        <v>2074</v>
      </c>
      <c r="E565" s="142"/>
      <c r="F565" s="191" t="str">
        <f>IF('9 All Base Data'!G565="Rural Centre","Rural",IF('9 All Base Data'!G565="Rural (Incl.some Off Shore Islands)","Rural",IF('9 All Base Data'!G565="Inlet-in TA but not in Urban Area","Rural",IF('9 All Base Data'!G565="Rural (Incl.some Off Shore Islands)","Rural",IF('9 All Base Data'!G565="Inlet-not in TA","Rural",IF('9 All Base Data'!G565="Inland Water not in Urban Area","Rural",IF('9 All Base Data'!G565="Oceanic-in Region but not in TA","Rural",'9 All Base Data'!G565)))))))</f>
        <v>Hamilton Zone</v>
      </c>
      <c r="G565" s="177">
        <f>IF('9 All Base Data'!I565="..C","..C",'9 All Base Data'!I565*Basecase_Pop_2006)</f>
        <v>975</v>
      </c>
      <c r="H565" s="177">
        <f>IF('9 All Base Data'!J565="..C","..C",'9 All Base Data'!J565*Basecase_Pop_2006)</f>
        <v>615</v>
      </c>
      <c r="I565" s="191">
        <f>IF('9 All Base Data'!L565="..C","..C",'9 All Base Data'!L565*Basecase_Pop_2006)</f>
        <v>12</v>
      </c>
      <c r="J565" s="156">
        <f>IF('9 All Base Data'!$P565=0,0,('9 All Base Data'!$P565*Basecase_Pop_2006)/(1+(1/(BaseCase_Mort_AllAdults_30*('9 All Base Data'!$W565*Basecase_PM10)/10))))</f>
        <v>4.3613707165109032E-2</v>
      </c>
      <c r="K565" s="156">
        <f>IF('9 All Base Data'!$Q565=0,0,('9 All Base Data'!$Q565*Basecase_Pop_2006)/(1+(1/(BaseCase_Mort_Maori_30*('9 All Base Data'!$W565*Basecase_PM10)/10))))</f>
        <v>0</v>
      </c>
      <c r="L565" s="179">
        <f>133/(1+1/(BaseCase_Mort_Child_0_1*'9 All Base Data'!$AB$10/10))*IF('9 All Base Data'!$L565="..C",0,'9 All Base Data'!L565/'9 All Base Data'!$L$2022)</f>
        <v>1.7505334263662759E-3</v>
      </c>
      <c r="M565" s="178">
        <f>IF('9 All Base Data'!$R565="","",IF('9 All Base Data'!$R565=0,0,('9 All Base Data'!$R565*Basecase_Pop_2006)/(1+(1/(BaseCase_CardiacHA_All*('9 All Base Data'!$W565*Basecase_PM10)/10)))))</f>
        <v>2.3856858846918492E-2</v>
      </c>
      <c r="N565" s="178">
        <f>IF('9 All Base Data'!$S565="","",IF('9 All Base Data'!$S565=0,0,('9 All Base Data'!S565*Basecase_Pop_2006)/(1+(1/(BaseCase_RespHA_All*('9 All Base Data'!$W565*Basecase_PM10)/10)))))</f>
        <v>3.6303630363036299E-2</v>
      </c>
      <c r="O565" s="178">
        <f>IF('9 All Base Data'!$T565="","",IF('9 All Base Data'!$T565=0,0,('9 All Base Data'!$T565*Basecase_Pop_2006)/(1+(1/(BaseCase_RespHA_Child_1_4*('9 All Base Data'!$W565*Basecase_PM10)/10)))))</f>
        <v>0</v>
      </c>
      <c r="P565" s="179">
        <f>IF('9 All Base Data'!$U565="","",IF('9 All Base Data'!$U565=0,0,('9 All Base Data'!$U565*Basecase_Pop_2006)/(1+(1/(BaseCase_RespHA_Child_5_14*('9 All Base Data'!$W565*Basecase_PM10)/10)))))</f>
        <v>0</v>
      </c>
      <c r="Q565" s="156">
        <f>IF('7 Base case Results'!$G565="..C",0,BaseCase_RADs_All*'7 Base case Results'!$G565*('9 All Base Data'!$V565*Basecase_PM10)/10)</f>
        <v>526.5</v>
      </c>
      <c r="R565" s="189">
        <f t="shared" si="90"/>
        <v>0.15526479750778815</v>
      </c>
      <c r="S565" s="178">
        <f t="shared" si="91"/>
        <v>0</v>
      </c>
      <c r="T565" s="179">
        <f t="shared" si="92"/>
        <v>6.2318989978639421E-3</v>
      </c>
      <c r="U565" s="178">
        <f t="shared" si="93"/>
        <v>1.5149105367793242E-4</v>
      </c>
      <c r="V565" s="178">
        <f t="shared" si="94"/>
        <v>1.646369636963696E-4</v>
      </c>
      <c r="W565" s="178">
        <f t="shared" si="95"/>
        <v>0</v>
      </c>
      <c r="X565" s="179">
        <f t="shared" si="96"/>
        <v>0</v>
      </c>
      <c r="Y565" s="179">
        <f t="shared" si="97"/>
        <v>3.2642999999999998E-2</v>
      </c>
      <c r="Z565" s="186">
        <f t="shared" si="98"/>
        <v>0.1944558245230264</v>
      </c>
      <c r="AA565" s="156">
        <f>$J565*'9 All Base Data'!$Y565</f>
        <v>1.1881333273839846E-2</v>
      </c>
      <c r="AB565" s="156">
        <f>$K565*'9 All Base Data'!$Y565</f>
        <v>0</v>
      </c>
      <c r="AC565" s="178">
        <f>$L565*'9 All Base Data'!$Y565</f>
        <v>4.7688381468964977E-4</v>
      </c>
      <c r="AD565" s="178">
        <f>IF($M565="","",$M565*'9 All Base Data'!$Y565)</f>
        <v>6.4991331682520727E-3</v>
      </c>
      <c r="AE565" s="178">
        <f>IF($N565="","",$N565*'9 All Base Data'!$Y565)</f>
        <v>9.8899075412372684E-3</v>
      </c>
      <c r="AF565" s="178">
        <f>IF($O565="","",$O565*'9 All Base Data'!$Y565)</f>
        <v>0</v>
      </c>
      <c r="AG565" s="178">
        <f>IF($P565="","",$P565*'9 All Base Data'!$Y565)</f>
        <v>0</v>
      </c>
      <c r="AH565" s="167">
        <f>$Q565*'9 All Base Data'!$Y565</f>
        <v>143.430182281801</v>
      </c>
      <c r="AI565" s="178">
        <f>$R565*'9 All Base Data'!$Y565</f>
        <v>4.2297546454869848E-2</v>
      </c>
      <c r="AJ565" s="178">
        <f>$S565*'9 All Base Data'!$Y565</f>
        <v>0</v>
      </c>
      <c r="AK565" s="178">
        <f>$T565*'9 All Base Data'!$Y565</f>
        <v>1.6977063802951532E-3</v>
      </c>
      <c r="AL565" s="178">
        <f>IF($U565="","",$U565*'9 All Base Data'!$Y565)</f>
        <v>4.1269495618400657E-5</v>
      </c>
      <c r="AM565" s="178">
        <f>IF($V565="","",$V565*'9 All Base Data'!$Y565)</f>
        <v>4.4850730699511009E-5</v>
      </c>
      <c r="AN565" s="178">
        <f>IF($W565="","",$W565*'9 All Base Data'!$Y565)</f>
        <v>0</v>
      </c>
      <c r="AO565" s="178">
        <f>IF($X565="","",$X565*'9 All Base Data'!$Y565)</f>
        <v>0</v>
      </c>
      <c r="AP565" s="178">
        <f>$Y565*'9 All Base Data'!$Y565</f>
        <v>8.8926713014716614E-3</v>
      </c>
      <c r="AQ565" s="179">
        <f t="shared" si="99"/>
        <v>5.2974044362954581E-2</v>
      </c>
    </row>
    <row r="566" spans="1:43" x14ac:dyDescent="0.25">
      <c r="A566" s="124">
        <v>527934</v>
      </c>
      <c r="B566" s="125" t="s">
        <v>589</v>
      </c>
      <c r="C566" s="126" t="s">
        <v>408</v>
      </c>
      <c r="D566" s="101" t="s">
        <v>2074</v>
      </c>
      <c r="E566" s="142"/>
      <c r="F566" s="191" t="str">
        <f>IF('9 All Base Data'!G566="Rural Centre","Rural",IF('9 All Base Data'!G566="Rural (Incl.some Off Shore Islands)","Rural",IF('9 All Base Data'!G566="Inlet-in TA but not in Urban Area","Rural",IF('9 All Base Data'!G566="Rural (Incl.some Off Shore Islands)","Rural",IF('9 All Base Data'!G566="Inlet-not in TA","Rural",IF('9 All Base Data'!G566="Inland Water not in Urban Area","Rural",IF('9 All Base Data'!G566="Oceanic-in Region but not in TA","Rural",'9 All Base Data'!G566)))))))</f>
        <v>Rural</v>
      </c>
      <c r="G566" s="177">
        <f>IF('9 All Base Data'!I566="..C","..C",'9 All Base Data'!I566*Basecase_Pop_2006)</f>
        <v>1938</v>
      </c>
      <c r="H566" s="177">
        <f>IF('9 All Base Data'!J566="..C","..C",'9 All Base Data'!J566*Basecase_Pop_2006)</f>
        <v>1098</v>
      </c>
      <c r="I566" s="191">
        <f>IF('9 All Base Data'!L566="..C","..C",'9 All Base Data'!L566*Basecase_Pop_2006)</f>
        <v>27</v>
      </c>
      <c r="J566" s="156">
        <f>IF('9 All Base Data'!$P566=0,0,('9 All Base Data'!$P566*Basecase_Pop_2006)/(1+(1/(BaseCase_Mort_AllAdults_30*('9 All Base Data'!$W566*Basecase_PM10)/10))))</f>
        <v>0.15852584320745605</v>
      </c>
      <c r="K566" s="156">
        <f>IF('9 All Base Data'!$Q566=0,0,('9 All Base Data'!$Q566*Basecase_Pop_2006)/(1+(1/(BaseCase_Mort_Maori_30*('9 All Base Data'!$W566*Basecase_PM10)/10))))</f>
        <v>0</v>
      </c>
      <c r="L566" s="179">
        <f>133/(1+1/(BaseCase_Mort_Child_0_1*'9 All Base Data'!$AB$10/10))*IF('9 All Base Data'!$L566="..C",0,'9 All Base Data'!L566/'9 All Base Data'!$L$2022)</f>
        <v>3.9387002093241204E-3</v>
      </c>
      <c r="M566" s="178">
        <f>IF('9 All Base Data'!$R566="","",IF('9 All Base Data'!$R566=0,0,('9 All Base Data'!$R566*Basecase_Pop_2006)/(1+(1/(BaseCase_CardiacHA_All*('9 All Base Data'!$W566*Basecase_PM10)/10)))))</f>
        <v>3.8073930464518672E-2</v>
      </c>
      <c r="N566" s="178">
        <f>IF('9 All Base Data'!$S566="","",IF('9 All Base Data'!$S566=0,0,('9 All Base Data'!S566*Basecase_Pop_2006)/(1+(1/(BaseCase_RespHA_All*('9 All Base Data'!$W566*Basecase_PM10)/10)))))</f>
        <v>5.2713209057147867E-2</v>
      </c>
      <c r="O566" s="178">
        <f>IF('9 All Base Data'!$T566="","",IF('9 All Base Data'!$T566=0,0,('9 All Base Data'!$T566*Basecase_Pop_2006)/(1+(1/(BaseCase_RespHA_Child_1_4*('9 All Base Data'!$W566*Basecase_PM10)/10)))))</f>
        <v>1.568990294702443E-2</v>
      </c>
      <c r="P566" s="179">
        <f>IF('9 All Base Data'!$U566="","",IF('9 All Base Data'!$U566=0,0,('9 All Base Data'!$U566*Basecase_Pop_2006)/(1+(1/(BaseCase_RespHA_Child_5_14*('9 All Base Data'!$W566*Basecase_PM10)/10)))))</f>
        <v>2.3351661767147501E-2</v>
      </c>
      <c r="Q566" s="156">
        <f>IF('7 Base case Results'!$G566="..C",0,BaseCase_RADs_All*'7 Base case Results'!$G566*('9 All Base Data'!$V566*Basecase_PM10)/10)</f>
        <v>556.05096000000003</v>
      </c>
      <c r="R566" s="189">
        <f t="shared" si="90"/>
        <v>0.5643520018185435</v>
      </c>
      <c r="S566" s="178">
        <f t="shared" si="91"/>
        <v>0</v>
      </c>
      <c r="T566" s="179">
        <f t="shared" si="92"/>
        <v>1.4021772745193868E-2</v>
      </c>
      <c r="U566" s="178">
        <f t="shared" si="93"/>
        <v>2.4176945844969357E-4</v>
      </c>
      <c r="V566" s="178">
        <f t="shared" si="94"/>
        <v>2.3905440307416559E-4</v>
      </c>
      <c r="W566" s="178">
        <f t="shared" si="95"/>
        <v>7.1153709864755777E-5</v>
      </c>
      <c r="X566" s="179">
        <f t="shared" si="96"/>
        <v>1.0589978611401391E-4</v>
      </c>
      <c r="Y566" s="179">
        <f t="shared" si="97"/>
        <v>3.447515952E-2</v>
      </c>
      <c r="Z566" s="186">
        <f t="shared" si="98"/>
        <v>0.61332975794526123</v>
      </c>
      <c r="AA566" s="156">
        <f>$J566*'9 All Base Data'!$Y566</f>
        <v>1.3808257052575662E-2</v>
      </c>
      <c r="AB566" s="156">
        <f>$K566*'9 All Base Data'!$Y566</f>
        <v>0</v>
      </c>
      <c r="AC566" s="178">
        <f>$L566*'9 All Base Data'!$Y566</f>
        <v>3.4307708978533933E-4</v>
      </c>
      <c r="AD566" s="178">
        <f>IF($M566="","",$M566*'9 All Base Data'!$Y566)</f>
        <v>3.31639692443054E-3</v>
      </c>
      <c r="AE566" s="178">
        <f>IF($N566="","",$N566*'9 All Base Data'!$Y566)</f>
        <v>4.5915386791206955E-3</v>
      </c>
      <c r="AF566" s="178">
        <f>IF($O566="","",$O566*'9 All Base Data'!$Y566)</f>
        <v>1.3666554842982717E-3</v>
      </c>
      <c r="AG566" s="178">
        <f>IF($P566="","",$P566*'9 All Base Data'!$Y566)</f>
        <v>2.0340263881366322E-3</v>
      </c>
      <c r="AH566" s="167">
        <f>$Q566*'9 All Base Data'!$Y566</f>
        <v>48.434340008294235</v>
      </c>
      <c r="AI566" s="178">
        <f>$R566*'9 All Base Data'!$Y566</f>
        <v>4.9157395107169349E-2</v>
      </c>
      <c r="AJ566" s="178">
        <f>$S566*'9 All Base Data'!$Y566</f>
        <v>0</v>
      </c>
      <c r="AK566" s="178">
        <f>$T566*'9 All Base Data'!$Y566</f>
        <v>1.2213544396358078E-3</v>
      </c>
      <c r="AL566" s="178">
        <f>IF($U566="","",$U566*'9 All Base Data'!$Y566)</f>
        <v>2.1059120470133929E-5</v>
      </c>
      <c r="AM566" s="178">
        <f>IF($V566="","",$V566*'9 All Base Data'!$Y566)</f>
        <v>2.0822627909812356E-5</v>
      </c>
      <c r="AN566" s="178">
        <f>IF($W566="","",$W566*'9 All Base Data'!$Y566)</f>
        <v>6.1977826212926615E-6</v>
      </c>
      <c r="AO566" s="178">
        <f>IF($X566="","",$X566*'9 All Base Data'!$Y566)</f>
        <v>9.2243096701996275E-6</v>
      </c>
      <c r="AP566" s="178">
        <f>$Y566*'9 All Base Data'!$Y566</f>
        <v>3.0029290805142425E-3</v>
      </c>
      <c r="AQ566" s="179">
        <f t="shared" si="99"/>
        <v>5.3423560375699342E-2</v>
      </c>
    </row>
    <row r="567" spans="1:43" x14ac:dyDescent="0.25">
      <c r="A567" s="124">
        <v>527935</v>
      </c>
      <c r="B567" s="125" t="s">
        <v>590</v>
      </c>
      <c r="C567" s="126" t="s">
        <v>408</v>
      </c>
      <c r="D567" s="101" t="s">
        <v>2074</v>
      </c>
      <c r="E567" s="142"/>
      <c r="F567" s="191" t="str">
        <f>IF('9 All Base Data'!G567="Rural Centre","Rural",IF('9 All Base Data'!G567="Rural (Incl.some Off Shore Islands)","Rural",IF('9 All Base Data'!G567="Inlet-in TA but not in Urban Area","Rural",IF('9 All Base Data'!G567="Rural (Incl.some Off Shore Islands)","Rural",IF('9 All Base Data'!G567="Inlet-not in TA","Rural",IF('9 All Base Data'!G567="Inland Water not in Urban Area","Rural",IF('9 All Base Data'!G567="Oceanic-in Region but not in TA","Rural",'9 All Base Data'!G567)))))))</f>
        <v>Te Awamutu Zone</v>
      </c>
      <c r="G567" s="177">
        <f>IF('9 All Base Data'!I567="..C","..C",'9 All Base Data'!I567*Basecase_Pop_2006)</f>
        <v>900</v>
      </c>
      <c r="H567" s="177">
        <f>IF('9 All Base Data'!J567="..C","..C",'9 All Base Data'!J567*Basecase_Pop_2006)</f>
        <v>558</v>
      </c>
      <c r="I567" s="191">
        <f>IF('9 All Base Data'!L567="..C","..C",'9 All Base Data'!L567*Basecase_Pop_2006)</f>
        <v>9</v>
      </c>
      <c r="J567" s="156">
        <f>IF('9 All Base Data'!$P567=0,0,('9 All Base Data'!$P567*Basecase_Pop_2006)/(1+(1/(BaseCase_Mort_AllAdults_30*('9 All Base Data'!$W567*Basecase_PM10)/10))))</f>
        <v>0.26168224299065423</v>
      </c>
      <c r="K567" s="156">
        <f>IF('9 All Base Data'!$Q567=0,0,('9 All Base Data'!$Q567*Basecase_Pop_2006)/(1+(1/(BaseCase_Mort_Maori_30*('9 All Base Data'!$W567*Basecase_PM10)/10))))</f>
        <v>0</v>
      </c>
      <c r="L567" s="179">
        <f>133/(1+1/(BaseCase_Mort_Child_0_1*'9 All Base Data'!$AB$10/10))*IF('9 All Base Data'!$L567="..C",0,'9 All Base Data'!L567/'9 All Base Data'!$L$2022)</f>
        <v>1.3129000697747069E-3</v>
      </c>
      <c r="M567" s="178">
        <f>IF('9 All Base Data'!$R567="","",IF('9 All Base Data'!$R567=0,0,('9 All Base Data'!$R567*Basecase_Pop_2006)/(1+(1/(BaseCase_CardiacHA_All*('9 All Base Data'!$W567*Basecase_PM10)/10)))))</f>
        <v>3.1809145129224649E-2</v>
      </c>
      <c r="N567" s="178">
        <f>IF('9 All Base Data'!$S567="","",IF('9 All Base Data'!$S567=0,0,('9 All Base Data'!S567*Basecase_Pop_2006)/(1+(1/(BaseCase_RespHA_All*('9 All Base Data'!$W567*Basecase_PM10)/10)))))</f>
        <v>3.3003300330033007E-2</v>
      </c>
      <c r="O567" s="178">
        <f>IF('9 All Base Data'!$T567="","",IF('9 All Base Data'!$T567=0,0,('9 All Base Data'!$T567*Basecase_Pop_2006)/(1+(1/(BaseCase_RespHA_Child_1_4*('9 All Base Data'!$W567*Basecase_PM10)/10)))))</f>
        <v>1.30718954248366E-2</v>
      </c>
      <c r="P567" s="179">
        <f>IF('9 All Base Data'!$U567="","",IF('9 All Base Data'!$U567=0,0,('9 All Base Data'!$U567*Basecase_Pop_2006)/(1+(1/(BaseCase_RespHA_Child_5_14*('9 All Base Data'!$W567*Basecase_PM10)/10)))))</f>
        <v>0</v>
      </c>
      <c r="Q567" s="156">
        <f>IF('7 Base case Results'!$G567="..C",0,BaseCase_RADs_All*'7 Base case Results'!$G567*('9 All Base Data'!$V567*Basecase_PM10)/10)</f>
        <v>486</v>
      </c>
      <c r="R567" s="189">
        <f t="shared" si="90"/>
        <v>0.93158878504672904</v>
      </c>
      <c r="S567" s="178">
        <f t="shared" si="91"/>
        <v>0</v>
      </c>
      <c r="T567" s="179">
        <f t="shared" si="92"/>
        <v>4.673924248397957E-3</v>
      </c>
      <c r="U567" s="178">
        <f t="shared" si="93"/>
        <v>2.0198807157057651E-4</v>
      </c>
      <c r="V567" s="178">
        <f t="shared" si="94"/>
        <v>1.4966996699669968E-4</v>
      </c>
      <c r="W567" s="178">
        <f t="shared" si="95"/>
        <v>5.9281045751633985E-5</v>
      </c>
      <c r="X567" s="179">
        <f t="shared" si="96"/>
        <v>0</v>
      </c>
      <c r="Y567" s="179">
        <f t="shared" si="97"/>
        <v>3.0131999999999999E-2</v>
      </c>
      <c r="Z567" s="186">
        <f t="shared" si="98"/>
        <v>0.96674636733369435</v>
      </c>
      <c r="AA567" s="156">
        <f>$J567*'9 All Base Data'!$Y567</f>
        <v>7.1287999643039085E-2</v>
      </c>
      <c r="AB567" s="156">
        <f>$K567*'9 All Base Data'!$Y567</f>
        <v>0</v>
      </c>
      <c r="AC567" s="178">
        <f>$L567*'9 All Base Data'!$Y567</f>
        <v>3.5766286101723734E-4</v>
      </c>
      <c r="AD567" s="178">
        <f>IF($M567="","",$M567*'9 All Base Data'!$Y567)</f>
        <v>8.6655108910027607E-3</v>
      </c>
      <c r="AE567" s="178">
        <f>IF($N567="","",$N567*'9 All Base Data'!$Y567)</f>
        <v>8.9908250374884282E-3</v>
      </c>
      <c r="AF567" s="178">
        <f>IF($O567="","",$O567*'9 All Base Data'!$Y567)</f>
        <v>3.5610718775934548E-3</v>
      </c>
      <c r="AG567" s="178">
        <f>IF($P567="","",$P567*'9 All Base Data'!$Y567)</f>
        <v>0</v>
      </c>
      <c r="AH567" s="167">
        <f>$Q567*'9 All Base Data'!$Y567</f>
        <v>132.39709133704707</v>
      </c>
      <c r="AI567" s="178">
        <f>$R567*'9 All Base Data'!$Y567</f>
        <v>0.25378527872921913</v>
      </c>
      <c r="AJ567" s="178">
        <f>$S567*'9 All Base Data'!$Y567</f>
        <v>0</v>
      </c>
      <c r="AK567" s="178">
        <f>$T567*'9 All Base Data'!$Y567</f>
        <v>1.2732797852213651E-3</v>
      </c>
      <c r="AL567" s="178">
        <f>IF($U567="","",$U567*'9 All Base Data'!$Y567)</f>
        <v>5.5025994157867529E-5</v>
      </c>
      <c r="AM567" s="178">
        <f>IF($V567="","",$V567*'9 All Base Data'!$Y567)</f>
        <v>4.0773391545010021E-5</v>
      </c>
      <c r="AN567" s="178">
        <f>IF($W567="","",$W567*'9 All Base Data'!$Y567)</f>
        <v>1.6149460964886319E-5</v>
      </c>
      <c r="AO567" s="178">
        <f>IF($X567="","",$X567*'9 All Base Data'!$Y567)</f>
        <v>0</v>
      </c>
      <c r="AP567" s="178">
        <f>$Y567*'9 All Base Data'!$Y567</f>
        <v>8.2086196628969182E-3</v>
      </c>
      <c r="AQ567" s="179">
        <f t="shared" si="99"/>
        <v>0.26336297756304028</v>
      </c>
    </row>
    <row r="568" spans="1:43" x14ac:dyDescent="0.25">
      <c r="A568" s="124">
        <v>527936</v>
      </c>
      <c r="B568" s="125" t="s">
        <v>591</v>
      </c>
      <c r="C568" s="126" t="s">
        <v>408</v>
      </c>
      <c r="D568" s="101" t="s">
        <v>2074</v>
      </c>
      <c r="E568" s="142"/>
      <c r="F568" s="191" t="str">
        <f>IF('9 All Base Data'!G568="Rural Centre","Rural",IF('9 All Base Data'!G568="Rural (Incl.some Off Shore Islands)","Rural",IF('9 All Base Data'!G568="Inlet-in TA but not in Urban Area","Rural",IF('9 All Base Data'!G568="Rural (Incl.some Off Shore Islands)","Rural",IF('9 All Base Data'!G568="Inlet-not in TA","Rural",IF('9 All Base Data'!G568="Inland Water not in Urban Area","Rural",IF('9 All Base Data'!G568="Oceanic-in Region but not in TA","Rural",'9 All Base Data'!G568)))))))</f>
        <v>Te Awamutu Zone</v>
      </c>
      <c r="G568" s="177">
        <f>IF('9 All Base Data'!I568="..C","..C",'9 All Base Data'!I568*Basecase_Pop_2006)</f>
        <v>789</v>
      </c>
      <c r="H568" s="177">
        <f>IF('9 All Base Data'!J568="..C","..C",'9 All Base Data'!J568*Basecase_Pop_2006)</f>
        <v>522</v>
      </c>
      <c r="I568" s="191">
        <f>IF('9 All Base Data'!L568="..C","..C",'9 All Base Data'!L568*Basecase_Pop_2006)</f>
        <v>6</v>
      </c>
      <c r="J568" s="156">
        <f>IF('9 All Base Data'!$P568=0,0,('9 All Base Data'!$P568*Basecase_Pop_2006)/(1+(1/(BaseCase_Mort_AllAdults_30*('9 All Base Data'!$W568*Basecase_PM10)/10))))</f>
        <v>0.19626168224299068</v>
      </c>
      <c r="K568" s="156">
        <f>IF('9 All Base Data'!$Q568=0,0,('9 All Base Data'!$Q568*Basecase_Pop_2006)/(1+(1/(BaseCase_Mort_Maori_30*('9 All Base Data'!$W568*Basecase_PM10)/10))))</f>
        <v>5.5555555555555552E-2</v>
      </c>
      <c r="L568" s="179">
        <f>133/(1+1/(BaseCase_Mort_Child_0_1*'9 All Base Data'!$AB$10/10))*IF('9 All Base Data'!$L568="..C",0,'9 All Base Data'!L568/'9 All Base Data'!$L$2022)</f>
        <v>8.7526671318313796E-4</v>
      </c>
      <c r="M568" s="178">
        <f>IF('9 All Base Data'!$R568="","",IF('9 All Base Data'!$R568=0,0,('9 All Base Data'!$R568*Basecase_Pop_2006)/(1+(1/(BaseCase_CardiacHA_All*('9 All Base Data'!$W568*Basecase_PM10)/10)))))</f>
        <v>8.5487077534791261E-2</v>
      </c>
      <c r="N568" s="178">
        <f>IF('9 All Base Data'!$S568="","",IF('9 All Base Data'!$S568=0,0,('9 All Base Data'!S568*Basecase_Pop_2006)/(1+(1/(BaseCase_RespHA_All*('9 All Base Data'!$W568*Basecase_PM10)/10)))))</f>
        <v>8.9108910891089105E-2</v>
      </c>
      <c r="O568" s="178">
        <f>IF('9 All Base Data'!$T568="","",IF('9 All Base Data'!$T568=0,0,('9 All Base Data'!$T568*Basecase_Pop_2006)/(1+(1/(BaseCase_RespHA_Child_1_4*('9 All Base Data'!$W568*Basecase_PM10)/10)))))</f>
        <v>6.5359477124183E-3</v>
      </c>
      <c r="P568" s="179">
        <f>IF('9 All Base Data'!$U568="","",IF('9 All Base Data'!$U568=0,0,('9 All Base Data'!$U568*Basecase_Pop_2006)/(1+(1/(BaseCase_RespHA_Child_5_14*('9 All Base Data'!$W568*Basecase_PM10)/10)))))</f>
        <v>0</v>
      </c>
      <c r="Q568" s="156">
        <f>IF('7 Base case Results'!$G568="..C",0,BaseCase_RADs_All*'7 Base case Results'!$G568*('9 All Base Data'!$V568*Basecase_PM10)/10)</f>
        <v>426.06000000000006</v>
      </c>
      <c r="R568" s="189">
        <f t="shared" si="90"/>
        <v>0.69869158878504678</v>
      </c>
      <c r="S568" s="178">
        <f t="shared" si="91"/>
        <v>0.19777777777777777</v>
      </c>
      <c r="T568" s="179">
        <f t="shared" si="92"/>
        <v>3.1159494989319711E-3</v>
      </c>
      <c r="U568" s="178">
        <f t="shared" si="93"/>
        <v>5.4284294234592447E-4</v>
      </c>
      <c r="V568" s="178">
        <f t="shared" si="94"/>
        <v>4.0410891089108909E-4</v>
      </c>
      <c r="W568" s="178">
        <f t="shared" si="95"/>
        <v>2.9640522875816992E-5</v>
      </c>
      <c r="X568" s="179">
        <f t="shared" si="96"/>
        <v>0</v>
      </c>
      <c r="Y568" s="179">
        <f t="shared" si="97"/>
        <v>2.6415720000000004E-2</v>
      </c>
      <c r="Z568" s="186">
        <f t="shared" si="98"/>
        <v>0.72917021013721584</v>
      </c>
      <c r="AA568" s="156">
        <f>$J568*'9 All Base Data'!$Y568</f>
        <v>5.3465999732279314E-2</v>
      </c>
      <c r="AB568" s="156">
        <f>$K568*'9 All Base Data'!$Y568</f>
        <v>1.5134555479772185E-2</v>
      </c>
      <c r="AC568" s="178">
        <f>$L568*'9 All Base Data'!$Y568</f>
        <v>2.3844190734482489E-4</v>
      </c>
      <c r="AD568" s="178">
        <f>IF($M568="","",$M568*'9 All Base Data'!$Y568)</f>
        <v>2.3288560519569925E-2</v>
      </c>
      <c r="AE568" s="178">
        <f>IF($N568="","",$N568*'9 All Base Data'!$Y568)</f>
        <v>2.4275227601218752E-2</v>
      </c>
      <c r="AF568" s="178">
        <f>IF($O568="","",$O568*'9 All Base Data'!$Y568)</f>
        <v>1.7805359387967274E-3</v>
      </c>
      <c r="AG568" s="178">
        <f>IF($P568="","",$P568*'9 All Base Data'!$Y568)</f>
        <v>0</v>
      </c>
      <c r="AH568" s="167">
        <f>$Q568*'9 All Base Data'!$Y568</f>
        <v>116.06811673881128</v>
      </c>
      <c r="AI568" s="178">
        <f>$R568*'9 All Base Data'!$Y568</f>
        <v>0.19033895904691436</v>
      </c>
      <c r="AJ568" s="178">
        <f>$S568*'9 All Base Data'!$Y568</f>
        <v>5.3879017507988979E-2</v>
      </c>
      <c r="AK568" s="178">
        <f>$T568*'9 All Base Data'!$Y568</f>
        <v>8.4885319014757661E-4</v>
      </c>
      <c r="AL568" s="178">
        <f>IF($U568="","",$U568*'9 All Base Data'!$Y568)</f>
        <v>1.4788235929926903E-4</v>
      </c>
      <c r="AM568" s="178">
        <f>IF($V568="","",$V568*'9 All Base Data'!$Y568)</f>
        <v>1.1008815717152703E-4</v>
      </c>
      <c r="AN568" s="178">
        <f>IF($W568="","",$W568*'9 All Base Data'!$Y568)</f>
        <v>8.0747304824431594E-6</v>
      </c>
      <c r="AO568" s="178">
        <f>IF($X568="","",$X568*'9 All Base Data'!$Y568)</f>
        <v>0</v>
      </c>
      <c r="AP568" s="178">
        <f>$Y568*'9 All Base Data'!$Y568</f>
        <v>7.1962232378062997E-3</v>
      </c>
      <c r="AQ568" s="179">
        <f t="shared" si="99"/>
        <v>0.19864200599133905</v>
      </c>
    </row>
    <row r="569" spans="1:43" x14ac:dyDescent="0.25">
      <c r="A569" s="124">
        <v>527937</v>
      </c>
      <c r="B569" s="125" t="s">
        <v>592</v>
      </c>
      <c r="C569" s="126" t="s">
        <v>408</v>
      </c>
      <c r="D569" s="101" t="s">
        <v>2074</v>
      </c>
      <c r="E569" s="142"/>
      <c r="F569" s="191" t="str">
        <f>IF('9 All Base Data'!G569="Rural Centre","Rural",IF('9 All Base Data'!G569="Rural (Incl.some Off Shore Islands)","Rural",IF('9 All Base Data'!G569="Inlet-in TA but not in Urban Area","Rural",IF('9 All Base Data'!G569="Rural (Incl.some Off Shore Islands)","Rural",IF('9 All Base Data'!G569="Inlet-not in TA","Rural",IF('9 All Base Data'!G569="Inland Water not in Urban Area","Rural",IF('9 All Base Data'!G569="Oceanic-in Region but not in TA","Rural",'9 All Base Data'!G569)))))))</f>
        <v>Te Awamutu Zone</v>
      </c>
      <c r="G569" s="177">
        <f>IF('9 All Base Data'!I569="..C","..C",'9 All Base Data'!I569*Basecase_Pop_2006)</f>
        <v>204</v>
      </c>
      <c r="H569" s="177">
        <f>IF('9 All Base Data'!J569="..C","..C",'9 All Base Data'!J569*Basecase_Pop_2006)</f>
        <v>129</v>
      </c>
      <c r="I569" s="191" t="str">
        <f>IF('9 All Base Data'!L569="..C","..C",'9 All Base Data'!L569*Basecase_Pop_2006)</f>
        <v>..C</v>
      </c>
      <c r="J569" s="156">
        <f>IF('9 All Base Data'!$P569=0,0,('9 All Base Data'!$P569*Basecase_Pop_2006)/(1+(1/(BaseCase_Mort_AllAdults_30*('9 All Base Data'!$W569*Basecase_PM10)/10))))</f>
        <v>0.5669781931464174</v>
      </c>
      <c r="K569" s="156">
        <f>IF('9 All Base Data'!$Q569=0,0,('9 All Base Data'!$Q569*Basecase_Pop_2006)/(1+(1/(BaseCase_Mort_Maori_30*('9 All Base Data'!$W569*Basecase_PM10)/10))))</f>
        <v>0.16666666666666666</v>
      </c>
      <c r="L569" s="179">
        <f>133/(1+1/(BaseCase_Mort_Child_0_1*'9 All Base Data'!$AB$10/10))*IF('9 All Base Data'!$L569="..C",0,'9 All Base Data'!L569/'9 All Base Data'!$L$2022)</f>
        <v>0</v>
      </c>
      <c r="M569" s="178">
        <f>IF('9 All Base Data'!$R569="","",IF('9 All Base Data'!$R569=0,0,('9 All Base Data'!$R569*Basecase_Pop_2006)/(1+(1/(BaseCase_CardiacHA_All*('9 All Base Data'!$W569*Basecase_PM10)/10)))))</f>
        <v>3.9761431411530811E-3</v>
      </c>
      <c r="N569" s="178">
        <f>IF('9 All Base Data'!$S569="","",IF('9 All Base Data'!$S569=0,0,('9 All Base Data'!S569*Basecase_Pop_2006)/(1+(1/(BaseCase_RespHA_All*('9 All Base Data'!$W569*Basecase_PM10)/10)))))</f>
        <v>3.3003300330032999E-3</v>
      </c>
      <c r="O569" s="178">
        <f>IF('9 All Base Data'!$T569="","",IF('9 All Base Data'!$T569=0,0,('9 All Base Data'!$T569*Basecase_Pop_2006)/(1+(1/(BaseCase_RespHA_Child_1_4*('9 All Base Data'!$W569*Basecase_PM10)/10)))))</f>
        <v>6.5359477124183E-3</v>
      </c>
      <c r="P569" s="179">
        <f>IF('9 All Base Data'!$U569="","",IF('9 All Base Data'!$U569=0,0,('9 All Base Data'!$U569*Basecase_Pop_2006)/(1+(1/(BaseCase_RespHA_Child_5_14*('9 All Base Data'!$W569*Basecase_PM10)/10)))))</f>
        <v>0</v>
      </c>
      <c r="Q569" s="156">
        <f>IF('7 Base case Results'!$G569="..C",0,BaseCase_RADs_All*'7 Base case Results'!$G569*('9 All Base Data'!$V569*Basecase_PM10)/10)</f>
        <v>110.16</v>
      </c>
      <c r="R569" s="189">
        <f t="shared" si="90"/>
        <v>2.0184423676012457</v>
      </c>
      <c r="S569" s="178">
        <f t="shared" si="91"/>
        <v>0.59333333333333327</v>
      </c>
      <c r="T569" s="179">
        <f t="shared" si="92"/>
        <v>0</v>
      </c>
      <c r="U569" s="178">
        <f t="shared" si="93"/>
        <v>2.5248508946322064E-5</v>
      </c>
      <c r="V569" s="178">
        <f t="shared" si="94"/>
        <v>1.4966996699669965E-5</v>
      </c>
      <c r="W569" s="178">
        <f t="shared" si="95"/>
        <v>2.9640522875816992E-5</v>
      </c>
      <c r="X569" s="179">
        <f t="shared" si="96"/>
        <v>0</v>
      </c>
      <c r="Y569" s="179">
        <f t="shared" si="97"/>
        <v>6.8299199999999997E-3</v>
      </c>
      <c r="Z569" s="186">
        <f t="shared" si="98"/>
        <v>2.0253125031068917</v>
      </c>
      <c r="AA569" s="156">
        <f>$J569*'9 All Base Data'!$Y569</f>
        <v>0.15445733255991798</v>
      </c>
      <c r="AB569" s="156">
        <f>$K569*'9 All Base Data'!$Y569</f>
        <v>4.5403666439316551E-2</v>
      </c>
      <c r="AC569" s="178">
        <f>$L569*'9 All Base Data'!$Y569</f>
        <v>0</v>
      </c>
      <c r="AD569" s="178">
        <f>IF($M569="","",$M569*'9 All Base Data'!$Y569)</f>
        <v>1.0831888613753451E-3</v>
      </c>
      <c r="AE569" s="178">
        <f>IF($N569="","",$N569*'9 All Base Data'!$Y569)</f>
        <v>8.990825037488426E-4</v>
      </c>
      <c r="AF569" s="178">
        <f>IF($O569="","",$O569*'9 All Base Data'!$Y569)</f>
        <v>1.7805359387967274E-3</v>
      </c>
      <c r="AG569" s="178">
        <f>IF($P569="","",$P569*'9 All Base Data'!$Y569)</f>
        <v>0</v>
      </c>
      <c r="AH569" s="167">
        <f>$Q569*'9 All Base Data'!$Y569</f>
        <v>30.010007369730669</v>
      </c>
      <c r="AI569" s="178">
        <f>$R569*'9 All Base Data'!$Y569</f>
        <v>0.54986810391330798</v>
      </c>
      <c r="AJ569" s="178">
        <f>$S569*'9 All Base Data'!$Y569</f>
        <v>0.16163705252396693</v>
      </c>
      <c r="AK569" s="178">
        <f>$T569*'9 All Base Data'!$Y569</f>
        <v>0</v>
      </c>
      <c r="AL569" s="178">
        <f>IF($U569="","",$U569*'9 All Base Data'!$Y569)</f>
        <v>6.8782492697334411E-6</v>
      </c>
      <c r="AM569" s="178">
        <f>IF($V569="","",$V569*'9 All Base Data'!$Y569)</f>
        <v>4.0773391545010008E-6</v>
      </c>
      <c r="AN569" s="178">
        <f>IF($W569="","",$W569*'9 All Base Data'!$Y569)</f>
        <v>8.0747304824431594E-6</v>
      </c>
      <c r="AO569" s="178">
        <f>IF($X569="","",$X569*'9 All Base Data'!$Y569)</f>
        <v>0</v>
      </c>
      <c r="AP569" s="178">
        <f>$Y569*'9 All Base Data'!$Y569</f>
        <v>1.8606204569233014E-3</v>
      </c>
      <c r="AQ569" s="179">
        <f t="shared" si="99"/>
        <v>0.55173967995865547</v>
      </c>
    </row>
    <row r="570" spans="1:43" x14ac:dyDescent="0.25">
      <c r="A570" s="124">
        <v>528000</v>
      </c>
      <c r="B570" s="125" t="s">
        <v>593</v>
      </c>
      <c r="C570" s="126" t="s">
        <v>408</v>
      </c>
      <c r="D570" s="101" t="s">
        <v>2074</v>
      </c>
      <c r="E570" s="142"/>
      <c r="F570" s="191" t="str">
        <f>IF('9 All Base Data'!G570="Rural Centre","Rural",IF('9 All Base Data'!G570="Rural (Incl.some Off Shore Islands)","Rural",IF('9 All Base Data'!G570="Inlet-in TA but not in Urban Area","Rural",IF('9 All Base Data'!G570="Rural (Incl.some Off Shore Islands)","Rural",IF('9 All Base Data'!G570="Inlet-not in TA","Rural",IF('9 All Base Data'!G570="Inland Water not in Urban Area","Rural",IF('9 All Base Data'!G570="Oceanic-in Region but not in TA","Rural",'9 All Base Data'!G570)))))))</f>
        <v>Rural</v>
      </c>
      <c r="G570" s="177">
        <f>IF('9 All Base Data'!I570="..C","..C",'9 All Base Data'!I570*Basecase_Pop_2006)</f>
        <v>816</v>
      </c>
      <c r="H570" s="177">
        <f>IF('9 All Base Data'!J570="..C","..C",'9 All Base Data'!J570*Basecase_Pop_2006)</f>
        <v>444</v>
      </c>
      <c r="I570" s="191">
        <f>IF('9 All Base Data'!L570="..C","..C",'9 All Base Data'!L570*Basecase_Pop_2006)</f>
        <v>12</v>
      </c>
      <c r="J570" s="156">
        <f>IF('9 All Base Data'!$P570=0,0,('9 All Base Data'!$P570*Basecase_Pop_2006)/(1+(1/(BaseCase_Mort_AllAdults_30*('9 All Base Data'!$W570*Basecase_PM10)/10))))</f>
        <v>3.5227965157212451E-2</v>
      </c>
      <c r="K570" s="156">
        <f>IF('9 All Base Data'!$Q570=0,0,('9 All Base Data'!$Q570*Basecase_Pop_2006)/(1+(1/(BaseCase_Mort_Maori_30*('9 All Base Data'!$W570*Basecase_PM10)/10))))</f>
        <v>0</v>
      </c>
      <c r="L570" s="179">
        <f>133/(1+1/(BaseCase_Mort_Child_0_1*'9 All Base Data'!$AB$10/10))*IF('9 All Base Data'!$L570="..C",0,'9 All Base Data'!L570/'9 All Base Data'!$L$2022)</f>
        <v>1.7505334263662759E-3</v>
      </c>
      <c r="M570" s="178">
        <f>IF('9 All Base Data'!$R570="","",IF('9 All Base Data'!$R570=0,0,('9 All Base Data'!$R570*Basecase_Pop_2006)/(1+(1/(BaseCase_CardiacHA_All*('9 All Base Data'!$W570*Basecase_PM10)/10)))))</f>
        <v>1.5864137693549447E-2</v>
      </c>
      <c r="N570" s="178">
        <f>IF('9 All Base Data'!$S570="","",IF('9 All Base Data'!$S570=0,0,('9 All Base Data'!S570*Basecase_Pop_2006)/(1+(1/(BaseCase_RespHA_All*('9 All Base Data'!$W570*Basecase_PM10)/10)))))</f>
        <v>3.6899246340003508E-2</v>
      </c>
      <c r="O570" s="178">
        <f>IF('9 All Base Data'!$T570="","",IF('9 All Base Data'!$T570=0,0,('9 All Base Data'!$T570*Basecase_Pop_2006)/(1+(1/(BaseCase_RespHA_Child_1_4*('9 All Base Data'!$W570*Basecase_PM10)/10)))))</f>
        <v>1.0459935298016287E-2</v>
      </c>
      <c r="P570" s="179">
        <f>IF('9 All Base Data'!$U570="","",IF('9 All Base Data'!$U570=0,0,('9 All Base Data'!$U570*Basecase_Pop_2006)/(1+(1/(BaseCase_RespHA_Child_5_14*('9 All Base Data'!$W570*Basecase_PM10)/10)))))</f>
        <v>3.8919436278579168E-2</v>
      </c>
      <c r="Q570" s="156">
        <f>IF('7 Base case Results'!$G570="..C",0,BaseCase_RADs_All*'7 Base case Results'!$G570*('9 All Base Data'!$V570*Basecase_PM10)/10)</f>
        <v>234.12672000000003</v>
      </c>
      <c r="R570" s="189">
        <f t="shared" si="90"/>
        <v>0.12541155595967632</v>
      </c>
      <c r="S570" s="178">
        <f t="shared" si="91"/>
        <v>0</v>
      </c>
      <c r="T570" s="179">
        <f t="shared" si="92"/>
        <v>6.2318989978639421E-3</v>
      </c>
      <c r="U570" s="178">
        <f t="shared" si="93"/>
        <v>1.0073727435403899E-4</v>
      </c>
      <c r="V570" s="178">
        <f t="shared" si="94"/>
        <v>1.6733808215191589E-4</v>
      </c>
      <c r="W570" s="178">
        <f t="shared" si="95"/>
        <v>4.7435806576503865E-5</v>
      </c>
      <c r="X570" s="179">
        <f t="shared" si="96"/>
        <v>1.7649964352335653E-4</v>
      </c>
      <c r="Y570" s="179">
        <f t="shared" si="97"/>
        <v>1.4515856640000002E-2</v>
      </c>
      <c r="Z570" s="186">
        <f t="shared" si="98"/>
        <v>0.1464273869540462</v>
      </c>
      <c r="AA570" s="156">
        <f>$J570*'9 All Base Data'!$Y570</f>
        <v>3.0685015672390356E-3</v>
      </c>
      <c r="AB570" s="156">
        <f>$K570*'9 All Base Data'!$Y570</f>
        <v>0</v>
      </c>
      <c r="AC570" s="178">
        <f>$L570*'9 All Base Data'!$Y570</f>
        <v>1.5247870657126192E-4</v>
      </c>
      <c r="AD570" s="178">
        <f>IF($M570="","",$M570*'9 All Base Data'!$Y570)</f>
        <v>1.3818320518460584E-3</v>
      </c>
      <c r="AE570" s="178">
        <f>IF($N570="","",$N570*'9 All Base Data'!$Y570)</f>
        <v>3.2140770753844874E-3</v>
      </c>
      <c r="AF570" s="178">
        <f>IF($O570="","",$O570*'9 All Base Data'!$Y570)</f>
        <v>9.1110365619884788E-4</v>
      </c>
      <c r="AG570" s="178">
        <f>IF($P570="","",$P570*'9 All Base Data'!$Y570)</f>
        <v>3.3900439802277203E-3</v>
      </c>
      <c r="AH570" s="167">
        <f>$Q570*'9 All Base Data'!$Y570</f>
        <v>20.393406319281784</v>
      </c>
      <c r="AI570" s="178">
        <f>$R570*'9 All Base Data'!$Y570</f>
        <v>1.0923865579370966E-2</v>
      </c>
      <c r="AJ570" s="178">
        <f>$S570*'9 All Base Data'!$Y570</f>
        <v>0</v>
      </c>
      <c r="AK570" s="178">
        <f>$T570*'9 All Base Data'!$Y570</f>
        <v>5.4282419539369246E-4</v>
      </c>
      <c r="AL570" s="178">
        <f>IF($U570="","",$U570*'9 All Base Data'!$Y570)</f>
        <v>8.7746335292224713E-6</v>
      </c>
      <c r="AM570" s="178">
        <f>IF($V570="","",$V570*'9 All Base Data'!$Y570)</f>
        <v>1.4575839536868647E-5</v>
      </c>
      <c r="AN570" s="178">
        <f>IF($W570="","",$W570*'9 All Base Data'!$Y570)</f>
        <v>4.1318550808617754E-6</v>
      </c>
      <c r="AO570" s="178">
        <f>IF($X570="","",$X570*'9 All Base Data'!$Y570)</f>
        <v>1.5373849450332713E-5</v>
      </c>
      <c r="AP570" s="178">
        <f>$Y570*'9 All Base Data'!$Y570</f>
        <v>1.2643911917954707E-3</v>
      </c>
      <c r="AQ570" s="179">
        <f t="shared" si="99"/>
        <v>1.2754431439626217E-2</v>
      </c>
    </row>
    <row r="571" spans="1:43" x14ac:dyDescent="0.25">
      <c r="A571" s="124">
        <v>528200</v>
      </c>
      <c r="B571" s="125" t="s">
        <v>594</v>
      </c>
      <c r="C571" s="126" t="s">
        <v>408</v>
      </c>
      <c r="D571" s="101" t="s">
        <v>2073</v>
      </c>
      <c r="E571" s="142"/>
      <c r="F571" s="191" t="str">
        <f>IF('9 All Base Data'!G571="Rural Centre","Rural",IF('9 All Base Data'!G571="Rural (Incl.some Off Shore Islands)","Rural",IF('9 All Base Data'!G571="Inlet-in TA but not in Urban Area","Rural",IF('9 All Base Data'!G571="Rural (Incl.some Off Shore Islands)","Rural",IF('9 All Base Data'!G571="Inlet-not in TA","Rural",IF('9 All Base Data'!G571="Inland Water not in Urban Area","Rural",IF('9 All Base Data'!G571="Oceanic-in Region but not in TA","Rural",'9 All Base Data'!G571)))))))</f>
        <v>Hamilton Zone</v>
      </c>
      <c r="G571" s="177">
        <f>IF('9 All Base Data'!I571="..C","..C",'9 All Base Data'!I571*Basecase_Pop_2006)</f>
        <v>5127</v>
      </c>
      <c r="H571" s="177">
        <f>IF('9 All Base Data'!J571="..C","..C",'9 All Base Data'!J571*Basecase_Pop_2006)</f>
        <v>2589</v>
      </c>
      <c r="I571" s="191">
        <f>IF('9 All Base Data'!L571="..C","..C",'9 All Base Data'!L571*Basecase_Pop_2006)</f>
        <v>99</v>
      </c>
      <c r="J571" s="156">
        <f>IF('9 All Base Data'!$P571=0,0,('9 All Base Data'!$P571*Basecase_Pop_2006)/(1+(1/(BaseCase_Mort_AllAdults_30*('9 All Base Data'!$W571*Basecase_PM10)/10))))</f>
        <v>5.5998290128545694E-2</v>
      </c>
      <c r="K571" s="156">
        <f>IF('9 All Base Data'!$Q571=0,0,('9 All Base Data'!$Q571*Basecase_Pop_2006)/(1+(1/(BaseCase_Mort_Maori_30*('9 All Base Data'!$W571*Basecase_PM10)/10))))</f>
        <v>6.9202324352879027E-2</v>
      </c>
      <c r="L571" s="179">
        <f>133/(1+1/(BaseCase_Mort_Child_0_1*'9 All Base Data'!$AB$10/10))*IF('9 All Base Data'!$L571="..C",0,'9 All Base Data'!L571/'9 All Base Data'!$L$2022)</f>
        <v>1.4441900767521776E-2</v>
      </c>
      <c r="M571" s="178">
        <f>IF('9 All Base Data'!$R571="","",IF('9 All Base Data'!$R571=0,0,('9 All Base Data'!$R571*Basecase_Pop_2006)/(1+(1/(BaseCase_CardiacHA_All*('9 All Base Data'!$W571*Basecase_PM10)/10)))))</f>
        <v>0.50951521044589532</v>
      </c>
      <c r="N571" s="178">
        <f>IF('9 All Base Data'!$S571="","",IF('9 All Base Data'!$S571=0,0,('9 All Base Data'!S571*Basecase_Pop_2006)/(1+(1/(BaseCase_RespHA_All*('9 All Base Data'!$W571*Basecase_PM10)/10)))))</f>
        <v>1.1335833909123814</v>
      </c>
      <c r="O571" s="178">
        <f>IF('9 All Base Data'!$T571="","",IF('9 All Base Data'!$T571=0,0,('9 All Base Data'!$T571*Basecase_Pop_2006)/(1+(1/(BaseCase_RespHA_Child_1_4*('9 All Base Data'!$W571*Basecase_PM10)/10)))))</f>
        <v>0.38296628337556038</v>
      </c>
      <c r="P571" s="179">
        <f>IF('9 All Base Data'!$U571="","",IF('9 All Base Data'!$U571=0,0,('9 All Base Data'!$U571*Basecase_Pop_2006)/(1+(1/(BaseCase_RespHA_Child_5_14*('9 All Base Data'!$W571*Basecase_PM10)/10)))))</f>
        <v>0.16386029058019819</v>
      </c>
      <c r="Q571" s="156">
        <f>IF('7 Base case Results'!$G571="..C",0,BaseCase_RADs_All*'7 Base case Results'!$G571*('9 All Base Data'!$V571*Basecase_PM10)/10)</f>
        <v>3626.8398000000002</v>
      </c>
      <c r="R571" s="189">
        <f t="shared" si="90"/>
        <v>0.19935391285762266</v>
      </c>
      <c r="S571" s="178">
        <f t="shared" si="91"/>
        <v>0.24636027469624935</v>
      </c>
      <c r="T571" s="179">
        <f t="shared" si="92"/>
        <v>5.1413166732377523E-2</v>
      </c>
      <c r="U571" s="178">
        <f t="shared" si="93"/>
        <v>3.2354215863314353E-3</v>
      </c>
      <c r="V571" s="178">
        <f t="shared" si="94"/>
        <v>5.1408006777876498E-3</v>
      </c>
      <c r="W571" s="178">
        <f t="shared" si="95"/>
        <v>1.7367520951081662E-3</v>
      </c>
      <c r="X571" s="179">
        <f t="shared" si="96"/>
        <v>7.4310641778119874E-4</v>
      </c>
      <c r="Y571" s="179">
        <f t="shared" si="97"/>
        <v>0.22486406760000002</v>
      </c>
      <c r="Z571" s="186">
        <f t="shared" si="98"/>
        <v>0.48400736945411926</v>
      </c>
      <c r="AA571" s="156">
        <f>$J571*'9 All Base Data'!$Y571</f>
        <v>2.4896668745695065E-2</v>
      </c>
      <c r="AB571" s="156">
        <f>$K571*'9 All Base Data'!$Y571</f>
        <v>3.0767142030422572E-2</v>
      </c>
      <c r="AC571" s="178">
        <f>$L571*'9 All Base Data'!$Y571</f>
        <v>6.4208249687949318E-3</v>
      </c>
      <c r="AD571" s="178">
        <f>IF($M571="","",$M571*'9 All Base Data'!$Y571)</f>
        <v>0.22652890626205283</v>
      </c>
      <c r="AE571" s="178">
        <f>IF($N571="","",$N571*'9 All Base Data'!$Y571)</f>
        <v>0.50398771309591528</v>
      </c>
      <c r="AF571" s="178">
        <f>IF($O571="","",$O571*'9 All Base Data'!$Y571)</f>
        <v>0.1702656398272947</v>
      </c>
      <c r="AG571" s="178">
        <f>IF($P571="","",$P571*'9 All Base Data'!$Y571)</f>
        <v>7.2851784684563548E-2</v>
      </c>
      <c r="AH571" s="167">
        <f>$Q571*'9 All Base Data'!$Y571</f>
        <v>1612.4818969833782</v>
      </c>
      <c r="AI571" s="178">
        <f>$R571*'9 All Base Data'!$Y571</f>
        <v>8.8632140734674417E-2</v>
      </c>
      <c r="AJ571" s="178">
        <f>$S571*'9 All Base Data'!$Y571</f>
        <v>0.10953102562830437</v>
      </c>
      <c r="AK571" s="178">
        <f>$T571*'9 All Base Data'!$Y571</f>
        <v>2.2858136888909957E-2</v>
      </c>
      <c r="AL571" s="178">
        <f>IF($U571="","",$U571*'9 All Base Data'!$Y571)</f>
        <v>1.4384585547640354E-3</v>
      </c>
      <c r="AM571" s="178">
        <f>IF($V571="","",$V571*'9 All Base Data'!$Y571)</f>
        <v>2.285584278889976E-3</v>
      </c>
      <c r="AN571" s="178">
        <f>IF($W571="","",$W571*'9 All Base Data'!$Y571)</f>
        <v>7.7215467661678142E-4</v>
      </c>
      <c r="AO571" s="178">
        <f>IF($X571="","",$X571*'9 All Base Data'!$Y571)</f>
        <v>3.303828435444957E-4</v>
      </c>
      <c r="AP571" s="178">
        <f>$Y571*'9 All Base Data'!$Y571</f>
        <v>9.9973877612969456E-2</v>
      </c>
      <c r="AQ571" s="179">
        <f t="shared" si="99"/>
        <v>0.21518819807020784</v>
      </c>
    </row>
    <row r="572" spans="1:43" x14ac:dyDescent="0.25">
      <c r="A572" s="124">
        <v>528310</v>
      </c>
      <c r="B572" s="125" t="s">
        <v>595</v>
      </c>
      <c r="C572" s="126" t="s">
        <v>408</v>
      </c>
      <c r="D572" s="101" t="s">
        <v>2075</v>
      </c>
      <c r="E572" s="142"/>
      <c r="F572" s="191" t="str">
        <f>IF('9 All Base Data'!G572="Rural Centre","Rural",IF('9 All Base Data'!G572="Rural (Incl.some Off Shore Islands)","Rural",IF('9 All Base Data'!G572="Inlet-in TA but not in Urban Area","Rural",IF('9 All Base Data'!G572="Rural (Incl.some Off Shore Islands)","Rural",IF('9 All Base Data'!G572="Inlet-not in TA","Rural",IF('9 All Base Data'!G572="Inland Water not in Urban Area","Rural",IF('9 All Base Data'!G572="Oceanic-in Region but not in TA","Rural",'9 All Base Data'!G572)))))))</f>
        <v>Hamilton Zone</v>
      </c>
      <c r="G572" s="177">
        <f>IF('9 All Base Data'!I572="..C","..C",'9 All Base Data'!I572*Basecase_Pop_2006)</f>
        <v>5616</v>
      </c>
      <c r="H572" s="177">
        <f>IF('9 All Base Data'!J572="..C","..C",'9 All Base Data'!J572*Basecase_Pop_2006)</f>
        <v>3321</v>
      </c>
      <c r="I572" s="191">
        <f>IF('9 All Base Data'!L572="..C","..C",'9 All Base Data'!L572*Basecase_Pop_2006)</f>
        <v>96</v>
      </c>
      <c r="J572" s="156">
        <f>IF('9 All Base Data'!$P572=0,0,('9 All Base Data'!$P572*Basecase_Pop_2006)/(1+(1/(BaseCase_Mort_AllAdults_30*('9 All Base Data'!$W572*Basecase_PM10)/10))))</f>
        <v>2.20107271286646</v>
      </c>
      <c r="K572" s="156">
        <f>IF('9 All Base Data'!$Q572=0,0,('9 All Base Data'!$Q572*Basecase_Pop_2006)/(1+(1/(BaseCase_Mort_Maori_30*('9 All Base Data'!$W572*Basecase_PM10)/10))))</f>
        <v>2.4658254468980023</v>
      </c>
      <c r="L572" s="179">
        <f>133/(1+1/(BaseCase_Mort_Child_0_1*'9 All Base Data'!$AB$10/10))*IF('9 All Base Data'!$L572="..C",0,'9 All Base Data'!L572/'9 All Base Data'!$L$2022)</f>
        <v>1.4004267410930207E-2</v>
      </c>
      <c r="M572" s="178">
        <f>IF('9 All Base Data'!$R572="","",IF('9 All Base Data'!$R572=0,0,('9 All Base Data'!$R572*Basecase_Pop_2006)/(1+(1/(BaseCase_CardiacHA_All*('9 All Base Data'!$W572*Basecase_PM10)/10)))))</f>
        <v>0.47589381373755013</v>
      </c>
      <c r="N572" s="178">
        <f>IF('9 All Base Data'!$S572="","",IF('9 All Base Data'!$S572=0,0,('9 All Base Data'!S572*Basecase_Pop_2006)/(1+(1/(BaseCase_RespHA_All*('9 All Base Data'!$W572*Basecase_PM10)/10)))))</f>
        <v>0.66114071442668243</v>
      </c>
      <c r="O572" s="178">
        <f>IF('9 All Base Data'!$T572="","",IF('9 All Base Data'!$T572=0,0,('9 All Base Data'!$T572*Basecase_Pop_2006)/(1+(1/(BaseCase_RespHA_Child_1_4*('9 All Base Data'!$W572*Basecase_PM10)/10)))))</f>
        <v>0.21750422023113883</v>
      </c>
      <c r="P572" s="179">
        <f>IF('9 All Base Data'!$U572="","",IF('9 All Base Data'!$U572=0,0,('9 All Base Data'!$U572*Basecase_Pop_2006)/(1+(1/(BaseCase_RespHA_Child_5_14*('9 All Base Data'!$W572*Basecase_PM10)/10)))))</f>
        <v>0.10305710440299941</v>
      </c>
      <c r="Q572" s="156">
        <f>IF('7 Base case Results'!$G572="..C",0,BaseCase_RADs_All*'7 Base case Results'!$G572*('9 All Base Data'!$V572*Basecase_PM10)/10)</f>
        <v>4063.7375999999995</v>
      </c>
      <c r="R572" s="189">
        <f t="shared" si="90"/>
        <v>7.8358188578045977</v>
      </c>
      <c r="S572" s="178">
        <f t="shared" si="91"/>
        <v>8.7783385909568885</v>
      </c>
      <c r="T572" s="179">
        <f t="shared" si="92"/>
        <v>4.9855191982911537E-2</v>
      </c>
      <c r="U572" s="178">
        <f t="shared" si="93"/>
        <v>3.0219257172334432E-3</v>
      </c>
      <c r="V572" s="178">
        <f t="shared" si="94"/>
        <v>2.9982731399250048E-3</v>
      </c>
      <c r="W572" s="178">
        <f t="shared" si="95"/>
        <v>9.8638163874821463E-4</v>
      </c>
      <c r="X572" s="179">
        <f t="shared" si="96"/>
        <v>4.6736396846760233E-4</v>
      </c>
      <c r="Y572" s="179">
        <f t="shared" si="97"/>
        <v>0.25195173119999997</v>
      </c>
      <c r="Z572" s="186">
        <f t="shared" si="98"/>
        <v>8.143645979844667</v>
      </c>
      <c r="AA572" s="156">
        <f>$J572*'9 All Base Data'!$Y572</f>
        <v>1.0059592163855362</v>
      </c>
      <c r="AB572" s="156">
        <f>$K572*'9 All Base Data'!$Y572</f>
        <v>1.1269595137884585</v>
      </c>
      <c r="AC572" s="178">
        <f>$L572*'9 All Base Data'!$Y572</f>
        <v>6.4003891322637835E-3</v>
      </c>
      <c r="AD572" s="178">
        <f>IF($M572="","",$M572*'9 All Base Data'!$Y572)</f>
        <v>0.21749838846836633</v>
      </c>
      <c r="AE572" s="178">
        <f>IF($N572="","",$N572*'9 All Base Data'!$Y572)</f>
        <v>0.30216202814086213</v>
      </c>
      <c r="AF572" s="178">
        <f>IF($O572="","",$O572*'9 All Base Data'!$Y572)</f>
        <v>9.9406245720669306E-2</v>
      </c>
      <c r="AG572" s="178">
        <f>IF($P572="","",$P572*'9 All Base Data'!$Y572)</f>
        <v>4.7100326755308543E-2</v>
      </c>
      <c r="AH572" s="167">
        <f>$Q572*'9 All Base Data'!$Y572</f>
        <v>1857.2554499431737</v>
      </c>
      <c r="AI572" s="178">
        <f>$R572*'9 All Base Data'!$Y572</f>
        <v>3.5812148103325088</v>
      </c>
      <c r="AJ572" s="178">
        <f>$S572*'9 All Base Data'!$Y572</f>
        <v>4.0119758690869123</v>
      </c>
      <c r="AK572" s="178">
        <f>$T572*'9 All Base Data'!$Y572</f>
        <v>2.2785385310859069E-2</v>
      </c>
      <c r="AL572" s="178">
        <f>IF($U572="","",$U572*'9 All Base Data'!$Y572)</f>
        <v>1.3811147667741261E-3</v>
      </c>
      <c r="AM572" s="178">
        <f>IF($V572="","",$V572*'9 All Base Data'!$Y572)</f>
        <v>1.3703047976188097E-3</v>
      </c>
      <c r="AN572" s="178">
        <f>IF($W572="","",$W572*'9 All Base Data'!$Y572)</f>
        <v>4.5080732434323528E-4</v>
      </c>
      <c r="AO572" s="178">
        <f>IF($X572="","",$X572*'9 All Base Data'!$Y572)</f>
        <v>2.1359998183532422E-4</v>
      </c>
      <c r="AP572" s="178">
        <f>$Y572*'9 All Base Data'!$Y572</f>
        <v>0.11514983789647677</v>
      </c>
      <c r="AQ572" s="179">
        <f t="shared" si="99"/>
        <v>3.7219014531042376</v>
      </c>
    </row>
    <row r="573" spans="1:43" x14ac:dyDescent="0.25">
      <c r="A573" s="124">
        <v>528320</v>
      </c>
      <c r="B573" s="125" t="s">
        <v>596</v>
      </c>
      <c r="C573" s="126" t="s">
        <v>408</v>
      </c>
      <c r="D573" s="101" t="s">
        <v>2075</v>
      </c>
      <c r="E573" s="142"/>
      <c r="F573" s="191" t="str">
        <f>IF('9 All Base Data'!G573="Rural Centre","Rural",IF('9 All Base Data'!G573="Rural (Incl.some Off Shore Islands)","Rural",IF('9 All Base Data'!G573="Inlet-in TA but not in Urban Area","Rural",IF('9 All Base Data'!G573="Rural (Incl.some Off Shore Islands)","Rural",IF('9 All Base Data'!G573="Inlet-not in TA","Rural",IF('9 All Base Data'!G573="Inland Water not in Urban Area","Rural",IF('9 All Base Data'!G573="Oceanic-in Region but not in TA","Rural",'9 All Base Data'!G573)))))))</f>
        <v>Hamilton Zone</v>
      </c>
      <c r="G573" s="177">
        <f>IF('9 All Base Data'!I573="..C","..C",'9 All Base Data'!I573*Basecase_Pop_2006)</f>
        <v>2280</v>
      </c>
      <c r="H573" s="177">
        <f>IF('9 All Base Data'!J573="..C","..C",'9 All Base Data'!J573*Basecase_Pop_2006)</f>
        <v>1320</v>
      </c>
      <c r="I573" s="191">
        <f>IF('9 All Base Data'!L573="..C","..C",'9 All Base Data'!L573*Basecase_Pop_2006)</f>
        <v>24</v>
      </c>
      <c r="J573" s="156">
        <f>IF('9 All Base Data'!$P573=0,0,('9 All Base Data'!$P573*Basecase_Pop_2006)/(1+(1/(BaseCase_Mort_AllAdults_30*('9 All Base Data'!$W573*Basecase_PM10)/10))))</f>
        <v>2.2296580727738164</v>
      </c>
      <c r="K573" s="156">
        <f>IF('9 All Base Data'!$Q573=0,0,('9 All Base Data'!$Q573*Basecase_Pop_2006)/(1+(1/(BaseCase_Mort_Maori_30*('9 All Base Data'!$W573*Basecase_PM10)/10))))</f>
        <v>0.91587802313354361</v>
      </c>
      <c r="L573" s="179">
        <f>133/(1+1/(BaseCase_Mort_Child_0_1*'9 All Base Data'!$AB$10/10))*IF('9 All Base Data'!$L573="..C",0,'9 All Base Data'!L573/'9 All Base Data'!$L$2022)</f>
        <v>3.5010668527325518E-3</v>
      </c>
      <c r="M573" s="178">
        <f>IF('9 All Base Data'!$R573="","",IF('9 All Base Data'!$R573=0,0,('9 All Base Data'!$R573*Basecase_Pop_2006)/(1+(1/(BaseCase_CardiacHA_All*('9 All Base Data'!$W573*Basecase_PM10)/10)))))</f>
        <v>9.571048767906036E-2</v>
      </c>
      <c r="N573" s="178">
        <f>IF('9 All Base Data'!$S573="","",IF('9 All Base Data'!$S573=0,0,('9 All Base Data'!S573*Basecase_Pop_2006)/(1+(1/(BaseCase_RespHA_All*('9 All Base Data'!$W573*Basecase_PM10)/10)))))</f>
        <v>0.26445628577067298</v>
      </c>
      <c r="O573" s="178">
        <f>IF('9 All Base Data'!$T573="","",IF('9 All Base Data'!$T573=0,0,('9 All Base Data'!$T573*Basecase_Pop_2006)/(1+(1/(BaseCase_RespHA_Child_1_4*('9 All Base Data'!$W573*Basecase_PM10)/10)))))</f>
        <v>0.13050253213868329</v>
      </c>
      <c r="P573" s="179">
        <f>IF('9 All Base Data'!$U573="","",IF('9 All Base Data'!$U573=0,0,('9 All Base Data'!$U573*Basecase_Pop_2006)/(1+(1/(BaseCase_RespHA_Child_5_14*('9 All Base Data'!$W573*Basecase_PM10)/10)))))</f>
        <v>6.4410690251874639E-2</v>
      </c>
      <c r="Q573" s="156">
        <f>IF('7 Base case Results'!$G573="..C",0,BaseCase_RADs_All*'7 Base case Results'!$G573*('9 All Base Data'!$V573*Basecase_PM10)/10)</f>
        <v>1649.8079999999998</v>
      </c>
      <c r="R573" s="189">
        <f t="shared" si="90"/>
        <v>7.9375827390747862</v>
      </c>
      <c r="S573" s="178">
        <f t="shared" si="91"/>
        <v>3.2605257623554151</v>
      </c>
      <c r="T573" s="179">
        <f t="shared" si="92"/>
        <v>1.2463797995727884E-2</v>
      </c>
      <c r="U573" s="178">
        <f t="shared" si="93"/>
        <v>6.077615967620333E-4</v>
      </c>
      <c r="V573" s="178">
        <f t="shared" si="94"/>
        <v>1.1993092559700019E-3</v>
      </c>
      <c r="W573" s="178">
        <f t="shared" si="95"/>
        <v>5.9182898324892865E-4</v>
      </c>
      <c r="X573" s="179">
        <f t="shared" si="96"/>
        <v>2.9210248029225148E-4</v>
      </c>
      <c r="Y573" s="179">
        <f t="shared" si="97"/>
        <v>0.102288096</v>
      </c>
      <c r="Z573" s="186">
        <f t="shared" si="98"/>
        <v>8.0541417039232464</v>
      </c>
      <c r="AA573" s="156">
        <f>$J573*'9 All Base Data'!$Y573</f>
        <v>1.0190236217931405</v>
      </c>
      <c r="AB573" s="156">
        <f>$K573*'9 All Base Data'!$Y573</f>
        <v>0.41858496226428454</v>
      </c>
      <c r="AC573" s="178">
        <f>$L573*'9 All Base Data'!$Y573</f>
        <v>1.6000972830659459E-3</v>
      </c>
      <c r="AD573" s="178">
        <f>IF($M573="","",$M573*'9 All Base Data'!$Y573)</f>
        <v>4.3742692652855797E-2</v>
      </c>
      <c r="AE573" s="178">
        <f>IF($N573="","",$N573*'9 All Base Data'!$Y573)</f>
        <v>0.12086481125634485</v>
      </c>
      <c r="AF573" s="178">
        <f>IF($O573="","",$O573*'9 All Base Data'!$Y573)</f>
        <v>5.9643747432401577E-2</v>
      </c>
      <c r="AG573" s="178">
        <f>IF($P573="","",$P573*'9 All Base Data'!$Y573)</f>
        <v>2.9437704222067842E-2</v>
      </c>
      <c r="AH573" s="167">
        <f>$Q573*'9 All Base Data'!$Y573</f>
        <v>754.0139647205192</v>
      </c>
      <c r="AI573" s="178">
        <f>$R573*'9 All Base Data'!$Y573</f>
        <v>3.6277240935835802</v>
      </c>
      <c r="AJ573" s="178">
        <f>$S573*'9 All Base Data'!$Y573</f>
        <v>1.4901624656608528</v>
      </c>
      <c r="AK573" s="178">
        <f>$T573*'9 All Base Data'!$Y573</f>
        <v>5.6963463277147674E-3</v>
      </c>
      <c r="AL573" s="178">
        <f>IF($U573="","",$U573*'9 All Base Data'!$Y573)</f>
        <v>2.777660983456343E-4</v>
      </c>
      <c r="AM573" s="178">
        <f>IF($V573="","",$V573*'9 All Base Data'!$Y573)</f>
        <v>5.4812191904752389E-4</v>
      </c>
      <c r="AN573" s="178">
        <f>IF($W573="","",$W573*'9 All Base Data'!$Y573)</f>
        <v>2.7048439460594111E-4</v>
      </c>
      <c r="AO573" s="178">
        <f>IF($X573="","",$X573*'9 All Base Data'!$Y573)</f>
        <v>1.3349998864707765E-4</v>
      </c>
      <c r="AP573" s="178">
        <f>$Y573*'9 All Base Data'!$Y573</f>
        <v>4.6748865812672194E-2</v>
      </c>
      <c r="AQ573" s="179">
        <f t="shared" si="99"/>
        <v>3.6809951937413605</v>
      </c>
    </row>
    <row r="574" spans="1:43" x14ac:dyDescent="0.25">
      <c r="A574" s="124">
        <v>528402</v>
      </c>
      <c r="B574" s="125" t="s">
        <v>597</v>
      </c>
      <c r="C574" s="126" t="s">
        <v>408</v>
      </c>
      <c r="D574" s="101" t="s">
        <v>2075</v>
      </c>
      <c r="E574" s="142"/>
      <c r="F574" s="191" t="str">
        <f>IF('9 All Base Data'!G574="Rural Centre","Rural",IF('9 All Base Data'!G574="Rural (Incl.some Off Shore Islands)","Rural",IF('9 All Base Data'!G574="Inlet-in TA but not in Urban Area","Rural",IF('9 All Base Data'!G574="Rural (Incl.some Off Shore Islands)","Rural",IF('9 All Base Data'!G574="Inlet-not in TA","Rural",IF('9 All Base Data'!G574="Inland Water not in Urban Area","Rural",IF('9 All Base Data'!G574="Oceanic-in Region but not in TA","Rural",'9 All Base Data'!G574)))))))</f>
        <v>Hamilton Zone</v>
      </c>
      <c r="G574" s="177">
        <f>IF('9 All Base Data'!I574="..C","..C",'9 All Base Data'!I574*Basecase_Pop_2006)</f>
        <v>2016</v>
      </c>
      <c r="H574" s="177">
        <f>IF('9 All Base Data'!J574="..C","..C",'9 All Base Data'!J574*Basecase_Pop_2006)</f>
        <v>1083</v>
      </c>
      <c r="I574" s="191">
        <f>IF('9 All Base Data'!L574="..C","..C",'9 All Base Data'!L574*Basecase_Pop_2006)</f>
        <v>27</v>
      </c>
      <c r="J574" s="156">
        <f>IF('9 All Base Data'!$P574=0,0,('9 All Base Data'!$P574*Basecase_Pop_2006)/(1+(1/(BaseCase_Mort_AllAdults_30*('9 All Base Data'!$W574*Basecase_PM10)/10))))</f>
        <v>0.42878039861034933</v>
      </c>
      <c r="K574" s="156">
        <f>IF('9 All Base Data'!$Q574=0,0,('9 All Base Data'!$Q574*Basecase_Pop_2006)/(1+(1/(BaseCase_Mort_Maori_30*('9 All Base Data'!$W574*Basecase_PM10)/10))))</f>
        <v>7.0452155625657209E-2</v>
      </c>
      <c r="L574" s="179">
        <f>133/(1+1/(BaseCase_Mort_Child_0_1*'9 All Base Data'!$AB$10/10))*IF('9 All Base Data'!$L574="..C",0,'9 All Base Data'!L574/'9 All Base Data'!$L$2022)</f>
        <v>3.9387002093241204E-3</v>
      </c>
      <c r="M574" s="178">
        <f>IF('9 All Base Data'!$R574="","",IF('9 All Base Data'!$R574=0,0,('9 All Base Data'!$R574*Basecase_Pop_2006)/(1+(1/(BaseCase_CardiacHA_All*('9 All Base Data'!$W574*Basecase_PM10)/10)))))</f>
        <v>6.1148367128288569E-2</v>
      </c>
      <c r="N574" s="178">
        <f>IF('9 All Base Data'!$S574="","",IF('9 All Base Data'!$S574=0,0,('9 All Base Data'!S574*Basecase_Pop_2006)/(1+(1/(BaseCase_RespHA_All*('9 All Base Data'!$W574*Basecase_PM10)/10)))))</f>
        <v>0.32175514768765212</v>
      </c>
      <c r="O574" s="178">
        <f>IF('9 All Base Data'!$T574="","",IF('9 All Base Data'!$T574=0,0,('9 All Base Data'!$T574*Basecase_Pop_2006)/(1+(1/(BaseCase_RespHA_Child_1_4*('9 All Base Data'!$W574*Basecase_PM10)/10)))))</f>
        <v>0.26970523308661215</v>
      </c>
      <c r="P574" s="179">
        <f>IF('9 All Base Data'!$U574="","",IF('9 All Base Data'!$U574=0,0,('9 All Base Data'!$U574*Basecase_Pop_2006)/(1+(1/(BaseCase_RespHA_Child_5_14*('9 All Base Data'!$W574*Basecase_PM10)/10)))))</f>
        <v>0.10305710440299941</v>
      </c>
      <c r="Q574" s="156">
        <f>IF('7 Base case Results'!$G574="..C",0,BaseCase_RADs_All*'7 Base case Results'!$G574*('9 All Base Data'!$V574*Basecase_PM10)/10)</f>
        <v>1458.7775999999999</v>
      </c>
      <c r="R574" s="189">
        <f t="shared" si="90"/>
        <v>1.5264582190528435</v>
      </c>
      <c r="S574" s="178">
        <f t="shared" si="91"/>
        <v>0.25080967402733967</v>
      </c>
      <c r="T574" s="179">
        <f t="shared" si="92"/>
        <v>1.4021772745193868E-2</v>
      </c>
      <c r="U574" s="178">
        <f t="shared" si="93"/>
        <v>3.882921312646324E-4</v>
      </c>
      <c r="V574" s="178">
        <f t="shared" si="94"/>
        <v>1.4591595947635024E-3</v>
      </c>
      <c r="W574" s="178">
        <f t="shared" si="95"/>
        <v>1.2231132320477862E-3</v>
      </c>
      <c r="X574" s="179">
        <f t="shared" si="96"/>
        <v>4.6736396846760233E-4</v>
      </c>
      <c r="Y574" s="179">
        <f t="shared" si="97"/>
        <v>9.0444211199999985E-2</v>
      </c>
      <c r="Z574" s="186">
        <f t="shared" si="98"/>
        <v>1.6327716547240654</v>
      </c>
      <c r="AA574" s="156">
        <f>$J574*'9 All Base Data'!$Y574</f>
        <v>0.19596608111406549</v>
      </c>
      <c r="AB574" s="156">
        <f>$K574*'9 All Base Data'!$Y574</f>
        <v>3.2198843251098813E-2</v>
      </c>
      <c r="AC574" s="178">
        <f>$L574*'9 All Base Data'!$Y574</f>
        <v>1.8001094434491889E-3</v>
      </c>
      <c r="AD574" s="178">
        <f>IF($M574="","",$M574*'9 All Base Data'!$Y574)</f>
        <v>2.7946720305991206E-2</v>
      </c>
      <c r="AE574" s="178">
        <f>IF($N574="","",$N574*'9 All Base Data'!$Y574)</f>
        <v>0.14705218702855291</v>
      </c>
      <c r="AF574" s="178">
        <f>IF($O574="","",$O574*'9 All Base Data'!$Y574)</f>
        <v>0.12326374469362994</v>
      </c>
      <c r="AG574" s="178">
        <f>IF($P574="","",$P574*'9 All Base Data'!$Y574)</f>
        <v>4.7100326755308543E-2</v>
      </c>
      <c r="AH574" s="167">
        <f>$Q574*'9 All Base Data'!$Y574</f>
        <v>666.70708459498542</v>
      </c>
      <c r="AI574" s="178">
        <f>$R574*'9 All Base Data'!$Y574</f>
        <v>0.69763924876607308</v>
      </c>
      <c r="AJ574" s="178">
        <f>$S574*'9 All Base Data'!$Y574</f>
        <v>0.11462788197391177</v>
      </c>
      <c r="AK574" s="178">
        <f>$T574*'9 All Base Data'!$Y574</f>
        <v>6.4083896186791119E-3</v>
      </c>
      <c r="AL574" s="178">
        <f>IF($U574="","",$U574*'9 All Base Data'!$Y574)</f>
        <v>1.7746167394304415E-4</v>
      </c>
      <c r="AM574" s="178">
        <f>IF($V574="","",$V574*'9 All Base Data'!$Y574)</f>
        <v>6.6688166817448745E-4</v>
      </c>
      <c r="AN574" s="178">
        <f>IF($W574="","",$W574*'9 All Base Data'!$Y574)</f>
        <v>5.5900108218561177E-4</v>
      </c>
      <c r="AO574" s="178">
        <f>IF($X574="","",$X574*'9 All Base Data'!$Y574)</f>
        <v>2.1359998183532422E-4</v>
      </c>
      <c r="AP574" s="178">
        <f>$Y574*'9 All Base Data'!$Y574</f>
        <v>4.1335839244889094E-2</v>
      </c>
      <c r="AQ574" s="179">
        <f t="shared" si="99"/>
        <v>0.74622782097175877</v>
      </c>
    </row>
    <row r="575" spans="1:43" x14ac:dyDescent="0.25">
      <c r="A575" s="124">
        <v>528403</v>
      </c>
      <c r="B575" s="125" t="s">
        <v>598</v>
      </c>
      <c r="C575" s="126" t="s">
        <v>408</v>
      </c>
      <c r="D575" s="101" t="s">
        <v>2075</v>
      </c>
      <c r="E575" s="142"/>
      <c r="F575" s="191" t="str">
        <f>IF('9 All Base Data'!G575="Rural Centre","Rural",IF('9 All Base Data'!G575="Rural (Incl.some Off Shore Islands)","Rural",IF('9 All Base Data'!G575="Inlet-in TA but not in Urban Area","Rural",IF('9 All Base Data'!G575="Rural (Incl.some Off Shore Islands)","Rural",IF('9 All Base Data'!G575="Inlet-not in TA","Rural",IF('9 All Base Data'!G575="Inland Water not in Urban Area","Rural",IF('9 All Base Data'!G575="Oceanic-in Region but not in TA","Rural",'9 All Base Data'!G575)))))))</f>
        <v>Hamilton Zone</v>
      </c>
      <c r="G575" s="177">
        <f>IF('9 All Base Data'!I575="..C","..C",'9 All Base Data'!I575*Basecase_Pop_2006)</f>
        <v>339</v>
      </c>
      <c r="H575" s="177">
        <f>IF('9 All Base Data'!J575="..C","..C",'9 All Base Data'!J575*Basecase_Pop_2006)</f>
        <v>297</v>
      </c>
      <c r="I575" s="191">
        <f>IF('9 All Base Data'!L575="..C","..C",'9 All Base Data'!L575*Basecase_Pop_2006)</f>
        <v>3</v>
      </c>
      <c r="J575" s="156">
        <f>IF('9 All Base Data'!$P575=0,0,('9 All Base Data'!$P575*Basecase_Pop_2006)/(1+(1/(BaseCase_Mort_AllAdults_30*('9 All Base Data'!$W575*Basecase_PM10)/10))))</f>
        <v>0.37160967879563606</v>
      </c>
      <c r="K575" s="156">
        <f>IF('9 All Base Data'!$Q575=0,0,('9 All Base Data'!$Q575*Basecase_Pop_2006)/(1+(1/(BaseCase_Mort_Maori_30*('9 All Base Data'!$W575*Basecase_PM10)/10))))</f>
        <v>0.14090431125131442</v>
      </c>
      <c r="L575" s="179">
        <f>133/(1+1/(BaseCase_Mort_Child_0_1*'9 All Base Data'!$AB$10/10))*IF('9 All Base Data'!$L575="..C",0,'9 All Base Data'!L575/'9 All Base Data'!$L$2022)</f>
        <v>4.3763335659156898E-4</v>
      </c>
      <c r="M575" s="178">
        <f>IF('9 All Base Data'!$R575="","",IF('9 All Base Data'!$R575=0,0,('9 All Base Data'!$R575*Basecase_Pop_2006)/(1+(1/(BaseCase_CardiacHA_All*('9 All Base Data'!$W575*Basecase_PM10)/10)))))</f>
        <v>6.9124241101543582E-2</v>
      </c>
      <c r="N575" s="178">
        <f>IF('9 All Base Data'!$S575="","",IF('9 All Base Data'!$S575=0,0,('9 All Base Data'!S575*Basecase_Pop_2006)/(1+(1/(BaseCase_RespHA_All*('9 All Base Data'!$W575*Basecase_PM10)/10)))))</f>
        <v>6.6114071442668246E-2</v>
      </c>
      <c r="O575" s="178">
        <f>IF('9 All Base Data'!$T575="","",IF('9 All Base Data'!$T575=0,0,('9 All Base Data'!$T575*Basecase_Pop_2006)/(1+(1/(BaseCase_RespHA_Child_1_4*('9 All Base Data'!$W575*Basecase_PM10)/10)))))</f>
        <v>3.4800675236982208E-2</v>
      </c>
      <c r="P575" s="179">
        <f>IF('9 All Base Data'!$U575="","",IF('9 All Base Data'!$U575=0,0,('9 All Base Data'!$U575*Basecase_Pop_2006)/(1+(1/(BaseCase_RespHA_Child_5_14*('9 All Base Data'!$W575*Basecase_PM10)/10)))))</f>
        <v>0</v>
      </c>
      <c r="Q575" s="156">
        <f>IF('7 Base case Results'!$G575="..C",0,BaseCase_RADs_All*'7 Base case Results'!$G575*('9 All Base Data'!$V575*Basecase_PM10)/10)</f>
        <v>245.3004</v>
      </c>
      <c r="R575" s="189">
        <f t="shared" si="90"/>
        <v>1.3229304565124644</v>
      </c>
      <c r="S575" s="178">
        <f t="shared" si="91"/>
        <v>0.50161934805467934</v>
      </c>
      <c r="T575" s="179">
        <f t="shared" si="92"/>
        <v>1.5579747494659855E-3</v>
      </c>
      <c r="U575" s="178">
        <f t="shared" si="93"/>
        <v>4.3893893099480175E-4</v>
      </c>
      <c r="V575" s="178">
        <f t="shared" si="94"/>
        <v>2.9982731399250047E-4</v>
      </c>
      <c r="W575" s="178">
        <f t="shared" si="95"/>
        <v>1.5782106219971431E-4</v>
      </c>
      <c r="X575" s="179">
        <f t="shared" si="96"/>
        <v>0</v>
      </c>
      <c r="Y575" s="179">
        <f t="shared" si="97"/>
        <v>1.5208624799999999E-2</v>
      </c>
      <c r="Z575" s="186">
        <f t="shared" si="98"/>
        <v>1.3404358223069179</v>
      </c>
      <c r="AA575" s="156">
        <f>$J575*'9 All Base Data'!$Y575</f>
        <v>0.16983727029885673</v>
      </c>
      <c r="AB575" s="156">
        <f>$K575*'9 All Base Data'!$Y575</f>
        <v>6.4397686502197626E-2</v>
      </c>
      <c r="AC575" s="178">
        <f>$L575*'9 All Base Data'!$Y575</f>
        <v>2.0001216038324323E-4</v>
      </c>
      <c r="AD575" s="178">
        <f>IF($M575="","",$M575*'9 All Base Data'!$Y575)</f>
        <v>3.1591944693729182E-2</v>
      </c>
      <c r="AE575" s="178">
        <f>IF($N575="","",$N575*'9 All Base Data'!$Y575)</f>
        <v>3.0216202814086213E-2</v>
      </c>
      <c r="AF575" s="178">
        <f>IF($O575="","",$O575*'9 All Base Data'!$Y575)</f>
        <v>1.5904999315307086E-2</v>
      </c>
      <c r="AG575" s="178">
        <f>IF($P575="","",$P575*'9 All Base Data'!$Y575)</f>
        <v>0</v>
      </c>
      <c r="AH575" s="167">
        <f>$Q575*'9 All Base Data'!$Y575</f>
        <v>112.10997107028774</v>
      </c>
      <c r="AI575" s="178">
        <f>$R575*'9 All Base Data'!$Y575</f>
        <v>0.60462068226393006</v>
      </c>
      <c r="AJ575" s="178">
        <f>$S575*'9 All Base Data'!$Y575</f>
        <v>0.22925576394782354</v>
      </c>
      <c r="AK575" s="178">
        <f>$T575*'9 All Base Data'!$Y575</f>
        <v>7.1204329096434592E-4</v>
      </c>
      <c r="AL575" s="178">
        <f>IF($U575="","",$U575*'9 All Base Data'!$Y575)</f>
        <v>2.0060884880518032E-4</v>
      </c>
      <c r="AM575" s="178">
        <f>IF($V575="","",$V575*'9 All Base Data'!$Y575)</f>
        <v>1.3703047976188097E-4</v>
      </c>
      <c r="AN575" s="178">
        <f>IF($W575="","",$W575*'9 All Base Data'!$Y575)</f>
        <v>7.2129171894917639E-5</v>
      </c>
      <c r="AO575" s="178">
        <f>IF($X575="","",$X575*'9 All Base Data'!$Y575)</f>
        <v>0</v>
      </c>
      <c r="AP575" s="178">
        <f>$Y575*'9 All Base Data'!$Y575</f>
        <v>6.9508182063578398E-3</v>
      </c>
      <c r="AQ575" s="179">
        <f t="shared" si="99"/>
        <v>0.61262118308981917</v>
      </c>
    </row>
    <row r="576" spans="1:43" x14ac:dyDescent="0.25">
      <c r="A576" s="124">
        <v>528405</v>
      </c>
      <c r="B576" s="125" t="s">
        <v>599</v>
      </c>
      <c r="C576" s="126" t="s">
        <v>408</v>
      </c>
      <c r="D576" s="101" t="s">
        <v>2075</v>
      </c>
      <c r="E576" s="142"/>
      <c r="F576" s="191" t="str">
        <f>IF('9 All Base Data'!G576="Rural Centre","Rural",IF('9 All Base Data'!G576="Rural (Incl.some Off Shore Islands)","Rural",IF('9 All Base Data'!G576="Inlet-in TA but not in Urban Area","Rural",IF('9 All Base Data'!G576="Rural (Incl.some Off Shore Islands)","Rural",IF('9 All Base Data'!G576="Inlet-not in TA","Rural",IF('9 All Base Data'!G576="Inland Water not in Urban Area","Rural",IF('9 All Base Data'!G576="Oceanic-in Region but not in TA","Rural",'9 All Base Data'!G576)))))))</f>
        <v>Hamilton Zone</v>
      </c>
      <c r="G576" s="177">
        <f>IF('9 All Base Data'!I576="..C","..C",'9 All Base Data'!I576*Basecase_Pop_2006)</f>
        <v>168</v>
      </c>
      <c r="H576" s="177">
        <f>IF('9 All Base Data'!J576="..C","..C",'9 All Base Data'!J576*Basecase_Pop_2006)</f>
        <v>96</v>
      </c>
      <c r="I576" s="191" t="str">
        <f>IF('9 All Base Data'!L576="..C","..C",'9 All Base Data'!L576*Basecase_Pop_2006)</f>
        <v>..C</v>
      </c>
      <c r="J576" s="156">
        <f>IF('9 All Base Data'!$P576=0,0,('9 All Base Data'!$P576*Basecase_Pop_2006)/(1+(1/(BaseCase_Mort_AllAdults_30*('9 All Base Data'!$W576*Basecase_PM10)/10))))</f>
        <v>0.26168224299065423</v>
      </c>
      <c r="K576" s="156">
        <f>IF('9 All Base Data'!$Q576=0,0,('9 All Base Data'!$Q576*Basecase_Pop_2006)/(1+(1/(BaseCase_Mort_Maori_30*('9 All Base Data'!$W576*Basecase_PM10)/10))))</f>
        <v>5.5555555555555552E-2</v>
      </c>
      <c r="L576" s="179">
        <f>133/(1+1/(BaseCase_Mort_Child_0_1*'9 All Base Data'!$AB$10/10))*IF('9 All Base Data'!$L576="..C",0,'9 All Base Data'!L576/'9 All Base Data'!$L$2022)</f>
        <v>0</v>
      </c>
      <c r="M576" s="178">
        <f>IF('9 All Base Data'!$R576="","",IF('9 All Base Data'!$R576=0,0,('9 All Base Data'!$R576*Basecase_Pop_2006)/(1+(1/(BaseCase_CardiacHA_All*('9 All Base Data'!$W576*Basecase_PM10)/10)))))</f>
        <v>1.9880715705765406E-3</v>
      </c>
      <c r="N576" s="178">
        <f>IF('9 All Base Data'!$S576="","",IF('9 All Base Data'!$S576=0,0,('9 All Base Data'!S576*Basecase_Pop_2006)/(1+(1/(BaseCase_RespHA_All*('9 All Base Data'!$W576*Basecase_PM10)/10)))))</f>
        <v>1.6501650165016504E-2</v>
      </c>
      <c r="O576" s="178">
        <f>IF('9 All Base Data'!$T576="","",IF('9 All Base Data'!$T576=0,0,('9 All Base Data'!$T576*Basecase_Pop_2006)/(1+(1/(BaseCase_RespHA_Child_1_4*('9 All Base Data'!$W576*Basecase_PM10)/10)))))</f>
        <v>0</v>
      </c>
      <c r="P576" s="179">
        <f>IF('9 All Base Data'!$U576="","",IF('9 All Base Data'!$U576=0,0,('9 All Base Data'!$U576*Basecase_Pop_2006)/(1+(1/(BaseCase_RespHA_Child_5_14*('9 All Base Data'!$W576*Basecase_PM10)/10)))))</f>
        <v>0</v>
      </c>
      <c r="Q576" s="156">
        <f>IF('7 Base case Results'!$G576="..C",0,BaseCase_RADs_All*'7 Base case Results'!$G576*('9 All Base Data'!$V576*Basecase_PM10)/10)</f>
        <v>90.72</v>
      </c>
      <c r="R576" s="189">
        <f t="shared" si="90"/>
        <v>0.93158878504672904</v>
      </c>
      <c r="S576" s="178">
        <f t="shared" si="91"/>
        <v>0.19777777777777777</v>
      </c>
      <c r="T576" s="179">
        <f t="shared" si="92"/>
        <v>0</v>
      </c>
      <c r="U576" s="178">
        <f t="shared" si="93"/>
        <v>1.2624254473161032E-5</v>
      </c>
      <c r="V576" s="178">
        <f t="shared" si="94"/>
        <v>7.483498349834984E-5</v>
      </c>
      <c r="W576" s="178">
        <f t="shared" si="95"/>
        <v>0</v>
      </c>
      <c r="X576" s="179">
        <f t="shared" si="96"/>
        <v>0</v>
      </c>
      <c r="Y576" s="179">
        <f t="shared" si="97"/>
        <v>5.6246400000000002E-3</v>
      </c>
      <c r="Z576" s="186">
        <f t="shared" si="98"/>
        <v>0.93730088428470049</v>
      </c>
      <c r="AA576" s="156">
        <f>$J576*'9 All Base Data'!$Y576</f>
        <v>7.1287999643039085E-2</v>
      </c>
      <c r="AB576" s="156">
        <f>$K576*'9 All Base Data'!$Y576</f>
        <v>1.5134555479772185E-2</v>
      </c>
      <c r="AC576" s="178">
        <f>$L576*'9 All Base Data'!$Y576</f>
        <v>0</v>
      </c>
      <c r="AD576" s="178">
        <f>IF($M576="","",$M576*'9 All Base Data'!$Y576)</f>
        <v>5.4159443068767254E-4</v>
      </c>
      <c r="AE576" s="178">
        <f>IF($N576="","",$N576*'9 All Base Data'!$Y576)</f>
        <v>4.4954125187442141E-3</v>
      </c>
      <c r="AF576" s="178">
        <f>IF($O576="","",$O576*'9 All Base Data'!$Y576)</f>
        <v>0</v>
      </c>
      <c r="AG576" s="178">
        <f>IF($P576="","",$P576*'9 All Base Data'!$Y576)</f>
        <v>0</v>
      </c>
      <c r="AH576" s="167">
        <f>$Q576*'9 All Base Data'!$Y576</f>
        <v>24.714123716248785</v>
      </c>
      <c r="AI576" s="178">
        <f>$R576*'9 All Base Data'!$Y576</f>
        <v>0.25378527872921913</v>
      </c>
      <c r="AJ576" s="178">
        <f>$S576*'9 All Base Data'!$Y576</f>
        <v>5.3879017507988979E-2</v>
      </c>
      <c r="AK576" s="178">
        <f>$T576*'9 All Base Data'!$Y576</f>
        <v>0</v>
      </c>
      <c r="AL576" s="178">
        <f>IF($U576="","",$U576*'9 All Base Data'!$Y576)</f>
        <v>3.4391246348667206E-6</v>
      </c>
      <c r="AM576" s="178">
        <f>IF($V576="","",$V576*'9 All Base Data'!$Y576)</f>
        <v>2.0386695772505011E-5</v>
      </c>
      <c r="AN576" s="178">
        <f>IF($W576="","",$W576*'9 All Base Data'!$Y576)</f>
        <v>0</v>
      </c>
      <c r="AO576" s="178">
        <f>IF($X576="","",$X576*'9 All Base Data'!$Y576)</f>
        <v>0</v>
      </c>
      <c r="AP576" s="178">
        <f>$Y576*'9 All Base Data'!$Y576</f>
        <v>1.5322756704074249E-3</v>
      </c>
      <c r="AQ576" s="179">
        <f t="shared" si="99"/>
        <v>0.25534138022003389</v>
      </c>
    </row>
    <row r="577" spans="1:43" x14ac:dyDescent="0.25">
      <c r="A577" s="124">
        <v>528406</v>
      </c>
      <c r="B577" s="125" t="s">
        <v>600</v>
      </c>
      <c r="C577" s="126" t="s">
        <v>408</v>
      </c>
      <c r="D577" s="101" t="s">
        <v>2075</v>
      </c>
      <c r="E577" s="142"/>
      <c r="F577" s="191" t="str">
        <f>IF('9 All Base Data'!G577="Rural Centre","Rural",IF('9 All Base Data'!G577="Rural (Incl.some Off Shore Islands)","Rural",IF('9 All Base Data'!G577="Inlet-in TA but not in Urban Area","Rural",IF('9 All Base Data'!G577="Rural (Incl.some Off Shore Islands)","Rural",IF('9 All Base Data'!G577="Inlet-not in TA","Rural",IF('9 All Base Data'!G577="Inland Water not in Urban Area","Rural",IF('9 All Base Data'!G577="Oceanic-in Region but not in TA","Rural",'9 All Base Data'!G577)))))))</f>
        <v>Hamilton Zone</v>
      </c>
      <c r="G577" s="177">
        <f>IF('9 All Base Data'!I577="..C","..C",'9 All Base Data'!I577*Basecase_Pop_2006)</f>
        <v>165</v>
      </c>
      <c r="H577" s="177">
        <f>IF('9 All Base Data'!J577="..C","..C",'9 All Base Data'!J577*Basecase_Pop_2006)</f>
        <v>105</v>
      </c>
      <c r="I577" s="191" t="str">
        <f>IF('9 All Base Data'!L577="..C","..C",'9 All Base Data'!L577*Basecase_Pop_2006)</f>
        <v>..C</v>
      </c>
      <c r="J577" s="156">
        <f>IF('9 All Base Data'!$P577=0,0,('9 All Base Data'!$P577*Basecase_Pop_2006)/(1+(1/(BaseCase_Mort_AllAdults_30*('9 All Base Data'!$W577*Basecase_PM10)/10))))</f>
        <v>5.7170719814713243E-2</v>
      </c>
      <c r="K577" s="156">
        <f>IF('9 All Base Data'!$Q577=0,0,('9 All Base Data'!$Q577*Basecase_Pop_2006)/(1+(1/(BaseCase_Mort_Maori_30*('9 All Base Data'!$W577*Basecase_PM10)/10))))</f>
        <v>0</v>
      </c>
      <c r="L577" s="179">
        <f>133/(1+1/(BaseCase_Mort_Child_0_1*'9 All Base Data'!$AB$10/10))*IF('9 All Base Data'!$L577="..C",0,'9 All Base Data'!L577/'9 All Base Data'!$L$2022)</f>
        <v>0</v>
      </c>
      <c r="M577" s="178">
        <f>IF('9 All Base Data'!$R577="","",IF('9 All Base Data'!$R577=0,0,('9 All Base Data'!$R577*Basecase_Pop_2006)/(1+(1/(BaseCase_CardiacHA_All*('9 All Base Data'!$W577*Basecase_PM10)/10)))))</f>
        <v>1.3293123288758384E-2</v>
      </c>
      <c r="N577" s="178">
        <f>IF('9 All Base Data'!$S577="","",IF('9 All Base Data'!$S577=0,0,('9 All Base Data'!S577*Basecase_Pop_2006)/(1+(1/(BaseCase_RespHA_All*('9 All Base Data'!$W577*Basecase_PM10)/10)))))</f>
        <v>4.8483652391290044E-2</v>
      </c>
      <c r="O577" s="178">
        <f>IF('9 All Base Data'!$T577="","",IF('9 All Base Data'!$T577=0,0,('9 All Base Data'!$T577*Basecase_Pop_2006)/(1+(1/(BaseCase_RespHA_Child_1_4*('9 All Base Data'!$W577*Basecase_PM10)/10)))))</f>
        <v>3.4800675236982208E-2</v>
      </c>
      <c r="P577" s="179">
        <f>IF('9 All Base Data'!$U577="","",IF('9 All Base Data'!$U577=0,0,('9 All Base Data'!$U577*Basecase_Pop_2006)/(1+(1/(BaseCase_RespHA_Child_5_14*('9 All Base Data'!$W577*Basecase_PM10)/10)))))</f>
        <v>1.2882138050374926E-2</v>
      </c>
      <c r="Q577" s="156">
        <f>IF('7 Base case Results'!$G577="..C",0,BaseCase_RADs_All*'7 Base case Results'!$G577*('9 All Base Data'!$V577*Basecase_PM10)/10)</f>
        <v>119.39399999999998</v>
      </c>
      <c r="R577" s="189">
        <f t="shared" si="90"/>
        <v>0.20352776254037913</v>
      </c>
      <c r="S577" s="178">
        <f t="shared" si="91"/>
        <v>0</v>
      </c>
      <c r="T577" s="179">
        <f t="shared" si="92"/>
        <v>0</v>
      </c>
      <c r="U577" s="178">
        <f t="shared" si="93"/>
        <v>8.4411332883615748E-5</v>
      </c>
      <c r="V577" s="178">
        <f t="shared" si="94"/>
        <v>2.1987336359450036E-4</v>
      </c>
      <c r="W577" s="178">
        <f t="shared" si="95"/>
        <v>1.5782106219971431E-4</v>
      </c>
      <c r="X577" s="179">
        <f t="shared" si="96"/>
        <v>5.8420496058450291E-5</v>
      </c>
      <c r="Y577" s="179">
        <f t="shared" si="97"/>
        <v>7.4024279999999991E-3</v>
      </c>
      <c r="Z577" s="186">
        <f t="shared" si="98"/>
        <v>0.21123447523685723</v>
      </c>
      <c r="AA577" s="156">
        <f>$J577*'9 All Base Data'!$Y577</f>
        <v>2.6128810815208729E-2</v>
      </c>
      <c r="AB577" s="156">
        <f>$K577*'9 All Base Data'!$Y577</f>
        <v>0</v>
      </c>
      <c r="AC577" s="178">
        <f>$L577*'9 All Base Data'!$Y577</f>
        <v>0</v>
      </c>
      <c r="AD577" s="178">
        <f>IF($M577="","",$M577*'9 All Base Data'!$Y577)</f>
        <v>6.0753739795633057E-3</v>
      </c>
      <c r="AE577" s="178">
        <f>IF($N577="","",$N577*'9 All Base Data'!$Y577)</f>
        <v>2.215854873032989E-2</v>
      </c>
      <c r="AF577" s="178">
        <f>IF($O577="","",$O577*'9 All Base Data'!$Y577)</f>
        <v>1.5904999315307086E-2</v>
      </c>
      <c r="AG577" s="178">
        <f>IF($P577="","",$P577*'9 All Base Data'!$Y577)</f>
        <v>5.8875408444135678E-3</v>
      </c>
      <c r="AH577" s="167">
        <f>$Q577*'9 All Base Data'!$Y577</f>
        <v>54.566800078458627</v>
      </c>
      <c r="AI577" s="178">
        <f>$R577*'9 All Base Data'!$Y577</f>
        <v>9.3018566502143074E-2</v>
      </c>
      <c r="AJ577" s="178">
        <f>$S577*'9 All Base Data'!$Y577</f>
        <v>0</v>
      </c>
      <c r="AK577" s="178">
        <f>$T577*'9 All Base Data'!$Y577</f>
        <v>0</v>
      </c>
      <c r="AL577" s="178">
        <f>IF($U577="","",$U577*'9 All Base Data'!$Y577)</f>
        <v>3.8578624770226997E-5</v>
      </c>
      <c r="AM577" s="178">
        <f>IF($V577="","",$V577*'9 All Base Data'!$Y577)</f>
        <v>1.0048901849204605E-4</v>
      </c>
      <c r="AN577" s="178">
        <f>IF($W577="","",$W577*'9 All Base Data'!$Y577)</f>
        <v>7.2129171894917639E-5</v>
      </c>
      <c r="AO577" s="178">
        <f>IF($X577="","",$X577*'9 All Base Data'!$Y577)</f>
        <v>2.6699997729415528E-5</v>
      </c>
      <c r="AP577" s="178">
        <f>$Y577*'9 All Base Data'!$Y577</f>
        <v>3.3831416048644351E-3</v>
      </c>
      <c r="AQ577" s="179">
        <f t="shared" si="99"/>
        <v>9.6540775750269786E-2</v>
      </c>
    </row>
    <row r="578" spans="1:43" x14ac:dyDescent="0.25">
      <c r="A578" s="124">
        <v>528501</v>
      </c>
      <c r="B578" s="125" t="s">
        <v>601</v>
      </c>
      <c r="C578" s="126" t="s">
        <v>408</v>
      </c>
      <c r="D578" s="101" t="s">
        <v>2075</v>
      </c>
      <c r="E578" s="142"/>
      <c r="F578" s="191" t="str">
        <f>IF('9 All Base Data'!G578="Rural Centre","Rural",IF('9 All Base Data'!G578="Rural (Incl.some Off Shore Islands)","Rural",IF('9 All Base Data'!G578="Inlet-in TA but not in Urban Area","Rural",IF('9 All Base Data'!G578="Rural (Incl.some Off Shore Islands)","Rural",IF('9 All Base Data'!G578="Inlet-not in TA","Rural",IF('9 All Base Data'!G578="Inland Water not in Urban Area","Rural",IF('9 All Base Data'!G578="Oceanic-in Region but not in TA","Rural",'9 All Base Data'!G578)))))))</f>
        <v>Hamilton Zone</v>
      </c>
      <c r="G578" s="177">
        <f>IF('9 All Base Data'!I578="..C","..C",'9 All Base Data'!I578*Basecase_Pop_2006)</f>
        <v>4500</v>
      </c>
      <c r="H578" s="177">
        <f>IF('9 All Base Data'!J578="..C","..C",'9 All Base Data'!J578*Basecase_Pop_2006)</f>
        <v>2466</v>
      </c>
      <c r="I578" s="191">
        <f>IF('9 All Base Data'!L578="..C","..C",'9 All Base Data'!L578*Basecase_Pop_2006)</f>
        <v>84</v>
      </c>
      <c r="J578" s="156">
        <f>IF('9 All Base Data'!$P578=0,0,('9 All Base Data'!$P578*Basecase_Pop_2006)/(1+(1/(BaseCase_Mort_AllAdults_30*('9 All Base Data'!$W578*Basecase_PM10)/10))))</f>
        <v>0.11434143962942649</v>
      </c>
      <c r="K578" s="156">
        <f>IF('9 All Base Data'!$Q578=0,0,('9 All Base Data'!$Q578*Basecase_Pop_2006)/(1+(1/(BaseCase_Mort_Maori_30*('9 All Base Data'!$W578*Basecase_PM10)/10))))</f>
        <v>0.14090431125131442</v>
      </c>
      <c r="L578" s="179">
        <f>133/(1+1/(BaseCase_Mort_Child_0_1*'9 All Base Data'!$AB$10/10))*IF('9 All Base Data'!$L578="..C",0,'9 All Base Data'!L578/'9 All Base Data'!$L$2022)</f>
        <v>1.2253733984563931E-2</v>
      </c>
      <c r="M578" s="178">
        <f>IF('9 All Base Data'!$R578="","",IF('9 All Base Data'!$R578=0,0,('9 All Base Data'!$R578*Basecase_Pop_2006)/(1+(1/(BaseCase_CardiacHA_All*('9 All Base Data'!$W578*Basecase_PM10)/10)))))</f>
        <v>0.35625570413872465</v>
      </c>
      <c r="N578" s="178">
        <f>IF('9 All Base Data'!$S578="","",IF('9 All Base Data'!$S578=0,0,('9 All Base Data'!S578*Basecase_Pop_2006)/(1+(1/(BaseCase_RespHA_All*('9 All Base Data'!$W578*Basecase_PM10)/10)))))</f>
        <v>0.76251562397210704</v>
      </c>
      <c r="O578" s="178">
        <f>IF('9 All Base Data'!$T578="","",IF('9 All Base Data'!$T578=0,0,('9 All Base Data'!$T578*Basecase_Pop_2006)/(1+(1/(BaseCase_RespHA_Child_1_4*('9 All Base Data'!$W578*Basecase_PM10)/10)))))</f>
        <v>0.16530320737566548</v>
      </c>
      <c r="P578" s="179">
        <f>IF('9 All Base Data'!$U578="","",IF('9 All Base Data'!$U578=0,0,('9 All Base Data'!$U578*Basecase_Pop_2006)/(1+(1/(BaseCase_RespHA_Child_5_14*('9 All Base Data'!$W578*Basecase_PM10)/10)))))</f>
        <v>0.24476062295712361</v>
      </c>
      <c r="Q578" s="156">
        <f>IF('7 Base case Results'!$G578="..C",0,BaseCase_RADs_All*'7 Base case Results'!$G578*('9 All Base Data'!$V578*Basecase_PM10)/10)</f>
        <v>3256.2</v>
      </c>
      <c r="R578" s="189">
        <f t="shared" si="90"/>
        <v>0.40705552508075826</v>
      </c>
      <c r="S578" s="178">
        <f t="shared" si="91"/>
        <v>0.50161934805467934</v>
      </c>
      <c r="T578" s="179">
        <f t="shared" si="92"/>
        <v>4.36232929850476E-2</v>
      </c>
      <c r="U578" s="178">
        <f t="shared" si="93"/>
        <v>2.2622237212809012E-3</v>
      </c>
      <c r="V578" s="178">
        <f t="shared" si="94"/>
        <v>3.4580083547135054E-3</v>
      </c>
      <c r="W578" s="178">
        <f t="shared" si="95"/>
        <v>7.4965004544864293E-4</v>
      </c>
      <c r="X578" s="179">
        <f t="shared" si="96"/>
        <v>1.1099894251105557E-3</v>
      </c>
      <c r="Y578" s="179">
        <f t="shared" si="97"/>
        <v>0.20188439999999999</v>
      </c>
      <c r="Z578" s="186">
        <f t="shared" si="98"/>
        <v>0.65828345014180023</v>
      </c>
      <c r="AA578" s="156">
        <f>$J578*'9 All Base Data'!$Y578</f>
        <v>5.2257621630417458E-2</v>
      </c>
      <c r="AB578" s="156">
        <f>$K578*'9 All Base Data'!$Y578</f>
        <v>6.4397686502197626E-2</v>
      </c>
      <c r="AC578" s="178">
        <f>$L578*'9 All Base Data'!$Y578</f>
        <v>5.6003404907308107E-3</v>
      </c>
      <c r="AD578" s="178">
        <f>IF($M578="","",$M578*'9 All Base Data'!$Y578)</f>
        <v>0.16282002265229656</v>
      </c>
      <c r="AE578" s="178">
        <f>IF($N578="","",$N578*'9 All Base Data'!$Y578)</f>
        <v>0.34849353912246095</v>
      </c>
      <c r="AF578" s="178">
        <f>IF($O578="","",$O578*'9 All Base Data'!$Y578)</f>
        <v>7.5548746747708659E-2</v>
      </c>
      <c r="AG578" s="178">
        <f>IF($P578="","",$P578*'9 All Base Data'!$Y578)</f>
        <v>0.11186327604385779</v>
      </c>
      <c r="AH578" s="167">
        <f>$Q578*'9 All Base Data'!$Y578</f>
        <v>1488.1854566852355</v>
      </c>
      <c r="AI578" s="178">
        <f>$R578*'9 All Base Data'!$Y578</f>
        <v>0.18603713300428615</v>
      </c>
      <c r="AJ578" s="178">
        <f>$S578*'9 All Base Data'!$Y578</f>
        <v>0.22925576394782354</v>
      </c>
      <c r="AK578" s="178">
        <f>$T578*'9 All Base Data'!$Y578</f>
        <v>1.9937212147001688E-2</v>
      </c>
      <c r="AL578" s="178">
        <f>IF($U578="","",$U578*'9 All Base Data'!$Y578)</f>
        <v>1.0339071438420831E-3</v>
      </c>
      <c r="AM578" s="178">
        <f>IF($V578="","",$V578*'9 All Base Data'!$Y578)</f>
        <v>1.5804181999203605E-3</v>
      </c>
      <c r="AN578" s="178">
        <f>IF($W578="","",$W578*'9 All Base Data'!$Y578)</f>
        <v>3.4261356650085872E-4</v>
      </c>
      <c r="AO578" s="178">
        <f>IF($X578="","",$X578*'9 All Base Data'!$Y578)</f>
        <v>5.0729995685889519E-4</v>
      </c>
      <c r="AP578" s="178">
        <f>$Y578*'9 All Base Data'!$Y578</f>
        <v>9.2267498314484594E-2</v>
      </c>
      <c r="AQ578" s="179">
        <f t="shared" si="99"/>
        <v>0.30085616880953486</v>
      </c>
    </row>
    <row r="579" spans="1:43" x14ac:dyDescent="0.25">
      <c r="A579" s="124">
        <v>528503</v>
      </c>
      <c r="B579" s="125" t="s">
        <v>602</v>
      </c>
      <c r="C579" s="126" t="s">
        <v>408</v>
      </c>
      <c r="D579" s="101" t="s">
        <v>2075</v>
      </c>
      <c r="E579" s="142"/>
      <c r="F579" s="191" t="str">
        <f>IF('9 All Base Data'!G579="Rural Centre","Rural",IF('9 All Base Data'!G579="Rural (Incl.some Off Shore Islands)","Rural",IF('9 All Base Data'!G579="Inlet-in TA but not in Urban Area","Rural",IF('9 All Base Data'!G579="Rural (Incl.some Off Shore Islands)","Rural",IF('9 All Base Data'!G579="Inlet-not in TA","Rural",IF('9 All Base Data'!G579="Inland Water not in Urban Area","Rural",IF('9 All Base Data'!G579="Oceanic-in Region but not in TA","Rural",'9 All Base Data'!G579)))))))</f>
        <v>Hamilton Zone</v>
      </c>
      <c r="G579" s="177">
        <f>IF('9 All Base Data'!I579="..C","..C",'9 All Base Data'!I579*Basecase_Pop_2006)</f>
        <v>2793</v>
      </c>
      <c r="H579" s="177">
        <f>IF('9 All Base Data'!J579="..C","..C",'9 All Base Data'!J579*Basecase_Pop_2006)</f>
        <v>1188</v>
      </c>
      <c r="I579" s="191">
        <f>IF('9 All Base Data'!L579="..C","..C",'9 All Base Data'!L579*Basecase_Pop_2006)</f>
        <v>72</v>
      </c>
      <c r="J579" s="156">
        <f>IF('9 All Base Data'!$P579=0,0,('9 All Base Data'!$P579*Basecase_Pop_2006)/(1+(1/(BaseCase_Mort_AllAdults_30*('9 All Base Data'!$W579*Basecase_PM10)/10))))</f>
        <v>2.1806853582554516E-2</v>
      </c>
      <c r="K579" s="156">
        <f>IF('9 All Base Data'!$Q579=0,0,('9 All Base Data'!$Q579*Basecase_Pop_2006)/(1+(1/(BaseCase_Mort_Maori_30*('9 All Base Data'!$W579*Basecase_PM10)/10))))</f>
        <v>0</v>
      </c>
      <c r="L579" s="179">
        <f>133/(1+1/(BaseCase_Mort_Child_0_1*'9 All Base Data'!$AB$10/10))*IF('9 All Base Data'!$L579="..C",0,'9 All Base Data'!L579/'9 All Base Data'!$L$2022)</f>
        <v>1.0503200558197655E-2</v>
      </c>
      <c r="M579" s="178">
        <f>IF('9 All Base Data'!$R579="","",IF('9 All Base Data'!$R579=0,0,('9 All Base Data'!$R579*Basecase_Pop_2006)/(1+(1/(BaseCase_CardiacHA_All*('9 All Base Data'!$W579*Basecase_PM10)/10)))))</f>
        <v>0.2922465208747515</v>
      </c>
      <c r="N579" s="178">
        <f>IF('9 All Base Data'!$S579="","",IF('9 All Base Data'!$S579=0,0,('9 All Base Data'!S579*Basecase_Pop_2006)/(1+(1/(BaseCase_RespHA_All*('9 All Base Data'!$W579*Basecase_PM10)/10)))))</f>
        <v>0.95379537953795379</v>
      </c>
      <c r="O579" s="178">
        <f>IF('9 All Base Data'!$T579="","",IF('9 All Base Data'!$T579=0,0,('9 All Base Data'!$T579*Basecase_Pop_2006)/(1+(1/(BaseCase_RespHA_Child_1_4*('9 All Base Data'!$W579*Basecase_PM10)/10)))))</f>
        <v>0.39869281045751631</v>
      </c>
      <c r="P579" s="179">
        <f>IF('9 All Base Data'!$U579="","",IF('9 All Base Data'!$U579=0,0,('9 All Base Data'!$U579*Basecase_Pop_2006)/(1+(1/(BaseCase_RespHA_Child_5_14*('9 All Base Data'!$W579*Basecase_PM10)/10)))))</f>
        <v>0.33980582524271841</v>
      </c>
      <c r="Q579" s="156">
        <f>IF('7 Base case Results'!$G579="..C",0,BaseCase_RADs_All*'7 Base case Results'!$G579*('9 All Base Data'!$V579*Basecase_PM10)/10)</f>
        <v>1508.22</v>
      </c>
      <c r="R579" s="189">
        <f t="shared" si="90"/>
        <v>7.7632398753894077E-2</v>
      </c>
      <c r="S579" s="178">
        <f t="shared" si="91"/>
        <v>0</v>
      </c>
      <c r="T579" s="179">
        <f t="shared" si="92"/>
        <v>3.7391393987183656E-2</v>
      </c>
      <c r="U579" s="178">
        <f t="shared" si="93"/>
        <v>1.855765407554672E-3</v>
      </c>
      <c r="V579" s="178">
        <f t="shared" si="94"/>
        <v>4.3254620462046204E-3</v>
      </c>
      <c r="W579" s="178">
        <f t="shared" si="95"/>
        <v>1.8080718954248363E-3</v>
      </c>
      <c r="X579" s="179">
        <f t="shared" si="96"/>
        <v>1.5410194174757281E-3</v>
      </c>
      <c r="Y579" s="179">
        <f t="shared" si="97"/>
        <v>9.3509640000000005E-2</v>
      </c>
      <c r="Z579" s="186">
        <f t="shared" si="98"/>
        <v>0.21471466019483704</v>
      </c>
      <c r="AA579" s="156">
        <f>$J579*'9 All Base Data'!$Y579</f>
        <v>5.9406666369199229E-3</v>
      </c>
      <c r="AB579" s="156">
        <f>$K579*'9 All Base Data'!$Y579</f>
        <v>0</v>
      </c>
      <c r="AC579" s="178">
        <f>$L579*'9 All Base Data'!$Y579</f>
        <v>2.8613028881378988E-3</v>
      </c>
      <c r="AD579" s="178">
        <f>IF($M579="","",$M579*'9 All Base Data'!$Y579)</f>
        <v>7.9614381311087876E-2</v>
      </c>
      <c r="AE579" s="178">
        <f>IF($N579="","",$N579*'9 All Base Data'!$Y579)</f>
        <v>0.25983484358341552</v>
      </c>
      <c r="AF579" s="178">
        <f>IF($O579="","",$O579*'9 All Base Data'!$Y579)</f>
        <v>0.10861269226660038</v>
      </c>
      <c r="AG579" s="178">
        <f>IF($P579="","",$P579*'9 All Base Data'!$Y579)</f>
        <v>9.2570582060742479E-2</v>
      </c>
      <c r="AH579" s="167">
        <f>$Q579*'9 All Base Data'!$Y579</f>
        <v>410.87230678263609</v>
      </c>
      <c r="AI579" s="178">
        <f>$R579*'9 All Base Data'!$Y579</f>
        <v>2.1148773227434924E-2</v>
      </c>
      <c r="AJ579" s="178">
        <f>$S579*'9 All Base Data'!$Y579</f>
        <v>0</v>
      </c>
      <c r="AK579" s="178">
        <f>$T579*'9 All Base Data'!$Y579</f>
        <v>1.0186238281770921E-2</v>
      </c>
      <c r="AL579" s="178">
        <f>IF($U579="","",$U579*'9 All Base Data'!$Y579)</f>
        <v>5.0555132132540804E-4</v>
      </c>
      <c r="AM579" s="178">
        <f>IF($V579="","",$V579*'9 All Base Data'!$Y579)</f>
        <v>1.1783510156507895E-3</v>
      </c>
      <c r="AN579" s="178">
        <f>IF($W579="","",$W579*'9 All Base Data'!$Y579)</f>
        <v>4.9255855942903265E-4</v>
      </c>
      <c r="AO579" s="178">
        <f>IF($X579="","",$X579*'9 All Base Data'!$Y579)</f>
        <v>4.1980758964546718E-4</v>
      </c>
      <c r="AP579" s="178">
        <f>$Y579*'9 All Base Data'!$Y579</f>
        <v>2.5474083020523439E-2</v>
      </c>
      <c r="AQ579" s="179">
        <f t="shared" si="99"/>
        <v>5.8492996866705484E-2</v>
      </c>
    </row>
    <row r="580" spans="1:43" x14ac:dyDescent="0.25">
      <c r="A580" s="124">
        <v>528504</v>
      </c>
      <c r="B580" s="125" t="s">
        <v>603</v>
      </c>
      <c r="C580" s="126" t="s">
        <v>408</v>
      </c>
      <c r="D580" s="101" t="s">
        <v>2075</v>
      </c>
      <c r="E580" s="142"/>
      <c r="F580" s="191" t="str">
        <f>IF('9 All Base Data'!G580="Rural Centre","Rural",IF('9 All Base Data'!G580="Rural (Incl.some Off Shore Islands)","Rural",IF('9 All Base Data'!G580="Inlet-in TA but not in Urban Area","Rural",IF('9 All Base Data'!G580="Rural (Incl.some Off Shore Islands)","Rural",IF('9 All Base Data'!G580="Inlet-not in TA","Rural",IF('9 All Base Data'!G580="Inland Water not in Urban Area","Rural",IF('9 All Base Data'!G580="Oceanic-in Region but not in TA","Rural",'9 All Base Data'!G580)))))))</f>
        <v>Hamilton Zone</v>
      </c>
      <c r="G580" s="177">
        <f>IF('9 All Base Data'!I580="..C","..C",'9 All Base Data'!I580*Basecase_Pop_2006)</f>
        <v>3132</v>
      </c>
      <c r="H580" s="177">
        <f>IF('9 All Base Data'!J580="..C","..C",'9 All Base Data'!J580*Basecase_Pop_2006)</f>
        <v>1578</v>
      </c>
      <c r="I580" s="191">
        <f>IF('9 All Base Data'!L580="..C","..C",'9 All Base Data'!L580*Basecase_Pop_2006)</f>
        <v>78</v>
      </c>
      <c r="J580" s="156">
        <f>IF('9 All Base Data'!$P580=0,0,('9 All Base Data'!$P580*Basecase_Pop_2006)/(1+(1/(BaseCase_Mort_AllAdults_30*('9 All Base Data'!$W580*Basecase_PM10)/10))))</f>
        <v>0.41433021806853582</v>
      </c>
      <c r="K580" s="156">
        <f>IF('9 All Base Data'!$Q580=0,0,('9 All Base Data'!$Q580*Basecase_Pop_2006)/(1+(1/(BaseCase_Mort_Maori_30*('9 All Base Data'!$W580*Basecase_PM10)/10))))</f>
        <v>0.33333333333333331</v>
      </c>
      <c r="L580" s="179">
        <f>133/(1+1/(BaseCase_Mort_Child_0_1*'9 All Base Data'!$AB$10/10))*IF('9 All Base Data'!$L580="..C",0,'9 All Base Data'!L580/'9 All Base Data'!$L$2022)</f>
        <v>1.1378467271380793E-2</v>
      </c>
      <c r="M580" s="178">
        <f>IF('9 All Base Data'!$R580="","",IF('9 All Base Data'!$R580=0,0,('9 All Base Data'!$R580*Basecase_Pop_2006)/(1+(1/(BaseCase_CardiacHA_All*('9 All Base Data'!$W580*Basecase_PM10)/10)))))</f>
        <v>0</v>
      </c>
      <c r="N580" s="178">
        <f>IF('9 All Base Data'!$S580="","",IF('9 All Base Data'!$S580=0,0,('9 All Base Data'!S580*Basecase_Pop_2006)/(1+(1/(BaseCase_RespHA_All*('9 All Base Data'!$W580*Basecase_PM10)/10)))))</f>
        <v>0</v>
      </c>
      <c r="O580" s="178">
        <f>IF('9 All Base Data'!$T580="","",IF('9 All Base Data'!$T580=0,0,('9 All Base Data'!$T580*Basecase_Pop_2006)/(1+(1/(BaseCase_RespHA_Child_1_4*('9 All Base Data'!$W580*Basecase_PM10)/10)))))</f>
        <v>0</v>
      </c>
      <c r="P580" s="179">
        <f>IF('9 All Base Data'!$U580="","",IF('9 All Base Data'!$U580=0,0,('9 All Base Data'!$U580*Basecase_Pop_2006)/(1+(1/(BaseCase_RespHA_Child_5_14*('9 All Base Data'!$W580*Basecase_PM10)/10)))))</f>
        <v>0</v>
      </c>
      <c r="Q580" s="156">
        <f>IF('7 Base case Results'!$G580="..C",0,BaseCase_RADs_All*'7 Base case Results'!$G580*('9 All Base Data'!$V580*Basecase_PM10)/10)</f>
        <v>1691.2800000000002</v>
      </c>
      <c r="R580" s="189">
        <f t="shared" si="90"/>
        <v>1.4750155763239874</v>
      </c>
      <c r="S580" s="178">
        <f t="shared" si="91"/>
        <v>1.1866666666666665</v>
      </c>
      <c r="T580" s="179">
        <f t="shared" si="92"/>
        <v>4.0507343486115621E-2</v>
      </c>
      <c r="U580" s="178">
        <f t="shared" si="93"/>
        <v>0</v>
      </c>
      <c r="V580" s="178">
        <f t="shared" si="94"/>
        <v>0</v>
      </c>
      <c r="W580" s="178">
        <f t="shared" si="95"/>
        <v>0</v>
      </c>
      <c r="X580" s="179">
        <f t="shared" si="96"/>
        <v>0</v>
      </c>
      <c r="Y580" s="179">
        <f t="shared" si="97"/>
        <v>0.10485936000000001</v>
      </c>
      <c r="Z580" s="186">
        <f t="shared" si="98"/>
        <v>1.6203822798101031</v>
      </c>
      <c r="AA580" s="156">
        <f>$J580*'9 All Base Data'!$Y580</f>
        <v>0.11287266610147853</v>
      </c>
      <c r="AB580" s="156">
        <f>$K580*'9 All Base Data'!$Y580</f>
        <v>9.0807332878633101E-2</v>
      </c>
      <c r="AC580" s="178">
        <f>$L580*'9 All Base Data'!$Y580</f>
        <v>3.0997447954827233E-3</v>
      </c>
      <c r="AD580" s="178">
        <f>IF($M580="","",$M580*'9 All Base Data'!$Y580)</f>
        <v>0</v>
      </c>
      <c r="AE580" s="178">
        <f>IF($N580="","",$N580*'9 All Base Data'!$Y580)</f>
        <v>0</v>
      </c>
      <c r="AF580" s="178">
        <f>IF($O580="","",$O580*'9 All Base Data'!$Y580)</f>
        <v>0</v>
      </c>
      <c r="AG580" s="178">
        <f>IF($P580="","",$P580*'9 All Base Data'!$Y580)</f>
        <v>0</v>
      </c>
      <c r="AH580" s="167">
        <f>$Q580*'9 All Base Data'!$Y580</f>
        <v>460.74187785292389</v>
      </c>
      <c r="AI580" s="178">
        <f>$R580*'9 All Base Data'!$Y580</f>
        <v>0.40182669132126358</v>
      </c>
      <c r="AJ580" s="178">
        <f>$S580*'9 All Base Data'!$Y580</f>
        <v>0.32327410504793386</v>
      </c>
      <c r="AK580" s="178">
        <f>$T580*'9 All Base Data'!$Y580</f>
        <v>1.1035091471918496E-2</v>
      </c>
      <c r="AL580" s="178">
        <f>IF($U580="","",$U580*'9 All Base Data'!$Y580)</f>
        <v>0</v>
      </c>
      <c r="AM580" s="178">
        <f>IF($V580="","",$V580*'9 All Base Data'!$Y580)</f>
        <v>0</v>
      </c>
      <c r="AN580" s="178">
        <f>IF($W580="","",$W580*'9 All Base Data'!$Y580)</f>
        <v>0</v>
      </c>
      <c r="AO580" s="178">
        <f>IF($X580="","",$X580*'9 All Base Data'!$Y580)</f>
        <v>0</v>
      </c>
      <c r="AP580" s="178">
        <f>$Y580*'9 All Base Data'!$Y580</f>
        <v>2.856599642688128E-2</v>
      </c>
      <c r="AQ580" s="179">
        <f t="shared" si="99"/>
        <v>0.44142777922006338</v>
      </c>
    </row>
    <row r="581" spans="1:43" x14ac:dyDescent="0.25">
      <c r="A581" s="124">
        <v>528505</v>
      </c>
      <c r="B581" s="125" t="s">
        <v>604</v>
      </c>
      <c r="C581" s="126" t="s">
        <v>408</v>
      </c>
      <c r="D581" s="101" t="s">
        <v>2075</v>
      </c>
      <c r="E581" s="142"/>
      <c r="F581" s="191" t="str">
        <f>IF('9 All Base Data'!G581="Rural Centre","Rural",IF('9 All Base Data'!G581="Rural (Incl.some Off Shore Islands)","Rural",IF('9 All Base Data'!G581="Inlet-in TA but not in Urban Area","Rural",IF('9 All Base Data'!G581="Rural (Incl.some Off Shore Islands)","Rural",IF('9 All Base Data'!G581="Inlet-not in TA","Rural",IF('9 All Base Data'!G581="Inland Water not in Urban Area","Rural",IF('9 All Base Data'!G581="Oceanic-in Region but not in TA","Rural",'9 All Base Data'!G581)))))))</f>
        <v>Hamilton Zone</v>
      </c>
      <c r="G581" s="177">
        <f>IF('9 All Base Data'!I581="..C","..C",'9 All Base Data'!I581*Basecase_Pop_2006)</f>
        <v>2625</v>
      </c>
      <c r="H581" s="177">
        <f>IF('9 All Base Data'!J581="..C","..C",'9 All Base Data'!J581*Basecase_Pop_2006)</f>
        <v>1491</v>
      </c>
      <c r="I581" s="191">
        <f>IF('9 All Base Data'!L581="..C","..C",'9 All Base Data'!L581*Basecase_Pop_2006)</f>
        <v>48</v>
      </c>
      <c r="J581" s="156">
        <f>IF('9 All Base Data'!$P581=0,0,('9 All Base Data'!$P581*Basecase_Pop_2006)/(1+(1/(BaseCase_Mort_AllAdults_30*('9 All Base Data'!$W581*Basecase_PM10)/10))))</f>
        <v>0.65746327786920233</v>
      </c>
      <c r="K581" s="156">
        <f>IF('9 All Base Data'!$Q581=0,0,('9 All Base Data'!$Q581*Basecase_Pop_2006)/(1+(1/(BaseCase_Mort_Maori_30*('9 All Base Data'!$W581*Basecase_PM10)/10))))</f>
        <v>0.21135646687697163</v>
      </c>
      <c r="L581" s="179">
        <f>133/(1+1/(BaseCase_Mort_Child_0_1*'9 All Base Data'!$AB$10/10))*IF('9 All Base Data'!$L581="..C",0,'9 All Base Data'!L581/'9 All Base Data'!$L$2022)</f>
        <v>7.0021337054651037E-3</v>
      </c>
      <c r="M581" s="178">
        <f>IF('9 All Base Data'!$R581="","",IF('9 All Base Data'!$R581=0,0,('9 All Base Data'!$R581*Basecase_Pop_2006)/(1+(1/(BaseCase_CardiacHA_All*('9 All Base Data'!$W581*Basecase_PM10)/10)))))</f>
        <v>0</v>
      </c>
      <c r="N581" s="178">
        <f>IF('9 All Base Data'!$S581="","",IF('9 All Base Data'!$S581=0,0,('9 All Base Data'!S581*Basecase_Pop_2006)/(1+(1/(BaseCase_RespHA_All*('9 All Base Data'!$W581*Basecase_PM10)/10)))))</f>
        <v>0</v>
      </c>
      <c r="O581" s="178">
        <f>IF('9 All Base Data'!$T581="","",IF('9 All Base Data'!$T581=0,0,('9 All Base Data'!$T581*Basecase_Pop_2006)/(1+(1/(BaseCase_RespHA_Child_1_4*('9 All Base Data'!$W581*Basecase_PM10)/10)))))</f>
        <v>0</v>
      </c>
      <c r="P581" s="179">
        <f>IF('9 All Base Data'!$U581="","",IF('9 All Base Data'!$U581=0,0,('9 All Base Data'!$U581*Basecase_Pop_2006)/(1+(1/(BaseCase_RespHA_Child_5_14*('9 All Base Data'!$W581*Basecase_PM10)/10)))))</f>
        <v>0</v>
      </c>
      <c r="Q581" s="156">
        <f>IF('7 Base case Results'!$G581="..C",0,BaseCase_RADs_All*'7 Base case Results'!$G581*('9 All Base Data'!$V581*Basecase_PM10)/10)</f>
        <v>1899.4499999999996</v>
      </c>
      <c r="R581" s="189">
        <f t="shared" si="90"/>
        <v>2.3405692692143605</v>
      </c>
      <c r="S581" s="178">
        <f t="shared" si="91"/>
        <v>0.75242902208201901</v>
      </c>
      <c r="T581" s="179">
        <f t="shared" si="92"/>
        <v>2.4927595991455768E-2</v>
      </c>
      <c r="U581" s="178">
        <f t="shared" si="93"/>
        <v>0</v>
      </c>
      <c r="V581" s="178">
        <f t="shared" si="94"/>
        <v>0</v>
      </c>
      <c r="W581" s="178">
        <f t="shared" si="95"/>
        <v>0</v>
      </c>
      <c r="X581" s="179">
        <f t="shared" si="96"/>
        <v>0</v>
      </c>
      <c r="Y581" s="179">
        <f t="shared" si="97"/>
        <v>0.11776589999999998</v>
      </c>
      <c r="Z581" s="186">
        <f t="shared" si="98"/>
        <v>2.4832627652058159</v>
      </c>
      <c r="AA581" s="156">
        <f>$J581*'9 All Base Data'!$Y581</f>
        <v>0.30048132437490044</v>
      </c>
      <c r="AB581" s="156">
        <f>$K581*'9 All Base Data'!$Y581</f>
        <v>9.659652975329644E-2</v>
      </c>
      <c r="AC581" s="178">
        <f>$L581*'9 All Base Data'!$Y581</f>
        <v>3.2001945661318918E-3</v>
      </c>
      <c r="AD581" s="178">
        <f>IF($M581="","",$M581*'9 All Base Data'!$Y581)</f>
        <v>0</v>
      </c>
      <c r="AE581" s="178">
        <f>IF($N581="","",$N581*'9 All Base Data'!$Y581)</f>
        <v>0</v>
      </c>
      <c r="AF581" s="178">
        <f>IF($O581="","",$O581*'9 All Base Data'!$Y581)</f>
        <v>0</v>
      </c>
      <c r="AG581" s="178">
        <f>IF($P581="","",$P581*'9 All Base Data'!$Y581)</f>
        <v>0</v>
      </c>
      <c r="AH581" s="167">
        <f>$Q581*'9 All Base Data'!$Y581</f>
        <v>868.10818306638714</v>
      </c>
      <c r="AI581" s="178">
        <f>$R581*'9 All Base Data'!$Y581</f>
        <v>1.0697135147746455</v>
      </c>
      <c r="AJ581" s="178">
        <f>$S581*'9 All Base Data'!$Y581</f>
        <v>0.34388364592173531</v>
      </c>
      <c r="AK581" s="178">
        <f>$T581*'9 All Base Data'!$Y581</f>
        <v>1.1392692655429535E-2</v>
      </c>
      <c r="AL581" s="178">
        <f>IF($U581="","",$U581*'9 All Base Data'!$Y581)</f>
        <v>0</v>
      </c>
      <c r="AM581" s="178">
        <f>IF($V581="","",$V581*'9 All Base Data'!$Y581)</f>
        <v>0</v>
      </c>
      <c r="AN581" s="178">
        <f>IF($W581="","",$W581*'9 All Base Data'!$Y581)</f>
        <v>0</v>
      </c>
      <c r="AO581" s="178">
        <f>IF($X581="","",$X581*'9 All Base Data'!$Y581)</f>
        <v>0</v>
      </c>
      <c r="AP581" s="178">
        <f>$Y581*'9 All Base Data'!$Y581</f>
        <v>5.382270735011601E-2</v>
      </c>
      <c r="AQ581" s="179">
        <f t="shared" si="99"/>
        <v>1.1349289147801911</v>
      </c>
    </row>
    <row r="582" spans="1:43" x14ac:dyDescent="0.25">
      <c r="A582" s="124">
        <v>528601</v>
      </c>
      <c r="B582" s="125" t="s">
        <v>605</v>
      </c>
      <c r="C582" s="126" t="s">
        <v>408</v>
      </c>
      <c r="D582" s="101" t="s">
        <v>2075</v>
      </c>
      <c r="E582" s="142"/>
      <c r="F582" s="191" t="str">
        <f>IF('9 All Base Data'!G582="Rural Centre","Rural",IF('9 All Base Data'!G582="Rural (Incl.some Off Shore Islands)","Rural",IF('9 All Base Data'!G582="Inlet-in TA but not in Urban Area","Rural",IF('9 All Base Data'!G582="Rural (Incl.some Off Shore Islands)","Rural",IF('9 All Base Data'!G582="Inlet-not in TA","Rural",IF('9 All Base Data'!G582="Inland Water not in Urban Area","Rural",IF('9 All Base Data'!G582="Oceanic-in Region but not in TA","Rural",'9 All Base Data'!G582)))))))</f>
        <v>Hamilton Zone</v>
      </c>
      <c r="G582" s="177">
        <f>IF('9 All Base Data'!I582="..C","..C",'9 All Base Data'!I582*Basecase_Pop_2006)</f>
        <v>4101</v>
      </c>
      <c r="H582" s="177">
        <f>IF('9 All Base Data'!J582="..C","..C",'9 All Base Data'!J582*Basecase_Pop_2006)</f>
        <v>2313</v>
      </c>
      <c r="I582" s="191">
        <f>IF('9 All Base Data'!L582="..C","..C",'9 All Base Data'!L582*Basecase_Pop_2006)</f>
        <v>63</v>
      </c>
      <c r="J582" s="156">
        <f>IF('9 All Base Data'!$P582=0,0,('9 All Base Data'!$P582*Basecase_Pop_2006)/(1+(1/(BaseCase_Mort_AllAdults_30*('9 All Base Data'!$W582*Basecase_PM10)/10))))</f>
        <v>0.31443895898092283</v>
      </c>
      <c r="K582" s="156">
        <f>IF('9 All Base Data'!$Q582=0,0,('9 All Base Data'!$Q582*Basecase_Pop_2006)/(1+(1/(BaseCase_Mort_Maori_30*('9 All Base Data'!$W582*Basecase_PM10)/10))))</f>
        <v>0.14090431125131442</v>
      </c>
      <c r="L582" s="179">
        <f>133/(1+1/(BaseCase_Mort_Child_0_1*'9 All Base Data'!$AB$10/10))*IF('9 All Base Data'!$L582="..C",0,'9 All Base Data'!L582/'9 All Base Data'!$L$2022)</f>
        <v>9.1903004884229481E-3</v>
      </c>
      <c r="M582" s="178">
        <f>IF('9 All Base Data'!$R582="","",IF('9 All Base Data'!$R582=0,0,('9 All Base Data'!$R582*Basecase_Pop_2006)/(1+(1/(BaseCase_CardiacHA_All*('9 All Base Data'!$W582*Basecase_PM10)/10)))))</f>
        <v>0.41474544660926155</v>
      </c>
      <c r="N582" s="178">
        <f>IF('9 All Base Data'!$S582="","",IF('9 All Base Data'!$S582=0,0,('9 All Base Data'!S582*Basecase_Pop_2006)/(1+(1/(BaseCase_RespHA_All*('9 All Base Data'!$W582*Basecase_PM10)/10)))))</f>
        <v>0.46279850009867768</v>
      </c>
      <c r="O582" s="178">
        <f>IF('9 All Base Data'!$T582="","",IF('9 All Base Data'!$T582=0,0,('9 All Base Data'!$T582*Basecase_Pop_2006)/(1+(1/(BaseCase_RespHA_Child_1_4*('9 All Base Data'!$W582*Basecase_PM10)/10)))))</f>
        <v>0.11310219452019217</v>
      </c>
      <c r="P582" s="179">
        <f>IF('9 All Base Data'!$U582="","",IF('9 All Base Data'!$U582=0,0,('9 All Base Data'!$U582*Basecase_Pop_2006)/(1+(1/(BaseCase_RespHA_Child_5_14*('9 All Base Data'!$W582*Basecase_PM10)/10)))))</f>
        <v>0.10305710440299941</v>
      </c>
      <c r="Q582" s="156">
        <f>IF('7 Base case Results'!$G582="..C",0,BaseCase_RADs_All*'7 Base case Results'!$G582*('9 All Base Data'!$V582*Basecase_PM10)/10)</f>
        <v>2967.4836</v>
      </c>
      <c r="R582" s="189">
        <f t="shared" si="90"/>
        <v>1.1194026939720854</v>
      </c>
      <c r="S582" s="178">
        <f t="shared" si="91"/>
        <v>0.50161934805467934</v>
      </c>
      <c r="T582" s="179">
        <f t="shared" si="92"/>
        <v>3.2717469738785691E-2</v>
      </c>
      <c r="U582" s="178">
        <f t="shared" si="93"/>
        <v>2.6336335859688106E-3</v>
      </c>
      <c r="V582" s="178">
        <f t="shared" si="94"/>
        <v>2.0987911979475035E-3</v>
      </c>
      <c r="W582" s="178">
        <f t="shared" si="95"/>
        <v>5.1291845214907156E-4</v>
      </c>
      <c r="X582" s="179">
        <f t="shared" si="96"/>
        <v>4.6736396846760233E-4</v>
      </c>
      <c r="Y582" s="179">
        <f t="shared" si="97"/>
        <v>0.18398398319999998</v>
      </c>
      <c r="Z582" s="186">
        <f t="shared" si="98"/>
        <v>1.3408365716947874</v>
      </c>
      <c r="AA582" s="156">
        <f>$J582*'9 All Base Data'!$Y582</f>
        <v>0.14370845948364802</v>
      </c>
      <c r="AB582" s="156">
        <f>$K582*'9 All Base Data'!$Y582</f>
        <v>6.4397686502197626E-2</v>
      </c>
      <c r="AC582" s="178">
        <f>$L582*'9 All Base Data'!$Y582</f>
        <v>4.2002553680481076E-3</v>
      </c>
      <c r="AD582" s="178">
        <f>IF($M582="","",$M582*'9 All Base Data'!$Y582)</f>
        <v>0.18955166816237512</v>
      </c>
      <c r="AE582" s="178">
        <f>IF($N582="","",$N582*'9 All Base Data'!$Y582)</f>
        <v>0.21151341969860349</v>
      </c>
      <c r="AF582" s="178">
        <f>IF($O582="","",$O582*'9 All Base Data'!$Y582)</f>
        <v>5.1691247774748025E-2</v>
      </c>
      <c r="AG582" s="178">
        <f>IF($P582="","",$P582*'9 All Base Data'!$Y582)</f>
        <v>4.7100326755308543E-2</v>
      </c>
      <c r="AH582" s="167">
        <f>$Q582*'9 All Base Data'!$Y582</f>
        <v>1356.2330128591445</v>
      </c>
      <c r="AI582" s="178">
        <f>$R582*'9 All Base Data'!$Y582</f>
        <v>0.51160211576178694</v>
      </c>
      <c r="AJ582" s="178">
        <f>$S582*'9 All Base Data'!$Y582</f>
        <v>0.22925576394782354</v>
      </c>
      <c r="AK582" s="178">
        <f>$T582*'9 All Base Data'!$Y582</f>
        <v>1.4952909110251262E-2</v>
      </c>
      <c r="AL582" s="178">
        <f>IF($U582="","",$U582*'9 All Base Data'!$Y582)</f>
        <v>1.2036530928310819E-3</v>
      </c>
      <c r="AM582" s="178">
        <f>IF($V582="","",$V582*'9 All Base Data'!$Y582)</f>
        <v>9.5921335833316684E-4</v>
      </c>
      <c r="AN582" s="178">
        <f>IF($W582="","",$W582*'9 All Base Data'!$Y582)</f>
        <v>2.3441980865848233E-4</v>
      </c>
      <c r="AO582" s="178">
        <f>IF($X582="","",$X582*'9 All Base Data'!$Y582)</f>
        <v>2.1359998183532422E-4</v>
      </c>
      <c r="AP582" s="178">
        <f>$Y582*'9 All Base Data'!$Y582</f>
        <v>8.4086446797266956E-2</v>
      </c>
      <c r="AQ582" s="179">
        <f t="shared" si="99"/>
        <v>0.61280433812046942</v>
      </c>
    </row>
    <row r="583" spans="1:43" x14ac:dyDescent="0.25">
      <c r="A583" s="124">
        <v>528602</v>
      </c>
      <c r="B583" s="125" t="s">
        <v>606</v>
      </c>
      <c r="C583" s="126" t="s">
        <v>408</v>
      </c>
      <c r="D583" s="101" t="s">
        <v>2075</v>
      </c>
      <c r="E583" s="142"/>
      <c r="F583" s="191" t="str">
        <f>IF('9 All Base Data'!G583="Rural Centre","Rural",IF('9 All Base Data'!G583="Rural (Incl.some Off Shore Islands)","Rural",IF('9 All Base Data'!G583="Inlet-in TA but not in Urban Area","Rural",IF('9 All Base Data'!G583="Rural (Incl.some Off Shore Islands)","Rural",IF('9 All Base Data'!G583="Inlet-not in TA","Rural",IF('9 All Base Data'!G583="Inland Water not in Urban Area","Rural",IF('9 All Base Data'!G583="Oceanic-in Region but not in TA","Rural",'9 All Base Data'!G583)))))))</f>
        <v>Hamilton Zone</v>
      </c>
      <c r="G583" s="177">
        <f>IF('9 All Base Data'!I583="..C","..C",'9 All Base Data'!I583*Basecase_Pop_2006)</f>
        <v>3906</v>
      </c>
      <c r="H583" s="177">
        <f>IF('9 All Base Data'!J583="..C","..C",'9 All Base Data'!J583*Basecase_Pop_2006)</f>
        <v>2040</v>
      </c>
      <c r="I583" s="191">
        <f>IF('9 All Base Data'!L583="..C","..C",'9 All Base Data'!L583*Basecase_Pop_2006)</f>
        <v>69</v>
      </c>
      <c r="J583" s="156">
        <f>IF('9 All Base Data'!$P583=0,0,('9 All Base Data'!$P583*Basecase_Pop_2006)/(1+(1/(BaseCase_Mort_AllAdults_30*('9 All Base Data'!$W583*Basecase_PM10)/10))))</f>
        <v>1.4864387151825442</v>
      </c>
      <c r="K583" s="156">
        <f>IF('9 All Base Data'!$Q583=0,0,('9 All Base Data'!$Q583*Basecase_Pop_2006)/(1+(1/(BaseCase_Mort_Maori_30*('9 All Base Data'!$W583*Basecase_PM10)/10))))</f>
        <v>0.56361724500525767</v>
      </c>
      <c r="L583" s="179">
        <f>133/(1+1/(BaseCase_Mort_Child_0_1*'9 All Base Data'!$AB$10/10))*IF('9 All Base Data'!$L583="..C",0,'9 All Base Data'!L583/'9 All Base Data'!$L$2022)</f>
        <v>1.0065567201606085E-2</v>
      </c>
      <c r="M583" s="178">
        <f>IF('9 All Base Data'!$R583="","",IF('9 All Base Data'!$R583=0,0,('9 All Base Data'!$R583*Basecase_Pop_2006)/(1+(1/(BaseCase_CardiacHA_All*('9 All Base Data'!$W583*Basecase_PM10)/10)))))</f>
        <v>0.30308321098369112</v>
      </c>
      <c r="N583" s="178">
        <f>IF('9 All Base Data'!$S583="","",IF('9 All Base Data'!$S583=0,0,('9 All Base Data'!S583*Basecase_Pop_2006)/(1+(1/(BaseCase_RespHA_All*('9 All Base Data'!$W583*Basecase_PM10)/10)))))</f>
        <v>0.81099927636339708</v>
      </c>
      <c r="O583" s="178">
        <f>IF('9 All Base Data'!$T583="","",IF('9 All Base Data'!$T583=0,0,('9 All Base Data'!$T583*Basecase_Pop_2006)/(1+(1/(BaseCase_RespHA_Child_1_4*('9 All Base Data'!$W583*Basecase_PM10)/10)))))</f>
        <v>0.32190624594208544</v>
      </c>
      <c r="P583" s="179">
        <f>IF('9 All Base Data'!$U583="","",IF('9 All Base Data'!$U583=0,0,('9 All Base Data'!$U583*Basecase_Pop_2006)/(1+(1/(BaseCase_RespHA_Child_5_14*('9 All Base Data'!$W583*Basecase_PM10)/10)))))</f>
        <v>0.12882138050374928</v>
      </c>
      <c r="Q583" s="156">
        <f>IF('7 Base case Results'!$G583="..C",0,BaseCase_RADs_All*'7 Base case Results'!$G583*('9 All Base Data'!$V583*Basecase_PM10)/10)</f>
        <v>2826.3815999999997</v>
      </c>
      <c r="R583" s="189">
        <f t="shared" si="90"/>
        <v>5.2917218260498577</v>
      </c>
      <c r="S583" s="178">
        <f t="shared" si="91"/>
        <v>2.0064773922187173</v>
      </c>
      <c r="T583" s="179">
        <f t="shared" si="92"/>
        <v>3.5833419237717663E-2</v>
      </c>
      <c r="U583" s="178">
        <f t="shared" si="93"/>
        <v>1.9245783897464386E-3</v>
      </c>
      <c r="V583" s="178">
        <f t="shared" si="94"/>
        <v>3.677881718308006E-3</v>
      </c>
      <c r="W583" s="178">
        <f t="shared" si="95"/>
        <v>1.4598448253473576E-3</v>
      </c>
      <c r="X583" s="179">
        <f t="shared" si="96"/>
        <v>5.8420496058450295E-4</v>
      </c>
      <c r="Y583" s="179">
        <f t="shared" si="97"/>
        <v>0.1752356592</v>
      </c>
      <c r="Z583" s="186">
        <f t="shared" si="98"/>
        <v>5.50839336459563</v>
      </c>
      <c r="AA583" s="156">
        <f>$J583*'9 All Base Data'!$Y583</f>
        <v>0.67934908119542692</v>
      </c>
      <c r="AB583" s="156">
        <f>$K583*'9 All Base Data'!$Y583</f>
        <v>0.25759074600879051</v>
      </c>
      <c r="AC583" s="178">
        <f>$L583*'9 All Base Data'!$Y583</f>
        <v>4.6002796888145936E-3</v>
      </c>
      <c r="AD583" s="178">
        <f>IF($M583="","",$M583*'9 All Base Data'!$Y583)</f>
        <v>0.13851852673404336</v>
      </c>
      <c r="AE583" s="178">
        <f>IF($N583="","",$N583*'9 All Base Data'!$Y583)</f>
        <v>0.37065208785279086</v>
      </c>
      <c r="AF583" s="178">
        <f>IF($O583="","",$O583*'9 All Base Data'!$Y583)</f>
        <v>0.14712124366659055</v>
      </c>
      <c r="AG583" s="178">
        <f>IF($P583="","",$P583*'9 All Base Data'!$Y583)</f>
        <v>5.8875408444135684E-2</v>
      </c>
      <c r="AH583" s="167">
        <f>$Q583*'9 All Base Data'!$Y583</f>
        <v>1291.7449764027842</v>
      </c>
      <c r="AI583" s="178">
        <f>$R583*'9 All Base Data'!$Y583</f>
        <v>2.4184827290557203</v>
      </c>
      <c r="AJ583" s="178">
        <f>$S583*'9 All Base Data'!$Y583</f>
        <v>0.91702305579129417</v>
      </c>
      <c r="AK583" s="178">
        <f>$T583*'9 All Base Data'!$Y583</f>
        <v>1.6376995692179954E-2</v>
      </c>
      <c r="AL583" s="178">
        <f>IF($U583="","",$U583*'9 All Base Data'!$Y583)</f>
        <v>8.7959264476117523E-4</v>
      </c>
      <c r="AM583" s="178">
        <f>IF($V583="","",$V583*'9 All Base Data'!$Y583)</f>
        <v>1.6809072184124066E-3</v>
      </c>
      <c r="AN583" s="178">
        <f>IF($W583="","",$W583*'9 All Base Data'!$Y583)</f>
        <v>6.6719484002798822E-4</v>
      </c>
      <c r="AO583" s="178">
        <f>IF($X583="","",$X583*'9 All Base Data'!$Y583)</f>
        <v>2.6699997729415529E-4</v>
      </c>
      <c r="AP583" s="178">
        <f>$Y583*'9 All Base Data'!$Y583</f>
        <v>8.0088188536972638E-2</v>
      </c>
      <c r="AQ583" s="179">
        <f t="shared" si="99"/>
        <v>2.5175084131480463</v>
      </c>
    </row>
    <row r="584" spans="1:43" x14ac:dyDescent="0.25">
      <c r="A584" s="124">
        <v>528700</v>
      </c>
      <c r="B584" s="125" t="s">
        <v>607</v>
      </c>
      <c r="C584" s="126" t="s">
        <v>408</v>
      </c>
      <c r="D584" s="101" t="s">
        <v>2075</v>
      </c>
      <c r="E584" s="142"/>
      <c r="F584" s="191" t="str">
        <f>IF('9 All Base Data'!G584="Rural Centre","Rural",IF('9 All Base Data'!G584="Rural (Incl.some Off Shore Islands)","Rural",IF('9 All Base Data'!G584="Inlet-in TA but not in Urban Area","Rural",IF('9 All Base Data'!G584="Rural (Incl.some Off Shore Islands)","Rural",IF('9 All Base Data'!G584="Inlet-not in TA","Rural",IF('9 All Base Data'!G584="Inland Water not in Urban Area","Rural",IF('9 All Base Data'!G584="Oceanic-in Region but not in TA","Rural",'9 All Base Data'!G584)))))))</f>
        <v>Hamilton Zone</v>
      </c>
      <c r="G584" s="177">
        <f>IF('9 All Base Data'!I584="..C","..C",'9 All Base Data'!I584*Basecase_Pop_2006)</f>
        <v>3189</v>
      </c>
      <c r="H584" s="177">
        <f>IF('9 All Base Data'!J584="..C","..C",'9 All Base Data'!J584*Basecase_Pop_2006)</f>
        <v>1950</v>
      </c>
      <c r="I584" s="191">
        <f>IF('9 All Base Data'!L584="..C","..C",'9 All Base Data'!L584*Basecase_Pop_2006)</f>
        <v>57</v>
      </c>
      <c r="J584" s="156">
        <f>IF('9 All Base Data'!$P584=0,0,('9 All Base Data'!$P584*Basecase_Pop_2006)/(1+(1/(BaseCase_Mort_AllAdults_30*('9 All Base Data'!$W584*Basecase_PM10)/10))))</f>
        <v>1.4006826354604744</v>
      </c>
      <c r="K584" s="156">
        <f>IF('9 All Base Data'!$Q584=0,0,('9 All Base Data'!$Q584*Basecase_Pop_2006)/(1+(1/(BaseCase_Mort_Maori_30*('9 All Base Data'!$W584*Basecase_PM10)/10))))</f>
        <v>0.63406940063091488</v>
      </c>
      <c r="L584" s="179">
        <f>133/(1+1/(BaseCase_Mort_Child_0_1*'9 All Base Data'!$AB$10/10))*IF('9 All Base Data'!$L584="..C",0,'9 All Base Data'!L584/'9 All Base Data'!$L$2022)</f>
        <v>8.3150337752398093E-3</v>
      </c>
      <c r="M584" s="178">
        <f>IF('9 All Base Data'!$R584="","",IF('9 All Base Data'!$R584=0,0,('9 All Base Data'!$R584*Basecase_Pop_2006)/(1+(1/(BaseCase_CardiacHA_All*('9 All Base Data'!$W584*Basecase_PM10)/10)))))</f>
        <v>0.38550057537399313</v>
      </c>
      <c r="N584" s="178">
        <f>IF('9 All Base Data'!$S584="","",IF('9 All Base Data'!$S584=0,0,('9 All Base Data'!S584*Basecase_Pop_2006)/(1+(1/(BaseCase_RespHA_All*('9 All Base Data'!$W584*Basecase_PM10)/10)))))</f>
        <v>0.64351029537530424</v>
      </c>
      <c r="O584" s="178">
        <f>IF('9 All Base Data'!$T584="","",IF('9 All Base Data'!$T584=0,0,('9 All Base Data'!$T584*Basecase_Pop_2006)/(1+(1/(BaseCase_RespHA_Child_1_4*('9 All Base Data'!$W584*Basecase_PM10)/10)))))</f>
        <v>0.21750422023113883</v>
      </c>
      <c r="P584" s="179">
        <f>IF('9 All Base Data'!$U584="","",IF('9 All Base Data'!$U584=0,0,('9 All Base Data'!$U584*Basecase_Pop_2006)/(1+(1/(BaseCase_RespHA_Child_5_14*('9 All Base Data'!$W584*Basecase_PM10)/10)))))</f>
        <v>9.0174966352624494E-2</v>
      </c>
      <c r="Q584" s="156">
        <f>IF('7 Base case Results'!$G584="..C",0,BaseCase_RADs_All*'7 Base case Results'!$G584*('9 All Base Data'!$V584*Basecase_PM10)/10)</f>
        <v>2307.5603999999994</v>
      </c>
      <c r="R584" s="189">
        <f t="shared" si="90"/>
        <v>4.9864301822392898</v>
      </c>
      <c r="S584" s="178">
        <f t="shared" si="91"/>
        <v>2.2572870662460569</v>
      </c>
      <c r="T584" s="179">
        <f t="shared" si="92"/>
        <v>2.9601520239853723E-2</v>
      </c>
      <c r="U584" s="178">
        <f t="shared" si="93"/>
        <v>2.4479286536248563E-3</v>
      </c>
      <c r="V584" s="178">
        <f t="shared" si="94"/>
        <v>2.9183191895270047E-3</v>
      </c>
      <c r="W584" s="178">
        <f t="shared" si="95"/>
        <v>9.8638163874821463E-4</v>
      </c>
      <c r="X584" s="179">
        <f t="shared" si="96"/>
        <v>4.089434724091521E-4</v>
      </c>
      <c r="Y584" s="179">
        <f t="shared" si="97"/>
        <v>0.14306874479999995</v>
      </c>
      <c r="Z584" s="186">
        <f t="shared" si="98"/>
        <v>5.1644666951222948</v>
      </c>
      <c r="AA584" s="156">
        <f>$J584*'9 All Base Data'!$Y584</f>
        <v>0.6401558649726139</v>
      </c>
      <c r="AB584" s="156">
        <f>$K584*'9 All Base Data'!$Y584</f>
        <v>0.28978958925988935</v>
      </c>
      <c r="AC584" s="178">
        <f>$L584*'9 All Base Data'!$Y584</f>
        <v>3.8002310472816207E-3</v>
      </c>
      <c r="AD584" s="178">
        <f>IF($M584="","",$M584*'9 All Base Data'!$Y584)</f>
        <v>0.17618584540733587</v>
      </c>
      <c r="AE584" s="178">
        <f>IF($N584="","",$N584*'9 All Base Data'!$Y584)</f>
        <v>0.29410437405710582</v>
      </c>
      <c r="AF584" s="178">
        <f>IF($O584="","",$O584*'9 All Base Data'!$Y584)</f>
        <v>9.9406245720669306E-2</v>
      </c>
      <c r="AG584" s="178">
        <f>IF($P584="","",$P584*'9 All Base Data'!$Y584)</f>
        <v>4.1212785910894979E-2</v>
      </c>
      <c r="AH584" s="167">
        <f>$Q584*'9 All Base Data'!$Y584</f>
        <v>1054.6274269709365</v>
      </c>
      <c r="AI584" s="178">
        <f>$R584*'9 All Base Data'!$Y584</f>
        <v>2.2789548793025061</v>
      </c>
      <c r="AJ584" s="178">
        <f>$S584*'9 All Base Data'!$Y584</f>
        <v>1.0316509377652059</v>
      </c>
      <c r="AK584" s="178">
        <f>$T584*'9 All Base Data'!$Y584</f>
        <v>1.3528822528322571E-2</v>
      </c>
      <c r="AL584" s="178">
        <f>IF($U584="","",$U584*'9 All Base Data'!$Y584)</f>
        <v>1.1187801183365827E-3</v>
      </c>
      <c r="AM584" s="178">
        <f>IF($V584="","",$V584*'9 All Base Data'!$Y584)</f>
        <v>1.3337633363489749E-3</v>
      </c>
      <c r="AN584" s="178">
        <f>IF($W584="","",$W584*'9 All Base Data'!$Y584)</f>
        <v>4.5080732434323528E-4</v>
      </c>
      <c r="AO584" s="178">
        <f>IF($X584="","",$X584*'9 All Base Data'!$Y584)</f>
        <v>1.8689998410590874E-4</v>
      </c>
      <c r="AP584" s="178">
        <f>$Y584*'9 All Base Data'!$Y584</f>
        <v>6.538690047219807E-2</v>
      </c>
      <c r="AQ584" s="179">
        <f t="shared" si="99"/>
        <v>2.3603231457577123</v>
      </c>
    </row>
    <row r="585" spans="1:43" x14ac:dyDescent="0.25">
      <c r="A585" s="124">
        <v>528800</v>
      </c>
      <c r="B585" s="125" t="s">
        <v>608</v>
      </c>
      <c r="C585" s="126" t="s">
        <v>408</v>
      </c>
      <c r="D585" s="101" t="s">
        <v>2075</v>
      </c>
      <c r="E585" s="142"/>
      <c r="F585" s="191" t="str">
        <f>IF('9 All Base Data'!G585="Rural Centre","Rural",IF('9 All Base Data'!G585="Rural (Incl.some Off Shore Islands)","Rural",IF('9 All Base Data'!G585="Inlet-in TA but not in Urban Area","Rural",IF('9 All Base Data'!G585="Rural (Incl.some Off Shore Islands)","Rural",IF('9 All Base Data'!G585="Inlet-not in TA","Rural",IF('9 All Base Data'!G585="Inland Water not in Urban Area","Rural",IF('9 All Base Data'!G585="Oceanic-in Region but not in TA","Rural",'9 All Base Data'!G585)))))))</f>
        <v>Hamilton Zone</v>
      </c>
      <c r="G585" s="177">
        <f>IF('9 All Base Data'!I585="..C","..C",'9 All Base Data'!I585*Basecase_Pop_2006)</f>
        <v>3636</v>
      </c>
      <c r="H585" s="177">
        <f>IF('9 All Base Data'!J585="..C","..C",'9 All Base Data'!J585*Basecase_Pop_2006)</f>
        <v>1926</v>
      </c>
      <c r="I585" s="191">
        <f>IF('9 All Base Data'!L585="..C","..C",'9 All Base Data'!L585*Basecase_Pop_2006)</f>
        <v>78</v>
      </c>
      <c r="J585" s="156">
        <f>IF('9 All Base Data'!$P585=0,0,('9 All Base Data'!$P585*Basecase_Pop_2006)/(1+(1/(BaseCase_Mort_AllAdults_30*('9 All Base Data'!$W585*Basecase_PM10)/10))))</f>
        <v>3.9447796672152138</v>
      </c>
      <c r="K585" s="156">
        <f>IF('9 All Base Data'!$Q585=0,0,('9 All Base Data'!$Q585*Basecase_Pop_2006)/(1+(1/(BaseCase_Mort_Maori_30*('9 All Base Data'!$W585*Basecase_PM10)/10))))</f>
        <v>0.56361724500525767</v>
      </c>
      <c r="L585" s="179">
        <f>133/(1+1/(BaseCase_Mort_Child_0_1*'9 All Base Data'!$AB$10/10))*IF('9 All Base Data'!$L585="..C",0,'9 All Base Data'!L585/'9 All Base Data'!$L$2022)</f>
        <v>1.1378467271380793E-2</v>
      </c>
      <c r="M585" s="178">
        <f>IF('9 All Base Data'!$R585="","",IF('9 All Base Data'!$R585=0,0,('9 All Base Data'!$R585*Basecase_Pop_2006)/(1+(1/(BaseCase_CardiacHA_All*('9 All Base Data'!$W585*Basecase_PM10)/10)))))</f>
        <v>0.28979008769493275</v>
      </c>
      <c r="N585" s="178">
        <f>IF('9 All Base Data'!$S585="","",IF('9 All Base Data'!$S585=0,0,('9 All Base Data'!S585*Basecase_Pop_2006)/(1+(1/(BaseCase_RespHA_All*('9 All Base Data'!$W585*Basecase_PM10)/10)))))</f>
        <v>0.70521676205512795</v>
      </c>
      <c r="O585" s="178">
        <f>IF('9 All Base Data'!$T585="","",IF('9 All Base Data'!$T585=0,0,('9 All Base Data'!$T585*Basecase_Pop_2006)/(1+(1/(BaseCase_RespHA_Child_1_4*('9 All Base Data'!$W585*Basecase_PM10)/10)))))</f>
        <v>0.18270354499415659</v>
      </c>
      <c r="P585" s="179">
        <f>IF('9 All Base Data'!$U585="","",IF('9 All Base Data'!$U585=0,0,('9 All Base Data'!$U585*Basecase_Pop_2006)/(1+(1/(BaseCase_RespHA_Child_5_14*('9 All Base Data'!$W585*Basecase_PM10)/10)))))</f>
        <v>0.11593924245337435</v>
      </c>
      <c r="Q585" s="156">
        <f>IF('7 Base case Results'!$G585="..C",0,BaseCase_RADs_All*'7 Base case Results'!$G585*('9 All Base Data'!$V585*Basecase_PM10)/10)</f>
        <v>2631.0095999999999</v>
      </c>
      <c r="R585" s="189">
        <f t="shared" si="90"/>
        <v>14.043415615286161</v>
      </c>
      <c r="S585" s="178">
        <f t="shared" si="91"/>
        <v>2.0064773922187173</v>
      </c>
      <c r="T585" s="179">
        <f t="shared" si="92"/>
        <v>4.0507343486115621E-2</v>
      </c>
      <c r="U585" s="178">
        <f t="shared" si="93"/>
        <v>1.840167056862823E-3</v>
      </c>
      <c r="V585" s="178">
        <f t="shared" si="94"/>
        <v>3.1981580159200053E-3</v>
      </c>
      <c r="W585" s="178">
        <f t="shared" si="95"/>
        <v>8.2856057654850013E-4</v>
      </c>
      <c r="X585" s="179">
        <f t="shared" si="96"/>
        <v>5.2578446452605267E-4</v>
      </c>
      <c r="Y585" s="179">
        <f t="shared" si="97"/>
        <v>0.16312259519999997</v>
      </c>
      <c r="Z585" s="186">
        <f t="shared" si="98"/>
        <v>14.25208387904506</v>
      </c>
      <c r="AA585" s="156">
        <f>$J585*'9 All Base Data'!$Y585</f>
        <v>1.8028879462494025</v>
      </c>
      <c r="AB585" s="156">
        <f>$K585*'9 All Base Data'!$Y585</f>
        <v>0.25759074600879051</v>
      </c>
      <c r="AC585" s="178">
        <f>$L585*'9 All Base Data'!$Y585</f>
        <v>5.2003161699643238E-3</v>
      </c>
      <c r="AD585" s="178">
        <f>IF($M585="","",$M585*'9 All Base Data'!$Y585)</f>
        <v>0.13244315275448004</v>
      </c>
      <c r="AE585" s="178">
        <f>IF($N585="","",$N585*'9 All Base Data'!$Y585)</f>
        <v>0.32230616335025297</v>
      </c>
      <c r="AF585" s="178">
        <f>IF($O585="","",$O585*'9 All Base Data'!$Y585)</f>
        <v>8.3501246405362203E-2</v>
      </c>
      <c r="AG585" s="178">
        <f>IF($P585="","",$P585*'9 All Base Data'!$Y585)</f>
        <v>5.2987867599722113E-2</v>
      </c>
      <c r="AH585" s="167">
        <f>$Q585*'9 All Base Data'!$Y585</f>
        <v>1202.4538490016703</v>
      </c>
      <c r="AI585" s="178">
        <f>$R585*'9 All Base Data'!$Y585</f>
        <v>6.4182810886478725</v>
      </c>
      <c r="AJ585" s="178">
        <f>$S585*'9 All Base Data'!$Y585</f>
        <v>0.91702305579129417</v>
      </c>
      <c r="AK585" s="178">
        <f>$T585*'9 All Base Data'!$Y585</f>
        <v>1.851312556507299E-2</v>
      </c>
      <c r="AL585" s="178">
        <f>IF($U585="","",$U585*'9 All Base Data'!$Y585)</f>
        <v>8.410140199909483E-4</v>
      </c>
      <c r="AM585" s="178">
        <f>IF($V585="","",$V585*'9 All Base Data'!$Y585)</f>
        <v>1.4616584507933972E-3</v>
      </c>
      <c r="AN585" s="178">
        <f>IF($W585="","",$W585*'9 All Base Data'!$Y585)</f>
        <v>3.7867815244831756E-4</v>
      </c>
      <c r="AO585" s="178">
        <f>IF($X585="","",$X585*'9 All Base Data'!$Y585)</f>
        <v>2.4029997956473979E-4</v>
      </c>
      <c r="AP585" s="178">
        <f>$Y585*'9 All Base Data'!$Y585</f>
        <v>7.4552138638103546E-2</v>
      </c>
      <c r="AQ585" s="179">
        <f t="shared" si="99"/>
        <v>6.5136490253218327</v>
      </c>
    </row>
    <row r="586" spans="1:43" x14ac:dyDescent="0.25">
      <c r="A586" s="124">
        <v>528900</v>
      </c>
      <c r="B586" s="125" t="s">
        <v>609</v>
      </c>
      <c r="C586" s="126" t="s">
        <v>408</v>
      </c>
      <c r="D586" s="101" t="s">
        <v>2075</v>
      </c>
      <c r="E586" s="142"/>
      <c r="F586" s="191" t="str">
        <f>IF('9 All Base Data'!G586="Rural Centre","Rural",IF('9 All Base Data'!G586="Rural (Incl.some Off Shore Islands)","Rural",IF('9 All Base Data'!G586="Inlet-in TA but not in Urban Area","Rural",IF('9 All Base Data'!G586="Rural (Incl.some Off Shore Islands)","Rural",IF('9 All Base Data'!G586="Inlet-not in TA","Rural",IF('9 All Base Data'!G586="Inland Water not in Urban Area","Rural",IF('9 All Base Data'!G586="Oceanic-in Region but not in TA","Rural",'9 All Base Data'!G586)))))))</f>
        <v>Hamilton Zone</v>
      </c>
      <c r="G586" s="177">
        <f>IF('9 All Base Data'!I586="..C","..C",'9 All Base Data'!I586*Basecase_Pop_2006)</f>
        <v>1788</v>
      </c>
      <c r="H586" s="177">
        <f>IF('9 All Base Data'!J586="..C","..C",'9 All Base Data'!J586*Basecase_Pop_2006)</f>
        <v>960</v>
      </c>
      <c r="I586" s="191">
        <f>IF('9 All Base Data'!L586="..C","..C",'9 All Base Data'!L586*Basecase_Pop_2006)</f>
        <v>21</v>
      </c>
      <c r="J586" s="156">
        <f>IF('9 All Base Data'!$P586=0,0,('9 All Base Data'!$P586*Basecase_Pop_2006)/(1+(1/(BaseCase_Mort_AllAdults_30*('9 All Base Data'!$W586*Basecase_PM10)/10))))</f>
        <v>3.5159992686048644</v>
      </c>
      <c r="K586" s="156">
        <f>IF('9 All Base Data'!$Q586=0,0,('9 All Base Data'!$Q586*Basecase_Pop_2006)/(1+(1/(BaseCase_Mort_Maori_30*('9 All Base Data'!$W586*Basecase_PM10)/10))))</f>
        <v>1.4090431125131442</v>
      </c>
      <c r="L586" s="179">
        <f>133/(1+1/(BaseCase_Mort_Child_0_1*'9 All Base Data'!$AB$10/10))*IF('9 All Base Data'!$L586="..C",0,'9 All Base Data'!L586/'9 All Base Data'!$L$2022)</f>
        <v>3.0634334961409829E-3</v>
      </c>
      <c r="M586" s="178">
        <f>IF('9 All Base Data'!$R586="","",IF('9 All Base Data'!$R586=0,0,('9 All Base Data'!$R586*Basecase_Pop_2006)/(1+(1/(BaseCase_CardiacHA_All*('9 All Base Data'!$W586*Basecase_PM10)/10)))))</f>
        <v>0.13027260822983214</v>
      </c>
      <c r="N586" s="178">
        <f>IF('9 All Base Data'!$S586="","",IF('9 All Base Data'!$S586=0,0,('9 All Base Data'!S586*Basecase_Pop_2006)/(1+(1/(BaseCase_RespHA_All*('9 All Base Data'!$W586*Basecase_PM10)/10)))))</f>
        <v>0.13222814288533649</v>
      </c>
      <c r="O586" s="178">
        <f>IF('9 All Base Data'!$T586="","",IF('9 All Base Data'!$T586=0,0,('9 All Base Data'!$T586*Basecase_Pop_2006)/(1+(1/(BaseCase_RespHA_Child_1_4*('9 All Base Data'!$W586*Basecase_PM10)/10)))))</f>
        <v>7.8301519283209969E-2</v>
      </c>
      <c r="P586" s="179">
        <f>IF('9 All Base Data'!$U586="","",IF('9 All Base Data'!$U586=0,0,('9 All Base Data'!$U586*Basecase_Pop_2006)/(1+(1/(BaseCase_RespHA_Child_5_14*('9 All Base Data'!$W586*Basecase_PM10)/10)))))</f>
        <v>0</v>
      </c>
      <c r="Q586" s="156">
        <f>IF('7 Base case Results'!$G586="..C",0,BaseCase_RADs_All*'7 Base case Results'!$G586*('9 All Base Data'!$V586*Basecase_PM10)/10)</f>
        <v>1293.7967999999998</v>
      </c>
      <c r="R586" s="189">
        <f t="shared" si="90"/>
        <v>12.516957396233316</v>
      </c>
      <c r="S586" s="178">
        <f t="shared" si="91"/>
        <v>5.0161934805467929</v>
      </c>
      <c r="T586" s="179">
        <f t="shared" si="92"/>
        <v>1.09058232462619E-2</v>
      </c>
      <c r="U586" s="178">
        <f t="shared" si="93"/>
        <v>8.2723106225943415E-4</v>
      </c>
      <c r="V586" s="178">
        <f t="shared" si="94"/>
        <v>5.9965462798500094E-4</v>
      </c>
      <c r="W586" s="178">
        <f t="shared" si="95"/>
        <v>3.5509738994935722E-4</v>
      </c>
      <c r="X586" s="179">
        <f t="shared" si="96"/>
        <v>0</v>
      </c>
      <c r="Y586" s="179">
        <f t="shared" si="97"/>
        <v>8.02154016E-2</v>
      </c>
      <c r="Z586" s="186">
        <f t="shared" si="98"/>
        <v>12.609505506769823</v>
      </c>
      <c r="AA586" s="156">
        <f>$J586*'9 All Base Data'!$Y586</f>
        <v>1.606921865135337</v>
      </c>
      <c r="AB586" s="156">
        <f>$K586*'9 All Base Data'!$Y586</f>
        <v>0.64397686502197626</v>
      </c>
      <c r="AC586" s="178">
        <f>$L586*'9 All Base Data'!$Y586</f>
        <v>1.4000851226827027E-3</v>
      </c>
      <c r="AD586" s="178">
        <f>IF($M586="","",$M586*'9 All Base Data'!$Y586)</f>
        <v>5.9538664999720381E-2</v>
      </c>
      <c r="AE586" s="178">
        <f>IF($N586="","",$N586*'9 All Base Data'!$Y586)</f>
        <v>6.0432405628172425E-2</v>
      </c>
      <c r="AF586" s="178">
        <f>IF($O586="","",$O586*'9 All Base Data'!$Y586)</f>
        <v>3.5786248459440943E-2</v>
      </c>
      <c r="AG586" s="178">
        <f>IF($P586="","",$P586*'9 All Base Data'!$Y586)</f>
        <v>0</v>
      </c>
      <c r="AH586" s="167">
        <f>$Q586*'9 All Base Data'!$Y586</f>
        <v>591.30568812293347</v>
      </c>
      <c r="AI586" s="178">
        <f>$R586*'9 All Base Data'!$Y586</f>
        <v>5.7206418398817993</v>
      </c>
      <c r="AJ586" s="178">
        <f>$S586*'9 All Base Data'!$Y586</f>
        <v>2.2925576394782352</v>
      </c>
      <c r="AK586" s="178">
        <f>$T586*'9 All Base Data'!$Y586</f>
        <v>4.984303036750422E-3</v>
      </c>
      <c r="AL586" s="178">
        <f>IF($U586="","",$U586*'9 All Base Data'!$Y586)</f>
        <v>3.7807052274822447E-4</v>
      </c>
      <c r="AM586" s="178">
        <f>IF($V586="","",$V586*'9 All Base Data'!$Y586)</f>
        <v>2.7406095952376195E-4</v>
      </c>
      <c r="AN586" s="178">
        <f>IF($W586="","",$W586*'9 All Base Data'!$Y586)</f>
        <v>1.6229063676356469E-4</v>
      </c>
      <c r="AO586" s="178">
        <f>IF($X586="","",$X586*'9 All Base Data'!$Y586)</f>
        <v>0</v>
      </c>
      <c r="AP586" s="178">
        <f>$Y586*'9 All Base Data'!$Y586</f>
        <v>3.6660952663621883E-2</v>
      </c>
      <c r="AQ586" s="179">
        <f t="shared" si="99"/>
        <v>5.7629392270644439</v>
      </c>
    </row>
    <row r="587" spans="1:43" x14ac:dyDescent="0.25">
      <c r="A587" s="124">
        <v>529000</v>
      </c>
      <c r="B587" s="125" t="s">
        <v>610</v>
      </c>
      <c r="C587" s="126" t="s">
        <v>408</v>
      </c>
      <c r="D587" s="101" t="s">
        <v>2075</v>
      </c>
      <c r="E587" s="142"/>
      <c r="F587" s="191" t="str">
        <f>IF('9 All Base Data'!G587="Rural Centre","Rural",IF('9 All Base Data'!G587="Rural (Incl.some Off Shore Islands)","Rural",IF('9 All Base Data'!G587="Inlet-in TA but not in Urban Area","Rural",IF('9 All Base Data'!G587="Rural (Incl.some Off Shore Islands)","Rural",IF('9 All Base Data'!G587="Inlet-not in TA","Rural",IF('9 All Base Data'!G587="Inland Water not in Urban Area","Rural",IF('9 All Base Data'!G587="Oceanic-in Region but not in TA","Rural",'9 All Base Data'!G587)))))))</f>
        <v>Hamilton Zone</v>
      </c>
      <c r="G587" s="177">
        <f>IF('9 All Base Data'!I587="..C","..C",'9 All Base Data'!I587*Basecase_Pop_2006)</f>
        <v>4464</v>
      </c>
      <c r="H587" s="177">
        <f>IF('9 All Base Data'!J587="..C","..C",'9 All Base Data'!J587*Basecase_Pop_2006)</f>
        <v>2214</v>
      </c>
      <c r="I587" s="191">
        <f>IF('9 All Base Data'!L587="..C","..C",'9 All Base Data'!L587*Basecase_Pop_2006)</f>
        <v>93</v>
      </c>
      <c r="J587" s="156">
        <f>IF('9 All Base Data'!$P587=0,0,('9 All Base Data'!$P587*Basecase_Pop_2006)/(1+(1/(BaseCase_Mort_AllAdults_30*('9 All Base Data'!$W587*Basecase_PM10)/10))))</f>
        <v>0.54312183823977578</v>
      </c>
      <c r="K587" s="156">
        <f>IF('9 All Base Data'!$Q587=0,0,('9 All Base Data'!$Q587*Basecase_Pop_2006)/(1+(1/(BaseCase_Mort_Maori_30*('9 All Base Data'!$W587*Basecase_PM10)/10))))</f>
        <v>0.14090431125131442</v>
      </c>
      <c r="L587" s="179">
        <f>133/(1+1/(BaseCase_Mort_Child_0_1*'9 All Base Data'!$AB$10/10))*IF('9 All Base Data'!$L587="..C",0,'9 All Base Data'!L587/'9 All Base Data'!$L$2022)</f>
        <v>1.3566634054338639E-2</v>
      </c>
      <c r="M587" s="178">
        <f>IF('9 All Base Data'!$R587="","",IF('9 All Base Data'!$R587=0,0,('9 All Base Data'!$R587*Basecase_Pop_2006)/(1+(1/(BaseCase_CardiacHA_All*('9 All Base Data'!$W587*Basecase_PM10)/10)))))</f>
        <v>0.29510733701043612</v>
      </c>
      <c r="N587" s="178">
        <f>IF('9 All Base Data'!$S587="","",IF('9 All Base Data'!$S587=0,0,('9 All Base Data'!S587*Basecase_Pop_2006)/(1+(1/(BaseCase_RespHA_All*('9 All Base Data'!$W587*Basecase_PM10)/10)))))</f>
        <v>0.85066771922899798</v>
      </c>
      <c r="O587" s="178">
        <f>IF('9 All Base Data'!$T587="","",IF('9 All Base Data'!$T587=0,0,('9 All Base Data'!$T587*Basecase_Pop_2006)/(1+(1/(BaseCase_RespHA_Child_1_4*('9 All Base Data'!$W587*Basecase_PM10)/10)))))</f>
        <v>0.1479028697571744</v>
      </c>
      <c r="P587" s="179">
        <f>IF('9 All Base Data'!$U587="","",IF('9 All Base Data'!$U587=0,0,('9 All Base Data'!$U587*Basecase_Pop_2006)/(1+(1/(BaseCase_RespHA_Child_5_14*('9 All Base Data'!$W587*Basecase_PM10)/10)))))</f>
        <v>0.14170351855412419</v>
      </c>
      <c r="Q587" s="156">
        <f>IF('7 Base case Results'!$G587="..C",0,BaseCase_RADs_All*'7 Base case Results'!$G587*('9 All Base Data'!$V587*Basecase_PM10)/10)</f>
        <v>3230.1503999999995</v>
      </c>
      <c r="R587" s="189">
        <f t="shared" si="90"/>
        <v>1.9335137441336017</v>
      </c>
      <c r="S587" s="178">
        <f t="shared" si="91"/>
        <v>0.50161934805467934</v>
      </c>
      <c r="T587" s="179">
        <f t="shared" si="92"/>
        <v>4.8297217233445551E-2</v>
      </c>
      <c r="U587" s="178">
        <f t="shared" si="93"/>
        <v>1.8739315900162695E-3</v>
      </c>
      <c r="V587" s="178">
        <f t="shared" si="94"/>
        <v>3.8577781067035059E-3</v>
      </c>
      <c r="W587" s="178">
        <f t="shared" si="95"/>
        <v>6.7073951434878584E-4</v>
      </c>
      <c r="X587" s="179">
        <f t="shared" si="96"/>
        <v>6.4262545664295313E-4</v>
      </c>
      <c r="Y587" s="179">
        <f t="shared" si="97"/>
        <v>0.20026932479999998</v>
      </c>
      <c r="Z587" s="186">
        <f t="shared" si="98"/>
        <v>2.187811995863767</v>
      </c>
      <c r="AA587" s="156">
        <f>$J587*'9 All Base Data'!$Y587</f>
        <v>0.24822370274448294</v>
      </c>
      <c r="AB587" s="156">
        <f>$K587*'9 All Base Data'!$Y587</f>
        <v>6.4397686502197626E-2</v>
      </c>
      <c r="AC587" s="178">
        <f>$L587*'9 All Base Data'!$Y587</f>
        <v>6.2003769718805401E-3</v>
      </c>
      <c r="AD587" s="178">
        <f>IF($M587="","",$M587*'9 All Base Data'!$Y587)</f>
        <v>0.13487330234630537</v>
      </c>
      <c r="AE587" s="178">
        <f>IF($N587="","",$N587*'9 All Base Data'!$Y587)</f>
        <v>0.38878180954124258</v>
      </c>
      <c r="AF587" s="178">
        <f>IF($O587="","",$O587*'9 All Base Data'!$Y587)</f>
        <v>6.7596247090055128E-2</v>
      </c>
      <c r="AG587" s="178">
        <f>IF($P587="","",$P587*'9 All Base Data'!$Y587)</f>
        <v>6.476294928854924E-2</v>
      </c>
      <c r="AH587" s="167">
        <f>$Q587*'9 All Base Data'!$Y587</f>
        <v>1476.2799730317533</v>
      </c>
      <c r="AI587" s="178">
        <f>$R587*'9 All Base Data'!$Y587</f>
        <v>0.88367638177035923</v>
      </c>
      <c r="AJ587" s="178">
        <f>$S587*'9 All Base Data'!$Y587</f>
        <v>0.22925576394782354</v>
      </c>
      <c r="AK587" s="178">
        <f>$T587*'9 All Base Data'!$Y587</f>
        <v>2.2073342019894721E-2</v>
      </c>
      <c r="AL587" s="178">
        <f>IF($U587="","",$U587*'9 All Base Data'!$Y587)</f>
        <v>8.5644546989903923E-4</v>
      </c>
      <c r="AM587" s="178">
        <f>IF($V587="","",$V587*'9 All Base Data'!$Y587)</f>
        <v>1.7631255062695351E-3</v>
      </c>
      <c r="AN587" s="178">
        <f>IF($W587="","",$W587*'9 All Base Data'!$Y587)</f>
        <v>3.0654898055339994E-4</v>
      </c>
      <c r="AO587" s="178">
        <f>IF($X587="","",$X587*'9 All Base Data'!$Y587)</f>
        <v>2.936999750235708E-4</v>
      </c>
      <c r="AP587" s="178">
        <f>$Y587*'9 All Base Data'!$Y587</f>
        <v>9.1529358327968713E-2</v>
      </c>
      <c r="AQ587" s="179">
        <f t="shared" si="99"/>
        <v>0.9998986530943913</v>
      </c>
    </row>
    <row r="588" spans="1:43" x14ac:dyDescent="0.25">
      <c r="A588" s="124">
        <v>529100</v>
      </c>
      <c r="B588" s="125" t="s">
        <v>611</v>
      </c>
      <c r="C588" s="126" t="s">
        <v>408</v>
      </c>
      <c r="D588" s="101" t="s">
        <v>2075</v>
      </c>
      <c r="E588" s="142"/>
      <c r="F588" s="191" t="str">
        <f>IF('9 All Base Data'!G588="Rural Centre","Rural",IF('9 All Base Data'!G588="Rural (Incl.some Off Shore Islands)","Rural",IF('9 All Base Data'!G588="Inlet-in TA but not in Urban Area","Rural",IF('9 All Base Data'!G588="Rural (Incl.some Off Shore Islands)","Rural",IF('9 All Base Data'!G588="Inlet-not in TA","Rural",IF('9 All Base Data'!G588="Inland Water not in Urban Area","Rural",IF('9 All Base Data'!G588="Oceanic-in Region but not in TA","Rural",'9 All Base Data'!G588)))))))</f>
        <v>Hamilton Zone</v>
      </c>
      <c r="G588" s="177">
        <f>IF('9 All Base Data'!I588="..C","..C",'9 All Base Data'!I588*Basecase_Pop_2006)</f>
        <v>4056</v>
      </c>
      <c r="H588" s="177">
        <f>IF('9 All Base Data'!J588="..C","..C",'9 All Base Data'!J588*Basecase_Pop_2006)</f>
        <v>2232</v>
      </c>
      <c r="I588" s="191">
        <f>IF('9 All Base Data'!L588="..C","..C",'9 All Base Data'!L588*Basecase_Pop_2006)</f>
        <v>60</v>
      </c>
      <c r="J588" s="156">
        <f>IF('9 All Base Data'!$P588=0,0,('9 All Base Data'!$P588*Basecase_Pop_2006)/(1+(1/(BaseCase_Mort_AllAdults_30*('9 All Base Data'!$W588*Basecase_PM10)/10))))</f>
        <v>1.200585116108978</v>
      </c>
      <c r="K588" s="156">
        <f>IF('9 All Base Data'!$Q588=0,0,('9 All Base Data'!$Q588*Basecase_Pop_2006)/(1+(1/(BaseCase_Mort_Maori_30*('9 All Base Data'!$W588*Basecase_PM10)/10))))</f>
        <v>0.91587802313354361</v>
      </c>
      <c r="L588" s="179">
        <f>133/(1+1/(BaseCase_Mort_Child_0_1*'9 All Base Data'!$AB$10/10))*IF('9 All Base Data'!$L588="..C",0,'9 All Base Data'!L588/'9 All Base Data'!$L$2022)</f>
        <v>8.7526671318313796E-3</v>
      </c>
      <c r="M588" s="178">
        <f>IF('9 All Base Data'!$R588="","",IF('9 All Base Data'!$R588=0,0,('9 All Base Data'!$R588*Basecase_Pop_2006)/(1+(1/(BaseCase_CardiacHA_All*('9 All Base Data'!$W588*Basecase_PM10)/10)))))</f>
        <v>0.35093845482322134</v>
      </c>
      <c r="N588" s="178">
        <f>IF('9 All Base Data'!$S588="","",IF('9 All Base Data'!$S588=0,0,('9 All Base Data'!S588*Basecase_Pop_2006)/(1+(1/(BaseCase_RespHA_All*('9 All Base Data'!$W588*Basecase_PM10)/10)))))</f>
        <v>0.48042891915005592</v>
      </c>
      <c r="O588" s="178">
        <f>IF('9 All Base Data'!$T588="","",IF('9 All Base Data'!$T588=0,0,('9 All Base Data'!$T588*Basecase_Pop_2006)/(1+(1/(BaseCase_RespHA_Child_1_4*('9 All Base Data'!$W588*Basecase_PM10)/10)))))</f>
        <v>0.13050253213868329</v>
      </c>
      <c r="P588" s="179">
        <f>IF('9 All Base Data'!$U588="","",IF('9 All Base Data'!$U588=0,0,('9 All Base Data'!$U588*Basecase_Pop_2006)/(1+(1/(BaseCase_RespHA_Child_5_14*('9 All Base Data'!$W588*Basecase_PM10)/10)))))</f>
        <v>5.1528552201499704E-2</v>
      </c>
      <c r="Q588" s="156">
        <f>IF('7 Base case Results'!$G588="..C",0,BaseCase_RADs_All*'7 Base case Results'!$G588*('9 All Base Data'!$V588*Basecase_PM10)/10)</f>
        <v>2934.9215999999997</v>
      </c>
      <c r="R588" s="189">
        <f t="shared" si="90"/>
        <v>4.2740830133479619</v>
      </c>
      <c r="S588" s="178">
        <f t="shared" si="91"/>
        <v>3.2605257623554151</v>
      </c>
      <c r="T588" s="179">
        <f t="shared" si="92"/>
        <v>3.1159494989319712E-2</v>
      </c>
      <c r="U588" s="178">
        <f t="shared" si="93"/>
        <v>2.2284591881274554E-3</v>
      </c>
      <c r="V588" s="178">
        <f t="shared" si="94"/>
        <v>2.178745148345504E-3</v>
      </c>
      <c r="W588" s="178">
        <f t="shared" si="95"/>
        <v>5.9182898324892865E-4</v>
      </c>
      <c r="X588" s="179">
        <f t="shared" si="96"/>
        <v>2.3368198423380116E-4</v>
      </c>
      <c r="Y588" s="179">
        <f t="shared" si="97"/>
        <v>0.18196513919999999</v>
      </c>
      <c r="Z588" s="186">
        <f t="shared" si="98"/>
        <v>4.491614851873754</v>
      </c>
      <c r="AA588" s="156">
        <f>$J588*'9 All Base Data'!$Y588</f>
        <v>0.54870502711938329</v>
      </c>
      <c r="AB588" s="156">
        <f>$K588*'9 All Base Data'!$Y588</f>
        <v>0.41858496226428454</v>
      </c>
      <c r="AC588" s="178">
        <f>$L588*'9 All Base Data'!$Y588</f>
        <v>4.0002432076648642E-3</v>
      </c>
      <c r="AD588" s="178">
        <f>IF($M588="","",$M588*'9 All Base Data'!$Y588)</f>
        <v>0.16038987306047126</v>
      </c>
      <c r="AE588" s="178">
        <f>IF($N588="","",$N588*'9 All Base Data'!$Y588)</f>
        <v>0.21957107378235982</v>
      </c>
      <c r="AF588" s="178">
        <f>IF($O588="","",$O588*'9 All Base Data'!$Y588)</f>
        <v>5.9643747432401577E-2</v>
      </c>
      <c r="AG588" s="178">
        <f>IF($P588="","",$P588*'9 All Base Data'!$Y588)</f>
        <v>2.3550163377654271E-2</v>
      </c>
      <c r="AH588" s="167">
        <f>$Q588*'9 All Base Data'!$Y588</f>
        <v>1341.3511582922922</v>
      </c>
      <c r="AI588" s="178">
        <f>$R588*'9 All Base Data'!$Y588</f>
        <v>1.9533898965450047</v>
      </c>
      <c r="AJ588" s="178">
        <f>$S588*'9 All Base Data'!$Y588</f>
        <v>1.4901624656608528</v>
      </c>
      <c r="AK588" s="178">
        <f>$T588*'9 All Base Data'!$Y588</f>
        <v>1.4240865819286918E-2</v>
      </c>
      <c r="AL588" s="178">
        <f>IF($U588="","",$U588*'9 All Base Data'!$Y588)</f>
        <v>1.0184756939339925E-3</v>
      </c>
      <c r="AM588" s="178">
        <f>IF($V588="","",$V588*'9 All Base Data'!$Y588)</f>
        <v>9.9575481960300196E-4</v>
      </c>
      <c r="AN588" s="178">
        <f>IF($W588="","",$W588*'9 All Base Data'!$Y588)</f>
        <v>2.7048439460594111E-4</v>
      </c>
      <c r="AO588" s="178">
        <f>IF($X588="","",$X588*'9 All Base Data'!$Y588)</f>
        <v>1.0679999091766211E-4</v>
      </c>
      <c r="AP588" s="178">
        <f>$Y588*'9 All Base Data'!$Y588</f>
        <v>8.3163771814122114E-2</v>
      </c>
      <c r="AQ588" s="179">
        <f t="shared" si="99"/>
        <v>2.0528087646919508</v>
      </c>
    </row>
    <row r="589" spans="1:43" x14ac:dyDescent="0.25">
      <c r="A589" s="124">
        <v>529200</v>
      </c>
      <c r="B589" s="125" t="s">
        <v>612</v>
      </c>
      <c r="C589" s="126" t="s">
        <v>408</v>
      </c>
      <c r="D589" s="101" t="s">
        <v>2075</v>
      </c>
      <c r="E589" s="142"/>
      <c r="F589" s="191" t="str">
        <f>IF('9 All Base Data'!G589="Rural Centre","Rural",IF('9 All Base Data'!G589="Rural (Incl.some Off Shore Islands)","Rural",IF('9 All Base Data'!G589="Inlet-in TA but not in Urban Area","Rural",IF('9 All Base Data'!G589="Rural (Incl.some Off Shore Islands)","Rural",IF('9 All Base Data'!G589="Inlet-not in TA","Rural",IF('9 All Base Data'!G589="Inland Water not in Urban Area","Rural",IF('9 All Base Data'!G589="Oceanic-in Region but not in TA","Rural",'9 All Base Data'!G589)))))))</f>
        <v>Hamilton Zone</v>
      </c>
      <c r="G589" s="177">
        <f>IF('9 All Base Data'!I589="..C","..C",'9 All Base Data'!I589*Basecase_Pop_2006)</f>
        <v>4728</v>
      </c>
      <c r="H589" s="177">
        <f>IF('9 All Base Data'!J589="..C","..C",'9 All Base Data'!J589*Basecase_Pop_2006)</f>
        <v>2376</v>
      </c>
      <c r="I589" s="191">
        <f>IF('9 All Base Data'!L589="..C","..C",'9 All Base Data'!L589*Basecase_Pop_2006)</f>
        <v>87</v>
      </c>
      <c r="J589" s="156">
        <f>IF('9 All Base Data'!$P589=0,0,('9 All Base Data'!$P589*Basecase_Pop_2006)/(1+(1/(BaseCase_Mort_AllAdults_30*('9 All Base Data'!$W589*Basecase_PM10)/10))))</f>
        <v>1.9438044737002504</v>
      </c>
      <c r="K589" s="156">
        <f>IF('9 All Base Data'!$Q589=0,0,('9 All Base Data'!$Q589*Basecase_Pop_2006)/(1+(1/(BaseCase_Mort_Maori_30*('9 All Base Data'!$W589*Basecase_PM10)/10))))</f>
        <v>0.28180862250262884</v>
      </c>
      <c r="L589" s="179">
        <f>133/(1+1/(BaseCase_Mort_Child_0_1*'9 All Base Data'!$AB$10/10))*IF('9 All Base Data'!$L589="..C",0,'9 All Base Data'!L589/'9 All Base Data'!$L$2022)</f>
        <v>1.26913673411555E-2</v>
      </c>
      <c r="M589" s="178">
        <f>IF('9 All Base Data'!$R589="","",IF('9 All Base Data'!$R589=0,0,('9 All Base Data'!$R589*Basecase_Pop_2006)/(1+(1/(BaseCase_CardiacHA_All*('9 All Base Data'!$W589*Basecase_PM10)/10)))))</f>
        <v>0.27649696440617433</v>
      </c>
      <c r="N589" s="178">
        <f>IF('9 All Base Data'!$S589="","",IF('9 All Base Data'!$S589=0,0,('9 All Base Data'!S589*Basecase_Pop_2006)/(1+(1/(BaseCase_RespHA_All*('9 All Base Data'!$W589*Basecase_PM10)/10)))))</f>
        <v>0.84185250970330894</v>
      </c>
      <c r="O589" s="178">
        <f>IF('9 All Base Data'!$T589="","",IF('9 All Base Data'!$T589=0,0,('9 All Base Data'!$T589*Basecase_Pop_2006)/(1+(1/(BaseCase_RespHA_Child_1_4*('9 All Base Data'!$W589*Basecase_PM10)/10)))))</f>
        <v>0.27840540189585766</v>
      </c>
      <c r="P589" s="179">
        <f>IF('9 All Base Data'!$U589="","",IF('9 All Base Data'!$U589=0,0,('9 All Base Data'!$U589*Basecase_Pop_2006)/(1+(1/(BaseCase_RespHA_Child_5_14*('9 All Base Data'!$W589*Basecase_PM10)/10)))))</f>
        <v>0.21899634685637379</v>
      </c>
      <c r="Q589" s="156">
        <f>IF('7 Base case Results'!$G589="..C",0,BaseCase_RADs_All*'7 Base case Results'!$G589*('9 All Base Data'!$V589*Basecase_PM10)/10)</f>
        <v>3421.1807999999996</v>
      </c>
      <c r="R589" s="189">
        <f t="shared" si="90"/>
        <v>6.9199439263728912</v>
      </c>
      <c r="S589" s="178">
        <f t="shared" si="91"/>
        <v>1.0032386961093587</v>
      </c>
      <c r="T589" s="179">
        <f t="shared" si="92"/>
        <v>4.5181267734513579E-2</v>
      </c>
      <c r="U589" s="178">
        <f t="shared" si="93"/>
        <v>1.755755723979207E-3</v>
      </c>
      <c r="V589" s="178">
        <f t="shared" si="94"/>
        <v>3.8178011315045061E-3</v>
      </c>
      <c r="W589" s="178">
        <f t="shared" si="95"/>
        <v>1.2625684975977145E-3</v>
      </c>
      <c r="X589" s="179">
        <f t="shared" si="96"/>
        <v>9.9314843299365516E-4</v>
      </c>
      <c r="Y589" s="179">
        <f t="shared" si="97"/>
        <v>0.21211320959999996</v>
      </c>
      <c r="Z589" s="186">
        <f t="shared" si="98"/>
        <v>7.1828119605628888</v>
      </c>
      <c r="AA589" s="156">
        <f>$J589*'9 All Base Data'!$Y589</f>
        <v>0.88837956771709692</v>
      </c>
      <c r="AB589" s="156">
        <f>$K589*'9 All Base Data'!$Y589</f>
        <v>0.12879537300439525</v>
      </c>
      <c r="AC589" s="178">
        <f>$L589*'9 All Base Data'!$Y589</f>
        <v>5.8003526511140532E-3</v>
      </c>
      <c r="AD589" s="178">
        <f>IF($M589="","",$M589*'9 All Base Data'!$Y589)</f>
        <v>0.12636777877491673</v>
      </c>
      <c r="AE589" s="178">
        <f>IF($N589="","",$N589*'9 All Base Data'!$Y589)</f>
        <v>0.3847529824993644</v>
      </c>
      <c r="AF589" s="178">
        <f>IF($O589="","",$O589*'9 All Base Data'!$Y589)</f>
        <v>0.12723999452245668</v>
      </c>
      <c r="AG589" s="178">
        <f>IF($P589="","",$P589*'9 All Base Data'!$Y589)</f>
        <v>0.10008819435503066</v>
      </c>
      <c r="AH589" s="167">
        <f>$Q589*'9 All Base Data'!$Y589</f>
        <v>1563.5868531572874</v>
      </c>
      <c r="AI589" s="178">
        <f>$R589*'9 All Base Data'!$Y589</f>
        <v>3.1626312610728649</v>
      </c>
      <c r="AJ589" s="178">
        <f>$S589*'9 All Base Data'!$Y589</f>
        <v>0.45851152789564709</v>
      </c>
      <c r="AK589" s="178">
        <f>$T589*'9 All Base Data'!$Y589</f>
        <v>2.064925543796603E-2</v>
      </c>
      <c r="AL589" s="178">
        <f>IF($U589="","",$U589*'9 All Base Data'!$Y589)</f>
        <v>8.0243539522072127E-4</v>
      </c>
      <c r="AM589" s="178">
        <f>IF($V589="","",$V589*'9 All Base Data'!$Y589)</f>
        <v>1.7448547756346176E-3</v>
      </c>
      <c r="AN589" s="178">
        <f>IF($W589="","",$W589*'9 All Base Data'!$Y589)</f>
        <v>5.7703337515934111E-4</v>
      </c>
      <c r="AO589" s="178">
        <f>IF($X589="","",$X589*'9 All Base Data'!$Y589)</f>
        <v>4.5389996140006412E-4</v>
      </c>
      <c r="AP589" s="178">
        <f>$Y589*'9 All Base Data'!$Y589</f>
        <v>9.6942384895751799E-2</v>
      </c>
      <c r="AQ589" s="179">
        <f t="shared" si="99"/>
        <v>3.2827701915774377</v>
      </c>
    </row>
    <row r="590" spans="1:43" x14ac:dyDescent="0.25">
      <c r="A590" s="124">
        <v>529300</v>
      </c>
      <c r="B590" s="125" t="s">
        <v>613</v>
      </c>
      <c r="C590" s="126" t="s">
        <v>408</v>
      </c>
      <c r="D590" s="101" t="s">
        <v>2075</v>
      </c>
      <c r="E590" s="142"/>
      <c r="F590" s="191" t="str">
        <f>IF('9 All Base Data'!G590="Rural Centre","Rural",IF('9 All Base Data'!G590="Rural (Incl.some Off Shore Islands)","Rural",IF('9 All Base Data'!G590="Inlet-in TA but not in Urban Area","Rural",IF('9 All Base Data'!G590="Rural (Incl.some Off Shore Islands)","Rural",IF('9 All Base Data'!G590="Inlet-not in TA","Rural",IF('9 All Base Data'!G590="Inland Water not in Urban Area","Rural",IF('9 All Base Data'!G590="Oceanic-in Region but not in TA","Rural",'9 All Base Data'!G590)))))))</f>
        <v>Hamilton Zone</v>
      </c>
      <c r="G590" s="177">
        <f>IF('9 All Base Data'!I590="..C","..C",'9 All Base Data'!I590*Basecase_Pop_2006)</f>
        <v>5145</v>
      </c>
      <c r="H590" s="177">
        <f>IF('9 All Base Data'!J590="..C","..C",'9 All Base Data'!J590*Basecase_Pop_2006)</f>
        <v>2904</v>
      </c>
      <c r="I590" s="191">
        <f>IF('9 All Base Data'!L590="..C","..C",'9 All Base Data'!L590*Basecase_Pop_2006)</f>
        <v>78</v>
      </c>
      <c r="J590" s="156">
        <f>IF('9 All Base Data'!$P590=0,0,('9 All Base Data'!$P590*Basecase_Pop_2006)/(1+(1/(BaseCase_Mort_AllAdults_30*('9 All Base Data'!$W590*Basecase_PM10)/10))))</f>
        <v>1.1434143962942649</v>
      </c>
      <c r="K590" s="156">
        <f>IF('9 All Base Data'!$Q590=0,0,('9 All Base Data'!$Q590*Basecase_Pop_2006)/(1+(1/(BaseCase_Mort_Maori_30*('9 All Base Data'!$W590*Basecase_PM10)/10))))</f>
        <v>0.63406940063091488</v>
      </c>
      <c r="L590" s="179">
        <f>133/(1+1/(BaseCase_Mort_Child_0_1*'9 All Base Data'!$AB$10/10))*IF('9 All Base Data'!$L590="..C",0,'9 All Base Data'!L590/'9 All Base Data'!$L$2022)</f>
        <v>1.1378467271380793E-2</v>
      </c>
      <c r="M590" s="178">
        <f>IF('9 All Base Data'!$R590="","",IF('9 All Base Data'!$R590=0,0,('9 All Base Data'!$R590*Basecase_Pop_2006)/(1+(1/(BaseCase_CardiacHA_All*('9 All Base Data'!$W590*Basecase_PM10)/10)))))</f>
        <v>0.28181421372167775</v>
      </c>
      <c r="N590" s="178">
        <f>IF('9 All Base Data'!$S590="","",IF('9 All Base Data'!$S590=0,0,('9 All Base Data'!S590*Basecase_Pop_2006)/(1+(1/(BaseCase_RespHA_All*('9 All Base Data'!$W590*Basecase_PM10)/10)))))</f>
        <v>0.56858101440694686</v>
      </c>
      <c r="O590" s="178">
        <f>IF('9 All Base Data'!$T590="","",IF('9 All Base Data'!$T590=0,0,('9 All Base Data'!$T590*Basecase_Pop_2006)/(1+(1/(BaseCase_RespHA_Child_1_4*('9 All Base Data'!$W590*Basecase_PM10)/10)))))</f>
        <v>0.25230489546812102</v>
      </c>
      <c r="P590" s="179">
        <f>IF('9 All Base Data'!$U590="","",IF('9 All Base Data'!$U590=0,0,('9 All Base Data'!$U590*Basecase_Pop_2006)/(1+(1/(BaseCase_RespHA_Child_5_14*('9 All Base Data'!$W590*Basecase_PM10)/10)))))</f>
        <v>0.12882138050374928</v>
      </c>
      <c r="Q590" s="156">
        <f>IF('7 Base case Results'!$G590="..C",0,BaseCase_RADs_All*'7 Base case Results'!$G590*('9 All Base Data'!$V590*Basecase_PM10)/10)</f>
        <v>3722.9219999999996</v>
      </c>
      <c r="R590" s="189">
        <f t="shared" si="90"/>
        <v>4.0705552508075833</v>
      </c>
      <c r="S590" s="178">
        <f t="shared" si="91"/>
        <v>2.2572870662460569</v>
      </c>
      <c r="T590" s="179">
        <f t="shared" si="92"/>
        <v>4.0507343486115621E-2</v>
      </c>
      <c r="U590" s="178">
        <f t="shared" si="93"/>
        <v>1.7895202571326539E-3</v>
      </c>
      <c r="V590" s="178">
        <f t="shared" si="94"/>
        <v>2.5785149003355041E-3</v>
      </c>
      <c r="W590" s="178">
        <f t="shared" si="95"/>
        <v>1.1442027009479288E-3</v>
      </c>
      <c r="X590" s="179">
        <f t="shared" si="96"/>
        <v>5.8420496058450295E-4</v>
      </c>
      <c r="Y590" s="179">
        <f t="shared" si="97"/>
        <v>0.23082116399999997</v>
      </c>
      <c r="Z590" s="186">
        <f t="shared" si="98"/>
        <v>4.3462517934511675</v>
      </c>
      <c r="AA590" s="156">
        <f>$J590*'9 All Base Data'!$Y590</f>
        <v>0.52257621630417461</v>
      </c>
      <c r="AB590" s="156">
        <f>$K590*'9 All Base Data'!$Y590</f>
        <v>0.28978958925988935</v>
      </c>
      <c r="AC590" s="178">
        <f>$L590*'9 All Base Data'!$Y590</f>
        <v>5.2003161699643238E-3</v>
      </c>
      <c r="AD590" s="178">
        <f>IF($M590="","",$M590*'9 All Base Data'!$Y590)</f>
        <v>0.12879792836674209</v>
      </c>
      <c r="AE590" s="178">
        <f>IF($N590="","",$N590*'9 All Base Data'!$Y590)</f>
        <v>0.25985934420114143</v>
      </c>
      <c r="AF590" s="178">
        <f>IF($O590="","",$O590*'9 All Base Data'!$Y590)</f>
        <v>0.11531124503597638</v>
      </c>
      <c r="AG590" s="178">
        <f>IF($P590="","",$P590*'9 All Base Data'!$Y590)</f>
        <v>5.8875408444135684E-2</v>
      </c>
      <c r="AH590" s="167">
        <f>$Q590*'9 All Base Data'!$Y590</f>
        <v>1701.4920388101191</v>
      </c>
      <c r="AI590" s="178">
        <f>$R590*'9 All Base Data'!$Y590</f>
        <v>1.8603713300428617</v>
      </c>
      <c r="AJ590" s="178">
        <f>$S590*'9 All Base Data'!$Y590</f>
        <v>1.0316509377652059</v>
      </c>
      <c r="AK590" s="178">
        <f>$T590*'9 All Base Data'!$Y590</f>
        <v>1.851312556507299E-2</v>
      </c>
      <c r="AL590" s="178">
        <f>IF($U590="","",$U590*'9 All Base Data'!$Y590)</f>
        <v>8.178668451288123E-4</v>
      </c>
      <c r="AM590" s="178">
        <f>IF($V590="","",$V590*'9 All Base Data'!$Y590)</f>
        <v>1.1784621259521763E-3</v>
      </c>
      <c r="AN590" s="178">
        <f>IF($W590="","",$W590*'9 All Base Data'!$Y590)</f>
        <v>5.2293649623815289E-4</v>
      </c>
      <c r="AO590" s="178">
        <f>IF($X590="","",$X590*'9 All Base Data'!$Y590)</f>
        <v>2.6699997729415529E-4</v>
      </c>
      <c r="AP590" s="178">
        <f>$Y590*'9 All Base Data'!$Y590</f>
        <v>0.10549250640622738</v>
      </c>
      <c r="AQ590" s="179">
        <f t="shared" si="99"/>
        <v>1.986373290985243</v>
      </c>
    </row>
    <row r="591" spans="1:43" x14ac:dyDescent="0.25">
      <c r="A591" s="124">
        <v>529401</v>
      </c>
      <c r="B591" s="125" t="s">
        <v>614</v>
      </c>
      <c r="C591" s="126" t="s">
        <v>408</v>
      </c>
      <c r="D591" s="101" t="s">
        <v>2075</v>
      </c>
      <c r="E591" s="142"/>
      <c r="F591" s="191" t="str">
        <f>IF('9 All Base Data'!G591="Rural Centre","Rural",IF('9 All Base Data'!G591="Rural (Incl.some Off Shore Islands)","Rural",IF('9 All Base Data'!G591="Inlet-in TA but not in Urban Area","Rural",IF('9 All Base Data'!G591="Rural (Incl.some Off Shore Islands)","Rural",IF('9 All Base Data'!G591="Inlet-not in TA","Rural",IF('9 All Base Data'!G591="Inland Water not in Urban Area","Rural",IF('9 All Base Data'!G591="Oceanic-in Region but not in TA","Rural",'9 All Base Data'!G591)))))))</f>
        <v>Hamilton Zone</v>
      </c>
      <c r="G591" s="177">
        <f>IF('9 All Base Data'!I591="..C","..C",'9 All Base Data'!I591*Basecase_Pop_2006)</f>
        <v>3045</v>
      </c>
      <c r="H591" s="177">
        <f>IF('9 All Base Data'!J591="..C","..C",'9 All Base Data'!J591*Basecase_Pop_2006)</f>
        <v>1881</v>
      </c>
      <c r="I591" s="191">
        <f>IF('9 All Base Data'!L591="..C","..C",'9 All Base Data'!L591*Basecase_Pop_2006)</f>
        <v>33</v>
      </c>
      <c r="J591" s="156">
        <f>IF('9 All Base Data'!$P591=0,0,('9 All Base Data'!$P591*Basecase_Pop_2006)/(1+(1/(BaseCase_Mort_AllAdults_30*('9 All Base Data'!$W591*Basecase_PM10)/10))))</f>
        <v>1.286341195831048</v>
      </c>
      <c r="K591" s="156">
        <f>IF('9 All Base Data'!$Q591=0,0,('9 All Base Data'!$Q591*Basecase_Pop_2006)/(1+(1/(BaseCase_Mort_Maori_30*('9 All Base Data'!$W591*Basecase_PM10)/10))))</f>
        <v>0.49316508937960046</v>
      </c>
      <c r="L591" s="179">
        <f>133/(1+1/(BaseCase_Mort_Child_0_1*'9 All Base Data'!$AB$10/10))*IF('9 All Base Data'!$L591="..C",0,'9 All Base Data'!L591/'9 All Base Data'!$L$2022)</f>
        <v>4.8139669225072592E-3</v>
      </c>
      <c r="M591" s="178">
        <f>IF('9 All Base Data'!$R591="","",IF('9 All Base Data'!$R591=0,0,('9 All Base Data'!$R591*Basecase_Pop_2006)/(1+(1/(BaseCase_CardiacHA_All*('9 All Base Data'!$W591*Basecase_PM10)/10)))))</f>
        <v>0.32435220824570454</v>
      </c>
      <c r="N591" s="178">
        <f>IF('9 All Base Data'!$S591="","",IF('9 All Base Data'!$S591=0,0,('9 All Base Data'!S591*Basecase_Pop_2006)/(1+(1/(BaseCase_RespHA_All*('9 All Base Data'!$W591*Basecase_PM10)/10)))))</f>
        <v>0.3482007762647194</v>
      </c>
      <c r="O591" s="178">
        <f>IF('9 All Base Data'!$T591="","",IF('9 All Base Data'!$T591=0,0,('9 All Base Data'!$T591*Basecase_Pop_2006)/(1+(1/(BaseCase_RespHA_Child_1_4*('9 All Base Data'!$W591*Basecase_PM10)/10)))))</f>
        <v>9.5701856901701063E-2</v>
      </c>
      <c r="P591" s="179">
        <f>IF('9 All Base Data'!$U591="","",IF('9 All Base Data'!$U591=0,0,('9 All Base Data'!$U591*Basecase_Pop_2006)/(1+(1/(BaseCase_RespHA_Child_5_14*('9 All Base Data'!$W591*Basecase_PM10)/10)))))</f>
        <v>7.7292828302249567E-2</v>
      </c>
      <c r="Q591" s="156">
        <f>IF('7 Base case Results'!$G591="..C",0,BaseCase_RADs_All*'7 Base case Results'!$G591*('9 All Base Data'!$V591*Basecase_PM10)/10)</f>
        <v>2203.3620000000001</v>
      </c>
      <c r="R591" s="189">
        <f t="shared" si="90"/>
        <v>4.5793746571585316</v>
      </c>
      <c r="S591" s="178">
        <f t="shared" si="91"/>
        <v>1.7556677181913776</v>
      </c>
      <c r="T591" s="179">
        <f t="shared" si="92"/>
        <v>1.7137722244125842E-2</v>
      </c>
      <c r="U591" s="178">
        <f t="shared" si="93"/>
        <v>2.0596365223602238E-3</v>
      </c>
      <c r="V591" s="178">
        <f t="shared" si="94"/>
        <v>1.5790905203605025E-3</v>
      </c>
      <c r="W591" s="178">
        <f t="shared" si="95"/>
        <v>4.3400792104921431E-4</v>
      </c>
      <c r="X591" s="179">
        <f t="shared" si="96"/>
        <v>3.5052297635070181E-4</v>
      </c>
      <c r="Y591" s="179">
        <f t="shared" si="97"/>
        <v>0.13660844400000002</v>
      </c>
      <c r="Z591" s="186">
        <f t="shared" si="98"/>
        <v>4.7367595504453783</v>
      </c>
      <c r="AA591" s="156">
        <f>$J591*'9 All Base Data'!$Y591</f>
        <v>0.58789824334219642</v>
      </c>
      <c r="AB591" s="156">
        <f>$K591*'9 All Base Data'!$Y591</f>
        <v>0.22539190275769169</v>
      </c>
      <c r="AC591" s="178">
        <f>$L591*'9 All Base Data'!$Y591</f>
        <v>2.2001337642156755E-3</v>
      </c>
      <c r="AD591" s="178">
        <f>IF($M591="","",$M591*'9 All Base Data'!$Y591)</f>
        <v>0.14823912510134465</v>
      </c>
      <c r="AE591" s="178">
        <f>IF($N591="","",$N591*'9 All Base Data'!$Y591)</f>
        <v>0.15913866815418737</v>
      </c>
      <c r="AF591" s="178">
        <f>IF($O591="","",$O591*'9 All Base Data'!$Y591)</f>
        <v>4.3738748117094481E-2</v>
      </c>
      <c r="AG591" s="178">
        <f>IF($P591="","",$P591*'9 All Base Data'!$Y591)</f>
        <v>3.5325245066481409E-2</v>
      </c>
      <c r="AH591" s="167">
        <f>$Q591*'9 All Base Data'!$Y591</f>
        <v>1007.0054923570094</v>
      </c>
      <c r="AI591" s="178">
        <f>$R591*'9 All Base Data'!$Y591</f>
        <v>2.0929177462982196</v>
      </c>
      <c r="AJ591" s="178">
        <f>$S591*'9 All Base Data'!$Y591</f>
        <v>0.80239517381738235</v>
      </c>
      <c r="AK591" s="178">
        <f>$T591*'9 All Base Data'!$Y591</f>
        <v>7.8324762006078043E-3</v>
      </c>
      <c r="AL591" s="178">
        <f>IF($U591="","",$U591*'9 All Base Data'!$Y591)</f>
        <v>9.4131844439353848E-4</v>
      </c>
      <c r="AM591" s="178">
        <f>IF($V591="","",$V591*'9 All Base Data'!$Y591)</f>
        <v>7.2169386007923974E-4</v>
      </c>
      <c r="AN591" s="178">
        <f>IF($W591="","",$W591*'9 All Base Data'!$Y591)</f>
        <v>1.9835522271102347E-4</v>
      </c>
      <c r="AO591" s="178">
        <f>IF($X591="","",$X591*'9 All Base Data'!$Y591)</f>
        <v>1.6019998637649321E-4</v>
      </c>
      <c r="AP591" s="178">
        <f>$Y591*'9 All Base Data'!$Y591</f>
        <v>6.2434340526134592E-2</v>
      </c>
      <c r="AQ591" s="179">
        <f t="shared" si="99"/>
        <v>2.1648475753294347</v>
      </c>
    </row>
    <row r="592" spans="1:43" x14ac:dyDescent="0.25">
      <c r="A592" s="124">
        <v>529402</v>
      </c>
      <c r="B592" s="125" t="s">
        <v>615</v>
      </c>
      <c r="C592" s="126" t="s">
        <v>408</v>
      </c>
      <c r="D592" s="101" t="s">
        <v>2075</v>
      </c>
      <c r="E592" s="142"/>
      <c r="F592" s="191" t="str">
        <f>IF('9 All Base Data'!G592="Rural Centre","Rural",IF('9 All Base Data'!G592="Rural (Incl.some Off Shore Islands)","Rural",IF('9 All Base Data'!G592="Inlet-in TA but not in Urban Area","Rural",IF('9 All Base Data'!G592="Rural (Incl.some Off Shore Islands)","Rural",IF('9 All Base Data'!G592="Inlet-not in TA","Rural",IF('9 All Base Data'!G592="Inland Water not in Urban Area","Rural",IF('9 All Base Data'!G592="Oceanic-in Region but not in TA","Rural",'9 All Base Data'!G592)))))))</f>
        <v>Hamilton Zone</v>
      </c>
      <c r="G592" s="177">
        <f>IF('9 All Base Data'!I592="..C","..C",'9 All Base Data'!I592*Basecase_Pop_2006)</f>
        <v>3492</v>
      </c>
      <c r="H592" s="177">
        <f>IF('9 All Base Data'!J592="..C","..C",'9 All Base Data'!J592*Basecase_Pop_2006)</f>
        <v>1959</v>
      </c>
      <c r="I592" s="191">
        <f>IF('9 All Base Data'!L592="..C","..C",'9 All Base Data'!L592*Basecase_Pop_2006)</f>
        <v>60</v>
      </c>
      <c r="J592" s="156">
        <f>IF('9 All Base Data'!$P592=0,0,('9 All Base Data'!$P592*Basecase_Pop_2006)/(1+(1/(BaseCase_Mort_AllAdults_30*('9 All Base Data'!$W592*Basecase_PM10)/10))))</f>
        <v>1.2577558359236913</v>
      </c>
      <c r="K592" s="156">
        <f>IF('9 All Base Data'!$Q592=0,0,('9 All Base Data'!$Q592*Basecase_Pop_2006)/(1+(1/(BaseCase_Mort_Maori_30*('9 All Base Data'!$W592*Basecase_PM10)/10))))</f>
        <v>0.35226077812828605</v>
      </c>
      <c r="L592" s="179">
        <f>133/(1+1/(BaseCase_Mort_Child_0_1*'9 All Base Data'!$AB$10/10))*IF('9 All Base Data'!$L592="..C",0,'9 All Base Data'!L592/'9 All Base Data'!$L$2022)</f>
        <v>8.7526671318313796E-3</v>
      </c>
      <c r="M592" s="178">
        <f>IF('9 All Base Data'!$R592="","",IF('9 All Base Data'!$R592=0,0,('9 All Base Data'!$R592*Basecase_Pop_2006)/(1+(1/(BaseCase_CardiacHA_All*('9 All Base Data'!$W592*Basecase_PM10)/10)))))</f>
        <v>0.33232808221895954</v>
      </c>
      <c r="N592" s="178">
        <f>IF('9 All Base Data'!$S592="","",IF('9 All Base Data'!$S592=0,0,('9 All Base Data'!S592*Basecase_Pop_2006)/(1+(1/(BaseCase_RespHA_All*('9 All Base Data'!$W592*Basecase_PM10)/10)))))</f>
        <v>0.3570159857904085</v>
      </c>
      <c r="O592" s="178">
        <f>IF('9 All Base Data'!$T592="","",IF('9 All Base Data'!$T592=0,0,('9 All Base Data'!$T592*Basecase_Pop_2006)/(1+(1/(BaseCase_RespHA_Child_1_4*('9 All Base Data'!$W592*Basecase_PM10)/10)))))</f>
        <v>0.15660303856641994</v>
      </c>
      <c r="P592" s="179">
        <f>IF('9 All Base Data'!$U592="","",IF('9 All Base Data'!$U592=0,0,('9 All Base Data'!$U592*Basecase_Pop_2006)/(1+(1/(BaseCase_RespHA_Child_5_14*('9 All Base Data'!$W592*Basecase_PM10)/10)))))</f>
        <v>5.1528552201499704E-2</v>
      </c>
      <c r="Q592" s="156">
        <f>IF('7 Base case Results'!$G592="..C",0,BaseCase_RADs_All*'7 Base case Results'!$G592*('9 All Base Data'!$V592*Basecase_PM10)/10)</f>
        <v>2526.8111999999996</v>
      </c>
      <c r="R592" s="189">
        <f t="shared" si="90"/>
        <v>4.4776107758883414</v>
      </c>
      <c r="S592" s="178">
        <f t="shared" si="91"/>
        <v>1.2540483701366982</v>
      </c>
      <c r="T592" s="179">
        <f t="shared" si="92"/>
        <v>3.1159494989319712E-2</v>
      </c>
      <c r="U592" s="178">
        <f t="shared" si="93"/>
        <v>2.1102833220903931E-3</v>
      </c>
      <c r="V592" s="178">
        <f t="shared" si="94"/>
        <v>1.6190674955595026E-3</v>
      </c>
      <c r="W592" s="178">
        <f t="shared" si="95"/>
        <v>7.1019477989871444E-4</v>
      </c>
      <c r="X592" s="179">
        <f t="shared" si="96"/>
        <v>2.3368198423380116E-4</v>
      </c>
      <c r="Y592" s="179">
        <f t="shared" si="97"/>
        <v>0.15666229439999999</v>
      </c>
      <c r="Z592" s="186">
        <f t="shared" si="98"/>
        <v>4.6691619160953106</v>
      </c>
      <c r="AA592" s="156">
        <f>$J592*'9 All Base Data'!$Y592</f>
        <v>0.57483383793459208</v>
      </c>
      <c r="AB592" s="156">
        <f>$K592*'9 All Base Data'!$Y592</f>
        <v>0.16099421625549407</v>
      </c>
      <c r="AC592" s="178">
        <f>$L592*'9 All Base Data'!$Y592</f>
        <v>4.0002432076648642E-3</v>
      </c>
      <c r="AD592" s="178">
        <f>IF($M592="","",$M592*'9 All Base Data'!$Y592)</f>
        <v>0.15188434948908261</v>
      </c>
      <c r="AE592" s="178">
        <f>IF($N592="","",$N592*'9 All Base Data'!$Y592)</f>
        <v>0.16316749519606555</v>
      </c>
      <c r="AF592" s="178">
        <f>IF($O592="","",$O592*'9 All Base Data'!$Y592)</f>
        <v>7.1572496918881887E-2</v>
      </c>
      <c r="AG592" s="178">
        <f>IF($P592="","",$P592*'9 All Base Data'!$Y592)</f>
        <v>2.3550163377654271E-2</v>
      </c>
      <c r="AH592" s="167">
        <f>$Q592*'9 All Base Data'!$Y592</f>
        <v>1154.8319143877425</v>
      </c>
      <c r="AI592" s="178">
        <f>$R592*'9 All Base Data'!$Y592</f>
        <v>2.0464084630471477</v>
      </c>
      <c r="AJ592" s="178">
        <f>$S592*'9 All Base Data'!$Y592</f>
        <v>0.5731394098695588</v>
      </c>
      <c r="AK592" s="178">
        <f>$T592*'9 All Base Data'!$Y592</f>
        <v>1.4240865819286918E-2</v>
      </c>
      <c r="AL592" s="178">
        <f>IF($U592="","",$U592*'9 All Base Data'!$Y592)</f>
        <v>9.6446561925567459E-4</v>
      </c>
      <c r="AM592" s="178">
        <f>IF($V592="","",$V592*'9 All Base Data'!$Y592)</f>
        <v>7.3996459071415724E-4</v>
      </c>
      <c r="AN592" s="178">
        <f>IF($W592="","",$W592*'9 All Base Data'!$Y592)</f>
        <v>3.2458127352712939E-4</v>
      </c>
      <c r="AO592" s="178">
        <f>IF($X592="","",$X592*'9 All Base Data'!$Y592)</f>
        <v>1.0679999091766211E-4</v>
      </c>
      <c r="AP592" s="178">
        <f>$Y592*'9 All Base Data'!$Y592</f>
        <v>7.1599578692040047E-2</v>
      </c>
      <c r="AQ592" s="179">
        <f t="shared" si="99"/>
        <v>2.1339533377684448</v>
      </c>
    </row>
    <row r="593" spans="1:43" x14ac:dyDescent="0.25">
      <c r="A593" s="124">
        <v>529501</v>
      </c>
      <c r="B593" s="125" t="s">
        <v>616</v>
      </c>
      <c r="C593" s="126" t="s">
        <v>408</v>
      </c>
      <c r="D593" s="101" t="s">
        <v>2075</v>
      </c>
      <c r="E593" s="142"/>
      <c r="F593" s="191" t="str">
        <f>IF('9 All Base Data'!G593="Rural Centre","Rural",IF('9 All Base Data'!G593="Rural (Incl.some Off Shore Islands)","Rural",IF('9 All Base Data'!G593="Inlet-in TA but not in Urban Area","Rural",IF('9 All Base Data'!G593="Rural (Incl.some Off Shore Islands)","Rural",IF('9 All Base Data'!G593="Inlet-not in TA","Rural",IF('9 All Base Data'!G593="Inland Water not in Urban Area","Rural",IF('9 All Base Data'!G593="Oceanic-in Region but not in TA","Rural",'9 All Base Data'!G593)))))))</f>
        <v>Hamilton Zone</v>
      </c>
      <c r="G593" s="177">
        <f>IF('9 All Base Data'!I593="..C","..C",'9 All Base Data'!I593*Basecase_Pop_2006)</f>
        <v>1737</v>
      </c>
      <c r="H593" s="177">
        <f>IF('9 All Base Data'!J593="..C","..C",'9 All Base Data'!J593*Basecase_Pop_2006)</f>
        <v>894</v>
      </c>
      <c r="I593" s="191">
        <f>IF('9 All Base Data'!L593="..C","..C",'9 All Base Data'!L593*Basecase_Pop_2006)</f>
        <v>24</v>
      </c>
      <c r="J593" s="156">
        <f>IF('9 All Base Data'!$P593=0,0,('9 All Base Data'!$P593*Basecase_Pop_2006)/(1+(1/(BaseCase_Mort_AllAdults_30*('9 All Base Data'!$W593*Basecase_PM10)/10))))</f>
        <v>1.3435119156457611</v>
      </c>
      <c r="K593" s="156">
        <f>IF('9 All Base Data'!$Q593=0,0,('9 All Base Data'!$Q593*Basecase_Pop_2006)/(1+(1/(BaseCase_Mort_Maori_30*('9 All Base Data'!$W593*Basecase_PM10)/10))))</f>
        <v>0.21135646687697163</v>
      </c>
      <c r="L593" s="179">
        <f>133/(1+1/(BaseCase_Mort_Child_0_1*'9 All Base Data'!$AB$10/10))*IF('9 All Base Data'!$L593="..C",0,'9 All Base Data'!L593/'9 All Base Data'!$L$2022)</f>
        <v>3.5010668527325518E-3</v>
      </c>
      <c r="M593" s="178">
        <f>IF('9 All Base Data'!$R593="","",IF('9 All Base Data'!$R593=0,0,('9 All Base Data'!$R593*Basecase_Pop_2006)/(1+(1/(BaseCase_CardiacHA_All*('9 All Base Data'!$W593*Basecase_PM10)/10)))))</f>
        <v>0.14090710686083888</v>
      </c>
      <c r="N593" s="178">
        <f>IF('9 All Base Data'!$S593="","",IF('9 All Base Data'!$S593=0,0,('9 All Base Data'!S593*Basecase_Pop_2006)/(1+(1/(BaseCase_RespHA_All*('9 All Base Data'!$W593*Basecase_PM10)/10)))))</f>
        <v>0.2468258667192948</v>
      </c>
      <c r="O593" s="178">
        <f>IF('9 All Base Data'!$T593="","",IF('9 All Base Data'!$T593=0,0,('9 All Base Data'!$T593*Basecase_Pop_2006)/(1+(1/(BaseCase_RespHA_Child_1_4*('9 All Base Data'!$W593*Basecase_PM10)/10)))))</f>
        <v>9.5701856901701063E-2</v>
      </c>
      <c r="P593" s="179">
        <f>IF('9 All Base Data'!$U593="","",IF('9 All Base Data'!$U593=0,0,('9 All Base Data'!$U593*Basecase_Pop_2006)/(1+(1/(BaseCase_RespHA_Child_5_14*('9 All Base Data'!$W593*Basecase_PM10)/10)))))</f>
        <v>7.7292828302249567E-2</v>
      </c>
      <c r="Q593" s="156">
        <f>IF('7 Base case Results'!$G593="..C",0,BaseCase_RADs_All*'7 Base case Results'!$G593*('9 All Base Data'!$V593*Basecase_PM10)/10)</f>
        <v>1256.8932</v>
      </c>
      <c r="R593" s="189">
        <f t="shared" si="90"/>
        <v>4.7829024196989103</v>
      </c>
      <c r="S593" s="178">
        <f t="shared" si="91"/>
        <v>0.75242902208201901</v>
      </c>
      <c r="T593" s="179">
        <f t="shared" si="92"/>
        <v>1.2463797995727884E-2</v>
      </c>
      <c r="U593" s="178">
        <f t="shared" si="93"/>
        <v>8.9476012856632694E-4</v>
      </c>
      <c r="V593" s="178">
        <f t="shared" si="94"/>
        <v>1.119355305572002E-3</v>
      </c>
      <c r="W593" s="178">
        <f t="shared" si="95"/>
        <v>4.3400792104921431E-4</v>
      </c>
      <c r="X593" s="179">
        <f t="shared" si="96"/>
        <v>3.5052297635070181E-4</v>
      </c>
      <c r="Y593" s="179">
        <f t="shared" si="97"/>
        <v>7.7927378399999997E-2</v>
      </c>
      <c r="Z593" s="186">
        <f t="shared" si="98"/>
        <v>4.8753077115287757</v>
      </c>
      <c r="AA593" s="156">
        <f>$J593*'9 All Base Data'!$Y593</f>
        <v>0.61402705415740511</v>
      </c>
      <c r="AB593" s="156">
        <f>$K593*'9 All Base Data'!$Y593</f>
        <v>9.659652975329644E-2</v>
      </c>
      <c r="AC593" s="178">
        <f>$L593*'9 All Base Data'!$Y593</f>
        <v>1.6000972830659459E-3</v>
      </c>
      <c r="AD593" s="178">
        <f>IF($M593="","",$M593*'9 All Base Data'!$Y593)</f>
        <v>6.4398964183371044E-2</v>
      </c>
      <c r="AE593" s="178">
        <f>IF($N593="","",$N593*'9 All Base Data'!$Y593)</f>
        <v>0.11280715717258853</v>
      </c>
      <c r="AF593" s="178">
        <f>IF($O593="","",$O593*'9 All Base Data'!$Y593)</f>
        <v>4.3738748117094481E-2</v>
      </c>
      <c r="AG593" s="178">
        <f>IF($P593="","",$P593*'9 All Base Data'!$Y593)</f>
        <v>3.5325245066481409E-2</v>
      </c>
      <c r="AH593" s="167">
        <f>$Q593*'9 All Base Data'!$Y593</f>
        <v>574.43958628050086</v>
      </c>
      <c r="AI593" s="178">
        <f>$R593*'9 All Base Data'!$Y593</f>
        <v>2.1859363128003624</v>
      </c>
      <c r="AJ593" s="178">
        <f>$S593*'9 All Base Data'!$Y593</f>
        <v>0.34388364592173531</v>
      </c>
      <c r="AK593" s="178">
        <f>$T593*'9 All Base Data'!$Y593</f>
        <v>5.6963463277147674E-3</v>
      </c>
      <c r="AL593" s="178">
        <f>IF($U593="","",$U593*'9 All Base Data'!$Y593)</f>
        <v>4.0893342256440615E-4</v>
      </c>
      <c r="AM593" s="178">
        <f>IF($V593="","",$V593*'9 All Base Data'!$Y593)</f>
        <v>5.1158045777768911E-4</v>
      </c>
      <c r="AN593" s="178">
        <f>IF($W593="","",$W593*'9 All Base Data'!$Y593)</f>
        <v>1.9835522271102347E-4</v>
      </c>
      <c r="AO593" s="178">
        <f>IF($X593="","",$X593*'9 All Base Data'!$Y593)</f>
        <v>1.6019998637649321E-4</v>
      </c>
      <c r="AP593" s="178">
        <f>$Y593*'9 All Base Data'!$Y593</f>
        <v>3.5615254349391057E-2</v>
      </c>
      <c r="AQ593" s="179">
        <f t="shared" si="99"/>
        <v>2.2281684273578106</v>
      </c>
    </row>
    <row r="594" spans="1:43" x14ac:dyDescent="0.25">
      <c r="A594" s="124">
        <v>529502</v>
      </c>
      <c r="B594" s="125" t="s">
        <v>617</v>
      </c>
      <c r="C594" s="126" t="s">
        <v>408</v>
      </c>
      <c r="D594" s="101" t="s">
        <v>2075</v>
      </c>
      <c r="E594" s="142"/>
      <c r="F594" s="191" t="str">
        <f>IF('9 All Base Data'!G594="Rural Centre","Rural",IF('9 All Base Data'!G594="Rural (Incl.some Off Shore Islands)","Rural",IF('9 All Base Data'!G594="Inlet-in TA but not in Urban Area","Rural",IF('9 All Base Data'!G594="Rural (Incl.some Off Shore Islands)","Rural",IF('9 All Base Data'!G594="Inlet-not in TA","Rural",IF('9 All Base Data'!G594="Inland Water not in Urban Area","Rural",IF('9 All Base Data'!G594="Oceanic-in Region but not in TA","Rural",'9 All Base Data'!G594)))))))</f>
        <v>Hamilton Zone</v>
      </c>
      <c r="G594" s="177">
        <f>IF('9 All Base Data'!I594="..C","..C",'9 All Base Data'!I594*Basecase_Pop_2006)</f>
        <v>2568</v>
      </c>
      <c r="H594" s="177">
        <f>IF('9 All Base Data'!J594="..C","..C",'9 All Base Data'!J594*Basecase_Pop_2006)</f>
        <v>1284</v>
      </c>
      <c r="I594" s="191">
        <f>IF('9 All Base Data'!L594="..C","..C",'9 All Base Data'!L594*Basecase_Pop_2006)</f>
        <v>51</v>
      </c>
      <c r="J594" s="156">
        <f>IF('9 All Base Data'!$P594=0,0,('9 All Base Data'!$P594*Basecase_Pop_2006)/(1+(1/(BaseCase_Mort_AllAdults_30*('9 All Base Data'!$W594*Basecase_PM10)/10))))</f>
        <v>0.65746327786920233</v>
      </c>
      <c r="K594" s="156">
        <f>IF('9 All Base Data'!$Q594=0,0,('9 All Base Data'!$Q594*Basecase_Pop_2006)/(1+(1/(BaseCase_Mort_Maori_30*('9 All Base Data'!$W594*Basecase_PM10)/10))))</f>
        <v>0.49316508937960046</v>
      </c>
      <c r="L594" s="179">
        <f>133/(1+1/(BaseCase_Mort_Child_0_1*'9 All Base Data'!$AB$10/10))*IF('9 All Base Data'!$L594="..C",0,'9 All Base Data'!L594/'9 All Base Data'!$L$2022)</f>
        <v>7.4397670620566722E-3</v>
      </c>
      <c r="M594" s="178">
        <f>IF('9 All Base Data'!$R594="","",IF('9 All Base Data'!$R594=0,0,('9 All Base Data'!$R594*Basecase_Pop_2006)/(1+(1/(BaseCase_CardiacHA_All*('9 All Base Data'!$W594*Basecase_PM10)/10)))))</f>
        <v>0.27649696440617433</v>
      </c>
      <c r="N594" s="178">
        <f>IF('9 All Base Data'!$S594="","",IF('9 All Base Data'!$S594=0,0,('9 All Base Data'!S594*Basecase_Pop_2006)/(1+(1/(BaseCase_RespHA_All*('9 All Base Data'!$W594*Basecase_PM10)/10)))))</f>
        <v>0.5950266429840142</v>
      </c>
      <c r="O594" s="178">
        <f>IF('9 All Base Data'!$T594="","",IF('9 All Base Data'!$T594=0,0,('9 All Base Data'!$T594*Basecase_Pop_2006)/(1+(1/(BaseCase_RespHA_Child_1_4*('9 All Base Data'!$W594*Basecase_PM10)/10)))))</f>
        <v>0.20880405142189326</v>
      </c>
      <c r="P594" s="179">
        <f>IF('9 All Base Data'!$U594="","",IF('9 All Base Data'!$U594=0,0,('9 All Base Data'!$U594*Basecase_Pop_2006)/(1+(1/(BaseCase_RespHA_Child_5_14*('9 All Base Data'!$W594*Basecase_PM10)/10)))))</f>
        <v>7.7292828302249567E-2</v>
      </c>
      <c r="Q594" s="156">
        <f>IF('7 Base case Results'!$G594="..C",0,BaseCase_RADs_All*'7 Base case Results'!$G594*('9 All Base Data'!$V594*Basecase_PM10)/10)</f>
        <v>1858.2048</v>
      </c>
      <c r="R594" s="189">
        <f t="shared" si="90"/>
        <v>2.3405692692143605</v>
      </c>
      <c r="S594" s="178">
        <f t="shared" si="91"/>
        <v>1.7556677181913776</v>
      </c>
      <c r="T594" s="179">
        <f t="shared" si="92"/>
        <v>2.6485570740921754E-2</v>
      </c>
      <c r="U594" s="178">
        <f t="shared" si="93"/>
        <v>1.755755723979207E-3</v>
      </c>
      <c r="V594" s="178">
        <f t="shared" si="94"/>
        <v>2.6984458259325041E-3</v>
      </c>
      <c r="W594" s="178">
        <f t="shared" si="95"/>
        <v>9.4692637319828592E-4</v>
      </c>
      <c r="X594" s="179">
        <f t="shared" si="96"/>
        <v>3.5052297635070181E-4</v>
      </c>
      <c r="Y594" s="179">
        <f t="shared" si="97"/>
        <v>0.11520869759999999</v>
      </c>
      <c r="Z594" s="186">
        <f t="shared" si="98"/>
        <v>2.486717739105194</v>
      </c>
      <c r="AA594" s="156">
        <f>$J594*'9 All Base Data'!$Y594</f>
        <v>0.30048132437490044</v>
      </c>
      <c r="AB594" s="156">
        <f>$K594*'9 All Base Data'!$Y594</f>
        <v>0.22539190275769169</v>
      </c>
      <c r="AC594" s="178">
        <f>$L594*'9 All Base Data'!$Y594</f>
        <v>3.4002067265151347E-3</v>
      </c>
      <c r="AD594" s="178">
        <f>IF($M594="","",$M594*'9 All Base Data'!$Y594)</f>
        <v>0.12636777877491673</v>
      </c>
      <c r="AE594" s="178">
        <f>IF($N594="","",$N594*'9 All Base Data'!$Y594)</f>
        <v>0.27194582532677591</v>
      </c>
      <c r="AF594" s="178">
        <f>IF($O594="","",$O594*'9 All Base Data'!$Y594)</f>
        <v>9.542999589184252E-2</v>
      </c>
      <c r="AG594" s="178">
        <f>IF($P594="","",$P594*'9 All Base Data'!$Y594)</f>
        <v>3.5325245066481409E-2</v>
      </c>
      <c r="AH594" s="167">
        <f>$Q594*'9 All Base Data'!$Y594</f>
        <v>849.25783394837435</v>
      </c>
      <c r="AI594" s="178">
        <f>$R594*'9 All Base Data'!$Y594</f>
        <v>1.0697135147746455</v>
      </c>
      <c r="AJ594" s="178">
        <f>$S594*'9 All Base Data'!$Y594</f>
        <v>0.80239517381738235</v>
      </c>
      <c r="AK594" s="178">
        <f>$T594*'9 All Base Data'!$Y594</f>
        <v>1.210473594639388E-2</v>
      </c>
      <c r="AL594" s="178">
        <f>IF($U594="","",$U594*'9 All Base Data'!$Y594)</f>
        <v>8.0243539522072127E-4</v>
      </c>
      <c r="AM594" s="178">
        <f>IF($V594="","",$V594*'9 All Base Data'!$Y594)</f>
        <v>1.2332743178569286E-3</v>
      </c>
      <c r="AN594" s="178">
        <f>IF($W594="","",$W594*'9 All Base Data'!$Y594)</f>
        <v>4.3277503136950583E-4</v>
      </c>
      <c r="AO594" s="178">
        <f>IF($X594="","",$X594*'9 All Base Data'!$Y594)</f>
        <v>1.6019998637649321E-4</v>
      </c>
      <c r="AP594" s="178">
        <f>$Y594*'9 All Base Data'!$Y594</f>
        <v>5.2653985704799205E-2</v>
      </c>
      <c r="AQ594" s="179">
        <f t="shared" si="99"/>
        <v>1.1365079461389163</v>
      </c>
    </row>
    <row r="595" spans="1:43" x14ac:dyDescent="0.25">
      <c r="A595" s="124">
        <v>529503</v>
      </c>
      <c r="B595" s="125" t="s">
        <v>618</v>
      </c>
      <c r="C595" s="126" t="s">
        <v>408</v>
      </c>
      <c r="D595" s="101" t="s">
        <v>2075</v>
      </c>
      <c r="E595" s="142"/>
      <c r="F595" s="191" t="str">
        <f>IF('9 All Base Data'!G595="Rural Centre","Rural",IF('9 All Base Data'!G595="Rural (Incl.some Off Shore Islands)","Rural",IF('9 All Base Data'!G595="Inlet-in TA but not in Urban Area","Rural",IF('9 All Base Data'!G595="Rural (Incl.some Off Shore Islands)","Rural",IF('9 All Base Data'!G595="Inlet-not in TA","Rural",IF('9 All Base Data'!G595="Inland Water not in Urban Area","Rural",IF('9 All Base Data'!G595="Oceanic-in Region but not in TA","Rural",'9 All Base Data'!G595)))))))</f>
        <v>Hamilton Zone</v>
      </c>
      <c r="G595" s="177">
        <f>IF('9 All Base Data'!I595="..C","..C",'9 All Base Data'!I595*Basecase_Pop_2006)</f>
        <v>3330</v>
      </c>
      <c r="H595" s="177">
        <f>IF('9 All Base Data'!J595="..C","..C",'9 All Base Data'!J595*Basecase_Pop_2006)</f>
        <v>1632</v>
      </c>
      <c r="I595" s="191">
        <f>IF('9 All Base Data'!L595="..C","..C",'9 All Base Data'!L595*Basecase_Pop_2006)</f>
        <v>66</v>
      </c>
      <c r="J595" s="156">
        <f>IF('9 All Base Data'!$P595=0,0,('9 All Base Data'!$P595*Basecase_Pop_2006)/(1+(1/(BaseCase_Mort_AllAdults_30*('9 All Base Data'!$W595*Basecase_PM10)/10))))</f>
        <v>5.4026330224904013</v>
      </c>
      <c r="K595" s="156">
        <f>IF('9 All Base Data'!$Q595=0,0,('9 All Base Data'!$Q595*Basecase_Pop_2006)/(1+(1/(BaseCase_Mort_Maori_30*('9 All Base Data'!$W595*Basecase_PM10)/10))))</f>
        <v>1.2681388012618298</v>
      </c>
      <c r="L595" s="179">
        <f>133/(1+1/(BaseCase_Mort_Child_0_1*'9 All Base Data'!$AB$10/10))*IF('9 All Base Data'!$L595="..C",0,'9 All Base Data'!L595/'9 All Base Data'!$L$2022)</f>
        <v>9.6279338450145184E-3</v>
      </c>
      <c r="M595" s="178">
        <f>IF('9 All Base Data'!$R595="","",IF('9 All Base Data'!$R595=0,0,('9 All Base Data'!$R595*Basecase_Pop_2006)/(1+(1/(BaseCase_CardiacHA_All*('9 All Base Data'!$W595*Basecase_PM10)/10)))))</f>
        <v>0.18876235070036906</v>
      </c>
      <c r="N595" s="178">
        <f>IF('9 All Base Data'!$S595="","",IF('9 All Base Data'!$S595=0,0,('9 All Base Data'!S595*Basecase_Pop_2006)/(1+(1/(BaseCase_RespHA_All*('9 All Base Data'!$W595*Basecase_PM10)/10)))))</f>
        <v>0.44076047628445497</v>
      </c>
      <c r="O595" s="178">
        <f>IF('9 All Base Data'!$T595="","",IF('9 All Base Data'!$T595=0,0,('9 All Base Data'!$T595*Basecase_Pop_2006)/(1+(1/(BaseCase_RespHA_Child_1_4*('9 All Base Data'!$W595*Basecase_PM10)/10)))))</f>
        <v>0.20880405142189326</v>
      </c>
      <c r="P595" s="179">
        <f>IF('9 All Base Data'!$U595="","",IF('9 All Base Data'!$U595=0,0,('9 All Base Data'!$U595*Basecase_Pop_2006)/(1+(1/(BaseCase_RespHA_Child_5_14*('9 All Base Data'!$W595*Basecase_PM10)/10)))))</f>
        <v>9.0174966352624494E-2</v>
      </c>
      <c r="Q595" s="156">
        <f>IF('7 Base case Results'!$G595="..C",0,BaseCase_RADs_All*'7 Base case Results'!$G595*('9 All Base Data'!$V595*Basecase_PM10)/10)</f>
        <v>2409.5879999999997</v>
      </c>
      <c r="R595" s="189">
        <f t="shared" si="90"/>
        <v>19.233373560065829</v>
      </c>
      <c r="S595" s="178">
        <f t="shared" si="91"/>
        <v>4.5145741324921138</v>
      </c>
      <c r="T595" s="179">
        <f t="shared" si="92"/>
        <v>3.4275444488251684E-2</v>
      </c>
      <c r="U595" s="178">
        <f t="shared" si="93"/>
        <v>1.1986409269473435E-3</v>
      </c>
      <c r="V595" s="178">
        <f t="shared" si="94"/>
        <v>1.9988487599500032E-3</v>
      </c>
      <c r="W595" s="178">
        <f t="shared" si="95"/>
        <v>9.4692637319828592E-4</v>
      </c>
      <c r="X595" s="179">
        <f t="shared" si="96"/>
        <v>4.089434724091521E-4</v>
      </c>
      <c r="Y595" s="179">
        <f t="shared" si="97"/>
        <v>0.14939445599999998</v>
      </c>
      <c r="Z595" s="186">
        <f t="shared" si="98"/>
        <v>19.420240950240977</v>
      </c>
      <c r="AA595" s="156">
        <f>$J595*'9 All Base Data'!$Y595</f>
        <v>2.4691726220372252</v>
      </c>
      <c r="AB595" s="156">
        <f>$K595*'9 All Base Data'!$Y595</f>
        <v>0.57957917851977869</v>
      </c>
      <c r="AC595" s="178">
        <f>$L595*'9 All Base Data'!$Y595</f>
        <v>4.400267528431351E-3</v>
      </c>
      <c r="AD595" s="178">
        <f>IF($M595="","",$M595*'9 All Base Data'!$Y595)</f>
        <v>8.6270310509798942E-2</v>
      </c>
      <c r="AE595" s="178">
        <f>IF($N595="","",$N595*'9 All Base Data'!$Y595)</f>
        <v>0.20144135209390809</v>
      </c>
      <c r="AF595" s="178">
        <f>IF($O595="","",$O595*'9 All Base Data'!$Y595)</f>
        <v>9.542999589184252E-2</v>
      </c>
      <c r="AG595" s="178">
        <f>IF($P595="","",$P595*'9 All Base Data'!$Y595)</f>
        <v>4.1212785910894979E-2</v>
      </c>
      <c r="AH595" s="167">
        <f>$Q595*'9 All Base Data'!$Y595</f>
        <v>1101.2572379470741</v>
      </c>
      <c r="AI595" s="178">
        <f>$R595*'9 All Base Data'!$Y595</f>
        <v>8.7902545344525205</v>
      </c>
      <c r="AJ595" s="178">
        <f>$S595*'9 All Base Data'!$Y595</f>
        <v>2.0633018755304118</v>
      </c>
      <c r="AK595" s="178">
        <f>$T595*'9 All Base Data'!$Y595</f>
        <v>1.5664952401215609E-2</v>
      </c>
      <c r="AL595" s="178">
        <f>IF($U595="","",$U595*'9 All Base Data'!$Y595)</f>
        <v>5.478164717372233E-4</v>
      </c>
      <c r="AM595" s="178">
        <f>IF($V595="","",$V595*'9 All Base Data'!$Y595)</f>
        <v>9.1353653174587319E-4</v>
      </c>
      <c r="AN595" s="178">
        <f>IF($W595="","",$W595*'9 All Base Data'!$Y595)</f>
        <v>4.3277503136950583E-4</v>
      </c>
      <c r="AO595" s="178">
        <f>IF($X595="","",$X595*'9 All Base Data'!$Y595)</f>
        <v>1.8689998410590874E-4</v>
      </c>
      <c r="AP595" s="178">
        <f>$Y595*'9 All Base Data'!$Y595</f>
        <v>6.8277948752718601E-2</v>
      </c>
      <c r="AQ595" s="179">
        <f t="shared" si="99"/>
        <v>8.8756587886099378</v>
      </c>
    </row>
    <row r="596" spans="1:43" x14ac:dyDescent="0.25">
      <c r="A596" s="124">
        <v>529600</v>
      </c>
      <c r="B596" s="125" t="s">
        <v>619</v>
      </c>
      <c r="C596" s="126" t="s">
        <v>408</v>
      </c>
      <c r="D596" s="101" t="s">
        <v>2075</v>
      </c>
      <c r="E596" s="142"/>
      <c r="F596" s="191" t="str">
        <f>IF('9 All Base Data'!G596="Rural Centre","Rural",IF('9 All Base Data'!G596="Rural (Incl.some Off Shore Islands)","Rural",IF('9 All Base Data'!G596="Inlet-in TA but not in Urban Area","Rural",IF('9 All Base Data'!G596="Rural (Incl.some Off Shore Islands)","Rural",IF('9 All Base Data'!G596="Inlet-not in TA","Rural",IF('9 All Base Data'!G596="Inland Water not in Urban Area","Rural",IF('9 All Base Data'!G596="Oceanic-in Region but not in TA","Rural",'9 All Base Data'!G596)))))))</f>
        <v>Hamilton Zone</v>
      </c>
      <c r="G596" s="177">
        <f>IF('9 All Base Data'!I596="..C","..C",'9 All Base Data'!I596*Basecase_Pop_2006)</f>
        <v>2517</v>
      </c>
      <c r="H596" s="177">
        <f>IF('9 All Base Data'!J596="..C","..C",'9 All Base Data'!J596*Basecase_Pop_2006)</f>
        <v>1476</v>
      </c>
      <c r="I596" s="191">
        <f>IF('9 All Base Data'!L596="..C","..C",'9 All Base Data'!L596*Basecase_Pop_2006)</f>
        <v>27</v>
      </c>
      <c r="J596" s="156">
        <f>IF('9 All Base Data'!$P596=0,0,('9 All Base Data'!$P596*Basecase_Pop_2006)/(1+(1/(BaseCase_Mort_AllAdults_30*('9 All Base Data'!$W596*Basecase_PM10)/10))))</f>
        <v>0.71463399768391556</v>
      </c>
      <c r="K596" s="156">
        <f>IF('9 All Base Data'!$Q596=0,0,('9 All Base Data'!$Q596*Basecase_Pop_2006)/(1+(1/(BaseCase_Mort_Maori_30*('9 All Base Data'!$W596*Basecase_PM10)/10))))</f>
        <v>0.28180862250262884</v>
      </c>
      <c r="L596" s="179">
        <f>133/(1+1/(BaseCase_Mort_Child_0_1*'9 All Base Data'!$AB$10/10))*IF('9 All Base Data'!$L596="..C",0,'9 All Base Data'!L596/'9 All Base Data'!$L$2022)</f>
        <v>3.9387002093241204E-3</v>
      </c>
      <c r="M596" s="178">
        <f>IF('9 All Base Data'!$R596="","",IF('9 All Base Data'!$R596=0,0,('9 All Base Data'!$R596*Basecase_Pop_2006)/(1+(1/(BaseCase_CardiacHA_All*('9 All Base Data'!$W596*Basecase_PM10)/10)))))</f>
        <v>0.22066584659338917</v>
      </c>
      <c r="N596" s="178">
        <f>IF('9 All Base Data'!$S596="","",IF('9 All Base Data'!$S596=0,0,('9 All Base Data'!S596*Basecase_Pop_2006)/(1+(1/(BaseCase_RespHA_All*('9 All Base Data'!$W596*Basecase_PM10)/10)))))</f>
        <v>0.29971712387342936</v>
      </c>
      <c r="O596" s="178">
        <f>IF('9 All Base Data'!$T596="","",IF('9 All Base Data'!$T596=0,0,('9 All Base Data'!$T596*Basecase_Pop_2006)/(1+(1/(BaseCase_RespHA_Child_1_4*('9 All Base Data'!$W596*Basecase_PM10)/10)))))</f>
        <v>3.4800675236982208E-2</v>
      </c>
      <c r="P596" s="179">
        <f>IF('9 All Base Data'!$U596="","",IF('9 All Base Data'!$U596=0,0,('9 All Base Data'!$U596*Basecase_Pop_2006)/(1+(1/(BaseCase_RespHA_Child_5_14*('9 All Base Data'!$W596*Basecase_PM10)/10)))))</f>
        <v>0.15458565660449913</v>
      </c>
      <c r="Q596" s="156">
        <f>IF('7 Base case Results'!$G596="..C",0,BaseCase_RADs_All*'7 Base case Results'!$G596*('9 All Base Data'!$V596*Basecase_PM10)/10)</f>
        <v>1821.3011999999999</v>
      </c>
      <c r="R596" s="189">
        <f t="shared" si="90"/>
        <v>2.5440970317547396</v>
      </c>
      <c r="S596" s="178">
        <f t="shared" si="91"/>
        <v>1.0032386961093587</v>
      </c>
      <c r="T596" s="179">
        <f t="shared" si="92"/>
        <v>1.4021772745193868E-2</v>
      </c>
      <c r="U596" s="178">
        <f t="shared" si="93"/>
        <v>1.4012281258680211E-3</v>
      </c>
      <c r="V596" s="178">
        <f t="shared" si="94"/>
        <v>1.3592171567660021E-3</v>
      </c>
      <c r="W596" s="178">
        <f t="shared" si="95"/>
        <v>1.5782106219971431E-4</v>
      </c>
      <c r="X596" s="179">
        <f t="shared" si="96"/>
        <v>7.0104595270140363E-4</v>
      </c>
      <c r="Y596" s="179">
        <f t="shared" si="97"/>
        <v>0.11292067439999999</v>
      </c>
      <c r="Z596" s="186">
        <f t="shared" si="98"/>
        <v>2.6737999241825672</v>
      </c>
      <c r="AA596" s="156">
        <f>$J596*'9 All Base Data'!$Y596</f>
        <v>0.32661013519010912</v>
      </c>
      <c r="AB596" s="156">
        <f>$K596*'9 All Base Data'!$Y596</f>
        <v>0.12879537300439525</v>
      </c>
      <c r="AC596" s="178">
        <f>$L596*'9 All Base Data'!$Y596</f>
        <v>1.8001094434491889E-3</v>
      </c>
      <c r="AD596" s="178">
        <f>IF($M596="","",$M596*'9 All Base Data'!$Y596)</f>
        <v>0.10085120806075087</v>
      </c>
      <c r="AE596" s="178">
        <f>IF($N596="","",$N596*'9 All Base Data'!$Y596)</f>
        <v>0.13698011942385749</v>
      </c>
      <c r="AF596" s="178">
        <f>IF($O596="","",$O596*'9 All Base Data'!$Y596)</f>
        <v>1.5904999315307086E-2</v>
      </c>
      <c r="AG596" s="178">
        <f>IF($P596="","",$P596*'9 All Base Data'!$Y596)</f>
        <v>7.0650490132962818E-2</v>
      </c>
      <c r="AH596" s="167">
        <f>$Q596*'9 All Base Data'!$Y596</f>
        <v>832.39173210594163</v>
      </c>
      <c r="AI596" s="178">
        <f>$R596*'9 All Base Data'!$Y596</f>
        <v>1.1627320812767887</v>
      </c>
      <c r="AJ596" s="178">
        <f>$S596*'9 All Base Data'!$Y596</f>
        <v>0.45851152789564709</v>
      </c>
      <c r="AK596" s="178">
        <f>$T596*'9 All Base Data'!$Y596</f>
        <v>6.4083896186791119E-3</v>
      </c>
      <c r="AL596" s="178">
        <f>IF($U596="","",$U596*'9 All Base Data'!$Y596)</f>
        <v>6.4040517118576796E-4</v>
      </c>
      <c r="AM596" s="178">
        <f>IF($V596="","",$V596*'9 All Base Data'!$Y596)</f>
        <v>6.2120484158719369E-4</v>
      </c>
      <c r="AN596" s="178">
        <f>IF($W596="","",$W596*'9 All Base Data'!$Y596)</f>
        <v>7.2129171894917639E-5</v>
      </c>
      <c r="AO596" s="178">
        <f>IF($X596="","",$X596*'9 All Base Data'!$Y596)</f>
        <v>3.2039997275298642E-4</v>
      </c>
      <c r="AP596" s="178">
        <f>$Y596*'9 All Base Data'!$Y596</f>
        <v>5.1608287390568379E-2</v>
      </c>
      <c r="AQ596" s="179">
        <f t="shared" si="99"/>
        <v>1.222010368298809</v>
      </c>
    </row>
    <row r="597" spans="1:43" x14ac:dyDescent="0.25">
      <c r="A597" s="124">
        <v>529700</v>
      </c>
      <c r="B597" s="125" t="s">
        <v>620</v>
      </c>
      <c r="C597" s="126" t="s">
        <v>408</v>
      </c>
      <c r="D597" s="101" t="s">
        <v>2075</v>
      </c>
      <c r="E597" s="142"/>
      <c r="F597" s="191" t="str">
        <f>IF('9 All Base Data'!G597="Rural Centre","Rural",IF('9 All Base Data'!G597="Rural (Incl.some Off Shore Islands)","Rural",IF('9 All Base Data'!G597="Inlet-in TA but not in Urban Area","Rural",IF('9 All Base Data'!G597="Rural (Incl.some Off Shore Islands)","Rural",IF('9 All Base Data'!G597="Inlet-not in TA","Rural",IF('9 All Base Data'!G597="Inland Water not in Urban Area","Rural",IF('9 All Base Data'!G597="Oceanic-in Region but not in TA","Rural",'9 All Base Data'!G597)))))))</f>
        <v>Hamilton Zone</v>
      </c>
      <c r="G597" s="177">
        <f>IF('9 All Base Data'!I597="..C","..C",'9 All Base Data'!I597*Basecase_Pop_2006)</f>
        <v>2925</v>
      </c>
      <c r="H597" s="177">
        <f>IF('9 All Base Data'!J597="..C","..C",'9 All Base Data'!J597*Basecase_Pop_2006)</f>
        <v>1455</v>
      </c>
      <c r="I597" s="191">
        <f>IF('9 All Base Data'!L597="..C","..C",'9 All Base Data'!L597*Basecase_Pop_2006)</f>
        <v>39</v>
      </c>
      <c r="J597" s="156">
        <f>IF('9 All Base Data'!$P597=0,0,('9 All Base Data'!$P597*Basecase_Pop_2006)/(1+(1/(BaseCase_Mort_AllAdults_30*('9 All Base Data'!$W597*Basecase_PM10)/10))))</f>
        <v>1.1148290363869082</v>
      </c>
      <c r="K597" s="156">
        <f>IF('9 All Base Data'!$Q597=0,0,('9 All Base Data'!$Q597*Basecase_Pop_2006)/(1+(1/(BaseCase_Mort_Maori_30*('9 All Base Data'!$W597*Basecase_PM10)/10))))</f>
        <v>0</v>
      </c>
      <c r="L597" s="179">
        <f>133/(1+1/(BaseCase_Mort_Child_0_1*'9 All Base Data'!$AB$10/10))*IF('9 All Base Data'!$L597="..C",0,'9 All Base Data'!L597/'9 All Base Data'!$L$2022)</f>
        <v>5.6892336356903963E-3</v>
      </c>
      <c r="M597" s="178">
        <f>IF('9 All Base Data'!$R597="","",IF('9 All Base Data'!$R597=0,0,('9 All Base Data'!$R597*Basecase_Pop_2006)/(1+(1/(BaseCase_CardiacHA_All*('9 All Base Data'!$W597*Basecase_PM10)/10)))))</f>
        <v>1.4090710686083885</v>
      </c>
      <c r="N597" s="178">
        <f>IF('9 All Base Data'!$S597="","",IF('9 All Base Data'!$S597=0,0,('9 All Base Data'!S597*Basecase_Pop_2006)/(1+(1/(BaseCase_RespHA_All*('9 All Base Data'!$W597*Basecase_PM10)/10)))))</f>
        <v>2.4770738767186371</v>
      </c>
      <c r="O597" s="178">
        <f>IF('9 All Base Data'!$T597="","",IF('9 All Base Data'!$T597=0,0,('9 All Base Data'!$T597*Basecase_Pop_2006)/(1+(1/(BaseCase_RespHA_Child_1_4*('9 All Base Data'!$W597*Basecase_PM10)/10)))))</f>
        <v>1.1310219452019219</v>
      </c>
      <c r="P597" s="179">
        <f>IF('9 All Base Data'!$U597="","",IF('9 All Base Data'!$U597=0,0,('9 All Base Data'!$U597*Basecase_Pop_2006)/(1+(1/(BaseCase_RespHA_Child_5_14*('9 All Base Data'!$W597*Basecase_PM10)/10)))))</f>
        <v>0.34781772736012301</v>
      </c>
      <c r="Q597" s="156">
        <f>IF('7 Base case Results'!$G597="..C",0,BaseCase_RADs_All*'7 Base case Results'!$G597*('9 All Base Data'!$V597*Basecase_PM10)/10)</f>
        <v>2116.5299999999997</v>
      </c>
      <c r="R597" s="189">
        <f t="shared" si="90"/>
        <v>3.9687913695373931</v>
      </c>
      <c r="S597" s="178">
        <f t="shared" si="91"/>
        <v>0</v>
      </c>
      <c r="T597" s="179">
        <f t="shared" si="92"/>
        <v>2.0253671743057811E-2</v>
      </c>
      <c r="U597" s="178">
        <f t="shared" si="93"/>
        <v>8.9476012856632668E-3</v>
      </c>
      <c r="V597" s="178">
        <f t="shared" si="94"/>
        <v>1.1233530030919019E-2</v>
      </c>
      <c r="W597" s="178">
        <f t="shared" si="95"/>
        <v>5.1291845214907162E-3</v>
      </c>
      <c r="X597" s="179">
        <f t="shared" si="96"/>
        <v>1.577353393578158E-3</v>
      </c>
      <c r="Y597" s="179">
        <f t="shared" si="97"/>
        <v>0.13122486</v>
      </c>
      <c r="Z597" s="186">
        <f t="shared" si="98"/>
        <v>4.1404510325970332</v>
      </c>
      <c r="AA597" s="156">
        <f>$J597*'9 All Base Data'!$Y597</f>
        <v>0.50951181089657027</v>
      </c>
      <c r="AB597" s="156">
        <f>$K597*'9 All Base Data'!$Y597</f>
        <v>0</v>
      </c>
      <c r="AC597" s="178">
        <f>$L597*'9 All Base Data'!$Y597</f>
        <v>2.6001580849821619E-3</v>
      </c>
      <c r="AD597" s="178">
        <f>IF($M597="","",$M597*'9 All Base Data'!$Y597)</f>
        <v>0.64398964183371032</v>
      </c>
      <c r="AE597" s="178">
        <f>IF($N597="","",$N597*'9 All Base Data'!$Y597)</f>
        <v>1.1321003987677636</v>
      </c>
      <c r="AF597" s="178">
        <f>IF($O597="","",$O597*'9 All Base Data'!$Y597)</f>
        <v>0.51691247774748039</v>
      </c>
      <c r="AG597" s="178">
        <f>IF($P597="","",$P597*'9 All Base Data'!$Y597)</f>
        <v>0.15896360279916633</v>
      </c>
      <c r="AH597" s="167">
        <f>$Q597*'9 All Base Data'!$Y597</f>
        <v>967.32054684540299</v>
      </c>
      <c r="AI597" s="178">
        <f>$R597*'9 All Base Data'!$Y597</f>
        <v>1.8138620467917901</v>
      </c>
      <c r="AJ597" s="178">
        <f>$S597*'9 All Base Data'!$Y597</f>
        <v>0</v>
      </c>
      <c r="AK597" s="178">
        <f>$T597*'9 All Base Data'!$Y597</f>
        <v>9.2565627825364951E-3</v>
      </c>
      <c r="AL597" s="178">
        <f>IF($U597="","",$U597*'9 All Base Data'!$Y597)</f>
        <v>4.0893342256440599E-3</v>
      </c>
      <c r="AM597" s="178">
        <f>IF($V597="","",$V597*'9 All Base Data'!$Y597)</f>
        <v>5.1340753084118075E-3</v>
      </c>
      <c r="AN597" s="178">
        <f>IF($W597="","",$W597*'9 All Base Data'!$Y597)</f>
        <v>2.3441980865848235E-3</v>
      </c>
      <c r="AO597" s="178">
        <f>IF($X597="","",$X597*'9 All Base Data'!$Y597)</f>
        <v>7.2089993869421936E-4</v>
      </c>
      <c r="AP597" s="178">
        <f>$Y597*'9 All Base Data'!$Y597</f>
        <v>5.9973873904414991E-2</v>
      </c>
      <c r="AQ597" s="179">
        <f t="shared" si="99"/>
        <v>1.8923158930127972</v>
      </c>
    </row>
    <row r="598" spans="1:43" x14ac:dyDescent="0.25">
      <c r="A598" s="124">
        <v>529800</v>
      </c>
      <c r="B598" s="125" t="s">
        <v>621</v>
      </c>
      <c r="C598" s="126" t="s">
        <v>408</v>
      </c>
      <c r="D598" s="101" t="s">
        <v>2075</v>
      </c>
      <c r="E598" s="142"/>
      <c r="F598" s="191" t="str">
        <f>IF('9 All Base Data'!G598="Rural Centre","Rural",IF('9 All Base Data'!G598="Rural (Incl.some Off Shore Islands)","Rural",IF('9 All Base Data'!G598="Inlet-in TA but not in Urban Area","Rural",IF('9 All Base Data'!G598="Rural (Incl.some Off Shore Islands)","Rural",IF('9 All Base Data'!G598="Inlet-not in TA","Rural",IF('9 All Base Data'!G598="Inland Water not in Urban Area","Rural",IF('9 All Base Data'!G598="Oceanic-in Region but not in TA","Rural",'9 All Base Data'!G598)))))))</f>
        <v>Hamilton Zone</v>
      </c>
      <c r="G598" s="177">
        <f>IF('9 All Base Data'!I598="..C","..C",'9 All Base Data'!I598*Basecase_Pop_2006)</f>
        <v>3048</v>
      </c>
      <c r="H598" s="177">
        <f>IF('9 All Base Data'!J598="..C","..C",'9 All Base Data'!J598*Basecase_Pop_2006)</f>
        <v>1560</v>
      </c>
      <c r="I598" s="191">
        <f>IF('9 All Base Data'!L598="..C","..C",'9 All Base Data'!L598*Basecase_Pop_2006)</f>
        <v>81</v>
      </c>
      <c r="J598" s="156">
        <f>IF('9 All Base Data'!$P598=0,0,('9 All Base Data'!$P598*Basecase_Pop_2006)/(1+(1/(BaseCase_Mort_AllAdults_30*('9 All Base Data'!$W598*Basecase_PM10)/10))))</f>
        <v>8.4326811726702022</v>
      </c>
      <c r="K598" s="156">
        <f>IF('9 All Base Data'!$Q598=0,0,('9 All Base Data'!$Q598*Basecase_Pop_2006)/(1+(1/(BaseCase_Mort_Maori_30*('9 All Base Data'!$W598*Basecase_PM10)/10))))</f>
        <v>2.6067297581493167</v>
      </c>
      <c r="L598" s="179">
        <f>133/(1+1/(BaseCase_Mort_Child_0_1*'9 All Base Data'!$AB$10/10))*IF('9 All Base Data'!$L598="..C",0,'9 All Base Data'!L598/'9 All Base Data'!$L$2022)</f>
        <v>1.1816100627972363E-2</v>
      </c>
      <c r="M598" s="178">
        <f>IF('9 All Base Data'!$R598="","",IF('9 All Base Data'!$R598=0,0,('9 All Base Data'!$R598*Basecase_Pop_2006)/(1+(1/(BaseCase_CardiacHA_All*('9 All Base Data'!$W598*Basecase_PM10)/10)))))</f>
        <v>0.28713146303718107</v>
      </c>
      <c r="N598" s="178">
        <f>IF('9 All Base Data'!$S598="","",IF('9 All Base Data'!$S598=0,0,('9 All Base Data'!S598*Basecase_Pop_2006)/(1+(1/(BaseCase_RespHA_All*('9 All Base Data'!$W598*Basecase_PM10)/10)))))</f>
        <v>0.52891257154134597</v>
      </c>
      <c r="O598" s="178">
        <f>IF('9 All Base Data'!$T598="","",IF('9 All Base Data'!$T598=0,0,('9 All Base Data'!$T598*Basecase_Pop_2006)/(1+(1/(BaseCase_RespHA_Child_1_4*('9 All Base Data'!$W598*Basecase_PM10)/10)))))</f>
        <v>0.18270354499415659</v>
      </c>
      <c r="P598" s="179">
        <f>IF('9 All Base Data'!$U598="","",IF('9 All Base Data'!$U598=0,0,('9 All Base Data'!$U598*Basecase_Pop_2006)/(1+(1/(BaseCase_RespHA_Child_5_14*('9 All Base Data'!$W598*Basecase_PM10)/10)))))</f>
        <v>0.10305710440299941</v>
      </c>
      <c r="Q598" s="156">
        <f>IF('7 Base case Results'!$G598="..C",0,BaseCase_RADs_All*'7 Base case Results'!$G598*('9 All Base Data'!$V598*Basecase_PM10)/10)</f>
        <v>2205.5328</v>
      </c>
      <c r="R598" s="189">
        <f t="shared" si="90"/>
        <v>30.020344974705921</v>
      </c>
      <c r="S598" s="178">
        <f t="shared" si="91"/>
        <v>9.2799579390115685</v>
      </c>
      <c r="T598" s="179">
        <f t="shared" si="92"/>
        <v>4.2065318235581607E-2</v>
      </c>
      <c r="U598" s="178">
        <f t="shared" si="93"/>
        <v>1.8232847902860997E-3</v>
      </c>
      <c r="V598" s="178">
        <f t="shared" si="94"/>
        <v>2.3986185119400038E-3</v>
      </c>
      <c r="W598" s="178">
        <f t="shared" si="95"/>
        <v>8.2856057654850013E-4</v>
      </c>
      <c r="X598" s="179">
        <f t="shared" si="96"/>
        <v>4.6736396846760233E-4</v>
      </c>
      <c r="Y598" s="179">
        <f t="shared" si="97"/>
        <v>0.13674303360000001</v>
      </c>
      <c r="Z598" s="186">
        <f t="shared" si="98"/>
        <v>30.203375229843729</v>
      </c>
      <c r="AA598" s="156">
        <f>$J598*'9 All Base Data'!$Y598</f>
        <v>3.8539995952432875</v>
      </c>
      <c r="AB598" s="156">
        <f>$K598*'9 All Base Data'!$Y598</f>
        <v>1.1913572002906561</v>
      </c>
      <c r="AC598" s="178">
        <f>$L598*'9 All Base Data'!$Y598</f>
        <v>5.4003283303475673E-3</v>
      </c>
      <c r="AD598" s="178">
        <f>IF($M598="","",$M598*'9 All Base Data'!$Y598)</f>
        <v>0.13122807795856739</v>
      </c>
      <c r="AE598" s="178">
        <f>IF($N598="","",$N598*'9 All Base Data'!$Y598)</f>
        <v>0.2417296225126897</v>
      </c>
      <c r="AF598" s="178">
        <f>IF($O598="","",$O598*'9 All Base Data'!$Y598)</f>
        <v>8.3501246405362203E-2</v>
      </c>
      <c r="AG598" s="178">
        <f>IF($P598="","",$P598*'9 All Base Data'!$Y598)</f>
        <v>4.7100326755308543E-2</v>
      </c>
      <c r="AH598" s="167">
        <f>$Q598*'9 All Base Data'!$Y598</f>
        <v>1007.9976159947995</v>
      </c>
      <c r="AI598" s="178">
        <f>$R598*'9 All Base Data'!$Y598</f>
        <v>13.720238559066104</v>
      </c>
      <c r="AJ598" s="178">
        <f>$S598*'9 All Base Data'!$Y598</f>
        <v>4.2412316330347357</v>
      </c>
      <c r="AK598" s="178">
        <f>$T598*'9 All Base Data'!$Y598</f>
        <v>1.9225168856037339E-2</v>
      </c>
      <c r="AL598" s="178">
        <f>IF($U598="","",$U598*'9 All Base Data'!$Y598)</f>
        <v>8.332982950369029E-4</v>
      </c>
      <c r="AM598" s="178">
        <f>IF($V598="","",$V598*'9 All Base Data'!$Y598)</f>
        <v>1.0962438380950478E-3</v>
      </c>
      <c r="AN598" s="178">
        <f>IF($W598="","",$W598*'9 All Base Data'!$Y598)</f>
        <v>3.7867815244831756E-4</v>
      </c>
      <c r="AO598" s="178">
        <f>IF($X598="","",$X598*'9 All Base Data'!$Y598)</f>
        <v>2.1359998183532422E-4</v>
      </c>
      <c r="AP598" s="178">
        <f>$Y598*'9 All Base Data'!$Y598</f>
        <v>6.2495852191677574E-2</v>
      </c>
      <c r="AQ598" s="179">
        <f t="shared" si="99"/>
        <v>13.80388912224695</v>
      </c>
    </row>
    <row r="599" spans="1:43" x14ac:dyDescent="0.25">
      <c r="A599" s="124">
        <v>529900</v>
      </c>
      <c r="B599" s="125" t="s">
        <v>622</v>
      </c>
      <c r="C599" s="126" t="s">
        <v>408</v>
      </c>
      <c r="D599" s="101" t="s">
        <v>2075</v>
      </c>
      <c r="E599" s="142"/>
      <c r="F599" s="191" t="str">
        <f>IF('9 All Base Data'!G599="Rural Centre","Rural",IF('9 All Base Data'!G599="Rural (Incl.some Off Shore Islands)","Rural",IF('9 All Base Data'!G599="Inlet-in TA but not in Urban Area","Rural",IF('9 All Base Data'!G599="Rural (Incl.some Off Shore Islands)","Rural",IF('9 All Base Data'!G599="Inlet-not in TA","Rural",IF('9 All Base Data'!G599="Inland Water not in Urban Area","Rural",IF('9 All Base Data'!G599="Oceanic-in Region but not in TA","Rural",'9 All Base Data'!G599)))))))</f>
        <v>Hamilton Zone</v>
      </c>
      <c r="G599" s="177">
        <f>IF('9 All Base Data'!I599="..C","..C",'9 All Base Data'!I599*Basecase_Pop_2006)</f>
        <v>2424</v>
      </c>
      <c r="H599" s="177">
        <f>IF('9 All Base Data'!J599="..C","..C",'9 All Base Data'!J599*Basecase_Pop_2006)</f>
        <v>1368</v>
      </c>
      <c r="I599" s="191">
        <f>IF('9 All Base Data'!L599="..C","..C",'9 All Base Data'!L599*Basecase_Pop_2006)</f>
        <v>30</v>
      </c>
      <c r="J599" s="156">
        <f>IF('9 All Base Data'!$P599=0,0,('9 All Base Data'!$P599*Basecase_Pop_2006)/(1+(1/(BaseCase_Mort_AllAdults_30*('9 All Base Data'!$W599*Basecase_PM10)/10))))</f>
        <v>0.97190223685012522</v>
      </c>
      <c r="K599" s="156">
        <f>IF('9 All Base Data'!$Q599=0,0,('9 All Base Data'!$Q599*Basecase_Pop_2006)/(1+(1/(BaseCase_Mort_Maori_30*('9 All Base Data'!$W599*Basecase_PM10)/10))))</f>
        <v>0.56361724500525767</v>
      </c>
      <c r="L599" s="179">
        <f>133/(1+1/(BaseCase_Mort_Child_0_1*'9 All Base Data'!$AB$10/10))*IF('9 All Base Data'!$L599="..C",0,'9 All Base Data'!L599/'9 All Base Data'!$L$2022)</f>
        <v>4.3763335659156898E-3</v>
      </c>
      <c r="M599" s="178">
        <f>IF('9 All Base Data'!$R599="","",IF('9 All Base Data'!$R599=0,0,('9 All Base Data'!$R599*Basecase_Pop_2006)/(1+(1/(BaseCase_CardiacHA_All*('9 All Base Data'!$W599*Basecase_PM10)/10)))))</f>
        <v>0.1701519780961073</v>
      </c>
      <c r="N599" s="178">
        <f>IF('9 All Base Data'!$S599="","",IF('9 All Base Data'!$S599=0,0,('9 All Base Data'!S599*Basecase_Pop_2006)/(1+(1/(BaseCase_RespHA_All*('9 All Base Data'!$W599*Basecase_PM10)/10)))))</f>
        <v>0.42313005723307673</v>
      </c>
      <c r="O599" s="178">
        <f>IF('9 All Base Data'!$T599="","",IF('9 All Base Data'!$T599=0,0,('9 All Base Data'!$T599*Basecase_Pop_2006)/(1+(1/(BaseCase_RespHA_Child_1_4*('9 All Base Data'!$W599*Basecase_PM10)/10)))))</f>
        <v>0.1479028697571744</v>
      </c>
      <c r="P599" s="179">
        <f>IF('9 All Base Data'!$U599="","",IF('9 All Base Data'!$U599=0,0,('9 All Base Data'!$U599*Basecase_Pop_2006)/(1+(1/(BaseCase_RespHA_Child_5_14*('9 All Base Data'!$W599*Basecase_PM10)/10)))))</f>
        <v>2.5764276100749852E-2</v>
      </c>
      <c r="Q599" s="156">
        <f>IF('7 Base case Results'!$G599="..C",0,BaseCase_RADs_All*'7 Base case Results'!$G599*('9 All Base Data'!$V599*Basecase_PM10)/10)</f>
        <v>1754.0063999999998</v>
      </c>
      <c r="R599" s="189">
        <f t="shared" si="90"/>
        <v>3.4599719631864456</v>
      </c>
      <c r="S599" s="178">
        <f t="shared" si="91"/>
        <v>2.0064773922187173</v>
      </c>
      <c r="T599" s="179">
        <f t="shared" si="92"/>
        <v>1.5579747494659856E-2</v>
      </c>
      <c r="U599" s="178">
        <f t="shared" si="93"/>
        <v>1.0804650609102814E-3</v>
      </c>
      <c r="V599" s="178">
        <f t="shared" si="94"/>
        <v>1.9188948095520029E-3</v>
      </c>
      <c r="W599" s="178">
        <f t="shared" si="95"/>
        <v>6.7073951434878584E-4</v>
      </c>
      <c r="X599" s="179">
        <f t="shared" si="96"/>
        <v>1.1684099211690058E-4</v>
      </c>
      <c r="Y599" s="179">
        <f t="shared" si="97"/>
        <v>0.10874839679999999</v>
      </c>
      <c r="Z599" s="186">
        <f t="shared" si="98"/>
        <v>3.5872994673515675</v>
      </c>
      <c r="AA599" s="156">
        <f>$J599*'9 All Base Data'!$Y599</f>
        <v>0.44418978385854846</v>
      </c>
      <c r="AB599" s="156">
        <f>$K599*'9 All Base Data'!$Y599</f>
        <v>0.25759074600879051</v>
      </c>
      <c r="AC599" s="178">
        <f>$L599*'9 All Base Data'!$Y599</f>
        <v>2.0001216038324321E-3</v>
      </c>
      <c r="AD599" s="178">
        <f>IF($M599="","",$M599*'9 All Base Data'!$Y599)</f>
        <v>7.7764786938410296E-2</v>
      </c>
      <c r="AE599" s="178">
        <f>IF($N599="","",$N599*'9 All Base Data'!$Y599)</f>
        <v>0.19338369801015176</v>
      </c>
      <c r="AF599" s="178">
        <f>IF($O599="","",$O599*'9 All Base Data'!$Y599)</f>
        <v>6.7596247090055128E-2</v>
      </c>
      <c r="AG599" s="178">
        <f>IF($P599="","",$P599*'9 All Base Data'!$Y599)</f>
        <v>1.1775081688827136E-2</v>
      </c>
      <c r="AH599" s="167">
        <f>$Q599*'9 All Base Data'!$Y599</f>
        <v>801.63589933444678</v>
      </c>
      <c r="AI599" s="178">
        <f>$R599*'9 All Base Data'!$Y599</f>
        <v>1.5813156305364324</v>
      </c>
      <c r="AJ599" s="178">
        <f>$S599*'9 All Base Data'!$Y599</f>
        <v>0.91702305579129417</v>
      </c>
      <c r="AK599" s="178">
        <f>$T599*'9 All Base Data'!$Y599</f>
        <v>7.120432909643459E-3</v>
      </c>
      <c r="AL599" s="178">
        <f>IF($U599="","",$U599*'9 All Base Data'!$Y599)</f>
        <v>4.9380639705890546E-4</v>
      </c>
      <c r="AM599" s="178">
        <f>IF($V599="","",$V599*'9 All Base Data'!$Y599)</f>
        <v>8.7699507047603819E-4</v>
      </c>
      <c r="AN599" s="178">
        <f>IF($W599="","",$W599*'9 All Base Data'!$Y599)</f>
        <v>3.0654898055339994E-4</v>
      </c>
      <c r="AO599" s="178">
        <f>IF($X599="","",$X599*'9 All Base Data'!$Y599)</f>
        <v>5.3399995458831056E-5</v>
      </c>
      <c r="AP599" s="178">
        <f>$Y599*'9 All Base Data'!$Y599</f>
        <v>4.97014257587357E-2</v>
      </c>
      <c r="AQ599" s="179">
        <f t="shared" si="99"/>
        <v>1.6395082906723466</v>
      </c>
    </row>
    <row r="600" spans="1:43" x14ac:dyDescent="0.25">
      <c r="A600" s="124">
        <v>530000</v>
      </c>
      <c r="B600" s="125" t="s">
        <v>623</v>
      </c>
      <c r="C600" s="126" t="s">
        <v>408</v>
      </c>
      <c r="D600" s="101" t="s">
        <v>2075</v>
      </c>
      <c r="E600" s="142"/>
      <c r="F600" s="191" t="str">
        <f>IF('9 All Base Data'!G600="Rural Centre","Rural",IF('9 All Base Data'!G600="Rural (Incl.some Off Shore Islands)","Rural",IF('9 All Base Data'!G600="Inlet-in TA but not in Urban Area","Rural",IF('9 All Base Data'!G600="Rural (Incl.some Off Shore Islands)","Rural",IF('9 All Base Data'!G600="Inlet-not in TA","Rural",IF('9 All Base Data'!G600="Inland Water not in Urban Area","Rural",IF('9 All Base Data'!G600="Oceanic-in Region but not in TA","Rural",'9 All Base Data'!G600)))))))</f>
        <v>Hamilton Zone</v>
      </c>
      <c r="G600" s="177">
        <f>IF('9 All Base Data'!I600="..C","..C",'9 All Base Data'!I600*Basecase_Pop_2006)</f>
        <v>4182</v>
      </c>
      <c r="H600" s="177">
        <f>IF('9 All Base Data'!J600="..C","..C",'9 All Base Data'!J600*Basecase_Pop_2006)</f>
        <v>2142</v>
      </c>
      <c r="I600" s="191">
        <f>IF('9 All Base Data'!L600="..C","..C",'9 All Base Data'!L600*Basecase_Pop_2006)</f>
        <v>69</v>
      </c>
      <c r="J600" s="156">
        <f>IF('9 All Base Data'!$P600=0,0,('9 All Base Data'!$P600*Basecase_Pop_2006)/(1+(1/(BaseCase_Mort_AllAdults_30*('9 All Base Data'!$W600*Basecase_PM10)/10))))</f>
        <v>1.2577558359236913</v>
      </c>
      <c r="K600" s="156">
        <f>IF('9 All Base Data'!$Q600=0,0,('9 All Base Data'!$Q600*Basecase_Pop_2006)/(1+(1/(BaseCase_Mort_Maori_30*('9 All Base Data'!$W600*Basecase_PM10)/10))))</f>
        <v>0.28180862250262884</v>
      </c>
      <c r="L600" s="179">
        <f>133/(1+1/(BaseCase_Mort_Child_0_1*'9 All Base Data'!$AB$10/10))*IF('9 All Base Data'!$L600="..C",0,'9 All Base Data'!L600/'9 All Base Data'!$L$2022)</f>
        <v>1.0065567201606085E-2</v>
      </c>
      <c r="M600" s="178">
        <f>IF('9 All Base Data'!$R600="","",IF('9 All Base Data'!$R600=0,0,('9 All Base Data'!$R600*Basecase_Pop_2006)/(1+(1/(BaseCase_CardiacHA_All*('9 All Base Data'!$W600*Basecase_PM10)/10)))))</f>
        <v>0.2738383397484227</v>
      </c>
      <c r="N600" s="178">
        <f>IF('9 All Base Data'!$S600="","",IF('9 All Base Data'!$S600=0,0,('9 All Base Data'!S600*Basecase_Pop_2006)/(1+(1/(BaseCase_RespHA_All*('9 All Base Data'!$W600*Basecase_PM10)/10)))))</f>
        <v>0.62587987632392605</v>
      </c>
      <c r="O600" s="178">
        <f>IF('9 All Base Data'!$T600="","",IF('9 All Base Data'!$T600=0,0,('9 All Base Data'!$T600*Basecase_Pop_2006)/(1+(1/(BaseCase_RespHA_Child_1_4*('9 All Base Data'!$W600*Basecase_PM10)/10)))))</f>
        <v>0.20010388261264769</v>
      </c>
      <c r="P600" s="179">
        <f>IF('9 All Base Data'!$U600="","",IF('9 All Base Data'!$U600=0,0,('9 All Base Data'!$U600*Basecase_Pop_2006)/(1+(1/(BaseCase_RespHA_Child_5_14*('9 All Base Data'!$W600*Basecase_PM10)/10)))))</f>
        <v>9.0174966352624494E-2</v>
      </c>
      <c r="Q600" s="156">
        <f>IF('7 Base case Results'!$G600="..C",0,BaseCase_RADs_All*'7 Base case Results'!$G600*('9 All Base Data'!$V600*Basecase_PM10)/10)</f>
        <v>3026.0951999999997</v>
      </c>
      <c r="R600" s="189">
        <f t="shared" si="90"/>
        <v>4.4776107758883414</v>
      </c>
      <c r="S600" s="178">
        <f t="shared" si="91"/>
        <v>1.0032386961093587</v>
      </c>
      <c r="T600" s="179">
        <f t="shared" si="92"/>
        <v>3.5833419237717663E-2</v>
      </c>
      <c r="U600" s="178">
        <f t="shared" si="93"/>
        <v>1.7388734574024841E-3</v>
      </c>
      <c r="V600" s="178">
        <f t="shared" si="94"/>
        <v>2.8383652391290046E-3</v>
      </c>
      <c r="W600" s="178">
        <f t="shared" si="95"/>
        <v>9.0747110764835721E-4</v>
      </c>
      <c r="X600" s="179">
        <f t="shared" si="96"/>
        <v>4.089434724091521E-4</v>
      </c>
      <c r="Y600" s="179">
        <f t="shared" si="97"/>
        <v>0.18761790239999998</v>
      </c>
      <c r="Z600" s="186">
        <f t="shared" si="98"/>
        <v>4.7056393362225908</v>
      </c>
      <c r="AA600" s="156">
        <f>$J600*'9 All Base Data'!$Y600</f>
        <v>0.57483383793459208</v>
      </c>
      <c r="AB600" s="156">
        <f>$K600*'9 All Base Data'!$Y600</f>
        <v>0.12879537300439525</v>
      </c>
      <c r="AC600" s="178">
        <f>$L600*'9 All Base Data'!$Y600</f>
        <v>4.6002796888145936E-3</v>
      </c>
      <c r="AD600" s="178">
        <f>IF($M600="","",$M600*'9 All Base Data'!$Y600)</f>
        <v>0.12515270397900408</v>
      </c>
      <c r="AE600" s="178">
        <f>IF($N600="","",$N600*'9 All Base Data'!$Y600)</f>
        <v>0.28604671997334946</v>
      </c>
      <c r="AF600" s="178">
        <f>IF($O600="","",$O600*'9 All Base Data'!$Y600)</f>
        <v>9.1453746063015748E-2</v>
      </c>
      <c r="AG600" s="178">
        <f>IF($P600="","",$P600*'9 All Base Data'!$Y600)</f>
        <v>4.1212785910894979E-2</v>
      </c>
      <c r="AH600" s="167">
        <f>$Q600*'9 All Base Data'!$Y600</f>
        <v>1383.0203510794788</v>
      </c>
      <c r="AI600" s="178">
        <f>$R600*'9 All Base Data'!$Y600</f>
        <v>2.0464084630471477</v>
      </c>
      <c r="AJ600" s="178">
        <f>$S600*'9 All Base Data'!$Y600</f>
        <v>0.45851152789564709</v>
      </c>
      <c r="AK600" s="178">
        <f>$T600*'9 All Base Data'!$Y600</f>
        <v>1.6376995692179954E-2</v>
      </c>
      <c r="AL600" s="178">
        <f>IF($U600="","",$U600*'9 All Base Data'!$Y600)</f>
        <v>7.9471967026667598E-4</v>
      </c>
      <c r="AM600" s="178">
        <f>IF($V600="","",$V600*'9 All Base Data'!$Y600)</f>
        <v>1.2972218750791399E-3</v>
      </c>
      <c r="AN600" s="178">
        <f>IF($W600="","",$W600*'9 All Base Data'!$Y600)</f>
        <v>4.1474273839577633E-4</v>
      </c>
      <c r="AO600" s="178">
        <f>IF($X600="","",$X600*'9 All Base Data'!$Y600)</f>
        <v>1.8689998410590874E-4</v>
      </c>
      <c r="AP600" s="178">
        <f>$Y600*'9 All Base Data'!$Y600</f>
        <v>8.5747261766927679E-2</v>
      </c>
      <c r="AQ600" s="179">
        <f t="shared" si="99"/>
        <v>2.1506246620516016</v>
      </c>
    </row>
    <row r="601" spans="1:43" x14ac:dyDescent="0.25">
      <c r="A601" s="124">
        <v>530100</v>
      </c>
      <c r="B601" s="125" t="s">
        <v>624</v>
      </c>
      <c r="C601" s="126" t="s">
        <v>408</v>
      </c>
      <c r="D601" s="101" t="s">
        <v>2075</v>
      </c>
      <c r="E601" s="142"/>
      <c r="F601" s="191" t="str">
        <f>IF('9 All Base Data'!G601="Rural Centre","Rural",IF('9 All Base Data'!G601="Rural (Incl.some Off Shore Islands)","Rural",IF('9 All Base Data'!G601="Inlet-in TA but not in Urban Area","Rural",IF('9 All Base Data'!G601="Rural (Incl.some Off Shore Islands)","Rural",IF('9 All Base Data'!G601="Inlet-not in TA","Rural",IF('9 All Base Data'!G601="Inland Water not in Urban Area","Rural",IF('9 All Base Data'!G601="Oceanic-in Region but not in TA","Rural",'9 All Base Data'!G601)))))))</f>
        <v>Hamilton Zone</v>
      </c>
      <c r="G601" s="177">
        <f>IF('9 All Base Data'!I601="..C","..C",'9 All Base Data'!I601*Basecase_Pop_2006)</f>
        <v>3276</v>
      </c>
      <c r="H601" s="177">
        <f>IF('9 All Base Data'!J601="..C","..C",'9 All Base Data'!J601*Basecase_Pop_2006)</f>
        <v>1872</v>
      </c>
      <c r="I601" s="191">
        <f>IF('9 All Base Data'!L601="..C","..C",'9 All Base Data'!L601*Basecase_Pop_2006)</f>
        <v>42</v>
      </c>
      <c r="J601" s="156">
        <f>IF('9 All Base Data'!$P601=0,0,('9 All Base Data'!$P601*Basecase_Pop_2006)/(1+(1/(BaseCase_Mort_AllAdults_30*('9 All Base Data'!$W601*Basecase_PM10)/10))))</f>
        <v>2.5440970317547396</v>
      </c>
      <c r="K601" s="156">
        <f>IF('9 All Base Data'!$Q601=0,0,('9 All Base Data'!$Q601*Basecase_Pop_2006)/(1+(1/(BaseCase_Mort_Maori_30*('9 All Base Data'!$W601*Basecase_PM10)/10))))</f>
        <v>1.5499474237644586</v>
      </c>
      <c r="L601" s="179">
        <f>133/(1+1/(BaseCase_Mort_Child_0_1*'9 All Base Data'!$AB$10/10))*IF('9 All Base Data'!$L601="..C",0,'9 All Base Data'!L601/'9 All Base Data'!$L$2022)</f>
        <v>6.1268669922819657E-3</v>
      </c>
      <c r="M601" s="178">
        <f>IF('9 All Base Data'!$R601="","",IF('9 All Base Data'!$R601=0,0,('9 All Base Data'!$R601*Basecase_Pop_2006)/(1+(1/(BaseCase_CardiacHA_All*('9 All Base Data'!$W601*Basecase_PM10)/10)))))</f>
        <v>0.42803856989801992</v>
      </c>
      <c r="N601" s="178">
        <f>IF('9 All Base Data'!$S601="","",IF('9 All Base Data'!$S601=0,0,('9 All Base Data'!S601*Basecase_Pop_2006)/(1+(1/(BaseCase_RespHA_All*('9 All Base Data'!$W601*Basecase_PM10)/10)))))</f>
        <v>0.48924412867574502</v>
      </c>
      <c r="O601" s="178">
        <f>IF('9 All Base Data'!$T601="","",IF('9 All Base Data'!$T601=0,0,('9 All Base Data'!$T601*Basecase_Pop_2006)/(1+(1/(BaseCase_RespHA_Child_1_4*('9 All Base Data'!$W601*Basecase_PM10)/10)))))</f>
        <v>7.8301519283209969E-2</v>
      </c>
      <c r="P601" s="179">
        <f>IF('9 All Base Data'!$U601="","",IF('9 All Base Data'!$U601=0,0,('9 All Base Data'!$U601*Basecase_Pop_2006)/(1+(1/(BaseCase_RespHA_Child_5_14*('9 All Base Data'!$W601*Basecase_PM10)/10)))))</f>
        <v>1.2882138050374926E-2</v>
      </c>
      <c r="Q601" s="156">
        <f>IF('7 Base case Results'!$G601="..C",0,BaseCase_RADs_All*'7 Base case Results'!$G601*('9 All Base Data'!$V601*Basecase_PM10)/10)</f>
        <v>2370.5135999999998</v>
      </c>
      <c r="R601" s="189">
        <f t="shared" si="90"/>
        <v>9.056985433046874</v>
      </c>
      <c r="S601" s="178">
        <f t="shared" si="91"/>
        <v>5.5178128286014729</v>
      </c>
      <c r="T601" s="179">
        <f t="shared" si="92"/>
        <v>2.18116464925238E-2</v>
      </c>
      <c r="U601" s="178">
        <f t="shared" si="93"/>
        <v>2.7180449188524266E-3</v>
      </c>
      <c r="V601" s="178">
        <f t="shared" si="94"/>
        <v>2.2187221235445034E-3</v>
      </c>
      <c r="W601" s="178">
        <f t="shared" si="95"/>
        <v>3.5509738994935722E-4</v>
      </c>
      <c r="X601" s="179">
        <f t="shared" si="96"/>
        <v>5.8420496058450291E-5</v>
      </c>
      <c r="Y601" s="179">
        <f t="shared" si="97"/>
        <v>0.14697184319999998</v>
      </c>
      <c r="Z601" s="186">
        <f t="shared" si="98"/>
        <v>9.230705689781793</v>
      </c>
      <c r="AA601" s="156">
        <f>$J601*'9 All Base Data'!$Y601</f>
        <v>1.1627320812767887</v>
      </c>
      <c r="AB601" s="156">
        <f>$K601*'9 All Base Data'!$Y601</f>
        <v>0.70837455152417395</v>
      </c>
      <c r="AC601" s="178">
        <f>$L601*'9 All Base Data'!$Y601</f>
        <v>2.8001702453654053E-3</v>
      </c>
      <c r="AD601" s="178">
        <f>IF($M601="","",$M601*'9 All Base Data'!$Y601)</f>
        <v>0.19562704214193841</v>
      </c>
      <c r="AE601" s="178">
        <f>IF($N601="","",$N601*'9 All Base Data'!$Y601)</f>
        <v>0.22359990082423797</v>
      </c>
      <c r="AF601" s="178">
        <f>IF($O601="","",$O601*'9 All Base Data'!$Y601)</f>
        <v>3.5786248459440943E-2</v>
      </c>
      <c r="AG601" s="178">
        <f>IF($P601="","",$P601*'9 All Base Data'!$Y601)</f>
        <v>5.8875408444135678E-3</v>
      </c>
      <c r="AH601" s="167">
        <f>$Q601*'9 All Base Data'!$Y601</f>
        <v>1083.3990124668514</v>
      </c>
      <c r="AI601" s="178">
        <f>$R601*'9 All Base Data'!$Y601</f>
        <v>4.1393262093453682</v>
      </c>
      <c r="AJ601" s="178">
        <f>$S601*'9 All Base Data'!$Y601</f>
        <v>2.5218134034260591</v>
      </c>
      <c r="AK601" s="178">
        <f>$T601*'9 All Base Data'!$Y601</f>
        <v>9.9686060735008439E-3</v>
      </c>
      <c r="AL601" s="178">
        <f>IF($U601="","",$U601*'9 All Base Data'!$Y601)</f>
        <v>1.242231717601309E-3</v>
      </c>
      <c r="AM601" s="178">
        <f>IF($V601="","",$V601*'9 All Base Data'!$Y601)</f>
        <v>1.0140255502379192E-3</v>
      </c>
      <c r="AN601" s="178">
        <f>IF($W601="","",$W601*'9 All Base Data'!$Y601)</f>
        <v>1.6229063676356469E-4</v>
      </c>
      <c r="AO601" s="178">
        <f>IF($X601="","",$X601*'9 All Base Data'!$Y601)</f>
        <v>2.6699997729415528E-5</v>
      </c>
      <c r="AP601" s="178">
        <f>$Y601*'9 All Base Data'!$Y601</f>
        <v>6.7170738772944785E-2</v>
      </c>
      <c r="AQ601" s="179">
        <f t="shared" si="99"/>
        <v>4.2187218114596527</v>
      </c>
    </row>
    <row r="602" spans="1:43" x14ac:dyDescent="0.25">
      <c r="A602" s="124">
        <v>530200</v>
      </c>
      <c r="B602" s="125" t="s">
        <v>625</v>
      </c>
      <c r="C602" s="126" t="s">
        <v>408</v>
      </c>
      <c r="D602" s="101" t="s">
        <v>2075</v>
      </c>
      <c r="E602" s="142"/>
      <c r="F602" s="191" t="str">
        <f>IF('9 All Base Data'!G602="Rural Centre","Rural",IF('9 All Base Data'!G602="Rural (Incl.some Off Shore Islands)","Rural",IF('9 All Base Data'!G602="Inlet-in TA but not in Urban Area","Rural",IF('9 All Base Data'!G602="Rural (Incl.some Off Shore Islands)","Rural",IF('9 All Base Data'!G602="Inlet-not in TA","Rural",IF('9 All Base Data'!G602="Inland Water not in Urban Area","Rural",IF('9 All Base Data'!G602="Oceanic-in Region but not in TA","Rural",'9 All Base Data'!G602)))))))</f>
        <v>Hamilton Zone</v>
      </c>
      <c r="G602" s="177">
        <f>IF('9 All Base Data'!I602="..C","..C",'9 All Base Data'!I602*Basecase_Pop_2006)</f>
        <v>3849</v>
      </c>
      <c r="H602" s="177">
        <f>IF('9 All Base Data'!J602="..C","..C",'9 All Base Data'!J602*Basecase_Pop_2006)</f>
        <v>1749</v>
      </c>
      <c r="I602" s="191">
        <f>IF('9 All Base Data'!L602="..C","..C",'9 All Base Data'!L602*Basecase_Pop_2006)</f>
        <v>48</v>
      </c>
      <c r="J602" s="156">
        <f>IF('9 All Base Data'!$P602=0,0,('9 All Base Data'!$P602*Basecase_Pop_2006)/(1+(1/(BaseCase_Mort_AllAdults_30*('9 All Base Data'!$W602*Basecase_PM10)/10))))</f>
        <v>3.0300481501798022</v>
      </c>
      <c r="K602" s="156">
        <f>IF('9 All Base Data'!$Q602=0,0,('9 All Base Data'!$Q602*Basecase_Pop_2006)/(1+(1/(BaseCase_Mort_Maori_30*('9 All Base Data'!$W602*Basecase_PM10)/10))))</f>
        <v>0.42271293375394325</v>
      </c>
      <c r="L602" s="179">
        <f>133/(1+1/(BaseCase_Mort_Child_0_1*'9 All Base Data'!$AB$10/10))*IF('9 All Base Data'!$L602="..C",0,'9 All Base Data'!L602/'9 All Base Data'!$L$2022)</f>
        <v>7.0021337054651037E-3</v>
      </c>
      <c r="M602" s="178">
        <f>IF('9 All Base Data'!$R602="","",IF('9 All Base Data'!$R602=0,0,('9 All Base Data'!$R602*Basecase_Pop_2006)/(1+(1/(BaseCase_CardiacHA_All*('9 All Base Data'!$W602*Basecase_PM10)/10)))))</f>
        <v>0.32966945756120791</v>
      </c>
      <c r="N602" s="178">
        <f>IF('9 All Base Data'!$S602="","",IF('9 All Base Data'!$S602=0,0,('9 All Base Data'!S602*Basecase_Pop_2006)/(1+(1/(BaseCase_RespHA_All*('9 All Base Data'!$W602*Basecase_PM10)/10)))))</f>
        <v>0.77573843826064071</v>
      </c>
      <c r="O602" s="178">
        <f>IF('9 All Base Data'!$T602="","",IF('9 All Base Data'!$T602=0,0,('9 All Base Data'!$T602*Basecase_Pop_2006)/(1+(1/(BaseCase_RespHA_Child_1_4*('9 All Base Data'!$W602*Basecase_PM10)/10)))))</f>
        <v>0.1479028697571744</v>
      </c>
      <c r="P602" s="179">
        <f>IF('9 All Base Data'!$U602="","",IF('9 All Base Data'!$U602=0,0,('9 All Base Data'!$U602*Basecase_Pop_2006)/(1+(1/(BaseCase_RespHA_Child_5_14*('9 All Base Data'!$W602*Basecase_PM10)/10)))))</f>
        <v>0.10305710440299941</v>
      </c>
      <c r="Q602" s="156">
        <f>IF('7 Base case Results'!$G602="..C",0,BaseCase_RADs_All*'7 Base case Results'!$G602*('9 All Base Data'!$V602*Basecase_PM10)/10)</f>
        <v>2785.1363999999999</v>
      </c>
      <c r="R602" s="189">
        <f t="shared" si="90"/>
        <v>10.786971414640096</v>
      </c>
      <c r="S602" s="178">
        <f t="shared" si="91"/>
        <v>1.504858044164038</v>
      </c>
      <c r="T602" s="179">
        <f t="shared" si="92"/>
        <v>2.4927595991455768E-2</v>
      </c>
      <c r="U602" s="178">
        <f t="shared" si="93"/>
        <v>2.09340105551367E-3</v>
      </c>
      <c r="V602" s="178">
        <f t="shared" si="94"/>
        <v>3.5179738175120058E-3</v>
      </c>
      <c r="W602" s="178">
        <f t="shared" si="95"/>
        <v>6.7073951434878584E-4</v>
      </c>
      <c r="X602" s="179">
        <f t="shared" si="96"/>
        <v>4.6736396846760233E-4</v>
      </c>
      <c r="Y602" s="179">
        <f t="shared" si="97"/>
        <v>0.17267845679999999</v>
      </c>
      <c r="Z602" s="186">
        <f t="shared" si="98"/>
        <v>10.990188842304578</v>
      </c>
      <c r="AA602" s="156">
        <f>$J602*'9 All Base Data'!$Y602</f>
        <v>1.384826973206063</v>
      </c>
      <c r="AB602" s="156">
        <f>$K602*'9 All Base Data'!$Y602</f>
        <v>0.19319305950659288</v>
      </c>
      <c r="AC602" s="178">
        <f>$L602*'9 All Base Data'!$Y602</f>
        <v>3.2001945661318918E-3</v>
      </c>
      <c r="AD602" s="178">
        <f>IF($M602="","",$M602*'9 All Base Data'!$Y602)</f>
        <v>0.15066927469316996</v>
      </c>
      <c r="AE602" s="178">
        <f>IF($N602="","",$N602*'9 All Base Data'!$Y602)</f>
        <v>0.35453677968527825</v>
      </c>
      <c r="AF602" s="178">
        <f>IF($O602="","",$O602*'9 All Base Data'!$Y602)</f>
        <v>6.7596247090055128E-2</v>
      </c>
      <c r="AG602" s="178">
        <f>IF($P602="","",$P602*'9 All Base Data'!$Y602)</f>
        <v>4.7100326755308543E-2</v>
      </c>
      <c r="AH602" s="167">
        <f>$Q602*'9 All Base Data'!$Y602</f>
        <v>1272.8946272847713</v>
      </c>
      <c r="AI602" s="178">
        <f>$R602*'9 All Base Data'!$Y602</f>
        <v>4.9299840246135842</v>
      </c>
      <c r="AJ602" s="178">
        <f>$S602*'9 All Base Data'!$Y602</f>
        <v>0.68776729184347063</v>
      </c>
      <c r="AK602" s="178">
        <f>$T602*'9 All Base Data'!$Y602</f>
        <v>1.1392692655429535E-2</v>
      </c>
      <c r="AL602" s="178">
        <f>IF($U602="","",$U602*'9 All Base Data'!$Y602)</f>
        <v>9.5674989430162918E-4</v>
      </c>
      <c r="AM602" s="178">
        <f>IF($V602="","",$V602*'9 All Base Data'!$Y602)</f>
        <v>1.6078242958727368E-3</v>
      </c>
      <c r="AN602" s="178">
        <f>IF($W602="","",$W602*'9 All Base Data'!$Y602)</f>
        <v>3.0654898055339994E-4</v>
      </c>
      <c r="AO602" s="178">
        <f>IF($X602="","",$X602*'9 All Base Data'!$Y602)</f>
        <v>2.1359998183532422E-4</v>
      </c>
      <c r="AP602" s="178">
        <f>$Y602*'9 All Base Data'!$Y602</f>
        <v>7.8919466891655826E-2</v>
      </c>
      <c r="AQ602" s="179">
        <f t="shared" si="99"/>
        <v>5.022860758350844</v>
      </c>
    </row>
    <row r="603" spans="1:43" x14ac:dyDescent="0.25">
      <c r="A603" s="124">
        <v>530300</v>
      </c>
      <c r="B603" s="125" t="s">
        <v>626</v>
      </c>
      <c r="C603" s="126" t="s">
        <v>408</v>
      </c>
      <c r="D603" s="101" t="s">
        <v>2075</v>
      </c>
      <c r="E603" s="142"/>
      <c r="F603" s="191" t="str">
        <f>IF('9 All Base Data'!G603="Rural Centre","Rural",IF('9 All Base Data'!G603="Rural (Incl.some Off Shore Islands)","Rural",IF('9 All Base Data'!G603="Inlet-in TA but not in Urban Area","Rural",IF('9 All Base Data'!G603="Rural (Incl.some Off Shore Islands)","Rural",IF('9 All Base Data'!G603="Inlet-not in TA","Rural",IF('9 All Base Data'!G603="Inland Water not in Urban Area","Rural",IF('9 All Base Data'!G603="Oceanic-in Region but not in TA","Rural",'9 All Base Data'!G603)))))))</f>
        <v>Hamilton Zone</v>
      </c>
      <c r="G603" s="177">
        <f>IF('9 All Base Data'!I603="..C","..C",'9 All Base Data'!I603*Basecase_Pop_2006)</f>
        <v>4326</v>
      </c>
      <c r="H603" s="177">
        <f>IF('9 All Base Data'!J603="..C","..C",'9 All Base Data'!J603*Basecase_Pop_2006)</f>
        <v>2334</v>
      </c>
      <c r="I603" s="191">
        <f>IF('9 All Base Data'!L603="..C","..C",'9 All Base Data'!L603*Basecase_Pop_2006)</f>
        <v>57</v>
      </c>
      <c r="J603" s="156">
        <f>IF('9 All Base Data'!$P603=0,0,('9 All Base Data'!$P603*Basecase_Pop_2006)/(1+(1/(BaseCase_Mort_AllAdults_30*('9 All Base Data'!$W603*Basecase_PM10)/10))))</f>
        <v>3.115804229901872</v>
      </c>
      <c r="K603" s="156">
        <f>IF('9 All Base Data'!$Q603=0,0,('9 All Base Data'!$Q603*Basecase_Pop_2006)/(1+(1/(BaseCase_Mort_Maori_30*('9 All Base Data'!$W603*Basecase_PM10)/10))))</f>
        <v>0.7749737118822293</v>
      </c>
      <c r="L603" s="179">
        <f>133/(1+1/(BaseCase_Mort_Child_0_1*'9 All Base Data'!$AB$10/10))*IF('9 All Base Data'!$L603="..C",0,'9 All Base Data'!L603/'9 All Base Data'!$L$2022)</f>
        <v>8.3150337752398093E-3</v>
      </c>
      <c r="M603" s="178">
        <f>IF('9 All Base Data'!$R603="","",IF('9 All Base Data'!$R603=0,0,('9 All Base Data'!$R603*Basecase_Pop_2006)/(1+(1/(BaseCase_CardiacHA_All*('9 All Base Data'!$W603*Basecase_PM10)/10)))))</f>
        <v>0.38284195071624144</v>
      </c>
      <c r="N603" s="178">
        <f>IF('9 All Base Data'!$S603="","",IF('9 All Base Data'!$S603=0,0,('9 All Base Data'!S603*Basecase_Pop_2006)/(1+(1/(BaseCase_RespHA_All*('9 All Base Data'!$W603*Basecase_PM10)/10)))))</f>
        <v>0.48042891915005592</v>
      </c>
      <c r="O603" s="178">
        <f>IF('9 All Base Data'!$T603="","",IF('9 All Base Data'!$T603=0,0,('9 All Base Data'!$T603*Basecase_Pop_2006)/(1+(1/(BaseCase_RespHA_Child_1_4*('9 All Base Data'!$W603*Basecase_PM10)/10)))))</f>
        <v>0.10440202571094663</v>
      </c>
      <c r="P603" s="179">
        <f>IF('9 All Base Data'!$U603="","",IF('9 All Base Data'!$U603=0,0,('9 All Base Data'!$U603*Basecase_Pop_2006)/(1+(1/(BaseCase_RespHA_Child_5_14*('9 All Base Data'!$W603*Basecase_PM10)/10)))))</f>
        <v>5.1528552201499704E-2</v>
      </c>
      <c r="Q603" s="156">
        <f>IF('7 Base case Results'!$G603="..C",0,BaseCase_RADs_All*'7 Base case Results'!$G603*('9 All Base Data'!$V603*Basecase_PM10)/10)</f>
        <v>3130.2936</v>
      </c>
      <c r="R603" s="189">
        <f t="shared" si="90"/>
        <v>11.092263058450664</v>
      </c>
      <c r="S603" s="178">
        <f t="shared" si="91"/>
        <v>2.7589064143007365</v>
      </c>
      <c r="T603" s="179">
        <f t="shared" si="92"/>
        <v>2.9601520239853723E-2</v>
      </c>
      <c r="U603" s="178">
        <f t="shared" si="93"/>
        <v>2.4310463870481332E-3</v>
      </c>
      <c r="V603" s="178">
        <f t="shared" si="94"/>
        <v>2.178745148345504E-3</v>
      </c>
      <c r="W603" s="178">
        <f t="shared" si="95"/>
        <v>4.7346318659914296E-4</v>
      </c>
      <c r="X603" s="179">
        <f t="shared" si="96"/>
        <v>2.3368198423380116E-4</v>
      </c>
      <c r="Y603" s="179">
        <f t="shared" si="97"/>
        <v>0.19407820319999999</v>
      </c>
      <c r="Z603" s="186">
        <f t="shared" si="98"/>
        <v>11.320552573425912</v>
      </c>
      <c r="AA603" s="156">
        <f>$J603*'9 All Base Data'!$Y603</f>
        <v>1.424020189428876</v>
      </c>
      <c r="AB603" s="156">
        <f>$K603*'9 All Base Data'!$Y603</f>
        <v>0.35418727576208697</v>
      </c>
      <c r="AC603" s="178">
        <f>$L603*'9 All Base Data'!$Y603</f>
        <v>3.8002310472816207E-3</v>
      </c>
      <c r="AD603" s="178">
        <f>IF($M603="","",$M603*'9 All Base Data'!$Y603)</f>
        <v>0.17497077061142319</v>
      </c>
      <c r="AE603" s="178">
        <f>IF($N603="","",$N603*'9 All Base Data'!$Y603)</f>
        <v>0.21957107378235982</v>
      </c>
      <c r="AF603" s="178">
        <f>IF($O603="","",$O603*'9 All Base Data'!$Y603)</f>
        <v>4.771499794592126E-2</v>
      </c>
      <c r="AG603" s="178">
        <f>IF($P603="","",$P603*'9 All Base Data'!$Y603)</f>
        <v>2.3550163377654271E-2</v>
      </c>
      <c r="AH603" s="167">
        <f>$Q603*'9 All Base Data'!$Y603</f>
        <v>1430.6422856934064</v>
      </c>
      <c r="AI603" s="178">
        <f>$R603*'9 All Base Data'!$Y603</f>
        <v>5.069511874366798</v>
      </c>
      <c r="AJ603" s="178">
        <f>$S603*'9 All Base Data'!$Y603</f>
        <v>1.2609067017130295</v>
      </c>
      <c r="AK603" s="178">
        <f>$T603*'9 All Base Data'!$Y603</f>
        <v>1.3528822528322571E-2</v>
      </c>
      <c r="AL603" s="178">
        <f>IF($U603="","",$U603*'9 All Base Data'!$Y603)</f>
        <v>1.1110643933825372E-3</v>
      </c>
      <c r="AM603" s="178">
        <f>IF($V603="","",$V603*'9 All Base Data'!$Y603)</f>
        <v>9.9575481960300196E-4</v>
      </c>
      <c r="AN603" s="178">
        <f>IF($W603="","",$W603*'9 All Base Data'!$Y603)</f>
        <v>2.1638751568475292E-4</v>
      </c>
      <c r="AO603" s="178">
        <f>IF($X603="","",$X603*'9 All Base Data'!$Y603)</f>
        <v>1.0679999091766211E-4</v>
      </c>
      <c r="AP603" s="178">
        <f>$Y603*'9 All Base Data'!$Y603</f>
        <v>8.8699821712991192E-2</v>
      </c>
      <c r="AQ603" s="179">
        <f t="shared" si="99"/>
        <v>5.1738473378210976</v>
      </c>
    </row>
    <row r="604" spans="1:43" x14ac:dyDescent="0.25">
      <c r="A604" s="124">
        <v>530400</v>
      </c>
      <c r="B604" s="125" t="s">
        <v>627</v>
      </c>
      <c r="C604" s="126" t="s">
        <v>408</v>
      </c>
      <c r="D604" s="101" t="s">
        <v>2075</v>
      </c>
      <c r="E604" s="142"/>
      <c r="F604" s="191" t="str">
        <f>IF('9 All Base Data'!G604="Rural Centre","Rural",IF('9 All Base Data'!G604="Rural (Incl.some Off Shore Islands)","Rural",IF('9 All Base Data'!G604="Inlet-in TA but not in Urban Area","Rural",IF('9 All Base Data'!G604="Rural (Incl.some Off Shore Islands)","Rural",IF('9 All Base Data'!G604="Inlet-not in TA","Rural",IF('9 All Base Data'!G604="Inland Water not in Urban Area","Rural",IF('9 All Base Data'!G604="Oceanic-in Region but not in TA","Rural",'9 All Base Data'!G604)))))))</f>
        <v>Hamilton Zone</v>
      </c>
      <c r="G604" s="177">
        <f>IF('9 All Base Data'!I604="..C","..C",'9 All Base Data'!I604*Basecase_Pop_2006)</f>
        <v>4002</v>
      </c>
      <c r="H604" s="177">
        <f>IF('9 All Base Data'!J604="..C","..C",'9 All Base Data'!J604*Basecase_Pop_2006)</f>
        <v>1905</v>
      </c>
      <c r="I604" s="191">
        <f>IF('9 All Base Data'!L604="..C","..C",'9 All Base Data'!L604*Basecase_Pop_2006)</f>
        <v>75</v>
      </c>
      <c r="J604" s="156">
        <f>IF('9 All Base Data'!$P604=0,0,('9 All Base Data'!$P604*Basecase_Pop_2006)/(1+(1/(BaseCase_Mort_AllAdults_30*('9 All Base Data'!$W604*Basecase_PM10)/10))))</f>
        <v>3.4302431888827947</v>
      </c>
      <c r="K604" s="156">
        <f>IF('9 All Base Data'!$Q604=0,0,('9 All Base Data'!$Q604*Basecase_Pop_2006)/(1+(1/(BaseCase_Mort_Maori_30*('9 All Base Data'!$W604*Basecase_PM10)/10))))</f>
        <v>0.56361724500525767</v>
      </c>
      <c r="L604" s="179">
        <f>133/(1+1/(BaseCase_Mort_Child_0_1*'9 All Base Data'!$AB$10/10))*IF('9 All Base Data'!$L604="..C",0,'9 All Base Data'!L604/'9 All Base Data'!$L$2022)</f>
        <v>1.0940833914789226E-2</v>
      </c>
      <c r="M604" s="178">
        <f>IF('9 All Base Data'!$R604="","",IF('9 All Base Data'!$R604=0,0,('9 All Base Data'!$R604*Basecase_Pop_2006)/(1+(1/(BaseCase_CardiacHA_All*('9 All Base Data'!$W604*Basecase_PM10)/10)))))</f>
        <v>0.36157295345422807</v>
      </c>
      <c r="N604" s="178">
        <f>IF('9 All Base Data'!$S604="","",IF('9 All Base Data'!$S604=0,0,('9 All Base Data'!S604*Basecase_Pop_2006)/(1+(1/(BaseCase_RespHA_All*('9 All Base Data'!$W604*Basecase_PM10)/10)))))</f>
        <v>0.73166239063219529</v>
      </c>
      <c r="O604" s="178">
        <f>IF('9 All Base Data'!$T604="","",IF('9 All Base Data'!$T604=0,0,('9 All Base Data'!$T604*Basecase_Pop_2006)/(1+(1/(BaseCase_RespHA_Child_1_4*('9 All Base Data'!$W604*Basecase_PM10)/10)))))</f>
        <v>0.27840540189585766</v>
      </c>
      <c r="P604" s="179">
        <f>IF('9 All Base Data'!$U604="","",IF('9 All Base Data'!$U604=0,0,('9 All Base Data'!$U604*Basecase_Pop_2006)/(1+(1/(BaseCase_RespHA_Child_5_14*('9 All Base Data'!$W604*Basecase_PM10)/10)))))</f>
        <v>0.21899634685637379</v>
      </c>
      <c r="Q604" s="156">
        <f>IF('7 Base case Results'!$G604="..C",0,BaseCase_RADs_All*'7 Base case Results'!$G604*('9 All Base Data'!$V604*Basecase_PM10)/10)</f>
        <v>2895.8471999999997</v>
      </c>
      <c r="R604" s="189">
        <f t="shared" si="90"/>
        <v>12.211665752422748</v>
      </c>
      <c r="S604" s="178">
        <f t="shared" si="91"/>
        <v>2.0064773922187173</v>
      </c>
      <c r="T604" s="179">
        <f t="shared" si="92"/>
        <v>3.8949368736649642E-2</v>
      </c>
      <c r="U604" s="178">
        <f t="shared" si="93"/>
        <v>2.2959882544343483E-3</v>
      </c>
      <c r="V604" s="178">
        <f t="shared" si="94"/>
        <v>3.3180889415170053E-3</v>
      </c>
      <c r="W604" s="178">
        <f t="shared" si="95"/>
        <v>1.2625684975977145E-3</v>
      </c>
      <c r="X604" s="179">
        <f t="shared" si="96"/>
        <v>9.9314843299365516E-4</v>
      </c>
      <c r="Y604" s="179">
        <f t="shared" si="97"/>
        <v>0.17954252639999999</v>
      </c>
      <c r="Z604" s="186">
        <f t="shared" si="98"/>
        <v>12.43577172475535</v>
      </c>
      <c r="AA604" s="156">
        <f>$J604*'9 All Base Data'!$Y604</f>
        <v>1.5677286489125239</v>
      </c>
      <c r="AB604" s="156">
        <f>$K604*'9 All Base Data'!$Y604</f>
        <v>0.25759074600879051</v>
      </c>
      <c r="AC604" s="178">
        <f>$L604*'9 All Base Data'!$Y604</f>
        <v>5.0003040095810813E-3</v>
      </c>
      <c r="AD604" s="178">
        <f>IF($M604="","",$M604*'9 All Base Data'!$Y604)</f>
        <v>0.16525017224412192</v>
      </c>
      <c r="AE604" s="178">
        <f>IF($N604="","",$N604*'9 All Base Data'!$Y604)</f>
        <v>0.33439264447588746</v>
      </c>
      <c r="AF604" s="178">
        <f>IF($O604="","",$O604*'9 All Base Data'!$Y604)</f>
        <v>0.12723999452245668</v>
      </c>
      <c r="AG604" s="178">
        <f>IF($P604="","",$P604*'9 All Base Data'!$Y604)</f>
        <v>0.10008819435503066</v>
      </c>
      <c r="AH604" s="167">
        <f>$Q604*'9 All Base Data'!$Y604</f>
        <v>1323.4929328120693</v>
      </c>
      <c r="AI604" s="178">
        <f>$R604*'9 All Base Data'!$Y604</f>
        <v>5.5811139901285847</v>
      </c>
      <c r="AJ604" s="178">
        <f>$S604*'9 All Base Data'!$Y604</f>
        <v>0.91702305579129417</v>
      </c>
      <c r="AK604" s="178">
        <f>$T604*'9 All Base Data'!$Y604</f>
        <v>1.7801082274108648E-2</v>
      </c>
      <c r="AL604" s="178">
        <f>IF($U604="","",$U604*'9 All Base Data'!$Y604)</f>
        <v>1.0493385937501742E-3</v>
      </c>
      <c r="AM604" s="178">
        <f>IF($V604="","",$V604*'9 All Base Data'!$Y604)</f>
        <v>1.5164706426981495E-3</v>
      </c>
      <c r="AN604" s="178">
        <f>IF($W604="","",$W604*'9 All Base Data'!$Y604)</f>
        <v>5.7703337515934111E-4</v>
      </c>
      <c r="AO604" s="178">
        <f>IF($X604="","",$X604*'9 All Base Data'!$Y604)</f>
        <v>4.5389996140006412E-4</v>
      </c>
      <c r="AP604" s="178">
        <f>$Y604*'9 All Base Data'!$Y604</f>
        <v>8.2056561834348299E-2</v>
      </c>
      <c r="AQ604" s="179">
        <f t="shared" si="99"/>
        <v>5.6835374434734902</v>
      </c>
    </row>
    <row r="605" spans="1:43" x14ac:dyDescent="0.25">
      <c r="A605" s="124">
        <v>530500</v>
      </c>
      <c r="B605" s="125" t="s">
        <v>628</v>
      </c>
      <c r="C605" s="126" t="s">
        <v>408</v>
      </c>
      <c r="D605" s="101" t="s">
        <v>2075</v>
      </c>
      <c r="E605" s="142"/>
      <c r="F605" s="191" t="str">
        <f>IF('9 All Base Data'!G605="Rural Centre","Rural",IF('9 All Base Data'!G605="Rural (Incl.some Off Shore Islands)","Rural",IF('9 All Base Data'!G605="Inlet-in TA but not in Urban Area","Rural",IF('9 All Base Data'!G605="Rural (Incl.some Off Shore Islands)","Rural",IF('9 All Base Data'!G605="Inlet-not in TA","Rural",IF('9 All Base Data'!G605="Inland Water not in Urban Area","Rural",IF('9 All Base Data'!G605="Oceanic-in Region but not in TA","Rural",'9 All Base Data'!G605)))))))</f>
        <v>Hamilton Zone</v>
      </c>
      <c r="G605" s="177">
        <f>IF('9 All Base Data'!I605="..C","..C",'9 All Base Data'!I605*Basecase_Pop_2006)</f>
        <v>5607</v>
      </c>
      <c r="H605" s="177">
        <f>IF('9 All Base Data'!J605="..C","..C",'9 All Base Data'!J605*Basecase_Pop_2006)</f>
        <v>1536</v>
      </c>
      <c r="I605" s="191">
        <f>IF('9 All Base Data'!L605="..C","..C",'9 All Base Data'!L605*Basecase_Pop_2006)</f>
        <v>45</v>
      </c>
      <c r="J605" s="156">
        <f>IF('9 All Base Data'!$P605=0,0,('9 All Base Data'!$P605*Basecase_Pop_2006)/(1+(1/(BaseCase_Mort_AllAdults_30*('9 All Base Data'!$W605*Basecase_PM10)/10))))</f>
        <v>1.572194794904614</v>
      </c>
      <c r="K605" s="156">
        <f>IF('9 All Base Data'!$Q605=0,0,('9 All Base Data'!$Q605*Basecase_Pop_2006)/(1+(1/(BaseCase_Mort_Maori_30*('9 All Base Data'!$W605*Basecase_PM10)/10))))</f>
        <v>0.70452155625657209</v>
      </c>
      <c r="L605" s="179">
        <f>133/(1+1/(BaseCase_Mort_Child_0_1*'9 All Base Data'!$AB$10/10))*IF('9 All Base Data'!$L605="..C",0,'9 All Base Data'!L605/'9 All Base Data'!$L$2022)</f>
        <v>6.5645003488735343E-3</v>
      </c>
      <c r="M605" s="178">
        <f>IF('9 All Base Data'!$R605="","",IF('9 All Base Data'!$R605=0,0,('9 All Base Data'!$R605*Basecase_Pop_2006)/(1+(1/(BaseCase_CardiacHA_All*('9 All Base Data'!$W605*Basecase_PM10)/10)))))</f>
        <v>0.15420023014959724</v>
      </c>
      <c r="N605" s="178">
        <f>IF('9 All Base Data'!$S605="","",IF('9 All Base Data'!$S605=0,0,('9 All Base Data'!S605*Basecase_Pop_2006)/(1+(1/(BaseCase_RespHA_All*('9 All Base Data'!$W605*Basecase_PM10)/10)))))</f>
        <v>0.34379317150187488</v>
      </c>
      <c r="O605" s="178">
        <f>IF('9 All Base Data'!$T605="","",IF('9 All Base Data'!$T605=0,0,('9 All Base Data'!$T605*Basecase_Pop_2006)/(1+(1/(BaseCase_RespHA_Child_1_4*('9 All Base Data'!$W605*Basecase_PM10)/10)))))</f>
        <v>8.7001688092455523E-2</v>
      </c>
      <c r="P605" s="179">
        <f>IF('9 All Base Data'!$U605="","",IF('9 All Base Data'!$U605=0,0,('9 All Base Data'!$U605*Basecase_Pop_2006)/(1+(1/(BaseCase_RespHA_Child_5_14*('9 All Base Data'!$W605*Basecase_PM10)/10)))))</f>
        <v>0.11593924245337435</v>
      </c>
      <c r="Q605" s="156">
        <f>IF('7 Base case Results'!$G605="..C",0,BaseCase_RADs_All*'7 Base case Results'!$G605*('9 All Base Data'!$V605*Basecase_PM10)/10)</f>
        <v>4057.2251999999999</v>
      </c>
      <c r="R605" s="189">
        <f t="shared" si="90"/>
        <v>5.5970134698604266</v>
      </c>
      <c r="S605" s="178">
        <f t="shared" si="91"/>
        <v>2.5080967402733965</v>
      </c>
      <c r="T605" s="179">
        <f t="shared" si="92"/>
        <v>2.3369621241989783E-2</v>
      </c>
      <c r="U605" s="178">
        <f t="shared" si="93"/>
        <v>9.7917146144994253E-4</v>
      </c>
      <c r="V605" s="178">
        <f t="shared" si="94"/>
        <v>1.5591020327610026E-3</v>
      </c>
      <c r="W605" s="178">
        <f t="shared" si="95"/>
        <v>3.9455265549928576E-4</v>
      </c>
      <c r="X605" s="179">
        <f t="shared" si="96"/>
        <v>5.2578446452605267E-4</v>
      </c>
      <c r="Y605" s="179">
        <f t="shared" si="97"/>
        <v>0.25154796239999999</v>
      </c>
      <c r="Z605" s="186">
        <f t="shared" si="98"/>
        <v>5.8744693269966275</v>
      </c>
      <c r="AA605" s="156">
        <f>$J605*'9 All Base Data'!$Y605</f>
        <v>0.71854229741824005</v>
      </c>
      <c r="AB605" s="156">
        <f>$K605*'9 All Base Data'!$Y605</f>
        <v>0.32198843251098813</v>
      </c>
      <c r="AC605" s="178">
        <f>$L605*'9 All Base Data'!$Y605</f>
        <v>3.0001824057486483E-3</v>
      </c>
      <c r="AD605" s="178">
        <f>IF($M605="","",$M605*'9 All Base Data'!$Y605)</f>
        <v>7.0474338162934344E-2</v>
      </c>
      <c r="AE605" s="178">
        <f>IF($N605="","",$N605*'9 All Base Data'!$Y605)</f>
        <v>0.15712425463324831</v>
      </c>
      <c r="AF605" s="178">
        <f>IF($O605="","",$O605*'9 All Base Data'!$Y605)</f>
        <v>3.9762498288267716E-2</v>
      </c>
      <c r="AG605" s="178">
        <f>IF($P605="","",$P605*'9 All Base Data'!$Y605)</f>
        <v>5.2987867599722113E-2</v>
      </c>
      <c r="AH605" s="167">
        <f>$Q605*'9 All Base Data'!$Y605</f>
        <v>1854.2790790298034</v>
      </c>
      <c r="AI605" s="178">
        <f>$R605*'9 All Base Data'!$Y605</f>
        <v>2.5580105788089349</v>
      </c>
      <c r="AJ605" s="178">
        <f>$S605*'9 All Base Data'!$Y605</f>
        <v>1.1462788197391176</v>
      </c>
      <c r="AK605" s="178">
        <f>$T605*'9 All Base Data'!$Y605</f>
        <v>1.0680649364465188E-2</v>
      </c>
      <c r="AL605" s="178">
        <f>IF($U605="","",$U605*'9 All Base Data'!$Y605)</f>
        <v>4.4751204733463307E-4</v>
      </c>
      <c r="AM605" s="178">
        <f>IF($V605="","",$V605*'9 All Base Data'!$Y605)</f>
        <v>7.125584947617811E-4</v>
      </c>
      <c r="AN605" s="178">
        <f>IF($W605="","",$W605*'9 All Base Data'!$Y605)</f>
        <v>1.8032292973729408E-4</v>
      </c>
      <c r="AO605" s="178">
        <f>IF($X605="","",$X605*'9 All Base Data'!$Y605)</f>
        <v>2.4029997956473979E-4</v>
      </c>
      <c r="AP605" s="178">
        <f>$Y605*'9 All Base Data'!$Y605</f>
        <v>0.11496530289984781</v>
      </c>
      <c r="AQ605" s="179">
        <f t="shared" si="99"/>
        <v>2.6848166016153439</v>
      </c>
    </row>
    <row r="606" spans="1:43" x14ac:dyDescent="0.25">
      <c r="A606" s="124">
        <v>530600</v>
      </c>
      <c r="B606" s="125" t="s">
        <v>629</v>
      </c>
      <c r="C606" s="126" t="s">
        <v>408</v>
      </c>
      <c r="D606" s="101" t="s">
        <v>2075</v>
      </c>
      <c r="E606" s="142"/>
      <c r="F606" s="191" t="str">
        <f>IF('9 All Base Data'!G606="Rural Centre","Rural",IF('9 All Base Data'!G606="Rural (Incl.some Off Shore Islands)","Rural",IF('9 All Base Data'!G606="Inlet-in TA but not in Urban Area","Rural",IF('9 All Base Data'!G606="Rural (Incl.some Off Shore Islands)","Rural",IF('9 All Base Data'!G606="Inlet-not in TA","Rural",IF('9 All Base Data'!G606="Inland Water not in Urban Area","Rural",IF('9 All Base Data'!G606="Oceanic-in Region but not in TA","Rural",'9 All Base Data'!G606)))))))</f>
        <v>Hamilton Zone</v>
      </c>
      <c r="G606" s="177">
        <f>IF('9 All Base Data'!I606="..C","..C",'9 All Base Data'!I606*Basecase_Pop_2006)</f>
        <v>2595</v>
      </c>
      <c r="H606" s="177">
        <f>IF('9 All Base Data'!J606="..C","..C",'9 All Base Data'!J606*Basecase_Pop_2006)</f>
        <v>1221</v>
      </c>
      <c r="I606" s="191">
        <f>IF('9 All Base Data'!L606="..C","..C",'9 All Base Data'!L606*Basecase_Pop_2006)</f>
        <v>27</v>
      </c>
      <c r="J606" s="156">
        <f>IF('9 All Base Data'!$P606=0,0,('9 All Base Data'!$P606*Basecase_Pop_2006)/(1+(1/(BaseCase_Mort_AllAdults_30*('9 All Base Data'!$W606*Basecase_PM10)/10))))</f>
        <v>0.62887791796184567</v>
      </c>
      <c r="K606" s="156">
        <f>IF('9 All Base Data'!$Q606=0,0,('9 All Base Data'!$Q606*Basecase_Pop_2006)/(1+(1/(BaseCase_Mort_Maori_30*('9 All Base Data'!$W606*Basecase_PM10)/10))))</f>
        <v>0.21135646687697163</v>
      </c>
      <c r="L606" s="179">
        <f>133/(1+1/(BaseCase_Mort_Child_0_1*'9 All Base Data'!$AB$10/10))*IF('9 All Base Data'!$L606="..C",0,'9 All Base Data'!L606/'9 All Base Data'!$L$2022)</f>
        <v>3.9387002093241204E-3</v>
      </c>
      <c r="M606" s="178">
        <f>IF('9 All Base Data'!$R606="","",IF('9 All Base Data'!$R606=0,0,('9 All Base Data'!$R606*Basecase_Pop_2006)/(1+(1/(BaseCase_CardiacHA_All*('9 All Base Data'!$W606*Basecase_PM10)/10)))))</f>
        <v>0.14622435617634222</v>
      </c>
      <c r="N606" s="178">
        <f>IF('9 All Base Data'!$S606="","",IF('9 All Base Data'!$S606=0,0,('9 All Base Data'!S606*Basecase_Pop_2006)/(1+(1/(BaseCase_RespHA_All*('9 All Base Data'!$W606*Basecase_PM10)/10)))))</f>
        <v>0.29971712387342936</v>
      </c>
      <c r="O606" s="178">
        <f>IF('9 All Base Data'!$T606="","",IF('9 All Base Data'!$T606=0,0,('9 All Base Data'!$T606*Basecase_Pop_2006)/(1+(1/(BaseCase_RespHA_Child_1_4*('9 All Base Data'!$W606*Basecase_PM10)/10)))))</f>
        <v>7.8301519283209969E-2</v>
      </c>
      <c r="P606" s="179">
        <f>IF('9 All Base Data'!$U606="","",IF('9 All Base Data'!$U606=0,0,('9 All Base Data'!$U606*Basecase_Pop_2006)/(1+(1/(BaseCase_RespHA_Child_5_14*('9 All Base Data'!$W606*Basecase_PM10)/10)))))</f>
        <v>2.5764276100749852E-2</v>
      </c>
      <c r="Q606" s="156">
        <f>IF('7 Base case Results'!$G606="..C",0,BaseCase_RADs_All*'7 Base case Results'!$G606*('9 All Base Data'!$V606*Basecase_PM10)/10)</f>
        <v>1877.7419999999997</v>
      </c>
      <c r="R606" s="189">
        <f t="shared" si="90"/>
        <v>2.2388053879441707</v>
      </c>
      <c r="S606" s="178">
        <f t="shared" si="91"/>
        <v>0.75242902208201901</v>
      </c>
      <c r="T606" s="179">
        <f t="shared" si="92"/>
        <v>1.4021772745193868E-2</v>
      </c>
      <c r="U606" s="178">
        <f t="shared" si="93"/>
        <v>9.2852466171977307E-4</v>
      </c>
      <c r="V606" s="178">
        <f t="shared" si="94"/>
        <v>1.3592171567660021E-3</v>
      </c>
      <c r="W606" s="178">
        <f t="shared" si="95"/>
        <v>3.5509738994935722E-4</v>
      </c>
      <c r="X606" s="179">
        <f t="shared" si="96"/>
        <v>1.1684099211690058E-4</v>
      </c>
      <c r="Y606" s="179">
        <f t="shared" si="97"/>
        <v>0.11642000399999998</v>
      </c>
      <c r="Z606" s="186">
        <f t="shared" si="98"/>
        <v>2.3715349065078501</v>
      </c>
      <c r="AA606" s="156">
        <f>$J606*'9 All Base Data'!$Y606</f>
        <v>0.28741691896729604</v>
      </c>
      <c r="AB606" s="156">
        <f>$K606*'9 All Base Data'!$Y606</f>
        <v>9.659652975329644E-2</v>
      </c>
      <c r="AC606" s="178">
        <f>$L606*'9 All Base Data'!$Y606</f>
        <v>1.8001094434491889E-3</v>
      </c>
      <c r="AD606" s="178">
        <f>IF($M606="","",$M606*'9 All Base Data'!$Y606)</f>
        <v>6.6829113775196361E-2</v>
      </c>
      <c r="AE606" s="178">
        <f>IF($N606="","",$N606*'9 All Base Data'!$Y606)</f>
        <v>0.13698011942385749</v>
      </c>
      <c r="AF606" s="178">
        <f>IF($O606="","",$O606*'9 All Base Data'!$Y606)</f>
        <v>3.5786248459440943E-2</v>
      </c>
      <c r="AG606" s="178">
        <f>IF($P606="","",$P606*'9 All Base Data'!$Y606)</f>
        <v>1.1775081688827136E-2</v>
      </c>
      <c r="AH606" s="167">
        <f>$Q606*'9 All Base Data'!$Y606</f>
        <v>858.1869466884857</v>
      </c>
      <c r="AI606" s="178">
        <f>$R606*'9 All Base Data'!$Y606</f>
        <v>1.0232042315235739</v>
      </c>
      <c r="AJ606" s="178">
        <f>$S606*'9 All Base Data'!$Y606</f>
        <v>0.34388364592173531</v>
      </c>
      <c r="AK606" s="178">
        <f>$T606*'9 All Base Data'!$Y606</f>
        <v>6.4083896186791119E-3</v>
      </c>
      <c r="AL606" s="178">
        <f>IF($U606="","",$U606*'9 All Base Data'!$Y606)</f>
        <v>4.2436487247249686E-4</v>
      </c>
      <c r="AM606" s="178">
        <f>IF($V606="","",$V606*'9 All Base Data'!$Y606)</f>
        <v>6.2120484158719369E-4</v>
      </c>
      <c r="AN606" s="178">
        <f>IF($W606="","",$W606*'9 All Base Data'!$Y606)</f>
        <v>1.6229063676356469E-4</v>
      </c>
      <c r="AO606" s="178">
        <f>IF($X606="","",$X606*'9 All Base Data'!$Y606)</f>
        <v>5.3399995458831056E-5</v>
      </c>
      <c r="AP606" s="178">
        <f>$Y606*'9 All Base Data'!$Y606</f>
        <v>5.3207590694686113E-2</v>
      </c>
      <c r="AQ606" s="179">
        <f t="shared" si="99"/>
        <v>1.0838657815509987</v>
      </c>
    </row>
    <row r="607" spans="1:43" x14ac:dyDescent="0.25">
      <c r="A607" s="124">
        <v>530700</v>
      </c>
      <c r="B607" s="125" t="s">
        <v>630</v>
      </c>
      <c r="C607" s="126" t="s">
        <v>408</v>
      </c>
      <c r="D607" s="101" t="s">
        <v>2075</v>
      </c>
      <c r="E607" s="142"/>
      <c r="F607" s="191" t="str">
        <f>IF('9 All Base Data'!G607="Rural Centre","Rural",IF('9 All Base Data'!G607="Rural (Incl.some Off Shore Islands)","Rural",IF('9 All Base Data'!G607="Inlet-in TA but not in Urban Area","Rural",IF('9 All Base Data'!G607="Rural (Incl.some Off Shore Islands)","Rural",IF('9 All Base Data'!G607="Inlet-not in TA","Rural",IF('9 All Base Data'!G607="Inland Water not in Urban Area","Rural",IF('9 All Base Data'!G607="Oceanic-in Region but not in TA","Rural",'9 All Base Data'!G607)))))))</f>
        <v>Hamilton Zone</v>
      </c>
      <c r="G607" s="177">
        <f>IF('9 All Base Data'!I607="..C","..C",'9 All Base Data'!I607*Basecase_Pop_2006)</f>
        <v>3618</v>
      </c>
      <c r="H607" s="177">
        <f>IF('9 All Base Data'!J607="..C","..C",'9 All Base Data'!J607*Basecase_Pop_2006)</f>
        <v>1674</v>
      </c>
      <c r="I607" s="191">
        <f>IF('9 All Base Data'!L607="..C","..C",'9 All Base Data'!L607*Basecase_Pop_2006)</f>
        <v>30</v>
      </c>
      <c r="J607" s="156">
        <f>IF('9 All Base Data'!$P607=0,0,('9 All Base Data'!$P607*Basecase_Pop_2006)/(1+(1/(BaseCase_Mort_AllAdults_30*('9 All Base Data'!$W607*Basecase_PM10)/10))))</f>
        <v>0.88614615712805533</v>
      </c>
      <c r="K607" s="156">
        <f>IF('9 All Base Data'!$Q607=0,0,('9 All Base Data'!$Q607*Basecase_Pop_2006)/(1+(1/(BaseCase_Mort_Maori_30*('9 All Base Data'!$W607*Basecase_PM10)/10))))</f>
        <v>0.14090431125131442</v>
      </c>
      <c r="L607" s="179">
        <f>133/(1+1/(BaseCase_Mort_Child_0_1*'9 All Base Data'!$AB$10/10))*IF('9 All Base Data'!$L607="..C",0,'9 All Base Data'!L607/'9 All Base Data'!$L$2022)</f>
        <v>4.3763335659156898E-3</v>
      </c>
      <c r="M607" s="178">
        <f>IF('9 All Base Data'!$R607="","",IF('9 All Base Data'!$R607=0,0,('9 All Base Data'!$R607*Basecase_Pop_2006)/(1+(1/(BaseCase_CardiacHA_All*('9 All Base Data'!$W607*Basecase_PM10)/10)))))</f>
        <v>0.16749335343835564</v>
      </c>
      <c r="N607" s="178">
        <f>IF('9 All Base Data'!$S607="","",IF('9 All Base Data'!$S607=0,0,('9 All Base Data'!S607*Basecase_Pop_2006)/(1+(1/(BaseCase_RespHA_All*('9 All Base Data'!$W607*Basecase_PM10)/10)))))</f>
        <v>0.33938556673903031</v>
      </c>
      <c r="O607" s="178">
        <f>IF('9 All Base Data'!$T607="","",IF('9 All Base Data'!$T607=0,0,('9 All Base Data'!$T607*Basecase_Pop_2006)/(1+(1/(BaseCase_RespHA_Child_1_4*('9 All Base Data'!$W607*Basecase_PM10)/10)))))</f>
        <v>0.16530320737566548</v>
      </c>
      <c r="P607" s="179">
        <f>IF('9 All Base Data'!$U607="","",IF('9 All Base Data'!$U607=0,0,('9 All Base Data'!$U607*Basecase_Pop_2006)/(1+(1/(BaseCase_RespHA_Child_5_14*('9 All Base Data'!$W607*Basecase_PM10)/10)))))</f>
        <v>0.11593924245337435</v>
      </c>
      <c r="Q607" s="156">
        <f>IF('7 Base case Results'!$G607="..C",0,BaseCase_RADs_All*'7 Base case Results'!$G607*('9 All Base Data'!$V607*Basecase_PM10)/10)</f>
        <v>2617.9847999999997</v>
      </c>
      <c r="R607" s="189">
        <f t="shared" si="90"/>
        <v>3.1546803193758768</v>
      </c>
      <c r="S607" s="178">
        <f t="shared" si="91"/>
        <v>0.50161934805467934</v>
      </c>
      <c r="T607" s="179">
        <f t="shared" si="92"/>
        <v>1.5579747494659856E-2</v>
      </c>
      <c r="U607" s="178">
        <f t="shared" si="93"/>
        <v>1.0635827943335583E-3</v>
      </c>
      <c r="V607" s="178">
        <f t="shared" si="94"/>
        <v>1.5391135451615025E-3</v>
      </c>
      <c r="W607" s="178">
        <f t="shared" si="95"/>
        <v>7.4965004544864293E-4</v>
      </c>
      <c r="X607" s="179">
        <f t="shared" si="96"/>
        <v>5.2578446452605267E-4</v>
      </c>
      <c r="Y607" s="179">
        <f t="shared" si="97"/>
        <v>0.16231505759999998</v>
      </c>
      <c r="Z607" s="186">
        <f t="shared" si="98"/>
        <v>3.3351778208100313</v>
      </c>
      <c r="AA607" s="156">
        <f>$J607*'9 All Base Data'!$Y607</f>
        <v>0.40499656763573538</v>
      </c>
      <c r="AB607" s="156">
        <f>$K607*'9 All Base Data'!$Y607</f>
        <v>6.4397686502197626E-2</v>
      </c>
      <c r="AC607" s="178">
        <f>$L607*'9 All Base Data'!$Y607</f>
        <v>2.0001216038324321E-3</v>
      </c>
      <c r="AD607" s="178">
        <f>IF($M607="","",$M607*'9 All Base Data'!$Y607)</f>
        <v>7.6549712142497645E-2</v>
      </c>
      <c r="AE607" s="178">
        <f>IF($N607="","",$N607*'9 All Base Data'!$Y607)</f>
        <v>0.15510984111230922</v>
      </c>
      <c r="AF607" s="178">
        <f>IF($O607="","",$O607*'9 All Base Data'!$Y607)</f>
        <v>7.5548746747708659E-2</v>
      </c>
      <c r="AG607" s="178">
        <f>IF($P607="","",$P607*'9 All Base Data'!$Y607)</f>
        <v>5.2987867599722113E-2</v>
      </c>
      <c r="AH607" s="167">
        <f>$Q607*'9 All Base Data'!$Y607</f>
        <v>1196.5011071749293</v>
      </c>
      <c r="AI607" s="178">
        <f>$R607*'9 All Base Data'!$Y607</f>
        <v>1.4417877807832178</v>
      </c>
      <c r="AJ607" s="178">
        <f>$S607*'9 All Base Data'!$Y607</f>
        <v>0.22925576394782354</v>
      </c>
      <c r="AK607" s="178">
        <f>$T607*'9 All Base Data'!$Y607</f>
        <v>7.120432909643459E-3</v>
      </c>
      <c r="AL607" s="178">
        <f>IF($U607="","",$U607*'9 All Base Data'!$Y607)</f>
        <v>4.8609067210486011E-4</v>
      </c>
      <c r="AM607" s="178">
        <f>IF($V607="","",$V607*'9 All Base Data'!$Y607)</f>
        <v>7.0342312944432234E-4</v>
      </c>
      <c r="AN607" s="178">
        <f>IF($W607="","",$W607*'9 All Base Data'!$Y607)</f>
        <v>3.4261356650085872E-4</v>
      </c>
      <c r="AO607" s="178">
        <f>IF($X607="","",$X607*'9 All Base Data'!$Y607)</f>
        <v>2.4029997956473979E-4</v>
      </c>
      <c r="AP607" s="178">
        <f>$Y607*'9 All Base Data'!$Y607</f>
        <v>7.4183068644845612E-2</v>
      </c>
      <c r="AQ607" s="179">
        <f t="shared" si="99"/>
        <v>1.5242807961392562</v>
      </c>
    </row>
    <row r="608" spans="1:43" x14ac:dyDescent="0.25">
      <c r="A608" s="124">
        <v>530800</v>
      </c>
      <c r="B608" s="125" t="s">
        <v>631</v>
      </c>
      <c r="C608" s="126" t="s">
        <v>408</v>
      </c>
      <c r="D608" s="101" t="s">
        <v>2075</v>
      </c>
      <c r="E608" s="142"/>
      <c r="F608" s="191" t="str">
        <f>IF('9 All Base Data'!G608="Rural Centre","Rural",IF('9 All Base Data'!G608="Rural (Incl.some Off Shore Islands)","Rural",IF('9 All Base Data'!G608="Inlet-in TA but not in Urban Area","Rural",IF('9 All Base Data'!G608="Rural (Incl.some Off Shore Islands)","Rural",IF('9 All Base Data'!G608="Inlet-not in TA","Rural",IF('9 All Base Data'!G608="Inland Water not in Urban Area","Rural",IF('9 All Base Data'!G608="Oceanic-in Region but not in TA","Rural",'9 All Base Data'!G608)))))))</f>
        <v>Hamilton Zone</v>
      </c>
      <c r="G608" s="177">
        <f>IF('9 All Base Data'!I608="..C","..C",'9 All Base Data'!I608*Basecase_Pop_2006)</f>
        <v>2583</v>
      </c>
      <c r="H608" s="177">
        <f>IF('9 All Base Data'!J608="..C","..C",'9 All Base Data'!J608*Basecase_Pop_2006)</f>
        <v>1527</v>
      </c>
      <c r="I608" s="191">
        <f>IF('9 All Base Data'!L608="..C","..C",'9 All Base Data'!L608*Basecase_Pop_2006)</f>
        <v>27</v>
      </c>
      <c r="J608" s="156">
        <f>IF('9 All Base Data'!$P608=0,0,('9 All Base Data'!$P608*Basecase_Pop_2006)/(1+(1/(BaseCase_Mort_AllAdults_30*('9 All Base Data'!$W608*Basecase_PM10)/10))))</f>
        <v>0.77180471749862878</v>
      </c>
      <c r="K608" s="156">
        <f>IF('9 All Base Data'!$Q608=0,0,('9 All Base Data'!$Q608*Basecase_Pop_2006)/(1+(1/(BaseCase_Mort_Maori_30*('9 All Base Data'!$W608*Basecase_PM10)/10))))</f>
        <v>7.0452155625657209E-2</v>
      </c>
      <c r="L608" s="179">
        <f>133/(1+1/(BaseCase_Mort_Child_0_1*'9 All Base Data'!$AB$10/10))*IF('9 All Base Data'!$L608="..C",0,'9 All Base Data'!L608/'9 All Base Data'!$L$2022)</f>
        <v>3.9387002093241204E-3</v>
      </c>
      <c r="M608" s="178">
        <f>IF('9 All Base Data'!$R608="","",IF('9 All Base Data'!$R608=0,0,('9 All Base Data'!$R608*Basecase_Pop_2006)/(1+(1/(BaseCase_CardiacHA_All*('9 All Base Data'!$W608*Basecase_PM10)/10)))))</f>
        <v>0.5317249315503354</v>
      </c>
      <c r="N608" s="178">
        <f>IF('9 All Base Data'!$S608="","",IF('9 All Base Data'!$S608=0,0,('9 All Base Data'!S608*Basecase_Pop_2006)/(1+(1/(BaseCase_RespHA_All*('9 All Base Data'!$W608*Basecase_PM10)/10)))))</f>
        <v>0.50246694296427863</v>
      </c>
      <c r="O608" s="178">
        <f>IF('9 All Base Data'!$T608="","",IF('9 All Base Data'!$T608=0,0,('9 All Base Data'!$T608*Basecase_Pop_2006)/(1+(1/(BaseCase_RespHA_Child_1_4*('9 All Base Data'!$W608*Basecase_PM10)/10)))))</f>
        <v>6.9601350473964416E-2</v>
      </c>
      <c r="P608" s="179">
        <f>IF('9 All Base Data'!$U608="","",IF('9 All Base Data'!$U608=0,0,('9 All Base Data'!$U608*Basecase_Pop_2006)/(1+(1/(BaseCase_RespHA_Child_5_14*('9 All Base Data'!$W608*Basecase_PM10)/10)))))</f>
        <v>0.14170351855412419</v>
      </c>
      <c r="Q608" s="156">
        <f>IF('7 Base case Results'!$G608="..C",0,BaseCase_RADs_All*'7 Base case Results'!$G608*('9 All Base Data'!$V608*Basecase_PM10)/10)</f>
        <v>1869.0588</v>
      </c>
      <c r="R608" s="189">
        <f t="shared" si="90"/>
        <v>2.7476247942951186</v>
      </c>
      <c r="S608" s="178">
        <f t="shared" si="91"/>
        <v>0.25080967402733967</v>
      </c>
      <c r="T608" s="179">
        <f t="shared" si="92"/>
        <v>1.4021772745193868E-2</v>
      </c>
      <c r="U608" s="178">
        <f t="shared" si="93"/>
        <v>3.3764533153446295E-3</v>
      </c>
      <c r="V608" s="178">
        <f t="shared" si="94"/>
        <v>2.2786875863430038E-3</v>
      </c>
      <c r="W608" s="178">
        <f t="shared" si="95"/>
        <v>3.1564212439942862E-4</v>
      </c>
      <c r="X608" s="179">
        <f t="shared" si="96"/>
        <v>6.4262545664295313E-4</v>
      </c>
      <c r="Y608" s="179">
        <f t="shared" si="97"/>
        <v>0.1158816456</v>
      </c>
      <c r="Z608" s="186">
        <f t="shared" si="98"/>
        <v>2.8831833535419999</v>
      </c>
      <c r="AA608" s="156">
        <f>$J608*'9 All Base Data'!$Y608</f>
        <v>0.35273894600531785</v>
      </c>
      <c r="AB608" s="156">
        <f>$K608*'9 All Base Data'!$Y608</f>
        <v>3.2198843251098813E-2</v>
      </c>
      <c r="AC608" s="178">
        <f>$L608*'9 All Base Data'!$Y608</f>
        <v>1.8001094434491889E-3</v>
      </c>
      <c r="AD608" s="178">
        <f>IF($M608="","",$M608*'9 All Base Data'!$Y608)</f>
        <v>0.24301495918253224</v>
      </c>
      <c r="AE608" s="178">
        <f>IF($N608="","",$N608*'9 All Base Data'!$Y608)</f>
        <v>0.22964314138705522</v>
      </c>
      <c r="AF608" s="178">
        <f>IF($O608="","",$O608*'9 All Base Data'!$Y608)</f>
        <v>3.1809998630614171E-2</v>
      </c>
      <c r="AG608" s="178">
        <f>IF($P608="","",$P608*'9 All Base Data'!$Y608)</f>
        <v>6.476294928854924E-2</v>
      </c>
      <c r="AH608" s="167">
        <f>$Q608*'9 All Base Data'!$Y608</f>
        <v>854.21845213732513</v>
      </c>
      <c r="AI608" s="178">
        <f>$R608*'9 All Base Data'!$Y608</f>
        <v>1.2557506477789318</v>
      </c>
      <c r="AJ608" s="178">
        <f>$S608*'9 All Base Data'!$Y608</f>
        <v>0.11462788197391177</v>
      </c>
      <c r="AK608" s="178">
        <f>$T608*'9 All Base Data'!$Y608</f>
        <v>6.4083896186791119E-3</v>
      </c>
      <c r="AL608" s="178">
        <f>IF($U608="","",$U608*'9 All Base Data'!$Y608)</f>
        <v>1.5431449908090795E-3</v>
      </c>
      <c r="AM608" s="178">
        <f>IF($V608="","",$V608*'9 All Base Data'!$Y608)</f>
        <v>1.0414316461902955E-3</v>
      </c>
      <c r="AN608" s="178">
        <f>IF($W608="","",$W608*'9 All Base Data'!$Y608)</f>
        <v>1.4425834378983528E-4</v>
      </c>
      <c r="AO608" s="178">
        <f>IF($X608="","",$X608*'9 All Base Data'!$Y608)</f>
        <v>2.936999750235708E-4</v>
      </c>
      <c r="AP608" s="178">
        <f>$Y608*'9 All Base Data'!$Y608</f>
        <v>5.2961544032514157E-2</v>
      </c>
      <c r="AQ608" s="179">
        <f t="shared" si="99"/>
        <v>1.3177051580671242</v>
      </c>
    </row>
    <row r="609" spans="1:43" x14ac:dyDescent="0.25">
      <c r="A609" s="124">
        <v>531001</v>
      </c>
      <c r="B609" s="125" t="s">
        <v>632</v>
      </c>
      <c r="C609" s="126" t="s">
        <v>408</v>
      </c>
      <c r="D609" s="101" t="s">
        <v>2074</v>
      </c>
      <c r="E609" s="142"/>
      <c r="F609" s="191" t="str">
        <f>IF('9 All Base Data'!G609="Rural Centre","Rural",IF('9 All Base Data'!G609="Rural (Incl.some Off Shore Islands)","Rural",IF('9 All Base Data'!G609="Inlet-in TA but not in Urban Area","Rural",IF('9 All Base Data'!G609="Rural (Incl.some Off Shore Islands)","Rural",IF('9 All Base Data'!G609="Inlet-not in TA","Rural",IF('9 All Base Data'!G609="Inland Water not in Urban Area","Rural",IF('9 All Base Data'!G609="Oceanic-in Region but not in TA","Rural",'9 All Base Data'!G609)))))))</f>
        <v>Te Awamutu Zone</v>
      </c>
      <c r="G609" s="177">
        <f>IF('9 All Base Data'!I609="..C","..C",'9 All Base Data'!I609*Basecase_Pop_2006)</f>
        <v>1305</v>
      </c>
      <c r="H609" s="177">
        <f>IF('9 All Base Data'!J609="..C","..C",'9 All Base Data'!J609*Basecase_Pop_2006)</f>
        <v>765</v>
      </c>
      <c r="I609" s="191">
        <f>IF('9 All Base Data'!L609="..C","..C",'9 All Base Data'!L609*Basecase_Pop_2006)</f>
        <v>27</v>
      </c>
      <c r="J609" s="156">
        <f>IF('9 All Base Data'!$P609=0,0,('9 All Base Data'!$P609*Basecase_Pop_2006)/(1+(1/(BaseCase_Mort_AllAdults_30*('9 All Base Data'!$W609*Basecase_PM10)/10))))</f>
        <v>1.3520249221183802</v>
      </c>
      <c r="K609" s="156">
        <f>IF('9 All Base Data'!$Q609=0,0,('9 All Base Data'!$Q609*Basecase_Pop_2006)/(1+(1/(BaseCase_Mort_Maori_30*('9 All Base Data'!$W609*Basecase_PM10)/10))))</f>
        <v>0.1111111111111111</v>
      </c>
      <c r="L609" s="179">
        <f>133/(1+1/(BaseCase_Mort_Child_0_1*'9 All Base Data'!$AB$10/10))*IF('9 All Base Data'!$L609="..C",0,'9 All Base Data'!L609/'9 All Base Data'!$L$2022)</f>
        <v>3.9387002093241204E-3</v>
      </c>
      <c r="M609" s="178">
        <f>IF('9 All Base Data'!$R609="","",IF('9 All Base Data'!$R609=0,0,('9 All Base Data'!$R609*Basecase_Pop_2006)/(1+(1/(BaseCase_CardiacHA_All*('9 All Base Data'!$W609*Basecase_PM10)/10)))))</f>
        <v>5.9642147117296228E-2</v>
      </c>
      <c r="N609" s="178">
        <f>IF('9 All Base Data'!$S609="","",IF('9 All Base Data'!$S609=0,0,('9 All Base Data'!S609*Basecase_Pop_2006)/(1+(1/(BaseCase_RespHA_All*('9 All Base Data'!$W609*Basecase_PM10)/10)))))</f>
        <v>5.9405940594059403E-2</v>
      </c>
      <c r="O609" s="178">
        <f>IF('9 All Base Data'!$T609="","",IF('9 All Base Data'!$T609=0,0,('9 All Base Data'!$T609*Basecase_Pop_2006)/(1+(1/(BaseCase_RespHA_Child_1_4*('9 All Base Data'!$W609*Basecase_PM10)/10)))))</f>
        <v>2.61437908496732E-2</v>
      </c>
      <c r="P609" s="179">
        <f>IF('9 All Base Data'!$U609="","",IF('9 All Base Data'!$U609=0,0,('9 All Base Data'!$U609*Basecase_Pop_2006)/(1+(1/(BaseCase_RespHA_Child_5_14*('9 All Base Data'!$W609*Basecase_PM10)/10)))))</f>
        <v>1.9417475728155338E-2</v>
      </c>
      <c r="Q609" s="156">
        <f>IF('7 Base case Results'!$G609="..C",0,BaseCase_RADs_All*'7 Base case Results'!$G609*('9 All Base Data'!$V609*Basecase_PM10)/10)</f>
        <v>704.7</v>
      </c>
      <c r="R609" s="189">
        <f t="shared" si="90"/>
        <v>4.8132087227414333</v>
      </c>
      <c r="S609" s="178">
        <f t="shared" si="91"/>
        <v>0.39555555555555555</v>
      </c>
      <c r="T609" s="179">
        <f t="shared" si="92"/>
        <v>1.4021772745193868E-2</v>
      </c>
      <c r="U609" s="178">
        <f t="shared" si="93"/>
        <v>3.7872763419483107E-4</v>
      </c>
      <c r="V609" s="178">
        <f t="shared" si="94"/>
        <v>2.6940594059405941E-4</v>
      </c>
      <c r="W609" s="178">
        <f t="shared" si="95"/>
        <v>1.1856209150326797E-4</v>
      </c>
      <c r="X609" s="179">
        <f t="shared" si="96"/>
        <v>8.805825242718445E-5</v>
      </c>
      <c r="Y609" s="179">
        <f t="shared" si="97"/>
        <v>4.3691399999999998E-2</v>
      </c>
      <c r="Z609" s="186">
        <f t="shared" si="98"/>
        <v>4.8715700290614166</v>
      </c>
      <c r="AA609" s="156">
        <f>$J609*'9 All Base Data'!$Y609</f>
        <v>0.36832133148903529</v>
      </c>
      <c r="AB609" s="156">
        <f>$K609*'9 All Base Data'!$Y609</f>
        <v>3.0269110959544369E-2</v>
      </c>
      <c r="AC609" s="178">
        <f>$L609*'9 All Base Data'!$Y609</f>
        <v>1.0729885830517119E-3</v>
      </c>
      <c r="AD609" s="178">
        <f>IF($M609="","",$M609*'9 All Base Data'!$Y609)</f>
        <v>1.624783292063018E-2</v>
      </c>
      <c r="AE609" s="178">
        <f>IF($N609="","",$N609*'9 All Base Data'!$Y609)</f>
        <v>1.6183485067479169E-2</v>
      </c>
      <c r="AF609" s="178">
        <f>IF($O609="","",$O609*'9 All Base Data'!$Y609)</f>
        <v>7.1221437551869096E-3</v>
      </c>
      <c r="AG609" s="178">
        <f>IF($P609="","",$P609*'9 All Base Data'!$Y609)</f>
        <v>5.2897475463281416E-3</v>
      </c>
      <c r="AH609" s="167">
        <f>$Q609*'9 All Base Data'!$Y609</f>
        <v>191.97578243871828</v>
      </c>
      <c r="AI609" s="178">
        <f>$R609*'9 All Base Data'!$Y609</f>
        <v>1.3112239401009655</v>
      </c>
      <c r="AJ609" s="178">
        <f>$S609*'9 All Base Data'!$Y609</f>
        <v>0.10775803501597796</v>
      </c>
      <c r="AK609" s="178">
        <f>$T609*'9 All Base Data'!$Y609</f>
        <v>3.8198393556640943E-3</v>
      </c>
      <c r="AL609" s="178">
        <f>IF($U609="","",$U609*'9 All Base Data'!$Y609)</f>
        <v>1.0317373904600165E-4</v>
      </c>
      <c r="AM609" s="178">
        <f>IF($V609="","",$V609*'9 All Base Data'!$Y609)</f>
        <v>7.3392104781018028E-5</v>
      </c>
      <c r="AN609" s="178">
        <f>IF($W609="","",$W609*'9 All Base Data'!$Y609)</f>
        <v>3.2298921929772637E-5</v>
      </c>
      <c r="AO609" s="178">
        <f>IF($X609="","",$X609*'9 All Base Data'!$Y609)</f>
        <v>2.3989005122598123E-5</v>
      </c>
      <c r="AP609" s="178">
        <f>$Y609*'9 All Base Data'!$Y609</f>
        <v>1.1902498511200531E-2</v>
      </c>
      <c r="AQ609" s="179">
        <f t="shared" si="99"/>
        <v>1.3271228438116573</v>
      </c>
    </row>
    <row r="610" spans="1:43" x14ac:dyDescent="0.25">
      <c r="A610" s="124">
        <v>531002</v>
      </c>
      <c r="B610" s="125" t="s">
        <v>633</v>
      </c>
      <c r="C610" s="126" t="s">
        <v>408</v>
      </c>
      <c r="D610" s="101" t="s">
        <v>2074</v>
      </c>
      <c r="E610" s="142"/>
      <c r="F610" s="191" t="str">
        <f>IF('9 All Base Data'!G610="Rural Centre","Rural",IF('9 All Base Data'!G610="Rural (Incl.some Off Shore Islands)","Rural",IF('9 All Base Data'!G610="Inlet-in TA but not in Urban Area","Rural",IF('9 All Base Data'!G610="Rural (Incl.some Off Shore Islands)","Rural",IF('9 All Base Data'!G610="Inlet-not in TA","Rural",IF('9 All Base Data'!G610="Inland Water not in Urban Area","Rural",IF('9 All Base Data'!G610="Oceanic-in Region but not in TA","Rural",'9 All Base Data'!G610)))))))</f>
        <v>Te Awamutu Zone</v>
      </c>
      <c r="G610" s="177">
        <f>IF('9 All Base Data'!I610="..C","..C",'9 All Base Data'!I610*Basecase_Pop_2006)</f>
        <v>3321</v>
      </c>
      <c r="H610" s="177">
        <f>IF('9 All Base Data'!J610="..C","..C",'9 All Base Data'!J610*Basecase_Pop_2006)</f>
        <v>2079</v>
      </c>
      <c r="I610" s="191">
        <f>IF('9 All Base Data'!L610="..C","..C",'9 All Base Data'!L610*Basecase_Pop_2006)</f>
        <v>42</v>
      </c>
      <c r="J610" s="156">
        <f>IF('9 All Base Data'!$P610=0,0,('9 All Base Data'!$P610*Basecase_Pop_2006)/(1+(1/(BaseCase_Mort_AllAdults_30*('9 All Base Data'!$W610*Basecase_PM10)/10))))</f>
        <v>0.65420560747663559</v>
      </c>
      <c r="K610" s="156">
        <f>IF('9 All Base Data'!$Q610=0,0,('9 All Base Data'!$Q610*Basecase_Pop_2006)/(1+(1/(BaseCase_Mort_Maori_30*('9 All Base Data'!$W610*Basecase_PM10)/10))))</f>
        <v>0.16666666666666666</v>
      </c>
      <c r="L610" s="179">
        <f>133/(1+1/(BaseCase_Mort_Child_0_1*'9 All Base Data'!$AB$10/10))*IF('9 All Base Data'!$L610="..C",0,'9 All Base Data'!L610/'9 All Base Data'!$L$2022)</f>
        <v>6.1268669922819657E-3</v>
      </c>
      <c r="M610" s="178">
        <f>IF('9 All Base Data'!$R610="","",IF('9 All Base Data'!$R610=0,0,('9 All Base Data'!$R610*Basecase_Pop_2006)/(1+(1/(BaseCase_CardiacHA_All*('9 All Base Data'!$W610*Basecase_PM10)/10)))))</f>
        <v>0.41948310139165007</v>
      </c>
      <c r="N610" s="178">
        <f>IF('9 All Base Data'!$S610="","",IF('9 All Base Data'!$S610=0,0,('9 All Base Data'!S610*Basecase_Pop_2006)/(1+(1/(BaseCase_RespHA_All*('9 All Base Data'!$W610*Basecase_PM10)/10)))))</f>
        <v>0.47524752475247523</v>
      </c>
      <c r="O610" s="178">
        <f>IF('9 All Base Data'!$T610="","",IF('9 All Base Data'!$T610=0,0,('9 All Base Data'!$T610*Basecase_Pop_2006)/(1+(1/(BaseCase_RespHA_Child_1_4*('9 All Base Data'!$W610*Basecase_PM10)/10)))))</f>
        <v>9.8039215686274508E-2</v>
      </c>
      <c r="P610" s="179">
        <f>IF('9 All Base Data'!$U610="","",IF('9 All Base Data'!$U610=0,0,('9 All Base Data'!$U610*Basecase_Pop_2006)/(1+(1/(BaseCase_RespHA_Child_5_14*('9 All Base Data'!$W610*Basecase_PM10)/10)))))</f>
        <v>5.8252427184466014E-2</v>
      </c>
      <c r="Q610" s="156">
        <f>IF('7 Base case Results'!$G610="..C",0,BaseCase_RADs_All*'7 Base case Results'!$G610*('9 All Base Data'!$V610*Basecase_PM10)/10)</f>
        <v>1793.3400000000001</v>
      </c>
      <c r="R610" s="189">
        <f t="shared" si="90"/>
        <v>2.3289719626168228</v>
      </c>
      <c r="S610" s="178">
        <f t="shared" si="91"/>
        <v>0.59333333333333327</v>
      </c>
      <c r="T610" s="179">
        <f t="shared" si="92"/>
        <v>2.18116464925238E-2</v>
      </c>
      <c r="U610" s="178">
        <f t="shared" si="93"/>
        <v>2.6637176938369782E-3</v>
      </c>
      <c r="V610" s="178">
        <f t="shared" si="94"/>
        <v>2.1552475247524753E-3</v>
      </c>
      <c r="W610" s="178">
        <f t="shared" si="95"/>
        <v>4.4460784313725491E-4</v>
      </c>
      <c r="X610" s="179">
        <f t="shared" si="96"/>
        <v>2.6417475728155338E-4</v>
      </c>
      <c r="Y610" s="179">
        <f t="shared" si="97"/>
        <v>0.11118708000000002</v>
      </c>
      <c r="Z610" s="186">
        <f t="shared" si="98"/>
        <v>2.4667896543279362</v>
      </c>
      <c r="AA610" s="156">
        <f>$J610*'9 All Base Data'!$Y610</f>
        <v>0.17821999910759773</v>
      </c>
      <c r="AB610" s="156">
        <f>$K610*'9 All Base Data'!$Y610</f>
        <v>4.5403666439316551E-2</v>
      </c>
      <c r="AC610" s="178">
        <f>$L610*'9 All Base Data'!$Y610</f>
        <v>1.6690933514137743E-3</v>
      </c>
      <c r="AD610" s="178">
        <f>IF($M610="","",$M610*'9 All Base Data'!$Y610)</f>
        <v>0.11427642487509891</v>
      </c>
      <c r="AE610" s="178">
        <f>IF($N610="","",$N610*'9 All Base Data'!$Y610)</f>
        <v>0.12946788053983335</v>
      </c>
      <c r="AF610" s="178">
        <f>IF($O610="","",$O610*'9 All Base Data'!$Y610)</f>
        <v>2.6708039081950914E-2</v>
      </c>
      <c r="AG610" s="178">
        <f>IF($P610="","",$P610*'9 All Base Data'!$Y610)</f>
        <v>1.5869242638984427E-2</v>
      </c>
      <c r="AH610" s="167">
        <f>$Q610*'9 All Base Data'!$Y610</f>
        <v>488.54526703370374</v>
      </c>
      <c r="AI610" s="178">
        <f>$R610*'9 All Base Data'!$Y610</f>
        <v>0.63446319682304786</v>
      </c>
      <c r="AJ610" s="178">
        <f>$S610*'9 All Base Data'!$Y610</f>
        <v>0.16163705252396693</v>
      </c>
      <c r="AK610" s="178">
        <f>$T610*'9 All Base Data'!$Y610</f>
        <v>5.9419723310330371E-3</v>
      </c>
      <c r="AL610" s="178">
        <f>IF($U610="","",$U610*'9 All Base Data'!$Y610)</f>
        <v>7.2565529795687821E-4</v>
      </c>
      <c r="AM610" s="178">
        <f>IF($V610="","",$V610*'9 All Base Data'!$Y610)</f>
        <v>5.8713683824814422E-4</v>
      </c>
      <c r="AN610" s="178">
        <f>IF($W610="","",$W610*'9 All Base Data'!$Y610)</f>
        <v>1.211209572366474E-4</v>
      </c>
      <c r="AO610" s="178">
        <f>IF($X610="","",$X610*'9 All Base Data'!$Y610)</f>
        <v>7.1967015367794369E-5</v>
      </c>
      <c r="AP610" s="178">
        <f>$Y610*'9 All Base Data'!$Y610</f>
        <v>3.0289806556089635E-2</v>
      </c>
      <c r="AQ610" s="179">
        <f t="shared" si="99"/>
        <v>0.6720077678463755</v>
      </c>
    </row>
    <row r="611" spans="1:43" x14ac:dyDescent="0.25">
      <c r="A611" s="124">
        <v>531003</v>
      </c>
      <c r="B611" s="125" t="s">
        <v>634</v>
      </c>
      <c r="C611" s="126" t="s">
        <v>408</v>
      </c>
      <c r="D611" s="101" t="s">
        <v>2074</v>
      </c>
      <c r="E611" s="142"/>
      <c r="F611" s="191" t="str">
        <f>IF('9 All Base Data'!G611="Rural Centre","Rural",IF('9 All Base Data'!G611="Rural (Incl.some Off Shore Islands)","Rural",IF('9 All Base Data'!G611="Inlet-in TA but not in Urban Area","Rural",IF('9 All Base Data'!G611="Rural (Incl.some Off Shore Islands)","Rural",IF('9 All Base Data'!G611="Inlet-not in TA","Rural",IF('9 All Base Data'!G611="Inland Water not in Urban Area","Rural",IF('9 All Base Data'!G611="Oceanic-in Region but not in TA","Rural",'9 All Base Data'!G611)))))))</f>
        <v>Te Awamutu Zone</v>
      </c>
      <c r="G611" s="177">
        <f>IF('9 All Base Data'!I611="..C","..C",'9 All Base Data'!I611*Basecase_Pop_2006)</f>
        <v>2766</v>
      </c>
      <c r="H611" s="177">
        <f>IF('9 All Base Data'!J611="..C","..C",'9 All Base Data'!J611*Basecase_Pop_2006)</f>
        <v>1749</v>
      </c>
      <c r="I611" s="191">
        <f>IF('9 All Base Data'!L611="..C","..C",'9 All Base Data'!L611*Basecase_Pop_2006)</f>
        <v>24</v>
      </c>
      <c r="J611" s="156">
        <f>IF('9 All Base Data'!$P611=0,0,('9 All Base Data'!$P611*Basecase_Pop_2006)/(1+(1/(BaseCase_Mort_AllAdults_30*('9 All Base Data'!$W611*Basecase_PM10)/10))))</f>
        <v>2.9875389408099688</v>
      </c>
      <c r="K611" s="156">
        <f>IF('9 All Base Data'!$Q611=0,0,('9 All Base Data'!$Q611*Basecase_Pop_2006)/(1+(1/(BaseCase_Mort_Maori_30*('9 All Base Data'!$W611*Basecase_PM10)/10))))</f>
        <v>0.27777777777777779</v>
      </c>
      <c r="L611" s="179">
        <f>133/(1+1/(BaseCase_Mort_Child_0_1*'9 All Base Data'!$AB$10/10))*IF('9 All Base Data'!$L611="..C",0,'9 All Base Data'!L611/'9 All Base Data'!$L$2022)</f>
        <v>3.5010668527325518E-3</v>
      </c>
      <c r="M611" s="178">
        <f>IF('9 All Base Data'!$R611="","",IF('9 All Base Data'!$R611=0,0,('9 All Base Data'!$R611*Basecase_Pop_2006)/(1+(1/(BaseCase_CardiacHA_All*('9 All Base Data'!$W611*Basecase_PM10)/10)))))</f>
        <v>0.15109343936381711</v>
      </c>
      <c r="N611" s="178">
        <f>IF('9 All Base Data'!$S611="","",IF('9 All Base Data'!$S611=0,0,('9 All Base Data'!S611*Basecase_Pop_2006)/(1+(1/(BaseCase_RespHA_All*('9 All Base Data'!$W611*Basecase_PM10)/10)))))</f>
        <v>0.15511551155115511</v>
      </c>
      <c r="O611" s="178">
        <f>IF('9 All Base Data'!$T611="","",IF('9 All Base Data'!$T611=0,0,('9 All Base Data'!$T611*Basecase_Pop_2006)/(1+(1/(BaseCase_RespHA_Child_1_4*('9 All Base Data'!$W611*Basecase_PM10)/10)))))</f>
        <v>6.535947712418301E-2</v>
      </c>
      <c r="P611" s="179">
        <f>IF('9 All Base Data'!$U611="","",IF('9 All Base Data'!$U611=0,0,('9 All Base Data'!$U611*Basecase_Pop_2006)/(1+(1/(BaseCase_RespHA_Child_5_14*('9 All Base Data'!$W611*Basecase_PM10)/10)))))</f>
        <v>1.9417475728155338E-2</v>
      </c>
      <c r="Q611" s="156">
        <f>IF('7 Base case Results'!$G611="..C",0,BaseCase_RADs_All*'7 Base case Results'!$G611*('9 All Base Data'!$V611*Basecase_PM10)/10)</f>
        <v>1493.64</v>
      </c>
      <c r="R611" s="189">
        <f t="shared" si="90"/>
        <v>10.635638629283489</v>
      </c>
      <c r="S611" s="178">
        <f t="shared" si="91"/>
        <v>0.98888888888888893</v>
      </c>
      <c r="T611" s="179">
        <f t="shared" si="92"/>
        <v>1.2463797995727884E-2</v>
      </c>
      <c r="U611" s="178">
        <f t="shared" si="93"/>
        <v>9.594433399602386E-4</v>
      </c>
      <c r="V611" s="178">
        <f t="shared" si="94"/>
        <v>7.034488448844884E-4</v>
      </c>
      <c r="W611" s="178">
        <f t="shared" si="95"/>
        <v>2.9640522875816992E-4</v>
      </c>
      <c r="X611" s="179">
        <f t="shared" si="96"/>
        <v>8.805825242718445E-5</v>
      </c>
      <c r="Y611" s="179">
        <f t="shared" si="97"/>
        <v>9.260568000000001E-2</v>
      </c>
      <c r="Z611" s="186">
        <f t="shared" si="98"/>
        <v>10.742370999464063</v>
      </c>
      <c r="AA611" s="156">
        <f>$J611*'9 All Base Data'!$Y611</f>
        <v>0.81387132925802952</v>
      </c>
      <c r="AB611" s="156">
        <f>$K611*'9 All Base Data'!$Y611</f>
        <v>7.5672777398860927E-2</v>
      </c>
      <c r="AC611" s="178">
        <f>$L611*'9 All Base Data'!$Y611</f>
        <v>9.5376762937929955E-4</v>
      </c>
      <c r="AD611" s="178">
        <f>IF($M611="","",$M611*'9 All Base Data'!$Y611)</f>
        <v>4.1161176732263126E-2</v>
      </c>
      <c r="AE611" s="178">
        <f>IF($N611="","",$N611*'9 All Base Data'!$Y611)</f>
        <v>4.2256877676195605E-2</v>
      </c>
      <c r="AF611" s="178">
        <f>IF($O611="","",$O611*'9 All Base Data'!$Y611)</f>
        <v>1.7805359387967276E-2</v>
      </c>
      <c r="AG611" s="178">
        <f>IF($P611="","",$P611*'9 All Base Data'!$Y611)</f>
        <v>5.2897475463281416E-3</v>
      </c>
      <c r="AH611" s="167">
        <f>$Q611*'9 All Base Data'!$Y611</f>
        <v>406.90039404252468</v>
      </c>
      <c r="AI611" s="178">
        <f>$R611*'9 All Base Data'!$Y611</f>
        <v>2.8973819321585852</v>
      </c>
      <c r="AJ611" s="178">
        <f>$S611*'9 All Base Data'!$Y611</f>
        <v>0.2693950875399449</v>
      </c>
      <c r="AK611" s="178">
        <f>$T611*'9 All Base Data'!$Y611</f>
        <v>3.3954127605903064E-3</v>
      </c>
      <c r="AL611" s="178">
        <f>IF($U611="","",$U611*'9 All Base Data'!$Y611)</f>
        <v>2.6137347224987079E-4</v>
      </c>
      <c r="AM611" s="178">
        <f>IF($V611="","",$V611*'9 All Base Data'!$Y611)</f>
        <v>1.9163494026154705E-4</v>
      </c>
      <c r="AN611" s="178">
        <f>IF($W611="","",$W611*'9 All Base Data'!$Y611)</f>
        <v>8.0747304824431597E-5</v>
      </c>
      <c r="AO611" s="178">
        <f>IF($X611="","",$X611*'9 All Base Data'!$Y611)</f>
        <v>2.3989005122598123E-5</v>
      </c>
      <c r="AP611" s="178">
        <f>$Y611*'9 All Base Data'!$Y611</f>
        <v>2.5227824430636533E-2</v>
      </c>
      <c r="AQ611" s="179">
        <f t="shared" si="99"/>
        <v>2.9264581777623238</v>
      </c>
    </row>
    <row r="612" spans="1:43" x14ac:dyDescent="0.25">
      <c r="A612" s="124">
        <v>531004</v>
      </c>
      <c r="B612" s="125" t="s">
        <v>635</v>
      </c>
      <c r="C612" s="126" t="s">
        <v>408</v>
      </c>
      <c r="D612" s="101" t="s">
        <v>2074</v>
      </c>
      <c r="E612" s="142"/>
      <c r="F612" s="191" t="str">
        <f>IF('9 All Base Data'!G612="Rural Centre","Rural",IF('9 All Base Data'!G612="Rural (Incl.some Off Shore Islands)","Rural",IF('9 All Base Data'!G612="Inlet-in TA but not in Urban Area","Rural",IF('9 All Base Data'!G612="Rural (Incl.some Off Shore Islands)","Rural",IF('9 All Base Data'!G612="Inlet-not in TA","Rural",IF('9 All Base Data'!G612="Inland Water not in Urban Area","Rural",IF('9 All Base Data'!G612="Oceanic-in Region but not in TA","Rural",'9 All Base Data'!G612)))))))</f>
        <v>Te Awamutu Zone</v>
      </c>
      <c r="G612" s="177">
        <f>IF('9 All Base Data'!I612="..C","..C",'9 All Base Data'!I612*Basecase_Pop_2006)</f>
        <v>2910</v>
      </c>
      <c r="H612" s="177">
        <f>IF('9 All Base Data'!J612="..C","..C",'9 All Base Data'!J612*Basecase_Pop_2006)</f>
        <v>1809</v>
      </c>
      <c r="I612" s="191">
        <f>IF('9 All Base Data'!L612="..C","..C",'9 All Base Data'!L612*Basecase_Pop_2006)</f>
        <v>30</v>
      </c>
      <c r="J612" s="156">
        <f>IF('9 All Base Data'!$P612=0,0,('9 All Base Data'!$P612*Basecase_Pop_2006)/(1+(1/(BaseCase_Mort_AllAdults_30*('9 All Base Data'!$W612*Basecase_PM10)/10))))</f>
        <v>0.5669781931464174</v>
      </c>
      <c r="K612" s="156">
        <f>IF('9 All Base Data'!$Q612=0,0,('9 All Base Data'!$Q612*Basecase_Pop_2006)/(1+(1/(BaseCase_Mort_Maori_30*('9 All Base Data'!$W612*Basecase_PM10)/10))))</f>
        <v>0.1111111111111111</v>
      </c>
      <c r="L612" s="179">
        <f>133/(1+1/(BaseCase_Mort_Child_0_1*'9 All Base Data'!$AB$10/10))*IF('9 All Base Data'!$L612="..C",0,'9 All Base Data'!L612/'9 All Base Data'!$L$2022)</f>
        <v>4.3763335659156898E-3</v>
      </c>
      <c r="M612" s="178">
        <f>IF('9 All Base Data'!$R612="","",IF('9 All Base Data'!$R612=0,0,('9 All Base Data'!$R612*Basecase_Pop_2006)/(1+(1/(BaseCase_CardiacHA_All*('9 All Base Data'!$W612*Basecase_PM10)/10)))))</f>
        <v>0.49900596421471177</v>
      </c>
      <c r="N612" s="178">
        <f>IF('9 All Base Data'!$S612="","",IF('9 All Base Data'!$S612=0,0,('9 All Base Data'!S612*Basecase_Pop_2006)/(1+(1/(BaseCase_RespHA_All*('9 All Base Data'!$W612*Basecase_PM10)/10)))))</f>
        <v>0.61056105610561051</v>
      </c>
      <c r="O612" s="178">
        <f>IF('9 All Base Data'!$T612="","",IF('9 All Base Data'!$T612=0,0,('9 All Base Data'!$T612*Basecase_Pop_2006)/(1+(1/(BaseCase_RespHA_Child_1_4*('9 All Base Data'!$W612*Basecase_PM10)/10)))))</f>
        <v>0.1699346405228758</v>
      </c>
      <c r="P612" s="179">
        <f>IF('9 All Base Data'!$U612="","",IF('9 All Base Data'!$U612=0,0,('9 All Base Data'!$U612*Basecase_Pop_2006)/(1+(1/(BaseCase_RespHA_Child_5_14*('9 All Base Data'!$W612*Basecase_PM10)/10)))))</f>
        <v>0.17475728155339804</v>
      </c>
      <c r="Q612" s="156">
        <f>IF('7 Base case Results'!$G612="..C",0,BaseCase_RADs_All*'7 Base case Results'!$G612*('9 All Base Data'!$V612*Basecase_PM10)/10)</f>
        <v>1571.4</v>
      </c>
      <c r="R612" s="189">
        <f t="shared" si="90"/>
        <v>2.0184423676012457</v>
      </c>
      <c r="S612" s="178">
        <f t="shared" si="91"/>
        <v>0.39555555555555555</v>
      </c>
      <c r="T612" s="179">
        <f t="shared" si="92"/>
        <v>1.5579747494659856E-2</v>
      </c>
      <c r="U612" s="178">
        <f t="shared" si="93"/>
        <v>3.16868787276342E-3</v>
      </c>
      <c r="V612" s="178">
        <f t="shared" si="94"/>
        <v>2.7688943894389434E-3</v>
      </c>
      <c r="W612" s="178">
        <f t="shared" si="95"/>
        <v>7.7065359477124175E-4</v>
      </c>
      <c r="X612" s="179">
        <f t="shared" si="96"/>
        <v>7.9252427184466014E-4</v>
      </c>
      <c r="Y612" s="179">
        <f t="shared" si="97"/>
        <v>9.7426800000000008E-2</v>
      </c>
      <c r="Z612" s="186">
        <f t="shared" si="98"/>
        <v>2.1373864973581078</v>
      </c>
      <c r="AA612" s="156">
        <f>$J612*'9 All Base Data'!$Y612</f>
        <v>0.15445733255991798</v>
      </c>
      <c r="AB612" s="156">
        <f>$K612*'9 All Base Data'!$Y612</f>
        <v>3.0269110959544369E-2</v>
      </c>
      <c r="AC612" s="178">
        <f>$L612*'9 All Base Data'!$Y612</f>
        <v>1.1922095367241244E-3</v>
      </c>
      <c r="AD612" s="178">
        <f>IF($M612="","",$M612*'9 All Base Data'!$Y612)</f>
        <v>0.13594020210260585</v>
      </c>
      <c r="AE612" s="178">
        <f>IF($N612="","",$N612*'9 All Base Data'!$Y612)</f>
        <v>0.16633026319353589</v>
      </c>
      <c r="AF612" s="178">
        <f>IF($O612="","",$O612*'9 All Base Data'!$Y612)</f>
        <v>4.6293934408714911E-2</v>
      </c>
      <c r="AG612" s="178">
        <f>IF($P612="","",$P612*'9 All Base Data'!$Y612)</f>
        <v>4.7607727916953273E-2</v>
      </c>
      <c r="AH612" s="167">
        <f>$Q612*'9 All Base Data'!$Y612</f>
        <v>428.08392865645226</v>
      </c>
      <c r="AI612" s="178">
        <f>$R612*'9 All Base Data'!$Y612</f>
        <v>0.54986810391330798</v>
      </c>
      <c r="AJ612" s="178">
        <f>$S612*'9 All Base Data'!$Y612</f>
        <v>0.10775803501597796</v>
      </c>
      <c r="AK612" s="178">
        <f>$T612*'9 All Base Data'!$Y612</f>
        <v>4.2442659507378831E-3</v>
      </c>
      <c r="AL612" s="178">
        <f>IF($U612="","",$U612*'9 All Base Data'!$Y612)</f>
        <v>8.6322028335154713E-4</v>
      </c>
      <c r="AM612" s="178">
        <f>IF($V612="","",$V612*'9 All Base Data'!$Y612)</f>
        <v>7.5430774358268518E-4</v>
      </c>
      <c r="AN612" s="178">
        <f>IF($W612="","",$W612*'9 All Base Data'!$Y612)</f>
        <v>2.0994299254352213E-4</v>
      </c>
      <c r="AO612" s="178">
        <f>IF($X612="","",$X612*'9 All Base Data'!$Y612)</f>
        <v>2.1590104610338311E-4</v>
      </c>
      <c r="AP612" s="178">
        <f>$Y612*'9 All Base Data'!$Y612</f>
        <v>2.6541203576700038E-2</v>
      </c>
      <c r="AQ612" s="179">
        <f t="shared" si="99"/>
        <v>0.58227110146768013</v>
      </c>
    </row>
    <row r="613" spans="1:43" x14ac:dyDescent="0.25">
      <c r="A613" s="124">
        <v>531100</v>
      </c>
      <c r="B613" s="125" t="s">
        <v>636</v>
      </c>
      <c r="C613" s="126" t="s">
        <v>408</v>
      </c>
      <c r="D613" s="101" t="s">
        <v>2076</v>
      </c>
      <c r="E613" s="142"/>
      <c r="F613" s="191" t="str">
        <f>IF('9 All Base Data'!G613="Rural Centre","Rural",IF('9 All Base Data'!G613="Rural (Incl.some Off Shore Islands)","Rural",IF('9 All Base Data'!G613="Inlet-in TA but not in Urban Area","Rural",IF('9 All Base Data'!G613="Rural (Incl.some Off Shore Islands)","Rural",IF('9 All Base Data'!G613="Inlet-not in TA","Rural",IF('9 All Base Data'!G613="Inland Water not in Urban Area","Rural",IF('9 All Base Data'!G613="Oceanic-in Region but not in TA","Rural",'9 All Base Data'!G613)))))))</f>
        <v>Rural</v>
      </c>
      <c r="G613" s="177">
        <f>IF('9 All Base Data'!I613="..C","..C",'9 All Base Data'!I613*Basecase_Pop_2006)</f>
        <v>339</v>
      </c>
      <c r="H613" s="177">
        <f>IF('9 All Base Data'!J613="..C","..C",'9 All Base Data'!J613*Basecase_Pop_2006)</f>
        <v>243</v>
      </c>
      <c r="I613" s="191">
        <f>IF('9 All Base Data'!L613="..C","..C",'9 All Base Data'!L613*Basecase_Pop_2006)</f>
        <v>3</v>
      </c>
      <c r="J613" s="156">
        <f>IF('9 All Base Data'!$P613=0,0,('9 All Base Data'!$P613*Basecase_Pop_2006)/(1+(1/(BaseCase_Mort_AllAdults_30*('9 All Base Data'!$W613*Basecase_PM10)/10))))</f>
        <v>2.1489058745899596</v>
      </c>
      <c r="K613" s="156">
        <f>IF('9 All Base Data'!$Q613=0,0,('9 All Base Data'!$Q613*Basecase_Pop_2006)/(1+(1/(BaseCase_Mort_Maori_30*('9 All Base Data'!$W613*Basecase_PM10)/10))))</f>
        <v>0.41245471795756428</v>
      </c>
      <c r="L613" s="179">
        <f>133/(1+1/(BaseCase_Mort_Child_0_1*'9 All Base Data'!$AB$10/10))*IF('9 All Base Data'!$L613="..C",0,'9 All Base Data'!L613/'9 All Base Data'!$L$2022)</f>
        <v>4.3763335659156898E-4</v>
      </c>
      <c r="M613" s="178">
        <f>IF('9 All Base Data'!$R613="","",IF('9 All Base Data'!$R613=0,0,('9 All Base Data'!$R613*Basecase_Pop_2006)/(1+(1/(BaseCase_CardiacHA_All*('9 All Base Data'!$W613*Basecase_PM10)/10)))))</f>
        <v>5.0765240619358228E-2</v>
      </c>
      <c r="N613" s="178">
        <f>IF('9 All Base Data'!$S613="","",IF('9 All Base Data'!$S613=0,0,('9 All Base Data'!S613*Basecase_Pop_2006)/(1+(1/(BaseCase_RespHA_All*('9 All Base Data'!$W613*Basecase_PM10)/10)))))</f>
        <v>5.2713209057147867E-2</v>
      </c>
      <c r="O613" s="178">
        <f>IF('9 All Base Data'!$T613="","",IF('9 All Base Data'!$T613=0,0,('9 All Base Data'!$T613*Basecase_Pop_2006)/(1+(1/(BaseCase_RespHA_Child_1_4*('9 All Base Data'!$W613*Basecase_PM10)/10)))))</f>
        <v>1.568990294702443E-2</v>
      </c>
      <c r="P613" s="179">
        <f>IF('9 All Base Data'!$U613="","",IF('9 All Base Data'!$U613=0,0,('9 All Base Data'!$U613*Basecase_Pop_2006)/(1+(1/(BaseCase_RespHA_Child_5_14*('9 All Base Data'!$W613*Basecase_PM10)/10)))))</f>
        <v>0</v>
      </c>
      <c r="Q613" s="156">
        <f>IF('7 Base case Results'!$G613="..C",0,BaseCase_RADs_All*'7 Base case Results'!$G613*('9 All Base Data'!$V613*Basecase_PM10)/10)</f>
        <v>97.26588000000001</v>
      </c>
      <c r="R613" s="189">
        <f t="shared" si="90"/>
        <v>7.6501049135402566</v>
      </c>
      <c r="S613" s="178">
        <f t="shared" si="91"/>
        <v>1.4683387959289287</v>
      </c>
      <c r="T613" s="179">
        <f t="shared" si="92"/>
        <v>1.5579747494659855E-3</v>
      </c>
      <c r="U613" s="178">
        <f t="shared" si="93"/>
        <v>3.223592779329247E-4</v>
      </c>
      <c r="V613" s="178">
        <f t="shared" si="94"/>
        <v>2.3905440307416559E-4</v>
      </c>
      <c r="W613" s="178">
        <f t="shared" si="95"/>
        <v>7.1153709864755777E-5</v>
      </c>
      <c r="X613" s="179">
        <f t="shared" si="96"/>
        <v>0</v>
      </c>
      <c r="Y613" s="179">
        <f t="shared" si="97"/>
        <v>6.0304845600000004E-3</v>
      </c>
      <c r="Z613" s="186">
        <f t="shared" si="98"/>
        <v>7.6582547865307307</v>
      </c>
      <c r="AA613" s="156">
        <f>$J613*'9 All Base Data'!$Y613</f>
        <v>0.18717859560158118</v>
      </c>
      <c r="AB613" s="156">
        <f>$K613*'9 All Base Data'!$Y613</f>
        <v>3.5926513008055536E-2</v>
      </c>
      <c r="AC613" s="178">
        <f>$L613*'9 All Base Data'!$Y613</f>
        <v>3.811967664281548E-5</v>
      </c>
      <c r="AD613" s="178">
        <f>IF($M613="","",$M613*'9 All Base Data'!$Y613)</f>
        <v>4.4218625659073864E-3</v>
      </c>
      <c r="AE613" s="178">
        <f>IF($N613="","",$N613*'9 All Base Data'!$Y613)</f>
        <v>4.5915386791206955E-3</v>
      </c>
      <c r="AF613" s="178">
        <f>IF($O613="","",$O613*'9 All Base Data'!$Y613)</f>
        <v>1.3666554842982717E-3</v>
      </c>
      <c r="AG613" s="178">
        <f>IF($P613="","",$P613*'9 All Base Data'!$Y613)</f>
        <v>0</v>
      </c>
      <c r="AH613" s="167">
        <f>$Q613*'9 All Base Data'!$Y613</f>
        <v>8.4722607135251522</v>
      </c>
      <c r="AI613" s="178">
        <f>$R613*'9 All Base Data'!$Y613</f>
        <v>0.666355800341629</v>
      </c>
      <c r="AJ613" s="178">
        <f>$S613*'9 All Base Data'!$Y613</f>
        <v>0.1278983863086777</v>
      </c>
      <c r="AK613" s="178">
        <f>$T613*'9 All Base Data'!$Y613</f>
        <v>1.3570604884842311E-4</v>
      </c>
      <c r="AL613" s="178">
        <f>IF($U613="","",$U613*'9 All Base Data'!$Y613)</f>
        <v>2.8078827293511902E-5</v>
      </c>
      <c r="AM613" s="178">
        <f>IF($V613="","",$V613*'9 All Base Data'!$Y613)</f>
        <v>2.0822627909812356E-5</v>
      </c>
      <c r="AN613" s="178">
        <f>IF($W613="","",$W613*'9 All Base Data'!$Y613)</f>
        <v>6.1977826212926615E-6</v>
      </c>
      <c r="AO613" s="178">
        <f>IF($X613="","",$X613*'9 All Base Data'!$Y613)</f>
        <v>0</v>
      </c>
      <c r="AP613" s="178">
        <f>$Y613*'9 All Base Data'!$Y613</f>
        <v>5.2528016423855942E-4</v>
      </c>
      <c r="AQ613" s="179">
        <f t="shared" si="99"/>
        <v>0.66706568800991928</v>
      </c>
    </row>
    <row r="614" spans="1:43" x14ac:dyDescent="0.25">
      <c r="A614" s="124">
        <v>531200</v>
      </c>
      <c r="B614" s="125" t="s">
        <v>637</v>
      </c>
      <c r="C614" s="126" t="s">
        <v>408</v>
      </c>
      <c r="D614" s="101" t="s">
        <v>2076</v>
      </c>
      <c r="E614" s="142"/>
      <c r="F614" s="191" t="str">
        <f>IF('9 All Base Data'!G614="Rural Centre","Rural",IF('9 All Base Data'!G614="Rural (Incl.some Off Shore Islands)","Rural",IF('9 All Base Data'!G614="Inlet-in TA but not in Urban Area","Rural",IF('9 All Base Data'!G614="Rural (Incl.some Off Shore Islands)","Rural",IF('9 All Base Data'!G614="Inlet-not in TA","Rural",IF('9 All Base Data'!G614="Inland Water not in Urban Area","Rural",IF('9 All Base Data'!G614="Oceanic-in Region but not in TA","Rural",'9 All Base Data'!G614)))))))</f>
        <v>Otorohanga</v>
      </c>
      <c r="G614" s="177">
        <f>IF('9 All Base Data'!I614="..C","..C",'9 All Base Data'!I614*Basecase_Pop_2006)</f>
        <v>2514</v>
      </c>
      <c r="H614" s="177">
        <f>IF('9 All Base Data'!J614="..C","..C",'9 All Base Data'!J614*Basecase_Pop_2006)</f>
        <v>1479</v>
      </c>
      <c r="I614" s="191">
        <f>IF('9 All Base Data'!L614="..C","..C",'9 All Base Data'!L614*Basecase_Pop_2006)</f>
        <v>42</v>
      </c>
      <c r="J614" s="156">
        <f>IF('9 All Base Data'!$P614=0,0,('9 All Base Data'!$P614*Basecase_Pop_2006)/(1+(1/(BaseCase_Mort_AllAdults_30*('9 All Base Data'!$W614*Basecase_PM10)/10))))</f>
        <v>0.30297454732341605</v>
      </c>
      <c r="K614" s="156">
        <f>IF('9 All Base Data'!$Q614=0,0,('9 All Base Data'!$Q614*Basecase_Pop_2006)/(1+(1/(BaseCase_Mort_Maori_30*('9 All Base Data'!$W614*Basecase_PM10)/10))))</f>
        <v>0.51872094280201164</v>
      </c>
      <c r="L614" s="179">
        <f>133/(1+1/(BaseCase_Mort_Child_0_1*'9 All Base Data'!$AB$10/10))*IF('9 All Base Data'!$L614="..C",0,'9 All Base Data'!L614/'9 All Base Data'!$L$2022)</f>
        <v>6.1268669922819657E-3</v>
      </c>
      <c r="M614" s="178">
        <f>IF('9 All Base Data'!$R614="","",IF('9 All Base Data'!$R614=0,0,('9 All Base Data'!$R614*Basecase_Pop_2006)/(1+(1/(BaseCase_CardiacHA_All*('9 All Base Data'!$W614*Basecase_PM10)/10)))))</f>
        <v>0.21444034855933825</v>
      </c>
      <c r="N614" s="178">
        <f>IF('9 All Base Data'!$S614="","",IF('9 All Base Data'!$S614=0,0,('9 All Base Data'!S614*Basecase_Pop_2006)/(1+(1/(BaseCase_RespHA_All*('9 All Base Data'!$W614*Basecase_PM10)/10)))))</f>
        <v>0.42609689399636735</v>
      </c>
      <c r="O614" s="178">
        <f>IF('9 All Base Data'!$T614="","",IF('9 All Base Data'!$T614=0,0,('9 All Base Data'!$T614*Basecase_Pop_2006)/(1+(1/(BaseCase_RespHA_Child_1_4*('9 All Base Data'!$W614*Basecase_PM10)/10)))))</f>
        <v>0.18096066647160608</v>
      </c>
      <c r="P614" s="179">
        <f>IF('9 All Base Data'!$U614="","",IF('9 All Base Data'!$U614=0,0,('9 All Base Data'!$U614*Basecase_Pop_2006)/(1+(1/(BaseCase_RespHA_Child_5_14*('9 All Base Data'!$W614*Basecase_PM10)/10)))))</f>
        <v>6.2768303562761654E-2</v>
      </c>
      <c r="Q614" s="156">
        <f>IF('7 Base case Results'!$G614="..C",0,BaseCase_RADs_All*'7 Base case Results'!$G614*('9 All Base Data'!$V614*Basecase_PM10)/10)</f>
        <v>1250.9623091962692</v>
      </c>
      <c r="R614" s="189">
        <f t="shared" si="90"/>
        <v>1.0785893884713613</v>
      </c>
      <c r="S614" s="178">
        <f t="shared" si="91"/>
        <v>1.8466465563751615</v>
      </c>
      <c r="T614" s="179">
        <f t="shared" si="92"/>
        <v>2.18116464925238E-2</v>
      </c>
      <c r="U614" s="178">
        <f t="shared" si="93"/>
        <v>1.3616962133517979E-3</v>
      </c>
      <c r="V614" s="178">
        <f t="shared" si="94"/>
        <v>1.9323494142735259E-3</v>
      </c>
      <c r="W614" s="178">
        <f t="shared" si="95"/>
        <v>8.2065662244873363E-4</v>
      </c>
      <c r="X614" s="179">
        <f t="shared" si="96"/>
        <v>2.8465425665712412E-4</v>
      </c>
      <c r="Y614" s="179">
        <f t="shared" si="97"/>
        <v>7.7559663170168686E-2</v>
      </c>
      <c r="Z614" s="186">
        <f t="shared" si="98"/>
        <v>1.1812547437616792</v>
      </c>
      <c r="AA614" s="156">
        <f>$J614*'9 All Base Data'!$Y614</f>
        <v>6.3752879938384271E-2</v>
      </c>
      <c r="AB614" s="156">
        <f>$K614*'9 All Base Data'!$Y614</f>
        <v>0.10915093125852905</v>
      </c>
      <c r="AC614" s="178">
        <f>$L614*'9 All Base Data'!$Y614</f>
        <v>1.2892350833036889E-3</v>
      </c>
      <c r="AD614" s="178">
        <f>IF($M614="","",$M614*'9 All Base Data'!$Y614)</f>
        <v>4.5123228721438403E-2</v>
      </c>
      <c r="AE614" s="178">
        <f>IF($N614="","",$N614*'9 All Base Data'!$Y614)</f>
        <v>8.9660680625000336E-2</v>
      </c>
      <c r="AF614" s="178">
        <f>IF($O614="","",$O614*'9 All Base Data'!$Y614)</f>
        <v>3.8078326199524476E-2</v>
      </c>
      <c r="AG614" s="178">
        <f>IF($P614="","",$P614*'9 All Base Data'!$Y614)</f>
        <v>1.3207908572930886E-2</v>
      </c>
      <c r="AH614" s="167">
        <f>$Q614*'9 All Base Data'!$Y614</f>
        <v>263.23151766442083</v>
      </c>
      <c r="AI614" s="178">
        <f>$R614*'9 All Base Data'!$Y614</f>
        <v>0.22696025258064803</v>
      </c>
      <c r="AJ614" s="178">
        <f>$S614*'9 All Base Data'!$Y614</f>
        <v>0.38857731528036343</v>
      </c>
      <c r="AK614" s="178">
        <f>$T614*'9 All Base Data'!$Y614</f>
        <v>4.5896768965611326E-3</v>
      </c>
      <c r="AL614" s="178">
        <f>IF($U614="","",$U614*'9 All Base Data'!$Y614)</f>
        <v>2.8653250238113386E-4</v>
      </c>
      <c r="AM614" s="178">
        <f>IF($V614="","",$V614*'9 All Base Data'!$Y614)</f>
        <v>4.0661118663437655E-4</v>
      </c>
      <c r="AN614" s="178">
        <f>IF($W614="","",$W614*'9 All Base Data'!$Y614)</f>
        <v>1.7268520931484351E-4</v>
      </c>
      <c r="AO614" s="178">
        <f>IF($X614="","",$X614*'9 All Base Data'!$Y614)</f>
        <v>5.9897865378241572E-5</v>
      </c>
      <c r="AP614" s="178">
        <f>$Y614*'9 All Base Data'!$Y614</f>
        <v>1.6320354095194091E-2</v>
      </c>
      <c r="AQ614" s="179">
        <f t="shared" si="99"/>
        <v>0.24856342726141878</v>
      </c>
    </row>
    <row r="615" spans="1:43" x14ac:dyDescent="0.25">
      <c r="A615" s="124">
        <v>531301</v>
      </c>
      <c r="B615" s="125" t="s">
        <v>638</v>
      </c>
      <c r="C615" s="126" t="s">
        <v>408</v>
      </c>
      <c r="D615" s="101" t="s">
        <v>2076</v>
      </c>
      <c r="E615" s="142"/>
      <c r="F615" s="191" t="str">
        <f>IF('9 All Base Data'!G615="Rural Centre","Rural",IF('9 All Base Data'!G615="Rural (Incl.some Off Shore Islands)","Rural",IF('9 All Base Data'!G615="Inlet-in TA but not in Urban Area","Rural",IF('9 All Base Data'!G615="Rural (Incl.some Off Shore Islands)","Rural",IF('9 All Base Data'!G615="Inlet-not in TA","Rural",IF('9 All Base Data'!G615="Inland Water not in Urban Area","Rural",IF('9 All Base Data'!G615="Oceanic-in Region but not in TA","Rural",'9 All Base Data'!G615)))))))</f>
        <v>Rural</v>
      </c>
      <c r="G615" s="177">
        <f>IF('9 All Base Data'!I615="..C","..C",'9 All Base Data'!I615*Basecase_Pop_2006)</f>
        <v>1848</v>
      </c>
      <c r="H615" s="177">
        <f>IF('9 All Base Data'!J615="..C","..C",'9 All Base Data'!J615*Basecase_Pop_2006)</f>
        <v>1155</v>
      </c>
      <c r="I615" s="191">
        <f>IF('9 All Base Data'!L615="..C","..C",'9 All Base Data'!L615*Basecase_Pop_2006)</f>
        <v>33</v>
      </c>
      <c r="J615" s="156">
        <f>IF('9 All Base Data'!$P615=0,0,('9 All Base Data'!$P615*Basecase_Pop_2006)/(1+(1/(BaseCase_Mort_AllAdults_30*('9 All Base Data'!$W615*Basecase_PM10)/10))))</f>
        <v>1.2153647979238298</v>
      </c>
      <c r="K615" s="156">
        <f>IF('9 All Base Data'!$Q615=0,0,('9 All Base Data'!$Q615*Basecase_Pop_2006)/(1+(1/(BaseCase_Mort_Maori_30*('9 All Base Data'!$W615*Basecase_PM10)/10))))</f>
        <v>0.82490943591512855</v>
      </c>
      <c r="L615" s="179">
        <f>133/(1+1/(BaseCase_Mort_Child_0_1*'9 All Base Data'!$AB$10/10))*IF('9 All Base Data'!$L615="..C",0,'9 All Base Data'!L615/'9 All Base Data'!$L$2022)</f>
        <v>4.8139669225072592E-3</v>
      </c>
      <c r="M615" s="178">
        <f>IF('9 All Base Data'!$R615="","",IF('9 All Base Data'!$R615=0,0,('9 All Base Data'!$R615*Basecase_Pop_2006)/(1+(1/(BaseCase_CardiacHA_All*('9 All Base Data'!$W615*Basecase_PM10)/10)))))</f>
        <v>3.648751669516373E-2</v>
      </c>
      <c r="N615" s="178">
        <f>IF('9 All Base Data'!$S615="","",IF('9 All Base Data'!$S615=0,0,('9 All Base Data'!S615*Basecase_Pop_2006)/(1+(1/(BaseCase_RespHA_All*('9 All Base Data'!$W615*Basecase_PM10)/10)))))</f>
        <v>5.5348869510005255E-2</v>
      </c>
      <c r="O615" s="178">
        <f>IF('9 All Base Data'!$T615="","",IF('9 All Base Data'!$T615=0,0,('9 All Base Data'!$T615*Basecase_Pop_2006)/(1+(1/(BaseCase_RespHA_Child_1_4*('9 All Base Data'!$W615*Basecase_PM10)/10)))))</f>
        <v>2.0919870596032574E-2</v>
      </c>
      <c r="P615" s="179">
        <f>IF('9 All Base Data'!$U615="","",IF('9 All Base Data'!$U615=0,0,('9 All Base Data'!$U615*Basecase_Pop_2006)/(1+(1/(BaseCase_RespHA_Child_5_14*('9 All Base Data'!$W615*Basecase_PM10)/10)))))</f>
        <v>0</v>
      </c>
      <c r="Q615" s="156">
        <f>IF('7 Base case Results'!$G615="..C",0,BaseCase_RADs_All*'7 Base case Results'!$G615*('9 All Base Data'!$V615*Basecase_PM10)/10)</f>
        <v>530.22816</v>
      </c>
      <c r="R615" s="189">
        <f t="shared" si="90"/>
        <v>4.3266986806088346</v>
      </c>
      <c r="S615" s="178">
        <f t="shared" si="91"/>
        <v>2.9366775918578574</v>
      </c>
      <c r="T615" s="179">
        <f t="shared" si="92"/>
        <v>1.7137722244125842E-2</v>
      </c>
      <c r="U615" s="178">
        <f t="shared" si="93"/>
        <v>2.3169573101428968E-4</v>
      </c>
      <c r="V615" s="178">
        <f t="shared" si="94"/>
        <v>2.5100712322787385E-4</v>
      </c>
      <c r="W615" s="178">
        <f t="shared" si="95"/>
        <v>9.487161315300773E-5</v>
      </c>
      <c r="X615" s="179">
        <f t="shared" si="96"/>
        <v>0</v>
      </c>
      <c r="Y615" s="179">
        <f t="shared" si="97"/>
        <v>3.287414592E-2</v>
      </c>
      <c r="Z615" s="186">
        <f t="shared" si="98"/>
        <v>4.3771932516272027</v>
      </c>
      <c r="AA615" s="156">
        <f>$J615*'9 All Base Data'!$Y615</f>
        <v>0.10586330406974674</v>
      </c>
      <c r="AB615" s="156">
        <f>$K615*'9 All Base Data'!$Y615</f>
        <v>7.1853026016111071E-2</v>
      </c>
      <c r="AC615" s="178">
        <f>$L615*'9 All Base Data'!$Y615</f>
        <v>4.1931644307097036E-4</v>
      </c>
      <c r="AD615" s="178">
        <f>IF($M615="","",$M615*'9 All Base Data'!$Y615)</f>
        <v>3.1782137192459346E-3</v>
      </c>
      <c r="AE615" s="178">
        <f>IF($N615="","",$N615*'9 All Base Data'!$Y615)</f>
        <v>4.82111561307673E-3</v>
      </c>
      <c r="AF615" s="178">
        <f>IF($O615="","",$O615*'9 All Base Data'!$Y615)</f>
        <v>1.8222073123976958E-3</v>
      </c>
      <c r="AG615" s="178">
        <f>IF($P615="","",$P615*'9 All Base Data'!$Y615)</f>
        <v>0</v>
      </c>
      <c r="AH615" s="167">
        <f>$Q615*'9 All Base Data'!$Y615</f>
        <v>46.185067252491095</v>
      </c>
      <c r="AI615" s="178">
        <f>$R615*'9 All Base Data'!$Y615</f>
        <v>0.37687336248829845</v>
      </c>
      <c r="AJ615" s="178">
        <f>$S615*'9 All Base Data'!$Y615</f>
        <v>0.25579677261735539</v>
      </c>
      <c r="AK615" s="178">
        <f>$T615*'9 All Base Data'!$Y615</f>
        <v>1.4927665373326543E-3</v>
      </c>
      <c r="AL615" s="178">
        <f>IF($U615="","",$U615*'9 All Base Data'!$Y615)</f>
        <v>2.0181657117211683E-5</v>
      </c>
      <c r="AM615" s="178">
        <f>IF($V615="","",$V615*'9 All Base Data'!$Y615)</f>
        <v>2.1863759305302973E-5</v>
      </c>
      <c r="AN615" s="178">
        <f>IF($W615="","",$W615*'9 All Base Data'!$Y615)</f>
        <v>8.2637101617235509E-6</v>
      </c>
      <c r="AO615" s="178">
        <f>IF($X615="","",$X615*'9 All Base Data'!$Y615)</f>
        <v>0</v>
      </c>
      <c r="AP615" s="178">
        <f>$Y615*'9 All Base Data'!$Y615</f>
        <v>2.863474169654448E-3</v>
      </c>
      <c r="AQ615" s="179">
        <f t="shared" si="99"/>
        <v>0.38127164861170804</v>
      </c>
    </row>
    <row r="616" spans="1:43" x14ac:dyDescent="0.25">
      <c r="A616" s="124">
        <v>531303</v>
      </c>
      <c r="B616" s="125" t="s">
        <v>639</v>
      </c>
      <c r="C616" s="126" t="s">
        <v>408</v>
      </c>
      <c r="D616" s="101" t="s">
        <v>2076</v>
      </c>
      <c r="E616" s="142"/>
      <c r="F616" s="191" t="str">
        <f>IF('9 All Base Data'!G616="Rural Centre","Rural",IF('9 All Base Data'!G616="Rural (Incl.some Off Shore Islands)","Rural",IF('9 All Base Data'!G616="Inlet-in TA but not in Urban Area","Rural",IF('9 All Base Data'!G616="Rural (Incl.some Off Shore Islands)","Rural",IF('9 All Base Data'!G616="Inlet-not in TA","Rural",IF('9 All Base Data'!G616="Inland Water not in Urban Area","Rural",IF('9 All Base Data'!G616="Oceanic-in Region but not in TA","Rural",'9 All Base Data'!G616)))))))</f>
        <v>Rural</v>
      </c>
      <c r="G616" s="177">
        <f>IF('9 All Base Data'!I616="..C","..C",'9 All Base Data'!I616*Basecase_Pop_2006)</f>
        <v>447</v>
      </c>
      <c r="H616" s="177">
        <f>IF('9 All Base Data'!J616="..C","..C",'9 All Base Data'!J616*Basecase_Pop_2006)</f>
        <v>240</v>
      </c>
      <c r="I616" s="191">
        <f>IF('9 All Base Data'!L616="..C","..C",'9 All Base Data'!L616*Basecase_Pop_2006)</f>
        <v>12</v>
      </c>
      <c r="J616" s="156">
        <f>IF('9 All Base Data'!$P616=0,0,('9 All Base Data'!$P616*Basecase_Pop_2006)/(1+(1/(BaseCase_Mort_AllAdults_30*('9 All Base Data'!$W616*Basecase_PM10)/10))))</f>
        <v>0.17613982578606227</v>
      </c>
      <c r="K616" s="156">
        <f>IF('9 All Base Data'!$Q616=0,0,('9 All Base Data'!$Q616*Basecase_Pop_2006)/(1+(1/(BaseCase_Mort_Maori_30*('9 All Base Data'!$W616*Basecase_PM10)/10))))</f>
        <v>0.2749698119717095</v>
      </c>
      <c r="L616" s="179">
        <f>133/(1+1/(BaseCase_Mort_Child_0_1*'9 All Base Data'!$AB$10/10))*IF('9 All Base Data'!$L616="..C",0,'9 All Base Data'!L616/'9 All Base Data'!$L$2022)</f>
        <v>1.7505334263662759E-3</v>
      </c>
      <c r="M616" s="178">
        <f>IF('9 All Base Data'!$R616="","",IF('9 All Base Data'!$R616=0,0,('9 All Base Data'!$R616*Basecase_Pop_2006)/(1+(1/(BaseCase_CardiacHA_All*('9 All Base Data'!$W616*Basecase_PM10)/10)))))</f>
        <v>1.5864137693549446E-3</v>
      </c>
      <c r="N616" s="178">
        <f>IF('9 All Base Data'!$S616="","",IF('9 All Base Data'!$S616=0,0,('9 All Base Data'!S616*Basecase_Pop_2006)/(1+(1/(BaseCase_RespHA_All*('9 All Base Data'!$W616*Basecase_PM10)/10)))))</f>
        <v>2.1085283622859146E-2</v>
      </c>
      <c r="O616" s="178">
        <f>IF('9 All Base Data'!$T616="","",IF('9 All Base Data'!$T616=0,0,('9 All Base Data'!$T616*Basecase_Pop_2006)/(1+(1/(BaseCase_RespHA_Child_1_4*('9 All Base Data'!$W616*Basecase_PM10)/10)))))</f>
        <v>5.2299676490081435E-3</v>
      </c>
      <c r="P616" s="179">
        <f>IF('9 All Base Data'!$U616="","",IF('9 All Base Data'!$U616=0,0,('9 All Base Data'!$U616*Basecase_Pop_2006)/(1+(1/(BaseCase_RespHA_Child_5_14*('9 All Base Data'!$W616*Basecase_PM10)/10)))))</f>
        <v>1.5567774511431666E-2</v>
      </c>
      <c r="Q616" s="156">
        <f>IF('7 Base case Results'!$G616="..C",0,BaseCase_RADs_All*'7 Base case Results'!$G616*('9 All Base Data'!$V616*Basecase_PM10)/10)</f>
        <v>128.25324000000001</v>
      </c>
      <c r="R616" s="189">
        <f t="shared" si="90"/>
        <v>0.62705777979838173</v>
      </c>
      <c r="S616" s="178">
        <f t="shared" si="91"/>
        <v>0.97889253061928572</v>
      </c>
      <c r="T616" s="179">
        <f t="shared" si="92"/>
        <v>6.2318989978639421E-3</v>
      </c>
      <c r="U616" s="178">
        <f t="shared" si="93"/>
        <v>1.0073727435403897E-5</v>
      </c>
      <c r="V616" s="178">
        <f t="shared" si="94"/>
        <v>9.5621761229666228E-5</v>
      </c>
      <c r="W616" s="178">
        <f t="shared" si="95"/>
        <v>2.3717903288251933E-5</v>
      </c>
      <c r="X616" s="179">
        <f t="shared" si="96"/>
        <v>7.0599857409342601E-5</v>
      </c>
      <c r="Y616" s="179">
        <f t="shared" si="97"/>
        <v>7.9517008800000007E-3</v>
      </c>
      <c r="Z616" s="186">
        <f t="shared" si="98"/>
        <v>0.64134707516491074</v>
      </c>
      <c r="AA616" s="156">
        <f>$J616*'9 All Base Data'!$Y616</f>
        <v>1.5342507836195179E-2</v>
      </c>
      <c r="AB616" s="156">
        <f>$K616*'9 All Base Data'!$Y616</f>
        <v>2.3951008672037023E-2</v>
      </c>
      <c r="AC616" s="178">
        <f>$L616*'9 All Base Data'!$Y616</f>
        <v>1.5247870657126192E-4</v>
      </c>
      <c r="AD616" s="178">
        <f>IF($M616="","",$M616*'9 All Base Data'!$Y616)</f>
        <v>1.3818320518460583E-4</v>
      </c>
      <c r="AE616" s="178">
        <f>IF($N616="","",$N616*'9 All Base Data'!$Y616)</f>
        <v>1.8366154716482782E-3</v>
      </c>
      <c r="AF616" s="178">
        <f>IF($O616="","",$O616*'9 All Base Data'!$Y616)</f>
        <v>4.5555182809942394E-4</v>
      </c>
      <c r="AG616" s="178">
        <f>IF($P616="","",$P616*'9 All Base Data'!$Y616)</f>
        <v>1.3560175920910881E-3</v>
      </c>
      <c r="AH616" s="167">
        <f>$Q616*'9 All Base Data'!$Y616</f>
        <v>11.171388020488918</v>
      </c>
      <c r="AI616" s="178">
        <f>$R616*'9 All Base Data'!$Y616</f>
        <v>5.4619327896854843E-2</v>
      </c>
      <c r="AJ616" s="178">
        <f>$S616*'9 All Base Data'!$Y616</f>
        <v>8.5265590872451794E-2</v>
      </c>
      <c r="AK616" s="178">
        <f>$T616*'9 All Base Data'!$Y616</f>
        <v>5.4282419539369246E-4</v>
      </c>
      <c r="AL616" s="178">
        <f>IF($U616="","",$U616*'9 All Base Data'!$Y616)</f>
        <v>8.7746335292224694E-7</v>
      </c>
      <c r="AM616" s="178">
        <f>IF($V616="","",$V616*'9 All Base Data'!$Y616)</f>
        <v>8.3290511639249418E-6</v>
      </c>
      <c r="AN616" s="178">
        <f>IF($W616="","",$W616*'9 All Base Data'!$Y616)</f>
        <v>2.0659275404308877E-6</v>
      </c>
      <c r="AO616" s="178">
        <f>IF($X616="","",$X616*'9 All Base Data'!$Y616)</f>
        <v>6.1495397801330842E-6</v>
      </c>
      <c r="AP616" s="178">
        <f>$Y616*'9 All Base Data'!$Y616</f>
        <v>6.9262605727031296E-4</v>
      </c>
      <c r="AQ616" s="179">
        <f t="shared" si="99"/>
        <v>5.5863984664035693E-2</v>
      </c>
    </row>
    <row r="617" spans="1:43" x14ac:dyDescent="0.25">
      <c r="A617" s="124">
        <v>531304</v>
      </c>
      <c r="B617" s="125" t="s">
        <v>640</v>
      </c>
      <c r="C617" s="126" t="s">
        <v>408</v>
      </c>
      <c r="D617" s="101" t="s">
        <v>2076</v>
      </c>
      <c r="E617" s="142"/>
      <c r="F617" s="191" t="str">
        <f>IF('9 All Base Data'!G617="Rural Centre","Rural",IF('9 All Base Data'!G617="Rural (Incl.some Off Shore Islands)","Rural",IF('9 All Base Data'!G617="Inlet-in TA but not in Urban Area","Rural",IF('9 All Base Data'!G617="Rural (Incl.some Off Shore Islands)","Rural",IF('9 All Base Data'!G617="Inlet-not in TA","Rural",IF('9 All Base Data'!G617="Inland Water not in Urban Area","Rural",IF('9 All Base Data'!G617="Oceanic-in Region but not in TA","Rural",'9 All Base Data'!G617)))))))</f>
        <v>Rural</v>
      </c>
      <c r="G617" s="177">
        <f>IF('9 All Base Data'!I617="..C","..C",'9 All Base Data'!I617*Basecase_Pop_2006)</f>
        <v>3993</v>
      </c>
      <c r="H617" s="177">
        <f>IF('9 All Base Data'!J617="..C","..C",'9 All Base Data'!J617*Basecase_Pop_2006)</f>
        <v>2205</v>
      </c>
      <c r="I617" s="191">
        <f>IF('9 All Base Data'!L617="..C","..C",'9 All Base Data'!L617*Basecase_Pop_2006)</f>
        <v>57</v>
      </c>
      <c r="J617" s="156">
        <f>IF('9 All Base Data'!$P617=0,0,('9 All Base Data'!$P617*Basecase_Pop_2006)/(1+(1/(BaseCase_Mort_AllAdults_30*('9 All Base Data'!$W617*Basecase_PM10)/10))))</f>
        <v>3.5227965157212451E-2</v>
      </c>
      <c r="K617" s="156">
        <f>IF('9 All Base Data'!$Q617=0,0,('9 All Base Data'!$Q617*Basecase_Pop_2006)/(1+(1/(BaseCase_Mort_Maori_30*('9 All Base Data'!$W617*Basecase_PM10)/10))))</f>
        <v>4.5828301995284919E-2</v>
      </c>
      <c r="L617" s="179">
        <f>133/(1+1/(BaseCase_Mort_Child_0_1*'9 All Base Data'!$AB$10/10))*IF('9 All Base Data'!$L617="..C",0,'9 All Base Data'!L617/'9 All Base Data'!$L$2022)</f>
        <v>8.3150337752398093E-3</v>
      </c>
      <c r="M617" s="178">
        <f>IF('9 All Base Data'!$R617="","",IF('9 All Base Data'!$R617=0,0,('9 All Base Data'!$R617*Basecase_Pop_2006)/(1+(1/(BaseCase_CardiacHA_All*('9 All Base Data'!$W617*Basecase_PM10)/10)))))</f>
        <v>4.7592413080648342E-2</v>
      </c>
      <c r="N617" s="178">
        <f>IF('9 All Base Data'!$S617="","",IF('9 All Base Data'!$S617=0,0,('9 All Base Data'!S617*Basecase_Pop_2006)/(1+(1/(BaseCase_RespHA_All*('9 All Base Data'!$W617*Basecase_PM10)/10)))))</f>
        <v>0.10806207856715312</v>
      </c>
      <c r="O617" s="178">
        <f>IF('9 All Base Data'!$T617="","",IF('9 All Base Data'!$T617=0,0,('9 All Base Data'!$T617*Basecase_Pop_2006)/(1+(1/(BaseCase_RespHA_Child_1_4*('9 All Base Data'!$W617*Basecase_PM10)/10)))))</f>
        <v>2.0919870596032574E-2</v>
      </c>
      <c r="P617" s="179">
        <f>IF('9 All Base Data'!$U617="","",IF('9 All Base Data'!$U617=0,0,('9 All Base Data'!$U617*Basecase_Pop_2006)/(1+(1/(BaseCase_RespHA_Child_5_14*('9 All Base Data'!$W617*Basecase_PM10)/10)))))</f>
        <v>6.2271098045726662E-2</v>
      </c>
      <c r="Q617" s="156">
        <f>IF('7 Base case Results'!$G617="..C",0,BaseCase_RADs_All*'7 Base case Results'!$G617*('9 All Base Data'!$V617*Basecase_PM10)/10)</f>
        <v>1145.6715600000002</v>
      </c>
      <c r="R617" s="189">
        <f t="shared" si="90"/>
        <v>0.12541155595967632</v>
      </c>
      <c r="S617" s="178">
        <f t="shared" si="91"/>
        <v>0.16314875510321433</v>
      </c>
      <c r="T617" s="179">
        <f t="shared" si="92"/>
        <v>2.9601520239853723E-2</v>
      </c>
      <c r="U617" s="178">
        <f t="shared" si="93"/>
        <v>3.0221182306211698E-4</v>
      </c>
      <c r="V617" s="178">
        <f t="shared" si="94"/>
        <v>4.9006152630203935E-4</v>
      </c>
      <c r="W617" s="178">
        <f t="shared" si="95"/>
        <v>9.487161315300773E-5</v>
      </c>
      <c r="X617" s="179">
        <f t="shared" si="96"/>
        <v>2.823994296373704E-4</v>
      </c>
      <c r="Y617" s="179">
        <f t="shared" si="97"/>
        <v>7.1031636720000013E-2</v>
      </c>
      <c r="Z617" s="186">
        <f t="shared" si="98"/>
        <v>0.2268369862688942</v>
      </c>
      <c r="AA617" s="156">
        <f>$J617*'9 All Base Data'!$Y617</f>
        <v>3.0685015672390356E-3</v>
      </c>
      <c r="AB617" s="156">
        <f>$K617*'9 All Base Data'!$Y617</f>
        <v>3.9918347786728377E-3</v>
      </c>
      <c r="AC617" s="178">
        <f>$L617*'9 All Base Data'!$Y617</f>
        <v>7.2427385621349409E-4</v>
      </c>
      <c r="AD617" s="178">
        <f>IF($M617="","",$M617*'9 All Base Data'!$Y617)</f>
        <v>4.1454961555381755E-3</v>
      </c>
      <c r="AE617" s="178">
        <f>IF($N617="","",$N617*'9 All Base Data'!$Y617)</f>
        <v>9.4126542921974254E-3</v>
      </c>
      <c r="AF617" s="178">
        <f>IF($O617="","",$O617*'9 All Base Data'!$Y617)</f>
        <v>1.8222073123976958E-3</v>
      </c>
      <c r="AG617" s="178">
        <f>IF($P617="","",$P617*'9 All Base Data'!$Y617)</f>
        <v>5.4240703683643525E-3</v>
      </c>
      <c r="AH617" s="167">
        <f>$Q617*'9 All Base Data'!$Y617</f>
        <v>99.792734599132558</v>
      </c>
      <c r="AI617" s="178">
        <f>$R617*'9 All Base Data'!$Y617</f>
        <v>1.0923865579370966E-2</v>
      </c>
      <c r="AJ617" s="178">
        <f>$S617*'9 All Base Data'!$Y617</f>
        <v>1.4210931812075302E-2</v>
      </c>
      <c r="AK617" s="178">
        <f>$T617*'9 All Base Data'!$Y617</f>
        <v>2.5784149281200389E-3</v>
      </c>
      <c r="AL617" s="178">
        <f>IF($U617="","",$U617*'9 All Base Data'!$Y617)</f>
        <v>2.6323900587667414E-5</v>
      </c>
      <c r="AM617" s="178">
        <f>IF($V617="","",$V617*'9 All Base Data'!$Y617)</f>
        <v>4.2686387215115323E-5</v>
      </c>
      <c r="AN617" s="178">
        <f>IF($W617="","",$W617*'9 All Base Data'!$Y617)</f>
        <v>8.2637101617235509E-6</v>
      </c>
      <c r="AO617" s="178">
        <f>IF($X617="","",$X617*'9 All Base Data'!$Y617)</f>
        <v>2.4598159120532337E-5</v>
      </c>
      <c r="AP617" s="178">
        <f>$Y617*'9 All Base Data'!$Y617</f>
        <v>6.1871495451462193E-3</v>
      </c>
      <c r="AQ617" s="179">
        <f t="shared" si="99"/>
        <v>1.9758440340440005E-2</v>
      </c>
    </row>
    <row r="618" spans="1:43" x14ac:dyDescent="0.25">
      <c r="A618" s="124">
        <v>531500</v>
      </c>
      <c r="B618" s="125" t="s">
        <v>641</v>
      </c>
      <c r="C618" s="126" t="s">
        <v>408</v>
      </c>
      <c r="D618" s="101" t="s">
        <v>2077</v>
      </c>
      <c r="E618" s="142"/>
      <c r="F618" s="191" t="str">
        <f>IF('9 All Base Data'!G618="Rural Centre","Rural",IF('9 All Base Data'!G618="Rural (Incl.some Off Shore Islands)","Rural",IF('9 All Base Data'!G618="Inlet-in TA but not in Urban Area","Rural",IF('9 All Base Data'!G618="Rural (Incl.some Off Shore Islands)","Rural",IF('9 All Base Data'!G618="Inlet-not in TA","Rural",IF('9 All Base Data'!G618="Inland Water not in Urban Area","Rural",IF('9 All Base Data'!G618="Oceanic-in Region but not in TA","Rural",'9 All Base Data'!G618)))))))</f>
        <v>Rural</v>
      </c>
      <c r="G618" s="177">
        <f>IF('9 All Base Data'!I618="..C","..C",'9 All Base Data'!I618*Basecase_Pop_2006)</f>
        <v>396</v>
      </c>
      <c r="H618" s="177">
        <f>IF('9 All Base Data'!J618="..C","..C",'9 All Base Data'!J618*Basecase_Pop_2006)</f>
        <v>228</v>
      </c>
      <c r="I618" s="191">
        <f>IF('9 All Base Data'!L618="..C","..C",'9 All Base Data'!L618*Basecase_Pop_2006)</f>
        <v>6</v>
      </c>
      <c r="J618" s="156">
        <f>IF('9 All Base Data'!$P618=0,0,('9 All Base Data'!$P618*Basecase_Pop_2006)/(1+(1/(BaseCase_Mort_AllAdults_30*('9 All Base Data'!$W618*Basecase_PM10)/10))))</f>
        <v>0.22898177352188093</v>
      </c>
      <c r="K618" s="156">
        <f>IF('9 All Base Data'!$Q618=0,0,('9 All Base Data'!$Q618*Basecase_Pop_2006)/(1+(1/(BaseCase_Mort_Maori_30*('9 All Base Data'!$W618*Basecase_PM10)/10))))</f>
        <v>4.5828301995284919E-2</v>
      </c>
      <c r="L618" s="179">
        <f>133/(1+1/(BaseCase_Mort_Child_0_1*'9 All Base Data'!$AB$10/10))*IF('9 All Base Data'!$L618="..C",0,'9 All Base Data'!L618/'9 All Base Data'!$L$2022)</f>
        <v>8.7526671318313796E-4</v>
      </c>
      <c r="M618" s="178">
        <f>IF('9 All Base Data'!$R618="","",IF('9 All Base Data'!$R618=0,0,('9 All Base Data'!$R618*Basecase_Pop_2006)/(1+(1/(BaseCase_CardiacHA_All*('9 All Base Data'!$W618*Basecase_PM10)/10)))))</f>
        <v>3.648751669516373E-2</v>
      </c>
      <c r="N618" s="178">
        <f>IF('9 All Base Data'!$S618="","",IF('9 All Base Data'!$S618=0,0,('9 All Base Data'!S618*Basecase_Pop_2006)/(1+(1/(BaseCase_RespHA_All*('9 All Base Data'!$W618*Basecase_PM10)/10)))))</f>
        <v>6.3255850868577435E-2</v>
      </c>
      <c r="O618" s="178">
        <f>IF('9 All Base Data'!$T618="","",IF('9 All Base Data'!$T618=0,0,('9 All Base Data'!$T618*Basecase_Pop_2006)/(1+(1/(BaseCase_RespHA_Child_1_4*('9 All Base Data'!$W618*Basecase_PM10)/10)))))</f>
        <v>0</v>
      </c>
      <c r="P618" s="179">
        <f>IF('9 All Base Data'!$U618="","",IF('9 All Base Data'!$U618=0,0,('9 All Base Data'!$U618*Basecase_Pop_2006)/(1+(1/(BaseCase_RespHA_Child_5_14*('9 All Base Data'!$W618*Basecase_PM10)/10)))))</f>
        <v>0</v>
      </c>
      <c r="Q618" s="156">
        <f>IF('7 Base case Results'!$G618="..C",0,BaseCase_RADs_All*'7 Base case Results'!$G618*('9 All Base Data'!$V618*Basecase_PM10)/10)</f>
        <v>113.62032000000002</v>
      </c>
      <c r="R618" s="189">
        <f t="shared" si="90"/>
        <v>0.81517511373789608</v>
      </c>
      <c r="S618" s="178">
        <f t="shared" si="91"/>
        <v>0.16314875510321433</v>
      </c>
      <c r="T618" s="179">
        <f t="shared" si="92"/>
        <v>3.1159494989319711E-3</v>
      </c>
      <c r="U618" s="178">
        <f t="shared" si="93"/>
        <v>2.3169573101428968E-4</v>
      </c>
      <c r="V618" s="178">
        <f t="shared" si="94"/>
        <v>2.8686528368899864E-4</v>
      </c>
      <c r="W618" s="178">
        <f t="shared" si="95"/>
        <v>0</v>
      </c>
      <c r="X618" s="179">
        <f t="shared" si="96"/>
        <v>0</v>
      </c>
      <c r="Y618" s="179">
        <f t="shared" si="97"/>
        <v>7.0444598400000013E-3</v>
      </c>
      <c r="Z618" s="186">
        <f t="shared" si="98"/>
        <v>0.82585408409153149</v>
      </c>
      <c r="AA618" s="156">
        <f>$J618*'9 All Base Data'!$Y618</f>
        <v>1.994526018705373E-2</v>
      </c>
      <c r="AB618" s="156">
        <f>$K618*'9 All Base Data'!$Y618</f>
        <v>3.9918347786728377E-3</v>
      </c>
      <c r="AC618" s="178">
        <f>$L618*'9 All Base Data'!$Y618</f>
        <v>7.623935328563096E-5</v>
      </c>
      <c r="AD618" s="178">
        <f>IF($M618="","",$M618*'9 All Base Data'!$Y618)</f>
        <v>3.1782137192459346E-3</v>
      </c>
      <c r="AE618" s="178">
        <f>IF($N618="","",$N618*'9 All Base Data'!$Y618)</f>
        <v>5.5098464149448342E-3</v>
      </c>
      <c r="AF618" s="178">
        <f>IF($O618="","",$O618*'9 All Base Data'!$Y618)</f>
        <v>0</v>
      </c>
      <c r="AG618" s="178">
        <f>IF($P618="","",$P618*'9 All Base Data'!$Y618)</f>
        <v>0</v>
      </c>
      <c r="AH618" s="167">
        <f>$Q618*'9 All Base Data'!$Y618</f>
        <v>9.8968001255338081</v>
      </c>
      <c r="AI618" s="178">
        <f>$R618*'9 All Base Data'!$Y618</f>
        <v>7.1005126265911281E-2</v>
      </c>
      <c r="AJ618" s="178">
        <f>$S618*'9 All Base Data'!$Y618</f>
        <v>1.4210931812075302E-2</v>
      </c>
      <c r="AK618" s="178">
        <f>$T618*'9 All Base Data'!$Y618</f>
        <v>2.7141209769684623E-4</v>
      </c>
      <c r="AL618" s="178">
        <f>IF($U618="","",$U618*'9 All Base Data'!$Y618)</f>
        <v>2.0181657117211683E-5</v>
      </c>
      <c r="AM618" s="178">
        <f>IF($V618="","",$V618*'9 All Base Data'!$Y618)</f>
        <v>2.4987153491774822E-5</v>
      </c>
      <c r="AN618" s="178">
        <f>IF($W618="","",$W618*'9 All Base Data'!$Y618)</f>
        <v>0</v>
      </c>
      <c r="AO618" s="178">
        <f>IF($X618="","",$X618*'9 All Base Data'!$Y618)</f>
        <v>0</v>
      </c>
      <c r="AP618" s="178">
        <f>$Y618*'9 All Base Data'!$Y618</f>
        <v>6.1360160778309606E-4</v>
      </c>
      <c r="AQ618" s="179">
        <f t="shared" si="99"/>
        <v>7.1935308782000218E-2</v>
      </c>
    </row>
    <row r="619" spans="1:43" x14ac:dyDescent="0.25">
      <c r="A619" s="124">
        <v>531600</v>
      </c>
      <c r="B619" s="125" t="s">
        <v>642</v>
      </c>
      <c r="C619" s="126" t="s">
        <v>408</v>
      </c>
      <c r="D619" s="101" t="s">
        <v>2077</v>
      </c>
      <c r="E619" s="142"/>
      <c r="F619" s="191" t="str">
        <f>IF('9 All Base Data'!G619="Rural Centre","Rural",IF('9 All Base Data'!G619="Rural (Incl.some Off Shore Islands)","Rural",IF('9 All Base Data'!G619="Inlet-in TA but not in Urban Area","Rural",IF('9 All Base Data'!G619="Rural (Incl.some Off Shore Islands)","Rural",IF('9 All Base Data'!G619="Inlet-not in TA","Rural",IF('9 All Base Data'!G619="Inland Water not in Urban Area","Rural",IF('9 All Base Data'!G619="Oceanic-in Region but not in TA","Rural",'9 All Base Data'!G619)))))))</f>
        <v>Rural</v>
      </c>
      <c r="G619" s="177">
        <f>IF('9 All Base Data'!I619="..C","..C",'9 All Base Data'!I619*Basecase_Pop_2006)</f>
        <v>228</v>
      </c>
      <c r="H619" s="177">
        <f>IF('9 All Base Data'!J619="..C","..C",'9 All Base Data'!J619*Basecase_Pop_2006)</f>
        <v>126</v>
      </c>
      <c r="I619" s="191" t="str">
        <f>IF('9 All Base Data'!L619="..C","..C",'9 All Base Data'!L619*Basecase_Pop_2006)</f>
        <v>..C</v>
      </c>
      <c r="J619" s="156">
        <f>IF('9 All Base Data'!$P619=0,0,('9 All Base Data'!$P619*Basecase_Pop_2006)/(1+(1/(BaseCase_Mort_AllAdults_30*('9 All Base Data'!$W619*Basecase_PM10)/10))))</f>
        <v>0</v>
      </c>
      <c r="K619" s="156">
        <f>IF('9 All Base Data'!$Q619=0,0,('9 All Base Data'!$Q619*Basecase_Pop_2006)/(1+(1/(BaseCase_Mort_Maori_30*('9 All Base Data'!$W619*Basecase_PM10)/10))))</f>
        <v>0</v>
      </c>
      <c r="L619" s="179">
        <f>133/(1+1/(BaseCase_Mort_Child_0_1*'9 All Base Data'!$AB$10/10))*IF('9 All Base Data'!$L619="..C",0,'9 All Base Data'!L619/'9 All Base Data'!$L$2022)</f>
        <v>0</v>
      </c>
      <c r="M619" s="178">
        <f>IF('9 All Base Data'!$R619="","",IF('9 All Base Data'!$R619=0,0,('9 All Base Data'!$R619*Basecase_Pop_2006)/(1+(1/(BaseCase_CardiacHA_All*('9 All Base Data'!$W619*Basecase_PM10)/10)))))</f>
        <v>2.5382620309679114E-2</v>
      </c>
      <c r="N619" s="178">
        <f>IF('9 All Base Data'!$S619="","",IF('9 All Base Data'!$S619=0,0,('9 All Base Data'!S619*Basecase_Pop_2006)/(1+(1/(BaseCase_RespHA_All*('9 All Base Data'!$W619*Basecase_PM10)/10)))))</f>
        <v>5.0077548604290471E-2</v>
      </c>
      <c r="O619" s="178">
        <f>IF('9 All Base Data'!$T619="","",IF('9 All Base Data'!$T619=0,0,('9 All Base Data'!$T619*Basecase_Pop_2006)/(1+(1/(BaseCase_RespHA_Child_1_4*('9 All Base Data'!$W619*Basecase_PM10)/10)))))</f>
        <v>5.2299676490081435E-3</v>
      </c>
      <c r="P619" s="179">
        <f>IF('9 All Base Data'!$U619="","",IF('9 All Base Data'!$U619=0,0,('9 All Base Data'!$U619*Basecase_Pop_2006)/(1+(1/(BaseCase_RespHA_Child_5_14*('9 All Base Data'!$W619*Basecase_PM10)/10)))))</f>
        <v>1.5567774511431666E-2</v>
      </c>
      <c r="Q619" s="156">
        <f>IF('7 Base case Results'!$G619="..C",0,BaseCase_RADs_All*'7 Base case Results'!$G619*('9 All Base Data'!$V619*Basecase_PM10)/10)</f>
        <v>65.417760000000015</v>
      </c>
      <c r="R619" s="189">
        <f t="shared" si="90"/>
        <v>0</v>
      </c>
      <c r="S619" s="178">
        <f t="shared" si="91"/>
        <v>0</v>
      </c>
      <c r="T619" s="179">
        <f t="shared" si="92"/>
        <v>0</v>
      </c>
      <c r="U619" s="178">
        <f t="shared" si="93"/>
        <v>1.6117963896646235E-4</v>
      </c>
      <c r="V619" s="178">
        <f t="shared" si="94"/>
        <v>2.2710168292045728E-4</v>
      </c>
      <c r="W619" s="178">
        <f t="shared" si="95"/>
        <v>2.3717903288251933E-5</v>
      </c>
      <c r="X619" s="179">
        <f t="shared" si="96"/>
        <v>7.0599857409342601E-5</v>
      </c>
      <c r="Y619" s="179">
        <f t="shared" si="97"/>
        <v>4.055901120000001E-3</v>
      </c>
      <c r="Z619" s="186">
        <f t="shared" si="98"/>
        <v>4.4441824418869208E-3</v>
      </c>
      <c r="AA619" s="156">
        <f>$J619*'9 All Base Data'!$Y619</f>
        <v>0</v>
      </c>
      <c r="AB619" s="156">
        <f>$K619*'9 All Base Data'!$Y619</f>
        <v>0</v>
      </c>
      <c r="AC619" s="178">
        <f>$L619*'9 All Base Data'!$Y619</f>
        <v>0</v>
      </c>
      <c r="AD619" s="178">
        <f>IF($M619="","",$M619*'9 All Base Data'!$Y619)</f>
        <v>2.2109312829536932E-3</v>
      </c>
      <c r="AE619" s="178">
        <f>IF($N619="","",$N619*'9 All Base Data'!$Y619)</f>
        <v>4.361961745164661E-3</v>
      </c>
      <c r="AF619" s="178">
        <f>IF($O619="","",$O619*'9 All Base Data'!$Y619)</f>
        <v>4.5555182809942394E-4</v>
      </c>
      <c r="AG619" s="178">
        <f>IF($P619="","",$P619*'9 All Base Data'!$Y619)</f>
        <v>1.3560175920910881E-3</v>
      </c>
      <c r="AH619" s="167">
        <f>$Q619*'9 All Base Data'!$Y619</f>
        <v>5.6981576480346172</v>
      </c>
      <c r="AI619" s="178">
        <f>$R619*'9 All Base Data'!$Y619</f>
        <v>0</v>
      </c>
      <c r="AJ619" s="178">
        <f>$S619*'9 All Base Data'!$Y619</f>
        <v>0</v>
      </c>
      <c r="AK619" s="178">
        <f>$T619*'9 All Base Data'!$Y619</f>
        <v>0</v>
      </c>
      <c r="AL619" s="178">
        <f>IF($U619="","",$U619*'9 All Base Data'!$Y619)</f>
        <v>1.4039413646755951E-5</v>
      </c>
      <c r="AM619" s="178">
        <f>IF($V619="","",$V619*'9 All Base Data'!$Y619)</f>
        <v>1.9781496514321735E-5</v>
      </c>
      <c r="AN619" s="178">
        <f>IF($W619="","",$W619*'9 All Base Data'!$Y619)</f>
        <v>2.0659275404308877E-6</v>
      </c>
      <c r="AO619" s="178">
        <f>IF($X619="","",$X619*'9 All Base Data'!$Y619)</f>
        <v>6.1495397801330842E-6</v>
      </c>
      <c r="AP619" s="178">
        <f>$Y619*'9 All Base Data'!$Y619</f>
        <v>3.5328577417814624E-4</v>
      </c>
      <c r="AQ619" s="179">
        <f t="shared" si="99"/>
        <v>3.8710668433922392E-4</v>
      </c>
    </row>
    <row r="620" spans="1:43" x14ac:dyDescent="0.25">
      <c r="A620" s="124">
        <v>531710</v>
      </c>
      <c r="B620" s="125" t="s">
        <v>643</v>
      </c>
      <c r="C620" s="126" t="s">
        <v>408</v>
      </c>
      <c r="D620" s="101" t="s">
        <v>2077</v>
      </c>
      <c r="E620" s="142"/>
      <c r="F620" s="191" t="str">
        <f>IF('9 All Base Data'!G620="Rural Centre","Rural",IF('9 All Base Data'!G620="Rural (Incl.some Off Shore Islands)","Rural",IF('9 All Base Data'!G620="Inlet-in TA but not in Urban Area","Rural",IF('9 All Base Data'!G620="Rural (Incl.some Off Shore Islands)","Rural",IF('9 All Base Data'!G620="Inlet-not in TA","Rural",IF('9 All Base Data'!G620="Inland Water not in Urban Area","Rural",IF('9 All Base Data'!G620="Oceanic-in Region but not in TA","Rural",'9 All Base Data'!G620)))))))</f>
        <v>Rural</v>
      </c>
      <c r="G620" s="177">
        <f>IF('9 All Base Data'!I620="..C","..C",'9 All Base Data'!I620*Basecase_Pop_2006)</f>
        <v>399</v>
      </c>
      <c r="H620" s="177">
        <f>IF('9 All Base Data'!J620="..C","..C",'9 All Base Data'!J620*Basecase_Pop_2006)</f>
        <v>273</v>
      </c>
      <c r="I620" s="191">
        <f>IF('9 All Base Data'!L620="..C","..C",'9 All Base Data'!L620*Basecase_Pop_2006)</f>
        <v>0</v>
      </c>
      <c r="J620" s="156">
        <f>IF('9 All Base Data'!$P620=0,0,('9 All Base Data'!$P620*Basecase_Pop_2006)/(1+(1/(BaseCase_Mort_AllAdults_30*('9 All Base Data'!$W620*Basecase_PM10)/10))))</f>
        <v>0.22898177352188093</v>
      </c>
      <c r="K620" s="156">
        <f>IF('9 All Base Data'!$Q620=0,0,('9 All Base Data'!$Q620*Basecase_Pop_2006)/(1+(1/(BaseCase_Mort_Maori_30*('9 All Base Data'!$W620*Basecase_PM10)/10))))</f>
        <v>0.2749698119717095</v>
      </c>
      <c r="L620" s="179">
        <f>133/(1+1/(BaseCase_Mort_Child_0_1*'9 All Base Data'!$AB$10/10))*IF('9 All Base Data'!$L620="..C",0,'9 All Base Data'!L620/'9 All Base Data'!$L$2022)</f>
        <v>0</v>
      </c>
      <c r="M620" s="178">
        <f>IF('9 All Base Data'!$R620="","",IF('9 All Base Data'!$R620=0,0,('9 All Base Data'!$R620*Basecase_Pop_2006)/(1+(1/(BaseCase_CardiacHA_All*('9 All Base Data'!$W620*Basecase_PM10)/10)))))</f>
        <v>1.5864137693549447E-2</v>
      </c>
      <c r="N620" s="178">
        <f>IF('9 All Base Data'!$S620="","",IF('9 All Base Data'!$S620=0,0,('9 All Base Data'!S620*Basecase_Pop_2006)/(1+(1/(BaseCase_RespHA_All*('9 All Base Data'!$W620*Basecase_PM10)/10)))))</f>
        <v>1.8449623170001754E-2</v>
      </c>
      <c r="O620" s="178">
        <f>IF('9 All Base Data'!$T620="","",IF('9 All Base Data'!$T620=0,0,('9 All Base Data'!$T620*Basecase_Pop_2006)/(1+(1/(BaseCase_RespHA_Child_1_4*('9 All Base Data'!$W620*Basecase_PM10)/10)))))</f>
        <v>5.2299676490081435E-3</v>
      </c>
      <c r="P620" s="179">
        <f>IF('9 All Base Data'!$U620="","",IF('9 All Base Data'!$U620=0,0,('9 All Base Data'!$U620*Basecase_Pop_2006)/(1+(1/(BaseCase_RespHA_Child_5_14*('9 All Base Data'!$W620*Basecase_PM10)/10)))))</f>
        <v>0</v>
      </c>
      <c r="Q620" s="156">
        <f>IF('7 Base case Results'!$G620="..C",0,BaseCase_RADs_All*'7 Base case Results'!$G620*('9 All Base Data'!$V620*Basecase_PM10)/10)</f>
        <v>114.48108000000002</v>
      </c>
      <c r="R620" s="189">
        <f t="shared" si="90"/>
        <v>0.81517511373789608</v>
      </c>
      <c r="S620" s="178">
        <f t="shared" si="91"/>
        <v>0.97889253061928572</v>
      </c>
      <c r="T620" s="179">
        <f t="shared" si="92"/>
        <v>0</v>
      </c>
      <c r="U620" s="178">
        <f t="shared" si="93"/>
        <v>1.0073727435403899E-4</v>
      </c>
      <c r="V620" s="178">
        <f t="shared" si="94"/>
        <v>8.3669041075957944E-5</v>
      </c>
      <c r="W620" s="178">
        <f t="shared" si="95"/>
        <v>2.3717903288251933E-5</v>
      </c>
      <c r="X620" s="179">
        <f t="shared" si="96"/>
        <v>0</v>
      </c>
      <c r="Y620" s="179">
        <f t="shared" si="97"/>
        <v>7.0978269600000012E-3</v>
      </c>
      <c r="Z620" s="186">
        <f t="shared" si="98"/>
        <v>0.82245734701332607</v>
      </c>
      <c r="AA620" s="156">
        <f>$J620*'9 All Base Data'!$Y620</f>
        <v>1.994526018705373E-2</v>
      </c>
      <c r="AB620" s="156">
        <f>$K620*'9 All Base Data'!$Y620</f>
        <v>2.3951008672037023E-2</v>
      </c>
      <c r="AC620" s="178">
        <f>$L620*'9 All Base Data'!$Y620</f>
        <v>0</v>
      </c>
      <c r="AD620" s="178">
        <f>IF($M620="","",$M620*'9 All Base Data'!$Y620)</f>
        <v>1.3818320518460584E-3</v>
      </c>
      <c r="AE620" s="178">
        <f>IF($N620="","",$N620*'9 All Base Data'!$Y620)</f>
        <v>1.6070385376922437E-3</v>
      </c>
      <c r="AF620" s="178">
        <f>IF($O620="","",$O620*'9 All Base Data'!$Y620)</f>
        <v>4.5555182809942394E-4</v>
      </c>
      <c r="AG620" s="178">
        <f>IF($P620="","",$P620*'9 All Base Data'!$Y620)</f>
        <v>0</v>
      </c>
      <c r="AH620" s="167">
        <f>$Q620*'9 All Base Data'!$Y620</f>
        <v>9.9717758840605786</v>
      </c>
      <c r="AI620" s="178">
        <f>$R620*'9 All Base Data'!$Y620</f>
        <v>7.1005126265911281E-2</v>
      </c>
      <c r="AJ620" s="178">
        <f>$S620*'9 All Base Data'!$Y620</f>
        <v>8.5265590872451794E-2</v>
      </c>
      <c r="AK620" s="178">
        <f>$T620*'9 All Base Data'!$Y620</f>
        <v>0</v>
      </c>
      <c r="AL620" s="178">
        <f>IF($U620="","",$U620*'9 All Base Data'!$Y620)</f>
        <v>8.7746335292224713E-6</v>
      </c>
      <c r="AM620" s="178">
        <f>IF($V620="","",$V620*'9 All Base Data'!$Y620)</f>
        <v>7.2879197684343236E-6</v>
      </c>
      <c r="AN620" s="178">
        <f>IF($W620="","",$W620*'9 All Base Data'!$Y620)</f>
        <v>2.0659275404308877E-6</v>
      </c>
      <c r="AO620" s="178">
        <f>IF($X620="","",$X620*'9 All Base Data'!$Y620)</f>
        <v>0</v>
      </c>
      <c r="AP620" s="178">
        <f>$Y620*'9 All Base Data'!$Y620</f>
        <v>6.1825010481175594E-4</v>
      </c>
      <c r="AQ620" s="179">
        <f t="shared" si="99"/>
        <v>7.1639438924020693E-2</v>
      </c>
    </row>
    <row r="621" spans="1:43" x14ac:dyDescent="0.25">
      <c r="A621" s="124">
        <v>531720</v>
      </c>
      <c r="B621" s="125" t="s">
        <v>644</v>
      </c>
      <c r="C621" s="126" t="s">
        <v>408</v>
      </c>
      <c r="D621" s="101" t="s">
        <v>2077</v>
      </c>
      <c r="E621" s="142"/>
      <c r="F621" s="191" t="str">
        <f>IF('9 All Base Data'!G621="Rural Centre","Rural",IF('9 All Base Data'!G621="Rural (Incl.some Off Shore Islands)","Rural",IF('9 All Base Data'!G621="Inlet-in TA but not in Urban Area","Rural",IF('9 All Base Data'!G621="Rural (Incl.some Off Shore Islands)","Rural",IF('9 All Base Data'!G621="Inlet-not in TA","Rural",IF('9 All Base Data'!G621="Inland Water not in Urban Area","Rural",IF('9 All Base Data'!G621="Oceanic-in Region but not in TA","Rural",'9 All Base Data'!G621)))))))</f>
        <v>Rural</v>
      </c>
      <c r="G621" s="177">
        <f>IF('9 All Base Data'!I621="..C","..C",'9 All Base Data'!I621*Basecase_Pop_2006)</f>
        <v>1536</v>
      </c>
      <c r="H621" s="177">
        <f>IF('9 All Base Data'!J621="..C","..C",'9 All Base Data'!J621*Basecase_Pop_2006)</f>
        <v>954</v>
      </c>
      <c r="I621" s="191">
        <f>IF('9 All Base Data'!L621="..C","..C",'9 All Base Data'!L621*Basecase_Pop_2006)</f>
        <v>18</v>
      </c>
      <c r="J621" s="156">
        <f>IF('9 All Base Data'!$P621=0,0,('9 All Base Data'!$P621*Basecase_Pop_2006)/(1+(1/(BaseCase_Mort_AllAdults_30*('9 All Base Data'!$W621*Basecase_PM10)/10))))</f>
        <v>3.5227965157212451E-2</v>
      </c>
      <c r="K621" s="156">
        <f>IF('9 All Base Data'!$Q621=0,0,('9 All Base Data'!$Q621*Basecase_Pop_2006)/(1+(1/(BaseCase_Mort_Maori_30*('9 All Base Data'!$W621*Basecase_PM10)/10))))</f>
        <v>4.5828301995284919E-2</v>
      </c>
      <c r="L621" s="179">
        <f>133/(1+1/(BaseCase_Mort_Child_0_1*'9 All Base Data'!$AB$10/10))*IF('9 All Base Data'!$L621="..C",0,'9 All Base Data'!L621/'9 All Base Data'!$L$2022)</f>
        <v>2.6258001395494139E-3</v>
      </c>
      <c r="M621" s="178">
        <f>IF('9 All Base Data'!$R621="","",IF('9 All Base Data'!$R621=0,0,('9 All Base Data'!$R621*Basecase_Pop_2006)/(1+(1/(BaseCase_CardiacHA_All*('9 All Base Data'!$W621*Basecase_PM10)/10)))))</f>
        <v>4.7592413080648342E-2</v>
      </c>
      <c r="N621" s="178">
        <f>IF('9 All Base Data'!$S621="","",IF('9 All Base Data'!$S621=0,0,('9 All Base Data'!S621*Basecase_Pop_2006)/(1+(1/(BaseCase_RespHA_All*('9 All Base Data'!$W621*Basecase_PM10)/10)))))</f>
        <v>8.4341134491436584E-2</v>
      </c>
      <c r="O621" s="178">
        <f>IF('9 All Base Data'!$T621="","",IF('9 All Base Data'!$T621=0,0,('9 All Base Data'!$T621*Basecase_Pop_2006)/(1+(1/(BaseCase_RespHA_Child_1_4*('9 All Base Data'!$W621*Basecase_PM10)/10)))))</f>
        <v>3.6609773543057007E-2</v>
      </c>
      <c r="P621" s="179">
        <f>IF('9 All Base Data'!$U621="","",IF('9 All Base Data'!$U621=0,0,('9 All Base Data'!$U621*Basecase_Pop_2006)/(1+(1/(BaseCase_RespHA_Child_5_14*('9 All Base Data'!$W621*Basecase_PM10)/10)))))</f>
        <v>5.4487210790010836E-2</v>
      </c>
      <c r="Q621" s="156">
        <f>IF('7 Base case Results'!$G621="..C",0,BaseCase_RADs_All*'7 Base case Results'!$G621*('9 All Base Data'!$V621*Basecase_PM10)/10)</f>
        <v>440.7091200000001</v>
      </c>
      <c r="R621" s="189">
        <f t="shared" si="90"/>
        <v>0.12541155595967632</v>
      </c>
      <c r="S621" s="178">
        <f t="shared" si="91"/>
        <v>0.16314875510321433</v>
      </c>
      <c r="T621" s="179">
        <f t="shared" si="92"/>
        <v>9.3478484967959141E-3</v>
      </c>
      <c r="U621" s="178">
        <f t="shared" si="93"/>
        <v>3.0221182306211698E-4</v>
      </c>
      <c r="V621" s="178">
        <f t="shared" si="94"/>
        <v>3.8248704491866491E-4</v>
      </c>
      <c r="W621" s="178">
        <f t="shared" si="95"/>
        <v>1.6602532301776354E-4</v>
      </c>
      <c r="X621" s="179">
        <f t="shared" si="96"/>
        <v>2.470995009326991E-4</v>
      </c>
      <c r="Y621" s="179">
        <f t="shared" si="97"/>
        <v>2.7323965440000007E-2</v>
      </c>
      <c r="Z621" s="186">
        <f t="shared" si="98"/>
        <v>0.16276806876445302</v>
      </c>
      <c r="AA621" s="156">
        <f>$J621*'9 All Base Data'!$Y621</f>
        <v>3.0685015672390356E-3</v>
      </c>
      <c r="AB621" s="156">
        <f>$K621*'9 All Base Data'!$Y621</f>
        <v>3.9918347786728377E-3</v>
      </c>
      <c r="AC621" s="178">
        <f>$L621*'9 All Base Data'!$Y621</f>
        <v>2.2871805985689289E-4</v>
      </c>
      <c r="AD621" s="178">
        <f>IF($M621="","",$M621*'9 All Base Data'!$Y621)</f>
        <v>4.1454961555381755E-3</v>
      </c>
      <c r="AE621" s="178">
        <f>IF($N621="","",$N621*'9 All Base Data'!$Y621)</f>
        <v>7.3464618865931126E-3</v>
      </c>
      <c r="AF621" s="178">
        <f>IF($O621="","",$O621*'9 All Base Data'!$Y621)</f>
        <v>3.1888627966959677E-3</v>
      </c>
      <c r="AG621" s="178">
        <f>IF($P621="","",$P621*'9 All Base Data'!$Y621)</f>
        <v>4.7460615723188089E-3</v>
      </c>
      <c r="AH621" s="167">
        <f>$Q621*'9 All Base Data'!$Y621</f>
        <v>38.38758836570689</v>
      </c>
      <c r="AI621" s="178">
        <f>$R621*'9 All Base Data'!$Y621</f>
        <v>1.0923865579370966E-2</v>
      </c>
      <c r="AJ621" s="178">
        <f>$S621*'9 All Base Data'!$Y621</f>
        <v>1.4210931812075302E-2</v>
      </c>
      <c r="AK621" s="178">
        <f>$T621*'9 All Base Data'!$Y621</f>
        <v>8.1423629309053879E-4</v>
      </c>
      <c r="AL621" s="178">
        <f>IF($U621="","",$U621*'9 All Base Data'!$Y621)</f>
        <v>2.6323900587667414E-5</v>
      </c>
      <c r="AM621" s="178">
        <f>IF($V621="","",$V621*'9 All Base Data'!$Y621)</f>
        <v>3.3316204655699767E-5</v>
      </c>
      <c r="AN621" s="178">
        <f>IF($W621="","",$W621*'9 All Base Data'!$Y621)</f>
        <v>1.4461492783016215E-5</v>
      </c>
      <c r="AO621" s="178">
        <f>IF($X621="","",$X621*'9 All Base Data'!$Y621)</f>
        <v>2.1523389230465794E-5</v>
      </c>
      <c r="AP621" s="178">
        <f>$Y621*'9 All Base Data'!$Y621</f>
        <v>2.3800304786738276E-3</v>
      </c>
      <c r="AQ621" s="179">
        <f t="shared" si="99"/>
        <v>1.41777724563787E-2</v>
      </c>
    </row>
    <row r="622" spans="1:43" x14ac:dyDescent="0.25">
      <c r="A622" s="124">
        <v>531731</v>
      </c>
      <c r="B622" s="125" t="s">
        <v>645</v>
      </c>
      <c r="C622" s="126" t="s">
        <v>408</v>
      </c>
      <c r="D622" s="101" t="s">
        <v>2077</v>
      </c>
      <c r="E622" s="142"/>
      <c r="F622" s="191" t="str">
        <f>IF('9 All Base Data'!G622="Rural Centre","Rural",IF('9 All Base Data'!G622="Rural (Incl.some Off Shore Islands)","Rural",IF('9 All Base Data'!G622="Inlet-in TA but not in Urban Area","Rural",IF('9 All Base Data'!G622="Rural (Incl.some Off Shore Islands)","Rural",IF('9 All Base Data'!G622="Inlet-not in TA","Rural",IF('9 All Base Data'!G622="Inland Water not in Urban Area","Rural",IF('9 All Base Data'!G622="Oceanic-in Region but not in TA","Rural",'9 All Base Data'!G622)))))))</f>
        <v>Rural</v>
      </c>
      <c r="G622" s="177">
        <f>IF('9 All Base Data'!I622="..C","..C",'9 All Base Data'!I622*Basecase_Pop_2006)</f>
        <v>1050</v>
      </c>
      <c r="H622" s="177">
        <f>IF('9 All Base Data'!J622="..C","..C",'9 All Base Data'!J622*Basecase_Pop_2006)</f>
        <v>633</v>
      </c>
      <c r="I622" s="191">
        <f>IF('9 All Base Data'!L622="..C","..C",'9 All Base Data'!L622*Basecase_Pop_2006)</f>
        <v>15</v>
      </c>
      <c r="J622" s="156">
        <f>IF('9 All Base Data'!$P622=0,0,('9 All Base Data'!$P622*Basecase_Pop_2006)/(1+(1/(BaseCase_Mort_AllAdults_30*('9 All Base Data'!$W622*Basecase_PM10)/10))))</f>
        <v>0.21136779094327474</v>
      </c>
      <c r="K622" s="156">
        <f>IF('9 All Base Data'!$Q622=0,0,('9 All Base Data'!$Q622*Basecase_Pop_2006)/(1+(1/(BaseCase_Mort_Maori_30*('9 All Base Data'!$W622*Basecase_PM10)/10))))</f>
        <v>0.2749698119717095</v>
      </c>
      <c r="L622" s="179">
        <f>133/(1+1/(BaseCase_Mort_Child_0_1*'9 All Base Data'!$AB$10/10))*IF('9 All Base Data'!$L622="..C",0,'9 All Base Data'!L622/'9 All Base Data'!$L$2022)</f>
        <v>2.1881667829578449E-3</v>
      </c>
      <c r="M622" s="178">
        <f>IF('9 All Base Data'!$R622="","",IF('9 All Base Data'!$R622=0,0,('9 All Base Data'!$R622*Basecase_Pop_2006)/(1+(1/(BaseCase_CardiacHA_All*('9 All Base Data'!$W622*Basecase_PM10)/10)))))</f>
        <v>5.393806815806812E-2</v>
      </c>
      <c r="N622" s="178">
        <f>IF('9 All Base Data'!$S622="","",IF('9 All Base Data'!$S622=0,0,('9 All Base Data'!S622*Basecase_Pop_2006)/(1+(1/(BaseCase_RespHA_All*('9 All Base Data'!$W622*Basecase_PM10)/10)))))</f>
        <v>6.0620190415720046E-2</v>
      </c>
      <c r="O622" s="178">
        <f>IF('9 All Base Data'!$T622="","",IF('9 All Base Data'!$T622=0,0,('9 All Base Data'!$T622*Basecase_Pop_2006)/(1+(1/(BaseCase_RespHA_Child_1_4*('9 All Base Data'!$W622*Basecase_PM10)/10)))))</f>
        <v>3.1379805894048859E-2</v>
      </c>
      <c r="P622" s="179">
        <f>IF('9 All Base Data'!$U622="","",IF('9 All Base Data'!$U622=0,0,('9 All Base Data'!$U622*Basecase_Pop_2006)/(1+(1/(BaseCase_RespHA_Child_5_14*('9 All Base Data'!$W622*Basecase_PM10)/10)))))</f>
        <v>0</v>
      </c>
      <c r="Q622" s="156">
        <f>IF('7 Base case Results'!$G622="..C",0,BaseCase_RADs_All*'7 Base case Results'!$G622*('9 All Base Data'!$V622*Basecase_PM10)/10)</f>
        <v>301.26600000000002</v>
      </c>
      <c r="R622" s="189">
        <f t="shared" si="90"/>
        <v>0.75246933575805797</v>
      </c>
      <c r="S622" s="178">
        <f t="shared" si="91"/>
        <v>0.97889253061928572</v>
      </c>
      <c r="T622" s="179">
        <f t="shared" si="92"/>
        <v>7.7898737473299281E-3</v>
      </c>
      <c r="U622" s="178">
        <f t="shared" si="93"/>
        <v>3.4250673280373259E-4</v>
      </c>
      <c r="V622" s="178">
        <f t="shared" si="94"/>
        <v>2.7491256353529041E-4</v>
      </c>
      <c r="W622" s="178">
        <f t="shared" si="95"/>
        <v>1.4230741972951155E-4</v>
      </c>
      <c r="X622" s="179">
        <f t="shared" si="96"/>
        <v>0</v>
      </c>
      <c r="Y622" s="179">
        <f t="shared" si="97"/>
        <v>1.8678492000000001E-2</v>
      </c>
      <c r="Z622" s="186">
        <f t="shared" si="98"/>
        <v>0.77955512080172706</v>
      </c>
      <c r="AA622" s="156">
        <f>$J622*'9 All Base Data'!$Y622</f>
        <v>1.8411009403434216E-2</v>
      </c>
      <c r="AB622" s="156">
        <f>$K622*'9 All Base Data'!$Y622</f>
        <v>2.3951008672037023E-2</v>
      </c>
      <c r="AC622" s="178">
        <f>$L622*'9 All Base Data'!$Y622</f>
        <v>1.9059838321407741E-4</v>
      </c>
      <c r="AD622" s="178">
        <f>IF($M622="","",$M622*'9 All Base Data'!$Y622)</f>
        <v>4.6982289762765991E-3</v>
      </c>
      <c r="AE622" s="178">
        <f>IF($N622="","",$N622*'9 All Base Data'!$Y622)</f>
        <v>5.2802694809887998E-3</v>
      </c>
      <c r="AF622" s="178">
        <f>IF($O622="","",$O622*'9 All Base Data'!$Y622)</f>
        <v>2.7333109685965433E-3</v>
      </c>
      <c r="AG622" s="178">
        <f>IF($P622="","",$P622*'9 All Base Data'!$Y622)</f>
        <v>0</v>
      </c>
      <c r="AH622" s="167">
        <f>$Q622*'9 All Base Data'!$Y622</f>
        <v>26.241515484369941</v>
      </c>
      <c r="AI622" s="178">
        <f>$R622*'9 All Base Data'!$Y622</f>
        <v>6.5543193476225795E-2</v>
      </c>
      <c r="AJ622" s="178">
        <f>$S622*'9 All Base Data'!$Y622</f>
        <v>8.5265590872451794E-2</v>
      </c>
      <c r="AK622" s="178">
        <f>$T622*'9 All Base Data'!$Y622</f>
        <v>6.7853024424211557E-4</v>
      </c>
      <c r="AL622" s="178">
        <f>IF($U622="","",$U622*'9 All Base Data'!$Y622)</f>
        <v>2.9833753999356404E-5</v>
      </c>
      <c r="AM622" s="178">
        <f>IF($V622="","",$V622*'9 All Base Data'!$Y622)</f>
        <v>2.3946022096284208E-5</v>
      </c>
      <c r="AN622" s="178">
        <f>IF($W622="","",$W622*'9 All Base Data'!$Y622)</f>
        <v>1.2395565242585323E-5</v>
      </c>
      <c r="AO622" s="178">
        <f>IF($X622="","",$X622*'9 All Base Data'!$Y622)</f>
        <v>0</v>
      </c>
      <c r="AP622" s="178">
        <f>$Y622*'9 All Base Data'!$Y622</f>
        <v>1.6269739600309363E-3</v>
      </c>
      <c r="AQ622" s="179">
        <f t="shared" si="99"/>
        <v>6.7902477456594473E-2</v>
      </c>
    </row>
    <row r="623" spans="1:43" x14ac:dyDescent="0.25">
      <c r="A623" s="124">
        <v>531732</v>
      </c>
      <c r="B623" s="125" t="s">
        <v>647</v>
      </c>
      <c r="C623" s="126" t="s">
        <v>646</v>
      </c>
      <c r="D623" s="101" t="s">
        <v>2077</v>
      </c>
      <c r="E623" s="142"/>
      <c r="F623" s="191" t="str">
        <f>IF('9 All Base Data'!G623="Rural Centre","Rural",IF('9 All Base Data'!G623="Rural (Incl.some Off Shore Islands)","Rural",IF('9 All Base Data'!G623="Inlet-in TA but not in Urban Area","Rural",IF('9 All Base Data'!G623="Rural (Incl.some Off Shore Islands)","Rural",IF('9 All Base Data'!G623="Inlet-not in TA","Rural",IF('9 All Base Data'!G623="Inland Water not in Urban Area","Rural",IF('9 All Base Data'!G623="Oceanic-in Region but not in TA","Rural",'9 All Base Data'!G623)))))))</f>
        <v>Rural</v>
      </c>
      <c r="G623" s="177">
        <f>IF('9 All Base Data'!I623="..C","..C",'9 All Base Data'!I623*Basecase_Pop_2006)</f>
        <v>51</v>
      </c>
      <c r="H623" s="177">
        <f>IF('9 All Base Data'!J623="..C","..C",'9 All Base Data'!J623*Basecase_Pop_2006)</f>
        <v>21</v>
      </c>
      <c r="I623" s="191" t="str">
        <f>IF('9 All Base Data'!L623="..C","..C",'9 All Base Data'!L623*Basecase_Pop_2006)</f>
        <v>..C</v>
      </c>
      <c r="J623" s="156">
        <f>IF('9 All Base Data'!$P623=0,0,('9 All Base Data'!$P623*Basecase_Pop_2006)/(1+(1/(BaseCase_Mort_AllAdults_30*('9 All Base Data'!$W623*Basecase_PM10)/10))))</f>
        <v>0</v>
      </c>
      <c r="K623" s="156">
        <f>IF('9 All Base Data'!$Q623=0,0,('9 All Base Data'!$Q623*Basecase_Pop_2006)/(1+(1/(BaseCase_Mort_Maori_30*('9 All Base Data'!$W623*Basecase_PM10)/10))))</f>
        <v>0</v>
      </c>
      <c r="L623" s="179">
        <f>133/(1+1/(BaseCase_Mort_Child_0_1*'9 All Base Data'!$AB$10/10))*IF('9 All Base Data'!$L623="..C",0,'9 All Base Data'!L623/'9 All Base Data'!$L$2022)</f>
        <v>0</v>
      </c>
      <c r="M623" s="178">
        <f>IF('9 All Base Data'!$R623="","",IF('9 All Base Data'!$R623=0,0,('9 All Base Data'!$R623*Basecase_Pop_2006)/(1+(1/(BaseCase_CardiacHA_All*('9 All Base Data'!$W623*Basecase_PM10)/10)))))</f>
        <v>0</v>
      </c>
      <c r="N623" s="178">
        <f>IF('9 All Base Data'!$S623="","",IF('9 All Base Data'!$S623=0,0,('9 All Base Data'!S623*Basecase_Pop_2006)/(1+(1/(BaseCase_RespHA_All*('9 All Base Data'!$W623*Basecase_PM10)/10)))))</f>
        <v>0</v>
      </c>
      <c r="O623" s="178">
        <f>IF('9 All Base Data'!$T623="","",IF('9 All Base Data'!$T623=0,0,('9 All Base Data'!$T623*Basecase_Pop_2006)/(1+(1/(BaseCase_RespHA_Child_1_4*('9 All Base Data'!$W623*Basecase_PM10)/10)))))</f>
        <v>0</v>
      </c>
      <c r="P623" s="179">
        <f>IF('9 All Base Data'!$U623="","",IF('9 All Base Data'!$U623=0,0,('9 All Base Data'!$U623*Basecase_Pop_2006)/(1+(1/(BaseCase_RespHA_Child_5_14*('9 All Base Data'!$W623*Basecase_PM10)/10)))))</f>
        <v>0</v>
      </c>
      <c r="Q623" s="156">
        <f>IF('7 Base case Results'!$G623="..C",0,BaseCase_RADs_All*'7 Base case Results'!$G623*('9 All Base Data'!$V623*Basecase_PM10)/10)</f>
        <v>14.632920000000002</v>
      </c>
      <c r="R623" s="189">
        <f t="shared" ref="R623:R686" si="100">$J623*BaseCase_Cost_Mort_AllAdults_30/1000000</f>
        <v>0</v>
      </c>
      <c r="S623" s="178">
        <f t="shared" ref="S623:S686" si="101">$K623*BaseCase_Cost_Mort_Maori_30/1000000</f>
        <v>0</v>
      </c>
      <c r="T623" s="179">
        <f t="shared" ref="T623:T686" si="102">$L623*BaseCase_Cost_Mort_Child_0_1/1000000</f>
        <v>0</v>
      </c>
      <c r="U623" s="178">
        <f t="shared" ref="U623:U686" si="103">IF($M623="","",$M623*BaseCase_Cost_CardiacHA_All/1000000)</f>
        <v>0</v>
      </c>
      <c r="V623" s="178">
        <f t="shared" ref="V623:V686" si="104">IF($N623="","",$N623*BaseCase_Cost_RespHA_All/1000000)</f>
        <v>0</v>
      </c>
      <c r="W623" s="178">
        <f t="shared" ref="W623:W686" si="105">IF($O623="","",$O623*BaseCase_Cost_RespHA_Child_1_4/1000000)</f>
        <v>0</v>
      </c>
      <c r="X623" s="179">
        <f t="shared" ref="X623:X686" si="106">IF($P623="","",$P623*BaseCase_Cost_RespHA_Child_5_14/1000000)</f>
        <v>0</v>
      </c>
      <c r="Y623" s="179">
        <f t="shared" ref="Y623:Y686" si="107">$Q623*BaseCase_Cost_RADs_All/1000000</f>
        <v>9.0724104000000009E-4</v>
      </c>
      <c r="Z623" s="186">
        <f t="shared" si="98"/>
        <v>9.0724104000000009E-4</v>
      </c>
      <c r="AA623" s="156">
        <f>$J623*'9 All Base Data'!$Y623</f>
        <v>0</v>
      </c>
      <c r="AB623" s="156">
        <f>$K623*'9 All Base Data'!$Y623</f>
        <v>0</v>
      </c>
      <c r="AC623" s="178">
        <f>$L623*'9 All Base Data'!$Y623</f>
        <v>0</v>
      </c>
      <c r="AD623" s="178">
        <f>IF($M623="","",$M623*'9 All Base Data'!$Y623)</f>
        <v>0</v>
      </c>
      <c r="AE623" s="178">
        <f>IF($N623="","",$N623*'9 All Base Data'!$Y623)</f>
        <v>0</v>
      </c>
      <c r="AF623" s="178">
        <f>IF($O623="","",$O623*'9 All Base Data'!$Y623)</f>
        <v>0</v>
      </c>
      <c r="AG623" s="178">
        <f>IF($P623="","",$P623*'9 All Base Data'!$Y623)</f>
        <v>0</v>
      </c>
      <c r="AH623" s="167">
        <f>$Q623*'9 All Base Data'!$Y623</f>
        <v>1.2745878949551115</v>
      </c>
      <c r="AI623" s="178">
        <f>$R623*'9 All Base Data'!$Y623</f>
        <v>0</v>
      </c>
      <c r="AJ623" s="178">
        <f>$S623*'9 All Base Data'!$Y623</f>
        <v>0</v>
      </c>
      <c r="AK623" s="178">
        <f>$T623*'9 All Base Data'!$Y623</f>
        <v>0</v>
      </c>
      <c r="AL623" s="178">
        <f>IF($U623="","",$U623*'9 All Base Data'!$Y623)</f>
        <v>0</v>
      </c>
      <c r="AM623" s="178">
        <f>IF($V623="","",$V623*'9 All Base Data'!$Y623)</f>
        <v>0</v>
      </c>
      <c r="AN623" s="178">
        <f>IF($W623="","",$W623*'9 All Base Data'!$Y623)</f>
        <v>0</v>
      </c>
      <c r="AO623" s="178">
        <f>IF($X623="","",$X623*'9 All Base Data'!$Y623)</f>
        <v>0</v>
      </c>
      <c r="AP623" s="178">
        <f>$Y623*'9 All Base Data'!$Y623</f>
        <v>7.9024449487216918E-5</v>
      </c>
      <c r="AQ623" s="179">
        <f t="shared" si="99"/>
        <v>7.9024449487216918E-5</v>
      </c>
    </row>
    <row r="624" spans="1:43" x14ac:dyDescent="0.25">
      <c r="A624" s="124">
        <v>531800</v>
      </c>
      <c r="B624" s="125" t="s">
        <v>648</v>
      </c>
      <c r="C624" s="126" t="s">
        <v>408</v>
      </c>
      <c r="D624" s="101" t="s">
        <v>2077</v>
      </c>
      <c r="E624" s="142"/>
      <c r="F624" s="191" t="str">
        <f>IF('9 All Base Data'!G624="Rural Centre","Rural",IF('9 All Base Data'!G624="Rural (Incl.some Off Shore Islands)","Rural",IF('9 All Base Data'!G624="Inlet-in TA but not in Urban Area","Rural",IF('9 All Base Data'!G624="Rural (Incl.some Off Shore Islands)","Rural",IF('9 All Base Data'!G624="Inlet-not in TA","Rural",IF('9 All Base Data'!G624="Inland Water not in Urban Area","Rural",IF('9 All Base Data'!G624="Oceanic-in Region but not in TA","Rural",'9 All Base Data'!G624)))))))</f>
        <v>Rural</v>
      </c>
      <c r="G624" s="177">
        <f>IF('9 All Base Data'!I624="..C","..C",'9 All Base Data'!I624*Basecase_Pop_2006)</f>
        <v>1029</v>
      </c>
      <c r="H624" s="177">
        <f>IF('9 All Base Data'!J624="..C","..C",'9 All Base Data'!J624*Basecase_Pop_2006)</f>
        <v>606</v>
      </c>
      <c r="I624" s="191">
        <f>IF('9 All Base Data'!L624="..C","..C",'9 All Base Data'!L624*Basecase_Pop_2006)</f>
        <v>15</v>
      </c>
      <c r="J624" s="156">
        <f>IF('9 All Base Data'!$P624=0,0,('9 All Base Data'!$P624*Basecase_Pop_2006)/(1+(1/(BaseCase_Mort_AllAdults_30*('9 All Base Data'!$W624*Basecase_PM10)/10))))</f>
        <v>0.2465957561004872</v>
      </c>
      <c r="K624" s="156">
        <f>IF('9 All Base Data'!$Q624=0,0,('9 All Base Data'!$Q624*Basecase_Pop_2006)/(1+(1/(BaseCase_Mort_Maori_30*('9 All Base Data'!$W624*Basecase_PM10)/10))))</f>
        <v>0.32079811396699448</v>
      </c>
      <c r="L624" s="179">
        <f>133/(1+1/(BaseCase_Mort_Child_0_1*'9 All Base Data'!$AB$10/10))*IF('9 All Base Data'!$L624="..C",0,'9 All Base Data'!L624/'9 All Base Data'!$L$2022)</f>
        <v>2.1881667829578449E-3</v>
      </c>
      <c r="M624" s="178">
        <f>IF('9 All Base Data'!$R624="","",IF('9 All Base Data'!$R624=0,0,('9 All Base Data'!$R624*Basecase_Pop_2006)/(1+(1/(BaseCase_CardiacHA_All*('9 All Base Data'!$W624*Basecase_PM10)/10)))))</f>
        <v>2.5382620309679114E-2</v>
      </c>
      <c r="N624" s="178">
        <f>IF('9 All Base Data'!$S624="","",IF('9 All Base Data'!$S624=0,0,('9 All Base Data'!S624*Basecase_Pop_2006)/(1+(1/(BaseCase_RespHA_All*('9 All Base Data'!$W624*Basecase_PM10)/10)))))</f>
        <v>6.0620190415720046E-2</v>
      </c>
      <c r="O624" s="178">
        <f>IF('9 All Base Data'!$T624="","",IF('9 All Base Data'!$T624=0,0,('9 All Base Data'!$T624*Basecase_Pop_2006)/(1+(1/(BaseCase_RespHA_Child_1_4*('9 All Base Data'!$W624*Basecase_PM10)/10)))))</f>
        <v>5.2299676490081435E-3</v>
      </c>
      <c r="P624" s="179">
        <f>IF('9 All Base Data'!$U624="","",IF('9 All Base Data'!$U624=0,0,('9 All Base Data'!$U624*Basecase_Pop_2006)/(1+(1/(BaseCase_RespHA_Child_5_14*('9 All Base Data'!$W624*Basecase_PM10)/10)))))</f>
        <v>1.5567774511431666E-2</v>
      </c>
      <c r="Q624" s="156">
        <f>IF('7 Base case Results'!$G624="..C",0,BaseCase_RADs_All*'7 Base case Results'!$G624*('9 All Base Data'!$V624*Basecase_PM10)/10)</f>
        <v>295.24068</v>
      </c>
      <c r="R624" s="189">
        <f t="shared" si="100"/>
        <v>0.87788089171773442</v>
      </c>
      <c r="S624" s="178">
        <f t="shared" si="101"/>
        <v>1.1420412857225004</v>
      </c>
      <c r="T624" s="179">
        <f t="shared" si="102"/>
        <v>7.7898737473299281E-3</v>
      </c>
      <c r="U624" s="178">
        <f t="shared" si="103"/>
        <v>1.6117963896646235E-4</v>
      </c>
      <c r="V624" s="178">
        <f t="shared" si="104"/>
        <v>2.7491256353529041E-4</v>
      </c>
      <c r="W624" s="178">
        <f t="shared" si="105"/>
        <v>2.3717903288251933E-5</v>
      </c>
      <c r="X624" s="179">
        <f t="shared" si="106"/>
        <v>7.0599857409342601E-5</v>
      </c>
      <c r="Y624" s="179">
        <f t="shared" si="107"/>
        <v>1.8304922159999997E-2</v>
      </c>
      <c r="Z624" s="186">
        <f t="shared" ref="Z624:Z687" si="108">SUM(R624,T624:V624,Y624)</f>
        <v>0.90441177982756615</v>
      </c>
      <c r="AA624" s="156">
        <f>$J624*'9 All Base Data'!$Y624</f>
        <v>2.1479510970673254E-2</v>
      </c>
      <c r="AB624" s="156">
        <f>$K624*'9 All Base Data'!$Y624</f>
        <v>2.7942843450709867E-2</v>
      </c>
      <c r="AC624" s="178">
        <f>$L624*'9 All Base Data'!$Y624</f>
        <v>1.9059838321407741E-4</v>
      </c>
      <c r="AD624" s="178">
        <f>IF($M624="","",$M624*'9 All Base Data'!$Y624)</f>
        <v>2.2109312829536932E-3</v>
      </c>
      <c r="AE624" s="178">
        <f>IF($N624="","",$N624*'9 All Base Data'!$Y624)</f>
        <v>5.2802694809887998E-3</v>
      </c>
      <c r="AF624" s="178">
        <f>IF($O624="","",$O624*'9 All Base Data'!$Y624)</f>
        <v>4.5555182809942394E-4</v>
      </c>
      <c r="AG624" s="178">
        <f>IF($P624="","",$P624*'9 All Base Data'!$Y624)</f>
        <v>1.3560175920910881E-3</v>
      </c>
      <c r="AH624" s="167">
        <f>$Q624*'9 All Base Data'!$Y624</f>
        <v>25.716685174682542</v>
      </c>
      <c r="AI624" s="178">
        <f>$R624*'9 All Base Data'!$Y624</f>
        <v>7.6467059055596781E-2</v>
      </c>
      <c r="AJ624" s="178">
        <f>$S624*'9 All Base Data'!$Y624</f>
        <v>9.9476522684527127E-2</v>
      </c>
      <c r="AK624" s="178">
        <f>$T624*'9 All Base Data'!$Y624</f>
        <v>6.7853024424211557E-4</v>
      </c>
      <c r="AL624" s="178">
        <f>IF($U624="","",$U624*'9 All Base Data'!$Y624)</f>
        <v>1.4039413646755951E-5</v>
      </c>
      <c r="AM624" s="178">
        <f>IF($V624="","",$V624*'9 All Base Data'!$Y624)</f>
        <v>2.3946022096284208E-5</v>
      </c>
      <c r="AN624" s="178">
        <f>IF($W624="","",$W624*'9 All Base Data'!$Y624)</f>
        <v>2.0659275404308877E-6</v>
      </c>
      <c r="AO624" s="178">
        <f>IF($X624="","",$X624*'9 All Base Data'!$Y624)</f>
        <v>6.1495397801330842E-6</v>
      </c>
      <c r="AP624" s="178">
        <f>$Y624*'9 All Base Data'!$Y624</f>
        <v>1.5944344808303172E-3</v>
      </c>
      <c r="AQ624" s="179">
        <f t="shared" ref="AQ624:AQ687" si="109">SUM(AI624,AK624:AM624,AP624)</f>
        <v>7.8778009216412231E-2</v>
      </c>
    </row>
    <row r="625" spans="1:43" x14ac:dyDescent="0.25">
      <c r="A625" s="124">
        <v>532000</v>
      </c>
      <c r="B625" s="125" t="s">
        <v>649</v>
      </c>
      <c r="C625" s="126" t="s">
        <v>408</v>
      </c>
      <c r="D625" s="101" t="s">
        <v>2077</v>
      </c>
      <c r="E625" s="142"/>
      <c r="F625" s="191" t="str">
        <f>IF('9 All Base Data'!G625="Rural Centre","Rural",IF('9 All Base Data'!G625="Rural (Incl.some Off Shore Islands)","Rural",IF('9 All Base Data'!G625="Inlet-in TA but not in Urban Area","Rural",IF('9 All Base Data'!G625="Rural (Incl.some Off Shore Islands)","Rural",IF('9 All Base Data'!G625="Inlet-not in TA","Rural",IF('9 All Base Data'!G625="Inland Water not in Urban Area","Rural",IF('9 All Base Data'!G625="Oceanic-in Region but not in TA","Rural",'9 All Base Data'!G625)))))))</f>
        <v>Te Kuiti</v>
      </c>
      <c r="G625" s="177">
        <f>IF('9 All Base Data'!I625="..C","..C",'9 All Base Data'!I625*Basecase_Pop_2006)</f>
        <v>4221</v>
      </c>
      <c r="H625" s="177">
        <f>IF('9 All Base Data'!J625="..C","..C",'9 All Base Data'!J625*Basecase_Pop_2006)</f>
        <v>2352</v>
      </c>
      <c r="I625" s="191">
        <f>IF('9 All Base Data'!L625="..C","..C",'9 All Base Data'!L625*Basecase_Pop_2006)</f>
        <v>60</v>
      </c>
      <c r="J625" s="156">
        <f>IF('9 All Base Data'!$P625=0,0,('9 All Base Data'!$P625*Basecase_Pop_2006)/(1+(1/(BaseCase_Mort_AllAdults_30*('9 All Base Data'!$W625*Basecase_PM10)/10))))</f>
        <v>0.37758641310847979</v>
      </c>
      <c r="K625" s="156">
        <f>IF('9 All Base Data'!$Q625=0,0,('9 All Base Data'!$Q625*Basecase_Pop_2006)/(1+(1/(BaseCase_Mort_Maori_30*('9 All Base Data'!$W625*Basecase_PM10)/10))))</f>
        <v>0.24698795180722891</v>
      </c>
      <c r="L625" s="179">
        <f>133/(1+1/(BaseCase_Mort_Child_0_1*'9 All Base Data'!$AB$10/10))*IF('9 All Base Data'!$L625="..C",0,'9 All Base Data'!L625/'9 All Base Data'!$L$2022)</f>
        <v>8.7526671318313796E-3</v>
      </c>
      <c r="M625" s="178">
        <f>IF('9 All Base Data'!$R625="","",IF('9 All Base Data'!$R625=0,0,('9 All Base Data'!$R625*Basecase_Pop_2006)/(1+(1/(BaseCase_CardiacHA_All*('9 All Base Data'!$W625*Basecase_PM10)/10)))))</f>
        <v>0.71132060524439511</v>
      </c>
      <c r="N625" s="178">
        <f>IF('9 All Base Data'!$S625="","",IF('9 All Base Data'!$S625=0,0,('9 All Base Data'!S625*Basecase_Pop_2006)/(1+(1/(BaseCase_RespHA_All*('9 All Base Data'!$W625*Basecase_PM10)/10)))))</f>
        <v>1.183261183261183</v>
      </c>
      <c r="O625" s="178">
        <f>IF('9 All Base Data'!$T625="","",IF('9 All Base Data'!$T625=0,0,('9 All Base Data'!$T625*Basecase_Pop_2006)/(1+(1/(BaseCase_RespHA_Child_1_4*('9 All Base Data'!$W625*Basecase_PM10)/10)))))</f>
        <v>0.25406661502711075</v>
      </c>
      <c r="P625" s="179">
        <f>IF('9 All Base Data'!$U625="","",IF('9 All Base Data'!$U625=0,0,('9 All Base Data'!$U625*Basecase_Pop_2006)/(1+(1/(BaseCase_RespHA_Child_5_14*('9 All Base Data'!$W625*Basecase_PM10)/10)))))</f>
        <v>0.1719405261151353</v>
      </c>
      <c r="Q625" s="156">
        <f>IF('7 Base case Results'!$G625="..C",0,BaseCase_RADs_All*'7 Base case Results'!$G625*('9 All Base Data'!$V625*Basecase_PM10)/10)</f>
        <v>3738.1175999999991</v>
      </c>
      <c r="R625" s="189">
        <f t="shared" si="100"/>
        <v>1.3442076306661879</v>
      </c>
      <c r="S625" s="178">
        <f t="shared" si="101"/>
        <v>0.87927710843373486</v>
      </c>
      <c r="T625" s="179">
        <f t="shared" si="102"/>
        <v>3.1159494989319712E-2</v>
      </c>
      <c r="U625" s="178">
        <f t="shared" si="103"/>
        <v>4.5168858433019083E-3</v>
      </c>
      <c r="V625" s="178">
        <f t="shared" si="104"/>
        <v>5.3660894660894649E-3</v>
      </c>
      <c r="W625" s="178">
        <f t="shared" si="105"/>
        <v>1.1521920991479475E-3</v>
      </c>
      <c r="X625" s="179">
        <f t="shared" si="106"/>
        <v>7.797502859321386E-4</v>
      </c>
      <c r="Y625" s="179">
        <f t="shared" si="107"/>
        <v>0.23176329119999994</v>
      </c>
      <c r="Z625" s="186">
        <f t="shared" si="108"/>
        <v>1.6170133921648988</v>
      </c>
      <c r="AA625" s="156">
        <f>$J625*'9 All Base Data'!$Y625</f>
        <v>0.21007204250378014</v>
      </c>
      <c r="AB625" s="156">
        <f>$K625*'9 All Base Data'!$Y625</f>
        <v>0.13741295160179204</v>
      </c>
      <c r="AC625" s="178">
        <f>$L625*'9 All Base Data'!$Y625</f>
        <v>4.869589047451421E-3</v>
      </c>
      <c r="AD625" s="178">
        <f>IF($M625="","",$M625*'9 All Base Data'!$Y625)</f>
        <v>0.39574668799267587</v>
      </c>
      <c r="AE625" s="178">
        <f>IF($N625="","",$N625*'9 All Base Data'!$Y625)</f>
        <v>0.65831313032893146</v>
      </c>
      <c r="AF625" s="178">
        <f>IF($O625="","",$O625*'9 All Base Data'!$Y625)</f>
        <v>0.14135120040834998</v>
      </c>
      <c r="AG625" s="178">
        <f>IF($P625="","",$P625*'9 All Base Data'!$Y625)</f>
        <v>9.5659950295414492E-2</v>
      </c>
      <c r="AH625" s="167">
        <f>$Q625*'9 All Base Data'!$Y625</f>
        <v>2079.7199583707502</v>
      </c>
      <c r="AI625" s="178">
        <f>$R625*'9 All Base Data'!$Y625</f>
        <v>0.74785647131345723</v>
      </c>
      <c r="AJ625" s="178">
        <f>$S625*'9 All Base Data'!$Y625</f>
        <v>0.48919010770237964</v>
      </c>
      <c r="AK625" s="178">
        <f>$T625*'9 All Base Data'!$Y625</f>
        <v>1.7335737008927061E-2</v>
      </c>
      <c r="AL625" s="178">
        <f>IF($U625="","",$U625*'9 All Base Data'!$Y625)</f>
        <v>2.5129914687534918E-3</v>
      </c>
      <c r="AM625" s="178">
        <f>IF($V625="","",$V625*'9 All Base Data'!$Y625)</f>
        <v>2.985450046041704E-3</v>
      </c>
      <c r="AN625" s="178">
        <f>IF($W625="","",$W625*'9 All Base Data'!$Y625)</f>
        <v>6.4102769385186731E-4</v>
      </c>
      <c r="AO625" s="178">
        <f>IF($X625="","",$X625*'9 All Base Data'!$Y625)</f>
        <v>4.3381787458970472E-4</v>
      </c>
      <c r="AP625" s="178">
        <f>$Y625*'9 All Base Data'!$Y625</f>
        <v>0.12894263741898651</v>
      </c>
      <c r="AQ625" s="179">
        <f t="shared" si="109"/>
        <v>0.89963328725616598</v>
      </c>
    </row>
    <row r="626" spans="1:43" x14ac:dyDescent="0.25">
      <c r="A626" s="124">
        <v>532200</v>
      </c>
      <c r="B626" s="125" t="s">
        <v>650</v>
      </c>
      <c r="C626" s="126" t="s">
        <v>408</v>
      </c>
      <c r="D626" s="101" t="s">
        <v>2078</v>
      </c>
      <c r="E626" s="142"/>
      <c r="F626" s="191" t="str">
        <f>IF('9 All Base Data'!G626="Rural Centre","Rural",IF('9 All Base Data'!G626="Rural (Incl.some Off Shore Islands)","Rural",IF('9 All Base Data'!G626="Inlet-in TA but not in Urban Area","Rural",IF('9 All Base Data'!G626="Rural (Incl.some Off Shore Islands)","Rural",IF('9 All Base Data'!G626="Inlet-not in TA","Rural",IF('9 All Base Data'!G626="Inland Water not in Urban Area","Rural",IF('9 All Base Data'!G626="Oceanic-in Region but not in TA","Rural",'9 All Base Data'!G626)))))))</f>
        <v>Rural</v>
      </c>
      <c r="G626" s="177">
        <f>IF('9 All Base Data'!I626="..C","..C",'9 All Base Data'!I626*Basecase_Pop_2006)</f>
        <v>195</v>
      </c>
      <c r="H626" s="177">
        <f>IF('9 All Base Data'!J626="..C","..C",'9 All Base Data'!J626*Basecase_Pop_2006)</f>
        <v>177</v>
      </c>
      <c r="I626" s="191" t="str">
        <f>IF('9 All Base Data'!L626="..C","..C",'9 All Base Data'!L626*Basecase_Pop_2006)</f>
        <v>..C</v>
      </c>
      <c r="J626" s="156">
        <f>IF('9 All Base Data'!$P626=0,0,('9 All Base Data'!$P626*Basecase_Pop_2006)/(1+(1/(BaseCase_Mort_AllAdults_30*('9 All Base Data'!$W626*Basecase_PM10)/10))))</f>
        <v>2.5187995087406905</v>
      </c>
      <c r="K626" s="156">
        <f>IF('9 All Base Data'!$Q626=0,0,('9 All Base Data'!$Q626*Basecase_Pop_2006)/(1+(1/(BaseCase_Mort_Maori_30*('9 All Base Data'!$W626*Basecase_PM10)/10))))</f>
        <v>2.153930193778391</v>
      </c>
      <c r="L626" s="179">
        <f>133/(1+1/(BaseCase_Mort_Child_0_1*'9 All Base Data'!$AB$10/10))*IF('9 All Base Data'!$L626="..C",0,'9 All Base Data'!L626/'9 All Base Data'!$L$2022)</f>
        <v>0</v>
      </c>
      <c r="M626" s="178">
        <f>IF('9 All Base Data'!$R626="","",IF('9 All Base Data'!$R626=0,0,('9 All Base Data'!$R626*Basecase_Pop_2006)/(1+(1/(BaseCase_CardiacHA_All*('9 All Base Data'!$W626*Basecase_PM10)/10)))))</f>
        <v>2.0623379001614279E-2</v>
      </c>
      <c r="N626" s="178">
        <f>IF('9 All Base Data'!$S626="","",IF('9 All Base Data'!$S626=0,0,('9 All Base Data'!S626*Basecase_Pop_2006)/(1+(1/(BaseCase_RespHA_All*('9 All Base Data'!$W626*Basecase_PM10)/10)))))</f>
        <v>2.6356604528573933E-3</v>
      </c>
      <c r="O626" s="178">
        <f>IF('9 All Base Data'!$T626="","",IF('9 All Base Data'!$T626=0,0,('9 All Base Data'!$T626*Basecase_Pop_2006)/(1+(1/(BaseCase_RespHA_Child_1_4*('9 All Base Data'!$W626*Basecase_PM10)/10)))))</f>
        <v>0</v>
      </c>
      <c r="P626" s="179">
        <f>IF('9 All Base Data'!$U626="","",IF('9 All Base Data'!$U626=0,0,('9 All Base Data'!$U626*Basecase_Pop_2006)/(1+(1/(BaseCase_RespHA_Child_5_14*('9 All Base Data'!$W626*Basecase_PM10)/10)))))</f>
        <v>0</v>
      </c>
      <c r="Q626" s="156">
        <f>IF('7 Base case Results'!$G626="..C",0,BaseCase_RADs_All*'7 Base case Results'!$G626*('9 All Base Data'!$V626*Basecase_PM10)/10)</f>
        <v>55.949400000000004</v>
      </c>
      <c r="R626" s="189">
        <f t="shared" si="100"/>
        <v>8.9669262511168579</v>
      </c>
      <c r="S626" s="178">
        <f t="shared" si="101"/>
        <v>7.6679914898510724</v>
      </c>
      <c r="T626" s="179">
        <f t="shared" si="102"/>
        <v>0</v>
      </c>
      <c r="U626" s="178">
        <f t="shared" si="103"/>
        <v>1.3095845666025069E-4</v>
      </c>
      <c r="V626" s="178">
        <f t="shared" si="104"/>
        <v>1.1952720153708278E-5</v>
      </c>
      <c r="W626" s="178">
        <f t="shared" si="105"/>
        <v>0</v>
      </c>
      <c r="X626" s="179">
        <f t="shared" si="106"/>
        <v>0</v>
      </c>
      <c r="Y626" s="179">
        <f t="shared" si="107"/>
        <v>3.4688628000000003E-3</v>
      </c>
      <c r="Z626" s="186">
        <f t="shared" si="108"/>
        <v>8.9705380250936724</v>
      </c>
      <c r="AA626" s="156">
        <f>$J626*'9 All Base Data'!$Y626</f>
        <v>0.21939786205759107</v>
      </c>
      <c r="AB626" s="156">
        <f>$K626*'9 All Base Data'!$Y626</f>
        <v>0.18761623459762333</v>
      </c>
      <c r="AC626" s="178">
        <f>$L626*'9 All Base Data'!$Y626</f>
        <v>0</v>
      </c>
      <c r="AD626" s="178">
        <f>IF($M626="","",$M626*'9 All Base Data'!$Y626)</f>
        <v>1.7963816673998757E-3</v>
      </c>
      <c r="AE626" s="178">
        <f>IF($N626="","",$N626*'9 All Base Data'!$Y626)</f>
        <v>2.2957693395603477E-4</v>
      </c>
      <c r="AF626" s="178">
        <f>IF($O626="","",$O626*'9 All Base Data'!$Y626)</f>
        <v>0</v>
      </c>
      <c r="AG626" s="178">
        <f>IF($P626="","",$P626*'9 All Base Data'!$Y626)</f>
        <v>0</v>
      </c>
      <c r="AH626" s="167">
        <f>$Q626*'9 All Base Data'!$Y626</f>
        <v>4.8734243042401317</v>
      </c>
      <c r="AI626" s="178">
        <f>$R626*'9 All Base Data'!$Y626</f>
        <v>0.78105638892502416</v>
      </c>
      <c r="AJ626" s="178">
        <f>$S626*'9 All Base Data'!$Y626</f>
        <v>0.66791379516753913</v>
      </c>
      <c r="AK626" s="178">
        <f>$T626*'9 All Base Data'!$Y626</f>
        <v>0</v>
      </c>
      <c r="AL626" s="178">
        <f>IF($U626="","",$U626*'9 All Base Data'!$Y626)</f>
        <v>1.1407023587989212E-5</v>
      </c>
      <c r="AM626" s="178">
        <f>IF($V626="","",$V626*'9 All Base Data'!$Y626)</f>
        <v>1.0411313954906177E-6</v>
      </c>
      <c r="AN626" s="178">
        <f>IF($W626="","",$W626*'9 All Base Data'!$Y626)</f>
        <v>0</v>
      </c>
      <c r="AO626" s="178">
        <f>IF($X626="","",$X626*'9 All Base Data'!$Y626)</f>
        <v>0</v>
      </c>
      <c r="AP626" s="178">
        <f>$Y626*'9 All Base Data'!$Y626</f>
        <v>3.0215230686288821E-4</v>
      </c>
      <c r="AQ626" s="179">
        <f t="shared" si="109"/>
        <v>0.78137098938687066</v>
      </c>
    </row>
    <row r="627" spans="1:43" x14ac:dyDescent="0.25">
      <c r="A627" s="124">
        <v>532300</v>
      </c>
      <c r="B627" s="125" t="s">
        <v>651</v>
      </c>
      <c r="C627" s="126" t="s">
        <v>646</v>
      </c>
      <c r="D627" s="101" t="s">
        <v>2079</v>
      </c>
      <c r="E627" s="142"/>
      <c r="F627" s="191" t="str">
        <f>IF('9 All Base Data'!G627="Rural Centre","Rural",IF('9 All Base Data'!G627="Rural (Incl.some Off Shore Islands)","Rural",IF('9 All Base Data'!G627="Inlet-in TA but not in Urban Area","Rural",IF('9 All Base Data'!G627="Rural (Incl.some Off Shore Islands)","Rural",IF('9 All Base Data'!G627="Inlet-not in TA","Rural",IF('9 All Base Data'!G627="Inland Water not in Urban Area","Rural",IF('9 All Base Data'!G627="Oceanic-in Region but not in TA","Rural",'9 All Base Data'!G627)))))))</f>
        <v>Rural</v>
      </c>
      <c r="G627" s="177">
        <f>IF('9 All Base Data'!I627="..C","..C",'9 All Base Data'!I627*Basecase_Pop_2006)</f>
        <v>177</v>
      </c>
      <c r="H627" s="177">
        <f>IF('9 All Base Data'!J627="..C","..C",'9 All Base Data'!J627*Basecase_Pop_2006)</f>
        <v>108</v>
      </c>
      <c r="I627" s="191" t="str">
        <f>IF('9 All Base Data'!L627="..C","..C",'9 All Base Data'!L627*Basecase_Pop_2006)</f>
        <v>..C</v>
      </c>
      <c r="J627" s="156">
        <f>IF('9 All Base Data'!$P627=0,0,('9 All Base Data'!$P627*Basecase_Pop_2006)/(1+(1/(BaseCase_Mort_AllAdults_30*('9 All Base Data'!$W627*Basecase_PM10)/10))))</f>
        <v>1.7613982578606226E-2</v>
      </c>
      <c r="K627" s="156">
        <f>IF('9 All Base Data'!$Q627=0,0,('9 All Base Data'!$Q627*Basecase_Pop_2006)/(1+(1/(BaseCase_Mort_Maori_30*('9 All Base Data'!$W627*Basecase_PM10)/10))))</f>
        <v>0</v>
      </c>
      <c r="L627" s="179">
        <f>133/(1+1/(BaseCase_Mort_Child_0_1*'9 All Base Data'!$AB$10/10))*IF('9 All Base Data'!$L627="..C",0,'9 All Base Data'!L627/'9 All Base Data'!$L$2022)</f>
        <v>0</v>
      </c>
      <c r="M627" s="178">
        <f>IF('9 All Base Data'!$R627="","",IF('9 All Base Data'!$R627=0,0,('9 All Base Data'!$R627*Basecase_Pop_2006)/(1+(1/(BaseCase_CardiacHA_All*('9 All Base Data'!$W627*Basecase_PM10)/10)))))</f>
        <v>2.8555447848389003E-2</v>
      </c>
      <c r="N627" s="178">
        <f>IF('9 All Base Data'!$S627="","",IF('9 All Base Data'!$S627=0,0,('9 All Base Data'!S627*Basecase_Pop_2006)/(1+(1/(BaseCase_RespHA_All*('9 All Base Data'!$W627*Basecase_PM10)/10)))))</f>
        <v>2.6356604528573933E-3</v>
      </c>
      <c r="O627" s="178">
        <f>IF('9 All Base Data'!$T627="","",IF('9 All Base Data'!$T627=0,0,('9 All Base Data'!$T627*Basecase_Pop_2006)/(1+(1/(BaseCase_RespHA_Child_1_4*('9 All Base Data'!$W627*Basecase_PM10)/10)))))</f>
        <v>0</v>
      </c>
      <c r="P627" s="179">
        <f>IF('9 All Base Data'!$U627="","",IF('9 All Base Data'!$U627=0,0,('9 All Base Data'!$U627*Basecase_Pop_2006)/(1+(1/(BaseCase_RespHA_Child_5_14*('9 All Base Data'!$W627*Basecase_PM10)/10)))))</f>
        <v>0</v>
      </c>
      <c r="Q627" s="156">
        <f>IF('7 Base case Results'!$G627="..C",0,BaseCase_RADs_All*'7 Base case Results'!$G627*('9 All Base Data'!$V627*Basecase_PM10)/10)</f>
        <v>50.78484000000001</v>
      </c>
      <c r="R627" s="189">
        <f t="shared" si="100"/>
        <v>6.2705777979838159E-2</v>
      </c>
      <c r="S627" s="178">
        <f t="shared" si="101"/>
        <v>0</v>
      </c>
      <c r="T627" s="179">
        <f t="shared" si="102"/>
        <v>0</v>
      </c>
      <c r="U627" s="178">
        <f t="shared" si="103"/>
        <v>1.8132709383727016E-4</v>
      </c>
      <c r="V627" s="178">
        <f t="shared" si="104"/>
        <v>1.1952720153708278E-5</v>
      </c>
      <c r="W627" s="178">
        <f t="shared" si="105"/>
        <v>0</v>
      </c>
      <c r="X627" s="179">
        <f t="shared" si="106"/>
        <v>0</v>
      </c>
      <c r="Y627" s="179">
        <f t="shared" si="107"/>
        <v>3.1486600800000007E-3</v>
      </c>
      <c r="Z627" s="186">
        <f t="shared" si="108"/>
        <v>6.604771787382914E-2</v>
      </c>
      <c r="AA627" s="156">
        <f>$J627*'9 All Base Data'!$Y627</f>
        <v>1.5342507836195178E-3</v>
      </c>
      <c r="AB627" s="156">
        <f>$K627*'9 All Base Data'!$Y627</f>
        <v>0</v>
      </c>
      <c r="AC627" s="178">
        <f>$L627*'9 All Base Data'!$Y627</f>
        <v>0</v>
      </c>
      <c r="AD627" s="178">
        <f>IF($M627="","",$M627*'9 All Base Data'!$Y627)</f>
        <v>2.487297693322905E-3</v>
      </c>
      <c r="AE627" s="178">
        <f>IF($N627="","",$N627*'9 All Base Data'!$Y627)</f>
        <v>2.2957693395603477E-4</v>
      </c>
      <c r="AF627" s="178">
        <f>IF($O627="","",$O627*'9 All Base Data'!$Y627)</f>
        <v>0</v>
      </c>
      <c r="AG627" s="178">
        <f>IF($P627="","",$P627*'9 All Base Data'!$Y627)</f>
        <v>0</v>
      </c>
      <c r="AH627" s="167">
        <f>$Q627*'9 All Base Data'!$Y627</f>
        <v>4.4235697530795051</v>
      </c>
      <c r="AI627" s="178">
        <f>$R627*'9 All Base Data'!$Y627</f>
        <v>5.4619327896854829E-3</v>
      </c>
      <c r="AJ627" s="178">
        <f>$S627*'9 All Base Data'!$Y627</f>
        <v>0</v>
      </c>
      <c r="AK627" s="178">
        <f>$T627*'9 All Base Data'!$Y627</f>
        <v>0</v>
      </c>
      <c r="AL627" s="178">
        <f>IF($U627="","",$U627*'9 All Base Data'!$Y627)</f>
        <v>1.5794340352600448E-5</v>
      </c>
      <c r="AM627" s="178">
        <f>IF($V627="","",$V627*'9 All Base Data'!$Y627)</f>
        <v>1.0411313954906177E-6</v>
      </c>
      <c r="AN627" s="178">
        <f>IF($W627="","",$W627*'9 All Base Data'!$Y627)</f>
        <v>0</v>
      </c>
      <c r="AO627" s="178">
        <f>IF($X627="","",$X627*'9 All Base Data'!$Y627)</f>
        <v>0</v>
      </c>
      <c r="AP627" s="178">
        <f>$Y627*'9 All Base Data'!$Y627</f>
        <v>2.7426132469092934E-4</v>
      </c>
      <c r="AQ627" s="179">
        <f t="shared" si="109"/>
        <v>5.7530295861245029E-3</v>
      </c>
    </row>
    <row r="628" spans="1:43" x14ac:dyDescent="0.25">
      <c r="A628" s="124">
        <v>532400</v>
      </c>
      <c r="B628" s="125" t="s">
        <v>652</v>
      </c>
      <c r="C628" s="126" t="s">
        <v>646</v>
      </c>
      <c r="D628" s="101" t="s">
        <v>2079</v>
      </c>
      <c r="E628" s="142"/>
      <c r="F628" s="191" t="str">
        <f>IF('9 All Base Data'!G628="Rural Centre","Rural",IF('9 All Base Data'!G628="Rural (Incl.some Off Shore Islands)","Rural",IF('9 All Base Data'!G628="Inlet-in TA but not in Urban Area","Rural",IF('9 All Base Data'!G628="Rural (Incl.some Off Shore Islands)","Rural",IF('9 All Base Data'!G628="Inlet-not in TA","Rural",IF('9 All Base Data'!G628="Inland Water not in Urban Area","Rural",IF('9 All Base Data'!G628="Oceanic-in Region but not in TA","Rural",'9 All Base Data'!G628)))))))</f>
        <v>Rural</v>
      </c>
      <c r="G628" s="177">
        <f>IF('9 All Base Data'!I628="..C","..C",'9 All Base Data'!I628*Basecase_Pop_2006)</f>
        <v>129</v>
      </c>
      <c r="H628" s="177">
        <f>IF('9 All Base Data'!J628="..C","..C",'9 All Base Data'!J628*Basecase_Pop_2006)</f>
        <v>99</v>
      </c>
      <c r="I628" s="191" t="str">
        <f>IF('9 All Base Data'!L628="..C","..C",'9 All Base Data'!L628*Basecase_Pop_2006)</f>
        <v>..C</v>
      </c>
      <c r="J628" s="156">
        <f>IF('9 All Base Data'!$P628=0,0,('9 All Base Data'!$P628*Basecase_Pop_2006)/(1+(1/(BaseCase_Mort_AllAdults_30*('9 All Base Data'!$W628*Basecase_PM10)/10))))</f>
        <v>3.5227965157212451E-2</v>
      </c>
      <c r="K628" s="156">
        <f>IF('9 All Base Data'!$Q628=0,0,('9 All Base Data'!$Q628*Basecase_Pop_2006)/(1+(1/(BaseCase_Mort_Maori_30*('9 All Base Data'!$W628*Basecase_PM10)/10))))</f>
        <v>4.5828301995284919E-2</v>
      </c>
      <c r="L628" s="179">
        <f>133/(1+1/(BaseCase_Mort_Child_0_1*'9 All Base Data'!$AB$10/10))*IF('9 All Base Data'!$L628="..C",0,'9 All Base Data'!L628/'9 All Base Data'!$L$2022)</f>
        <v>0</v>
      </c>
      <c r="M628" s="178">
        <f>IF('9 All Base Data'!$R628="","",IF('9 All Base Data'!$R628=0,0,('9 All Base Data'!$R628*Basecase_Pop_2006)/(1+(1/(BaseCase_CardiacHA_All*('9 All Base Data'!$W628*Basecase_PM10)/10)))))</f>
        <v>7.9320688467747237E-3</v>
      </c>
      <c r="N628" s="178">
        <f>IF('9 All Base Data'!$S628="","",IF('9 All Base Data'!$S628=0,0,('9 All Base Data'!S628*Basecase_Pop_2006)/(1+(1/(BaseCase_RespHA_All*('9 All Base Data'!$W628*Basecase_PM10)/10)))))</f>
        <v>1.8449623170001754E-2</v>
      </c>
      <c r="O628" s="178">
        <f>IF('9 All Base Data'!$T628="","",IF('9 All Base Data'!$T628=0,0,('9 All Base Data'!$T628*Basecase_Pop_2006)/(1+(1/(BaseCase_RespHA_Child_1_4*('9 All Base Data'!$W628*Basecase_PM10)/10)))))</f>
        <v>0</v>
      </c>
      <c r="P628" s="179">
        <f>IF('9 All Base Data'!$U628="","",IF('9 All Base Data'!$U628=0,0,('9 All Base Data'!$U628*Basecase_Pop_2006)/(1+(1/(BaseCase_RespHA_Child_5_14*('9 All Base Data'!$W628*Basecase_PM10)/10)))))</f>
        <v>7.7838872557158328E-3</v>
      </c>
      <c r="Q628" s="156">
        <f>IF('7 Base case Results'!$G628="..C",0,BaseCase_RADs_All*'7 Base case Results'!$G628*('9 All Base Data'!$V628*Basecase_PM10)/10)</f>
        <v>37.012680000000003</v>
      </c>
      <c r="R628" s="189">
        <f t="shared" si="100"/>
        <v>0.12541155595967632</v>
      </c>
      <c r="S628" s="178">
        <f t="shared" si="101"/>
        <v>0.16314875510321433</v>
      </c>
      <c r="T628" s="179">
        <f t="shared" si="102"/>
        <v>0</v>
      </c>
      <c r="U628" s="178">
        <f t="shared" si="103"/>
        <v>5.0368637177019497E-5</v>
      </c>
      <c r="V628" s="178">
        <f t="shared" si="104"/>
        <v>8.3669041075957944E-5</v>
      </c>
      <c r="W628" s="178">
        <f t="shared" si="105"/>
        <v>0</v>
      </c>
      <c r="X628" s="179">
        <f t="shared" si="106"/>
        <v>3.52999287046713E-5</v>
      </c>
      <c r="Y628" s="179">
        <f t="shared" si="107"/>
        <v>2.2947861600000003E-3</v>
      </c>
      <c r="Z628" s="186">
        <f t="shared" si="108"/>
        <v>0.12784037979792931</v>
      </c>
      <c r="AA628" s="156">
        <f>$J628*'9 All Base Data'!$Y628</f>
        <v>3.0685015672390356E-3</v>
      </c>
      <c r="AB628" s="156">
        <f>$K628*'9 All Base Data'!$Y628</f>
        <v>3.9918347786728377E-3</v>
      </c>
      <c r="AC628" s="178">
        <f>$L628*'9 All Base Data'!$Y628</f>
        <v>0</v>
      </c>
      <c r="AD628" s="178">
        <f>IF($M628="","",$M628*'9 All Base Data'!$Y628)</f>
        <v>6.9091602592302921E-4</v>
      </c>
      <c r="AE628" s="178">
        <f>IF($N628="","",$N628*'9 All Base Data'!$Y628)</f>
        <v>1.6070385376922437E-3</v>
      </c>
      <c r="AF628" s="178">
        <f>IF($O628="","",$O628*'9 All Base Data'!$Y628)</f>
        <v>0</v>
      </c>
      <c r="AG628" s="178">
        <f>IF($P628="","",$P628*'9 All Base Data'!$Y628)</f>
        <v>6.7800879604554406E-4</v>
      </c>
      <c r="AH628" s="167">
        <f>$Q628*'9 All Base Data'!$Y628</f>
        <v>3.2239576166511643</v>
      </c>
      <c r="AI628" s="178">
        <f>$R628*'9 All Base Data'!$Y628</f>
        <v>1.0923865579370966E-2</v>
      </c>
      <c r="AJ628" s="178">
        <f>$S628*'9 All Base Data'!$Y628</f>
        <v>1.4210931812075302E-2</v>
      </c>
      <c r="AK628" s="178">
        <f>$T628*'9 All Base Data'!$Y628</f>
        <v>0</v>
      </c>
      <c r="AL628" s="178">
        <f>IF($U628="","",$U628*'9 All Base Data'!$Y628)</f>
        <v>4.3873167646112356E-6</v>
      </c>
      <c r="AM628" s="178">
        <f>IF($V628="","",$V628*'9 All Base Data'!$Y628)</f>
        <v>7.2879197684343236E-6</v>
      </c>
      <c r="AN628" s="178">
        <f>IF($W628="","",$W628*'9 All Base Data'!$Y628)</f>
        <v>0</v>
      </c>
      <c r="AO628" s="178">
        <f>IF($X628="","",$X628*'9 All Base Data'!$Y628)</f>
        <v>3.0747698900665421E-6</v>
      </c>
      <c r="AP628" s="178">
        <f>$Y628*'9 All Base Data'!$Y628</f>
        <v>1.9988537223237219E-4</v>
      </c>
      <c r="AQ628" s="179">
        <f t="shared" si="109"/>
        <v>1.1135426188136384E-2</v>
      </c>
    </row>
    <row r="629" spans="1:43" x14ac:dyDescent="0.25">
      <c r="A629" s="124">
        <v>532501</v>
      </c>
      <c r="B629" s="125" t="s">
        <v>653</v>
      </c>
      <c r="C629" s="126" t="s">
        <v>646</v>
      </c>
      <c r="D629" s="101" t="s">
        <v>2079</v>
      </c>
      <c r="E629" s="142"/>
      <c r="F629" s="191" t="str">
        <f>IF('9 All Base Data'!G629="Rural Centre","Rural",IF('9 All Base Data'!G629="Rural (Incl.some Off Shore Islands)","Rural",IF('9 All Base Data'!G629="Inlet-in TA but not in Urban Area","Rural",IF('9 All Base Data'!G629="Rural (Incl.some Off Shore Islands)","Rural",IF('9 All Base Data'!G629="Inlet-not in TA","Rural",IF('9 All Base Data'!G629="Inland Water not in Urban Area","Rural",IF('9 All Base Data'!G629="Oceanic-in Region but not in TA","Rural",'9 All Base Data'!G629)))))))</f>
        <v>Rural</v>
      </c>
      <c r="G629" s="177">
        <f>IF('9 All Base Data'!I629="..C","..C",'9 All Base Data'!I629*Basecase_Pop_2006)</f>
        <v>1557</v>
      </c>
      <c r="H629" s="177">
        <f>IF('9 All Base Data'!J629="..C","..C",'9 All Base Data'!J629*Basecase_Pop_2006)</f>
        <v>969</v>
      </c>
      <c r="I629" s="191">
        <f>IF('9 All Base Data'!L629="..C","..C",'9 All Base Data'!L629*Basecase_Pop_2006)</f>
        <v>27</v>
      </c>
      <c r="J629" s="156">
        <f>IF('9 All Base Data'!$P629=0,0,('9 All Base Data'!$P629*Basecase_Pop_2006)/(1+(1/(BaseCase_Mort_AllAdults_30*('9 All Base Data'!$W629*Basecase_PM10)/10))))</f>
        <v>8.8069912893031135E-2</v>
      </c>
      <c r="K629" s="156">
        <f>IF('9 All Base Data'!$Q629=0,0,('9 All Base Data'!$Q629*Basecase_Pop_2006)/(1+(1/(BaseCase_Mort_Maori_30*('9 All Base Data'!$W629*Basecase_PM10)/10))))</f>
        <v>0.13748490598585475</v>
      </c>
      <c r="L629" s="179">
        <f>133/(1+1/(BaseCase_Mort_Child_0_1*'9 All Base Data'!$AB$10/10))*IF('9 All Base Data'!$L629="..C",0,'9 All Base Data'!L629/'9 All Base Data'!$L$2022)</f>
        <v>3.9387002093241204E-3</v>
      </c>
      <c r="M629" s="178">
        <f>IF('9 All Base Data'!$R629="","",IF('9 All Base Data'!$R629=0,0,('9 All Base Data'!$R629*Basecase_Pop_2006)/(1+(1/(BaseCase_CardiacHA_All*('9 All Base Data'!$W629*Basecase_PM10)/10)))))</f>
        <v>2.696903407903406E-2</v>
      </c>
      <c r="N629" s="178">
        <f>IF('9 All Base Data'!$S629="","",IF('9 All Base Data'!$S629=0,0,('9 All Base Data'!S629*Basecase_Pop_2006)/(1+(1/(BaseCase_RespHA_All*('9 All Base Data'!$W629*Basecase_PM10)/10)))))</f>
        <v>9.4883776302866152E-2</v>
      </c>
      <c r="O629" s="178">
        <f>IF('9 All Base Data'!$T629="","",IF('9 All Base Data'!$T629=0,0,('9 All Base Data'!$T629*Basecase_Pop_2006)/(1+(1/(BaseCase_RespHA_Child_1_4*('9 All Base Data'!$W629*Basecase_PM10)/10)))))</f>
        <v>3.6609773543057007E-2</v>
      </c>
      <c r="P629" s="179">
        <f>IF('9 All Base Data'!$U629="","",IF('9 All Base Data'!$U629=0,0,('9 All Base Data'!$U629*Basecase_Pop_2006)/(1+(1/(BaseCase_RespHA_Child_5_14*('9 All Base Data'!$W629*Basecase_PM10)/10)))))</f>
        <v>3.1135549022863331E-2</v>
      </c>
      <c r="Q629" s="156">
        <f>IF('7 Base case Results'!$G629="..C",0,BaseCase_RADs_All*'7 Base case Results'!$G629*('9 All Base Data'!$V629*Basecase_PM10)/10)</f>
        <v>446.73444000000001</v>
      </c>
      <c r="R629" s="189">
        <f t="shared" si="100"/>
        <v>0.31352888989919087</v>
      </c>
      <c r="S629" s="178">
        <f t="shared" si="101"/>
        <v>0.48944626530964286</v>
      </c>
      <c r="T629" s="179">
        <f t="shared" si="102"/>
        <v>1.4021772745193868E-2</v>
      </c>
      <c r="U629" s="178">
        <f t="shared" si="103"/>
        <v>1.7125336640186629E-4</v>
      </c>
      <c r="V629" s="178">
        <f t="shared" si="104"/>
        <v>4.3029792553349799E-4</v>
      </c>
      <c r="W629" s="178">
        <f t="shared" si="105"/>
        <v>1.6602532301776354E-4</v>
      </c>
      <c r="X629" s="179">
        <f t="shared" si="106"/>
        <v>1.411997148186852E-4</v>
      </c>
      <c r="Y629" s="179">
        <f t="shared" si="107"/>
        <v>2.7697535280000001E-2</v>
      </c>
      <c r="Z629" s="186">
        <f t="shared" si="108"/>
        <v>0.35584974921632018</v>
      </c>
      <c r="AA629" s="156">
        <f>$J629*'9 All Base Data'!$Y629</f>
        <v>7.6712539180975895E-3</v>
      </c>
      <c r="AB629" s="156">
        <f>$K629*'9 All Base Data'!$Y629</f>
        <v>1.1975504336018511E-2</v>
      </c>
      <c r="AC629" s="178">
        <f>$L629*'9 All Base Data'!$Y629</f>
        <v>3.4307708978533933E-4</v>
      </c>
      <c r="AD629" s="178">
        <f>IF($M629="","",$M629*'9 All Base Data'!$Y629)</f>
        <v>2.3491144881382995E-3</v>
      </c>
      <c r="AE629" s="178">
        <f>IF($N629="","",$N629*'9 All Base Data'!$Y629)</f>
        <v>8.2647696224172514E-3</v>
      </c>
      <c r="AF629" s="178">
        <f>IF($O629="","",$O629*'9 All Base Data'!$Y629)</f>
        <v>3.1888627966959677E-3</v>
      </c>
      <c r="AG629" s="178">
        <f>IF($P629="","",$P629*'9 All Base Data'!$Y629)</f>
        <v>2.7120351841821762E-3</v>
      </c>
      <c r="AH629" s="167">
        <f>$Q629*'9 All Base Data'!$Y629</f>
        <v>38.912418675394285</v>
      </c>
      <c r="AI629" s="178">
        <f>$R629*'9 All Base Data'!$Y629</f>
        <v>2.7309663948427421E-2</v>
      </c>
      <c r="AJ629" s="178">
        <f>$S629*'9 All Base Data'!$Y629</f>
        <v>4.2632795436225897E-2</v>
      </c>
      <c r="AK629" s="178">
        <f>$T629*'9 All Base Data'!$Y629</f>
        <v>1.2213544396358078E-3</v>
      </c>
      <c r="AL629" s="178">
        <f>IF($U629="","",$U629*'9 All Base Data'!$Y629)</f>
        <v>1.4916876999678202E-5</v>
      </c>
      <c r="AM629" s="178">
        <f>IF($V629="","",$V629*'9 All Base Data'!$Y629)</f>
        <v>3.7480730237662236E-5</v>
      </c>
      <c r="AN629" s="178">
        <f>IF($W629="","",$W629*'9 All Base Data'!$Y629)</f>
        <v>1.4461492783016215E-5</v>
      </c>
      <c r="AO629" s="178">
        <f>IF($X629="","",$X629*'9 All Base Data'!$Y629)</f>
        <v>1.2299079560266168E-5</v>
      </c>
      <c r="AP629" s="178">
        <f>$Y629*'9 All Base Data'!$Y629</f>
        <v>2.4125699578744458E-3</v>
      </c>
      <c r="AQ629" s="179">
        <f t="shared" si="109"/>
        <v>3.0995985953175015E-2</v>
      </c>
    </row>
    <row r="630" spans="1:43" x14ac:dyDescent="0.25">
      <c r="A630" s="124">
        <v>532502</v>
      </c>
      <c r="B630" s="125" t="s">
        <v>654</v>
      </c>
      <c r="C630" s="126" t="s">
        <v>408</v>
      </c>
      <c r="D630" s="101" t="s">
        <v>2078</v>
      </c>
      <c r="E630" s="142"/>
      <c r="F630" s="191" t="str">
        <f>IF('9 All Base Data'!G630="Rural Centre","Rural",IF('9 All Base Data'!G630="Rural (Incl.some Off Shore Islands)","Rural",IF('9 All Base Data'!G630="Inlet-in TA but not in Urban Area","Rural",IF('9 All Base Data'!G630="Rural (Incl.some Off Shore Islands)","Rural",IF('9 All Base Data'!G630="Inlet-not in TA","Rural",IF('9 All Base Data'!G630="Inland Water not in Urban Area","Rural",IF('9 All Base Data'!G630="Oceanic-in Region but not in TA","Rural",'9 All Base Data'!G630)))))))</f>
        <v>Rural</v>
      </c>
      <c r="G630" s="177">
        <f>IF('9 All Base Data'!I630="..C","..C",'9 All Base Data'!I630*Basecase_Pop_2006)</f>
        <v>276</v>
      </c>
      <c r="H630" s="177">
        <f>IF('9 All Base Data'!J630="..C","..C",'9 All Base Data'!J630*Basecase_Pop_2006)</f>
        <v>171</v>
      </c>
      <c r="I630" s="191">
        <f>IF('9 All Base Data'!L630="..C","..C",'9 All Base Data'!L630*Basecase_Pop_2006)</f>
        <v>6</v>
      </c>
      <c r="J630" s="156">
        <f>IF('9 All Base Data'!$P630=0,0,('9 All Base Data'!$P630*Basecase_Pop_2006)/(1+(1/(BaseCase_Mort_AllAdults_30*('9 All Base Data'!$W630*Basecase_PM10)/10))))</f>
        <v>0.17613982578606227</v>
      </c>
      <c r="K630" s="156">
        <f>IF('9 All Base Data'!$Q630=0,0,('9 All Base Data'!$Q630*Basecase_Pop_2006)/(1+(1/(BaseCase_Mort_Maori_30*('9 All Base Data'!$W630*Basecase_PM10)/10))))</f>
        <v>0.13748490598585475</v>
      </c>
      <c r="L630" s="179">
        <f>133/(1+1/(BaseCase_Mort_Child_0_1*'9 All Base Data'!$AB$10/10))*IF('9 All Base Data'!$L630="..C",0,'9 All Base Data'!L630/'9 All Base Data'!$L$2022)</f>
        <v>8.7526671318313796E-4</v>
      </c>
      <c r="M630" s="178">
        <f>IF('9 All Base Data'!$R630="","",IF('9 All Base Data'!$R630=0,0,('9 All Base Data'!$R630*Basecase_Pop_2006)/(1+(1/(BaseCase_CardiacHA_All*('9 All Base Data'!$W630*Basecase_PM10)/10)))))</f>
        <v>7.9320688467747237E-3</v>
      </c>
      <c r="N630" s="178">
        <f>IF('9 All Base Data'!$S630="","",IF('9 All Base Data'!$S630=0,0,('9 All Base Data'!S630*Basecase_Pop_2006)/(1+(1/(BaseCase_RespHA_All*('9 All Base Data'!$W630*Basecase_PM10)/10)))))</f>
        <v>1.5813962717144359E-2</v>
      </c>
      <c r="O630" s="178">
        <f>IF('9 All Base Data'!$T630="","",IF('9 All Base Data'!$T630=0,0,('9 All Base Data'!$T630*Basecase_Pop_2006)/(1+(1/(BaseCase_RespHA_Child_1_4*('9 All Base Data'!$W630*Basecase_PM10)/10)))))</f>
        <v>5.2299676490081435E-3</v>
      </c>
      <c r="P630" s="179">
        <f>IF('9 All Base Data'!$U630="","",IF('9 All Base Data'!$U630=0,0,('9 All Base Data'!$U630*Basecase_Pop_2006)/(1+(1/(BaseCase_RespHA_Child_5_14*('9 All Base Data'!$W630*Basecase_PM10)/10)))))</f>
        <v>0</v>
      </c>
      <c r="Q630" s="156">
        <f>IF('7 Base case Results'!$G630="..C",0,BaseCase_RADs_All*'7 Base case Results'!$G630*('9 All Base Data'!$V630*Basecase_PM10)/10)</f>
        <v>79.189920000000001</v>
      </c>
      <c r="R630" s="189">
        <f t="shared" si="100"/>
        <v>0.62705777979838173</v>
      </c>
      <c r="S630" s="178">
        <f t="shared" si="101"/>
        <v>0.48944626530964286</v>
      </c>
      <c r="T630" s="179">
        <f t="shared" si="102"/>
        <v>3.1159494989319711E-3</v>
      </c>
      <c r="U630" s="178">
        <f t="shared" si="103"/>
        <v>5.0368637177019497E-5</v>
      </c>
      <c r="V630" s="178">
        <f t="shared" si="104"/>
        <v>7.171632092224966E-5</v>
      </c>
      <c r="W630" s="178">
        <f t="shared" si="105"/>
        <v>2.3717903288251933E-5</v>
      </c>
      <c r="X630" s="179">
        <f t="shared" si="106"/>
        <v>0</v>
      </c>
      <c r="Y630" s="179">
        <f t="shared" si="107"/>
        <v>4.9097750400000006E-3</v>
      </c>
      <c r="Z630" s="186">
        <f t="shared" si="108"/>
        <v>0.63520558929541304</v>
      </c>
      <c r="AA630" s="156">
        <f>$J630*'9 All Base Data'!$Y630</f>
        <v>1.5342507836195179E-2</v>
      </c>
      <c r="AB630" s="156">
        <f>$K630*'9 All Base Data'!$Y630</f>
        <v>1.1975504336018511E-2</v>
      </c>
      <c r="AC630" s="178">
        <f>$L630*'9 All Base Data'!$Y630</f>
        <v>7.623935328563096E-5</v>
      </c>
      <c r="AD630" s="178">
        <f>IF($M630="","",$M630*'9 All Base Data'!$Y630)</f>
        <v>6.9091602592302921E-4</v>
      </c>
      <c r="AE630" s="178">
        <f>IF($N630="","",$N630*'9 All Base Data'!$Y630)</f>
        <v>1.3774616037362086E-3</v>
      </c>
      <c r="AF630" s="178">
        <f>IF($O630="","",$O630*'9 All Base Data'!$Y630)</f>
        <v>4.5555182809942394E-4</v>
      </c>
      <c r="AG630" s="178">
        <f>IF($P630="","",$P630*'9 All Base Data'!$Y630)</f>
        <v>0</v>
      </c>
      <c r="AH630" s="167">
        <f>$Q630*'9 All Base Data'!$Y630</f>
        <v>6.8977697844629562</v>
      </c>
      <c r="AI630" s="178">
        <f>$R630*'9 All Base Data'!$Y630</f>
        <v>5.4619327896854843E-2</v>
      </c>
      <c r="AJ630" s="178">
        <f>$S630*'9 All Base Data'!$Y630</f>
        <v>4.2632795436225897E-2</v>
      </c>
      <c r="AK630" s="178">
        <f>$T630*'9 All Base Data'!$Y630</f>
        <v>2.7141209769684623E-4</v>
      </c>
      <c r="AL630" s="178">
        <f>IF($U630="","",$U630*'9 All Base Data'!$Y630)</f>
        <v>4.3873167646112356E-6</v>
      </c>
      <c r="AM630" s="178">
        <f>IF($V630="","",$V630*'9 All Base Data'!$Y630)</f>
        <v>6.2467883729437055E-6</v>
      </c>
      <c r="AN630" s="178">
        <f>IF($W630="","",$W630*'9 All Base Data'!$Y630)</f>
        <v>2.0659275404308877E-6</v>
      </c>
      <c r="AO630" s="178">
        <f>IF($X630="","",$X630*'9 All Base Data'!$Y630)</f>
        <v>0</v>
      </c>
      <c r="AP630" s="178">
        <f>$Y630*'9 All Base Data'!$Y630</f>
        <v>4.2766172663670331E-4</v>
      </c>
      <c r="AQ630" s="179">
        <f t="shared" si="109"/>
        <v>5.5329035826325951E-2</v>
      </c>
    </row>
    <row r="631" spans="1:43" x14ac:dyDescent="0.25">
      <c r="A631" s="124">
        <v>532601</v>
      </c>
      <c r="B631" s="125" t="s">
        <v>655</v>
      </c>
      <c r="C631" s="126" t="s">
        <v>646</v>
      </c>
      <c r="D631" s="101" t="s">
        <v>2079</v>
      </c>
      <c r="E631" s="142"/>
      <c r="F631" s="191" t="str">
        <f>IF('9 All Base Data'!G631="Rural Centre","Rural",IF('9 All Base Data'!G631="Rural (Incl.some Off Shore Islands)","Rural",IF('9 All Base Data'!G631="Inlet-in TA but not in Urban Area","Rural",IF('9 All Base Data'!G631="Rural (Incl.some Off Shore Islands)","Rural",IF('9 All Base Data'!G631="Inlet-not in TA","Rural",IF('9 All Base Data'!G631="Inland Water not in Urban Area","Rural",IF('9 All Base Data'!G631="Oceanic-in Region but not in TA","Rural",'9 All Base Data'!G631)))))))</f>
        <v>Rural</v>
      </c>
      <c r="G631" s="177">
        <f>IF('9 All Base Data'!I631="..C","..C",'9 All Base Data'!I631*Basecase_Pop_2006)</f>
        <v>534</v>
      </c>
      <c r="H631" s="177">
        <f>IF('9 All Base Data'!J631="..C","..C",'9 All Base Data'!J631*Basecase_Pop_2006)</f>
        <v>348</v>
      </c>
      <c r="I631" s="191">
        <f>IF('9 All Base Data'!L631="..C","..C",'9 All Base Data'!L631*Basecase_Pop_2006)</f>
        <v>3</v>
      </c>
      <c r="J631" s="156">
        <f>IF('9 All Base Data'!$P631=0,0,('9 All Base Data'!$P631*Basecase_Pop_2006)/(1+(1/(BaseCase_Mort_AllAdults_30*('9 All Base Data'!$W631*Basecase_PM10)/10))))</f>
        <v>3.5227965157212451E-2</v>
      </c>
      <c r="K631" s="156">
        <f>IF('9 All Base Data'!$Q631=0,0,('9 All Base Data'!$Q631*Basecase_Pop_2006)/(1+(1/(BaseCase_Mort_Maori_30*('9 All Base Data'!$W631*Basecase_PM10)/10))))</f>
        <v>4.5828301995284919E-2</v>
      </c>
      <c r="L631" s="179">
        <f>133/(1+1/(BaseCase_Mort_Child_0_1*'9 All Base Data'!$AB$10/10))*IF('9 All Base Data'!$L631="..C",0,'9 All Base Data'!L631/'9 All Base Data'!$L$2022)</f>
        <v>4.3763335659156898E-4</v>
      </c>
      <c r="M631" s="178">
        <f>IF('9 All Base Data'!$R631="","",IF('9 All Base Data'!$R631=0,0,('9 All Base Data'!$R631*Basecase_Pop_2006)/(1+(1/(BaseCase_CardiacHA_All*('9 All Base Data'!$W631*Basecase_PM10)/10)))))</f>
        <v>1.1104896385484612E-2</v>
      </c>
      <c r="N631" s="178">
        <f>IF('9 All Base Data'!$S631="","",IF('9 All Base Data'!$S631=0,0,('9 All Base Data'!S631*Basecase_Pop_2006)/(1+(1/(BaseCase_RespHA_All*('9 All Base Data'!$W631*Basecase_PM10)/10)))))</f>
        <v>2.6356604528573933E-2</v>
      </c>
      <c r="O631" s="178">
        <f>IF('9 All Base Data'!$T631="","",IF('9 All Base Data'!$T631=0,0,('9 All Base Data'!$T631*Basecase_Pop_2006)/(1+(1/(BaseCase_RespHA_Child_1_4*('9 All Base Data'!$W631*Basecase_PM10)/10)))))</f>
        <v>5.2299676490081435E-3</v>
      </c>
      <c r="P631" s="179">
        <f>IF('9 All Base Data'!$U631="","",IF('9 All Base Data'!$U631=0,0,('9 All Base Data'!$U631*Basecase_Pop_2006)/(1+(1/(BaseCase_RespHA_Child_5_14*('9 All Base Data'!$W631*Basecase_PM10)/10)))))</f>
        <v>7.7838872557158328E-3</v>
      </c>
      <c r="Q631" s="156">
        <f>IF('7 Base case Results'!$G631="..C",0,BaseCase_RADs_All*'7 Base case Results'!$G631*('9 All Base Data'!$V631*Basecase_PM10)/10)</f>
        <v>153.21528000000001</v>
      </c>
      <c r="R631" s="189">
        <f t="shared" si="100"/>
        <v>0.12541155595967632</v>
      </c>
      <c r="S631" s="178">
        <f t="shared" si="101"/>
        <v>0.16314875510321433</v>
      </c>
      <c r="T631" s="179">
        <f t="shared" si="102"/>
        <v>1.5579747494659855E-3</v>
      </c>
      <c r="U631" s="178">
        <f t="shared" si="103"/>
        <v>7.0516092047827287E-5</v>
      </c>
      <c r="V631" s="178">
        <f t="shared" si="104"/>
        <v>1.1952720153708279E-4</v>
      </c>
      <c r="W631" s="178">
        <f t="shared" si="105"/>
        <v>2.3717903288251933E-5</v>
      </c>
      <c r="X631" s="179">
        <f t="shared" si="106"/>
        <v>3.52999287046713E-5</v>
      </c>
      <c r="Y631" s="179">
        <f t="shared" si="107"/>
        <v>9.4993473600000003E-3</v>
      </c>
      <c r="Z631" s="186">
        <f t="shared" si="108"/>
        <v>0.1366589213627272</v>
      </c>
      <c r="AA631" s="156">
        <f>$J631*'9 All Base Data'!$Y631</f>
        <v>3.0685015672390356E-3</v>
      </c>
      <c r="AB631" s="156">
        <f>$K631*'9 All Base Data'!$Y631</f>
        <v>3.9918347786728377E-3</v>
      </c>
      <c r="AC631" s="178">
        <f>$L631*'9 All Base Data'!$Y631</f>
        <v>3.811967664281548E-5</v>
      </c>
      <c r="AD631" s="178">
        <f>IF($M631="","",$M631*'9 All Base Data'!$Y631)</f>
        <v>9.6728243629224091E-4</v>
      </c>
      <c r="AE631" s="178">
        <f>IF($N631="","",$N631*'9 All Base Data'!$Y631)</f>
        <v>2.2957693395603477E-3</v>
      </c>
      <c r="AF631" s="178">
        <f>IF($O631="","",$O631*'9 All Base Data'!$Y631)</f>
        <v>4.5555182809942394E-4</v>
      </c>
      <c r="AG631" s="178">
        <f>IF($P631="","",$P631*'9 All Base Data'!$Y631)</f>
        <v>6.7800879604554406E-4</v>
      </c>
      <c r="AH631" s="167">
        <f>$Q631*'9 All Base Data'!$Y631</f>
        <v>13.345685017765284</v>
      </c>
      <c r="AI631" s="178">
        <f>$R631*'9 All Base Data'!$Y631</f>
        <v>1.0923865579370966E-2</v>
      </c>
      <c r="AJ631" s="178">
        <f>$S631*'9 All Base Data'!$Y631</f>
        <v>1.4210931812075302E-2</v>
      </c>
      <c r="AK631" s="178">
        <f>$T631*'9 All Base Data'!$Y631</f>
        <v>1.3570604884842311E-4</v>
      </c>
      <c r="AL631" s="178">
        <f>IF($U631="","",$U631*'9 All Base Data'!$Y631)</f>
        <v>6.1422434704557297E-6</v>
      </c>
      <c r="AM631" s="178">
        <f>IF($V631="","",$V631*'9 All Base Data'!$Y631)</f>
        <v>1.0411313954906178E-5</v>
      </c>
      <c r="AN631" s="178">
        <f>IF($W631="","",$W631*'9 All Base Data'!$Y631)</f>
        <v>2.0659275404308877E-6</v>
      </c>
      <c r="AO631" s="178">
        <f>IF($X631="","",$X631*'9 All Base Data'!$Y631)</f>
        <v>3.0747698900665421E-6</v>
      </c>
      <c r="AP631" s="178">
        <f>$Y631*'9 All Base Data'!$Y631</f>
        <v>8.2743247110144758E-4</v>
      </c>
      <c r="AQ631" s="179">
        <f t="shared" si="109"/>
        <v>1.1903557656746198E-2</v>
      </c>
    </row>
    <row r="632" spans="1:43" x14ac:dyDescent="0.25">
      <c r="A632" s="124">
        <v>532602</v>
      </c>
      <c r="B632" s="125" t="s">
        <v>656</v>
      </c>
      <c r="C632" s="126" t="s">
        <v>646</v>
      </c>
      <c r="D632" s="101" t="s">
        <v>2079</v>
      </c>
      <c r="E632" s="142"/>
      <c r="F632" s="191" t="str">
        <f>IF('9 All Base Data'!G632="Rural Centre","Rural",IF('9 All Base Data'!G632="Rural (Incl.some Off Shore Islands)","Rural",IF('9 All Base Data'!G632="Inlet-in TA but not in Urban Area","Rural",IF('9 All Base Data'!G632="Rural (Incl.some Off Shore Islands)","Rural",IF('9 All Base Data'!G632="Inlet-not in TA","Rural",IF('9 All Base Data'!G632="Inland Water not in Urban Area","Rural",IF('9 All Base Data'!G632="Oceanic-in Region but not in TA","Rural",'9 All Base Data'!G632)))))))</f>
        <v>Rural</v>
      </c>
      <c r="G632" s="177">
        <f>IF('9 All Base Data'!I632="..C","..C",'9 All Base Data'!I632*Basecase_Pop_2006)</f>
        <v>174</v>
      </c>
      <c r="H632" s="177">
        <f>IF('9 All Base Data'!J632="..C","..C",'9 All Base Data'!J632*Basecase_Pop_2006)</f>
        <v>114</v>
      </c>
      <c r="I632" s="191" t="str">
        <f>IF('9 All Base Data'!L632="..C","..C",'9 All Base Data'!L632*Basecase_Pop_2006)</f>
        <v>..C</v>
      </c>
      <c r="J632" s="156">
        <f>IF('9 All Base Data'!$P632=0,0,('9 All Base Data'!$P632*Basecase_Pop_2006)/(1+(1/(BaseCase_Mort_AllAdults_30*('9 All Base Data'!$W632*Basecase_PM10)/10))))</f>
        <v>8.8069912893031135E-2</v>
      </c>
      <c r="K632" s="156">
        <f>IF('9 All Base Data'!$Q632=0,0,('9 All Base Data'!$Q632*Basecase_Pop_2006)/(1+(1/(BaseCase_Mort_Maori_30*('9 All Base Data'!$W632*Basecase_PM10)/10))))</f>
        <v>4.5828301995284919E-2</v>
      </c>
      <c r="L632" s="179">
        <f>133/(1+1/(BaseCase_Mort_Child_0_1*'9 All Base Data'!$AB$10/10))*IF('9 All Base Data'!$L632="..C",0,'9 All Base Data'!L632/'9 All Base Data'!$L$2022)</f>
        <v>0</v>
      </c>
      <c r="M632" s="178">
        <f>IF('9 All Base Data'!$R632="","",IF('9 All Base Data'!$R632=0,0,('9 All Base Data'!$R632*Basecase_Pop_2006)/(1+(1/(BaseCase_CardiacHA_All*('9 All Base Data'!$W632*Basecase_PM10)/10)))))</f>
        <v>6.3456550774197784E-3</v>
      </c>
      <c r="N632" s="178">
        <f>IF('9 All Base Data'!$S632="","",IF('9 All Base Data'!$S632=0,0,('9 All Base Data'!S632*Basecase_Pop_2006)/(1+(1/(BaseCase_RespHA_All*('9 All Base Data'!$W632*Basecase_PM10)/10)))))</f>
        <v>1.3178302264286967E-2</v>
      </c>
      <c r="O632" s="178">
        <f>IF('9 All Base Data'!$T632="","",IF('9 All Base Data'!$T632=0,0,('9 All Base Data'!$T632*Basecase_Pop_2006)/(1+(1/(BaseCase_RespHA_Child_1_4*('9 All Base Data'!$W632*Basecase_PM10)/10)))))</f>
        <v>0</v>
      </c>
      <c r="P632" s="179">
        <f>IF('9 All Base Data'!$U632="","",IF('9 All Base Data'!$U632=0,0,('9 All Base Data'!$U632*Basecase_Pop_2006)/(1+(1/(BaseCase_RespHA_Child_5_14*('9 All Base Data'!$W632*Basecase_PM10)/10)))))</f>
        <v>7.7838872557158328E-3</v>
      </c>
      <c r="Q632" s="156">
        <f>IF('7 Base case Results'!$G632="..C",0,BaseCase_RADs_All*'7 Base case Results'!$G632*('9 All Base Data'!$V632*Basecase_PM10)/10)</f>
        <v>49.924080000000004</v>
      </c>
      <c r="R632" s="189">
        <f t="shared" si="100"/>
        <v>0.31352888989919087</v>
      </c>
      <c r="S632" s="178">
        <f t="shared" si="101"/>
        <v>0.16314875510321433</v>
      </c>
      <c r="T632" s="179">
        <f t="shared" si="102"/>
        <v>0</v>
      </c>
      <c r="U632" s="178">
        <f t="shared" si="103"/>
        <v>4.0294909741615588E-5</v>
      </c>
      <c r="V632" s="178">
        <f t="shared" si="104"/>
        <v>5.9763600768541397E-5</v>
      </c>
      <c r="W632" s="178">
        <f t="shared" si="105"/>
        <v>0</v>
      </c>
      <c r="X632" s="179">
        <f t="shared" si="106"/>
        <v>3.52999287046713E-5</v>
      </c>
      <c r="Y632" s="179">
        <f t="shared" si="107"/>
        <v>3.0952929600000004E-3</v>
      </c>
      <c r="Z632" s="186">
        <f t="shared" si="108"/>
        <v>0.31672424136970101</v>
      </c>
      <c r="AA632" s="156">
        <f>$J632*'9 All Base Data'!$Y632</f>
        <v>7.6712539180975895E-3</v>
      </c>
      <c r="AB632" s="156">
        <f>$K632*'9 All Base Data'!$Y632</f>
        <v>3.9918347786728377E-3</v>
      </c>
      <c r="AC632" s="178">
        <f>$L632*'9 All Base Data'!$Y632</f>
        <v>0</v>
      </c>
      <c r="AD632" s="178">
        <f>IF($M632="","",$M632*'9 All Base Data'!$Y632)</f>
        <v>5.527328207384233E-4</v>
      </c>
      <c r="AE632" s="178">
        <f>IF($N632="","",$N632*'9 All Base Data'!$Y632)</f>
        <v>1.1478846697801739E-3</v>
      </c>
      <c r="AF632" s="178">
        <f>IF($O632="","",$O632*'9 All Base Data'!$Y632)</f>
        <v>0</v>
      </c>
      <c r="AG632" s="178">
        <f>IF($P632="","",$P632*'9 All Base Data'!$Y632)</f>
        <v>6.7800879604554406E-4</v>
      </c>
      <c r="AH632" s="167">
        <f>$Q632*'9 All Base Data'!$Y632</f>
        <v>4.3485939945527337</v>
      </c>
      <c r="AI632" s="178">
        <f>$R632*'9 All Base Data'!$Y632</f>
        <v>2.7309663948427421E-2</v>
      </c>
      <c r="AJ632" s="178">
        <f>$S632*'9 All Base Data'!$Y632</f>
        <v>1.4210931812075302E-2</v>
      </c>
      <c r="AK632" s="178">
        <f>$T632*'9 All Base Data'!$Y632</f>
        <v>0</v>
      </c>
      <c r="AL632" s="178">
        <f>IF($U632="","",$U632*'9 All Base Data'!$Y632)</f>
        <v>3.5098534116889878E-6</v>
      </c>
      <c r="AM632" s="178">
        <f>IF($V632="","",$V632*'9 All Base Data'!$Y632)</f>
        <v>5.205656977453089E-6</v>
      </c>
      <c r="AN632" s="178">
        <f>IF($W632="","",$W632*'9 All Base Data'!$Y632)</f>
        <v>0</v>
      </c>
      <c r="AO632" s="178">
        <f>IF($X632="","",$X632*'9 All Base Data'!$Y632)</f>
        <v>3.0747698900665421E-6</v>
      </c>
      <c r="AP632" s="178">
        <f>$Y632*'9 All Base Data'!$Y632</f>
        <v>2.6961282766226947E-4</v>
      </c>
      <c r="AQ632" s="179">
        <f t="shared" si="109"/>
        <v>2.7587992286478832E-2</v>
      </c>
    </row>
    <row r="633" spans="1:43" x14ac:dyDescent="0.25">
      <c r="A633" s="124">
        <v>532700</v>
      </c>
      <c r="B633" s="125" t="s">
        <v>657</v>
      </c>
      <c r="C633" s="126" t="s">
        <v>646</v>
      </c>
      <c r="D633" s="101" t="s">
        <v>2079</v>
      </c>
      <c r="E633" s="142"/>
      <c r="F633" s="191" t="str">
        <f>IF('9 All Base Data'!G633="Rural Centre","Rural",IF('9 All Base Data'!G633="Rural (Incl.some Off Shore Islands)","Rural",IF('9 All Base Data'!G633="Inlet-in TA but not in Urban Area","Rural",IF('9 All Base Data'!G633="Rural (Incl.some Off Shore Islands)","Rural",IF('9 All Base Data'!G633="Inlet-not in TA","Rural",IF('9 All Base Data'!G633="Inland Water not in Urban Area","Rural",IF('9 All Base Data'!G633="Oceanic-in Region but not in TA","Rural",'9 All Base Data'!G633)))))))</f>
        <v>Rural</v>
      </c>
      <c r="G633" s="177">
        <f>IF('9 All Base Data'!I633="..C","..C",'9 All Base Data'!I633*Basecase_Pop_2006)</f>
        <v>822</v>
      </c>
      <c r="H633" s="177">
        <f>IF('9 All Base Data'!J633="..C","..C",'9 All Base Data'!J633*Basecase_Pop_2006)</f>
        <v>504</v>
      </c>
      <c r="I633" s="191">
        <f>IF('9 All Base Data'!L633="..C","..C",'9 All Base Data'!L633*Basecase_Pop_2006)</f>
        <v>15</v>
      </c>
      <c r="J633" s="156">
        <f>IF('9 All Base Data'!$P633=0,0,('9 All Base Data'!$P633*Basecase_Pop_2006)/(1+(1/(BaseCase_Mort_AllAdults_30*('9 All Base Data'!$W633*Basecase_PM10)/10))))</f>
        <v>1.7613982578606226E-2</v>
      </c>
      <c r="K633" s="156">
        <f>IF('9 All Base Data'!$Q633=0,0,('9 All Base Data'!$Q633*Basecase_Pop_2006)/(1+(1/(BaseCase_Mort_Maori_30*('9 All Base Data'!$W633*Basecase_PM10)/10))))</f>
        <v>4.5828301995284919E-2</v>
      </c>
      <c r="L633" s="179">
        <f>133/(1+1/(BaseCase_Mort_Child_0_1*'9 All Base Data'!$AB$10/10))*IF('9 All Base Data'!$L633="..C",0,'9 All Base Data'!L633/'9 All Base Data'!$L$2022)</f>
        <v>2.1881667829578449E-3</v>
      </c>
      <c r="M633" s="178">
        <f>IF('9 All Base Data'!$R633="","",IF('9 All Base Data'!$R633=0,0,('9 All Base Data'!$R633*Basecase_Pop_2006)/(1+(1/(BaseCase_CardiacHA_All*('9 All Base Data'!$W633*Basecase_PM10)/10)))))</f>
        <v>1.1104896385484612E-2</v>
      </c>
      <c r="N633" s="178">
        <f>IF('9 All Base Data'!$S633="","",IF('9 All Base Data'!$S633=0,0,('9 All Base Data'!S633*Basecase_Pop_2006)/(1+(1/(BaseCase_RespHA_All*('9 All Base Data'!$W633*Basecase_PM10)/10)))))</f>
        <v>4.7441888151433076E-2</v>
      </c>
      <c r="O633" s="178">
        <f>IF('9 All Base Data'!$T633="","",IF('9 All Base Data'!$T633=0,0,('9 All Base Data'!$T633*Basecase_Pop_2006)/(1+(1/(BaseCase_RespHA_Child_1_4*('9 All Base Data'!$W633*Basecase_PM10)/10)))))</f>
        <v>5.2299676490081435E-3</v>
      </c>
      <c r="P633" s="179">
        <f>IF('9 All Base Data'!$U633="","",IF('9 All Base Data'!$U633=0,0,('9 All Base Data'!$U633*Basecase_Pop_2006)/(1+(1/(BaseCase_RespHA_Child_5_14*('9 All Base Data'!$W633*Basecase_PM10)/10)))))</f>
        <v>0</v>
      </c>
      <c r="Q633" s="156">
        <f>IF('7 Base case Results'!$G633="..C",0,BaseCase_RADs_All*'7 Base case Results'!$G633*('9 All Base Data'!$V633*Basecase_PM10)/10)</f>
        <v>235.84824000000003</v>
      </c>
      <c r="R633" s="189">
        <f t="shared" si="100"/>
        <v>6.2705777979838159E-2</v>
      </c>
      <c r="S633" s="178">
        <f t="shared" si="101"/>
        <v>0.16314875510321433</v>
      </c>
      <c r="T633" s="179">
        <f t="shared" si="102"/>
        <v>7.7898737473299281E-3</v>
      </c>
      <c r="U633" s="178">
        <f t="shared" si="103"/>
        <v>7.0516092047827287E-5</v>
      </c>
      <c r="V633" s="178">
        <f t="shared" si="104"/>
        <v>2.15148962766749E-4</v>
      </c>
      <c r="W633" s="178">
        <f t="shared" si="105"/>
        <v>2.3717903288251933E-5</v>
      </c>
      <c r="X633" s="179">
        <f t="shared" si="106"/>
        <v>0</v>
      </c>
      <c r="Y633" s="179">
        <f t="shared" si="107"/>
        <v>1.4622590880000001E-2</v>
      </c>
      <c r="Z633" s="186">
        <f t="shared" si="108"/>
        <v>8.5403907661982664E-2</v>
      </c>
      <c r="AA633" s="156">
        <f>$J633*'9 All Base Data'!$Y633</f>
        <v>1.5342507836195178E-3</v>
      </c>
      <c r="AB633" s="156">
        <f>$K633*'9 All Base Data'!$Y633</f>
        <v>3.9918347786728377E-3</v>
      </c>
      <c r="AC633" s="178">
        <f>$L633*'9 All Base Data'!$Y633</f>
        <v>1.9059838321407741E-4</v>
      </c>
      <c r="AD633" s="178">
        <f>IF($M633="","",$M633*'9 All Base Data'!$Y633)</f>
        <v>9.6728243629224091E-4</v>
      </c>
      <c r="AE633" s="178">
        <f>IF($N633="","",$N633*'9 All Base Data'!$Y633)</f>
        <v>4.1323848112086257E-3</v>
      </c>
      <c r="AF633" s="178">
        <f>IF($O633="","",$O633*'9 All Base Data'!$Y633)</f>
        <v>4.5555182809942394E-4</v>
      </c>
      <c r="AG633" s="178">
        <f>IF($P633="","",$P633*'9 All Base Data'!$Y633)</f>
        <v>0</v>
      </c>
      <c r="AH633" s="167">
        <f>$Q633*'9 All Base Data'!$Y633</f>
        <v>20.543357836335328</v>
      </c>
      <c r="AI633" s="178">
        <f>$R633*'9 All Base Data'!$Y633</f>
        <v>5.4619327896854829E-3</v>
      </c>
      <c r="AJ633" s="178">
        <f>$S633*'9 All Base Data'!$Y633</f>
        <v>1.4210931812075302E-2</v>
      </c>
      <c r="AK633" s="178">
        <f>$T633*'9 All Base Data'!$Y633</f>
        <v>6.7853024424211557E-4</v>
      </c>
      <c r="AL633" s="178">
        <f>IF($U633="","",$U633*'9 All Base Data'!$Y633)</f>
        <v>6.1422434704557297E-6</v>
      </c>
      <c r="AM633" s="178">
        <f>IF($V633="","",$V633*'9 All Base Data'!$Y633)</f>
        <v>1.8740365118831118E-5</v>
      </c>
      <c r="AN633" s="178">
        <f>IF($W633="","",$W633*'9 All Base Data'!$Y633)</f>
        <v>2.0659275404308877E-6</v>
      </c>
      <c r="AO633" s="178">
        <f>IF($X633="","",$X633*'9 All Base Data'!$Y633)</f>
        <v>0</v>
      </c>
      <c r="AP633" s="178">
        <f>$Y633*'9 All Base Data'!$Y633</f>
        <v>1.2736881858527902E-3</v>
      </c>
      <c r="AQ633" s="179">
        <f t="shared" si="109"/>
        <v>7.4390338283696743E-3</v>
      </c>
    </row>
    <row r="634" spans="1:43" x14ac:dyDescent="0.25">
      <c r="A634" s="124">
        <v>532901</v>
      </c>
      <c r="B634" s="125" t="s">
        <v>658</v>
      </c>
      <c r="C634" s="126" t="s">
        <v>646</v>
      </c>
      <c r="D634" s="101" t="s">
        <v>2079</v>
      </c>
      <c r="E634" s="142"/>
      <c r="F634" s="191" t="str">
        <f>IF('9 All Base Data'!G634="Rural Centre","Rural",IF('9 All Base Data'!G634="Rural (Incl.some Off Shore Islands)","Rural",IF('9 All Base Data'!G634="Inlet-in TA but not in Urban Area","Rural",IF('9 All Base Data'!G634="Rural (Incl.some Off Shore Islands)","Rural",IF('9 All Base Data'!G634="Inlet-not in TA","Rural",IF('9 All Base Data'!G634="Inland Water not in Urban Area","Rural",IF('9 All Base Data'!G634="Oceanic-in Region but not in TA","Rural",'9 All Base Data'!G634)))))))</f>
        <v>Taumarunui</v>
      </c>
      <c r="G634" s="177">
        <f>IF('9 All Base Data'!I634="..C","..C",'9 All Base Data'!I634*Basecase_Pop_2006)</f>
        <v>1152</v>
      </c>
      <c r="H634" s="177">
        <f>IF('9 All Base Data'!J634="..C","..C",'9 All Base Data'!J634*Basecase_Pop_2006)</f>
        <v>654</v>
      </c>
      <c r="I634" s="191">
        <f>IF('9 All Base Data'!L634="..C","..C",'9 All Base Data'!L634*Basecase_Pop_2006)</f>
        <v>21</v>
      </c>
      <c r="J634" s="156">
        <f>IF('9 All Base Data'!$P634=0,0,('9 All Base Data'!$P634*Basecase_Pop_2006)/(1+(1/(BaseCase_Mort_AllAdults_30*('9 All Base Data'!$W634*Basecase_PM10)/10))))</f>
        <v>0.13955292923866655</v>
      </c>
      <c r="K634" s="156">
        <f>IF('9 All Base Data'!$Q634=0,0,('9 All Base Data'!$Q634*Basecase_Pop_2006)/(1+(1/(BaseCase_Mort_Maori_30*('9 All Base Data'!$W634*Basecase_PM10)/10))))</f>
        <v>8.3458270864567696E-2</v>
      </c>
      <c r="L634" s="179">
        <f>133/(1+1/(BaseCase_Mort_Child_0_1*'9 All Base Data'!$AB$10/10))*IF('9 All Base Data'!$L634="..C",0,'9 All Base Data'!L634/'9 All Base Data'!$L$2022)</f>
        <v>3.0634334961409829E-3</v>
      </c>
      <c r="M634" s="178">
        <f>IF('9 All Base Data'!$R634="","",IF('9 All Base Data'!$R634=0,0,('9 All Base Data'!$R634*Basecase_Pop_2006)/(1+(1/(BaseCase_CardiacHA_All*('9 All Base Data'!$W634*Basecase_PM10)/10)))))</f>
        <v>0.29761786895309</v>
      </c>
      <c r="N634" s="178">
        <f>IF('9 All Base Data'!$S634="","",IF('9 All Base Data'!$S634=0,0,('9 All Base Data'!S634*Basecase_Pop_2006)/(1+(1/(BaseCase_RespHA_All*('9 All Base Data'!$W634*Basecase_PM10)/10)))))</f>
        <v>0.48729549850824566</v>
      </c>
      <c r="O634" s="178">
        <f>IF('9 All Base Data'!$T634="","",IF('9 All Base Data'!$T634=0,0,('9 All Base Data'!$T634*Basecase_Pop_2006)/(1+(1/(BaseCase_RespHA_Child_1_4*('9 All Base Data'!$W634*Basecase_PM10)/10)))))</f>
        <v>0.14005548029159406</v>
      </c>
      <c r="P634" s="179">
        <f>IF('9 All Base Data'!$U634="","",IF('9 All Base Data'!$U634=0,0,('9 All Base Data'!$U634*Basecase_Pop_2006)/(1+(1/(BaseCase_RespHA_Child_5_14*('9 All Base Data'!$W634*Basecase_PM10)/10)))))</f>
        <v>0.12722597847824016</v>
      </c>
      <c r="Q634" s="156">
        <f>IF('7 Base case Results'!$G634="..C",0,BaseCase_RADs_All*'7 Base case Results'!$G634*('9 All Base Data'!$V634*Basecase_PM10)/10)</f>
        <v>1038.8735999999999</v>
      </c>
      <c r="R634" s="189">
        <f t="shared" si="100"/>
        <v>0.49680842808965292</v>
      </c>
      <c r="S634" s="178">
        <f t="shared" si="101"/>
        <v>0.29711144427786096</v>
      </c>
      <c r="T634" s="179">
        <f t="shared" si="102"/>
        <v>1.09058232462619E-2</v>
      </c>
      <c r="U634" s="178">
        <f t="shared" si="103"/>
        <v>1.8898734678521217E-3</v>
      </c>
      <c r="V634" s="178">
        <f t="shared" si="104"/>
        <v>2.209885085734894E-3</v>
      </c>
      <c r="W634" s="178">
        <f t="shared" si="105"/>
        <v>6.3515160312237911E-4</v>
      </c>
      <c r="X634" s="179">
        <f t="shared" si="106"/>
        <v>5.7696981239881921E-4</v>
      </c>
      <c r="Y634" s="179">
        <f t="shared" si="107"/>
        <v>6.4410163199999995E-2</v>
      </c>
      <c r="Z634" s="186">
        <f t="shared" si="108"/>
        <v>0.57622417308950191</v>
      </c>
      <c r="AA634" s="156">
        <f>$J634*'9 All Base Data'!$Y634</f>
        <v>7.8753144005148698E-2</v>
      </c>
      <c r="AB634" s="156">
        <f>$K634*'9 All Base Data'!$Y634</f>
        <v>4.7097551156216839E-2</v>
      </c>
      <c r="AC634" s="178">
        <f>$L634*'9 All Base Data'!$Y634</f>
        <v>1.728770729413979E-3</v>
      </c>
      <c r="AD634" s="178">
        <f>IF($M634="","",$M634*'9 All Base Data'!$Y634)</f>
        <v>0.16795306999313064</v>
      </c>
      <c r="AE634" s="178">
        <f>IF($N634="","",$N634*'9 All Base Data'!$Y634)</f>
        <v>0.2749928129523459</v>
      </c>
      <c r="AF634" s="178">
        <f>IF($O634="","",$O634*'9 All Base Data'!$Y634)</f>
        <v>7.9036745901984951E-2</v>
      </c>
      <c r="AG634" s="178">
        <f>IF($P634="","",$P634*'9 All Base Data'!$Y634)</f>
        <v>7.1796743063395799E-2</v>
      </c>
      <c r="AH634" s="167">
        <f>$Q634*'9 All Base Data'!$Y634</f>
        <v>586.26187691142002</v>
      </c>
      <c r="AI634" s="178">
        <f>$R634*'9 All Base Data'!$Y634</f>
        <v>0.28036119265832937</v>
      </c>
      <c r="AJ634" s="178">
        <f>$S634*'9 All Base Data'!$Y634</f>
        <v>0.16766728211613191</v>
      </c>
      <c r="AK634" s="178">
        <f>$T634*'9 All Base Data'!$Y634</f>
        <v>6.1544237967137662E-3</v>
      </c>
      <c r="AL634" s="178">
        <f>IF($U634="","",$U634*'9 All Base Data'!$Y634)</f>
        <v>1.0665019944563797E-3</v>
      </c>
      <c r="AM634" s="178">
        <f>IF($V634="","",$V634*'9 All Base Data'!$Y634)</f>
        <v>1.2470924067388887E-3</v>
      </c>
      <c r="AN634" s="178">
        <f>IF($W634="","",$W634*'9 All Base Data'!$Y634)</f>
        <v>3.5843164266550175E-4</v>
      </c>
      <c r="AO634" s="178">
        <f>IF($X634="","",$X634*'9 All Base Data'!$Y634)</f>
        <v>3.2559822979249999E-4</v>
      </c>
      <c r="AP634" s="178">
        <f>$Y634*'9 All Base Data'!$Y634</f>
        <v>3.6348236368508043E-2</v>
      </c>
      <c r="AQ634" s="179">
        <f t="shared" si="109"/>
        <v>0.32517744722474645</v>
      </c>
    </row>
    <row r="635" spans="1:43" x14ac:dyDescent="0.25">
      <c r="A635" s="124">
        <v>532902</v>
      </c>
      <c r="B635" s="125" t="s">
        <v>660</v>
      </c>
      <c r="C635" s="126" t="s">
        <v>646</v>
      </c>
      <c r="D635" s="101" t="s">
        <v>2079</v>
      </c>
      <c r="E635" s="142"/>
      <c r="F635" s="191" t="str">
        <f>IF('9 All Base Data'!G635="Rural Centre","Rural",IF('9 All Base Data'!G635="Rural (Incl.some Off Shore Islands)","Rural",IF('9 All Base Data'!G635="Inlet-in TA but not in Urban Area","Rural",IF('9 All Base Data'!G635="Rural (Incl.some Off Shore Islands)","Rural",IF('9 All Base Data'!G635="Inlet-not in TA","Rural",IF('9 All Base Data'!G635="Inland Water not in Urban Area","Rural",IF('9 All Base Data'!G635="Oceanic-in Region but not in TA","Rural",'9 All Base Data'!G635)))))))</f>
        <v>Taumarunui</v>
      </c>
      <c r="G635" s="177">
        <f>IF('9 All Base Data'!I635="..C","..C",'9 All Base Data'!I635*Basecase_Pop_2006)</f>
        <v>2271</v>
      </c>
      <c r="H635" s="177">
        <f>IF('9 All Base Data'!J635="..C","..C",'9 All Base Data'!J635*Basecase_Pop_2006)</f>
        <v>1350</v>
      </c>
      <c r="I635" s="191">
        <f>IF('9 All Base Data'!L635="..C","..C",'9 All Base Data'!L635*Basecase_Pop_2006)</f>
        <v>27</v>
      </c>
      <c r="J635" s="156">
        <f>IF('9 All Base Data'!$P635=0,0,('9 All Base Data'!$P635*Basecase_Pop_2006)/(1+(1/(BaseCase_Mort_AllAdults_30*('9 All Base Data'!$W635*Basecase_PM10)/10))))</f>
        <v>1.1164234339093324</v>
      </c>
      <c r="K635" s="156">
        <f>IF('9 All Base Data'!$Q635=0,0,('9 All Base Data'!$Q635*Basecase_Pop_2006)/(1+(1/(BaseCase_Mort_Maori_30*('9 All Base Data'!$W635*Basecase_PM10)/10))))</f>
        <v>0.83458270864567707</v>
      </c>
      <c r="L635" s="179">
        <f>133/(1+1/(BaseCase_Mort_Child_0_1*'9 All Base Data'!$AB$10/10))*IF('9 All Base Data'!$L635="..C",0,'9 All Base Data'!L635/'9 All Base Data'!$L$2022)</f>
        <v>3.9387002093241204E-3</v>
      </c>
      <c r="M635" s="178">
        <f>IF('9 All Base Data'!$R635="","",IF('9 All Base Data'!$R635=0,0,('9 All Base Data'!$R635*Basecase_Pop_2006)/(1+(1/(BaseCase_CardiacHA_All*('9 All Base Data'!$W635*Basecase_PM10)/10)))))</f>
        <v>0.70105542464505655</v>
      </c>
      <c r="N635" s="178">
        <f>IF('9 All Base Data'!$S635="","",IF('9 All Base Data'!$S635=0,0,('9 All Base Data'!S635*Basecase_Pop_2006)/(1+(1/(BaseCase_RespHA_All*('9 All Base Data'!$W635*Basecase_PM10)/10)))))</f>
        <v>1.6699452476967969</v>
      </c>
      <c r="O635" s="178">
        <f>IF('9 All Base Data'!$T635="","",IF('9 All Base Data'!$T635=0,0,('9 All Base Data'!$T635*Basecase_Pop_2006)/(1+(1/(BaseCase_RespHA_Child_1_4*('9 All Base Data'!$W635*Basecase_PM10)/10)))))</f>
        <v>0.28011096058318813</v>
      </c>
      <c r="P635" s="179">
        <f>IF('9 All Base Data'!$U635="","",IF('9 All Base Data'!$U635=0,0,('9 All Base Data'!$U635*Basecase_Pop_2006)/(1+(1/(BaseCase_RespHA_Child_5_14*('9 All Base Data'!$W635*Basecase_PM10)/10)))))</f>
        <v>0.19083896771736023</v>
      </c>
      <c r="Q635" s="156">
        <f>IF('7 Base case Results'!$G635="..C",0,BaseCase_RADs_All*'7 Base case Results'!$G635*('9 All Base Data'!$V635*Basecase_PM10)/10)</f>
        <v>2047.9878000000001</v>
      </c>
      <c r="R635" s="189">
        <f t="shared" si="100"/>
        <v>3.9744674247172234</v>
      </c>
      <c r="S635" s="178">
        <f t="shared" si="101"/>
        <v>2.9711144427786103</v>
      </c>
      <c r="T635" s="179">
        <f t="shared" si="102"/>
        <v>1.4021772745193868E-2</v>
      </c>
      <c r="U635" s="178">
        <f t="shared" si="103"/>
        <v>4.4517019464961095E-3</v>
      </c>
      <c r="V635" s="178">
        <f t="shared" si="104"/>
        <v>7.5732016983049736E-3</v>
      </c>
      <c r="W635" s="178">
        <f t="shared" si="105"/>
        <v>1.2703032062447582E-3</v>
      </c>
      <c r="X635" s="179">
        <f t="shared" si="106"/>
        <v>8.6545471859822865E-4</v>
      </c>
      <c r="Y635" s="179">
        <f t="shared" si="107"/>
        <v>0.12697524360000001</v>
      </c>
      <c r="Z635" s="186">
        <f t="shared" si="108"/>
        <v>4.1274893447072181</v>
      </c>
      <c r="AA635" s="156">
        <f>$J635*'9 All Base Data'!$Y635</f>
        <v>0.63002515204118958</v>
      </c>
      <c r="AB635" s="156">
        <f>$K635*'9 All Base Data'!$Y635</f>
        <v>0.47097551156216844</v>
      </c>
      <c r="AC635" s="178">
        <f>$L635*'9 All Base Data'!$Y635</f>
        <v>2.2227052235322584E-3</v>
      </c>
      <c r="AD635" s="178">
        <f>IF($M635="","",$M635*'9 All Base Data'!$Y635)</f>
        <v>0.39562278709493004</v>
      </c>
      <c r="AE635" s="178">
        <f>IF($N635="","",$N635*'9 All Base Data'!$Y635)</f>
        <v>0.94239110056702813</v>
      </c>
      <c r="AF635" s="178">
        <f>IF($O635="","",$O635*'9 All Base Data'!$Y635)</f>
        <v>0.1580734918039699</v>
      </c>
      <c r="AG635" s="178">
        <f>IF($P635="","",$P635*'9 All Base Data'!$Y635)</f>
        <v>0.10769511459509369</v>
      </c>
      <c r="AH635" s="167">
        <f>$Q635*'9 All Base Data'!$Y635</f>
        <v>1155.7297938071486</v>
      </c>
      <c r="AI635" s="178">
        <f>$R635*'9 All Base Data'!$Y635</f>
        <v>2.242889541266635</v>
      </c>
      <c r="AJ635" s="178">
        <f>$S635*'9 All Base Data'!$Y635</f>
        <v>1.6766728211613195</v>
      </c>
      <c r="AK635" s="178">
        <f>$T635*'9 All Base Data'!$Y635</f>
        <v>7.9128305957748401E-3</v>
      </c>
      <c r="AL635" s="178">
        <f>IF($U635="","",$U635*'9 All Base Data'!$Y635)</f>
        <v>2.5122046980528062E-3</v>
      </c>
      <c r="AM635" s="178">
        <f>IF($V635="","",$V635*'9 All Base Data'!$Y635)</f>
        <v>4.2737436410714719E-3</v>
      </c>
      <c r="AN635" s="178">
        <f>IF($W635="","",$W635*'9 All Base Data'!$Y635)</f>
        <v>7.1686328533100349E-4</v>
      </c>
      <c r="AO635" s="178">
        <f>IF($X635="","",$X635*'9 All Base Data'!$Y635)</f>
        <v>4.8839734468874988E-4</v>
      </c>
      <c r="AP635" s="178">
        <f>$Y635*'9 All Base Data'!$Y635</f>
        <v>7.1655247216043216E-2</v>
      </c>
      <c r="AQ635" s="179">
        <f t="shared" si="109"/>
        <v>2.3292435674175778</v>
      </c>
    </row>
    <row r="636" spans="1:43" x14ac:dyDescent="0.25">
      <c r="A636" s="124">
        <v>532903</v>
      </c>
      <c r="B636" s="125" t="s">
        <v>661</v>
      </c>
      <c r="C636" s="126" t="s">
        <v>646</v>
      </c>
      <c r="D636" s="101" t="s">
        <v>2079</v>
      </c>
      <c r="E636" s="142"/>
      <c r="F636" s="191" t="str">
        <f>IF('9 All Base Data'!G636="Rural Centre","Rural",IF('9 All Base Data'!G636="Rural (Incl.some Off Shore Islands)","Rural",IF('9 All Base Data'!G636="Inlet-in TA but not in Urban Area","Rural",IF('9 All Base Data'!G636="Rural (Incl.some Off Shore Islands)","Rural",IF('9 All Base Data'!G636="Inlet-not in TA","Rural",IF('9 All Base Data'!G636="Inland Water not in Urban Area","Rural",IF('9 All Base Data'!G636="Oceanic-in Region but not in TA","Rural",'9 All Base Data'!G636)))))))</f>
        <v>Taumarunui</v>
      </c>
      <c r="G636" s="177">
        <f>IF('9 All Base Data'!I636="..C","..C",'9 All Base Data'!I636*Basecase_Pop_2006)</f>
        <v>531</v>
      </c>
      <c r="H636" s="177">
        <f>IF('9 All Base Data'!J636="..C","..C",'9 All Base Data'!J636*Basecase_Pop_2006)</f>
        <v>309</v>
      </c>
      <c r="I636" s="191">
        <f>IF('9 All Base Data'!L636="..C","..C",'9 All Base Data'!L636*Basecase_Pop_2006)</f>
        <v>6</v>
      </c>
      <c r="J636" s="156">
        <f>IF('9 All Base Data'!$P636=0,0,('9 All Base Data'!$P636*Basecase_Pop_2006)/(1+(1/(BaseCase_Mort_AllAdults_30*('9 All Base Data'!$W636*Basecase_PM10)/10))))</f>
        <v>4.6750231294953295</v>
      </c>
      <c r="K636" s="156">
        <f>IF('9 All Base Data'!$Q636=0,0,('9 All Base Data'!$Q636*Basecase_Pop_2006)/(1+(1/(BaseCase_Mort_Maori_30*('9 All Base Data'!$W636*Basecase_PM10)/10))))</f>
        <v>2.6706646676661663</v>
      </c>
      <c r="L636" s="179">
        <f>133/(1+1/(BaseCase_Mort_Child_0_1*'9 All Base Data'!$AB$10/10))*IF('9 All Base Data'!$L636="..C",0,'9 All Base Data'!L636/'9 All Base Data'!$L$2022)</f>
        <v>8.7526671318313796E-4</v>
      </c>
      <c r="M636" s="178">
        <f>IF('9 All Base Data'!$R636="","",IF('9 All Base Data'!$R636=0,0,('9 All Base Data'!$R636*Basecase_Pop_2006)/(1+(1/(BaseCase_CardiacHA_All*('9 All Base Data'!$W636*Basecase_PM10)/10)))))</f>
        <v>0.10912655194946634</v>
      </c>
      <c r="N636" s="178">
        <f>IF('9 All Base Data'!$S636="","",IF('9 All Base Data'!$S636=0,0,('9 All Base Data'!S636*Basecase_Pop_2006)/(1+(1/(BaseCase_RespHA_All*('9 All Base Data'!$W636*Basecase_PM10)/10)))))</f>
        <v>0.17520737025015573</v>
      </c>
      <c r="O636" s="178">
        <f>IF('9 All Base Data'!$T636="","",IF('9 All Base Data'!$T636=0,0,('9 All Base Data'!$T636*Basecase_Pop_2006)/(1+(1/(BaseCase_RespHA_Child_1_4*('9 All Base Data'!$W636*Basecase_PM10)/10)))))</f>
        <v>1.0773498483968776E-2</v>
      </c>
      <c r="P636" s="179">
        <f>IF('9 All Base Data'!$U636="","",IF('9 All Base Data'!$U636=0,0,('9 All Base Data'!$U636*Basecase_Pop_2006)/(1+(1/(BaseCase_RespHA_Child_5_14*('9 All Base Data'!$W636*Basecase_PM10)/10)))))</f>
        <v>1.590324730978002E-2</v>
      </c>
      <c r="Q636" s="156">
        <f>IF('7 Base case Results'!$G636="..C",0,BaseCase_RADs_All*'7 Base case Results'!$G636*('9 All Base Data'!$V636*Basecase_PM10)/10)</f>
        <v>478.85579999999999</v>
      </c>
      <c r="R636" s="189">
        <f t="shared" si="100"/>
        <v>16.643082341003375</v>
      </c>
      <c r="S636" s="178">
        <f t="shared" si="101"/>
        <v>9.5075662168915507</v>
      </c>
      <c r="T636" s="179">
        <f t="shared" si="102"/>
        <v>3.1159494989319711E-3</v>
      </c>
      <c r="U636" s="178">
        <f t="shared" si="103"/>
        <v>6.9295360487911127E-4</v>
      </c>
      <c r="V636" s="178">
        <f t="shared" si="104"/>
        <v>7.9456542408445625E-4</v>
      </c>
      <c r="W636" s="178">
        <f t="shared" si="105"/>
        <v>4.8857815624798396E-5</v>
      </c>
      <c r="X636" s="179">
        <f t="shared" si="106"/>
        <v>7.2121226549852401E-5</v>
      </c>
      <c r="Y636" s="179">
        <f t="shared" si="107"/>
        <v>2.9689059600000001E-2</v>
      </c>
      <c r="Z636" s="186">
        <f t="shared" si="108"/>
        <v>16.677374869131267</v>
      </c>
      <c r="AA636" s="156">
        <f>$J636*'9 All Base Data'!$Y636</f>
        <v>2.6382303241724814</v>
      </c>
      <c r="AB636" s="156">
        <f>$K636*'9 All Base Data'!$Y636</f>
        <v>1.5071216369989389</v>
      </c>
      <c r="AC636" s="178">
        <f>$L636*'9 All Base Data'!$Y636</f>
        <v>4.9393449411827973E-4</v>
      </c>
      <c r="AD636" s="178">
        <f>IF($M636="","",$M636*'9 All Base Data'!$Y636)</f>
        <v>6.1582792330814574E-2</v>
      </c>
      <c r="AE636" s="178">
        <f>IF($N636="","",$N636*'9 All Base Data'!$Y636)</f>
        <v>9.8873820387360326E-2</v>
      </c>
      <c r="AF636" s="178">
        <f>IF($O636="","",$O636*'9 All Base Data'!$Y636)</f>
        <v>6.0797496847680736E-3</v>
      </c>
      <c r="AG636" s="178">
        <f>IF($P636="","",$P636*'9 All Base Data'!$Y636)</f>
        <v>8.9745928829244748E-3</v>
      </c>
      <c r="AH636" s="167">
        <f>$Q636*'9 All Base Data'!$Y636</f>
        <v>270.23008388885773</v>
      </c>
      <c r="AI636" s="178">
        <f>$R636*'9 All Base Data'!$Y636</f>
        <v>9.3920999540540357</v>
      </c>
      <c r="AJ636" s="178">
        <f>$S636*'9 All Base Data'!$Y636</f>
        <v>5.3653530277162211</v>
      </c>
      <c r="AK636" s="178">
        <f>$T636*'9 All Base Data'!$Y636</f>
        <v>1.7584067990610759E-3</v>
      </c>
      <c r="AL636" s="178">
        <f>IF($U636="","",$U636*'9 All Base Data'!$Y636)</f>
        <v>3.9105073130067257E-4</v>
      </c>
      <c r="AM636" s="178">
        <f>IF($V636="","",$V636*'9 All Base Data'!$Y636)</f>
        <v>4.4839277545667905E-4</v>
      </c>
      <c r="AN636" s="178">
        <f>IF($W636="","",$W636*'9 All Base Data'!$Y636)</f>
        <v>2.7571664820423211E-5</v>
      </c>
      <c r="AO636" s="178">
        <f>IF($X636="","",$X636*'9 All Base Data'!$Y636)</f>
        <v>4.0699778724062499E-5</v>
      </c>
      <c r="AP636" s="178">
        <f>$Y636*'9 All Base Data'!$Y636</f>
        <v>1.6754265201109179E-2</v>
      </c>
      <c r="AQ636" s="179">
        <f t="shared" si="109"/>
        <v>9.4114520695609638</v>
      </c>
    </row>
    <row r="637" spans="1:43" x14ac:dyDescent="0.25">
      <c r="A637" s="124">
        <v>532904</v>
      </c>
      <c r="B637" s="125" t="s">
        <v>662</v>
      </c>
      <c r="C637" s="126" t="s">
        <v>646</v>
      </c>
      <c r="D637" s="101" t="s">
        <v>2079</v>
      </c>
      <c r="E637" s="142"/>
      <c r="F637" s="191" t="str">
        <f>IF('9 All Base Data'!G637="Rural Centre","Rural",IF('9 All Base Data'!G637="Rural (Incl.some Off Shore Islands)","Rural",IF('9 All Base Data'!G637="Inlet-in TA but not in Urban Area","Rural",IF('9 All Base Data'!G637="Rural (Incl.some Off Shore Islands)","Rural",IF('9 All Base Data'!G637="Inlet-not in TA","Rural",IF('9 All Base Data'!G637="Inland Water not in Urban Area","Rural",IF('9 All Base Data'!G637="Oceanic-in Region but not in TA","Rural",'9 All Base Data'!G637)))))))</f>
        <v>Taumarunui</v>
      </c>
      <c r="G637" s="177">
        <f>IF('9 All Base Data'!I637="..C","..C",'9 All Base Data'!I637*Basecase_Pop_2006)</f>
        <v>546</v>
      </c>
      <c r="H637" s="177">
        <f>IF('9 All Base Data'!J637="..C","..C",'9 All Base Data'!J637*Basecase_Pop_2006)</f>
        <v>306</v>
      </c>
      <c r="I637" s="191">
        <f>IF('9 All Base Data'!L637="..C","..C",'9 All Base Data'!L637*Basecase_Pop_2006)</f>
        <v>15</v>
      </c>
      <c r="J637" s="156">
        <f>IF('9 All Base Data'!$P637=0,0,('9 All Base Data'!$P637*Basecase_Pop_2006)/(1+(1/(BaseCase_Mort_AllAdults_30*('9 All Base Data'!$W637*Basecase_PM10)/10))))</f>
        <v>0.34888232309666645</v>
      </c>
      <c r="K637" s="156">
        <f>IF('9 All Base Data'!$Q637=0,0,('9 All Base Data'!$Q637*Basecase_Pop_2006)/(1+(1/(BaseCase_Mort_Maori_30*('9 All Base Data'!$W637*Basecase_PM10)/10))))</f>
        <v>0.50074962518740618</v>
      </c>
      <c r="L637" s="179">
        <f>133/(1+1/(BaseCase_Mort_Child_0_1*'9 All Base Data'!$AB$10/10))*IF('9 All Base Data'!$L637="..C",0,'9 All Base Data'!L637/'9 All Base Data'!$L$2022)</f>
        <v>2.1881667829578449E-3</v>
      </c>
      <c r="M637" s="178">
        <f>IF('9 All Base Data'!$R637="","",IF('9 All Base Data'!$R637=0,0,('9 All Base Data'!$R637*Basecase_Pop_2006)/(1+(1/(BaseCase_CardiacHA_All*('9 All Base Data'!$W637*Basecase_PM10)/10)))))</f>
        <v>7.605789984356745E-2</v>
      </c>
      <c r="N637" s="178">
        <f>IF('9 All Base Data'!$S637="","",IF('9 All Base Data'!$S637=0,0,('9 All Base Data'!S637*Basecase_Pop_2006)/(1+(1/(BaseCase_RespHA_All*('9 All Base Data'!$W637*Basecase_PM10)/10)))))</f>
        <v>0.19163306121110782</v>
      </c>
      <c r="O637" s="178">
        <f>IF('9 All Base Data'!$T637="","",IF('9 All Base Data'!$T637=0,0,('9 All Base Data'!$T637*Basecase_Pop_2006)/(1+(1/(BaseCase_RespHA_Child_1_4*('9 All Base Data'!$W637*Basecase_PM10)/10)))))</f>
        <v>4.3093993935875104E-2</v>
      </c>
      <c r="P637" s="179">
        <f>IF('9 All Base Data'!$U637="","",IF('9 All Base Data'!$U637=0,0,('9 All Base Data'!$U637*Basecase_Pop_2006)/(1+(1/(BaseCase_RespHA_Child_5_14*('9 All Base Data'!$W637*Basecase_PM10)/10)))))</f>
        <v>3.180649461956004E-2</v>
      </c>
      <c r="Q637" s="156">
        <f>IF('7 Base case Results'!$G637="..C",0,BaseCase_RADs_All*'7 Base case Results'!$G637*('9 All Base Data'!$V637*Basecase_PM10)/10)</f>
        <v>492.38280000000003</v>
      </c>
      <c r="R637" s="189">
        <f t="shared" si="100"/>
        <v>1.2420210702241326</v>
      </c>
      <c r="S637" s="178">
        <f t="shared" si="101"/>
        <v>1.782668665667166</v>
      </c>
      <c r="T637" s="179">
        <f t="shared" si="102"/>
        <v>7.7898737473299281E-3</v>
      </c>
      <c r="U637" s="178">
        <f t="shared" si="103"/>
        <v>4.8296766400665332E-4</v>
      </c>
      <c r="V637" s="178">
        <f t="shared" si="104"/>
        <v>8.6905593259237396E-4</v>
      </c>
      <c r="W637" s="178">
        <f t="shared" si="105"/>
        <v>1.9543126249919359E-4</v>
      </c>
      <c r="X637" s="179">
        <f t="shared" si="106"/>
        <v>1.442424530997048E-4</v>
      </c>
      <c r="Y637" s="179">
        <f t="shared" si="107"/>
        <v>3.0527733600000002E-2</v>
      </c>
      <c r="Z637" s="186">
        <f t="shared" si="108"/>
        <v>1.2816907011680614</v>
      </c>
      <c r="AA637" s="156">
        <f>$J637*'9 All Base Data'!$Y637</f>
        <v>0.19688286001287181</v>
      </c>
      <c r="AB637" s="156">
        <f>$K637*'9 All Base Data'!$Y637</f>
        <v>0.282585306937301</v>
      </c>
      <c r="AC637" s="178">
        <f>$L637*'9 All Base Data'!$Y637</f>
        <v>1.2348362352956994E-3</v>
      </c>
      <c r="AD637" s="178">
        <f>IF($M637="","",$M637*'9 All Base Data'!$Y637)</f>
        <v>4.2921340109355617E-2</v>
      </c>
      <c r="AE637" s="178">
        <f>IF($N637="","",$N637*'9 All Base Data'!$Y637)</f>
        <v>0.10814324104867534</v>
      </c>
      <c r="AF637" s="178">
        <f>IF($O637="","",$O637*'9 All Base Data'!$Y637)</f>
        <v>2.4318998739072294E-2</v>
      </c>
      <c r="AG637" s="178">
        <f>IF($P637="","",$P637*'9 All Base Data'!$Y637)</f>
        <v>1.794918576584895E-2</v>
      </c>
      <c r="AH637" s="167">
        <f>$Q637*'9 All Base Data'!$Y637</f>
        <v>277.86370207780851</v>
      </c>
      <c r="AI637" s="178">
        <f>$R637*'9 All Base Data'!$Y637</f>
        <v>0.70090298164582365</v>
      </c>
      <c r="AJ637" s="178">
        <f>$S637*'9 All Base Data'!$Y637</f>
        <v>1.0060036926967917</v>
      </c>
      <c r="AK637" s="178">
        <f>$T637*'9 All Base Data'!$Y637</f>
        <v>4.3960169976526896E-3</v>
      </c>
      <c r="AL637" s="178">
        <f>IF($U637="","",$U637*'9 All Base Data'!$Y637)</f>
        <v>2.7255050969440814E-4</v>
      </c>
      <c r="AM637" s="178">
        <f>IF($V637="","",$V637*'9 All Base Data'!$Y637)</f>
        <v>4.9042959815574273E-4</v>
      </c>
      <c r="AN637" s="178">
        <f>IF($W637="","",$W637*'9 All Base Data'!$Y637)</f>
        <v>1.1028665928169284E-4</v>
      </c>
      <c r="AO637" s="178">
        <f>IF($X637="","",$X637*'9 All Base Data'!$Y637)</f>
        <v>8.1399557448124998E-5</v>
      </c>
      <c r="AP637" s="178">
        <f>$Y637*'9 All Base Data'!$Y637</f>
        <v>1.7227549528824129E-2</v>
      </c>
      <c r="AQ637" s="179">
        <f t="shared" si="109"/>
        <v>0.72328952828015058</v>
      </c>
    </row>
    <row r="638" spans="1:43" x14ac:dyDescent="0.25">
      <c r="A638" s="124">
        <v>533000</v>
      </c>
      <c r="B638" s="125" t="s">
        <v>663</v>
      </c>
      <c r="C638" s="126" t="s">
        <v>408</v>
      </c>
      <c r="D638" s="101" t="s">
        <v>2080</v>
      </c>
      <c r="E638" s="142"/>
      <c r="F638" s="191" t="str">
        <f>IF('9 All Base Data'!G638="Rural Centre","Rural",IF('9 All Base Data'!G638="Rural (Incl.some Off Shore Islands)","Rural",IF('9 All Base Data'!G638="Inlet-in TA but not in Urban Area","Rural",IF('9 All Base Data'!G638="Rural (Incl.some Off Shore Islands)","Rural",IF('9 All Base Data'!G638="Inlet-not in TA","Rural",IF('9 All Base Data'!G638="Inland Water not in Urban Area","Rural",IF('9 All Base Data'!G638="Oceanic-in Region but not in TA","Rural",'9 All Base Data'!G638)))))))</f>
        <v>Whitianga</v>
      </c>
      <c r="G638" s="177">
        <f>IF('9 All Base Data'!I638="..C","..C",'9 All Base Data'!I638*Basecase_Pop_2006)</f>
        <v>4368</v>
      </c>
      <c r="H638" s="177">
        <f>IF('9 All Base Data'!J638="..C","..C",'9 All Base Data'!J638*Basecase_Pop_2006)</f>
        <v>3027</v>
      </c>
      <c r="I638" s="191">
        <f>IF('9 All Base Data'!L638="..C","..C",'9 All Base Data'!L638*Basecase_Pop_2006)</f>
        <v>51</v>
      </c>
      <c r="J638" s="156">
        <f>IF('9 All Base Data'!$P638=0,0,('9 All Base Data'!$P638*Basecase_Pop_2006)/(1+(1/(BaseCase_Mort_AllAdults_30*('9 All Base Data'!$W638*Basecase_PM10)/10))))</f>
        <v>0.14138812208426083</v>
      </c>
      <c r="K638" s="156">
        <f>IF('9 All Base Data'!$Q638=0,0,('9 All Base Data'!$Q638*Basecase_Pop_2006)/(1+(1/(BaseCase_Mort_Maori_30*('9 All Base Data'!$W638*Basecase_PM10)/10))))</f>
        <v>0.10374418856040231</v>
      </c>
      <c r="L638" s="179">
        <f>133/(1+1/(BaseCase_Mort_Child_0_1*'9 All Base Data'!$AB$10/10))*IF('9 All Base Data'!$L638="..C",0,'9 All Base Data'!L638/'9 All Base Data'!$L$2022)</f>
        <v>7.4397670620566722E-3</v>
      </c>
      <c r="M638" s="178">
        <f>IF('9 All Base Data'!$R638="","",IF('9 All Base Data'!$R638=0,0,('9 All Base Data'!$R638*Basecase_Pop_2006)/(1+(1/(BaseCase_CardiacHA_All*('9 All Base Data'!$W638*Basecase_PM10)/10)))))</f>
        <v>0.33907234601262881</v>
      </c>
      <c r="N638" s="178">
        <f>IF('9 All Base Data'!$S638="","",IF('9 All Base Data'!$S638=0,0,('9 All Base Data'!S638*Basecase_Pop_2006)/(1+(1/(BaseCase_RespHA_All*('9 All Base Data'!$W638*Basecase_PM10)/10)))))</f>
        <v>0.30131137504028838</v>
      </c>
      <c r="O638" s="178">
        <f>IF('9 All Base Data'!$T638="","",IF('9 All Base Data'!$T638=0,0,('9 All Base Data'!$T638*Basecase_Pop_2006)/(1+(1/(BaseCase_RespHA_Child_1_4*('9 All Base Data'!$W638*Basecase_PM10)/10)))))</f>
        <v>3.6192133294321215E-2</v>
      </c>
      <c r="P638" s="179">
        <f>IF('9 All Base Data'!$U638="","",IF('9 All Base Data'!$U638=0,0,('9 All Base Data'!$U638*Basecase_Pop_2006)/(1+(1/(BaseCase_RespHA_Child_5_14*('9 All Base Data'!$W638*Basecase_PM10)/10)))))</f>
        <v>5.3801403053795702E-2</v>
      </c>
      <c r="Q638" s="156">
        <f>IF('7 Base case Results'!$G638="..C",0,BaseCase_RADs_All*'7 Base case Results'!$G638*('9 All Base Data'!$V638*Basecase_PM10)/10)</f>
        <v>2173.5096923505589</v>
      </c>
      <c r="R638" s="189">
        <f t="shared" si="100"/>
        <v>0.50334171461996857</v>
      </c>
      <c r="S638" s="178">
        <f t="shared" si="101"/>
        <v>0.36932931127503221</v>
      </c>
      <c r="T638" s="179">
        <f t="shared" si="102"/>
        <v>2.6485570740921754E-2</v>
      </c>
      <c r="U638" s="178">
        <f t="shared" si="103"/>
        <v>2.1531093971801931E-3</v>
      </c>
      <c r="V638" s="178">
        <f t="shared" si="104"/>
        <v>1.3664470858077077E-3</v>
      </c>
      <c r="W638" s="178">
        <f t="shared" si="105"/>
        <v>1.6413132448974671E-4</v>
      </c>
      <c r="X638" s="179">
        <f t="shared" si="106"/>
        <v>2.4398936284896351E-4</v>
      </c>
      <c r="Y638" s="179">
        <f t="shared" si="107"/>
        <v>0.13475760092573463</v>
      </c>
      <c r="Z638" s="186">
        <f t="shared" si="108"/>
        <v>0.66810444276961278</v>
      </c>
      <c r="AA638" s="156">
        <f>$J638*'9 All Base Data'!$Y638</f>
        <v>2.9751343971245993E-2</v>
      </c>
      <c r="AB638" s="156">
        <f>$K638*'9 All Base Data'!$Y638</f>
        <v>2.1830186251705807E-2</v>
      </c>
      <c r="AC638" s="178">
        <f>$L638*'9 All Base Data'!$Y638</f>
        <v>1.565499744011622E-3</v>
      </c>
      <c r="AD638" s="178">
        <f>IF($M638="","",$M638*'9 All Base Data'!$Y638)</f>
        <v>7.1348694986889769E-2</v>
      </c>
      <c r="AE638" s="178">
        <f>IF($N638="","",$N638*'9 All Base Data'!$Y638)</f>
        <v>6.3402909870535956E-2</v>
      </c>
      <c r="AF638" s="178">
        <f>IF($O638="","",$O638*'9 All Base Data'!$Y638)</f>
        <v>7.6156652399048952E-3</v>
      </c>
      <c r="AG638" s="178">
        <f>IF($P638="","",$P638*'9 All Base Data'!$Y638)</f>
        <v>1.1321064491083617E-2</v>
      </c>
      <c r="AH638" s="167">
        <f>$Q638*'9 All Base Data'!$Y638</f>
        <v>457.3569089730272</v>
      </c>
      <c r="AI638" s="178">
        <f>$R638*'9 All Base Data'!$Y638</f>
        <v>0.10591478453763574</v>
      </c>
      <c r="AJ638" s="178">
        <f>$S638*'9 All Base Data'!$Y638</f>
        <v>7.7715463056072673E-2</v>
      </c>
      <c r="AK638" s="178">
        <f>$T638*'9 All Base Data'!$Y638</f>
        <v>5.5731790886813749E-3</v>
      </c>
      <c r="AL638" s="178">
        <f>IF($U638="","",$U638*'9 All Base Data'!$Y638)</f>
        <v>4.5306421316675008E-4</v>
      </c>
      <c r="AM638" s="178">
        <f>IF($V638="","",$V638*'9 All Base Data'!$Y638)</f>
        <v>2.8753219626288058E-4</v>
      </c>
      <c r="AN638" s="178">
        <f>IF($W638="","",$W638*'9 All Base Data'!$Y638)</f>
        <v>3.4537041862968704E-5</v>
      </c>
      <c r="AO638" s="178">
        <f>IF($X638="","",$X638*'9 All Base Data'!$Y638)</f>
        <v>5.1341027467064202E-5</v>
      </c>
      <c r="AP638" s="178">
        <f>$Y638*'9 All Base Data'!$Y638</f>
        <v>2.8356128356327684E-2</v>
      </c>
      <c r="AQ638" s="179">
        <f t="shared" si="109"/>
        <v>0.14058468839207444</v>
      </c>
    </row>
    <row r="639" spans="1:43" x14ac:dyDescent="0.25">
      <c r="A639" s="124">
        <v>533100</v>
      </c>
      <c r="B639" s="125" t="s">
        <v>664</v>
      </c>
      <c r="C639" s="126" t="s">
        <v>408</v>
      </c>
      <c r="D639" s="101" t="s">
        <v>2080</v>
      </c>
      <c r="E639" s="142"/>
      <c r="F639" s="191" t="str">
        <f>IF('9 All Base Data'!G639="Rural Centre","Rural",IF('9 All Base Data'!G639="Rural (Incl.some Off Shore Islands)","Rural",IF('9 All Base Data'!G639="Inlet-in TA but not in Urban Area","Rural",IF('9 All Base Data'!G639="Rural (Incl.some Off Shore Islands)","Rural",IF('9 All Base Data'!G639="Inlet-not in TA","Rural",IF('9 All Base Data'!G639="Inland Water not in Urban Area","Rural",IF('9 All Base Data'!G639="Oceanic-in Region but not in TA","Rural",'9 All Base Data'!G639)))))))</f>
        <v>Coromandel</v>
      </c>
      <c r="G639" s="177">
        <f>IF('9 All Base Data'!I639="..C","..C",'9 All Base Data'!I639*Basecase_Pop_2006)</f>
        <v>1503</v>
      </c>
      <c r="H639" s="177">
        <f>IF('9 All Base Data'!J639="..C","..C",'9 All Base Data'!J639*Basecase_Pop_2006)</f>
        <v>1047</v>
      </c>
      <c r="I639" s="191">
        <f>IF('9 All Base Data'!L639="..C","..C",'9 All Base Data'!L639*Basecase_Pop_2006)</f>
        <v>21</v>
      </c>
      <c r="J639" s="156">
        <f>IF('9 All Base Data'!$P639=0,0,('9 All Base Data'!$P639*Basecase_Pop_2006)/(1+(1/(BaseCase_Mort_AllAdults_30*('9 All Base Data'!$W639*Basecase_PM10)/10))))</f>
        <v>2.1410201344188069</v>
      </c>
      <c r="K639" s="156">
        <f>IF('9 All Base Data'!$Q639=0,0,('9 All Base Data'!$Q639*Basecase_Pop_2006)/(1+(1/(BaseCase_Mort_Maori_30*('9 All Base Data'!$W639*Basecase_PM10)/10))))</f>
        <v>0.20748837712080462</v>
      </c>
      <c r="L639" s="179">
        <f>133/(1+1/(BaseCase_Mort_Child_0_1*'9 All Base Data'!$AB$10/10))*IF('9 All Base Data'!$L639="..C",0,'9 All Base Data'!L639/'9 All Base Data'!$L$2022)</f>
        <v>3.0634334961409829E-3</v>
      </c>
      <c r="M639" s="178">
        <f>IF('9 All Base Data'!$R639="","",IF('9 All Base Data'!$R639=0,0,('9 All Base Data'!$R639*Basecase_Pop_2006)/(1+(1/(BaseCase_CardiacHA_All*('9 All Base Data'!$W639*Basecase_PM10)/10)))))</f>
        <v>0.19061364316385621</v>
      </c>
      <c r="N639" s="178">
        <f>IF('9 All Base Data'!$S639="","",IF('9 All Base Data'!$S639=0,0,('9 All Base Data'!S639*Basecase_Pop_2006)/(1+(1/(BaseCase_RespHA_All*('9 All Base Data'!$W639*Basecase_PM10)/10)))))</f>
        <v>0.19174360229836532</v>
      </c>
      <c r="O639" s="178">
        <f>IF('9 All Base Data'!$T639="","",IF('9 All Base Data'!$T639=0,0,('9 All Base Data'!$T639*Basecase_Pop_2006)/(1+(1/(BaseCase_RespHA_Child_1_4*('9 All Base Data'!$W639*Basecase_PM10)/10)))))</f>
        <v>1.8096066647160607E-2</v>
      </c>
      <c r="P639" s="179">
        <f>IF('9 All Base Data'!$U639="","",IF('9 All Base Data'!$U639=0,0,('9 All Base Data'!$U639*Basecase_Pop_2006)/(1+(1/(BaseCase_RespHA_Child_5_14*('9 All Base Data'!$W639*Basecase_PM10)/10)))))</f>
        <v>2.6900701526897851E-2</v>
      </c>
      <c r="Q639" s="156">
        <f>IF('7 Base case Results'!$G639="..C",0,BaseCase_RADs_All*'7 Base case Results'!$G639*('9 All Base Data'!$V639*Basecase_PM10)/10)</f>
        <v>747.89035430469085</v>
      </c>
      <c r="R639" s="189">
        <f t="shared" si="100"/>
        <v>7.622031678530953</v>
      </c>
      <c r="S639" s="178">
        <f t="shared" si="101"/>
        <v>0.73865862255006443</v>
      </c>
      <c r="T639" s="179">
        <f t="shared" si="102"/>
        <v>1.09058232462619E-2</v>
      </c>
      <c r="U639" s="178">
        <f t="shared" si="103"/>
        <v>1.210396634090487E-3</v>
      </c>
      <c r="V639" s="178">
        <f t="shared" si="104"/>
        <v>8.695572364230867E-4</v>
      </c>
      <c r="W639" s="178">
        <f t="shared" si="105"/>
        <v>8.2065662244873354E-5</v>
      </c>
      <c r="X639" s="179">
        <f t="shared" si="106"/>
        <v>1.2199468142448175E-4</v>
      </c>
      <c r="Y639" s="179">
        <f t="shared" si="107"/>
        <v>4.636920196689083E-2</v>
      </c>
      <c r="Z639" s="186">
        <f t="shared" si="108"/>
        <v>7.6813866576146186</v>
      </c>
      <c r="AA639" s="156">
        <f>$J639*'9 All Base Data'!$Y639</f>
        <v>0.4505203515645822</v>
      </c>
      <c r="AB639" s="156">
        <f>$K639*'9 All Base Data'!$Y639</f>
        <v>4.3660372503411614E-2</v>
      </c>
      <c r="AC639" s="178">
        <f>$L639*'9 All Base Data'!$Y639</f>
        <v>6.4461754165184447E-4</v>
      </c>
      <c r="AD639" s="178">
        <f>IF($M639="","",$M639*'9 All Base Data'!$Y639)</f>
        <v>4.010953664127858E-2</v>
      </c>
      <c r="AE639" s="178">
        <f>IF($N639="","",$N639*'9 All Base Data'!$Y639)</f>
        <v>4.0347306281250155E-2</v>
      </c>
      <c r="AF639" s="178">
        <f>IF($O639="","",$O639*'9 All Base Data'!$Y639)</f>
        <v>3.8078326199524476E-3</v>
      </c>
      <c r="AG639" s="178">
        <f>IF($P639="","",$P639*'9 All Base Data'!$Y639)</f>
        <v>5.6605322455418085E-3</v>
      </c>
      <c r="AH639" s="167">
        <f>$Q639*'9 All Base Data'!$Y639</f>
        <v>157.37349683755949</v>
      </c>
      <c r="AI639" s="178">
        <f>$R639*'9 All Base Data'!$Y639</f>
        <v>1.6038524515699129</v>
      </c>
      <c r="AJ639" s="178">
        <f>$S639*'9 All Base Data'!$Y639</f>
        <v>0.15543092611214535</v>
      </c>
      <c r="AK639" s="178">
        <f>$T639*'9 All Base Data'!$Y639</f>
        <v>2.2948384482805663E-3</v>
      </c>
      <c r="AL639" s="178">
        <f>IF($U639="","",$U639*'9 All Base Data'!$Y639)</f>
        <v>2.5469555767211897E-4</v>
      </c>
      <c r="AM639" s="178">
        <f>IF($V639="","",$V639*'9 All Base Data'!$Y639)</f>
        <v>1.8297503398546946E-4</v>
      </c>
      <c r="AN639" s="178">
        <f>IF($W639="","",$W639*'9 All Base Data'!$Y639)</f>
        <v>1.7268520931484352E-5</v>
      </c>
      <c r="AO639" s="178">
        <f>IF($X639="","",$X639*'9 All Base Data'!$Y639)</f>
        <v>2.5670513733532101E-5</v>
      </c>
      <c r="AP639" s="178">
        <f>$Y639*'9 All Base Data'!$Y639</f>
        <v>9.757156803928687E-3</v>
      </c>
      <c r="AQ639" s="179">
        <f t="shared" si="109"/>
        <v>1.6163421174137798</v>
      </c>
    </row>
    <row r="640" spans="1:43" x14ac:dyDescent="0.25">
      <c r="A640" s="124">
        <v>533200</v>
      </c>
      <c r="B640" s="125" t="s">
        <v>665</v>
      </c>
      <c r="C640" s="126" t="s">
        <v>408</v>
      </c>
      <c r="D640" s="101" t="s">
        <v>2080</v>
      </c>
      <c r="E640" s="142"/>
      <c r="F640" s="191" t="str">
        <f>IF('9 All Base Data'!G640="Rural Centre","Rural",IF('9 All Base Data'!G640="Rural (Incl.some Off Shore Islands)","Rural",IF('9 All Base Data'!G640="Inlet-in TA but not in Urban Area","Rural",IF('9 All Base Data'!G640="Rural (Incl.some Off Shore Islands)","Rural",IF('9 All Base Data'!G640="Inlet-not in TA","Rural",IF('9 All Base Data'!G640="Inland Water not in Urban Area","Rural",IF('9 All Base Data'!G640="Oceanic-in Region but not in TA","Rural",'9 All Base Data'!G640)))))))</f>
        <v>Rural</v>
      </c>
      <c r="G640" s="177">
        <f>IF('9 All Base Data'!I640="..C","..C",'9 All Base Data'!I640*Basecase_Pop_2006)</f>
        <v>4107</v>
      </c>
      <c r="H640" s="177">
        <f>IF('9 All Base Data'!J640="..C","..C",'9 All Base Data'!J640*Basecase_Pop_2006)</f>
        <v>3102</v>
      </c>
      <c r="I640" s="191">
        <f>IF('9 All Base Data'!L640="..C","..C",'9 All Base Data'!L640*Basecase_Pop_2006)</f>
        <v>36</v>
      </c>
      <c r="J640" s="156">
        <f>IF('9 All Base Data'!$P640=0,0,('9 All Base Data'!$P640*Basecase_Pop_2006)/(1+(1/(BaseCase_Mort_AllAdults_30*('9 All Base Data'!$W640*Basecase_PM10)/10))))</f>
        <v>1.3386626759740732</v>
      </c>
      <c r="K640" s="156">
        <f>IF('9 All Base Data'!$Q640=0,0,('9 All Base Data'!$Q640*Basecase_Pop_2006)/(1+(1/(BaseCase_Mort_Maori_30*('9 All Base Data'!$W640*Basecase_PM10)/10))))</f>
        <v>0.59576792593870398</v>
      </c>
      <c r="L640" s="179">
        <f>133/(1+1/(BaseCase_Mort_Child_0_1*'9 All Base Data'!$AB$10/10))*IF('9 All Base Data'!$L640="..C",0,'9 All Base Data'!L640/'9 All Base Data'!$L$2022)</f>
        <v>5.2516002790988277E-3</v>
      </c>
      <c r="M640" s="178">
        <f>IF('9 All Base Data'!$R640="","",IF('9 All Base Data'!$R640=0,0,('9 All Base Data'!$R640*Basecase_Pop_2006)/(1+(1/(BaseCase_CardiacHA_All*('9 All Base Data'!$W640*Basecase_PM10)/10)))))</f>
        <v>0.10946255008549118</v>
      </c>
      <c r="N640" s="178">
        <f>IF('9 All Base Data'!$S640="","",IF('9 All Base Data'!$S640=0,0,('9 All Base Data'!S640*Basecase_Pop_2006)/(1+(1/(BaseCase_RespHA_All*('9 All Base Data'!$W640*Basecase_PM10)/10)))))</f>
        <v>8.6976794944293973E-2</v>
      </c>
      <c r="O640" s="178">
        <f>IF('9 All Base Data'!$T640="","",IF('9 All Base Data'!$T640=0,0,('9 All Base Data'!$T640*Basecase_Pop_2006)/(1+(1/(BaseCase_RespHA_Child_1_4*('9 All Base Data'!$W640*Basecase_PM10)/10)))))</f>
        <v>5.2299676490081435E-3</v>
      </c>
      <c r="P640" s="179">
        <f>IF('9 All Base Data'!$U640="","",IF('9 All Base Data'!$U640=0,0,('9 All Base Data'!$U640*Basecase_Pop_2006)/(1+(1/(BaseCase_RespHA_Child_5_14*('9 All Base Data'!$W640*Basecase_PM10)/10)))))</f>
        <v>7.7838872557158328E-3</v>
      </c>
      <c r="Q640" s="156">
        <f>IF('7 Base case Results'!$G640="..C",0,BaseCase_RADs_All*'7 Base case Results'!$G640*('9 All Base Data'!$V640*Basecase_PM10)/10)</f>
        <v>1178.3804400000001</v>
      </c>
      <c r="R640" s="189">
        <f t="shared" si="100"/>
        <v>4.7656391264677005</v>
      </c>
      <c r="S640" s="178">
        <f t="shared" si="101"/>
        <v>2.1209338163417861</v>
      </c>
      <c r="T640" s="179">
        <f t="shared" si="102"/>
        <v>1.8695696993591828E-2</v>
      </c>
      <c r="U640" s="178">
        <f t="shared" si="103"/>
        <v>6.9508719304286896E-4</v>
      </c>
      <c r="V640" s="178">
        <f t="shared" si="104"/>
        <v>3.9443976507237319E-4</v>
      </c>
      <c r="W640" s="178">
        <f t="shared" si="105"/>
        <v>2.3717903288251933E-5</v>
      </c>
      <c r="X640" s="179">
        <f t="shared" si="106"/>
        <v>3.52999287046713E-5</v>
      </c>
      <c r="Y640" s="179">
        <f t="shared" si="107"/>
        <v>7.3059587280000005E-2</v>
      </c>
      <c r="Z640" s="186">
        <f t="shared" si="108"/>
        <v>4.8584839376994076</v>
      </c>
      <c r="AA640" s="156">
        <f>$J640*'9 All Base Data'!$Y640</f>
        <v>0.11660305955508335</v>
      </c>
      <c r="AB640" s="156">
        <f>$K640*'9 All Base Data'!$Y640</f>
        <v>5.1893852122746886E-2</v>
      </c>
      <c r="AC640" s="178">
        <f>$L640*'9 All Base Data'!$Y640</f>
        <v>4.5743611971378579E-4</v>
      </c>
      <c r="AD640" s="178">
        <f>IF($M640="","",$M640*'9 All Base Data'!$Y640)</f>
        <v>9.5346411577378019E-3</v>
      </c>
      <c r="AE640" s="178">
        <f>IF($N640="","",$N640*'9 All Base Data'!$Y640)</f>
        <v>7.5760388205491471E-3</v>
      </c>
      <c r="AF640" s="178">
        <f>IF($O640="","",$O640*'9 All Base Data'!$Y640)</f>
        <v>4.5555182809942394E-4</v>
      </c>
      <c r="AG640" s="178">
        <f>IF($P640="","",$P640*'9 All Base Data'!$Y640)</f>
        <v>6.7800879604554406E-4</v>
      </c>
      <c r="AH640" s="167">
        <f>$Q640*'9 All Base Data'!$Y640</f>
        <v>102.64181342314987</v>
      </c>
      <c r="AI640" s="178">
        <f>$R640*'9 All Base Data'!$Y640</f>
        <v>0.41510689201609674</v>
      </c>
      <c r="AJ640" s="178">
        <f>$S640*'9 All Base Data'!$Y640</f>
        <v>0.18474211355697892</v>
      </c>
      <c r="AK640" s="178">
        <f>$T640*'9 All Base Data'!$Y640</f>
        <v>1.6284725861810776E-3</v>
      </c>
      <c r="AL640" s="178">
        <f>IF($U640="","",$U640*'9 All Base Data'!$Y640)</f>
        <v>6.0544971351635046E-5</v>
      </c>
      <c r="AM640" s="178">
        <f>IF($V640="","",$V640*'9 All Base Data'!$Y640)</f>
        <v>3.4357336051190384E-5</v>
      </c>
      <c r="AN640" s="178">
        <f>IF($W640="","",$W640*'9 All Base Data'!$Y640)</f>
        <v>2.0659275404308877E-6</v>
      </c>
      <c r="AO640" s="178">
        <f>IF($X640="","",$X640*'9 All Base Data'!$Y640)</f>
        <v>3.0747698900665421E-6</v>
      </c>
      <c r="AP640" s="178">
        <f>$Y640*'9 All Base Data'!$Y640</f>
        <v>6.363792432235291E-3</v>
      </c>
      <c r="AQ640" s="179">
        <f t="shared" si="109"/>
        <v>0.42319405934191595</v>
      </c>
    </row>
    <row r="641" spans="1:43" x14ac:dyDescent="0.25">
      <c r="A641" s="124">
        <v>533300</v>
      </c>
      <c r="B641" s="125" t="s">
        <v>666</v>
      </c>
      <c r="C641" s="126" t="s">
        <v>408</v>
      </c>
      <c r="D641" s="101" t="s">
        <v>2080</v>
      </c>
      <c r="E641" s="142"/>
      <c r="F641" s="191" t="str">
        <f>IF('9 All Base Data'!G641="Rural Centre","Rural",IF('9 All Base Data'!G641="Rural (Incl.some Off Shore Islands)","Rural",IF('9 All Base Data'!G641="Inlet-in TA but not in Urban Area","Rural",IF('9 All Base Data'!G641="Rural (Incl.some Off Shore Islands)","Rural",IF('9 All Base Data'!G641="Inlet-not in TA","Rural",IF('9 All Base Data'!G641="Inland Water not in Urban Area","Rural",IF('9 All Base Data'!G641="Oceanic-in Region but not in TA","Rural",'9 All Base Data'!G641)))))))</f>
        <v>Whangamata</v>
      </c>
      <c r="G641" s="177">
        <f>IF('9 All Base Data'!I641="..C","..C",'9 All Base Data'!I641*Basecase_Pop_2006)</f>
        <v>3474</v>
      </c>
      <c r="H641" s="177">
        <f>IF('9 All Base Data'!J641="..C","..C",'9 All Base Data'!J641*Basecase_Pop_2006)</f>
        <v>2628</v>
      </c>
      <c r="I641" s="191">
        <f>IF('9 All Base Data'!L641="..C","..C",'9 All Base Data'!L641*Basecase_Pop_2006)</f>
        <v>36</v>
      </c>
      <c r="J641" s="156">
        <f>IF('9 All Base Data'!$P641=0,0,('9 All Base Data'!$P641*Basecase_Pop_2006)/(1+(1/(BaseCase_Mort_AllAdults_30*('9 All Base Data'!$W641*Basecase_PM10)/10))))</f>
        <v>0.76753551988598734</v>
      </c>
      <c r="K641" s="156">
        <f>IF('9 All Base Data'!$Q641=0,0,('9 All Base Data'!$Q641*Basecase_Pop_2006)/(1+(1/(BaseCase_Mort_Maori_30*('9 All Base Data'!$W641*Basecase_PM10)/10))))</f>
        <v>0.41497675424160924</v>
      </c>
      <c r="L641" s="179">
        <f>133/(1+1/(BaseCase_Mort_Child_0_1*'9 All Base Data'!$AB$10/10))*IF('9 All Base Data'!$L641="..C",0,'9 All Base Data'!L641/'9 All Base Data'!$L$2022)</f>
        <v>5.2516002790988277E-3</v>
      </c>
      <c r="M641" s="178">
        <f>IF('9 All Base Data'!$R641="","",IF('9 All Base Data'!$R641=0,0,('9 All Base Data'!$R641*Basecase_Pop_2006)/(1+(1/(BaseCase_CardiacHA_All*('9 All Base Data'!$W641*Basecase_PM10)/10)))))</f>
        <v>0.40138834473927415</v>
      </c>
      <c r="N641" s="178">
        <f>IF('9 All Base Data'!$S641="","",IF('9 All Base Data'!$S641=0,0,('9 All Base Data'!S641*Basecase_Pop_2006)/(1+(1/(BaseCase_RespHA_All*('9 All Base Data'!$W641*Basecase_PM10)/10)))))</f>
        <v>0.31044202276878197</v>
      </c>
      <c r="O641" s="178">
        <f>IF('9 All Base Data'!$T641="","",IF('9 All Base Data'!$T641=0,0,('9 All Base Data'!$T641*Basecase_Pop_2006)/(1+(1/(BaseCase_RespHA_Child_1_4*('9 All Base Data'!$W641*Basecase_PM10)/10)))))</f>
        <v>3.6192133294321215E-2</v>
      </c>
      <c r="P641" s="179">
        <f>IF('9 All Base Data'!$U641="","",IF('9 All Base Data'!$U641=0,0,('9 All Base Data'!$U641*Basecase_Pop_2006)/(1+(1/(BaseCase_RespHA_Child_5_14*('9 All Base Data'!$W641*Basecase_PM10)/10)))))</f>
        <v>1.7933801017931902E-2</v>
      </c>
      <c r="Q641" s="156">
        <f>IF('7 Base case Results'!$G641="..C",0,BaseCase_RADs_All*'7 Base case Results'!$G641*('9 All Base Data'!$V641*Basecase_PM10)/10)</f>
        <v>1728.6567470755131</v>
      </c>
      <c r="R641" s="189">
        <f t="shared" si="100"/>
        <v>2.7324264507941147</v>
      </c>
      <c r="S641" s="178">
        <f t="shared" si="101"/>
        <v>1.4773172451001289</v>
      </c>
      <c r="T641" s="179">
        <f t="shared" si="102"/>
        <v>1.8695696993591828E-2</v>
      </c>
      <c r="U641" s="178">
        <f t="shared" si="103"/>
        <v>2.5488159890943909E-3</v>
      </c>
      <c r="V641" s="178">
        <f t="shared" si="104"/>
        <v>1.4078545732564261E-3</v>
      </c>
      <c r="W641" s="178">
        <f t="shared" si="105"/>
        <v>1.6413132448974671E-4</v>
      </c>
      <c r="X641" s="179">
        <f t="shared" si="106"/>
        <v>8.1329787616321169E-5</v>
      </c>
      <c r="Y641" s="179">
        <f t="shared" si="107"/>
        <v>0.10717671831868182</v>
      </c>
      <c r="Z641" s="186">
        <f t="shared" si="108"/>
        <v>2.8622555366687394</v>
      </c>
      <c r="AA641" s="156">
        <f>$J641*'9 All Base Data'!$Y641</f>
        <v>0.16150729584390683</v>
      </c>
      <c r="AB641" s="156">
        <f>$K641*'9 All Base Data'!$Y641</f>
        <v>8.7320745006823228E-2</v>
      </c>
      <c r="AC641" s="178">
        <f>$L641*'9 All Base Data'!$Y641</f>
        <v>1.1050586428317333E-3</v>
      </c>
      <c r="AD641" s="178">
        <f>IF($M641="","",$M641*'9 All Base Data'!$Y641)</f>
        <v>8.4461428119615475E-2</v>
      </c>
      <c r="AE641" s="178">
        <f>IF($N641="","",$N641*'9 All Base Data'!$Y641)</f>
        <v>6.5324210169643113E-2</v>
      </c>
      <c r="AF641" s="178">
        <f>IF($O641="","",$O641*'9 All Base Data'!$Y641)</f>
        <v>7.6156652399048952E-3</v>
      </c>
      <c r="AG641" s="178">
        <f>IF($P641="","",$P641*'9 All Base Data'!$Y641)</f>
        <v>3.7736881636945391E-3</v>
      </c>
      <c r="AH641" s="167">
        <f>$Q641*'9 All Base Data'!$Y641</f>
        <v>363.74951963651472</v>
      </c>
      <c r="AI641" s="178">
        <f>$R641*'9 All Base Data'!$Y641</f>
        <v>0.5749659732043082</v>
      </c>
      <c r="AJ641" s="178">
        <f>$S641*'9 All Base Data'!$Y641</f>
        <v>0.31086185222429069</v>
      </c>
      <c r="AK641" s="178">
        <f>$T641*'9 All Base Data'!$Y641</f>
        <v>3.9340087684809708E-3</v>
      </c>
      <c r="AL641" s="178">
        <f>IF($U641="","",$U641*'9 All Base Data'!$Y641)</f>
        <v>5.3633006855955821E-4</v>
      </c>
      <c r="AM641" s="178">
        <f>IF($V641="","",$V641*'9 All Base Data'!$Y641)</f>
        <v>2.9624529311933148E-4</v>
      </c>
      <c r="AN641" s="178">
        <f>IF($W641="","",$W641*'9 All Base Data'!$Y641)</f>
        <v>3.4537041862968704E-5</v>
      </c>
      <c r="AO641" s="178">
        <f>IF($X641="","",$X641*'9 All Base Data'!$Y641)</f>
        <v>1.7113675822354734E-5</v>
      </c>
      <c r="AP641" s="178">
        <f>$Y641*'9 All Base Data'!$Y641</f>
        <v>2.2552470217463916E-2</v>
      </c>
      <c r="AQ641" s="179">
        <f t="shared" si="109"/>
        <v>0.60228502755193192</v>
      </c>
    </row>
    <row r="642" spans="1:43" x14ac:dyDescent="0.25">
      <c r="A642" s="124">
        <v>533400</v>
      </c>
      <c r="B642" s="125" t="s">
        <v>667</v>
      </c>
      <c r="C642" s="126" t="s">
        <v>408</v>
      </c>
      <c r="D642" s="101" t="s">
        <v>2080</v>
      </c>
      <c r="E642" s="142"/>
      <c r="F642" s="191" t="str">
        <f>IF('9 All Base Data'!G642="Rural Centre","Rural",IF('9 All Base Data'!G642="Rural (Incl.some Off Shore Islands)","Rural",IF('9 All Base Data'!G642="Inlet-in TA but not in Urban Area","Rural",IF('9 All Base Data'!G642="Rural (Incl.some Off Shore Islands)","Rural",IF('9 All Base Data'!G642="Inlet-not in TA","Rural",IF('9 All Base Data'!G642="Inland Water not in Urban Area","Rural",IF('9 All Base Data'!G642="Oceanic-in Region but not in TA","Rural",'9 All Base Data'!G642)))))))</f>
        <v>Tairua</v>
      </c>
      <c r="G642" s="177">
        <f>IF('9 All Base Data'!I642="..C","..C",'9 All Base Data'!I642*Basecase_Pop_2006)</f>
        <v>1227</v>
      </c>
      <c r="H642" s="177">
        <f>IF('9 All Base Data'!J642="..C","..C",'9 All Base Data'!J642*Basecase_Pop_2006)</f>
        <v>936</v>
      </c>
      <c r="I642" s="191">
        <f>IF('9 All Base Data'!L642="..C","..C",'9 All Base Data'!L642*Basecase_Pop_2006)</f>
        <v>9</v>
      </c>
      <c r="J642" s="156">
        <f>IF('9 All Base Data'!$P642=0,0,('9 All Base Data'!$P642*Basecase_Pop_2006)/(1+(1/(BaseCase_Mort_AllAdults_30*('9 All Base Data'!$W642*Basecase_PM10)/10))))</f>
        <v>2.5651845006715894</v>
      </c>
      <c r="K642" s="156">
        <f>IF('9 All Base Data'!$Q642=0,0,('9 All Base Data'!$Q642*Basecase_Pop_2006)/(1+(1/(BaseCase_Mort_Maori_30*('9 All Base Data'!$W642*Basecase_PM10)/10))))</f>
        <v>0.25936047140100582</v>
      </c>
      <c r="L642" s="179">
        <f>133/(1+1/(BaseCase_Mort_Child_0_1*'9 All Base Data'!$AB$10/10))*IF('9 All Base Data'!$L642="..C",0,'9 All Base Data'!L642/'9 All Base Data'!$L$2022)</f>
        <v>1.3129000697747069E-3</v>
      </c>
      <c r="M642" s="178">
        <f>IF('9 All Base Data'!$R642="","",IF('9 All Base Data'!$R642=0,0,('9 All Base Data'!$R642*Basecase_Pop_2006)/(1+(1/(BaseCase_CardiacHA_All*('9 All Base Data'!$W642*Basecase_PM10)/10)))))</f>
        <v>0.12463199745329061</v>
      </c>
      <c r="N642" s="178">
        <f>IF('9 All Base Data'!$S642="","",IF('9 All Base Data'!$S642=0,0,('9 All Base Data'!S642*Basecase_Pop_2006)/(1+(1/(BaseCase_RespHA_All*('9 All Base Data'!$W642*Basecase_PM10)/10)))))</f>
        <v>0.1339161666845726</v>
      </c>
      <c r="O642" s="178">
        <f>IF('9 All Base Data'!$T642="","",IF('9 All Base Data'!$T642=0,0,('9 All Base Data'!$T642*Basecase_Pop_2006)/(1+(1/(BaseCase_RespHA_Child_1_4*('9 All Base Data'!$W642*Basecase_PM10)/10)))))</f>
        <v>1.8096066647160607E-2</v>
      </c>
      <c r="P642" s="179">
        <f>IF('9 All Base Data'!$U642="","",IF('9 All Base Data'!$U642=0,0,('9 All Base Data'!$U642*Basecase_Pop_2006)/(1+(1/(BaseCase_RespHA_Child_5_14*('9 All Base Data'!$W642*Basecase_PM10)/10)))))</f>
        <v>1.7933801017931902E-2</v>
      </c>
      <c r="Q642" s="156">
        <f>IF('7 Base case Results'!$G642="..C",0,BaseCase_RADs_All*'7 Base case Results'!$G642*('9 All Base Data'!$V642*Basecase_PM10)/10)</f>
        <v>610.55320341440824</v>
      </c>
      <c r="R642" s="189">
        <f t="shared" si="100"/>
        <v>9.132056822390858</v>
      </c>
      <c r="S642" s="178">
        <f t="shared" si="101"/>
        <v>0.92332327818758075</v>
      </c>
      <c r="T642" s="179">
        <f t="shared" si="102"/>
        <v>4.673924248397957E-3</v>
      </c>
      <c r="U642" s="178">
        <f t="shared" si="103"/>
        <v>7.9141318382839536E-4</v>
      </c>
      <c r="V642" s="178">
        <f t="shared" si="104"/>
        <v>6.0730981591453667E-4</v>
      </c>
      <c r="W642" s="178">
        <f t="shared" si="105"/>
        <v>8.2065662244873354E-5</v>
      </c>
      <c r="X642" s="179">
        <f t="shared" si="106"/>
        <v>8.1329787616321169E-5</v>
      </c>
      <c r="Y642" s="179">
        <f t="shared" si="107"/>
        <v>3.7854298611693309E-2</v>
      </c>
      <c r="Z642" s="186">
        <f t="shared" si="108"/>
        <v>9.1759837682506902</v>
      </c>
      <c r="AA642" s="156">
        <f>$J642*'9 All Base Data'!$Y642</f>
        <v>0.53977438347832019</v>
      </c>
      <c r="AB642" s="156">
        <f>$K642*'9 All Base Data'!$Y642</f>
        <v>5.4575465629264526E-2</v>
      </c>
      <c r="AC642" s="178">
        <f>$L642*'9 All Base Data'!$Y642</f>
        <v>2.7626466070793332E-4</v>
      </c>
      <c r="AD642" s="178">
        <f>IF($M642="","",$M642*'9 All Base Data'!$Y642)</f>
        <v>2.6225466265451379E-2</v>
      </c>
      <c r="AE642" s="178">
        <f>IF($N642="","",$N642*'9 All Base Data'!$Y642)</f>
        <v>2.8179071053571536E-2</v>
      </c>
      <c r="AF642" s="178">
        <f>IF($O642="","",$O642*'9 All Base Data'!$Y642)</f>
        <v>3.8078326199524476E-3</v>
      </c>
      <c r="AG642" s="178">
        <f>IF($P642="","",$P642*'9 All Base Data'!$Y642)</f>
        <v>3.7736881636945391E-3</v>
      </c>
      <c r="AH642" s="167">
        <f>$Q642*'9 All Base Data'!$Y642</f>
        <v>128.47457127058249</v>
      </c>
      <c r="AI642" s="178">
        <f>$R642*'9 All Base Data'!$Y642</f>
        <v>1.9215968051828198</v>
      </c>
      <c r="AJ642" s="178">
        <f>$S642*'9 All Base Data'!$Y642</f>
        <v>0.19428865764018172</v>
      </c>
      <c r="AK642" s="178">
        <f>$T642*'9 All Base Data'!$Y642</f>
        <v>9.8350219212024271E-4</v>
      </c>
      <c r="AL642" s="178">
        <f>IF($U642="","",$U642*'9 All Base Data'!$Y642)</f>
        <v>1.6653171078561627E-4</v>
      </c>
      <c r="AM642" s="178">
        <f>IF($V642="","",$V642*'9 All Base Data'!$Y642)</f>
        <v>1.277920872279469E-4</v>
      </c>
      <c r="AN642" s="178">
        <f>IF($W642="","",$W642*'9 All Base Data'!$Y642)</f>
        <v>1.7268520931484352E-5</v>
      </c>
      <c r="AO642" s="178">
        <f>IF($X642="","",$X642*'9 All Base Data'!$Y642)</f>
        <v>1.7113675822354734E-5</v>
      </c>
      <c r="AP642" s="178">
        <f>$Y642*'9 All Base Data'!$Y642</f>
        <v>7.9654234187761137E-3</v>
      </c>
      <c r="AQ642" s="179">
        <f t="shared" si="109"/>
        <v>1.9308400545917297</v>
      </c>
    </row>
    <row r="643" spans="1:43" x14ac:dyDescent="0.25">
      <c r="A643" s="124">
        <v>533501</v>
      </c>
      <c r="B643" s="125" t="s">
        <v>668</v>
      </c>
      <c r="C643" s="126" t="s">
        <v>408</v>
      </c>
      <c r="D643" s="101" t="s">
        <v>2080</v>
      </c>
      <c r="E643" s="142"/>
      <c r="F643" s="191" t="str">
        <f>IF('9 All Base Data'!G643="Rural Centre","Rural",IF('9 All Base Data'!G643="Rural (Incl.some Off Shore Islands)","Rural",IF('9 All Base Data'!G643="Inlet-in TA but not in Urban Area","Rural",IF('9 All Base Data'!G643="Rural (Incl.some Off Shore Islands)","Rural",IF('9 All Base Data'!G643="Inlet-not in TA","Rural",IF('9 All Base Data'!G643="Inland Water not in Urban Area","Rural",IF('9 All Base Data'!G643="Oceanic-in Region but not in TA","Rural",'9 All Base Data'!G643)))))))</f>
        <v>Thames</v>
      </c>
      <c r="G643" s="177">
        <f>IF('9 All Base Data'!I643="..C","..C",'9 All Base Data'!I643*Basecase_Pop_2006)</f>
        <v>2424</v>
      </c>
      <c r="H643" s="177">
        <f>IF('9 All Base Data'!J643="..C","..C",'9 All Base Data'!J643*Basecase_Pop_2006)</f>
        <v>1776</v>
      </c>
      <c r="I643" s="191">
        <f>IF('9 All Base Data'!L643="..C","..C",'9 All Base Data'!L643*Basecase_Pop_2006)</f>
        <v>27</v>
      </c>
      <c r="J643" s="156">
        <f>IF('9 All Base Data'!$P643=0,0,('9 All Base Data'!$P643*Basecase_Pop_2006)/(1+(1/(BaseCase_Mort_AllAdults_30*('9 All Base Data'!$W643*Basecase_PM10)/10))))</f>
        <v>1.1513032798289811</v>
      </c>
      <c r="K643" s="156">
        <f>IF('9 All Base Data'!$Q643=0,0,('9 All Base Data'!$Q643*Basecase_Pop_2006)/(1+(1/(BaseCase_Mort_Maori_30*('9 All Base Data'!$W643*Basecase_PM10)/10))))</f>
        <v>0.20748837712080462</v>
      </c>
      <c r="L643" s="179">
        <f>133/(1+1/(BaseCase_Mort_Child_0_1*'9 All Base Data'!$AB$10/10))*IF('9 All Base Data'!$L643="..C",0,'9 All Base Data'!L643/'9 All Base Data'!$L$2022)</f>
        <v>3.9387002093241204E-3</v>
      </c>
      <c r="M643" s="178">
        <f>IF('9 All Base Data'!$R643="","",IF('9 All Base Data'!$R643=0,0,('9 All Base Data'!$R643*Basecase_Pop_2006)/(1+(1/(BaseCase_CardiacHA_All*('9 All Base Data'!$W643*Basecase_PM10)/10)))))</f>
        <v>0.5003608133051225</v>
      </c>
      <c r="N643" s="178">
        <f>IF('9 All Base Data'!$S643="","",IF('9 All Base Data'!$S643=0,0,('9 All Base Data'!S643*Basecase_Pop_2006)/(1+(1/(BaseCase_RespHA_All*('9 All Base Data'!$W643*Basecase_PM10)/10)))))</f>
        <v>0.45957593566751054</v>
      </c>
      <c r="O643" s="178">
        <f>IF('9 All Base Data'!$T643="","",IF('9 All Base Data'!$T643=0,0,('9 All Base Data'!$T643*Basecase_Pop_2006)/(1+(1/(BaseCase_RespHA_Child_1_4*('9 All Base Data'!$W643*Basecase_PM10)/10)))))</f>
        <v>5.4288199941481825E-2</v>
      </c>
      <c r="P643" s="179">
        <f>IF('9 All Base Data'!$U643="","",IF('9 All Base Data'!$U643=0,0,('9 All Base Data'!$U643*Basecase_Pop_2006)/(1+(1/(BaseCase_RespHA_Child_5_14*('9 All Base Data'!$W643*Basecase_PM10)/10)))))</f>
        <v>8.9669005089659509E-3</v>
      </c>
      <c r="Q643" s="156">
        <f>IF('7 Base case Results'!$G643="..C",0,BaseCase_RADs_All*'7 Base case Results'!$G643*('9 All Base Data'!$V643*Basecase_PM10)/10)</f>
        <v>1206.17845564509</v>
      </c>
      <c r="R643" s="189">
        <f t="shared" si="100"/>
        <v>4.0986396761911728</v>
      </c>
      <c r="S643" s="178">
        <f t="shared" si="101"/>
        <v>0.73865862255006443</v>
      </c>
      <c r="T643" s="179">
        <f t="shared" si="102"/>
        <v>1.4021772745193868E-2</v>
      </c>
      <c r="U643" s="178">
        <f t="shared" si="103"/>
        <v>3.1772911644875278E-3</v>
      </c>
      <c r="V643" s="178">
        <f t="shared" si="104"/>
        <v>2.0841768682521604E-3</v>
      </c>
      <c r="W643" s="178">
        <f t="shared" si="105"/>
        <v>2.4619698673462008E-4</v>
      </c>
      <c r="X643" s="179">
        <f t="shared" si="106"/>
        <v>4.0664893808160584E-5</v>
      </c>
      <c r="Y643" s="179">
        <f t="shared" si="107"/>
        <v>7.478306424999559E-2</v>
      </c>
      <c r="Z643" s="186">
        <f t="shared" si="108"/>
        <v>4.1927059812191017</v>
      </c>
      <c r="AA643" s="156">
        <f>$J643*'9 All Base Data'!$Y643</f>
        <v>0.24226094376586024</v>
      </c>
      <c r="AB643" s="156">
        <f>$K643*'9 All Base Data'!$Y643</f>
        <v>4.3660372503411614E-2</v>
      </c>
      <c r="AC643" s="178">
        <f>$L643*'9 All Base Data'!$Y643</f>
        <v>8.2879398212379991E-4</v>
      </c>
      <c r="AD643" s="178">
        <f>IF($M643="","",$M643*'9 All Base Data'!$Y643)</f>
        <v>0.10528753368335626</v>
      </c>
      <c r="AE643" s="178">
        <f>IF($N643="","",$N643*'9 All Base Data'!$Y643)</f>
        <v>9.6705448388393234E-2</v>
      </c>
      <c r="AF643" s="178">
        <f>IF($O643="","",$O643*'9 All Base Data'!$Y643)</f>
        <v>1.1423497859857345E-2</v>
      </c>
      <c r="AG643" s="178">
        <f>IF($P643="","",$P643*'9 All Base Data'!$Y643)</f>
        <v>1.8868440818472696E-3</v>
      </c>
      <c r="AH643" s="167">
        <f>$Q643*'9 All Base Data'!$Y643</f>
        <v>253.80795497953699</v>
      </c>
      <c r="AI643" s="178">
        <f>$R643*'9 All Base Data'!$Y643</f>
        <v>0.86244895980646252</v>
      </c>
      <c r="AJ643" s="178">
        <f>$S643*'9 All Base Data'!$Y643</f>
        <v>0.15543092611214535</v>
      </c>
      <c r="AK643" s="178">
        <f>$T643*'9 All Base Data'!$Y643</f>
        <v>2.9505065763607277E-3</v>
      </c>
      <c r="AL643" s="178">
        <f>IF($U643="","",$U643*'9 All Base Data'!$Y643)</f>
        <v>6.6857583888931221E-4</v>
      </c>
      <c r="AM643" s="178">
        <f>IF($V643="","",$V643*'9 All Base Data'!$Y643)</f>
        <v>4.3855920844136333E-4</v>
      </c>
      <c r="AN643" s="178">
        <f>IF($W643="","",$W643*'9 All Base Data'!$Y643)</f>
        <v>5.1805562794453052E-5</v>
      </c>
      <c r="AO643" s="178">
        <f>IF($X643="","",$X643*'9 All Base Data'!$Y643)</f>
        <v>8.556837911177367E-6</v>
      </c>
      <c r="AP643" s="178">
        <f>$Y643*'9 All Base Data'!$Y643</f>
        <v>1.5736093208731296E-2</v>
      </c>
      <c r="AQ643" s="179">
        <f t="shared" si="109"/>
        <v>0.88224269463888527</v>
      </c>
    </row>
    <row r="644" spans="1:43" x14ac:dyDescent="0.25">
      <c r="A644" s="124">
        <v>533502</v>
      </c>
      <c r="B644" s="125" t="s">
        <v>670</v>
      </c>
      <c r="C644" s="126" t="s">
        <v>408</v>
      </c>
      <c r="D644" s="101" t="s">
        <v>2080</v>
      </c>
      <c r="E644" s="142"/>
      <c r="F644" s="191" t="str">
        <f>IF('9 All Base Data'!G644="Rural Centre","Rural",IF('9 All Base Data'!G644="Rural (Incl.some Off Shore Islands)","Rural",IF('9 All Base Data'!G644="Inlet-in TA but not in Urban Area","Rural",IF('9 All Base Data'!G644="Rural (Incl.some Off Shore Islands)","Rural",IF('9 All Base Data'!G644="Inlet-not in TA","Rural",IF('9 All Base Data'!G644="Inland Water not in Urban Area","Rural",IF('9 All Base Data'!G644="Oceanic-in Region but not in TA","Rural",'9 All Base Data'!G644)))))))</f>
        <v>Thames</v>
      </c>
      <c r="G644" s="177">
        <f>IF('9 All Base Data'!I644="..C","..C",'9 All Base Data'!I644*Basecase_Pop_2006)</f>
        <v>4266</v>
      </c>
      <c r="H644" s="177">
        <f>IF('9 All Base Data'!J644="..C","..C",'9 All Base Data'!J644*Basecase_Pop_2006)</f>
        <v>2913</v>
      </c>
      <c r="I644" s="191">
        <f>IF('9 All Base Data'!L644="..C","..C",'9 All Base Data'!L644*Basecase_Pop_2006)</f>
        <v>48</v>
      </c>
      <c r="J644" s="156">
        <f>IF('9 All Base Data'!$P644=0,0,('9 All Base Data'!$P644*Basecase_Pop_2006)/(1+(1/(BaseCase_Mort_AllAdults_30*('9 All Base Data'!$W644*Basecase_PM10)/10))))</f>
        <v>3.312521717402682</v>
      </c>
      <c r="K644" s="156">
        <f>IF('9 All Base Data'!$Q644=0,0,('9 All Base Data'!$Q644*Basecase_Pop_2006)/(1+(1/(BaseCase_Mort_Maori_30*('9 All Base Data'!$W644*Basecase_PM10)/10))))</f>
        <v>0.41497675424160924</v>
      </c>
      <c r="L644" s="179">
        <f>133/(1+1/(BaseCase_Mort_Child_0_1*'9 All Base Data'!$AB$10/10))*IF('9 All Base Data'!$L644="..C",0,'9 All Base Data'!L644/'9 All Base Data'!$L$2022)</f>
        <v>7.0021337054651037E-3</v>
      </c>
      <c r="M644" s="178">
        <f>IF('9 All Base Data'!$R644="","",IF('9 All Base Data'!$R644=0,0,('9 All Base Data'!$R644*Basecase_Pop_2006)/(1+(1/(BaseCase_CardiacHA_All*('9 All Base Data'!$W644*Basecase_PM10)/10)))))</f>
        <v>0.55534551806392718</v>
      </c>
      <c r="N644" s="178">
        <f>IF('9 All Base Data'!$S644="","",IF('9 All Base Data'!$S644=0,0,('9 All Base Data'!S644*Basecase_Pop_2006)/(1+(1/(BaseCase_RespHA_All*('9 All Base Data'!$W644*Basecase_PM10)/10)))))</f>
        <v>0.47479368188166649</v>
      </c>
      <c r="O644" s="178">
        <f>IF('9 All Base Data'!$T644="","",IF('9 All Base Data'!$T644=0,0,('9 All Base Data'!$T644*Basecase_Pop_2006)/(1+(1/(BaseCase_RespHA_Child_1_4*('9 All Base Data'!$W644*Basecase_PM10)/10)))))</f>
        <v>4.8256177725761615E-2</v>
      </c>
      <c r="P644" s="179">
        <f>IF('9 All Base Data'!$U644="","",IF('9 All Base Data'!$U644=0,0,('9 All Base Data'!$U644*Basecase_Pop_2006)/(1+(1/(BaseCase_RespHA_Child_5_14*('9 All Base Data'!$W644*Basecase_PM10)/10)))))</f>
        <v>1.7933801017931902E-2</v>
      </c>
      <c r="Q644" s="156">
        <f>IF('7 Base case Results'!$G644="..C",0,BaseCase_RADs_All*'7 Base case Results'!$G644*('9 All Base Data'!$V644*Basecase_PM10)/10)</f>
        <v>2122.7546583258891</v>
      </c>
      <c r="R644" s="189">
        <f t="shared" si="100"/>
        <v>11.792577313953549</v>
      </c>
      <c r="S644" s="178">
        <f t="shared" si="101"/>
        <v>1.4773172451001289</v>
      </c>
      <c r="T644" s="179">
        <f t="shared" si="102"/>
        <v>2.4927595991455768E-2</v>
      </c>
      <c r="U644" s="178">
        <f t="shared" si="103"/>
        <v>3.5264440397059374E-3</v>
      </c>
      <c r="V644" s="178">
        <f t="shared" si="104"/>
        <v>2.1531893473333576E-3</v>
      </c>
      <c r="W644" s="178">
        <f t="shared" si="105"/>
        <v>2.1884176598632895E-4</v>
      </c>
      <c r="X644" s="179">
        <f t="shared" si="106"/>
        <v>8.1329787616321169E-5</v>
      </c>
      <c r="Y644" s="179">
        <f t="shared" si="107"/>
        <v>0.13161078881620511</v>
      </c>
      <c r="Z644" s="186">
        <f t="shared" si="108"/>
        <v>11.954795332148249</v>
      </c>
      <c r="AA644" s="156">
        <f>$J644*'9 All Base Data'!$Y644</f>
        <v>0.69703148732633469</v>
      </c>
      <c r="AB644" s="156">
        <f>$K644*'9 All Base Data'!$Y644</f>
        <v>8.7320745006823228E-2</v>
      </c>
      <c r="AC644" s="178">
        <f>$L644*'9 All Base Data'!$Y644</f>
        <v>1.4734115237756444E-3</v>
      </c>
      <c r="AD644" s="178">
        <f>IF($M644="","",$M644*'9 All Base Data'!$Y644)</f>
        <v>0.11685759232987893</v>
      </c>
      <c r="AE644" s="178">
        <f>IF($N644="","",$N644*'9 All Base Data'!$Y644)</f>
        <v>9.9907615553571805E-2</v>
      </c>
      <c r="AF644" s="178">
        <f>IF($O644="","",$O644*'9 All Base Data'!$Y644)</f>
        <v>1.0154220319873192E-2</v>
      </c>
      <c r="AG644" s="178">
        <f>IF($P644="","",$P644*'9 All Base Data'!$Y644)</f>
        <v>3.7736881636945391E-3</v>
      </c>
      <c r="AH644" s="167">
        <f>$Q644*'9 All Base Data'!$Y644</f>
        <v>446.67687126349216</v>
      </c>
      <c r="AI644" s="178">
        <f>$R644*'9 All Base Data'!$Y644</f>
        <v>2.4814320948817516</v>
      </c>
      <c r="AJ644" s="178">
        <f>$S644*'9 All Base Data'!$Y644</f>
        <v>0.31086185222429069</v>
      </c>
      <c r="AK644" s="178">
        <f>$T644*'9 All Base Data'!$Y644</f>
        <v>5.2453450246412936E-3</v>
      </c>
      <c r="AL644" s="178">
        <f>IF($U644="","",$U644*'9 All Base Data'!$Y644)</f>
        <v>7.4204571129473111E-4</v>
      </c>
      <c r="AM644" s="178">
        <f>IF($V644="","",$V644*'9 All Base Data'!$Y644)</f>
        <v>4.5308103653544815E-4</v>
      </c>
      <c r="AN644" s="178">
        <f>IF($W644="","",$W644*'9 All Base Data'!$Y644)</f>
        <v>4.6049389150624938E-5</v>
      </c>
      <c r="AO644" s="178">
        <f>IF($X644="","",$X644*'9 All Base Data'!$Y644)</f>
        <v>1.7113675822354734E-5</v>
      </c>
      <c r="AP644" s="178">
        <f>$Y644*'9 All Base Data'!$Y644</f>
        <v>2.7693966018336513E-2</v>
      </c>
      <c r="AQ644" s="179">
        <f t="shared" si="109"/>
        <v>2.5155665326725596</v>
      </c>
    </row>
    <row r="645" spans="1:43" x14ac:dyDescent="0.25">
      <c r="A645" s="124">
        <v>533602</v>
      </c>
      <c r="B645" s="125" t="s">
        <v>671</v>
      </c>
      <c r="C645" s="126" t="s">
        <v>408</v>
      </c>
      <c r="D645" s="101" t="s">
        <v>2080</v>
      </c>
      <c r="E645" s="142"/>
      <c r="F645" s="191" t="str">
        <f>IF('9 All Base Data'!G645="Rural Centre","Rural",IF('9 All Base Data'!G645="Rural (Incl.some Off Shore Islands)","Rural",IF('9 All Base Data'!G645="Inlet-in TA but not in Urban Area","Rural",IF('9 All Base Data'!G645="Rural (Incl.some Off Shore Islands)","Rural",IF('9 All Base Data'!G645="Inlet-not in TA","Rural",IF('9 All Base Data'!G645="Inland Water not in Urban Area","Rural",IF('9 All Base Data'!G645="Oceanic-in Region but not in TA","Rural",'9 All Base Data'!G645)))))))</f>
        <v>Rural</v>
      </c>
      <c r="G645" s="177">
        <f>IF('9 All Base Data'!I645="..C","..C",'9 All Base Data'!I645*Basecase_Pop_2006)</f>
        <v>753</v>
      </c>
      <c r="H645" s="177">
        <f>IF('9 All Base Data'!J645="..C","..C",'9 All Base Data'!J645*Basecase_Pop_2006)</f>
        <v>624</v>
      </c>
      <c r="I645" s="191">
        <f>IF('9 All Base Data'!L645="..C","..C",'9 All Base Data'!L645*Basecase_Pop_2006)</f>
        <v>3</v>
      </c>
      <c r="J645" s="156">
        <f>IF('9 All Base Data'!$P645=0,0,('9 All Base Data'!$P645*Basecase_Pop_2006)/(1+(1/(BaseCase_Mort_AllAdults_30*('9 All Base Data'!$W645*Basecase_PM10)/10))))</f>
        <v>2.5540274738979032</v>
      </c>
      <c r="K645" s="156">
        <f>IF('9 All Base Data'!$Q645=0,0,('9 All Base Data'!$Q645*Basecase_Pop_2006)/(1+(1/(BaseCase_Mort_Maori_30*('9 All Base Data'!$W645*Basecase_PM10)/10))))</f>
        <v>0.59576792593870398</v>
      </c>
      <c r="L645" s="179">
        <f>133/(1+1/(BaseCase_Mort_Child_0_1*'9 All Base Data'!$AB$10/10))*IF('9 All Base Data'!$L645="..C",0,'9 All Base Data'!L645/'9 All Base Data'!$L$2022)</f>
        <v>4.3763335659156898E-4</v>
      </c>
      <c r="M645" s="178">
        <f>IF('9 All Base Data'!$R645="","",IF('9 All Base Data'!$R645=0,0,('9 All Base Data'!$R645*Basecase_Pop_2006)/(1+(1/(BaseCase_CardiacHA_All*('9 All Base Data'!$W645*Basecase_PM10)/10)))))</f>
        <v>9.042558485323185E-2</v>
      </c>
      <c r="N645" s="178">
        <f>IF('9 All Base Data'!$S645="","",IF('9 All Base Data'!$S645=0,0,('9 All Base Data'!S645*Basecase_Pop_2006)/(1+(1/(BaseCase_RespHA_All*('9 All Base Data'!$W645*Basecase_PM10)/10)))))</f>
        <v>5.2713209057147867E-2</v>
      </c>
      <c r="O645" s="178">
        <f>IF('9 All Base Data'!$T645="","",IF('9 All Base Data'!$T645=0,0,('9 All Base Data'!$T645*Basecase_Pop_2006)/(1+(1/(BaseCase_RespHA_Child_1_4*('9 All Base Data'!$W645*Basecase_PM10)/10)))))</f>
        <v>0</v>
      </c>
      <c r="P645" s="179">
        <f>IF('9 All Base Data'!$U645="","",IF('9 All Base Data'!$U645=0,0,('9 All Base Data'!$U645*Basecase_Pop_2006)/(1+(1/(BaseCase_RespHA_Child_5_14*('9 All Base Data'!$W645*Basecase_PM10)/10)))))</f>
        <v>0</v>
      </c>
      <c r="Q645" s="156">
        <f>IF('7 Base case Results'!$G645="..C",0,BaseCase_RADs_All*'7 Base case Results'!$G645*('9 All Base Data'!$V645*Basecase_PM10)/10)</f>
        <v>216.05076000000003</v>
      </c>
      <c r="R645" s="189">
        <f t="shared" si="100"/>
        <v>9.0923378070765359</v>
      </c>
      <c r="S645" s="178">
        <f t="shared" si="101"/>
        <v>2.1209338163417861</v>
      </c>
      <c r="T645" s="179">
        <f t="shared" si="102"/>
        <v>1.5579747494659855E-3</v>
      </c>
      <c r="U645" s="178">
        <f t="shared" si="103"/>
        <v>5.7420246381802219E-4</v>
      </c>
      <c r="V645" s="178">
        <f t="shared" si="104"/>
        <v>2.3905440307416559E-4</v>
      </c>
      <c r="W645" s="178">
        <f t="shared" si="105"/>
        <v>0</v>
      </c>
      <c r="X645" s="179">
        <f t="shared" si="106"/>
        <v>0</v>
      </c>
      <c r="Y645" s="179">
        <f t="shared" si="107"/>
        <v>1.3395147120000001E-2</v>
      </c>
      <c r="Z645" s="186">
        <f t="shared" si="108"/>
        <v>9.1081041858128948</v>
      </c>
      <c r="AA645" s="156">
        <f>$J645*'9 All Base Data'!$Y645</f>
        <v>0.2224663636248301</v>
      </c>
      <c r="AB645" s="156">
        <f>$K645*'9 All Base Data'!$Y645</f>
        <v>5.1893852122746886E-2</v>
      </c>
      <c r="AC645" s="178">
        <f>$L645*'9 All Base Data'!$Y645</f>
        <v>3.811967664281548E-5</v>
      </c>
      <c r="AD645" s="178">
        <f>IF($M645="","",$M645*'9 All Base Data'!$Y645)</f>
        <v>7.8764426955225328E-3</v>
      </c>
      <c r="AE645" s="178">
        <f>IF($N645="","",$N645*'9 All Base Data'!$Y645)</f>
        <v>4.5915386791206955E-3</v>
      </c>
      <c r="AF645" s="178">
        <f>IF($O645="","",$O645*'9 All Base Data'!$Y645)</f>
        <v>0</v>
      </c>
      <c r="AG645" s="178">
        <f>IF($P645="","",$P645*'9 All Base Data'!$Y645)</f>
        <v>0</v>
      </c>
      <c r="AH645" s="167">
        <f>$Q645*'9 All Base Data'!$Y645</f>
        <v>18.818915390219587</v>
      </c>
      <c r="AI645" s="178">
        <f>$R645*'9 All Base Data'!$Y645</f>
        <v>0.79198025450439524</v>
      </c>
      <c r="AJ645" s="178">
        <f>$S645*'9 All Base Data'!$Y645</f>
        <v>0.18474211355697892</v>
      </c>
      <c r="AK645" s="178">
        <f>$T645*'9 All Base Data'!$Y645</f>
        <v>1.3570604884842311E-4</v>
      </c>
      <c r="AL645" s="178">
        <f>IF($U645="","",$U645*'9 All Base Data'!$Y645)</f>
        <v>5.0015411116568084E-5</v>
      </c>
      <c r="AM645" s="178">
        <f>IF($V645="","",$V645*'9 All Base Data'!$Y645)</f>
        <v>2.0822627909812356E-5</v>
      </c>
      <c r="AN645" s="178">
        <f>IF($W645="","",$W645*'9 All Base Data'!$Y645)</f>
        <v>0</v>
      </c>
      <c r="AO645" s="178">
        <f>IF($X645="","",$X645*'9 All Base Data'!$Y645)</f>
        <v>0</v>
      </c>
      <c r="AP645" s="178">
        <f>$Y645*'9 All Base Data'!$Y645</f>
        <v>1.1667727541936144E-3</v>
      </c>
      <c r="AQ645" s="179">
        <f t="shared" si="109"/>
        <v>0.79335357134646367</v>
      </c>
    </row>
    <row r="646" spans="1:43" x14ac:dyDescent="0.25">
      <c r="A646" s="124">
        <v>533603</v>
      </c>
      <c r="B646" s="125" t="s">
        <v>672</v>
      </c>
      <c r="C646" s="126" t="s">
        <v>408</v>
      </c>
      <c r="D646" s="101" t="s">
        <v>2080</v>
      </c>
      <c r="E646" s="142"/>
      <c r="F646" s="191" t="str">
        <f>IF('9 All Base Data'!G646="Rural Centre","Rural",IF('9 All Base Data'!G646="Rural (Incl.some Off Shore Islands)","Rural",IF('9 All Base Data'!G646="Inlet-in TA but not in Urban Area","Rural",IF('9 All Base Data'!G646="Rural (Incl.some Off Shore Islands)","Rural",IF('9 All Base Data'!G646="Inlet-not in TA","Rural",IF('9 All Base Data'!G646="Inland Water not in Urban Area","Rural",IF('9 All Base Data'!G646="Oceanic-in Region but not in TA","Rural",'9 All Base Data'!G646)))))))</f>
        <v>Rural</v>
      </c>
      <c r="G646" s="177">
        <f>IF('9 All Base Data'!I646="..C","..C",'9 All Base Data'!I646*Basecase_Pop_2006)</f>
        <v>3198</v>
      </c>
      <c r="H646" s="177">
        <f>IF('9 All Base Data'!J646="..C","..C",'9 All Base Data'!J646*Basecase_Pop_2006)</f>
        <v>2238</v>
      </c>
      <c r="I646" s="191">
        <f>IF('9 All Base Data'!L646="..C","..C",'9 All Base Data'!L646*Basecase_Pop_2006)</f>
        <v>27</v>
      </c>
      <c r="J646" s="156">
        <f>IF('9 All Base Data'!$P646=0,0,('9 All Base Data'!$P646*Basecase_Pop_2006)/(1+(1/(BaseCase_Mort_AllAdults_30*('9 All Base Data'!$W646*Basecase_PM10)/10))))</f>
        <v>0.19375380836466849</v>
      </c>
      <c r="K646" s="156">
        <f>IF('9 All Base Data'!$Q646=0,0,('9 All Base Data'!$Q646*Basecase_Pop_2006)/(1+(1/(BaseCase_Mort_Maori_30*('9 All Base Data'!$W646*Basecase_PM10)/10))))</f>
        <v>0</v>
      </c>
      <c r="L646" s="179">
        <f>133/(1+1/(BaseCase_Mort_Child_0_1*'9 All Base Data'!$AB$10/10))*IF('9 All Base Data'!$L646="..C",0,'9 All Base Data'!L646/'9 All Base Data'!$L$2022)</f>
        <v>3.9387002093241204E-3</v>
      </c>
      <c r="M646" s="178">
        <f>IF('9 All Base Data'!$R646="","",IF('9 All Base Data'!$R646=0,0,('9 All Base Data'!$R646*Basecase_Pop_2006)/(1+(1/(BaseCase_CardiacHA_All*('9 All Base Data'!$W646*Basecase_PM10)/10)))))</f>
        <v>0.16022779070484941</v>
      </c>
      <c r="N646" s="178">
        <f>IF('9 All Base Data'!$S646="","",IF('9 All Base Data'!$S646=0,0,('9 All Base Data'!S646*Basecase_Pop_2006)/(1+(1/(BaseCase_RespHA_All*('9 All Base Data'!$W646*Basecase_PM10)/10)))))</f>
        <v>0.10015509720858094</v>
      </c>
      <c r="O646" s="178">
        <f>IF('9 All Base Data'!$T646="","",IF('9 All Base Data'!$T646=0,0,('9 All Base Data'!$T646*Basecase_Pop_2006)/(1+(1/(BaseCase_RespHA_Child_1_4*('9 All Base Data'!$W646*Basecase_PM10)/10)))))</f>
        <v>5.2299676490081435E-3</v>
      </c>
      <c r="P646" s="179">
        <f>IF('9 All Base Data'!$U646="","",IF('9 All Base Data'!$U646=0,0,('9 All Base Data'!$U646*Basecase_Pop_2006)/(1+(1/(BaseCase_RespHA_Child_5_14*('9 All Base Data'!$W646*Basecase_PM10)/10)))))</f>
        <v>0</v>
      </c>
      <c r="Q646" s="156">
        <f>IF('7 Base case Results'!$G646="..C",0,BaseCase_RADs_All*'7 Base case Results'!$G646*('9 All Base Data'!$V646*Basecase_PM10)/10)</f>
        <v>917.57016000000021</v>
      </c>
      <c r="R646" s="189">
        <f t="shared" si="100"/>
        <v>0.68976355777821985</v>
      </c>
      <c r="S646" s="178">
        <f t="shared" si="101"/>
        <v>0</v>
      </c>
      <c r="T646" s="179">
        <f t="shared" si="102"/>
        <v>1.4021772745193868E-2</v>
      </c>
      <c r="U646" s="178">
        <f t="shared" si="103"/>
        <v>1.0174464709757937E-3</v>
      </c>
      <c r="V646" s="178">
        <f t="shared" si="104"/>
        <v>4.5420336584091456E-4</v>
      </c>
      <c r="W646" s="178">
        <f t="shared" si="105"/>
        <v>2.3717903288251933E-5</v>
      </c>
      <c r="X646" s="179">
        <f t="shared" si="106"/>
        <v>0</v>
      </c>
      <c r="Y646" s="179">
        <f t="shared" si="107"/>
        <v>5.6889349920000012E-2</v>
      </c>
      <c r="Z646" s="186">
        <f t="shared" si="108"/>
        <v>0.76214633028023049</v>
      </c>
      <c r="AA646" s="156">
        <f>$J646*'9 All Base Data'!$Y646</f>
        <v>1.6876758619814695E-2</v>
      </c>
      <c r="AB646" s="156">
        <f>$K646*'9 All Base Data'!$Y646</f>
        <v>0</v>
      </c>
      <c r="AC646" s="178">
        <f>$L646*'9 All Base Data'!$Y646</f>
        <v>3.4307708978533933E-4</v>
      </c>
      <c r="AD646" s="178">
        <f>IF($M646="","",$M646*'9 All Base Data'!$Y646)</f>
        <v>1.3956503723645189E-2</v>
      </c>
      <c r="AE646" s="178">
        <f>IF($N646="","",$N646*'9 All Base Data'!$Y646)</f>
        <v>8.723923490329322E-3</v>
      </c>
      <c r="AF646" s="178">
        <f>IF($O646="","",$O646*'9 All Base Data'!$Y646)</f>
        <v>4.5555182809942394E-4</v>
      </c>
      <c r="AG646" s="178">
        <f>IF($P646="","",$P646*'9 All Base Data'!$Y646)</f>
        <v>0</v>
      </c>
      <c r="AH646" s="167">
        <f>$Q646*'9 All Base Data'!$Y646</f>
        <v>79.92415858953818</v>
      </c>
      <c r="AI646" s="178">
        <f>$R646*'9 All Base Data'!$Y646</f>
        <v>6.0081260686540322E-2</v>
      </c>
      <c r="AJ646" s="178">
        <f>$S646*'9 All Base Data'!$Y646</f>
        <v>0</v>
      </c>
      <c r="AK646" s="178">
        <f>$T646*'9 All Base Data'!$Y646</f>
        <v>1.2213544396358078E-3</v>
      </c>
      <c r="AL646" s="178">
        <f>IF($U646="","",$U646*'9 All Base Data'!$Y646)</f>
        <v>8.8623798645146959E-5</v>
      </c>
      <c r="AM646" s="178">
        <f>IF($V646="","",$V646*'9 All Base Data'!$Y646)</f>
        <v>3.9562993028643471E-5</v>
      </c>
      <c r="AN646" s="178">
        <f>IF($W646="","",$W646*'9 All Base Data'!$Y646)</f>
        <v>2.0659275404308877E-6</v>
      </c>
      <c r="AO646" s="178">
        <f>IF($X646="","",$X646*'9 All Base Data'!$Y646)</f>
        <v>0</v>
      </c>
      <c r="AP646" s="178">
        <f>$Y646*'9 All Base Data'!$Y646</f>
        <v>4.9552978325513673E-3</v>
      </c>
      <c r="AQ646" s="179">
        <f t="shared" si="109"/>
        <v>6.6386099750401287E-2</v>
      </c>
    </row>
    <row r="647" spans="1:43" x14ac:dyDescent="0.25">
      <c r="A647" s="124">
        <v>533604</v>
      </c>
      <c r="B647" s="125" t="s">
        <v>673</v>
      </c>
      <c r="C647" s="126" t="s">
        <v>408</v>
      </c>
      <c r="D647" s="101" t="s">
        <v>2080</v>
      </c>
      <c r="E647" s="142"/>
      <c r="F647" s="191" t="str">
        <f>IF('9 All Base Data'!G647="Rural Centre","Rural",IF('9 All Base Data'!G647="Rural (Incl.some Off Shore Islands)","Rural",IF('9 All Base Data'!G647="Inlet-in TA but not in Urban Area","Rural",IF('9 All Base Data'!G647="Rural (Incl.some Off Shore Islands)","Rural",IF('9 All Base Data'!G647="Inlet-not in TA","Rural",IF('9 All Base Data'!G647="Inland Water not in Urban Area","Rural",IF('9 All Base Data'!G647="Oceanic-in Region but not in TA","Rural",'9 All Base Data'!G647)))))))</f>
        <v>Rural</v>
      </c>
      <c r="G647" s="177">
        <f>IF('9 All Base Data'!I647="..C","..C",'9 All Base Data'!I647*Basecase_Pop_2006)</f>
        <v>846</v>
      </c>
      <c r="H647" s="177">
        <f>IF('9 All Base Data'!J647="..C","..C",'9 All Base Data'!J647*Basecase_Pop_2006)</f>
        <v>657</v>
      </c>
      <c r="I647" s="191">
        <f>IF('9 All Base Data'!L647="..C","..C",'9 All Base Data'!L647*Basecase_Pop_2006)</f>
        <v>6</v>
      </c>
      <c r="J647" s="156">
        <f>IF('9 All Base Data'!$P647=0,0,('9 All Base Data'!$P647*Basecase_Pop_2006)/(1+(1/(BaseCase_Mort_AllAdults_30*('9 All Base Data'!$W647*Basecase_PM10)/10))))</f>
        <v>0.51080549477958059</v>
      </c>
      <c r="K647" s="156">
        <f>IF('9 All Base Data'!$Q647=0,0,('9 All Base Data'!$Q647*Basecase_Pop_2006)/(1+(1/(BaseCase_Mort_Maori_30*('9 All Base Data'!$W647*Basecase_PM10)/10))))</f>
        <v>0.22914150997642463</v>
      </c>
      <c r="L647" s="179">
        <f>133/(1+1/(BaseCase_Mort_Child_0_1*'9 All Base Data'!$AB$10/10))*IF('9 All Base Data'!$L647="..C",0,'9 All Base Data'!L647/'9 All Base Data'!$L$2022)</f>
        <v>8.7526671318313796E-4</v>
      </c>
      <c r="M647" s="178">
        <f>IF('9 All Base Data'!$R647="","",IF('9 All Base Data'!$R647=0,0,('9 All Base Data'!$R647*Basecase_Pop_2006)/(1+(1/(BaseCase_CardiacHA_All*('9 All Base Data'!$W647*Basecase_PM10)/10)))))</f>
        <v>4.9178826850003285E-2</v>
      </c>
      <c r="N647" s="178">
        <f>IF('9 All Base Data'!$S647="","",IF('9 All Base Data'!$S647=0,0,('9 All Base Data'!S647*Basecase_Pop_2006)/(1+(1/(BaseCase_RespHA_All*('9 All Base Data'!$W647*Basecase_PM10)/10)))))</f>
        <v>3.9534906792860897E-2</v>
      </c>
      <c r="O647" s="178">
        <f>IF('9 All Base Data'!$T647="","",IF('9 All Base Data'!$T647=0,0,('9 All Base Data'!$T647*Basecase_Pop_2006)/(1+(1/(BaseCase_RespHA_Child_1_4*('9 All Base Data'!$W647*Basecase_PM10)/10)))))</f>
        <v>0</v>
      </c>
      <c r="P647" s="179">
        <f>IF('9 All Base Data'!$U647="","",IF('9 All Base Data'!$U647=0,0,('9 All Base Data'!$U647*Basecase_Pop_2006)/(1+(1/(BaseCase_RespHA_Child_5_14*('9 All Base Data'!$W647*Basecase_PM10)/10)))))</f>
        <v>0</v>
      </c>
      <c r="Q647" s="156">
        <f>IF('7 Base case Results'!$G647="..C",0,BaseCase_RADs_All*'7 Base case Results'!$G647*('9 All Base Data'!$V647*Basecase_PM10)/10)</f>
        <v>242.73432000000003</v>
      </c>
      <c r="R647" s="189">
        <f t="shared" si="100"/>
        <v>1.818467561415307</v>
      </c>
      <c r="S647" s="178">
        <f t="shared" si="101"/>
        <v>0.81574377551607169</v>
      </c>
      <c r="T647" s="179">
        <f t="shared" si="102"/>
        <v>3.1159494989319711E-3</v>
      </c>
      <c r="U647" s="178">
        <f t="shared" si="103"/>
        <v>3.1228555049752087E-4</v>
      </c>
      <c r="V647" s="178">
        <f t="shared" si="104"/>
        <v>1.7929080230562417E-4</v>
      </c>
      <c r="W647" s="178">
        <f t="shared" si="105"/>
        <v>0</v>
      </c>
      <c r="X647" s="179">
        <f t="shared" si="106"/>
        <v>0</v>
      </c>
      <c r="Y647" s="179">
        <f t="shared" si="107"/>
        <v>1.5049527840000002E-2</v>
      </c>
      <c r="Z647" s="186">
        <f t="shared" si="108"/>
        <v>1.8371246151070422</v>
      </c>
      <c r="AA647" s="156">
        <f>$J647*'9 All Base Data'!$Y647</f>
        <v>4.4493272724966018E-2</v>
      </c>
      <c r="AB647" s="156">
        <f>$K647*'9 All Base Data'!$Y647</f>
        <v>1.9959173893364188E-2</v>
      </c>
      <c r="AC647" s="178">
        <f>$L647*'9 All Base Data'!$Y647</f>
        <v>7.623935328563096E-5</v>
      </c>
      <c r="AD647" s="178">
        <f>IF($M647="","",$M647*'9 All Base Data'!$Y647)</f>
        <v>4.2836793607227809E-3</v>
      </c>
      <c r="AE647" s="178">
        <f>IF($N647="","",$N647*'9 All Base Data'!$Y647)</f>
        <v>3.4436540093405214E-3</v>
      </c>
      <c r="AF647" s="178">
        <f>IF($O647="","",$O647*'9 All Base Data'!$Y647)</f>
        <v>0</v>
      </c>
      <c r="AG647" s="178">
        <f>IF($P647="","",$P647*'9 All Base Data'!$Y647)</f>
        <v>0</v>
      </c>
      <c r="AH647" s="167">
        <f>$Q647*'9 All Base Data'!$Y647</f>
        <v>21.143163904549496</v>
      </c>
      <c r="AI647" s="178">
        <f>$R647*'9 All Base Data'!$Y647</f>
        <v>0.15839605090087902</v>
      </c>
      <c r="AJ647" s="178">
        <f>$S647*'9 All Base Data'!$Y647</f>
        <v>7.1054659060376515E-2</v>
      </c>
      <c r="AK647" s="178">
        <f>$T647*'9 All Base Data'!$Y647</f>
        <v>2.7141209769684623E-4</v>
      </c>
      <c r="AL647" s="178">
        <f>IF($U647="","",$U647*'9 All Base Data'!$Y647)</f>
        <v>2.720136394058966E-5</v>
      </c>
      <c r="AM647" s="178">
        <f>IF($V647="","",$V647*'9 All Base Data'!$Y647)</f>
        <v>1.5616970932359266E-5</v>
      </c>
      <c r="AN647" s="178">
        <f>IF($W647="","",$W647*'9 All Base Data'!$Y647)</f>
        <v>0</v>
      </c>
      <c r="AO647" s="178">
        <f>IF($X647="","",$X647*'9 All Base Data'!$Y647)</f>
        <v>0</v>
      </c>
      <c r="AP647" s="178">
        <f>$Y647*'9 All Base Data'!$Y647</f>
        <v>1.3108761620820688E-3</v>
      </c>
      <c r="AQ647" s="179">
        <f t="shared" si="109"/>
        <v>0.16002115749553086</v>
      </c>
    </row>
    <row r="648" spans="1:43" x14ac:dyDescent="0.25">
      <c r="A648" s="124">
        <v>533800</v>
      </c>
      <c r="B648" s="125" t="s">
        <v>674</v>
      </c>
      <c r="C648" s="126" t="s">
        <v>408</v>
      </c>
      <c r="D648" s="101" t="s">
        <v>2081</v>
      </c>
      <c r="E648" s="142"/>
      <c r="F648" s="191" t="str">
        <f>IF('9 All Base Data'!G648="Rural Centre","Rural",IF('9 All Base Data'!G648="Rural (Incl.some Off Shore Islands)","Rural",IF('9 All Base Data'!G648="Inlet-in TA but not in Urban Area","Rural",IF('9 All Base Data'!G648="Rural (Incl.some Off Shore Islands)","Rural",IF('9 All Base Data'!G648="Inlet-not in TA","Rural",IF('9 All Base Data'!G648="Inland Water not in Urban Area","Rural",IF('9 All Base Data'!G648="Oceanic-in Region but not in TA","Rural",'9 All Base Data'!G648)))))))</f>
        <v>Rural</v>
      </c>
      <c r="G648" s="177">
        <f>IF('9 All Base Data'!I648="..C","..C",'9 All Base Data'!I648*Basecase_Pop_2006)</f>
        <v>1248</v>
      </c>
      <c r="H648" s="177">
        <f>IF('9 All Base Data'!J648="..C","..C",'9 All Base Data'!J648*Basecase_Pop_2006)</f>
        <v>840</v>
      </c>
      <c r="I648" s="191">
        <f>IF('9 All Base Data'!L648="..C","..C",'9 All Base Data'!L648*Basecase_Pop_2006)</f>
        <v>15</v>
      </c>
      <c r="J648" s="156">
        <f>IF('9 All Base Data'!$P648=0,0,('9 All Base Data'!$P648*Basecase_Pop_2006)/(1+(1/(BaseCase_Mort_AllAdults_30*('9 All Base Data'!$W648*Basecase_PM10)/10))))</f>
        <v>0.14091186062884981</v>
      </c>
      <c r="K648" s="156">
        <f>IF('9 All Base Data'!$Q648=0,0,('9 All Base Data'!$Q648*Basecase_Pop_2006)/(1+(1/(BaseCase_Mort_Maori_30*('9 All Base Data'!$W648*Basecase_PM10)/10))))</f>
        <v>4.5828301995284919E-2</v>
      </c>
      <c r="L648" s="179">
        <f>133/(1+1/(BaseCase_Mort_Child_0_1*'9 All Base Data'!$AB$10/10))*IF('9 All Base Data'!$L648="..C",0,'9 All Base Data'!L648/'9 All Base Data'!$L$2022)</f>
        <v>2.1881667829578449E-3</v>
      </c>
      <c r="M648" s="178">
        <f>IF('9 All Base Data'!$R648="","",IF('9 All Base Data'!$R648=0,0,('9 All Base Data'!$R648*Basecase_Pop_2006)/(1+(1/(BaseCase_CardiacHA_All*('9 All Base Data'!$W648*Basecase_PM10)/10)))))</f>
        <v>9.9944067469361519E-2</v>
      </c>
      <c r="N648" s="178">
        <f>IF('9 All Base Data'!$S648="","",IF('9 All Base Data'!$S648=0,0,('9 All Base Data'!S648*Basecase_Pop_2006)/(1+(1/(BaseCase_RespHA_All*('9 All Base Data'!$W648*Basecase_PM10)/10)))))</f>
        <v>0.10542641811429573</v>
      </c>
      <c r="O648" s="178">
        <f>IF('9 All Base Data'!$T648="","",IF('9 All Base Data'!$T648=0,0,('9 All Base Data'!$T648*Basecase_Pop_2006)/(1+(1/(BaseCase_RespHA_Child_1_4*('9 All Base Data'!$W648*Basecase_PM10)/10)))))</f>
        <v>1.0459935298016287E-2</v>
      </c>
      <c r="P648" s="179">
        <f>IF('9 All Base Data'!$U648="","",IF('9 All Base Data'!$U648=0,0,('9 All Base Data'!$U648*Basecase_Pop_2006)/(1+(1/(BaseCase_RespHA_Child_5_14*('9 All Base Data'!$W648*Basecase_PM10)/10)))))</f>
        <v>3.1135549022863331E-2</v>
      </c>
      <c r="Q648" s="156">
        <f>IF('7 Base case Results'!$G648="..C",0,BaseCase_RADs_All*'7 Base case Results'!$G648*('9 All Base Data'!$V648*Basecase_PM10)/10)</f>
        <v>358.07616000000002</v>
      </c>
      <c r="R648" s="189">
        <f t="shared" si="100"/>
        <v>0.50164622383870527</v>
      </c>
      <c r="S648" s="178">
        <f t="shared" si="101"/>
        <v>0.16314875510321433</v>
      </c>
      <c r="T648" s="179">
        <f t="shared" si="102"/>
        <v>7.7898737473299281E-3</v>
      </c>
      <c r="U648" s="178">
        <f t="shared" si="103"/>
        <v>6.3464482843044563E-4</v>
      </c>
      <c r="V648" s="178">
        <f t="shared" si="104"/>
        <v>4.7810880614833118E-4</v>
      </c>
      <c r="W648" s="178">
        <f t="shared" si="105"/>
        <v>4.7435806576503865E-5</v>
      </c>
      <c r="X648" s="179">
        <f t="shared" si="106"/>
        <v>1.411997148186852E-4</v>
      </c>
      <c r="Y648" s="179">
        <f t="shared" si="107"/>
        <v>2.2200721919999999E-2</v>
      </c>
      <c r="Z648" s="186">
        <f t="shared" si="108"/>
        <v>0.532749573140614</v>
      </c>
      <c r="AA648" s="156">
        <f>$J648*'9 All Base Data'!$Y648</f>
        <v>1.2274006268956143E-2</v>
      </c>
      <c r="AB648" s="156">
        <f>$K648*'9 All Base Data'!$Y648</f>
        <v>3.9918347786728377E-3</v>
      </c>
      <c r="AC648" s="178">
        <f>$L648*'9 All Base Data'!$Y648</f>
        <v>1.9059838321407741E-4</v>
      </c>
      <c r="AD648" s="178">
        <f>IF($M648="","",$M648*'9 All Base Data'!$Y648)</f>
        <v>8.7055419266301691E-3</v>
      </c>
      <c r="AE648" s="178">
        <f>IF($N648="","",$N648*'9 All Base Data'!$Y648)</f>
        <v>9.183077358241391E-3</v>
      </c>
      <c r="AF648" s="178">
        <f>IF($O648="","",$O648*'9 All Base Data'!$Y648)</f>
        <v>9.1110365619884788E-4</v>
      </c>
      <c r="AG648" s="178">
        <f>IF($P648="","",$P648*'9 All Base Data'!$Y648)</f>
        <v>2.7120351841821762E-3</v>
      </c>
      <c r="AH648" s="167">
        <f>$Q648*'9 All Base Data'!$Y648</f>
        <v>31.189915547136845</v>
      </c>
      <c r="AI648" s="178">
        <f>$R648*'9 All Base Data'!$Y648</f>
        <v>4.3695462317483863E-2</v>
      </c>
      <c r="AJ648" s="178">
        <f>$S648*'9 All Base Data'!$Y648</f>
        <v>1.4210931812075302E-2</v>
      </c>
      <c r="AK648" s="178">
        <f>$T648*'9 All Base Data'!$Y648</f>
        <v>6.7853024424211557E-4</v>
      </c>
      <c r="AL648" s="178">
        <f>IF($U648="","",$U648*'9 All Base Data'!$Y648)</f>
        <v>5.5280191234101565E-5</v>
      </c>
      <c r="AM648" s="178">
        <f>IF($V648="","",$V648*'9 All Base Data'!$Y648)</f>
        <v>4.1645255819624712E-5</v>
      </c>
      <c r="AN648" s="178">
        <f>IF($W648="","",$W648*'9 All Base Data'!$Y648)</f>
        <v>4.1318550808617754E-6</v>
      </c>
      <c r="AO648" s="178">
        <f>IF($X648="","",$X648*'9 All Base Data'!$Y648)</f>
        <v>1.2299079560266168E-5</v>
      </c>
      <c r="AP648" s="178">
        <f>$Y648*'9 All Base Data'!$Y648</f>
        <v>1.9337747639224842E-3</v>
      </c>
      <c r="AQ648" s="179">
        <f t="shared" si="109"/>
        <v>4.6404692772702191E-2</v>
      </c>
    </row>
    <row r="649" spans="1:43" x14ac:dyDescent="0.25">
      <c r="A649" s="124">
        <v>533901</v>
      </c>
      <c r="B649" s="125" t="s">
        <v>675</v>
      </c>
      <c r="C649" s="126" t="s">
        <v>408</v>
      </c>
      <c r="D649" s="101" t="s">
        <v>2081</v>
      </c>
      <c r="E649" s="142"/>
      <c r="F649" s="191" t="str">
        <f>IF('9 All Base Data'!G649="Rural Centre","Rural",IF('9 All Base Data'!G649="Rural (Incl.some Off Shore Islands)","Rural",IF('9 All Base Data'!G649="Inlet-in TA but not in Urban Area","Rural",IF('9 All Base Data'!G649="Rural (Incl.some Off Shore Islands)","Rural",IF('9 All Base Data'!G649="Inlet-not in TA","Rural",IF('9 All Base Data'!G649="Inland Water not in Urban Area","Rural",IF('9 All Base Data'!G649="Oceanic-in Region but not in TA","Rural",'9 All Base Data'!G649)))))))</f>
        <v>Rural</v>
      </c>
      <c r="G649" s="177">
        <f>IF('9 All Base Data'!I649="..C","..C",'9 All Base Data'!I649*Basecase_Pop_2006)</f>
        <v>2508</v>
      </c>
      <c r="H649" s="177">
        <f>IF('9 All Base Data'!J649="..C","..C",'9 All Base Data'!J649*Basecase_Pop_2006)</f>
        <v>1488</v>
      </c>
      <c r="I649" s="191">
        <f>IF('9 All Base Data'!L649="..C","..C",'9 All Base Data'!L649*Basecase_Pop_2006)</f>
        <v>36</v>
      </c>
      <c r="J649" s="156">
        <f>IF('9 All Base Data'!$P649=0,0,('9 All Base Data'!$P649*Basecase_Pop_2006)/(1+(1/(BaseCase_Mort_AllAdults_30*('9 All Base Data'!$W649*Basecase_PM10)/10))))</f>
        <v>0.47557752962236816</v>
      </c>
      <c r="K649" s="156">
        <f>IF('9 All Base Data'!$Q649=0,0,('9 All Base Data'!$Q649*Basecase_Pop_2006)/(1+(1/(BaseCase_Mort_Maori_30*('9 All Base Data'!$W649*Basecase_PM10)/10))))</f>
        <v>0</v>
      </c>
      <c r="L649" s="179">
        <f>133/(1+1/(BaseCase_Mort_Child_0_1*'9 All Base Data'!$AB$10/10))*IF('9 All Base Data'!$L649="..C",0,'9 All Base Data'!L649/'9 All Base Data'!$L$2022)</f>
        <v>5.2516002790988277E-3</v>
      </c>
      <c r="M649" s="178">
        <f>IF('9 All Base Data'!$R649="","",IF('9 All Base Data'!$R649=0,0,('9 All Base Data'!$R649*Basecase_Pop_2006)/(1+(1/(BaseCase_CardiacHA_All*('9 All Base Data'!$W649*Basecase_PM10)/10)))))</f>
        <v>6.6629378312907675E-2</v>
      </c>
      <c r="N649" s="178">
        <f>IF('9 All Base Data'!$S649="","",IF('9 All Base Data'!$S649=0,0,('9 All Base Data'!S649*Basecase_Pop_2006)/(1+(1/(BaseCase_RespHA_All*('9 All Base Data'!$W649*Basecase_PM10)/10)))))</f>
        <v>6.8527171774292225E-2</v>
      </c>
      <c r="O649" s="178">
        <f>IF('9 All Base Data'!$T649="","",IF('9 All Base Data'!$T649=0,0,('9 All Base Data'!$T649*Basecase_Pop_2006)/(1+(1/(BaseCase_RespHA_Child_1_4*('9 All Base Data'!$W649*Basecase_PM10)/10)))))</f>
        <v>3.1379805894048859E-2</v>
      </c>
      <c r="P649" s="179">
        <f>IF('9 All Base Data'!$U649="","",IF('9 All Base Data'!$U649=0,0,('9 All Base Data'!$U649*Basecase_Pop_2006)/(1+(1/(BaseCase_RespHA_Child_5_14*('9 All Base Data'!$W649*Basecase_PM10)/10)))))</f>
        <v>7.7838872557158328E-3</v>
      </c>
      <c r="Q649" s="156">
        <f>IF('7 Base case Results'!$G649="..C",0,BaseCase_RADs_All*'7 Base case Results'!$G649*('9 All Base Data'!$V649*Basecase_PM10)/10)</f>
        <v>719.59536000000014</v>
      </c>
      <c r="R649" s="189">
        <f t="shared" si="100"/>
        <v>1.6930560054556305</v>
      </c>
      <c r="S649" s="178">
        <f t="shared" si="101"/>
        <v>0</v>
      </c>
      <c r="T649" s="179">
        <f t="shared" si="102"/>
        <v>1.8695696993591828E-2</v>
      </c>
      <c r="U649" s="178">
        <f t="shared" si="103"/>
        <v>4.2309655228696375E-4</v>
      </c>
      <c r="V649" s="178">
        <f t="shared" si="104"/>
        <v>3.1077072399641526E-4</v>
      </c>
      <c r="W649" s="178">
        <f t="shared" si="105"/>
        <v>1.4230741972951155E-4</v>
      </c>
      <c r="X649" s="179">
        <f t="shared" si="106"/>
        <v>3.52999287046713E-5</v>
      </c>
      <c r="Y649" s="179">
        <f t="shared" si="107"/>
        <v>4.4614912320000012E-2</v>
      </c>
      <c r="Z649" s="186">
        <f t="shared" si="108"/>
        <v>1.7571004820455056</v>
      </c>
      <c r="AA649" s="156">
        <f>$J649*'9 All Base Data'!$Y649</f>
        <v>4.1424771157726983E-2</v>
      </c>
      <c r="AB649" s="156">
        <f>$K649*'9 All Base Data'!$Y649</f>
        <v>0</v>
      </c>
      <c r="AC649" s="178">
        <f>$L649*'9 All Base Data'!$Y649</f>
        <v>4.5743611971378579E-4</v>
      </c>
      <c r="AD649" s="178">
        <f>IF($M649="","",$M649*'9 All Base Data'!$Y649)</f>
        <v>5.8036946177534455E-3</v>
      </c>
      <c r="AE649" s="178">
        <f>IF($N649="","",$N649*'9 All Base Data'!$Y649)</f>
        <v>5.969000282856904E-3</v>
      </c>
      <c r="AF649" s="178">
        <f>IF($O649="","",$O649*'9 All Base Data'!$Y649)</f>
        <v>2.7333109685965433E-3</v>
      </c>
      <c r="AG649" s="178">
        <f>IF($P649="","",$P649*'9 All Base Data'!$Y649)</f>
        <v>6.7800879604554406E-4</v>
      </c>
      <c r="AH649" s="167">
        <f>$Q649*'9 All Base Data'!$Y649</f>
        <v>62.679734128380787</v>
      </c>
      <c r="AI649" s="178">
        <f>$R649*'9 All Base Data'!$Y649</f>
        <v>0.14747218532150805</v>
      </c>
      <c r="AJ649" s="178">
        <f>$S649*'9 All Base Data'!$Y649</f>
        <v>0</v>
      </c>
      <c r="AK649" s="178">
        <f>$T649*'9 All Base Data'!$Y649</f>
        <v>1.6284725861810776E-3</v>
      </c>
      <c r="AL649" s="178">
        <f>IF($U649="","",$U649*'9 All Base Data'!$Y649)</f>
        <v>3.6853460822734377E-5</v>
      </c>
      <c r="AM649" s="178">
        <f>IF($V649="","",$V649*'9 All Base Data'!$Y649)</f>
        <v>2.7069416282756063E-5</v>
      </c>
      <c r="AN649" s="178">
        <f>IF($W649="","",$W649*'9 All Base Data'!$Y649)</f>
        <v>1.2395565242585323E-5</v>
      </c>
      <c r="AO649" s="178">
        <f>IF($X649="","",$X649*'9 All Base Data'!$Y649)</f>
        <v>3.0747698900665421E-6</v>
      </c>
      <c r="AP649" s="178">
        <f>$Y649*'9 All Base Data'!$Y649</f>
        <v>3.8861435159596087E-3</v>
      </c>
      <c r="AQ649" s="179">
        <f t="shared" si="109"/>
        <v>0.15305072430075423</v>
      </c>
    </row>
    <row r="650" spans="1:43" x14ac:dyDescent="0.25">
      <c r="A650" s="124">
        <v>533902</v>
      </c>
      <c r="B650" s="125" t="s">
        <v>676</v>
      </c>
      <c r="C650" s="126" t="s">
        <v>408</v>
      </c>
      <c r="D650" s="101" t="s">
        <v>2081</v>
      </c>
      <c r="E650" s="142"/>
      <c r="F650" s="191" t="str">
        <f>IF('9 All Base Data'!G650="Rural Centre","Rural",IF('9 All Base Data'!G650="Rural (Incl.some Off Shore Islands)","Rural",IF('9 All Base Data'!G650="Inlet-in TA but not in Urban Area","Rural",IF('9 All Base Data'!G650="Rural (Incl.some Off Shore Islands)","Rural",IF('9 All Base Data'!G650="Inlet-not in TA","Rural",IF('9 All Base Data'!G650="Inland Water not in Urban Area","Rural",IF('9 All Base Data'!G650="Oceanic-in Region but not in TA","Rural",'9 All Base Data'!G650)))))))</f>
        <v>Rural</v>
      </c>
      <c r="G650" s="177">
        <f>IF('9 All Base Data'!I650="..C","..C",'9 All Base Data'!I650*Basecase_Pop_2006)</f>
        <v>1317</v>
      </c>
      <c r="H650" s="177">
        <f>IF('9 All Base Data'!J650="..C","..C",'9 All Base Data'!J650*Basecase_Pop_2006)</f>
        <v>774</v>
      </c>
      <c r="I650" s="191">
        <f>IF('9 All Base Data'!L650="..C","..C",'9 All Base Data'!L650*Basecase_Pop_2006)</f>
        <v>18</v>
      </c>
      <c r="J650" s="156">
        <f>IF('9 All Base Data'!$P650=0,0,('9 All Base Data'!$P650*Basecase_Pop_2006)/(1+(1/(BaseCase_Mort_AllAdults_30*('9 All Base Data'!$W650*Basecase_PM10)/10))))</f>
        <v>0.45796354704376185</v>
      </c>
      <c r="K650" s="156">
        <f>IF('9 All Base Data'!$Q650=0,0,('9 All Base Data'!$Q650*Basecase_Pop_2006)/(1+(1/(BaseCase_Mort_Maori_30*('9 All Base Data'!$W650*Basecase_PM10)/10))))</f>
        <v>9.1656603990569838E-2</v>
      </c>
      <c r="L650" s="179">
        <f>133/(1+1/(BaseCase_Mort_Child_0_1*'9 All Base Data'!$AB$10/10))*IF('9 All Base Data'!$L650="..C",0,'9 All Base Data'!L650/'9 All Base Data'!$L$2022)</f>
        <v>2.6258001395494139E-3</v>
      </c>
      <c r="M650" s="178">
        <f>IF('9 All Base Data'!$R650="","",IF('9 All Base Data'!$R650=0,0,('9 All Base Data'!$R650*Basecase_Pop_2006)/(1+(1/(BaseCase_CardiacHA_All*('9 All Base Data'!$W650*Basecase_PM10)/10)))))</f>
        <v>2.696903407903406E-2</v>
      </c>
      <c r="N650" s="178">
        <f>IF('9 All Base Data'!$S650="","",IF('9 All Base Data'!$S650=0,0,('9 All Base Data'!S650*Basecase_Pop_2006)/(1+(1/(BaseCase_RespHA_All*('9 All Base Data'!$W650*Basecase_PM10)/10)))))</f>
        <v>4.7441888151433076E-2</v>
      </c>
      <c r="O650" s="178">
        <f>IF('9 All Base Data'!$T650="","",IF('9 All Base Data'!$T650=0,0,('9 All Base Data'!$T650*Basecase_Pop_2006)/(1+(1/(BaseCase_RespHA_Child_1_4*('9 All Base Data'!$W650*Basecase_PM10)/10)))))</f>
        <v>1.568990294702443E-2</v>
      </c>
      <c r="P650" s="179">
        <f>IF('9 All Base Data'!$U650="","",IF('9 All Base Data'!$U650=0,0,('9 All Base Data'!$U650*Basecase_Pop_2006)/(1+(1/(BaseCase_RespHA_Child_5_14*('9 All Base Data'!$W650*Basecase_PM10)/10)))))</f>
        <v>7.7838872557158328E-3</v>
      </c>
      <c r="Q650" s="156">
        <f>IF('7 Base case Results'!$G650="..C",0,BaseCase_RADs_All*'7 Base case Results'!$G650*('9 All Base Data'!$V650*Basecase_PM10)/10)</f>
        <v>377.87364000000002</v>
      </c>
      <c r="R650" s="189">
        <f t="shared" si="100"/>
        <v>1.6303502274757922</v>
      </c>
      <c r="S650" s="178">
        <f t="shared" si="101"/>
        <v>0.32629751020642866</v>
      </c>
      <c r="T650" s="179">
        <f t="shared" si="102"/>
        <v>9.3478484967959141E-3</v>
      </c>
      <c r="U650" s="178">
        <f t="shared" si="103"/>
        <v>1.7125336640186629E-4</v>
      </c>
      <c r="V650" s="178">
        <f t="shared" si="104"/>
        <v>2.15148962766749E-4</v>
      </c>
      <c r="W650" s="178">
        <f t="shared" si="105"/>
        <v>7.1153709864755777E-5</v>
      </c>
      <c r="X650" s="179">
        <f t="shared" si="106"/>
        <v>3.52999287046713E-5</v>
      </c>
      <c r="Y650" s="179">
        <f t="shared" si="107"/>
        <v>2.3428165680000002E-2</v>
      </c>
      <c r="Z650" s="186">
        <f t="shared" si="108"/>
        <v>1.6635126439817565</v>
      </c>
      <c r="AA650" s="156">
        <f>$J650*'9 All Base Data'!$Y650</f>
        <v>3.9890520374107459E-2</v>
      </c>
      <c r="AB650" s="156">
        <f>$K650*'9 All Base Data'!$Y650</f>
        <v>7.9836695573456753E-3</v>
      </c>
      <c r="AC650" s="178">
        <f>$L650*'9 All Base Data'!$Y650</f>
        <v>2.2871805985689289E-4</v>
      </c>
      <c r="AD650" s="178">
        <f>IF($M650="","",$M650*'9 All Base Data'!$Y650)</f>
        <v>2.3491144881382995E-3</v>
      </c>
      <c r="AE650" s="178">
        <f>IF($N650="","",$N650*'9 All Base Data'!$Y650)</f>
        <v>4.1323848112086257E-3</v>
      </c>
      <c r="AF650" s="178">
        <f>IF($O650="","",$O650*'9 All Base Data'!$Y650)</f>
        <v>1.3666554842982717E-3</v>
      </c>
      <c r="AG650" s="178">
        <f>IF($P650="","",$P650*'9 All Base Data'!$Y650)</f>
        <v>6.7800879604554406E-4</v>
      </c>
      <c r="AH650" s="167">
        <f>$Q650*'9 All Base Data'!$Y650</f>
        <v>32.914357993252587</v>
      </c>
      <c r="AI650" s="178">
        <f>$R650*'9 All Base Data'!$Y650</f>
        <v>0.14201025253182256</v>
      </c>
      <c r="AJ650" s="178">
        <f>$S650*'9 All Base Data'!$Y650</f>
        <v>2.8421863624150605E-2</v>
      </c>
      <c r="AK650" s="178">
        <f>$T650*'9 All Base Data'!$Y650</f>
        <v>8.1423629309053879E-4</v>
      </c>
      <c r="AL650" s="178">
        <f>IF($U650="","",$U650*'9 All Base Data'!$Y650)</f>
        <v>1.4916876999678202E-5</v>
      </c>
      <c r="AM650" s="178">
        <f>IF($V650="","",$V650*'9 All Base Data'!$Y650)</f>
        <v>1.8740365118831118E-5</v>
      </c>
      <c r="AN650" s="178">
        <f>IF($W650="","",$W650*'9 All Base Data'!$Y650)</f>
        <v>6.1977826212926615E-6</v>
      </c>
      <c r="AO650" s="178">
        <f>IF($X650="","",$X650*'9 All Base Data'!$Y650)</f>
        <v>3.0747698900665421E-6</v>
      </c>
      <c r="AP650" s="178">
        <f>$Y650*'9 All Base Data'!$Y650</f>
        <v>2.0406901955816602E-3</v>
      </c>
      <c r="AQ650" s="179">
        <f t="shared" si="109"/>
        <v>0.1448988362626133</v>
      </c>
    </row>
    <row r="651" spans="1:43" x14ac:dyDescent="0.25">
      <c r="A651" s="124">
        <v>533903</v>
      </c>
      <c r="B651" s="125" t="s">
        <v>677</v>
      </c>
      <c r="C651" s="126" t="s">
        <v>408</v>
      </c>
      <c r="D651" s="101" t="s">
        <v>2081</v>
      </c>
      <c r="E651" s="142"/>
      <c r="F651" s="191" t="str">
        <f>IF('9 All Base Data'!G651="Rural Centre","Rural",IF('9 All Base Data'!G651="Rural (Incl.some Off Shore Islands)","Rural",IF('9 All Base Data'!G651="Inlet-in TA but not in Urban Area","Rural",IF('9 All Base Data'!G651="Rural (Incl.some Off Shore Islands)","Rural",IF('9 All Base Data'!G651="Inlet-not in TA","Rural",IF('9 All Base Data'!G651="Inland Water not in Urban Area","Rural",IF('9 All Base Data'!G651="Oceanic-in Region but not in TA","Rural",'9 All Base Data'!G651)))))))</f>
        <v>Rural</v>
      </c>
      <c r="G651" s="177">
        <f>IF('9 All Base Data'!I651="..C","..C",'9 All Base Data'!I651*Basecase_Pop_2006)</f>
        <v>429</v>
      </c>
      <c r="H651" s="177">
        <f>IF('9 All Base Data'!J651="..C","..C",'9 All Base Data'!J651*Basecase_Pop_2006)</f>
        <v>249</v>
      </c>
      <c r="I651" s="191">
        <f>IF('9 All Base Data'!L651="..C","..C",'9 All Base Data'!L651*Basecase_Pop_2006)</f>
        <v>6</v>
      </c>
      <c r="J651" s="156">
        <f>IF('9 All Base Data'!$P651=0,0,('9 All Base Data'!$P651*Basecase_Pop_2006)/(1+(1/(BaseCase_Mort_AllAdults_30*('9 All Base Data'!$W651*Basecase_PM10)/10))))</f>
        <v>0.19375380836466849</v>
      </c>
      <c r="K651" s="156">
        <f>IF('9 All Base Data'!$Q651=0,0,('9 All Base Data'!$Q651*Basecase_Pop_2006)/(1+(1/(BaseCase_Mort_Maori_30*('9 All Base Data'!$W651*Basecase_PM10)/10))))</f>
        <v>4.5828301995284919E-2</v>
      </c>
      <c r="L651" s="179">
        <f>133/(1+1/(BaseCase_Mort_Child_0_1*'9 All Base Data'!$AB$10/10))*IF('9 All Base Data'!$L651="..C",0,'9 All Base Data'!L651/'9 All Base Data'!$L$2022)</f>
        <v>8.7526671318313796E-4</v>
      </c>
      <c r="M651" s="178">
        <f>IF('9 All Base Data'!$R651="","",IF('9 All Base Data'!$R651=0,0,('9 All Base Data'!$R651*Basecase_Pop_2006)/(1+(1/(BaseCase_CardiacHA_All*('9 All Base Data'!$W651*Basecase_PM10)/10)))))</f>
        <v>1.4277723924194501E-2</v>
      </c>
      <c r="N651" s="178">
        <f>IF('9 All Base Data'!$S651="","",IF('9 All Base Data'!$S651=0,0,('9 All Base Data'!S651*Basecase_Pop_2006)/(1+(1/(BaseCase_RespHA_All*('9 All Base Data'!$W651*Basecase_PM10)/10)))))</f>
        <v>5.0077548604290471E-2</v>
      </c>
      <c r="O651" s="178">
        <f>IF('9 All Base Data'!$T651="","",IF('9 All Base Data'!$T651=0,0,('9 All Base Data'!$T651*Basecase_Pop_2006)/(1+(1/(BaseCase_RespHA_Child_1_4*('9 All Base Data'!$W651*Basecase_PM10)/10)))))</f>
        <v>1.568990294702443E-2</v>
      </c>
      <c r="P651" s="179">
        <f>IF('9 All Base Data'!$U651="","",IF('9 All Base Data'!$U651=0,0,('9 All Base Data'!$U651*Basecase_Pop_2006)/(1+(1/(BaseCase_RespHA_Child_5_14*('9 All Base Data'!$W651*Basecase_PM10)/10)))))</f>
        <v>1.5567774511431666E-2</v>
      </c>
      <c r="Q651" s="156">
        <f>IF('7 Base case Results'!$G651="..C",0,BaseCase_RADs_All*'7 Base case Results'!$G651*('9 All Base Data'!$V651*Basecase_PM10)/10)</f>
        <v>123.08868000000002</v>
      </c>
      <c r="R651" s="189">
        <f t="shared" si="100"/>
        <v>0.68976355777821985</v>
      </c>
      <c r="S651" s="178">
        <f t="shared" si="101"/>
        <v>0.16314875510321433</v>
      </c>
      <c r="T651" s="179">
        <f t="shared" si="102"/>
        <v>3.1159494989319711E-3</v>
      </c>
      <c r="U651" s="178">
        <f t="shared" si="103"/>
        <v>9.0663546918635078E-5</v>
      </c>
      <c r="V651" s="178">
        <f t="shared" si="104"/>
        <v>2.2710168292045728E-4</v>
      </c>
      <c r="W651" s="178">
        <f t="shared" si="105"/>
        <v>7.1153709864755777E-5</v>
      </c>
      <c r="X651" s="179">
        <f t="shared" si="106"/>
        <v>7.0599857409342601E-5</v>
      </c>
      <c r="Y651" s="179">
        <f t="shared" si="107"/>
        <v>7.6314981600000015E-3</v>
      </c>
      <c r="Z651" s="186">
        <f t="shared" si="108"/>
        <v>0.70082877066699101</v>
      </c>
      <c r="AA651" s="156">
        <f>$J651*'9 All Base Data'!$Y651</f>
        <v>1.6876758619814695E-2</v>
      </c>
      <c r="AB651" s="156">
        <f>$K651*'9 All Base Data'!$Y651</f>
        <v>3.9918347786728377E-3</v>
      </c>
      <c r="AC651" s="178">
        <f>$L651*'9 All Base Data'!$Y651</f>
        <v>7.623935328563096E-5</v>
      </c>
      <c r="AD651" s="178">
        <f>IF($M651="","",$M651*'9 All Base Data'!$Y651)</f>
        <v>1.2436488466614525E-3</v>
      </c>
      <c r="AE651" s="178">
        <f>IF($N651="","",$N651*'9 All Base Data'!$Y651)</f>
        <v>4.361961745164661E-3</v>
      </c>
      <c r="AF651" s="178">
        <f>IF($O651="","",$O651*'9 All Base Data'!$Y651)</f>
        <v>1.3666554842982717E-3</v>
      </c>
      <c r="AG651" s="178">
        <f>IF($P651="","",$P651*'9 All Base Data'!$Y651)</f>
        <v>1.3560175920910881E-3</v>
      </c>
      <c r="AH651" s="167">
        <f>$Q651*'9 All Base Data'!$Y651</f>
        <v>10.721533469328293</v>
      </c>
      <c r="AI651" s="178">
        <f>$R651*'9 All Base Data'!$Y651</f>
        <v>6.0081260686540322E-2</v>
      </c>
      <c r="AJ651" s="178">
        <f>$S651*'9 All Base Data'!$Y651</f>
        <v>1.4210931812075302E-2</v>
      </c>
      <c r="AK651" s="178">
        <f>$T651*'9 All Base Data'!$Y651</f>
        <v>2.7141209769684623E-4</v>
      </c>
      <c r="AL651" s="178">
        <f>IF($U651="","",$U651*'9 All Base Data'!$Y651)</f>
        <v>7.8971701763002238E-6</v>
      </c>
      <c r="AM651" s="178">
        <f>IF($V651="","",$V651*'9 All Base Data'!$Y651)</f>
        <v>1.9781496514321735E-5</v>
      </c>
      <c r="AN651" s="178">
        <f>IF($W651="","",$W651*'9 All Base Data'!$Y651)</f>
        <v>6.1977826212926615E-6</v>
      </c>
      <c r="AO651" s="178">
        <f>IF($X651="","",$X651*'9 All Base Data'!$Y651)</f>
        <v>6.1495397801330842E-6</v>
      </c>
      <c r="AP651" s="178">
        <f>$Y651*'9 All Base Data'!$Y651</f>
        <v>6.6473507509835414E-4</v>
      </c>
      <c r="AQ651" s="179">
        <f t="shared" si="109"/>
        <v>6.1045086526026145E-2</v>
      </c>
    </row>
    <row r="652" spans="1:43" x14ac:dyDescent="0.25">
      <c r="A652" s="124">
        <v>534100</v>
      </c>
      <c r="B652" s="125" t="s">
        <v>679</v>
      </c>
      <c r="C652" s="126" t="s">
        <v>678</v>
      </c>
      <c r="D652" s="101" t="s">
        <v>2082</v>
      </c>
      <c r="E652" s="142"/>
      <c r="F652" s="191" t="str">
        <f>IF('9 All Base Data'!G652="Rural Centre","Rural",IF('9 All Base Data'!G652="Rural (Incl.some Off Shore Islands)","Rural",IF('9 All Base Data'!G652="Inlet-in TA but not in Urban Area","Rural",IF('9 All Base Data'!G652="Rural (Incl.some Off Shore Islands)","Rural",IF('9 All Base Data'!G652="Inlet-not in TA","Rural",IF('9 All Base Data'!G652="Inland Water not in Urban Area","Rural",IF('9 All Base Data'!G652="Oceanic-in Region but not in TA","Rural",'9 All Base Data'!G652)))))))</f>
        <v>Waihi Beach</v>
      </c>
      <c r="G652" s="177">
        <f>IF('9 All Base Data'!I652="..C","..C",'9 All Base Data'!I652*Basecase_Pop_2006)</f>
        <v>1935</v>
      </c>
      <c r="H652" s="177">
        <f>IF('9 All Base Data'!J652="..C","..C",'9 All Base Data'!J652*Basecase_Pop_2006)</f>
        <v>1362</v>
      </c>
      <c r="I652" s="191">
        <f>IF('9 All Base Data'!L652="..C","..C",'9 All Base Data'!L652*Basecase_Pop_2006)</f>
        <v>18</v>
      </c>
      <c r="J652" s="156">
        <f>IF('9 All Base Data'!$P652=0,0,('9 All Base Data'!$P652*Basecase_Pop_2006)/(1+(1/(BaseCase_Mort_AllAdults_30*('9 All Base Data'!$W652*Basecase_PM10)/10))))</f>
        <v>0.20000448466615564</v>
      </c>
      <c r="K652" s="156">
        <f>IF('9 All Base Data'!$Q652=0,0,('9 All Base Data'!$Q652*Basecase_Pop_2006)/(1+(1/(BaseCase_Mort_Maori_30*('9 All Base Data'!$W652*Basecase_PM10)/10))))</f>
        <v>0.25078863495084036</v>
      </c>
      <c r="L652" s="179">
        <f>133/(1+1/(BaseCase_Mort_Child_0_1*'9 All Base Data'!$AB$10/10))*IF('9 All Base Data'!$L652="..C",0,'9 All Base Data'!L652/'9 All Base Data'!$L$2022)</f>
        <v>2.6258001395494139E-3</v>
      </c>
      <c r="M652" s="178">
        <f>IF('9 All Base Data'!$R652="","",IF('9 All Base Data'!$R652=0,0,('9 All Base Data'!$R652*Basecase_Pop_2006)/(1+(1/(BaseCase_CardiacHA_All*('9 All Base Data'!$W652*Basecase_PM10)/10)))))</f>
        <v>0.20936086828821365</v>
      </c>
      <c r="N652" s="178">
        <f>IF('9 All Base Data'!$S652="","",IF('9 All Base Data'!$S652=0,0,('9 All Base Data'!S652*Basecase_Pop_2006)/(1+(1/(BaseCase_RespHA_All*('9 All Base Data'!$W652*Basecase_PM10)/10)))))</f>
        <v>0.17557672648658806</v>
      </c>
      <c r="O652" s="178">
        <f>IF('9 All Base Data'!$T652="","",IF('9 All Base Data'!$T652=0,0,('9 All Base Data'!$T652*Basecase_Pop_2006)/(1+(1/(BaseCase_RespHA_Child_1_4*('9 All Base Data'!$W652*Basecase_PM10)/10)))))</f>
        <v>3.0189394493765686E-2</v>
      </c>
      <c r="P652" s="179">
        <f>IF('9 All Base Data'!$U652="","",IF('9 All Base Data'!$U652=0,0,('9 All Base Data'!$U652*Basecase_Pop_2006)/(1+(1/(BaseCase_RespHA_Child_5_14*('9 All Base Data'!$W652*Basecase_PM10)/10)))))</f>
        <v>2.2388584195164991E-2</v>
      </c>
      <c r="Q652" s="156">
        <f>IF('7 Base case Results'!$G652="..C",0,BaseCase_RADs_All*'7 Base case Results'!$G652*('9 All Base Data'!$V652*Basecase_PM10)/10)</f>
        <v>1210.3382199907278</v>
      </c>
      <c r="R652" s="189">
        <f t="shared" si="100"/>
        <v>0.71201596541151402</v>
      </c>
      <c r="S652" s="178">
        <f t="shared" si="101"/>
        <v>0.89280754042499166</v>
      </c>
      <c r="T652" s="179">
        <f t="shared" si="102"/>
        <v>9.3478484967959141E-3</v>
      </c>
      <c r="U652" s="178">
        <f t="shared" si="103"/>
        <v>1.3294415136301569E-3</v>
      </c>
      <c r="V652" s="178">
        <f t="shared" si="104"/>
        <v>7.962404546166768E-4</v>
      </c>
      <c r="W652" s="178">
        <f t="shared" si="105"/>
        <v>1.3690890402922738E-4</v>
      </c>
      <c r="X652" s="179">
        <f t="shared" si="106"/>
        <v>1.0153222932507323E-4</v>
      </c>
      <c r="Y652" s="179">
        <f t="shared" si="107"/>
        <v>7.5040969639425123E-2</v>
      </c>
      <c r="Z652" s="186">
        <f t="shared" si="108"/>
        <v>0.79853046551598184</v>
      </c>
      <c r="AA652" s="156">
        <f>$J652*'9 All Base Data'!$Y652</f>
        <v>7.4376244836731595E-2</v>
      </c>
      <c r="AB652" s="156">
        <f>$K652*'9 All Base Data'!$Y652</f>
        <v>9.3261493343552923E-2</v>
      </c>
      <c r="AC652" s="178">
        <f>$L652*'9 All Base Data'!$Y652</f>
        <v>9.7646387478479875E-4</v>
      </c>
      <c r="AD652" s="178">
        <f>IF($M652="","",$M652*'9 All Base Data'!$Y652)</f>
        <v>7.7855630212625274E-2</v>
      </c>
      <c r="AE652" s="178">
        <f>IF($N652="","",$N652*'9 All Base Data'!$Y652)</f>
        <v>6.5292223914857575E-2</v>
      </c>
      <c r="AF652" s="178">
        <f>IF($O652="","",$O652*'9 All Base Data'!$Y652)</f>
        <v>1.1226617243552995E-2</v>
      </c>
      <c r="AG652" s="178">
        <f>IF($P652="","",$P652*'9 All Base Data'!$Y652)</f>
        <v>8.3257074081456786E-3</v>
      </c>
      <c r="AH652" s="167">
        <f>$Q652*'9 All Base Data'!$Y652</f>
        <v>450.09196636537899</v>
      </c>
      <c r="AI652" s="178">
        <f>$R652*'9 All Base Data'!$Y652</f>
        <v>0.26477943161876449</v>
      </c>
      <c r="AJ652" s="178">
        <f>$S652*'9 All Base Data'!$Y652</f>
        <v>0.33201091630304841</v>
      </c>
      <c r="AK652" s="178">
        <f>$T652*'9 All Base Data'!$Y652</f>
        <v>3.4762113942338837E-3</v>
      </c>
      <c r="AL652" s="178">
        <f>IF($U652="","",$U652*'9 All Base Data'!$Y652)</f>
        <v>4.9438325185017053E-4</v>
      </c>
      <c r="AM652" s="178">
        <f>IF($V652="","",$V652*'9 All Base Data'!$Y652)</f>
        <v>2.9610023545387904E-4</v>
      </c>
      <c r="AN652" s="178">
        <f>IF($W652="","",$W652*'9 All Base Data'!$Y652)</f>
        <v>5.0912709199512833E-5</v>
      </c>
      <c r="AO652" s="178">
        <f>IF($X652="","",$X652*'9 All Base Data'!$Y652)</f>
        <v>3.7757083095940649E-5</v>
      </c>
      <c r="AP652" s="178">
        <f>$Y652*'9 All Base Data'!$Y652</f>
        <v>2.7905701914653497E-2</v>
      </c>
      <c r="AQ652" s="179">
        <f t="shared" si="109"/>
        <v>0.29695182841495593</v>
      </c>
    </row>
    <row r="653" spans="1:43" x14ac:dyDescent="0.25">
      <c r="A653" s="124">
        <v>534200</v>
      </c>
      <c r="B653" s="125" t="s">
        <v>680</v>
      </c>
      <c r="C653" s="126" t="s">
        <v>408</v>
      </c>
      <c r="D653" s="101" t="s">
        <v>2081</v>
      </c>
      <c r="E653" s="142"/>
      <c r="F653" s="191" t="str">
        <f>IF('9 All Base Data'!G653="Rural Centre","Rural",IF('9 All Base Data'!G653="Rural (Incl.some Off Shore Islands)","Rural",IF('9 All Base Data'!G653="Inlet-in TA but not in Urban Area","Rural",IF('9 All Base Data'!G653="Rural (Incl.some Off Shore Islands)","Rural",IF('9 All Base Data'!G653="Inlet-not in TA","Rural",IF('9 All Base Data'!G653="Inland Water not in Urban Area","Rural",IF('9 All Base Data'!G653="Oceanic-in Region but not in TA","Rural",'9 All Base Data'!G653)))))))</f>
        <v>Rural</v>
      </c>
      <c r="G653" s="177">
        <f>IF('9 All Base Data'!I653="..C","..C",'9 All Base Data'!I653*Basecase_Pop_2006)</f>
        <v>3111</v>
      </c>
      <c r="H653" s="177">
        <f>IF('9 All Base Data'!J653="..C","..C",'9 All Base Data'!J653*Basecase_Pop_2006)</f>
        <v>2154</v>
      </c>
      <c r="I653" s="191">
        <f>IF('9 All Base Data'!L653="..C","..C",'9 All Base Data'!L653*Basecase_Pop_2006)</f>
        <v>27</v>
      </c>
      <c r="J653" s="156">
        <f>IF('9 All Base Data'!$P653=0,0,('9 All Base Data'!$P653*Basecase_Pop_2006)/(1+(1/(BaseCase_Mort_AllAdults_30*('9 All Base Data'!$W653*Basecase_PM10)/10))))</f>
        <v>0.65624433096838075</v>
      </c>
      <c r="K653" s="156">
        <f>IF('9 All Base Data'!$Q653=0,0,('9 All Base Data'!$Q653*Basecase_Pop_2006)/(1+(1/(BaseCase_Mort_Maori_30*('9 All Base Data'!$W653*Basecase_PM10)/10))))</f>
        <v>0</v>
      </c>
      <c r="L653" s="179">
        <f>133/(1+1/(BaseCase_Mort_Child_0_1*'9 All Base Data'!$AB$10/10))*IF('9 All Base Data'!$L653="..C",0,'9 All Base Data'!L653/'9 All Base Data'!$L$2022)</f>
        <v>3.9387002093241204E-3</v>
      </c>
      <c r="M653" s="178">
        <f>IF('9 All Base Data'!$R653="","",IF('9 All Base Data'!$R653=0,0,('9 All Base Data'!$R653*Basecase_Pop_2006)/(1+(1/(BaseCase_CardiacHA_All*('9 All Base Data'!$W653*Basecase_PM10)/10)))))</f>
        <v>7.83018458103657E-2</v>
      </c>
      <c r="N653" s="178">
        <f>IF('9 All Base Data'!$S653="","",IF('9 All Base Data'!$S653=0,0,('9 All Base Data'!S653*Basecase_Pop_2006)/(1+(1/(BaseCase_RespHA_All*('9 All Base Data'!$W653*Basecase_PM10)/10)))))</f>
        <v>0.10353888583521792</v>
      </c>
      <c r="O653" s="178">
        <f>IF('9 All Base Data'!$T653="","",IF('9 All Base Data'!$T653=0,0,('9 All Base Data'!$T653*Basecase_Pop_2006)/(1+(1/(BaseCase_RespHA_Child_1_4*('9 All Base Data'!$W653*Basecase_PM10)/10)))))</f>
        <v>1.5803194348839963E-2</v>
      </c>
      <c r="P653" s="179">
        <f>IF('9 All Base Data'!$U653="","",IF('9 All Base Data'!$U653=0,0,('9 All Base Data'!$U653*Basecase_Pop_2006)/(1+(1/(BaseCase_RespHA_Child_5_14*('9 All Base Data'!$W653*Basecase_PM10)/10)))))</f>
        <v>1.5679302814027764E-2</v>
      </c>
      <c r="Q653" s="156">
        <f>IF('7 Base case Results'!$G653="..C",0,BaseCase_RADs_All*'7 Base case Results'!$G653*('9 All Base Data'!$V653*Basecase_PM10)/10)</f>
        <v>899.15682723725695</v>
      </c>
      <c r="R653" s="189">
        <f t="shared" si="100"/>
        <v>2.3362298182474355</v>
      </c>
      <c r="S653" s="178">
        <f t="shared" si="101"/>
        <v>0</v>
      </c>
      <c r="T653" s="179">
        <f t="shared" si="102"/>
        <v>1.4021772745193868E-2</v>
      </c>
      <c r="U653" s="178">
        <f t="shared" si="103"/>
        <v>4.9721672089582218E-4</v>
      </c>
      <c r="V653" s="178">
        <f t="shared" si="104"/>
        <v>4.6954884726271325E-4</v>
      </c>
      <c r="W653" s="178">
        <f t="shared" si="105"/>
        <v>7.1667486371989223E-5</v>
      </c>
      <c r="X653" s="179">
        <f t="shared" si="106"/>
        <v>7.1105638261615914E-5</v>
      </c>
      <c r="Y653" s="179">
        <f t="shared" si="107"/>
        <v>5.574772328870993E-2</v>
      </c>
      <c r="Z653" s="186">
        <f t="shared" si="108"/>
        <v>2.4069660798494974</v>
      </c>
      <c r="AA653" s="156">
        <f>$J653*'9 All Base Data'!$Y653</f>
        <v>6.15248155019818E-2</v>
      </c>
      <c r="AB653" s="156">
        <f>$K653*'9 All Base Data'!$Y653</f>
        <v>0</v>
      </c>
      <c r="AC653" s="178">
        <f>$L653*'9 All Base Data'!$Y653</f>
        <v>3.6926460505753224E-4</v>
      </c>
      <c r="AD653" s="178">
        <f>IF($M653="","",$M653*'9 All Base Data'!$Y653)</f>
        <v>7.3410258795507891E-3</v>
      </c>
      <c r="AE653" s="178">
        <f>IF($N653="","",$N653*'9 All Base Data'!$Y653)</f>
        <v>9.7070718140793658E-3</v>
      </c>
      <c r="AF653" s="178">
        <f>IF($O653="","",$O653*'9 All Base Data'!$Y653)</f>
        <v>1.4815954527478989E-3</v>
      </c>
      <c r="AG653" s="178">
        <f>IF($P653="","",$P653*'9 All Base Data'!$Y653)</f>
        <v>1.4699802608721384E-3</v>
      </c>
      <c r="AH653" s="167">
        <f>$Q653*'9 All Base Data'!$Y653</f>
        <v>84.2985688295188</v>
      </c>
      <c r="AI653" s="178">
        <f>$R653*'9 All Base Data'!$Y653</f>
        <v>0.21902834318705522</v>
      </c>
      <c r="AJ653" s="178">
        <f>$S653*'9 All Base Data'!$Y653</f>
        <v>0</v>
      </c>
      <c r="AK653" s="178">
        <f>$T653*'9 All Base Data'!$Y653</f>
        <v>1.3145819940048149E-3</v>
      </c>
      <c r="AL653" s="178">
        <f>IF($U653="","",$U653*'9 All Base Data'!$Y653)</f>
        <v>4.6615514335147504E-5</v>
      </c>
      <c r="AM653" s="178">
        <f>IF($V653="","",$V653*'9 All Base Data'!$Y653)</f>
        <v>4.4021570676849923E-5</v>
      </c>
      <c r="AN653" s="178">
        <f>IF($W653="","",$W653*'9 All Base Data'!$Y653)</f>
        <v>6.7190353782117207E-6</v>
      </c>
      <c r="AO653" s="178">
        <f>IF($X653="","",$X653*'9 All Base Data'!$Y653)</f>
        <v>6.6663604830551479E-6</v>
      </c>
      <c r="AP653" s="178">
        <f>$Y653*'9 All Base Data'!$Y653</f>
        <v>5.2265112674301653E-3</v>
      </c>
      <c r="AQ653" s="179">
        <f t="shared" si="109"/>
        <v>0.2256600735335022</v>
      </c>
    </row>
    <row r="654" spans="1:43" x14ac:dyDescent="0.25">
      <c r="A654" s="124">
        <v>534300</v>
      </c>
      <c r="B654" s="125" t="s">
        <v>681</v>
      </c>
      <c r="C654" s="126" t="s">
        <v>408</v>
      </c>
      <c r="D654" s="101" t="s">
        <v>2081</v>
      </c>
      <c r="E654" s="142"/>
      <c r="F654" s="191" t="str">
        <f>IF('9 All Base Data'!G654="Rural Centre","Rural",IF('9 All Base Data'!G654="Rural (Incl.some Off Shore Islands)","Rural",IF('9 All Base Data'!G654="Inlet-in TA but not in Urban Area","Rural",IF('9 All Base Data'!G654="Rural (Incl.some Off Shore Islands)","Rural",IF('9 All Base Data'!G654="Inlet-not in TA","Rural",IF('9 All Base Data'!G654="Inland Water not in Urban Area","Rural",IF('9 All Base Data'!G654="Oceanic-in Region but not in TA","Rural",'9 All Base Data'!G654)))))))</f>
        <v>Paeroa</v>
      </c>
      <c r="G654" s="177">
        <f>IF('9 All Base Data'!I654="..C","..C",'9 All Base Data'!I654*Basecase_Pop_2006)</f>
        <v>3888</v>
      </c>
      <c r="H654" s="177">
        <f>IF('9 All Base Data'!J654="..C","..C",'9 All Base Data'!J654*Basecase_Pop_2006)</f>
        <v>2589</v>
      </c>
      <c r="I654" s="191">
        <f>IF('9 All Base Data'!L654="..C","..C",'9 All Base Data'!L654*Basecase_Pop_2006)</f>
        <v>54</v>
      </c>
      <c r="J654" s="156">
        <f>IF('9 All Base Data'!$P654=0,0,('9 All Base Data'!$P654*Basecase_Pop_2006)/(1+(1/(BaseCase_Mort_AllAdults_30*('9 All Base Data'!$W654*Basecase_PM10)/10))))</f>
        <v>0.30297454732341605</v>
      </c>
      <c r="K654" s="156">
        <f>IF('9 All Base Data'!$Q654=0,0,('9 All Base Data'!$Q654*Basecase_Pop_2006)/(1+(1/(BaseCase_Mort_Maori_30*('9 All Base Data'!$W654*Basecase_PM10)/10))))</f>
        <v>0.20748837712080462</v>
      </c>
      <c r="L654" s="179">
        <f>133/(1+1/(BaseCase_Mort_Child_0_1*'9 All Base Data'!$AB$10/10))*IF('9 All Base Data'!$L654="..C",0,'9 All Base Data'!L654/'9 All Base Data'!$L$2022)</f>
        <v>7.8774004186482408E-3</v>
      </c>
      <c r="M654" s="178">
        <f>IF('9 All Base Data'!$R654="","",IF('9 All Base Data'!$R654=0,0,('9 All Base Data'!$R654*Basecase_Pop_2006)/(1+(1/(BaseCase_CardiacHA_All*('9 All Base Data'!$W654*Basecase_PM10)/10)))))</f>
        <v>0.56267681203176778</v>
      </c>
      <c r="N654" s="178">
        <f>IF('9 All Base Data'!$S654="","",IF('9 All Base Data'!$S654=0,0,('9 All Base Data'!S654*Basecase_Pop_2006)/(1+(1/(BaseCase_RespHA_All*('9 All Base Data'!$W654*Basecase_PM10)/10)))))</f>
        <v>0.88871637890670907</v>
      </c>
      <c r="O654" s="178">
        <f>IF('9 All Base Data'!$T654="","",IF('9 All Base Data'!$T654=0,0,('9 All Base Data'!$T654*Basecase_Pop_2006)/(1+(1/(BaseCase_RespHA_Child_1_4*('9 All Base Data'!$W654*Basecase_PM10)/10)))))</f>
        <v>0.12667246653012426</v>
      </c>
      <c r="P654" s="179">
        <f>IF('9 All Base Data'!$U654="","",IF('9 All Base Data'!$U654=0,0,('9 All Base Data'!$U654*Basecase_Pop_2006)/(1+(1/(BaseCase_RespHA_Child_5_14*('9 All Base Data'!$W654*Basecase_PM10)/10)))))</f>
        <v>0.11656970661655736</v>
      </c>
      <c r="Q654" s="156">
        <f>IF('7 Base case Results'!$G654="..C",0,BaseCase_RADs_All*'7 Base case Results'!$G654*('9 All Base Data'!$V654*Basecase_PM10)/10)</f>
        <v>1934.6624734109369</v>
      </c>
      <c r="R654" s="189">
        <f t="shared" si="100"/>
        <v>1.0785893884713613</v>
      </c>
      <c r="S654" s="178">
        <f t="shared" si="101"/>
        <v>0.73865862255006443</v>
      </c>
      <c r="T654" s="179">
        <f t="shared" si="102"/>
        <v>2.8043545490387737E-2</v>
      </c>
      <c r="U654" s="178">
        <f t="shared" si="103"/>
        <v>3.5729977564017252E-3</v>
      </c>
      <c r="V654" s="178">
        <f t="shared" si="104"/>
        <v>4.0303287783419253E-3</v>
      </c>
      <c r="W654" s="178">
        <f t="shared" si="105"/>
        <v>5.7445963571411355E-4</v>
      </c>
      <c r="X654" s="179">
        <f t="shared" si="106"/>
        <v>5.2864361950608757E-4</v>
      </c>
      <c r="Y654" s="179">
        <f t="shared" si="107"/>
        <v>0.11994907335147809</v>
      </c>
      <c r="Z654" s="186">
        <f t="shared" si="108"/>
        <v>1.2341853338479707</v>
      </c>
      <c r="AA654" s="156">
        <f>$J654*'9 All Base Data'!$Y654</f>
        <v>6.3752879938384271E-2</v>
      </c>
      <c r="AB654" s="156">
        <f>$K654*'9 All Base Data'!$Y654</f>
        <v>4.3660372503411614E-2</v>
      </c>
      <c r="AC654" s="178">
        <f>$L654*'9 All Base Data'!$Y654</f>
        <v>1.6575879642475998E-3</v>
      </c>
      <c r="AD654" s="178">
        <f>IF($M654="","",$M654*'9 All Base Data'!$Y654)</f>
        <v>0.11840026681608194</v>
      </c>
      <c r="AE654" s="178">
        <f>IF($N654="","",$N654*'9 All Base Data'!$Y654)</f>
        <v>0.18700656244642927</v>
      </c>
      <c r="AF654" s="178">
        <f>IF($O654="","",$O654*'9 All Base Data'!$Y654)</f>
        <v>2.6654828339667137E-2</v>
      </c>
      <c r="AG654" s="178">
        <f>IF($P654="","",$P654*'9 All Base Data'!$Y654)</f>
        <v>2.4528973064014505E-2</v>
      </c>
      <c r="AH654" s="167">
        <f>$Q654*'9 All Base Data'!$Y654</f>
        <v>407.0979079869802</v>
      </c>
      <c r="AI654" s="178">
        <f>$R654*'9 All Base Data'!$Y654</f>
        <v>0.22696025258064803</v>
      </c>
      <c r="AJ654" s="178">
        <f>$S654*'9 All Base Data'!$Y654</f>
        <v>0.15543092611214535</v>
      </c>
      <c r="AK654" s="178">
        <f>$T654*'9 All Base Data'!$Y654</f>
        <v>5.9010131527214554E-3</v>
      </c>
      <c r="AL654" s="178">
        <f>IF($U654="","",$U654*'9 All Base Data'!$Y654)</f>
        <v>7.5184169428212024E-4</v>
      </c>
      <c r="AM654" s="178">
        <f>IF($V654="","",$V654*'9 All Base Data'!$Y654)</f>
        <v>8.480747606945567E-4</v>
      </c>
      <c r="AN654" s="178">
        <f>IF($W654="","",$W654*'9 All Base Data'!$Y654)</f>
        <v>1.2087964652039047E-4</v>
      </c>
      <c r="AO654" s="178">
        <f>IF($X654="","",$X654*'9 All Base Data'!$Y654)</f>
        <v>1.1123889284530577E-4</v>
      </c>
      <c r="AP654" s="178">
        <f>$Y654*'9 All Base Data'!$Y654</f>
        <v>2.5240070295192773E-2</v>
      </c>
      <c r="AQ654" s="179">
        <f t="shared" si="109"/>
        <v>0.25970125248353892</v>
      </c>
    </row>
    <row r="655" spans="1:43" x14ac:dyDescent="0.25">
      <c r="A655" s="124">
        <v>534400</v>
      </c>
      <c r="B655" s="125" t="s">
        <v>682</v>
      </c>
      <c r="C655" s="126" t="s">
        <v>408</v>
      </c>
      <c r="D655" s="101" t="s">
        <v>2081</v>
      </c>
      <c r="E655" s="142"/>
      <c r="F655" s="191" t="str">
        <f>IF('9 All Base Data'!G655="Rural Centre","Rural",IF('9 All Base Data'!G655="Rural (Incl.some Off Shore Islands)","Rural",IF('9 All Base Data'!G655="Inlet-in TA but not in Urban Area","Rural",IF('9 All Base Data'!G655="Rural (Incl.some Off Shore Islands)","Rural",IF('9 All Base Data'!G655="Inlet-not in TA","Rural",IF('9 All Base Data'!G655="Inland Water not in Urban Area","Rural",IF('9 All Base Data'!G655="Oceanic-in Region but not in TA","Rural",'9 All Base Data'!G655)))))))</f>
        <v>Waihi</v>
      </c>
      <c r="G655" s="177">
        <f>IF('9 All Base Data'!I655="..C","..C",'9 All Base Data'!I655*Basecase_Pop_2006)</f>
        <v>4527</v>
      </c>
      <c r="H655" s="177">
        <f>IF('9 All Base Data'!J655="..C","..C",'9 All Base Data'!J655*Basecase_Pop_2006)</f>
        <v>3039</v>
      </c>
      <c r="I655" s="191">
        <f>IF('9 All Base Data'!L655="..C","..C",'9 All Base Data'!L655*Basecase_Pop_2006)</f>
        <v>42</v>
      </c>
      <c r="J655" s="156">
        <f>IF('9 All Base Data'!$P655=0,0,('9 All Base Data'!$P655*Basecase_Pop_2006)/(1+(1/(BaseCase_Mort_AllAdults_30*('9 All Base Data'!$W655*Basecase_PM10)/10))))</f>
        <v>3.595297961571204</v>
      </c>
      <c r="K655" s="156">
        <f>IF('9 All Base Data'!$Q655=0,0,('9 All Base Data'!$Q655*Basecase_Pop_2006)/(1+(1/(BaseCase_Mort_Maori_30*('9 All Base Data'!$W655*Basecase_PM10)/10))))</f>
        <v>1.2968023570050291</v>
      </c>
      <c r="L655" s="179">
        <f>133/(1+1/(BaseCase_Mort_Child_0_1*'9 All Base Data'!$AB$10/10))*IF('9 All Base Data'!$L655="..C",0,'9 All Base Data'!L655/'9 All Base Data'!$L$2022)</f>
        <v>6.1268669922819657E-3</v>
      </c>
      <c r="M655" s="178">
        <f>IF('9 All Base Data'!$R655="","",IF('9 All Base Data'!$R655=0,0,('9 All Base Data'!$R655*Basecase_Pop_2006)/(1+(1/(BaseCase_CardiacHA_All*('9 All Base Data'!$W655*Basecase_PM10)/10)))))</f>
        <v>0.45270740251415847</v>
      </c>
      <c r="N655" s="178">
        <f>IF('9 All Base Data'!$S655="","",IF('9 All Base Data'!$S655=0,0,('9 All Base Data'!S655*Basecase_Pop_2006)/(1+(1/(BaseCase_RespHA_All*('9 All Base Data'!$W655*Basecase_PM10)/10)))))</f>
        <v>0.41392269702504259</v>
      </c>
      <c r="O655" s="178">
        <f>IF('9 All Base Data'!$T655="","",IF('9 All Base Data'!$T655=0,0,('9 All Base Data'!$T655*Basecase_Pop_2006)/(1+(1/(BaseCase_RespHA_Child_1_4*('9 All Base Data'!$W655*Basecase_PM10)/10)))))</f>
        <v>0.17492864425588586</v>
      </c>
      <c r="P655" s="179">
        <f>IF('9 All Base Data'!$U655="","",IF('9 All Base Data'!$U655=0,0,('9 All Base Data'!$U655*Basecase_Pop_2006)/(1+(1/(BaseCase_RespHA_Child_5_14*('9 All Base Data'!$W655*Basecase_PM10)/10)))))</f>
        <v>4.4834502544829756E-2</v>
      </c>
      <c r="Q655" s="156">
        <f>IF('7 Base case Results'!$G655="..C",0,BaseCase_RADs_All*'7 Base case Results'!$G655*('9 All Base Data'!$V655*Basecase_PM10)/10)</f>
        <v>2252.6278336243086</v>
      </c>
      <c r="R655" s="189">
        <f t="shared" si="100"/>
        <v>12.799260743193487</v>
      </c>
      <c r="S655" s="178">
        <f t="shared" si="101"/>
        <v>4.6166163909379039</v>
      </c>
      <c r="T655" s="179">
        <f t="shared" si="102"/>
        <v>2.18116464925238E-2</v>
      </c>
      <c r="U655" s="178">
        <f t="shared" si="103"/>
        <v>2.8746920059649064E-3</v>
      </c>
      <c r="V655" s="178">
        <f t="shared" si="104"/>
        <v>1.8771394310085681E-3</v>
      </c>
      <c r="W655" s="178">
        <f t="shared" si="105"/>
        <v>7.9330140170044239E-4</v>
      </c>
      <c r="X655" s="179">
        <f t="shared" si="106"/>
        <v>2.0332446904080295E-4</v>
      </c>
      <c r="Y655" s="179">
        <f t="shared" si="107"/>
        <v>0.13966292568470712</v>
      </c>
      <c r="Z655" s="186">
        <f t="shared" si="108"/>
        <v>12.965487146807693</v>
      </c>
      <c r="AA655" s="156">
        <f>$J655*'9 All Base Data'!$Y655</f>
        <v>0.75653417526882671</v>
      </c>
      <c r="AB655" s="156">
        <f>$K655*'9 All Base Data'!$Y655</f>
        <v>0.27287732814632265</v>
      </c>
      <c r="AC655" s="178">
        <f>$L655*'9 All Base Data'!$Y655</f>
        <v>1.2892350833036889E-3</v>
      </c>
      <c r="AD655" s="178">
        <f>IF($M655="","",$M655*'9 All Base Data'!$Y655)</f>
        <v>9.5260149523036616E-2</v>
      </c>
      <c r="AE655" s="178">
        <f>IF($N655="","",$N655*'9 All Base Data'!$Y655)</f>
        <v>8.7098946892857479E-2</v>
      </c>
      <c r="AF655" s="178">
        <f>IF($O655="","",$O655*'9 All Base Data'!$Y655)</f>
        <v>3.6809048659540329E-2</v>
      </c>
      <c r="AG655" s="178">
        <f>IF($P655="","",$P655*'9 All Base Data'!$Y655)</f>
        <v>9.434220409236348E-3</v>
      </c>
      <c r="AH655" s="167">
        <f>$Q655*'9 All Base Data'!$Y655</f>
        <v>474.00520304965522</v>
      </c>
      <c r="AI655" s="178">
        <f>$R655*'9 All Base Data'!$Y655</f>
        <v>2.6932616639570233</v>
      </c>
      <c r="AJ655" s="178">
        <f>$S655*'9 All Base Data'!$Y655</f>
        <v>0.97144328820090864</v>
      </c>
      <c r="AK655" s="178">
        <f>$T655*'9 All Base Data'!$Y655</f>
        <v>4.5896768965611326E-3</v>
      </c>
      <c r="AL655" s="178">
        <f>IF($U655="","",$U655*'9 All Base Data'!$Y655)</f>
        <v>6.0490194947128255E-4</v>
      </c>
      <c r="AM655" s="178">
        <f>IF($V655="","",$V655*'9 All Base Data'!$Y655)</f>
        <v>3.9499372415910866E-4</v>
      </c>
      <c r="AN655" s="178">
        <f>IF($W655="","",$W655*'9 All Base Data'!$Y655)</f>
        <v>1.6692903567101539E-4</v>
      </c>
      <c r="AO655" s="178">
        <f>IF($X655="","",$X655*'9 All Base Data'!$Y655)</f>
        <v>4.2784189555886838E-5</v>
      </c>
      <c r="AP655" s="178">
        <f>$Y655*'9 All Base Data'!$Y655</f>
        <v>2.9388322589078621E-2</v>
      </c>
      <c r="AQ655" s="179">
        <f t="shared" si="109"/>
        <v>2.7282395591162931</v>
      </c>
    </row>
    <row r="656" spans="1:43" x14ac:dyDescent="0.25">
      <c r="A656" s="124">
        <v>534500</v>
      </c>
      <c r="B656" s="125" t="s">
        <v>683</v>
      </c>
      <c r="C656" s="126" t="s">
        <v>408</v>
      </c>
      <c r="D656" s="101" t="s">
        <v>2083</v>
      </c>
      <c r="E656" s="142"/>
      <c r="F656" s="191" t="str">
        <f>IF('9 All Base Data'!G656="Rural Centre","Rural",IF('9 All Base Data'!G656="Rural (Incl.some Off Shore Islands)","Rural",IF('9 All Base Data'!G656="Inlet-in TA but not in Urban Area","Rural",IF('9 All Base Data'!G656="Rural (Incl.some Off Shore Islands)","Rural",IF('9 All Base Data'!G656="Inlet-not in TA","Rural",IF('9 All Base Data'!G656="Inland Water not in Urban Area","Rural",IF('9 All Base Data'!G656="Oceanic-in Region but not in TA","Rural",'9 All Base Data'!G656)))))))</f>
        <v>Rural</v>
      </c>
      <c r="G656" s="177">
        <f>IF('9 All Base Data'!I656="..C","..C",'9 All Base Data'!I656*Basecase_Pop_2006)</f>
        <v>2655</v>
      </c>
      <c r="H656" s="177">
        <f>IF('9 All Base Data'!J656="..C","..C",'9 All Base Data'!J656*Basecase_Pop_2006)</f>
        <v>1563</v>
      </c>
      <c r="I656" s="191">
        <f>IF('9 All Base Data'!L656="..C","..C",'9 All Base Data'!L656*Basecase_Pop_2006)</f>
        <v>39</v>
      </c>
      <c r="J656" s="156">
        <f>IF('9 All Base Data'!$P656=0,0,('9 All Base Data'!$P656*Basecase_Pop_2006)/(1+(1/(BaseCase_Mort_AllAdults_30*('9 All Base Data'!$W656*Basecase_PM10)/10))))</f>
        <v>3.0296050035202713</v>
      </c>
      <c r="K656" s="156">
        <f>IF('9 All Base Data'!$Q656=0,0,('9 All Base Data'!$Q656*Basecase_Pop_2006)/(1+(1/(BaseCase_Mort_Maori_30*('9 All Base Data'!$W656*Basecase_PM10)/10))))</f>
        <v>0.549939623943419</v>
      </c>
      <c r="L656" s="179">
        <f>133/(1+1/(BaseCase_Mort_Child_0_1*'9 All Base Data'!$AB$10/10))*IF('9 All Base Data'!$L656="..C",0,'9 All Base Data'!L656/'9 All Base Data'!$L$2022)</f>
        <v>5.6892336356903963E-3</v>
      </c>
      <c r="M656" s="178">
        <f>IF('9 All Base Data'!$R656="","",IF('9 All Base Data'!$R656=0,0,('9 All Base Data'!$R656*Basecase_Pop_2006)/(1+(1/(BaseCase_CardiacHA_All*('9 All Base Data'!$W656*Basecase_PM10)/10)))))</f>
        <v>0.11422179139355601</v>
      </c>
      <c r="N656" s="178">
        <f>IF('9 All Base Data'!$S656="","",IF('9 All Base Data'!$S656=0,0,('9 All Base Data'!S656*Basecase_Pop_2006)/(1+(1/(BaseCase_RespHA_All*('9 All Base Data'!$W656*Basecase_PM10)/10)))))</f>
        <v>0.11333339947286791</v>
      </c>
      <c r="O656" s="178">
        <f>IF('9 All Base Data'!$T656="","",IF('9 All Base Data'!$T656=0,0,('9 All Base Data'!$T656*Basecase_Pop_2006)/(1+(1/(BaseCase_RespHA_Child_1_4*('9 All Base Data'!$W656*Basecase_PM10)/10)))))</f>
        <v>5.2299676490081437E-2</v>
      </c>
      <c r="P656" s="179">
        <f>IF('9 All Base Data'!$U656="","",IF('9 All Base Data'!$U656=0,0,('9 All Base Data'!$U656*Basecase_Pop_2006)/(1+(1/(BaseCase_RespHA_Child_5_14*('9 All Base Data'!$W656*Basecase_PM10)/10)))))</f>
        <v>2.3351661767147501E-2</v>
      </c>
      <c r="Q656" s="156">
        <f>IF('7 Base case Results'!$G656="..C",0,BaseCase_RADs_All*'7 Base case Results'!$G656*('9 All Base Data'!$V656*Basecase_PM10)/10)</f>
        <v>761.77260000000001</v>
      </c>
      <c r="R656" s="189">
        <f t="shared" si="100"/>
        <v>10.785393812532167</v>
      </c>
      <c r="S656" s="178">
        <f t="shared" si="101"/>
        <v>1.9577850612385714</v>
      </c>
      <c r="T656" s="179">
        <f t="shared" si="102"/>
        <v>2.0253671743057811E-2</v>
      </c>
      <c r="U656" s="178">
        <f t="shared" si="103"/>
        <v>7.2530837534908062E-4</v>
      </c>
      <c r="V656" s="178">
        <f t="shared" si="104"/>
        <v>5.1396696660945603E-4</v>
      </c>
      <c r="W656" s="178">
        <f t="shared" si="105"/>
        <v>2.3717903288251931E-4</v>
      </c>
      <c r="X656" s="179">
        <f t="shared" si="106"/>
        <v>1.0589978611401391E-4</v>
      </c>
      <c r="Y656" s="179">
        <f t="shared" si="107"/>
        <v>4.72299012E-2</v>
      </c>
      <c r="Z656" s="186">
        <f t="shared" si="108"/>
        <v>10.854116660817184</v>
      </c>
      <c r="AA656" s="156">
        <f>$J656*'9 All Base Data'!$Y656</f>
        <v>0.2638911347825571</v>
      </c>
      <c r="AB656" s="156">
        <f>$K656*'9 All Base Data'!$Y656</f>
        <v>4.7902017344074045E-2</v>
      </c>
      <c r="AC656" s="178">
        <f>$L656*'9 All Base Data'!$Y656</f>
        <v>4.9555579635660128E-4</v>
      </c>
      <c r="AD656" s="178">
        <f>IF($M656="","",$M656*'9 All Base Data'!$Y656)</f>
        <v>9.9491907732916201E-3</v>
      </c>
      <c r="AE656" s="178">
        <f>IF($N656="","",$N656*'9 All Base Data'!$Y656)</f>
        <v>9.8718081601094961E-3</v>
      </c>
      <c r="AF656" s="178">
        <f>IF($O656="","",$O656*'9 All Base Data'!$Y656)</f>
        <v>4.5555182809942397E-3</v>
      </c>
      <c r="AG656" s="178">
        <f>IF($P656="","",$P656*'9 All Base Data'!$Y656)</f>
        <v>2.0340263881366322E-3</v>
      </c>
      <c r="AH656" s="167">
        <f>$Q656*'9 All Base Data'!$Y656</f>
        <v>66.353546296192562</v>
      </c>
      <c r="AI656" s="178">
        <f>$R656*'9 All Base Data'!$Y656</f>
        <v>0.93945243982590332</v>
      </c>
      <c r="AJ656" s="178">
        <f>$S656*'9 All Base Data'!$Y656</f>
        <v>0.17053118174490359</v>
      </c>
      <c r="AK656" s="178">
        <f>$T656*'9 All Base Data'!$Y656</f>
        <v>1.7641786350295003E-3</v>
      </c>
      <c r="AL656" s="178">
        <f>IF($U656="","",$U656*'9 All Base Data'!$Y656)</f>
        <v>6.3177361410401791E-5</v>
      </c>
      <c r="AM656" s="178">
        <f>IF($V656="","",$V656*'9 All Base Data'!$Y656)</f>
        <v>4.4768650006096564E-5</v>
      </c>
      <c r="AN656" s="178">
        <f>IF($W656="","",$W656*'9 All Base Data'!$Y656)</f>
        <v>2.0659275404308875E-5</v>
      </c>
      <c r="AO656" s="178">
        <f>IF($X656="","",$X656*'9 All Base Data'!$Y656)</f>
        <v>9.2243096701996275E-6</v>
      </c>
      <c r="AP656" s="178">
        <f>$Y656*'9 All Base Data'!$Y656</f>
        <v>4.1139198703639386E-3</v>
      </c>
      <c r="AQ656" s="179">
        <f t="shared" si="109"/>
        <v>0.94543848434271327</v>
      </c>
    </row>
    <row r="657" spans="1:43" x14ac:dyDescent="0.25">
      <c r="A657" s="124">
        <v>534602</v>
      </c>
      <c r="B657" s="125" t="s">
        <v>684</v>
      </c>
      <c r="C657" s="126" t="s">
        <v>408</v>
      </c>
      <c r="D657" s="101" t="s">
        <v>2083</v>
      </c>
      <c r="E657" s="142"/>
      <c r="F657" s="191" t="str">
        <f>IF('9 All Base Data'!G657="Rural Centre","Rural",IF('9 All Base Data'!G657="Rural (Incl.some Off Shore Islands)","Rural",IF('9 All Base Data'!G657="Inlet-in TA but not in Urban Area","Rural",IF('9 All Base Data'!G657="Rural (Incl.some Off Shore Islands)","Rural",IF('9 All Base Data'!G657="Inlet-not in TA","Rural",IF('9 All Base Data'!G657="Inland Water not in Urban Area","Rural",IF('9 All Base Data'!G657="Oceanic-in Region but not in TA","Rural",'9 All Base Data'!G657)))))))</f>
        <v>Rural</v>
      </c>
      <c r="G657" s="177">
        <f>IF('9 All Base Data'!I657="..C","..C",'9 All Base Data'!I657*Basecase_Pop_2006)</f>
        <v>306</v>
      </c>
      <c r="H657" s="177">
        <f>IF('9 All Base Data'!J657="..C","..C",'9 All Base Data'!J657*Basecase_Pop_2006)</f>
        <v>186</v>
      </c>
      <c r="I657" s="191">
        <f>IF('9 All Base Data'!L657="..C","..C",'9 All Base Data'!L657*Basecase_Pop_2006)</f>
        <v>6</v>
      </c>
      <c r="J657" s="156">
        <f>IF('9 All Base Data'!$P657=0,0,('9 All Base Data'!$P657*Basecase_Pop_2006)/(1+(1/(BaseCase_Mort_AllAdults_30*('9 All Base Data'!$W657*Basecase_PM10)/10))))</f>
        <v>0.24126829084299364</v>
      </c>
      <c r="K657" s="156">
        <f>IF('9 All Base Data'!$Q657=0,0,('9 All Base Data'!$Q657*Basecase_Pop_2006)/(1+(1/(BaseCase_Mort_Maori_30*('9 All Base Data'!$W657*Basecase_PM10)/10))))</f>
        <v>0</v>
      </c>
      <c r="L657" s="179">
        <f>133/(1+1/(BaseCase_Mort_Child_0_1*'9 All Base Data'!$AB$10/10))*IF('9 All Base Data'!$L657="..C",0,'9 All Base Data'!L657/'9 All Base Data'!$L$2022)</f>
        <v>8.7526671318313796E-4</v>
      </c>
      <c r="M657" s="178">
        <f>IF('9 All Base Data'!$R657="","",IF('9 All Base Data'!$R657=0,0,('9 All Base Data'!$R657*Basecase_Pop_2006)/(1+(1/(BaseCase_CardiacHA_All*('9 All Base Data'!$W657*Basecase_PM10)/10)))))</f>
        <v>6.0189664554349299E-2</v>
      </c>
      <c r="N657" s="178">
        <f>IF('9 All Base Data'!$S657="","",IF('9 All Base Data'!$S657=0,0,('9 All Base Data'!S657*Basecase_Pop_2006)/(1+(1/(BaseCase_RespHA_All*('9 All Base Data'!$W657*Basecase_PM10)/10)))))</f>
        <v>3.6345999516648082E-2</v>
      </c>
      <c r="O657" s="178">
        <f>IF('9 All Base Data'!$T657="","",IF('9 All Base Data'!$T657=0,0,('9 All Base Data'!$T657*Basecase_Pop_2006)/(1+(1/(BaseCase_RespHA_Child_1_4*('9 All Base Data'!$W657*Basecase_PM10)/10)))))</f>
        <v>6.0031192438244072E-3</v>
      </c>
      <c r="P657" s="179">
        <f>IF('9 All Base Data'!$U657="","",IF('9 All Base Data'!$U657=0,0,('9 All Base Data'!$U657*Basecase_Pop_2006)/(1+(1/(BaseCase_RespHA_Child_5_14*('9 All Base Data'!$W657*Basecase_PM10)/10)))))</f>
        <v>8.924318245837214E-3</v>
      </c>
      <c r="Q657" s="156">
        <f>IF('7 Base case Results'!$G657="..C",0,BaseCase_RADs_All*'7 Base case Results'!$G657*('9 All Base Data'!$V657*Basecase_PM10)/10)</f>
        <v>101.01475321170054</v>
      </c>
      <c r="R657" s="189">
        <f t="shared" si="100"/>
        <v>0.85891511540105736</v>
      </c>
      <c r="S657" s="178">
        <f t="shared" si="101"/>
        <v>0</v>
      </c>
      <c r="T657" s="179">
        <f t="shared" si="102"/>
        <v>3.1159494989319711E-3</v>
      </c>
      <c r="U657" s="178">
        <f t="shared" si="103"/>
        <v>3.8220436992011806E-4</v>
      </c>
      <c r="V657" s="178">
        <f t="shared" si="104"/>
        <v>1.6482910780799906E-4</v>
      </c>
      <c r="W657" s="178">
        <f t="shared" si="105"/>
        <v>2.7224145770743687E-5</v>
      </c>
      <c r="X657" s="179">
        <f t="shared" si="106"/>
        <v>4.0471783244871765E-5</v>
      </c>
      <c r="Y657" s="179">
        <f t="shared" si="107"/>
        <v>6.2629146991254325E-3</v>
      </c>
      <c r="Z657" s="186">
        <f t="shared" si="108"/>
        <v>0.86884101307684292</v>
      </c>
      <c r="AA657" s="156">
        <f>$J657*'9 All Base Data'!$Y657</f>
        <v>4.9834355520130907E-2</v>
      </c>
      <c r="AB657" s="156">
        <f>$K657*'9 All Base Data'!$Y657</f>
        <v>0</v>
      </c>
      <c r="AC657" s="178">
        <f>$L657*'9 All Base Data'!$Y657</f>
        <v>1.8078775460837401E-4</v>
      </c>
      <c r="AD657" s="178">
        <f>IF($M657="","",$M657*'9 All Base Data'!$Y657)</f>
        <v>1.2432272519354026E-2</v>
      </c>
      <c r="AE657" s="178">
        <f>IF($N657="","",$N657*'9 All Base Data'!$Y657)</f>
        <v>7.5073249589430891E-3</v>
      </c>
      <c r="AF657" s="178">
        <f>IF($O657="","",$O657*'9 All Base Data'!$Y657)</f>
        <v>1.239953984757846E-3</v>
      </c>
      <c r="AG657" s="178">
        <f>IF($P657="","",$P657*'9 All Base Data'!$Y657)</f>
        <v>1.8433323611815099E-3</v>
      </c>
      <c r="AH657" s="167">
        <f>$Q657*'9 All Base Data'!$Y657</f>
        <v>20.864760581431192</v>
      </c>
      <c r="AI657" s="178">
        <f>$R657*'9 All Base Data'!$Y657</f>
        <v>0.17741030565166602</v>
      </c>
      <c r="AJ657" s="178">
        <f>$S657*'9 All Base Data'!$Y657</f>
        <v>0</v>
      </c>
      <c r="AK657" s="178">
        <f>$T657*'9 All Base Data'!$Y657</f>
        <v>6.4360440640581144E-4</v>
      </c>
      <c r="AL657" s="178">
        <f>IF($U657="","",$U657*'9 All Base Data'!$Y657)</f>
        <v>7.8944930497898061E-5</v>
      </c>
      <c r="AM657" s="178">
        <f>IF($V657="","",$V657*'9 All Base Data'!$Y657)</f>
        <v>3.4045718688806909E-5</v>
      </c>
      <c r="AN657" s="178">
        <f>IF($W657="","",$W657*'9 All Base Data'!$Y657)</f>
        <v>5.6231913208768321E-6</v>
      </c>
      <c r="AO657" s="178">
        <f>IF($X657="","",$X657*'9 All Base Data'!$Y657)</f>
        <v>8.3595122579581476E-6</v>
      </c>
      <c r="AP657" s="178">
        <f>$Y657*'9 All Base Data'!$Y657</f>
        <v>1.2936151560487337E-3</v>
      </c>
      <c r="AQ657" s="179">
        <f t="shared" si="109"/>
        <v>0.17946051586330727</v>
      </c>
    </row>
    <row r="658" spans="1:43" x14ac:dyDescent="0.25">
      <c r="A658" s="124">
        <v>534603</v>
      </c>
      <c r="B658" s="125" t="s">
        <v>685</v>
      </c>
      <c r="C658" s="126" t="s">
        <v>408</v>
      </c>
      <c r="D658" s="101" t="s">
        <v>2083</v>
      </c>
      <c r="E658" s="142"/>
      <c r="F658" s="191" t="str">
        <f>IF('9 All Base Data'!G658="Rural Centre","Rural",IF('9 All Base Data'!G658="Rural (Incl.some Off Shore Islands)","Rural",IF('9 All Base Data'!G658="Inlet-in TA but not in Urban Area","Rural",IF('9 All Base Data'!G658="Rural (Incl.some Off Shore Islands)","Rural",IF('9 All Base Data'!G658="Inlet-not in TA","Rural",IF('9 All Base Data'!G658="Inland Water not in Urban Area","Rural",IF('9 All Base Data'!G658="Oceanic-in Region but not in TA","Rural",'9 All Base Data'!G658)))))))</f>
        <v>Rural</v>
      </c>
      <c r="G658" s="177">
        <f>IF('9 All Base Data'!I658="..C","..C",'9 All Base Data'!I658*Basecase_Pop_2006)</f>
        <v>2451</v>
      </c>
      <c r="H658" s="177">
        <f>IF('9 All Base Data'!J658="..C","..C",'9 All Base Data'!J658*Basecase_Pop_2006)</f>
        <v>1392</v>
      </c>
      <c r="I658" s="191">
        <f>IF('9 All Base Data'!L658="..C","..C",'9 All Base Data'!L658*Basecase_Pop_2006)</f>
        <v>51</v>
      </c>
      <c r="J658" s="156">
        <f>IF('9 All Base Data'!$P658=0,0,('9 All Base Data'!$P658*Basecase_Pop_2006)/(1+(1/(BaseCase_Mort_AllAdults_30*('9 All Base Data'!$W658*Basecase_PM10)/10))))</f>
        <v>0.19375380836466849</v>
      </c>
      <c r="K658" s="156">
        <f>IF('9 All Base Data'!$Q658=0,0,('9 All Base Data'!$Q658*Basecase_Pop_2006)/(1+(1/(BaseCase_Mort_Maori_30*('9 All Base Data'!$W658*Basecase_PM10)/10))))</f>
        <v>4.5828301995284919E-2</v>
      </c>
      <c r="L658" s="179">
        <f>133/(1+1/(BaseCase_Mort_Child_0_1*'9 All Base Data'!$AB$10/10))*IF('9 All Base Data'!$L658="..C",0,'9 All Base Data'!L658/'9 All Base Data'!$L$2022)</f>
        <v>7.4397670620566722E-3</v>
      </c>
      <c r="M658" s="178">
        <f>IF('9 All Base Data'!$R658="","",IF('9 All Base Data'!$R658=0,0,('9 All Base Data'!$R658*Basecase_Pop_2006)/(1+(1/(BaseCase_CardiacHA_All*('9 All Base Data'!$W658*Basecase_PM10)/10)))))</f>
        <v>1.5864137693549447E-2</v>
      </c>
      <c r="N658" s="178">
        <f>IF('9 All Base Data'!$S658="","",IF('9 All Base Data'!$S658=0,0,('9 All Base Data'!S658*Basecase_Pop_2006)/(1+(1/(BaseCase_RespHA_All*('9 All Base Data'!$W658*Basecase_PM10)/10)))))</f>
        <v>4.7441888151433076E-2</v>
      </c>
      <c r="O658" s="178">
        <f>IF('9 All Base Data'!$T658="","",IF('9 All Base Data'!$T658=0,0,('9 All Base Data'!$T658*Basecase_Pop_2006)/(1+(1/(BaseCase_RespHA_Child_1_4*('9 All Base Data'!$W658*Basecase_PM10)/10)))))</f>
        <v>1.0459935298016287E-2</v>
      </c>
      <c r="P658" s="179">
        <f>IF('9 All Base Data'!$U658="","",IF('9 All Base Data'!$U658=0,0,('9 All Base Data'!$U658*Basecase_Pop_2006)/(1+(1/(BaseCase_RespHA_Child_5_14*('9 All Base Data'!$W658*Basecase_PM10)/10)))))</f>
        <v>0</v>
      </c>
      <c r="Q658" s="156">
        <f>IF('7 Base case Results'!$G658="..C",0,BaseCase_RADs_All*'7 Base case Results'!$G658*('9 All Base Data'!$V658*Basecase_PM10)/10)</f>
        <v>703.24092000000007</v>
      </c>
      <c r="R658" s="189">
        <f t="shared" si="100"/>
        <v>0.68976355777821985</v>
      </c>
      <c r="S658" s="178">
        <f t="shared" si="101"/>
        <v>0.16314875510321433</v>
      </c>
      <c r="T658" s="179">
        <f t="shared" si="102"/>
        <v>2.6485570740921754E-2</v>
      </c>
      <c r="U658" s="178">
        <f t="shared" si="103"/>
        <v>1.0073727435403899E-4</v>
      </c>
      <c r="V658" s="178">
        <f t="shared" si="104"/>
        <v>2.15148962766749E-4</v>
      </c>
      <c r="W658" s="178">
        <f t="shared" si="105"/>
        <v>4.7435806576503865E-5</v>
      </c>
      <c r="X658" s="179">
        <f t="shared" si="106"/>
        <v>0</v>
      </c>
      <c r="Y658" s="179">
        <f t="shared" si="107"/>
        <v>4.3600937040000003E-2</v>
      </c>
      <c r="Z658" s="186">
        <f t="shared" si="108"/>
        <v>0.76016595179626234</v>
      </c>
      <c r="AA658" s="156">
        <f>$J658*'9 All Base Data'!$Y658</f>
        <v>1.6876758619814695E-2</v>
      </c>
      <c r="AB658" s="156">
        <f>$K658*'9 All Base Data'!$Y658</f>
        <v>3.9918347786728377E-3</v>
      </c>
      <c r="AC658" s="178">
        <f>$L658*'9 All Base Data'!$Y658</f>
        <v>6.4803450292786312E-4</v>
      </c>
      <c r="AD658" s="178">
        <f>IF($M658="","",$M658*'9 All Base Data'!$Y658)</f>
        <v>1.3818320518460584E-3</v>
      </c>
      <c r="AE658" s="178">
        <f>IF($N658="","",$N658*'9 All Base Data'!$Y658)</f>
        <v>4.1323848112086257E-3</v>
      </c>
      <c r="AF658" s="178">
        <f>IF($O658="","",$O658*'9 All Base Data'!$Y658)</f>
        <v>9.1110365619884788E-4</v>
      </c>
      <c r="AG658" s="178">
        <f>IF($P658="","",$P658*'9 All Base Data'!$Y658)</f>
        <v>0</v>
      </c>
      <c r="AH658" s="167">
        <f>$Q658*'9 All Base Data'!$Y658</f>
        <v>61.255194716372124</v>
      </c>
      <c r="AI658" s="178">
        <f>$R658*'9 All Base Data'!$Y658</f>
        <v>6.0081260686540322E-2</v>
      </c>
      <c r="AJ658" s="178">
        <f>$S658*'9 All Base Data'!$Y658</f>
        <v>1.4210931812075302E-2</v>
      </c>
      <c r="AK658" s="178">
        <f>$T658*'9 All Base Data'!$Y658</f>
        <v>2.3070028304231932E-3</v>
      </c>
      <c r="AL658" s="178">
        <f>IF($U658="","",$U658*'9 All Base Data'!$Y658)</f>
        <v>8.7746335292224713E-6</v>
      </c>
      <c r="AM658" s="178">
        <f>IF($V658="","",$V658*'9 All Base Data'!$Y658)</f>
        <v>1.8740365118831118E-5</v>
      </c>
      <c r="AN658" s="178">
        <f>IF($W658="","",$W658*'9 All Base Data'!$Y658)</f>
        <v>4.1318550808617754E-6</v>
      </c>
      <c r="AO658" s="178">
        <f>IF($X658="","",$X658*'9 All Base Data'!$Y658)</f>
        <v>0</v>
      </c>
      <c r="AP658" s="178">
        <f>$Y658*'9 All Base Data'!$Y658</f>
        <v>3.7978220724150715E-3</v>
      </c>
      <c r="AQ658" s="179">
        <f t="shared" si="109"/>
        <v>6.6213600588026639E-2</v>
      </c>
    </row>
    <row r="659" spans="1:43" x14ac:dyDescent="0.25">
      <c r="A659" s="124">
        <v>534604</v>
      </c>
      <c r="B659" s="125" t="s">
        <v>686</v>
      </c>
      <c r="C659" s="126" t="s">
        <v>408</v>
      </c>
      <c r="D659" s="101" t="s">
        <v>2083</v>
      </c>
      <c r="E659" s="142"/>
      <c r="F659" s="191" t="str">
        <f>IF('9 All Base Data'!G659="Rural Centre","Rural",IF('9 All Base Data'!G659="Rural (Incl.some Off Shore Islands)","Rural",IF('9 All Base Data'!G659="Inlet-in TA but not in Urban Area","Rural",IF('9 All Base Data'!G659="Rural (Incl.some Off Shore Islands)","Rural",IF('9 All Base Data'!G659="Inlet-not in TA","Rural",IF('9 All Base Data'!G659="Inland Water not in Urban Area","Rural",IF('9 All Base Data'!G659="Oceanic-in Region but not in TA","Rural",'9 All Base Data'!G659)))))))</f>
        <v>Rural</v>
      </c>
      <c r="G659" s="177">
        <f>IF('9 All Base Data'!I659="..C","..C",'9 All Base Data'!I659*Basecase_Pop_2006)</f>
        <v>3996</v>
      </c>
      <c r="H659" s="177">
        <f>IF('9 All Base Data'!J659="..C","..C",'9 All Base Data'!J659*Basecase_Pop_2006)</f>
        <v>2325</v>
      </c>
      <c r="I659" s="191">
        <f>IF('9 All Base Data'!L659="..C","..C",'9 All Base Data'!L659*Basecase_Pop_2006)</f>
        <v>60</v>
      </c>
      <c r="J659" s="156">
        <f>IF('9 All Base Data'!$P659=0,0,('9 All Base Data'!$P659*Basecase_Pop_2006)/(1+(1/(BaseCase_Mort_AllAdults_30*('9 All Base Data'!$W659*Basecase_PM10)/10))))</f>
        <v>0.28573742668569996</v>
      </c>
      <c r="K659" s="156">
        <f>IF('9 All Base Data'!$Q659=0,0,('9 All Base Data'!$Q659*Basecase_Pop_2006)/(1+(1/(BaseCase_Mort_Maori_30*('9 All Base Data'!$W659*Basecase_PM10)/10))))</f>
        <v>0.13922139173887785</v>
      </c>
      <c r="L659" s="179">
        <f>133/(1+1/(BaseCase_Mort_Child_0_1*'9 All Base Data'!$AB$10/10))*IF('9 All Base Data'!$L659="..C",0,'9 All Base Data'!L659/'9 All Base Data'!$L$2022)</f>
        <v>8.7526671318313796E-3</v>
      </c>
      <c r="M659" s="178">
        <f>IF('9 All Base Data'!$R659="","",IF('9 All Base Data'!$R659=0,0,('9 All Base Data'!$R659*Basecase_Pop_2006)/(1+(1/(BaseCase_CardiacHA_All*('9 All Base Data'!$W659*Basecase_PM10)/10)))))</f>
        <v>8.369811467483923E-2</v>
      </c>
      <c r="N659" s="178">
        <f>IF('9 All Base Data'!$S659="","",IF('9 All Base Data'!$S659=0,0,('9 All Base Data'!S659*Basecase_Pop_2006)/(1+(1/(BaseCase_RespHA_All*('9 All Base Data'!$W659*Basecase_PM10)/10)))))</f>
        <v>0.12835314119472988</v>
      </c>
      <c r="O659" s="178">
        <f>IF('9 All Base Data'!$T659="","",IF('9 All Base Data'!$T659=0,0,('9 All Base Data'!$T659*Basecase_Pop_2006)/(1+(1/(BaseCase_RespHA_Child_1_4*('9 All Base Data'!$W659*Basecase_PM10)/10)))))</f>
        <v>5.8360352140183085E-2</v>
      </c>
      <c r="P659" s="179">
        <f>IF('9 All Base Data'!$U659="","",IF('9 All Base Data'!$U659=0,0,('9 All Base Data'!$U659*Basecase_Pop_2006)/(1+(1/(BaseCase_RespHA_Child_5_14*('9 All Base Data'!$W659*Basecase_PM10)/10)))))</f>
        <v>3.9476982288156388E-2</v>
      </c>
      <c r="Q659" s="156">
        <f>IF('7 Base case Results'!$G659="..C",0,BaseCase_RADs_All*'7 Base case Results'!$G659*('9 All Base Data'!$V659*Basecase_PM10)/10)</f>
        <v>1163.3556141948436</v>
      </c>
      <c r="R659" s="189">
        <f t="shared" si="100"/>
        <v>1.0172252390010919</v>
      </c>
      <c r="S659" s="178">
        <f t="shared" si="101"/>
        <v>0.4956281545904051</v>
      </c>
      <c r="T659" s="179">
        <f t="shared" si="102"/>
        <v>3.1159494989319712E-2</v>
      </c>
      <c r="U659" s="178">
        <f t="shared" si="103"/>
        <v>5.3148302818522913E-4</v>
      </c>
      <c r="V659" s="178">
        <f t="shared" si="104"/>
        <v>5.8208149531810004E-4</v>
      </c>
      <c r="W659" s="178">
        <f t="shared" si="105"/>
        <v>2.6466419695573027E-4</v>
      </c>
      <c r="X659" s="179">
        <f t="shared" si="106"/>
        <v>1.7902811467678922E-4</v>
      </c>
      <c r="Y659" s="179">
        <f t="shared" si="107"/>
        <v>7.2128048080080304E-2</v>
      </c>
      <c r="Z659" s="186">
        <f t="shared" si="108"/>
        <v>1.1216263465939953</v>
      </c>
      <c r="AA659" s="156">
        <f>$J659*'9 All Base Data'!$Y659</f>
        <v>2.8661044784038886E-2</v>
      </c>
      <c r="AB659" s="156">
        <f>$K659*'9 All Base Data'!$Y659</f>
        <v>1.3964675855757941E-2</v>
      </c>
      <c r="AC659" s="178">
        <f>$L659*'9 All Base Data'!$Y659</f>
        <v>8.7794093883662369E-4</v>
      </c>
      <c r="AD659" s="178">
        <f>IF($M659="","",$M659*'9 All Base Data'!$Y659)</f>
        <v>8.395383974931149E-3</v>
      </c>
      <c r="AE659" s="178">
        <f>IF($N659="","",$N659*'9 All Base Data'!$Y659)</f>
        <v>1.2874530195866447E-2</v>
      </c>
      <c r="AF659" s="178">
        <f>IF($O659="","",$O659*'9 All Base Data'!$Y659)</f>
        <v>5.8538662075302353E-3</v>
      </c>
      <c r="AG659" s="178">
        <f>IF($P659="","",$P659*'9 All Base Data'!$Y659)</f>
        <v>3.9597597361444451E-3</v>
      </c>
      <c r="AH659" s="167">
        <f>$Q659*'9 All Base Data'!$Y659</f>
        <v>116.69100455250289</v>
      </c>
      <c r="AI659" s="178">
        <f>$R659*'9 All Base Data'!$Y659</f>
        <v>0.10203331943117842</v>
      </c>
      <c r="AJ659" s="178">
        <f>$S659*'9 All Base Data'!$Y659</f>
        <v>4.9714246046498267E-2</v>
      </c>
      <c r="AK659" s="178">
        <f>$T659*'9 All Base Data'!$Y659</f>
        <v>3.1254697422583803E-3</v>
      </c>
      <c r="AL659" s="178">
        <f>IF($U659="","",$U659*'9 All Base Data'!$Y659)</f>
        <v>5.3310688240812793E-5</v>
      </c>
      <c r="AM659" s="178">
        <f>IF($V659="","",$V659*'9 All Base Data'!$Y659)</f>
        <v>5.8385994438254342E-5</v>
      </c>
      <c r="AN659" s="178">
        <f>IF($W659="","",$W659*'9 All Base Data'!$Y659)</f>
        <v>2.6547283251149615E-5</v>
      </c>
      <c r="AO659" s="178">
        <f>IF($X659="","",$X659*'9 All Base Data'!$Y659)</f>
        <v>1.795751040341506E-5</v>
      </c>
      <c r="AP659" s="178">
        <f>$Y659*'9 All Base Data'!$Y659</f>
        <v>7.2348422822551793E-3</v>
      </c>
      <c r="AQ659" s="179">
        <f t="shared" si="109"/>
        <v>0.11250532813837105</v>
      </c>
    </row>
    <row r="660" spans="1:43" x14ac:dyDescent="0.25">
      <c r="A660" s="124">
        <v>534800</v>
      </c>
      <c r="B660" s="125" t="s">
        <v>687</v>
      </c>
      <c r="C660" s="126" t="s">
        <v>408</v>
      </c>
      <c r="D660" s="101" t="s">
        <v>2083</v>
      </c>
      <c r="E660" s="142"/>
      <c r="F660" s="191" t="str">
        <f>IF('9 All Base Data'!G660="Rural Centre","Rural",IF('9 All Base Data'!G660="Rural (Incl.some Off Shore Islands)","Rural",IF('9 All Base Data'!G660="Inlet-in TA but not in Urban Area","Rural",IF('9 All Base Data'!G660="Rural (Incl.some Off Shore Islands)","Rural",IF('9 All Base Data'!G660="Inlet-not in TA","Rural",IF('9 All Base Data'!G660="Inland Water not in Urban Area","Rural",IF('9 All Base Data'!G660="Oceanic-in Region but not in TA","Rural",'9 All Base Data'!G660)))))))</f>
        <v>Te Aroha</v>
      </c>
      <c r="G660" s="177">
        <f>IF('9 All Base Data'!I660="..C","..C",'9 All Base Data'!I660*Basecase_Pop_2006)</f>
        <v>3903</v>
      </c>
      <c r="H660" s="177">
        <f>IF('9 All Base Data'!J660="..C","..C",'9 All Base Data'!J660*Basecase_Pop_2006)</f>
        <v>2619</v>
      </c>
      <c r="I660" s="191">
        <f>IF('9 All Base Data'!L660="..C","..C",'9 All Base Data'!L660*Basecase_Pop_2006)</f>
        <v>54</v>
      </c>
      <c r="J660" s="156">
        <f>IF('9 All Base Data'!$P660=0,0,('9 All Base Data'!$P660*Basecase_Pop_2006)/(1+(1/(BaseCase_Mort_AllAdults_30*('9 All Base Data'!$W660*Basecase_PM10)/10))))</f>
        <v>0.58575079149193765</v>
      </c>
      <c r="K660" s="156">
        <f>IF('9 All Base Data'!$Q660=0,0,('9 All Base Data'!$Q660*Basecase_Pop_2006)/(1+(1/(BaseCase_Mort_Maori_30*('9 All Base Data'!$W660*Basecase_PM10)/10))))</f>
        <v>0.25936047140100582</v>
      </c>
      <c r="L660" s="179">
        <f>133/(1+1/(BaseCase_Mort_Child_0_1*'9 All Base Data'!$AB$10/10))*IF('9 All Base Data'!$L660="..C",0,'9 All Base Data'!L660/'9 All Base Data'!$L$2022)</f>
        <v>7.8774004186482408E-3</v>
      </c>
      <c r="M660" s="178">
        <f>IF('9 All Base Data'!$R660="","",IF('9 All Base Data'!$R660=0,0,('9 All Base Data'!$R660*Basecase_Pop_2006)/(1+(1/(BaseCase_CardiacHA_All*('9 All Base Data'!$W660*Basecase_PM10)/10)))))</f>
        <v>0.28042199426990383</v>
      </c>
      <c r="N660" s="178">
        <f>IF('9 All Base Data'!$S660="","",IF('9 All Base Data'!$S660=0,0,('9 All Base Data'!S660*Basecase_Pop_2006)/(1+(1/(BaseCase_RespHA_All*('9 All Base Data'!$W660*Basecase_PM10)/10)))))</f>
        <v>0.37131300762540581</v>
      </c>
      <c r="O660" s="178">
        <f>IF('9 All Base Data'!$T660="","",IF('9 All Base Data'!$T660=0,0,('9 All Base Data'!$T660*Basecase_Pop_2006)/(1+(1/(BaseCase_RespHA_Child_1_4*('9 All Base Data'!$W660*Basecase_PM10)/10)))))</f>
        <v>0.12064044431440406</v>
      </c>
      <c r="P660" s="179">
        <f>IF('9 All Base Data'!$U660="","",IF('9 All Base Data'!$U660=0,0,('9 All Base Data'!$U660*Basecase_Pop_2006)/(1+(1/(BaseCase_RespHA_Child_5_14*('9 All Base Data'!$W660*Basecase_PM10)/10)))))</f>
        <v>5.3801403053795702E-2</v>
      </c>
      <c r="Q660" s="156">
        <f>IF('7 Base case Results'!$G660="..C",0,BaseCase_RADs_All*'7 Base case Results'!$G660*('9 All Base Data'!$V660*Basecase_PM10)/10)</f>
        <v>1942.1264490028</v>
      </c>
      <c r="R660" s="189">
        <f t="shared" si="100"/>
        <v>2.085272817711298</v>
      </c>
      <c r="S660" s="178">
        <f t="shared" si="101"/>
        <v>0.92332327818758075</v>
      </c>
      <c r="T660" s="179">
        <f t="shared" si="102"/>
        <v>2.8043545490387737E-2</v>
      </c>
      <c r="U660" s="178">
        <f t="shared" si="103"/>
        <v>1.7806796636138892E-3</v>
      </c>
      <c r="V660" s="178">
        <f t="shared" si="104"/>
        <v>1.6839044895812154E-3</v>
      </c>
      <c r="W660" s="178">
        <f t="shared" si="105"/>
        <v>5.4710441496582242E-4</v>
      </c>
      <c r="X660" s="179">
        <f t="shared" si="106"/>
        <v>2.4398936284896351E-4</v>
      </c>
      <c r="Y660" s="179">
        <f t="shared" si="107"/>
        <v>0.12041183983817361</v>
      </c>
      <c r="Z660" s="186">
        <f t="shared" si="108"/>
        <v>2.2371927871930546</v>
      </c>
      <c r="AA660" s="156">
        <f>$J660*'9 All Base Data'!$Y660</f>
        <v>0.12325556788087624</v>
      </c>
      <c r="AB660" s="156">
        <f>$K660*'9 All Base Data'!$Y660</f>
        <v>5.4575465629264526E-2</v>
      </c>
      <c r="AC660" s="178">
        <f>$L660*'9 All Base Data'!$Y660</f>
        <v>1.6575879642475998E-3</v>
      </c>
      <c r="AD660" s="178">
        <f>IF($M660="","",$M660*'9 All Base Data'!$Y660)</f>
        <v>5.9007299097265598E-2</v>
      </c>
      <c r="AE660" s="178">
        <f>IF($N660="","",$N660*'9 All Base Data'!$Y660)</f>
        <v>7.8132878830357438E-2</v>
      </c>
      <c r="AF660" s="178">
        <f>IF($O660="","",$O660*'9 All Base Data'!$Y660)</f>
        <v>2.5385550799682986E-2</v>
      </c>
      <c r="AG660" s="178">
        <f>IF($P660="","",$P660*'9 All Base Data'!$Y660)</f>
        <v>1.1321064491083617E-2</v>
      </c>
      <c r="AH660" s="167">
        <f>$Q660*'9 All Base Data'!$Y660</f>
        <v>408.66850176779417</v>
      </c>
      <c r="AI660" s="178">
        <f>$R660*'9 All Base Data'!$Y660</f>
        <v>0.43878982165591945</v>
      </c>
      <c r="AJ660" s="178">
        <f>$S660*'9 All Base Data'!$Y660</f>
        <v>0.19428865764018172</v>
      </c>
      <c r="AK660" s="178">
        <f>$T660*'9 All Base Data'!$Y660</f>
        <v>5.9010131527214554E-3</v>
      </c>
      <c r="AL660" s="178">
        <f>IF($U660="","",$U660*'9 All Base Data'!$Y660)</f>
        <v>3.7469634926763651E-4</v>
      </c>
      <c r="AM660" s="178">
        <f>IF($V660="","",$V660*'9 All Base Data'!$Y660)</f>
        <v>3.5433260549567097E-4</v>
      </c>
      <c r="AN660" s="178">
        <f>IF($W660="","",$W660*'9 All Base Data'!$Y660)</f>
        <v>1.1512347287656235E-4</v>
      </c>
      <c r="AO660" s="178">
        <f>IF($X660="","",$X660*'9 All Base Data'!$Y660)</f>
        <v>5.1341027467064202E-5</v>
      </c>
      <c r="AP660" s="178">
        <f>$Y660*'9 All Base Data'!$Y660</f>
        <v>2.5337447109603239E-2</v>
      </c>
      <c r="AQ660" s="179">
        <f t="shared" si="109"/>
        <v>0.47075731087300743</v>
      </c>
    </row>
    <row r="661" spans="1:43" x14ac:dyDescent="0.25">
      <c r="A661" s="124">
        <v>534901</v>
      </c>
      <c r="B661" s="125" t="s">
        <v>688</v>
      </c>
      <c r="C661" s="126" t="s">
        <v>408</v>
      </c>
      <c r="D661" s="101" t="s">
        <v>2083</v>
      </c>
      <c r="E661" s="142"/>
      <c r="F661" s="191" t="str">
        <f>IF('9 All Base Data'!G661="Rural Centre","Rural",IF('9 All Base Data'!G661="Rural (Incl.some Off Shore Islands)","Rural",IF('9 All Base Data'!G661="Inlet-in TA but not in Urban Area","Rural",IF('9 All Base Data'!G661="Rural (Incl.some Off Shore Islands)","Rural",IF('9 All Base Data'!G661="Inlet-not in TA","Rural",IF('9 All Base Data'!G661="Inland Water not in Urban Area","Rural",IF('9 All Base Data'!G661="Oceanic-in Region but not in TA","Rural",'9 All Base Data'!G661)))))))</f>
        <v>Morrinsville</v>
      </c>
      <c r="G661" s="177">
        <f>IF('9 All Base Data'!I661="..C","..C",'9 All Base Data'!I661*Basecase_Pop_2006)</f>
        <v>2565</v>
      </c>
      <c r="H661" s="177">
        <f>IF('9 All Base Data'!J661="..C","..C",'9 All Base Data'!J661*Basecase_Pop_2006)</f>
        <v>1449</v>
      </c>
      <c r="I661" s="191">
        <f>IF('9 All Base Data'!L661="..C","..C",'9 All Base Data'!L661*Basecase_Pop_2006)</f>
        <v>36</v>
      </c>
      <c r="J661" s="156">
        <f>IF('9 All Base Data'!$P661=0,0,('9 All Base Data'!$P661*Basecase_Pop_2006)/(1+(1/(BaseCase_Mort_AllAdults_30*('9 All Base Data'!$W661*Basecase_PM10)/10))))</f>
        <v>3.0499437763890551</v>
      </c>
      <c r="K661" s="156">
        <f>IF('9 All Base Data'!$Q661=0,0,('9 All Base Data'!$Q661*Basecase_Pop_2006)/(1+(1/(BaseCase_Mort_Maori_30*('9 All Base Data'!$W661*Basecase_PM10)/10))))</f>
        <v>0.41497675424160924</v>
      </c>
      <c r="L661" s="179">
        <f>133/(1+1/(BaseCase_Mort_Child_0_1*'9 All Base Data'!$AB$10/10))*IF('9 All Base Data'!$L661="..C",0,'9 All Base Data'!L661/'9 All Base Data'!$L$2022)</f>
        <v>5.2516002790988277E-3</v>
      </c>
      <c r="M661" s="178">
        <f>IF('9 All Base Data'!$R661="","",IF('9 All Base Data'!$R661=0,0,('9 All Base Data'!$R661*Basecase_Pop_2006)/(1+(1/(BaseCase_CardiacHA_All*('9 All Base Data'!$W661*Basecase_PM10)/10)))))</f>
        <v>0.26759222982618275</v>
      </c>
      <c r="N661" s="178">
        <f>IF('9 All Base Data'!$S661="","",IF('9 All Base Data'!$S661=0,0,('9 All Base Data'!S661*Basecase_Pop_2006)/(1+(1/(BaseCase_RespHA_All*('9 All Base Data'!$W661*Basecase_PM10)/10)))))</f>
        <v>0.43827109096769218</v>
      </c>
      <c r="O661" s="178">
        <f>IF('9 All Base Data'!$T661="","",IF('9 All Base Data'!$T661=0,0,('9 All Base Data'!$T661*Basecase_Pop_2006)/(1+(1/(BaseCase_RespHA_Child_1_4*('9 All Base Data'!$W661*Basecase_PM10)/10)))))</f>
        <v>5.4288199941481825E-2</v>
      </c>
      <c r="P661" s="179">
        <f>IF('9 All Base Data'!$U661="","",IF('9 All Base Data'!$U661=0,0,('9 All Base Data'!$U661*Basecase_Pop_2006)/(1+(1/(BaseCase_RespHA_Child_5_14*('9 All Base Data'!$W661*Basecase_PM10)/10)))))</f>
        <v>8.9669005089659512E-2</v>
      </c>
      <c r="Q661" s="156">
        <f>IF('7 Base case Results'!$G661="..C",0,BaseCase_RADs_All*'7 Base case Results'!$G661*('9 All Base Data'!$V661*Basecase_PM10)/10)</f>
        <v>1276.3398262086041</v>
      </c>
      <c r="R661" s="189">
        <f t="shared" si="100"/>
        <v>10.857799843945036</v>
      </c>
      <c r="S661" s="178">
        <f t="shared" si="101"/>
        <v>1.4773172451001289</v>
      </c>
      <c r="T661" s="179">
        <f t="shared" si="102"/>
        <v>1.8695696993591828E-2</v>
      </c>
      <c r="U661" s="178">
        <f t="shared" si="103"/>
        <v>1.6992106593962605E-3</v>
      </c>
      <c r="V661" s="178">
        <f t="shared" si="104"/>
        <v>1.9875593975384842E-3</v>
      </c>
      <c r="W661" s="178">
        <f t="shared" si="105"/>
        <v>2.4619698673462008E-4</v>
      </c>
      <c r="X661" s="179">
        <f t="shared" si="106"/>
        <v>4.066489380816059E-4</v>
      </c>
      <c r="Y661" s="179">
        <f t="shared" si="107"/>
        <v>7.9133069224933447E-2</v>
      </c>
      <c r="Z661" s="186">
        <f t="shared" si="108"/>
        <v>10.959315380220495</v>
      </c>
      <c r="AA661" s="156">
        <f>$J661*'9 All Base Data'!$Y661</f>
        <v>0.64177899137973504</v>
      </c>
      <c r="AB661" s="156">
        <f>$K661*'9 All Base Data'!$Y661</f>
        <v>8.7320745006823228E-2</v>
      </c>
      <c r="AC661" s="178">
        <f>$L661*'9 All Base Data'!$Y661</f>
        <v>1.1050586428317333E-3</v>
      </c>
      <c r="AD661" s="178">
        <f>IF($M661="","",$M661*'9 All Base Data'!$Y661)</f>
        <v>5.6307618746410312E-2</v>
      </c>
      <c r="AE661" s="178">
        <f>IF($N661="","",$N661*'9 All Base Data'!$Y661)</f>
        <v>9.222241435714322E-2</v>
      </c>
      <c r="AF661" s="178">
        <f>IF($O661="","",$O661*'9 All Base Data'!$Y661)</f>
        <v>1.1423497859857345E-2</v>
      </c>
      <c r="AG661" s="178">
        <f>IF($P661="","",$P661*'9 All Base Data'!$Y661)</f>
        <v>1.8868440818472696E-2</v>
      </c>
      <c r="AH661" s="167">
        <f>$Q661*'9 All Base Data'!$Y661</f>
        <v>268.57153651918833</v>
      </c>
      <c r="AI661" s="178">
        <f>$R661*'9 All Base Data'!$Y661</f>
        <v>2.2847332093118569</v>
      </c>
      <c r="AJ661" s="178">
        <f>$S661*'9 All Base Data'!$Y661</f>
        <v>0.31086185222429069</v>
      </c>
      <c r="AK661" s="178">
        <f>$T661*'9 All Base Data'!$Y661</f>
        <v>3.9340087684809708E-3</v>
      </c>
      <c r="AL661" s="178">
        <f>IF($U661="","",$U661*'9 All Base Data'!$Y661)</f>
        <v>3.5755337903970548E-4</v>
      </c>
      <c r="AM661" s="178">
        <f>IF($V661="","",$V661*'9 All Base Data'!$Y661)</f>
        <v>4.1822864910964449E-4</v>
      </c>
      <c r="AN661" s="178">
        <f>IF($W661="","",$W661*'9 All Base Data'!$Y661)</f>
        <v>5.1805562794453052E-5</v>
      </c>
      <c r="AO661" s="178">
        <f>IF($X661="","",$X661*'9 All Base Data'!$Y661)</f>
        <v>8.5568379111773676E-5</v>
      </c>
      <c r="AP661" s="178">
        <f>$Y661*'9 All Base Data'!$Y661</f>
        <v>1.6651435264189673E-2</v>
      </c>
      <c r="AQ661" s="179">
        <f t="shared" si="109"/>
        <v>2.3060944353726769</v>
      </c>
    </row>
    <row r="662" spans="1:43" x14ac:dyDescent="0.25">
      <c r="A662" s="124">
        <v>534902</v>
      </c>
      <c r="B662" s="125" t="s">
        <v>690</v>
      </c>
      <c r="C662" s="126" t="s">
        <v>408</v>
      </c>
      <c r="D662" s="101" t="s">
        <v>2083</v>
      </c>
      <c r="E662" s="142"/>
      <c r="F662" s="191" t="str">
        <f>IF('9 All Base Data'!G662="Rural Centre","Rural",IF('9 All Base Data'!G662="Rural (Incl.some Off Shore Islands)","Rural",IF('9 All Base Data'!G662="Inlet-in TA but not in Urban Area","Rural",IF('9 All Base Data'!G662="Rural (Incl.some Off Shore Islands)","Rural",IF('9 All Base Data'!G662="Inlet-not in TA","Rural",IF('9 All Base Data'!G662="Inland Water not in Urban Area","Rural",IF('9 All Base Data'!G662="Oceanic-in Region but not in TA","Rural",'9 All Base Data'!G662)))))))</f>
        <v>Morrinsville</v>
      </c>
      <c r="G662" s="177">
        <f>IF('9 All Base Data'!I662="..C","..C",'9 All Base Data'!I662*Basecase_Pop_2006)</f>
        <v>4431</v>
      </c>
      <c r="H662" s="177">
        <f>IF('9 All Base Data'!J662="..C","..C",'9 All Base Data'!J662*Basecase_Pop_2006)</f>
        <v>2784</v>
      </c>
      <c r="I662" s="191">
        <f>IF('9 All Base Data'!L662="..C","..C",'9 All Base Data'!L662*Basecase_Pop_2006)</f>
        <v>63</v>
      </c>
      <c r="J662" s="156">
        <f>IF('9 All Base Data'!$P662=0,0,('9 All Base Data'!$P662*Basecase_Pop_2006)/(1+(1/(BaseCase_Mort_AllAdults_30*('9 All Base Data'!$W662*Basecase_PM10)/10))))</f>
        <v>1.2522947956034531</v>
      </c>
      <c r="K662" s="156">
        <f>IF('9 All Base Data'!$Q662=0,0,('9 All Base Data'!$Q662*Basecase_Pop_2006)/(1+(1/(BaseCase_Mort_Maori_30*('9 All Base Data'!$W662*Basecase_PM10)/10))))</f>
        <v>0.82995350848321847</v>
      </c>
      <c r="L662" s="179">
        <f>133/(1+1/(BaseCase_Mort_Child_0_1*'9 All Base Data'!$AB$10/10))*IF('9 All Base Data'!$L662="..C",0,'9 All Base Data'!L662/'9 All Base Data'!$L$2022)</f>
        <v>9.1903004884229481E-3</v>
      </c>
      <c r="M662" s="178">
        <f>IF('9 All Base Data'!$R662="","",IF('9 All Base Data'!$R662=0,0,('9 All Base Data'!$R662*Basecase_Pop_2006)/(1+(1/(BaseCase_CardiacHA_All*('9 All Base Data'!$W662*Basecase_PM10)/10)))))</f>
        <v>0.39772269775535379</v>
      </c>
      <c r="N662" s="178">
        <f>IF('9 All Base Data'!$S662="","",IF('9 All Base Data'!$S662=0,0,('9 All Base Data'!S662*Basecase_Pop_2006)/(1+(1/(BaseCase_RespHA_All*('9 All Base Data'!$W662*Basecase_PM10)/10)))))</f>
        <v>0.55088241295244644</v>
      </c>
      <c r="O662" s="178">
        <f>IF('9 All Base Data'!$T662="","",IF('9 All Base Data'!$T662=0,0,('9 All Base Data'!$T662*Basecase_Pop_2006)/(1+(1/(BaseCase_RespHA_Child_1_4*('9 All Base Data'!$W662*Basecase_PM10)/10)))))</f>
        <v>0.16286459982444546</v>
      </c>
      <c r="P662" s="179">
        <f>IF('9 All Base Data'!$U662="","",IF('9 All Base Data'!$U662=0,0,('9 All Base Data'!$U662*Basecase_Pop_2006)/(1+(1/(BaseCase_RespHA_Child_5_14*('9 All Base Data'!$W662*Basecase_PM10)/10)))))</f>
        <v>7.1735204071727607E-2</v>
      </c>
      <c r="Q662" s="156">
        <f>IF('7 Base case Results'!$G662="..C",0,BaseCase_RADs_All*'7 Base case Results'!$G662*('9 All Base Data'!$V662*Basecase_PM10)/10)</f>
        <v>2204.858389836384</v>
      </c>
      <c r="R662" s="189">
        <f t="shared" si="100"/>
        <v>4.4581694723482936</v>
      </c>
      <c r="S662" s="178">
        <f t="shared" si="101"/>
        <v>2.9546344902002577</v>
      </c>
      <c r="T662" s="179">
        <f t="shared" si="102"/>
        <v>3.2717469738785691E-2</v>
      </c>
      <c r="U662" s="178">
        <f t="shared" si="103"/>
        <v>2.5255391307464964E-3</v>
      </c>
      <c r="V662" s="178">
        <f t="shared" si="104"/>
        <v>2.4982517427393444E-3</v>
      </c>
      <c r="W662" s="178">
        <f t="shared" si="105"/>
        <v>7.3859096020386012E-4</v>
      </c>
      <c r="X662" s="179">
        <f t="shared" si="106"/>
        <v>3.2531915046528468E-4</v>
      </c>
      <c r="Y662" s="179">
        <f t="shared" si="107"/>
        <v>0.13670122016985581</v>
      </c>
      <c r="Z662" s="186">
        <f t="shared" si="108"/>
        <v>4.6326119531304215</v>
      </c>
      <c r="AA662" s="156">
        <f>$J662*'9 All Base Data'!$Y662</f>
        <v>0.26351190374532169</v>
      </c>
      <c r="AB662" s="156">
        <f>$K662*'9 All Base Data'!$Y662</f>
        <v>0.17464149001364646</v>
      </c>
      <c r="AC662" s="178">
        <f>$L662*'9 All Base Data'!$Y662</f>
        <v>1.9338526249555331E-3</v>
      </c>
      <c r="AD662" s="178">
        <f>IF($M662="","",$M662*'9 All Base Data'!$Y662)</f>
        <v>8.3690090876513953E-2</v>
      </c>
      <c r="AE662" s="178">
        <f>IF($N662="","",$N662*'9 All Base Data'!$Y662)</f>
        <v>0.11591845137946474</v>
      </c>
      <c r="AF662" s="178">
        <f>IF($O662="","",$O662*'9 All Base Data'!$Y662)</f>
        <v>3.4270493579572028E-2</v>
      </c>
      <c r="AG662" s="178">
        <f>IF($P662="","",$P662*'9 All Base Data'!$Y662)</f>
        <v>1.5094752654778157E-2</v>
      </c>
      <c r="AH662" s="167">
        <f>$Q662*'9 All Base Data'!$Y662</f>
        <v>463.95340285244583</v>
      </c>
      <c r="AI662" s="178">
        <f>$R662*'9 All Base Data'!$Y662</f>
        <v>0.93810237733334534</v>
      </c>
      <c r="AJ662" s="178">
        <f>$S662*'9 All Base Data'!$Y662</f>
        <v>0.62172370444858138</v>
      </c>
      <c r="AK662" s="178">
        <f>$T662*'9 All Base Data'!$Y662</f>
        <v>6.8845153448416976E-3</v>
      </c>
      <c r="AL662" s="178">
        <f>IF($U662="","",$U662*'9 All Base Data'!$Y662)</f>
        <v>5.3143207706586354E-4</v>
      </c>
      <c r="AM662" s="178">
        <f>IF($V662="","",$V662*'9 All Base Data'!$Y662)</f>
        <v>5.2569017700587251E-4</v>
      </c>
      <c r="AN662" s="178">
        <f>IF($W662="","",$W662*'9 All Base Data'!$Y662)</f>
        <v>1.5541668838335915E-4</v>
      </c>
      <c r="AO662" s="178">
        <f>IF($X662="","",$X662*'9 All Base Data'!$Y662)</f>
        <v>6.8454703289418936E-5</v>
      </c>
      <c r="AP662" s="178">
        <f>$Y662*'9 All Base Data'!$Y662</f>
        <v>2.8765110976851641E-2</v>
      </c>
      <c r="AQ662" s="179">
        <f t="shared" si="109"/>
        <v>0.9748091259091104</v>
      </c>
    </row>
    <row r="663" spans="1:43" x14ac:dyDescent="0.25">
      <c r="A663" s="124">
        <v>535000</v>
      </c>
      <c r="B663" s="125" t="s">
        <v>691</v>
      </c>
      <c r="C663" s="126" t="s">
        <v>408</v>
      </c>
      <c r="D663" s="101" t="s">
        <v>2083</v>
      </c>
      <c r="E663" s="142"/>
      <c r="F663" s="191" t="str">
        <f>IF('9 All Base Data'!G663="Rural Centre","Rural",IF('9 All Base Data'!G663="Rural (Incl.some Off Shore Islands)","Rural",IF('9 All Base Data'!G663="Inlet-in TA but not in Urban Area","Rural",IF('9 All Base Data'!G663="Rural (Incl.some Off Shore Islands)","Rural",IF('9 All Base Data'!G663="Inlet-not in TA","Rural",IF('9 All Base Data'!G663="Inland Water not in Urban Area","Rural",IF('9 All Base Data'!G663="Oceanic-in Region but not in TA","Rural",'9 All Base Data'!G663)))))))</f>
        <v>Rural</v>
      </c>
      <c r="G663" s="177">
        <f>IF('9 All Base Data'!I663="..C","..C",'9 All Base Data'!I663*Basecase_Pop_2006)</f>
        <v>465</v>
      </c>
      <c r="H663" s="177">
        <f>IF('9 All Base Data'!J663="..C","..C",'9 All Base Data'!J663*Basecase_Pop_2006)</f>
        <v>228</v>
      </c>
      <c r="I663" s="191">
        <f>IF('9 All Base Data'!L663="..C","..C",'9 All Base Data'!L663*Basecase_Pop_2006)</f>
        <v>6</v>
      </c>
      <c r="J663" s="156">
        <f>IF('9 All Base Data'!$P663=0,0,('9 All Base Data'!$P663*Basecase_Pop_2006)/(1+(1/(BaseCase_Mort_AllAdults_30*('9 All Base Data'!$W663*Basecase_PM10)/10))))</f>
        <v>1.8846961359108663</v>
      </c>
      <c r="K663" s="156">
        <f>IF('9 All Base Data'!$Q663=0,0,('9 All Base Data'!$Q663*Basecase_Pop_2006)/(1+(1/(BaseCase_Mort_Maori_30*('9 All Base Data'!$W663*Basecase_PM10)/10))))</f>
        <v>0.22914150997642463</v>
      </c>
      <c r="L663" s="179">
        <f>133/(1+1/(BaseCase_Mort_Child_0_1*'9 All Base Data'!$AB$10/10))*IF('9 All Base Data'!$L663="..C",0,'9 All Base Data'!L663/'9 All Base Data'!$L$2022)</f>
        <v>8.7526671318313796E-4</v>
      </c>
      <c r="M663" s="178">
        <f>IF('9 All Base Data'!$R663="","",IF('9 All Base Data'!$R663=0,0,('9 All Base Data'!$R663*Basecase_Pop_2006)/(1+(1/(BaseCase_CardiacHA_All*('9 All Base Data'!$W663*Basecase_PM10)/10)))))</f>
        <v>3.3314689156453837E-2</v>
      </c>
      <c r="N663" s="178">
        <f>IF('9 All Base Data'!$S663="","",IF('9 All Base Data'!$S663=0,0,('9 All Base Data'!S663*Basecase_Pop_2006)/(1+(1/(BaseCase_RespHA_All*('9 All Base Data'!$W663*Basecase_PM10)/10)))))</f>
        <v>7.3798492680007016E-2</v>
      </c>
      <c r="O663" s="178">
        <f>IF('9 All Base Data'!$T663="","",IF('9 All Base Data'!$T663=0,0,('9 All Base Data'!$T663*Basecase_Pop_2006)/(1+(1/(BaseCase_RespHA_Child_1_4*('9 All Base Data'!$W663*Basecase_PM10)/10)))))</f>
        <v>2.0919870596032574E-2</v>
      </c>
      <c r="P663" s="179">
        <f>IF('9 All Base Data'!$U663="","",IF('9 All Base Data'!$U663=0,0,('9 All Base Data'!$U663*Basecase_Pop_2006)/(1+(1/(BaseCase_RespHA_Child_5_14*('9 All Base Data'!$W663*Basecase_PM10)/10)))))</f>
        <v>7.7838872557158328E-3</v>
      </c>
      <c r="Q663" s="156">
        <f>IF('7 Base case Results'!$G663="..C",0,BaseCase_RADs_All*'7 Base case Results'!$G663*('9 All Base Data'!$V663*Basecase_PM10)/10)</f>
        <v>133.4178</v>
      </c>
      <c r="R663" s="189">
        <f t="shared" si="100"/>
        <v>6.7095182438426839</v>
      </c>
      <c r="S663" s="178">
        <f t="shared" si="101"/>
        <v>0.81574377551607169</v>
      </c>
      <c r="T663" s="179">
        <f t="shared" si="102"/>
        <v>3.1159494989319711E-3</v>
      </c>
      <c r="U663" s="178">
        <f t="shared" si="103"/>
        <v>2.1154827614348188E-4</v>
      </c>
      <c r="V663" s="178">
        <f t="shared" si="104"/>
        <v>3.3467616430383178E-4</v>
      </c>
      <c r="W663" s="178">
        <f t="shared" si="105"/>
        <v>9.487161315300773E-5</v>
      </c>
      <c r="X663" s="179">
        <f t="shared" si="106"/>
        <v>3.52999287046713E-5</v>
      </c>
      <c r="Y663" s="179">
        <f t="shared" si="107"/>
        <v>8.2719035999999999E-3</v>
      </c>
      <c r="Z663" s="186">
        <f t="shared" si="108"/>
        <v>6.7214523213820634</v>
      </c>
      <c r="AA663" s="156">
        <f>$J663*'9 All Base Data'!$Y663</f>
        <v>0.16416483384728842</v>
      </c>
      <c r="AB663" s="156">
        <f>$K663*'9 All Base Data'!$Y663</f>
        <v>1.9959173893364188E-2</v>
      </c>
      <c r="AC663" s="178">
        <f>$L663*'9 All Base Data'!$Y663</f>
        <v>7.623935328563096E-5</v>
      </c>
      <c r="AD663" s="178">
        <f>IF($M663="","",$M663*'9 All Base Data'!$Y663)</f>
        <v>2.9018473088767227E-3</v>
      </c>
      <c r="AE663" s="178">
        <f>IF($N663="","",$N663*'9 All Base Data'!$Y663)</f>
        <v>6.4281541507689747E-3</v>
      </c>
      <c r="AF663" s="178">
        <f>IF($O663="","",$O663*'9 All Base Data'!$Y663)</f>
        <v>1.8222073123976958E-3</v>
      </c>
      <c r="AG663" s="178">
        <f>IF($P663="","",$P663*'9 All Base Data'!$Y663)</f>
        <v>6.7800879604554406E-4</v>
      </c>
      <c r="AH663" s="167">
        <f>$Q663*'9 All Base Data'!$Y663</f>
        <v>11.621242571649544</v>
      </c>
      <c r="AI663" s="178">
        <f>$R663*'9 All Base Data'!$Y663</f>
        <v>0.58442680849634676</v>
      </c>
      <c r="AJ663" s="178">
        <f>$S663*'9 All Base Data'!$Y663</f>
        <v>7.1054659060376515E-2</v>
      </c>
      <c r="AK663" s="178">
        <f>$T663*'9 All Base Data'!$Y663</f>
        <v>2.7141209769684623E-4</v>
      </c>
      <c r="AL663" s="178">
        <f>IF($U663="","",$U663*'9 All Base Data'!$Y663)</f>
        <v>1.8426730411367188E-5</v>
      </c>
      <c r="AM663" s="178">
        <f>IF($V663="","",$V663*'9 All Base Data'!$Y663)</f>
        <v>2.9151679073737294E-5</v>
      </c>
      <c r="AN663" s="178">
        <f>IF($W663="","",$W663*'9 All Base Data'!$Y663)</f>
        <v>8.2637101617235509E-6</v>
      </c>
      <c r="AO663" s="178">
        <f>IF($X663="","",$X663*'9 All Base Data'!$Y663)</f>
        <v>3.0747698900665421E-6</v>
      </c>
      <c r="AP663" s="178">
        <f>$Y663*'9 All Base Data'!$Y663</f>
        <v>7.2051703944227177E-4</v>
      </c>
      <c r="AQ663" s="179">
        <f t="shared" si="109"/>
        <v>0.58546631604297106</v>
      </c>
    </row>
    <row r="664" spans="1:43" x14ac:dyDescent="0.25">
      <c r="A664" s="124">
        <v>535100</v>
      </c>
      <c r="B664" s="125" t="s">
        <v>692</v>
      </c>
      <c r="C664" s="126" t="s">
        <v>408</v>
      </c>
      <c r="D664" s="101" t="s">
        <v>2084</v>
      </c>
      <c r="E664" s="142"/>
      <c r="F664" s="191" t="str">
        <f>IF('9 All Base Data'!G664="Rural Centre","Rural",IF('9 All Base Data'!G664="Rural (Incl.some Off Shore Islands)","Rural",IF('9 All Base Data'!G664="Inlet-in TA but not in Urban Area","Rural",IF('9 All Base Data'!G664="Rural (Incl.some Off Shore Islands)","Rural",IF('9 All Base Data'!G664="Inlet-not in TA","Rural",IF('9 All Base Data'!G664="Inland Water not in Urban Area","Rural",IF('9 All Base Data'!G664="Oceanic-in Region but not in TA","Rural",'9 All Base Data'!G664)))))))</f>
        <v>Rural</v>
      </c>
      <c r="G664" s="177">
        <f>IF('9 All Base Data'!I664="..C","..C",'9 All Base Data'!I664*Basecase_Pop_2006)</f>
        <v>690</v>
      </c>
      <c r="H664" s="177">
        <f>IF('9 All Base Data'!J664="..C","..C",'9 All Base Data'!J664*Basecase_Pop_2006)</f>
        <v>438</v>
      </c>
      <c r="I664" s="191">
        <f>IF('9 All Base Data'!L664="..C","..C",'9 All Base Data'!L664*Basecase_Pop_2006)</f>
        <v>9</v>
      </c>
      <c r="J664" s="156">
        <f>IF('9 All Base Data'!$P664=0,0,('9 All Base Data'!$P664*Basecase_Pop_2006)/(1+(1/(BaseCase_Mort_AllAdults_30*('9 All Base Data'!$W664*Basecase_PM10)/10))))</f>
        <v>0.21136779094327474</v>
      </c>
      <c r="K664" s="156">
        <f>IF('9 All Base Data'!$Q664=0,0,('9 All Base Data'!$Q664*Basecase_Pop_2006)/(1+(1/(BaseCase_Mort_Maori_30*('9 All Base Data'!$W664*Basecase_PM10)/10))))</f>
        <v>0.32079811396699448</v>
      </c>
      <c r="L664" s="179">
        <f>133/(1+1/(BaseCase_Mort_Child_0_1*'9 All Base Data'!$AB$10/10))*IF('9 All Base Data'!$L664="..C",0,'9 All Base Data'!L664/'9 All Base Data'!$L$2022)</f>
        <v>1.3129000697747069E-3</v>
      </c>
      <c r="M664" s="178">
        <f>IF('9 All Base Data'!$R664="","",IF('9 All Base Data'!$R664=0,0,('9 All Base Data'!$R664*Basecase_Pop_2006)/(1+(1/(BaseCase_CardiacHA_All*('9 All Base Data'!$W664*Basecase_PM10)/10)))))</f>
        <v>9.042558485323185E-2</v>
      </c>
      <c r="N664" s="178">
        <f>IF('9 All Base Data'!$S664="","",IF('9 All Base Data'!$S664=0,0,('9 All Base Data'!S664*Basecase_Pop_2006)/(1+(1/(BaseCase_RespHA_All*('9 All Base Data'!$W664*Basecase_PM10)/10)))))</f>
        <v>9.7519436755723554E-2</v>
      </c>
      <c r="O664" s="178">
        <f>IF('9 All Base Data'!$T664="","",IF('9 All Base Data'!$T664=0,0,('9 All Base Data'!$T664*Basecase_Pop_2006)/(1+(1/(BaseCase_RespHA_Child_1_4*('9 All Base Data'!$W664*Basecase_PM10)/10)))))</f>
        <v>1.568990294702443E-2</v>
      </c>
      <c r="P664" s="179">
        <f>IF('9 All Base Data'!$U664="","",IF('9 All Base Data'!$U664=0,0,('9 All Base Data'!$U664*Basecase_Pop_2006)/(1+(1/(BaseCase_RespHA_Child_5_14*('9 All Base Data'!$W664*Basecase_PM10)/10)))))</f>
        <v>3.8919436278579168E-2</v>
      </c>
      <c r="Q664" s="156">
        <f>IF('7 Base case Results'!$G664="..C",0,BaseCase_RADs_All*'7 Base case Results'!$G664*('9 All Base Data'!$V664*Basecase_PM10)/10)</f>
        <v>197.97480000000002</v>
      </c>
      <c r="R664" s="189">
        <f t="shared" si="100"/>
        <v>0.75246933575805797</v>
      </c>
      <c r="S664" s="178">
        <f t="shared" si="101"/>
        <v>1.1420412857225004</v>
      </c>
      <c r="T664" s="179">
        <f t="shared" si="102"/>
        <v>4.673924248397957E-3</v>
      </c>
      <c r="U664" s="178">
        <f t="shared" si="103"/>
        <v>5.7420246381802219E-4</v>
      </c>
      <c r="V664" s="178">
        <f t="shared" si="104"/>
        <v>4.4225064568720633E-4</v>
      </c>
      <c r="W664" s="178">
        <f t="shared" si="105"/>
        <v>7.1153709864755777E-5</v>
      </c>
      <c r="X664" s="179">
        <f t="shared" si="106"/>
        <v>1.7649964352335653E-4</v>
      </c>
      <c r="Y664" s="179">
        <f t="shared" si="107"/>
        <v>1.2274437600000002E-2</v>
      </c>
      <c r="Z664" s="186">
        <f t="shared" si="108"/>
        <v>0.77043415071596122</v>
      </c>
      <c r="AA664" s="156">
        <f>$J664*'9 All Base Data'!$Y664</f>
        <v>1.8411009403434216E-2</v>
      </c>
      <c r="AB664" s="156">
        <f>$K664*'9 All Base Data'!$Y664</f>
        <v>2.7942843450709867E-2</v>
      </c>
      <c r="AC664" s="178">
        <f>$L664*'9 All Base Data'!$Y664</f>
        <v>1.1435902992844645E-4</v>
      </c>
      <c r="AD664" s="178">
        <f>IF($M664="","",$M664*'9 All Base Data'!$Y664)</f>
        <v>7.8764426955225328E-3</v>
      </c>
      <c r="AE664" s="178">
        <f>IF($N664="","",$N664*'9 All Base Data'!$Y664)</f>
        <v>8.4943465563732876E-3</v>
      </c>
      <c r="AF664" s="178">
        <f>IF($O664="","",$O664*'9 All Base Data'!$Y664)</f>
        <v>1.3666554842982717E-3</v>
      </c>
      <c r="AG664" s="178">
        <f>IF($P664="","",$P664*'9 All Base Data'!$Y664)</f>
        <v>3.3900439802277203E-3</v>
      </c>
      <c r="AH664" s="167">
        <f>$Q664*'9 All Base Data'!$Y664</f>
        <v>17.24442446115739</v>
      </c>
      <c r="AI664" s="178">
        <f>$R664*'9 All Base Data'!$Y664</f>
        <v>6.5543193476225795E-2</v>
      </c>
      <c r="AJ664" s="178">
        <f>$S664*'9 All Base Data'!$Y664</f>
        <v>9.9476522684527127E-2</v>
      </c>
      <c r="AK664" s="178">
        <f>$T664*'9 All Base Data'!$Y664</f>
        <v>4.071181465452694E-4</v>
      </c>
      <c r="AL664" s="178">
        <f>IF($U664="","",$U664*'9 All Base Data'!$Y664)</f>
        <v>5.0015411116568084E-5</v>
      </c>
      <c r="AM664" s="178">
        <f>IF($V664="","",$V664*'9 All Base Data'!$Y664)</f>
        <v>3.852186163315286E-5</v>
      </c>
      <c r="AN664" s="178">
        <f>IF($W664="","",$W664*'9 All Base Data'!$Y664)</f>
        <v>6.1977826212926615E-6</v>
      </c>
      <c r="AO664" s="178">
        <f>IF($X664="","",$X664*'9 All Base Data'!$Y664)</f>
        <v>1.5373849450332713E-5</v>
      </c>
      <c r="AP664" s="178">
        <f>$Y664*'9 All Base Data'!$Y664</f>
        <v>1.0691543165917583E-3</v>
      </c>
      <c r="AQ664" s="179">
        <f t="shared" si="109"/>
        <v>6.7108003212112549E-2</v>
      </c>
    </row>
    <row r="665" spans="1:43" x14ac:dyDescent="0.25">
      <c r="A665" s="124">
        <v>535211</v>
      </c>
      <c r="B665" s="125" t="s">
        <v>693</v>
      </c>
      <c r="C665" s="126" t="s">
        <v>408</v>
      </c>
      <c r="D665" s="101" t="s">
        <v>2084</v>
      </c>
      <c r="E665" s="142"/>
      <c r="F665" s="191" t="str">
        <f>IF('9 All Base Data'!G665="Rural Centre","Rural",IF('9 All Base Data'!G665="Rural (Incl.some Off Shore Islands)","Rural",IF('9 All Base Data'!G665="Inlet-in TA but not in Urban Area","Rural",IF('9 All Base Data'!G665="Rural (Incl.some Off Shore Islands)","Rural",IF('9 All Base Data'!G665="Inlet-not in TA","Rural",IF('9 All Base Data'!G665="Inland Water not in Urban Area","Rural",IF('9 All Base Data'!G665="Oceanic-in Region but not in TA","Rural",'9 All Base Data'!G665)))))))</f>
        <v>Tokoroa</v>
      </c>
      <c r="G665" s="177">
        <f>IF('9 All Base Data'!I665="..C","..C",'9 All Base Data'!I665*Basecase_Pop_2006)</f>
        <v>228</v>
      </c>
      <c r="H665" s="177">
        <f>IF('9 All Base Data'!J665="..C","..C",'9 All Base Data'!J665*Basecase_Pop_2006)</f>
        <v>144</v>
      </c>
      <c r="I665" s="191" t="str">
        <f>IF('9 All Base Data'!L665="..C","..C",'9 All Base Data'!L665*Basecase_Pop_2006)</f>
        <v>..C</v>
      </c>
      <c r="J665" s="156">
        <f>IF('9 All Base Data'!$P665=0,0,('9 All Base Data'!$P665*Basecase_Pop_2006)/(1+(1/(BaseCase_Mort_AllAdults_30*('9 All Base Data'!$W665*Basecase_PM10)/10))))</f>
        <v>0.26257794101362725</v>
      </c>
      <c r="K665" s="156">
        <f>IF('9 All Base Data'!$Q665=0,0,('9 All Base Data'!$Q665*Basecase_Pop_2006)/(1+(1/(BaseCase_Mort_Maori_30*('9 All Base Data'!$W665*Basecase_PM10)/10))))</f>
        <v>0.20748837712080462</v>
      </c>
      <c r="L665" s="179">
        <f>133/(1+1/(BaseCase_Mort_Child_0_1*'9 All Base Data'!$AB$10/10))*IF('9 All Base Data'!$L665="..C",0,'9 All Base Data'!L665/'9 All Base Data'!$L$2022)</f>
        <v>0</v>
      </c>
      <c r="M665" s="178">
        <f>IF('9 All Base Data'!$R665="","",IF('9 All Base Data'!$R665=0,0,('9 All Base Data'!$R665*Basecase_Pop_2006)/(1+(1/(BaseCase_CardiacHA_All*('9 All Base Data'!$W665*Basecase_PM10)/10)))))</f>
        <v>3.2990822855282806E-2</v>
      </c>
      <c r="N665" s="178">
        <f>IF('9 All Base Data'!$S665="","",IF('9 All Base Data'!$S665=0,0,('9 All Base Data'!S665*Basecase_Pop_2006)/(1+(1/(BaseCase_RespHA_All*('9 All Base Data'!$W665*Basecase_PM10)/10)))))</f>
        <v>2.7391943185480761E-2</v>
      </c>
      <c r="O665" s="178">
        <f>IF('9 All Base Data'!$T665="","",IF('9 All Base Data'!$T665=0,0,('9 All Base Data'!$T665*Basecase_Pop_2006)/(1+(1/(BaseCase_RespHA_Child_1_4*('9 All Base Data'!$W665*Basecase_PM10)/10)))))</f>
        <v>6.0320222157202018E-3</v>
      </c>
      <c r="P665" s="179">
        <f>IF('9 All Base Data'!$U665="","",IF('9 All Base Data'!$U665=0,0,('9 All Base Data'!$U665*Basecase_Pop_2006)/(1+(1/(BaseCase_RespHA_Child_5_14*('9 All Base Data'!$W665*Basecase_PM10)/10)))))</f>
        <v>1.7933801017931902E-2</v>
      </c>
      <c r="Q665" s="156">
        <f>IF('7 Base case Results'!$G665="..C",0,BaseCase_RADs_All*'7 Base case Results'!$G665*('9 All Base Data'!$V665*Basecase_PM10)/10)</f>
        <v>113.45242899632038</v>
      </c>
      <c r="R665" s="189">
        <f t="shared" si="100"/>
        <v>0.93477747000851297</v>
      </c>
      <c r="S665" s="178">
        <f t="shared" si="101"/>
        <v>0.73865862255006443</v>
      </c>
      <c r="T665" s="179">
        <f t="shared" si="102"/>
        <v>0</v>
      </c>
      <c r="U665" s="178">
        <f t="shared" si="103"/>
        <v>2.0949172513104583E-4</v>
      </c>
      <c r="V665" s="178">
        <f t="shared" si="104"/>
        <v>1.2422246234615526E-4</v>
      </c>
      <c r="W665" s="178">
        <f t="shared" si="105"/>
        <v>2.7355220748291118E-5</v>
      </c>
      <c r="X665" s="179">
        <f t="shared" si="106"/>
        <v>8.1329787616321169E-5</v>
      </c>
      <c r="Y665" s="179">
        <f t="shared" si="107"/>
        <v>7.0340505977718633E-3</v>
      </c>
      <c r="Z665" s="186">
        <f t="shared" si="108"/>
        <v>0.942145234793762</v>
      </c>
      <c r="AA665" s="156">
        <f>$J665*'9 All Base Data'!$Y665</f>
        <v>5.52524959465997E-2</v>
      </c>
      <c r="AB665" s="156">
        <f>$K665*'9 All Base Data'!$Y665</f>
        <v>4.3660372503411614E-2</v>
      </c>
      <c r="AC665" s="178">
        <f>$L665*'9 All Base Data'!$Y665</f>
        <v>0</v>
      </c>
      <c r="AD665" s="178">
        <f>IF($M665="","",$M665*'9 All Base Data'!$Y665)</f>
        <v>6.9420351879136005E-3</v>
      </c>
      <c r="AE665" s="178">
        <f>IF($N665="","",$N665*'9 All Base Data'!$Y665)</f>
        <v>5.7639008973214513E-3</v>
      </c>
      <c r="AF665" s="178">
        <f>IF($O665="","",$O665*'9 All Base Data'!$Y665)</f>
        <v>1.2692775399841491E-3</v>
      </c>
      <c r="AG665" s="178">
        <f>IF($P665="","",$P665*'9 All Base Data'!$Y665)</f>
        <v>3.7736881636945391E-3</v>
      </c>
      <c r="AH665" s="167">
        <f>$Q665*'9 All Base Data'!$Y665</f>
        <v>23.873025468372298</v>
      </c>
      <c r="AI665" s="178">
        <f>$R665*'9 All Base Data'!$Y665</f>
        <v>0.19669888556989493</v>
      </c>
      <c r="AJ665" s="178">
        <f>$S665*'9 All Base Data'!$Y665</f>
        <v>0.15543092611214535</v>
      </c>
      <c r="AK665" s="178">
        <f>$T665*'9 All Base Data'!$Y665</f>
        <v>0</v>
      </c>
      <c r="AL665" s="178">
        <f>IF($U665="","",$U665*'9 All Base Data'!$Y665)</f>
        <v>4.4081923443251364E-5</v>
      </c>
      <c r="AM665" s="178">
        <f>IF($V665="","",$V665*'9 All Base Data'!$Y665)</f>
        <v>2.6139290569352781E-5</v>
      </c>
      <c r="AN665" s="178">
        <f>IF($W665="","",$W665*'9 All Base Data'!$Y665)</f>
        <v>5.7561736438281173E-6</v>
      </c>
      <c r="AO665" s="178">
        <f>IF($X665="","",$X665*'9 All Base Data'!$Y665)</f>
        <v>1.7113675822354734E-5</v>
      </c>
      <c r="AP665" s="178">
        <f>$Y665*'9 All Base Data'!$Y665</f>
        <v>1.4801275790390824E-3</v>
      </c>
      <c r="AQ665" s="179">
        <f t="shared" si="109"/>
        <v>0.19824923436294661</v>
      </c>
    </row>
    <row r="666" spans="1:43" x14ac:dyDescent="0.25">
      <c r="A666" s="124">
        <v>535212</v>
      </c>
      <c r="B666" s="125" t="s">
        <v>695</v>
      </c>
      <c r="C666" s="126" t="s">
        <v>408</v>
      </c>
      <c r="D666" s="101" t="s">
        <v>2084</v>
      </c>
      <c r="E666" s="142"/>
      <c r="F666" s="191" t="str">
        <f>IF('9 All Base Data'!G666="Rural Centre","Rural",IF('9 All Base Data'!G666="Rural (Incl.some Off Shore Islands)","Rural",IF('9 All Base Data'!G666="Inlet-in TA but not in Urban Area","Rural",IF('9 All Base Data'!G666="Rural (Incl.some Off Shore Islands)","Rural",IF('9 All Base Data'!G666="Inlet-not in TA","Rural",IF('9 All Base Data'!G666="Inland Water not in Urban Area","Rural",IF('9 All Base Data'!G666="Oceanic-in Region but not in TA","Rural",'9 All Base Data'!G666)))))))</f>
        <v>Tokoroa</v>
      </c>
      <c r="G666" s="177">
        <f>IF('9 All Base Data'!I666="..C","..C",'9 All Base Data'!I666*Basecase_Pop_2006)</f>
        <v>240</v>
      </c>
      <c r="H666" s="177">
        <f>IF('9 All Base Data'!J666="..C","..C",'9 All Base Data'!J666*Basecase_Pop_2006)</f>
        <v>153</v>
      </c>
      <c r="I666" s="191" t="str">
        <f>IF('9 All Base Data'!L666="..C","..C",'9 All Base Data'!L666*Basecase_Pop_2006)</f>
        <v>..C</v>
      </c>
      <c r="J666" s="156">
        <f>IF('9 All Base Data'!$P666=0,0,('9 All Base Data'!$P666*Basecase_Pop_2006)/(1+(1/(BaseCase_Mort_AllAdults_30*('9 All Base Data'!$W666*Basecase_PM10)/10))))</f>
        <v>0.23058475502877143</v>
      </c>
      <c r="K666" s="156">
        <f>IF('9 All Base Data'!$Q666=0,0,('9 All Base Data'!$Q666*Basecase_Pop_2006)/(1+(1/(BaseCase_Mort_Maori_30*('9 All Base Data'!$W666*Basecase_PM10)/10))))</f>
        <v>0.19217316530441605</v>
      </c>
      <c r="L666" s="179">
        <f>133/(1+1/(BaseCase_Mort_Child_0_1*'9 All Base Data'!$AB$10/10))*IF('9 All Base Data'!$L666="..C",0,'9 All Base Data'!L666/'9 All Base Data'!$L$2022)</f>
        <v>0</v>
      </c>
      <c r="M666" s="178">
        <f>IF('9 All Base Data'!$R666="","",IF('9 All Base Data'!$R666=0,0,('9 All Base Data'!$R666*Basecase_Pop_2006)/(1+(1/(BaseCase_CardiacHA_All*('9 All Base Data'!$W666*Basecase_PM10)/10)))))</f>
        <v>1.4172201174535095E-2</v>
      </c>
      <c r="N666" s="178">
        <f>IF('9 All Base Data'!$S666="","",IF('9 All Base Data'!$S666=0,0,('9 All Base Data'!S666*Basecase_Pop_2006)/(1+(1/(BaseCase_RespHA_All*('9 All Base Data'!$W666*Basecase_PM10)/10)))))</f>
        <v>1.1754637947537137E-2</v>
      </c>
      <c r="O666" s="178">
        <f>IF('9 All Base Data'!$T666="","",IF('9 All Base Data'!$T666=0,0,('9 All Base Data'!$T666*Basecase_Pop_2006)/(1+(1/(BaseCase_RespHA_Child_1_4*('9 All Base Data'!$W666*Basecase_PM10)/10)))))</f>
        <v>0</v>
      </c>
      <c r="P666" s="179">
        <f>IF('9 All Base Data'!$U666="","",IF('9 All Base Data'!$U666=0,0,('9 All Base Data'!$U666*Basecase_Pop_2006)/(1+(1/(BaseCase_RespHA_Child_5_14*('9 All Base Data'!$W666*Basecase_PM10)/10)))))</f>
        <v>1.1484642322618454E-2</v>
      </c>
      <c r="Q666" s="156">
        <f>IF('7 Base case Results'!$G666="..C",0,BaseCase_RADs_All*'7 Base case Results'!$G666*('9 All Base Data'!$V666*Basecase_PM10)/10)</f>
        <v>154.15211004247959</v>
      </c>
      <c r="R666" s="189">
        <f t="shared" si="100"/>
        <v>0.82088172790242631</v>
      </c>
      <c r="S666" s="178">
        <f t="shared" si="101"/>
        <v>0.68413646848372112</v>
      </c>
      <c r="T666" s="179">
        <f t="shared" si="102"/>
        <v>0</v>
      </c>
      <c r="U666" s="178">
        <f t="shared" si="103"/>
        <v>8.9993477458297864E-5</v>
      </c>
      <c r="V666" s="178">
        <f t="shared" si="104"/>
        <v>5.3307283092080915E-5</v>
      </c>
      <c r="W666" s="178">
        <f t="shared" si="105"/>
        <v>0</v>
      </c>
      <c r="X666" s="179">
        <f t="shared" si="106"/>
        <v>5.2082852933074687E-5</v>
      </c>
      <c r="Y666" s="179">
        <f t="shared" si="107"/>
        <v>9.5574308226337341E-3</v>
      </c>
      <c r="Z666" s="186">
        <f t="shared" si="108"/>
        <v>0.83058245948561038</v>
      </c>
      <c r="AA666" s="156">
        <f>$J666*'9 All Base Data'!$Y666</f>
        <v>8.953716240693077E-2</v>
      </c>
      <c r="AB666" s="156">
        <f>$K666*'9 All Base Data'!$Y666</f>
        <v>7.4621758537195923E-2</v>
      </c>
      <c r="AC666" s="178">
        <f>$L666*'9 All Base Data'!$Y666</f>
        <v>0</v>
      </c>
      <c r="AD666" s="178">
        <f>IF($M666="","",$M666*'9 All Base Data'!$Y666)</f>
        <v>5.5031334489988766E-3</v>
      </c>
      <c r="AE666" s="178">
        <f>IF($N666="","",$N666*'9 All Base Data'!$Y666)</f>
        <v>4.5643820937424084E-3</v>
      </c>
      <c r="AF666" s="178">
        <f>IF($O666="","",$O666*'9 All Base Data'!$Y666)</f>
        <v>0</v>
      </c>
      <c r="AG666" s="178">
        <f>IF($P666="","",$P666*'9 All Base Data'!$Y666)</f>
        <v>4.4595415022016171E-3</v>
      </c>
      <c r="AH666" s="167">
        <f>$Q666*'9 All Base Data'!$Y666</f>
        <v>59.858001065692129</v>
      </c>
      <c r="AI666" s="178">
        <f>$R666*'9 All Base Data'!$Y666</f>
        <v>0.31875229816867356</v>
      </c>
      <c r="AJ666" s="178">
        <f>$S666*'9 All Base Data'!$Y666</f>
        <v>0.26565346039241744</v>
      </c>
      <c r="AK666" s="178">
        <f>$T666*'9 All Base Data'!$Y666</f>
        <v>0</v>
      </c>
      <c r="AL666" s="178">
        <f>IF($U666="","",$U666*'9 All Base Data'!$Y666)</f>
        <v>3.4944897401142867E-5</v>
      </c>
      <c r="AM666" s="178">
        <f>IF($V666="","",$V666*'9 All Base Data'!$Y666)</f>
        <v>2.0699472795121822E-5</v>
      </c>
      <c r="AN666" s="178">
        <f>IF($W666="","",$W666*'9 All Base Data'!$Y666)</f>
        <v>0</v>
      </c>
      <c r="AO666" s="178">
        <f>IF($X666="","",$X666*'9 All Base Data'!$Y666)</f>
        <v>2.0224020712484331E-5</v>
      </c>
      <c r="AP666" s="178">
        <f>$Y666*'9 All Base Data'!$Y666</f>
        <v>3.7111960660729118E-3</v>
      </c>
      <c r="AQ666" s="179">
        <f t="shared" si="109"/>
        <v>0.32251913860494275</v>
      </c>
    </row>
    <row r="667" spans="1:43" x14ac:dyDescent="0.25">
      <c r="A667" s="124">
        <v>535220</v>
      </c>
      <c r="B667" s="125" t="s">
        <v>696</v>
      </c>
      <c r="C667" s="126" t="s">
        <v>408</v>
      </c>
      <c r="D667" s="101" t="s">
        <v>2083</v>
      </c>
      <c r="E667" s="142"/>
      <c r="F667" s="191" t="str">
        <f>IF('9 All Base Data'!G667="Rural Centre","Rural",IF('9 All Base Data'!G667="Rural (Incl.some Off Shore Islands)","Rural",IF('9 All Base Data'!G667="Inlet-in TA but not in Urban Area","Rural",IF('9 All Base Data'!G667="Rural (Incl.some Off Shore Islands)","Rural",IF('9 All Base Data'!G667="Inlet-not in TA","Rural",IF('9 All Base Data'!G667="Inland Water not in Urban Area","Rural",IF('9 All Base Data'!G667="Oceanic-in Region but not in TA","Rural",'9 All Base Data'!G667)))))))</f>
        <v>Rural</v>
      </c>
      <c r="G667" s="177">
        <f>IF('9 All Base Data'!I667="..C","..C",'9 All Base Data'!I667*Basecase_Pop_2006)</f>
        <v>1965</v>
      </c>
      <c r="H667" s="177">
        <f>IF('9 All Base Data'!J667="..C","..C",'9 All Base Data'!J667*Basecase_Pop_2006)</f>
        <v>1185</v>
      </c>
      <c r="I667" s="191">
        <f>IF('9 All Base Data'!L667="..C","..C",'9 All Base Data'!L667*Basecase_Pop_2006)</f>
        <v>30</v>
      </c>
      <c r="J667" s="156">
        <f>IF('9 All Base Data'!$P667=0,0,('9 All Base Data'!$P667*Basecase_Pop_2006)/(1+(1/(BaseCase_Mort_AllAdults_30*('9 All Base Data'!$W667*Basecase_PM10)/10))))</f>
        <v>7.1497978182215247E-2</v>
      </c>
      <c r="K667" s="156">
        <f>IF('9 All Base Data'!$Q667=0,0,('9 All Base Data'!$Q667*Basecase_Pop_2006)/(1+(1/(BaseCase_Mort_Maori_30*('9 All Base Data'!$W667*Basecase_PM10)/10))))</f>
        <v>0</v>
      </c>
      <c r="L667" s="179">
        <f>133/(1+1/(BaseCase_Mort_Child_0_1*'9 All Base Data'!$AB$10/10))*IF('9 All Base Data'!$L667="..C",0,'9 All Base Data'!L667/'9 All Base Data'!$L$2022)</f>
        <v>4.3763335659156898E-3</v>
      </c>
      <c r="M667" s="178">
        <f>IF('9 All Base Data'!$R667="","",IF('9 All Base Data'!$R667=0,0,('9 All Base Data'!$R667*Basecase_Pop_2006)/(1+(1/(BaseCase_CardiacHA_All*('9 All Base Data'!$W667*Basecase_PM10)/10)))))</f>
        <v>4.1888250870789068E-2</v>
      </c>
      <c r="N667" s="178">
        <f>IF('9 All Base Data'!$S667="","",IF('9 All Base Data'!$S667=0,0,('9 All Base Data'!S667*Basecase_Pop_2006)/(1+(1/(BaseCase_RespHA_All*('9 All Base Data'!$W667*Basecase_PM10)/10)))))</f>
        <v>4.550084128320582E-2</v>
      </c>
      <c r="O667" s="178">
        <f>IF('9 All Base Data'!$T667="","",IF('9 All Base Data'!$T667=0,0,('9 All Base Data'!$T667*Basecase_Pop_2006)/(1+(1/(BaseCase_RespHA_Child_1_4*('9 All Base Data'!$W667*Basecase_PM10)/10)))))</f>
        <v>2.1241599898173064E-2</v>
      </c>
      <c r="P667" s="179">
        <f>IF('9 All Base Data'!$U667="","",IF('9 All Base Data'!$U667=0,0,('9 All Base Data'!$U667*Basecase_Pop_2006)/(1+(1/(BaseCase_RespHA_Child_5_14*('9 All Base Data'!$W667*Basecase_PM10)/10)))))</f>
        <v>2.3707951825290455E-2</v>
      </c>
      <c r="Q667" s="156">
        <f>IF('7 Base case Results'!$G667="..C",0,BaseCase_RADs_All*'7 Base case Results'!$G667*('9 All Base Data'!$V667*Basecase_PM10)/10)</f>
        <v>572.60888797110101</v>
      </c>
      <c r="R667" s="189">
        <f t="shared" si="100"/>
        <v>0.2545328023286863</v>
      </c>
      <c r="S667" s="178">
        <f t="shared" si="101"/>
        <v>0</v>
      </c>
      <c r="T667" s="179">
        <f t="shared" si="102"/>
        <v>1.5579747494659856E-2</v>
      </c>
      <c r="U667" s="178">
        <f t="shared" si="103"/>
        <v>2.659903930295106E-4</v>
      </c>
      <c r="V667" s="178">
        <f t="shared" si="104"/>
        <v>2.0634631521933842E-4</v>
      </c>
      <c r="W667" s="178">
        <f t="shared" si="105"/>
        <v>9.6330655538214837E-5</v>
      </c>
      <c r="X667" s="179">
        <f t="shared" si="106"/>
        <v>1.0751556152769221E-4</v>
      </c>
      <c r="Y667" s="179">
        <f t="shared" si="107"/>
        <v>3.5501751054208261E-2</v>
      </c>
      <c r="Z667" s="186">
        <f t="shared" si="108"/>
        <v>0.30608663758580323</v>
      </c>
      <c r="AA667" s="156">
        <f>$J667*'9 All Base Data'!$Y667</f>
        <v>7.2321229796164996E-3</v>
      </c>
      <c r="AB667" s="156">
        <f>$K667*'9 All Base Data'!$Y667</f>
        <v>0</v>
      </c>
      <c r="AC667" s="178">
        <f>$L667*'9 All Base Data'!$Y667</f>
        <v>4.4267241330746748E-4</v>
      </c>
      <c r="AD667" s="178">
        <f>IF($M667="","",$M667*'9 All Base Data'!$Y667)</f>
        <v>4.2370566189510721E-3</v>
      </c>
      <c r="AE667" s="178">
        <f>IF($N667="","",$N667*'9 All Base Data'!$Y667)</f>
        <v>4.6024753175189755E-3</v>
      </c>
      <c r="AF667" s="178">
        <f>IF($O667="","",$O667*'9 All Base Data'!$Y667)</f>
        <v>2.1486182777908196E-3</v>
      </c>
      <c r="AG667" s="178">
        <f>IF($P667="","",$P667*'9 All Base Data'!$Y667)</f>
        <v>2.3980933105318711E-3</v>
      </c>
      <c r="AH667" s="167">
        <f>$Q667*'9 All Base Data'!$Y667</f>
        <v>57.920209806136114</v>
      </c>
      <c r="AI667" s="178">
        <f>$R667*'9 All Base Data'!$Y667</f>
        <v>2.5746357807434742E-2</v>
      </c>
      <c r="AJ667" s="178">
        <f>$S667*'9 All Base Data'!$Y667</f>
        <v>0</v>
      </c>
      <c r="AK667" s="178">
        <f>$T667*'9 All Base Data'!$Y667</f>
        <v>1.5759137913745843E-3</v>
      </c>
      <c r="AL667" s="178">
        <f>IF($U667="","",$U667*'9 All Base Data'!$Y667)</f>
        <v>2.6905309530339311E-5</v>
      </c>
      <c r="AM667" s="178">
        <f>IF($V667="","",$V667*'9 All Base Data'!$Y667)</f>
        <v>2.0872225564948558E-5</v>
      </c>
      <c r="AN667" s="178">
        <f>IF($W667="","",$W667*'9 All Base Data'!$Y667)</f>
        <v>9.7439838897813656E-6</v>
      </c>
      <c r="AO667" s="178">
        <f>IF($X667="","",$X667*'9 All Base Data'!$Y667)</f>
        <v>1.0875353163262035E-5</v>
      </c>
      <c r="AP667" s="178">
        <f>$Y667*'9 All Base Data'!$Y667</f>
        <v>3.5910530079804391E-3</v>
      </c>
      <c r="AQ667" s="179">
        <f t="shared" si="109"/>
        <v>3.0961102141885053E-2</v>
      </c>
    </row>
    <row r="668" spans="1:43" x14ac:dyDescent="0.25">
      <c r="A668" s="124">
        <v>535231</v>
      </c>
      <c r="B668" s="125" t="s">
        <v>697</v>
      </c>
      <c r="C668" s="126" t="s">
        <v>408</v>
      </c>
      <c r="D668" s="101" t="s">
        <v>2083</v>
      </c>
      <c r="E668" s="142"/>
      <c r="F668" s="191" t="str">
        <f>IF('9 All Base Data'!G668="Rural Centre","Rural",IF('9 All Base Data'!G668="Rural (Incl.some Off Shore Islands)","Rural",IF('9 All Base Data'!G668="Inlet-in TA but not in Urban Area","Rural",IF('9 All Base Data'!G668="Rural (Incl.some Off Shore Islands)","Rural",IF('9 All Base Data'!G668="Inlet-not in TA","Rural",IF('9 All Base Data'!G668="Inland Water not in Urban Area","Rural",IF('9 All Base Data'!G668="Oceanic-in Region but not in TA","Rural",'9 All Base Data'!G668)))))))</f>
        <v>Rural</v>
      </c>
      <c r="G668" s="177">
        <f>IF('9 All Base Data'!I668="..C","..C",'9 All Base Data'!I668*Basecase_Pop_2006)</f>
        <v>801</v>
      </c>
      <c r="H668" s="177">
        <f>IF('9 All Base Data'!J668="..C","..C",'9 All Base Data'!J668*Basecase_Pop_2006)</f>
        <v>438</v>
      </c>
      <c r="I668" s="191">
        <f>IF('9 All Base Data'!L668="..C","..C",'9 All Base Data'!L668*Basecase_Pop_2006)</f>
        <v>12</v>
      </c>
      <c r="J668" s="156">
        <f>IF('9 All Base Data'!$P668=0,0,('9 All Base Data'!$P668*Basecase_Pop_2006)/(1+(1/(BaseCase_Mort_AllAdults_30*('9 All Base Data'!$W668*Basecase_PM10)/10))))</f>
        <v>0.22898177352188093</v>
      </c>
      <c r="K668" s="156">
        <f>IF('9 All Base Data'!$Q668=0,0,('9 All Base Data'!$Q668*Basecase_Pop_2006)/(1+(1/(BaseCase_Mort_Maori_30*('9 All Base Data'!$W668*Basecase_PM10)/10))))</f>
        <v>9.1656603990569838E-2</v>
      </c>
      <c r="L668" s="179">
        <f>133/(1+1/(BaseCase_Mort_Child_0_1*'9 All Base Data'!$AB$10/10))*IF('9 All Base Data'!$L668="..C",0,'9 All Base Data'!L668/'9 All Base Data'!$L$2022)</f>
        <v>1.7505334263662759E-3</v>
      </c>
      <c r="M668" s="178">
        <f>IF('9 All Base Data'!$R668="","",IF('9 All Base Data'!$R668=0,0,('9 All Base Data'!$R668*Basecase_Pop_2006)/(1+(1/(BaseCase_CardiacHA_All*('9 All Base Data'!$W668*Basecase_PM10)/10)))))</f>
        <v>4.7592413080648341E-3</v>
      </c>
      <c r="N668" s="178">
        <f>IF('9 All Base Data'!$S668="","",IF('9 All Base Data'!$S668=0,0,('9 All Base Data'!S668*Basecase_Pop_2006)/(1+(1/(BaseCase_RespHA_All*('9 All Base Data'!$W668*Basecase_PM10)/10)))))</f>
        <v>7.9069813585721793E-3</v>
      </c>
      <c r="O668" s="178">
        <f>IF('9 All Base Data'!$T668="","",IF('9 All Base Data'!$T668=0,0,('9 All Base Data'!$T668*Basecase_Pop_2006)/(1+(1/(BaseCase_RespHA_Child_1_4*('9 All Base Data'!$W668*Basecase_PM10)/10)))))</f>
        <v>0</v>
      </c>
      <c r="P668" s="179">
        <f>IF('9 All Base Data'!$U668="","",IF('9 All Base Data'!$U668=0,0,('9 All Base Data'!$U668*Basecase_Pop_2006)/(1+(1/(BaseCase_RespHA_Child_5_14*('9 All Base Data'!$W668*Basecase_PM10)/10)))))</f>
        <v>0</v>
      </c>
      <c r="Q668" s="156">
        <f>IF('7 Base case Results'!$G668="..C",0,BaseCase_RADs_All*'7 Base case Results'!$G668*('9 All Base Data'!$V668*Basecase_PM10)/10)</f>
        <v>229.82292000000001</v>
      </c>
      <c r="R668" s="189">
        <f t="shared" si="100"/>
        <v>0.81517511373789608</v>
      </c>
      <c r="S668" s="178">
        <f t="shared" si="101"/>
        <v>0.32629751020642866</v>
      </c>
      <c r="T668" s="179">
        <f t="shared" si="102"/>
        <v>6.2318989978639421E-3</v>
      </c>
      <c r="U668" s="178">
        <f t="shared" si="103"/>
        <v>3.0221182306211696E-5</v>
      </c>
      <c r="V668" s="178">
        <f t="shared" si="104"/>
        <v>3.585816046112483E-5</v>
      </c>
      <c r="W668" s="178">
        <f t="shared" si="105"/>
        <v>0</v>
      </c>
      <c r="X668" s="179">
        <f t="shared" si="106"/>
        <v>0</v>
      </c>
      <c r="Y668" s="179">
        <f t="shared" si="107"/>
        <v>1.4249021040000002E-2</v>
      </c>
      <c r="Z668" s="186">
        <f t="shared" si="108"/>
        <v>0.8357221131185274</v>
      </c>
      <c r="AA668" s="156">
        <f>$J668*'9 All Base Data'!$Y668</f>
        <v>1.994526018705373E-2</v>
      </c>
      <c r="AB668" s="156">
        <f>$K668*'9 All Base Data'!$Y668</f>
        <v>7.9836695573456753E-3</v>
      </c>
      <c r="AC668" s="178">
        <f>$L668*'9 All Base Data'!$Y668</f>
        <v>1.5247870657126192E-4</v>
      </c>
      <c r="AD668" s="178">
        <f>IF($M668="","",$M668*'9 All Base Data'!$Y668)</f>
        <v>4.145496155538175E-4</v>
      </c>
      <c r="AE668" s="178">
        <f>IF($N668="","",$N668*'9 All Base Data'!$Y668)</f>
        <v>6.8873080186810428E-4</v>
      </c>
      <c r="AF668" s="178">
        <f>IF($O668="","",$O668*'9 All Base Data'!$Y668)</f>
        <v>0</v>
      </c>
      <c r="AG668" s="178">
        <f>IF($P668="","",$P668*'9 All Base Data'!$Y668)</f>
        <v>0</v>
      </c>
      <c r="AH668" s="167">
        <f>$Q668*'9 All Base Data'!$Y668</f>
        <v>20.018527526647926</v>
      </c>
      <c r="AI668" s="178">
        <f>$R668*'9 All Base Data'!$Y668</f>
        <v>7.1005126265911281E-2</v>
      </c>
      <c r="AJ668" s="178">
        <f>$S668*'9 All Base Data'!$Y668</f>
        <v>2.8421863624150605E-2</v>
      </c>
      <c r="AK668" s="178">
        <f>$T668*'9 All Base Data'!$Y668</f>
        <v>5.4282419539369246E-4</v>
      </c>
      <c r="AL668" s="178">
        <f>IF($U668="","",$U668*'9 All Base Data'!$Y668)</f>
        <v>2.6323900587667411E-6</v>
      </c>
      <c r="AM668" s="178">
        <f>IF($V668="","",$V668*'9 All Base Data'!$Y668)</f>
        <v>3.1233941864718527E-6</v>
      </c>
      <c r="AN668" s="178">
        <f>IF($W668="","",$W668*'9 All Base Data'!$Y668)</f>
        <v>0</v>
      </c>
      <c r="AO668" s="178">
        <f>IF($X668="","",$X668*'9 All Base Data'!$Y668)</f>
        <v>0</v>
      </c>
      <c r="AP668" s="178">
        <f>$Y668*'9 All Base Data'!$Y668</f>
        <v>1.2411487066521715E-3</v>
      </c>
      <c r="AQ668" s="179">
        <f t="shared" si="109"/>
        <v>7.2794854952202379E-2</v>
      </c>
    </row>
    <row r="669" spans="1:43" x14ac:dyDescent="0.25">
      <c r="A669" s="124">
        <v>535232</v>
      </c>
      <c r="B669" s="125" t="s">
        <v>698</v>
      </c>
      <c r="C669" s="126" t="s">
        <v>408</v>
      </c>
      <c r="D669" s="101" t="s">
        <v>2084</v>
      </c>
      <c r="E669" s="142"/>
      <c r="F669" s="191" t="str">
        <f>IF('9 All Base Data'!G669="Rural Centre","Rural",IF('9 All Base Data'!G669="Rural (Incl.some Off Shore Islands)","Rural",IF('9 All Base Data'!G669="Inlet-in TA but not in Urban Area","Rural",IF('9 All Base Data'!G669="Rural (Incl.some Off Shore Islands)","Rural",IF('9 All Base Data'!G669="Inlet-not in TA","Rural",IF('9 All Base Data'!G669="Inland Water not in Urban Area","Rural",IF('9 All Base Data'!G669="Oceanic-in Region but not in TA","Rural",'9 All Base Data'!G669)))))))</f>
        <v>Rural</v>
      </c>
      <c r="G669" s="177">
        <f>IF('9 All Base Data'!I669="..C","..C",'9 All Base Data'!I669*Basecase_Pop_2006)</f>
        <v>999</v>
      </c>
      <c r="H669" s="177">
        <f>IF('9 All Base Data'!J669="..C","..C",'9 All Base Data'!J669*Basecase_Pop_2006)</f>
        <v>585</v>
      </c>
      <c r="I669" s="191">
        <f>IF('9 All Base Data'!L669="..C","..C",'9 All Base Data'!L669*Basecase_Pop_2006)</f>
        <v>12</v>
      </c>
      <c r="J669" s="156">
        <f>IF('9 All Base Data'!$P669=0,0,('9 All Base Data'!$P669*Basecase_Pop_2006)/(1+(1/(BaseCase_Mort_AllAdults_30*('9 All Base Data'!$W669*Basecase_PM10)/10))))</f>
        <v>0.14091186062884981</v>
      </c>
      <c r="K669" s="156">
        <f>IF('9 All Base Data'!$Q669=0,0,('9 All Base Data'!$Q669*Basecase_Pop_2006)/(1+(1/(BaseCase_Mort_Maori_30*('9 All Base Data'!$W669*Basecase_PM10)/10))))</f>
        <v>9.1656603990569838E-2</v>
      </c>
      <c r="L669" s="179">
        <f>133/(1+1/(BaseCase_Mort_Child_0_1*'9 All Base Data'!$AB$10/10))*IF('9 All Base Data'!$L669="..C",0,'9 All Base Data'!L669/'9 All Base Data'!$L$2022)</f>
        <v>1.7505334263662759E-3</v>
      </c>
      <c r="M669" s="178">
        <f>IF('9 All Base Data'!$R669="","",IF('9 All Base Data'!$R669=0,0,('9 All Base Data'!$R669*Basecase_Pop_2006)/(1+(1/(BaseCase_CardiacHA_All*('9 All Base Data'!$W669*Basecase_PM10)/10)))))</f>
        <v>3.1728275387098895E-2</v>
      </c>
      <c r="N669" s="178">
        <f>IF('9 All Base Data'!$S669="","",IF('9 All Base Data'!$S669=0,0,('9 All Base Data'!S669*Basecase_Pop_2006)/(1+(1/(BaseCase_RespHA_All*('9 All Base Data'!$W669*Basecase_PM10)/10)))))</f>
        <v>4.7441888151433076E-2</v>
      </c>
      <c r="O669" s="178">
        <f>IF('9 All Base Data'!$T669="","",IF('9 All Base Data'!$T669=0,0,('9 All Base Data'!$T669*Basecase_Pop_2006)/(1+(1/(BaseCase_RespHA_Child_1_4*('9 All Base Data'!$W669*Basecase_PM10)/10)))))</f>
        <v>2.0919870596032574E-2</v>
      </c>
      <c r="P669" s="179">
        <f>IF('9 All Base Data'!$U669="","",IF('9 All Base Data'!$U669=0,0,('9 All Base Data'!$U669*Basecase_Pop_2006)/(1+(1/(BaseCase_RespHA_Child_5_14*('9 All Base Data'!$W669*Basecase_PM10)/10)))))</f>
        <v>3.1135549022863331E-2</v>
      </c>
      <c r="Q669" s="156">
        <f>IF('7 Base case Results'!$G669="..C",0,BaseCase_RADs_All*'7 Base case Results'!$G669*('9 All Base Data'!$V669*Basecase_PM10)/10)</f>
        <v>286.63308000000001</v>
      </c>
      <c r="R669" s="189">
        <f t="shared" si="100"/>
        <v>0.50164622383870527</v>
      </c>
      <c r="S669" s="178">
        <f t="shared" si="101"/>
        <v>0.32629751020642866</v>
      </c>
      <c r="T669" s="179">
        <f t="shared" si="102"/>
        <v>6.2318989978639421E-3</v>
      </c>
      <c r="U669" s="178">
        <f t="shared" si="103"/>
        <v>2.0147454870807799E-4</v>
      </c>
      <c r="V669" s="178">
        <f t="shared" si="104"/>
        <v>2.15148962766749E-4</v>
      </c>
      <c r="W669" s="178">
        <f t="shared" si="105"/>
        <v>9.487161315300773E-5</v>
      </c>
      <c r="X669" s="179">
        <f t="shared" si="106"/>
        <v>1.411997148186852E-4</v>
      </c>
      <c r="Y669" s="179">
        <f t="shared" si="107"/>
        <v>1.7771250960000002E-2</v>
      </c>
      <c r="Z669" s="186">
        <f t="shared" si="108"/>
        <v>0.52606599730804404</v>
      </c>
      <c r="AA669" s="156">
        <f>$J669*'9 All Base Data'!$Y669</f>
        <v>1.2274006268956143E-2</v>
      </c>
      <c r="AB669" s="156">
        <f>$K669*'9 All Base Data'!$Y669</f>
        <v>7.9836695573456753E-3</v>
      </c>
      <c r="AC669" s="178">
        <f>$L669*'9 All Base Data'!$Y669</f>
        <v>1.5247870657126192E-4</v>
      </c>
      <c r="AD669" s="178">
        <f>IF($M669="","",$M669*'9 All Base Data'!$Y669)</f>
        <v>2.7636641036921168E-3</v>
      </c>
      <c r="AE669" s="178">
        <f>IF($N669="","",$N669*'9 All Base Data'!$Y669)</f>
        <v>4.1323848112086257E-3</v>
      </c>
      <c r="AF669" s="178">
        <f>IF($O669="","",$O669*'9 All Base Data'!$Y669)</f>
        <v>1.8222073123976958E-3</v>
      </c>
      <c r="AG669" s="178">
        <f>IF($P669="","",$P669*'9 All Base Data'!$Y669)</f>
        <v>2.7120351841821762E-3</v>
      </c>
      <c r="AH669" s="167">
        <f>$Q669*'9 All Base Data'!$Y669</f>
        <v>24.96692758941483</v>
      </c>
      <c r="AI669" s="178">
        <f>$R669*'9 All Base Data'!$Y669</f>
        <v>4.3695462317483863E-2</v>
      </c>
      <c r="AJ669" s="178">
        <f>$S669*'9 All Base Data'!$Y669</f>
        <v>2.8421863624150605E-2</v>
      </c>
      <c r="AK669" s="178">
        <f>$T669*'9 All Base Data'!$Y669</f>
        <v>5.4282419539369246E-4</v>
      </c>
      <c r="AL669" s="178">
        <f>IF($U669="","",$U669*'9 All Base Data'!$Y669)</f>
        <v>1.7549267058444943E-5</v>
      </c>
      <c r="AM669" s="178">
        <f>IF($V669="","",$V669*'9 All Base Data'!$Y669)</f>
        <v>1.8740365118831118E-5</v>
      </c>
      <c r="AN669" s="178">
        <f>IF($W669="","",$W669*'9 All Base Data'!$Y669)</f>
        <v>8.2637101617235509E-6</v>
      </c>
      <c r="AO669" s="178">
        <f>IF($X669="","",$X669*'9 All Base Data'!$Y669)</f>
        <v>1.2299079560266168E-5</v>
      </c>
      <c r="AP669" s="178">
        <f>$Y669*'9 All Base Data'!$Y669</f>
        <v>1.5479495105437196E-3</v>
      </c>
      <c r="AQ669" s="179">
        <f t="shared" si="109"/>
        <v>4.5822525655598551E-2</v>
      </c>
    </row>
    <row r="670" spans="1:43" x14ac:dyDescent="0.25">
      <c r="A670" s="124">
        <v>535241</v>
      </c>
      <c r="B670" s="125" t="s">
        <v>699</v>
      </c>
      <c r="C670" s="126" t="s">
        <v>408</v>
      </c>
      <c r="D670" s="101" t="s">
        <v>2074</v>
      </c>
      <c r="E670" s="142"/>
      <c r="F670" s="191" t="str">
        <f>IF('9 All Base Data'!G670="Rural Centre","Rural",IF('9 All Base Data'!G670="Rural (Incl.some Off Shore Islands)","Rural",IF('9 All Base Data'!G670="Inlet-in TA but not in Urban Area","Rural",IF('9 All Base Data'!G670="Rural (Incl.some Off Shore Islands)","Rural",IF('9 All Base Data'!G670="Inlet-not in TA","Rural",IF('9 All Base Data'!G670="Inland Water not in Urban Area","Rural",IF('9 All Base Data'!G670="Oceanic-in Region but not in TA","Rural",'9 All Base Data'!G670)))))))</f>
        <v>Rural</v>
      </c>
      <c r="G670" s="177">
        <f>IF('9 All Base Data'!I670="..C","..C",'9 All Base Data'!I670*Basecase_Pop_2006)</f>
        <v>2625</v>
      </c>
      <c r="H670" s="177">
        <f>IF('9 All Base Data'!J670="..C","..C",'9 All Base Data'!J670*Basecase_Pop_2006)</f>
        <v>1614</v>
      </c>
      <c r="I670" s="191">
        <f>IF('9 All Base Data'!L670="..C","..C",'9 All Base Data'!L670*Basecase_Pop_2006)</f>
        <v>33</v>
      </c>
      <c r="J670" s="156">
        <f>IF('9 All Base Data'!$P670=0,0,('9 All Base Data'!$P670*Basecase_Pop_2006)/(1+(1/(BaseCase_Mort_AllAdults_30*('9 All Base Data'!$W670*Basecase_PM10)/10))))</f>
        <v>0.14091186062884981</v>
      </c>
      <c r="K670" s="156">
        <f>IF('9 All Base Data'!$Q670=0,0,('9 All Base Data'!$Q670*Basecase_Pop_2006)/(1+(1/(BaseCase_Mort_Maori_30*('9 All Base Data'!$W670*Basecase_PM10)/10))))</f>
        <v>0.18331320798113968</v>
      </c>
      <c r="L670" s="179">
        <f>133/(1+1/(BaseCase_Mort_Child_0_1*'9 All Base Data'!$AB$10/10))*IF('9 All Base Data'!$L670="..C",0,'9 All Base Data'!L670/'9 All Base Data'!$L$2022)</f>
        <v>4.8139669225072592E-3</v>
      </c>
      <c r="M670" s="178">
        <f>IF('9 All Base Data'!$R670="","",IF('9 All Base Data'!$R670=0,0,('9 All Base Data'!$R670*Basecase_Pop_2006)/(1+(1/(BaseCase_CardiacHA_All*('9 All Base Data'!$W670*Basecase_PM10)/10)))))</f>
        <v>4.9178826850003285E-2</v>
      </c>
      <c r="N670" s="178">
        <f>IF('9 All Base Data'!$S670="","",IF('9 All Base Data'!$S670=0,0,('9 All Base Data'!S670*Basecase_Pop_2006)/(1+(1/(BaseCase_RespHA_All*('9 All Base Data'!$W670*Basecase_PM10)/10)))))</f>
        <v>6.5891511321434837E-2</v>
      </c>
      <c r="O670" s="178">
        <f>IF('9 All Base Data'!$T670="","",IF('9 All Base Data'!$T670=0,0,('9 All Base Data'!$T670*Basecase_Pop_2006)/(1+(1/(BaseCase_RespHA_Child_1_4*('9 All Base Data'!$W670*Basecase_PM10)/10)))))</f>
        <v>1.568990294702443E-2</v>
      </c>
      <c r="P670" s="179">
        <f>IF('9 All Base Data'!$U670="","",IF('9 All Base Data'!$U670=0,0,('9 All Base Data'!$U670*Basecase_Pop_2006)/(1+(1/(BaseCase_RespHA_Child_5_14*('9 All Base Data'!$W670*Basecase_PM10)/10)))))</f>
        <v>3.1135549022863331E-2</v>
      </c>
      <c r="Q670" s="156">
        <f>IF('7 Base case Results'!$G670="..C",0,BaseCase_RADs_All*'7 Base case Results'!$G670*('9 All Base Data'!$V670*Basecase_PM10)/10)</f>
        <v>753.16500000000008</v>
      </c>
      <c r="R670" s="189">
        <f t="shared" si="100"/>
        <v>0.50164622383870527</v>
      </c>
      <c r="S670" s="178">
        <f t="shared" si="101"/>
        <v>0.65259502041285733</v>
      </c>
      <c r="T670" s="179">
        <f t="shared" si="102"/>
        <v>1.7137722244125842E-2</v>
      </c>
      <c r="U670" s="178">
        <f t="shared" si="103"/>
        <v>3.1228555049752087E-4</v>
      </c>
      <c r="V670" s="178">
        <f t="shared" si="104"/>
        <v>2.9881800384270698E-4</v>
      </c>
      <c r="W670" s="178">
        <f t="shared" si="105"/>
        <v>7.1153709864755777E-5</v>
      </c>
      <c r="X670" s="179">
        <f t="shared" si="106"/>
        <v>1.411997148186852E-4</v>
      </c>
      <c r="Y670" s="179">
        <f t="shared" si="107"/>
        <v>4.6696230000000005E-2</v>
      </c>
      <c r="Z670" s="186">
        <f t="shared" si="108"/>
        <v>0.56609127963717132</v>
      </c>
      <c r="AA670" s="156">
        <f>$J670*'9 All Base Data'!$Y670</f>
        <v>1.2274006268956143E-2</v>
      </c>
      <c r="AB670" s="156">
        <f>$K670*'9 All Base Data'!$Y670</f>
        <v>1.5967339114691351E-2</v>
      </c>
      <c r="AC670" s="178">
        <f>$L670*'9 All Base Data'!$Y670</f>
        <v>4.1931644307097036E-4</v>
      </c>
      <c r="AD670" s="178">
        <f>IF($M670="","",$M670*'9 All Base Data'!$Y670)</f>
        <v>4.2836793607227809E-3</v>
      </c>
      <c r="AE670" s="178">
        <f>IF($N670="","",$N670*'9 All Base Data'!$Y670)</f>
        <v>5.7394233489008696E-3</v>
      </c>
      <c r="AF670" s="178">
        <f>IF($O670="","",$O670*'9 All Base Data'!$Y670)</f>
        <v>1.3666554842982717E-3</v>
      </c>
      <c r="AG670" s="178">
        <f>IF($P670="","",$P670*'9 All Base Data'!$Y670)</f>
        <v>2.7120351841821762E-3</v>
      </c>
      <c r="AH670" s="167">
        <f>$Q670*'9 All Base Data'!$Y670</f>
        <v>65.60378871092486</v>
      </c>
      <c r="AI670" s="178">
        <f>$R670*'9 All Base Data'!$Y670</f>
        <v>4.3695462317483863E-2</v>
      </c>
      <c r="AJ670" s="178">
        <f>$S670*'9 All Base Data'!$Y670</f>
        <v>5.684372724830121E-2</v>
      </c>
      <c r="AK670" s="178">
        <f>$T670*'9 All Base Data'!$Y670</f>
        <v>1.4927665373326543E-3</v>
      </c>
      <c r="AL670" s="178">
        <f>IF($U670="","",$U670*'9 All Base Data'!$Y670)</f>
        <v>2.720136394058966E-5</v>
      </c>
      <c r="AM670" s="178">
        <f>IF($V670="","",$V670*'9 All Base Data'!$Y670)</f>
        <v>2.6028284887265446E-5</v>
      </c>
      <c r="AN670" s="178">
        <f>IF($W670="","",$W670*'9 All Base Data'!$Y670)</f>
        <v>6.1977826212926615E-6</v>
      </c>
      <c r="AO670" s="178">
        <f>IF($X670="","",$X670*'9 All Base Data'!$Y670)</f>
        <v>1.2299079560266168E-5</v>
      </c>
      <c r="AP670" s="178">
        <f>$Y670*'9 All Base Data'!$Y670</f>
        <v>4.0674349000773416E-3</v>
      </c>
      <c r="AQ670" s="179">
        <f t="shared" si="109"/>
        <v>4.9308893403721715E-2</v>
      </c>
    </row>
    <row r="671" spans="1:43" x14ac:dyDescent="0.25">
      <c r="A671" s="124">
        <v>535242</v>
      </c>
      <c r="B671" s="125" t="s">
        <v>700</v>
      </c>
      <c r="C671" s="126" t="s">
        <v>408</v>
      </c>
      <c r="D671" s="101" t="s">
        <v>2083</v>
      </c>
      <c r="E671" s="142"/>
      <c r="F671" s="191" t="str">
        <f>IF('9 All Base Data'!G671="Rural Centre","Rural",IF('9 All Base Data'!G671="Rural (Incl.some Off Shore Islands)","Rural",IF('9 All Base Data'!G671="Inlet-in TA but not in Urban Area","Rural",IF('9 All Base Data'!G671="Rural (Incl.some Off Shore Islands)","Rural",IF('9 All Base Data'!G671="Inlet-not in TA","Rural",IF('9 All Base Data'!G671="Inland Water not in Urban Area","Rural",IF('9 All Base Data'!G671="Oceanic-in Region but not in TA","Rural",'9 All Base Data'!G671)))))))</f>
        <v>Rural</v>
      </c>
      <c r="G671" s="177">
        <f>IF('9 All Base Data'!I671="..C","..C",'9 All Base Data'!I671*Basecase_Pop_2006)</f>
        <v>909</v>
      </c>
      <c r="H671" s="177">
        <f>IF('9 All Base Data'!J671="..C","..C",'9 All Base Data'!J671*Basecase_Pop_2006)</f>
        <v>537</v>
      </c>
      <c r="I671" s="191">
        <f>IF('9 All Base Data'!L671="..C","..C",'9 All Base Data'!L671*Basecase_Pop_2006)</f>
        <v>9</v>
      </c>
      <c r="J671" s="156">
        <f>IF('9 All Base Data'!$P671=0,0,('9 All Base Data'!$P671*Basecase_Pop_2006)/(1+(1/(BaseCase_Mort_AllAdults_30*('9 All Base Data'!$W671*Basecase_PM10)/10))))</f>
        <v>0.15852584320745605</v>
      </c>
      <c r="K671" s="156">
        <f>IF('9 All Base Data'!$Q671=0,0,('9 All Base Data'!$Q671*Basecase_Pop_2006)/(1+(1/(BaseCase_Mort_Maori_30*('9 All Base Data'!$W671*Basecase_PM10)/10))))</f>
        <v>4.5828301995284919E-2</v>
      </c>
      <c r="L671" s="179">
        <f>133/(1+1/(BaseCase_Mort_Child_0_1*'9 All Base Data'!$AB$10/10))*IF('9 All Base Data'!$L671="..C",0,'9 All Base Data'!L671/'9 All Base Data'!$L$2022)</f>
        <v>1.3129000697747069E-3</v>
      </c>
      <c r="M671" s="178">
        <f>IF('9 All Base Data'!$R671="","",IF('9 All Base Data'!$R671=0,0,('9 All Base Data'!$R671*Basecase_Pop_2006)/(1+(1/(BaseCase_CardiacHA_All*('9 All Base Data'!$W671*Basecase_PM10)/10)))))</f>
        <v>4.7592413080648341E-3</v>
      </c>
      <c r="N671" s="178">
        <f>IF('9 All Base Data'!$S671="","",IF('9 All Base Data'!$S671=0,0,('9 All Base Data'!S671*Basecase_Pop_2006)/(1+(1/(BaseCase_RespHA_All*('9 All Base Data'!$W671*Basecase_PM10)/10)))))</f>
        <v>5.2713209057147865E-3</v>
      </c>
      <c r="O671" s="178">
        <f>IF('9 All Base Data'!$T671="","",IF('9 All Base Data'!$T671=0,0,('9 All Base Data'!$T671*Basecase_Pop_2006)/(1+(1/(BaseCase_RespHA_Child_1_4*('9 All Base Data'!$W671*Basecase_PM10)/10)))))</f>
        <v>0</v>
      </c>
      <c r="P671" s="179">
        <f>IF('9 All Base Data'!$U671="","",IF('9 All Base Data'!$U671=0,0,('9 All Base Data'!$U671*Basecase_Pop_2006)/(1+(1/(BaseCase_RespHA_Child_5_14*('9 All Base Data'!$W671*Basecase_PM10)/10)))))</f>
        <v>7.7838872557158328E-3</v>
      </c>
      <c r="Q671" s="156">
        <f>IF('7 Base case Results'!$G671="..C",0,BaseCase_RADs_All*'7 Base case Results'!$G671*('9 All Base Data'!$V671*Basecase_PM10)/10)</f>
        <v>260.81028000000003</v>
      </c>
      <c r="R671" s="189">
        <f t="shared" si="100"/>
        <v>0.5643520018185435</v>
      </c>
      <c r="S671" s="178">
        <f t="shared" si="101"/>
        <v>0.16314875510321433</v>
      </c>
      <c r="T671" s="179">
        <f t="shared" si="102"/>
        <v>4.673924248397957E-3</v>
      </c>
      <c r="U671" s="178">
        <f t="shared" si="103"/>
        <v>3.0221182306211696E-5</v>
      </c>
      <c r="V671" s="178">
        <f t="shared" si="104"/>
        <v>2.3905440307416557E-5</v>
      </c>
      <c r="W671" s="178">
        <f t="shared" si="105"/>
        <v>0</v>
      </c>
      <c r="X671" s="179">
        <f t="shared" si="106"/>
        <v>3.52999287046713E-5</v>
      </c>
      <c r="Y671" s="179">
        <f t="shared" si="107"/>
        <v>1.6170237360000003E-2</v>
      </c>
      <c r="Z671" s="186">
        <f t="shared" si="108"/>
        <v>0.58525029004955509</v>
      </c>
      <c r="AA671" s="156">
        <f>$J671*'9 All Base Data'!$Y671</f>
        <v>1.3808257052575662E-2</v>
      </c>
      <c r="AB671" s="156">
        <f>$K671*'9 All Base Data'!$Y671</f>
        <v>3.9918347786728377E-3</v>
      </c>
      <c r="AC671" s="178">
        <f>$L671*'9 All Base Data'!$Y671</f>
        <v>1.1435902992844645E-4</v>
      </c>
      <c r="AD671" s="178">
        <f>IF($M671="","",$M671*'9 All Base Data'!$Y671)</f>
        <v>4.145496155538175E-4</v>
      </c>
      <c r="AE671" s="178">
        <f>IF($N671="","",$N671*'9 All Base Data'!$Y671)</f>
        <v>4.5915386791206954E-4</v>
      </c>
      <c r="AF671" s="178">
        <f>IF($O671="","",$O671*'9 All Base Data'!$Y671)</f>
        <v>0</v>
      </c>
      <c r="AG671" s="178">
        <f>IF($P671="","",$P671*'9 All Base Data'!$Y671)</f>
        <v>6.7800879604554406E-4</v>
      </c>
      <c r="AH671" s="167">
        <f>$Q671*'9 All Base Data'!$Y671</f>
        <v>22.717654833611693</v>
      </c>
      <c r="AI671" s="178">
        <f>$R671*'9 All Base Data'!$Y671</f>
        <v>4.9157395107169349E-2</v>
      </c>
      <c r="AJ671" s="178">
        <f>$S671*'9 All Base Data'!$Y671</f>
        <v>1.4210931812075302E-2</v>
      </c>
      <c r="AK671" s="178">
        <f>$T671*'9 All Base Data'!$Y671</f>
        <v>4.071181465452694E-4</v>
      </c>
      <c r="AL671" s="178">
        <f>IF($U671="","",$U671*'9 All Base Data'!$Y671)</f>
        <v>2.6323900587667411E-6</v>
      </c>
      <c r="AM671" s="178">
        <f>IF($V671="","",$V671*'9 All Base Data'!$Y671)</f>
        <v>2.0822627909812354E-6</v>
      </c>
      <c r="AN671" s="178">
        <f>IF($W671="","",$W671*'9 All Base Data'!$Y671)</f>
        <v>0</v>
      </c>
      <c r="AO671" s="178">
        <f>IF($X671="","",$X671*'9 All Base Data'!$Y671)</f>
        <v>3.0747698900665421E-6</v>
      </c>
      <c r="AP671" s="178">
        <f>$Y671*'9 All Base Data'!$Y671</f>
        <v>1.4084945996839251E-3</v>
      </c>
      <c r="AQ671" s="179">
        <f t="shared" si="109"/>
        <v>5.0977722506248289E-2</v>
      </c>
    </row>
    <row r="672" spans="1:43" x14ac:dyDescent="0.25">
      <c r="A672" s="124">
        <v>535250</v>
      </c>
      <c r="B672" s="125" t="s">
        <v>701</v>
      </c>
      <c r="C672" s="126" t="s">
        <v>408</v>
      </c>
      <c r="D672" s="101" t="s">
        <v>2084</v>
      </c>
      <c r="E672" s="142"/>
      <c r="F672" s="191" t="str">
        <f>IF('9 All Base Data'!G672="Rural Centre","Rural",IF('9 All Base Data'!G672="Rural (Incl.some Off Shore Islands)","Rural",IF('9 All Base Data'!G672="Inlet-in TA but not in Urban Area","Rural",IF('9 All Base Data'!G672="Rural (Incl.some Off Shore Islands)","Rural",IF('9 All Base Data'!G672="Inlet-not in TA","Rural",IF('9 All Base Data'!G672="Inland Water not in Urban Area","Rural",IF('9 All Base Data'!G672="Oceanic-in Region but not in TA","Rural",'9 All Base Data'!G672)))))))</f>
        <v>Rural</v>
      </c>
      <c r="G672" s="177">
        <f>IF('9 All Base Data'!I672="..C","..C",'9 All Base Data'!I672*Basecase_Pop_2006)</f>
        <v>2190</v>
      </c>
      <c r="H672" s="177">
        <f>IF('9 All Base Data'!J672="..C","..C",'9 All Base Data'!J672*Basecase_Pop_2006)</f>
        <v>1272</v>
      </c>
      <c r="I672" s="191">
        <f>IF('9 All Base Data'!L672="..C","..C",'9 All Base Data'!L672*Basecase_Pop_2006)</f>
        <v>33</v>
      </c>
      <c r="J672" s="156">
        <f>IF('9 All Base Data'!$P672=0,0,('9 All Base Data'!$P672*Basecase_Pop_2006)/(1+(1/(BaseCase_Mort_AllAdults_30*('9 All Base Data'!$W672*Basecase_PM10)/10))))</f>
        <v>0.10568389547163737</v>
      </c>
      <c r="K672" s="156">
        <f>IF('9 All Base Data'!$Q672=0,0,('9 All Base Data'!$Q672*Basecase_Pop_2006)/(1+(1/(BaseCase_Mort_Maori_30*('9 All Base Data'!$W672*Basecase_PM10)/10))))</f>
        <v>0</v>
      </c>
      <c r="L672" s="179">
        <f>133/(1+1/(BaseCase_Mort_Child_0_1*'9 All Base Data'!$AB$10/10))*IF('9 All Base Data'!$L672="..C",0,'9 All Base Data'!L672/'9 All Base Data'!$L$2022)</f>
        <v>4.8139669225072592E-3</v>
      </c>
      <c r="M672" s="178">
        <f>IF('9 All Base Data'!$R672="","",IF('9 All Base Data'!$R672=0,0,('9 All Base Data'!$R672*Basecase_Pop_2006)/(1+(1/(BaseCase_CardiacHA_All*('9 All Base Data'!$W672*Basecase_PM10)/10)))))</f>
        <v>4.9178826850003285E-2</v>
      </c>
      <c r="N672" s="178">
        <f>IF('9 All Base Data'!$S672="","",IF('9 All Base Data'!$S672=0,0,('9 All Base Data'!S672*Basecase_Pop_2006)/(1+(1/(BaseCase_RespHA_All*('9 All Base Data'!$W672*Basecase_PM10)/10)))))</f>
        <v>0.12914736219001227</v>
      </c>
      <c r="O672" s="178">
        <f>IF('9 All Base Data'!$T672="","",IF('9 All Base Data'!$T672=0,0,('9 All Base Data'!$T672*Basecase_Pop_2006)/(1+(1/(BaseCase_RespHA_Child_1_4*('9 All Base Data'!$W672*Basecase_PM10)/10)))))</f>
        <v>3.1379805894048859E-2</v>
      </c>
      <c r="P672" s="179">
        <f>IF('9 All Base Data'!$U672="","",IF('9 All Base Data'!$U672=0,0,('9 All Base Data'!$U672*Basecase_Pop_2006)/(1+(1/(BaseCase_RespHA_Child_5_14*('9 All Base Data'!$W672*Basecase_PM10)/10)))))</f>
        <v>3.8919436278579168E-2</v>
      </c>
      <c r="Q672" s="156">
        <f>IF('7 Base case Results'!$G672="..C",0,BaseCase_RADs_All*'7 Base case Results'!$G672*('9 All Base Data'!$V672*Basecase_PM10)/10)</f>
        <v>628.35480000000007</v>
      </c>
      <c r="R672" s="189">
        <f t="shared" si="100"/>
        <v>0.37623466787902898</v>
      </c>
      <c r="S672" s="178">
        <f t="shared" si="101"/>
        <v>0</v>
      </c>
      <c r="T672" s="179">
        <f t="shared" si="102"/>
        <v>1.7137722244125842E-2</v>
      </c>
      <c r="U672" s="178">
        <f t="shared" si="103"/>
        <v>3.1228555049752087E-4</v>
      </c>
      <c r="V672" s="178">
        <f t="shared" si="104"/>
        <v>5.8568328753170562E-4</v>
      </c>
      <c r="W672" s="178">
        <f t="shared" si="105"/>
        <v>1.4230741972951155E-4</v>
      </c>
      <c r="X672" s="179">
        <f t="shared" si="106"/>
        <v>1.7649964352335653E-4</v>
      </c>
      <c r="Y672" s="179">
        <f t="shared" si="107"/>
        <v>3.8957997600000002E-2</v>
      </c>
      <c r="Z672" s="186">
        <f t="shared" si="108"/>
        <v>0.43322835656118408</v>
      </c>
      <c r="AA672" s="156">
        <f>$J672*'9 All Base Data'!$Y672</f>
        <v>9.2055047017171078E-3</v>
      </c>
      <c r="AB672" s="156">
        <f>$K672*'9 All Base Data'!$Y672</f>
        <v>0</v>
      </c>
      <c r="AC672" s="178">
        <f>$L672*'9 All Base Data'!$Y672</f>
        <v>4.1931644307097036E-4</v>
      </c>
      <c r="AD672" s="178">
        <f>IF($M672="","",$M672*'9 All Base Data'!$Y672)</f>
        <v>4.2836793607227809E-3</v>
      </c>
      <c r="AE672" s="178">
        <f>IF($N672="","",$N672*'9 All Base Data'!$Y672)</f>
        <v>1.1249269763845705E-2</v>
      </c>
      <c r="AF672" s="178">
        <f>IF($O672="","",$O672*'9 All Base Data'!$Y672)</f>
        <v>2.7333109685965433E-3</v>
      </c>
      <c r="AG672" s="178">
        <f>IF($P672="","",$P672*'9 All Base Data'!$Y672)</f>
        <v>3.3900439802277203E-3</v>
      </c>
      <c r="AH672" s="167">
        <f>$Q672*'9 All Base Data'!$Y672</f>
        <v>54.732303724543023</v>
      </c>
      <c r="AI672" s="178">
        <f>$R672*'9 All Base Data'!$Y672</f>
        <v>3.2771596738112897E-2</v>
      </c>
      <c r="AJ672" s="178">
        <f>$S672*'9 All Base Data'!$Y672</f>
        <v>0</v>
      </c>
      <c r="AK672" s="178">
        <f>$T672*'9 All Base Data'!$Y672</f>
        <v>1.4927665373326543E-3</v>
      </c>
      <c r="AL672" s="178">
        <f>IF($U672="","",$U672*'9 All Base Data'!$Y672)</f>
        <v>2.720136394058966E-5</v>
      </c>
      <c r="AM672" s="178">
        <f>IF($V672="","",$V672*'9 All Base Data'!$Y672)</f>
        <v>5.1015438379040268E-5</v>
      </c>
      <c r="AN672" s="178">
        <f>IF($W672="","",$W672*'9 All Base Data'!$Y672)</f>
        <v>1.2395565242585323E-5</v>
      </c>
      <c r="AO672" s="178">
        <f>IF($X672="","",$X672*'9 All Base Data'!$Y672)</f>
        <v>1.5373849450332713E-5</v>
      </c>
      <c r="AP672" s="178">
        <f>$Y672*'9 All Base Data'!$Y672</f>
        <v>3.3934028309216672E-3</v>
      </c>
      <c r="AQ672" s="179">
        <f t="shared" si="109"/>
        <v>3.7735982908686856E-2</v>
      </c>
    </row>
    <row r="673" spans="1:43" x14ac:dyDescent="0.25">
      <c r="A673" s="124">
        <v>535261</v>
      </c>
      <c r="B673" s="125" t="s">
        <v>702</v>
      </c>
      <c r="C673" s="126" t="s">
        <v>408</v>
      </c>
      <c r="D673" s="101" t="s">
        <v>2084</v>
      </c>
      <c r="E673" s="142"/>
      <c r="F673" s="191" t="str">
        <f>IF('9 All Base Data'!G673="Rural Centre","Rural",IF('9 All Base Data'!G673="Rural (Incl.some Off Shore Islands)","Rural",IF('9 All Base Data'!G673="Inlet-in TA but not in Urban Area","Rural",IF('9 All Base Data'!G673="Rural (Incl.some Off Shore Islands)","Rural",IF('9 All Base Data'!G673="Inlet-not in TA","Rural",IF('9 All Base Data'!G673="Inland Water not in Urban Area","Rural",IF('9 All Base Data'!G673="Oceanic-in Region but not in TA","Rural",'9 All Base Data'!G673)))))))</f>
        <v>Rural</v>
      </c>
      <c r="G673" s="177">
        <f>IF('9 All Base Data'!I673="..C","..C",'9 All Base Data'!I673*Basecase_Pop_2006)</f>
        <v>990</v>
      </c>
      <c r="H673" s="177">
        <f>IF('9 All Base Data'!J673="..C","..C",'9 All Base Data'!J673*Basecase_Pop_2006)</f>
        <v>564</v>
      </c>
      <c r="I673" s="191">
        <f>IF('9 All Base Data'!L673="..C","..C",'9 All Base Data'!L673*Basecase_Pop_2006)</f>
        <v>15</v>
      </c>
      <c r="J673" s="156">
        <f>IF('9 All Base Data'!$P673=0,0,('9 All Base Data'!$P673*Basecase_Pop_2006)/(1+(1/(BaseCase_Mort_AllAdults_30*('9 All Base Data'!$W673*Basecase_PM10)/10))))</f>
        <v>0.2465957561004872</v>
      </c>
      <c r="K673" s="156">
        <f>IF('9 All Base Data'!$Q673=0,0,('9 All Base Data'!$Q673*Basecase_Pop_2006)/(1+(1/(BaseCase_Mort_Maori_30*('9 All Base Data'!$W673*Basecase_PM10)/10))))</f>
        <v>0</v>
      </c>
      <c r="L673" s="179">
        <f>133/(1+1/(BaseCase_Mort_Child_0_1*'9 All Base Data'!$AB$10/10))*IF('9 All Base Data'!$L673="..C",0,'9 All Base Data'!L673/'9 All Base Data'!$L$2022)</f>
        <v>2.1881667829578449E-3</v>
      </c>
      <c r="M673" s="178">
        <f>IF('9 All Base Data'!$R673="","",IF('9 All Base Data'!$R673=0,0,('9 All Base Data'!$R673*Basecase_Pop_2006)/(1+(1/(BaseCase_CardiacHA_All*('9 All Base Data'!$W673*Basecase_PM10)/10)))))</f>
        <v>3.9660344233873622E-2</v>
      </c>
      <c r="N673" s="178">
        <f>IF('9 All Base Data'!$S673="","",IF('9 All Base Data'!$S673=0,0,('9 All Base Data'!S673*Basecase_Pop_2006)/(1+(1/(BaseCase_RespHA_All*('9 All Base Data'!$W673*Basecase_PM10)/10)))))</f>
        <v>2.1085283622859146E-2</v>
      </c>
      <c r="O673" s="178">
        <f>IF('9 All Base Data'!$T673="","",IF('9 All Base Data'!$T673=0,0,('9 All Base Data'!$T673*Basecase_Pop_2006)/(1+(1/(BaseCase_RespHA_Child_1_4*('9 All Base Data'!$W673*Basecase_PM10)/10)))))</f>
        <v>0</v>
      </c>
      <c r="P673" s="179">
        <f>IF('9 All Base Data'!$U673="","",IF('9 All Base Data'!$U673=0,0,('9 All Base Data'!$U673*Basecase_Pop_2006)/(1+(1/(BaseCase_RespHA_Child_5_14*('9 All Base Data'!$W673*Basecase_PM10)/10)))))</f>
        <v>7.7838872557158328E-3</v>
      </c>
      <c r="Q673" s="156">
        <f>IF('7 Base case Results'!$G673="..C",0,BaseCase_RADs_All*'7 Base case Results'!$G673*('9 All Base Data'!$V673*Basecase_PM10)/10)</f>
        <v>284.05080000000004</v>
      </c>
      <c r="R673" s="189">
        <f t="shared" si="100"/>
        <v>0.87788089171773442</v>
      </c>
      <c r="S673" s="178">
        <f t="shared" si="101"/>
        <v>0</v>
      </c>
      <c r="T673" s="179">
        <f t="shared" si="102"/>
        <v>7.7898737473299281E-3</v>
      </c>
      <c r="U673" s="178">
        <f t="shared" si="103"/>
        <v>2.5184318588509754E-4</v>
      </c>
      <c r="V673" s="178">
        <f t="shared" si="104"/>
        <v>9.5621761229666228E-5</v>
      </c>
      <c r="W673" s="178">
        <f t="shared" si="105"/>
        <v>0</v>
      </c>
      <c r="X673" s="179">
        <f t="shared" si="106"/>
        <v>3.52999287046713E-5</v>
      </c>
      <c r="Y673" s="179">
        <f t="shared" si="107"/>
        <v>1.7611149600000001E-2</v>
      </c>
      <c r="Z673" s="186">
        <f t="shared" si="108"/>
        <v>0.90362938001217918</v>
      </c>
      <c r="AA673" s="156">
        <f>$J673*'9 All Base Data'!$Y673</f>
        <v>2.1479510970673254E-2</v>
      </c>
      <c r="AB673" s="156">
        <f>$K673*'9 All Base Data'!$Y673</f>
        <v>0</v>
      </c>
      <c r="AC673" s="178">
        <f>$L673*'9 All Base Data'!$Y673</f>
        <v>1.9059838321407741E-4</v>
      </c>
      <c r="AD673" s="178">
        <f>IF($M673="","",$M673*'9 All Base Data'!$Y673)</f>
        <v>3.4545801296151464E-3</v>
      </c>
      <c r="AE673" s="178">
        <f>IF($N673="","",$N673*'9 All Base Data'!$Y673)</f>
        <v>1.8366154716482782E-3</v>
      </c>
      <c r="AF673" s="178">
        <f>IF($O673="","",$O673*'9 All Base Data'!$Y673)</f>
        <v>0</v>
      </c>
      <c r="AG673" s="178">
        <f>IF($P673="","",$P673*'9 All Base Data'!$Y673)</f>
        <v>6.7800879604554406E-4</v>
      </c>
      <c r="AH673" s="167">
        <f>$Q673*'9 All Base Data'!$Y673</f>
        <v>24.74200031383452</v>
      </c>
      <c r="AI673" s="178">
        <f>$R673*'9 All Base Data'!$Y673</f>
        <v>7.6467059055596781E-2</v>
      </c>
      <c r="AJ673" s="178">
        <f>$S673*'9 All Base Data'!$Y673</f>
        <v>0</v>
      </c>
      <c r="AK673" s="178">
        <f>$T673*'9 All Base Data'!$Y673</f>
        <v>6.7853024424211557E-4</v>
      </c>
      <c r="AL673" s="178">
        <f>IF($U673="","",$U673*'9 All Base Data'!$Y673)</f>
        <v>2.1936583823056185E-5</v>
      </c>
      <c r="AM673" s="178">
        <f>IF($V673="","",$V673*'9 All Base Data'!$Y673)</f>
        <v>8.3290511639249418E-6</v>
      </c>
      <c r="AN673" s="178">
        <f>IF($W673="","",$W673*'9 All Base Data'!$Y673)</f>
        <v>0</v>
      </c>
      <c r="AO673" s="178">
        <f>IF($X673="","",$X673*'9 All Base Data'!$Y673)</f>
        <v>3.0747698900665421E-6</v>
      </c>
      <c r="AP673" s="178">
        <f>$Y673*'9 All Base Data'!$Y673</f>
        <v>1.5340040194577399E-3</v>
      </c>
      <c r="AQ673" s="179">
        <f t="shared" si="109"/>
        <v>7.8709858954283618E-2</v>
      </c>
    </row>
    <row r="674" spans="1:43" x14ac:dyDescent="0.25">
      <c r="A674" s="124">
        <v>535262</v>
      </c>
      <c r="B674" s="125" t="s">
        <v>703</v>
      </c>
      <c r="C674" s="126" t="s">
        <v>408</v>
      </c>
      <c r="D674" s="101" t="s">
        <v>2084</v>
      </c>
      <c r="E674" s="142"/>
      <c r="F674" s="191" t="str">
        <f>IF('9 All Base Data'!G674="Rural Centre","Rural",IF('9 All Base Data'!G674="Rural (Incl.some Off Shore Islands)","Rural",IF('9 All Base Data'!G674="Inlet-in TA but not in Urban Area","Rural",IF('9 All Base Data'!G674="Rural (Incl.some Off Shore Islands)","Rural",IF('9 All Base Data'!G674="Inlet-not in TA","Rural",IF('9 All Base Data'!G674="Inland Water not in Urban Area","Rural",IF('9 All Base Data'!G674="Oceanic-in Region but not in TA","Rural",'9 All Base Data'!G674)))))))</f>
        <v>Rural</v>
      </c>
      <c r="G674" s="177">
        <f>IF('9 All Base Data'!I674="..C","..C",'9 All Base Data'!I674*Basecase_Pop_2006)</f>
        <v>711</v>
      </c>
      <c r="H674" s="177">
        <f>IF('9 All Base Data'!J674="..C","..C",'9 All Base Data'!J674*Basecase_Pop_2006)</f>
        <v>378</v>
      </c>
      <c r="I674" s="191">
        <f>IF('9 All Base Data'!L674="..C","..C",'9 All Base Data'!L674*Basecase_Pop_2006)</f>
        <v>15</v>
      </c>
      <c r="J674" s="156">
        <f>IF('9 All Base Data'!$P674=0,0,('9 All Base Data'!$P674*Basecase_Pop_2006)/(1+(1/(BaseCase_Mort_AllAdults_30*('9 All Base Data'!$W674*Basecase_PM10)/10))))</f>
        <v>0</v>
      </c>
      <c r="K674" s="156">
        <f>IF('9 All Base Data'!$Q674=0,0,('9 All Base Data'!$Q674*Basecase_Pop_2006)/(1+(1/(BaseCase_Mort_Maori_30*('9 All Base Data'!$W674*Basecase_PM10)/10))))</f>
        <v>0</v>
      </c>
      <c r="L674" s="179">
        <f>133/(1+1/(BaseCase_Mort_Child_0_1*'9 All Base Data'!$AB$10/10))*IF('9 All Base Data'!$L674="..C",0,'9 All Base Data'!L674/'9 All Base Data'!$L$2022)</f>
        <v>2.1881667829578449E-3</v>
      </c>
      <c r="M674" s="178">
        <f>IF('9 All Base Data'!$R674="","",IF('9 All Base Data'!$R674=0,0,('9 All Base Data'!$R674*Basecase_Pop_2006)/(1+(1/(BaseCase_CardiacHA_All*('9 All Base Data'!$W674*Basecase_PM10)/10)))))</f>
        <v>6.3456550774197784E-3</v>
      </c>
      <c r="N674" s="178">
        <f>IF('9 All Base Data'!$S674="","",IF('9 All Base Data'!$S674=0,0,('9 All Base Data'!S674*Basecase_Pop_2006)/(1+(1/(BaseCase_RespHA_All*('9 All Base Data'!$W674*Basecase_PM10)/10)))))</f>
        <v>1.8449623170001754E-2</v>
      </c>
      <c r="O674" s="178">
        <f>IF('9 All Base Data'!$T674="","",IF('9 All Base Data'!$T674=0,0,('9 All Base Data'!$T674*Basecase_Pop_2006)/(1+(1/(BaseCase_RespHA_Child_1_4*('9 All Base Data'!$W674*Basecase_PM10)/10)))))</f>
        <v>5.2299676490081435E-3</v>
      </c>
      <c r="P674" s="179">
        <f>IF('9 All Base Data'!$U674="","",IF('9 All Base Data'!$U674=0,0,('9 All Base Data'!$U674*Basecase_Pop_2006)/(1+(1/(BaseCase_RespHA_Child_5_14*('9 All Base Data'!$W674*Basecase_PM10)/10)))))</f>
        <v>0</v>
      </c>
      <c r="Q674" s="156">
        <f>IF('7 Base case Results'!$G674="..C",0,BaseCase_RADs_All*'7 Base case Results'!$G674*('9 All Base Data'!$V674*Basecase_PM10)/10)</f>
        <v>204.00011999999998</v>
      </c>
      <c r="R674" s="189">
        <f t="shared" si="100"/>
        <v>0</v>
      </c>
      <c r="S674" s="178">
        <f t="shared" si="101"/>
        <v>0</v>
      </c>
      <c r="T674" s="179">
        <f t="shared" si="102"/>
        <v>7.7898737473299281E-3</v>
      </c>
      <c r="U674" s="178">
        <f t="shared" si="103"/>
        <v>4.0294909741615588E-5</v>
      </c>
      <c r="V674" s="178">
        <f t="shared" si="104"/>
        <v>8.3669041075957944E-5</v>
      </c>
      <c r="W674" s="178">
        <f t="shared" si="105"/>
        <v>2.3717903288251933E-5</v>
      </c>
      <c r="X674" s="179">
        <f t="shared" si="106"/>
        <v>0</v>
      </c>
      <c r="Y674" s="179">
        <f t="shared" si="107"/>
        <v>1.2648007439999999E-2</v>
      </c>
      <c r="Z674" s="186">
        <f t="shared" si="108"/>
        <v>2.0561845138147503E-2</v>
      </c>
      <c r="AA674" s="156">
        <f>$J674*'9 All Base Data'!$Y674</f>
        <v>0</v>
      </c>
      <c r="AB674" s="156">
        <f>$K674*'9 All Base Data'!$Y674</f>
        <v>0</v>
      </c>
      <c r="AC674" s="178">
        <f>$L674*'9 All Base Data'!$Y674</f>
        <v>1.9059838321407741E-4</v>
      </c>
      <c r="AD674" s="178">
        <f>IF($M674="","",$M674*'9 All Base Data'!$Y674)</f>
        <v>5.527328207384233E-4</v>
      </c>
      <c r="AE674" s="178">
        <f>IF($N674="","",$N674*'9 All Base Data'!$Y674)</f>
        <v>1.6070385376922437E-3</v>
      </c>
      <c r="AF674" s="178">
        <f>IF($O674="","",$O674*'9 All Base Data'!$Y674)</f>
        <v>4.5555182809942394E-4</v>
      </c>
      <c r="AG674" s="178">
        <f>IF($P674="","",$P674*'9 All Base Data'!$Y674)</f>
        <v>0</v>
      </c>
      <c r="AH674" s="167">
        <f>$Q674*'9 All Base Data'!$Y674</f>
        <v>17.769254770844785</v>
      </c>
      <c r="AI674" s="178">
        <f>$R674*'9 All Base Data'!$Y674</f>
        <v>0</v>
      </c>
      <c r="AJ674" s="178">
        <f>$S674*'9 All Base Data'!$Y674</f>
        <v>0</v>
      </c>
      <c r="AK674" s="178">
        <f>$T674*'9 All Base Data'!$Y674</f>
        <v>6.7853024424211557E-4</v>
      </c>
      <c r="AL674" s="178">
        <f>IF($U674="","",$U674*'9 All Base Data'!$Y674)</f>
        <v>3.5098534116889878E-6</v>
      </c>
      <c r="AM674" s="178">
        <f>IF($V674="","",$V674*'9 All Base Data'!$Y674)</f>
        <v>7.2879197684343236E-6</v>
      </c>
      <c r="AN674" s="178">
        <f>IF($W674="","",$W674*'9 All Base Data'!$Y674)</f>
        <v>2.0659275404308877E-6</v>
      </c>
      <c r="AO674" s="178">
        <f>IF($X674="","",$X674*'9 All Base Data'!$Y674)</f>
        <v>0</v>
      </c>
      <c r="AP674" s="178">
        <f>$Y674*'9 All Base Data'!$Y674</f>
        <v>1.1016937957923768E-3</v>
      </c>
      <c r="AQ674" s="179">
        <f t="shared" si="109"/>
        <v>1.7910218132146157E-3</v>
      </c>
    </row>
    <row r="675" spans="1:43" x14ac:dyDescent="0.25">
      <c r="A675" s="124">
        <v>535310</v>
      </c>
      <c r="B675" s="125" t="s">
        <v>704</v>
      </c>
      <c r="C675" s="126" t="s">
        <v>408</v>
      </c>
      <c r="D675" s="101" t="s">
        <v>2084</v>
      </c>
      <c r="E675" s="142"/>
      <c r="F675" s="191" t="str">
        <f>IF('9 All Base Data'!G675="Rural Centre","Rural",IF('9 All Base Data'!G675="Rural (Incl.some Off Shore Islands)","Rural",IF('9 All Base Data'!G675="Inlet-in TA but not in Urban Area","Rural",IF('9 All Base Data'!G675="Rural (Incl.some Off Shore Islands)","Rural",IF('9 All Base Data'!G675="Inlet-not in TA","Rural",IF('9 All Base Data'!G675="Inland Water not in Urban Area","Rural",IF('9 All Base Data'!G675="Oceanic-in Region but not in TA","Rural",'9 All Base Data'!G675)))))))</f>
        <v>Tokoroa</v>
      </c>
      <c r="G675" s="177">
        <f>IF('9 All Base Data'!I675="..C","..C",'9 All Base Data'!I675*Basecase_Pop_2006)</f>
        <v>1725</v>
      </c>
      <c r="H675" s="177">
        <f>IF('9 All Base Data'!J675="..C","..C",'9 All Base Data'!J675*Basecase_Pop_2006)</f>
        <v>1047</v>
      </c>
      <c r="I675" s="191">
        <f>IF('9 All Base Data'!L675="..C","..C",'9 All Base Data'!L675*Basecase_Pop_2006)</f>
        <v>24</v>
      </c>
      <c r="J675" s="156">
        <f>IF('9 All Base Data'!$P675=0,0,('9 All Base Data'!$P675*Basecase_Pop_2006)/(1+(1/(BaseCase_Mort_AllAdults_30*('9 All Base Data'!$W675*Basecase_PM10)/10))))</f>
        <v>0.25074378198262526</v>
      </c>
      <c r="K675" s="156">
        <f>IF('9 All Base Data'!$Q675=0,0,('9 All Base Data'!$Q675*Basecase_Pop_2006)/(1+(1/(BaseCase_Mort_Maori_30*('9 All Base Data'!$W675*Basecase_PM10)/10))))</f>
        <v>0.17063492063492061</v>
      </c>
      <c r="L675" s="179">
        <f>133/(1+1/(BaseCase_Mort_Child_0_1*'9 All Base Data'!$AB$10/10))*IF('9 All Base Data'!$L675="..C",0,'9 All Base Data'!L675/'9 All Base Data'!$L$2022)</f>
        <v>3.5010668527325518E-3</v>
      </c>
      <c r="M675" s="178">
        <f>IF('9 All Base Data'!$R675="","",IF('9 All Base Data'!$R675=0,0,('9 All Base Data'!$R675*Basecase_Pop_2006)/(1+(1/(BaseCase_CardiacHA_All*('9 All Base Data'!$W675*Basecase_PM10)/10)))))</f>
        <v>0.21450629503523636</v>
      </c>
      <c r="N675" s="178">
        <f>IF('9 All Base Data'!$S675="","",IF('9 All Base Data'!$S675=0,0,('9 All Base Data'!S675*Basecase_Pop_2006)/(1+(1/(BaseCase_RespHA_All*('9 All Base Data'!$W675*Basecase_PM10)/10)))))</f>
        <v>0.21981911128588283</v>
      </c>
      <c r="O675" s="178">
        <f>IF('9 All Base Data'!$T675="","",IF('9 All Base Data'!$T675=0,0,('9 All Base Data'!$T675*Basecase_Pop_2006)/(1+(1/(BaseCase_RespHA_Child_1_4*('9 All Base Data'!$W675*Basecase_PM10)/10)))))</f>
        <v>5.5426656354730604E-2</v>
      </c>
      <c r="P675" s="179">
        <f>IF('9 All Base Data'!$U675="","",IF('9 All Base Data'!$U675=0,0,('9 All Base Data'!$U675*Basecase_Pop_2006)/(1+(1/(BaseCase_RespHA_Child_5_14*('9 All Base Data'!$W675*Basecase_PM10)/10)))))</f>
        <v>1.6356028908330163E-2</v>
      </c>
      <c r="Q675" s="156">
        <f>IF('7 Base case Results'!$G675="..C",0,BaseCase_RADs_All*'7 Base case Results'!$G675*('9 All Base Data'!$V675*Basecase_PM10)/10)</f>
        <v>1602.1799999999998</v>
      </c>
      <c r="R675" s="189">
        <f t="shared" si="100"/>
        <v>0.89264786385814587</v>
      </c>
      <c r="S675" s="178">
        <f t="shared" si="101"/>
        <v>0.60746031746031737</v>
      </c>
      <c r="T675" s="179">
        <f t="shared" si="102"/>
        <v>1.2463797995727884E-2</v>
      </c>
      <c r="U675" s="178">
        <f t="shared" si="103"/>
        <v>1.3621149734737508E-3</v>
      </c>
      <c r="V675" s="178">
        <f t="shared" si="104"/>
        <v>9.9687966968147867E-4</v>
      </c>
      <c r="W675" s="178">
        <f t="shared" si="105"/>
        <v>2.5135988656870326E-4</v>
      </c>
      <c r="X675" s="179">
        <f t="shared" si="106"/>
        <v>7.4174591099277298E-5</v>
      </c>
      <c r="Y675" s="179">
        <f t="shared" si="107"/>
        <v>9.9335159999999992E-2</v>
      </c>
      <c r="Z675" s="186">
        <f t="shared" si="108"/>
        <v>1.0068058164970288</v>
      </c>
      <c r="AA675" s="156">
        <f>$J675*'9 All Base Data'!$Y675</f>
        <v>0.14467653794227972</v>
      </c>
      <c r="AB675" s="156">
        <f>$K675*'9 All Base Data'!$Y675</f>
        <v>9.8454563356736011E-2</v>
      </c>
      <c r="AC675" s="178">
        <f>$L675*'9 All Base Data'!$Y675</f>
        <v>2.0200789321783352E-3</v>
      </c>
      <c r="AD675" s="178">
        <f>IF($M675="","",$M675*'9 All Base Data'!$Y675)</f>
        <v>0.12376788723189018</v>
      </c>
      <c r="AE675" s="178">
        <f>IF($N675="","",$N675*'9 All Base Data'!$Y675)</f>
        <v>0.12683332660505986</v>
      </c>
      <c r="AF675" s="178">
        <f>IF($O675="","",$O675*'9 All Base Data'!$Y675)</f>
        <v>3.1980600626317968E-2</v>
      </c>
      <c r="AG675" s="178">
        <f>IF($P675="","",$P675*'9 All Base Data'!$Y675)</f>
        <v>9.4372574993904432E-3</v>
      </c>
      <c r="AH675" s="167">
        <f>$Q675*'9 All Base Data'!$Y675</f>
        <v>924.44109172933997</v>
      </c>
      <c r="AI675" s="178">
        <f>$R675*'9 All Base Data'!$Y675</f>
        <v>0.51504847507451579</v>
      </c>
      <c r="AJ675" s="178">
        <f>$S675*'9 All Base Data'!$Y675</f>
        <v>0.35049824554998021</v>
      </c>
      <c r="AK675" s="178">
        <f>$T675*'9 All Base Data'!$Y675</f>
        <v>7.1914809985548726E-3</v>
      </c>
      <c r="AL675" s="178">
        <f>IF($U675="","",$U675*'9 All Base Data'!$Y675)</f>
        <v>7.8592608392250257E-4</v>
      </c>
      <c r="AM675" s="178">
        <f>IF($V675="","",$V675*'9 All Base Data'!$Y675)</f>
        <v>5.7518913615394655E-4</v>
      </c>
      <c r="AN675" s="178">
        <f>IF($W675="","",$W675*'9 All Base Data'!$Y675)</f>
        <v>1.4503202384035196E-4</v>
      </c>
      <c r="AO675" s="178">
        <f>IF($X675="","",$X675*'9 All Base Data'!$Y675)</f>
        <v>4.2797962759735667E-5</v>
      </c>
      <c r="AP675" s="178">
        <f>$Y675*'9 All Base Data'!$Y675</f>
        <v>5.7315347687219076E-2</v>
      </c>
      <c r="AQ675" s="179">
        <f t="shared" si="109"/>
        <v>0.58091641898036617</v>
      </c>
    </row>
    <row r="676" spans="1:43" x14ac:dyDescent="0.25">
      <c r="A676" s="124">
        <v>535320</v>
      </c>
      <c r="B676" s="125" t="s">
        <v>705</v>
      </c>
      <c r="C676" s="126" t="s">
        <v>408</v>
      </c>
      <c r="D676" s="101" t="s">
        <v>2084</v>
      </c>
      <c r="E676" s="142"/>
      <c r="F676" s="191" t="str">
        <f>IF('9 All Base Data'!G676="Rural Centre","Rural",IF('9 All Base Data'!G676="Rural (Incl.some Off Shore Islands)","Rural",IF('9 All Base Data'!G676="Inlet-in TA but not in Urban Area","Rural",IF('9 All Base Data'!G676="Rural (Incl.some Off Shore Islands)","Rural",IF('9 All Base Data'!G676="Inlet-not in TA","Rural",IF('9 All Base Data'!G676="Inland Water not in Urban Area","Rural",IF('9 All Base Data'!G676="Oceanic-in Region but not in TA","Rural",'9 All Base Data'!G676)))))))</f>
        <v>Tokoroa</v>
      </c>
      <c r="G676" s="177">
        <f>IF('9 All Base Data'!I676="..C","..C",'9 All Base Data'!I676*Basecase_Pop_2006)</f>
        <v>666</v>
      </c>
      <c r="H676" s="177">
        <f>IF('9 All Base Data'!J676="..C","..C",'9 All Base Data'!J676*Basecase_Pop_2006)</f>
        <v>408</v>
      </c>
      <c r="I676" s="191">
        <f>IF('9 All Base Data'!L676="..C","..C",'9 All Base Data'!L676*Basecase_Pop_2006)</f>
        <v>6</v>
      </c>
      <c r="J676" s="156">
        <f>IF('9 All Base Data'!$P676=0,0,('9 All Base Data'!$P676*Basecase_Pop_2006)/(1+(1/(BaseCase_Mort_AllAdults_30*('9 All Base Data'!$W676*Basecase_PM10)/10))))</f>
        <v>0.85969296679757234</v>
      </c>
      <c r="K676" s="156">
        <f>IF('9 All Base Data'!$Q676=0,0,('9 All Base Data'!$Q676*Basecase_Pop_2006)/(1+(1/(BaseCase_Mort_Maori_30*('9 All Base Data'!$W676*Basecase_PM10)/10))))</f>
        <v>0.25595238095238093</v>
      </c>
      <c r="L676" s="179">
        <f>133/(1+1/(BaseCase_Mort_Child_0_1*'9 All Base Data'!$AB$10/10))*IF('9 All Base Data'!$L676="..C",0,'9 All Base Data'!L676/'9 All Base Data'!$L$2022)</f>
        <v>8.7526671318313796E-4</v>
      </c>
      <c r="M676" s="178">
        <f>IF('9 All Base Data'!$R676="","",IF('9 All Base Data'!$R676=0,0,('9 All Base Data'!$R676*Basecase_Pop_2006)/(1+(1/(BaseCase_CardiacHA_All*('9 All Base Data'!$W676*Basecase_PM10)/10)))))</f>
        <v>9.8740992952727841E-2</v>
      </c>
      <c r="N676" s="178">
        <f>IF('9 All Base Data'!$S676="","",IF('9 All Base Data'!$S676=0,0,('9 All Base Data'!S676*Basecase_Pop_2006)/(1+(1/(BaseCase_RespHA_All*('9 All Base Data'!$W676*Basecase_PM10)/10)))))</f>
        <v>7.8909424564163069E-2</v>
      </c>
      <c r="O676" s="178">
        <f>IF('9 All Base Data'!$T676="","",IF('9 All Base Data'!$T676=0,0,('9 All Base Data'!$T676*Basecase_Pop_2006)/(1+(1/(BaseCase_RespHA_Child_1_4*('9 All Base Data'!$W676*Basecase_PM10)/10)))))</f>
        <v>2.217066254189224E-2</v>
      </c>
      <c r="P676" s="179">
        <f>IF('9 All Base Data'!$U676="","",IF('9 All Base Data'!$U676=0,0,('9 All Base Data'!$U676*Basecase_Pop_2006)/(1+(1/(BaseCase_RespHA_Child_5_14*('9 All Base Data'!$W676*Basecase_PM10)/10)))))</f>
        <v>1.6356028908330163E-2</v>
      </c>
      <c r="Q676" s="156">
        <f>IF('7 Base case Results'!$G676="..C",0,BaseCase_RADs_All*'7 Base case Results'!$G676*('9 All Base Data'!$V676*Basecase_PM10)/10)</f>
        <v>618.58079999999995</v>
      </c>
      <c r="R676" s="189">
        <f t="shared" si="100"/>
        <v>3.0605069617993577</v>
      </c>
      <c r="S676" s="178">
        <f t="shared" si="101"/>
        <v>0.91119047619047611</v>
      </c>
      <c r="T676" s="179">
        <f t="shared" si="102"/>
        <v>3.1159494989319711E-3</v>
      </c>
      <c r="U676" s="178">
        <f t="shared" si="103"/>
        <v>6.2700530524982187E-4</v>
      </c>
      <c r="V676" s="178">
        <f t="shared" si="104"/>
        <v>3.5785424039847956E-4</v>
      </c>
      <c r="W676" s="178">
        <f t="shared" si="105"/>
        <v>1.0054395462748132E-4</v>
      </c>
      <c r="X676" s="179">
        <f t="shared" si="106"/>
        <v>7.4174591099277298E-5</v>
      </c>
      <c r="Y676" s="179">
        <f t="shared" si="107"/>
        <v>3.83520096E-2</v>
      </c>
      <c r="Z676" s="186">
        <f t="shared" si="108"/>
        <v>3.1029597804439382</v>
      </c>
      <c r="AA676" s="156">
        <f>$J676*'9 All Base Data'!$Y676</f>
        <v>0.49603384437353049</v>
      </c>
      <c r="AB676" s="156">
        <f>$K676*'9 All Base Data'!$Y676</f>
        <v>0.14768184503510404</v>
      </c>
      <c r="AC676" s="178">
        <f>$L676*'9 All Base Data'!$Y676</f>
        <v>5.050197330445838E-4</v>
      </c>
      <c r="AD676" s="178">
        <f>IF($M676="","",$M676*'9 All Base Data'!$Y676)</f>
        <v>5.697251951944151E-2</v>
      </c>
      <c r="AE676" s="178">
        <f>IF($N676="","",$N676*'9 All Base Data'!$Y676)</f>
        <v>4.5529912114636875E-2</v>
      </c>
      <c r="AF676" s="178">
        <f>IF($O676="","",$O676*'9 All Base Data'!$Y676)</f>
        <v>1.2792240250527186E-2</v>
      </c>
      <c r="AG676" s="178">
        <f>IF($P676="","",$P676*'9 All Base Data'!$Y676)</f>
        <v>9.4372574993904432E-3</v>
      </c>
      <c r="AH676" s="167">
        <f>$Q676*'9 All Base Data'!$Y676</f>
        <v>356.91464758941476</v>
      </c>
      <c r="AI676" s="178">
        <f>$R676*'9 All Base Data'!$Y676</f>
        <v>1.7658804859697685</v>
      </c>
      <c r="AJ676" s="178">
        <f>$S676*'9 All Base Data'!$Y676</f>
        <v>0.52574736832497027</v>
      </c>
      <c r="AK676" s="178">
        <f>$T676*'9 All Base Data'!$Y676</f>
        <v>1.7978702496387181E-3</v>
      </c>
      <c r="AL676" s="178">
        <f>IF($U676="","",$U676*'9 All Base Data'!$Y676)</f>
        <v>3.6177549894845362E-4</v>
      </c>
      <c r="AM676" s="178">
        <f>IF($V676="","",$V676*'9 All Base Data'!$Y676)</f>
        <v>2.0647815143987825E-4</v>
      </c>
      <c r="AN676" s="178">
        <f>IF($W676="","",$W676*'9 All Base Data'!$Y676)</f>
        <v>5.8012809536140792E-5</v>
      </c>
      <c r="AO676" s="178">
        <f>IF($X676="","",$X676*'9 All Base Data'!$Y676)</f>
        <v>4.2797962759735667E-5</v>
      </c>
      <c r="AP676" s="178">
        <f>$Y676*'9 All Base Data'!$Y676</f>
        <v>2.2128708150543717E-2</v>
      </c>
      <c r="AQ676" s="179">
        <f t="shared" si="109"/>
        <v>1.7903753180203392</v>
      </c>
    </row>
    <row r="677" spans="1:43" x14ac:dyDescent="0.25">
      <c r="A677" s="124">
        <v>535330</v>
      </c>
      <c r="B677" s="125" t="s">
        <v>706</v>
      </c>
      <c r="C677" s="126" t="s">
        <v>408</v>
      </c>
      <c r="D677" s="101" t="s">
        <v>2084</v>
      </c>
      <c r="E677" s="142"/>
      <c r="F677" s="191" t="str">
        <f>IF('9 All Base Data'!G677="Rural Centre","Rural",IF('9 All Base Data'!G677="Rural (Incl.some Off Shore Islands)","Rural",IF('9 All Base Data'!G677="Inlet-in TA but not in Urban Area","Rural",IF('9 All Base Data'!G677="Rural (Incl.some Off Shore Islands)","Rural",IF('9 All Base Data'!G677="Inlet-not in TA","Rural",IF('9 All Base Data'!G677="Inland Water not in Urban Area","Rural",IF('9 All Base Data'!G677="Oceanic-in Region but not in TA","Rural",'9 All Base Data'!G677)))))))</f>
        <v>Tokoroa</v>
      </c>
      <c r="G677" s="177">
        <f>IF('9 All Base Data'!I677="..C","..C",'9 All Base Data'!I677*Basecase_Pop_2006)</f>
        <v>1899</v>
      </c>
      <c r="H677" s="177">
        <f>IF('9 All Base Data'!J677="..C","..C",'9 All Base Data'!J677*Basecase_Pop_2006)</f>
        <v>1110</v>
      </c>
      <c r="I677" s="191">
        <f>IF('9 All Base Data'!L677="..C","..C",'9 All Base Data'!L677*Basecase_Pop_2006)</f>
        <v>24</v>
      </c>
      <c r="J677" s="156">
        <f>IF('9 All Base Data'!$P677=0,0,('9 All Base Data'!$P677*Basecase_Pop_2006)/(1+(1/(BaseCase_Mort_AllAdults_30*('9 All Base Data'!$W677*Basecase_PM10)/10))))</f>
        <v>0.21492324169939309</v>
      </c>
      <c r="K677" s="156">
        <f>IF('9 All Base Data'!$Q677=0,0,('9 All Base Data'!$Q677*Basecase_Pop_2006)/(1+(1/(BaseCase_Mort_Maori_30*('9 All Base Data'!$W677*Basecase_PM10)/10))))</f>
        <v>0.17063492063492061</v>
      </c>
      <c r="L677" s="179">
        <f>133/(1+1/(BaseCase_Mort_Child_0_1*'9 All Base Data'!$AB$10/10))*IF('9 All Base Data'!$L677="..C",0,'9 All Base Data'!L677/'9 All Base Data'!$L$2022)</f>
        <v>3.5010668527325518E-3</v>
      </c>
      <c r="M677" s="178">
        <f>IF('9 All Base Data'!$R677="","",IF('9 All Base Data'!$R677=0,0,('9 All Base Data'!$R677*Basecase_Pop_2006)/(1+(1/(BaseCase_CardiacHA_All*('9 All Base Data'!$W677*Basecase_PM10)/10)))))</f>
        <v>0.23153060416501703</v>
      </c>
      <c r="N677" s="178">
        <f>IF('9 All Base Data'!$S677="","",IF('9 All Base Data'!$S677=0,0,('9 All Base Data'!S677*Basecase_Pop_2006)/(1+(1/(BaseCase_RespHA_All*('9 All Base Data'!$W677*Basecase_PM10)/10)))))</f>
        <v>0.47909293485384719</v>
      </c>
      <c r="O677" s="178">
        <f>IF('9 All Base Data'!$T677="","",IF('9 All Base Data'!$T677=0,0,('9 All Base Data'!$T677*Basecase_Pop_2006)/(1+(1/(BaseCase_RespHA_Child_1_4*('9 All Base Data'!$W677*Basecase_PM10)/10)))))</f>
        <v>4.434132508378448E-2</v>
      </c>
      <c r="P677" s="179">
        <f>IF('9 All Base Data'!$U677="","",IF('9 All Base Data'!$U677=0,0,('9 All Base Data'!$U677*Basecase_Pop_2006)/(1+(1/(BaseCase_RespHA_Child_5_14*('9 All Base Data'!$W677*Basecase_PM10)/10)))))</f>
        <v>0.14720426017497149</v>
      </c>
      <c r="Q677" s="156">
        <f>IF('7 Base case Results'!$G677="..C",0,BaseCase_RADs_All*'7 Base case Results'!$G677*('9 All Base Data'!$V677*Basecase_PM10)/10)</f>
        <v>1763.7912000000001</v>
      </c>
      <c r="R677" s="189">
        <f t="shared" si="100"/>
        <v>0.76512674044983942</v>
      </c>
      <c r="S677" s="178">
        <f t="shared" si="101"/>
        <v>0.60746031746031737</v>
      </c>
      <c r="T677" s="179">
        <f t="shared" si="102"/>
        <v>1.2463797995727884E-2</v>
      </c>
      <c r="U677" s="178">
        <f t="shared" si="103"/>
        <v>1.4702193364478581E-3</v>
      </c>
      <c r="V677" s="178">
        <f t="shared" si="104"/>
        <v>2.172686459562197E-3</v>
      </c>
      <c r="W677" s="178">
        <f t="shared" si="105"/>
        <v>2.0108790925496263E-4</v>
      </c>
      <c r="X677" s="179">
        <f t="shared" si="106"/>
        <v>6.6757131989349564E-4</v>
      </c>
      <c r="Y677" s="179">
        <f t="shared" si="107"/>
        <v>0.10935505440000001</v>
      </c>
      <c r="Z677" s="186">
        <f t="shared" si="108"/>
        <v>0.8905884986415773</v>
      </c>
      <c r="AA677" s="156">
        <f>$J677*'9 All Base Data'!$Y677</f>
        <v>0.12400846109338262</v>
      </c>
      <c r="AB677" s="156">
        <f>$K677*'9 All Base Data'!$Y677</f>
        <v>9.8454563356736011E-2</v>
      </c>
      <c r="AC677" s="178">
        <f>$L677*'9 All Base Data'!$Y677</f>
        <v>2.0200789321783352E-3</v>
      </c>
      <c r="AD677" s="178">
        <f>IF($M677="","",$M677*'9 All Base Data'!$Y677)</f>
        <v>0.13359073542489736</v>
      </c>
      <c r="AE677" s="178">
        <f>IF($N677="","",$N677*'9 All Base Data'!$Y677)</f>
        <v>0.27643160926743815</v>
      </c>
      <c r="AF677" s="178">
        <f>IF($O677="","",$O677*'9 All Base Data'!$Y677)</f>
        <v>2.5584480501054371E-2</v>
      </c>
      <c r="AG677" s="178">
        <f>IF($P677="","",$P677*'9 All Base Data'!$Y677)</f>
        <v>8.4935317494514009E-2</v>
      </c>
      <c r="AH677" s="167">
        <f>$Q677*'9 All Base Data'!$Y677</f>
        <v>1017.6890627211692</v>
      </c>
      <c r="AI677" s="178">
        <f>$R677*'9 All Base Data'!$Y677</f>
        <v>0.44147012149244214</v>
      </c>
      <c r="AJ677" s="178">
        <f>$S677*'9 All Base Data'!$Y677</f>
        <v>0.35049824554998021</v>
      </c>
      <c r="AK677" s="178">
        <f>$T677*'9 All Base Data'!$Y677</f>
        <v>7.1914809985548726E-3</v>
      </c>
      <c r="AL677" s="178">
        <f>IF($U677="","",$U677*'9 All Base Data'!$Y677)</f>
        <v>8.4830116994809811E-4</v>
      </c>
      <c r="AM677" s="178">
        <f>IF($V677="","",$V677*'9 All Base Data'!$Y677)</f>
        <v>1.2536173480278321E-3</v>
      </c>
      <c r="AN677" s="178">
        <f>IF($W677="","",$W677*'9 All Base Data'!$Y677)</f>
        <v>1.1602561907228158E-4</v>
      </c>
      <c r="AO677" s="178">
        <f>IF($X677="","",$X677*'9 All Base Data'!$Y677)</f>
        <v>3.85181664837621E-4</v>
      </c>
      <c r="AP677" s="178">
        <f>$Y677*'9 All Base Data'!$Y677</f>
        <v>6.3096721888712487E-2</v>
      </c>
      <c r="AQ677" s="179">
        <f t="shared" si="109"/>
        <v>0.51386024289768539</v>
      </c>
    </row>
    <row r="678" spans="1:43" x14ac:dyDescent="0.25">
      <c r="A678" s="124">
        <v>535340</v>
      </c>
      <c r="B678" s="125" t="s">
        <v>707</v>
      </c>
      <c r="C678" s="126" t="s">
        <v>408</v>
      </c>
      <c r="D678" s="101" t="s">
        <v>2084</v>
      </c>
      <c r="E678" s="142"/>
      <c r="F678" s="191" t="str">
        <f>IF('9 All Base Data'!G678="Rural Centre","Rural",IF('9 All Base Data'!G678="Rural (Incl.some Off Shore Islands)","Rural",IF('9 All Base Data'!G678="Inlet-in TA but not in Urban Area","Rural",IF('9 All Base Data'!G678="Rural (Incl.some Off Shore Islands)","Rural",IF('9 All Base Data'!G678="Inlet-not in TA","Rural",IF('9 All Base Data'!G678="Inland Water not in Urban Area","Rural",IF('9 All Base Data'!G678="Oceanic-in Region but not in TA","Rural",'9 All Base Data'!G678)))))))</f>
        <v>Tokoroa</v>
      </c>
      <c r="G678" s="177">
        <f>IF('9 All Base Data'!I678="..C","..C",'9 All Base Data'!I678*Basecase_Pop_2006)</f>
        <v>2034</v>
      </c>
      <c r="H678" s="177">
        <f>IF('9 All Base Data'!J678="..C","..C",'9 All Base Data'!J678*Basecase_Pop_2006)</f>
        <v>1161</v>
      </c>
      <c r="I678" s="191">
        <f>IF('9 All Base Data'!L678="..C","..C",'9 All Base Data'!L678*Basecase_Pop_2006)</f>
        <v>39</v>
      </c>
      <c r="J678" s="156">
        <f>IF('9 All Base Data'!$P678=0,0,('9 All Base Data'!$P678*Basecase_Pop_2006)/(1+(1/(BaseCase_Mort_AllAdults_30*('9 All Base Data'!$W678*Basecase_PM10)/10))))</f>
        <v>2.0775913364274663</v>
      </c>
      <c r="K678" s="156">
        <f>IF('9 All Base Data'!$Q678=0,0,('9 All Base Data'!$Q678*Basecase_Pop_2006)/(1+(1/(BaseCase_Mort_Maori_30*('9 All Base Data'!$W678*Basecase_PM10)/10))))</f>
        <v>0.85317460317460314</v>
      </c>
      <c r="L678" s="179">
        <f>133/(1+1/(BaseCase_Mort_Child_0_1*'9 All Base Data'!$AB$10/10))*IF('9 All Base Data'!$L678="..C",0,'9 All Base Data'!L678/'9 All Base Data'!$L$2022)</f>
        <v>5.6892336356903963E-3</v>
      </c>
      <c r="M678" s="178">
        <f>IF('9 All Base Data'!$R678="","",IF('9 All Base Data'!$R678=0,0,('9 All Base Data'!$R678*Basecase_Pop_2006)/(1+(1/(BaseCase_CardiacHA_All*('9 All Base Data'!$W678*Basecase_PM10)/10)))))</f>
        <v>0.32686673529178872</v>
      </c>
      <c r="N678" s="178">
        <f>IF('9 All Base Data'!$S678="","",IF('9 All Base Data'!$S678=0,0,('9 All Base Data'!S678*Basecase_Pop_2006)/(1+(1/(BaseCase_RespHA_All*('9 All Base Data'!$W678*Basecase_PM10)/10)))))</f>
        <v>0.30436492331891468</v>
      </c>
      <c r="O678" s="178">
        <f>IF('9 All Base Data'!$T678="","",IF('9 All Base Data'!$T678=0,0,('9 All Base Data'!$T678*Basecase_Pop_2006)/(1+(1/(BaseCase_RespHA_Child_1_4*('9 All Base Data'!$W678*Basecase_PM10)/10)))))</f>
        <v>0.13302397525135345</v>
      </c>
      <c r="P678" s="179">
        <f>IF('9 All Base Data'!$U678="","",IF('9 All Base Data'!$U678=0,0,('9 All Base Data'!$U678*Basecase_Pop_2006)/(1+(1/(BaseCase_RespHA_Child_5_14*('9 All Base Data'!$W678*Basecase_PM10)/10)))))</f>
        <v>4.9068086724990495E-2</v>
      </c>
      <c r="Q678" s="156">
        <f>IF('7 Base case Results'!$G678="..C",0,BaseCase_RADs_All*'7 Base case Results'!$G678*('9 All Base Data'!$V678*Basecase_PM10)/10)</f>
        <v>1889.1791999999998</v>
      </c>
      <c r="R678" s="189">
        <f t="shared" si="100"/>
        <v>7.3962251576817799</v>
      </c>
      <c r="S678" s="178">
        <f t="shared" si="101"/>
        <v>3.0373015873015872</v>
      </c>
      <c r="T678" s="179">
        <f t="shared" si="102"/>
        <v>2.0253671743057811E-2</v>
      </c>
      <c r="U678" s="178">
        <f t="shared" si="103"/>
        <v>2.0756037691028583E-3</v>
      </c>
      <c r="V678" s="178">
        <f t="shared" si="104"/>
        <v>1.3802949272512782E-3</v>
      </c>
      <c r="W678" s="178">
        <f t="shared" si="105"/>
        <v>6.0326372776488789E-4</v>
      </c>
      <c r="X678" s="179">
        <f t="shared" si="106"/>
        <v>2.2252377329783191E-4</v>
      </c>
      <c r="Y678" s="179">
        <f t="shared" si="107"/>
        <v>0.11712911039999999</v>
      </c>
      <c r="Z678" s="186">
        <f t="shared" si="108"/>
        <v>7.5370638385211919</v>
      </c>
      <c r="AA678" s="156">
        <f>$J678*'9 All Base Data'!$Y678</f>
        <v>1.1987484572360319</v>
      </c>
      <c r="AB678" s="156">
        <f>$K678*'9 All Base Data'!$Y678</f>
        <v>0.49227281678368012</v>
      </c>
      <c r="AC678" s="178">
        <f>$L678*'9 All Base Data'!$Y678</f>
        <v>3.2826282647897939E-3</v>
      </c>
      <c r="AD678" s="178">
        <f>IF($M678="","",$M678*'9 All Base Data'!$Y678)</f>
        <v>0.18859868530573742</v>
      </c>
      <c r="AE678" s="178">
        <f>IF($N678="","",$N678*'9 All Base Data'!$Y678)</f>
        <v>0.17561537529931365</v>
      </c>
      <c r="AF678" s="178">
        <f>IF($O678="","",$O678*'9 All Base Data'!$Y678)</f>
        <v>7.6753441503163128E-2</v>
      </c>
      <c r="AG678" s="178">
        <f>IF($P678="","",$P678*'9 All Base Data'!$Y678)</f>
        <v>2.8311772498171336E-2</v>
      </c>
      <c r="AH678" s="167">
        <f>$Q678*'9 All Base Data'!$Y678</f>
        <v>1090.0366264217259</v>
      </c>
      <c r="AI678" s="178">
        <f>$R678*'9 All Base Data'!$Y678</f>
        <v>4.2675445077602729</v>
      </c>
      <c r="AJ678" s="178">
        <f>$S678*'9 All Base Data'!$Y678</f>
        <v>1.7524912277499012</v>
      </c>
      <c r="AK678" s="178">
        <f>$T678*'9 All Base Data'!$Y678</f>
        <v>1.1686156622651668E-2</v>
      </c>
      <c r="AL678" s="178">
        <f>IF($U678="","",$U678*'9 All Base Data'!$Y678)</f>
        <v>1.1976016516914325E-3</v>
      </c>
      <c r="AM678" s="178">
        <f>IF($V678="","",$V678*'9 All Base Data'!$Y678)</f>
        <v>7.9641572698238745E-4</v>
      </c>
      <c r="AN678" s="178">
        <f>IF($W678="","",$W678*'9 All Base Data'!$Y678)</f>
        <v>3.4807685721684477E-4</v>
      </c>
      <c r="AO678" s="178">
        <f>IF($X678="","",$X678*'9 All Base Data'!$Y678)</f>
        <v>1.28393888279207E-4</v>
      </c>
      <c r="AP678" s="178">
        <f>$Y678*'9 All Base Data'!$Y678</f>
        <v>6.758227083814701E-2</v>
      </c>
      <c r="AQ678" s="179">
        <f t="shared" si="109"/>
        <v>4.3488069525997455</v>
      </c>
    </row>
    <row r="679" spans="1:43" x14ac:dyDescent="0.25">
      <c r="A679" s="124">
        <v>535350</v>
      </c>
      <c r="B679" s="125" t="s">
        <v>708</v>
      </c>
      <c r="C679" s="126" t="s">
        <v>408</v>
      </c>
      <c r="D679" s="101" t="s">
        <v>2084</v>
      </c>
      <c r="E679" s="142"/>
      <c r="F679" s="191" t="str">
        <f>IF('9 All Base Data'!G679="Rural Centre","Rural",IF('9 All Base Data'!G679="Rural (Incl.some Off Shore Islands)","Rural",IF('9 All Base Data'!G679="Inlet-in TA but not in Urban Area","Rural",IF('9 All Base Data'!G679="Rural (Incl.some Off Shore Islands)","Rural",IF('9 All Base Data'!G679="Inlet-not in TA","Rural",IF('9 All Base Data'!G679="Inland Water not in Urban Area","Rural",IF('9 All Base Data'!G679="Oceanic-in Region but not in TA","Rural",'9 All Base Data'!G679)))))))</f>
        <v>Tokoroa</v>
      </c>
      <c r="G679" s="177">
        <f>IF('9 All Base Data'!I679="..C","..C",'9 All Base Data'!I679*Basecase_Pop_2006)</f>
        <v>720</v>
      </c>
      <c r="H679" s="177">
        <f>IF('9 All Base Data'!J679="..C","..C",'9 All Base Data'!J679*Basecase_Pop_2006)</f>
        <v>447</v>
      </c>
      <c r="I679" s="191">
        <f>IF('9 All Base Data'!L679="..C","..C",'9 All Base Data'!L679*Basecase_Pop_2006)</f>
        <v>12</v>
      </c>
      <c r="J679" s="156">
        <f>IF('9 All Base Data'!$P679=0,0,('9 All Base Data'!$P679*Basecase_Pop_2006)/(1+(1/(BaseCase_Mort_AllAdults_30*('9 All Base Data'!$W679*Basecase_PM10)/10))))</f>
        <v>1.4686421516125192</v>
      </c>
      <c r="K679" s="156">
        <f>IF('9 All Base Data'!$Q679=0,0,('9 All Base Data'!$Q679*Basecase_Pop_2006)/(1+(1/(BaseCase_Mort_Maori_30*('9 All Base Data'!$W679*Basecase_PM10)/10))))</f>
        <v>1.3650793650793649</v>
      </c>
      <c r="L679" s="179">
        <f>133/(1+1/(BaseCase_Mort_Child_0_1*'9 All Base Data'!$AB$10/10))*IF('9 All Base Data'!$L679="..C",0,'9 All Base Data'!L679/'9 All Base Data'!$L$2022)</f>
        <v>1.7505334263662759E-3</v>
      </c>
      <c r="M679" s="178">
        <f>IF('9 All Base Data'!$R679="","",IF('9 All Base Data'!$R679=0,0,('9 All Base Data'!$R679*Basecase_Pop_2006)/(1+(1/(BaseCase_CardiacHA_All*('9 All Base Data'!$W679*Basecase_PM10)/10)))))</f>
        <v>0.28600839338031514</v>
      </c>
      <c r="N679" s="178">
        <f>IF('9 All Base Data'!$S679="","",IF('9 All Base Data'!$S679=0,0,('9 All Base Data'!S679*Basecase_Pop_2006)/(1+(1/(BaseCase_RespHA_All*('9 All Base Data'!$W679*Basecase_PM10)/10)))))</f>
        <v>0.34381963560099621</v>
      </c>
      <c r="O679" s="178">
        <f>IF('9 All Base Data'!$T679="","",IF('9 All Base Data'!$T679=0,0,('9 All Base Data'!$T679*Basecase_Pop_2006)/(1+(1/(BaseCase_RespHA_Child_1_4*('9 All Base Data'!$W679*Basecase_PM10)/10)))))</f>
        <v>6.6511987625676727E-2</v>
      </c>
      <c r="P679" s="179">
        <f>IF('9 All Base Data'!$U679="","",IF('9 All Base Data'!$U679=0,0,('9 All Base Data'!$U679*Basecase_Pop_2006)/(1+(1/(BaseCase_RespHA_Child_5_14*('9 All Base Data'!$W679*Basecase_PM10)/10)))))</f>
        <v>1.6356028908330163E-2</v>
      </c>
      <c r="Q679" s="156">
        <f>IF('7 Base case Results'!$G679="..C",0,BaseCase_RADs_All*'7 Base case Results'!$G679*('9 All Base Data'!$V679*Basecase_PM10)/10)</f>
        <v>668.73599999999988</v>
      </c>
      <c r="R679" s="189">
        <f t="shared" si="100"/>
        <v>5.2283660597405683</v>
      </c>
      <c r="S679" s="178">
        <f t="shared" si="101"/>
        <v>4.8596825396825389</v>
      </c>
      <c r="T679" s="179">
        <f t="shared" si="102"/>
        <v>6.2318989978639421E-3</v>
      </c>
      <c r="U679" s="178">
        <f t="shared" si="103"/>
        <v>1.8161532979650012E-3</v>
      </c>
      <c r="V679" s="178">
        <f t="shared" si="104"/>
        <v>1.5592220474505178E-3</v>
      </c>
      <c r="W679" s="178">
        <f t="shared" si="105"/>
        <v>3.0163186388244395E-4</v>
      </c>
      <c r="X679" s="179">
        <f t="shared" si="106"/>
        <v>7.4174591099277298E-5</v>
      </c>
      <c r="Y679" s="179">
        <f t="shared" si="107"/>
        <v>4.1461631999999991E-2</v>
      </c>
      <c r="Z679" s="186">
        <f t="shared" si="108"/>
        <v>5.2794349660838487</v>
      </c>
      <c r="AA679" s="156">
        <f>$J679*'9 All Base Data'!$Y679</f>
        <v>0.84739115080478111</v>
      </c>
      <c r="AB679" s="156">
        <f>$K679*'9 All Base Data'!$Y679</f>
        <v>0.78763650685388809</v>
      </c>
      <c r="AC679" s="178">
        <f>$L679*'9 All Base Data'!$Y679</f>
        <v>1.0100394660891676E-3</v>
      </c>
      <c r="AD679" s="178">
        <f>IF($M679="","",$M679*'9 All Base Data'!$Y679)</f>
        <v>0.16502384964252023</v>
      </c>
      <c r="AE679" s="178">
        <f>IF($N679="","",$N679*'9 All Base Data'!$Y679)</f>
        <v>0.19838033135663208</v>
      </c>
      <c r="AF679" s="178">
        <f>IF($O679="","",$O679*'9 All Base Data'!$Y679)</f>
        <v>3.8376720751581564E-2</v>
      </c>
      <c r="AG679" s="178">
        <f>IF($P679="","",$P679*'9 All Base Data'!$Y679)</f>
        <v>9.4372574993904432E-3</v>
      </c>
      <c r="AH679" s="167">
        <f>$Q679*'9 All Base Data'!$Y679</f>
        <v>385.85367306963752</v>
      </c>
      <c r="AI679" s="178">
        <f>$R679*'9 All Base Data'!$Y679</f>
        <v>3.0167124968650207</v>
      </c>
      <c r="AJ679" s="178">
        <f>$S679*'9 All Base Data'!$Y679</f>
        <v>2.8039859643998417</v>
      </c>
      <c r="AK679" s="178">
        <f>$T679*'9 All Base Data'!$Y679</f>
        <v>3.5957404992774363E-3</v>
      </c>
      <c r="AL679" s="178">
        <f>IF($U679="","",$U679*'9 All Base Data'!$Y679)</f>
        <v>1.0479014452300036E-3</v>
      </c>
      <c r="AM679" s="178">
        <f>IF($V679="","",$V679*'9 All Base Data'!$Y679)</f>
        <v>8.9965480270232654E-4</v>
      </c>
      <c r="AN679" s="178">
        <f>IF($W679="","",$W679*'9 All Base Data'!$Y679)</f>
        <v>1.7403842860842238E-4</v>
      </c>
      <c r="AO679" s="178">
        <f>IF($X679="","",$X679*'9 All Base Data'!$Y679)</f>
        <v>4.2797962759735667E-5</v>
      </c>
      <c r="AP679" s="178">
        <f>$Y679*'9 All Base Data'!$Y679</f>
        <v>2.3922927730317525E-2</v>
      </c>
      <c r="AQ679" s="179">
        <f t="shared" si="109"/>
        <v>3.0461787213425477</v>
      </c>
    </row>
    <row r="680" spans="1:43" x14ac:dyDescent="0.25">
      <c r="A680" s="124">
        <v>535360</v>
      </c>
      <c r="B680" s="125" t="s">
        <v>709</v>
      </c>
      <c r="C680" s="126" t="s">
        <v>408</v>
      </c>
      <c r="D680" s="101" t="s">
        <v>2084</v>
      </c>
      <c r="E680" s="142"/>
      <c r="F680" s="191" t="str">
        <f>IF('9 All Base Data'!G680="Rural Centre","Rural",IF('9 All Base Data'!G680="Rural (Incl.some Off Shore Islands)","Rural",IF('9 All Base Data'!G680="Inlet-in TA but not in Urban Area","Rural",IF('9 All Base Data'!G680="Rural (Incl.some Off Shore Islands)","Rural",IF('9 All Base Data'!G680="Inlet-not in TA","Rural",IF('9 All Base Data'!G680="Inland Water not in Urban Area","Rural",IF('9 All Base Data'!G680="Oceanic-in Region but not in TA","Rural",'9 All Base Data'!G680)))))))</f>
        <v>Tokoroa</v>
      </c>
      <c r="G680" s="177">
        <f>IF('9 All Base Data'!I680="..C","..C",'9 All Base Data'!I680*Basecase_Pop_2006)</f>
        <v>2976</v>
      </c>
      <c r="H680" s="177">
        <f>IF('9 All Base Data'!J680="..C","..C",'9 All Base Data'!J680*Basecase_Pop_2006)</f>
        <v>1611</v>
      </c>
      <c r="I680" s="191">
        <f>IF('9 All Base Data'!L680="..C","..C",'9 All Base Data'!L680*Basecase_Pop_2006)</f>
        <v>66</v>
      </c>
      <c r="J680" s="156">
        <f>IF('9 All Base Data'!$P680=0,0,('9 All Base Data'!$P680*Basecase_Pop_2006)/(1+(1/(BaseCase_Mort_AllAdults_30*('9 All Base Data'!$W680*Basecase_PM10)/10))))</f>
        <v>1.2178983696298942</v>
      </c>
      <c r="K680" s="156">
        <f>IF('9 All Base Data'!$Q680=0,0,('9 All Base Data'!$Q680*Basecase_Pop_2006)/(1+(1/(BaseCase_Mort_Maori_30*('9 All Base Data'!$W680*Basecase_PM10)/10))))</f>
        <v>0.59722222222222221</v>
      </c>
      <c r="L680" s="179">
        <f>133/(1+1/(BaseCase_Mort_Child_0_1*'9 All Base Data'!$AB$10/10))*IF('9 All Base Data'!$L680="..C",0,'9 All Base Data'!L680/'9 All Base Data'!$L$2022)</f>
        <v>9.6279338450145184E-3</v>
      </c>
      <c r="M680" s="178">
        <f>IF('9 All Base Data'!$R680="","",IF('9 All Base Data'!$R680=0,0,('9 All Base Data'!$R680*Basecase_Pop_2006)/(1+(1/(BaseCase_CardiacHA_All*('9 All Base Data'!$W680*Basecase_PM10)/10)))))</f>
        <v>0.42220286641856042</v>
      </c>
      <c r="N680" s="178">
        <f>IF('9 All Base Data'!$S680="","",IF('9 All Base Data'!$S680=0,0,('9 All Base Data'!S680*Basecase_Pop_2006)/(1+(1/(BaseCase_RespHA_All*('9 All Base Data'!$W680*Basecase_PM10)/10)))))</f>
        <v>0.73836675842181154</v>
      </c>
      <c r="O680" s="178">
        <f>IF('9 All Base Data'!$T680="","",IF('9 All Base Data'!$T680=0,0,('9 All Base Data'!$T680*Basecase_Pop_2006)/(1+(1/(BaseCase_RespHA_Child_1_4*('9 All Base Data'!$W680*Basecase_PM10)/10)))))</f>
        <v>0.21062129414797628</v>
      </c>
      <c r="P680" s="179">
        <f>IF('9 All Base Data'!$U680="","",IF('9 All Base Data'!$U680=0,0,('9 All Base Data'!$U680*Basecase_Pop_2006)/(1+(1/(BaseCase_RespHA_Child_5_14*('9 All Base Data'!$W680*Basecase_PM10)/10)))))</f>
        <v>8.178014454165082E-2</v>
      </c>
      <c r="Q680" s="156">
        <f>IF('7 Base case Results'!$G680="..C",0,BaseCase_RADs_All*'7 Base case Results'!$G680*('9 All Base Data'!$V680*Basecase_PM10)/10)</f>
        <v>2764.1087999999995</v>
      </c>
      <c r="R680" s="189">
        <f t="shared" si="100"/>
        <v>4.3357181958824231</v>
      </c>
      <c r="S680" s="178">
        <f t="shared" si="101"/>
        <v>2.1261111111111108</v>
      </c>
      <c r="T680" s="179">
        <f t="shared" si="102"/>
        <v>3.4275444488251684E-2</v>
      </c>
      <c r="U680" s="178">
        <f t="shared" si="103"/>
        <v>2.6809882017578587E-3</v>
      </c>
      <c r="V680" s="178">
        <f t="shared" si="104"/>
        <v>3.3484932494429152E-3</v>
      </c>
      <c r="W680" s="178">
        <f t="shared" si="105"/>
        <v>9.5516756896107241E-4</v>
      </c>
      <c r="X680" s="179">
        <f t="shared" si="106"/>
        <v>3.7087295549638645E-4</v>
      </c>
      <c r="Y680" s="179">
        <f t="shared" si="107"/>
        <v>0.17137474559999996</v>
      </c>
      <c r="Z680" s="186">
        <f t="shared" si="108"/>
        <v>4.5473978674218749</v>
      </c>
      <c r="AA680" s="156">
        <f>$J680*'9 All Base Data'!$Y680</f>
        <v>0.70271461286250148</v>
      </c>
      <c r="AB680" s="156">
        <f>$K680*'9 All Base Data'!$Y680</f>
        <v>0.34459097174857606</v>
      </c>
      <c r="AC680" s="178">
        <f>$L680*'9 All Base Data'!$Y680</f>
        <v>5.5552170634904216E-3</v>
      </c>
      <c r="AD680" s="178">
        <f>IF($M680="","",$M680*'9 All Base Data'!$Y680)</f>
        <v>0.24360663518657749</v>
      </c>
      <c r="AE680" s="178">
        <f>IF($N680="","",$N680*'9 All Base Data'!$Y680)</f>
        <v>0.42602989192981644</v>
      </c>
      <c r="AF680" s="178">
        <f>IF($O680="","",$O680*'9 All Base Data'!$Y680)</f>
        <v>0.12152628238000827</v>
      </c>
      <c r="AG680" s="178">
        <f>IF($P680="","",$P680*'9 All Base Data'!$Y680)</f>
        <v>4.7186287496952223E-2</v>
      </c>
      <c r="AH680" s="167">
        <f>$Q680*'9 All Base Data'!$Y680</f>
        <v>1594.8618486878349</v>
      </c>
      <c r="AI680" s="178">
        <f>$R680*'9 All Base Data'!$Y680</f>
        <v>2.5016640217905053</v>
      </c>
      <c r="AJ680" s="178">
        <f>$S680*'9 All Base Data'!$Y680</f>
        <v>1.2267438594249307</v>
      </c>
      <c r="AK680" s="178">
        <f>$T680*'9 All Base Data'!$Y680</f>
        <v>1.97765727460259E-2</v>
      </c>
      <c r="AL680" s="178">
        <f>IF($U680="","",$U680*'9 All Base Data'!$Y680)</f>
        <v>1.5469021334347671E-3</v>
      </c>
      <c r="AM680" s="178">
        <f>IF($V680="","",$V680*'9 All Base Data'!$Y680)</f>
        <v>1.9320455599017175E-3</v>
      </c>
      <c r="AN680" s="178">
        <f>IF($W680="","",$W680*'9 All Base Data'!$Y680)</f>
        <v>5.5112169059333752E-4</v>
      </c>
      <c r="AO680" s="178">
        <f>IF($X680="","",$X680*'9 All Base Data'!$Y680)</f>
        <v>2.1398981379867831E-4</v>
      </c>
      <c r="AP680" s="178">
        <f>$Y680*'9 All Base Data'!$Y680</f>
        <v>9.8881434618645764E-2</v>
      </c>
      <c r="AQ680" s="179">
        <f t="shared" si="109"/>
        <v>2.6238009768485138</v>
      </c>
    </row>
    <row r="681" spans="1:43" x14ac:dyDescent="0.25">
      <c r="A681" s="124">
        <v>535370</v>
      </c>
      <c r="B681" s="125" t="s">
        <v>710</v>
      </c>
      <c r="C681" s="126" t="s">
        <v>408</v>
      </c>
      <c r="D681" s="101" t="s">
        <v>2084</v>
      </c>
      <c r="E681" s="142"/>
      <c r="F681" s="191" t="str">
        <f>IF('9 All Base Data'!G681="Rural Centre","Rural",IF('9 All Base Data'!G681="Rural (Incl.some Off Shore Islands)","Rural",IF('9 All Base Data'!G681="Inlet-in TA but not in Urban Area","Rural",IF('9 All Base Data'!G681="Rural (Incl.some Off Shore Islands)","Rural",IF('9 All Base Data'!G681="Inlet-not in TA","Rural",IF('9 All Base Data'!G681="Inland Water not in Urban Area","Rural",IF('9 All Base Data'!G681="Oceanic-in Region but not in TA","Rural",'9 All Base Data'!G681)))))))</f>
        <v>Tokoroa</v>
      </c>
      <c r="G681" s="177">
        <f>IF('9 All Base Data'!I681="..C","..C",'9 All Base Data'!I681*Basecase_Pop_2006)</f>
        <v>2070</v>
      </c>
      <c r="H681" s="177">
        <f>IF('9 All Base Data'!J681="..C","..C",'9 All Base Data'!J681*Basecase_Pop_2006)</f>
        <v>1137</v>
      </c>
      <c r="I681" s="191">
        <f>IF('9 All Base Data'!L681="..C","..C",'9 All Base Data'!L681*Basecase_Pop_2006)</f>
        <v>33</v>
      </c>
      <c r="J681" s="156">
        <f>IF('9 All Base Data'!$P681=0,0,('9 All Base Data'!$P681*Basecase_Pop_2006)/(1+(1/(BaseCase_Mort_AllAdults_30*('9 All Base Data'!$W681*Basecase_PM10)/10))))</f>
        <v>2.79400214209211</v>
      </c>
      <c r="K681" s="156">
        <f>IF('9 All Base Data'!$Q681=0,0,('9 All Base Data'!$Q681*Basecase_Pop_2006)/(1+(1/(BaseCase_Mort_Maori_30*('9 All Base Data'!$W681*Basecase_PM10)/10))))</f>
        <v>1.3650793650793649</v>
      </c>
      <c r="L681" s="179">
        <f>133/(1+1/(BaseCase_Mort_Child_0_1*'9 All Base Data'!$AB$10/10))*IF('9 All Base Data'!$L681="..C",0,'9 All Base Data'!L681/'9 All Base Data'!$L$2022)</f>
        <v>4.8139669225072592E-3</v>
      </c>
      <c r="M681" s="178">
        <f>IF('9 All Base Data'!$R681="","",IF('9 All Base Data'!$R681=0,0,('9 All Base Data'!$R681*Basecase_Pop_2006)/(1+(1/(BaseCase_CardiacHA_All*('9 All Base Data'!$W681*Basecase_PM10)/10)))))</f>
        <v>0.26898408425053444</v>
      </c>
      <c r="N681" s="178">
        <f>IF('9 All Base Data'!$S681="","",IF('9 All Base Data'!$S681=0,0,('9 All Base Data'!S681*Basecase_Pop_2006)/(1+(1/(BaseCase_RespHA_All*('9 All Base Data'!$W681*Basecase_PM10)/10)))))</f>
        <v>0.40581989775855293</v>
      </c>
      <c r="O681" s="178">
        <f>IF('9 All Base Data'!$T681="","",IF('9 All Base Data'!$T681=0,0,('9 All Base Data'!$T681*Basecase_Pop_2006)/(1+(1/(BaseCase_RespHA_Child_1_4*('9 All Base Data'!$W681*Basecase_PM10)/10)))))</f>
        <v>0.14410930652229956</v>
      </c>
      <c r="P681" s="179">
        <f>IF('9 All Base Data'!$U681="","",IF('9 All Base Data'!$U681=0,0,('9 All Base Data'!$U681*Basecase_Pop_2006)/(1+(1/(BaseCase_RespHA_Child_5_14*('9 All Base Data'!$W681*Basecase_PM10)/10)))))</f>
        <v>1.6356028908330163E-2</v>
      </c>
      <c r="Q681" s="156">
        <f>IF('7 Base case Results'!$G681="..C",0,BaseCase_RADs_All*'7 Base case Results'!$G681*('9 All Base Data'!$V681*Basecase_PM10)/10)</f>
        <v>1922.6159999999995</v>
      </c>
      <c r="R681" s="189">
        <f t="shared" si="100"/>
        <v>9.9466476258479108</v>
      </c>
      <c r="S681" s="178">
        <f t="shared" si="101"/>
        <v>4.8596825396825389</v>
      </c>
      <c r="T681" s="179">
        <f t="shared" si="102"/>
        <v>1.7137722244125842E-2</v>
      </c>
      <c r="U681" s="178">
        <f t="shared" si="103"/>
        <v>1.7080489349908937E-3</v>
      </c>
      <c r="V681" s="178">
        <f t="shared" si="104"/>
        <v>1.8403932363350375E-3</v>
      </c>
      <c r="W681" s="178">
        <f t="shared" si="105"/>
        <v>6.5353570507862841E-4</v>
      </c>
      <c r="X681" s="179">
        <f t="shared" si="106"/>
        <v>7.4174591099277298E-5</v>
      </c>
      <c r="Y681" s="179">
        <f t="shared" si="107"/>
        <v>0.11920219199999997</v>
      </c>
      <c r="Z681" s="186">
        <f t="shared" si="108"/>
        <v>10.086535982263362</v>
      </c>
      <c r="AA681" s="156">
        <f>$J681*'9 All Base Data'!$Y681</f>
        <v>1.6121099942139738</v>
      </c>
      <c r="AB681" s="156">
        <f>$K681*'9 All Base Data'!$Y681</f>
        <v>0.78763650685388809</v>
      </c>
      <c r="AC681" s="178">
        <f>$L681*'9 All Base Data'!$Y681</f>
        <v>2.7776085317452108E-3</v>
      </c>
      <c r="AD681" s="178">
        <f>IF($M681="","",$M681*'9 All Base Data'!$Y681)</f>
        <v>0.15520100144951307</v>
      </c>
      <c r="AE681" s="178">
        <f>IF($N681="","",$N681*'9 All Base Data'!$Y681)</f>
        <v>0.23415383373241822</v>
      </c>
      <c r="AF681" s="178">
        <f>IF($O681="","",$O681*'9 All Base Data'!$Y681)</f>
        <v>8.314956162842671E-2</v>
      </c>
      <c r="AG681" s="178">
        <f>IF($P681="","",$P681*'9 All Base Data'!$Y681)</f>
        <v>9.4372574993904432E-3</v>
      </c>
      <c r="AH681" s="167">
        <f>$Q681*'9 All Base Data'!$Y681</f>
        <v>1109.3293100752078</v>
      </c>
      <c r="AI681" s="178">
        <f>$R681*'9 All Base Data'!$Y681</f>
        <v>5.7391115794017464</v>
      </c>
      <c r="AJ681" s="178">
        <f>$S681*'9 All Base Data'!$Y681</f>
        <v>2.8039859643998417</v>
      </c>
      <c r="AK681" s="178">
        <f>$T681*'9 All Base Data'!$Y681</f>
        <v>9.88828637301295E-3</v>
      </c>
      <c r="AL681" s="178">
        <f>IF($U681="","",$U681*'9 All Base Data'!$Y681)</f>
        <v>9.85526359204408E-4</v>
      </c>
      <c r="AM681" s="178">
        <f>IF($V681="","",$V681*'9 All Base Data'!$Y681)</f>
        <v>1.0618876359765165E-3</v>
      </c>
      <c r="AN681" s="178">
        <f>IF($W681="","",$W681*'9 All Base Data'!$Y681)</f>
        <v>3.7708326198491505E-4</v>
      </c>
      <c r="AO681" s="178">
        <f>IF($X681="","",$X681*'9 All Base Data'!$Y681)</f>
        <v>4.2797962759735667E-5</v>
      </c>
      <c r="AP681" s="178">
        <f>$Y681*'9 All Base Data'!$Y681</f>
        <v>6.877841722466288E-2</v>
      </c>
      <c r="AQ681" s="179">
        <f t="shared" si="109"/>
        <v>5.8198256969946023</v>
      </c>
    </row>
    <row r="682" spans="1:43" x14ac:dyDescent="0.25">
      <c r="A682" s="124">
        <v>535380</v>
      </c>
      <c r="B682" s="125" t="s">
        <v>711</v>
      </c>
      <c r="C682" s="126" t="s">
        <v>408</v>
      </c>
      <c r="D682" s="101" t="s">
        <v>2084</v>
      </c>
      <c r="E682" s="142"/>
      <c r="F682" s="191" t="str">
        <f>IF('9 All Base Data'!G682="Rural Centre","Rural",IF('9 All Base Data'!G682="Rural (Incl.some Off Shore Islands)","Rural",IF('9 All Base Data'!G682="Inlet-in TA but not in Urban Area","Rural",IF('9 All Base Data'!G682="Rural (Incl.some Off Shore Islands)","Rural",IF('9 All Base Data'!G682="Inlet-not in TA","Rural",IF('9 All Base Data'!G682="Inland Water not in Urban Area","Rural",IF('9 All Base Data'!G682="Oceanic-in Region but not in TA","Rural",'9 All Base Data'!G682)))))))</f>
        <v>Tokoroa</v>
      </c>
      <c r="G682" s="177">
        <f>IF('9 All Base Data'!I682="..C","..C",'9 All Base Data'!I682*Basecase_Pop_2006)</f>
        <v>153</v>
      </c>
      <c r="H682" s="177">
        <f>IF('9 All Base Data'!J682="..C","..C",'9 All Base Data'!J682*Basecase_Pop_2006)</f>
        <v>102</v>
      </c>
      <c r="I682" s="191" t="str">
        <f>IF('9 All Base Data'!L682="..C","..C",'9 All Base Data'!L682*Basecase_Pop_2006)</f>
        <v>..C</v>
      </c>
      <c r="J682" s="156">
        <f>IF('9 All Base Data'!$P682=0,0,('9 All Base Data'!$P682*Basecase_Pop_2006)/(1+(1/(BaseCase_Mort_AllAdults_30*('9 All Base Data'!$W682*Basecase_PM10)/10))))</f>
        <v>0</v>
      </c>
      <c r="K682" s="156">
        <f>IF('9 All Base Data'!$Q682=0,0,('9 All Base Data'!$Q682*Basecase_Pop_2006)/(1+(1/(BaseCase_Mort_Maori_30*('9 All Base Data'!$W682*Basecase_PM10)/10))))</f>
        <v>0</v>
      </c>
      <c r="L682" s="179">
        <f>133/(1+1/(BaseCase_Mort_Child_0_1*'9 All Base Data'!$AB$10/10))*IF('9 All Base Data'!$L682="..C",0,'9 All Base Data'!L682/'9 All Base Data'!$L$2022)</f>
        <v>0</v>
      </c>
      <c r="M682" s="178">
        <f>IF('9 All Base Data'!$R682="","",IF('9 All Base Data'!$R682=0,0,('9 All Base Data'!$R682*Basecase_Pop_2006)/(1+(1/(BaseCase_CardiacHA_All*('9 All Base Data'!$W682*Basecase_PM10)/10)))))</f>
        <v>1.8328234919601557E-3</v>
      </c>
      <c r="N682" s="178">
        <f>IF('9 All Base Data'!$S682="","",IF('9 All Base Data'!$S682=0,0,('9 All Base Data'!S682*Basecase_Pop_2006)/(1+(1/(BaseCase_RespHA_All*('9 All Base Data'!$W682*Basecase_PM10)/10)))))</f>
        <v>7.3045181827948696E-2</v>
      </c>
      <c r="O682" s="178">
        <f>IF('9 All Base Data'!$T682="","",IF('9 All Base Data'!$T682=0,0,('9 All Base Data'!$T682*Basecase_Pop_2006)/(1+(1/(BaseCase_RespHA_Child_1_4*('9 All Base Data'!$W682*Basecase_PM10)/10)))))</f>
        <v>0</v>
      </c>
      <c r="P682" s="179">
        <f>IF('9 All Base Data'!$U682="","",IF('9 All Base Data'!$U682=0,0,('9 All Base Data'!$U682*Basecase_Pop_2006)/(1+(1/(BaseCase_RespHA_Child_5_14*('9 All Base Data'!$W682*Basecase_PM10)/10)))))</f>
        <v>0</v>
      </c>
      <c r="Q682" s="156">
        <f>IF('7 Base case Results'!$G682="..C",0,BaseCase_RADs_All*'7 Base case Results'!$G682*('9 All Base Data'!$V682*Basecase_PM10)/10)</f>
        <v>76.132551037004461</v>
      </c>
      <c r="R682" s="189">
        <f t="shared" si="100"/>
        <v>0</v>
      </c>
      <c r="S682" s="178">
        <f t="shared" si="101"/>
        <v>0</v>
      </c>
      <c r="T682" s="179">
        <f t="shared" si="102"/>
        <v>0</v>
      </c>
      <c r="U682" s="178">
        <f t="shared" si="103"/>
        <v>1.1638429173946989E-5</v>
      </c>
      <c r="V682" s="178">
        <f t="shared" si="104"/>
        <v>3.3125989958974735E-4</v>
      </c>
      <c r="W682" s="178">
        <f t="shared" si="105"/>
        <v>0</v>
      </c>
      <c r="X682" s="179">
        <f t="shared" si="106"/>
        <v>0</v>
      </c>
      <c r="Y682" s="179">
        <f t="shared" si="107"/>
        <v>4.720218164294277E-3</v>
      </c>
      <c r="Z682" s="186">
        <f t="shared" si="108"/>
        <v>5.0631164930579715E-3</v>
      </c>
      <c r="AA682" s="156">
        <f>$J682*'9 All Base Data'!$Y682</f>
        <v>0</v>
      </c>
      <c r="AB682" s="156">
        <f>$K682*'9 All Base Data'!$Y682</f>
        <v>0</v>
      </c>
      <c r="AC682" s="178">
        <f>$L682*'9 All Base Data'!$Y682</f>
        <v>0</v>
      </c>
      <c r="AD682" s="178">
        <f>IF($M682="","",$M682*'9 All Base Data'!$Y682)</f>
        <v>3.8566862155075551E-4</v>
      </c>
      <c r="AE682" s="178">
        <f>IF($N682="","",$N682*'9 All Base Data'!$Y682)</f>
        <v>1.5370402392857202E-2</v>
      </c>
      <c r="AF682" s="178">
        <f>IF($O682="","",$O682*'9 All Base Data'!$Y682)</f>
        <v>0</v>
      </c>
      <c r="AG682" s="178">
        <f>IF($P682="","",$P682*'9 All Base Data'!$Y682)</f>
        <v>0</v>
      </c>
      <c r="AH682" s="167">
        <f>$Q682*'9 All Base Data'!$Y682</f>
        <v>16.020056564302461</v>
      </c>
      <c r="AI682" s="178">
        <f>$R682*'9 All Base Data'!$Y682</f>
        <v>0</v>
      </c>
      <c r="AJ682" s="178">
        <f>$S682*'9 All Base Data'!$Y682</f>
        <v>0</v>
      </c>
      <c r="AK682" s="178">
        <f>$T682*'9 All Base Data'!$Y682</f>
        <v>0</v>
      </c>
      <c r="AL682" s="178">
        <f>IF($U682="","",$U682*'9 All Base Data'!$Y682)</f>
        <v>2.4489957468472974E-6</v>
      </c>
      <c r="AM682" s="178">
        <f>IF($V682="","",$V682*'9 All Base Data'!$Y682)</f>
        <v>6.9704774851607419E-5</v>
      </c>
      <c r="AN682" s="178">
        <f>IF($W682="","",$W682*'9 All Base Data'!$Y682)</f>
        <v>0</v>
      </c>
      <c r="AO682" s="178">
        <f>IF($X682="","",$X682*'9 All Base Data'!$Y682)</f>
        <v>0</v>
      </c>
      <c r="AP682" s="178">
        <f>$Y682*'9 All Base Data'!$Y682</f>
        <v>9.932435069867527E-4</v>
      </c>
      <c r="AQ682" s="179">
        <f t="shared" si="109"/>
        <v>1.0653972775852075E-3</v>
      </c>
    </row>
    <row r="683" spans="1:43" x14ac:dyDescent="0.25">
      <c r="A683" s="124">
        <v>535501</v>
      </c>
      <c r="B683" s="125" t="s">
        <v>712</v>
      </c>
      <c r="C683" s="126" t="s">
        <v>408</v>
      </c>
      <c r="D683" s="101" t="s">
        <v>2083</v>
      </c>
      <c r="E683" s="142"/>
      <c r="F683" s="191" t="str">
        <f>IF('9 All Base Data'!G683="Rural Centre","Rural",IF('9 All Base Data'!G683="Rural (Incl.some Off Shore Islands)","Rural",IF('9 All Base Data'!G683="Inlet-in TA but not in Urban Area","Rural",IF('9 All Base Data'!G683="Rural (Incl.some Off Shore Islands)","Rural",IF('9 All Base Data'!G683="Inlet-not in TA","Rural",IF('9 All Base Data'!G683="Inland Water not in Urban Area","Rural",IF('9 All Base Data'!G683="Oceanic-in Region but not in TA","Rural",'9 All Base Data'!G683)))))))</f>
        <v>Matamata</v>
      </c>
      <c r="G683" s="177">
        <f>IF('9 All Base Data'!I683="..C","..C",'9 All Base Data'!I683*Basecase_Pop_2006)</f>
        <v>2925</v>
      </c>
      <c r="H683" s="177">
        <f>IF('9 All Base Data'!J683="..C","..C",'9 All Base Data'!J683*Basecase_Pop_2006)</f>
        <v>1914</v>
      </c>
      <c r="I683" s="191">
        <f>IF('9 All Base Data'!L683="..C","..C",'9 All Base Data'!L683*Basecase_Pop_2006)</f>
        <v>42</v>
      </c>
      <c r="J683" s="156">
        <f>IF('9 All Base Data'!$P683=0,0,('9 All Base Data'!$P683*Basecase_Pop_2006)/(1+(1/(BaseCase_Mort_AllAdults_30*('9 All Base Data'!$W683*Basecase_PM10)/10))))</f>
        <v>5.3639846743295021E-2</v>
      </c>
      <c r="K683" s="156">
        <f>IF('9 All Base Data'!$Q683=0,0,('9 All Base Data'!$Q683*Basecase_Pop_2006)/(1+(1/(BaseCase_Mort_Maori_30*('9 All Base Data'!$W683*Basecase_PM10)/10))))</f>
        <v>0</v>
      </c>
      <c r="L683" s="179">
        <f>133/(1+1/(BaseCase_Mort_Child_0_1*'9 All Base Data'!$AB$10/10))*IF('9 All Base Data'!$L683="..C",0,'9 All Base Data'!L683/'9 All Base Data'!$L$2022)</f>
        <v>6.1268669922819657E-3</v>
      </c>
      <c r="M683" s="178">
        <f>IF('9 All Base Data'!$R683="","",IF('9 All Base Data'!$R683=0,0,('9 All Base Data'!$R683*Basecase_Pop_2006)/(1+(1/(BaseCase_CardiacHA_All*('9 All Base Data'!$W683*Basecase_PM10)/10)))))</f>
        <v>0.54590570719602971</v>
      </c>
      <c r="N683" s="178">
        <f>IF('9 All Base Data'!$S683="","",IF('9 All Base Data'!$S683=0,0,('9 All Base Data'!S683*Basecase_Pop_2006)/(1+(1/(BaseCase_RespHA_All*('9 All Base Data'!$W683*Basecase_PM10)/10)))))</f>
        <v>0.49794238683127573</v>
      </c>
      <c r="O683" s="178">
        <f>IF('9 All Base Data'!$T683="","",IF('9 All Base Data'!$T683=0,0,('9 All Base Data'!$T683*Basecase_Pop_2006)/(1+(1/(BaseCase_RespHA_Child_1_4*('9 All Base Data'!$W683*Basecase_PM10)/10)))))</f>
        <v>0.11382113821138212</v>
      </c>
      <c r="P683" s="179">
        <f>IF('9 All Base Data'!$U683="","",IF('9 All Base Data'!$U683=0,0,('9 All Base Data'!$U683*Basecase_Pop_2006)/(1+(1/(BaseCase_RespHA_Child_5_14*('9 All Base Data'!$W683*Basecase_PM10)/10)))))</f>
        <v>8.4337349397590369E-2</v>
      </c>
      <c r="Q683" s="156">
        <f>IF('7 Base case Results'!$G683="..C",0,BaseCase_RADs_All*'7 Base case Results'!$G683*('9 All Base Data'!$V683*Basecase_PM10)/10)</f>
        <v>1974.375</v>
      </c>
      <c r="R683" s="189">
        <f t="shared" si="100"/>
        <v>0.19095785440613028</v>
      </c>
      <c r="S683" s="178">
        <f t="shared" si="101"/>
        <v>0</v>
      </c>
      <c r="T683" s="179">
        <f t="shared" si="102"/>
        <v>2.18116464925238E-2</v>
      </c>
      <c r="U683" s="178">
        <f t="shared" si="103"/>
        <v>3.4665012406947886E-3</v>
      </c>
      <c r="V683" s="178">
        <f t="shared" si="104"/>
        <v>2.2581687242798354E-3</v>
      </c>
      <c r="W683" s="178">
        <f t="shared" si="105"/>
        <v>5.1617886178861796E-4</v>
      </c>
      <c r="X683" s="179">
        <f t="shared" si="106"/>
        <v>3.8246987951807233E-4</v>
      </c>
      <c r="Y683" s="179">
        <f t="shared" si="107"/>
        <v>0.12241125</v>
      </c>
      <c r="Z683" s="186">
        <f t="shared" si="108"/>
        <v>0.34090542086362868</v>
      </c>
      <c r="AA683" s="156">
        <f>$J683*'9 All Base Data'!$Y683</f>
        <v>2.2418108753724415E-2</v>
      </c>
      <c r="AB683" s="156">
        <f>$K683*'9 All Base Data'!$Y683</f>
        <v>0</v>
      </c>
      <c r="AC683" s="178">
        <f>$L683*'9 All Base Data'!$Y683</f>
        <v>2.5606480795874126E-3</v>
      </c>
      <c r="AD683" s="178">
        <f>IF($M683="","",$M683*'9 All Base Data'!$Y683)</f>
        <v>0.2281545204960751</v>
      </c>
      <c r="AE683" s="178">
        <f>IF($N683="","",$N683*'9 All Base Data'!$Y683)</f>
        <v>0.20810884554714015</v>
      </c>
      <c r="AF683" s="178">
        <f>IF($O683="","",$O683*'9 All Base Data'!$Y683)</f>
        <v>4.7570133209122546E-2</v>
      </c>
      <c r="AG683" s="178">
        <f>IF($P683="","",$P683*'9 All Base Data'!$Y683)</f>
        <v>3.5247749305554653E-2</v>
      </c>
      <c r="AH683" s="167">
        <f>$Q683*'9 All Base Data'!$Y683</f>
        <v>825.16554684540301</v>
      </c>
      <c r="AI683" s="178">
        <f>$R683*'9 All Base Data'!$Y683</f>
        <v>7.9808467163258928E-2</v>
      </c>
      <c r="AJ683" s="178">
        <f>$S683*'9 All Base Data'!$Y683</f>
        <v>0</v>
      </c>
      <c r="AK683" s="178">
        <f>$T683*'9 All Base Data'!$Y683</f>
        <v>9.1159071633311901E-3</v>
      </c>
      <c r="AL683" s="178">
        <f>IF($U683="","",$U683*'9 All Base Data'!$Y683)</f>
        <v>1.4487812051500769E-3</v>
      </c>
      <c r="AM683" s="178">
        <f>IF($V683="","",$V683*'9 All Base Data'!$Y683)</f>
        <v>9.437736145562805E-4</v>
      </c>
      <c r="AN683" s="178">
        <f>IF($W683="","",$W683*'9 All Base Data'!$Y683)</f>
        <v>2.1573055410337074E-4</v>
      </c>
      <c r="AO683" s="178">
        <f>IF($X683="","",$X683*'9 All Base Data'!$Y683)</f>
        <v>1.5984854310069037E-4</v>
      </c>
      <c r="AP683" s="178">
        <f>$Y683*'9 All Base Data'!$Y683</f>
        <v>5.1160263904414985E-2</v>
      </c>
      <c r="AQ683" s="179">
        <f t="shared" si="109"/>
        <v>0.14247719305071144</v>
      </c>
    </row>
    <row r="684" spans="1:43" x14ac:dyDescent="0.25">
      <c r="A684" s="124">
        <v>535502</v>
      </c>
      <c r="B684" s="125" t="s">
        <v>714</v>
      </c>
      <c r="C684" s="126" t="s">
        <v>408</v>
      </c>
      <c r="D684" s="101" t="s">
        <v>2083</v>
      </c>
      <c r="E684" s="142"/>
      <c r="F684" s="191" t="str">
        <f>IF('9 All Base Data'!G684="Rural Centre","Rural",IF('9 All Base Data'!G684="Rural (Incl.some Off Shore Islands)","Rural",IF('9 All Base Data'!G684="Inlet-in TA but not in Urban Area","Rural",IF('9 All Base Data'!G684="Rural (Incl.some Off Shore Islands)","Rural",IF('9 All Base Data'!G684="Inlet-not in TA","Rural",IF('9 All Base Data'!G684="Inland Water not in Urban Area","Rural",IF('9 All Base Data'!G684="Oceanic-in Region but not in TA","Rural",'9 All Base Data'!G684)))))))</f>
        <v>Matamata</v>
      </c>
      <c r="G684" s="177">
        <f>IF('9 All Base Data'!I684="..C","..C",'9 All Base Data'!I684*Basecase_Pop_2006)</f>
        <v>4164</v>
      </c>
      <c r="H684" s="177">
        <f>IF('9 All Base Data'!J684="..C","..C",'9 All Base Data'!J684*Basecase_Pop_2006)</f>
        <v>2652</v>
      </c>
      <c r="I684" s="191">
        <f>IF('9 All Base Data'!L684="..C","..C",'9 All Base Data'!L684*Basecase_Pop_2006)</f>
        <v>48</v>
      </c>
      <c r="J684" s="156">
        <f>IF('9 All Base Data'!$P684=0,0,('9 All Base Data'!$P684*Basecase_Pop_2006)/(1+(1/(BaseCase_Mort_AllAdults_30*('9 All Base Data'!$W684*Basecase_PM10)/10))))</f>
        <v>2.0919540229885061</v>
      </c>
      <c r="K684" s="156">
        <f>IF('9 All Base Data'!$Q684=0,0,('9 All Base Data'!$Q684*Basecase_Pop_2006)/(1+(1/(BaseCase_Mort_Maori_30*('9 All Base Data'!$W684*Basecase_PM10)/10))))</f>
        <v>0.4</v>
      </c>
      <c r="L684" s="179">
        <f>133/(1+1/(BaseCase_Mort_Child_0_1*'9 All Base Data'!$AB$10/10))*IF('9 All Base Data'!$L684="..C",0,'9 All Base Data'!L684/'9 All Base Data'!$L$2022)</f>
        <v>7.0021337054651037E-3</v>
      </c>
      <c r="M684" s="178">
        <f>IF('9 All Base Data'!$R684="","",IF('9 All Base Data'!$R684=0,0,('9 All Base Data'!$R684*Basecase_Pop_2006)/(1+(1/(BaseCase_CardiacHA_All*('9 All Base Data'!$W684*Basecase_PM10)/10)))))</f>
        <v>0</v>
      </c>
      <c r="N684" s="178">
        <f>IF('9 All Base Data'!$S684="","",IF('9 All Base Data'!$S684=0,0,('9 All Base Data'!S684*Basecase_Pop_2006)/(1+(1/(BaseCase_RespHA_All*('9 All Base Data'!$W684*Basecase_PM10)/10)))))</f>
        <v>0</v>
      </c>
      <c r="O684" s="178">
        <f>IF('9 All Base Data'!$T684="","",IF('9 All Base Data'!$T684=0,0,('9 All Base Data'!$T684*Basecase_Pop_2006)/(1+(1/(BaseCase_RespHA_Child_1_4*('9 All Base Data'!$W684*Basecase_PM10)/10)))))</f>
        <v>0</v>
      </c>
      <c r="P684" s="179">
        <f>IF('9 All Base Data'!$U684="","",IF('9 All Base Data'!$U684=0,0,('9 All Base Data'!$U684*Basecase_Pop_2006)/(1+(1/(BaseCase_RespHA_Child_5_14*('9 All Base Data'!$W684*Basecase_PM10)/10)))))</f>
        <v>0</v>
      </c>
      <c r="Q684" s="156">
        <f>IF('7 Base case Results'!$G684="..C",0,BaseCase_RADs_All*'7 Base case Results'!$G684*('9 All Base Data'!$V684*Basecase_PM10)/10)</f>
        <v>2810.7</v>
      </c>
      <c r="R684" s="189">
        <f t="shared" si="100"/>
        <v>7.4473563218390817</v>
      </c>
      <c r="S684" s="178">
        <f t="shared" si="101"/>
        <v>1.4239999999999999</v>
      </c>
      <c r="T684" s="179">
        <f t="shared" si="102"/>
        <v>2.4927595991455768E-2</v>
      </c>
      <c r="U684" s="178">
        <f t="shared" si="103"/>
        <v>0</v>
      </c>
      <c r="V684" s="178">
        <f t="shared" si="104"/>
        <v>0</v>
      </c>
      <c r="W684" s="178">
        <f t="shared" si="105"/>
        <v>0</v>
      </c>
      <c r="X684" s="179">
        <f t="shared" si="106"/>
        <v>0</v>
      </c>
      <c r="Y684" s="179">
        <f t="shared" si="107"/>
        <v>0.17426339999999998</v>
      </c>
      <c r="Z684" s="186">
        <f t="shared" si="108"/>
        <v>7.6465473178305379</v>
      </c>
      <c r="AA684" s="156">
        <f>$J684*'9 All Base Data'!$Y684</f>
        <v>0.87430624139525237</v>
      </c>
      <c r="AB684" s="156">
        <f>$K684*'9 All Base Data'!$Y684</f>
        <v>0.16717503956348778</v>
      </c>
      <c r="AC684" s="178">
        <f>$L684*'9 All Base Data'!$Y684</f>
        <v>2.9264549480999E-3</v>
      </c>
      <c r="AD684" s="178">
        <f>IF($M684="","",$M684*'9 All Base Data'!$Y684)</f>
        <v>0</v>
      </c>
      <c r="AE684" s="178">
        <f>IF($N684="","",$N684*'9 All Base Data'!$Y684)</f>
        <v>0</v>
      </c>
      <c r="AF684" s="178">
        <f>IF($O684="","",$O684*'9 All Base Data'!$Y684)</f>
        <v>0</v>
      </c>
      <c r="AG684" s="178">
        <f>IF($P684="","",$P684*'9 All Base Data'!$Y684)</f>
        <v>0</v>
      </c>
      <c r="AH684" s="167">
        <f>$Q684*'9 All Base Data'!$Y684</f>
        <v>1174.6972092527376</v>
      </c>
      <c r="AI684" s="178">
        <f>$R684*'9 All Base Data'!$Y684</f>
        <v>3.1125302193670983</v>
      </c>
      <c r="AJ684" s="178">
        <f>$S684*'9 All Base Data'!$Y684</f>
        <v>0.59514314084601649</v>
      </c>
      <c r="AK684" s="178">
        <f>$T684*'9 All Base Data'!$Y684</f>
        <v>1.0418179615235643E-2</v>
      </c>
      <c r="AL684" s="178">
        <f>IF($U684="","",$U684*'9 All Base Data'!$Y684)</f>
        <v>0</v>
      </c>
      <c r="AM684" s="178">
        <f>IF($V684="","",$V684*'9 All Base Data'!$Y684)</f>
        <v>0</v>
      </c>
      <c r="AN684" s="178">
        <f>IF($W684="","",$W684*'9 All Base Data'!$Y684)</f>
        <v>0</v>
      </c>
      <c r="AO684" s="178">
        <f>IF($X684="","",$X684*'9 All Base Data'!$Y684)</f>
        <v>0</v>
      </c>
      <c r="AP684" s="178">
        <f>$Y684*'9 All Base Data'!$Y684</f>
        <v>7.2831226973669741E-2</v>
      </c>
      <c r="AQ684" s="179">
        <f t="shared" si="109"/>
        <v>3.1957796259560038</v>
      </c>
    </row>
    <row r="685" spans="1:43" x14ac:dyDescent="0.25">
      <c r="A685" s="124">
        <v>535600</v>
      </c>
      <c r="B685" s="125" t="s">
        <v>715</v>
      </c>
      <c r="C685" s="126" t="s">
        <v>408</v>
      </c>
      <c r="D685" s="101" t="s">
        <v>2084</v>
      </c>
      <c r="E685" s="142"/>
      <c r="F685" s="191" t="str">
        <f>IF('9 All Base Data'!G685="Rural Centre","Rural",IF('9 All Base Data'!G685="Rural (Incl.some Off Shore Islands)","Rural",IF('9 All Base Data'!G685="Inlet-in TA but not in Urban Area","Rural",IF('9 All Base Data'!G685="Rural (Incl.some Off Shore Islands)","Rural",IF('9 All Base Data'!G685="Inlet-not in TA","Rural",IF('9 All Base Data'!G685="Inland Water not in Urban Area","Rural",IF('9 All Base Data'!G685="Oceanic-in Region but not in TA","Rural",'9 All Base Data'!G685)))))))</f>
        <v>Putaruru</v>
      </c>
      <c r="G685" s="177">
        <f>IF('9 All Base Data'!I685="..C","..C",'9 All Base Data'!I685*Basecase_Pop_2006)</f>
        <v>3780</v>
      </c>
      <c r="H685" s="177">
        <f>IF('9 All Base Data'!J685="..C","..C",'9 All Base Data'!J685*Basecase_Pop_2006)</f>
        <v>2373</v>
      </c>
      <c r="I685" s="191">
        <f>IF('9 All Base Data'!L685="..C","..C",'9 All Base Data'!L685*Basecase_Pop_2006)</f>
        <v>42</v>
      </c>
      <c r="J685" s="156">
        <f>IF('9 All Base Data'!$P685=0,0,('9 All Base Data'!$P685*Basecase_Pop_2006)/(1+(1/(BaseCase_Mort_AllAdults_30*('9 All Base Data'!$W685*Basecase_PM10)/10))))</f>
        <v>4.2292070525246936</v>
      </c>
      <c r="K685" s="156">
        <f>IF('9 All Base Data'!$Q685=0,0,('9 All Base Data'!$Q685*Basecase_Pop_2006)/(1+(1/(BaseCase_Mort_Maori_30*('9 All Base Data'!$W685*Basecase_PM10)/10))))</f>
        <v>0.57673667205169632</v>
      </c>
      <c r="L685" s="179">
        <f>133/(1+1/(BaseCase_Mort_Child_0_1*'9 All Base Data'!$AB$10/10))*IF('9 All Base Data'!$L685="..C",0,'9 All Base Data'!L685/'9 All Base Data'!$L$2022)</f>
        <v>6.1268669922819657E-3</v>
      </c>
      <c r="M685" s="178">
        <f>IF('9 All Base Data'!$R685="","",IF('9 All Base Data'!$R685=0,0,('9 All Base Data'!$R685*Basecase_Pop_2006)/(1+(1/(BaseCase_CardiacHA_All*('9 All Base Data'!$W685*Basecase_PM10)/10)))))</f>
        <v>0.67112814504438323</v>
      </c>
      <c r="N685" s="178">
        <f>IF('9 All Base Data'!$S685="","",IF('9 All Base Data'!$S685=0,0,('9 All Base Data'!S685*Basecase_Pop_2006)/(1+(1/(BaseCase_RespHA_All*('9 All Base Data'!$W685*Basecase_PM10)/10)))))</f>
        <v>0.7056033204862141</v>
      </c>
      <c r="O685" s="178">
        <f>IF('9 All Base Data'!$T685="","",IF('9 All Base Data'!$T685=0,0,('9 All Base Data'!$T685*Basecase_Pop_2006)/(1+(1/(BaseCase_RespHA_Child_1_4*('9 All Base Data'!$W685*Basecase_PM10)/10)))))</f>
        <v>0.16272709513576872</v>
      </c>
      <c r="P685" s="179">
        <f>IF('9 All Base Data'!$U685="","",IF('9 All Base Data'!$U685=0,0,('9 All Base Data'!$U685*Basecase_Pop_2006)/(1+(1/(BaseCase_RespHA_Child_5_14*('9 All Base Data'!$W685*Basecase_PM10)/10)))))</f>
        <v>9.1918509220816819E-2</v>
      </c>
      <c r="Q685" s="156">
        <f>IF('7 Base case Results'!$G685="..C",0,BaseCase_RADs_All*'7 Base case Results'!$G685*('9 All Base Data'!$V685*Basecase_PM10)/10)</f>
        <v>2429.0279999999998</v>
      </c>
      <c r="R685" s="189">
        <f t="shared" si="100"/>
        <v>15.055977106987909</v>
      </c>
      <c r="S685" s="178">
        <f t="shared" si="101"/>
        <v>2.053182552504039</v>
      </c>
      <c r="T685" s="179">
        <f t="shared" si="102"/>
        <v>2.18116464925238E-2</v>
      </c>
      <c r="U685" s="178">
        <f t="shared" si="103"/>
        <v>4.2616637210318329E-3</v>
      </c>
      <c r="V685" s="178">
        <f t="shared" si="104"/>
        <v>3.1999110584049807E-3</v>
      </c>
      <c r="W685" s="178">
        <f t="shared" si="105"/>
        <v>7.3796737644071114E-4</v>
      </c>
      <c r="X685" s="179">
        <f t="shared" si="106"/>
        <v>4.1685043931640429E-4</v>
      </c>
      <c r="Y685" s="179">
        <f t="shared" si="107"/>
        <v>0.15059973599999998</v>
      </c>
      <c r="Z685" s="186">
        <f t="shared" si="108"/>
        <v>15.235850064259868</v>
      </c>
      <c r="AA685" s="156">
        <f>$J685*'9 All Base Data'!$Y685</f>
        <v>1.6434272082970671</v>
      </c>
      <c r="AB685" s="156">
        <f>$K685*'9 All Base Data'!$Y685</f>
        <v>0.22411405426618711</v>
      </c>
      <c r="AC685" s="178">
        <f>$L685*'9 All Base Data'!$Y685</f>
        <v>2.38083872264483E-3</v>
      </c>
      <c r="AD685" s="178">
        <f>IF($M685="","",$M685*'9 All Base Data'!$Y685)</f>
        <v>0.26079362871615752</v>
      </c>
      <c r="AE685" s="178">
        <f>IF($N685="","",$N685*'9 All Base Data'!$Y685)</f>
        <v>0.274190334204506</v>
      </c>
      <c r="AF685" s="178">
        <f>IF($O685="","",$O685*'9 All Base Data'!$Y685)</f>
        <v>6.3234108037727985E-2</v>
      </c>
      <c r="AG685" s="178">
        <f>IF($P685="","",$P685*'9 All Base Data'!$Y685)</f>
        <v>3.5718605668506265E-2</v>
      </c>
      <c r="AH685" s="167">
        <f>$Q685*'9 All Base Data'!$Y685</f>
        <v>943.89578361559768</v>
      </c>
      <c r="AI685" s="178">
        <f>$R685*'9 All Base Data'!$Y685</f>
        <v>5.8506008615375587</v>
      </c>
      <c r="AJ685" s="178">
        <f>$S685*'9 All Base Data'!$Y685</f>
        <v>0.79784603318762615</v>
      </c>
      <c r="AK685" s="178">
        <f>$T685*'9 All Base Data'!$Y685</f>
        <v>8.4757858526155958E-3</v>
      </c>
      <c r="AL685" s="178">
        <f>IF($U685="","",$U685*'9 All Base Data'!$Y685)</f>
        <v>1.6560395423476E-3</v>
      </c>
      <c r="AM685" s="178">
        <f>IF($V685="","",$V685*'9 All Base Data'!$Y685)</f>
        <v>1.2434531656174345E-3</v>
      </c>
      <c r="AN685" s="178">
        <f>IF($W685="","",$W685*'9 All Base Data'!$Y685)</f>
        <v>2.8676667995109644E-4</v>
      </c>
      <c r="AO685" s="178">
        <f>IF($X685="","",$X685*'9 All Base Data'!$Y685)</f>
        <v>1.6198387670667594E-4</v>
      </c>
      <c r="AP685" s="178">
        <f>$Y685*'9 All Base Data'!$Y685</f>
        <v>5.8521538584167053E-2</v>
      </c>
      <c r="AQ685" s="179">
        <f t="shared" si="109"/>
        <v>5.9204976786823069</v>
      </c>
    </row>
    <row r="686" spans="1:43" x14ac:dyDescent="0.25">
      <c r="A686" s="124">
        <v>535700</v>
      </c>
      <c r="B686" s="125" t="s">
        <v>716</v>
      </c>
      <c r="C686" s="126" t="s">
        <v>678</v>
      </c>
      <c r="D686" s="101" t="s">
        <v>2082</v>
      </c>
      <c r="E686" s="142"/>
      <c r="F686" s="191" t="str">
        <f>IF('9 All Base Data'!G686="Rural Centre","Rural",IF('9 All Base Data'!G686="Rural (Incl.some Off Shore Islands)","Rural",IF('9 All Base Data'!G686="Inlet-in TA but not in Urban Area","Rural",IF('9 All Base Data'!G686="Rural (Incl.some Off Shore Islands)","Rural",IF('9 All Base Data'!G686="Inlet-not in TA","Rural",IF('9 All Base Data'!G686="Inland Water not in Urban Area","Rural",IF('9 All Base Data'!G686="Oceanic-in Region but not in TA","Rural",'9 All Base Data'!G686)))))))</f>
        <v>Rural</v>
      </c>
      <c r="G686" s="177">
        <f>IF('9 All Base Data'!I686="..C","..C",'9 All Base Data'!I686*Basecase_Pop_2006)</f>
        <v>675</v>
      </c>
      <c r="H686" s="177">
        <f>IF('9 All Base Data'!J686="..C","..C",'9 All Base Data'!J686*Basecase_Pop_2006)</f>
        <v>504</v>
      </c>
      <c r="I686" s="191">
        <f>IF('9 All Base Data'!L686="..C","..C",'9 All Base Data'!L686*Basecase_Pop_2006)</f>
        <v>3</v>
      </c>
      <c r="J686" s="156">
        <f>IF('9 All Base Data'!$P686=0,0,('9 All Base Data'!$P686*Basecase_Pop_2006)/(1+(1/(BaseCase_Mort_AllAdults_30*('9 All Base Data'!$W686*Basecase_PM10)/10))))</f>
        <v>2.2545897700615969</v>
      </c>
      <c r="K686" s="156">
        <f>IF('9 All Base Data'!$Q686=0,0,('9 All Base Data'!$Q686*Basecase_Pop_2006)/(1+(1/(BaseCase_Mort_Maori_30*('9 All Base Data'!$W686*Basecase_PM10)/10))))</f>
        <v>0.7332528319245587</v>
      </c>
      <c r="L686" s="179">
        <f>133/(1+1/(BaseCase_Mort_Child_0_1*'9 All Base Data'!$AB$10/10))*IF('9 All Base Data'!$L686="..C",0,'9 All Base Data'!L686/'9 All Base Data'!$L$2022)</f>
        <v>4.3763335659156898E-4</v>
      </c>
      <c r="M686" s="178">
        <f>IF('9 All Base Data'!$R686="","",IF('9 All Base Data'!$R686=0,0,('9 All Base Data'!$R686*Basecase_Pop_2006)/(1+(1/(BaseCase_CardiacHA_All*('9 All Base Data'!$W686*Basecase_PM10)/10)))))</f>
        <v>3.8073930464518672E-2</v>
      </c>
      <c r="N686" s="178">
        <f>IF('9 All Base Data'!$S686="","",IF('9 All Base Data'!$S686=0,0,('9 All Base Data'!S686*Basecase_Pop_2006)/(1+(1/(BaseCase_RespHA_All*('9 All Base Data'!$W686*Basecase_PM10)/10)))))</f>
        <v>2.8992264981431325E-2</v>
      </c>
      <c r="O686" s="178">
        <f>IF('9 All Base Data'!$T686="","",IF('9 All Base Data'!$T686=0,0,('9 All Base Data'!$T686*Basecase_Pop_2006)/(1+(1/(BaseCase_RespHA_Child_1_4*('9 All Base Data'!$W686*Basecase_PM10)/10)))))</f>
        <v>1.0459935298016287E-2</v>
      </c>
      <c r="P686" s="179">
        <f>IF('9 All Base Data'!$U686="","",IF('9 All Base Data'!$U686=0,0,('9 All Base Data'!$U686*Basecase_Pop_2006)/(1+(1/(BaseCase_RespHA_Child_5_14*('9 All Base Data'!$W686*Basecase_PM10)/10)))))</f>
        <v>0</v>
      </c>
      <c r="Q686" s="156">
        <f>IF('7 Base case Results'!$G686="..C",0,BaseCase_RADs_All*'7 Base case Results'!$G686*('9 All Base Data'!$V686*Basecase_PM10)/10)</f>
        <v>193.67099999999999</v>
      </c>
      <c r="R686" s="189">
        <f t="shared" si="100"/>
        <v>8.0263395814192844</v>
      </c>
      <c r="S686" s="178">
        <f t="shared" si="101"/>
        <v>2.6103800816514293</v>
      </c>
      <c r="T686" s="179">
        <f t="shared" si="102"/>
        <v>1.5579747494659855E-3</v>
      </c>
      <c r="U686" s="178">
        <f t="shared" si="103"/>
        <v>2.4176945844969357E-4</v>
      </c>
      <c r="V686" s="178">
        <f t="shared" si="104"/>
        <v>1.3147992169079106E-4</v>
      </c>
      <c r="W686" s="178">
        <f t="shared" si="105"/>
        <v>4.7435806576503865E-5</v>
      </c>
      <c r="X686" s="179">
        <f t="shared" si="106"/>
        <v>0</v>
      </c>
      <c r="Y686" s="179">
        <f t="shared" si="107"/>
        <v>1.2007601999999999E-2</v>
      </c>
      <c r="Z686" s="186">
        <f t="shared" si="108"/>
        <v>8.0402784075488913</v>
      </c>
      <c r="AA686" s="156">
        <f>$J686*'9 All Base Data'!$Y686</f>
        <v>0.19638410030329828</v>
      </c>
      <c r="AB686" s="156">
        <f>$K686*'9 All Base Data'!$Y686</f>
        <v>6.3869356458765403E-2</v>
      </c>
      <c r="AC686" s="178">
        <f>$L686*'9 All Base Data'!$Y686</f>
        <v>3.811967664281548E-5</v>
      </c>
      <c r="AD686" s="178">
        <f>IF($M686="","",$M686*'9 All Base Data'!$Y686)</f>
        <v>3.31639692443054E-3</v>
      </c>
      <c r="AE686" s="178">
        <f>IF($N686="","",$N686*'9 All Base Data'!$Y686)</f>
        <v>2.5253462735163826E-3</v>
      </c>
      <c r="AF686" s="178">
        <f>IF($O686="","",$O686*'9 All Base Data'!$Y686)</f>
        <v>9.1110365619884788E-4</v>
      </c>
      <c r="AG686" s="178">
        <f>IF($P686="","",$P686*'9 All Base Data'!$Y686)</f>
        <v>0</v>
      </c>
      <c r="AH686" s="167">
        <f>$Q686*'9 All Base Data'!$Y686</f>
        <v>16.869545668523532</v>
      </c>
      <c r="AI686" s="178">
        <f>$R686*'9 All Base Data'!$Y686</f>
        <v>0.69912739707974181</v>
      </c>
      <c r="AJ686" s="178">
        <f>$S686*'9 All Base Data'!$Y686</f>
        <v>0.22737490899320484</v>
      </c>
      <c r="AK686" s="178">
        <f>$T686*'9 All Base Data'!$Y686</f>
        <v>1.3570604884842311E-4</v>
      </c>
      <c r="AL686" s="178">
        <f>IF($U686="","",$U686*'9 All Base Data'!$Y686)</f>
        <v>2.1059120470133929E-5</v>
      </c>
      <c r="AM686" s="178">
        <f>IF($V686="","",$V686*'9 All Base Data'!$Y686)</f>
        <v>1.1452445350396795E-5</v>
      </c>
      <c r="AN686" s="178">
        <f>IF($W686="","",$W686*'9 All Base Data'!$Y686)</f>
        <v>4.1318550808617754E-6</v>
      </c>
      <c r="AO686" s="178">
        <f>IF($X686="","",$X686*'9 All Base Data'!$Y686)</f>
        <v>0</v>
      </c>
      <c r="AP686" s="178">
        <f>$Y686*'9 All Base Data'!$Y686</f>
        <v>1.045911831448459E-3</v>
      </c>
      <c r="AQ686" s="179">
        <f t="shared" si="109"/>
        <v>0.70034152652585913</v>
      </c>
    </row>
    <row r="687" spans="1:43" x14ac:dyDescent="0.25">
      <c r="A687" s="124">
        <v>535800</v>
      </c>
      <c r="B687" s="125" t="s">
        <v>717</v>
      </c>
      <c r="C687" s="126" t="s">
        <v>678</v>
      </c>
      <c r="D687" s="101" t="s">
        <v>2082</v>
      </c>
      <c r="E687" s="142"/>
      <c r="F687" s="191" t="str">
        <f>IF('9 All Base Data'!G687="Rural Centre","Rural",IF('9 All Base Data'!G687="Rural (Incl.some Off Shore Islands)","Rural",IF('9 All Base Data'!G687="Inlet-in TA but not in Urban Area","Rural",IF('9 All Base Data'!G687="Rural (Incl.some Off Shore Islands)","Rural",IF('9 All Base Data'!G687="Inlet-not in TA","Rural",IF('9 All Base Data'!G687="Inland Water not in Urban Area","Rural",IF('9 All Base Data'!G687="Oceanic-in Region but not in TA","Rural",'9 All Base Data'!G687)))))))</f>
        <v>Katikati Community</v>
      </c>
      <c r="G687" s="177">
        <f>IF('9 All Base Data'!I687="..C","..C",'9 All Base Data'!I687*Basecase_Pop_2006)</f>
        <v>4056</v>
      </c>
      <c r="H687" s="177">
        <f>IF('9 All Base Data'!J687="..C","..C",'9 All Base Data'!J687*Basecase_Pop_2006)</f>
        <v>2793</v>
      </c>
      <c r="I687" s="191">
        <f>IF('9 All Base Data'!L687="..C","..C",'9 All Base Data'!L687*Basecase_Pop_2006)</f>
        <v>39</v>
      </c>
      <c r="J687" s="156">
        <f>IF('9 All Base Data'!$P687=0,0,('9 All Base Data'!$P687*Basecase_Pop_2006)/(1+(1/(BaseCase_Mort_AllAdults_30*('9 All Base Data'!$W687*Basecase_PM10)/10))))</f>
        <v>0.90002018099770043</v>
      </c>
      <c r="K687" s="156">
        <f>IF('9 All Base Data'!$Q687=0,0,('9 All Base Data'!$Q687*Basecase_Pop_2006)/(1+(1/(BaseCase_Mort_Maori_30*('9 All Base Data'!$W687*Basecase_PM10)/10))))</f>
        <v>0.25078863495084036</v>
      </c>
      <c r="L687" s="179">
        <f>133/(1+1/(BaseCase_Mort_Child_0_1*'9 All Base Data'!$AB$10/10))*IF('9 All Base Data'!$L687="..C",0,'9 All Base Data'!L687/'9 All Base Data'!$L$2022)</f>
        <v>5.6892336356903963E-3</v>
      </c>
      <c r="M687" s="178">
        <f>IF('9 All Base Data'!$R687="","",IF('9 All Base Data'!$R687=0,0,('9 All Base Data'!$R687*Basecase_Pop_2006)/(1+(1/(BaseCase_CardiacHA_All*('9 All Base Data'!$W687*Basecase_PM10)/10)))))</f>
        <v>0.65338996256980963</v>
      </c>
      <c r="N687" s="178">
        <f>IF('9 All Base Data'!$S687="","",IF('9 All Base Data'!$S687=0,0,('9 All Base Data'!S687*Basecase_Pop_2006)/(1+(1/(BaseCase_RespHA_All*('9 All Base Data'!$W687*Basecase_PM10)/10)))))</f>
        <v>0.778644613114434</v>
      </c>
      <c r="O687" s="178">
        <f>IF('9 All Base Data'!$T687="","",IF('9 All Base Data'!$T687=0,0,('9 All Base Data'!$T687*Basecase_Pop_2006)/(1+(1/(BaseCase_RespHA_Child_1_4*('9 All Base Data'!$W687*Basecase_PM10)/10)))))</f>
        <v>0.2188731100798012</v>
      </c>
      <c r="P687" s="179">
        <f>IF('9 All Base Data'!$U687="","",IF('9 All Base Data'!$U687=0,0,('9 All Base Data'!$U687*Basecase_Pop_2006)/(1+(1/(BaseCase_RespHA_Child_5_14*('9 All Base Data'!$W687*Basecase_PM10)/10)))))</f>
        <v>0.12313721307340746</v>
      </c>
      <c r="Q687" s="156">
        <f>IF('7 Base case Results'!$G687="..C",0,BaseCase_RADs_All*'7 Base case Results'!$G687*('9 All Base Data'!$V687*Basecase_PM10)/10)</f>
        <v>2537.0190285697117</v>
      </c>
      <c r="R687" s="189">
        <f t="shared" ref="R687:R750" si="110">$J687*BaseCase_Cost_Mort_AllAdults_30/1000000</f>
        <v>3.2040718443518137</v>
      </c>
      <c r="S687" s="178">
        <f t="shared" ref="S687:S750" si="111">$K687*BaseCase_Cost_Mort_Maori_30/1000000</f>
        <v>0.89280754042499166</v>
      </c>
      <c r="T687" s="179">
        <f t="shared" ref="T687:T750" si="112">$L687*BaseCase_Cost_Mort_Child_0_1/1000000</f>
        <v>2.0253671743057811E-2</v>
      </c>
      <c r="U687" s="178">
        <f t="shared" ref="U687:U750" si="113">IF($M687="","",$M687*BaseCase_Cost_CardiacHA_All/1000000)</f>
        <v>4.1490262623182913E-3</v>
      </c>
      <c r="V687" s="178">
        <f t="shared" ref="V687:V750" si="114">IF($N687="","",$N687*BaseCase_Cost_RespHA_All/1000000)</f>
        <v>3.5311533204739581E-3</v>
      </c>
      <c r="W687" s="178">
        <f t="shared" ref="W687:W750" si="115">IF($O687="","",$O687*BaseCase_Cost_RespHA_Child_1_4/1000000)</f>
        <v>9.9258955421189848E-4</v>
      </c>
      <c r="X687" s="179">
        <f t="shared" ref="X687:X750" si="116">IF($P687="","",$P687*BaseCase_Cost_RespHA_Child_5_14/1000000)</f>
        <v>5.5842726128790289E-4</v>
      </c>
      <c r="Y687" s="179">
        <f t="shared" ref="Y687:Y750" si="117">$Q687*BaseCase_Cost_RADs_All/1000000</f>
        <v>0.15729517977132212</v>
      </c>
      <c r="Z687" s="186">
        <f t="shared" si="108"/>
        <v>3.3893008754489862</v>
      </c>
      <c r="AA687" s="156">
        <f>$J687*'9 All Base Data'!$Y687</f>
        <v>0.33469310176529221</v>
      </c>
      <c r="AB687" s="156">
        <f>$K687*'9 All Base Data'!$Y687</f>
        <v>9.3261493343552923E-2</v>
      </c>
      <c r="AC687" s="178">
        <f>$L687*'9 All Base Data'!$Y687</f>
        <v>2.1156717287003973E-3</v>
      </c>
      <c r="AD687" s="178">
        <f>IF($M687="","",$M687*'9 All Base Data'!$Y687)</f>
        <v>0.24297801077346787</v>
      </c>
      <c r="AE687" s="178">
        <f>IF($N687="","",$N687*'9 All Base Data'!$Y687)</f>
        <v>0.28955681910067271</v>
      </c>
      <c r="AF687" s="178">
        <f>IF($O687="","",$O687*'9 All Base Data'!$Y687)</f>
        <v>8.1392975015759206E-2</v>
      </c>
      <c r="AG687" s="178">
        <f>IF($P687="","",$P687*'9 All Base Data'!$Y687)</f>
        <v>4.5791390744801236E-2</v>
      </c>
      <c r="AH687" s="167">
        <f>$Q687*'9 All Base Data'!$Y687</f>
        <v>943.44858686200371</v>
      </c>
      <c r="AI687" s="178">
        <f>$R687*'9 All Base Data'!$Y687</f>
        <v>1.1915074422844403</v>
      </c>
      <c r="AJ687" s="178">
        <f>$S687*'9 All Base Data'!$Y687</f>
        <v>0.33201091630304841</v>
      </c>
      <c r="AK687" s="178">
        <f>$T687*'9 All Base Data'!$Y687</f>
        <v>7.531791354173414E-3</v>
      </c>
      <c r="AL687" s="178">
        <f>IF($U687="","",$U687*'9 All Base Data'!$Y687)</f>
        <v>1.5429103684115211E-3</v>
      </c>
      <c r="AM687" s="178">
        <f>IF($V687="","",$V687*'9 All Base Data'!$Y687)</f>
        <v>1.3131401746215507E-3</v>
      </c>
      <c r="AN687" s="178">
        <f>IF($W687="","",$W687*'9 All Base Data'!$Y687)</f>
        <v>3.69117141696468E-4</v>
      </c>
      <c r="AO687" s="178">
        <f>IF($X687="","",$X687*'9 All Base Data'!$Y687)</f>
        <v>2.0766395702767363E-4</v>
      </c>
      <c r="AP687" s="178">
        <f>$Y687*'9 All Base Data'!$Y687</f>
        <v>5.8493812385444231E-2</v>
      </c>
      <c r="AQ687" s="179">
        <f t="shared" si="109"/>
        <v>1.260389096567091</v>
      </c>
    </row>
    <row r="688" spans="1:43" x14ac:dyDescent="0.25">
      <c r="A688" s="124">
        <v>535900</v>
      </c>
      <c r="B688" s="125" t="s">
        <v>718</v>
      </c>
      <c r="C688" s="126" t="s">
        <v>678</v>
      </c>
      <c r="D688" s="101" t="s">
        <v>2082</v>
      </c>
      <c r="E688" s="142"/>
      <c r="F688" s="191" t="str">
        <f>IF('9 All Base Data'!G688="Rural Centre","Rural",IF('9 All Base Data'!G688="Rural (Incl.some Off Shore Islands)","Rural",IF('9 All Base Data'!G688="Inlet-in TA but not in Urban Area","Rural",IF('9 All Base Data'!G688="Rural (Incl.some Off Shore Islands)","Rural",IF('9 All Base Data'!G688="Inlet-not in TA","Rural",IF('9 All Base Data'!G688="Inland Water not in Urban Area","Rural",IF('9 All Base Data'!G688="Oceanic-in Region but not in TA","Rural",'9 All Base Data'!G688)))))))</f>
        <v>Rural</v>
      </c>
      <c r="G688" s="177">
        <f>IF('9 All Base Data'!I688="..C","..C",'9 All Base Data'!I688*Basecase_Pop_2006)</f>
        <v>1047</v>
      </c>
      <c r="H688" s="177">
        <f>IF('9 All Base Data'!J688="..C","..C",'9 All Base Data'!J688*Basecase_Pop_2006)</f>
        <v>636</v>
      </c>
      <c r="I688" s="191">
        <f>IF('9 All Base Data'!L688="..C","..C",'9 All Base Data'!L688*Basecase_Pop_2006)</f>
        <v>24</v>
      </c>
      <c r="J688" s="156">
        <f>IF('9 All Base Data'!$P688=0,0,('9 All Base Data'!$P688*Basecase_Pop_2006)/(1+(1/(BaseCase_Mort_AllAdults_30*('9 All Base Data'!$W688*Basecase_PM10)/10))))</f>
        <v>3.2409727944635458</v>
      </c>
      <c r="K688" s="156">
        <f>IF('9 All Base Data'!$Q688=0,0,('9 All Base Data'!$Q688*Basecase_Pop_2006)/(1+(1/(BaseCase_Mort_Maori_30*('9 All Base Data'!$W688*Basecase_PM10)/10))))</f>
        <v>0.2749698119717095</v>
      </c>
      <c r="L688" s="179">
        <f>133/(1+1/(BaseCase_Mort_Child_0_1*'9 All Base Data'!$AB$10/10))*IF('9 All Base Data'!$L688="..C",0,'9 All Base Data'!L688/'9 All Base Data'!$L$2022)</f>
        <v>3.5010668527325518E-3</v>
      </c>
      <c r="M688" s="178">
        <f>IF('9 All Base Data'!$R688="","",IF('9 All Base Data'!$R688=0,0,('9 All Base Data'!$R688*Basecase_Pop_2006)/(1+(1/(BaseCase_CardiacHA_All*('9 All Base Data'!$W688*Basecase_PM10)/10)))))</f>
        <v>6.345655077419779E-2</v>
      </c>
      <c r="N688" s="178">
        <f>IF('9 All Base Data'!$S688="","",IF('9 All Base Data'!$S688=0,0,('9 All Base Data'!S688*Basecase_Pop_2006)/(1+(1/(BaseCase_RespHA_All*('9 All Base Data'!$W688*Basecase_PM10)/10)))))</f>
        <v>9.2248115850008763E-2</v>
      </c>
      <c r="O688" s="178">
        <f>IF('9 All Base Data'!$T688="","",IF('9 All Base Data'!$T688=0,0,('9 All Base Data'!$T688*Basecase_Pop_2006)/(1+(1/(BaseCase_RespHA_Child_1_4*('9 All Base Data'!$W688*Basecase_PM10)/10)))))</f>
        <v>4.1839741192065148E-2</v>
      </c>
      <c r="P688" s="179">
        <f>IF('9 All Base Data'!$U688="","",IF('9 All Base Data'!$U688=0,0,('9 All Base Data'!$U688*Basecase_Pop_2006)/(1+(1/(BaseCase_RespHA_Child_5_14*('9 All Base Data'!$W688*Basecase_PM10)/10)))))</f>
        <v>2.3351661767147501E-2</v>
      </c>
      <c r="Q688" s="156">
        <f>IF('7 Base case Results'!$G688="..C",0,BaseCase_RADs_All*'7 Base case Results'!$G688*('9 All Base Data'!$V688*Basecase_PM10)/10)</f>
        <v>300.40524000000005</v>
      </c>
      <c r="R688" s="189">
        <f t="shared" si="110"/>
        <v>11.537863148290223</v>
      </c>
      <c r="S688" s="178">
        <f t="shared" si="111"/>
        <v>0.97889253061928572</v>
      </c>
      <c r="T688" s="179">
        <f t="shared" si="112"/>
        <v>1.2463797995727884E-2</v>
      </c>
      <c r="U688" s="178">
        <f t="shared" si="113"/>
        <v>4.0294909741615597E-4</v>
      </c>
      <c r="V688" s="178">
        <f t="shared" si="114"/>
        <v>4.1834520537978971E-4</v>
      </c>
      <c r="W688" s="178">
        <f t="shared" si="115"/>
        <v>1.8974322630601546E-4</v>
      </c>
      <c r="X688" s="179">
        <f t="shared" si="116"/>
        <v>1.0589978611401391E-4</v>
      </c>
      <c r="Y688" s="179">
        <f t="shared" si="117"/>
        <v>1.8625124880000003E-2</v>
      </c>
      <c r="Z688" s="186">
        <f t="shared" ref="Z688:Z751" si="118">SUM(R688,T688:V688,Y688)</f>
        <v>11.569773365468748</v>
      </c>
      <c r="AA688" s="156">
        <f>$J688*'9 All Base Data'!$Y688</f>
        <v>0.28230214418599131</v>
      </c>
      <c r="AB688" s="156">
        <f>$K688*'9 All Base Data'!$Y688</f>
        <v>2.3951008672037023E-2</v>
      </c>
      <c r="AC688" s="178">
        <f>$L688*'9 All Base Data'!$Y688</f>
        <v>3.0495741314252384E-4</v>
      </c>
      <c r="AD688" s="178">
        <f>IF($M688="","",$M688*'9 All Base Data'!$Y688)</f>
        <v>5.5273282073842337E-3</v>
      </c>
      <c r="AE688" s="178">
        <f>IF($N688="","",$N688*'9 All Base Data'!$Y688)</f>
        <v>8.0351926884612169E-3</v>
      </c>
      <c r="AF688" s="178">
        <f>IF($O688="","",$O688*'9 All Base Data'!$Y688)</f>
        <v>3.6444146247953915E-3</v>
      </c>
      <c r="AG688" s="178">
        <f>IF($P688="","",$P688*'9 All Base Data'!$Y688)</f>
        <v>2.0340263881366322E-3</v>
      </c>
      <c r="AH688" s="167">
        <f>$Q688*'9 All Base Data'!$Y688</f>
        <v>26.166539725843172</v>
      </c>
      <c r="AI688" s="178">
        <f>$R688*'9 All Base Data'!$Y688</f>
        <v>1.004995633302129</v>
      </c>
      <c r="AJ688" s="178">
        <f>$S688*'9 All Base Data'!$Y688</f>
        <v>8.5265590872451794E-2</v>
      </c>
      <c r="AK688" s="178">
        <f>$T688*'9 All Base Data'!$Y688</f>
        <v>1.0856483907873849E-3</v>
      </c>
      <c r="AL688" s="178">
        <f>IF($U688="","",$U688*'9 All Base Data'!$Y688)</f>
        <v>3.5098534116889885E-5</v>
      </c>
      <c r="AM688" s="178">
        <f>IF($V688="","",$V688*'9 All Base Data'!$Y688)</f>
        <v>3.6439598842171619E-5</v>
      </c>
      <c r="AN688" s="178">
        <f>IF($W688="","",$W688*'9 All Base Data'!$Y688)</f>
        <v>1.6527420323447102E-5</v>
      </c>
      <c r="AO688" s="178">
        <f>IF($X688="","",$X688*'9 All Base Data'!$Y688)</f>
        <v>9.2243096701996275E-6</v>
      </c>
      <c r="AP688" s="178">
        <f>$Y688*'9 All Base Data'!$Y688</f>
        <v>1.6223254630022767E-3</v>
      </c>
      <c r="AQ688" s="179">
        <f t="shared" ref="AQ688:AQ751" si="119">SUM(AI688,AK688:AM688,AP688)</f>
        <v>1.0077751452888777</v>
      </c>
    </row>
    <row r="689" spans="1:43" x14ac:dyDescent="0.25">
      <c r="A689" s="124">
        <v>536000</v>
      </c>
      <c r="B689" s="125" t="s">
        <v>719</v>
      </c>
      <c r="C689" s="126" t="s">
        <v>678</v>
      </c>
      <c r="D689" s="101" t="s">
        <v>2082</v>
      </c>
      <c r="E689" s="142"/>
      <c r="F689" s="191" t="str">
        <f>IF('9 All Base Data'!G689="Rural Centre","Rural",IF('9 All Base Data'!G689="Rural (Incl.some Off Shore Islands)","Rural",IF('9 All Base Data'!G689="Inlet-in TA but not in Urban Area","Rural",IF('9 All Base Data'!G689="Rural (Incl.some Off Shore Islands)","Rural",IF('9 All Base Data'!G689="Inlet-not in TA","Rural",IF('9 All Base Data'!G689="Inland Water not in Urban Area","Rural",IF('9 All Base Data'!G689="Oceanic-in Region but not in TA","Rural",'9 All Base Data'!G689)))))))</f>
        <v>Tauranga</v>
      </c>
      <c r="G689" s="177">
        <f>IF('9 All Base Data'!I689="..C","..C",'9 All Base Data'!I689*Basecase_Pop_2006)</f>
        <v>2547</v>
      </c>
      <c r="H689" s="177">
        <f>IF('9 All Base Data'!J689="..C","..C",'9 All Base Data'!J689*Basecase_Pop_2006)</f>
        <v>1896</v>
      </c>
      <c r="I689" s="191">
        <f>IF('9 All Base Data'!L689="..C","..C",'9 All Base Data'!L689*Basecase_Pop_2006)</f>
        <v>12</v>
      </c>
      <c r="J689" s="156">
        <f>IF('9 All Base Data'!$P689=0,0,('9 All Base Data'!$P689*Basecase_Pop_2006)/(1+(1/(BaseCase_Mort_AllAdults_30*('9 All Base Data'!$W689*Basecase_PM10)/10))))</f>
        <v>0.34306108642933192</v>
      </c>
      <c r="K689" s="156">
        <f>IF('9 All Base Data'!$Q689=0,0,('9 All Base Data'!$Q689*Basecase_Pop_2006)/(1+(1/(BaseCase_Mort_Maori_30*('9 All Base Data'!$W689*Basecase_PM10)/10))))</f>
        <v>0.49321068721971967</v>
      </c>
      <c r="L689" s="179">
        <f>133/(1+1/(BaseCase_Mort_Child_0_1*'9 All Base Data'!$AB$10/10))*IF('9 All Base Data'!$L689="..C",0,'9 All Base Data'!L689/'9 All Base Data'!$L$2022)</f>
        <v>1.7505334263662759E-3</v>
      </c>
      <c r="M689" s="178">
        <f>IF('9 All Base Data'!$R689="","",IF('9 All Base Data'!$R689=0,0,('9 All Base Data'!$R689*Basecase_Pop_2006)/(1+(1/(BaseCase_CardiacHA_All*('9 All Base Data'!$W689*Basecase_PM10)/10)))))</f>
        <v>0.2632344534210273</v>
      </c>
      <c r="N689" s="178">
        <f>IF('9 All Base Data'!$S689="","",IF('9 All Base Data'!$S689=0,0,('9 All Base Data'!S689*Basecase_Pop_2006)/(1+(1/(BaseCase_RespHA_All*('9 All Base Data'!$W689*Basecase_PM10)/10)))))</f>
        <v>0.2380381929360682</v>
      </c>
      <c r="O689" s="178">
        <f>IF('9 All Base Data'!$T689="","",IF('9 All Base Data'!$T689=0,0,('9 All Base Data'!$T689*Basecase_Pop_2006)/(1+(1/(BaseCase_RespHA_Child_1_4*('9 All Base Data'!$W689*Basecase_PM10)/10)))))</f>
        <v>5.2206973232080373E-2</v>
      </c>
      <c r="P689" s="179">
        <f>IF('9 All Base Data'!$U689="","",IF('9 All Base Data'!$U689=0,0,('9 All Base Data'!$U689*Basecase_Pop_2006)/(1+(1/(BaseCase_RespHA_Child_5_14*('9 All Base Data'!$W689*Basecase_PM10)/10)))))</f>
        <v>1.2883589998474231E-2</v>
      </c>
      <c r="Q689" s="156">
        <f>IF('7 Base case Results'!$G689="..C",0,BaseCase_RADs_All*'7 Base case Results'!$G689*('9 All Base Data'!$V689*Basecase_PM10)/10)</f>
        <v>1843.2252774589647</v>
      </c>
      <c r="R689" s="189">
        <f t="shared" si="110"/>
        <v>1.2212974676884216</v>
      </c>
      <c r="S689" s="178">
        <f t="shared" si="111"/>
        <v>1.7558300465022021</v>
      </c>
      <c r="T689" s="179">
        <f t="shared" si="112"/>
        <v>6.2318989978639421E-3</v>
      </c>
      <c r="U689" s="178">
        <f t="shared" si="113"/>
        <v>1.6715387792235234E-3</v>
      </c>
      <c r="V689" s="178">
        <f t="shared" si="114"/>
        <v>1.0795032049650693E-3</v>
      </c>
      <c r="W689" s="178">
        <f t="shared" si="115"/>
        <v>2.3675862360748447E-4</v>
      </c>
      <c r="X689" s="179">
        <f t="shared" si="116"/>
        <v>5.8427080643080634E-5</v>
      </c>
      <c r="Y689" s="179">
        <f t="shared" si="117"/>
        <v>0.11427996720245581</v>
      </c>
      <c r="Z689" s="186">
        <f t="shared" si="118"/>
        <v>1.3445603758729301</v>
      </c>
      <c r="AA689" s="156">
        <f>$J689*'9 All Base Data'!$Y689</f>
        <v>0.15681150502008726</v>
      </c>
      <c r="AB689" s="156">
        <f>$K689*'9 All Base Data'!$Y689</f>
        <v>0.22544413579488695</v>
      </c>
      <c r="AC689" s="178">
        <f>$L689*'9 All Base Data'!$Y689</f>
        <v>8.0016006488398855E-4</v>
      </c>
      <c r="AD689" s="178">
        <f>IF($M689="","",$M689*'9 All Base Data'!$Y689)</f>
        <v>0.12032315073599685</v>
      </c>
      <c r="AE689" s="178">
        <f>IF($N689="","",$N689*'9 All Base Data'!$Y689)</f>
        <v>0.10880606621717755</v>
      </c>
      <c r="AF689" s="178">
        <f>IF($O689="","",$O689*'9 All Base Data'!$Y689)</f>
        <v>2.3863546082345668E-2</v>
      </c>
      <c r="AG689" s="178">
        <f>IF($P689="","",$P689*'9 All Base Data'!$Y689)</f>
        <v>5.8890244846777568E-3</v>
      </c>
      <c r="AH689" s="167">
        <f>$Q689*'9 All Base Data'!$Y689</f>
        <v>842.52904594280778</v>
      </c>
      <c r="AI689" s="178">
        <f>$R689*'9 All Base Data'!$Y689</f>
        <v>0.55824895787151063</v>
      </c>
      <c r="AJ689" s="178">
        <f>$S689*'9 All Base Data'!$Y689</f>
        <v>0.80258112342979759</v>
      </c>
      <c r="AK689" s="178">
        <f>$T689*'9 All Base Data'!$Y689</f>
        <v>2.8485698309869988E-3</v>
      </c>
      <c r="AL689" s="178">
        <f>IF($U689="","",$U689*'9 All Base Data'!$Y689)</f>
        <v>7.6405200717357996E-4</v>
      </c>
      <c r="AM689" s="178">
        <f>IF($V689="","",$V689*'9 All Base Data'!$Y689)</f>
        <v>4.9343551029490016E-4</v>
      </c>
      <c r="AN689" s="178">
        <f>IF($W689="","",$W689*'9 All Base Data'!$Y689)</f>
        <v>1.0822118148343759E-4</v>
      </c>
      <c r="AO689" s="178">
        <f>IF($X689="","",$X689*'9 All Base Data'!$Y689)</f>
        <v>2.6706726038013626E-5</v>
      </c>
      <c r="AP689" s="178">
        <f>$Y689*'9 All Base Data'!$Y689</f>
        <v>5.2236800848454085E-2</v>
      </c>
      <c r="AQ689" s="179">
        <f t="shared" si="119"/>
        <v>0.61459181606842017</v>
      </c>
    </row>
    <row r="690" spans="1:43" x14ac:dyDescent="0.25">
      <c r="A690" s="124">
        <v>536201</v>
      </c>
      <c r="B690" s="125" t="s">
        <v>721</v>
      </c>
      <c r="C690" s="126" t="s">
        <v>678</v>
      </c>
      <c r="D690" s="101" t="s">
        <v>2085</v>
      </c>
      <c r="E690" s="142"/>
      <c r="F690" s="191" t="str">
        <f>IF('9 All Base Data'!G690="Rural Centre","Rural",IF('9 All Base Data'!G690="Rural (Incl.some Off Shore Islands)","Rural",IF('9 All Base Data'!G690="Inlet-in TA but not in Urban Area","Rural",IF('9 All Base Data'!G690="Rural (Incl.some Off Shore Islands)","Rural",IF('9 All Base Data'!G690="Inlet-not in TA","Rural",IF('9 All Base Data'!G690="Inland Water not in Urban Area","Rural",IF('9 All Base Data'!G690="Oceanic-in Region but not in TA","Rural",'9 All Base Data'!G690)))))))</f>
        <v>Tauranga</v>
      </c>
      <c r="G690" s="177">
        <f>IF('9 All Base Data'!I690="..C","..C",'9 All Base Data'!I690*Basecase_Pop_2006)</f>
        <v>3456</v>
      </c>
      <c r="H690" s="177">
        <f>IF('9 All Base Data'!J690="..C","..C",'9 All Base Data'!J690*Basecase_Pop_2006)</f>
        <v>1950</v>
      </c>
      <c r="I690" s="191">
        <f>IF('9 All Base Data'!L690="..C","..C",'9 All Base Data'!L690*Basecase_Pop_2006)</f>
        <v>60</v>
      </c>
      <c r="J690" s="156">
        <f>IF('9 All Base Data'!$P690=0,0,('9 All Base Data'!$P690*Basecase_Pop_2006)/(1+(1/(BaseCase_Mort_AllAdults_30*('9 All Base Data'!$W690*Basecase_PM10)/10))))</f>
        <v>1.9154243992304365</v>
      </c>
      <c r="K690" s="156">
        <f>IF('9 All Base Data'!$Q690=0,0,('9 All Base Data'!$Q690*Basecase_Pop_2006)/(1+(1/(BaseCase_Mort_Maori_30*('9 All Base Data'!$W690*Basecase_PM10)/10))))</f>
        <v>0</v>
      </c>
      <c r="L690" s="179">
        <f>133/(1+1/(BaseCase_Mort_Child_0_1*'9 All Base Data'!$AB$10/10))*IF('9 All Base Data'!$L690="..C",0,'9 All Base Data'!L690/'9 All Base Data'!$L$2022)</f>
        <v>8.7526671318313796E-3</v>
      </c>
      <c r="M690" s="178">
        <f>IF('9 All Base Data'!$R690="","",IF('9 All Base Data'!$R690=0,0,('9 All Base Data'!$R690*Basecase_Pop_2006)/(1+(1/(BaseCase_CardiacHA_All*('9 All Base Data'!$W690*Basecase_PM10)/10)))))</f>
        <v>0.54774037782557206</v>
      </c>
      <c r="N690" s="178">
        <f>IF('9 All Base Data'!$S690="","",IF('9 All Base Data'!$S690=0,0,('9 All Base Data'!S690*Basecase_Pop_2006)/(1+(1/(BaseCase_RespHA_All*('9 All Base Data'!$W690*Basecase_PM10)/10)))))</f>
        <v>1.2915776024123702</v>
      </c>
      <c r="O690" s="178">
        <f>IF('9 All Base Data'!$T690="","",IF('9 All Base Data'!$T690=0,0,('9 All Base Data'!$T690*Basecase_Pop_2006)/(1+(1/(BaseCase_RespHA_Child_1_4*('9 All Base Data'!$W690*Basecase_PM10)/10)))))</f>
        <v>0.6873918142223916</v>
      </c>
      <c r="P690" s="179">
        <f>IF('9 All Base Data'!$U690="","",IF('9 All Base Data'!$U690=0,0,('9 All Base Data'!$U690*Basecase_Pop_2006)/(1+(1/(BaseCase_RespHA_Child_5_14*('9 All Base Data'!$W690*Basecase_PM10)/10)))))</f>
        <v>0.51534359993896928</v>
      </c>
      <c r="Q690" s="156">
        <f>IF('7 Base case Results'!$G690="..C",0,BaseCase_RADs_All*'7 Base case Results'!$G690*('9 All Base Data'!$V690*Basecase_PM10)/10)</f>
        <v>2501.0547934425526</v>
      </c>
      <c r="R690" s="189">
        <f t="shared" si="110"/>
        <v>6.8189108612603535</v>
      </c>
      <c r="S690" s="178">
        <f t="shared" si="111"/>
        <v>0</v>
      </c>
      <c r="T690" s="179">
        <f t="shared" si="112"/>
        <v>3.1159494989319712E-2</v>
      </c>
      <c r="U690" s="178">
        <f t="shared" si="113"/>
        <v>3.4781513991923823E-3</v>
      </c>
      <c r="V690" s="178">
        <f t="shared" si="114"/>
        <v>5.8573044269400985E-3</v>
      </c>
      <c r="W690" s="178">
        <f t="shared" si="115"/>
        <v>3.1173218774985458E-3</v>
      </c>
      <c r="X690" s="179">
        <f t="shared" si="116"/>
        <v>2.3370832257232255E-3</v>
      </c>
      <c r="Y690" s="179">
        <f t="shared" si="117"/>
        <v>0.15506539719343826</v>
      </c>
      <c r="Z690" s="186">
        <f t="shared" si="118"/>
        <v>7.0144712092692441</v>
      </c>
      <c r="AA690" s="156">
        <f>$J690*'9 All Base Data'!$Y690</f>
        <v>0.87553090302882053</v>
      </c>
      <c r="AB690" s="156">
        <f>$K690*'9 All Base Data'!$Y690</f>
        <v>0</v>
      </c>
      <c r="AC690" s="178">
        <f>$L690*'9 All Base Data'!$Y690</f>
        <v>4.0008003244199428E-3</v>
      </c>
      <c r="AD690" s="178">
        <f>IF($M690="","",$M690*'9 All Base Data'!$Y690)</f>
        <v>0.25036938435975103</v>
      </c>
      <c r="AE690" s="178">
        <f>IF($N690="","",$N690*'9 All Base Data'!$Y690)</f>
        <v>0.59037365558579669</v>
      </c>
      <c r="AF690" s="178">
        <f>IF($O690="","",$O690*'9 All Base Data'!$Y690)</f>
        <v>0.31420335675088462</v>
      </c>
      <c r="AG690" s="178">
        <f>IF($P690="","",$P690*'9 All Base Data'!$Y690)</f>
        <v>0.23556097938711029</v>
      </c>
      <c r="AH690" s="167">
        <f>$Q690*'9 All Base Data'!$Y690</f>
        <v>1143.2196241768133</v>
      </c>
      <c r="AI690" s="178">
        <f>$R690*'9 All Base Data'!$Y690</f>
        <v>3.1168900147826006</v>
      </c>
      <c r="AJ690" s="178">
        <f>$S690*'9 All Base Data'!$Y690</f>
        <v>0</v>
      </c>
      <c r="AK690" s="178">
        <f>$T690*'9 All Base Data'!$Y690</f>
        <v>1.4242849154934996E-2</v>
      </c>
      <c r="AL690" s="178">
        <f>IF($U690="","",$U690*'9 All Base Data'!$Y690)</f>
        <v>1.5898455906844192E-3</v>
      </c>
      <c r="AM690" s="178">
        <f>IF($V690="","",$V690*'9 All Base Data'!$Y690)</f>
        <v>2.6773445280815879E-3</v>
      </c>
      <c r="AN690" s="178">
        <f>IF($W690="","",$W690*'9 All Base Data'!$Y690)</f>
        <v>1.4249122228652618E-3</v>
      </c>
      <c r="AO690" s="178">
        <f>IF($X690="","",$X690*'9 All Base Data'!$Y690)</f>
        <v>1.0682690415205452E-3</v>
      </c>
      <c r="AP690" s="178">
        <f>$Y690*'9 All Base Data'!$Y690</f>
        <v>7.0879616698962422E-2</v>
      </c>
      <c r="AQ690" s="179">
        <f t="shared" si="119"/>
        <v>3.2062796707552637</v>
      </c>
    </row>
    <row r="691" spans="1:43" x14ac:dyDescent="0.25">
      <c r="A691" s="124">
        <v>536202</v>
      </c>
      <c r="B691" s="125" t="s">
        <v>722</v>
      </c>
      <c r="C691" s="126" t="s">
        <v>678</v>
      </c>
      <c r="D691" s="101" t="s">
        <v>2085</v>
      </c>
      <c r="E691" s="142"/>
      <c r="F691" s="191" t="str">
        <f>IF('9 All Base Data'!G691="Rural Centre","Rural",IF('9 All Base Data'!G691="Rural (Incl.some Off Shore Islands)","Rural",IF('9 All Base Data'!G691="Inlet-in TA but not in Urban Area","Rural",IF('9 All Base Data'!G691="Rural (Incl.some Off Shore Islands)","Rural",IF('9 All Base Data'!G691="Inlet-not in TA","Rural",IF('9 All Base Data'!G691="Inland Water not in Urban Area","Rural",IF('9 All Base Data'!G691="Oceanic-in Region but not in TA","Rural",'9 All Base Data'!G691)))))))</f>
        <v>Tauranga</v>
      </c>
      <c r="G691" s="177">
        <f>IF('9 All Base Data'!I691="..C","..C",'9 All Base Data'!I691*Basecase_Pop_2006)</f>
        <v>4203</v>
      </c>
      <c r="H691" s="177">
        <f>IF('9 All Base Data'!J691="..C","..C",'9 All Base Data'!J691*Basecase_Pop_2006)</f>
        <v>2547</v>
      </c>
      <c r="I691" s="191">
        <f>IF('9 All Base Data'!L691="..C","..C",'9 All Base Data'!L691*Basecase_Pop_2006)</f>
        <v>60</v>
      </c>
      <c r="J691" s="156">
        <f>IF('9 All Base Data'!$P691=0,0,('9 All Base Data'!$P691*Basecase_Pop_2006)/(1+(1/(BaseCase_Mort_AllAdults_30*('9 All Base Data'!$W691*Basecase_PM10)/10))))</f>
        <v>0.94341798768066287</v>
      </c>
      <c r="K691" s="156">
        <f>IF('9 All Base Data'!$Q691=0,0,('9 All Base Data'!$Q691*Basecase_Pop_2006)/(1+(1/(BaseCase_Mort_Maori_30*('9 All Base Data'!$W691*Basecase_PM10)/10))))</f>
        <v>0.35229334801408546</v>
      </c>
      <c r="L691" s="179">
        <f>133/(1+1/(BaseCase_Mort_Child_0_1*'9 All Base Data'!$AB$10/10))*IF('9 All Base Data'!$L691="..C",0,'9 All Base Data'!L691/'9 All Base Data'!$L$2022)</f>
        <v>8.7526671318313796E-3</v>
      </c>
      <c r="M691" s="178">
        <f>IF('9 All Base Data'!$R691="","",IF('9 All Base Data'!$R691=0,0,('9 All Base Data'!$R691*Basecase_Pop_2006)/(1+(1/(BaseCase_CardiacHA_All*('9 All Base Data'!$W691*Basecase_PM10)/10)))))</f>
        <v>0</v>
      </c>
      <c r="N691" s="178">
        <f>IF('9 All Base Data'!$S691="","",IF('9 All Base Data'!$S691=0,0,('9 All Base Data'!S691*Basecase_Pop_2006)/(1+(1/(BaseCase_RespHA_All*('9 All Base Data'!$W691*Basecase_PM10)/10)))))</f>
        <v>0</v>
      </c>
      <c r="O691" s="178">
        <f>IF('9 All Base Data'!$T691="","",IF('9 All Base Data'!$T691=0,0,('9 All Base Data'!$T691*Basecase_Pop_2006)/(1+(1/(BaseCase_RespHA_Child_1_4*('9 All Base Data'!$W691*Basecase_PM10)/10)))))</f>
        <v>0</v>
      </c>
      <c r="P691" s="179">
        <f>IF('9 All Base Data'!$U691="","",IF('9 All Base Data'!$U691=0,0,('9 All Base Data'!$U691*Basecase_Pop_2006)/(1+(1/(BaseCase_RespHA_Child_5_14*('9 All Base Data'!$W691*Basecase_PM10)/10)))))</f>
        <v>0</v>
      </c>
      <c r="Q691" s="156">
        <f>IF('7 Base case Results'!$G691="..C",0,BaseCase_RADs_All*'7 Base case Results'!$G691*('9 All Base Data'!$V691*Basecase_PM10)/10)</f>
        <v>3041.6473659835215</v>
      </c>
      <c r="R691" s="189">
        <f t="shared" si="110"/>
        <v>3.35856803614316</v>
      </c>
      <c r="S691" s="178">
        <f t="shared" si="111"/>
        <v>1.2541643189301441</v>
      </c>
      <c r="T691" s="179">
        <f t="shared" si="112"/>
        <v>3.1159494989319712E-2</v>
      </c>
      <c r="U691" s="178">
        <f t="shared" si="113"/>
        <v>0</v>
      </c>
      <c r="V691" s="178">
        <f t="shared" si="114"/>
        <v>0</v>
      </c>
      <c r="W691" s="178">
        <f t="shared" si="115"/>
        <v>0</v>
      </c>
      <c r="X691" s="179">
        <f t="shared" si="116"/>
        <v>0</v>
      </c>
      <c r="Y691" s="179">
        <f t="shared" si="117"/>
        <v>0.18858213669097834</v>
      </c>
      <c r="Z691" s="186">
        <f t="shared" si="118"/>
        <v>3.5783096678234583</v>
      </c>
      <c r="AA691" s="156">
        <f>$J691*'9 All Base Data'!$Y691</f>
        <v>0.43123163880524001</v>
      </c>
      <c r="AB691" s="156">
        <f>$K691*'9 All Base Data'!$Y691</f>
        <v>0.16103152556777639</v>
      </c>
      <c r="AC691" s="178">
        <f>$L691*'9 All Base Data'!$Y691</f>
        <v>4.0008003244199428E-3</v>
      </c>
      <c r="AD691" s="178">
        <f>IF($M691="","",$M691*'9 All Base Data'!$Y691)</f>
        <v>0</v>
      </c>
      <c r="AE691" s="178">
        <f>IF($N691="","",$N691*'9 All Base Data'!$Y691)</f>
        <v>0</v>
      </c>
      <c r="AF691" s="178">
        <f>IF($O691="","",$O691*'9 All Base Data'!$Y691)</f>
        <v>0</v>
      </c>
      <c r="AG691" s="178">
        <f>IF($P691="","",$P691*'9 All Base Data'!$Y691)</f>
        <v>0</v>
      </c>
      <c r="AH691" s="167">
        <f>$Q691*'9 All Base Data'!$Y691</f>
        <v>1390.321782527531</v>
      </c>
      <c r="AI691" s="178">
        <f>$R691*'9 All Base Data'!$Y691</f>
        <v>1.5351846341466544</v>
      </c>
      <c r="AJ691" s="178">
        <f>$S691*'9 All Base Data'!$Y691</f>
        <v>0.57327223102128388</v>
      </c>
      <c r="AK691" s="178">
        <f>$T691*'9 All Base Data'!$Y691</f>
        <v>1.4242849154934996E-2</v>
      </c>
      <c r="AL691" s="178">
        <f>IF($U691="","",$U691*'9 All Base Data'!$Y691)</f>
        <v>0</v>
      </c>
      <c r="AM691" s="178">
        <f>IF($V691="","",$V691*'9 All Base Data'!$Y691)</f>
        <v>0</v>
      </c>
      <c r="AN691" s="178">
        <f>IF($W691="","",$W691*'9 All Base Data'!$Y691)</f>
        <v>0</v>
      </c>
      <c r="AO691" s="178">
        <f>IF($X691="","",$X691*'9 All Base Data'!$Y691)</f>
        <v>0</v>
      </c>
      <c r="AP691" s="178">
        <f>$Y691*'9 All Base Data'!$Y691</f>
        <v>8.6199950516706925E-2</v>
      </c>
      <c r="AQ691" s="179">
        <f t="shared" si="119"/>
        <v>1.6356274338182963</v>
      </c>
    </row>
    <row r="692" spans="1:43" x14ac:dyDescent="0.25">
      <c r="A692" s="124">
        <v>536203</v>
      </c>
      <c r="B692" s="125" t="s">
        <v>723</v>
      </c>
      <c r="C692" s="126" t="s">
        <v>678</v>
      </c>
      <c r="D692" s="101" t="s">
        <v>2085</v>
      </c>
      <c r="E692" s="142"/>
      <c r="F692" s="191" t="str">
        <f>IF('9 All Base Data'!G692="Rural Centre","Rural",IF('9 All Base Data'!G692="Rural (Incl.some Off Shore Islands)","Rural",IF('9 All Base Data'!G692="Inlet-in TA but not in Urban Area","Rural",IF('9 All Base Data'!G692="Rural (Incl.some Off Shore Islands)","Rural",IF('9 All Base Data'!G692="Inlet-not in TA","Rural",IF('9 All Base Data'!G692="Inland Water not in Urban Area","Rural",IF('9 All Base Data'!G692="Oceanic-in Region but not in TA","Rural",'9 All Base Data'!G692)))))))</f>
        <v>Tauranga</v>
      </c>
      <c r="G692" s="177">
        <f>IF('9 All Base Data'!I692="..C","..C",'9 All Base Data'!I692*Basecase_Pop_2006)</f>
        <v>2490</v>
      </c>
      <c r="H692" s="177">
        <f>IF('9 All Base Data'!J692="..C","..C",'9 All Base Data'!J692*Basecase_Pop_2006)</f>
        <v>1488</v>
      </c>
      <c r="I692" s="191">
        <f>IF('9 All Base Data'!L692="..C","..C",'9 All Base Data'!L692*Basecase_Pop_2006)</f>
        <v>42</v>
      </c>
      <c r="J692" s="156">
        <f>IF('9 All Base Data'!$P692=0,0,('9 All Base Data'!$P692*Basecase_Pop_2006)/(1+(1/(BaseCase_Mort_AllAdults_30*('9 All Base Data'!$W692*Basecase_PM10)/10))))</f>
        <v>0.54318005351310883</v>
      </c>
      <c r="K692" s="156">
        <f>IF('9 All Base Data'!$Q692=0,0,('9 All Base Data'!$Q692*Basecase_Pop_2006)/(1+(1/(BaseCase_Mort_Maori_30*('9 All Base Data'!$W692*Basecase_PM10)/10))))</f>
        <v>7.0458669602817089E-2</v>
      </c>
      <c r="L692" s="179">
        <f>133/(1+1/(BaseCase_Mort_Child_0_1*'9 All Base Data'!$AB$10/10))*IF('9 All Base Data'!$L692="..C",0,'9 All Base Data'!L692/'9 All Base Data'!$L$2022)</f>
        <v>6.1268669922819657E-3</v>
      </c>
      <c r="M692" s="178">
        <f>IF('9 All Base Data'!$R692="","",IF('9 All Base Data'!$R692=0,0,('9 All Base Data'!$R692*Basecase_Pop_2006)/(1+(1/(BaseCase_CardiacHA_All*('9 All Base Data'!$W692*Basecase_PM10)/10)))))</f>
        <v>0</v>
      </c>
      <c r="N692" s="178">
        <f>IF('9 All Base Data'!$S692="","",IF('9 All Base Data'!$S692=0,0,('9 All Base Data'!S692*Basecase_Pop_2006)/(1+(1/(BaseCase_RespHA_All*('9 All Base Data'!$W692*Basecase_PM10)/10)))))</f>
        <v>0</v>
      </c>
      <c r="O692" s="178">
        <f>IF('9 All Base Data'!$T692="","",IF('9 All Base Data'!$T692=0,0,('9 All Base Data'!$T692*Basecase_Pop_2006)/(1+(1/(BaseCase_RespHA_Child_1_4*('9 All Base Data'!$W692*Basecase_PM10)/10)))))</f>
        <v>0</v>
      </c>
      <c r="P692" s="179">
        <f>IF('9 All Base Data'!$U692="","",IF('9 All Base Data'!$U692=0,0,('9 All Base Data'!$U692*Basecase_Pop_2006)/(1+(1/(BaseCase_RespHA_Child_5_14*('9 All Base Data'!$W692*Basecase_PM10)/10)))))</f>
        <v>0</v>
      </c>
      <c r="Q692" s="156">
        <f>IF('7 Base case Results'!$G692="..C",0,BaseCase_RADs_All*'7 Base case Results'!$G692*('9 All Base Data'!$V692*Basecase_PM10)/10)</f>
        <v>1801.9752418032281</v>
      </c>
      <c r="R692" s="189">
        <f t="shared" si="110"/>
        <v>1.9337209905066675</v>
      </c>
      <c r="S692" s="178">
        <f t="shared" si="111"/>
        <v>0.25083286378602887</v>
      </c>
      <c r="T692" s="179">
        <f t="shared" si="112"/>
        <v>2.18116464925238E-2</v>
      </c>
      <c r="U692" s="178">
        <f t="shared" si="113"/>
        <v>0</v>
      </c>
      <c r="V692" s="178">
        <f t="shared" si="114"/>
        <v>0</v>
      </c>
      <c r="W692" s="178">
        <f t="shared" si="115"/>
        <v>0</v>
      </c>
      <c r="X692" s="179">
        <f t="shared" si="116"/>
        <v>0</v>
      </c>
      <c r="Y692" s="179">
        <f t="shared" si="117"/>
        <v>0.11172246499180014</v>
      </c>
      <c r="Z692" s="186">
        <f t="shared" si="118"/>
        <v>2.0672551019909915</v>
      </c>
      <c r="AA692" s="156">
        <f>$J692*'9 All Base Data'!$Y692</f>
        <v>0.24828488294847148</v>
      </c>
      <c r="AB692" s="156">
        <f>$K692*'9 All Base Data'!$Y692</f>
        <v>3.2206305113555274E-2</v>
      </c>
      <c r="AC692" s="178">
        <f>$L692*'9 All Base Data'!$Y692</f>
        <v>2.8005602270939596E-3</v>
      </c>
      <c r="AD692" s="178">
        <f>IF($M692="","",$M692*'9 All Base Data'!$Y692)</f>
        <v>0</v>
      </c>
      <c r="AE692" s="178">
        <f>IF($N692="","",$N692*'9 All Base Data'!$Y692)</f>
        <v>0</v>
      </c>
      <c r="AF692" s="178">
        <f>IF($O692="","",$O692*'9 All Base Data'!$Y692)</f>
        <v>0</v>
      </c>
      <c r="AG692" s="178">
        <f>IF($P692="","",$P692*'9 All Base Data'!$Y692)</f>
        <v>0</v>
      </c>
      <c r="AH692" s="167">
        <f>$Q692*'9 All Base Data'!$Y692</f>
        <v>823.67386116905823</v>
      </c>
      <c r="AI692" s="178">
        <f>$R692*'9 All Base Data'!$Y692</f>
        <v>0.88389418329655844</v>
      </c>
      <c r="AJ692" s="178">
        <f>$S692*'9 All Base Data'!$Y692</f>
        <v>0.1146544462042568</v>
      </c>
      <c r="AK692" s="178">
        <f>$T692*'9 All Base Data'!$Y692</f>
        <v>9.969994408454497E-3</v>
      </c>
      <c r="AL692" s="178">
        <f>IF($U692="","",$U692*'9 All Base Data'!$Y692)</f>
        <v>0</v>
      </c>
      <c r="AM692" s="178">
        <f>IF($V692="","",$V692*'9 All Base Data'!$Y692)</f>
        <v>0</v>
      </c>
      <c r="AN692" s="178">
        <f>IF($W692="","",$W692*'9 All Base Data'!$Y692)</f>
        <v>0</v>
      </c>
      <c r="AO692" s="178">
        <f>IF($X692="","",$X692*'9 All Base Data'!$Y692)</f>
        <v>0</v>
      </c>
      <c r="AP692" s="178">
        <f>$Y692*'9 All Base Data'!$Y692</f>
        <v>5.106777939248161E-2</v>
      </c>
      <c r="AQ692" s="179">
        <f t="shared" si="119"/>
        <v>0.94493195709749456</v>
      </c>
    </row>
    <row r="693" spans="1:43" x14ac:dyDescent="0.25">
      <c r="A693" s="124">
        <v>536400</v>
      </c>
      <c r="B693" s="125" t="s">
        <v>724</v>
      </c>
      <c r="C693" s="126" t="s">
        <v>678</v>
      </c>
      <c r="D693" s="101" t="s">
        <v>2082</v>
      </c>
      <c r="E693" s="142"/>
      <c r="F693" s="191" t="str">
        <f>IF('9 All Base Data'!G693="Rural Centre","Rural",IF('9 All Base Data'!G693="Rural (Incl.some Off Shore Islands)","Rural",IF('9 All Base Data'!G693="Inlet-in TA but not in Urban Area","Rural",IF('9 All Base Data'!G693="Rural (Incl.some Off Shore Islands)","Rural",IF('9 All Base Data'!G693="Inlet-not in TA","Rural",IF('9 All Base Data'!G693="Inland Water not in Urban Area","Rural",IF('9 All Base Data'!G693="Oceanic-in Region but not in TA","Rural",'9 All Base Data'!G693)))))))</f>
        <v>Rural</v>
      </c>
      <c r="G693" s="177">
        <f>IF('9 All Base Data'!I693="..C","..C",'9 All Base Data'!I693*Basecase_Pop_2006)</f>
        <v>540</v>
      </c>
      <c r="H693" s="177">
        <f>IF('9 All Base Data'!J693="..C","..C",'9 All Base Data'!J693*Basecase_Pop_2006)</f>
        <v>387</v>
      </c>
      <c r="I693" s="191">
        <f>IF('9 All Base Data'!L693="..C","..C",'9 All Base Data'!L693*Basecase_Pop_2006)</f>
        <v>0</v>
      </c>
      <c r="J693" s="156">
        <f>IF('9 All Base Data'!$P693=0,0,('9 All Base Data'!$P693*Basecase_Pop_2006)/(1+(1/(BaseCase_Mort_AllAdults_30*('9 All Base Data'!$W693*Basecase_PM10)/10))))</f>
        <v>0.81024319861588645</v>
      </c>
      <c r="K693" s="156">
        <f>IF('9 All Base Data'!$Q693=0,0,('9 All Base Data'!$Q693*Basecase_Pop_2006)/(1+(1/(BaseCase_Mort_Maori_30*('9 All Base Data'!$W693*Basecase_PM10)/10))))</f>
        <v>9.1656603990569838E-2</v>
      </c>
      <c r="L693" s="179">
        <f>133/(1+1/(BaseCase_Mort_Child_0_1*'9 All Base Data'!$AB$10/10))*IF('9 All Base Data'!$L693="..C",0,'9 All Base Data'!L693/'9 All Base Data'!$L$2022)</f>
        <v>0</v>
      </c>
      <c r="M693" s="178">
        <f>IF('9 All Base Data'!$R693="","",IF('9 All Base Data'!$R693=0,0,('9 All Base Data'!$R693*Basecase_Pop_2006)/(1+(1/(BaseCase_CardiacHA_All*('9 All Base Data'!$W693*Basecase_PM10)/10)))))</f>
        <v>3.3314689156453837E-2</v>
      </c>
      <c r="N693" s="178">
        <f>IF('9 All Base Data'!$S693="","",IF('9 All Base Data'!$S693=0,0,('9 All Base Data'!S693*Basecase_Pop_2006)/(1+(1/(BaseCase_RespHA_All*('9 All Base Data'!$W693*Basecase_PM10)/10)))))</f>
        <v>4.2170567245718292E-2</v>
      </c>
      <c r="O693" s="178">
        <f>IF('9 All Base Data'!$T693="","",IF('9 All Base Data'!$T693=0,0,('9 All Base Data'!$T693*Basecase_Pop_2006)/(1+(1/(BaseCase_RespHA_Child_1_4*('9 All Base Data'!$W693*Basecase_PM10)/10)))))</f>
        <v>1.568990294702443E-2</v>
      </c>
      <c r="P693" s="179">
        <f>IF('9 All Base Data'!$U693="","",IF('9 All Base Data'!$U693=0,0,('9 All Base Data'!$U693*Basecase_Pop_2006)/(1+(1/(BaseCase_RespHA_Child_5_14*('9 All Base Data'!$W693*Basecase_PM10)/10)))))</f>
        <v>0</v>
      </c>
      <c r="Q693" s="156">
        <f>IF('7 Base case Results'!$G693="..C",0,BaseCase_RADs_All*'7 Base case Results'!$G693*('9 All Base Data'!$V693*Basecase_PM10)/10)</f>
        <v>154.93680000000001</v>
      </c>
      <c r="R693" s="189">
        <f t="shared" si="110"/>
        <v>2.8844657870725556</v>
      </c>
      <c r="S693" s="178">
        <f t="shared" si="111"/>
        <v>0.32629751020642866</v>
      </c>
      <c r="T693" s="179">
        <f t="shared" si="112"/>
        <v>0</v>
      </c>
      <c r="U693" s="178">
        <f t="shared" si="113"/>
        <v>2.1154827614348188E-4</v>
      </c>
      <c r="V693" s="178">
        <f t="shared" si="114"/>
        <v>1.9124352245933246E-4</v>
      </c>
      <c r="W693" s="178">
        <f t="shared" si="115"/>
        <v>7.1153709864755777E-5</v>
      </c>
      <c r="X693" s="179">
        <f t="shared" si="116"/>
        <v>0</v>
      </c>
      <c r="Y693" s="179">
        <f t="shared" si="117"/>
        <v>9.6060816E-3</v>
      </c>
      <c r="Z693" s="186">
        <f t="shared" si="118"/>
        <v>2.894474660471158</v>
      </c>
      <c r="AA693" s="156">
        <f>$J693*'9 All Base Data'!$Y693</f>
        <v>7.0575536046497828E-2</v>
      </c>
      <c r="AB693" s="156">
        <f>$K693*'9 All Base Data'!$Y693</f>
        <v>7.9836695573456753E-3</v>
      </c>
      <c r="AC693" s="178">
        <f>$L693*'9 All Base Data'!$Y693</f>
        <v>0</v>
      </c>
      <c r="AD693" s="178">
        <f>IF($M693="","",$M693*'9 All Base Data'!$Y693)</f>
        <v>2.9018473088767227E-3</v>
      </c>
      <c r="AE693" s="178">
        <f>IF($N693="","",$N693*'9 All Base Data'!$Y693)</f>
        <v>3.6732309432965563E-3</v>
      </c>
      <c r="AF693" s="178">
        <f>IF($O693="","",$O693*'9 All Base Data'!$Y693)</f>
        <v>1.3666554842982717E-3</v>
      </c>
      <c r="AG693" s="178">
        <f>IF($P693="","",$P693*'9 All Base Data'!$Y693)</f>
        <v>0</v>
      </c>
      <c r="AH693" s="167">
        <f>$Q693*'9 All Base Data'!$Y693</f>
        <v>13.495636534818827</v>
      </c>
      <c r="AI693" s="178">
        <f>$R693*'9 All Base Data'!$Y693</f>
        <v>0.25124890832553226</v>
      </c>
      <c r="AJ693" s="178">
        <f>$S693*'9 All Base Data'!$Y693</f>
        <v>2.8421863624150605E-2</v>
      </c>
      <c r="AK693" s="178">
        <f>$T693*'9 All Base Data'!$Y693</f>
        <v>0</v>
      </c>
      <c r="AL693" s="178">
        <f>IF($U693="","",$U693*'9 All Base Data'!$Y693)</f>
        <v>1.8426730411367188E-5</v>
      </c>
      <c r="AM693" s="178">
        <f>IF($V693="","",$V693*'9 All Base Data'!$Y693)</f>
        <v>1.6658102327849884E-5</v>
      </c>
      <c r="AN693" s="178">
        <f>IF($W693="","",$W693*'9 All Base Data'!$Y693)</f>
        <v>6.1977826212926615E-6</v>
      </c>
      <c r="AO693" s="178">
        <f>IF($X693="","",$X693*'9 All Base Data'!$Y693)</f>
        <v>0</v>
      </c>
      <c r="AP693" s="178">
        <f>$Y693*'9 All Base Data'!$Y693</f>
        <v>8.3672946515876722E-4</v>
      </c>
      <c r="AQ693" s="179">
        <f t="shared" si="119"/>
        <v>0.25212072262343027</v>
      </c>
    </row>
    <row r="694" spans="1:43" x14ac:dyDescent="0.25">
      <c r="A694" s="124">
        <v>536503</v>
      </c>
      <c r="B694" s="125" t="s">
        <v>725</v>
      </c>
      <c r="C694" s="126" t="s">
        <v>678</v>
      </c>
      <c r="D694" s="101" t="s">
        <v>2082</v>
      </c>
      <c r="E694" s="142"/>
      <c r="F694" s="191" t="str">
        <f>IF('9 All Base Data'!G694="Rural Centre","Rural",IF('9 All Base Data'!G694="Rural (Incl.some Off Shore Islands)","Rural",IF('9 All Base Data'!G694="Inlet-in TA but not in Urban Area","Rural",IF('9 All Base Data'!G694="Rural (Incl.some Off Shore Islands)","Rural",IF('9 All Base Data'!G694="Inlet-not in TA","Rural",IF('9 All Base Data'!G694="Inland Water not in Urban Area","Rural",IF('9 All Base Data'!G694="Oceanic-in Region but not in TA","Rural",'9 All Base Data'!G694)))))))</f>
        <v>Tauranga</v>
      </c>
      <c r="G694" s="177">
        <f>IF('9 All Base Data'!I694="..C","..C",'9 All Base Data'!I694*Basecase_Pop_2006)</f>
        <v>2439</v>
      </c>
      <c r="H694" s="177">
        <f>IF('9 All Base Data'!J694="..C","..C",'9 All Base Data'!J694*Basecase_Pop_2006)</f>
        <v>1596</v>
      </c>
      <c r="I694" s="191">
        <f>IF('9 All Base Data'!L694="..C","..C",'9 All Base Data'!L694*Basecase_Pop_2006)</f>
        <v>18</v>
      </c>
      <c r="J694" s="156">
        <f>IF('9 All Base Data'!$P694=0,0,('9 All Base Data'!$P694*Basecase_Pop_2006)/(1+(1/(BaseCase_Mort_AllAdults_30*('9 All Base Data'!$W694*Basecase_PM10)/10))))</f>
        <v>0.14294211934555498</v>
      </c>
      <c r="K694" s="156">
        <f>IF('9 All Base Data'!$Q694=0,0,('9 All Base Data'!$Q694*Basecase_Pop_2006)/(1+(1/(BaseCase_Mort_Maori_30*('9 All Base Data'!$W694*Basecase_PM10)/10))))</f>
        <v>7.0458669602817089E-2</v>
      </c>
      <c r="L694" s="179">
        <f>133/(1+1/(BaseCase_Mort_Child_0_1*'9 All Base Data'!$AB$10/10))*IF('9 All Base Data'!$L694="..C",0,'9 All Base Data'!L694/'9 All Base Data'!$L$2022)</f>
        <v>2.6258001395494139E-3</v>
      </c>
      <c r="M694" s="178">
        <f>IF('9 All Base Data'!$R694="","",IF('9 All Base Data'!$R694=0,0,('9 All Base Data'!$R694*Basecase_Pop_2006)/(1+(1/(BaseCase_CardiacHA_All*('9 All Base Data'!$W694*Basecase_PM10)/10)))))</f>
        <v>0.19942004047047523</v>
      </c>
      <c r="N694" s="178">
        <f>IF('9 All Base Data'!$S694="","",IF('9 All Base Data'!$S694=0,0,('9 All Base Data'!S694*Basecase_Pop_2006)/(1+(1/(BaseCase_RespHA_All*('9 All Base Data'!$W694*Basecase_PM10)/10)))))</f>
        <v>0.26448688104007578</v>
      </c>
      <c r="O694" s="178">
        <f>IF('9 All Base Data'!$T694="","",IF('9 All Base Data'!$T694=0,0,('9 All Base Data'!$T694*Basecase_Pop_2006)/(1+(1/(BaseCase_RespHA_Child_1_4*('9 All Base Data'!$W694*Basecase_PM10)/10)))))</f>
        <v>8.7011622053467297E-2</v>
      </c>
      <c r="P694" s="179">
        <f>IF('9 All Base Data'!$U694="","",IF('9 All Base Data'!$U694=0,0,('9 All Base Data'!$U694*Basecase_Pop_2006)/(1+(1/(BaseCase_RespHA_Child_5_14*('9 All Base Data'!$W694*Basecase_PM10)/10)))))</f>
        <v>7.7301539990845394E-2</v>
      </c>
      <c r="Q694" s="156">
        <f>IF('7 Base case Results'!$G694="..C",0,BaseCase_RADs_All*'7 Base case Results'!$G694*('9 All Base Data'!$V694*Basecase_PM10)/10)</f>
        <v>1765.0673151638846</v>
      </c>
      <c r="R694" s="189">
        <f t="shared" si="110"/>
        <v>0.50887394487017579</v>
      </c>
      <c r="S694" s="178">
        <f t="shared" si="111"/>
        <v>0.25083286378602887</v>
      </c>
      <c r="T694" s="179">
        <f t="shared" si="112"/>
        <v>9.3478484967959141E-3</v>
      </c>
      <c r="U694" s="178">
        <f t="shared" si="113"/>
        <v>1.2663172569875177E-3</v>
      </c>
      <c r="V694" s="178">
        <f t="shared" si="114"/>
        <v>1.1994480055167436E-3</v>
      </c>
      <c r="W694" s="178">
        <f t="shared" si="115"/>
        <v>3.9459770601247418E-4</v>
      </c>
      <c r="X694" s="179">
        <f t="shared" si="116"/>
        <v>3.5056248385848383E-4</v>
      </c>
      <c r="Y694" s="179">
        <f t="shared" si="117"/>
        <v>0.10943417354016084</v>
      </c>
      <c r="Z694" s="186">
        <f t="shared" si="118"/>
        <v>0.63012173216963685</v>
      </c>
      <c r="AA694" s="156">
        <f>$J694*'9 All Base Data'!$Y694</f>
        <v>6.533812709170303E-2</v>
      </c>
      <c r="AB694" s="156">
        <f>$K694*'9 All Base Data'!$Y694</f>
        <v>3.2206305113555274E-2</v>
      </c>
      <c r="AC694" s="178">
        <f>$L694*'9 All Base Data'!$Y694</f>
        <v>1.2002400973259828E-3</v>
      </c>
      <c r="AD694" s="178">
        <f>IF($M694="","",$M694*'9 All Base Data'!$Y694)</f>
        <v>9.1153902072724891E-2</v>
      </c>
      <c r="AE694" s="178">
        <f>IF($N694="","",$N694*'9 All Base Data'!$Y694)</f>
        <v>0.12089562913019727</v>
      </c>
      <c r="AF694" s="178">
        <f>IF($O694="","",$O694*'9 All Base Data'!$Y694)</f>
        <v>3.977257680390945E-2</v>
      </c>
      <c r="AG694" s="178">
        <f>IF($P694="","",$P694*'9 All Base Data'!$Y694)</f>
        <v>3.5334146908066542E-2</v>
      </c>
      <c r="AH694" s="167">
        <f>$Q694*'9 All Base Data'!$Y694</f>
        <v>806.80343268728222</v>
      </c>
      <c r="AI694" s="178">
        <f>$R694*'9 All Base Data'!$Y694</f>
        <v>0.23260373244646282</v>
      </c>
      <c r="AJ694" s="178">
        <f>$S694*'9 All Base Data'!$Y694</f>
        <v>0.1146544462042568</v>
      </c>
      <c r="AK694" s="178">
        <f>$T694*'9 All Base Data'!$Y694</f>
        <v>4.2728547464804994E-3</v>
      </c>
      <c r="AL694" s="178">
        <f>IF($U694="","",$U694*'9 All Base Data'!$Y694)</f>
        <v>5.7882727816180302E-4</v>
      </c>
      <c r="AM694" s="178">
        <f>IF($V694="","",$V694*'9 All Base Data'!$Y694)</f>
        <v>5.482616781054446E-4</v>
      </c>
      <c r="AN694" s="178">
        <f>IF($W694="","",$W694*'9 All Base Data'!$Y694)</f>
        <v>1.8036863580572936E-4</v>
      </c>
      <c r="AO694" s="178">
        <f>IF($X694="","",$X694*'9 All Base Data'!$Y694)</f>
        <v>1.6024035622808178E-4</v>
      </c>
      <c r="AP694" s="178">
        <f>$Y694*'9 All Base Data'!$Y694</f>
        <v>5.00218128266115E-2</v>
      </c>
      <c r="AQ694" s="179">
        <f t="shared" si="119"/>
        <v>0.28802548897582209</v>
      </c>
    </row>
    <row r="695" spans="1:43" x14ac:dyDescent="0.25">
      <c r="A695" s="124">
        <v>536505</v>
      </c>
      <c r="B695" s="125" t="s">
        <v>726</v>
      </c>
      <c r="C695" s="126" t="s">
        <v>678</v>
      </c>
      <c r="D695" s="101" t="s">
        <v>2085</v>
      </c>
      <c r="E695" s="142"/>
      <c r="F695" s="191" t="str">
        <f>IF('9 All Base Data'!G695="Rural Centre","Rural",IF('9 All Base Data'!G695="Rural (Incl.some Off Shore Islands)","Rural",IF('9 All Base Data'!G695="Inlet-in TA but not in Urban Area","Rural",IF('9 All Base Data'!G695="Rural (Incl.some Off Shore Islands)","Rural",IF('9 All Base Data'!G695="Inlet-not in TA","Rural",IF('9 All Base Data'!G695="Inland Water not in Urban Area","Rural",IF('9 All Base Data'!G695="Oceanic-in Region but not in TA","Rural",'9 All Base Data'!G695)))))))</f>
        <v>Tauranga</v>
      </c>
      <c r="G695" s="177">
        <f>IF('9 All Base Data'!I695="..C","..C",'9 All Base Data'!I695*Basecase_Pop_2006)</f>
        <v>672</v>
      </c>
      <c r="H695" s="177">
        <f>IF('9 All Base Data'!J695="..C","..C",'9 All Base Data'!J695*Basecase_Pop_2006)</f>
        <v>366</v>
      </c>
      <c r="I695" s="191">
        <f>IF('9 All Base Data'!L695="..C","..C",'9 All Base Data'!L695*Basecase_Pop_2006)</f>
        <v>12</v>
      </c>
      <c r="J695" s="156">
        <f>IF('9 All Base Data'!$P695=0,0,('9 All Base Data'!$P695*Basecase_Pop_2006)/(1+(1/(BaseCase_Mort_AllAdults_30*('9 All Base Data'!$W695*Basecase_PM10)/10))))</f>
        <v>0.65753374898955286</v>
      </c>
      <c r="K695" s="156">
        <f>IF('9 All Base Data'!$Q695=0,0,('9 All Base Data'!$Q695*Basecase_Pop_2006)/(1+(1/(BaseCase_Mort_Maori_30*('9 All Base Data'!$W695*Basecase_PM10)/10))))</f>
        <v>0.56366935682253672</v>
      </c>
      <c r="L695" s="179">
        <f>133/(1+1/(BaseCase_Mort_Child_0_1*'9 All Base Data'!$AB$10/10))*IF('9 All Base Data'!$L695="..C",0,'9 All Base Data'!L695/'9 All Base Data'!$L$2022)</f>
        <v>1.7505334263662759E-3</v>
      </c>
      <c r="M695" s="178">
        <f>IF('9 All Base Data'!$R695="","",IF('9 All Base Data'!$R695=0,0,('9 All Base Data'!$R695*Basecase_Pop_2006)/(1+(1/(BaseCase_CardiacHA_All*('9 All Base Data'!$W695*Basecase_PM10)/10)))))</f>
        <v>6.3814412950552069E-2</v>
      </c>
      <c r="N695" s="178">
        <f>IF('9 All Base Data'!$S695="","",IF('9 All Base Data'!$S695=0,0,('9 All Base Data'!S695*Basecase_Pop_2006)/(1+(1/(BaseCase_RespHA_All*('9 All Base Data'!$W695*Basecase_PM10)/10)))))</f>
        <v>0.15869212862404547</v>
      </c>
      <c r="O695" s="178">
        <f>IF('9 All Base Data'!$T695="","",IF('9 All Base Data'!$T695=0,0,('9 All Base Data'!$T695*Basecase_Pop_2006)/(1+(1/(BaseCase_RespHA_Child_1_4*('9 All Base Data'!$W695*Basecase_PM10)/10)))))</f>
        <v>6.0908135437427111E-2</v>
      </c>
      <c r="P695" s="179">
        <f>IF('9 All Base Data'!$U695="","",IF('9 All Base Data'!$U695=0,0,('9 All Base Data'!$U695*Basecase_Pop_2006)/(1+(1/(BaseCase_RespHA_Child_5_14*('9 All Base Data'!$W695*Basecase_PM10)/10)))))</f>
        <v>6.441794999237116E-2</v>
      </c>
      <c r="Q695" s="156">
        <f>IF('7 Base case Results'!$G695="..C",0,BaseCase_RADs_All*'7 Base case Results'!$G695*('9 All Base Data'!$V695*Basecase_PM10)/10)</f>
        <v>486.316209836052</v>
      </c>
      <c r="R695" s="189">
        <f t="shared" si="110"/>
        <v>2.3408201464028084</v>
      </c>
      <c r="S695" s="178">
        <f t="shared" si="111"/>
        <v>2.006662910288231</v>
      </c>
      <c r="T695" s="179">
        <f t="shared" si="112"/>
        <v>6.2318989978639421E-3</v>
      </c>
      <c r="U695" s="178">
        <f t="shared" si="113"/>
        <v>4.0522152223600562E-4</v>
      </c>
      <c r="V695" s="178">
        <f t="shared" si="114"/>
        <v>7.1966880331004622E-4</v>
      </c>
      <c r="W695" s="178">
        <f t="shared" si="115"/>
        <v>2.762183942087319E-4</v>
      </c>
      <c r="X695" s="179">
        <f t="shared" si="116"/>
        <v>2.9213540321540319E-4</v>
      </c>
      <c r="Y695" s="179">
        <f t="shared" si="117"/>
        <v>3.0151605009835224E-2</v>
      </c>
      <c r="Z695" s="186">
        <f t="shared" si="118"/>
        <v>2.3783285407360535</v>
      </c>
      <c r="AA695" s="156">
        <f>$J695*'9 All Base Data'!$Y695</f>
        <v>0.3005553846218339</v>
      </c>
      <c r="AB695" s="156">
        <f>$K695*'9 All Base Data'!$Y695</f>
        <v>0.25765044090844219</v>
      </c>
      <c r="AC695" s="178">
        <f>$L695*'9 All Base Data'!$Y695</f>
        <v>8.0016006488398855E-4</v>
      </c>
      <c r="AD695" s="178">
        <f>IF($M695="","",$M695*'9 All Base Data'!$Y695)</f>
        <v>2.916924866327196E-2</v>
      </c>
      <c r="AE695" s="178">
        <f>IF($N695="","",$N695*'9 All Base Data'!$Y695)</f>
        <v>7.2537377478118364E-2</v>
      </c>
      <c r="AF695" s="178">
        <f>IF($O695="","",$O695*'9 All Base Data'!$Y695)</f>
        <v>2.7840803762736618E-2</v>
      </c>
      <c r="AG695" s="178">
        <f>IF($P695="","",$P695*'9 All Base Data'!$Y695)</f>
        <v>2.9445122423388786E-2</v>
      </c>
      <c r="AH695" s="167">
        <f>$Q695*'9 All Base Data'!$Y695</f>
        <v>222.29270470104709</v>
      </c>
      <c r="AI695" s="178">
        <f>$R695*'9 All Base Data'!$Y695</f>
        <v>1.0699771692537288</v>
      </c>
      <c r="AJ695" s="178">
        <f>$S695*'9 All Base Data'!$Y695</f>
        <v>0.91723556963405439</v>
      </c>
      <c r="AK695" s="178">
        <f>$T695*'9 All Base Data'!$Y695</f>
        <v>2.8485698309869988E-3</v>
      </c>
      <c r="AL695" s="178">
        <f>IF($U695="","",$U695*'9 All Base Data'!$Y695)</f>
        <v>1.8522472901177694E-4</v>
      </c>
      <c r="AM695" s="178">
        <f>IF($V695="","",$V695*'9 All Base Data'!$Y695)</f>
        <v>3.2895700686326679E-4</v>
      </c>
      <c r="AN695" s="178">
        <f>IF($W695="","",$W695*'9 All Base Data'!$Y695)</f>
        <v>1.2625804506401054E-4</v>
      </c>
      <c r="AO695" s="178">
        <f>IF($X695="","",$X695*'9 All Base Data'!$Y695)</f>
        <v>1.3353363019006815E-4</v>
      </c>
      <c r="AP695" s="178">
        <f>$Y695*'9 All Base Data'!$Y695</f>
        <v>1.378214769146492E-2</v>
      </c>
      <c r="AQ695" s="179">
        <f t="shared" si="119"/>
        <v>1.0871220685120557</v>
      </c>
    </row>
    <row r="696" spans="1:43" x14ac:dyDescent="0.25">
      <c r="A696" s="124">
        <v>536506</v>
      </c>
      <c r="B696" s="125" t="s">
        <v>727</v>
      </c>
      <c r="C696" s="126" t="s">
        <v>678</v>
      </c>
      <c r="D696" s="101" t="s">
        <v>2082</v>
      </c>
      <c r="E696" s="142"/>
      <c r="F696" s="191" t="str">
        <f>IF('9 All Base Data'!G696="Rural Centre","Rural",IF('9 All Base Data'!G696="Rural (Incl.some Off Shore Islands)","Rural",IF('9 All Base Data'!G696="Inlet-in TA but not in Urban Area","Rural",IF('9 All Base Data'!G696="Rural (Incl.some Off Shore Islands)","Rural",IF('9 All Base Data'!G696="Inlet-not in TA","Rural",IF('9 All Base Data'!G696="Inland Water not in Urban Area","Rural",IF('9 All Base Data'!G696="Oceanic-in Region but not in TA","Rural",'9 All Base Data'!G696)))))))</f>
        <v>Rural</v>
      </c>
      <c r="G696" s="177" t="str">
        <f>IF('9 All Base Data'!I696="..C","..C",'9 All Base Data'!I696*Basecase_Pop_2006)</f>
        <v>..C</v>
      </c>
      <c r="H696" s="177" t="str">
        <f>IF('9 All Base Data'!J696="..C","..C",'9 All Base Data'!J696*Basecase_Pop_2006)</f>
        <v>..C</v>
      </c>
      <c r="I696" s="191" t="str">
        <f>IF('9 All Base Data'!L696="..C","..C",'9 All Base Data'!L696*Basecase_Pop_2006)</f>
        <v>..C</v>
      </c>
      <c r="J696" s="156">
        <f>IF('9 All Base Data'!$P696=0,0,('9 All Base Data'!$P696*Basecase_Pop_2006)/(1+(1/(BaseCase_Mort_AllAdults_30*('9 All Base Data'!$W696*Basecase_PM10)/10))))</f>
        <v>0.19375380836466849</v>
      </c>
      <c r="K696" s="156">
        <f>IF('9 All Base Data'!$Q696=0,0,('9 All Base Data'!$Q696*Basecase_Pop_2006)/(1+(1/(BaseCase_Mort_Maori_30*('9 All Base Data'!$W696*Basecase_PM10)/10))))</f>
        <v>0.32079811396699448</v>
      </c>
      <c r="L696" s="179">
        <f>133/(1+1/(BaseCase_Mort_Child_0_1*'9 All Base Data'!$AB$10/10))*IF('9 All Base Data'!$L696="..C",0,'9 All Base Data'!L696/'9 All Base Data'!$L$2022)</f>
        <v>0</v>
      </c>
      <c r="M696" s="178">
        <f>IF('9 All Base Data'!$R696="","",IF('9 All Base Data'!$R696=0,0,('9 All Base Data'!$R696*Basecase_Pop_2006)/(1+(1/(BaseCase_CardiacHA_All*('9 All Base Data'!$W696*Basecase_PM10)/10)))))</f>
        <v>9.5184826161296681E-3</v>
      </c>
      <c r="N696" s="178">
        <f>IF('9 All Base Data'!$S696="","",IF('9 All Base Data'!$S696=0,0,('9 All Base Data'!S696*Basecase_Pop_2006)/(1+(1/(BaseCase_RespHA_All*('9 All Base Data'!$W696*Basecase_PM10)/10)))))</f>
        <v>5.2713209057147865E-3</v>
      </c>
      <c r="O696" s="178">
        <f>IF('9 All Base Data'!$T696="","",IF('9 All Base Data'!$T696=0,0,('9 All Base Data'!$T696*Basecase_Pop_2006)/(1+(1/(BaseCase_RespHA_Child_1_4*('9 All Base Data'!$W696*Basecase_PM10)/10)))))</f>
        <v>0</v>
      </c>
      <c r="P696" s="179">
        <f>IF('9 All Base Data'!$U696="","",IF('9 All Base Data'!$U696=0,0,('9 All Base Data'!$U696*Basecase_Pop_2006)/(1+(1/(BaseCase_RespHA_Child_5_14*('9 All Base Data'!$W696*Basecase_PM10)/10)))))</f>
        <v>0</v>
      </c>
      <c r="Q696" s="156">
        <f>IF('7 Base case Results'!$G696="..C",0,BaseCase_RADs_All*'7 Base case Results'!$G696*('9 All Base Data'!$V696*Basecase_PM10)/10)</f>
        <v>0</v>
      </c>
      <c r="R696" s="189">
        <f t="shared" si="110"/>
        <v>0.68976355777821985</v>
      </c>
      <c r="S696" s="178">
        <f t="shared" si="111"/>
        <v>1.1420412857225004</v>
      </c>
      <c r="T696" s="179">
        <f t="shared" si="112"/>
        <v>0</v>
      </c>
      <c r="U696" s="178">
        <f t="shared" si="113"/>
        <v>6.0442364612423392E-5</v>
      </c>
      <c r="V696" s="178">
        <f t="shared" si="114"/>
        <v>2.3905440307416557E-5</v>
      </c>
      <c r="W696" s="178">
        <f t="shared" si="115"/>
        <v>0</v>
      </c>
      <c r="X696" s="179">
        <f t="shared" si="116"/>
        <v>0</v>
      </c>
      <c r="Y696" s="179">
        <f t="shared" si="117"/>
        <v>0</v>
      </c>
      <c r="Z696" s="186">
        <f t="shared" si="118"/>
        <v>0.68984790558313969</v>
      </c>
      <c r="AA696" s="156">
        <f>$J696*'9 All Base Data'!$Y696</f>
        <v>1.6876758619814695E-2</v>
      </c>
      <c r="AB696" s="156">
        <f>$K696*'9 All Base Data'!$Y696</f>
        <v>2.7942843450709867E-2</v>
      </c>
      <c r="AC696" s="178">
        <f>$L696*'9 All Base Data'!$Y696</f>
        <v>0</v>
      </c>
      <c r="AD696" s="178">
        <f>IF($M696="","",$M696*'9 All Base Data'!$Y696)</f>
        <v>8.2909923110763501E-4</v>
      </c>
      <c r="AE696" s="178">
        <f>IF($N696="","",$N696*'9 All Base Data'!$Y696)</f>
        <v>4.5915386791206954E-4</v>
      </c>
      <c r="AF696" s="178">
        <f>IF($O696="","",$O696*'9 All Base Data'!$Y696)</f>
        <v>0</v>
      </c>
      <c r="AG696" s="178">
        <f>IF($P696="","",$P696*'9 All Base Data'!$Y696)</f>
        <v>0</v>
      </c>
      <c r="AH696" s="167">
        <f>$Q696*'9 All Base Data'!$Y696</f>
        <v>0</v>
      </c>
      <c r="AI696" s="178">
        <f>$R696*'9 All Base Data'!$Y696</f>
        <v>6.0081260686540322E-2</v>
      </c>
      <c r="AJ696" s="178">
        <f>$S696*'9 All Base Data'!$Y696</f>
        <v>9.9476522684527127E-2</v>
      </c>
      <c r="AK696" s="178">
        <f>$T696*'9 All Base Data'!$Y696</f>
        <v>0</v>
      </c>
      <c r="AL696" s="178">
        <f>IF($U696="","",$U696*'9 All Base Data'!$Y696)</f>
        <v>5.2647801175334823E-6</v>
      </c>
      <c r="AM696" s="178">
        <f>IF($V696="","",$V696*'9 All Base Data'!$Y696)</f>
        <v>2.0822627909812354E-6</v>
      </c>
      <c r="AN696" s="178">
        <f>IF($W696="","",$W696*'9 All Base Data'!$Y696)</f>
        <v>0</v>
      </c>
      <c r="AO696" s="178">
        <f>IF($X696="","",$X696*'9 All Base Data'!$Y696)</f>
        <v>0</v>
      </c>
      <c r="AP696" s="178">
        <f>$Y696*'9 All Base Data'!$Y696</f>
        <v>0</v>
      </c>
      <c r="AQ696" s="179">
        <f t="shared" si="119"/>
        <v>6.0088607729448837E-2</v>
      </c>
    </row>
    <row r="697" spans="1:43" x14ac:dyDescent="0.25">
      <c r="A697" s="124">
        <v>536508</v>
      </c>
      <c r="B697" s="125" t="s">
        <v>728</v>
      </c>
      <c r="C697" s="126" t="s">
        <v>678</v>
      </c>
      <c r="D697" s="101" t="s">
        <v>2085</v>
      </c>
      <c r="E697" s="142"/>
      <c r="F697" s="191" t="str">
        <f>IF('9 All Base Data'!G697="Rural Centre","Rural",IF('9 All Base Data'!G697="Rural (Incl.some Off Shore Islands)","Rural",IF('9 All Base Data'!G697="Inlet-in TA but not in Urban Area","Rural",IF('9 All Base Data'!G697="Rural (Incl.some Off Shore Islands)","Rural",IF('9 All Base Data'!G697="Inlet-not in TA","Rural",IF('9 All Base Data'!G697="Inland Water not in Urban Area","Rural",IF('9 All Base Data'!G697="Oceanic-in Region but not in TA","Rural",'9 All Base Data'!G697)))))))</f>
        <v>Rural</v>
      </c>
      <c r="G697" s="177">
        <f>IF('9 All Base Data'!I697="..C","..C",'9 All Base Data'!I697*Basecase_Pop_2006)</f>
        <v>3</v>
      </c>
      <c r="H697" s="177" t="str">
        <f>IF('9 All Base Data'!J697="..C","..C",'9 All Base Data'!J697*Basecase_Pop_2006)</f>
        <v>..C</v>
      </c>
      <c r="I697" s="191" t="str">
        <f>IF('9 All Base Data'!L697="..C","..C",'9 All Base Data'!L697*Basecase_Pop_2006)</f>
        <v>..C</v>
      </c>
      <c r="J697" s="156">
        <f>IF('9 All Base Data'!$P697=0,0,('9 All Base Data'!$P697*Basecase_Pop_2006)/(1+(1/(BaseCase_Mort_AllAdults_30*('9 All Base Data'!$W697*Basecase_PM10)/10))))</f>
        <v>7.0455930314424903E-2</v>
      </c>
      <c r="K697" s="156">
        <f>IF('9 All Base Data'!$Q697=0,0,('9 All Base Data'!$Q697*Basecase_Pop_2006)/(1+(1/(BaseCase_Mort_Maori_30*('9 All Base Data'!$W697*Basecase_PM10)/10))))</f>
        <v>0</v>
      </c>
      <c r="L697" s="179">
        <f>133/(1+1/(BaseCase_Mort_Child_0_1*'9 All Base Data'!$AB$10/10))*IF('9 All Base Data'!$L697="..C",0,'9 All Base Data'!L697/'9 All Base Data'!$L$2022)</f>
        <v>0</v>
      </c>
      <c r="M697" s="178">
        <f>IF('9 All Base Data'!$R697="","",IF('9 All Base Data'!$R697=0,0,('9 All Base Data'!$R697*Basecase_Pop_2006)/(1+(1/(BaseCase_CardiacHA_All*('9 All Base Data'!$W697*Basecase_PM10)/10)))))</f>
        <v>0</v>
      </c>
      <c r="N697" s="178">
        <f>IF('9 All Base Data'!$S697="","",IF('9 All Base Data'!$S697=0,0,('9 All Base Data'!S697*Basecase_Pop_2006)/(1+(1/(BaseCase_RespHA_All*('9 All Base Data'!$W697*Basecase_PM10)/10)))))</f>
        <v>0</v>
      </c>
      <c r="O697" s="178">
        <f>IF('9 All Base Data'!$T697="","",IF('9 All Base Data'!$T697=0,0,('9 All Base Data'!$T697*Basecase_Pop_2006)/(1+(1/(BaseCase_RespHA_Child_1_4*('9 All Base Data'!$W697*Basecase_PM10)/10)))))</f>
        <v>0</v>
      </c>
      <c r="P697" s="179">
        <f>IF('9 All Base Data'!$U697="","",IF('9 All Base Data'!$U697=0,0,('9 All Base Data'!$U697*Basecase_Pop_2006)/(1+(1/(BaseCase_RespHA_Child_5_14*('9 All Base Data'!$W697*Basecase_PM10)/10)))))</f>
        <v>0</v>
      </c>
      <c r="Q697" s="156">
        <f>IF('7 Base case Results'!$G697="..C",0,BaseCase_RADs_All*'7 Base case Results'!$G697*('9 All Base Data'!$V697*Basecase_PM10)/10)</f>
        <v>0.86076000000000019</v>
      </c>
      <c r="R697" s="189">
        <f t="shared" si="110"/>
        <v>0.25082311191935264</v>
      </c>
      <c r="S697" s="178">
        <f t="shared" si="111"/>
        <v>0</v>
      </c>
      <c r="T697" s="179">
        <f t="shared" si="112"/>
        <v>0</v>
      </c>
      <c r="U697" s="178">
        <f t="shared" si="113"/>
        <v>0</v>
      </c>
      <c r="V697" s="178">
        <f t="shared" si="114"/>
        <v>0</v>
      </c>
      <c r="W697" s="178">
        <f t="shared" si="115"/>
        <v>0</v>
      </c>
      <c r="X697" s="179">
        <f t="shared" si="116"/>
        <v>0</v>
      </c>
      <c r="Y697" s="179">
        <f t="shared" si="117"/>
        <v>5.3367120000000014E-5</v>
      </c>
      <c r="Z697" s="186">
        <f t="shared" si="118"/>
        <v>0.25087647903935262</v>
      </c>
      <c r="AA697" s="156">
        <f>$J697*'9 All Base Data'!$Y697</f>
        <v>6.1370031344780713E-3</v>
      </c>
      <c r="AB697" s="156">
        <f>$K697*'9 All Base Data'!$Y697</f>
        <v>0</v>
      </c>
      <c r="AC697" s="178">
        <f>$L697*'9 All Base Data'!$Y697</f>
        <v>0</v>
      </c>
      <c r="AD697" s="178">
        <f>IF($M697="","",$M697*'9 All Base Data'!$Y697)</f>
        <v>0</v>
      </c>
      <c r="AE697" s="178">
        <f>IF($N697="","",$N697*'9 All Base Data'!$Y697)</f>
        <v>0</v>
      </c>
      <c r="AF697" s="178">
        <f>IF($O697="","",$O697*'9 All Base Data'!$Y697)</f>
        <v>0</v>
      </c>
      <c r="AG697" s="178">
        <f>IF($P697="","",$P697*'9 All Base Data'!$Y697)</f>
        <v>0</v>
      </c>
      <c r="AH697" s="167">
        <f>$Q697*'9 All Base Data'!$Y697</f>
        <v>7.4975758526771269E-2</v>
      </c>
      <c r="AI697" s="178">
        <f>$R697*'9 All Base Data'!$Y697</f>
        <v>2.1847731158741932E-2</v>
      </c>
      <c r="AJ697" s="178">
        <f>$S697*'9 All Base Data'!$Y697</f>
        <v>0</v>
      </c>
      <c r="AK697" s="178">
        <f>$T697*'9 All Base Data'!$Y697</f>
        <v>0</v>
      </c>
      <c r="AL697" s="178">
        <f>IF($U697="","",$U697*'9 All Base Data'!$Y697)</f>
        <v>0</v>
      </c>
      <c r="AM697" s="178">
        <f>IF($V697="","",$V697*'9 All Base Data'!$Y697)</f>
        <v>0</v>
      </c>
      <c r="AN697" s="178">
        <f>IF($W697="","",$W697*'9 All Base Data'!$Y697)</f>
        <v>0</v>
      </c>
      <c r="AO697" s="178">
        <f>IF($X697="","",$X697*'9 All Base Data'!$Y697)</f>
        <v>0</v>
      </c>
      <c r="AP697" s="178">
        <f>$Y697*'9 All Base Data'!$Y697</f>
        <v>4.6484970286598195E-6</v>
      </c>
      <c r="AQ697" s="179">
        <f t="shared" si="119"/>
        <v>2.1852379655770592E-2</v>
      </c>
    </row>
    <row r="698" spans="1:43" x14ac:dyDescent="0.25">
      <c r="A698" s="124">
        <v>536509</v>
      </c>
      <c r="B698" s="125" t="s">
        <v>729</v>
      </c>
      <c r="C698" s="126" t="s">
        <v>678</v>
      </c>
      <c r="D698" s="101" t="s">
        <v>2085</v>
      </c>
      <c r="E698" s="142"/>
      <c r="F698" s="191" t="str">
        <f>IF('9 All Base Data'!G698="Rural Centre","Rural",IF('9 All Base Data'!G698="Rural (Incl.some Off Shore Islands)","Rural",IF('9 All Base Data'!G698="Inlet-in TA but not in Urban Area","Rural",IF('9 All Base Data'!G698="Rural (Incl.some Off Shore Islands)","Rural",IF('9 All Base Data'!G698="Inlet-not in TA","Rural",IF('9 All Base Data'!G698="Inland Water not in Urban Area","Rural",IF('9 All Base Data'!G698="Oceanic-in Region but not in TA","Rural",'9 All Base Data'!G698)))))))</f>
        <v>Rural</v>
      </c>
      <c r="G698" s="177" t="str">
        <f>IF('9 All Base Data'!I698="..C","..C",'9 All Base Data'!I698*Basecase_Pop_2006)</f>
        <v>..C</v>
      </c>
      <c r="H698" s="177" t="str">
        <f>IF('9 All Base Data'!J698="..C","..C",'9 All Base Data'!J698*Basecase_Pop_2006)</f>
        <v>..C</v>
      </c>
      <c r="I698" s="191" t="str">
        <f>IF('9 All Base Data'!L698="..C","..C",'9 All Base Data'!L698*Basecase_Pop_2006)</f>
        <v>..C</v>
      </c>
      <c r="J698" s="156">
        <f>IF('9 All Base Data'!$P698=0,0,('9 All Base Data'!$P698*Basecase_Pop_2006)/(1+(1/(BaseCase_Mort_AllAdults_30*('9 All Base Data'!$W698*Basecase_PM10)/10))))</f>
        <v>0</v>
      </c>
      <c r="K698" s="156">
        <f>IF('9 All Base Data'!$Q698=0,0,('9 All Base Data'!$Q698*Basecase_Pop_2006)/(1+(1/(BaseCase_Mort_Maori_30*('9 All Base Data'!$W698*Basecase_PM10)/10))))</f>
        <v>0</v>
      </c>
      <c r="L698" s="179">
        <f>133/(1+1/(BaseCase_Mort_Child_0_1*'9 All Base Data'!$AB$10/10))*IF('9 All Base Data'!$L698="..C",0,'9 All Base Data'!L698/'9 All Base Data'!$L$2022)</f>
        <v>0</v>
      </c>
      <c r="M698" s="178">
        <f>IF('9 All Base Data'!$R698="","",IF('9 All Base Data'!$R698=0,0,('9 All Base Data'!$R698*Basecase_Pop_2006)/(1+(1/(BaseCase_CardiacHA_All*('9 All Base Data'!$W698*Basecase_PM10)/10)))))</f>
        <v>0</v>
      </c>
      <c r="N698" s="178">
        <f>IF('9 All Base Data'!$S698="","",IF('9 All Base Data'!$S698=0,0,('9 All Base Data'!S698*Basecase_Pop_2006)/(1+(1/(BaseCase_RespHA_All*('9 All Base Data'!$W698*Basecase_PM10)/10)))))</f>
        <v>0</v>
      </c>
      <c r="O698" s="178">
        <f>IF('9 All Base Data'!$T698="","",IF('9 All Base Data'!$T698=0,0,('9 All Base Data'!$T698*Basecase_Pop_2006)/(1+(1/(BaseCase_RespHA_Child_1_4*('9 All Base Data'!$W698*Basecase_PM10)/10)))))</f>
        <v>0</v>
      </c>
      <c r="P698" s="179">
        <f>IF('9 All Base Data'!$U698="","",IF('9 All Base Data'!$U698=0,0,('9 All Base Data'!$U698*Basecase_Pop_2006)/(1+(1/(BaseCase_RespHA_Child_5_14*('9 All Base Data'!$W698*Basecase_PM10)/10)))))</f>
        <v>0</v>
      </c>
      <c r="Q698" s="156">
        <f>IF('7 Base case Results'!$G698="..C",0,BaseCase_RADs_All*'7 Base case Results'!$G698*('9 All Base Data'!$V698*Basecase_PM10)/10)</f>
        <v>0</v>
      </c>
      <c r="R698" s="189">
        <f t="shared" si="110"/>
        <v>0</v>
      </c>
      <c r="S698" s="178">
        <f t="shared" si="111"/>
        <v>0</v>
      </c>
      <c r="T698" s="179">
        <f t="shared" si="112"/>
        <v>0</v>
      </c>
      <c r="U698" s="178">
        <f t="shared" si="113"/>
        <v>0</v>
      </c>
      <c r="V698" s="178">
        <f t="shared" si="114"/>
        <v>0</v>
      </c>
      <c r="W698" s="178">
        <f t="shared" si="115"/>
        <v>0</v>
      </c>
      <c r="X698" s="179">
        <f t="shared" si="116"/>
        <v>0</v>
      </c>
      <c r="Y698" s="179">
        <f t="shared" si="117"/>
        <v>0</v>
      </c>
      <c r="Z698" s="186">
        <f t="shared" si="118"/>
        <v>0</v>
      </c>
      <c r="AA698" s="156">
        <f>$J698*'9 All Base Data'!$Y698</f>
        <v>0</v>
      </c>
      <c r="AB698" s="156">
        <f>$K698*'9 All Base Data'!$Y698</f>
        <v>0</v>
      </c>
      <c r="AC698" s="178">
        <f>$L698*'9 All Base Data'!$Y698</f>
        <v>0</v>
      </c>
      <c r="AD698" s="178">
        <f>IF($M698="","",$M698*'9 All Base Data'!$Y698)</f>
        <v>0</v>
      </c>
      <c r="AE698" s="178">
        <f>IF($N698="","",$N698*'9 All Base Data'!$Y698)</f>
        <v>0</v>
      </c>
      <c r="AF698" s="178">
        <f>IF($O698="","",$O698*'9 All Base Data'!$Y698)</f>
        <v>0</v>
      </c>
      <c r="AG698" s="178">
        <f>IF($P698="","",$P698*'9 All Base Data'!$Y698)</f>
        <v>0</v>
      </c>
      <c r="AH698" s="167">
        <f>$Q698*'9 All Base Data'!$Y698</f>
        <v>0</v>
      </c>
      <c r="AI698" s="178">
        <f>$R698*'9 All Base Data'!$Y698</f>
        <v>0</v>
      </c>
      <c r="AJ698" s="178">
        <f>$S698*'9 All Base Data'!$Y698</f>
        <v>0</v>
      </c>
      <c r="AK698" s="178">
        <f>$T698*'9 All Base Data'!$Y698</f>
        <v>0</v>
      </c>
      <c r="AL698" s="178">
        <f>IF($U698="","",$U698*'9 All Base Data'!$Y698)</f>
        <v>0</v>
      </c>
      <c r="AM698" s="178">
        <f>IF($V698="","",$V698*'9 All Base Data'!$Y698)</f>
        <v>0</v>
      </c>
      <c r="AN698" s="178">
        <f>IF($W698="","",$W698*'9 All Base Data'!$Y698)</f>
        <v>0</v>
      </c>
      <c r="AO698" s="178">
        <f>IF($X698="","",$X698*'9 All Base Data'!$Y698)</f>
        <v>0</v>
      </c>
      <c r="AP698" s="178">
        <f>$Y698*'9 All Base Data'!$Y698</f>
        <v>0</v>
      </c>
      <c r="AQ698" s="179">
        <f t="shared" si="119"/>
        <v>0</v>
      </c>
    </row>
    <row r="699" spans="1:43" x14ac:dyDescent="0.25">
      <c r="A699" s="124">
        <v>536510</v>
      </c>
      <c r="B699" s="125" t="s">
        <v>730</v>
      </c>
      <c r="C699" s="126" t="s">
        <v>678</v>
      </c>
      <c r="D699" s="101" t="s">
        <v>2085</v>
      </c>
      <c r="E699" s="142"/>
      <c r="F699" s="191" t="str">
        <f>IF('9 All Base Data'!G699="Rural Centre","Rural",IF('9 All Base Data'!G699="Rural (Incl.some Off Shore Islands)","Rural",IF('9 All Base Data'!G699="Inlet-in TA but not in Urban Area","Rural",IF('9 All Base Data'!G699="Rural (Incl.some Off Shore Islands)","Rural",IF('9 All Base Data'!G699="Inlet-not in TA","Rural",IF('9 All Base Data'!G699="Inland Water not in Urban Area","Rural",IF('9 All Base Data'!G699="Oceanic-in Region but not in TA","Rural",'9 All Base Data'!G699)))))))</f>
        <v>Tauranga</v>
      </c>
      <c r="G699" s="177" t="str">
        <f>IF('9 All Base Data'!I699="..C","..C",'9 All Base Data'!I699*Basecase_Pop_2006)</f>
        <v>..C</v>
      </c>
      <c r="H699" s="177" t="str">
        <f>IF('9 All Base Data'!J699="..C","..C",'9 All Base Data'!J699*Basecase_Pop_2006)</f>
        <v>..C</v>
      </c>
      <c r="I699" s="191" t="str">
        <f>IF('9 All Base Data'!L699="..C","..C",'9 All Base Data'!L699*Basecase_Pop_2006)</f>
        <v>..C</v>
      </c>
      <c r="J699" s="156">
        <f>IF('9 All Base Data'!$P699=0,0,('9 All Base Data'!$P699*Basecase_Pop_2006)/(1+(1/(BaseCase_Mort_AllAdults_30*('9 All Base Data'!$W699*Basecase_PM10)/10))))</f>
        <v>0</v>
      </c>
      <c r="K699" s="156">
        <f>IF('9 All Base Data'!$Q699=0,0,('9 All Base Data'!$Q699*Basecase_Pop_2006)/(1+(1/(BaseCase_Mort_Maori_30*('9 All Base Data'!$W699*Basecase_PM10)/10))))</f>
        <v>0</v>
      </c>
      <c r="L699" s="179">
        <f>133/(1+1/(BaseCase_Mort_Child_0_1*'9 All Base Data'!$AB$10/10))*IF('9 All Base Data'!$L699="..C",0,'9 All Base Data'!L699/'9 All Base Data'!$L$2022)</f>
        <v>0</v>
      </c>
      <c r="M699" s="178">
        <f>IF('9 All Base Data'!$R699="","",IF('9 All Base Data'!$R699=0,0,('9 All Base Data'!$R699*Basecase_Pop_2006)/(1+(1/(BaseCase_CardiacHA_All*('9 All Base Data'!$W699*Basecase_PM10)/10)))))</f>
        <v>0</v>
      </c>
      <c r="N699" s="178">
        <f>IF('9 All Base Data'!$S699="","",IF('9 All Base Data'!$S699=0,0,('9 All Base Data'!S699*Basecase_Pop_2006)/(1+(1/(BaseCase_RespHA_All*('9 All Base Data'!$W699*Basecase_PM10)/10)))))</f>
        <v>0</v>
      </c>
      <c r="O699" s="178">
        <f>IF('9 All Base Data'!$T699="","",IF('9 All Base Data'!$T699=0,0,('9 All Base Data'!$T699*Basecase_Pop_2006)/(1+(1/(BaseCase_RespHA_Child_1_4*('9 All Base Data'!$W699*Basecase_PM10)/10)))))</f>
        <v>0</v>
      </c>
      <c r="P699" s="179">
        <f>IF('9 All Base Data'!$U699="","",IF('9 All Base Data'!$U699=0,0,('9 All Base Data'!$U699*Basecase_Pop_2006)/(1+(1/(BaseCase_RespHA_Child_5_14*('9 All Base Data'!$W699*Basecase_PM10)/10)))))</f>
        <v>0</v>
      </c>
      <c r="Q699" s="156">
        <f>IF('7 Base case Results'!$G699="..C",0,BaseCase_RADs_All*'7 Base case Results'!$G699*('9 All Base Data'!$V699*Basecase_PM10)/10)</f>
        <v>0</v>
      </c>
      <c r="R699" s="189">
        <f t="shared" si="110"/>
        <v>0</v>
      </c>
      <c r="S699" s="178">
        <f t="shared" si="111"/>
        <v>0</v>
      </c>
      <c r="T699" s="179">
        <f t="shared" si="112"/>
        <v>0</v>
      </c>
      <c r="U699" s="178">
        <f t="shared" si="113"/>
        <v>0</v>
      </c>
      <c r="V699" s="178">
        <f t="shared" si="114"/>
        <v>0</v>
      </c>
      <c r="W699" s="178">
        <f t="shared" si="115"/>
        <v>0</v>
      </c>
      <c r="X699" s="179">
        <f t="shared" si="116"/>
        <v>0</v>
      </c>
      <c r="Y699" s="179">
        <f t="shared" si="117"/>
        <v>0</v>
      </c>
      <c r="Z699" s="186">
        <f t="shared" si="118"/>
        <v>0</v>
      </c>
      <c r="AA699" s="156">
        <f>$J699*'9 All Base Data'!$Y699</f>
        <v>0</v>
      </c>
      <c r="AB699" s="156">
        <f>$K699*'9 All Base Data'!$Y699</f>
        <v>0</v>
      </c>
      <c r="AC699" s="178">
        <f>$L699*'9 All Base Data'!$Y699</f>
        <v>0</v>
      </c>
      <c r="AD699" s="178">
        <f>IF($M699="","",$M699*'9 All Base Data'!$Y699)</f>
        <v>0</v>
      </c>
      <c r="AE699" s="178">
        <f>IF($N699="","",$N699*'9 All Base Data'!$Y699)</f>
        <v>0</v>
      </c>
      <c r="AF699" s="178">
        <f>IF($O699="","",$O699*'9 All Base Data'!$Y699)</f>
        <v>0</v>
      </c>
      <c r="AG699" s="178">
        <f>IF($P699="","",$P699*'9 All Base Data'!$Y699)</f>
        <v>0</v>
      </c>
      <c r="AH699" s="167">
        <f>$Q699*'9 All Base Data'!$Y699</f>
        <v>0</v>
      </c>
      <c r="AI699" s="178">
        <f>$R699*'9 All Base Data'!$Y699</f>
        <v>0</v>
      </c>
      <c r="AJ699" s="178">
        <f>$S699*'9 All Base Data'!$Y699</f>
        <v>0</v>
      </c>
      <c r="AK699" s="178">
        <f>$T699*'9 All Base Data'!$Y699</f>
        <v>0</v>
      </c>
      <c r="AL699" s="178">
        <f>IF($U699="","",$U699*'9 All Base Data'!$Y699)</f>
        <v>0</v>
      </c>
      <c r="AM699" s="178">
        <f>IF($V699="","",$V699*'9 All Base Data'!$Y699)</f>
        <v>0</v>
      </c>
      <c r="AN699" s="178">
        <f>IF($W699="","",$W699*'9 All Base Data'!$Y699)</f>
        <v>0</v>
      </c>
      <c r="AO699" s="178">
        <f>IF($X699="","",$X699*'9 All Base Data'!$Y699)</f>
        <v>0</v>
      </c>
      <c r="AP699" s="178">
        <f>$Y699*'9 All Base Data'!$Y699</f>
        <v>0</v>
      </c>
      <c r="AQ699" s="179">
        <f t="shared" si="119"/>
        <v>0</v>
      </c>
    </row>
    <row r="700" spans="1:43" x14ac:dyDescent="0.25">
      <c r="A700" s="124">
        <v>536512</v>
      </c>
      <c r="B700" s="125" t="s">
        <v>731</v>
      </c>
      <c r="C700" s="126" t="s">
        <v>678</v>
      </c>
      <c r="D700" s="101" t="s">
        <v>2085</v>
      </c>
      <c r="E700" s="142"/>
      <c r="F700" s="191" t="str">
        <f>IF('9 All Base Data'!G700="Rural Centre","Rural",IF('9 All Base Data'!G700="Rural (Incl.some Off Shore Islands)","Rural",IF('9 All Base Data'!G700="Inlet-in TA but not in Urban Area","Rural",IF('9 All Base Data'!G700="Rural (Incl.some Off Shore Islands)","Rural",IF('9 All Base Data'!G700="Inlet-not in TA","Rural",IF('9 All Base Data'!G700="Inland Water not in Urban Area","Rural",IF('9 All Base Data'!G700="Oceanic-in Region but not in TA","Rural",'9 All Base Data'!G700)))))))</f>
        <v>Tauranga</v>
      </c>
      <c r="G700" s="177">
        <f>IF('9 All Base Data'!I700="..C","..C",'9 All Base Data'!I700*Basecase_Pop_2006)</f>
        <v>435</v>
      </c>
      <c r="H700" s="177">
        <f>IF('9 All Base Data'!J700="..C","..C",'9 All Base Data'!J700*Basecase_Pop_2006)</f>
        <v>261</v>
      </c>
      <c r="I700" s="191">
        <f>IF('9 All Base Data'!L700="..C","..C",'9 All Base Data'!L700*Basecase_Pop_2006)</f>
        <v>3</v>
      </c>
      <c r="J700" s="156">
        <f>IF('9 All Base Data'!$P700=0,0,('9 All Base Data'!$P700*Basecase_Pop_2006)/(1+(1/(BaseCase_Mort_AllAdults_30*('9 All Base Data'!$W700*Basecase_PM10)/10))))</f>
        <v>0.14294211934555498</v>
      </c>
      <c r="K700" s="156">
        <f>IF('9 All Base Data'!$Q700=0,0,('9 All Base Data'!$Q700*Basecase_Pop_2006)/(1+(1/(BaseCase_Mort_Maori_30*('9 All Base Data'!$W700*Basecase_PM10)/10))))</f>
        <v>0.14091733920563418</v>
      </c>
      <c r="L700" s="179">
        <f>133/(1+1/(BaseCase_Mort_Child_0_1*'9 All Base Data'!$AB$10/10))*IF('9 All Base Data'!$L700="..C",0,'9 All Base Data'!L700/'9 All Base Data'!$L$2022)</f>
        <v>4.3763335659156898E-4</v>
      </c>
      <c r="M700" s="178">
        <f>IF('9 All Base Data'!$R700="","",IF('9 All Base Data'!$R700=0,0,('9 All Base Data'!$R700*Basecase_Pop_2006)/(1+(1/(BaseCase_CardiacHA_All*('9 All Base Data'!$W700*Basecase_PM10)/10)))))</f>
        <v>7.9768016188190086E-3</v>
      </c>
      <c r="N700" s="178">
        <f>IF('9 All Base Data'!$S700="","",IF('9 All Base Data'!$S700=0,0,('9 All Base Data'!S700*Basecase_Pop_2006)/(1+(1/(BaseCase_RespHA_All*('9 All Base Data'!$W700*Basecase_PM10)/10)))))</f>
        <v>4.4081146840012637E-2</v>
      </c>
      <c r="O700" s="178">
        <f>IF('9 All Base Data'!$T700="","",IF('9 All Base Data'!$T700=0,0,('9 All Base Data'!$T700*Basecase_Pop_2006)/(1+(1/(BaseCase_RespHA_Child_1_4*('9 All Base Data'!$W700*Basecase_PM10)/10)))))</f>
        <v>3.4804648821386917E-2</v>
      </c>
      <c r="P700" s="179">
        <f>IF('9 All Base Data'!$U700="","",IF('9 All Base Data'!$U700=0,0,('9 All Base Data'!$U700*Basecase_Pop_2006)/(1+(1/(BaseCase_RespHA_Child_5_14*('9 All Base Data'!$W700*Basecase_PM10)/10)))))</f>
        <v>0</v>
      </c>
      <c r="Q700" s="156">
        <f>IF('7 Base case Results'!$G700="..C",0,BaseCase_RADs_All*'7 Base case Results'!$G700*('9 All Base Data'!$V700*Basecase_PM10)/10)</f>
        <v>314.80290368851576</v>
      </c>
      <c r="R700" s="189">
        <f t="shared" si="110"/>
        <v>0.50887394487017579</v>
      </c>
      <c r="S700" s="178">
        <f t="shared" si="111"/>
        <v>0.50166572757205774</v>
      </c>
      <c r="T700" s="179">
        <f t="shared" si="112"/>
        <v>1.5579747494659855E-3</v>
      </c>
      <c r="U700" s="178">
        <f t="shared" si="113"/>
        <v>5.0652690279500703E-5</v>
      </c>
      <c r="V700" s="178">
        <f t="shared" si="114"/>
        <v>1.9990800091945732E-4</v>
      </c>
      <c r="W700" s="178">
        <f t="shared" si="115"/>
        <v>1.5783908240498968E-4</v>
      </c>
      <c r="X700" s="179">
        <f t="shared" si="116"/>
        <v>0</v>
      </c>
      <c r="Y700" s="179">
        <f t="shared" si="117"/>
        <v>1.9517780028687974E-2</v>
      </c>
      <c r="Z700" s="186">
        <f t="shared" si="118"/>
        <v>0.53020026033952861</v>
      </c>
      <c r="AA700" s="156">
        <f>$J700*'9 All Base Data'!$Y700</f>
        <v>6.533812709170303E-2</v>
      </c>
      <c r="AB700" s="156">
        <f>$K700*'9 All Base Data'!$Y700</f>
        <v>6.4412610227110548E-2</v>
      </c>
      <c r="AC700" s="178">
        <f>$L700*'9 All Base Data'!$Y700</f>
        <v>2.0004001622099714E-4</v>
      </c>
      <c r="AD700" s="178">
        <f>IF($M700="","",$M700*'9 All Base Data'!$Y700)</f>
        <v>3.646156082908995E-3</v>
      </c>
      <c r="AE700" s="178">
        <f>IF($N700="","",$N700*'9 All Base Data'!$Y700)</f>
        <v>2.0149271521699548E-2</v>
      </c>
      <c r="AF700" s="178">
        <f>IF($O700="","",$O700*'9 All Base Data'!$Y700)</f>
        <v>1.5909030721563779E-2</v>
      </c>
      <c r="AG700" s="178">
        <f>IF($P700="","",$P700*'9 All Base Data'!$Y700)</f>
        <v>0</v>
      </c>
      <c r="AH700" s="167">
        <f>$Q700*'9 All Base Data'!$Y700</f>
        <v>143.8948311680885</v>
      </c>
      <c r="AI700" s="178">
        <f>$R700*'9 All Base Data'!$Y700</f>
        <v>0.23260373244646282</v>
      </c>
      <c r="AJ700" s="178">
        <f>$S700*'9 All Base Data'!$Y700</f>
        <v>0.2293088924085136</v>
      </c>
      <c r="AK700" s="178">
        <f>$T700*'9 All Base Data'!$Y700</f>
        <v>7.1214245774674971E-4</v>
      </c>
      <c r="AL700" s="178">
        <f>IF($U700="","",$U700*'9 All Base Data'!$Y700)</f>
        <v>2.3153091126472118E-5</v>
      </c>
      <c r="AM700" s="178">
        <f>IF($V700="","",$V700*'9 All Base Data'!$Y700)</f>
        <v>9.1376946350907456E-5</v>
      </c>
      <c r="AN700" s="178">
        <f>IF($W700="","",$W700*'9 All Base Data'!$Y700)</f>
        <v>7.2147454322291741E-5</v>
      </c>
      <c r="AO700" s="178">
        <f>IF($X700="","",$X700*'9 All Base Data'!$Y700)</f>
        <v>0</v>
      </c>
      <c r="AP700" s="178">
        <f>$Y700*'9 All Base Data'!$Y700</f>
        <v>8.9214795324214849E-3</v>
      </c>
      <c r="AQ700" s="179">
        <f t="shared" si="119"/>
        <v>0.24235188447410844</v>
      </c>
    </row>
    <row r="701" spans="1:43" x14ac:dyDescent="0.25">
      <c r="A701" s="124">
        <v>536513</v>
      </c>
      <c r="B701" s="125" t="s">
        <v>732</v>
      </c>
      <c r="C701" s="126" t="s">
        <v>678</v>
      </c>
      <c r="D701" s="101" t="s">
        <v>2085</v>
      </c>
      <c r="E701" s="142"/>
      <c r="F701" s="191" t="str">
        <f>IF('9 All Base Data'!G701="Rural Centre","Rural",IF('9 All Base Data'!G701="Rural (Incl.some Off Shore Islands)","Rural",IF('9 All Base Data'!G701="Inlet-in TA but not in Urban Area","Rural",IF('9 All Base Data'!G701="Rural (Incl.some Off Shore Islands)","Rural",IF('9 All Base Data'!G701="Inlet-not in TA","Rural",IF('9 All Base Data'!G701="Inland Water not in Urban Area","Rural",IF('9 All Base Data'!G701="Oceanic-in Region but not in TA","Rural",'9 All Base Data'!G701)))))))</f>
        <v>Tauranga</v>
      </c>
      <c r="G701" s="177">
        <f>IF('9 All Base Data'!I701="..C","..C",'9 All Base Data'!I701*Basecase_Pop_2006)</f>
        <v>3393</v>
      </c>
      <c r="H701" s="177">
        <f>IF('9 All Base Data'!J701="..C","..C",'9 All Base Data'!J701*Basecase_Pop_2006)</f>
        <v>2367</v>
      </c>
      <c r="I701" s="191">
        <f>IF('9 All Base Data'!L701="..C","..C",'9 All Base Data'!L701*Basecase_Pop_2006)</f>
        <v>21</v>
      </c>
      <c r="J701" s="156">
        <f>IF('9 All Base Data'!$P701=0,0,('9 All Base Data'!$P701*Basecase_Pop_2006)/(1+(1/(BaseCase_Mort_AllAdults_30*('9 All Base Data'!$W701*Basecase_PM10)/10))))</f>
        <v>5.7176847738221986E-2</v>
      </c>
      <c r="K701" s="156">
        <f>IF('9 All Base Data'!$Q701=0,0,('9 All Base Data'!$Q701*Basecase_Pop_2006)/(1+(1/(BaseCase_Mort_Maori_30*('9 All Base Data'!$W701*Basecase_PM10)/10))))</f>
        <v>0.14091733920563418</v>
      </c>
      <c r="L701" s="179">
        <f>133/(1+1/(BaseCase_Mort_Child_0_1*'9 All Base Data'!$AB$10/10))*IF('9 All Base Data'!$L701="..C",0,'9 All Base Data'!L701/'9 All Base Data'!$L$2022)</f>
        <v>3.0634334961409829E-3</v>
      </c>
      <c r="M701" s="178">
        <f>IF('9 All Base Data'!$R701="","",IF('9 All Base Data'!$R701=0,0,('9 All Base Data'!$R701*Basecase_Pop_2006)/(1+(1/(BaseCase_CardiacHA_All*('9 All Base Data'!$W701*Basecase_PM10)/10)))))</f>
        <v>0.17814856948695787</v>
      </c>
      <c r="N701" s="178">
        <f>IF('9 All Base Data'!$S701="","",IF('9 All Base Data'!$S701=0,0,('9 All Base Data'!S701*Basecase_Pop_2006)/(1+(1/(BaseCase_RespHA_All*('9 All Base Data'!$W701*Basecase_PM10)/10)))))</f>
        <v>0.19836516078005684</v>
      </c>
      <c r="O701" s="178">
        <f>IF('9 All Base Data'!$T701="","",IF('9 All Base Data'!$T701=0,0,('9 All Base Data'!$T701*Basecase_Pop_2006)/(1+(1/(BaseCase_RespHA_Child_1_4*('9 All Base Data'!$W701*Basecase_PM10)/10)))))</f>
        <v>5.2206973232080373E-2</v>
      </c>
      <c r="P701" s="179">
        <f>IF('9 All Base Data'!$U701="","",IF('9 All Base Data'!$U701=0,0,('9 All Base Data'!$U701*Basecase_Pop_2006)/(1+(1/(BaseCase_RespHA_Child_5_14*('9 All Base Data'!$W701*Basecase_PM10)/10)))))</f>
        <v>0</v>
      </c>
      <c r="Q701" s="156">
        <f>IF('7 Base case Results'!$G701="..C",0,BaseCase_RADs_All*'7 Base case Results'!$G701*('9 All Base Data'!$V701*Basecase_PM10)/10)</f>
        <v>2455.4626487704231</v>
      </c>
      <c r="R701" s="189">
        <f t="shared" si="110"/>
        <v>0.20354957794807027</v>
      </c>
      <c r="S701" s="178">
        <f t="shared" si="111"/>
        <v>0.50166572757205774</v>
      </c>
      <c r="T701" s="179">
        <f t="shared" si="112"/>
        <v>1.09058232462619E-2</v>
      </c>
      <c r="U701" s="178">
        <f t="shared" si="113"/>
        <v>1.1312434162421825E-3</v>
      </c>
      <c r="V701" s="178">
        <f t="shared" si="114"/>
        <v>8.9958600413755777E-4</v>
      </c>
      <c r="W701" s="178">
        <f t="shared" si="115"/>
        <v>2.3675862360748447E-4</v>
      </c>
      <c r="X701" s="179">
        <f t="shared" si="116"/>
        <v>0</v>
      </c>
      <c r="Y701" s="179">
        <f t="shared" si="117"/>
        <v>0.15223868422376624</v>
      </c>
      <c r="Z701" s="186">
        <f t="shared" si="118"/>
        <v>0.36872491483847813</v>
      </c>
      <c r="AA701" s="156">
        <f>$J701*'9 All Base Data'!$Y701</f>
        <v>2.6135250836681209E-2</v>
      </c>
      <c r="AB701" s="156">
        <f>$K701*'9 All Base Data'!$Y701</f>
        <v>6.4412610227110548E-2</v>
      </c>
      <c r="AC701" s="178">
        <f>$L701*'9 All Base Data'!$Y701</f>
        <v>1.4002801135469798E-3</v>
      </c>
      <c r="AD701" s="178">
        <f>IF($M701="","",$M701*'9 All Base Data'!$Y701)</f>
        <v>8.1430819184967557E-2</v>
      </c>
      <c r="AE701" s="178">
        <f>IF($N701="","",$N701*'9 All Base Data'!$Y701)</f>
        <v>9.0671721847647949E-2</v>
      </c>
      <c r="AF701" s="178">
        <f>IF($O701="","",$O701*'9 All Base Data'!$Y701)</f>
        <v>2.3863546082345668E-2</v>
      </c>
      <c r="AG701" s="178">
        <f>IF($P701="","",$P701*'9 All Base Data'!$Y701)</f>
        <v>0</v>
      </c>
      <c r="AH701" s="167">
        <f>$Q701*'9 All Base Data'!$Y701</f>
        <v>1122.3796831110903</v>
      </c>
      <c r="AI701" s="178">
        <f>$R701*'9 All Base Data'!$Y701</f>
        <v>9.3041492978585105E-2</v>
      </c>
      <c r="AJ701" s="178">
        <f>$S701*'9 All Base Data'!$Y701</f>
        <v>0.2293088924085136</v>
      </c>
      <c r="AK701" s="178">
        <f>$T701*'9 All Base Data'!$Y701</f>
        <v>4.9849972042272485E-3</v>
      </c>
      <c r="AL701" s="178">
        <f>IF($U701="","",$U701*'9 All Base Data'!$Y701)</f>
        <v>5.1708570182454404E-4</v>
      </c>
      <c r="AM701" s="178">
        <f>IF($V701="","",$V701*'9 All Base Data'!$Y701)</f>
        <v>4.111962585790835E-4</v>
      </c>
      <c r="AN701" s="178">
        <f>IF($W701="","",$W701*'9 All Base Data'!$Y701)</f>
        <v>1.0822118148343759E-4</v>
      </c>
      <c r="AO701" s="178">
        <f>IF($X701="","",$X701*'9 All Base Data'!$Y701)</f>
        <v>0</v>
      </c>
      <c r="AP701" s="178">
        <f>$Y701*'9 All Base Data'!$Y701</f>
        <v>6.9587540352887611E-2</v>
      </c>
      <c r="AQ701" s="179">
        <f t="shared" si="119"/>
        <v>0.16854231249610357</v>
      </c>
    </row>
    <row r="702" spans="1:43" x14ac:dyDescent="0.25">
      <c r="A702" s="124">
        <v>536514</v>
      </c>
      <c r="B702" s="125" t="s">
        <v>733</v>
      </c>
      <c r="C702" s="126" t="s">
        <v>678</v>
      </c>
      <c r="D702" s="101" t="s">
        <v>2085</v>
      </c>
      <c r="E702" s="142"/>
      <c r="F702" s="191" t="str">
        <f>IF('9 All Base Data'!G702="Rural Centre","Rural",IF('9 All Base Data'!G702="Rural (Incl.some Off Shore Islands)","Rural",IF('9 All Base Data'!G702="Inlet-in TA but not in Urban Area","Rural",IF('9 All Base Data'!G702="Rural (Incl.some Off Shore Islands)","Rural",IF('9 All Base Data'!G702="Inlet-not in TA","Rural",IF('9 All Base Data'!G702="Inland Water not in Urban Area","Rural",IF('9 All Base Data'!G702="Oceanic-in Region but not in TA","Rural",'9 All Base Data'!G702)))))))</f>
        <v>Tauranga</v>
      </c>
      <c r="G702" s="177">
        <f>IF('9 All Base Data'!I702="..C","..C",'9 All Base Data'!I702*Basecase_Pop_2006)</f>
        <v>3876</v>
      </c>
      <c r="H702" s="177">
        <f>IF('9 All Base Data'!J702="..C","..C",'9 All Base Data'!J702*Basecase_Pop_2006)</f>
        <v>2580</v>
      </c>
      <c r="I702" s="191">
        <f>IF('9 All Base Data'!L702="..C","..C",'9 All Base Data'!L702*Basecase_Pop_2006)</f>
        <v>18</v>
      </c>
      <c r="J702" s="156">
        <f>IF('9 All Base Data'!$P702=0,0,('9 All Base Data'!$P702*Basecase_Pop_2006)/(1+(1/(BaseCase_Mort_AllAdults_30*('9 All Base Data'!$W702*Basecase_PM10)/10))))</f>
        <v>0.42882635803666491</v>
      </c>
      <c r="K702" s="156">
        <f>IF('9 All Base Data'!$Q702=0,0,('9 All Base Data'!$Q702*Basecase_Pop_2006)/(1+(1/(BaseCase_Mort_Maori_30*('9 All Base Data'!$W702*Basecase_PM10)/10))))</f>
        <v>0</v>
      </c>
      <c r="L702" s="179">
        <f>133/(1+1/(BaseCase_Mort_Child_0_1*'9 All Base Data'!$AB$10/10))*IF('9 All Base Data'!$L702="..C",0,'9 All Base Data'!L702/'9 All Base Data'!$L$2022)</f>
        <v>2.6258001395494139E-3</v>
      </c>
      <c r="M702" s="178">
        <f>IF('9 All Base Data'!$R702="","",IF('9 All Base Data'!$R702=0,0,('9 All Base Data'!$R702*Basecase_Pop_2006)/(1+(1/(BaseCase_CardiacHA_All*('9 All Base Data'!$W702*Basecase_PM10)/10)))))</f>
        <v>0.24196298243750994</v>
      </c>
      <c r="N702" s="178">
        <f>IF('9 All Base Data'!$S702="","",IF('9 All Base Data'!$S702=0,0,('9 All Base Data'!S702*Basecase_Pop_2006)/(1+(1/(BaseCase_RespHA_All*('9 All Base Data'!$W702*Basecase_PM10)/10)))))</f>
        <v>0.28211933977608084</v>
      </c>
      <c r="O702" s="178">
        <f>IF('9 All Base Data'!$T702="","",IF('9 All Base Data'!$T702=0,0,('9 All Base Data'!$T702*Basecase_Pop_2006)/(1+(1/(BaseCase_RespHA_Child_1_4*('9 All Base Data'!$W702*Basecase_PM10)/10)))))</f>
        <v>0.18272440631228132</v>
      </c>
      <c r="P702" s="179">
        <f>IF('9 All Base Data'!$U702="","",IF('9 All Base Data'!$U702=0,0,('9 All Base Data'!$U702*Basecase_Pop_2006)/(1+(1/(BaseCase_RespHA_Child_5_14*('9 All Base Data'!$W702*Basecase_PM10)/10)))))</f>
        <v>6.441794999237116E-2</v>
      </c>
      <c r="Q702" s="156">
        <f>IF('7 Base case Results'!$G702="..C",0,BaseCase_RADs_All*'7 Base case Results'!$G702*('9 All Base Data'!$V702*Basecase_PM10)/10)</f>
        <v>2805.002424590085</v>
      </c>
      <c r="R702" s="189">
        <f t="shared" si="110"/>
        <v>1.5266218346105271</v>
      </c>
      <c r="S702" s="178">
        <f t="shared" si="111"/>
        <v>0</v>
      </c>
      <c r="T702" s="179">
        <f t="shared" si="112"/>
        <v>9.3478484967959141E-3</v>
      </c>
      <c r="U702" s="178">
        <f t="shared" si="113"/>
        <v>1.5364649384781881E-3</v>
      </c>
      <c r="V702" s="178">
        <f t="shared" si="114"/>
        <v>1.2794112058845267E-3</v>
      </c>
      <c r="W702" s="178">
        <f t="shared" si="115"/>
        <v>8.2865518262619582E-4</v>
      </c>
      <c r="X702" s="179">
        <f t="shared" si="116"/>
        <v>2.9213540321540319E-4</v>
      </c>
      <c r="Y702" s="179">
        <f t="shared" si="117"/>
        <v>0.17391015032458526</v>
      </c>
      <c r="Z702" s="186">
        <f t="shared" si="118"/>
        <v>1.7126957095762709</v>
      </c>
      <c r="AA702" s="156">
        <f>$J702*'9 All Base Data'!$Y702</f>
        <v>0.19601438127510906</v>
      </c>
      <c r="AB702" s="156">
        <f>$K702*'9 All Base Data'!$Y702</f>
        <v>0</v>
      </c>
      <c r="AC702" s="178">
        <f>$L702*'9 All Base Data'!$Y702</f>
        <v>1.2002400973259828E-3</v>
      </c>
      <c r="AD702" s="178">
        <f>IF($M702="","",$M702*'9 All Base Data'!$Y702)</f>
        <v>0.11060006784823953</v>
      </c>
      <c r="AE702" s="178">
        <f>IF($N702="","",$N702*'9 All Base Data'!$Y702)</f>
        <v>0.1289553377388771</v>
      </c>
      <c r="AF702" s="178">
        <f>IF($O702="","",$O702*'9 All Base Data'!$Y702)</f>
        <v>8.352241128820985E-2</v>
      </c>
      <c r="AG702" s="178">
        <f>IF($P702="","",$P702*'9 All Base Data'!$Y702)</f>
        <v>2.9445122423388786E-2</v>
      </c>
      <c r="AH702" s="167">
        <f>$Q702*'9 All Base Data'!$Y702</f>
        <v>1282.1525646149678</v>
      </c>
      <c r="AI702" s="178">
        <f>$R702*'9 All Base Data'!$Y702</f>
        <v>0.69781119733938834</v>
      </c>
      <c r="AJ702" s="178">
        <f>$S702*'9 All Base Data'!$Y702</f>
        <v>0</v>
      </c>
      <c r="AK702" s="178">
        <f>$T702*'9 All Base Data'!$Y702</f>
        <v>4.2728547464804994E-3</v>
      </c>
      <c r="AL702" s="178">
        <f>IF($U702="","",$U702*'9 All Base Data'!$Y702)</f>
        <v>7.0231043083632098E-4</v>
      </c>
      <c r="AM702" s="178">
        <f>IF($V702="","",$V702*'9 All Base Data'!$Y702)</f>
        <v>5.8481245664580763E-4</v>
      </c>
      <c r="AN702" s="178">
        <f>IF($W702="","",$W702*'9 All Base Data'!$Y702)</f>
        <v>3.7877413519203168E-4</v>
      </c>
      <c r="AO702" s="178">
        <f>IF($X702="","",$X702*'9 All Base Data'!$Y702)</f>
        <v>1.3353363019006815E-4</v>
      </c>
      <c r="AP702" s="178">
        <f>$Y702*'9 All Base Data'!$Y702</f>
        <v>7.9493459006128003E-2</v>
      </c>
      <c r="AQ702" s="179">
        <f t="shared" si="119"/>
        <v>0.78286463397947903</v>
      </c>
    </row>
    <row r="703" spans="1:43" x14ac:dyDescent="0.25">
      <c r="A703" s="124">
        <v>536515</v>
      </c>
      <c r="B703" s="125" t="s">
        <v>734</v>
      </c>
      <c r="C703" s="126" t="s">
        <v>678</v>
      </c>
      <c r="D703" s="101" t="s">
        <v>2085</v>
      </c>
      <c r="E703" s="142"/>
      <c r="F703" s="191" t="str">
        <f>IF('9 All Base Data'!G703="Rural Centre","Rural",IF('9 All Base Data'!G703="Rural (Incl.some Off Shore Islands)","Rural",IF('9 All Base Data'!G703="Inlet-in TA but not in Urban Area","Rural",IF('9 All Base Data'!G703="Rural (Incl.some Off Shore Islands)","Rural",IF('9 All Base Data'!G703="Inlet-not in TA","Rural",IF('9 All Base Data'!G703="Inland Water not in Urban Area","Rural",IF('9 All Base Data'!G703="Oceanic-in Region but not in TA","Rural",'9 All Base Data'!G703)))))))</f>
        <v>Tauranga</v>
      </c>
      <c r="G703" s="177">
        <f>IF('9 All Base Data'!I703="..C","..C",'9 All Base Data'!I703*Basecase_Pop_2006)</f>
        <v>2856</v>
      </c>
      <c r="H703" s="177">
        <f>IF('9 All Base Data'!J703="..C","..C",'9 All Base Data'!J703*Basecase_Pop_2006)</f>
        <v>1878</v>
      </c>
      <c r="I703" s="191">
        <f>IF('9 All Base Data'!L703="..C","..C",'9 All Base Data'!L703*Basecase_Pop_2006)</f>
        <v>33</v>
      </c>
      <c r="J703" s="156">
        <f>IF('9 All Base Data'!$P703=0,0,('9 All Base Data'!$P703*Basecase_Pop_2006)/(1+(1/(BaseCase_Mort_AllAdults_30*('9 All Base Data'!$W703*Basecase_PM10)/10))))</f>
        <v>1.0863601070262177</v>
      </c>
      <c r="K703" s="156">
        <f>IF('9 All Base Data'!$Q703=0,0,('9 All Base Data'!$Q703*Basecase_Pop_2006)/(1+(1/(BaseCase_Mort_Maori_30*('9 All Base Data'!$W703*Basecase_PM10)/10))))</f>
        <v>0.49321068721971967</v>
      </c>
      <c r="L703" s="179">
        <f>133/(1+1/(BaseCase_Mort_Child_0_1*'9 All Base Data'!$AB$10/10))*IF('9 All Base Data'!$L703="..C",0,'9 All Base Data'!L703/'9 All Base Data'!$L$2022)</f>
        <v>4.8139669225072592E-3</v>
      </c>
      <c r="M703" s="178">
        <f>IF('9 All Base Data'!$R703="","",IF('9 All Base Data'!$R703=0,0,('9 All Base Data'!$R703*Basecase_Pop_2006)/(1+(1/(BaseCase_CardiacHA_All*('9 All Base Data'!$W703*Basecase_PM10)/10)))))</f>
        <v>0.72323001343959026</v>
      </c>
      <c r="N703" s="178">
        <f>IF('9 All Base Data'!$S703="","",IF('9 All Base Data'!$S703=0,0,('9 All Base Data'!S703*Basecase_Pop_2006)/(1+(1/(BaseCase_RespHA_All*('9 All Base Data'!$W703*Basecase_PM10)/10)))))</f>
        <v>1.3709236667243929</v>
      </c>
      <c r="O703" s="178">
        <f>IF('9 All Base Data'!$T703="","",IF('9 All Base Data'!$T703=0,0,('9 All Base Data'!$T703*Basecase_Pop_2006)/(1+(1/(BaseCase_RespHA_Child_1_4*('9 All Base Data'!$W703*Basecase_PM10)/10)))))</f>
        <v>0.60908135437427102</v>
      </c>
      <c r="P703" s="179">
        <f>IF('9 All Base Data'!$U703="","",IF('9 All Base Data'!$U703=0,0,('9 All Base Data'!$U703*Basecase_Pop_2006)/(1+(1/(BaseCase_RespHA_Child_5_14*('9 All Base Data'!$W703*Basecase_PM10)/10)))))</f>
        <v>0.34785692995880424</v>
      </c>
      <c r="Q703" s="156">
        <f>IF('7 Base case Results'!$G703="..C",0,BaseCase_RADs_All*'7 Base case Results'!$G703*('9 All Base Data'!$V703*Basecase_PM10)/10)</f>
        <v>2066.8438918032207</v>
      </c>
      <c r="R703" s="189">
        <f t="shared" si="110"/>
        <v>3.8674419810133349</v>
      </c>
      <c r="S703" s="178">
        <f t="shared" si="111"/>
        <v>1.7558300465022021</v>
      </c>
      <c r="T703" s="179">
        <f t="shared" si="112"/>
        <v>1.7137722244125842E-2</v>
      </c>
      <c r="U703" s="178">
        <f t="shared" si="113"/>
        <v>4.5925105853413979E-3</v>
      </c>
      <c r="V703" s="178">
        <f t="shared" si="114"/>
        <v>6.2171388285951219E-3</v>
      </c>
      <c r="W703" s="178">
        <f t="shared" si="115"/>
        <v>2.7621839420873188E-3</v>
      </c>
      <c r="X703" s="179">
        <f t="shared" si="116"/>
        <v>1.5775311773631772E-3</v>
      </c>
      <c r="Y703" s="179">
        <f t="shared" si="117"/>
        <v>0.12814432129179967</v>
      </c>
      <c r="Z703" s="186">
        <f t="shared" si="118"/>
        <v>4.0235336739631968</v>
      </c>
      <c r="AA703" s="156">
        <f>$J703*'9 All Base Data'!$Y703</f>
        <v>0.49656976589694296</v>
      </c>
      <c r="AB703" s="156">
        <f>$K703*'9 All Base Data'!$Y703</f>
        <v>0.22544413579488695</v>
      </c>
      <c r="AC703" s="178">
        <f>$L703*'9 All Base Data'!$Y703</f>
        <v>2.2004401784309685E-3</v>
      </c>
      <c r="AD703" s="178">
        <f>IF($M703="","",$M703*'9 All Base Data'!$Y703)</f>
        <v>0.33058481818374896</v>
      </c>
      <c r="AE703" s="178">
        <f>IF($N703="","",$N703*'9 All Base Data'!$Y703)</f>
        <v>0.62664234432485588</v>
      </c>
      <c r="AF703" s="178">
        <f>IF($O703="","",$O703*'9 All Base Data'!$Y703)</f>
        <v>0.27840803762736616</v>
      </c>
      <c r="AG703" s="178">
        <f>IF($P703="","",$P703*'9 All Base Data'!$Y703)</f>
        <v>0.15900366108629943</v>
      </c>
      <c r="AH703" s="167">
        <f>$Q703*'9 All Base Data'!$Y703</f>
        <v>944.74399497945001</v>
      </c>
      <c r="AI703" s="178">
        <f>$R703*'9 All Base Data'!$Y703</f>
        <v>1.7677883665931169</v>
      </c>
      <c r="AJ703" s="178">
        <f>$S703*'9 All Base Data'!$Y703</f>
        <v>0.80258112342979759</v>
      </c>
      <c r="AK703" s="178">
        <f>$T703*'9 All Base Data'!$Y703</f>
        <v>7.8335670352142478E-3</v>
      </c>
      <c r="AL703" s="178">
        <f>IF($U703="","",$U703*'9 All Base Data'!$Y703)</f>
        <v>2.0992135954668056E-3</v>
      </c>
      <c r="AM703" s="178">
        <f>IF($V703="","",$V703*'9 All Base Data'!$Y703)</f>
        <v>2.8418230315132216E-3</v>
      </c>
      <c r="AN703" s="178">
        <f>IF($W703="","",$W703*'9 All Base Data'!$Y703)</f>
        <v>1.2625804506401052E-3</v>
      </c>
      <c r="AO703" s="178">
        <f>IF($X703="","",$X703*'9 All Base Data'!$Y703)</f>
        <v>7.2108160302636793E-4</v>
      </c>
      <c r="AP703" s="178">
        <f>$Y703*'9 All Base Data'!$Y703</f>
        <v>5.8574127688725899E-2</v>
      </c>
      <c r="AQ703" s="179">
        <f t="shared" si="119"/>
        <v>1.8391370979440371</v>
      </c>
    </row>
    <row r="704" spans="1:43" x14ac:dyDescent="0.25">
      <c r="A704" s="124">
        <v>536516</v>
      </c>
      <c r="B704" s="125" t="s">
        <v>735</v>
      </c>
      <c r="C704" s="126" t="s">
        <v>678</v>
      </c>
      <c r="D704" s="101" t="s">
        <v>2085</v>
      </c>
      <c r="E704" s="142"/>
      <c r="F704" s="191" t="str">
        <f>IF('9 All Base Data'!G704="Rural Centre","Rural",IF('9 All Base Data'!G704="Rural (Incl.some Off Shore Islands)","Rural",IF('9 All Base Data'!G704="Inlet-in TA but not in Urban Area","Rural",IF('9 All Base Data'!G704="Rural (Incl.some Off Shore Islands)","Rural",IF('9 All Base Data'!G704="Inlet-not in TA","Rural",IF('9 All Base Data'!G704="Inland Water not in Urban Area","Rural",IF('9 All Base Data'!G704="Oceanic-in Region but not in TA","Rural",'9 All Base Data'!G704)))))))</f>
        <v>Tauranga</v>
      </c>
      <c r="G704" s="177">
        <f>IF('9 All Base Data'!I704="..C","..C",'9 All Base Data'!I704*Basecase_Pop_2006)</f>
        <v>3633</v>
      </c>
      <c r="H704" s="177">
        <f>IF('9 All Base Data'!J704="..C","..C",'9 All Base Data'!J704*Basecase_Pop_2006)</f>
        <v>2217</v>
      </c>
      <c r="I704" s="191">
        <f>IF('9 All Base Data'!L704="..C","..C",'9 All Base Data'!L704*Basecase_Pop_2006)</f>
        <v>63</v>
      </c>
      <c r="J704" s="156">
        <f>IF('9 All Base Data'!$P704=0,0,('9 All Base Data'!$P704*Basecase_Pop_2006)/(1+(1/(BaseCase_Mort_AllAdults_30*('9 All Base Data'!$W704*Basecase_PM10)/10))))</f>
        <v>0.80047586833510787</v>
      </c>
      <c r="K704" s="156">
        <f>IF('9 All Base Data'!$Q704=0,0,('9 All Base Data'!$Q704*Basecase_Pop_2006)/(1+(1/(BaseCase_Mort_Maori_30*('9 All Base Data'!$W704*Basecase_PM10)/10))))</f>
        <v>7.0458669602817089E-2</v>
      </c>
      <c r="L704" s="179">
        <f>133/(1+1/(BaseCase_Mort_Child_0_1*'9 All Base Data'!$AB$10/10))*IF('9 All Base Data'!$L704="..C",0,'9 All Base Data'!L704/'9 All Base Data'!$L$2022)</f>
        <v>9.1903004884229481E-3</v>
      </c>
      <c r="M704" s="178">
        <f>IF('9 All Base Data'!$R704="","",IF('9 All Base Data'!$R704=0,0,('9 All Base Data'!$R704*Basecase_Pop_2006)/(1+(1/(BaseCase_CardiacHA_All*('9 All Base Data'!$W704*Basecase_PM10)/10)))))</f>
        <v>0</v>
      </c>
      <c r="N704" s="178">
        <f>IF('9 All Base Data'!$S704="","",IF('9 All Base Data'!$S704=0,0,('9 All Base Data'!S704*Basecase_Pop_2006)/(1+(1/(BaseCase_RespHA_All*('9 All Base Data'!$W704*Basecase_PM10)/10)))))</f>
        <v>0</v>
      </c>
      <c r="O704" s="178">
        <f>IF('9 All Base Data'!$T704="","",IF('9 All Base Data'!$T704=0,0,('9 All Base Data'!$T704*Basecase_Pop_2006)/(1+(1/(BaseCase_RespHA_Child_1_4*('9 All Base Data'!$W704*Basecase_PM10)/10)))))</f>
        <v>0</v>
      </c>
      <c r="P704" s="179">
        <f>IF('9 All Base Data'!$U704="","",IF('9 All Base Data'!$U704=0,0,('9 All Base Data'!$U704*Basecase_Pop_2006)/(1+(1/(BaseCase_RespHA_Child_5_14*('9 All Base Data'!$W704*Basecase_PM10)/10)))))</f>
        <v>0</v>
      </c>
      <c r="Q704" s="156">
        <f>IF('7 Base case Results'!$G704="..C",0,BaseCase_RADs_All*'7 Base case Results'!$G704*('9 All Base Data'!$V704*Basecase_PM10)/10)</f>
        <v>2629.1470094261558</v>
      </c>
      <c r="R704" s="189">
        <f t="shared" si="110"/>
        <v>2.8496940912729842</v>
      </c>
      <c r="S704" s="178">
        <f t="shared" si="111"/>
        <v>0.25083286378602887</v>
      </c>
      <c r="T704" s="179">
        <f t="shared" si="112"/>
        <v>3.2717469738785691E-2</v>
      </c>
      <c r="U704" s="178">
        <f t="shared" si="113"/>
        <v>0</v>
      </c>
      <c r="V704" s="178">
        <f t="shared" si="114"/>
        <v>0</v>
      </c>
      <c r="W704" s="178">
        <f t="shared" si="115"/>
        <v>0</v>
      </c>
      <c r="X704" s="179">
        <f t="shared" si="116"/>
        <v>0</v>
      </c>
      <c r="Y704" s="179">
        <f t="shared" si="117"/>
        <v>0.16300711458442166</v>
      </c>
      <c r="Z704" s="186">
        <f t="shared" si="118"/>
        <v>3.0454186755961916</v>
      </c>
      <c r="AA704" s="156">
        <f>$J704*'9 All Base Data'!$Y704</f>
        <v>0.36589351171353696</v>
      </c>
      <c r="AB704" s="156">
        <f>$K704*'9 All Base Data'!$Y704</f>
        <v>3.2206305113555274E-2</v>
      </c>
      <c r="AC704" s="178">
        <f>$L704*'9 All Base Data'!$Y704</f>
        <v>4.2008403406409399E-3</v>
      </c>
      <c r="AD704" s="178">
        <f>IF($M704="","",$M704*'9 All Base Data'!$Y704)</f>
        <v>0</v>
      </c>
      <c r="AE704" s="178">
        <f>IF($N704="","",$N704*'9 All Base Data'!$Y704)</f>
        <v>0</v>
      </c>
      <c r="AF704" s="178">
        <f>IF($O704="","",$O704*'9 All Base Data'!$Y704)</f>
        <v>0</v>
      </c>
      <c r="AG704" s="178">
        <f>IF($P704="","",$P704*'9 All Base Data'!$Y704)</f>
        <v>0</v>
      </c>
      <c r="AH704" s="167">
        <f>$Q704*'9 All Base Data'!$Y704</f>
        <v>1201.7699347900357</v>
      </c>
      <c r="AI704" s="178">
        <f>$R704*'9 All Base Data'!$Y704</f>
        <v>1.3025809017001917</v>
      </c>
      <c r="AJ704" s="178">
        <f>$S704*'9 All Base Data'!$Y704</f>
        <v>0.1146544462042568</v>
      </c>
      <c r="AK704" s="178">
        <f>$T704*'9 All Base Data'!$Y704</f>
        <v>1.4954991612681743E-2</v>
      </c>
      <c r="AL704" s="178">
        <f>IF($U704="","",$U704*'9 All Base Data'!$Y704)</f>
        <v>0</v>
      </c>
      <c r="AM704" s="178">
        <f>IF($V704="","",$V704*'9 All Base Data'!$Y704)</f>
        <v>0</v>
      </c>
      <c r="AN704" s="178">
        <f>IF($W704="","",$W704*'9 All Base Data'!$Y704)</f>
        <v>0</v>
      </c>
      <c r="AO704" s="178">
        <f>IF($X704="","",$X704*'9 All Base Data'!$Y704)</f>
        <v>0</v>
      </c>
      <c r="AP704" s="178">
        <f>$Y704*'9 All Base Data'!$Y704</f>
        <v>7.4509735956982209E-2</v>
      </c>
      <c r="AQ704" s="179">
        <f t="shared" si="119"/>
        <v>1.3920456292698555</v>
      </c>
    </row>
    <row r="705" spans="1:43" x14ac:dyDescent="0.25">
      <c r="A705" s="124">
        <v>536517</v>
      </c>
      <c r="B705" s="125" t="s">
        <v>736</v>
      </c>
      <c r="C705" s="126" t="s">
        <v>678</v>
      </c>
      <c r="D705" s="101" t="s">
        <v>2085</v>
      </c>
      <c r="E705" s="142"/>
      <c r="F705" s="191" t="str">
        <f>IF('9 All Base Data'!G705="Rural Centre","Rural",IF('9 All Base Data'!G705="Rural (Incl.some Off Shore Islands)","Rural",IF('9 All Base Data'!G705="Inlet-in TA but not in Urban Area","Rural",IF('9 All Base Data'!G705="Rural (Incl.some Off Shore Islands)","Rural",IF('9 All Base Data'!G705="Inlet-not in TA","Rural",IF('9 All Base Data'!G705="Inland Water not in Urban Area","Rural",IF('9 All Base Data'!G705="Oceanic-in Region but not in TA","Rural",'9 All Base Data'!G705)))))))</f>
        <v>Tauranga</v>
      </c>
      <c r="G705" s="177">
        <f>IF('9 All Base Data'!I705="..C","..C",'9 All Base Data'!I705*Basecase_Pop_2006)</f>
        <v>3447</v>
      </c>
      <c r="H705" s="177">
        <f>IF('9 All Base Data'!J705="..C","..C",'9 All Base Data'!J705*Basecase_Pop_2006)</f>
        <v>2226</v>
      </c>
      <c r="I705" s="191">
        <f>IF('9 All Base Data'!L705="..C","..C",'9 All Base Data'!L705*Basecase_Pop_2006)</f>
        <v>42</v>
      </c>
      <c r="J705" s="156">
        <f>IF('9 All Base Data'!$P705=0,0,('9 All Base Data'!$P705*Basecase_Pop_2006)/(1+(1/(BaseCase_Mort_AllAdults_30*('9 All Base Data'!$W705*Basecase_PM10)/10))))</f>
        <v>1.0863601070262177</v>
      </c>
      <c r="K705" s="156">
        <f>IF('9 All Base Data'!$Q705=0,0,('9 All Base Data'!$Q705*Basecase_Pop_2006)/(1+(1/(BaseCase_Mort_Maori_30*('9 All Base Data'!$W705*Basecase_PM10)/10))))</f>
        <v>0.14091733920563418</v>
      </c>
      <c r="L705" s="179">
        <f>133/(1+1/(BaseCase_Mort_Child_0_1*'9 All Base Data'!$AB$10/10))*IF('9 All Base Data'!$L705="..C",0,'9 All Base Data'!L705/'9 All Base Data'!$L$2022)</f>
        <v>6.1268669922819657E-3</v>
      </c>
      <c r="M705" s="178">
        <f>IF('9 All Base Data'!$R705="","",IF('9 All Base Data'!$R705=0,0,('9 All Base Data'!$R705*Basecase_Pop_2006)/(1+(1/(BaseCase_CardiacHA_All*('9 All Base Data'!$W705*Basecase_PM10)/10)))))</f>
        <v>0</v>
      </c>
      <c r="N705" s="178">
        <f>IF('9 All Base Data'!$S705="","",IF('9 All Base Data'!$S705=0,0,('9 All Base Data'!S705*Basecase_Pop_2006)/(1+(1/(BaseCase_RespHA_All*('9 All Base Data'!$W705*Basecase_PM10)/10)))))</f>
        <v>0</v>
      </c>
      <c r="O705" s="178">
        <f>IF('9 All Base Data'!$T705="","",IF('9 All Base Data'!$T705=0,0,('9 All Base Data'!$T705*Basecase_Pop_2006)/(1+(1/(BaseCase_RespHA_Child_1_4*('9 All Base Data'!$W705*Basecase_PM10)/10)))))</f>
        <v>0</v>
      </c>
      <c r="P705" s="179">
        <f>IF('9 All Base Data'!$U705="","",IF('9 All Base Data'!$U705=0,0,('9 All Base Data'!$U705*Basecase_Pop_2006)/(1+(1/(BaseCase_RespHA_Child_5_14*('9 All Base Data'!$W705*Basecase_PM10)/10)))))</f>
        <v>0</v>
      </c>
      <c r="Q705" s="156">
        <f>IF('7 Base case Results'!$G705="..C",0,BaseCase_RADs_All*'7 Base case Results'!$G705*('9 All Base Data'!$V705*Basecase_PM10)/10)</f>
        <v>2494.5416299179628</v>
      </c>
      <c r="R705" s="189">
        <f t="shared" si="110"/>
        <v>3.8674419810133349</v>
      </c>
      <c r="S705" s="178">
        <f t="shared" si="111"/>
        <v>0.50166572757205774</v>
      </c>
      <c r="T705" s="179">
        <f t="shared" si="112"/>
        <v>2.18116464925238E-2</v>
      </c>
      <c r="U705" s="178">
        <f t="shared" si="113"/>
        <v>0</v>
      </c>
      <c r="V705" s="178">
        <f t="shared" si="114"/>
        <v>0</v>
      </c>
      <c r="W705" s="178">
        <f t="shared" si="115"/>
        <v>0</v>
      </c>
      <c r="X705" s="179">
        <f t="shared" si="116"/>
        <v>0</v>
      </c>
      <c r="Y705" s="179">
        <f t="shared" si="117"/>
        <v>0.1546615810549137</v>
      </c>
      <c r="Z705" s="186">
        <f t="shared" si="118"/>
        <v>4.0439152085607724</v>
      </c>
      <c r="AA705" s="156">
        <f>$J705*'9 All Base Data'!$Y705</f>
        <v>0.49656976589694296</v>
      </c>
      <c r="AB705" s="156">
        <f>$K705*'9 All Base Data'!$Y705</f>
        <v>6.4412610227110548E-2</v>
      </c>
      <c r="AC705" s="178">
        <f>$L705*'9 All Base Data'!$Y705</f>
        <v>2.8005602270939596E-3</v>
      </c>
      <c r="AD705" s="178">
        <f>IF($M705="","",$M705*'9 All Base Data'!$Y705)</f>
        <v>0</v>
      </c>
      <c r="AE705" s="178">
        <f>IF($N705="","",$N705*'9 All Base Data'!$Y705)</f>
        <v>0</v>
      </c>
      <c r="AF705" s="178">
        <f>IF($O705="","",$O705*'9 All Base Data'!$Y705)</f>
        <v>0</v>
      </c>
      <c r="AG705" s="178">
        <f>IF($P705="","",$P705*'9 All Base Data'!$Y705)</f>
        <v>0</v>
      </c>
      <c r="AH705" s="167">
        <f>$Q705*'9 All Base Data'!$Y705</f>
        <v>1140.242489738853</v>
      </c>
      <c r="AI705" s="178">
        <f>$R705*'9 All Base Data'!$Y705</f>
        <v>1.7677883665931169</v>
      </c>
      <c r="AJ705" s="178">
        <f>$S705*'9 All Base Data'!$Y705</f>
        <v>0.2293088924085136</v>
      </c>
      <c r="AK705" s="178">
        <f>$T705*'9 All Base Data'!$Y705</f>
        <v>9.969994408454497E-3</v>
      </c>
      <c r="AL705" s="178">
        <f>IF($U705="","",$U705*'9 All Base Data'!$Y705)</f>
        <v>0</v>
      </c>
      <c r="AM705" s="178">
        <f>IF($V705="","",$V705*'9 All Base Data'!$Y705)</f>
        <v>0</v>
      </c>
      <c r="AN705" s="178">
        <f>IF($W705="","",$W705*'9 All Base Data'!$Y705)</f>
        <v>0</v>
      </c>
      <c r="AO705" s="178">
        <f>IF($X705="","",$X705*'9 All Base Data'!$Y705)</f>
        <v>0</v>
      </c>
      <c r="AP705" s="178">
        <f>$Y705*'9 All Base Data'!$Y705</f>
        <v>7.069503436380889E-2</v>
      </c>
      <c r="AQ705" s="179">
        <f t="shared" si="119"/>
        <v>1.8484533953653803</v>
      </c>
    </row>
    <row r="706" spans="1:43" x14ac:dyDescent="0.25">
      <c r="A706" s="124">
        <v>536611</v>
      </c>
      <c r="B706" s="125" t="s">
        <v>737</v>
      </c>
      <c r="C706" s="126" t="s">
        <v>678</v>
      </c>
      <c r="D706" s="101" t="s">
        <v>2082</v>
      </c>
      <c r="E706" s="142"/>
      <c r="F706" s="191" t="str">
        <f>IF('9 All Base Data'!G706="Rural Centre","Rural",IF('9 All Base Data'!G706="Rural (Incl.some Off Shore Islands)","Rural",IF('9 All Base Data'!G706="Inlet-in TA but not in Urban Area","Rural",IF('9 All Base Data'!G706="Rural (Incl.some Off Shore Islands)","Rural",IF('9 All Base Data'!G706="Inlet-not in TA","Rural",IF('9 All Base Data'!G706="Inland Water not in Urban Area","Rural",IF('9 All Base Data'!G706="Oceanic-in Region but not in TA","Rural",'9 All Base Data'!G706)))))))</f>
        <v>Rural</v>
      </c>
      <c r="G706" s="177">
        <f>IF('9 All Base Data'!I706="..C","..C",'9 All Base Data'!I706*Basecase_Pop_2006)</f>
        <v>255</v>
      </c>
      <c r="H706" s="177">
        <f>IF('9 All Base Data'!J706="..C","..C",'9 All Base Data'!J706*Basecase_Pop_2006)</f>
        <v>147</v>
      </c>
      <c r="I706" s="191">
        <f>IF('9 All Base Data'!L706="..C","..C",'9 All Base Data'!L706*Basecase_Pop_2006)</f>
        <v>6</v>
      </c>
      <c r="J706" s="156">
        <f>IF('9 All Base Data'!$P706=0,0,('9 All Base Data'!$P706*Basecase_Pop_2006)/(1+(1/(BaseCase_Mort_AllAdults_30*('9 All Base Data'!$W706*Basecase_PM10)/10))))</f>
        <v>0.47557752962236816</v>
      </c>
      <c r="K706" s="156">
        <f>IF('9 All Base Data'!$Q706=0,0,('9 All Base Data'!$Q706*Basecase_Pop_2006)/(1+(1/(BaseCase_Mort_Maori_30*('9 All Base Data'!$W706*Basecase_PM10)/10))))</f>
        <v>0.13748490598585475</v>
      </c>
      <c r="L706" s="179">
        <f>133/(1+1/(BaseCase_Mort_Child_0_1*'9 All Base Data'!$AB$10/10))*IF('9 All Base Data'!$L706="..C",0,'9 All Base Data'!L706/'9 All Base Data'!$L$2022)</f>
        <v>8.7526671318313796E-4</v>
      </c>
      <c r="M706" s="178">
        <f>IF('9 All Base Data'!$R706="","",IF('9 All Base Data'!$R706=0,0,('9 All Base Data'!$R706*Basecase_Pop_2006)/(1+(1/(BaseCase_CardiacHA_All*('9 All Base Data'!$W706*Basecase_PM10)/10)))))</f>
        <v>1.4277723924194501E-2</v>
      </c>
      <c r="N706" s="178">
        <f>IF('9 All Base Data'!$S706="","",IF('9 All Base Data'!$S706=0,0,('9 All Base Data'!S706*Basecase_Pop_2006)/(1+(1/(BaseCase_RespHA_All*('9 All Base Data'!$W706*Basecase_PM10)/10)))))</f>
        <v>2.3720944075716538E-2</v>
      </c>
      <c r="O706" s="178">
        <f>IF('9 All Base Data'!$T706="","",IF('9 All Base Data'!$T706=0,0,('9 All Base Data'!$T706*Basecase_Pop_2006)/(1+(1/(BaseCase_RespHA_Child_1_4*('9 All Base Data'!$W706*Basecase_PM10)/10)))))</f>
        <v>5.2299676490081435E-3</v>
      </c>
      <c r="P706" s="179">
        <f>IF('9 All Base Data'!$U706="","",IF('9 All Base Data'!$U706=0,0,('9 All Base Data'!$U706*Basecase_Pop_2006)/(1+(1/(BaseCase_RespHA_Child_5_14*('9 All Base Data'!$W706*Basecase_PM10)/10)))))</f>
        <v>0</v>
      </c>
      <c r="Q706" s="156">
        <f>IF('7 Base case Results'!$G706="..C",0,BaseCase_RADs_All*'7 Base case Results'!$G706*('9 All Base Data'!$V706*Basecase_PM10)/10)</f>
        <v>73.164600000000007</v>
      </c>
      <c r="R706" s="189">
        <f t="shared" si="110"/>
        <v>1.6930560054556305</v>
      </c>
      <c r="S706" s="178">
        <f t="shared" si="111"/>
        <v>0.48944626530964286</v>
      </c>
      <c r="T706" s="179">
        <f t="shared" si="112"/>
        <v>3.1159494989319711E-3</v>
      </c>
      <c r="U706" s="178">
        <f t="shared" si="113"/>
        <v>9.0663546918635078E-5</v>
      </c>
      <c r="V706" s="178">
        <f t="shared" si="114"/>
        <v>1.075744813833745E-4</v>
      </c>
      <c r="W706" s="178">
        <f t="shared" si="115"/>
        <v>2.3717903288251933E-5</v>
      </c>
      <c r="X706" s="179">
        <f t="shared" si="116"/>
        <v>0</v>
      </c>
      <c r="Y706" s="179">
        <f t="shared" si="117"/>
        <v>4.5362052000000007E-3</v>
      </c>
      <c r="Z706" s="186">
        <f t="shared" si="118"/>
        <v>1.7009063981828645</v>
      </c>
      <c r="AA706" s="156">
        <f>$J706*'9 All Base Data'!$Y706</f>
        <v>4.1424771157726983E-2</v>
      </c>
      <c r="AB706" s="156">
        <f>$K706*'9 All Base Data'!$Y706</f>
        <v>1.1975504336018511E-2</v>
      </c>
      <c r="AC706" s="178">
        <f>$L706*'9 All Base Data'!$Y706</f>
        <v>7.623935328563096E-5</v>
      </c>
      <c r="AD706" s="178">
        <f>IF($M706="","",$M706*'9 All Base Data'!$Y706)</f>
        <v>1.2436488466614525E-3</v>
      </c>
      <c r="AE706" s="178">
        <f>IF($N706="","",$N706*'9 All Base Data'!$Y706)</f>
        <v>2.0661924056043128E-3</v>
      </c>
      <c r="AF706" s="178">
        <f>IF($O706="","",$O706*'9 All Base Data'!$Y706)</f>
        <v>4.5555182809942394E-4</v>
      </c>
      <c r="AG706" s="178">
        <f>IF($P706="","",$P706*'9 All Base Data'!$Y706)</f>
        <v>0</v>
      </c>
      <c r="AH706" s="167">
        <f>$Q706*'9 All Base Data'!$Y706</f>
        <v>6.3729394747755572</v>
      </c>
      <c r="AI706" s="178">
        <f>$R706*'9 All Base Data'!$Y706</f>
        <v>0.14747218532150805</v>
      </c>
      <c r="AJ706" s="178">
        <f>$S706*'9 All Base Data'!$Y706</f>
        <v>4.2632795436225897E-2</v>
      </c>
      <c r="AK706" s="178">
        <f>$T706*'9 All Base Data'!$Y706</f>
        <v>2.7141209769684623E-4</v>
      </c>
      <c r="AL706" s="178">
        <f>IF($U706="","",$U706*'9 All Base Data'!$Y706)</f>
        <v>7.8971701763002238E-6</v>
      </c>
      <c r="AM706" s="178">
        <f>IF($V706="","",$V706*'9 All Base Data'!$Y706)</f>
        <v>9.3701825594155591E-6</v>
      </c>
      <c r="AN706" s="178">
        <f>IF($W706="","",$W706*'9 All Base Data'!$Y706)</f>
        <v>2.0659275404308877E-6</v>
      </c>
      <c r="AO706" s="178">
        <f>IF($X706="","",$X706*'9 All Base Data'!$Y706)</f>
        <v>0</v>
      </c>
      <c r="AP706" s="178">
        <f>$Y706*'9 All Base Data'!$Y706</f>
        <v>3.9512224743608456E-4</v>
      </c>
      <c r="AQ706" s="179">
        <f t="shared" si="119"/>
        <v>0.14815598701937671</v>
      </c>
    </row>
    <row r="707" spans="1:43" x14ac:dyDescent="0.25">
      <c r="A707" s="124">
        <v>536613</v>
      </c>
      <c r="B707" s="125" t="s">
        <v>738</v>
      </c>
      <c r="C707" s="126" t="s">
        <v>678</v>
      </c>
      <c r="D707" s="101" t="s">
        <v>2082</v>
      </c>
      <c r="E707" s="142"/>
      <c r="F707" s="191" t="str">
        <f>IF('9 All Base Data'!G707="Rural Centre","Rural",IF('9 All Base Data'!G707="Rural (Incl.some Off Shore Islands)","Rural",IF('9 All Base Data'!G707="Inlet-in TA but not in Urban Area","Rural",IF('9 All Base Data'!G707="Rural (Incl.some Off Shore Islands)","Rural",IF('9 All Base Data'!G707="Inlet-not in TA","Rural",IF('9 All Base Data'!G707="Inland Water not in Urban Area","Rural",IF('9 All Base Data'!G707="Oceanic-in Region but not in TA","Rural",'9 All Base Data'!G707)))))))</f>
        <v>Rural</v>
      </c>
      <c r="G707" s="177" t="str">
        <f>IF('9 All Base Data'!I707="..C","..C",'9 All Base Data'!I707*Basecase_Pop_2006)</f>
        <v>..C</v>
      </c>
      <c r="H707" s="177" t="str">
        <f>IF('9 All Base Data'!J707="..C","..C",'9 All Base Data'!J707*Basecase_Pop_2006)</f>
        <v>..C</v>
      </c>
      <c r="I707" s="191" t="str">
        <f>IF('9 All Base Data'!L707="..C","..C",'9 All Base Data'!L707*Basecase_Pop_2006)</f>
        <v>..C</v>
      </c>
      <c r="J707" s="156">
        <f>IF('9 All Base Data'!$P707=0,0,('9 All Base Data'!$P707*Basecase_Pop_2006)/(1+(1/(BaseCase_Mort_AllAdults_30*('9 All Base Data'!$W707*Basecase_PM10)/10))))</f>
        <v>0</v>
      </c>
      <c r="K707" s="156">
        <f>IF('9 All Base Data'!$Q707=0,0,('9 All Base Data'!$Q707*Basecase_Pop_2006)/(1+(1/(BaseCase_Mort_Maori_30*('9 All Base Data'!$W707*Basecase_PM10)/10))))</f>
        <v>0</v>
      </c>
      <c r="L707" s="179">
        <f>133/(1+1/(BaseCase_Mort_Child_0_1*'9 All Base Data'!$AB$10/10))*IF('9 All Base Data'!$L707="..C",0,'9 All Base Data'!L707/'9 All Base Data'!$L$2022)</f>
        <v>0</v>
      </c>
      <c r="M707" s="178">
        <f>IF('9 All Base Data'!$R707="","",IF('9 All Base Data'!$R707=0,0,('9 All Base Data'!$R707*Basecase_Pop_2006)/(1+(1/(BaseCase_CardiacHA_All*('9 All Base Data'!$W707*Basecase_PM10)/10)))))</f>
        <v>0</v>
      </c>
      <c r="N707" s="178">
        <f>IF('9 All Base Data'!$S707="","",IF('9 All Base Data'!$S707=0,0,('9 All Base Data'!S707*Basecase_Pop_2006)/(1+(1/(BaseCase_RespHA_All*('9 All Base Data'!$W707*Basecase_PM10)/10)))))</f>
        <v>0</v>
      </c>
      <c r="O707" s="178">
        <f>IF('9 All Base Data'!$T707="","",IF('9 All Base Data'!$T707=0,0,('9 All Base Data'!$T707*Basecase_Pop_2006)/(1+(1/(BaseCase_RespHA_Child_1_4*('9 All Base Data'!$W707*Basecase_PM10)/10)))))</f>
        <v>0</v>
      </c>
      <c r="P707" s="179">
        <f>IF('9 All Base Data'!$U707="","",IF('9 All Base Data'!$U707=0,0,('9 All Base Data'!$U707*Basecase_Pop_2006)/(1+(1/(BaseCase_RespHA_Child_5_14*('9 All Base Data'!$W707*Basecase_PM10)/10)))))</f>
        <v>0</v>
      </c>
      <c r="Q707" s="156">
        <f>IF('7 Base case Results'!$G707="..C",0,BaseCase_RADs_All*'7 Base case Results'!$G707*('9 All Base Data'!$V707*Basecase_PM10)/10)</f>
        <v>0</v>
      </c>
      <c r="R707" s="189">
        <f t="shared" si="110"/>
        <v>0</v>
      </c>
      <c r="S707" s="178">
        <f t="shared" si="111"/>
        <v>0</v>
      </c>
      <c r="T707" s="179">
        <f t="shared" si="112"/>
        <v>0</v>
      </c>
      <c r="U707" s="178">
        <f t="shared" si="113"/>
        <v>0</v>
      </c>
      <c r="V707" s="178">
        <f t="shared" si="114"/>
        <v>0</v>
      </c>
      <c r="W707" s="178">
        <f t="shared" si="115"/>
        <v>0</v>
      </c>
      <c r="X707" s="179">
        <f t="shared" si="116"/>
        <v>0</v>
      </c>
      <c r="Y707" s="179">
        <f t="shared" si="117"/>
        <v>0</v>
      </c>
      <c r="Z707" s="186">
        <f t="shared" si="118"/>
        <v>0</v>
      </c>
      <c r="AA707" s="156">
        <f>$J707*'9 All Base Data'!$Y707</f>
        <v>0</v>
      </c>
      <c r="AB707" s="156">
        <f>$K707*'9 All Base Data'!$Y707</f>
        <v>0</v>
      </c>
      <c r="AC707" s="178">
        <f>$L707*'9 All Base Data'!$Y707</f>
        <v>0</v>
      </c>
      <c r="AD707" s="178">
        <f>IF($M707="","",$M707*'9 All Base Data'!$Y707)</f>
        <v>0</v>
      </c>
      <c r="AE707" s="178">
        <f>IF($N707="","",$N707*'9 All Base Data'!$Y707)</f>
        <v>0</v>
      </c>
      <c r="AF707" s="178">
        <f>IF($O707="","",$O707*'9 All Base Data'!$Y707)</f>
        <v>0</v>
      </c>
      <c r="AG707" s="178">
        <f>IF($P707="","",$P707*'9 All Base Data'!$Y707)</f>
        <v>0</v>
      </c>
      <c r="AH707" s="167">
        <f>$Q707*'9 All Base Data'!$Y707</f>
        <v>0</v>
      </c>
      <c r="AI707" s="178">
        <f>$R707*'9 All Base Data'!$Y707</f>
        <v>0</v>
      </c>
      <c r="AJ707" s="178">
        <f>$S707*'9 All Base Data'!$Y707</f>
        <v>0</v>
      </c>
      <c r="AK707" s="178">
        <f>$T707*'9 All Base Data'!$Y707</f>
        <v>0</v>
      </c>
      <c r="AL707" s="178">
        <f>IF($U707="","",$U707*'9 All Base Data'!$Y707)</f>
        <v>0</v>
      </c>
      <c r="AM707" s="178">
        <f>IF($V707="","",$V707*'9 All Base Data'!$Y707)</f>
        <v>0</v>
      </c>
      <c r="AN707" s="178">
        <f>IF($W707="","",$W707*'9 All Base Data'!$Y707)</f>
        <v>0</v>
      </c>
      <c r="AO707" s="178">
        <f>IF($X707="","",$X707*'9 All Base Data'!$Y707)</f>
        <v>0</v>
      </c>
      <c r="AP707" s="178">
        <f>$Y707*'9 All Base Data'!$Y707</f>
        <v>0</v>
      </c>
      <c r="AQ707" s="179">
        <f t="shared" si="119"/>
        <v>0</v>
      </c>
    </row>
    <row r="708" spans="1:43" x14ac:dyDescent="0.25">
      <c r="A708" s="124">
        <v>536614</v>
      </c>
      <c r="B708" s="125" t="s">
        <v>739</v>
      </c>
      <c r="C708" s="126" t="s">
        <v>678</v>
      </c>
      <c r="D708" s="101" t="s">
        <v>2082</v>
      </c>
      <c r="E708" s="142"/>
      <c r="F708" s="191" t="str">
        <f>IF('9 All Base Data'!G708="Rural Centre","Rural",IF('9 All Base Data'!G708="Rural (Incl.some Off Shore Islands)","Rural",IF('9 All Base Data'!G708="Inlet-in TA but not in Urban Area","Rural",IF('9 All Base Data'!G708="Rural (Incl.some Off Shore Islands)","Rural",IF('9 All Base Data'!G708="Inlet-not in TA","Rural",IF('9 All Base Data'!G708="Inland Water not in Urban Area","Rural",IF('9 All Base Data'!G708="Oceanic-in Region but not in TA","Rural",'9 All Base Data'!G708)))))))</f>
        <v>Rural</v>
      </c>
      <c r="G708" s="177">
        <f>IF('9 All Base Data'!I708="..C","..C",'9 All Base Data'!I708*Basecase_Pop_2006)</f>
        <v>1707</v>
      </c>
      <c r="H708" s="177">
        <f>IF('9 All Base Data'!J708="..C","..C",'9 All Base Data'!J708*Basecase_Pop_2006)</f>
        <v>1254</v>
      </c>
      <c r="I708" s="191">
        <f>IF('9 All Base Data'!L708="..C","..C",'9 All Base Data'!L708*Basecase_Pop_2006)</f>
        <v>15</v>
      </c>
      <c r="J708" s="156">
        <f>IF('9 All Base Data'!$P708=0,0,('9 All Base Data'!$P708*Basecase_Pop_2006)/(1+(1/(BaseCase_Mort_AllAdults_30*('9 All Base Data'!$W708*Basecase_PM10)/10))))</f>
        <v>3.5227965157212451E-2</v>
      </c>
      <c r="K708" s="156">
        <f>IF('9 All Base Data'!$Q708=0,0,('9 All Base Data'!$Q708*Basecase_Pop_2006)/(1+(1/(BaseCase_Mort_Maori_30*('9 All Base Data'!$W708*Basecase_PM10)/10))))</f>
        <v>9.1656603990569838E-2</v>
      </c>
      <c r="L708" s="179">
        <f>133/(1+1/(BaseCase_Mort_Child_0_1*'9 All Base Data'!$AB$10/10))*IF('9 All Base Data'!$L708="..C",0,'9 All Base Data'!L708/'9 All Base Data'!$L$2022)</f>
        <v>2.1881667829578449E-3</v>
      </c>
      <c r="M708" s="178">
        <f>IF('9 All Base Data'!$R708="","",IF('9 All Base Data'!$R708=0,0,('9 All Base Data'!$R708*Basecase_Pop_2006)/(1+(1/(BaseCase_CardiacHA_All*('9 All Base Data'!$W708*Basecase_PM10)/10)))))</f>
        <v>4.2833171772583507E-2</v>
      </c>
      <c r="N708" s="178">
        <f>IF('9 All Base Data'!$S708="","",IF('9 All Base Data'!$S708=0,0,('9 All Base Data'!S708*Basecase_Pop_2006)/(1+(1/(BaseCase_RespHA_All*('9 All Base Data'!$W708*Basecase_PM10)/10)))))</f>
        <v>6.0620190415720046E-2</v>
      </c>
      <c r="O708" s="178">
        <f>IF('9 All Base Data'!$T708="","",IF('9 All Base Data'!$T708=0,0,('9 All Base Data'!$T708*Basecase_Pop_2006)/(1+(1/(BaseCase_RespHA_Child_1_4*('9 All Base Data'!$W708*Basecase_PM10)/10)))))</f>
        <v>4.1839741192065148E-2</v>
      </c>
      <c r="P708" s="179">
        <f>IF('9 All Base Data'!$U708="","",IF('9 All Base Data'!$U708=0,0,('9 All Base Data'!$U708*Basecase_Pop_2006)/(1+(1/(BaseCase_RespHA_Child_5_14*('9 All Base Data'!$W708*Basecase_PM10)/10)))))</f>
        <v>0</v>
      </c>
      <c r="Q708" s="156">
        <f>IF('7 Base case Results'!$G708="..C",0,BaseCase_RADs_All*'7 Base case Results'!$G708*('9 All Base Data'!$V708*Basecase_PM10)/10)</f>
        <v>489.77244000000002</v>
      </c>
      <c r="R708" s="189">
        <f t="shared" si="110"/>
        <v>0.12541155595967632</v>
      </c>
      <c r="S708" s="178">
        <f t="shared" si="111"/>
        <v>0.32629751020642866</v>
      </c>
      <c r="T708" s="179">
        <f t="shared" si="112"/>
        <v>7.7898737473299281E-3</v>
      </c>
      <c r="U708" s="178">
        <f t="shared" si="113"/>
        <v>2.7199064075590526E-4</v>
      </c>
      <c r="V708" s="178">
        <f t="shared" si="114"/>
        <v>2.7491256353529041E-4</v>
      </c>
      <c r="W708" s="178">
        <f t="shared" si="115"/>
        <v>1.8974322630601546E-4</v>
      </c>
      <c r="X708" s="179">
        <f t="shared" si="116"/>
        <v>0</v>
      </c>
      <c r="Y708" s="179">
        <f t="shared" si="117"/>
        <v>3.0365891280000001E-2</v>
      </c>
      <c r="Z708" s="186">
        <f t="shared" si="118"/>
        <v>0.16411422419129743</v>
      </c>
      <c r="AA708" s="156">
        <f>$J708*'9 All Base Data'!$Y708</f>
        <v>3.0685015672390356E-3</v>
      </c>
      <c r="AB708" s="156">
        <f>$K708*'9 All Base Data'!$Y708</f>
        <v>7.9836695573456753E-3</v>
      </c>
      <c r="AC708" s="178">
        <f>$L708*'9 All Base Data'!$Y708</f>
        <v>1.9059838321407741E-4</v>
      </c>
      <c r="AD708" s="178">
        <f>IF($M708="","",$M708*'9 All Base Data'!$Y708)</f>
        <v>3.7309465399843578E-3</v>
      </c>
      <c r="AE708" s="178">
        <f>IF($N708="","",$N708*'9 All Base Data'!$Y708)</f>
        <v>5.2802694809887998E-3</v>
      </c>
      <c r="AF708" s="178">
        <f>IF($O708="","",$O708*'9 All Base Data'!$Y708)</f>
        <v>3.6444146247953915E-3</v>
      </c>
      <c r="AG708" s="178">
        <f>IF($P708="","",$P708*'9 All Base Data'!$Y708)</f>
        <v>0</v>
      </c>
      <c r="AH708" s="167">
        <f>$Q708*'9 All Base Data'!$Y708</f>
        <v>42.66120660173285</v>
      </c>
      <c r="AI708" s="178">
        <f>$R708*'9 All Base Data'!$Y708</f>
        <v>1.0923865579370966E-2</v>
      </c>
      <c r="AJ708" s="178">
        <f>$S708*'9 All Base Data'!$Y708</f>
        <v>2.8421863624150605E-2</v>
      </c>
      <c r="AK708" s="178">
        <f>$T708*'9 All Base Data'!$Y708</f>
        <v>6.7853024424211557E-4</v>
      </c>
      <c r="AL708" s="178">
        <f>IF($U708="","",$U708*'9 All Base Data'!$Y708)</f>
        <v>2.369151052890067E-5</v>
      </c>
      <c r="AM708" s="178">
        <f>IF($V708="","",$V708*'9 All Base Data'!$Y708)</f>
        <v>2.3946022096284208E-5</v>
      </c>
      <c r="AN708" s="178">
        <f>IF($W708="","",$W708*'9 All Base Data'!$Y708)</f>
        <v>1.6527420323447102E-5</v>
      </c>
      <c r="AO708" s="178">
        <f>IF($X708="","",$X708*'9 All Base Data'!$Y708)</f>
        <v>0</v>
      </c>
      <c r="AP708" s="178">
        <f>$Y708*'9 All Base Data'!$Y708</f>
        <v>2.6449948093074365E-3</v>
      </c>
      <c r="AQ708" s="179">
        <f t="shared" si="119"/>
        <v>1.4295028165545703E-2</v>
      </c>
    </row>
    <row r="709" spans="1:43" x14ac:dyDescent="0.25">
      <c r="A709" s="124">
        <v>536615</v>
      </c>
      <c r="B709" s="125" t="s">
        <v>740</v>
      </c>
      <c r="C709" s="126" t="s">
        <v>678</v>
      </c>
      <c r="D709" s="101" t="s">
        <v>2082</v>
      </c>
      <c r="E709" s="142"/>
      <c r="F709" s="191" t="str">
        <f>IF('9 All Base Data'!G709="Rural Centre","Rural",IF('9 All Base Data'!G709="Rural (Incl.some Off Shore Islands)","Rural",IF('9 All Base Data'!G709="Inlet-in TA but not in Urban Area","Rural",IF('9 All Base Data'!G709="Rural (Incl.some Off Shore Islands)","Rural",IF('9 All Base Data'!G709="Inlet-not in TA","Rural",IF('9 All Base Data'!G709="Inland Water not in Urban Area","Rural",IF('9 All Base Data'!G709="Oceanic-in Region but not in TA","Rural",'9 All Base Data'!G709)))))))</f>
        <v>Rural</v>
      </c>
      <c r="G709" s="177">
        <f>IF('9 All Base Data'!I709="..C","..C",'9 All Base Data'!I709*Basecase_Pop_2006)</f>
        <v>2832</v>
      </c>
      <c r="H709" s="177">
        <f>IF('9 All Base Data'!J709="..C","..C",'9 All Base Data'!J709*Basecase_Pop_2006)</f>
        <v>1923</v>
      </c>
      <c r="I709" s="191">
        <f>IF('9 All Base Data'!L709="..C","..C",'9 All Base Data'!L709*Basecase_Pop_2006)</f>
        <v>27</v>
      </c>
      <c r="J709" s="156">
        <f>IF('9 All Base Data'!$P709=0,0,('9 All Base Data'!$P709*Basecase_Pop_2006)/(1+(1/(BaseCase_Mort_AllAdults_30*('9 All Base Data'!$W709*Basecase_PM10)/10))))</f>
        <v>0.29943770383630586</v>
      </c>
      <c r="K709" s="156">
        <f>IF('9 All Base Data'!$Q709=0,0,('9 All Base Data'!$Q709*Basecase_Pop_2006)/(1+(1/(BaseCase_Mort_Maori_30*('9 All Base Data'!$W709*Basecase_PM10)/10))))</f>
        <v>9.1656603990569838E-2</v>
      </c>
      <c r="L709" s="179">
        <f>133/(1+1/(BaseCase_Mort_Child_0_1*'9 All Base Data'!$AB$10/10))*IF('9 All Base Data'!$L709="..C",0,'9 All Base Data'!L709/'9 All Base Data'!$L$2022)</f>
        <v>3.9387002093241204E-3</v>
      </c>
      <c r="M709" s="178">
        <f>IF('9 All Base Data'!$R709="","",IF('9 All Base Data'!$R709=0,0,('9 All Base Data'!$R709*Basecase_Pop_2006)/(1+(1/(BaseCase_CardiacHA_All*('9 All Base Data'!$W709*Basecase_PM10)/10)))))</f>
        <v>7.4561447159682395E-2</v>
      </c>
      <c r="N709" s="178">
        <f>IF('9 All Base Data'!$S709="","",IF('9 All Base Data'!$S709=0,0,('9 All Base Data'!S709*Basecase_Pop_2006)/(1+(1/(BaseCase_RespHA_All*('9 All Base Data'!$W709*Basecase_PM10)/10)))))</f>
        <v>0.11069773902001051</v>
      </c>
      <c r="O709" s="178">
        <f>IF('9 All Base Data'!$T709="","",IF('9 All Base Data'!$T709=0,0,('9 All Base Data'!$T709*Basecase_Pop_2006)/(1+(1/(BaseCase_RespHA_Child_1_4*('9 All Base Data'!$W709*Basecase_PM10)/10)))))</f>
        <v>2.6149838245040719E-2</v>
      </c>
      <c r="P709" s="179">
        <f>IF('9 All Base Data'!$U709="","",IF('9 All Base Data'!$U709=0,0,('9 All Base Data'!$U709*Basecase_Pop_2006)/(1+(1/(BaseCase_RespHA_Child_5_14*('9 All Base Data'!$W709*Basecase_PM10)/10)))))</f>
        <v>3.8919436278579168E-2</v>
      </c>
      <c r="Q709" s="156">
        <f>IF('7 Base case Results'!$G709="..C",0,BaseCase_RADs_All*'7 Base case Results'!$G709*('9 All Base Data'!$V709*Basecase_PM10)/10)</f>
        <v>812.55744000000016</v>
      </c>
      <c r="R709" s="189">
        <f t="shared" si="110"/>
        <v>1.0659982256572489</v>
      </c>
      <c r="S709" s="178">
        <f t="shared" si="111"/>
        <v>0.32629751020642866</v>
      </c>
      <c r="T709" s="179">
        <f t="shared" si="112"/>
        <v>1.4021772745193868E-2</v>
      </c>
      <c r="U709" s="178">
        <f t="shared" si="113"/>
        <v>4.7346518946398325E-4</v>
      </c>
      <c r="V709" s="178">
        <f t="shared" si="114"/>
        <v>5.0201424645574769E-4</v>
      </c>
      <c r="W709" s="178">
        <f t="shared" si="115"/>
        <v>1.1858951644125966E-4</v>
      </c>
      <c r="X709" s="179">
        <f t="shared" si="116"/>
        <v>1.7649964352335653E-4</v>
      </c>
      <c r="Y709" s="179">
        <f t="shared" si="117"/>
        <v>5.0378561280000012E-2</v>
      </c>
      <c r="Z709" s="186">
        <f t="shared" si="118"/>
        <v>1.1313740391183627</v>
      </c>
      <c r="AA709" s="156">
        <f>$J709*'9 All Base Data'!$Y709</f>
        <v>2.6082263321531803E-2</v>
      </c>
      <c r="AB709" s="156">
        <f>$K709*'9 All Base Data'!$Y709</f>
        <v>7.9836695573456753E-3</v>
      </c>
      <c r="AC709" s="178">
        <f>$L709*'9 All Base Data'!$Y709</f>
        <v>3.4307708978533933E-4</v>
      </c>
      <c r="AD709" s="178">
        <f>IF($M709="","",$M709*'9 All Base Data'!$Y709)</f>
        <v>6.4946106436764746E-3</v>
      </c>
      <c r="AE709" s="178">
        <f>IF($N709="","",$N709*'9 All Base Data'!$Y709)</f>
        <v>9.6422312261534599E-3</v>
      </c>
      <c r="AF709" s="178">
        <f>IF($O709="","",$O709*'9 All Base Data'!$Y709)</f>
        <v>2.2777591404971199E-3</v>
      </c>
      <c r="AG709" s="178">
        <f>IF($P709="","",$P709*'9 All Base Data'!$Y709)</f>
        <v>3.3900439802277203E-3</v>
      </c>
      <c r="AH709" s="167">
        <f>$Q709*'9 All Base Data'!$Y709</f>
        <v>70.777116049272081</v>
      </c>
      <c r="AI709" s="178">
        <f>$R709*'9 All Base Data'!$Y709</f>
        <v>9.2852857424653226E-2</v>
      </c>
      <c r="AJ709" s="178">
        <f>$S709*'9 All Base Data'!$Y709</f>
        <v>2.8421863624150605E-2</v>
      </c>
      <c r="AK709" s="178">
        <f>$T709*'9 All Base Data'!$Y709</f>
        <v>1.2213544396358078E-3</v>
      </c>
      <c r="AL709" s="178">
        <f>IF($U709="","",$U709*'9 All Base Data'!$Y709)</f>
        <v>4.1240777587345612E-5</v>
      </c>
      <c r="AM709" s="178">
        <f>IF($V709="","",$V709*'9 All Base Data'!$Y709)</f>
        <v>4.3727518610605947E-5</v>
      </c>
      <c r="AN709" s="178">
        <f>IF($W709="","",$W709*'9 All Base Data'!$Y709)</f>
        <v>1.0329637702154438E-5</v>
      </c>
      <c r="AO709" s="178">
        <f>IF($X709="","",$X709*'9 All Base Data'!$Y709)</f>
        <v>1.5373849450332713E-5</v>
      </c>
      <c r="AP709" s="178">
        <f>$Y709*'9 All Base Data'!$Y709</f>
        <v>4.3881811950548695E-3</v>
      </c>
      <c r="AQ709" s="179">
        <f t="shared" si="119"/>
        <v>9.8547361355541846E-2</v>
      </c>
    </row>
    <row r="710" spans="1:43" x14ac:dyDescent="0.25">
      <c r="A710" s="124">
        <v>536620</v>
      </c>
      <c r="B710" s="125" t="s">
        <v>741</v>
      </c>
      <c r="C710" s="126" t="s">
        <v>678</v>
      </c>
      <c r="D710" s="101" t="s">
        <v>2082</v>
      </c>
      <c r="E710" s="142"/>
      <c r="F710" s="191" t="str">
        <f>IF('9 All Base Data'!G710="Rural Centre","Rural",IF('9 All Base Data'!G710="Rural (Incl.some Off Shore Islands)","Rural",IF('9 All Base Data'!G710="Inlet-in TA but not in Urban Area","Rural",IF('9 All Base Data'!G710="Rural (Incl.some Off Shore Islands)","Rural",IF('9 All Base Data'!G710="Inlet-not in TA","Rural",IF('9 All Base Data'!G710="Inland Water not in Urban Area","Rural",IF('9 All Base Data'!G710="Oceanic-in Region but not in TA","Rural",'9 All Base Data'!G710)))))))</f>
        <v>Rural</v>
      </c>
      <c r="G710" s="177">
        <f>IF('9 All Base Data'!I710="..C","..C",'9 All Base Data'!I710*Basecase_Pop_2006)</f>
        <v>4401</v>
      </c>
      <c r="H710" s="177">
        <f>IF('9 All Base Data'!J710="..C","..C",'9 All Base Data'!J710*Basecase_Pop_2006)</f>
        <v>2955</v>
      </c>
      <c r="I710" s="191">
        <f>IF('9 All Base Data'!L710="..C","..C",'9 All Base Data'!L710*Basecase_Pop_2006)</f>
        <v>27</v>
      </c>
      <c r="J710" s="156">
        <f>IF('9 All Base Data'!$P710=0,0,('9 All Base Data'!$P710*Basecase_Pop_2006)/(1+(1/(BaseCase_Mort_AllAdults_30*('9 All Base Data'!$W710*Basecase_PM10)/10))))</f>
        <v>0.21136779094327474</v>
      </c>
      <c r="K710" s="156">
        <f>IF('9 All Base Data'!$Q710=0,0,('9 All Base Data'!$Q710*Basecase_Pop_2006)/(1+(1/(BaseCase_Mort_Maori_30*('9 All Base Data'!$W710*Basecase_PM10)/10))))</f>
        <v>9.1656603990569838E-2</v>
      </c>
      <c r="L710" s="179">
        <f>133/(1+1/(BaseCase_Mort_Child_0_1*'9 All Base Data'!$AB$10/10))*IF('9 All Base Data'!$L710="..C",0,'9 All Base Data'!L710/'9 All Base Data'!$L$2022)</f>
        <v>3.9387002093241204E-3</v>
      </c>
      <c r="M710" s="178">
        <f>IF('9 All Base Data'!$R710="","",IF('9 All Base Data'!$R710=0,0,('9 All Base Data'!$R710*Basecase_Pop_2006)/(1+(1/(BaseCase_CardiacHA_All*('9 All Base Data'!$W710*Basecase_PM10)/10)))))</f>
        <v>7.297503339032746E-2</v>
      </c>
      <c r="N710" s="178">
        <f>IF('9 All Base Data'!$S710="","",IF('9 All Base Data'!$S710=0,0,('9 All Base Data'!S710*Basecase_Pop_2006)/(1+(1/(BaseCase_RespHA_All*('9 All Base Data'!$W710*Basecase_PM10)/10)))))</f>
        <v>0.14496132490715663</v>
      </c>
      <c r="O710" s="178">
        <f>IF('9 All Base Data'!$T710="","",IF('9 All Base Data'!$T710=0,0,('9 All Base Data'!$T710*Basecase_Pop_2006)/(1+(1/(BaseCase_RespHA_Child_1_4*('9 All Base Data'!$W710*Basecase_PM10)/10)))))</f>
        <v>7.3219547086114015E-2</v>
      </c>
      <c r="P710" s="179">
        <f>IF('9 All Base Data'!$U710="","",IF('9 All Base Data'!$U710=0,0,('9 All Base Data'!$U710*Basecase_Pop_2006)/(1+(1/(BaseCase_RespHA_Child_5_14*('9 All Base Data'!$W710*Basecase_PM10)/10)))))</f>
        <v>0.10119053432430583</v>
      </c>
      <c r="Q710" s="156">
        <f>IF('7 Base case Results'!$G710="..C",0,BaseCase_RADs_All*'7 Base case Results'!$G710*('9 All Base Data'!$V710*Basecase_PM10)/10)</f>
        <v>1262.7349200000001</v>
      </c>
      <c r="R710" s="189">
        <f t="shared" si="110"/>
        <v>0.75246933575805797</v>
      </c>
      <c r="S710" s="178">
        <f t="shared" si="111"/>
        <v>0.32629751020642866</v>
      </c>
      <c r="T710" s="179">
        <f t="shared" si="112"/>
        <v>1.4021772745193868E-2</v>
      </c>
      <c r="U710" s="178">
        <f t="shared" si="113"/>
        <v>4.6339146202857936E-4</v>
      </c>
      <c r="V710" s="178">
        <f t="shared" si="114"/>
        <v>6.5739960845395532E-4</v>
      </c>
      <c r="W710" s="178">
        <f t="shared" si="115"/>
        <v>3.3205064603552707E-4</v>
      </c>
      <c r="X710" s="179">
        <f t="shared" si="116"/>
        <v>4.5889907316072696E-4</v>
      </c>
      <c r="Y710" s="179">
        <f t="shared" si="117"/>
        <v>7.8289565039999995E-2</v>
      </c>
      <c r="Z710" s="186">
        <f t="shared" si="118"/>
        <v>0.84590146461373428</v>
      </c>
      <c r="AA710" s="156">
        <f>$J710*'9 All Base Data'!$Y710</f>
        <v>1.8411009403434216E-2</v>
      </c>
      <c r="AB710" s="156">
        <f>$K710*'9 All Base Data'!$Y710</f>
        <v>7.9836695573456753E-3</v>
      </c>
      <c r="AC710" s="178">
        <f>$L710*'9 All Base Data'!$Y710</f>
        <v>3.4307708978533933E-4</v>
      </c>
      <c r="AD710" s="178">
        <f>IF($M710="","",$M710*'9 All Base Data'!$Y710)</f>
        <v>6.3564274384918691E-3</v>
      </c>
      <c r="AE710" s="178">
        <f>IF($N710="","",$N710*'9 All Base Data'!$Y710)</f>
        <v>1.2626731367581913E-2</v>
      </c>
      <c r="AF710" s="178">
        <f>IF($O710="","",$O710*'9 All Base Data'!$Y710)</f>
        <v>6.3777255933919353E-3</v>
      </c>
      <c r="AG710" s="178">
        <f>IF($P710="","",$P710*'9 All Base Data'!$Y710)</f>
        <v>8.8141143485920732E-3</v>
      </c>
      <c r="AH710" s="167">
        <f>$Q710*'9 All Base Data'!$Y710</f>
        <v>109.98943775877345</v>
      </c>
      <c r="AI710" s="178">
        <f>$R710*'9 All Base Data'!$Y710</f>
        <v>6.5543193476225795E-2</v>
      </c>
      <c r="AJ710" s="178">
        <f>$S710*'9 All Base Data'!$Y710</f>
        <v>2.8421863624150605E-2</v>
      </c>
      <c r="AK710" s="178">
        <f>$T710*'9 All Base Data'!$Y710</f>
        <v>1.2213544396358078E-3</v>
      </c>
      <c r="AL710" s="178">
        <f>IF($U710="","",$U710*'9 All Base Data'!$Y710)</f>
        <v>4.0363314234423367E-5</v>
      </c>
      <c r="AM710" s="178">
        <f>IF($V710="","",$V710*'9 All Base Data'!$Y710)</f>
        <v>5.7262226751983978E-5</v>
      </c>
      <c r="AN710" s="178">
        <f>IF($W710="","",$W710*'9 All Base Data'!$Y710)</f>
        <v>2.892298556603243E-5</v>
      </c>
      <c r="AO710" s="178">
        <f>IF($X710="","",$X710*'9 All Base Data'!$Y710)</f>
        <v>3.9972008570865049E-5</v>
      </c>
      <c r="AP710" s="178">
        <f>$Y710*'9 All Base Data'!$Y710</f>
        <v>6.8193451410439527E-3</v>
      </c>
      <c r="AQ710" s="179">
        <f t="shared" si="119"/>
        <v>7.368151859789196E-2</v>
      </c>
    </row>
    <row r="711" spans="1:43" x14ac:dyDescent="0.25">
      <c r="A711" s="124">
        <v>536630</v>
      </c>
      <c r="B711" s="125" t="s">
        <v>742</v>
      </c>
      <c r="C711" s="126" t="s">
        <v>678</v>
      </c>
      <c r="D711" s="101" t="s">
        <v>2082</v>
      </c>
      <c r="E711" s="142"/>
      <c r="F711" s="191" t="str">
        <f>IF('9 All Base Data'!G711="Rural Centre","Rural",IF('9 All Base Data'!G711="Rural (Incl.some Off Shore Islands)","Rural",IF('9 All Base Data'!G711="Inlet-in TA but not in Urban Area","Rural",IF('9 All Base Data'!G711="Rural (Incl.some Off Shore Islands)","Rural",IF('9 All Base Data'!G711="Inlet-not in TA","Rural",IF('9 All Base Data'!G711="Inland Water not in Urban Area","Rural",IF('9 All Base Data'!G711="Oceanic-in Region but not in TA","Rural",'9 All Base Data'!G711)))))))</f>
        <v>Rural</v>
      </c>
      <c r="G711" s="177">
        <f>IF('9 All Base Data'!I711="..C","..C",'9 All Base Data'!I711*Basecase_Pop_2006)</f>
        <v>5286</v>
      </c>
      <c r="H711" s="177">
        <f>IF('9 All Base Data'!J711="..C","..C",'9 All Base Data'!J711*Basecase_Pop_2006)</f>
        <v>3420</v>
      </c>
      <c r="I711" s="191">
        <f>IF('9 All Base Data'!L711="..C","..C",'9 All Base Data'!L711*Basecase_Pop_2006)</f>
        <v>57</v>
      </c>
      <c r="J711" s="156">
        <f>IF('9 All Base Data'!$P711=0,0,('9 All Base Data'!$P711*Basecase_Pop_2006)/(1+(1/(BaseCase_Mort_AllAdults_30*('9 All Base Data'!$W711*Basecase_PM10)/10))))</f>
        <v>0.44034956446515572</v>
      </c>
      <c r="K711" s="156">
        <f>IF('9 All Base Data'!$Q711=0,0,('9 All Base Data'!$Q711*Basecase_Pop_2006)/(1+(1/(BaseCase_Mort_Maori_30*('9 All Base Data'!$W711*Basecase_PM10)/10))))</f>
        <v>9.1656603990569838E-2</v>
      </c>
      <c r="L711" s="179">
        <f>133/(1+1/(BaseCase_Mort_Child_0_1*'9 All Base Data'!$AB$10/10))*IF('9 All Base Data'!$L711="..C",0,'9 All Base Data'!L711/'9 All Base Data'!$L$2022)</f>
        <v>8.3150337752398093E-3</v>
      </c>
      <c r="M711" s="178">
        <f>IF('9 All Base Data'!$R711="","",IF('9 All Base Data'!$R711=0,0,('9 All Base Data'!$R711*Basecase_Pop_2006)/(1+(1/(BaseCase_CardiacHA_All*('9 All Base Data'!$W711*Basecase_PM10)/10)))))</f>
        <v>0.18878323855323839</v>
      </c>
      <c r="N711" s="178">
        <f>IF('9 All Base Data'!$S711="","",IF('9 All Base Data'!$S711=0,0,('9 All Base Data'!S711*Basecase_Pop_2006)/(1+(1/(BaseCase_RespHA_All*('9 All Base Data'!$W711*Basecase_PM10)/10)))))</f>
        <v>0.20294585487001929</v>
      </c>
      <c r="O711" s="178">
        <f>IF('9 All Base Data'!$T711="","",IF('9 All Base Data'!$T711=0,0,('9 All Base Data'!$T711*Basecase_Pop_2006)/(1+(1/(BaseCase_RespHA_Child_1_4*('9 All Base Data'!$W711*Basecase_PM10)/10)))))</f>
        <v>8.8909450033138451E-2</v>
      </c>
      <c r="P711" s="179">
        <f>IF('9 All Base Data'!$U711="","",IF('9 All Base Data'!$U711=0,0,('9 All Base Data'!$U711*Basecase_Pop_2006)/(1+(1/(BaseCase_RespHA_Child_5_14*('9 All Base Data'!$W711*Basecase_PM10)/10)))))</f>
        <v>7.7838872557158337E-2</v>
      </c>
      <c r="Q711" s="156">
        <f>IF('7 Base case Results'!$G711="..C",0,BaseCase_RADs_All*'7 Base case Results'!$G711*('9 All Base Data'!$V711*Basecase_PM10)/10)</f>
        <v>1516.6591200000003</v>
      </c>
      <c r="R711" s="189">
        <f t="shared" si="110"/>
        <v>1.5676444494959545</v>
      </c>
      <c r="S711" s="178">
        <f t="shared" si="111"/>
        <v>0.32629751020642866</v>
      </c>
      <c r="T711" s="179">
        <f t="shared" si="112"/>
        <v>2.9601520239853723E-2</v>
      </c>
      <c r="U711" s="178">
        <f t="shared" si="113"/>
        <v>1.1987735648130637E-3</v>
      </c>
      <c r="V711" s="178">
        <f t="shared" si="114"/>
        <v>9.2035945183553745E-4</v>
      </c>
      <c r="W711" s="178">
        <f t="shared" si="115"/>
        <v>4.0320435590028287E-4</v>
      </c>
      <c r="X711" s="179">
        <f t="shared" si="116"/>
        <v>3.5299928704671306E-4</v>
      </c>
      <c r="Y711" s="179">
        <f t="shared" si="117"/>
        <v>9.403286544000003E-2</v>
      </c>
      <c r="Z711" s="186">
        <f t="shared" si="118"/>
        <v>1.6933979681924567</v>
      </c>
      <c r="AA711" s="156">
        <f>$J711*'9 All Base Data'!$Y711</f>
        <v>3.8356269590487949E-2</v>
      </c>
      <c r="AB711" s="156">
        <f>$K711*'9 All Base Data'!$Y711</f>
        <v>7.9836695573456753E-3</v>
      </c>
      <c r="AC711" s="178">
        <f>$L711*'9 All Base Data'!$Y711</f>
        <v>7.2427385621349409E-4</v>
      </c>
      <c r="AD711" s="178">
        <f>IF($M711="","",$M711*'9 All Base Data'!$Y711)</f>
        <v>1.6443801416968093E-2</v>
      </c>
      <c r="AE711" s="178">
        <f>IF($N711="","",$N711*'9 All Base Data'!$Y711)</f>
        <v>1.767742391461468E-2</v>
      </c>
      <c r="AF711" s="178">
        <f>IF($O711="","",$O711*'9 All Base Data'!$Y711)</f>
        <v>7.7443810776902083E-3</v>
      </c>
      <c r="AG711" s="178">
        <f>IF($P711="","",$P711*'9 All Base Data'!$Y711)</f>
        <v>6.7800879604554406E-3</v>
      </c>
      <c r="AH711" s="167">
        <f>$Q711*'9 All Base Data'!$Y711</f>
        <v>132.10728652417097</v>
      </c>
      <c r="AI711" s="178">
        <f>$R711*'9 All Base Data'!$Y711</f>
        <v>0.13654831974213713</v>
      </c>
      <c r="AJ711" s="178">
        <f>$S711*'9 All Base Data'!$Y711</f>
        <v>2.8421863624150605E-2</v>
      </c>
      <c r="AK711" s="178">
        <f>$T711*'9 All Base Data'!$Y711</f>
        <v>2.5784149281200389E-3</v>
      </c>
      <c r="AL711" s="178">
        <f>IF($U711="","",$U711*'9 All Base Data'!$Y711)</f>
        <v>1.0441813899774738E-4</v>
      </c>
      <c r="AM711" s="178">
        <f>IF($V711="","",$V711*'9 All Base Data'!$Y711)</f>
        <v>8.0167117452777572E-5</v>
      </c>
      <c r="AN711" s="178">
        <f>IF($W711="","",$W711*'9 All Base Data'!$Y711)</f>
        <v>3.5120768187325094E-5</v>
      </c>
      <c r="AO711" s="178">
        <f>IF($X711="","",$X711*'9 All Base Data'!$Y711)</f>
        <v>3.0747698900665425E-5</v>
      </c>
      <c r="AP711" s="178">
        <f>$Y711*'9 All Base Data'!$Y711</f>
        <v>8.1906517644986018E-3</v>
      </c>
      <c r="AQ711" s="179">
        <f t="shared" si="119"/>
        <v>0.1475019716912063</v>
      </c>
    </row>
    <row r="712" spans="1:43" x14ac:dyDescent="0.25">
      <c r="A712" s="124">
        <v>536641</v>
      </c>
      <c r="B712" s="125" t="s">
        <v>743</v>
      </c>
      <c r="C712" s="126" t="s">
        <v>678</v>
      </c>
      <c r="D712" s="101" t="s">
        <v>2082</v>
      </c>
      <c r="E712" s="142"/>
      <c r="F712" s="191" t="str">
        <f>IF('9 All Base Data'!G712="Rural Centre","Rural",IF('9 All Base Data'!G712="Rural (Incl.some Off Shore Islands)","Rural",IF('9 All Base Data'!G712="Inlet-in TA but not in Urban Area","Rural",IF('9 All Base Data'!G712="Rural (Incl.some Off Shore Islands)","Rural",IF('9 All Base Data'!G712="Inlet-not in TA","Rural",IF('9 All Base Data'!G712="Inland Water not in Urban Area","Rural",IF('9 All Base Data'!G712="Oceanic-in Region but not in TA","Rural",'9 All Base Data'!G712)))))))</f>
        <v>Tauranga</v>
      </c>
      <c r="G712" s="177">
        <f>IF('9 All Base Data'!I712="..C","..C",'9 All Base Data'!I712*Basecase_Pop_2006)</f>
        <v>714</v>
      </c>
      <c r="H712" s="177">
        <f>IF('9 All Base Data'!J712="..C","..C",'9 All Base Data'!J712*Basecase_Pop_2006)</f>
        <v>483</v>
      </c>
      <c r="I712" s="191">
        <f>IF('9 All Base Data'!L712="..C","..C",'9 All Base Data'!L712*Basecase_Pop_2006)</f>
        <v>9</v>
      </c>
      <c r="J712" s="156">
        <f>IF('9 All Base Data'!$P712=0,0,('9 All Base Data'!$P712*Basecase_Pop_2006)/(1+(1/(BaseCase_Mort_AllAdults_30*('9 All Base Data'!$W712*Basecase_PM10)/10))))</f>
        <v>1.0005948354188847</v>
      </c>
      <c r="K712" s="156">
        <f>IF('9 All Base Data'!$Q712=0,0,('9 All Base Data'!$Q712*Basecase_Pop_2006)/(1+(1/(BaseCase_Mort_Maori_30*('9 All Base Data'!$W712*Basecase_PM10)/10))))</f>
        <v>0.14091733920563418</v>
      </c>
      <c r="L712" s="179">
        <f>133/(1+1/(BaseCase_Mort_Child_0_1*'9 All Base Data'!$AB$10/10))*IF('9 All Base Data'!$L712="..C",0,'9 All Base Data'!L712/'9 All Base Data'!$L$2022)</f>
        <v>1.3129000697747069E-3</v>
      </c>
      <c r="M712" s="178">
        <f>IF('9 All Base Data'!$R712="","",IF('9 All Base Data'!$R712=0,0,('9 All Base Data'!$R712*Basecase_Pop_2006)/(1+(1/(BaseCase_CardiacHA_All*('9 All Base Data'!$W712*Basecase_PM10)/10)))))</f>
        <v>9.0403751679948782E-2</v>
      </c>
      <c r="N712" s="178">
        <f>IF('9 All Base Data'!$S712="","",IF('9 All Base Data'!$S712=0,0,('9 All Base Data'!S712*Basecase_Pop_2006)/(1+(1/(BaseCase_RespHA_All*('9 All Base Data'!$W712*Basecase_PM10)/10)))))</f>
        <v>0.13224344052003789</v>
      </c>
      <c r="O712" s="178">
        <f>IF('9 All Base Data'!$T712="","",IF('9 All Base Data'!$T712=0,0,('9 All Base Data'!$T712*Basecase_Pop_2006)/(1+(1/(BaseCase_RespHA_Child_1_4*('9 All Base Data'!$W712*Basecase_PM10)/10)))))</f>
        <v>9.5712784258814021E-2</v>
      </c>
      <c r="P712" s="179">
        <f>IF('9 All Base Data'!$U712="","",IF('9 All Base Data'!$U712=0,0,('9 All Base Data'!$U712*Basecase_Pop_2006)/(1+(1/(BaseCase_RespHA_Child_5_14*('9 All Base Data'!$W712*Basecase_PM10)/10)))))</f>
        <v>3.8650769995422697E-2</v>
      </c>
      <c r="Q712" s="156">
        <f>IF('7 Base case Results'!$G712="..C",0,BaseCase_RADs_All*'7 Base case Results'!$G712*('9 All Base Data'!$V712*Basecase_PM10)/10)</f>
        <v>516.71097295080517</v>
      </c>
      <c r="R712" s="189">
        <f t="shared" si="110"/>
        <v>3.5621176140912296</v>
      </c>
      <c r="S712" s="178">
        <f t="shared" si="111"/>
        <v>0.50166572757205774</v>
      </c>
      <c r="T712" s="179">
        <f t="shared" si="112"/>
        <v>4.673924248397957E-3</v>
      </c>
      <c r="U712" s="178">
        <f t="shared" si="113"/>
        <v>5.7406382316767474E-4</v>
      </c>
      <c r="V712" s="178">
        <f t="shared" si="114"/>
        <v>5.9972400275837181E-4</v>
      </c>
      <c r="W712" s="178">
        <f t="shared" si="115"/>
        <v>4.3405747661372159E-4</v>
      </c>
      <c r="X712" s="179">
        <f t="shared" si="116"/>
        <v>1.7528124192924192E-4</v>
      </c>
      <c r="Y712" s="179">
        <f t="shared" si="117"/>
        <v>3.2036080322949918E-2</v>
      </c>
      <c r="Z712" s="186">
        <f t="shared" si="118"/>
        <v>3.6000014064885031</v>
      </c>
      <c r="AA712" s="156">
        <f>$J712*'9 All Base Data'!$Y712</f>
        <v>0.45736688964192113</v>
      </c>
      <c r="AB712" s="156">
        <f>$K712*'9 All Base Data'!$Y712</f>
        <v>6.4412610227110548E-2</v>
      </c>
      <c r="AC712" s="178">
        <f>$L712*'9 All Base Data'!$Y712</f>
        <v>6.0012004866299138E-4</v>
      </c>
      <c r="AD712" s="178">
        <f>IF($M712="","",$M712*'9 All Base Data'!$Y712)</f>
        <v>4.132310227296862E-2</v>
      </c>
      <c r="AE712" s="178">
        <f>IF($N712="","",$N712*'9 All Base Data'!$Y712)</f>
        <v>6.0447814565098637E-2</v>
      </c>
      <c r="AF712" s="178">
        <f>IF($O712="","",$O712*'9 All Base Data'!$Y712)</f>
        <v>4.3749834484300393E-2</v>
      </c>
      <c r="AG712" s="178">
        <f>IF($P712="","",$P712*'9 All Base Data'!$Y712)</f>
        <v>1.7667073454033271E-2</v>
      </c>
      <c r="AH712" s="167">
        <f>$Q712*'9 All Base Data'!$Y712</f>
        <v>236.1859987448625</v>
      </c>
      <c r="AI712" s="178">
        <f>$R712*'9 All Base Data'!$Y712</f>
        <v>1.6282261271252392</v>
      </c>
      <c r="AJ712" s="178">
        <f>$S712*'9 All Base Data'!$Y712</f>
        <v>0.2293088924085136</v>
      </c>
      <c r="AK712" s="178">
        <f>$T712*'9 All Base Data'!$Y712</f>
        <v>2.1364273732402497E-3</v>
      </c>
      <c r="AL712" s="178">
        <f>IF($U712="","",$U712*'9 All Base Data'!$Y712)</f>
        <v>2.624016994333507E-4</v>
      </c>
      <c r="AM712" s="178">
        <f>IF($V712="","",$V712*'9 All Base Data'!$Y712)</f>
        <v>2.741308390527223E-4</v>
      </c>
      <c r="AN712" s="178">
        <f>IF($W712="","",$W712*'9 All Base Data'!$Y712)</f>
        <v>1.9840549938630227E-4</v>
      </c>
      <c r="AO712" s="178">
        <f>IF($X712="","",$X712*'9 All Base Data'!$Y712)</f>
        <v>8.012017811404089E-5</v>
      </c>
      <c r="AP712" s="178">
        <f>$Y712*'9 All Base Data'!$Y712</f>
        <v>1.4643531922181475E-2</v>
      </c>
      <c r="AQ712" s="179">
        <f t="shared" si="119"/>
        <v>1.6455426189591469</v>
      </c>
    </row>
    <row r="713" spans="1:43" x14ac:dyDescent="0.25">
      <c r="A713" s="124">
        <v>536642</v>
      </c>
      <c r="B713" s="125" t="s">
        <v>744</v>
      </c>
      <c r="C713" s="126" t="s">
        <v>678</v>
      </c>
      <c r="D713" s="101" t="s">
        <v>2082</v>
      </c>
      <c r="E713" s="142"/>
      <c r="F713" s="191" t="str">
        <f>IF('9 All Base Data'!G713="Rural Centre","Rural",IF('9 All Base Data'!G713="Rural (Incl.some Off Shore Islands)","Rural",IF('9 All Base Data'!G713="Inlet-in TA but not in Urban Area","Rural",IF('9 All Base Data'!G713="Rural (Incl.some Off Shore Islands)","Rural",IF('9 All Base Data'!G713="Inlet-not in TA","Rural",IF('9 All Base Data'!G713="Inland Water not in Urban Area","Rural",IF('9 All Base Data'!G713="Oceanic-in Region but not in TA","Rural",'9 All Base Data'!G713)))))))</f>
        <v>Rural</v>
      </c>
      <c r="G713" s="177">
        <f>IF('9 All Base Data'!I713="..C","..C",'9 All Base Data'!I713*Basecase_Pop_2006)</f>
        <v>2169</v>
      </c>
      <c r="H713" s="177">
        <f>IF('9 All Base Data'!J713="..C","..C",'9 All Base Data'!J713*Basecase_Pop_2006)</f>
        <v>1455</v>
      </c>
      <c r="I713" s="191">
        <f>IF('9 All Base Data'!L713="..C","..C",'9 All Base Data'!L713*Basecase_Pop_2006)</f>
        <v>24</v>
      </c>
      <c r="J713" s="156">
        <f>IF('9 All Base Data'!$P713=0,0,('9 All Base Data'!$P713*Basecase_Pop_2006)/(1+(1/(BaseCase_Mort_AllAdults_30*('9 All Base Data'!$W713*Basecase_PM10)/10))))</f>
        <v>5.2841947735818684E-2</v>
      </c>
      <c r="K713" s="156">
        <f>IF('9 All Base Data'!$Q713=0,0,('9 All Base Data'!$Q713*Basecase_Pop_2006)/(1+(1/(BaseCase_Mort_Maori_30*('9 All Base Data'!$W713*Basecase_PM10)/10))))</f>
        <v>0</v>
      </c>
      <c r="L713" s="179">
        <f>133/(1+1/(BaseCase_Mort_Child_0_1*'9 All Base Data'!$AB$10/10))*IF('9 All Base Data'!$L713="..C",0,'9 All Base Data'!L713/'9 All Base Data'!$L$2022)</f>
        <v>3.5010668527325518E-3</v>
      </c>
      <c r="M713" s="178">
        <f>IF('9 All Base Data'!$R713="","",IF('9 All Base Data'!$R713=0,0,('9 All Base Data'!$R713*Basecase_Pop_2006)/(1+(1/(BaseCase_CardiacHA_All*('9 All Base Data'!$W713*Basecase_PM10)/10)))))</f>
        <v>4.9178826850003285E-2</v>
      </c>
      <c r="N713" s="178">
        <f>IF('9 All Base Data'!$S713="","",IF('9 All Base Data'!$S713=0,0,('9 All Base Data'!S713*Basecase_Pop_2006)/(1+(1/(BaseCase_RespHA_All*('9 All Base Data'!$W713*Basecase_PM10)/10)))))</f>
        <v>8.6976794944293973E-2</v>
      </c>
      <c r="O713" s="178">
        <f>IF('9 All Base Data'!$T713="","",IF('9 All Base Data'!$T713=0,0,('9 All Base Data'!$T713*Basecase_Pop_2006)/(1+(1/(BaseCase_RespHA_Child_1_4*('9 All Base Data'!$W713*Basecase_PM10)/10)))))</f>
        <v>1.0459935298016287E-2</v>
      </c>
      <c r="P713" s="179">
        <f>IF('9 All Base Data'!$U713="","",IF('9 All Base Data'!$U713=0,0,('9 All Base Data'!$U713*Basecase_Pop_2006)/(1+(1/(BaseCase_RespHA_Child_5_14*('9 All Base Data'!$W713*Basecase_PM10)/10)))))</f>
        <v>3.1135549022863331E-2</v>
      </c>
      <c r="Q713" s="156">
        <f>IF('7 Base case Results'!$G713="..C",0,BaseCase_RADs_All*'7 Base case Results'!$G713*('9 All Base Data'!$V713*Basecase_PM10)/10)</f>
        <v>622.3294800000001</v>
      </c>
      <c r="R713" s="189">
        <f t="shared" si="110"/>
        <v>0.18811733393951449</v>
      </c>
      <c r="S713" s="178">
        <f t="shared" si="111"/>
        <v>0</v>
      </c>
      <c r="T713" s="179">
        <f t="shared" si="112"/>
        <v>1.2463797995727884E-2</v>
      </c>
      <c r="U713" s="178">
        <f t="shared" si="113"/>
        <v>3.1228555049752087E-4</v>
      </c>
      <c r="V713" s="178">
        <f t="shared" si="114"/>
        <v>3.9443976507237319E-4</v>
      </c>
      <c r="W713" s="178">
        <f t="shared" si="115"/>
        <v>4.7435806576503865E-5</v>
      </c>
      <c r="X713" s="179">
        <f t="shared" si="116"/>
        <v>1.411997148186852E-4</v>
      </c>
      <c r="Y713" s="179">
        <f t="shared" si="117"/>
        <v>3.8584427760000005E-2</v>
      </c>
      <c r="Z713" s="186">
        <f t="shared" si="118"/>
        <v>0.23987228501081229</v>
      </c>
      <c r="AA713" s="156">
        <f>$J713*'9 All Base Data'!$Y713</f>
        <v>4.6027523508585539E-3</v>
      </c>
      <c r="AB713" s="156">
        <f>$K713*'9 All Base Data'!$Y713</f>
        <v>0</v>
      </c>
      <c r="AC713" s="178">
        <f>$L713*'9 All Base Data'!$Y713</f>
        <v>3.0495741314252384E-4</v>
      </c>
      <c r="AD713" s="178">
        <f>IF($M713="","",$M713*'9 All Base Data'!$Y713)</f>
        <v>4.2836793607227809E-3</v>
      </c>
      <c r="AE713" s="178">
        <f>IF($N713="","",$N713*'9 All Base Data'!$Y713)</f>
        <v>7.5760388205491471E-3</v>
      </c>
      <c r="AF713" s="178">
        <f>IF($O713="","",$O713*'9 All Base Data'!$Y713)</f>
        <v>9.1110365619884788E-4</v>
      </c>
      <c r="AG713" s="178">
        <f>IF($P713="","",$P713*'9 All Base Data'!$Y713)</f>
        <v>2.7120351841821762E-3</v>
      </c>
      <c r="AH713" s="167">
        <f>$Q713*'9 All Base Data'!$Y713</f>
        <v>54.207473414855627</v>
      </c>
      <c r="AI713" s="178">
        <f>$R713*'9 All Base Data'!$Y713</f>
        <v>1.6385798369056449E-2</v>
      </c>
      <c r="AJ713" s="178">
        <f>$S713*'9 All Base Data'!$Y713</f>
        <v>0</v>
      </c>
      <c r="AK713" s="178">
        <f>$T713*'9 All Base Data'!$Y713</f>
        <v>1.0856483907873849E-3</v>
      </c>
      <c r="AL713" s="178">
        <f>IF($U713="","",$U713*'9 All Base Data'!$Y713)</f>
        <v>2.720136394058966E-5</v>
      </c>
      <c r="AM713" s="178">
        <f>IF($V713="","",$V713*'9 All Base Data'!$Y713)</f>
        <v>3.4357336051190384E-5</v>
      </c>
      <c r="AN713" s="178">
        <f>IF($W713="","",$W713*'9 All Base Data'!$Y713)</f>
        <v>4.1318550808617754E-6</v>
      </c>
      <c r="AO713" s="178">
        <f>IF($X713="","",$X713*'9 All Base Data'!$Y713)</f>
        <v>1.2299079560266168E-5</v>
      </c>
      <c r="AP713" s="178">
        <f>$Y713*'9 All Base Data'!$Y713</f>
        <v>3.3608633517210489E-3</v>
      </c>
      <c r="AQ713" s="179">
        <f t="shared" si="119"/>
        <v>2.0893868811556665E-2</v>
      </c>
    </row>
    <row r="714" spans="1:43" x14ac:dyDescent="0.25">
      <c r="A714" s="124">
        <v>536651</v>
      </c>
      <c r="B714" s="125" t="s">
        <v>745</v>
      </c>
      <c r="C714" s="126" t="s">
        <v>678</v>
      </c>
      <c r="D714" s="101" t="s">
        <v>2082</v>
      </c>
      <c r="E714" s="142"/>
      <c r="F714" s="191" t="str">
        <f>IF('9 All Base Data'!G714="Rural Centre","Rural",IF('9 All Base Data'!G714="Rural (Incl.some Off Shore Islands)","Rural",IF('9 All Base Data'!G714="Inlet-in TA but not in Urban Area","Rural",IF('9 All Base Data'!G714="Rural (Incl.some Off Shore Islands)","Rural",IF('9 All Base Data'!G714="Inlet-not in TA","Rural",IF('9 All Base Data'!G714="Inland Water not in Urban Area","Rural",IF('9 All Base Data'!G714="Oceanic-in Region but not in TA","Rural",'9 All Base Data'!G714)))))))</f>
        <v>Rural</v>
      </c>
      <c r="G714" s="177">
        <f>IF('9 All Base Data'!I714="..C","..C",'9 All Base Data'!I714*Basecase_Pop_2006)</f>
        <v>906</v>
      </c>
      <c r="H714" s="177">
        <f>IF('9 All Base Data'!J714="..C","..C",'9 All Base Data'!J714*Basecase_Pop_2006)</f>
        <v>531</v>
      </c>
      <c r="I714" s="191">
        <f>IF('9 All Base Data'!L714="..C","..C",'9 All Base Data'!L714*Basecase_Pop_2006)</f>
        <v>18</v>
      </c>
      <c r="J714" s="156">
        <f>IF('9 All Base Data'!$P714=0,0,('9 All Base Data'!$P714*Basecase_Pop_2006)/(1+(1/(BaseCase_Mort_AllAdults_30*('9 All Base Data'!$W714*Basecase_PM10)/10))))</f>
        <v>0.3170516864149121</v>
      </c>
      <c r="K714" s="156">
        <f>IF('9 All Base Data'!$Q714=0,0,('9 All Base Data'!$Q714*Basecase_Pop_2006)/(1+(1/(BaseCase_Mort_Maori_30*('9 All Base Data'!$W714*Basecase_PM10)/10))))</f>
        <v>0.32079811396699448</v>
      </c>
      <c r="L714" s="179">
        <f>133/(1+1/(BaseCase_Mort_Child_0_1*'9 All Base Data'!$AB$10/10))*IF('9 All Base Data'!$L714="..C",0,'9 All Base Data'!L714/'9 All Base Data'!$L$2022)</f>
        <v>2.6258001395494139E-3</v>
      </c>
      <c r="M714" s="178">
        <f>IF('9 All Base Data'!$R714="","",IF('9 All Base Data'!$R714=0,0,('9 All Base Data'!$R714*Basecase_Pop_2006)/(1+(1/(BaseCase_CardiacHA_All*('9 All Base Data'!$W714*Basecase_PM10)/10)))))</f>
        <v>1.4277723924194501E-2</v>
      </c>
      <c r="N714" s="178">
        <f>IF('9 All Base Data'!$S714="","",IF('9 All Base Data'!$S714=0,0,('9 All Base Data'!S714*Basecase_Pop_2006)/(1+(1/(BaseCase_RespHA_All*('9 All Base Data'!$W714*Basecase_PM10)/10)))))</f>
        <v>5.7984529962862651E-2</v>
      </c>
      <c r="O714" s="178">
        <f>IF('9 All Base Data'!$T714="","",IF('9 All Base Data'!$T714=0,0,('9 All Base Data'!$T714*Basecase_Pop_2006)/(1+(1/(BaseCase_RespHA_Child_1_4*('9 All Base Data'!$W714*Basecase_PM10)/10)))))</f>
        <v>1.568990294702443E-2</v>
      </c>
      <c r="P714" s="179">
        <f>IF('9 All Base Data'!$U714="","",IF('9 All Base Data'!$U714=0,0,('9 All Base Data'!$U714*Basecase_Pop_2006)/(1+(1/(BaseCase_RespHA_Child_5_14*('9 All Base Data'!$W714*Basecase_PM10)/10)))))</f>
        <v>1.5567774511431666E-2</v>
      </c>
      <c r="Q714" s="156">
        <f>IF('7 Base case Results'!$G714="..C",0,BaseCase_RADs_All*'7 Base case Results'!$G714*('9 All Base Data'!$V714*Basecase_PM10)/10)</f>
        <v>259.94952000000001</v>
      </c>
      <c r="R714" s="189">
        <f t="shared" si="110"/>
        <v>1.128704003637087</v>
      </c>
      <c r="S714" s="178">
        <f t="shared" si="111"/>
        <v>1.1420412857225004</v>
      </c>
      <c r="T714" s="179">
        <f t="shared" si="112"/>
        <v>9.3478484967959141E-3</v>
      </c>
      <c r="U714" s="178">
        <f t="shared" si="113"/>
        <v>9.0663546918635078E-5</v>
      </c>
      <c r="V714" s="178">
        <f t="shared" si="114"/>
        <v>2.6295984338158213E-4</v>
      </c>
      <c r="W714" s="178">
        <f t="shared" si="115"/>
        <v>7.1153709864755777E-5</v>
      </c>
      <c r="X714" s="179">
        <f t="shared" si="116"/>
        <v>7.0599857409342601E-5</v>
      </c>
      <c r="Y714" s="179">
        <f t="shared" si="117"/>
        <v>1.6116870240000001E-2</v>
      </c>
      <c r="Z714" s="186">
        <f t="shared" si="118"/>
        <v>1.1545223457641833</v>
      </c>
      <c r="AA714" s="156">
        <f>$J714*'9 All Base Data'!$Y714</f>
        <v>2.7616514105151323E-2</v>
      </c>
      <c r="AB714" s="156">
        <f>$K714*'9 All Base Data'!$Y714</f>
        <v>2.7942843450709867E-2</v>
      </c>
      <c r="AC714" s="178">
        <f>$L714*'9 All Base Data'!$Y714</f>
        <v>2.2871805985689289E-4</v>
      </c>
      <c r="AD714" s="178">
        <f>IF($M714="","",$M714*'9 All Base Data'!$Y714)</f>
        <v>1.2436488466614525E-3</v>
      </c>
      <c r="AE714" s="178">
        <f>IF($N714="","",$N714*'9 All Base Data'!$Y714)</f>
        <v>5.0506925470327653E-3</v>
      </c>
      <c r="AF714" s="178">
        <f>IF($O714="","",$O714*'9 All Base Data'!$Y714)</f>
        <v>1.3666554842982717E-3</v>
      </c>
      <c r="AG714" s="178">
        <f>IF($P714="","",$P714*'9 All Base Data'!$Y714)</f>
        <v>1.3560175920910881E-3</v>
      </c>
      <c r="AH714" s="167">
        <f>$Q714*'9 All Base Data'!$Y714</f>
        <v>22.642679075084921</v>
      </c>
      <c r="AI714" s="178">
        <f>$R714*'9 All Base Data'!$Y714</f>
        <v>9.8314790214338699E-2</v>
      </c>
      <c r="AJ714" s="178">
        <f>$S714*'9 All Base Data'!$Y714</f>
        <v>9.9476522684527127E-2</v>
      </c>
      <c r="AK714" s="178">
        <f>$T714*'9 All Base Data'!$Y714</f>
        <v>8.1423629309053879E-4</v>
      </c>
      <c r="AL714" s="178">
        <f>IF($U714="","",$U714*'9 All Base Data'!$Y714)</f>
        <v>7.8971701763002238E-6</v>
      </c>
      <c r="AM714" s="178">
        <f>IF($V714="","",$V714*'9 All Base Data'!$Y714)</f>
        <v>2.2904890700793591E-5</v>
      </c>
      <c r="AN714" s="178">
        <f>IF($W714="","",$W714*'9 All Base Data'!$Y714)</f>
        <v>6.1977826212926615E-6</v>
      </c>
      <c r="AO714" s="178">
        <f>IF($X714="","",$X714*'9 All Base Data'!$Y714)</f>
        <v>6.1495397801330842E-6</v>
      </c>
      <c r="AP714" s="178">
        <f>$Y714*'9 All Base Data'!$Y714</f>
        <v>1.4038461026552652E-3</v>
      </c>
      <c r="AQ714" s="179">
        <f t="shared" si="119"/>
        <v>0.10056367467096158</v>
      </c>
    </row>
    <row r="715" spans="1:43" x14ac:dyDescent="0.25">
      <c r="A715" s="124">
        <v>536653</v>
      </c>
      <c r="B715" s="125" t="s">
        <v>746</v>
      </c>
      <c r="C715" s="126" t="s">
        <v>678</v>
      </c>
      <c r="D715" s="101" t="s">
        <v>2082</v>
      </c>
      <c r="E715" s="142"/>
      <c r="F715" s="191" t="str">
        <f>IF('9 All Base Data'!G715="Rural Centre","Rural",IF('9 All Base Data'!G715="Rural (Incl.some Off Shore Islands)","Rural",IF('9 All Base Data'!G715="Inlet-in TA but not in Urban Area","Rural",IF('9 All Base Data'!G715="Rural (Incl.some Off Shore Islands)","Rural",IF('9 All Base Data'!G715="Inlet-not in TA","Rural",IF('9 All Base Data'!G715="Inland Water not in Urban Area","Rural",IF('9 All Base Data'!G715="Oceanic-in Region but not in TA","Rural",'9 All Base Data'!G715)))))))</f>
        <v>Rural</v>
      </c>
      <c r="G715" s="177">
        <f>IF('9 All Base Data'!I715="..C","..C",'9 All Base Data'!I715*Basecase_Pop_2006)</f>
        <v>2094</v>
      </c>
      <c r="H715" s="177">
        <f>IF('9 All Base Data'!J715="..C","..C",'9 All Base Data'!J715*Basecase_Pop_2006)</f>
        <v>1197</v>
      </c>
      <c r="I715" s="191">
        <f>IF('9 All Base Data'!L715="..C","..C",'9 All Base Data'!L715*Basecase_Pop_2006)</f>
        <v>33</v>
      </c>
      <c r="J715" s="156">
        <f>IF('9 All Base Data'!$P715=0,0,('9 All Base Data'!$P715*Basecase_Pop_2006)/(1+(1/(BaseCase_Mort_AllAdults_30*('9 All Base Data'!$W715*Basecase_PM10)/10))))</f>
        <v>7.0455930314424903E-2</v>
      </c>
      <c r="K715" s="156">
        <f>IF('9 All Base Data'!$Q715=0,0,('9 All Base Data'!$Q715*Basecase_Pop_2006)/(1+(1/(BaseCase_Mort_Maori_30*('9 All Base Data'!$W715*Basecase_PM10)/10))))</f>
        <v>9.1656603990569838E-2</v>
      </c>
      <c r="L715" s="179">
        <f>133/(1+1/(BaseCase_Mort_Child_0_1*'9 All Base Data'!$AB$10/10))*IF('9 All Base Data'!$L715="..C",0,'9 All Base Data'!L715/'9 All Base Data'!$L$2022)</f>
        <v>4.8139669225072592E-3</v>
      </c>
      <c r="M715" s="178">
        <f>IF('9 All Base Data'!$R715="","",IF('9 All Base Data'!$R715=0,0,('9 All Base Data'!$R715*Basecase_Pop_2006)/(1+(1/(BaseCase_CardiacHA_All*('9 All Base Data'!$W715*Basecase_PM10)/10)))))</f>
        <v>5.8697309466132955E-2</v>
      </c>
      <c r="N715" s="178">
        <f>IF('9 All Base Data'!$S715="","",IF('9 All Base Data'!$S715=0,0,('9 All Base Data'!S715*Basecase_Pop_2006)/(1+(1/(BaseCase_RespHA_All*('9 All Base Data'!$W715*Basecase_PM10)/10)))))</f>
        <v>0.12651170173715487</v>
      </c>
      <c r="O715" s="178">
        <f>IF('9 All Base Data'!$T715="","",IF('9 All Base Data'!$T715=0,0,('9 All Base Data'!$T715*Basecase_Pop_2006)/(1+(1/(BaseCase_RespHA_Child_1_4*('9 All Base Data'!$W715*Basecase_PM10)/10)))))</f>
        <v>6.2759611788097719E-2</v>
      </c>
      <c r="P715" s="179">
        <f>IF('9 All Base Data'!$U715="","",IF('9 All Base Data'!$U715=0,0,('9 All Base Data'!$U715*Basecase_Pop_2006)/(1+(1/(BaseCase_RespHA_Child_5_14*('9 All Base Data'!$W715*Basecase_PM10)/10)))))</f>
        <v>3.1135549022863331E-2</v>
      </c>
      <c r="Q715" s="156">
        <f>IF('7 Base case Results'!$G715="..C",0,BaseCase_RADs_All*'7 Base case Results'!$G715*('9 All Base Data'!$V715*Basecase_PM10)/10)</f>
        <v>600.8104800000001</v>
      </c>
      <c r="R715" s="189">
        <f t="shared" si="110"/>
        <v>0.25082311191935264</v>
      </c>
      <c r="S715" s="178">
        <f t="shared" si="111"/>
        <v>0.32629751020642866</v>
      </c>
      <c r="T715" s="179">
        <f t="shared" si="112"/>
        <v>1.7137722244125842E-2</v>
      </c>
      <c r="U715" s="178">
        <f t="shared" si="113"/>
        <v>3.7272791510994425E-4</v>
      </c>
      <c r="V715" s="178">
        <f t="shared" si="114"/>
        <v>5.7373056737799728E-4</v>
      </c>
      <c r="W715" s="178">
        <f t="shared" si="115"/>
        <v>2.8461483945902311E-4</v>
      </c>
      <c r="X715" s="179">
        <f t="shared" si="116"/>
        <v>1.411997148186852E-4</v>
      </c>
      <c r="Y715" s="179">
        <f t="shared" si="117"/>
        <v>3.7250249760000007E-2</v>
      </c>
      <c r="Z715" s="186">
        <f t="shared" si="118"/>
        <v>0.30615754240596643</v>
      </c>
      <c r="AA715" s="156">
        <f>$J715*'9 All Base Data'!$Y715</f>
        <v>6.1370031344780713E-3</v>
      </c>
      <c r="AB715" s="156">
        <f>$K715*'9 All Base Data'!$Y715</f>
        <v>7.9836695573456753E-3</v>
      </c>
      <c r="AC715" s="178">
        <f>$L715*'9 All Base Data'!$Y715</f>
        <v>4.1931644307097036E-4</v>
      </c>
      <c r="AD715" s="178">
        <f>IF($M715="","",$M715*'9 All Base Data'!$Y715)</f>
        <v>5.1127785918304164E-3</v>
      </c>
      <c r="AE715" s="178">
        <f>IF($N715="","",$N715*'9 All Base Data'!$Y715)</f>
        <v>1.1019692829889668E-2</v>
      </c>
      <c r="AF715" s="178">
        <f>IF($O715="","",$O715*'9 All Base Data'!$Y715)</f>
        <v>5.4666219371930867E-3</v>
      </c>
      <c r="AG715" s="178">
        <f>IF($P715="","",$P715*'9 All Base Data'!$Y715)</f>
        <v>2.7120351841821762E-3</v>
      </c>
      <c r="AH715" s="167">
        <f>$Q715*'9 All Base Data'!$Y715</f>
        <v>52.333079451686345</v>
      </c>
      <c r="AI715" s="178">
        <f>$R715*'9 All Base Data'!$Y715</f>
        <v>2.1847731158741932E-2</v>
      </c>
      <c r="AJ715" s="178">
        <f>$S715*'9 All Base Data'!$Y715</f>
        <v>2.8421863624150605E-2</v>
      </c>
      <c r="AK715" s="178">
        <f>$T715*'9 All Base Data'!$Y715</f>
        <v>1.4927665373326543E-3</v>
      </c>
      <c r="AL715" s="178">
        <f>IF($U715="","",$U715*'9 All Base Data'!$Y715)</f>
        <v>3.2466144058123141E-5</v>
      </c>
      <c r="AM715" s="178">
        <f>IF($V715="","",$V715*'9 All Base Data'!$Y715)</f>
        <v>4.9974306983549644E-5</v>
      </c>
      <c r="AN715" s="178">
        <f>IF($W715="","",$W715*'9 All Base Data'!$Y715)</f>
        <v>2.4791130485170646E-5</v>
      </c>
      <c r="AO715" s="178">
        <f>IF($X715="","",$X715*'9 All Base Data'!$Y715)</f>
        <v>1.2299079560266168E-5</v>
      </c>
      <c r="AP715" s="178">
        <f>$Y715*'9 All Base Data'!$Y715</f>
        <v>3.2446509260045534E-3</v>
      </c>
      <c r="AQ715" s="179">
        <f t="shared" si="119"/>
        <v>2.666758907312081E-2</v>
      </c>
    </row>
    <row r="716" spans="1:43" x14ac:dyDescent="0.25">
      <c r="A716" s="124">
        <v>536654</v>
      </c>
      <c r="B716" s="125" t="s">
        <v>747</v>
      </c>
      <c r="C716" s="126" t="s">
        <v>678</v>
      </c>
      <c r="D716" s="101" t="s">
        <v>2082</v>
      </c>
      <c r="E716" s="142"/>
      <c r="F716" s="191" t="str">
        <f>IF('9 All Base Data'!G716="Rural Centre","Rural",IF('9 All Base Data'!G716="Rural (Incl.some Off Shore Islands)","Rural",IF('9 All Base Data'!G716="Inlet-in TA but not in Urban Area","Rural",IF('9 All Base Data'!G716="Rural (Incl.some Off Shore Islands)","Rural",IF('9 All Base Data'!G716="Inlet-not in TA","Rural",IF('9 All Base Data'!G716="Inland Water not in Urban Area","Rural",IF('9 All Base Data'!G716="Oceanic-in Region but not in TA","Rural",'9 All Base Data'!G716)))))))</f>
        <v>Rural</v>
      </c>
      <c r="G716" s="177">
        <f>IF('9 All Base Data'!I716="..C","..C",'9 All Base Data'!I716*Basecase_Pop_2006)</f>
        <v>2595</v>
      </c>
      <c r="H716" s="177">
        <f>IF('9 All Base Data'!J716="..C","..C",'9 All Base Data'!J716*Basecase_Pop_2006)</f>
        <v>1638</v>
      </c>
      <c r="I716" s="191">
        <f>IF('9 All Base Data'!L716="..C","..C",'9 All Base Data'!L716*Basecase_Pop_2006)</f>
        <v>39</v>
      </c>
      <c r="J716" s="156">
        <f>IF('9 All Base Data'!$P716=0,0,('9 All Base Data'!$P716*Basecase_Pop_2006)/(1+(1/(BaseCase_Mort_AllAdults_30*('9 All Base Data'!$W716*Basecase_PM10)/10))))</f>
        <v>0.26420973867909342</v>
      </c>
      <c r="K716" s="156">
        <f>IF('9 All Base Data'!$Q716=0,0,('9 All Base Data'!$Q716*Basecase_Pop_2006)/(1+(1/(BaseCase_Mort_Maori_30*('9 All Base Data'!$W716*Basecase_PM10)/10))))</f>
        <v>0.2749698119717095</v>
      </c>
      <c r="L716" s="179">
        <f>133/(1+1/(BaseCase_Mort_Child_0_1*'9 All Base Data'!$AB$10/10))*IF('9 All Base Data'!$L716="..C",0,'9 All Base Data'!L716/'9 All Base Data'!$L$2022)</f>
        <v>5.6892336356903963E-3</v>
      </c>
      <c r="M716" s="178">
        <f>IF('9 All Base Data'!$R716="","",IF('9 All Base Data'!$R716=0,0,('9 All Base Data'!$R716*Basecase_Pop_2006)/(1+(1/(BaseCase_CardiacHA_All*('9 All Base Data'!$W716*Basecase_PM10)/10)))))</f>
        <v>7.297503339032746E-2</v>
      </c>
      <c r="N716" s="178">
        <f>IF('9 All Base Data'!$S716="","",IF('9 All Base Data'!$S716=0,0,('9 All Base Data'!S716*Basecase_Pop_2006)/(1+(1/(BaseCase_RespHA_All*('9 All Base Data'!$W716*Basecase_PM10)/10)))))</f>
        <v>0.15023264581287141</v>
      </c>
      <c r="O716" s="178">
        <f>IF('9 All Base Data'!$T716="","",IF('9 All Base Data'!$T716=0,0,('9 All Base Data'!$T716*Basecase_Pop_2006)/(1+(1/(BaseCase_RespHA_Child_1_4*('9 All Base Data'!$W716*Basecase_PM10)/10)))))</f>
        <v>6.798957943710586E-2</v>
      </c>
      <c r="P716" s="179">
        <f>IF('9 All Base Data'!$U716="","",IF('9 All Base Data'!$U716=0,0,('9 All Base Data'!$U716*Basecase_Pop_2006)/(1+(1/(BaseCase_RespHA_Child_5_14*('9 All Base Data'!$W716*Basecase_PM10)/10)))))</f>
        <v>3.8919436278579168E-2</v>
      </c>
      <c r="Q716" s="156">
        <f>IF('7 Base case Results'!$G716="..C",0,BaseCase_RADs_All*'7 Base case Results'!$G716*('9 All Base Data'!$V716*Basecase_PM10)/10)</f>
        <v>744.55740000000003</v>
      </c>
      <c r="R716" s="189">
        <f t="shared" si="110"/>
        <v>0.94058666969757254</v>
      </c>
      <c r="S716" s="178">
        <f t="shared" si="111"/>
        <v>0.97889253061928572</v>
      </c>
      <c r="T716" s="179">
        <f t="shared" si="112"/>
        <v>2.0253671743057811E-2</v>
      </c>
      <c r="U716" s="178">
        <f t="shared" si="113"/>
        <v>4.6339146202857936E-4</v>
      </c>
      <c r="V716" s="178">
        <f t="shared" si="114"/>
        <v>6.8130504876137189E-4</v>
      </c>
      <c r="W716" s="178">
        <f t="shared" si="115"/>
        <v>3.0833274274727506E-4</v>
      </c>
      <c r="X716" s="179">
        <f t="shared" si="116"/>
        <v>1.7649964352335653E-4</v>
      </c>
      <c r="Y716" s="179">
        <f t="shared" si="117"/>
        <v>4.6162558799999996E-2</v>
      </c>
      <c r="Z716" s="186">
        <f t="shared" si="118"/>
        <v>1.0081475967514204</v>
      </c>
      <c r="AA716" s="156">
        <f>$J716*'9 All Base Data'!$Y716</f>
        <v>2.3013761754292771E-2</v>
      </c>
      <c r="AB716" s="156">
        <f>$K716*'9 All Base Data'!$Y716</f>
        <v>2.3951008672037023E-2</v>
      </c>
      <c r="AC716" s="178">
        <f>$L716*'9 All Base Data'!$Y716</f>
        <v>4.9555579635660128E-4</v>
      </c>
      <c r="AD716" s="178">
        <f>IF($M716="","",$M716*'9 All Base Data'!$Y716)</f>
        <v>6.3564274384918691E-3</v>
      </c>
      <c r="AE716" s="178">
        <f>IF($N716="","",$N716*'9 All Base Data'!$Y716)</f>
        <v>1.3085885235493982E-2</v>
      </c>
      <c r="AF716" s="178">
        <f>IF($O716="","",$O716*'9 All Base Data'!$Y716)</f>
        <v>5.922173765292511E-3</v>
      </c>
      <c r="AG716" s="178">
        <f>IF($P716="","",$P716*'9 All Base Data'!$Y716)</f>
        <v>3.3900439802277203E-3</v>
      </c>
      <c r="AH716" s="167">
        <f>$Q716*'9 All Base Data'!$Y716</f>
        <v>64.854031125657144</v>
      </c>
      <c r="AI716" s="178">
        <f>$R716*'9 All Base Data'!$Y716</f>
        <v>8.1928991845282254E-2</v>
      </c>
      <c r="AJ716" s="178">
        <f>$S716*'9 All Base Data'!$Y716</f>
        <v>8.5265590872451794E-2</v>
      </c>
      <c r="AK716" s="178">
        <f>$T716*'9 All Base Data'!$Y716</f>
        <v>1.7641786350295003E-3</v>
      </c>
      <c r="AL716" s="178">
        <f>IF($U716="","",$U716*'9 All Base Data'!$Y716)</f>
        <v>4.0363314234423367E-5</v>
      </c>
      <c r="AM716" s="178">
        <f>IF($V716="","",$V716*'9 All Base Data'!$Y716)</f>
        <v>5.9344489542965213E-5</v>
      </c>
      <c r="AN716" s="178">
        <f>IF($W716="","",$W716*'9 All Base Data'!$Y716)</f>
        <v>2.6857058025601536E-5</v>
      </c>
      <c r="AO716" s="178">
        <f>IF($X716="","",$X716*'9 All Base Data'!$Y716)</f>
        <v>1.5373849450332713E-5</v>
      </c>
      <c r="AP716" s="178">
        <f>$Y716*'9 All Base Data'!$Y716</f>
        <v>4.020949929790742E-3</v>
      </c>
      <c r="AQ716" s="179">
        <f t="shared" si="119"/>
        <v>8.7813828213879883E-2</v>
      </c>
    </row>
    <row r="717" spans="1:43" x14ac:dyDescent="0.25">
      <c r="A717" s="124">
        <v>536810</v>
      </c>
      <c r="B717" s="125" t="s">
        <v>748</v>
      </c>
      <c r="C717" s="126" t="s">
        <v>678</v>
      </c>
      <c r="D717" s="101" t="s">
        <v>2085</v>
      </c>
      <c r="E717" s="142"/>
      <c r="F717" s="191" t="str">
        <f>IF('9 All Base Data'!G717="Rural Centre","Rural",IF('9 All Base Data'!G717="Rural (Incl.some Off Shore Islands)","Rural",IF('9 All Base Data'!G717="Inlet-in TA but not in Urban Area","Rural",IF('9 All Base Data'!G717="Rural (Incl.some Off Shore Islands)","Rural",IF('9 All Base Data'!G717="Inlet-not in TA","Rural",IF('9 All Base Data'!G717="Inland Water not in Urban Area","Rural",IF('9 All Base Data'!G717="Oceanic-in Region but not in TA","Rural",'9 All Base Data'!G717)))))))</f>
        <v>Tauranga</v>
      </c>
      <c r="G717" s="177">
        <f>IF('9 All Base Data'!I717="..C","..C",'9 All Base Data'!I717*Basecase_Pop_2006)</f>
        <v>4131</v>
      </c>
      <c r="H717" s="177">
        <f>IF('9 All Base Data'!J717="..C","..C",'9 All Base Data'!J717*Basecase_Pop_2006)</f>
        <v>2724</v>
      </c>
      <c r="I717" s="191">
        <f>IF('9 All Base Data'!L717="..C","..C",'9 All Base Data'!L717*Basecase_Pop_2006)</f>
        <v>36</v>
      </c>
      <c r="J717" s="156">
        <f>IF('9 All Base Data'!$P717=0,0,('9 All Base Data'!$P717*Basecase_Pop_2006)/(1+(1/(BaseCase_Mort_AllAdults_30*('9 All Base Data'!$W717*Basecase_PM10)/10))))</f>
        <v>0.42882635803666491</v>
      </c>
      <c r="K717" s="156">
        <f>IF('9 All Base Data'!$Q717=0,0,('9 All Base Data'!$Q717*Basecase_Pop_2006)/(1+(1/(BaseCase_Mort_Maori_30*('9 All Base Data'!$W717*Basecase_PM10)/10))))</f>
        <v>7.0458669602817089E-2</v>
      </c>
      <c r="L717" s="179">
        <f>133/(1+1/(BaseCase_Mort_Child_0_1*'9 All Base Data'!$AB$10/10))*IF('9 All Base Data'!$L717="..C",0,'9 All Base Data'!L717/'9 All Base Data'!$L$2022)</f>
        <v>5.2516002790988277E-3</v>
      </c>
      <c r="M717" s="178">
        <f>IF('9 All Base Data'!$R717="","",IF('9 All Base Data'!$R717=0,0,('9 All Base Data'!$R717*Basecase_Pop_2006)/(1+(1/(BaseCase_CardiacHA_All*('9 All Base Data'!$W717*Basecase_PM10)/10)))))</f>
        <v>0.59294225366554631</v>
      </c>
      <c r="N717" s="178">
        <f>IF('9 All Base Data'!$S717="","",IF('9 All Base Data'!$S717=0,0,('9 All Base Data'!S717*Basecase_Pop_2006)/(1+(1/(BaseCase_RespHA_All*('9 All Base Data'!$W717*Basecase_PM10)/10)))))</f>
        <v>0.67884966133619462</v>
      </c>
      <c r="O717" s="178">
        <f>IF('9 All Base Data'!$T717="","",IF('9 All Base Data'!$T717=0,0,('9 All Base Data'!$T717*Basecase_Pop_2006)/(1+(1/(BaseCase_RespHA_Child_1_4*('9 All Base Data'!$W717*Basecase_PM10)/10)))))</f>
        <v>0.24363254174970844</v>
      </c>
      <c r="P717" s="179">
        <f>IF('9 All Base Data'!$U717="","",IF('9 All Base Data'!$U717=0,0,('9 All Base Data'!$U717*Basecase_Pop_2006)/(1+(1/(BaseCase_RespHA_Child_5_14*('9 All Base Data'!$W717*Basecase_PM10)/10)))))</f>
        <v>0.16748666998016501</v>
      </c>
      <c r="Q717" s="156">
        <f>IF('7 Base case Results'!$G717="..C",0,BaseCase_RADs_All*'7 Base case Results'!$G717*('9 All Base Data'!$V717*Basecase_PM10)/10)</f>
        <v>2989.5420577868013</v>
      </c>
      <c r="R717" s="189">
        <f t="shared" si="110"/>
        <v>1.5266218346105271</v>
      </c>
      <c r="S717" s="178">
        <f t="shared" si="111"/>
        <v>0.25083286378602887</v>
      </c>
      <c r="T717" s="179">
        <f t="shared" si="112"/>
        <v>1.8695696993591828E-2</v>
      </c>
      <c r="U717" s="178">
        <f t="shared" si="113"/>
        <v>3.7651833107762191E-3</v>
      </c>
      <c r="V717" s="178">
        <f t="shared" si="114"/>
        <v>3.0785832141596425E-3</v>
      </c>
      <c r="W717" s="178">
        <f t="shared" si="115"/>
        <v>1.1048735768349276E-3</v>
      </c>
      <c r="X717" s="179">
        <f t="shared" si="116"/>
        <v>7.5955204836004831E-4</v>
      </c>
      <c r="Y717" s="179">
        <f t="shared" si="117"/>
        <v>0.18535160758278166</v>
      </c>
      <c r="Z717" s="186">
        <f t="shared" si="118"/>
        <v>1.7375129057118364</v>
      </c>
      <c r="AA717" s="156">
        <f>$J717*'9 All Base Data'!$Y717</f>
        <v>0.19601438127510906</v>
      </c>
      <c r="AB717" s="156">
        <f>$K717*'9 All Base Data'!$Y717</f>
        <v>3.2206305113555274E-2</v>
      </c>
      <c r="AC717" s="178">
        <f>$L717*'9 All Base Data'!$Y717</f>
        <v>2.4004801946519655E-3</v>
      </c>
      <c r="AD717" s="178">
        <f>IF($M717="","",$M717*'9 All Base Data'!$Y717)</f>
        <v>0.2710309354962353</v>
      </c>
      <c r="AE717" s="178">
        <f>IF($N717="","",$N717*'9 All Base Data'!$Y717)</f>
        <v>0.31029878143417305</v>
      </c>
      <c r="AF717" s="178">
        <f>IF($O717="","",$O717*'9 All Base Data'!$Y717)</f>
        <v>0.11136321505094647</v>
      </c>
      <c r="AG717" s="178">
        <f>IF($P717="","",$P717*'9 All Base Data'!$Y717)</f>
        <v>7.6557318300810848E-2</v>
      </c>
      <c r="AH717" s="167">
        <f>$Q717*'9 All Base Data'!$Y717</f>
        <v>1366.5047070238472</v>
      </c>
      <c r="AI717" s="178">
        <f>$R717*'9 All Base Data'!$Y717</f>
        <v>0.69781119733938834</v>
      </c>
      <c r="AJ717" s="178">
        <f>$S717*'9 All Base Data'!$Y717</f>
        <v>0.1146544462042568</v>
      </c>
      <c r="AK717" s="178">
        <f>$T717*'9 All Base Data'!$Y717</f>
        <v>8.5457094929609987E-3</v>
      </c>
      <c r="AL717" s="178">
        <f>IF($U717="","",$U717*'9 All Base Data'!$Y717)</f>
        <v>1.7210464404010942E-3</v>
      </c>
      <c r="AM717" s="178">
        <f>IF($V717="","",$V717*'9 All Base Data'!$Y717)</f>
        <v>1.4072049738039747E-3</v>
      </c>
      <c r="AN717" s="178">
        <f>IF($W717="","",$W717*'9 All Base Data'!$Y717)</f>
        <v>5.0503218025604217E-4</v>
      </c>
      <c r="AO717" s="178">
        <f>IF($X717="","",$X717*'9 All Base Data'!$Y717)</f>
        <v>3.4718743849417716E-4</v>
      </c>
      <c r="AP717" s="178">
        <f>$Y717*'9 All Base Data'!$Y717</f>
        <v>8.4723291835478526E-2</v>
      </c>
      <c r="AQ717" s="179">
        <f t="shared" si="119"/>
        <v>0.79420845008203289</v>
      </c>
    </row>
    <row r="718" spans="1:43" x14ac:dyDescent="0.25">
      <c r="A718" s="124">
        <v>536821</v>
      </c>
      <c r="B718" s="125" t="s">
        <v>749</v>
      </c>
      <c r="C718" s="126" t="s">
        <v>678</v>
      </c>
      <c r="D718" s="101" t="s">
        <v>2085</v>
      </c>
      <c r="E718" s="142"/>
      <c r="F718" s="191" t="str">
        <f>IF('9 All Base Data'!G718="Rural Centre","Rural",IF('9 All Base Data'!G718="Rural (Incl.some Off Shore Islands)","Rural",IF('9 All Base Data'!G718="Inlet-in TA but not in Urban Area","Rural",IF('9 All Base Data'!G718="Rural (Incl.some Off Shore Islands)","Rural",IF('9 All Base Data'!G718="Inlet-not in TA","Rural",IF('9 All Base Data'!G718="Inland Water not in Urban Area","Rural",IF('9 All Base Data'!G718="Oceanic-in Region but not in TA","Rural",'9 All Base Data'!G718)))))))</f>
        <v>Tauranga</v>
      </c>
      <c r="G718" s="177">
        <f>IF('9 All Base Data'!I718="..C","..C",'9 All Base Data'!I718*Basecase_Pop_2006)</f>
        <v>5172</v>
      </c>
      <c r="H718" s="177">
        <f>IF('9 All Base Data'!J718="..C","..C",'9 All Base Data'!J718*Basecase_Pop_2006)</f>
        <v>3198</v>
      </c>
      <c r="I718" s="191">
        <f>IF('9 All Base Data'!L718="..C","..C",'9 All Base Data'!L718*Basecase_Pop_2006)</f>
        <v>78</v>
      </c>
      <c r="J718" s="156">
        <f>IF('9 All Base Data'!$P718=0,0,('9 All Base Data'!$P718*Basecase_Pop_2006)/(1+(1/(BaseCase_Mort_AllAdults_30*('9 All Base Data'!$W718*Basecase_PM10)/10))))</f>
        <v>3.9737909178064283</v>
      </c>
      <c r="K718" s="156">
        <f>IF('9 All Base Data'!$Q718=0,0,('9 All Base Data'!$Q718*Basecase_Pop_2006)/(1+(1/(BaseCase_Mort_Maori_30*('9 All Base Data'!$W718*Basecase_PM10)/10))))</f>
        <v>0.49321068721971967</v>
      </c>
      <c r="L718" s="179">
        <f>133/(1+1/(BaseCase_Mort_Child_0_1*'9 All Base Data'!$AB$10/10))*IF('9 All Base Data'!$L718="..C",0,'9 All Base Data'!L718/'9 All Base Data'!$L$2022)</f>
        <v>1.1378467271380793E-2</v>
      </c>
      <c r="M718" s="178">
        <f>IF('9 All Base Data'!$R718="","",IF('9 All Base Data'!$R718=0,0,('9 All Base Data'!$R718*Basecase_Pop_2006)/(1+(1/(BaseCase_CardiacHA_All*('9 All Base Data'!$W718*Basecase_PM10)/10)))))</f>
        <v>0.4759491632562009</v>
      </c>
      <c r="N718" s="178">
        <f>IF('9 All Base Data'!$S718="","",IF('9 All Base Data'!$S718=0,0,('9 All Base Data'!S718*Basecase_Pop_2006)/(1+(1/(BaseCase_RespHA_All*('9 All Base Data'!$W718*Basecase_PM10)/10)))))</f>
        <v>0.55983056486816052</v>
      </c>
      <c r="O718" s="178">
        <f>IF('9 All Base Data'!$T718="","",IF('9 All Base Data'!$T718=0,0,('9 All Base Data'!$T718*Basecase_Pop_2006)/(1+(1/(BaseCase_RespHA_Child_1_4*('9 All Base Data'!$W718*Basecase_PM10)/10)))))</f>
        <v>0.25233370395505511</v>
      </c>
      <c r="P718" s="179">
        <f>IF('9 All Base Data'!$U718="","",IF('9 All Base Data'!$U718=0,0,('9 All Base Data'!$U718*Basecase_Pop_2006)/(1+(1/(BaseCase_RespHA_Child_5_14*('9 All Base Data'!$W718*Basecase_PM10)/10)))))</f>
        <v>0.12883589998474232</v>
      </c>
      <c r="Q718" s="156">
        <f>IF('7 Base case Results'!$G718="..C",0,BaseCase_RADs_All*'7 Base case Results'!$G718*('9 All Base Data'!$V718*Basecase_PM10)/10)</f>
        <v>3742.8979721310425</v>
      </c>
      <c r="R718" s="189">
        <f t="shared" si="110"/>
        <v>14.146695667390885</v>
      </c>
      <c r="S718" s="178">
        <f t="shared" si="111"/>
        <v>1.7558300465022021</v>
      </c>
      <c r="T718" s="179">
        <f t="shared" si="112"/>
        <v>4.0507343486115621E-2</v>
      </c>
      <c r="U718" s="178">
        <f t="shared" si="113"/>
        <v>3.0222771866768756E-3</v>
      </c>
      <c r="V718" s="178">
        <f t="shared" si="114"/>
        <v>2.5388316116771079E-3</v>
      </c>
      <c r="W718" s="178">
        <f t="shared" si="115"/>
        <v>1.1443333474361751E-3</v>
      </c>
      <c r="X718" s="179">
        <f t="shared" si="116"/>
        <v>5.8427080643080637E-4</v>
      </c>
      <c r="Y718" s="179">
        <f t="shared" si="117"/>
        <v>0.23205967427212462</v>
      </c>
      <c r="Z718" s="186">
        <f t="shared" si="118"/>
        <v>14.424823793947478</v>
      </c>
      <c r="AA718" s="156">
        <f>$J718*'9 All Base Data'!$Y718</f>
        <v>1.8163999331493441</v>
      </c>
      <c r="AB718" s="156">
        <f>$K718*'9 All Base Data'!$Y718</f>
        <v>0.22544413579488695</v>
      </c>
      <c r="AC718" s="178">
        <f>$L718*'9 All Base Data'!$Y718</f>
        <v>5.2010404217459252E-3</v>
      </c>
      <c r="AD718" s="178">
        <f>IF($M718="","",$M718*'9 All Base Data'!$Y718)</f>
        <v>0.21755397961357006</v>
      </c>
      <c r="AE718" s="178">
        <f>IF($N718="","",$N718*'9 All Base Data'!$Y718)</f>
        <v>0.25589574832558426</v>
      </c>
      <c r="AF718" s="178">
        <f>IF($O718="","",$O718*'9 All Base Data'!$Y718)</f>
        <v>0.11534047273133738</v>
      </c>
      <c r="AG718" s="178">
        <f>IF($P718="","",$P718*'9 All Base Data'!$Y718)</f>
        <v>5.8890244846777573E-2</v>
      </c>
      <c r="AH718" s="167">
        <f>$Q718*'9 All Base Data'!$Y718</f>
        <v>1710.8599236812729</v>
      </c>
      <c r="AI718" s="178">
        <f>$R718*'9 All Base Data'!$Y718</f>
        <v>6.4663837620116649</v>
      </c>
      <c r="AJ718" s="178">
        <f>$S718*'9 All Base Data'!$Y718</f>
        <v>0.80258112342979759</v>
      </c>
      <c r="AK718" s="178">
        <f>$T718*'9 All Base Data'!$Y718</f>
        <v>1.8515703901415492E-2</v>
      </c>
      <c r="AL718" s="178">
        <f>IF($U718="","",$U718*'9 All Base Data'!$Y718)</f>
        <v>1.38146777054617E-3</v>
      </c>
      <c r="AM718" s="178">
        <f>IF($V718="","",$V718*'9 All Base Data'!$Y718)</f>
        <v>1.1604872186565247E-3</v>
      </c>
      <c r="AN718" s="178">
        <f>IF($W718="","",$W718*'9 All Base Data'!$Y718)</f>
        <v>5.2306904383661514E-4</v>
      </c>
      <c r="AO718" s="178">
        <f>IF($X718="","",$X718*'9 All Base Data'!$Y718)</f>
        <v>2.670672603801363E-4</v>
      </c>
      <c r="AP718" s="178">
        <f>$Y718*'9 All Base Data'!$Y718</f>
        <v>0.10607331526823892</v>
      </c>
      <c r="AQ718" s="179">
        <f t="shared" si="119"/>
        <v>6.5935147361705209</v>
      </c>
    </row>
    <row r="719" spans="1:43" x14ac:dyDescent="0.25">
      <c r="A719" s="124">
        <v>536822</v>
      </c>
      <c r="B719" s="125" t="s">
        <v>750</v>
      </c>
      <c r="C719" s="126" t="s">
        <v>678</v>
      </c>
      <c r="D719" s="101" t="s">
        <v>2085</v>
      </c>
      <c r="E719" s="142"/>
      <c r="F719" s="191" t="str">
        <f>IF('9 All Base Data'!G719="Rural Centre","Rural",IF('9 All Base Data'!G719="Rural (Incl.some Off Shore Islands)","Rural",IF('9 All Base Data'!G719="Inlet-in TA but not in Urban Area","Rural",IF('9 All Base Data'!G719="Rural (Incl.some Off Shore Islands)","Rural",IF('9 All Base Data'!G719="Inlet-not in TA","Rural",IF('9 All Base Data'!G719="Inland Water not in Urban Area","Rural",IF('9 All Base Data'!G719="Oceanic-in Region but not in TA","Rural",'9 All Base Data'!G719)))))))</f>
        <v>Rural</v>
      </c>
      <c r="G719" s="177">
        <f>IF('9 All Base Data'!I719="..C","..C",'9 All Base Data'!I719*Basecase_Pop_2006)</f>
        <v>72</v>
      </c>
      <c r="H719" s="177">
        <f>IF('9 All Base Data'!J719="..C","..C",'9 All Base Data'!J719*Basecase_Pop_2006)</f>
        <v>63</v>
      </c>
      <c r="I719" s="191" t="str">
        <f>IF('9 All Base Data'!L719="..C","..C",'9 All Base Data'!L719*Basecase_Pop_2006)</f>
        <v>..C</v>
      </c>
      <c r="J719" s="156">
        <f>IF('9 All Base Data'!$P719=0,0,('9 All Base Data'!$P719*Basecase_Pop_2006)/(1+(1/(BaseCase_Mort_AllAdults_30*('9 All Base Data'!$W719*Basecase_PM10)/10))))</f>
        <v>0</v>
      </c>
      <c r="K719" s="156">
        <f>IF('9 All Base Data'!$Q719=0,0,('9 All Base Data'!$Q719*Basecase_Pop_2006)/(1+(1/(BaseCase_Mort_Maori_30*('9 All Base Data'!$W719*Basecase_PM10)/10))))</f>
        <v>0</v>
      </c>
      <c r="L719" s="179">
        <f>133/(1+1/(BaseCase_Mort_Child_0_1*'9 All Base Data'!$AB$10/10))*IF('9 All Base Data'!$L719="..C",0,'9 All Base Data'!L719/'9 All Base Data'!$L$2022)</f>
        <v>0</v>
      </c>
      <c r="M719" s="178">
        <f>IF('9 All Base Data'!$R719="","",IF('9 All Base Data'!$R719=0,0,('9 All Base Data'!$R719*Basecase_Pop_2006)/(1+(1/(BaseCase_CardiacHA_All*('9 All Base Data'!$W719*Basecase_PM10)/10)))))</f>
        <v>0</v>
      </c>
      <c r="N719" s="178">
        <f>IF('9 All Base Data'!$S719="","",IF('9 All Base Data'!$S719=0,0,('9 All Base Data'!S719*Basecase_Pop_2006)/(1+(1/(BaseCase_RespHA_All*('9 All Base Data'!$W719*Basecase_PM10)/10)))))</f>
        <v>0</v>
      </c>
      <c r="O719" s="178">
        <f>IF('9 All Base Data'!$T719="","",IF('9 All Base Data'!$T719=0,0,('9 All Base Data'!$T719*Basecase_Pop_2006)/(1+(1/(BaseCase_RespHA_Child_1_4*('9 All Base Data'!$W719*Basecase_PM10)/10)))))</f>
        <v>0</v>
      </c>
      <c r="P719" s="179">
        <f>IF('9 All Base Data'!$U719="","",IF('9 All Base Data'!$U719=0,0,('9 All Base Data'!$U719*Basecase_Pop_2006)/(1+(1/(BaseCase_RespHA_Child_5_14*('9 All Base Data'!$W719*Basecase_PM10)/10)))))</f>
        <v>0</v>
      </c>
      <c r="Q719" s="156">
        <f>IF('7 Base case Results'!$G719="..C",0,BaseCase_RADs_All*'7 Base case Results'!$G719*('9 All Base Data'!$V719*Basecase_PM10)/10)</f>
        <v>20.658239999999999</v>
      </c>
      <c r="R719" s="189">
        <f t="shared" si="110"/>
        <v>0</v>
      </c>
      <c r="S719" s="178">
        <f t="shared" si="111"/>
        <v>0</v>
      </c>
      <c r="T719" s="179">
        <f t="shared" si="112"/>
        <v>0</v>
      </c>
      <c r="U719" s="178">
        <f t="shared" si="113"/>
        <v>0</v>
      </c>
      <c r="V719" s="178">
        <f t="shared" si="114"/>
        <v>0</v>
      </c>
      <c r="W719" s="178">
        <f t="shared" si="115"/>
        <v>0</v>
      </c>
      <c r="X719" s="179">
        <f t="shared" si="116"/>
        <v>0</v>
      </c>
      <c r="Y719" s="179">
        <f t="shared" si="117"/>
        <v>1.28081088E-3</v>
      </c>
      <c r="Z719" s="186">
        <f t="shared" si="118"/>
        <v>1.28081088E-3</v>
      </c>
      <c r="AA719" s="156">
        <f>$J719*'9 All Base Data'!$Y719</f>
        <v>0</v>
      </c>
      <c r="AB719" s="156">
        <f>$K719*'9 All Base Data'!$Y719</f>
        <v>0</v>
      </c>
      <c r="AC719" s="178">
        <f>$L719*'9 All Base Data'!$Y719</f>
        <v>0</v>
      </c>
      <c r="AD719" s="178">
        <f>IF($M719="","",$M719*'9 All Base Data'!$Y719)</f>
        <v>0</v>
      </c>
      <c r="AE719" s="178">
        <f>IF($N719="","",$N719*'9 All Base Data'!$Y719)</f>
        <v>0</v>
      </c>
      <c r="AF719" s="178">
        <f>IF($O719="","",$O719*'9 All Base Data'!$Y719)</f>
        <v>0</v>
      </c>
      <c r="AG719" s="178">
        <f>IF($P719="","",$P719*'9 All Base Data'!$Y719)</f>
        <v>0</v>
      </c>
      <c r="AH719" s="167">
        <f>$Q719*'9 All Base Data'!$Y719</f>
        <v>1.7994182046425102</v>
      </c>
      <c r="AI719" s="178">
        <f>$R719*'9 All Base Data'!$Y719</f>
        <v>0</v>
      </c>
      <c r="AJ719" s="178">
        <f>$S719*'9 All Base Data'!$Y719</f>
        <v>0</v>
      </c>
      <c r="AK719" s="178">
        <f>$T719*'9 All Base Data'!$Y719</f>
        <v>0</v>
      </c>
      <c r="AL719" s="178">
        <f>IF($U719="","",$U719*'9 All Base Data'!$Y719)</f>
        <v>0</v>
      </c>
      <c r="AM719" s="178">
        <f>IF($V719="","",$V719*'9 All Base Data'!$Y719)</f>
        <v>0</v>
      </c>
      <c r="AN719" s="178">
        <f>IF($W719="","",$W719*'9 All Base Data'!$Y719)</f>
        <v>0</v>
      </c>
      <c r="AO719" s="178">
        <f>IF($X719="","",$X719*'9 All Base Data'!$Y719)</f>
        <v>0</v>
      </c>
      <c r="AP719" s="178">
        <f>$Y719*'9 All Base Data'!$Y719</f>
        <v>1.1156392868783563E-4</v>
      </c>
      <c r="AQ719" s="179">
        <f t="shared" si="119"/>
        <v>1.1156392868783563E-4</v>
      </c>
    </row>
    <row r="720" spans="1:43" x14ac:dyDescent="0.25">
      <c r="A720" s="124">
        <v>536831</v>
      </c>
      <c r="B720" s="125" t="s">
        <v>751</v>
      </c>
      <c r="C720" s="126" t="s">
        <v>678</v>
      </c>
      <c r="D720" s="101" t="s">
        <v>2085</v>
      </c>
      <c r="E720" s="142"/>
      <c r="F720" s="191" t="str">
        <f>IF('9 All Base Data'!G720="Rural Centre","Rural",IF('9 All Base Data'!G720="Rural (Incl.some Off Shore Islands)","Rural",IF('9 All Base Data'!G720="Inlet-in TA but not in Urban Area","Rural",IF('9 All Base Data'!G720="Rural (Incl.some Off Shore Islands)","Rural",IF('9 All Base Data'!G720="Inlet-not in TA","Rural",IF('9 All Base Data'!G720="Inland Water not in Urban Area","Rural",IF('9 All Base Data'!G720="Oceanic-in Region but not in TA","Rural",'9 All Base Data'!G720)))))))</f>
        <v>Tauranga</v>
      </c>
      <c r="G720" s="177">
        <f>IF('9 All Base Data'!I720="..C","..C",'9 All Base Data'!I720*Basecase_Pop_2006)</f>
        <v>5160</v>
      </c>
      <c r="H720" s="177">
        <f>IF('9 All Base Data'!J720="..C","..C",'9 All Base Data'!J720*Basecase_Pop_2006)</f>
        <v>3291</v>
      </c>
      <c r="I720" s="191">
        <f>IF('9 All Base Data'!L720="..C","..C",'9 All Base Data'!L720*Basecase_Pop_2006)</f>
        <v>99</v>
      </c>
      <c r="J720" s="156">
        <f>IF('9 All Base Data'!$P720=0,0,('9 All Base Data'!$P720*Basecase_Pop_2006)/(1+(1/(BaseCase_Mort_AllAdults_30*('9 All Base Data'!$W720*Basecase_PM10)/10))))</f>
        <v>2.6301349959582114</v>
      </c>
      <c r="K720" s="156">
        <f>IF('9 All Base Data'!$Q720=0,0,('9 All Base Data'!$Q720*Basecase_Pop_2006)/(1+(1/(BaseCase_Mort_Maori_30*('9 All Base Data'!$W720*Basecase_PM10)/10))))</f>
        <v>0.35229334801408546</v>
      </c>
      <c r="L720" s="179">
        <f>133/(1+1/(BaseCase_Mort_Child_0_1*'9 All Base Data'!$AB$10/10))*IF('9 All Base Data'!$L720="..C",0,'9 All Base Data'!L720/'9 All Base Data'!$L$2022)</f>
        <v>1.4441900767521776E-2</v>
      </c>
      <c r="M720" s="178">
        <f>IF('9 All Base Data'!$R720="","",IF('9 All Base Data'!$R720=0,0,('9 All Base Data'!$R720*Basecase_Pop_2006)/(1+(1/(BaseCase_CardiacHA_All*('9 All Base Data'!$W720*Basecase_PM10)/10)))))</f>
        <v>0.76311402153368524</v>
      </c>
      <c r="N720" s="178">
        <f>IF('9 All Base Data'!$S720="","",IF('9 All Base Data'!$S720=0,0,('9 All Base Data'!S720*Basecase_Pop_2006)/(1+(1/(BaseCase_RespHA_All*('9 All Base Data'!$W720*Basecase_PM10)/10)))))</f>
        <v>1.2166396527843486</v>
      </c>
      <c r="O720" s="178">
        <f>IF('9 All Base Data'!$T720="","",IF('9 All Base Data'!$T720=0,0,('9 All Base Data'!$T720*Basecase_Pop_2006)/(1+(1/(BaseCase_RespHA_Child_1_4*('9 All Base Data'!$W720*Basecase_PM10)/10)))))</f>
        <v>0.33934532600852246</v>
      </c>
      <c r="P720" s="179">
        <f>IF('9 All Base Data'!$U720="","",IF('9 All Base Data'!$U720=0,0,('9 All Base Data'!$U720*Basecase_Pop_2006)/(1+(1/(BaseCase_RespHA_Child_5_14*('9 All Base Data'!$W720*Basecase_PM10)/10)))))</f>
        <v>0.19325384997711348</v>
      </c>
      <c r="Q720" s="156">
        <f>IF('7 Base case Results'!$G720="..C",0,BaseCase_RADs_All*'7 Base case Results'!$G720*('9 All Base Data'!$V720*Basecase_PM10)/10)</f>
        <v>3734.2137540982558</v>
      </c>
      <c r="R720" s="189">
        <f t="shared" si="110"/>
        <v>9.3632805856112338</v>
      </c>
      <c r="S720" s="178">
        <f t="shared" si="111"/>
        <v>1.2541643189301441</v>
      </c>
      <c r="T720" s="179">
        <f t="shared" si="112"/>
        <v>5.1413166732377523E-2</v>
      </c>
      <c r="U720" s="178">
        <f t="shared" si="113"/>
        <v>4.8457740367389016E-3</v>
      </c>
      <c r="V720" s="178">
        <f t="shared" si="114"/>
        <v>5.5174608253770211E-3</v>
      </c>
      <c r="W720" s="178">
        <f t="shared" si="115"/>
        <v>1.5389310534486495E-3</v>
      </c>
      <c r="X720" s="179">
        <f t="shared" si="116"/>
        <v>8.7640620964620961E-4</v>
      </c>
      <c r="Y720" s="179">
        <f t="shared" si="117"/>
        <v>0.23152125275409186</v>
      </c>
      <c r="Z720" s="186">
        <f t="shared" si="118"/>
        <v>9.6565782399598188</v>
      </c>
      <c r="AA720" s="156">
        <f>$J720*'9 All Base Data'!$Y720</f>
        <v>1.2022215384873356</v>
      </c>
      <c r="AB720" s="156">
        <f>$K720*'9 All Base Data'!$Y720</f>
        <v>0.16103152556777639</v>
      </c>
      <c r="AC720" s="178">
        <f>$L720*'9 All Base Data'!$Y720</f>
        <v>6.6013205352929054E-3</v>
      </c>
      <c r="AD720" s="178">
        <f>IF($M720="","",$M720*'9 All Base Data'!$Y720)</f>
        <v>0.34881559859829392</v>
      </c>
      <c r="AE720" s="178">
        <f>IF($N720="","",$N720*'9 All Base Data'!$Y720)</f>
        <v>0.55611989399890749</v>
      </c>
      <c r="AF720" s="178">
        <f>IF($O720="","",$O720*'9 All Base Data'!$Y720)</f>
        <v>0.15511304953524685</v>
      </c>
      <c r="AG720" s="178">
        <f>IF($P720="","",$P720*'9 All Base Data'!$Y720)</f>
        <v>8.8335367270166359E-2</v>
      </c>
      <c r="AH720" s="167">
        <f>$Q720*'9 All Base Data'!$Y720</f>
        <v>1706.8904110973256</v>
      </c>
      <c r="AI720" s="178">
        <f>$R720*'9 All Base Data'!$Y720</f>
        <v>4.2799086770149151</v>
      </c>
      <c r="AJ720" s="178">
        <f>$S720*'9 All Base Data'!$Y720</f>
        <v>0.57327223102128388</v>
      </c>
      <c r="AK720" s="178">
        <f>$T720*'9 All Base Data'!$Y720</f>
        <v>2.3500701105642743E-2</v>
      </c>
      <c r="AL720" s="178">
        <f>IF($U720="","",$U720*'9 All Base Data'!$Y720)</f>
        <v>2.2149790510991663E-3</v>
      </c>
      <c r="AM720" s="178">
        <f>IF($V720="","",$V720*'9 All Base Data'!$Y720)</f>
        <v>2.5220037192850452E-3</v>
      </c>
      <c r="AN720" s="178">
        <f>IF($W720="","",$W720*'9 All Base Data'!$Y720)</f>
        <v>7.0343767964234458E-4</v>
      </c>
      <c r="AO720" s="178">
        <f>IF($X720="","",$X720*'9 All Base Data'!$Y720)</f>
        <v>4.0060089057020442E-4</v>
      </c>
      <c r="AP720" s="178">
        <f>$Y720*'9 All Base Data'!$Y720</f>
        <v>0.10582720548803419</v>
      </c>
      <c r="AQ720" s="179">
        <f t="shared" si="119"/>
        <v>4.413973566378977</v>
      </c>
    </row>
    <row r="721" spans="1:43" x14ac:dyDescent="0.25">
      <c r="A721" s="124">
        <v>536832</v>
      </c>
      <c r="B721" s="125" t="s">
        <v>752</v>
      </c>
      <c r="C721" s="126" t="s">
        <v>678</v>
      </c>
      <c r="D721" s="101" t="s">
        <v>2085</v>
      </c>
      <c r="E721" s="142"/>
      <c r="F721" s="191" t="str">
        <f>IF('9 All Base Data'!G721="Rural Centre","Rural",IF('9 All Base Data'!G721="Rural (Incl.some Off Shore Islands)","Rural",IF('9 All Base Data'!G721="Inlet-in TA but not in Urban Area","Rural",IF('9 All Base Data'!G721="Rural (Incl.some Off Shore Islands)","Rural",IF('9 All Base Data'!G721="Inlet-not in TA","Rural",IF('9 All Base Data'!G721="Inland Water not in Urban Area","Rural",IF('9 All Base Data'!G721="Oceanic-in Region but not in TA","Rural",'9 All Base Data'!G721)))))))</f>
        <v>Tauranga</v>
      </c>
      <c r="G721" s="177">
        <f>IF('9 All Base Data'!I721="..C","..C",'9 All Base Data'!I721*Basecase_Pop_2006)</f>
        <v>4743</v>
      </c>
      <c r="H721" s="177">
        <f>IF('9 All Base Data'!J721="..C","..C",'9 All Base Data'!J721*Basecase_Pop_2006)</f>
        <v>3333</v>
      </c>
      <c r="I721" s="191">
        <f>IF('9 All Base Data'!L721="..C","..C",'9 All Base Data'!L721*Basecase_Pop_2006)</f>
        <v>60</v>
      </c>
      <c r="J721" s="156">
        <f>IF('9 All Base Data'!$P721=0,0,('9 All Base Data'!$P721*Basecase_Pop_2006)/(1+(1/(BaseCase_Mort_AllAdults_30*('9 All Base Data'!$W721*Basecase_PM10)/10))))</f>
        <v>6.2894532512044181</v>
      </c>
      <c r="K721" s="156">
        <f>IF('9 All Base Data'!$Q721=0,0,('9 All Base Data'!$Q721*Basecase_Pop_2006)/(1+(1/(BaseCase_Mort_Maori_30*('9 All Base Data'!$W721*Basecase_PM10)/10))))</f>
        <v>1.1273387136450734</v>
      </c>
      <c r="L721" s="179">
        <f>133/(1+1/(BaseCase_Mort_Child_0_1*'9 All Base Data'!$AB$10/10))*IF('9 All Base Data'!$L721="..C",0,'9 All Base Data'!L721/'9 All Base Data'!$L$2022)</f>
        <v>8.7526671318313796E-3</v>
      </c>
      <c r="M721" s="178">
        <f>IF('9 All Base Data'!$R721="","",IF('9 All Base Data'!$R721=0,0,('9 All Base Data'!$R721*Basecase_Pop_2006)/(1+(1/(BaseCase_CardiacHA_All*('9 All Base Data'!$W721*Basecase_PM10)/10)))))</f>
        <v>0.93062685552888447</v>
      </c>
      <c r="N721" s="178">
        <f>IF('9 All Base Data'!$S721="","",IF('9 All Base Data'!$S721=0,0,('9 All Base Data'!S721*Basecase_Pop_2006)/(1+(1/(BaseCase_RespHA_All*('9 All Base Data'!$W721*Basecase_PM10)/10)))))</f>
        <v>0.96096900111227546</v>
      </c>
      <c r="O721" s="178">
        <f>IF('9 All Base Data'!$T721="","",IF('9 All Base Data'!$T721=0,0,('9 All Base Data'!$T721*Basecase_Pop_2006)/(1+(1/(BaseCase_RespHA_Child_1_4*('9 All Base Data'!$W721*Basecase_PM10)/10)))))</f>
        <v>0.27843719057109534</v>
      </c>
      <c r="P721" s="179">
        <f>IF('9 All Base Data'!$U721="","",IF('9 All Base Data'!$U721=0,0,('9 All Base Data'!$U721*Basecase_Pop_2006)/(1+(1/(BaseCase_RespHA_Child_5_14*('9 All Base Data'!$W721*Basecase_PM10)/10)))))</f>
        <v>0.2061374399755877</v>
      </c>
      <c r="Q721" s="156">
        <f>IF('7 Base case Results'!$G721="..C",0,BaseCase_RADs_All*'7 Base case Results'!$G721*('9 All Base Data'!$V721*Basecase_PM10)/10)</f>
        <v>3432.4371774589199</v>
      </c>
      <c r="R721" s="189">
        <f t="shared" si="110"/>
        <v>22.390453574287726</v>
      </c>
      <c r="S721" s="178">
        <f t="shared" si="111"/>
        <v>4.0133258205764619</v>
      </c>
      <c r="T721" s="179">
        <f t="shared" si="112"/>
        <v>3.1159494989319712E-2</v>
      </c>
      <c r="U721" s="178">
        <f t="shared" si="113"/>
        <v>5.9094805326084156E-3</v>
      </c>
      <c r="V721" s="178">
        <f t="shared" si="114"/>
        <v>4.3579944200441692E-3</v>
      </c>
      <c r="W721" s="178">
        <f t="shared" si="115"/>
        <v>1.2627126592399175E-3</v>
      </c>
      <c r="X721" s="179">
        <f t="shared" si="116"/>
        <v>9.3483329028929015E-4</v>
      </c>
      <c r="Y721" s="179">
        <f t="shared" si="117"/>
        <v>0.21281110500245304</v>
      </c>
      <c r="Z721" s="186">
        <f t="shared" si="118"/>
        <v>22.644691649232151</v>
      </c>
      <c r="AA721" s="156">
        <f>$J721*'9 All Base Data'!$Y721</f>
        <v>2.8748775920349328</v>
      </c>
      <c r="AB721" s="156">
        <f>$K721*'9 All Base Data'!$Y721</f>
        <v>0.51530088181688438</v>
      </c>
      <c r="AC721" s="178">
        <f>$L721*'9 All Base Data'!$Y721</f>
        <v>4.0008003244199428E-3</v>
      </c>
      <c r="AD721" s="178">
        <f>IF($M721="","",$M721*'9 All Base Data'!$Y721)</f>
        <v>0.42538487633938282</v>
      </c>
      <c r="AE721" s="178">
        <f>IF($N721="","",$N721*'9 All Base Data'!$Y721)</f>
        <v>0.43925411917305013</v>
      </c>
      <c r="AF721" s="178">
        <f>IF($O721="","",$O721*'9 All Base Data'!$Y721)</f>
        <v>0.12727224577251023</v>
      </c>
      <c r="AG721" s="178">
        <f>IF($P721="","",$P721*'9 All Base Data'!$Y721)</f>
        <v>9.4224391754844108E-2</v>
      </c>
      <c r="AH721" s="167">
        <f>$Q721*'9 All Base Data'!$Y721</f>
        <v>1568.9498488051579</v>
      </c>
      <c r="AI721" s="178">
        <f>$R721*'9 All Base Data'!$Y721</f>
        <v>10.234564227644359</v>
      </c>
      <c r="AJ721" s="178">
        <f>$S721*'9 All Base Data'!$Y721</f>
        <v>1.8344711392681088</v>
      </c>
      <c r="AK721" s="178">
        <f>$T721*'9 All Base Data'!$Y721</f>
        <v>1.4242849154934996E-2</v>
      </c>
      <c r="AL721" s="178">
        <f>IF($U721="","",$U721*'9 All Base Data'!$Y721)</f>
        <v>2.7011939647550807E-3</v>
      </c>
      <c r="AM721" s="178">
        <f>IF($V721="","",$V721*'9 All Base Data'!$Y721)</f>
        <v>1.9920174304497826E-3</v>
      </c>
      <c r="AN721" s="178">
        <f>IF($W721="","",$W721*'9 All Base Data'!$Y721)</f>
        <v>5.7717963457833393E-4</v>
      </c>
      <c r="AO721" s="178">
        <f>IF($X721="","",$X721*'9 All Base Data'!$Y721)</f>
        <v>4.2730761660821802E-4</v>
      </c>
      <c r="AP721" s="178">
        <f>$Y721*'9 All Base Data'!$Y721</f>
        <v>9.7274890625919791E-2</v>
      </c>
      <c r="AQ721" s="179">
        <f t="shared" si="119"/>
        <v>10.350775178820419</v>
      </c>
    </row>
    <row r="722" spans="1:43" x14ac:dyDescent="0.25">
      <c r="A722" s="124">
        <v>537000</v>
      </c>
      <c r="B722" s="125" t="s">
        <v>753</v>
      </c>
      <c r="C722" s="126" t="s">
        <v>678</v>
      </c>
      <c r="D722" s="101" t="s">
        <v>2085</v>
      </c>
      <c r="E722" s="142"/>
      <c r="F722" s="191" t="str">
        <f>IF('9 All Base Data'!G722="Rural Centre","Rural",IF('9 All Base Data'!G722="Rural (Incl.some Off Shore Islands)","Rural",IF('9 All Base Data'!G722="Inlet-in TA but not in Urban Area","Rural",IF('9 All Base Data'!G722="Rural (Incl.some Off Shore Islands)","Rural",IF('9 All Base Data'!G722="Inlet-not in TA","Rural",IF('9 All Base Data'!G722="Inland Water not in Urban Area","Rural",IF('9 All Base Data'!G722="Oceanic-in Region but not in TA","Rural",'9 All Base Data'!G722)))))))</f>
        <v>Tauranga</v>
      </c>
      <c r="G722" s="177">
        <f>IF('9 All Base Data'!I722="..C","..C",'9 All Base Data'!I722*Basecase_Pop_2006)</f>
        <v>5151</v>
      </c>
      <c r="H722" s="177">
        <f>IF('9 All Base Data'!J722="..C","..C",'9 All Base Data'!J722*Basecase_Pop_2006)</f>
        <v>3597</v>
      </c>
      <c r="I722" s="191">
        <f>IF('9 All Base Data'!L722="..C","..C",'9 All Base Data'!L722*Basecase_Pop_2006)</f>
        <v>45</v>
      </c>
      <c r="J722" s="156">
        <f>IF('9 All Base Data'!$P722=0,0,('9 All Base Data'!$P722*Basecase_Pop_2006)/(1+(1/(BaseCase_Mort_AllAdults_30*('9 All Base Data'!$W722*Basecase_PM10)/10))))</f>
        <v>3.2590803210786534</v>
      </c>
      <c r="K722" s="156">
        <f>IF('9 All Base Data'!$Q722=0,0,('9 All Base Data'!$Q722*Basecase_Pop_2006)/(1+(1/(BaseCase_Mort_Maori_30*('9 All Base Data'!$W722*Basecase_PM10)/10))))</f>
        <v>0.49321068721971967</v>
      </c>
      <c r="L722" s="179">
        <f>133/(1+1/(BaseCase_Mort_Child_0_1*'9 All Base Data'!$AB$10/10))*IF('9 All Base Data'!$L722="..C",0,'9 All Base Data'!L722/'9 All Base Data'!$L$2022)</f>
        <v>6.5645003488735343E-3</v>
      </c>
      <c r="M722" s="178">
        <f>IF('9 All Base Data'!$R722="","",IF('9 All Base Data'!$R722=0,0,('9 All Base Data'!$R722*Basecase_Pop_2006)/(1+(1/(BaseCase_CardiacHA_All*('9 All Base Data'!$W722*Basecase_PM10)/10)))))</f>
        <v>0.73652468280428851</v>
      </c>
      <c r="N722" s="178">
        <f>IF('9 All Base Data'!$S722="","",IF('9 All Base Data'!$S722=0,0,('9 All Base Data'!S722*Basecase_Pop_2006)/(1+(1/(BaseCase_RespHA_All*('9 All Base Data'!$W722*Basecase_PM10)/10)))))</f>
        <v>0.84194990464424124</v>
      </c>
      <c r="O722" s="178">
        <f>IF('9 All Base Data'!$T722="","",IF('9 All Base Data'!$T722=0,0,('9 All Base Data'!$T722*Basecase_Pop_2006)/(1+(1/(BaseCase_RespHA_Child_1_4*('9 All Base Data'!$W722*Basecase_PM10)/10)))))</f>
        <v>0.18272440631228132</v>
      </c>
      <c r="P722" s="179">
        <f>IF('9 All Base Data'!$U722="","",IF('9 All Base Data'!$U722=0,0,('9 All Base Data'!$U722*Basecase_Pop_2006)/(1+(1/(BaseCase_RespHA_Child_5_14*('9 All Base Data'!$W722*Basecase_PM10)/10)))))</f>
        <v>0.10306871998779385</v>
      </c>
      <c r="Q722" s="156">
        <f>IF('7 Base case Results'!$G722="..C",0,BaseCase_RADs_All*'7 Base case Results'!$G722*('9 All Base Data'!$V722*Basecase_PM10)/10)</f>
        <v>3727.700590573666</v>
      </c>
      <c r="R722" s="189">
        <f t="shared" si="110"/>
        <v>11.602325943040006</v>
      </c>
      <c r="S722" s="178">
        <f t="shared" si="111"/>
        <v>1.7558300465022021</v>
      </c>
      <c r="T722" s="179">
        <f t="shared" si="112"/>
        <v>2.3369621241989783E-2</v>
      </c>
      <c r="U722" s="178">
        <f t="shared" si="113"/>
        <v>4.6769317358072325E-3</v>
      </c>
      <c r="V722" s="178">
        <f t="shared" si="114"/>
        <v>3.8182428175616342E-3</v>
      </c>
      <c r="W722" s="178">
        <f t="shared" si="115"/>
        <v>8.2865518262619582E-4</v>
      </c>
      <c r="X722" s="179">
        <f t="shared" si="116"/>
        <v>4.6741664514464507E-4</v>
      </c>
      <c r="Y722" s="179">
        <f t="shared" si="117"/>
        <v>0.2311174366155673</v>
      </c>
      <c r="Z722" s="186">
        <f t="shared" si="118"/>
        <v>11.865308175450933</v>
      </c>
      <c r="AA722" s="156">
        <f>$J722*'9 All Base Data'!$Y722</f>
        <v>1.489709297690829</v>
      </c>
      <c r="AB722" s="156">
        <f>$K722*'9 All Base Data'!$Y722</f>
        <v>0.22544413579488695</v>
      </c>
      <c r="AC722" s="178">
        <f>$L722*'9 All Base Data'!$Y722</f>
        <v>3.0006002433149567E-3</v>
      </c>
      <c r="AD722" s="178">
        <f>IF($M722="","",$M722*'9 All Base Data'!$Y722)</f>
        <v>0.33666174498859724</v>
      </c>
      <c r="AE722" s="178">
        <f>IF($N722="","",$N722*'9 All Base Data'!$Y722)</f>
        <v>0.38485108606446133</v>
      </c>
      <c r="AF722" s="178">
        <f>IF($O722="","",$O722*'9 All Base Data'!$Y722)</f>
        <v>8.352241128820985E-2</v>
      </c>
      <c r="AG722" s="178">
        <f>IF($P722="","",$P722*'9 All Base Data'!$Y722)</f>
        <v>4.7112195877422054E-2</v>
      </c>
      <c r="AH722" s="167">
        <f>$Q722*'9 All Base Data'!$Y722</f>
        <v>1703.9132766593652</v>
      </c>
      <c r="AI722" s="178">
        <f>$R722*'9 All Base Data'!$Y722</f>
        <v>5.3033650997793513</v>
      </c>
      <c r="AJ722" s="178">
        <f>$S722*'9 All Base Data'!$Y722</f>
        <v>0.80258112342979759</v>
      </c>
      <c r="AK722" s="178">
        <f>$T722*'9 All Base Data'!$Y722</f>
        <v>1.0682136866201246E-2</v>
      </c>
      <c r="AL722" s="178">
        <f>IF($U722="","",$U722*'9 All Base Data'!$Y722)</f>
        <v>2.1378020806775925E-3</v>
      </c>
      <c r="AM722" s="178">
        <f>IF($V722="","",$V722*'9 All Base Data'!$Y722)</f>
        <v>1.7452996753023321E-3</v>
      </c>
      <c r="AN722" s="178">
        <f>IF($W722="","",$W722*'9 All Base Data'!$Y722)</f>
        <v>3.7877413519203168E-4</v>
      </c>
      <c r="AO722" s="178">
        <f>IF($X722="","",$X722*'9 All Base Data'!$Y722)</f>
        <v>2.1365380830410901E-4</v>
      </c>
      <c r="AP722" s="178">
        <f>$Y722*'9 All Base Data'!$Y722</f>
        <v>0.10564262315288064</v>
      </c>
      <c r="AQ722" s="179">
        <f t="shared" si="119"/>
        <v>5.423572961554413</v>
      </c>
    </row>
    <row r="723" spans="1:43" x14ac:dyDescent="0.25">
      <c r="A723" s="124">
        <v>537100</v>
      </c>
      <c r="B723" s="125" t="s">
        <v>754</v>
      </c>
      <c r="C723" s="126" t="s">
        <v>678</v>
      </c>
      <c r="D723" s="101" t="s">
        <v>2085</v>
      </c>
      <c r="E723" s="142"/>
      <c r="F723" s="191" t="str">
        <f>IF('9 All Base Data'!G723="Rural Centre","Rural",IF('9 All Base Data'!G723="Rural (Incl.some Off Shore Islands)","Rural",IF('9 All Base Data'!G723="Inlet-in TA but not in Urban Area","Rural",IF('9 All Base Data'!G723="Rural (Incl.some Off Shore Islands)","Rural",IF('9 All Base Data'!G723="Inlet-not in TA","Rural",IF('9 All Base Data'!G723="Inland Water not in Urban Area","Rural",IF('9 All Base Data'!G723="Oceanic-in Region but not in TA","Rural",'9 All Base Data'!G723)))))))</f>
        <v>Tauranga</v>
      </c>
      <c r="G723" s="177">
        <f>IF('9 All Base Data'!I723="..C","..C",'9 All Base Data'!I723*Basecase_Pop_2006)</f>
        <v>3537</v>
      </c>
      <c r="H723" s="177">
        <f>IF('9 All Base Data'!J723="..C","..C",'9 All Base Data'!J723*Basecase_Pop_2006)</f>
        <v>1902</v>
      </c>
      <c r="I723" s="191">
        <f>IF('9 All Base Data'!L723="..C","..C",'9 All Base Data'!L723*Basecase_Pop_2006)</f>
        <v>63</v>
      </c>
      <c r="J723" s="156">
        <f>IF('9 All Base Data'!$P723=0,0,('9 All Base Data'!$P723*Basecase_Pop_2006)/(1+(1/(BaseCase_Mort_AllAdults_30*('9 All Base Data'!$W723*Basecase_PM10)/10))))</f>
        <v>6.4895722182881963</v>
      </c>
      <c r="K723" s="156">
        <f>IF('9 All Base Data'!$Q723=0,0,('9 All Base Data'!$Q723*Basecase_Pop_2006)/(1+(1/(BaseCase_Mort_Maori_30*('9 All Base Data'!$W723*Basecase_PM10)/10))))</f>
        <v>0.21137600880845125</v>
      </c>
      <c r="L723" s="179">
        <f>133/(1+1/(BaseCase_Mort_Child_0_1*'9 All Base Data'!$AB$10/10))*IF('9 All Base Data'!$L723="..C",0,'9 All Base Data'!L723/'9 All Base Data'!$L$2022)</f>
        <v>9.1903004884229481E-3</v>
      </c>
      <c r="M723" s="178">
        <f>IF('9 All Base Data'!$R723="","",IF('9 All Base Data'!$R723=0,0,('9 All Base Data'!$R723*Basecase_Pop_2006)/(1+(1/(BaseCase_CardiacHA_All*('9 All Base Data'!$W723*Basecase_PM10)/10)))))</f>
        <v>0.25791658567514797</v>
      </c>
      <c r="N723" s="178">
        <f>IF('9 All Base Data'!$S723="","",IF('9 All Base Data'!$S723=0,0,('9 All Base Data'!S723*Basecase_Pop_2006)/(1+(1/(BaseCase_RespHA_All*('9 All Base Data'!$W723*Basecase_PM10)/10)))))</f>
        <v>0.62595228512817946</v>
      </c>
      <c r="O723" s="178">
        <f>IF('9 All Base Data'!$T723="","",IF('9 All Base Data'!$T723=0,0,('9 All Base Data'!$T723*Basecase_Pop_2006)/(1+(1/(BaseCase_RespHA_Child_1_4*('9 All Base Data'!$W723*Basecase_PM10)/10)))))</f>
        <v>0.22623021733901494</v>
      </c>
      <c r="P723" s="179">
        <f>IF('9 All Base Data'!$U723="","",IF('9 All Base Data'!$U723=0,0,('9 All Base Data'!$U723*Basecase_Pop_2006)/(1+(1/(BaseCase_RespHA_Child_5_14*('9 All Base Data'!$W723*Basecase_PM10)/10)))))</f>
        <v>0.27055538996795886</v>
      </c>
      <c r="Q723" s="156">
        <f>IF('7 Base case Results'!$G723="..C",0,BaseCase_RADs_All*'7 Base case Results'!$G723*('9 All Base Data'!$V723*Basecase_PM10)/10)</f>
        <v>2559.6732651638627</v>
      </c>
      <c r="R723" s="189">
        <f t="shared" si="110"/>
        <v>23.102877097105981</v>
      </c>
      <c r="S723" s="178">
        <f t="shared" si="111"/>
        <v>0.75249859135808639</v>
      </c>
      <c r="T723" s="179">
        <f t="shared" si="112"/>
        <v>3.2717469738785691E-2</v>
      </c>
      <c r="U723" s="178">
        <f t="shared" si="113"/>
        <v>1.6377703190371897E-3</v>
      </c>
      <c r="V723" s="178">
        <f t="shared" si="114"/>
        <v>2.8386936130562939E-3</v>
      </c>
      <c r="W723" s="178">
        <f t="shared" si="115"/>
        <v>1.0259540356324329E-3</v>
      </c>
      <c r="X723" s="179">
        <f t="shared" si="116"/>
        <v>1.2269686935046935E-3</v>
      </c>
      <c r="Y723" s="179">
        <f t="shared" si="117"/>
        <v>0.1586997424401595</v>
      </c>
      <c r="Z723" s="186">
        <f t="shared" si="118"/>
        <v>23.298770773217019</v>
      </c>
      <c r="AA723" s="156">
        <f>$J723*'9 All Base Data'!$Y723</f>
        <v>2.9663509699633175</v>
      </c>
      <c r="AB723" s="156">
        <f>$K723*'9 All Base Data'!$Y723</f>
        <v>9.6618915340665829E-2</v>
      </c>
      <c r="AC723" s="178">
        <f>$L723*'9 All Base Data'!$Y723</f>
        <v>4.2008403406409399E-3</v>
      </c>
      <c r="AD723" s="178">
        <f>IF($M723="","",$M723*'9 All Base Data'!$Y723)</f>
        <v>0.11789238001405752</v>
      </c>
      <c r="AE723" s="178">
        <f>IF($N723="","",$N723*'9 All Base Data'!$Y723)</f>
        <v>0.28611965560813357</v>
      </c>
      <c r="AF723" s="178">
        <f>IF($O723="","",$O723*'9 All Base Data'!$Y723)</f>
        <v>0.10340869969016456</v>
      </c>
      <c r="AG723" s="178">
        <f>IF($P723="","",$P723*'9 All Base Data'!$Y723)</f>
        <v>0.12366951417823289</v>
      </c>
      <c r="AH723" s="167">
        <f>$Q723*'9 All Base Data'!$Y723</f>
        <v>1170.0138341184575</v>
      </c>
      <c r="AI723" s="178">
        <f>$R723*'9 All Base Data'!$Y723</f>
        <v>10.560209453069412</v>
      </c>
      <c r="AJ723" s="178">
        <f>$S723*'9 All Base Data'!$Y723</f>
        <v>0.34396333861277029</v>
      </c>
      <c r="AK723" s="178">
        <f>$T723*'9 All Base Data'!$Y723</f>
        <v>1.4954991612681743E-2</v>
      </c>
      <c r="AL723" s="178">
        <f>IF($U723="","",$U723*'9 All Base Data'!$Y723)</f>
        <v>7.4861661308926524E-4</v>
      </c>
      <c r="AM723" s="178">
        <f>IF($V723="","",$V723*'9 All Base Data'!$Y723)</f>
        <v>1.2975526381828859E-3</v>
      </c>
      <c r="AN723" s="178">
        <f>IF($W723="","",$W723*'9 All Base Data'!$Y723)</f>
        <v>4.6895845309489635E-4</v>
      </c>
      <c r="AO723" s="178">
        <f>IF($X723="","",$X723*'9 All Base Data'!$Y723)</f>
        <v>5.608412467982862E-4</v>
      </c>
      <c r="AP723" s="178">
        <f>$Y723*'9 All Base Data'!$Y723</f>
        <v>7.2540857715344367E-2</v>
      </c>
      <c r="AQ723" s="179">
        <f t="shared" si="119"/>
        <v>10.64975147164871</v>
      </c>
    </row>
    <row r="724" spans="1:43" x14ac:dyDescent="0.25">
      <c r="A724" s="124">
        <v>537201</v>
      </c>
      <c r="B724" s="125" t="s">
        <v>755</v>
      </c>
      <c r="C724" s="126" t="s">
        <v>678</v>
      </c>
      <c r="D724" s="101" t="s">
        <v>2085</v>
      </c>
      <c r="E724" s="142"/>
      <c r="F724" s="191" t="str">
        <f>IF('9 All Base Data'!G724="Rural Centre","Rural",IF('9 All Base Data'!G724="Rural (Incl.some Off Shore Islands)","Rural",IF('9 All Base Data'!G724="Inlet-in TA but not in Urban Area","Rural",IF('9 All Base Data'!G724="Rural (Incl.some Off Shore Islands)","Rural",IF('9 All Base Data'!G724="Inlet-not in TA","Rural",IF('9 All Base Data'!G724="Inland Water not in Urban Area","Rural",IF('9 All Base Data'!G724="Oceanic-in Region but not in TA","Rural",'9 All Base Data'!G724)))))))</f>
        <v>Tauranga</v>
      </c>
      <c r="G724" s="177">
        <f>IF('9 All Base Data'!I724="..C","..C",'9 All Base Data'!I724*Basecase_Pop_2006)</f>
        <v>3750</v>
      </c>
      <c r="H724" s="177">
        <f>IF('9 All Base Data'!J724="..C","..C",'9 All Base Data'!J724*Basecase_Pop_2006)</f>
        <v>2736</v>
      </c>
      <c r="I724" s="191">
        <f>IF('9 All Base Data'!L724="..C","..C",'9 All Base Data'!L724*Basecase_Pop_2006)</f>
        <v>48</v>
      </c>
      <c r="J724" s="156">
        <f>IF('9 All Base Data'!$P724=0,0,('9 All Base Data'!$P724*Basecase_Pop_2006)/(1+(1/(BaseCase_Mort_AllAdults_30*('9 All Base Data'!$W724*Basecase_PM10)/10))))</f>
        <v>1.1149485308953289</v>
      </c>
      <c r="K724" s="156">
        <f>IF('9 All Base Data'!$Q724=0,0,('9 All Base Data'!$Q724*Basecase_Pop_2006)/(1+(1/(BaseCase_Mort_Maori_30*('9 All Base Data'!$W724*Basecase_PM10)/10))))</f>
        <v>0.35229334801408546</v>
      </c>
      <c r="L724" s="179">
        <f>133/(1+1/(BaseCase_Mort_Child_0_1*'9 All Base Data'!$AB$10/10))*IF('9 All Base Data'!$L724="..C",0,'9 All Base Data'!L724/'9 All Base Data'!$L$2022)</f>
        <v>7.0021337054651037E-3</v>
      </c>
      <c r="M724" s="178">
        <f>IF('9 All Base Data'!$R724="","",IF('9 All Base Data'!$R724=0,0,('9 All Base Data'!$R724*Basecase_Pop_2006)/(1+(1/(BaseCase_CardiacHA_All*('9 All Base Data'!$W724*Basecase_PM10)/10)))))</f>
        <v>0.75513721991486626</v>
      </c>
      <c r="N724" s="178">
        <f>IF('9 All Base Data'!$S724="","",IF('9 All Base Data'!$S724=0,0,('9 All Base Data'!S724*Basecase_Pop_2006)/(1+(1/(BaseCase_RespHA_All*('9 All Base Data'!$W724*Basecase_PM10)/10)))))</f>
        <v>0.73615515222821093</v>
      </c>
      <c r="O724" s="178">
        <f>IF('9 All Base Data'!$T724="","",IF('9 All Base Data'!$T724=0,0,('9 All Base Data'!$T724*Basecase_Pop_2006)/(1+(1/(BaseCase_RespHA_Child_1_4*('9 All Base Data'!$W724*Basecase_PM10)/10)))))</f>
        <v>0.13921859528554767</v>
      </c>
      <c r="P724" s="179">
        <f>IF('9 All Base Data'!$U724="","",IF('9 All Base Data'!$U724=0,0,('9 All Base Data'!$U724*Basecase_Pop_2006)/(1+(1/(BaseCase_RespHA_Child_5_14*('9 All Base Data'!$W724*Basecase_PM10)/10)))))</f>
        <v>0.12883589998474232</v>
      </c>
      <c r="Q724" s="156">
        <f>IF('7 Base case Results'!$G724="..C",0,BaseCase_RADs_All*'7 Base case Results'!$G724*('9 All Base Data'!$V724*Basecase_PM10)/10)</f>
        <v>2713.8181352458255</v>
      </c>
      <c r="R724" s="189">
        <f t="shared" si="110"/>
        <v>3.9692167699873706</v>
      </c>
      <c r="S724" s="178">
        <f t="shared" si="111"/>
        <v>1.2541643189301441</v>
      </c>
      <c r="T724" s="179">
        <f t="shared" si="112"/>
        <v>2.4927595991455768E-2</v>
      </c>
      <c r="U724" s="178">
        <f t="shared" si="113"/>
        <v>4.7951213464594014E-3</v>
      </c>
      <c r="V724" s="178">
        <f t="shared" si="114"/>
        <v>3.338463615354937E-3</v>
      </c>
      <c r="W724" s="178">
        <f t="shared" si="115"/>
        <v>6.3135632961995873E-4</v>
      </c>
      <c r="X724" s="179">
        <f t="shared" si="116"/>
        <v>5.8427080643080637E-4</v>
      </c>
      <c r="Y724" s="179">
        <f t="shared" si="117"/>
        <v>0.1682567243852412</v>
      </c>
      <c r="Z724" s="186">
        <f t="shared" si="118"/>
        <v>4.1705346753258814</v>
      </c>
      <c r="AA724" s="156">
        <f>$J724*'9 All Base Data'!$Y724</f>
        <v>0.50963739131528363</v>
      </c>
      <c r="AB724" s="156">
        <f>$K724*'9 All Base Data'!$Y724</f>
        <v>0.16103152556777639</v>
      </c>
      <c r="AC724" s="178">
        <f>$L724*'9 All Base Data'!$Y724</f>
        <v>3.2006402595359542E-3</v>
      </c>
      <c r="AD724" s="178">
        <f>IF($M724="","",$M724*'9 All Base Data'!$Y724)</f>
        <v>0.34516944251538495</v>
      </c>
      <c r="AE724" s="178">
        <f>IF($N724="","",$N724*'9 All Base Data'!$Y724)</f>
        <v>0.33649283441238242</v>
      </c>
      <c r="AF724" s="178">
        <f>IF($O724="","",$O724*'9 All Base Data'!$Y724)</f>
        <v>6.3636122886255114E-2</v>
      </c>
      <c r="AG724" s="178">
        <f>IF($P724="","",$P724*'9 All Base Data'!$Y724)</f>
        <v>5.8890244846777573E-2</v>
      </c>
      <c r="AH724" s="167">
        <f>$Q724*'9 All Base Data'!$Y724</f>
        <v>1240.4726824835216</v>
      </c>
      <c r="AI724" s="178">
        <f>$R724*'9 All Base Data'!$Y724</f>
        <v>1.8143091130824096</v>
      </c>
      <c r="AJ724" s="178">
        <f>$S724*'9 All Base Data'!$Y724</f>
        <v>0.57327223102128388</v>
      </c>
      <c r="AK724" s="178">
        <f>$T724*'9 All Base Data'!$Y724</f>
        <v>1.1394279323947995E-2</v>
      </c>
      <c r="AL724" s="178">
        <f>IF($U724="","",$U724*'9 All Base Data'!$Y724)</f>
        <v>2.1918259599726948E-3</v>
      </c>
      <c r="AM724" s="178">
        <f>IF($V724="","",$V724*'9 All Base Data'!$Y724)</f>
        <v>1.5259950040601544E-3</v>
      </c>
      <c r="AN724" s="178">
        <f>IF($W724="","",$W724*'9 All Base Data'!$Y724)</f>
        <v>2.8858981728916696E-4</v>
      </c>
      <c r="AO724" s="178">
        <f>IF($X724="","",$X724*'9 All Base Data'!$Y724)</f>
        <v>2.670672603801363E-4</v>
      </c>
      <c r="AP724" s="178">
        <f>$Y724*'9 All Base Data'!$Y724</f>
        <v>7.690930631397834E-2</v>
      </c>
      <c r="AQ724" s="179">
        <f t="shared" si="119"/>
        <v>1.906330519684369</v>
      </c>
    </row>
    <row r="725" spans="1:43" x14ac:dyDescent="0.25">
      <c r="A725" s="124">
        <v>537202</v>
      </c>
      <c r="B725" s="125" t="s">
        <v>756</v>
      </c>
      <c r="C725" s="126" t="s">
        <v>678</v>
      </c>
      <c r="D725" s="101" t="s">
        <v>2085</v>
      </c>
      <c r="E725" s="142"/>
      <c r="F725" s="191" t="str">
        <f>IF('9 All Base Data'!G725="Rural Centre","Rural",IF('9 All Base Data'!G725="Rural (Incl.some Off Shore Islands)","Rural",IF('9 All Base Data'!G725="Inlet-in TA but not in Urban Area","Rural",IF('9 All Base Data'!G725="Rural (Incl.some Off Shore Islands)","Rural",IF('9 All Base Data'!G725="Inlet-not in TA","Rural",IF('9 All Base Data'!G725="Inland Water not in Urban Area","Rural",IF('9 All Base Data'!G725="Oceanic-in Region but not in TA","Rural",'9 All Base Data'!G725)))))))</f>
        <v>Tauranga</v>
      </c>
      <c r="G725" s="177">
        <f>IF('9 All Base Data'!I725="..C","..C",'9 All Base Data'!I725*Basecase_Pop_2006)</f>
        <v>3405</v>
      </c>
      <c r="H725" s="177">
        <f>IF('9 All Base Data'!J725="..C","..C",'9 All Base Data'!J725*Basecase_Pop_2006)</f>
        <v>2253</v>
      </c>
      <c r="I725" s="191">
        <f>IF('9 All Base Data'!L725="..C","..C",'9 All Base Data'!L725*Basecase_Pop_2006)</f>
        <v>36</v>
      </c>
      <c r="J725" s="156">
        <f>IF('9 All Base Data'!$P725=0,0,('9 All Base Data'!$P725*Basecase_Pop_2006)/(1+(1/(BaseCase_Mort_AllAdults_30*('9 All Base Data'!$W725*Basecase_PM10)/10))))</f>
        <v>2.8302539630419887</v>
      </c>
      <c r="K725" s="156">
        <f>IF('9 All Base Data'!$Q725=0,0,('9 All Base Data'!$Q725*Basecase_Pop_2006)/(1+(1/(BaseCase_Mort_Maori_30*('9 All Base Data'!$W725*Basecase_PM10)/10))))</f>
        <v>0.21137600880845125</v>
      </c>
      <c r="L725" s="179">
        <f>133/(1+1/(BaseCase_Mort_Child_0_1*'9 All Base Data'!$AB$10/10))*IF('9 All Base Data'!$L725="..C",0,'9 All Base Data'!L725/'9 All Base Data'!$L$2022)</f>
        <v>5.2516002790988277E-3</v>
      </c>
      <c r="M725" s="178">
        <f>IF('9 All Base Data'!$R725="","",IF('9 All Base Data'!$R725=0,0,('9 All Base Data'!$R725*Basecase_Pop_2006)/(1+(1/(BaseCase_CardiacHA_All*('9 All Base Data'!$W725*Basecase_PM10)/10)))))</f>
        <v>0.26855232116690664</v>
      </c>
      <c r="N725" s="178">
        <f>IF('9 All Base Data'!$S725="","",IF('9 All Base Data'!$S725=0,0,('9 All Base Data'!S725*Basecase_Pop_2006)/(1+(1/(BaseCase_RespHA_All*('9 All Base Data'!$W725*Basecase_PM10)/10)))))</f>
        <v>0.39232220687611247</v>
      </c>
      <c r="O725" s="178">
        <f>IF('9 All Base Data'!$T725="","",IF('9 All Base Data'!$T725=0,0,('9 All Base Data'!$T725*Basecase_Pop_2006)/(1+(1/(BaseCase_RespHA_Child_1_4*('9 All Base Data'!$W725*Basecase_PM10)/10)))))</f>
        <v>0.14791975749089439</v>
      </c>
      <c r="P725" s="179">
        <f>IF('9 All Base Data'!$U725="","",IF('9 All Base Data'!$U725=0,0,('9 All Base Data'!$U725*Basecase_Pop_2006)/(1+(1/(BaseCase_RespHA_Child_5_14*('9 All Base Data'!$W725*Basecase_PM10)/10)))))</f>
        <v>7.7301539990845394E-2</v>
      </c>
      <c r="Q725" s="156">
        <f>IF('7 Base case Results'!$G725="..C",0,BaseCase_RADs_All*'7 Base case Results'!$G725*('9 All Base Data'!$V725*Basecase_PM10)/10)</f>
        <v>2464.1468668032094</v>
      </c>
      <c r="R725" s="189">
        <f t="shared" si="110"/>
        <v>10.07570410842948</v>
      </c>
      <c r="S725" s="178">
        <f t="shared" si="111"/>
        <v>0.75249859135808639</v>
      </c>
      <c r="T725" s="179">
        <f t="shared" si="112"/>
        <v>1.8695696993591828E-2</v>
      </c>
      <c r="U725" s="178">
        <f t="shared" si="113"/>
        <v>1.7053072394098573E-3</v>
      </c>
      <c r="V725" s="178">
        <f t="shared" si="114"/>
        <v>1.7791812081831698E-3</v>
      </c>
      <c r="W725" s="178">
        <f t="shared" si="115"/>
        <v>6.7081610022120609E-4</v>
      </c>
      <c r="X725" s="179">
        <f t="shared" si="116"/>
        <v>3.5056248385848383E-4</v>
      </c>
      <c r="Y725" s="179">
        <f t="shared" si="117"/>
        <v>0.15277710574179901</v>
      </c>
      <c r="Z725" s="186">
        <f t="shared" si="118"/>
        <v>10.250661399612465</v>
      </c>
      <c r="AA725" s="156">
        <f>$J725*'9 All Base Data'!$Y725</f>
        <v>1.2936949164157201</v>
      </c>
      <c r="AB725" s="156">
        <f>$K725*'9 All Base Data'!$Y725</f>
        <v>9.6618915340665829E-2</v>
      </c>
      <c r="AC725" s="178">
        <f>$L725*'9 All Base Data'!$Y725</f>
        <v>2.4004801946519655E-3</v>
      </c>
      <c r="AD725" s="178">
        <f>IF($M725="","",$M725*'9 All Base Data'!$Y725)</f>
        <v>0.12275392145793618</v>
      </c>
      <c r="AE725" s="178">
        <f>IF($N725="","",$N725*'9 All Base Data'!$Y725)</f>
        <v>0.17932851654312598</v>
      </c>
      <c r="AF725" s="178">
        <f>IF($O725="","",$O725*'9 All Base Data'!$Y725)</f>
        <v>6.7613380566646064E-2</v>
      </c>
      <c r="AG725" s="178">
        <f>IF($P725="","",$P725*'9 All Base Data'!$Y725)</f>
        <v>3.5334146908066542E-2</v>
      </c>
      <c r="AH725" s="167">
        <f>$Q725*'9 All Base Data'!$Y725</f>
        <v>1126.3491956950375</v>
      </c>
      <c r="AI725" s="178">
        <f>$R725*'9 All Base Data'!$Y725</f>
        <v>4.6055539024399632</v>
      </c>
      <c r="AJ725" s="178">
        <f>$S725*'9 All Base Data'!$Y725</f>
        <v>0.34396333861277029</v>
      </c>
      <c r="AK725" s="178">
        <f>$T725*'9 All Base Data'!$Y725</f>
        <v>8.5457094929609987E-3</v>
      </c>
      <c r="AL725" s="178">
        <f>IF($U725="","",$U725*'9 All Base Data'!$Y725)</f>
        <v>7.7948740125789479E-4</v>
      </c>
      <c r="AM725" s="178">
        <f>IF($V725="","",$V725*'9 All Base Data'!$Y725)</f>
        <v>8.1325482252307625E-4</v>
      </c>
      <c r="AN725" s="178">
        <f>IF($W725="","",$W725*'9 All Base Data'!$Y725)</f>
        <v>3.0662668086973988E-4</v>
      </c>
      <c r="AO725" s="178">
        <f>IF($X725="","",$X725*'9 All Base Data'!$Y725)</f>
        <v>1.6024035622808178E-4</v>
      </c>
      <c r="AP725" s="178">
        <f>$Y725*'9 All Base Data'!$Y725</f>
        <v>6.983365013309234E-2</v>
      </c>
      <c r="AQ725" s="179">
        <f t="shared" si="119"/>
        <v>4.6855260042897973</v>
      </c>
    </row>
    <row r="726" spans="1:43" x14ac:dyDescent="0.25">
      <c r="A726" s="124">
        <v>537301</v>
      </c>
      <c r="B726" s="125" t="s">
        <v>757</v>
      </c>
      <c r="C726" s="126" t="s">
        <v>678</v>
      </c>
      <c r="D726" s="101" t="s">
        <v>2085</v>
      </c>
      <c r="E726" s="142"/>
      <c r="F726" s="191" t="str">
        <f>IF('9 All Base Data'!G726="Rural Centre","Rural",IF('9 All Base Data'!G726="Rural (Incl.some Off Shore Islands)","Rural",IF('9 All Base Data'!G726="Inlet-in TA but not in Urban Area","Rural",IF('9 All Base Data'!G726="Rural (Incl.some Off Shore Islands)","Rural",IF('9 All Base Data'!G726="Inlet-not in TA","Rural",IF('9 All Base Data'!G726="Inland Water not in Urban Area","Rural",IF('9 All Base Data'!G726="Oceanic-in Region but not in TA","Rural",'9 All Base Data'!G726)))))))</f>
        <v>Tauranga</v>
      </c>
      <c r="G726" s="177">
        <f>IF('9 All Base Data'!I726="..C","..C",'9 All Base Data'!I726*Basecase_Pop_2006)</f>
        <v>5031</v>
      </c>
      <c r="H726" s="177">
        <f>IF('9 All Base Data'!J726="..C","..C",'9 All Base Data'!J726*Basecase_Pop_2006)</f>
        <v>2814</v>
      </c>
      <c r="I726" s="191">
        <f>IF('9 All Base Data'!L726="..C","..C",'9 All Base Data'!L726*Basecase_Pop_2006)</f>
        <v>96</v>
      </c>
      <c r="J726" s="156">
        <f>IF('9 All Base Data'!$P726=0,0,('9 All Base Data'!$P726*Basecase_Pop_2006)/(1+(1/(BaseCase_Mort_AllAdults_30*('9 All Base Data'!$W726*Basecase_PM10)/10))))</f>
        <v>1.2578906502408838</v>
      </c>
      <c r="K726" s="156">
        <f>IF('9 All Base Data'!$Q726=0,0,('9 All Base Data'!$Q726*Basecase_Pop_2006)/(1+(1/(BaseCase_Mort_Maori_30*('9 All Base Data'!$W726*Basecase_PM10)/10))))</f>
        <v>7.0458669602817089E-2</v>
      </c>
      <c r="L726" s="179">
        <f>133/(1+1/(BaseCase_Mort_Child_0_1*'9 All Base Data'!$AB$10/10))*IF('9 All Base Data'!$L726="..C",0,'9 All Base Data'!L726/'9 All Base Data'!$L$2022)</f>
        <v>1.4004267410930207E-2</v>
      </c>
      <c r="M726" s="178">
        <f>IF('9 All Base Data'!$R726="","",IF('9 All Base Data'!$R726=0,0,('9 All Base Data'!$R726*Basecase_Pop_2006)/(1+(1/(BaseCase_CardiacHA_All*('9 All Base Data'!$W726*Basecase_PM10)/10)))))</f>
        <v>0.39086327932213144</v>
      </c>
      <c r="N726" s="178">
        <f>IF('9 All Base Data'!$S726="","",IF('9 All Base Data'!$S726=0,0,('9 All Base Data'!S726*Basecase_Pop_2006)/(1+(1/(BaseCase_RespHA_All*('9 All Base Data'!$W726*Basecase_PM10)/10)))))</f>
        <v>0.74937949628021472</v>
      </c>
      <c r="O726" s="178">
        <f>IF('9 All Base Data'!$T726="","",IF('9 All Base Data'!$T726=0,0,('9 All Base Data'!$T726*Basecase_Pop_2006)/(1+(1/(BaseCase_RespHA_Child_1_4*('9 All Base Data'!$W726*Basecase_PM10)/10)))))</f>
        <v>0.31324183939248224</v>
      </c>
      <c r="P726" s="179">
        <f>IF('9 All Base Data'!$U726="","",IF('9 All Base Data'!$U726=0,0,('9 All Base Data'!$U726*Basecase_Pop_2006)/(1+(1/(BaseCase_RespHA_Child_5_14*('9 All Base Data'!$W726*Basecase_PM10)/10)))))</f>
        <v>0.2061374399755877</v>
      </c>
      <c r="Q726" s="156">
        <f>IF('7 Base case Results'!$G726="..C",0,BaseCase_RADs_All*'7 Base case Results'!$G726*('9 All Base Data'!$V726*Basecase_PM10)/10)</f>
        <v>3640.8584102457999</v>
      </c>
      <c r="R726" s="189">
        <f t="shared" si="110"/>
        <v>4.4780907148575464</v>
      </c>
      <c r="S726" s="178">
        <f t="shared" si="111"/>
        <v>0.25083286378602887</v>
      </c>
      <c r="T726" s="179">
        <f t="shared" si="112"/>
        <v>4.9855191982911537E-2</v>
      </c>
      <c r="U726" s="178">
        <f t="shared" si="113"/>
        <v>2.4819818236955348E-3</v>
      </c>
      <c r="V726" s="178">
        <f t="shared" si="114"/>
        <v>3.3984360156307739E-3</v>
      </c>
      <c r="W726" s="178">
        <f t="shared" si="115"/>
        <v>1.4205517416449071E-3</v>
      </c>
      <c r="X726" s="179">
        <f t="shared" si="116"/>
        <v>9.3483329028929015E-4</v>
      </c>
      <c r="Y726" s="179">
        <f t="shared" si="117"/>
        <v>0.22573322143523961</v>
      </c>
      <c r="Z726" s="186">
        <f t="shared" si="118"/>
        <v>4.7595595461150237</v>
      </c>
      <c r="AA726" s="156">
        <f>$J726*'9 All Base Data'!$Y726</f>
        <v>0.57497551840698657</v>
      </c>
      <c r="AB726" s="156">
        <f>$K726*'9 All Base Data'!$Y726</f>
        <v>3.2206305113555274E-2</v>
      </c>
      <c r="AC726" s="178">
        <f>$L726*'9 All Base Data'!$Y726</f>
        <v>6.4012805190719084E-3</v>
      </c>
      <c r="AD726" s="178">
        <f>IF($M726="","",$M726*'9 All Base Data'!$Y726)</f>
        <v>0.17866164806254078</v>
      </c>
      <c r="AE726" s="178">
        <f>IF($N726="","",$N726*'9 All Base Data'!$Y726)</f>
        <v>0.34253761586889225</v>
      </c>
      <c r="AF726" s="178">
        <f>IF($O726="","",$O726*'9 All Base Data'!$Y726)</f>
        <v>0.143181276494074</v>
      </c>
      <c r="AG726" s="178">
        <f>IF($P726="","",$P726*'9 All Base Data'!$Y726)</f>
        <v>9.4224391754844108E-2</v>
      </c>
      <c r="AH726" s="167">
        <f>$Q726*'9 All Base Data'!$Y726</f>
        <v>1664.2181508198926</v>
      </c>
      <c r="AI726" s="178">
        <f>$R726*'9 All Base Data'!$Y726</f>
        <v>2.0469128455288725</v>
      </c>
      <c r="AJ726" s="178">
        <f>$S726*'9 All Base Data'!$Y726</f>
        <v>0.1146544462042568</v>
      </c>
      <c r="AK726" s="178">
        <f>$T726*'9 All Base Data'!$Y726</f>
        <v>2.2788558647895991E-2</v>
      </c>
      <c r="AL726" s="178">
        <f>IF($U726="","",$U726*'9 All Base Data'!$Y726)</f>
        <v>1.1345014651971341E-3</v>
      </c>
      <c r="AM726" s="178">
        <f>IF($V726="","",$V726*'9 All Base Data'!$Y726)</f>
        <v>1.5534080879654264E-3</v>
      </c>
      <c r="AN726" s="178">
        <f>IF($W726="","",$W726*'9 All Base Data'!$Y726)</f>
        <v>6.4932708890062568E-4</v>
      </c>
      <c r="AO726" s="178">
        <f>IF($X726="","",$X726*'9 All Base Data'!$Y726)</f>
        <v>4.2730761660821802E-4</v>
      </c>
      <c r="AP726" s="178">
        <f>$Y726*'9 All Base Data'!$Y726</f>
        <v>0.10318152535083336</v>
      </c>
      <c r="AQ726" s="179">
        <f t="shared" si="119"/>
        <v>2.1755708390807649</v>
      </c>
    </row>
    <row r="727" spans="1:43" x14ac:dyDescent="0.25">
      <c r="A727" s="124">
        <v>537302</v>
      </c>
      <c r="B727" s="125" t="s">
        <v>758</v>
      </c>
      <c r="C727" s="126" t="s">
        <v>678</v>
      </c>
      <c r="D727" s="101" t="s">
        <v>2085</v>
      </c>
      <c r="E727" s="142"/>
      <c r="F727" s="191" t="str">
        <f>IF('9 All Base Data'!G727="Rural Centre","Rural",IF('9 All Base Data'!G727="Rural (Incl.some Off Shore Islands)","Rural",IF('9 All Base Data'!G727="Inlet-in TA but not in Urban Area","Rural",IF('9 All Base Data'!G727="Rural (Incl.some Off Shore Islands)","Rural",IF('9 All Base Data'!G727="Inlet-not in TA","Rural",IF('9 All Base Data'!G727="Inland Water not in Urban Area","Rural",IF('9 All Base Data'!G727="Oceanic-in Region but not in TA","Rural",'9 All Base Data'!G727)))))))</f>
        <v>Tauranga</v>
      </c>
      <c r="G727" s="177">
        <f>IF('9 All Base Data'!I727="..C","..C",'9 All Base Data'!I727*Basecase_Pop_2006)</f>
        <v>1665</v>
      </c>
      <c r="H727" s="177">
        <f>IF('9 All Base Data'!J727="..C","..C",'9 All Base Data'!J727*Basecase_Pop_2006)</f>
        <v>993</v>
      </c>
      <c r="I727" s="191">
        <f>IF('9 All Base Data'!L727="..C","..C",'9 All Base Data'!L727*Basecase_Pop_2006)</f>
        <v>30</v>
      </c>
      <c r="J727" s="156">
        <f>IF('9 All Base Data'!$P727=0,0,('9 All Base Data'!$P727*Basecase_Pop_2006)/(1+(1/(BaseCase_Mort_AllAdults_30*('9 All Base Data'!$W727*Basecase_PM10)/10))))</f>
        <v>1.6295401605393267</v>
      </c>
      <c r="K727" s="156">
        <f>IF('9 All Base Data'!$Q727=0,0,('9 All Base Data'!$Q727*Basecase_Pop_2006)/(1+(1/(BaseCase_Mort_Maori_30*('9 All Base Data'!$W727*Basecase_PM10)/10))))</f>
        <v>0.49321068721971967</v>
      </c>
      <c r="L727" s="179">
        <f>133/(1+1/(BaseCase_Mort_Child_0_1*'9 All Base Data'!$AB$10/10))*IF('9 All Base Data'!$L727="..C",0,'9 All Base Data'!L727/'9 All Base Data'!$L$2022)</f>
        <v>4.3763335659156898E-3</v>
      </c>
      <c r="M727" s="178">
        <f>IF('9 All Base Data'!$R727="","",IF('9 All Base Data'!$R727=0,0,('9 All Base Data'!$R727*Basecase_Pop_2006)/(1+(1/(BaseCase_CardiacHA_All*('9 All Base Data'!$W727*Basecase_PM10)/10)))))</f>
        <v>0.11167522266346613</v>
      </c>
      <c r="N727" s="178">
        <f>IF('9 All Base Data'!$S727="","",IF('9 All Base Data'!$S727=0,0,('9 All Base Data'!S727*Basecase_Pop_2006)/(1+(1/(BaseCase_RespHA_All*('9 All Base Data'!$W727*Basecase_PM10)/10)))))</f>
        <v>0.20277327546405813</v>
      </c>
      <c r="O727" s="178">
        <f>IF('9 All Base Data'!$T727="","",IF('9 All Base Data'!$T727=0,0,('9 All Base Data'!$T727*Basecase_Pop_2006)/(1+(1/(BaseCase_RespHA_Child_1_4*('9 All Base Data'!$W727*Basecase_PM10)/10)))))</f>
        <v>7.8310459848120559E-2</v>
      </c>
      <c r="P727" s="179">
        <f>IF('9 All Base Data'!$U727="","",IF('9 All Base Data'!$U727=0,0,('9 All Base Data'!$U727*Basecase_Pop_2006)/(1+(1/(BaseCase_RespHA_Child_5_14*('9 All Base Data'!$W727*Basecase_PM10)/10)))))</f>
        <v>7.7301539990845394E-2</v>
      </c>
      <c r="Q727" s="156">
        <f>IF('7 Base case Results'!$G727="..C",0,BaseCase_RADs_All*'7 Base case Results'!$G727*('9 All Base Data'!$V727*Basecase_PM10)/10)</f>
        <v>1204.9352520491464</v>
      </c>
      <c r="R727" s="189">
        <f t="shared" si="110"/>
        <v>5.8011629715200028</v>
      </c>
      <c r="S727" s="178">
        <f t="shared" si="111"/>
        <v>1.7558300465022021</v>
      </c>
      <c r="T727" s="179">
        <f t="shared" si="112"/>
        <v>1.5579747494659856E-2</v>
      </c>
      <c r="U727" s="178">
        <f t="shared" si="113"/>
        <v>7.0913766391300995E-4</v>
      </c>
      <c r="V727" s="178">
        <f t="shared" si="114"/>
        <v>9.195768042295036E-4</v>
      </c>
      <c r="W727" s="178">
        <f t="shared" si="115"/>
        <v>3.5513793541122677E-4</v>
      </c>
      <c r="X727" s="179">
        <f t="shared" si="116"/>
        <v>3.5056248385848383E-4</v>
      </c>
      <c r="Y727" s="179">
        <f t="shared" si="117"/>
        <v>7.4705985627047083E-2</v>
      </c>
      <c r="Z727" s="186">
        <f t="shared" si="118"/>
        <v>5.8930774191098525</v>
      </c>
      <c r="AA727" s="156">
        <f>$J727*'9 All Base Data'!$Y727</f>
        <v>0.74485464884541452</v>
      </c>
      <c r="AB727" s="156">
        <f>$K727*'9 All Base Data'!$Y727</f>
        <v>0.22544413579488695</v>
      </c>
      <c r="AC727" s="178">
        <f>$L727*'9 All Base Data'!$Y727</f>
        <v>2.0004001622099714E-3</v>
      </c>
      <c r="AD727" s="178">
        <f>IF($M727="","",$M727*'9 All Base Data'!$Y727)</f>
        <v>5.104618516072594E-2</v>
      </c>
      <c r="AE727" s="178">
        <f>IF($N727="","",$N727*'9 All Base Data'!$Y727)</f>
        <v>9.2686648999817919E-2</v>
      </c>
      <c r="AF727" s="178">
        <f>IF($O727="","",$O727*'9 All Base Data'!$Y727)</f>
        <v>3.57953191235185E-2</v>
      </c>
      <c r="AG727" s="178">
        <f>IF($P727="","",$P727*'9 All Base Data'!$Y727)</f>
        <v>3.5334146908066542E-2</v>
      </c>
      <c r="AH727" s="167">
        <f>$Q727*'9 All Base Data'!$Y727</f>
        <v>550.76987102268345</v>
      </c>
      <c r="AI727" s="178">
        <f>$R727*'9 All Base Data'!$Y727</f>
        <v>2.6516825498896757</v>
      </c>
      <c r="AJ727" s="178">
        <f>$S727*'9 All Base Data'!$Y727</f>
        <v>0.80258112342979759</v>
      </c>
      <c r="AK727" s="178">
        <f>$T727*'9 All Base Data'!$Y727</f>
        <v>7.1214245774674978E-3</v>
      </c>
      <c r="AL727" s="178">
        <f>IF($U727="","",$U727*'9 All Base Data'!$Y727)</f>
        <v>3.2414327577060973E-4</v>
      </c>
      <c r="AM727" s="178">
        <f>IF($V727="","",$V727*'9 All Base Data'!$Y727)</f>
        <v>4.2033395321417426E-4</v>
      </c>
      <c r="AN727" s="178">
        <f>IF($W727="","",$W727*'9 All Base Data'!$Y727)</f>
        <v>1.6233177222515642E-4</v>
      </c>
      <c r="AO727" s="178">
        <f>IF($X727="","",$X727*'9 All Base Data'!$Y727)</f>
        <v>1.6024035622808178E-4</v>
      </c>
      <c r="AP727" s="178">
        <f>$Y727*'9 All Base Data'!$Y727</f>
        <v>3.4147732003406379E-2</v>
      </c>
      <c r="AQ727" s="179">
        <f t="shared" si="119"/>
        <v>2.6936961836995343</v>
      </c>
    </row>
    <row r="728" spans="1:43" x14ac:dyDescent="0.25">
      <c r="A728" s="124">
        <v>537400</v>
      </c>
      <c r="B728" s="125" t="s">
        <v>759</v>
      </c>
      <c r="C728" s="126" t="s">
        <v>678</v>
      </c>
      <c r="D728" s="101" t="s">
        <v>2085</v>
      </c>
      <c r="E728" s="142"/>
      <c r="F728" s="191" t="str">
        <f>IF('9 All Base Data'!G728="Rural Centre","Rural",IF('9 All Base Data'!G728="Rural (Incl.some Off Shore Islands)","Rural",IF('9 All Base Data'!G728="Inlet-in TA but not in Urban Area","Rural",IF('9 All Base Data'!G728="Rural (Incl.some Off Shore Islands)","Rural",IF('9 All Base Data'!G728="Inlet-not in TA","Rural",IF('9 All Base Data'!G728="Inland Water not in Urban Area","Rural",IF('9 All Base Data'!G728="Oceanic-in Region but not in TA","Rural",'9 All Base Data'!G728)))))))</f>
        <v>Tauranga</v>
      </c>
      <c r="G728" s="177">
        <f>IF('9 All Base Data'!I728="..C","..C",'9 All Base Data'!I728*Basecase_Pop_2006)</f>
        <v>2490</v>
      </c>
      <c r="H728" s="177">
        <f>IF('9 All Base Data'!J728="..C","..C",'9 All Base Data'!J728*Basecase_Pop_2006)</f>
        <v>1458</v>
      </c>
      <c r="I728" s="191">
        <f>IF('9 All Base Data'!L728="..C","..C",'9 All Base Data'!L728*Basecase_Pop_2006)</f>
        <v>48</v>
      </c>
      <c r="J728" s="156">
        <f>IF('9 All Base Data'!$P728=0,0,('9 All Base Data'!$P728*Basecase_Pop_2006)/(1+(1/(BaseCase_Mort_AllAdults_30*('9 All Base Data'!$W728*Basecase_PM10)/10))))</f>
        <v>0.3716495102984429</v>
      </c>
      <c r="K728" s="156">
        <f>IF('9 All Base Data'!$Q728=0,0,('9 All Base Data'!$Q728*Basecase_Pop_2006)/(1+(1/(BaseCase_Mort_Maori_30*('9 All Base Data'!$W728*Basecase_PM10)/10))))</f>
        <v>0.28183467841126836</v>
      </c>
      <c r="L728" s="179">
        <f>133/(1+1/(BaseCase_Mort_Child_0_1*'9 All Base Data'!$AB$10/10))*IF('9 All Base Data'!$L728="..C",0,'9 All Base Data'!L728/'9 All Base Data'!$L$2022)</f>
        <v>7.0021337054651037E-3</v>
      </c>
      <c r="M728" s="178">
        <f>IF('9 All Base Data'!$R728="","",IF('9 All Base Data'!$R728=0,0,('9 All Base Data'!$R728*Basecase_Pop_2006)/(1+(1/(BaseCase_CardiacHA_All*('9 All Base Data'!$W728*Basecase_PM10)/10)))))</f>
        <v>0.28716485827748434</v>
      </c>
      <c r="N728" s="178">
        <f>IF('9 All Base Data'!$S728="","",IF('9 All Base Data'!$S728=0,0,('9 All Base Data'!S728*Basecase_Pop_2006)/(1+(1/(BaseCase_RespHA_All*('9 All Base Data'!$W728*Basecase_PM10)/10)))))</f>
        <v>0.61713605576017683</v>
      </c>
      <c r="O728" s="178">
        <f>IF('9 All Base Data'!$T728="","",IF('9 All Base Data'!$T728=0,0,('9 All Base Data'!$T728*Basecase_Pop_2006)/(1+(1/(BaseCase_RespHA_Child_1_4*('9 All Base Data'!$W728*Basecase_PM10)/10)))))</f>
        <v>0.19142556851762804</v>
      </c>
      <c r="P728" s="179">
        <f>IF('9 All Base Data'!$U728="","",IF('9 All Base Data'!$U728=0,0,('9 All Base Data'!$U728*Basecase_Pop_2006)/(1+(1/(BaseCase_RespHA_Child_5_14*('9 All Base Data'!$W728*Basecase_PM10)/10)))))</f>
        <v>9.0185129989319629E-2</v>
      </c>
      <c r="Q728" s="156">
        <f>IF('7 Base case Results'!$G728="..C",0,BaseCase_RADs_All*'7 Base case Results'!$G728*('9 All Base Data'!$V728*Basecase_PM10)/10)</f>
        <v>1801.9752418032281</v>
      </c>
      <c r="R728" s="189">
        <f t="shared" si="110"/>
        <v>1.3230722566624569</v>
      </c>
      <c r="S728" s="178">
        <f t="shared" si="111"/>
        <v>1.0033314551441155</v>
      </c>
      <c r="T728" s="179">
        <f t="shared" si="112"/>
        <v>2.4927595991455768E-2</v>
      </c>
      <c r="U728" s="178">
        <f t="shared" si="113"/>
        <v>1.8234968500620255E-3</v>
      </c>
      <c r="V728" s="178">
        <f t="shared" si="114"/>
        <v>2.798712012872402E-3</v>
      </c>
      <c r="W728" s="178">
        <f t="shared" si="115"/>
        <v>8.6811495322744318E-4</v>
      </c>
      <c r="X728" s="179">
        <f t="shared" si="116"/>
        <v>4.0898956450156454E-4</v>
      </c>
      <c r="Y728" s="179">
        <f t="shared" si="117"/>
        <v>0.11172246499180014</v>
      </c>
      <c r="Z728" s="186">
        <f t="shared" si="118"/>
        <v>1.464344526508647</v>
      </c>
      <c r="AA728" s="156">
        <f>$J728*'9 All Base Data'!$Y728</f>
        <v>0.16987913043842784</v>
      </c>
      <c r="AB728" s="156">
        <f>$K728*'9 All Base Data'!$Y728</f>
        <v>0.1288252204542211</v>
      </c>
      <c r="AC728" s="178">
        <f>$L728*'9 All Base Data'!$Y728</f>
        <v>3.2006402595359542E-3</v>
      </c>
      <c r="AD728" s="178">
        <f>IF($M728="","",$M728*'9 All Base Data'!$Y728)</f>
        <v>0.13126161898472383</v>
      </c>
      <c r="AE728" s="178">
        <f>IF($N728="","",$N728*'9 All Base Data'!$Y728)</f>
        <v>0.28208980130379363</v>
      </c>
      <c r="AF728" s="178">
        <f>IF($O728="","",$O728*'9 All Base Data'!$Y728)</f>
        <v>8.7499668968600786E-2</v>
      </c>
      <c r="AG728" s="178">
        <f>IF($P728="","",$P728*'9 All Base Data'!$Y728)</f>
        <v>4.1223171392744305E-2</v>
      </c>
      <c r="AH728" s="167">
        <f>$Q728*'9 All Base Data'!$Y728</f>
        <v>823.67386116905823</v>
      </c>
      <c r="AI728" s="178">
        <f>$R728*'9 All Base Data'!$Y728</f>
        <v>0.60476970436080324</v>
      </c>
      <c r="AJ728" s="178">
        <f>$S728*'9 All Base Data'!$Y728</f>
        <v>0.4586177848170272</v>
      </c>
      <c r="AK728" s="178">
        <f>$T728*'9 All Base Data'!$Y728</f>
        <v>1.1394279323947995E-2</v>
      </c>
      <c r="AL728" s="178">
        <f>IF($U728="","",$U728*'9 All Base Data'!$Y728)</f>
        <v>8.3351128055299641E-4</v>
      </c>
      <c r="AM728" s="178">
        <f>IF($V728="","",$V728*'9 All Base Data'!$Y728)</f>
        <v>1.2792772489127041E-3</v>
      </c>
      <c r="AN728" s="178">
        <f>IF($W728="","",$W728*'9 All Base Data'!$Y728)</f>
        <v>3.9681099877260454E-4</v>
      </c>
      <c r="AO728" s="178">
        <f>IF($X728="","",$X728*'9 All Base Data'!$Y728)</f>
        <v>1.8694708226609544E-4</v>
      </c>
      <c r="AP728" s="178">
        <f>$Y728*'9 All Base Data'!$Y728</f>
        <v>5.106777939248161E-2</v>
      </c>
      <c r="AQ728" s="179">
        <f t="shared" si="119"/>
        <v>0.66934455160669859</v>
      </c>
    </row>
    <row r="729" spans="1:43" x14ac:dyDescent="0.25">
      <c r="A729" s="124">
        <v>537500</v>
      </c>
      <c r="B729" s="125" t="s">
        <v>760</v>
      </c>
      <c r="C729" s="126" t="s">
        <v>678</v>
      </c>
      <c r="D729" s="101" t="s">
        <v>2085</v>
      </c>
      <c r="E729" s="142"/>
      <c r="F729" s="191" t="str">
        <f>IF('9 All Base Data'!G729="Rural Centre","Rural",IF('9 All Base Data'!G729="Rural (Incl.some Off Shore Islands)","Rural",IF('9 All Base Data'!G729="Inlet-in TA but not in Urban Area","Rural",IF('9 All Base Data'!G729="Rural (Incl.some Off Shore Islands)","Rural",IF('9 All Base Data'!G729="Inlet-not in TA","Rural",IF('9 All Base Data'!G729="Inland Water not in Urban Area","Rural",IF('9 All Base Data'!G729="Oceanic-in Region but not in TA","Rural",'9 All Base Data'!G729)))))))</f>
        <v>Tauranga</v>
      </c>
      <c r="G729" s="177">
        <f>IF('9 All Base Data'!I729="..C","..C",'9 All Base Data'!I729*Basecase_Pop_2006)</f>
        <v>3030</v>
      </c>
      <c r="H729" s="177">
        <f>IF('9 All Base Data'!J729="..C","..C",'9 All Base Data'!J729*Basecase_Pop_2006)</f>
        <v>1614</v>
      </c>
      <c r="I729" s="191">
        <f>IF('9 All Base Data'!L729="..C","..C",'9 All Base Data'!L729*Basecase_Pop_2006)</f>
        <v>48</v>
      </c>
      <c r="J729" s="156">
        <f>IF('9 All Base Data'!$P729=0,0,('9 All Base Data'!$P729*Basecase_Pop_2006)/(1+(1/(BaseCase_Mort_AllAdults_30*('9 All Base Data'!$W729*Basecase_PM10)/10))))</f>
        <v>4.2024983087593162</v>
      </c>
      <c r="K729" s="156">
        <f>IF('9 All Base Data'!$Q729=0,0,('9 All Base Data'!$Q729*Basecase_Pop_2006)/(1+(1/(BaseCase_Mort_Maori_30*('9 All Base Data'!$W729*Basecase_PM10)/10))))</f>
        <v>0.56366935682253672</v>
      </c>
      <c r="L729" s="179">
        <f>133/(1+1/(BaseCase_Mort_Child_0_1*'9 All Base Data'!$AB$10/10))*IF('9 All Base Data'!$L729="..C",0,'9 All Base Data'!L729/'9 All Base Data'!$L$2022)</f>
        <v>7.0021337054651037E-3</v>
      </c>
      <c r="M729" s="178">
        <f>IF('9 All Base Data'!$R729="","",IF('9 All Base Data'!$R729=0,0,('9 All Base Data'!$R729*Basecase_Pop_2006)/(1+(1/(BaseCase_CardiacHA_All*('9 All Base Data'!$W729*Basecase_PM10)/10)))))</f>
        <v>0.33236673411745871</v>
      </c>
      <c r="N729" s="178">
        <f>IF('9 All Base Data'!$S729="","",IF('9 All Base Data'!$S729=0,0,('9 All Base Data'!S729*Basecase_Pop_2006)/(1+(1/(BaseCase_RespHA_All*('9 All Base Data'!$W729*Basecase_PM10)/10)))))</f>
        <v>0.73174703754420978</v>
      </c>
      <c r="O729" s="178">
        <f>IF('9 All Base Data'!$T729="","",IF('9 All Base Data'!$T729=0,0,('9 All Base Data'!$T729*Basecase_Pop_2006)/(1+(1/(BaseCase_RespHA_Child_1_4*('9 All Base Data'!$W729*Basecase_PM10)/10)))))</f>
        <v>0.28713835277644206</v>
      </c>
      <c r="P729" s="179">
        <f>IF('9 All Base Data'!$U729="","",IF('9 All Base Data'!$U729=0,0,('9 All Base Data'!$U729*Basecase_Pop_2006)/(1+(1/(BaseCase_RespHA_Child_5_14*('9 All Base Data'!$W729*Basecase_PM10)/10)))))</f>
        <v>0.27055538996795886</v>
      </c>
      <c r="Q729" s="156">
        <f>IF('7 Base case Results'!$G729="..C",0,BaseCase_RADs_All*'7 Base case Results'!$G729*('9 All Base Data'!$V729*Basecase_PM10)/10)</f>
        <v>2192.765053278627</v>
      </c>
      <c r="R729" s="189">
        <f t="shared" si="110"/>
        <v>14.960893979183165</v>
      </c>
      <c r="S729" s="178">
        <f t="shared" si="111"/>
        <v>2.006662910288231</v>
      </c>
      <c r="T729" s="179">
        <f t="shared" si="112"/>
        <v>2.4927595991455768E-2</v>
      </c>
      <c r="U729" s="178">
        <f t="shared" si="113"/>
        <v>2.1105287616458627E-3</v>
      </c>
      <c r="V729" s="178">
        <f t="shared" si="114"/>
        <v>3.3184728152629915E-3</v>
      </c>
      <c r="W729" s="178">
        <f t="shared" si="115"/>
        <v>1.3021724298411647E-3</v>
      </c>
      <c r="X729" s="179">
        <f t="shared" si="116"/>
        <v>1.2269686935046935E-3</v>
      </c>
      <c r="Y729" s="179">
        <f t="shared" si="117"/>
        <v>0.13595143330327489</v>
      </c>
      <c r="Z729" s="186">
        <f t="shared" si="118"/>
        <v>15.127202010054804</v>
      </c>
      <c r="AA729" s="156">
        <f>$J729*'9 All Base Data'!$Y729</f>
        <v>1.920940936496069</v>
      </c>
      <c r="AB729" s="156">
        <f>$K729*'9 All Base Data'!$Y729</f>
        <v>0.25765044090844219</v>
      </c>
      <c r="AC729" s="178">
        <f>$L729*'9 All Base Data'!$Y729</f>
        <v>3.2006402595359542E-3</v>
      </c>
      <c r="AD729" s="178">
        <f>IF($M729="","",$M729*'9 All Base Data'!$Y729)</f>
        <v>0.15192317012120815</v>
      </c>
      <c r="AE729" s="178">
        <f>IF($N729="","",$N729*'9 All Base Data'!$Y729)</f>
        <v>0.33447790726021248</v>
      </c>
      <c r="AF729" s="178">
        <f>IF($O729="","",$O729*'9 All Base Data'!$Y729)</f>
        <v>0.13124950345290118</v>
      </c>
      <c r="AG729" s="178">
        <f>IF($P729="","",$P729*'9 All Base Data'!$Y729)</f>
        <v>0.12366951417823289</v>
      </c>
      <c r="AH729" s="167">
        <f>$Q729*'9 All Base Data'!$Y729</f>
        <v>1002.3019274466853</v>
      </c>
      <c r="AI729" s="178">
        <f>$R729*'9 All Base Data'!$Y729</f>
        <v>6.8385497339260048</v>
      </c>
      <c r="AJ729" s="178">
        <f>$S729*'9 All Base Data'!$Y729</f>
        <v>0.91723556963405439</v>
      </c>
      <c r="AK729" s="178">
        <f>$T729*'9 All Base Data'!$Y729</f>
        <v>1.1394279323947995E-2</v>
      </c>
      <c r="AL729" s="178">
        <f>IF($U729="","",$U729*'9 All Base Data'!$Y729)</f>
        <v>9.6471213026967163E-4</v>
      </c>
      <c r="AM729" s="178">
        <f>IF($V729="","",$V729*'9 All Base Data'!$Y729)</f>
        <v>1.5168573094250638E-3</v>
      </c>
      <c r="AN729" s="178">
        <f>IF($W729="","",$W729*'9 All Base Data'!$Y729)</f>
        <v>5.9521649815890679E-4</v>
      </c>
      <c r="AO729" s="178">
        <f>IF($X729="","",$X729*'9 All Base Data'!$Y729)</f>
        <v>5.608412467982862E-4</v>
      </c>
      <c r="AP729" s="178">
        <f>$Y729*'9 All Base Data'!$Y729</f>
        <v>6.2142719501694504E-2</v>
      </c>
      <c r="AQ729" s="179">
        <f t="shared" si="119"/>
        <v>6.9145683021913422</v>
      </c>
    </row>
    <row r="730" spans="1:43" x14ac:dyDescent="0.25">
      <c r="A730" s="124">
        <v>537601</v>
      </c>
      <c r="B730" s="125" t="s">
        <v>761</v>
      </c>
      <c r="C730" s="126" t="s">
        <v>678</v>
      </c>
      <c r="D730" s="101" t="s">
        <v>2085</v>
      </c>
      <c r="E730" s="142"/>
      <c r="F730" s="191" t="str">
        <f>IF('9 All Base Data'!G730="Rural Centre","Rural",IF('9 All Base Data'!G730="Rural (Incl.some Off Shore Islands)","Rural",IF('9 All Base Data'!G730="Inlet-in TA but not in Urban Area","Rural",IF('9 All Base Data'!G730="Rural (Incl.some Off Shore Islands)","Rural",IF('9 All Base Data'!G730="Inlet-not in TA","Rural",IF('9 All Base Data'!G730="Inland Water not in Urban Area","Rural",IF('9 All Base Data'!G730="Oceanic-in Region but not in TA","Rural",'9 All Base Data'!G730)))))))</f>
        <v>Tauranga</v>
      </c>
      <c r="G730" s="177">
        <f>IF('9 All Base Data'!I730="..C","..C",'9 All Base Data'!I730*Basecase_Pop_2006)</f>
        <v>4173</v>
      </c>
      <c r="H730" s="177">
        <f>IF('9 All Base Data'!J730="..C","..C",'9 All Base Data'!J730*Basecase_Pop_2006)</f>
        <v>2628</v>
      </c>
      <c r="I730" s="191">
        <f>IF('9 All Base Data'!L730="..C","..C",'9 All Base Data'!L730*Basecase_Pop_2006)</f>
        <v>66</v>
      </c>
      <c r="J730" s="156">
        <f>IF('9 All Base Data'!$P730=0,0,('9 All Base Data'!$P730*Basecase_Pop_2006)/(1+(1/(BaseCase_Mort_AllAdults_30*('9 All Base Data'!$W730*Basecase_PM10)/10))))</f>
        <v>1.0577716831571069</v>
      </c>
      <c r="K730" s="156">
        <f>IF('9 All Base Data'!$Q730=0,0,('9 All Base Data'!$Q730*Basecase_Pop_2006)/(1+(1/(BaseCase_Mort_Maori_30*('9 All Base Data'!$W730*Basecase_PM10)/10))))</f>
        <v>0.63412802642535382</v>
      </c>
      <c r="L730" s="179">
        <f>133/(1+1/(BaseCase_Mort_Child_0_1*'9 All Base Data'!$AB$10/10))*IF('9 All Base Data'!$L730="..C",0,'9 All Base Data'!L730/'9 All Base Data'!$L$2022)</f>
        <v>9.6279338450145184E-3</v>
      </c>
      <c r="M730" s="178">
        <f>IF('9 All Base Data'!$R730="","",IF('9 All Base Data'!$R730=0,0,('9 All Base Data'!$R730*Basecase_Pop_2006)/(1+(1/(BaseCase_CardiacHA_All*('9 All Base Data'!$W730*Basecase_PM10)/10)))))</f>
        <v>0.72323001343959026</v>
      </c>
      <c r="N730" s="178">
        <f>IF('9 All Base Data'!$S730="","",IF('9 All Base Data'!$S730=0,0,('9 All Base Data'!S730*Basecase_Pop_2006)/(1+(1/(BaseCase_RespHA_All*('9 All Base Data'!$W730*Basecase_PM10)/10)))))</f>
        <v>1.005050147952288</v>
      </c>
      <c r="O730" s="178">
        <f>IF('9 All Base Data'!$T730="","",IF('9 All Base Data'!$T730=0,0,('9 All Base Data'!$T730*Basecase_Pop_2006)/(1+(1/(BaseCase_RespHA_Child_1_4*('9 All Base Data'!$W730*Basecase_PM10)/10)))))</f>
        <v>0.26973602836574861</v>
      </c>
      <c r="P730" s="179">
        <f>IF('9 All Base Data'!$U730="","",IF('9 All Base Data'!$U730=0,0,('9 All Base Data'!$U730*Basecase_Pop_2006)/(1+(1/(BaseCase_RespHA_Child_5_14*('9 All Base Data'!$W730*Basecase_PM10)/10)))))</f>
        <v>0.19325384997711348</v>
      </c>
      <c r="Q730" s="156">
        <f>IF('7 Base case Results'!$G730="..C",0,BaseCase_RADs_All*'7 Base case Results'!$G730*('9 All Base Data'!$V730*Basecase_PM10)/10)</f>
        <v>3019.9368209015547</v>
      </c>
      <c r="R730" s="189">
        <f t="shared" si="110"/>
        <v>3.7656671920393006</v>
      </c>
      <c r="S730" s="178">
        <f t="shared" si="111"/>
        <v>2.2574957740742598</v>
      </c>
      <c r="T730" s="179">
        <f t="shared" si="112"/>
        <v>3.4275444488251684E-2</v>
      </c>
      <c r="U730" s="178">
        <f t="shared" si="113"/>
        <v>4.5925105853413979E-3</v>
      </c>
      <c r="V730" s="178">
        <f t="shared" si="114"/>
        <v>4.5579024209636268E-3</v>
      </c>
      <c r="W730" s="178">
        <f t="shared" si="115"/>
        <v>1.22325288863867E-3</v>
      </c>
      <c r="X730" s="179">
        <f t="shared" si="116"/>
        <v>8.7640620964620961E-4</v>
      </c>
      <c r="Y730" s="179">
        <f t="shared" si="117"/>
        <v>0.18723608289589641</v>
      </c>
      <c r="Z730" s="186">
        <f t="shared" si="118"/>
        <v>3.9963291324297532</v>
      </c>
      <c r="AA730" s="156">
        <f>$J730*'9 All Base Data'!$Y730</f>
        <v>0.48350214047860246</v>
      </c>
      <c r="AB730" s="156">
        <f>$K730*'9 All Base Data'!$Y730</f>
        <v>0.28985674602199751</v>
      </c>
      <c r="AC730" s="178">
        <f>$L730*'9 All Base Data'!$Y730</f>
        <v>4.4008803568619369E-3</v>
      </c>
      <c r="AD730" s="178">
        <f>IF($M730="","",$M730*'9 All Base Data'!$Y730)</f>
        <v>0.33058481818374896</v>
      </c>
      <c r="AE730" s="178">
        <f>IF($N730="","",$N730*'9 All Base Data'!$Y730)</f>
        <v>0.45940339069474961</v>
      </c>
      <c r="AF730" s="178">
        <f>IF($O730="","",$O730*'9 All Base Data'!$Y730)</f>
        <v>0.12329498809211929</v>
      </c>
      <c r="AG730" s="178">
        <f>IF($P730="","",$P730*'9 All Base Data'!$Y730)</f>
        <v>8.8335367270166359E-2</v>
      </c>
      <c r="AH730" s="167">
        <f>$Q730*'9 All Base Data'!$Y730</f>
        <v>1380.3980010676628</v>
      </c>
      <c r="AI730" s="178">
        <f>$R730*'9 All Base Data'!$Y730</f>
        <v>1.7212676201038246</v>
      </c>
      <c r="AJ730" s="178">
        <f>$S730*'9 All Base Data'!$Y730</f>
        <v>1.0318900158383111</v>
      </c>
      <c r="AK730" s="178">
        <f>$T730*'9 All Base Data'!$Y730</f>
        <v>1.5667134070428496E-2</v>
      </c>
      <c r="AL730" s="178">
        <f>IF($U730="","",$U730*'9 All Base Data'!$Y730)</f>
        <v>2.0992135954668056E-3</v>
      </c>
      <c r="AM730" s="178">
        <f>IF($V730="","",$V730*'9 All Base Data'!$Y730)</f>
        <v>2.0833943768006902E-3</v>
      </c>
      <c r="AN730" s="178">
        <f>IF($W730="","",$W730*'9 All Base Data'!$Y730)</f>
        <v>5.5914277099776096E-4</v>
      </c>
      <c r="AO730" s="178">
        <f>IF($X730="","",$X730*'9 All Base Data'!$Y730)</f>
        <v>4.0060089057020442E-4</v>
      </c>
      <c r="AP730" s="178">
        <f>$Y730*'9 All Base Data'!$Y730</f>
        <v>8.5584676066195103E-2</v>
      </c>
      <c r="AQ730" s="179">
        <f t="shared" si="119"/>
        <v>1.8267020382127155</v>
      </c>
    </row>
    <row r="731" spans="1:43" x14ac:dyDescent="0.25">
      <c r="A731" s="124">
        <v>537602</v>
      </c>
      <c r="B731" s="125" t="s">
        <v>762</v>
      </c>
      <c r="C731" s="126" t="s">
        <v>678</v>
      </c>
      <c r="D731" s="101" t="s">
        <v>2085</v>
      </c>
      <c r="E731" s="142"/>
      <c r="F731" s="191" t="str">
        <f>IF('9 All Base Data'!G731="Rural Centre","Rural",IF('9 All Base Data'!G731="Rural (Incl.some Off Shore Islands)","Rural",IF('9 All Base Data'!G731="Inlet-in TA but not in Urban Area","Rural",IF('9 All Base Data'!G731="Rural (Incl.some Off Shore Islands)","Rural",IF('9 All Base Data'!G731="Inlet-not in TA","Rural",IF('9 All Base Data'!G731="Inland Water not in Urban Area","Rural",IF('9 All Base Data'!G731="Oceanic-in Region but not in TA","Rural",'9 All Base Data'!G731)))))))</f>
        <v>Tauranga</v>
      </c>
      <c r="G731" s="177">
        <f>IF('9 All Base Data'!I731="..C","..C",'9 All Base Data'!I731*Basecase_Pop_2006)</f>
        <v>6033</v>
      </c>
      <c r="H731" s="177">
        <f>IF('9 All Base Data'!J731="..C","..C",'9 All Base Data'!J731*Basecase_Pop_2006)</f>
        <v>3927</v>
      </c>
      <c r="I731" s="191">
        <f>IF('9 All Base Data'!L731="..C","..C",'9 All Base Data'!L731*Basecase_Pop_2006)</f>
        <v>66</v>
      </c>
      <c r="J731" s="156">
        <f>IF('9 All Base Data'!$P731=0,0,('9 All Base Data'!$P731*Basecase_Pop_2006)/(1+(1/(BaseCase_Mort_AllAdults_30*('9 All Base Data'!$W731*Basecase_PM10)/10))))</f>
        <v>3.2019034733404315</v>
      </c>
      <c r="K731" s="156">
        <f>IF('9 All Base Data'!$Q731=0,0,('9 All Base Data'!$Q731*Basecase_Pop_2006)/(1+(1/(BaseCase_Mort_Maori_30*('9 All Base Data'!$W731*Basecase_PM10)/10))))</f>
        <v>0.28183467841126836</v>
      </c>
      <c r="L731" s="179">
        <f>133/(1+1/(BaseCase_Mort_Child_0_1*'9 All Base Data'!$AB$10/10))*IF('9 All Base Data'!$L731="..C",0,'9 All Base Data'!L731/'9 All Base Data'!$L$2022)</f>
        <v>9.6279338450145184E-3</v>
      </c>
      <c r="M731" s="178">
        <f>IF('9 All Base Data'!$R731="","",IF('9 All Base Data'!$R731=0,0,('9 All Base Data'!$R731*Basecase_Pop_2006)/(1+(1/(BaseCase_CardiacHA_All*('9 All Base Data'!$W731*Basecase_PM10)/10)))))</f>
        <v>0.3695918083386141</v>
      </c>
      <c r="N731" s="178">
        <f>IF('9 All Base Data'!$S731="","",IF('9 All Base Data'!$S731=0,0,('9 All Base Data'!S731*Basecase_Pop_2006)/(1+(1/(BaseCase_RespHA_All*('9 All Base Data'!$W731*Basecase_PM10)/10)))))</f>
        <v>0.45844392713613136</v>
      </c>
      <c r="O731" s="178">
        <f>IF('9 All Base Data'!$T731="","",IF('9 All Base Data'!$T731=0,0,('9 All Base Data'!$T731*Basecase_Pop_2006)/(1+(1/(BaseCase_RespHA_Child_1_4*('9 All Base Data'!$W731*Basecase_PM10)/10)))))</f>
        <v>0.13051743308020095</v>
      </c>
      <c r="P731" s="179">
        <f>IF('9 All Base Data'!$U731="","",IF('9 All Base Data'!$U731=0,0,('9 All Base Data'!$U731*Basecase_Pop_2006)/(1+(1/(BaseCase_RespHA_Child_5_14*('9 All Base Data'!$W731*Basecase_PM10)/10)))))</f>
        <v>0.10306871998779385</v>
      </c>
      <c r="Q731" s="156">
        <f>IF('7 Base case Results'!$G731="..C",0,BaseCase_RADs_All*'7 Base case Results'!$G731*('9 All Base Data'!$V731*Basecase_PM10)/10)</f>
        <v>4365.9906159834836</v>
      </c>
      <c r="R731" s="189">
        <f t="shared" si="110"/>
        <v>11.398776365091937</v>
      </c>
      <c r="S731" s="178">
        <f t="shared" si="111"/>
        <v>1.0033314551441155</v>
      </c>
      <c r="T731" s="179">
        <f t="shared" si="112"/>
        <v>3.4275444488251684E-2</v>
      </c>
      <c r="U731" s="178">
        <f t="shared" si="113"/>
        <v>2.3469079829501996E-3</v>
      </c>
      <c r="V731" s="178">
        <f t="shared" si="114"/>
        <v>2.0790432095623554E-3</v>
      </c>
      <c r="W731" s="178">
        <f t="shared" si="115"/>
        <v>5.9189655901871127E-4</v>
      </c>
      <c r="X731" s="179">
        <f t="shared" si="116"/>
        <v>4.6741664514464507E-4</v>
      </c>
      <c r="Y731" s="179">
        <f t="shared" si="117"/>
        <v>0.27069141819097597</v>
      </c>
      <c r="Z731" s="186">
        <f t="shared" si="118"/>
        <v>11.708169178963677</v>
      </c>
      <c r="AA731" s="156">
        <f>$J731*'9 All Base Data'!$Y731</f>
        <v>1.4635740468541478</v>
      </c>
      <c r="AB731" s="156">
        <f>$K731*'9 All Base Data'!$Y731</f>
        <v>0.1288252204542211</v>
      </c>
      <c r="AC731" s="178">
        <f>$L731*'9 All Base Data'!$Y731</f>
        <v>4.4008803568619369E-3</v>
      </c>
      <c r="AD731" s="178">
        <f>IF($M731="","",$M731*'9 All Base Data'!$Y731)</f>
        <v>0.16893856517478345</v>
      </c>
      <c r="AE731" s="178">
        <f>IF($N731="","",$N731*'9 All Base Data'!$Y731)</f>
        <v>0.20955242382567527</v>
      </c>
      <c r="AF731" s="178">
        <f>IF($O731="","",$O731*'9 All Base Data'!$Y731)</f>
        <v>5.9658865205864178E-2</v>
      </c>
      <c r="AG731" s="178">
        <f>IF($P731="","",$P731*'9 All Base Data'!$Y731)</f>
        <v>4.7112195877422054E-2</v>
      </c>
      <c r="AH731" s="167">
        <f>$Q731*'9 All Base Data'!$Y731</f>
        <v>1995.6724515794892</v>
      </c>
      <c r="AI731" s="178">
        <f>$R731*'9 All Base Data'!$Y731</f>
        <v>5.2103236068007668</v>
      </c>
      <c r="AJ731" s="178">
        <f>$S731*'9 All Base Data'!$Y731</f>
        <v>0.4586177848170272</v>
      </c>
      <c r="AK731" s="178">
        <f>$T731*'9 All Base Data'!$Y731</f>
        <v>1.5667134070428496E-2</v>
      </c>
      <c r="AL731" s="178">
        <f>IF($U731="","",$U731*'9 All Base Data'!$Y731)</f>
        <v>1.072759888859875E-3</v>
      </c>
      <c r="AM731" s="178">
        <f>IF($V731="","",$V731*'9 All Base Data'!$Y731)</f>
        <v>9.5032024204943718E-4</v>
      </c>
      <c r="AN731" s="178">
        <f>IF($W731="","",$W731*'9 All Base Data'!$Y731)</f>
        <v>2.7055295370859405E-4</v>
      </c>
      <c r="AO731" s="178">
        <f>IF($X731="","",$X731*'9 All Base Data'!$Y731)</f>
        <v>2.1365380830410901E-4</v>
      </c>
      <c r="AP731" s="178">
        <f>$Y731*'9 All Base Data'!$Y731</f>
        <v>0.12373169199792833</v>
      </c>
      <c r="AQ731" s="179">
        <f t="shared" si="119"/>
        <v>5.3517455130000329</v>
      </c>
    </row>
    <row r="732" spans="1:43" x14ac:dyDescent="0.25">
      <c r="A732" s="124">
        <v>537700</v>
      </c>
      <c r="B732" s="125" t="s">
        <v>763</v>
      </c>
      <c r="C732" s="126" t="s">
        <v>678</v>
      </c>
      <c r="D732" s="101" t="s">
        <v>2085</v>
      </c>
      <c r="E732" s="142"/>
      <c r="F732" s="191" t="str">
        <f>IF('9 All Base Data'!G732="Rural Centre","Rural",IF('9 All Base Data'!G732="Rural (Incl.some Off Shore Islands)","Rural",IF('9 All Base Data'!G732="Inlet-in TA but not in Urban Area","Rural",IF('9 All Base Data'!G732="Rural (Incl.some Off Shore Islands)","Rural",IF('9 All Base Data'!G732="Inlet-not in TA","Rural",IF('9 All Base Data'!G732="Inland Water not in Urban Area","Rural",IF('9 All Base Data'!G732="Oceanic-in Region but not in TA","Rural",'9 All Base Data'!G732)))))))</f>
        <v>Tauranga</v>
      </c>
      <c r="G732" s="177">
        <f>IF('9 All Base Data'!I732="..C","..C",'9 All Base Data'!I732*Basecase_Pop_2006)</f>
        <v>2403</v>
      </c>
      <c r="H732" s="177">
        <f>IF('9 All Base Data'!J732="..C","..C",'9 All Base Data'!J732*Basecase_Pop_2006)</f>
        <v>1218</v>
      </c>
      <c r="I732" s="191">
        <f>IF('9 All Base Data'!L732="..C","..C",'9 All Base Data'!L732*Basecase_Pop_2006)</f>
        <v>54</v>
      </c>
      <c r="J732" s="156">
        <f>IF('9 All Base Data'!$P732=0,0,('9 All Base Data'!$P732*Basecase_Pop_2006)/(1+(1/(BaseCase_Mort_AllAdults_30*('9 All Base Data'!$W732*Basecase_PM10)/10))))</f>
        <v>2.5729581482199895</v>
      </c>
      <c r="K732" s="156">
        <f>IF('9 All Base Data'!$Q732=0,0,('9 All Base Data'!$Q732*Basecase_Pop_2006)/(1+(1/(BaseCase_Mort_Maori_30*('9 All Base Data'!$W732*Basecase_PM10)/10))))</f>
        <v>0.14091733920563418</v>
      </c>
      <c r="L732" s="179">
        <f>133/(1+1/(BaseCase_Mort_Child_0_1*'9 All Base Data'!$AB$10/10))*IF('9 All Base Data'!$L732="..C",0,'9 All Base Data'!L732/'9 All Base Data'!$L$2022)</f>
        <v>7.8774004186482408E-3</v>
      </c>
      <c r="M732" s="178">
        <f>IF('9 All Base Data'!$R732="","",IF('9 All Base Data'!$R732=0,0,('9 All Base Data'!$R732*Basecase_Pop_2006)/(1+(1/(BaseCase_CardiacHA_All*('9 All Base Data'!$W732*Basecase_PM10)/10)))))</f>
        <v>0.25525765180220827</v>
      </c>
      <c r="N732" s="178">
        <f>IF('9 All Base Data'!$S732="","",IF('9 All Base Data'!$S732=0,0,('9 All Base Data'!S732*Basecase_Pop_2006)/(1+(1/(BaseCase_RespHA_All*('9 All Base Data'!$W732*Basecase_PM10)/10)))))</f>
        <v>0.69207400538819841</v>
      </c>
      <c r="O732" s="178">
        <f>IF('9 All Base Data'!$T732="","",IF('9 All Base Data'!$T732=0,0,('9 All Base Data'!$T732*Basecase_Pop_2006)/(1+(1/(BaseCase_RespHA_Child_1_4*('9 All Base Data'!$W732*Basecase_PM10)/10)))))</f>
        <v>0.26103486616040189</v>
      </c>
      <c r="P732" s="179">
        <f>IF('9 All Base Data'!$U732="","",IF('9 All Base Data'!$U732=0,0,('9 All Base Data'!$U732*Basecase_Pop_2006)/(1+(1/(BaseCase_RespHA_Child_5_14*('9 All Base Data'!$W732*Basecase_PM10)/10)))))</f>
        <v>0.14171948998321654</v>
      </c>
      <c r="Q732" s="156">
        <f>IF('7 Base case Results'!$G732="..C",0,BaseCase_RADs_All*'7 Base case Results'!$G732*('9 All Base Data'!$V732*Basecase_PM10)/10)</f>
        <v>1739.0146610655252</v>
      </c>
      <c r="R732" s="189">
        <f t="shared" si="110"/>
        <v>9.1597310076631633</v>
      </c>
      <c r="S732" s="178">
        <f t="shared" si="111"/>
        <v>0.50166572757205774</v>
      </c>
      <c r="T732" s="179">
        <f t="shared" si="112"/>
        <v>2.8043545490387737E-2</v>
      </c>
      <c r="U732" s="178">
        <f t="shared" si="113"/>
        <v>1.6208860889440225E-3</v>
      </c>
      <c r="V732" s="178">
        <f t="shared" si="114"/>
        <v>3.1385556144354794E-3</v>
      </c>
      <c r="W732" s="178">
        <f t="shared" si="115"/>
        <v>1.1837931180374225E-3</v>
      </c>
      <c r="X732" s="179">
        <f t="shared" si="116"/>
        <v>6.4269788707388702E-4</v>
      </c>
      <c r="Y732" s="179">
        <f t="shared" si="117"/>
        <v>0.10781890898606256</v>
      </c>
      <c r="Z732" s="186">
        <f t="shared" si="118"/>
        <v>9.3003529038429935</v>
      </c>
      <c r="AA732" s="156">
        <f>$J732*'9 All Base Data'!$Y732</f>
        <v>1.1760862876506544</v>
      </c>
      <c r="AB732" s="156">
        <f>$K732*'9 All Base Data'!$Y732</f>
        <v>6.4412610227110548E-2</v>
      </c>
      <c r="AC732" s="178">
        <f>$L732*'9 All Base Data'!$Y732</f>
        <v>3.6007202919779479E-3</v>
      </c>
      <c r="AD732" s="178">
        <f>IF($M732="","",$M732*'9 All Base Data'!$Y732)</f>
        <v>0.11667699465308784</v>
      </c>
      <c r="AE732" s="178">
        <f>IF($N732="","",$N732*'9 All Base Data'!$Y732)</f>
        <v>0.31634356289068294</v>
      </c>
      <c r="AF732" s="178">
        <f>IF($O732="","",$O732*'9 All Base Data'!$Y732)</f>
        <v>0.11931773041172836</v>
      </c>
      <c r="AG732" s="178">
        <f>IF($P732="","",$P732*'9 All Base Data'!$Y732)</f>
        <v>6.4779269331455322E-2</v>
      </c>
      <c r="AH732" s="167">
        <f>$Q732*'9 All Base Data'!$Y732</f>
        <v>794.89489493544067</v>
      </c>
      <c r="AI732" s="178">
        <f>$R732*'9 All Base Data'!$Y732</f>
        <v>4.1868671840363305</v>
      </c>
      <c r="AJ732" s="178">
        <f>$S732*'9 All Base Data'!$Y732</f>
        <v>0.2293088924085136</v>
      </c>
      <c r="AK732" s="178">
        <f>$T732*'9 All Base Data'!$Y732</f>
        <v>1.2818564239441494E-2</v>
      </c>
      <c r="AL732" s="178">
        <f>IF($U732="","",$U732*'9 All Base Data'!$Y732)</f>
        <v>7.4089891604710778E-4</v>
      </c>
      <c r="AM732" s="178">
        <f>IF($V732="","",$V732*'9 All Base Data'!$Y732)</f>
        <v>1.4346180577092468E-3</v>
      </c>
      <c r="AN732" s="178">
        <f>IF($W732="","",$W732*'9 All Base Data'!$Y732)</f>
        <v>5.4110590741718811E-4</v>
      </c>
      <c r="AO732" s="178">
        <f>IF($X732="","",$X732*'9 All Base Data'!$Y732)</f>
        <v>2.937739864181499E-4</v>
      </c>
      <c r="AP732" s="178">
        <f>$Y732*'9 All Base Data'!$Y732</f>
        <v>4.9283483485997322E-2</v>
      </c>
      <c r="AQ732" s="179">
        <f t="shared" si="119"/>
        <v>4.2511447487355252</v>
      </c>
    </row>
    <row r="733" spans="1:43" x14ac:dyDescent="0.25">
      <c r="A733" s="124">
        <v>537800</v>
      </c>
      <c r="B733" s="125" t="s">
        <v>764</v>
      </c>
      <c r="C733" s="126" t="s">
        <v>678</v>
      </c>
      <c r="D733" s="101" t="s">
        <v>2085</v>
      </c>
      <c r="E733" s="142"/>
      <c r="F733" s="191" t="str">
        <f>IF('9 All Base Data'!G733="Rural Centre","Rural",IF('9 All Base Data'!G733="Rural (Incl.some Off Shore Islands)","Rural",IF('9 All Base Data'!G733="Inlet-in TA but not in Urban Area","Rural",IF('9 All Base Data'!G733="Rural (Incl.some Off Shore Islands)","Rural",IF('9 All Base Data'!G733="Inlet-not in TA","Rural",IF('9 All Base Data'!G733="Inland Water not in Urban Area","Rural",IF('9 All Base Data'!G733="Oceanic-in Region but not in TA","Rural",'9 All Base Data'!G733)))))))</f>
        <v>Tauranga</v>
      </c>
      <c r="G733" s="177">
        <f>IF('9 All Base Data'!I733="..C","..C",'9 All Base Data'!I733*Basecase_Pop_2006)</f>
        <v>738</v>
      </c>
      <c r="H733" s="177">
        <f>IF('9 All Base Data'!J733="..C","..C",'9 All Base Data'!J733*Basecase_Pop_2006)</f>
        <v>351</v>
      </c>
      <c r="I733" s="191">
        <f>IF('9 All Base Data'!L733="..C","..C",'9 All Base Data'!L733*Basecase_Pop_2006)</f>
        <v>9</v>
      </c>
      <c r="J733" s="156">
        <f>IF('9 All Base Data'!$P733=0,0,('9 All Base Data'!$P733*Basecase_Pop_2006)/(1+(1/(BaseCase_Mort_AllAdults_30*('9 All Base Data'!$W733*Basecase_PM10)/10))))</f>
        <v>0.82906429220421884</v>
      </c>
      <c r="K733" s="156">
        <f>IF('9 All Base Data'!$Q733=0,0,('9 All Base Data'!$Q733*Basecase_Pop_2006)/(1+(1/(BaseCase_Mort_Maori_30*('9 All Base Data'!$W733*Basecase_PM10)/10))))</f>
        <v>0.42275201761690251</v>
      </c>
      <c r="L733" s="179">
        <f>133/(1+1/(BaseCase_Mort_Child_0_1*'9 All Base Data'!$AB$10/10))*IF('9 All Base Data'!$L733="..C",0,'9 All Base Data'!L733/'9 All Base Data'!$L$2022)</f>
        <v>1.3129000697747069E-3</v>
      </c>
      <c r="M733" s="178">
        <f>IF('9 All Base Data'!$R733="","",IF('9 All Base Data'!$R733=0,0,('9 All Base Data'!$R733*Basecase_Pop_2006)/(1+(1/(BaseCase_CardiacHA_All*('9 All Base Data'!$W733*Basecase_PM10)/10)))))</f>
        <v>3.4566140348215708E-2</v>
      </c>
      <c r="N733" s="178">
        <f>IF('9 All Base Data'!$S733="","",IF('9 All Base Data'!$S733=0,0,('9 All Base Data'!S733*Basecase_Pop_2006)/(1+(1/(BaseCase_RespHA_All*('9 All Base Data'!$W733*Basecase_PM10)/10)))))</f>
        <v>0.16310024330804676</v>
      </c>
      <c r="O733" s="178">
        <f>IF('9 All Base Data'!$T733="","",IF('9 All Base Data'!$T733=0,0,('9 All Base Data'!$T733*Basecase_Pop_2006)/(1+(1/(BaseCase_RespHA_Child_1_4*('9 All Base Data'!$W733*Basecase_PM10)/10)))))</f>
        <v>0.13051743308020095</v>
      </c>
      <c r="P733" s="179">
        <f>IF('9 All Base Data'!$U733="","",IF('9 All Base Data'!$U733=0,0,('9 All Base Data'!$U733*Basecase_Pop_2006)/(1+(1/(BaseCase_RespHA_Child_5_14*('9 All Base Data'!$W733*Basecase_PM10)/10)))))</f>
        <v>2.5767179996948462E-2</v>
      </c>
      <c r="Q733" s="156">
        <f>IF('7 Base case Results'!$G733="..C",0,BaseCase_RADs_All*'7 Base case Results'!$G733*('9 All Base Data'!$V733*Basecase_PM10)/10)</f>
        <v>534.07940901637846</v>
      </c>
      <c r="R733" s="189">
        <f t="shared" si="110"/>
        <v>2.951468880247019</v>
      </c>
      <c r="S733" s="178">
        <f t="shared" si="111"/>
        <v>1.5049971827161728</v>
      </c>
      <c r="T733" s="179">
        <f t="shared" si="112"/>
        <v>4.673924248397957E-3</v>
      </c>
      <c r="U733" s="178">
        <f t="shared" si="113"/>
        <v>2.1949499121116974E-4</v>
      </c>
      <c r="V733" s="178">
        <f t="shared" si="114"/>
        <v>7.3965960340199204E-4</v>
      </c>
      <c r="W733" s="178">
        <f t="shared" si="115"/>
        <v>5.9189655901871127E-4</v>
      </c>
      <c r="X733" s="179">
        <f t="shared" si="116"/>
        <v>1.1685416128616127E-4</v>
      </c>
      <c r="Y733" s="179">
        <f t="shared" si="117"/>
        <v>3.3112923359015459E-2</v>
      </c>
      <c r="Z733" s="186">
        <f t="shared" si="118"/>
        <v>2.9902148824490453</v>
      </c>
      <c r="AA733" s="156">
        <f>$J733*'9 All Base Data'!$Y733</f>
        <v>0.37896113713187757</v>
      </c>
      <c r="AB733" s="156">
        <f>$K733*'9 All Base Data'!$Y733</f>
        <v>0.19323783068133166</v>
      </c>
      <c r="AC733" s="178">
        <f>$L733*'9 All Base Data'!$Y733</f>
        <v>6.0012004866299138E-4</v>
      </c>
      <c r="AD733" s="178">
        <f>IF($M733="","",$M733*'9 All Base Data'!$Y733)</f>
        <v>1.5800009692605647E-2</v>
      </c>
      <c r="AE733" s="178">
        <f>IF($N733="","",$N733*'9 All Base Data'!$Y733)</f>
        <v>7.4552304630288335E-2</v>
      </c>
      <c r="AF733" s="178">
        <f>IF($O733="","",$O733*'9 All Base Data'!$Y733)</f>
        <v>5.9658865205864178E-2</v>
      </c>
      <c r="AG733" s="178">
        <f>IF($P733="","",$P733*'9 All Base Data'!$Y733)</f>
        <v>1.1778048969355514E-2</v>
      </c>
      <c r="AH733" s="167">
        <f>$Q733*'9 All Base Data'!$Y733</f>
        <v>244.12502391275703</v>
      </c>
      <c r="AI733" s="178">
        <f>$R733*'9 All Base Data'!$Y733</f>
        <v>1.349101648189484</v>
      </c>
      <c r="AJ733" s="178">
        <f>$S733*'9 All Base Data'!$Y733</f>
        <v>0.68792667722554057</v>
      </c>
      <c r="AK733" s="178">
        <f>$T733*'9 All Base Data'!$Y733</f>
        <v>2.1364273732402497E-3</v>
      </c>
      <c r="AL733" s="178">
        <f>IF($U733="","",$U733*'9 All Base Data'!$Y733)</f>
        <v>1.0033006154804586E-4</v>
      </c>
      <c r="AM733" s="178">
        <f>IF($V733="","",$V733*'9 All Base Data'!$Y733)</f>
        <v>3.3809470149835755E-4</v>
      </c>
      <c r="AN733" s="178">
        <f>IF($W733="","",$W733*'9 All Base Data'!$Y733)</f>
        <v>2.7055295370859405E-4</v>
      </c>
      <c r="AO733" s="178">
        <f>IF($X733="","",$X733*'9 All Base Data'!$Y733)</f>
        <v>5.3413452076027253E-5</v>
      </c>
      <c r="AP733" s="178">
        <f>$Y733*'9 All Base Data'!$Y733</f>
        <v>1.5135751482590934E-2</v>
      </c>
      <c r="AQ733" s="179">
        <f t="shared" si="119"/>
        <v>1.3668122518083616</v>
      </c>
    </row>
    <row r="734" spans="1:43" x14ac:dyDescent="0.25">
      <c r="A734" s="124">
        <v>537900</v>
      </c>
      <c r="B734" s="125" t="s">
        <v>765</v>
      </c>
      <c r="C734" s="126" t="s">
        <v>678</v>
      </c>
      <c r="D734" s="101" t="s">
        <v>2085</v>
      </c>
      <c r="E734" s="142"/>
      <c r="F734" s="191" t="str">
        <f>IF('9 All Base Data'!G734="Rural Centre","Rural",IF('9 All Base Data'!G734="Rural (Incl.some Off Shore Islands)","Rural",IF('9 All Base Data'!G734="Inlet-in TA but not in Urban Area","Rural",IF('9 All Base Data'!G734="Rural (Incl.some Off Shore Islands)","Rural",IF('9 All Base Data'!G734="Inlet-not in TA","Rural",IF('9 All Base Data'!G734="Inland Water not in Urban Area","Rural",IF('9 All Base Data'!G734="Oceanic-in Region but not in TA","Rural",'9 All Base Data'!G734)))))))</f>
        <v>Tauranga</v>
      </c>
      <c r="G734" s="177">
        <f>IF('9 All Base Data'!I734="..C","..C",'9 All Base Data'!I734*Basecase_Pop_2006)</f>
        <v>5766</v>
      </c>
      <c r="H734" s="177">
        <f>IF('9 All Base Data'!J734="..C","..C",'9 All Base Data'!J734*Basecase_Pop_2006)</f>
        <v>3711</v>
      </c>
      <c r="I734" s="191">
        <f>IF('9 All Base Data'!L734="..C","..C",'9 All Base Data'!L734*Basecase_Pop_2006)</f>
        <v>90</v>
      </c>
      <c r="J734" s="156">
        <f>IF('9 All Base Data'!$P734=0,0,('9 All Base Data'!$P734*Basecase_Pop_2006)/(1+(1/(BaseCase_Mort_AllAdults_30*('9 All Base Data'!$W734*Basecase_PM10)/10))))</f>
        <v>0.14294211934555498</v>
      </c>
      <c r="K734" s="156">
        <f>IF('9 All Base Data'!$Q734=0,0,('9 All Base Data'!$Q734*Basecase_Pop_2006)/(1+(1/(BaseCase_Mort_Maori_30*('9 All Base Data'!$W734*Basecase_PM10)/10))))</f>
        <v>0</v>
      </c>
      <c r="L734" s="179">
        <f>133/(1+1/(BaseCase_Mort_Child_0_1*'9 All Base Data'!$AB$10/10))*IF('9 All Base Data'!$L734="..C",0,'9 All Base Data'!L734/'9 All Base Data'!$L$2022)</f>
        <v>1.3129000697747069E-2</v>
      </c>
      <c r="M734" s="178">
        <f>IF('9 All Base Data'!$R734="","",IF('9 All Base Data'!$R734=0,0,('9 All Base Data'!$R734*Basecase_Pop_2006)/(1+(1/(BaseCase_CardiacHA_All*('9 All Base Data'!$W734*Basecase_PM10)/10)))))</f>
        <v>0.59294225366554631</v>
      </c>
      <c r="N734" s="178">
        <f>IF('9 All Base Data'!$S734="","",IF('9 All Base Data'!$S734=0,0,('9 All Base Data'!S734*Basecase_Pop_2006)/(1+(1/(BaseCase_RespHA_All*('9 All Base Data'!$W734*Basecase_PM10)/10)))))</f>
        <v>0.83754178996024009</v>
      </c>
      <c r="O734" s="178">
        <f>IF('9 All Base Data'!$T734="","",IF('9 All Base Data'!$T734=0,0,('9 All Base Data'!$T734*Basecase_Pop_2006)/(1+(1/(BaseCase_RespHA_Child_1_4*('9 All Base Data'!$W734*Basecase_PM10)/10)))))</f>
        <v>0.40895462365129626</v>
      </c>
      <c r="P734" s="179">
        <f>IF('9 All Base Data'!$U734="","",IF('9 All Base Data'!$U734=0,0,('9 All Base Data'!$U734*Basecase_Pop_2006)/(1+(1/(BaseCase_RespHA_Child_5_14*('9 All Base Data'!$W734*Basecase_PM10)/10)))))</f>
        <v>0.25767179996948464</v>
      </c>
      <c r="Q734" s="156">
        <f>IF('7 Base case Results'!$G734="..C",0,BaseCase_RADs_All*'7 Base case Results'!$G734*('9 All Base Data'!$V734*Basecase_PM10)/10)</f>
        <v>4172.7667647539811</v>
      </c>
      <c r="R734" s="189">
        <f t="shared" si="110"/>
        <v>0.50887394487017579</v>
      </c>
      <c r="S734" s="178">
        <f t="shared" si="111"/>
        <v>0</v>
      </c>
      <c r="T734" s="179">
        <f t="shared" si="112"/>
        <v>4.6739242483979565E-2</v>
      </c>
      <c r="U734" s="178">
        <f t="shared" si="113"/>
        <v>3.7651833107762191E-3</v>
      </c>
      <c r="V734" s="178">
        <f t="shared" si="114"/>
        <v>3.7982520174696887E-3</v>
      </c>
      <c r="W734" s="178">
        <f t="shared" si="115"/>
        <v>1.8546092182586285E-3</v>
      </c>
      <c r="X734" s="179">
        <f t="shared" si="116"/>
        <v>1.1685416128616127E-3</v>
      </c>
      <c r="Y734" s="179">
        <f t="shared" si="117"/>
        <v>0.25871153941474684</v>
      </c>
      <c r="Z734" s="186">
        <f t="shared" si="118"/>
        <v>0.8218881620971481</v>
      </c>
      <c r="AA734" s="156">
        <f>$J734*'9 All Base Data'!$Y734</f>
        <v>6.533812709170303E-2</v>
      </c>
      <c r="AB734" s="156">
        <f>$K734*'9 All Base Data'!$Y734</f>
        <v>0</v>
      </c>
      <c r="AC734" s="178">
        <f>$L734*'9 All Base Data'!$Y734</f>
        <v>6.0012004866299134E-3</v>
      </c>
      <c r="AD734" s="178">
        <f>IF($M734="","",$M734*'9 All Base Data'!$Y734)</f>
        <v>0.2710309354962353</v>
      </c>
      <c r="AE734" s="178">
        <f>IF($N734="","",$N734*'9 All Base Data'!$Y734)</f>
        <v>0.38283615891229139</v>
      </c>
      <c r="AF734" s="178">
        <f>IF($O734="","",$O734*'9 All Base Data'!$Y734)</f>
        <v>0.18693111097837439</v>
      </c>
      <c r="AG734" s="178">
        <f>IF($P734="","",$P734*'9 All Base Data'!$Y734)</f>
        <v>0.11778048969355515</v>
      </c>
      <c r="AH734" s="167">
        <f>$Q734*'9 All Base Data'!$Y734</f>
        <v>1907.3507965866627</v>
      </c>
      <c r="AI734" s="178">
        <f>$R734*'9 All Base Data'!$Y734</f>
        <v>0.23260373244646282</v>
      </c>
      <c r="AJ734" s="178">
        <f>$S734*'9 All Base Data'!$Y734</f>
        <v>0</v>
      </c>
      <c r="AK734" s="178">
        <f>$T734*'9 All Base Data'!$Y734</f>
        <v>2.1364273732402492E-2</v>
      </c>
      <c r="AL734" s="178">
        <f>IF($U734="","",$U734*'9 All Base Data'!$Y734)</f>
        <v>1.7210464404010942E-3</v>
      </c>
      <c r="AM734" s="178">
        <f>IF($V734="","",$V734*'9 All Base Data'!$Y734)</f>
        <v>1.7361619806672416E-3</v>
      </c>
      <c r="AN734" s="178">
        <f>IF($W734="","",$W734*'9 All Base Data'!$Y734)</f>
        <v>8.4773258828692787E-4</v>
      </c>
      <c r="AO734" s="178">
        <f>IF($X734="","",$X734*'9 All Base Data'!$Y734)</f>
        <v>5.341345207602726E-4</v>
      </c>
      <c r="AP734" s="178">
        <f>$Y734*'9 All Base Data'!$Y734</f>
        <v>0.11825574938837309</v>
      </c>
      <c r="AQ734" s="179">
        <f t="shared" si="119"/>
        <v>0.37568096398830675</v>
      </c>
    </row>
    <row r="735" spans="1:43" x14ac:dyDescent="0.25">
      <c r="A735" s="124">
        <v>538000</v>
      </c>
      <c r="B735" s="125" t="s">
        <v>766</v>
      </c>
      <c r="C735" s="126" t="s">
        <v>678</v>
      </c>
      <c r="D735" s="101" t="s">
        <v>2085</v>
      </c>
      <c r="E735" s="142"/>
      <c r="F735" s="191" t="str">
        <f>IF('9 All Base Data'!G735="Rural Centre","Rural",IF('9 All Base Data'!G735="Rural (Incl.some Off Shore Islands)","Rural",IF('9 All Base Data'!G735="Inlet-in TA but not in Urban Area","Rural",IF('9 All Base Data'!G735="Rural (Incl.some Off Shore Islands)","Rural",IF('9 All Base Data'!G735="Inlet-not in TA","Rural",IF('9 All Base Data'!G735="Inland Water not in Urban Area","Rural",IF('9 All Base Data'!G735="Oceanic-in Region but not in TA","Rural",'9 All Base Data'!G735)))))))</f>
        <v>Tauranga</v>
      </c>
      <c r="G735" s="177">
        <f>IF('9 All Base Data'!I735="..C","..C",'9 All Base Data'!I735*Basecase_Pop_2006)</f>
        <v>2724</v>
      </c>
      <c r="H735" s="177">
        <f>IF('9 All Base Data'!J735="..C","..C",'9 All Base Data'!J735*Basecase_Pop_2006)</f>
        <v>1806</v>
      </c>
      <c r="I735" s="191">
        <f>IF('9 All Base Data'!L735="..C","..C",'9 All Base Data'!L735*Basecase_Pop_2006)</f>
        <v>33</v>
      </c>
      <c r="J735" s="156">
        <f>IF('9 All Base Data'!$P735=0,0,('9 All Base Data'!$P735*Basecase_Pop_2006)/(1+(1/(BaseCase_Mort_AllAdults_30*('9 All Base Data'!$W735*Basecase_PM10)/10))))</f>
        <v>2.3442507572671016</v>
      </c>
      <c r="K735" s="156">
        <f>IF('9 All Base Data'!$Q735=0,0,('9 All Base Data'!$Q735*Basecase_Pop_2006)/(1+(1/(BaseCase_Mort_Maori_30*('9 All Base Data'!$W735*Basecase_PM10)/10))))</f>
        <v>0.49321068721971967</v>
      </c>
      <c r="L735" s="179">
        <f>133/(1+1/(BaseCase_Mort_Child_0_1*'9 All Base Data'!$AB$10/10))*IF('9 All Base Data'!$L735="..C",0,'9 All Base Data'!L735/'9 All Base Data'!$L$2022)</f>
        <v>4.8139669225072592E-3</v>
      </c>
      <c r="M735" s="178">
        <f>IF('9 All Base Data'!$R735="","",IF('9 All Base Data'!$R735=0,0,('9 All Base Data'!$R735*Basecase_Pop_2006)/(1+(1/(BaseCase_CardiacHA_All*('9 All Base Data'!$W735*Basecase_PM10)/10)))))</f>
        <v>0.32704886637157937</v>
      </c>
      <c r="N735" s="178">
        <f>IF('9 All Base Data'!$S735="","",IF('9 All Base Data'!$S735=0,0,('9 All Base Data'!S735*Basecase_Pop_2006)/(1+(1/(BaseCase_RespHA_All*('9 All Base Data'!$W735*Basecase_PM10)/10)))))</f>
        <v>0.5245656473961503</v>
      </c>
      <c r="O735" s="178">
        <f>IF('9 All Base Data'!$T735="","",IF('9 All Base Data'!$T735=0,0,('9 All Base Data'!$T735*Basecase_Pop_2006)/(1+(1/(BaseCase_RespHA_Child_1_4*('9 All Base Data'!$W735*Basecase_PM10)/10)))))</f>
        <v>0.18272440631228132</v>
      </c>
      <c r="P735" s="179">
        <f>IF('9 All Base Data'!$U735="","",IF('9 All Base Data'!$U735=0,0,('9 All Base Data'!$U735*Basecase_Pop_2006)/(1+(1/(BaseCase_RespHA_Child_5_14*('9 All Base Data'!$W735*Basecase_PM10)/10)))))</f>
        <v>0.15460307998169079</v>
      </c>
      <c r="Q735" s="156">
        <f>IF('7 Base case Results'!$G735="..C",0,BaseCase_RADs_All*'7 Base case Results'!$G735*('9 All Base Data'!$V735*Basecase_PM10)/10)</f>
        <v>1971.3174934425674</v>
      </c>
      <c r="R735" s="189">
        <f t="shared" si="110"/>
        <v>8.3455326958708813</v>
      </c>
      <c r="S735" s="178">
        <f t="shared" si="111"/>
        <v>1.7558300465022021</v>
      </c>
      <c r="T735" s="179">
        <f t="shared" si="112"/>
        <v>1.7137722244125842E-2</v>
      </c>
      <c r="U735" s="178">
        <f t="shared" si="113"/>
        <v>2.0767603014595288E-3</v>
      </c>
      <c r="V735" s="178">
        <f t="shared" si="114"/>
        <v>2.3789052109415417E-3</v>
      </c>
      <c r="W735" s="178">
        <f t="shared" si="115"/>
        <v>8.2865518262619582E-4</v>
      </c>
      <c r="X735" s="179">
        <f t="shared" si="116"/>
        <v>7.0112496771696767E-4</v>
      </c>
      <c r="Y735" s="179">
        <f t="shared" si="117"/>
        <v>0.12222168459343917</v>
      </c>
      <c r="Z735" s="186">
        <f t="shared" si="118"/>
        <v>8.4893477682208474</v>
      </c>
      <c r="AA735" s="156">
        <f>$J735*'9 All Base Data'!$Y735</f>
        <v>1.0715452843039297</v>
      </c>
      <c r="AB735" s="156">
        <f>$K735*'9 All Base Data'!$Y735</f>
        <v>0.22544413579488695</v>
      </c>
      <c r="AC735" s="178">
        <f>$L735*'9 All Base Data'!$Y735</f>
        <v>2.2004401784309685E-3</v>
      </c>
      <c r="AD735" s="178">
        <f>IF($M735="","",$M735*'9 All Base Data'!$Y735)</f>
        <v>0.14949239939926881</v>
      </c>
      <c r="AE735" s="178">
        <f>IF($N735="","",$N735*'9 All Base Data'!$Y735)</f>
        <v>0.23977633110822458</v>
      </c>
      <c r="AF735" s="178">
        <f>IF($O735="","",$O735*'9 All Base Data'!$Y735)</f>
        <v>8.352241128820985E-2</v>
      </c>
      <c r="AG735" s="178">
        <f>IF($P735="","",$P735*'9 All Base Data'!$Y735)</f>
        <v>7.0668293816133085E-2</v>
      </c>
      <c r="AH735" s="167">
        <f>$Q735*'9 All Base Data'!$Y735</f>
        <v>901.07935655602989</v>
      </c>
      <c r="AI735" s="178">
        <f>$R735*'9 All Base Data'!$Y735</f>
        <v>3.8147012121219892</v>
      </c>
      <c r="AJ735" s="178">
        <f>$S735*'9 All Base Data'!$Y735</f>
        <v>0.80258112342979759</v>
      </c>
      <c r="AK735" s="178">
        <f>$T735*'9 All Base Data'!$Y735</f>
        <v>7.8335670352142478E-3</v>
      </c>
      <c r="AL735" s="178">
        <f>IF($U735="","",$U735*'9 All Base Data'!$Y735)</f>
        <v>9.492767361853568E-4</v>
      </c>
      <c r="AM735" s="178">
        <f>IF($V735="","",$V735*'9 All Base Data'!$Y735)</f>
        <v>1.0873856615757987E-3</v>
      </c>
      <c r="AN735" s="178">
        <f>IF($W735="","",$W735*'9 All Base Data'!$Y735)</f>
        <v>3.7877413519203168E-4</v>
      </c>
      <c r="AO735" s="178">
        <f>IF($X735="","",$X735*'9 All Base Data'!$Y735)</f>
        <v>3.2048071245616356E-4</v>
      </c>
      <c r="AP735" s="178">
        <f>$Y735*'9 All Base Data'!$Y735</f>
        <v>5.5866920106473851E-2</v>
      </c>
      <c r="AQ735" s="179">
        <f t="shared" si="119"/>
        <v>3.880438361661438</v>
      </c>
    </row>
    <row r="736" spans="1:43" x14ac:dyDescent="0.25">
      <c r="A736" s="124">
        <v>538101</v>
      </c>
      <c r="B736" s="125" t="s">
        <v>767</v>
      </c>
      <c r="C736" s="126" t="s">
        <v>678</v>
      </c>
      <c r="D736" s="101" t="s">
        <v>2085</v>
      </c>
      <c r="E736" s="142"/>
      <c r="F736" s="191" t="str">
        <f>IF('9 All Base Data'!G736="Rural Centre","Rural",IF('9 All Base Data'!G736="Rural (Incl.some Off Shore Islands)","Rural",IF('9 All Base Data'!G736="Inlet-in TA but not in Urban Area","Rural",IF('9 All Base Data'!G736="Rural (Incl.some Off Shore Islands)","Rural",IF('9 All Base Data'!G736="Inlet-not in TA","Rural",IF('9 All Base Data'!G736="Inland Water not in Urban Area","Rural",IF('9 All Base Data'!G736="Oceanic-in Region but not in TA","Rural",'9 All Base Data'!G736)))))))</f>
        <v>Tauranga</v>
      </c>
      <c r="G736" s="177">
        <f>IF('9 All Base Data'!I736="..C","..C",'9 All Base Data'!I736*Basecase_Pop_2006)</f>
        <v>1881</v>
      </c>
      <c r="H736" s="177">
        <f>IF('9 All Base Data'!J736="..C","..C",'9 All Base Data'!J736*Basecase_Pop_2006)</f>
        <v>1131</v>
      </c>
      <c r="I736" s="191">
        <f>IF('9 All Base Data'!L736="..C","..C",'9 All Base Data'!L736*Basecase_Pop_2006)</f>
        <v>27</v>
      </c>
      <c r="J736" s="156">
        <f>IF('9 All Base Data'!$P736=0,0,('9 All Base Data'!$P736*Basecase_Pop_2006)/(1+(1/(BaseCase_Mort_AllAdults_30*('9 All Base Data'!$W736*Basecase_PM10)/10))))</f>
        <v>1.4294211934555499</v>
      </c>
      <c r="K736" s="156">
        <f>IF('9 All Base Data'!$Q736=0,0,('9 All Base Data'!$Q736*Basecase_Pop_2006)/(1+(1/(BaseCase_Mort_Maori_30*('9 All Base Data'!$W736*Basecase_PM10)/10))))</f>
        <v>0.21137600880845125</v>
      </c>
      <c r="L736" s="179">
        <f>133/(1+1/(BaseCase_Mort_Child_0_1*'9 All Base Data'!$AB$10/10))*IF('9 All Base Data'!$L736="..C",0,'9 All Base Data'!L736/'9 All Base Data'!$L$2022)</f>
        <v>3.9387002093241204E-3</v>
      </c>
      <c r="M736" s="178">
        <f>IF('9 All Base Data'!$R736="","",IF('9 All Base Data'!$R736=0,0,('9 All Base Data'!$R736*Basecase_Pop_2006)/(1+(1/(BaseCase_CardiacHA_All*('9 All Base Data'!$W736*Basecase_PM10)/10)))))</f>
        <v>0.29780059376924306</v>
      </c>
      <c r="N736" s="178">
        <f>IF('9 All Base Data'!$S736="","",IF('9 All Base Data'!$S736=0,0,('9 All Base Data'!S736*Basecase_Pop_2006)/(1+(1/(BaseCase_RespHA_All*('9 All Base Data'!$W736*Basecase_PM10)/10)))))</f>
        <v>0.47607638587213641</v>
      </c>
      <c r="O736" s="178">
        <f>IF('9 All Base Data'!$T736="","",IF('9 All Base Data'!$T736=0,0,('9 All Base Data'!$T736*Basecase_Pop_2006)/(1+(1/(BaseCase_RespHA_Child_1_4*('9 All Base Data'!$W736*Basecase_PM10)/10)))))</f>
        <v>8.7011622053467297E-2</v>
      </c>
      <c r="P736" s="179">
        <f>IF('9 All Base Data'!$U736="","",IF('9 All Base Data'!$U736=0,0,('9 All Base Data'!$U736*Basecase_Pop_2006)/(1+(1/(BaseCase_RespHA_Child_5_14*('9 All Base Data'!$W736*Basecase_PM10)/10)))))</f>
        <v>6.441794999237116E-2</v>
      </c>
      <c r="Q736" s="156">
        <f>IF('7 Base case Results'!$G736="..C",0,BaseCase_RADs_All*'7 Base case Results'!$G736*('9 All Base Data'!$V736*Basecase_PM10)/10)</f>
        <v>1361.2511766393061</v>
      </c>
      <c r="R736" s="189">
        <f t="shared" si="110"/>
        <v>5.0887394487017579</v>
      </c>
      <c r="S736" s="178">
        <f t="shared" si="111"/>
        <v>0.75249859135808639</v>
      </c>
      <c r="T736" s="179">
        <f t="shared" si="112"/>
        <v>1.4021772745193868E-2</v>
      </c>
      <c r="U736" s="178">
        <f t="shared" si="113"/>
        <v>1.8910337704346936E-3</v>
      </c>
      <c r="V736" s="178">
        <f t="shared" si="114"/>
        <v>2.1590064099301387E-3</v>
      </c>
      <c r="W736" s="178">
        <f t="shared" si="115"/>
        <v>3.9459770601247418E-4</v>
      </c>
      <c r="X736" s="179">
        <f t="shared" si="116"/>
        <v>2.9213540321540319E-4</v>
      </c>
      <c r="Y736" s="179">
        <f t="shared" si="117"/>
        <v>8.4397572951636982E-2</v>
      </c>
      <c r="Z736" s="186">
        <f t="shared" si="118"/>
        <v>5.191208834578954</v>
      </c>
      <c r="AA736" s="156">
        <f>$J736*'9 All Base Data'!$Y736</f>
        <v>0.65338127091703035</v>
      </c>
      <c r="AB736" s="156">
        <f>$K736*'9 All Base Data'!$Y736</f>
        <v>9.6618915340665829E-2</v>
      </c>
      <c r="AC736" s="178">
        <f>$L736*'9 All Base Data'!$Y736</f>
        <v>1.8003601459889739E-3</v>
      </c>
      <c r="AD736" s="178">
        <f>IF($M736="","",$M736*'9 All Base Data'!$Y736)</f>
        <v>0.13612316042860251</v>
      </c>
      <c r="AE736" s="178">
        <f>IF($N736="","",$N736*'9 All Base Data'!$Y736)</f>
        <v>0.21761213243435509</v>
      </c>
      <c r="AF736" s="178">
        <f>IF($O736="","",$O736*'9 All Base Data'!$Y736)</f>
        <v>3.977257680390945E-2</v>
      </c>
      <c r="AG736" s="178">
        <f>IF($P736="","",$P736*'9 All Base Data'!$Y736)</f>
        <v>2.9445122423388786E-2</v>
      </c>
      <c r="AH736" s="167">
        <f>$Q736*'9 All Base Data'!$Y736</f>
        <v>622.22109753373445</v>
      </c>
      <c r="AI736" s="178">
        <f>$R736*'9 All Base Data'!$Y736</f>
        <v>2.326037324464628</v>
      </c>
      <c r="AJ736" s="178">
        <f>$S736*'9 All Base Data'!$Y736</f>
        <v>0.34396333861277029</v>
      </c>
      <c r="AK736" s="178">
        <f>$T736*'9 All Base Data'!$Y736</f>
        <v>6.4092821197207469E-3</v>
      </c>
      <c r="AL736" s="178">
        <f>IF($U736="","",$U736*'9 All Base Data'!$Y736)</f>
        <v>8.6438206872162607E-4</v>
      </c>
      <c r="AM736" s="178">
        <f>IF($V736="","",$V736*'9 All Base Data'!$Y736)</f>
        <v>9.8687102058980032E-4</v>
      </c>
      <c r="AN736" s="178">
        <f>IF($W736="","",$W736*'9 All Base Data'!$Y736)</f>
        <v>1.8036863580572936E-4</v>
      </c>
      <c r="AO736" s="178">
        <f>IF($X736="","",$X736*'9 All Base Data'!$Y736)</f>
        <v>1.3353363019006815E-4</v>
      </c>
      <c r="AP736" s="178">
        <f>$Y736*'9 All Base Data'!$Y736</f>
        <v>3.8577708047091534E-2</v>
      </c>
      <c r="AQ736" s="179">
        <f t="shared" si="119"/>
        <v>2.3728755677207514</v>
      </c>
    </row>
    <row r="737" spans="1:43" x14ac:dyDescent="0.25">
      <c r="A737" s="124">
        <v>538102</v>
      </c>
      <c r="B737" s="125" t="s">
        <v>768</v>
      </c>
      <c r="C737" s="126" t="s">
        <v>678</v>
      </c>
      <c r="D737" s="101" t="s">
        <v>2085</v>
      </c>
      <c r="E737" s="142"/>
      <c r="F737" s="191" t="str">
        <f>IF('9 All Base Data'!G737="Rural Centre","Rural",IF('9 All Base Data'!G737="Rural (Incl.some Off Shore Islands)","Rural",IF('9 All Base Data'!G737="Inlet-in TA but not in Urban Area","Rural",IF('9 All Base Data'!G737="Rural (Incl.some Off Shore Islands)","Rural",IF('9 All Base Data'!G737="Inlet-not in TA","Rural",IF('9 All Base Data'!G737="Inland Water not in Urban Area","Rural",IF('9 All Base Data'!G737="Oceanic-in Region but not in TA","Rural",'9 All Base Data'!G737)))))))</f>
        <v>Tauranga</v>
      </c>
      <c r="G737" s="177">
        <f>IF('9 All Base Data'!I737="..C","..C",'9 All Base Data'!I737*Basecase_Pop_2006)</f>
        <v>4347</v>
      </c>
      <c r="H737" s="177">
        <f>IF('9 All Base Data'!J737="..C","..C",'9 All Base Data'!J737*Basecase_Pop_2006)</f>
        <v>2928</v>
      </c>
      <c r="I737" s="191">
        <f>IF('9 All Base Data'!L737="..C","..C",'9 All Base Data'!L737*Basecase_Pop_2006)</f>
        <v>45</v>
      </c>
      <c r="J737" s="156">
        <f>IF('9 All Base Data'!$P737=0,0,('9 All Base Data'!$P737*Basecase_Pop_2006)/(1+(1/(BaseCase_Mort_AllAdults_30*('9 All Base Data'!$W737*Basecase_PM10)/10))))</f>
        <v>1.7438938560157706</v>
      </c>
      <c r="K737" s="156">
        <f>IF('9 All Base Data'!$Q737=0,0,('9 All Base Data'!$Q737*Basecase_Pop_2006)/(1+(1/(BaseCase_Mort_Maori_30*('9 All Base Data'!$W737*Basecase_PM10)/10))))</f>
        <v>0.21137600880845125</v>
      </c>
      <c r="L737" s="179">
        <f>133/(1+1/(BaseCase_Mort_Child_0_1*'9 All Base Data'!$AB$10/10))*IF('9 All Base Data'!$L737="..C",0,'9 All Base Data'!L737/'9 All Base Data'!$L$2022)</f>
        <v>6.5645003488735343E-3</v>
      </c>
      <c r="M737" s="178">
        <f>IF('9 All Base Data'!$R737="","",IF('9 All Base Data'!$R737=0,0,('9 All Base Data'!$R737*Basecase_Pop_2006)/(1+(1/(BaseCase_CardiacHA_All*('9 All Base Data'!$W737*Basecase_PM10)/10)))))</f>
        <v>0.73120681505840923</v>
      </c>
      <c r="N737" s="178">
        <f>IF('9 All Base Data'!$S737="","",IF('9 All Base Data'!$S737=0,0,('9 All Base Data'!S737*Basecase_Pop_2006)/(1+(1/(BaseCase_RespHA_All*('9 All Base Data'!$W737*Basecase_PM10)/10)))))</f>
        <v>1.005050147952288</v>
      </c>
      <c r="O737" s="178">
        <f>IF('9 All Base Data'!$T737="","",IF('9 All Base Data'!$T737=0,0,('9 All Base Data'!$T737*Basecase_Pop_2006)/(1+(1/(BaseCase_RespHA_Child_1_4*('9 All Base Data'!$W737*Basecase_PM10)/10)))))</f>
        <v>0.23493137954436169</v>
      </c>
      <c r="P737" s="179">
        <f>IF('9 All Base Data'!$U737="","",IF('9 All Base Data'!$U737=0,0,('9 All Base Data'!$U737*Basecase_Pop_2006)/(1+(1/(BaseCase_RespHA_Child_5_14*('9 All Base Data'!$W737*Basecase_PM10)/10)))))</f>
        <v>9.0185129989319629E-2</v>
      </c>
      <c r="Q737" s="156">
        <f>IF('7 Base case Results'!$G737="..C",0,BaseCase_RADs_All*'7 Base case Results'!$G737*('9 All Base Data'!$V737*Basecase_PM10)/10)</f>
        <v>3145.8579823769605</v>
      </c>
      <c r="R737" s="189">
        <f t="shared" si="110"/>
        <v>6.2082621274161429</v>
      </c>
      <c r="S737" s="178">
        <f t="shared" si="111"/>
        <v>0.75249859135808639</v>
      </c>
      <c r="T737" s="179">
        <f t="shared" si="112"/>
        <v>2.3369621241989783E-2</v>
      </c>
      <c r="U737" s="178">
        <f t="shared" si="113"/>
        <v>4.6431632756208981E-3</v>
      </c>
      <c r="V737" s="178">
        <f t="shared" si="114"/>
        <v>4.5579024209636268E-3</v>
      </c>
      <c r="W737" s="178">
        <f t="shared" si="115"/>
        <v>1.0654138062336804E-3</v>
      </c>
      <c r="X737" s="179">
        <f t="shared" si="116"/>
        <v>4.0898956450156454E-4</v>
      </c>
      <c r="Y737" s="179">
        <f t="shared" si="117"/>
        <v>0.19504319490737157</v>
      </c>
      <c r="Z737" s="186">
        <f t="shared" si="118"/>
        <v>6.4358760092620892</v>
      </c>
      <c r="AA737" s="156">
        <f>$J737*'9 All Base Data'!$Y737</f>
        <v>0.79712515051877686</v>
      </c>
      <c r="AB737" s="156">
        <f>$K737*'9 All Base Data'!$Y737</f>
        <v>9.6618915340665829E-2</v>
      </c>
      <c r="AC737" s="178">
        <f>$L737*'9 All Base Data'!$Y737</f>
        <v>3.0006002433149567E-3</v>
      </c>
      <c r="AD737" s="178">
        <f>IF($M737="","",$M737*'9 All Base Data'!$Y737)</f>
        <v>0.33423097426665793</v>
      </c>
      <c r="AE737" s="178">
        <f>IF($N737="","",$N737*'9 All Base Data'!$Y737)</f>
        <v>0.45940339069474961</v>
      </c>
      <c r="AF737" s="178">
        <f>IF($O737="","",$O737*'9 All Base Data'!$Y737)</f>
        <v>0.10738595737055551</v>
      </c>
      <c r="AG737" s="178">
        <f>IF($P737="","",$P737*'9 All Base Data'!$Y737)</f>
        <v>4.1223171392744305E-2</v>
      </c>
      <c r="AH737" s="167">
        <f>$Q737*'9 All Base Data'!$Y737</f>
        <v>1437.9559335348979</v>
      </c>
      <c r="AI737" s="178">
        <f>$R737*'9 All Base Data'!$Y737</f>
        <v>2.8377655358468457</v>
      </c>
      <c r="AJ737" s="178">
        <f>$S737*'9 All Base Data'!$Y737</f>
        <v>0.34396333861277029</v>
      </c>
      <c r="AK737" s="178">
        <f>$T737*'9 All Base Data'!$Y737</f>
        <v>1.0682136866201246E-2</v>
      </c>
      <c r="AL737" s="178">
        <f>IF($U737="","",$U737*'9 All Base Data'!$Y737)</f>
        <v>2.1223666865932776E-3</v>
      </c>
      <c r="AM737" s="178">
        <f>IF($V737="","",$V737*'9 All Base Data'!$Y737)</f>
        <v>2.0833943768006902E-3</v>
      </c>
      <c r="AN737" s="178">
        <f>IF($W737="","",$W737*'9 All Base Data'!$Y737)</f>
        <v>4.8699531667546932E-4</v>
      </c>
      <c r="AO737" s="178">
        <f>IF($X737="","",$X737*'9 All Base Data'!$Y737)</f>
        <v>1.8694708226609544E-4</v>
      </c>
      <c r="AP737" s="178">
        <f>$Y737*'9 All Base Data'!$Y737</f>
        <v>8.9153267879163681E-2</v>
      </c>
      <c r="AQ737" s="179">
        <f t="shared" si="119"/>
        <v>2.9418067016556049</v>
      </c>
    </row>
    <row r="738" spans="1:43" x14ac:dyDescent="0.25">
      <c r="A738" s="124">
        <v>538201</v>
      </c>
      <c r="B738" s="125" t="s">
        <v>769</v>
      </c>
      <c r="C738" s="126" t="s">
        <v>678</v>
      </c>
      <c r="D738" s="101" t="s">
        <v>2085</v>
      </c>
      <c r="E738" s="142"/>
      <c r="F738" s="191" t="str">
        <f>IF('9 All Base Data'!G738="Rural Centre","Rural",IF('9 All Base Data'!G738="Rural (Incl.some Off Shore Islands)","Rural",IF('9 All Base Data'!G738="Inlet-in TA but not in Urban Area","Rural",IF('9 All Base Data'!G738="Rural (Incl.some Off Shore Islands)","Rural",IF('9 All Base Data'!G738="Inlet-not in TA","Rural",IF('9 All Base Data'!G738="Inland Water not in Urban Area","Rural",IF('9 All Base Data'!G738="Oceanic-in Region but not in TA","Rural",'9 All Base Data'!G738)))))))</f>
        <v>Tauranga</v>
      </c>
      <c r="G738" s="177">
        <f>IF('9 All Base Data'!I738="..C","..C",'9 All Base Data'!I738*Basecase_Pop_2006)</f>
        <v>2226</v>
      </c>
      <c r="H738" s="177">
        <f>IF('9 All Base Data'!J738="..C","..C",'9 All Base Data'!J738*Basecase_Pop_2006)</f>
        <v>1641</v>
      </c>
      <c r="I738" s="191">
        <f>IF('9 All Base Data'!L738="..C","..C",'9 All Base Data'!L738*Basecase_Pop_2006)</f>
        <v>15</v>
      </c>
      <c r="J738" s="156">
        <f>IF('9 All Base Data'!$P738=0,0,('9 All Base Data'!$P738*Basecase_Pop_2006)/(1+(1/(BaseCase_Mort_AllAdults_30*('9 All Base Data'!$W738*Basecase_PM10)/10))))</f>
        <v>6.7754564569793061</v>
      </c>
      <c r="K738" s="156">
        <f>IF('9 All Base Data'!$Q738=0,0,('9 All Base Data'!$Q738*Basecase_Pop_2006)/(1+(1/(BaseCase_Mort_Maori_30*('9 All Base Data'!$W738*Basecase_PM10)/10))))</f>
        <v>0.63412802642535382</v>
      </c>
      <c r="L738" s="179">
        <f>133/(1+1/(BaseCase_Mort_Child_0_1*'9 All Base Data'!$AB$10/10))*IF('9 All Base Data'!$L738="..C",0,'9 All Base Data'!L738/'9 All Base Data'!$L$2022)</f>
        <v>2.1881667829578449E-3</v>
      </c>
      <c r="M738" s="178">
        <f>IF('9 All Base Data'!$R738="","",IF('9 All Base Data'!$R738=0,0,('9 All Base Data'!$R738*Basecase_Pop_2006)/(1+(1/(BaseCase_CardiacHA_All*('9 All Base Data'!$W738*Basecase_PM10)/10)))))</f>
        <v>1.4517778946250597</v>
      </c>
      <c r="N738" s="178">
        <f>IF('9 All Base Data'!$S738="","",IF('9 All Base Data'!$S738=0,0,('9 All Base Data'!S738*Basecase_Pop_2006)/(1+(1/(BaseCase_RespHA_All*('9 All Base Data'!$W738*Basecase_PM10)/10)))))</f>
        <v>2.0674057867965927</v>
      </c>
      <c r="O738" s="178">
        <f>IF('9 All Base Data'!$T738="","",IF('9 All Base Data'!$T738=0,0,('9 All Base Data'!$T738*Basecase_Pop_2006)/(1+(1/(BaseCase_RespHA_Child_1_4*('9 All Base Data'!$W738*Basecase_PM10)/10)))))</f>
        <v>0.60038019216892435</v>
      </c>
      <c r="P738" s="179">
        <f>IF('9 All Base Data'!$U738="","",IF('9 All Base Data'!$U738=0,0,('9 All Base Data'!$U738*Basecase_Pop_2006)/(1+(1/(BaseCase_RespHA_Child_5_14*('9 All Base Data'!$W738*Basecase_PM10)/10)))))</f>
        <v>0.52822718993744344</v>
      </c>
      <c r="Q738" s="156">
        <f>IF('7 Base case Results'!$G738="..C",0,BaseCase_RADs_All*'7 Base case Results'!$G738*('9 All Base Data'!$V738*Basecase_PM10)/10)</f>
        <v>1610.922445081922</v>
      </c>
      <c r="R738" s="189">
        <f t="shared" si="110"/>
        <v>24.12062498684633</v>
      </c>
      <c r="S738" s="178">
        <f t="shared" si="111"/>
        <v>2.2574957740742598</v>
      </c>
      <c r="T738" s="179">
        <f t="shared" si="112"/>
        <v>7.7898737473299281E-3</v>
      </c>
      <c r="U738" s="178">
        <f t="shared" si="113"/>
        <v>9.2187896308691293E-3</v>
      </c>
      <c r="V738" s="178">
        <f t="shared" si="114"/>
        <v>9.3756852431225463E-3</v>
      </c>
      <c r="W738" s="178">
        <f t="shared" si="115"/>
        <v>2.722724171486072E-3</v>
      </c>
      <c r="X738" s="179">
        <f t="shared" si="116"/>
        <v>2.395510306366306E-3</v>
      </c>
      <c r="Y738" s="179">
        <f t="shared" si="117"/>
        <v>9.9877191595079157E-2</v>
      </c>
      <c r="Z738" s="186">
        <f t="shared" si="118"/>
        <v>24.246886527062731</v>
      </c>
      <c r="AA738" s="156">
        <f>$J738*'9 All Base Data'!$Y738</f>
        <v>3.0970272241467236</v>
      </c>
      <c r="AB738" s="156">
        <f>$K738*'9 All Base Data'!$Y738</f>
        <v>0.28985674602199751</v>
      </c>
      <c r="AC738" s="178">
        <f>$L738*'9 All Base Data'!$Y738</f>
        <v>1.0002000811049857E-3</v>
      </c>
      <c r="AD738" s="178">
        <f>IF($M738="","",$M738*'9 All Base Data'!$Y738)</f>
        <v>0.66360040708943713</v>
      </c>
      <c r="AE738" s="178">
        <f>IF($N738="","",$N738*'9 All Base Data'!$Y738)</f>
        <v>0.94500083436770888</v>
      </c>
      <c r="AF738" s="178">
        <f>IF($O738="","",$O738*'9 All Base Data'!$Y738)</f>
        <v>0.27443077994697523</v>
      </c>
      <c r="AG738" s="178">
        <f>IF($P738="","",$P738*'9 All Base Data'!$Y738)</f>
        <v>0.24145000387178803</v>
      </c>
      <c r="AH738" s="167">
        <f>$Q738*'9 All Base Data'!$Y738</f>
        <v>736.34458432221834</v>
      </c>
      <c r="AI738" s="178">
        <f>$R738*'9 All Base Data'!$Y738</f>
        <v>11.025416917962337</v>
      </c>
      <c r="AJ738" s="178">
        <f>$S738*'9 All Base Data'!$Y738</f>
        <v>1.0318900158383111</v>
      </c>
      <c r="AK738" s="178">
        <f>$T738*'9 All Base Data'!$Y738</f>
        <v>3.5607122887337489E-3</v>
      </c>
      <c r="AL738" s="178">
        <f>IF($U738="","",$U738*'9 All Base Data'!$Y738)</f>
        <v>4.2138625850179261E-3</v>
      </c>
      <c r="AM738" s="178">
        <f>IF($V738="","",$V738*'9 All Base Data'!$Y738)</f>
        <v>4.2855787838575587E-3</v>
      </c>
      <c r="AN738" s="178">
        <f>IF($W738="","",$W738*'9 All Base Data'!$Y738)</f>
        <v>1.2445435870595326E-3</v>
      </c>
      <c r="AO738" s="178">
        <f>IF($X738="","",$X738*'9 All Base Data'!$Y738)</f>
        <v>1.0949757675585586E-3</v>
      </c>
      <c r="AP738" s="178">
        <f>$Y738*'9 All Base Data'!$Y738</f>
        <v>4.5653364227977535E-2</v>
      </c>
      <c r="AQ738" s="179">
        <f t="shared" si="119"/>
        <v>11.083130435847924</v>
      </c>
    </row>
    <row r="739" spans="1:43" x14ac:dyDescent="0.25">
      <c r="A739" s="124">
        <v>538202</v>
      </c>
      <c r="B739" s="125" t="s">
        <v>770</v>
      </c>
      <c r="C739" s="126" t="s">
        <v>678</v>
      </c>
      <c r="D739" s="101" t="s">
        <v>2085</v>
      </c>
      <c r="E739" s="142"/>
      <c r="F739" s="191" t="str">
        <f>IF('9 All Base Data'!G739="Rural Centre","Rural",IF('9 All Base Data'!G739="Rural (Incl.some Off Shore Islands)","Rural",IF('9 All Base Data'!G739="Inlet-in TA but not in Urban Area","Rural",IF('9 All Base Data'!G739="Rural (Incl.some Off Shore Islands)","Rural",IF('9 All Base Data'!G739="Inlet-not in TA","Rural",IF('9 All Base Data'!G739="Inland Water not in Urban Area","Rural",IF('9 All Base Data'!G739="Oceanic-in Region but not in TA","Rural",'9 All Base Data'!G739)))))))</f>
        <v>Tauranga</v>
      </c>
      <c r="G739" s="177">
        <f>IF('9 All Base Data'!I739="..C","..C",'9 All Base Data'!I739*Basecase_Pop_2006)</f>
        <v>27</v>
      </c>
      <c r="H739" s="177">
        <f>IF('9 All Base Data'!J739="..C","..C",'9 All Base Data'!J739*Basecase_Pop_2006)</f>
        <v>18</v>
      </c>
      <c r="I739" s="191" t="str">
        <f>IF('9 All Base Data'!L739="..C","..C",'9 All Base Data'!L739*Basecase_Pop_2006)</f>
        <v>..C</v>
      </c>
      <c r="J739" s="156">
        <f>IF('9 All Base Data'!$P739=0,0,('9 All Base Data'!$P739*Basecase_Pop_2006)/(1+(1/(BaseCase_Mort_AllAdults_30*('9 All Base Data'!$W739*Basecase_PM10)/10))))</f>
        <v>11.463957971513508</v>
      </c>
      <c r="K739" s="156">
        <f>IF('9 All Base Data'!$Q739=0,0,('9 All Base Data'!$Q739*Basecase_Pop_2006)/(1+(1/(BaseCase_Mort_Maori_30*('9 All Base Data'!$W739*Basecase_PM10)/10))))</f>
        <v>2.0433014184816956</v>
      </c>
      <c r="L739" s="179">
        <f>133/(1+1/(BaseCase_Mort_Child_0_1*'9 All Base Data'!$AB$10/10))*IF('9 All Base Data'!$L739="..C",0,'9 All Base Data'!L739/'9 All Base Data'!$L$2022)</f>
        <v>0</v>
      </c>
      <c r="M739" s="178">
        <f>IF('9 All Base Data'!$R739="","",IF('9 All Base Data'!$R739=0,0,('9 All Base Data'!$R739*Basecase_Pop_2006)/(1+(1/(BaseCase_CardiacHA_All*('9 All Base Data'!$W739*Basecase_PM10)/10)))))</f>
        <v>0</v>
      </c>
      <c r="N739" s="178">
        <f>IF('9 All Base Data'!$S739="","",IF('9 All Base Data'!$S739=0,0,('9 All Base Data'!S739*Basecase_Pop_2006)/(1+(1/(BaseCase_RespHA_All*('9 All Base Data'!$W739*Basecase_PM10)/10)))))</f>
        <v>0</v>
      </c>
      <c r="O739" s="178">
        <f>IF('9 All Base Data'!$T739="","",IF('9 All Base Data'!$T739=0,0,('9 All Base Data'!$T739*Basecase_Pop_2006)/(1+(1/(BaseCase_RespHA_Child_1_4*('9 All Base Data'!$W739*Basecase_PM10)/10)))))</f>
        <v>0</v>
      </c>
      <c r="P739" s="179">
        <f>IF('9 All Base Data'!$U739="","",IF('9 All Base Data'!$U739=0,0,('9 All Base Data'!$U739*Basecase_Pop_2006)/(1+(1/(BaseCase_RespHA_Child_5_14*('9 All Base Data'!$W739*Basecase_PM10)/10)))))</f>
        <v>0</v>
      </c>
      <c r="Q739" s="156">
        <f>IF('7 Base case Results'!$G739="..C",0,BaseCase_RADs_All*'7 Base case Results'!$G739*('9 All Base Data'!$V739*Basecase_PM10)/10)</f>
        <v>19.539490573769942</v>
      </c>
      <c r="R739" s="189">
        <f t="shared" si="110"/>
        <v>40.811690378588089</v>
      </c>
      <c r="S739" s="178">
        <f t="shared" si="111"/>
        <v>7.2741530497948359</v>
      </c>
      <c r="T739" s="179">
        <f t="shared" si="112"/>
        <v>0</v>
      </c>
      <c r="U739" s="178">
        <f t="shared" si="113"/>
        <v>0</v>
      </c>
      <c r="V739" s="178">
        <f t="shared" si="114"/>
        <v>0</v>
      </c>
      <c r="W739" s="178">
        <f t="shared" si="115"/>
        <v>0</v>
      </c>
      <c r="X739" s="179">
        <f t="shared" si="116"/>
        <v>0</v>
      </c>
      <c r="Y739" s="179">
        <f t="shared" si="117"/>
        <v>1.2114484155737364E-3</v>
      </c>
      <c r="Z739" s="186">
        <f t="shared" si="118"/>
        <v>40.812901827003664</v>
      </c>
      <c r="AA739" s="156">
        <f>$J739*'9 All Base Data'!$Y739</f>
        <v>5.2401177927545826</v>
      </c>
      <c r="AB739" s="156">
        <f>$K739*'9 All Base Data'!$Y739</f>
        <v>0.93398284829310296</v>
      </c>
      <c r="AC739" s="178">
        <f>$L739*'9 All Base Data'!$Y739</f>
        <v>0</v>
      </c>
      <c r="AD739" s="178">
        <f>IF($M739="","",$M739*'9 All Base Data'!$Y739)</f>
        <v>0</v>
      </c>
      <c r="AE739" s="178">
        <f>IF($N739="","",$N739*'9 All Base Data'!$Y739)</f>
        <v>0</v>
      </c>
      <c r="AF739" s="178">
        <f>IF($O739="","",$O739*'9 All Base Data'!$Y739)</f>
        <v>0</v>
      </c>
      <c r="AG739" s="178">
        <f>IF($P739="","",$P739*'9 All Base Data'!$Y739)</f>
        <v>0</v>
      </c>
      <c r="AH739" s="167">
        <f>$Q739*'9 All Base Data'!$Y739</f>
        <v>8.9314033138813542</v>
      </c>
      <c r="AI739" s="178">
        <f>$R739*'9 All Base Data'!$Y739</f>
        <v>18.654819342206313</v>
      </c>
      <c r="AJ739" s="178">
        <f>$S739*'9 All Base Data'!$Y739</f>
        <v>3.3249789399234464</v>
      </c>
      <c r="AK739" s="178">
        <f>$T739*'9 All Base Data'!$Y739</f>
        <v>0</v>
      </c>
      <c r="AL739" s="178">
        <f>IF($U739="","",$U739*'9 All Base Data'!$Y739)</f>
        <v>0</v>
      </c>
      <c r="AM739" s="178">
        <f>IF($V739="","",$V739*'9 All Base Data'!$Y739)</f>
        <v>0</v>
      </c>
      <c r="AN739" s="178">
        <f>IF($W739="","",$W739*'9 All Base Data'!$Y739)</f>
        <v>0</v>
      </c>
      <c r="AO739" s="178">
        <f>IF($X739="","",$X739*'9 All Base Data'!$Y739)</f>
        <v>0</v>
      </c>
      <c r="AP739" s="178">
        <f>$Y739*'9 All Base Data'!$Y739</f>
        <v>5.5374700546064392E-4</v>
      </c>
      <c r="AQ739" s="179">
        <f t="shared" si="119"/>
        <v>18.655373089211775</v>
      </c>
    </row>
    <row r="740" spans="1:43" x14ac:dyDescent="0.25">
      <c r="A740" s="124">
        <v>538301</v>
      </c>
      <c r="B740" s="125" t="s">
        <v>771</v>
      </c>
      <c r="C740" s="126" t="s">
        <v>678</v>
      </c>
      <c r="D740" s="101" t="s">
        <v>2085</v>
      </c>
      <c r="E740" s="142"/>
      <c r="F740" s="191" t="str">
        <f>IF('9 All Base Data'!G740="Rural Centre","Rural",IF('9 All Base Data'!G740="Rural (Incl.some Off Shore Islands)","Rural",IF('9 All Base Data'!G740="Inlet-in TA but not in Urban Area","Rural",IF('9 All Base Data'!G740="Rural (Incl.some Off Shore Islands)","Rural",IF('9 All Base Data'!G740="Inlet-not in TA","Rural",IF('9 All Base Data'!G740="Inland Water not in Urban Area","Rural",IF('9 All Base Data'!G740="Oceanic-in Region but not in TA","Rural",'9 All Base Data'!G740)))))))</f>
        <v>Tauranga</v>
      </c>
      <c r="G740" s="177">
        <f>IF('9 All Base Data'!I740="..C","..C",'9 All Base Data'!I740*Basecase_Pop_2006)</f>
        <v>1419</v>
      </c>
      <c r="H740" s="177">
        <f>IF('9 All Base Data'!J740="..C","..C",'9 All Base Data'!J740*Basecase_Pop_2006)</f>
        <v>843</v>
      </c>
      <c r="I740" s="191">
        <f>IF('9 All Base Data'!L740="..C","..C",'9 All Base Data'!L740*Basecase_Pop_2006)</f>
        <v>15</v>
      </c>
      <c r="J740" s="156">
        <f>IF('9 All Base Data'!$P740=0,0,('9 All Base Data'!$P740*Basecase_Pop_2006)/(1+(1/(BaseCase_Mort_AllAdults_30*('9 All Base Data'!$W740*Basecase_PM10)/10))))</f>
        <v>2.8588423869110993E-2</v>
      </c>
      <c r="K740" s="156">
        <f>IF('9 All Base Data'!$Q740=0,0,('9 All Base Data'!$Q740*Basecase_Pop_2006)/(1+(1/(BaseCase_Mort_Maori_30*('9 All Base Data'!$W740*Basecase_PM10)/10))))</f>
        <v>0</v>
      </c>
      <c r="L740" s="179">
        <f>133/(1+1/(BaseCase_Mort_Child_0_1*'9 All Base Data'!$AB$10/10))*IF('9 All Base Data'!$L740="..C",0,'9 All Base Data'!L740/'9 All Base Data'!$L$2022)</f>
        <v>2.1881667829578449E-3</v>
      </c>
      <c r="M740" s="178">
        <f>IF('9 All Base Data'!$R740="","",IF('9 All Base Data'!$R740=0,0,('9 All Base Data'!$R740*Basecase_Pop_2006)/(1+(1/(BaseCase_CardiacHA_All*('9 All Base Data'!$W740*Basecase_PM10)/10)))))</f>
        <v>0.68600493921843486</v>
      </c>
      <c r="N740" s="178">
        <f>IF('9 All Base Data'!$S740="","",IF('9 All Base Data'!$S740=0,0,('9 All Base Data'!S740*Basecase_Pop_2006)/(1+(1/(BaseCase_RespHA_All*('9 All Base Data'!$W740*Basecase_PM10)/10)))))</f>
        <v>1.2959857170963713</v>
      </c>
      <c r="O740" s="178">
        <f>IF('9 All Base Data'!$T740="","",IF('9 All Base Data'!$T740=0,0,('9 All Base Data'!$T740*Basecase_Pop_2006)/(1+(1/(BaseCase_RespHA_Child_1_4*('9 All Base Data'!$W740*Basecase_PM10)/10)))))</f>
        <v>0.60038019216892435</v>
      </c>
      <c r="P740" s="179">
        <f>IF('9 All Base Data'!$U740="","",IF('9 All Base Data'!$U740=0,0,('9 All Base Data'!$U740*Basecase_Pop_2006)/(1+(1/(BaseCase_RespHA_Child_5_14*('9 All Base Data'!$W740*Basecase_PM10)/10)))))</f>
        <v>0.33497333996033002</v>
      </c>
      <c r="Q740" s="156">
        <f>IF('7 Base case Results'!$G740="..C",0,BaseCase_RADs_All*'7 Base case Results'!$G740*('9 All Base Data'!$V740*Basecase_PM10)/10)</f>
        <v>1026.9087823770203</v>
      </c>
      <c r="R740" s="189">
        <f t="shared" si="110"/>
        <v>0.10177478897403514</v>
      </c>
      <c r="S740" s="178">
        <f t="shared" si="111"/>
        <v>0</v>
      </c>
      <c r="T740" s="179">
        <f t="shared" si="112"/>
        <v>7.7898737473299281E-3</v>
      </c>
      <c r="U740" s="178">
        <f t="shared" si="113"/>
        <v>4.3561313640370618E-3</v>
      </c>
      <c r="V740" s="178">
        <f t="shared" si="114"/>
        <v>5.8772952270320436E-3</v>
      </c>
      <c r="W740" s="178">
        <f t="shared" si="115"/>
        <v>2.722724171486072E-3</v>
      </c>
      <c r="X740" s="179">
        <f t="shared" si="116"/>
        <v>1.5191040967200966E-3</v>
      </c>
      <c r="Y740" s="179">
        <f t="shared" si="117"/>
        <v>6.3668344507375255E-2</v>
      </c>
      <c r="Z740" s="186">
        <f t="shared" si="118"/>
        <v>0.18346643381980943</v>
      </c>
      <c r="AA740" s="156">
        <f>$J740*'9 All Base Data'!$Y740</f>
        <v>1.3067625418340605E-2</v>
      </c>
      <c r="AB740" s="156">
        <f>$K740*'9 All Base Data'!$Y740</f>
        <v>0</v>
      </c>
      <c r="AC740" s="178">
        <f>$L740*'9 All Base Data'!$Y740</f>
        <v>1.0002000811049857E-3</v>
      </c>
      <c r="AD740" s="178">
        <f>IF($M740="","",$M740*'9 All Base Data'!$Y740)</f>
        <v>0.31356942313017366</v>
      </c>
      <c r="AE740" s="178">
        <f>IF($N740="","",$N740*'9 All Base Data'!$Y740)</f>
        <v>0.59238858273796668</v>
      </c>
      <c r="AF740" s="178">
        <f>IF($O740="","",$O740*'9 All Base Data'!$Y740)</f>
        <v>0.27443077994697523</v>
      </c>
      <c r="AG740" s="178">
        <f>IF($P740="","",$P740*'9 All Base Data'!$Y740)</f>
        <v>0.1531146366016217</v>
      </c>
      <c r="AH740" s="167">
        <f>$Q740*'9 All Base Data'!$Y740</f>
        <v>469.3948630517645</v>
      </c>
      <c r="AI740" s="178">
        <f>$R740*'9 All Base Data'!$Y740</f>
        <v>4.6520746489292553E-2</v>
      </c>
      <c r="AJ740" s="178">
        <f>$S740*'9 All Base Data'!$Y740</f>
        <v>0</v>
      </c>
      <c r="AK740" s="178">
        <f>$T740*'9 All Base Data'!$Y740</f>
        <v>3.5607122887337489E-3</v>
      </c>
      <c r="AL740" s="178">
        <f>IF($U740="","",$U740*'9 All Base Data'!$Y740)</f>
        <v>1.9911658368766028E-3</v>
      </c>
      <c r="AM740" s="178">
        <f>IF($V740="","",$V740*'9 All Base Data'!$Y740)</f>
        <v>2.6864822227166785E-3</v>
      </c>
      <c r="AN740" s="178">
        <f>IF($W740="","",$W740*'9 All Base Data'!$Y740)</f>
        <v>1.2445435870595326E-3</v>
      </c>
      <c r="AO740" s="178">
        <f>IF($X740="","",$X740*'9 All Base Data'!$Y740)</f>
        <v>6.9437487698835432E-4</v>
      </c>
      <c r="AP740" s="178">
        <f>$Y740*'9 All Base Data'!$Y740</f>
        <v>2.91024815092094E-2</v>
      </c>
      <c r="AQ740" s="179">
        <f t="shared" si="119"/>
        <v>8.3861588346828983E-2</v>
      </c>
    </row>
    <row r="741" spans="1:43" x14ac:dyDescent="0.25">
      <c r="A741" s="124">
        <v>538302</v>
      </c>
      <c r="B741" s="125" t="s">
        <v>772</v>
      </c>
      <c r="C741" s="126" t="s">
        <v>678</v>
      </c>
      <c r="D741" s="101" t="s">
        <v>2085</v>
      </c>
      <c r="E741" s="142"/>
      <c r="F741" s="191" t="str">
        <f>IF('9 All Base Data'!G741="Rural Centre","Rural",IF('9 All Base Data'!G741="Rural (Incl.some Off Shore Islands)","Rural",IF('9 All Base Data'!G741="Inlet-in TA but not in Urban Area","Rural",IF('9 All Base Data'!G741="Rural (Incl.some Off Shore Islands)","Rural",IF('9 All Base Data'!G741="Inlet-not in TA","Rural",IF('9 All Base Data'!G741="Inland Water not in Urban Area","Rural",IF('9 All Base Data'!G741="Oceanic-in Region but not in TA","Rural",'9 All Base Data'!G741)))))))</f>
        <v>Tauranga</v>
      </c>
      <c r="G741" s="177">
        <f>IF('9 All Base Data'!I741="..C","..C",'9 All Base Data'!I741*Basecase_Pop_2006)</f>
        <v>3582</v>
      </c>
      <c r="H741" s="177">
        <f>IF('9 All Base Data'!J741="..C","..C",'9 All Base Data'!J741*Basecase_Pop_2006)</f>
        <v>1875</v>
      </c>
      <c r="I741" s="191">
        <f>IF('9 All Base Data'!L741="..C","..C",'9 All Base Data'!L741*Basecase_Pop_2006)</f>
        <v>60</v>
      </c>
      <c r="J741" s="156">
        <f>IF('9 All Base Data'!$P741=0,0,('9 All Base Data'!$P741*Basecase_Pop_2006)/(1+(1/(BaseCase_Mort_AllAdults_30*('9 All Base Data'!$W741*Basecase_PM10)/10))))</f>
        <v>0.22870739095288795</v>
      </c>
      <c r="K741" s="156">
        <f>IF('9 All Base Data'!$Q741=0,0,('9 All Base Data'!$Q741*Basecase_Pop_2006)/(1+(1/(BaseCase_Mort_Maori_30*('9 All Base Data'!$W741*Basecase_PM10)/10))))</f>
        <v>0</v>
      </c>
      <c r="L741" s="179">
        <f>133/(1+1/(BaseCase_Mort_Child_0_1*'9 All Base Data'!$AB$10/10))*IF('9 All Base Data'!$L741="..C",0,'9 All Base Data'!L741/'9 All Base Data'!$L$2022)</f>
        <v>8.7526671318313796E-3</v>
      </c>
      <c r="M741" s="178">
        <f>IF('9 All Base Data'!$R741="","",IF('9 All Base Data'!$R741=0,0,('9 All Base Data'!$R741*Basecase_Pop_2006)/(1+(1/(BaseCase_CardiacHA_All*('9 All Base Data'!$W741*Basecase_PM10)/10)))))</f>
        <v>0</v>
      </c>
      <c r="N741" s="178">
        <f>IF('9 All Base Data'!$S741="","",IF('9 All Base Data'!$S741=0,0,('9 All Base Data'!S741*Basecase_Pop_2006)/(1+(1/(BaseCase_RespHA_All*('9 All Base Data'!$W741*Basecase_PM10)/10)))))</f>
        <v>0</v>
      </c>
      <c r="O741" s="178">
        <f>IF('9 All Base Data'!$T741="","",IF('9 All Base Data'!$T741=0,0,('9 All Base Data'!$T741*Basecase_Pop_2006)/(1+(1/(BaseCase_RespHA_Child_1_4*('9 All Base Data'!$W741*Basecase_PM10)/10)))))</f>
        <v>0</v>
      </c>
      <c r="P741" s="179">
        <f>IF('9 All Base Data'!$U741="","",IF('9 All Base Data'!$U741=0,0,('9 All Base Data'!$U741*Basecase_Pop_2006)/(1+(1/(BaseCase_RespHA_Child_5_14*('9 All Base Data'!$W741*Basecase_PM10)/10)))))</f>
        <v>0</v>
      </c>
      <c r="Q741" s="156">
        <f>IF('7 Base case Results'!$G741="..C",0,BaseCase_RADs_All*'7 Base case Results'!$G741*('9 All Base Data'!$V741*Basecase_PM10)/10)</f>
        <v>2592.2390827868126</v>
      </c>
      <c r="R741" s="189">
        <f t="shared" si="110"/>
        <v>0.81419831179228108</v>
      </c>
      <c r="S741" s="178">
        <f t="shared" si="111"/>
        <v>0</v>
      </c>
      <c r="T741" s="179">
        <f t="shared" si="112"/>
        <v>3.1159494989319712E-2</v>
      </c>
      <c r="U741" s="178">
        <f t="shared" si="113"/>
        <v>0</v>
      </c>
      <c r="V741" s="178">
        <f t="shared" si="114"/>
        <v>0</v>
      </c>
      <c r="W741" s="178">
        <f t="shared" si="115"/>
        <v>0</v>
      </c>
      <c r="X741" s="179">
        <f t="shared" si="116"/>
        <v>0</v>
      </c>
      <c r="Y741" s="179">
        <f t="shared" si="117"/>
        <v>0.16071882313278238</v>
      </c>
      <c r="Z741" s="186">
        <f t="shared" si="118"/>
        <v>1.0060766299143831</v>
      </c>
      <c r="AA741" s="156">
        <f>$J741*'9 All Base Data'!$Y741</f>
        <v>0.10454100334672484</v>
      </c>
      <c r="AB741" s="156">
        <f>$K741*'9 All Base Data'!$Y741</f>
        <v>0</v>
      </c>
      <c r="AC741" s="178">
        <f>$L741*'9 All Base Data'!$Y741</f>
        <v>4.0008003244199428E-3</v>
      </c>
      <c r="AD741" s="178">
        <f>IF($M741="","",$M741*'9 All Base Data'!$Y741)</f>
        <v>0</v>
      </c>
      <c r="AE741" s="178">
        <f>IF($N741="","",$N741*'9 All Base Data'!$Y741)</f>
        <v>0</v>
      </c>
      <c r="AF741" s="178">
        <f>IF($O741="","",$O741*'9 All Base Data'!$Y741)</f>
        <v>0</v>
      </c>
      <c r="AG741" s="178">
        <f>IF($P741="","",$P741*'9 All Base Data'!$Y741)</f>
        <v>0</v>
      </c>
      <c r="AH741" s="167">
        <f>$Q741*'9 All Base Data'!$Y741</f>
        <v>1184.8995063082598</v>
      </c>
      <c r="AI741" s="178">
        <f>$R741*'9 All Base Data'!$Y741</f>
        <v>0.37216597191434042</v>
      </c>
      <c r="AJ741" s="178">
        <f>$S741*'9 All Base Data'!$Y741</f>
        <v>0</v>
      </c>
      <c r="AK741" s="178">
        <f>$T741*'9 All Base Data'!$Y741</f>
        <v>1.4242849154934996E-2</v>
      </c>
      <c r="AL741" s="178">
        <f>IF($U741="","",$U741*'9 All Base Data'!$Y741)</f>
        <v>0</v>
      </c>
      <c r="AM741" s="178">
        <f>IF($V741="","",$V741*'9 All Base Data'!$Y741)</f>
        <v>0</v>
      </c>
      <c r="AN741" s="178">
        <f>IF($W741="","",$W741*'9 All Base Data'!$Y741)</f>
        <v>0</v>
      </c>
      <c r="AO741" s="178">
        <f>IF($X741="","",$X741*'9 All Base Data'!$Y741)</f>
        <v>0</v>
      </c>
      <c r="AP741" s="178">
        <f>$Y741*'9 All Base Data'!$Y741</f>
        <v>7.3463769391112113E-2</v>
      </c>
      <c r="AQ741" s="179">
        <f t="shared" si="119"/>
        <v>0.45987259046038753</v>
      </c>
    </row>
    <row r="742" spans="1:43" x14ac:dyDescent="0.25">
      <c r="A742" s="124">
        <v>538303</v>
      </c>
      <c r="B742" s="125" t="s">
        <v>773</v>
      </c>
      <c r="C742" s="126" t="s">
        <v>678</v>
      </c>
      <c r="D742" s="101" t="s">
        <v>2085</v>
      </c>
      <c r="E742" s="142"/>
      <c r="F742" s="191" t="str">
        <f>IF('9 All Base Data'!G742="Rural Centre","Rural",IF('9 All Base Data'!G742="Rural (Incl.some Off Shore Islands)","Rural",IF('9 All Base Data'!G742="Inlet-in TA but not in Urban Area","Rural",IF('9 All Base Data'!G742="Rural (Incl.some Off Shore Islands)","Rural",IF('9 All Base Data'!G742="Inlet-not in TA","Rural",IF('9 All Base Data'!G742="Inland Water not in Urban Area","Rural",IF('9 All Base Data'!G742="Oceanic-in Region but not in TA","Rural",'9 All Base Data'!G742)))))))</f>
        <v>Tauranga</v>
      </c>
      <c r="G742" s="177">
        <f>IF('9 All Base Data'!I742="..C","..C",'9 All Base Data'!I742*Basecase_Pop_2006)</f>
        <v>3669</v>
      </c>
      <c r="H742" s="177">
        <f>IF('9 All Base Data'!J742="..C","..C",'9 All Base Data'!J742*Basecase_Pop_2006)</f>
        <v>2193</v>
      </c>
      <c r="I742" s="191">
        <f>IF('9 All Base Data'!L742="..C","..C",'9 All Base Data'!L742*Basecase_Pop_2006)</f>
        <v>57</v>
      </c>
      <c r="J742" s="156">
        <f>IF('9 All Base Data'!$P742=0,0,('9 All Base Data'!$P742*Basecase_Pop_2006)/(1+(1/(BaseCase_Mort_AllAdults_30*('9 All Base Data'!$W742*Basecase_PM10)/10))))</f>
        <v>0.7432990205968858</v>
      </c>
      <c r="K742" s="156">
        <f>IF('9 All Base Data'!$Q742=0,0,('9 All Base Data'!$Q742*Basecase_Pop_2006)/(1+(1/(BaseCase_Mort_Maori_30*('9 All Base Data'!$W742*Basecase_PM10)/10))))</f>
        <v>0.49321068721971967</v>
      </c>
      <c r="L742" s="179">
        <f>133/(1+1/(BaseCase_Mort_Child_0_1*'9 All Base Data'!$AB$10/10))*IF('9 All Base Data'!$L742="..C",0,'9 All Base Data'!L742/'9 All Base Data'!$L$2022)</f>
        <v>8.3150337752398093E-3</v>
      </c>
      <c r="M742" s="178">
        <f>IF('9 All Base Data'!$R742="","",IF('9 All Base Data'!$R742=0,0,('9 All Base Data'!$R742*Basecase_Pop_2006)/(1+(1/(BaseCase_CardiacHA_All*('9 All Base Data'!$W742*Basecase_PM10)/10)))))</f>
        <v>0</v>
      </c>
      <c r="N742" s="178">
        <f>IF('9 All Base Data'!$S742="","",IF('9 All Base Data'!$S742=0,0,('9 All Base Data'!S742*Basecase_Pop_2006)/(1+(1/(BaseCase_RespHA_All*('9 All Base Data'!$W742*Basecase_PM10)/10)))))</f>
        <v>0</v>
      </c>
      <c r="O742" s="178">
        <f>IF('9 All Base Data'!$T742="","",IF('9 All Base Data'!$T742=0,0,('9 All Base Data'!$T742*Basecase_Pop_2006)/(1+(1/(BaseCase_RespHA_Child_1_4*('9 All Base Data'!$W742*Basecase_PM10)/10)))))</f>
        <v>0</v>
      </c>
      <c r="P742" s="179">
        <f>IF('9 All Base Data'!$U742="","",IF('9 All Base Data'!$U742=0,0,('9 All Base Data'!$U742*Basecase_Pop_2006)/(1+(1/(BaseCase_RespHA_Child_5_14*('9 All Base Data'!$W742*Basecase_PM10)/10)))))</f>
        <v>0</v>
      </c>
      <c r="Q742" s="156">
        <f>IF('7 Base case Results'!$G742="..C",0,BaseCase_RADs_All*'7 Base case Results'!$G742*('9 All Base Data'!$V742*Basecase_PM10)/10)</f>
        <v>2655.1996635245155</v>
      </c>
      <c r="R742" s="189">
        <f t="shared" si="110"/>
        <v>2.6461445133249137</v>
      </c>
      <c r="S742" s="178">
        <f t="shared" si="111"/>
        <v>1.7558300465022021</v>
      </c>
      <c r="T742" s="179">
        <f t="shared" si="112"/>
        <v>2.9601520239853723E-2</v>
      </c>
      <c r="U742" s="178">
        <f t="shared" si="113"/>
        <v>0</v>
      </c>
      <c r="V742" s="178">
        <f t="shared" si="114"/>
        <v>0</v>
      </c>
      <c r="W742" s="178">
        <f t="shared" si="115"/>
        <v>0</v>
      </c>
      <c r="X742" s="179">
        <f t="shared" si="116"/>
        <v>0</v>
      </c>
      <c r="Y742" s="179">
        <f t="shared" si="117"/>
        <v>0.16462237913851996</v>
      </c>
      <c r="Z742" s="186">
        <f t="shared" si="118"/>
        <v>2.8403684127032873</v>
      </c>
      <c r="AA742" s="156">
        <f>$J742*'9 All Base Data'!$Y742</f>
        <v>0.33975826087685568</v>
      </c>
      <c r="AB742" s="156">
        <f>$K742*'9 All Base Data'!$Y742</f>
        <v>0.22544413579488695</v>
      </c>
      <c r="AC742" s="178">
        <f>$L742*'9 All Base Data'!$Y742</f>
        <v>3.8007603081989449E-3</v>
      </c>
      <c r="AD742" s="178">
        <f>IF($M742="","",$M742*'9 All Base Data'!$Y742)</f>
        <v>0</v>
      </c>
      <c r="AE742" s="178">
        <f>IF($N742="","",$N742*'9 All Base Data'!$Y742)</f>
        <v>0</v>
      </c>
      <c r="AF742" s="178">
        <f>IF($O742="","",$O742*'9 All Base Data'!$Y742)</f>
        <v>0</v>
      </c>
      <c r="AG742" s="178">
        <f>IF($P742="","",$P742*'9 All Base Data'!$Y742)</f>
        <v>0</v>
      </c>
      <c r="AH742" s="167">
        <f>$Q742*'9 All Base Data'!$Y742</f>
        <v>1213.6784725418775</v>
      </c>
      <c r="AI742" s="178">
        <f>$R742*'9 All Base Data'!$Y742</f>
        <v>1.2095394087216065</v>
      </c>
      <c r="AJ742" s="178">
        <f>$S742*'9 All Base Data'!$Y742</f>
        <v>0.80258112342979759</v>
      </c>
      <c r="AK742" s="178">
        <f>$T742*'9 All Base Data'!$Y742</f>
        <v>1.3530706697188245E-2</v>
      </c>
      <c r="AL742" s="178">
        <f>IF($U742="","",$U742*'9 All Base Data'!$Y742)</f>
        <v>0</v>
      </c>
      <c r="AM742" s="178">
        <f>IF($V742="","",$V742*'9 All Base Data'!$Y742)</f>
        <v>0</v>
      </c>
      <c r="AN742" s="178">
        <f>IF($W742="","",$W742*'9 All Base Data'!$Y742)</f>
        <v>0</v>
      </c>
      <c r="AO742" s="178">
        <f>IF($X742="","",$X742*'9 All Base Data'!$Y742)</f>
        <v>0</v>
      </c>
      <c r="AP742" s="178">
        <f>$Y742*'9 All Base Data'!$Y742</f>
        <v>7.5248065297596395E-2</v>
      </c>
      <c r="AQ742" s="179">
        <f t="shared" si="119"/>
        <v>1.298318180716391</v>
      </c>
    </row>
    <row r="743" spans="1:43" x14ac:dyDescent="0.25">
      <c r="A743" s="124">
        <v>538501</v>
      </c>
      <c r="B743" s="125" t="s">
        <v>774</v>
      </c>
      <c r="C743" s="126" t="s">
        <v>678</v>
      </c>
      <c r="D743" s="101" t="s">
        <v>2082</v>
      </c>
      <c r="E743" s="142"/>
      <c r="F743" s="191" t="str">
        <f>IF('9 All Base Data'!G743="Rural Centre","Rural",IF('9 All Base Data'!G743="Rural (Incl.some Off Shore Islands)","Rural",IF('9 All Base Data'!G743="Inlet-in TA but not in Urban Area","Rural",IF('9 All Base Data'!G743="Rural (Incl.some Off Shore Islands)","Rural",IF('9 All Base Data'!G743="Inlet-not in TA","Rural",IF('9 All Base Data'!G743="Inland Water not in Urban Area","Rural",IF('9 All Base Data'!G743="Oceanic-in Region but not in TA","Rural",'9 All Base Data'!G743)))))))</f>
        <v>Te Puke Community</v>
      </c>
      <c r="G743" s="177">
        <f>IF('9 All Base Data'!I743="..C","..C",'9 All Base Data'!I743*Basecase_Pop_2006)</f>
        <v>3006</v>
      </c>
      <c r="H743" s="177">
        <f>IF('9 All Base Data'!J743="..C","..C",'9 All Base Data'!J743*Basecase_Pop_2006)</f>
        <v>1662</v>
      </c>
      <c r="I743" s="191">
        <f>IF('9 All Base Data'!L743="..C","..C",'9 All Base Data'!L743*Basecase_Pop_2006)</f>
        <v>54</v>
      </c>
      <c r="J743" s="156">
        <f>IF('9 All Base Data'!$P743=0,0,('9 All Base Data'!$P743*Basecase_Pop_2006)/(1+(1/(BaseCase_Mort_AllAdults_30*('9 All Base Data'!$W743*Basecase_PM10)/10))))</f>
        <v>1.1721253786335508</v>
      </c>
      <c r="K743" s="156">
        <f>IF('9 All Base Data'!$Q743=0,0,('9 All Base Data'!$Q743*Basecase_Pop_2006)/(1+(1/(BaseCase_Mort_Maori_30*('9 All Base Data'!$W743*Basecase_PM10)/10))))</f>
        <v>0.35229334801408546</v>
      </c>
      <c r="L743" s="179">
        <f>133/(1+1/(BaseCase_Mort_Child_0_1*'9 All Base Data'!$AB$10/10))*IF('9 All Base Data'!$L743="..C",0,'9 All Base Data'!L743/'9 All Base Data'!$L$2022)</f>
        <v>7.8774004186482408E-3</v>
      </c>
      <c r="M743" s="178">
        <f>IF('9 All Base Data'!$R743="","",IF('9 All Base Data'!$R743=0,0,('9 All Base Data'!$R743*Basecase_Pop_2006)/(1+(1/(BaseCase_CardiacHA_All*('9 All Base Data'!$W743*Basecase_PM10)/10)))))</f>
        <v>0.30577739538806203</v>
      </c>
      <c r="N743" s="178">
        <f>IF('9 All Base Data'!$S743="","",IF('9 All Base Data'!$S743=0,0,('9 All Base Data'!S743*Basecase_Pop_2006)/(1+(1/(BaseCase_RespHA_All*('9 All Base Data'!$W743*Basecase_PM10)/10)))))</f>
        <v>0.5862792529721681</v>
      </c>
      <c r="O743" s="178">
        <f>IF('9 All Base Data'!$T743="","",IF('9 All Base Data'!$T743=0,0,('9 All Base Data'!$T743*Basecase_Pop_2006)/(1+(1/(BaseCase_RespHA_Child_1_4*('9 All Base Data'!$W743*Basecase_PM10)/10)))))</f>
        <v>0.21752905513366824</v>
      </c>
      <c r="P743" s="179">
        <f>IF('9 All Base Data'!$U743="","",IF('9 All Base Data'!$U743=0,0,('9 All Base Data'!$U743*Basecase_Pop_2006)/(1+(1/(BaseCase_RespHA_Child_5_14*('9 All Base Data'!$W743*Basecase_PM10)/10)))))</f>
        <v>0.16748666998016501</v>
      </c>
      <c r="Q743" s="156">
        <f>IF('7 Base case Results'!$G743="..C",0,BaseCase_RADs_All*'7 Base case Results'!$G743*('9 All Base Data'!$V743*Basecase_PM10)/10)</f>
        <v>2175.396617213054</v>
      </c>
      <c r="R743" s="189">
        <f t="shared" si="110"/>
        <v>4.1727663479354407</v>
      </c>
      <c r="S743" s="178">
        <f t="shared" si="111"/>
        <v>1.2541643189301441</v>
      </c>
      <c r="T743" s="179">
        <f t="shared" si="112"/>
        <v>2.8043545490387737E-2</v>
      </c>
      <c r="U743" s="178">
        <f t="shared" si="113"/>
        <v>1.941686460714194E-3</v>
      </c>
      <c r="V743" s="178">
        <f t="shared" si="114"/>
        <v>2.6587764122287822E-3</v>
      </c>
      <c r="W743" s="178">
        <f t="shared" si="115"/>
        <v>9.8649426503118545E-4</v>
      </c>
      <c r="X743" s="179">
        <f t="shared" si="116"/>
        <v>7.5955204836004831E-4</v>
      </c>
      <c r="Y743" s="179">
        <f t="shared" si="117"/>
        <v>0.13487459026720933</v>
      </c>
      <c r="Z743" s="186">
        <f t="shared" si="118"/>
        <v>4.3402849465659807</v>
      </c>
      <c r="AA743" s="156">
        <f>$J743*'9 All Base Data'!$Y743</f>
        <v>0.53577264215196485</v>
      </c>
      <c r="AB743" s="156">
        <f>$K743*'9 All Base Data'!$Y743</f>
        <v>0.16103152556777639</v>
      </c>
      <c r="AC743" s="178">
        <f>$L743*'9 All Base Data'!$Y743</f>
        <v>3.6007202919779479E-3</v>
      </c>
      <c r="AD743" s="178">
        <f>IF($M743="","",$M743*'9 All Base Data'!$Y743)</f>
        <v>0.1397693165115115</v>
      </c>
      <c r="AE743" s="178">
        <f>IF($N743="","",$N743*'9 All Base Data'!$Y743)</f>
        <v>0.26798531123860403</v>
      </c>
      <c r="AF743" s="178">
        <f>IF($O743="","",$O743*'9 All Base Data'!$Y743)</f>
        <v>9.9431442009773621E-2</v>
      </c>
      <c r="AG743" s="178">
        <f>IF($P743="","",$P743*'9 All Base Data'!$Y743)</f>
        <v>7.6557318300810848E-2</v>
      </c>
      <c r="AH743" s="167">
        <f>$Q743*'9 All Base Data'!$Y743</f>
        <v>994.36290227879101</v>
      </c>
      <c r="AI743" s="178">
        <f>$R743*'9 All Base Data'!$Y743</f>
        <v>1.9073506060609946</v>
      </c>
      <c r="AJ743" s="178">
        <f>$S743*'9 All Base Data'!$Y743</f>
        <v>0.57327223102128388</v>
      </c>
      <c r="AK743" s="178">
        <f>$T743*'9 All Base Data'!$Y743</f>
        <v>1.2818564239441494E-2</v>
      </c>
      <c r="AL743" s="178">
        <f>IF($U743="","",$U743*'9 All Base Data'!$Y743)</f>
        <v>8.8753515984809803E-4</v>
      </c>
      <c r="AM743" s="178">
        <f>IF($V743="","",$V743*'9 All Base Data'!$Y743)</f>
        <v>1.2153133864670691E-3</v>
      </c>
      <c r="AN743" s="178">
        <f>IF($W743="","",$W743*'9 All Base Data'!$Y743)</f>
        <v>4.5092158951432339E-4</v>
      </c>
      <c r="AO743" s="178">
        <f>IF($X743="","",$X743*'9 All Base Data'!$Y743)</f>
        <v>3.4718743849417716E-4</v>
      </c>
      <c r="AP743" s="178">
        <f>$Y743*'9 All Base Data'!$Y743</f>
        <v>6.1650499941285034E-2</v>
      </c>
      <c r="AQ743" s="179">
        <f t="shared" si="119"/>
        <v>1.983922518788036</v>
      </c>
    </row>
    <row r="744" spans="1:43" x14ac:dyDescent="0.25">
      <c r="A744" s="124">
        <v>538502</v>
      </c>
      <c r="B744" s="125" t="s">
        <v>776</v>
      </c>
      <c r="C744" s="126" t="s">
        <v>678</v>
      </c>
      <c r="D744" s="101" t="s">
        <v>2082</v>
      </c>
      <c r="E744" s="142"/>
      <c r="F744" s="191" t="str">
        <f>IF('9 All Base Data'!G744="Rural Centre","Rural",IF('9 All Base Data'!G744="Rural (Incl.some Off Shore Islands)","Rural",IF('9 All Base Data'!G744="Inlet-in TA but not in Urban Area","Rural",IF('9 All Base Data'!G744="Rural (Incl.some Off Shore Islands)","Rural",IF('9 All Base Data'!G744="Inlet-not in TA","Rural",IF('9 All Base Data'!G744="Inland Water not in Urban Area","Rural",IF('9 All Base Data'!G744="Oceanic-in Region but not in TA","Rural",'9 All Base Data'!G744)))))))</f>
        <v>Te Puke Community</v>
      </c>
      <c r="G744" s="177">
        <f>IF('9 All Base Data'!I744="..C","..C",'9 All Base Data'!I744*Basecase_Pop_2006)</f>
        <v>4488</v>
      </c>
      <c r="H744" s="177">
        <f>IF('9 All Base Data'!J744="..C","..C",'9 All Base Data'!J744*Basecase_Pop_2006)</f>
        <v>2808</v>
      </c>
      <c r="I744" s="191">
        <f>IF('9 All Base Data'!L744="..C","..C",'9 All Base Data'!L744*Basecase_Pop_2006)</f>
        <v>78</v>
      </c>
      <c r="J744" s="156">
        <f>IF('9 All Base Data'!$P744=0,0,('9 All Base Data'!$P744*Basecase_Pop_2006)/(1+(1/(BaseCase_Mort_AllAdults_30*('9 All Base Data'!$W744*Basecase_PM10)/10))))</f>
        <v>1.2293022263717728</v>
      </c>
      <c r="K744" s="156">
        <f>IF('9 All Base Data'!$Q744=0,0,('9 All Base Data'!$Q744*Basecase_Pop_2006)/(1+(1/(BaseCase_Mort_Maori_30*('9 All Base Data'!$W744*Basecase_PM10)/10))))</f>
        <v>0.77504536563098791</v>
      </c>
      <c r="L744" s="179">
        <f>133/(1+1/(BaseCase_Mort_Child_0_1*'9 All Base Data'!$AB$10/10))*IF('9 All Base Data'!$L744="..C",0,'9 All Base Data'!L744/'9 All Base Data'!$L$2022)</f>
        <v>1.1378467271380793E-2</v>
      </c>
      <c r="M744" s="178">
        <f>IF('9 All Base Data'!$R744="","",IF('9 All Base Data'!$R744=0,0,('9 All Base Data'!$R744*Basecase_Pop_2006)/(1+(1/(BaseCase_CardiacHA_All*('9 All Base Data'!$W744*Basecase_PM10)/10)))))</f>
        <v>0.97051086362297956</v>
      </c>
      <c r="N744" s="178">
        <f>IF('9 All Base Data'!$S744="","",IF('9 All Base Data'!$S744=0,0,('9 All Base Data'!S744*Basecase_Pop_2006)/(1+(1/(BaseCase_RespHA_All*('9 All Base Data'!$W744*Basecase_PM10)/10)))))</f>
        <v>1.7147566120764912</v>
      </c>
      <c r="O744" s="178">
        <f>IF('9 All Base Data'!$T744="","",IF('9 All Base Data'!$T744=0,0,('9 All Base Data'!$T744*Basecase_Pop_2006)/(1+(1/(BaseCase_RespHA_Child_1_4*('9 All Base Data'!$W744*Basecase_PM10)/10)))))</f>
        <v>0.52206973232080378</v>
      </c>
      <c r="P744" s="179">
        <f>IF('9 All Base Data'!$U744="","",IF('9 All Base Data'!$U744=0,0,('9 All Base Data'!$U744*Basecase_Pop_2006)/(1+(1/(BaseCase_RespHA_Child_5_14*('9 All Base Data'!$W744*Basecase_PM10)/10)))))</f>
        <v>0.36074051995727852</v>
      </c>
      <c r="Q744" s="156">
        <f>IF('7 Base case Results'!$G744="..C",0,BaseCase_RADs_All*'7 Base case Results'!$G744*('9 All Base Data'!$V744*Basecase_PM10)/10)</f>
        <v>3247.8975442622041</v>
      </c>
      <c r="R744" s="189">
        <f t="shared" si="110"/>
        <v>4.3763159258835111</v>
      </c>
      <c r="S744" s="178">
        <f t="shared" si="111"/>
        <v>2.7591615016463171</v>
      </c>
      <c r="T744" s="179">
        <f t="shared" si="112"/>
        <v>4.0507343486115621E-2</v>
      </c>
      <c r="U744" s="178">
        <f t="shared" si="113"/>
        <v>6.1627439840059202E-3</v>
      </c>
      <c r="V744" s="178">
        <f t="shared" si="114"/>
        <v>7.7764212357668873E-3</v>
      </c>
      <c r="W744" s="178">
        <f t="shared" si="115"/>
        <v>2.3675862360748451E-3</v>
      </c>
      <c r="X744" s="179">
        <f t="shared" si="116"/>
        <v>1.6359582580062581E-3</v>
      </c>
      <c r="Y744" s="179">
        <f t="shared" si="117"/>
        <v>0.20136964774425664</v>
      </c>
      <c r="Z744" s="186">
        <f t="shared" si="118"/>
        <v>4.6321320823336567</v>
      </c>
      <c r="AA744" s="156">
        <f>$J744*'9 All Base Data'!$Y744</f>
        <v>0.56190789298864607</v>
      </c>
      <c r="AB744" s="156">
        <f>$K744*'9 All Base Data'!$Y744</f>
        <v>0.35426935624910799</v>
      </c>
      <c r="AC744" s="178">
        <f>$L744*'9 All Base Data'!$Y744</f>
        <v>5.2010404217459252E-3</v>
      </c>
      <c r="AD744" s="178">
        <f>IF($M744="","",$M744*'9 All Base Data'!$Y744)</f>
        <v>0.44361565675392783</v>
      </c>
      <c r="AE744" s="178">
        <f>IF($N744="","",$N744*'9 All Base Data'!$Y744)</f>
        <v>0.78380666219411221</v>
      </c>
      <c r="AF744" s="178">
        <f>IF($O744="","",$O744*'9 All Base Data'!$Y744)</f>
        <v>0.23863546082345671</v>
      </c>
      <c r="AG744" s="178">
        <f>IF($P744="","",$P744*'9 All Base Data'!$Y744)</f>
        <v>0.16489268557097722</v>
      </c>
      <c r="AH744" s="167">
        <f>$Q744*'9 All Base Data'!$Y744</f>
        <v>1484.5977063962787</v>
      </c>
      <c r="AI744" s="178">
        <f>$R744*'9 All Base Data'!$Y744</f>
        <v>2.0003920990395798</v>
      </c>
      <c r="AJ744" s="178">
        <f>$S744*'9 All Base Data'!$Y744</f>
        <v>1.2611989082468247</v>
      </c>
      <c r="AK744" s="178">
        <f>$T744*'9 All Base Data'!$Y744</f>
        <v>1.8515703901415492E-2</v>
      </c>
      <c r="AL744" s="178">
        <f>IF($U744="","",$U744*'9 All Base Data'!$Y744)</f>
        <v>2.8169594203874418E-3</v>
      </c>
      <c r="AM744" s="178">
        <f>IF($V744="","",$V744*'9 All Base Data'!$Y744)</f>
        <v>3.5545632130502989E-3</v>
      </c>
      <c r="AN744" s="178">
        <f>IF($W744="","",$W744*'9 All Base Data'!$Y744)</f>
        <v>1.0822118148343762E-3</v>
      </c>
      <c r="AO744" s="178">
        <f>IF($X744="","",$X744*'9 All Base Data'!$Y744)</f>
        <v>7.4778832906438174E-4</v>
      </c>
      <c r="AP744" s="178">
        <f>$Y744*'9 All Base Data'!$Y744</f>
        <v>9.2045057796569268E-2</v>
      </c>
      <c r="AQ744" s="179">
        <f t="shared" si="119"/>
        <v>2.1173243833710025</v>
      </c>
    </row>
    <row r="745" spans="1:43" x14ac:dyDescent="0.25">
      <c r="A745" s="124">
        <v>538601</v>
      </c>
      <c r="B745" s="125" t="s">
        <v>777</v>
      </c>
      <c r="C745" s="126" t="s">
        <v>678</v>
      </c>
      <c r="D745" s="101" t="s">
        <v>2086</v>
      </c>
      <c r="E745" s="142"/>
      <c r="F745" s="191" t="str">
        <f>IF('9 All Base Data'!G745="Rural Centre","Rural",IF('9 All Base Data'!G745="Rural (Incl.some Off Shore Islands)","Rural",IF('9 All Base Data'!G745="Inlet-in TA but not in Urban Area","Rural",IF('9 All Base Data'!G745="Rural (Incl.some Off Shore Islands)","Rural",IF('9 All Base Data'!G745="Inlet-not in TA","Rural",IF('9 All Base Data'!G745="Inland Water not in Urban Area","Rural",IF('9 All Base Data'!G745="Oceanic-in Region but not in TA","Rural",'9 All Base Data'!G745)))))))</f>
        <v>Rotorua</v>
      </c>
      <c r="G745" s="177">
        <f>IF('9 All Base Data'!I745="..C","..C",'9 All Base Data'!I745*Basecase_Pop_2006)</f>
        <v>2985</v>
      </c>
      <c r="H745" s="177">
        <f>IF('9 All Base Data'!J745="..C","..C",'9 All Base Data'!J745*Basecase_Pop_2006)</f>
        <v>1764</v>
      </c>
      <c r="I745" s="191">
        <f>IF('9 All Base Data'!L745="..C","..C",'9 All Base Data'!L745*Basecase_Pop_2006)</f>
        <v>42</v>
      </c>
      <c r="J745" s="156">
        <f>IF('9 All Base Data'!$P745=0,0,('9 All Base Data'!$P745*Basecase_Pop_2006)/(1+(1/(BaseCase_Mort_AllAdults_30*('9 All Base Data'!$W745*Basecase_PM10)/10))))</f>
        <v>5.2990654205607477</v>
      </c>
      <c r="K745" s="156">
        <f>IF('9 All Base Data'!$Q745=0,0,('9 All Base Data'!$Q745*Basecase_Pop_2006)/(1+(1/(BaseCase_Mort_Maori_30*('9 All Base Data'!$W745*Basecase_PM10)/10))))</f>
        <v>1.2222222222222221</v>
      </c>
      <c r="L745" s="179">
        <f>133/(1+1/(BaseCase_Mort_Child_0_1*'9 All Base Data'!$AB$10/10))*IF('9 All Base Data'!$L745="..C",0,'9 All Base Data'!L745/'9 All Base Data'!$L$2022)</f>
        <v>6.1268669922819657E-3</v>
      </c>
      <c r="M745" s="178">
        <f>IF('9 All Base Data'!$R745="","",IF('9 All Base Data'!$R745=0,0,('9 All Base Data'!$R745*Basecase_Pop_2006)/(1+(1/(BaseCase_CardiacHA_All*('9 All Base Data'!$W745*Basecase_PM10)/10)))))</f>
        <v>0.28429423459244535</v>
      </c>
      <c r="N745" s="178">
        <f>IF('9 All Base Data'!$S745="","",IF('9 All Base Data'!$S745=0,0,('9 All Base Data'!S745*Basecase_Pop_2006)/(1+(1/(BaseCase_RespHA_All*('9 All Base Data'!$W745*Basecase_PM10)/10)))))</f>
        <v>0.50165016501650161</v>
      </c>
      <c r="O745" s="178">
        <f>IF('9 All Base Data'!$T745="","",IF('9 All Base Data'!$T745=0,0,('9 All Base Data'!$T745*Basecase_Pop_2006)/(1+(1/(BaseCase_RespHA_Child_1_4*('9 All Base Data'!$W745*Basecase_PM10)/10)))))</f>
        <v>0.18300653594771243</v>
      </c>
      <c r="P745" s="179">
        <f>IF('9 All Base Data'!$U745="","",IF('9 All Base Data'!$U745=0,0,('9 All Base Data'!$U745*Basecase_Pop_2006)/(1+(1/(BaseCase_RespHA_Child_5_14*('9 All Base Data'!$W745*Basecase_PM10)/10)))))</f>
        <v>0.13592233009708737</v>
      </c>
      <c r="Q745" s="156">
        <f>IF('7 Base case Results'!$G745="..C",0,BaseCase_RADs_All*'7 Base case Results'!$G745*('9 All Base Data'!$V745*Basecase_PM10)/10)</f>
        <v>1611.9</v>
      </c>
      <c r="R745" s="189">
        <f t="shared" si="110"/>
        <v>18.864672897196265</v>
      </c>
      <c r="S745" s="178">
        <f t="shared" si="111"/>
        <v>4.3511111111111109</v>
      </c>
      <c r="T745" s="179">
        <f t="shared" si="112"/>
        <v>2.18116464925238E-2</v>
      </c>
      <c r="U745" s="178">
        <f t="shared" si="113"/>
        <v>1.8052683896620278E-3</v>
      </c>
      <c r="V745" s="178">
        <f t="shared" si="114"/>
        <v>2.2749834983498349E-3</v>
      </c>
      <c r="W745" s="178">
        <f t="shared" si="115"/>
        <v>8.2993464052287579E-4</v>
      </c>
      <c r="X745" s="179">
        <f t="shared" si="116"/>
        <v>6.1640776699029129E-4</v>
      </c>
      <c r="Y745" s="179">
        <f t="shared" si="117"/>
        <v>9.9937800000000007E-2</v>
      </c>
      <c r="Z745" s="186">
        <f t="shared" si="118"/>
        <v>18.9905025955768</v>
      </c>
      <c r="AA745" s="156">
        <f>$J745*'9 All Base Data'!$Y745</f>
        <v>1.4435819927715414</v>
      </c>
      <c r="AB745" s="156">
        <f>$K745*'9 All Base Data'!$Y745</f>
        <v>0.33296022055498803</v>
      </c>
      <c r="AC745" s="178">
        <f>$L745*'9 All Base Data'!$Y745</f>
        <v>1.6690933514137743E-3</v>
      </c>
      <c r="AD745" s="178">
        <f>IF($M745="","",$M745*'9 All Base Data'!$Y745)</f>
        <v>7.7448003588337186E-2</v>
      </c>
      <c r="AE745" s="178">
        <f>IF($N745="","",$N745*'9 All Base Data'!$Y745)</f>
        <v>0.13666054056982407</v>
      </c>
      <c r="AF745" s="178">
        <f>IF($O745="","",$O745*'9 All Base Data'!$Y745)</f>
        <v>4.985500628630838E-2</v>
      </c>
      <c r="AG745" s="178">
        <f>IF($P745="","",$P745*'9 All Base Data'!$Y745)</f>
        <v>3.7028232824296993E-2</v>
      </c>
      <c r="AH745" s="167">
        <f>$Q745*'9 All Base Data'!$Y745</f>
        <v>439.11701960120615</v>
      </c>
      <c r="AI745" s="178">
        <f>$R745*'9 All Base Data'!$Y745</f>
        <v>5.1391518942666883</v>
      </c>
      <c r="AJ745" s="178">
        <f>$S745*'9 All Base Data'!$Y745</f>
        <v>1.1853383851757575</v>
      </c>
      <c r="AK745" s="178">
        <f>$T745*'9 All Base Data'!$Y745</f>
        <v>5.9419723310330371E-3</v>
      </c>
      <c r="AL745" s="178">
        <f>IF($U745="","",$U745*'9 All Base Data'!$Y745)</f>
        <v>4.9179482278594109E-4</v>
      </c>
      <c r="AM745" s="178">
        <f>IF($V745="","",$V745*'9 All Base Data'!$Y745)</f>
        <v>6.1975555148415223E-4</v>
      </c>
      <c r="AN745" s="178">
        <f>IF($W745="","",$W745*'9 All Base Data'!$Y745)</f>
        <v>2.2609245350840848E-4</v>
      </c>
      <c r="AO745" s="178">
        <f>IF($X745="","",$X745*'9 All Base Data'!$Y745)</f>
        <v>1.6792303585818689E-4</v>
      </c>
      <c r="AP745" s="178">
        <f>$Y745*'9 All Base Data'!$Y745</f>
        <v>2.7225255215274781E-2</v>
      </c>
      <c r="AQ745" s="179">
        <f t="shared" si="119"/>
        <v>5.1734306721872665</v>
      </c>
    </row>
    <row r="746" spans="1:43" x14ac:dyDescent="0.25">
      <c r="A746" s="124">
        <v>538602</v>
      </c>
      <c r="B746" s="125" t="s">
        <v>779</v>
      </c>
      <c r="C746" s="126" t="s">
        <v>678</v>
      </c>
      <c r="D746" s="101" t="s">
        <v>2086</v>
      </c>
      <c r="E746" s="142"/>
      <c r="F746" s="191" t="str">
        <f>IF('9 All Base Data'!G746="Rural Centre","Rural",IF('9 All Base Data'!G746="Rural (Incl.some Off Shore Islands)","Rural",IF('9 All Base Data'!G746="Inlet-in TA but not in Urban Area","Rural",IF('9 All Base Data'!G746="Rural (Incl.some Off Shore Islands)","Rural",IF('9 All Base Data'!G746="Inlet-not in TA","Rural",IF('9 All Base Data'!G746="Inland Water not in Urban Area","Rural",IF('9 All Base Data'!G746="Oceanic-in Region but not in TA","Rural",'9 All Base Data'!G746)))))))</f>
        <v>Rotorua</v>
      </c>
      <c r="G746" s="177">
        <f>IF('9 All Base Data'!I746="..C","..C",'9 All Base Data'!I746*Basecase_Pop_2006)</f>
        <v>1215</v>
      </c>
      <c r="H746" s="177">
        <f>IF('9 All Base Data'!J746="..C","..C",'9 All Base Data'!J746*Basecase_Pop_2006)</f>
        <v>789</v>
      </c>
      <c r="I746" s="191">
        <f>IF('9 All Base Data'!L746="..C","..C",'9 All Base Data'!L746*Basecase_Pop_2006)</f>
        <v>18</v>
      </c>
      <c r="J746" s="156">
        <f>IF('9 All Base Data'!$P746=0,0,('9 All Base Data'!$P746*Basecase_Pop_2006)/(1+(1/(BaseCase_Mort_AllAdults_30*('9 All Base Data'!$W746*Basecase_PM10)/10))))</f>
        <v>0.98130841121495338</v>
      </c>
      <c r="K746" s="156">
        <f>IF('9 All Base Data'!$Q746=0,0,('9 All Base Data'!$Q746*Basecase_Pop_2006)/(1+(1/(BaseCase_Mort_Maori_30*('9 All Base Data'!$W746*Basecase_PM10)/10))))</f>
        <v>0.61111111111111105</v>
      </c>
      <c r="L746" s="179">
        <f>133/(1+1/(BaseCase_Mort_Child_0_1*'9 All Base Data'!$AB$10/10))*IF('9 All Base Data'!$L746="..C",0,'9 All Base Data'!L746/'9 All Base Data'!$L$2022)</f>
        <v>2.6258001395494139E-3</v>
      </c>
      <c r="M746" s="178">
        <f>IF('9 All Base Data'!$R746="","",IF('9 All Base Data'!$R746=0,0,('9 All Base Data'!$R746*Basecase_Pop_2006)/(1+(1/(BaseCase_CardiacHA_All*('9 All Base Data'!$W746*Basecase_PM10)/10)))))</f>
        <v>0.10337972166998012</v>
      </c>
      <c r="N746" s="178">
        <f>IF('9 All Base Data'!$S746="","",IF('9 All Base Data'!$S746=0,0,('9 All Base Data'!S746*Basecase_Pop_2006)/(1+(1/(BaseCase_RespHA_All*('9 All Base Data'!$W746*Basecase_PM10)/10)))))</f>
        <v>0.20792079207920791</v>
      </c>
      <c r="O746" s="178">
        <f>IF('9 All Base Data'!$T746="","",IF('9 All Base Data'!$T746=0,0,('9 All Base Data'!$T746*Basecase_Pop_2006)/(1+(1/(BaseCase_RespHA_Child_1_4*('9 All Base Data'!$W746*Basecase_PM10)/10)))))</f>
        <v>7.8431372549019607E-2</v>
      </c>
      <c r="P746" s="179">
        <f>IF('9 All Base Data'!$U746="","",IF('9 All Base Data'!$U746=0,0,('9 All Base Data'!$U746*Basecase_Pop_2006)/(1+(1/(BaseCase_RespHA_Child_5_14*('9 All Base Data'!$W746*Basecase_PM10)/10)))))</f>
        <v>2.9126213592233007E-2</v>
      </c>
      <c r="Q746" s="156">
        <f>IF('7 Base case Results'!$G746="..C",0,BaseCase_RADs_All*'7 Base case Results'!$G746*('9 All Base Data'!$V746*Basecase_PM10)/10)</f>
        <v>656.1</v>
      </c>
      <c r="R746" s="189">
        <f t="shared" si="110"/>
        <v>3.4934579439252342</v>
      </c>
      <c r="S746" s="178">
        <f t="shared" si="111"/>
        <v>2.1755555555555555</v>
      </c>
      <c r="T746" s="179">
        <f t="shared" si="112"/>
        <v>9.3478484967959141E-3</v>
      </c>
      <c r="U746" s="178">
        <f t="shared" si="113"/>
        <v>6.5646123260437381E-4</v>
      </c>
      <c r="V746" s="178">
        <f t="shared" si="114"/>
        <v>9.4292079207920786E-4</v>
      </c>
      <c r="W746" s="178">
        <f t="shared" si="115"/>
        <v>3.5568627450980391E-4</v>
      </c>
      <c r="X746" s="179">
        <f t="shared" si="116"/>
        <v>1.3208737864077669E-4</v>
      </c>
      <c r="Y746" s="179">
        <f t="shared" si="117"/>
        <v>4.0678200000000005E-2</v>
      </c>
      <c r="Z746" s="186">
        <f t="shared" si="118"/>
        <v>3.5450833744467136</v>
      </c>
      <c r="AA746" s="156">
        <f>$J746*'9 All Base Data'!$Y746</f>
        <v>0.26732999866139656</v>
      </c>
      <c r="AB746" s="156">
        <f>$K746*'9 All Base Data'!$Y746</f>
        <v>0.16648011027749401</v>
      </c>
      <c r="AC746" s="178">
        <f>$L746*'9 All Base Data'!$Y746</f>
        <v>7.1532572203447469E-4</v>
      </c>
      <c r="AD746" s="178">
        <f>IF($M746="","",$M746*'9 All Base Data'!$Y746)</f>
        <v>2.8162910395758977E-2</v>
      </c>
      <c r="AE746" s="178">
        <f>IF($N746="","",$N746*'9 All Base Data'!$Y746)</f>
        <v>5.6642197736177083E-2</v>
      </c>
      <c r="AF746" s="178">
        <f>IF($O746="","",$O746*'9 All Base Data'!$Y746)</f>
        <v>2.1366431265560731E-2</v>
      </c>
      <c r="AG746" s="178">
        <f>IF($P746="","",$P746*'9 All Base Data'!$Y746)</f>
        <v>7.9346213194922133E-3</v>
      </c>
      <c r="AH746" s="167">
        <f>$Q746*'9 All Base Data'!$Y746</f>
        <v>178.73607330501355</v>
      </c>
      <c r="AI746" s="178">
        <f>$R746*'9 All Base Data'!$Y746</f>
        <v>0.95169479523457179</v>
      </c>
      <c r="AJ746" s="178">
        <f>$S746*'9 All Base Data'!$Y746</f>
        <v>0.59266919258787876</v>
      </c>
      <c r="AK746" s="178">
        <f>$T746*'9 All Base Data'!$Y746</f>
        <v>2.5465595704427303E-3</v>
      </c>
      <c r="AL746" s="178">
        <f>IF($U746="","",$U746*'9 All Base Data'!$Y746)</f>
        <v>1.7883448101306952E-4</v>
      </c>
      <c r="AM746" s="178">
        <f>IF($V746="","",$V746*'9 All Base Data'!$Y746)</f>
        <v>2.5687236673356306E-4</v>
      </c>
      <c r="AN746" s="178">
        <f>IF($W746="","",$W746*'9 All Base Data'!$Y746)</f>
        <v>9.6896765789317919E-5</v>
      </c>
      <c r="AO746" s="178">
        <f>IF($X746="","",$X746*'9 All Base Data'!$Y746)</f>
        <v>3.5983507683897184E-5</v>
      </c>
      <c r="AP746" s="178">
        <f>$Y746*'9 All Base Data'!$Y746</f>
        <v>1.1081636544910841E-2</v>
      </c>
      <c r="AQ746" s="179">
        <f t="shared" si="119"/>
        <v>0.96575869819767191</v>
      </c>
    </row>
    <row r="747" spans="1:43" x14ac:dyDescent="0.25">
      <c r="A747" s="124">
        <v>538721</v>
      </c>
      <c r="B747" s="125" t="s">
        <v>780</v>
      </c>
      <c r="C747" s="126" t="s">
        <v>678</v>
      </c>
      <c r="D747" s="101" t="s">
        <v>2086</v>
      </c>
      <c r="E747" s="142"/>
      <c r="F747" s="191" t="str">
        <f>IF('9 All Base Data'!G747="Rural Centre","Rural",IF('9 All Base Data'!G747="Rural (Incl.some Off Shore Islands)","Rural",IF('9 All Base Data'!G747="Inlet-in TA but not in Urban Area","Rural",IF('9 All Base Data'!G747="Rural (Incl.some Off Shore Islands)","Rural",IF('9 All Base Data'!G747="Inlet-not in TA","Rural",IF('9 All Base Data'!G747="Inland Water not in Urban Area","Rural",IF('9 All Base Data'!G747="Oceanic-in Region but not in TA","Rural",'9 All Base Data'!G747)))))))</f>
        <v>Rotorua</v>
      </c>
      <c r="G747" s="177">
        <f>IF('9 All Base Data'!I747="..C","..C",'9 All Base Data'!I747*Basecase_Pop_2006)</f>
        <v>264</v>
      </c>
      <c r="H747" s="177">
        <f>IF('9 All Base Data'!J747="..C","..C",'9 All Base Data'!J747*Basecase_Pop_2006)</f>
        <v>129</v>
      </c>
      <c r="I747" s="191">
        <f>IF('9 All Base Data'!L747="..C","..C",'9 All Base Data'!L747*Basecase_Pop_2006)</f>
        <v>6</v>
      </c>
      <c r="J747" s="156">
        <f>IF('9 All Base Data'!$P747=0,0,('9 All Base Data'!$P747*Basecase_Pop_2006)/(1+(1/(BaseCase_Mort_AllAdults_30*('9 All Base Data'!$W747*Basecase_PM10)/10))))</f>
        <v>0.67728795488090854</v>
      </c>
      <c r="K747" s="156">
        <f>IF('9 All Base Data'!$Q747=0,0,('9 All Base Data'!$Q747*Basecase_Pop_2006)/(1+(1/(BaseCase_Mort_Maori_30*('9 All Base Data'!$W747*Basecase_PM10)/10))))</f>
        <v>0.35549854042517337</v>
      </c>
      <c r="L747" s="179">
        <f>133/(1+1/(BaseCase_Mort_Child_0_1*'9 All Base Data'!$AB$10/10))*IF('9 All Base Data'!$L747="..C",0,'9 All Base Data'!L747/'9 All Base Data'!$L$2022)</f>
        <v>8.7526671318313796E-4</v>
      </c>
      <c r="M747" s="178">
        <f>IF('9 All Base Data'!$R747="","",IF('9 All Base Data'!$R747=0,0,('9 All Base Data'!$R747*Basecase_Pop_2006)/(1+(1/(BaseCase_CardiacHA_All*('9 All Base Data'!$W747*Basecase_PM10)/10)))))</f>
        <v>3.955978692108468E-2</v>
      </c>
      <c r="N747" s="178">
        <f>IF('9 All Base Data'!$S747="","",IF('9 All Base Data'!$S747=0,0,('9 All Base Data'!S747*Basecase_Pop_2006)/(1+(1/(BaseCase_RespHA_All*('9 All Base Data'!$W747*Basecase_PM10)/10)))))</f>
        <v>4.165771876876663E-2</v>
      </c>
      <c r="O747" s="178">
        <f>IF('9 All Base Data'!$T747="","",IF('9 All Base Data'!$T747=0,0,('9 All Base Data'!$T747*Basecase_Pop_2006)/(1+(1/(BaseCase_RespHA_Child_1_4*('9 All Base Data'!$W747*Basecase_PM10)/10)))))</f>
        <v>3.5080316392683213E-2</v>
      </c>
      <c r="P747" s="179">
        <f>IF('9 All Base Data'!$U747="","",IF('9 All Base Data'!$U747=0,0,('9 All Base Data'!$U747*Basecase_Pop_2006)/(1+(1/(BaseCase_RespHA_Child_5_14*('9 All Base Data'!$W747*Basecase_PM10)/10)))))</f>
        <v>0</v>
      </c>
      <c r="Q747" s="156">
        <f>IF('7 Base case Results'!$G747="..C",0,BaseCase_RADs_All*'7 Base case Results'!$G747*('9 All Base Data'!$V747*Basecase_PM10)/10)</f>
        <v>259.14332508197356</v>
      </c>
      <c r="R747" s="189">
        <f t="shared" si="110"/>
        <v>2.4111451193760343</v>
      </c>
      <c r="S747" s="178">
        <f t="shared" si="111"/>
        <v>1.2655748039136172</v>
      </c>
      <c r="T747" s="179">
        <f t="shared" si="112"/>
        <v>3.1159494989319711E-3</v>
      </c>
      <c r="U747" s="178">
        <f t="shared" si="113"/>
        <v>2.5120464694888773E-4</v>
      </c>
      <c r="V747" s="178">
        <f t="shared" si="114"/>
        <v>1.8891775461635666E-4</v>
      </c>
      <c r="W747" s="178">
        <f t="shared" si="115"/>
        <v>1.5908923484081838E-4</v>
      </c>
      <c r="X747" s="179">
        <f t="shared" si="116"/>
        <v>0</v>
      </c>
      <c r="Y747" s="179">
        <f t="shared" si="117"/>
        <v>1.6066886155082359E-2</v>
      </c>
      <c r="Z747" s="186">
        <f t="shared" si="118"/>
        <v>2.430768077431614</v>
      </c>
      <c r="AA747" s="156">
        <f>$J747*'9 All Base Data'!$Y747</f>
        <v>0.40619978146720231</v>
      </c>
      <c r="AB747" s="156">
        <f>$K747*'9 All Base Data'!$Y747</f>
        <v>0.21320832356749367</v>
      </c>
      <c r="AC747" s="178">
        <f>$L747*'9 All Base Data'!$Y747</f>
        <v>5.2493646913154171E-4</v>
      </c>
      <c r="AD747" s="178">
        <f>IF($M747="","",$M747*'9 All Base Data'!$Y747)</f>
        <v>2.3725767875289058E-2</v>
      </c>
      <c r="AE747" s="178">
        <f>IF($N747="","",$N747*'9 All Base Data'!$Y747)</f>
        <v>2.498399113456928E-2</v>
      </c>
      <c r="AF747" s="178">
        <f>IF($O747="","",$O747*'9 All Base Data'!$Y747)</f>
        <v>2.1039229695165373E-2</v>
      </c>
      <c r="AG747" s="178">
        <f>IF($P747="","",$P747*'9 All Base Data'!$Y747)</f>
        <v>0</v>
      </c>
      <c r="AH747" s="167">
        <f>$Q747*'9 All Base Data'!$Y747</f>
        <v>155.41980520750735</v>
      </c>
      <c r="AI747" s="178">
        <f>$R747*'9 All Base Data'!$Y747</f>
        <v>1.4460712220232401</v>
      </c>
      <c r="AJ747" s="178">
        <f>$S747*'9 All Base Data'!$Y747</f>
        <v>0.75902163190027749</v>
      </c>
      <c r="AK747" s="178">
        <f>$T747*'9 All Base Data'!$Y747</f>
        <v>1.8687738301082885E-3</v>
      </c>
      <c r="AL747" s="178">
        <f>IF($U747="","",$U747*'9 All Base Data'!$Y747)</f>
        <v>1.5065862600808553E-4</v>
      </c>
      <c r="AM747" s="178">
        <f>IF($V747="","",$V747*'9 All Base Data'!$Y747)</f>
        <v>1.1330239979527168E-4</v>
      </c>
      <c r="AN747" s="178">
        <f>IF($W747="","",$W747*'9 All Base Data'!$Y747)</f>
        <v>9.5412906667574962E-5</v>
      </c>
      <c r="AO747" s="178">
        <f>IF($X747="","",$X747*'9 All Base Data'!$Y747)</f>
        <v>0</v>
      </c>
      <c r="AP747" s="178">
        <f>$Y747*'9 All Base Data'!$Y747</f>
        <v>9.6360279228654543E-3</v>
      </c>
      <c r="AQ747" s="179">
        <f t="shared" si="119"/>
        <v>1.4578399848020172</v>
      </c>
    </row>
    <row r="748" spans="1:43" x14ac:dyDescent="0.25">
      <c r="A748" s="124">
        <v>538722</v>
      </c>
      <c r="B748" s="125" t="s">
        <v>781</v>
      </c>
      <c r="C748" s="126" t="s">
        <v>678</v>
      </c>
      <c r="D748" s="101" t="s">
        <v>2086</v>
      </c>
      <c r="E748" s="142"/>
      <c r="F748" s="191" t="str">
        <f>IF('9 All Base Data'!G748="Rural Centre","Rural",IF('9 All Base Data'!G748="Rural (Incl.some Off Shore Islands)","Rural",IF('9 All Base Data'!G748="Inlet-in TA but not in Urban Area","Rural",IF('9 All Base Data'!G748="Rural (Incl.some Off Shore Islands)","Rural",IF('9 All Base Data'!G748="Inlet-not in TA","Rural",IF('9 All Base Data'!G748="Inland Water not in Urban Area","Rural",IF('9 All Base Data'!G748="Oceanic-in Region but not in TA","Rural",'9 All Base Data'!G748)))))))</f>
        <v>Rotorua</v>
      </c>
      <c r="G748" s="177">
        <f>IF('9 All Base Data'!I748="..C","..C",'9 All Base Data'!I748*Basecase_Pop_2006)</f>
        <v>462</v>
      </c>
      <c r="H748" s="177">
        <f>IF('9 All Base Data'!J748="..C","..C",'9 All Base Data'!J748*Basecase_Pop_2006)</f>
        <v>282</v>
      </c>
      <c r="I748" s="191">
        <f>IF('9 All Base Data'!L748="..C","..C",'9 All Base Data'!L748*Basecase_Pop_2006)</f>
        <v>3</v>
      </c>
      <c r="J748" s="156">
        <f>IF('9 All Base Data'!$P748=0,0,('9 All Base Data'!$P748*Basecase_Pop_2006)/(1+(1/(BaseCase_Mort_AllAdults_30*('9 All Base Data'!$W748*Basecase_PM10)/10))))</f>
        <v>9.706352656594755E-2</v>
      </c>
      <c r="K748" s="156">
        <f>IF('9 All Base Data'!$Q748=0,0,('9 All Base Data'!$Q748*Basecase_Pop_2006)/(1+(1/(BaseCase_Mort_Maori_30*('9 All Base Data'!$W748*Basecase_PM10)/10))))</f>
        <v>0</v>
      </c>
      <c r="L748" s="179">
        <f>133/(1+1/(BaseCase_Mort_Child_0_1*'9 All Base Data'!$AB$10/10))*IF('9 All Base Data'!$L748="..C",0,'9 All Base Data'!L748/'9 All Base Data'!$L$2022)</f>
        <v>4.3763335659156898E-4</v>
      </c>
      <c r="M748" s="178">
        <f>IF('9 All Base Data'!$R748="","",IF('9 All Base Data'!$R748=0,0,('9 All Base Data'!$R748*Basecase_Pop_2006)/(1+(1/(BaseCase_CardiacHA_All*('9 All Base Data'!$W748*Basecase_PM10)/10)))))</f>
        <v>6.7180955414705965E-2</v>
      </c>
      <c r="N748" s="178">
        <f>IF('9 All Base Data'!$S748="","",IF('9 All Base Data'!$S748=0,0,('9 All Base Data'!S748*Basecase_Pop_2006)/(1+(1/(BaseCase_RespHA_All*('9 All Base Data'!$W748*Basecase_PM10)/10)))))</f>
        <v>0.22180776694873161</v>
      </c>
      <c r="O748" s="178">
        <f>IF('9 All Base Data'!$T748="","",IF('9 All Base Data'!$T748=0,0,('9 All Base Data'!$T748*Basecase_Pop_2006)/(1+(1/(BaseCase_RespHA_Child_1_4*('9 All Base Data'!$W748*Basecase_PM10)/10)))))</f>
        <v>6.1902526851486298E-2</v>
      </c>
      <c r="P748" s="179">
        <f>IF('9 All Base Data'!$U748="","",IF('9 All Base Data'!$U748=0,0,('9 All Base Data'!$U748*Basecase_Pop_2006)/(1+(1/(BaseCase_RespHA_Child_5_14*('9 All Base Data'!$W748*Basecase_PM10)/10)))))</f>
        <v>2.2686808529004399E-2</v>
      </c>
      <c r="Q748" s="156">
        <f>IF('7 Base case Results'!$G748="..C",0,BaseCase_RADs_All*'7 Base case Results'!$G748*('9 All Base Data'!$V748*Basecase_PM10)/10)</f>
        <v>607.32531885246942</v>
      </c>
      <c r="R748" s="189">
        <f t="shared" si="110"/>
        <v>0.34554615457477328</v>
      </c>
      <c r="S748" s="178">
        <f t="shared" si="111"/>
        <v>0</v>
      </c>
      <c r="T748" s="179">
        <f t="shared" si="112"/>
        <v>1.5579747494659855E-3</v>
      </c>
      <c r="U748" s="178">
        <f t="shared" si="113"/>
        <v>4.2659906688338289E-4</v>
      </c>
      <c r="V748" s="178">
        <f t="shared" si="114"/>
        <v>1.0058982231124977E-3</v>
      </c>
      <c r="W748" s="178">
        <f t="shared" si="115"/>
        <v>2.8072795927149035E-4</v>
      </c>
      <c r="X748" s="179">
        <f t="shared" si="116"/>
        <v>1.0288467667903495E-4</v>
      </c>
      <c r="Y748" s="179">
        <f t="shared" si="117"/>
        <v>3.7654169768853107E-2</v>
      </c>
      <c r="Z748" s="186">
        <f t="shared" si="118"/>
        <v>0.38619079638308823</v>
      </c>
      <c r="AA748" s="156">
        <f>$J748*'9 All Base Data'!$Y748</f>
        <v>6.8053376568783755E-2</v>
      </c>
      <c r="AB748" s="156">
        <f>$K748*'9 All Base Data'!$Y748</f>
        <v>0</v>
      </c>
      <c r="AC748" s="178">
        <f>$L748*'9 All Base Data'!$Y748</f>
        <v>3.0683438639489251E-4</v>
      </c>
      <c r="AD748" s="178">
        <f>IF($M748="","",$M748*'9 All Base Data'!$Y748)</f>
        <v>4.7102047688133322E-2</v>
      </c>
      <c r="AE748" s="178">
        <f>IF($N748="","",$N748*'9 All Base Data'!$Y748)</f>
        <v>0.15551431133905144</v>
      </c>
      <c r="AF748" s="178">
        <f>IF($O748="","",$O748*'9 All Base Data'!$Y748)</f>
        <v>4.3401225150430121E-2</v>
      </c>
      <c r="AG748" s="178">
        <f>IF($P748="","",$P748*'9 All Base Data'!$Y748)</f>
        <v>1.5906221199569283E-2</v>
      </c>
      <c r="AH748" s="167">
        <f>$Q748*'9 All Base Data'!$Y748</f>
        <v>425.80915907215359</v>
      </c>
      <c r="AI748" s="178">
        <f>$R748*'9 All Base Data'!$Y748</f>
        <v>0.24227002058487015</v>
      </c>
      <c r="AJ748" s="178">
        <f>$S748*'9 All Base Data'!$Y748</f>
        <v>0</v>
      </c>
      <c r="AK748" s="178">
        <f>$T748*'9 All Base Data'!$Y748</f>
        <v>1.0923304155658173E-3</v>
      </c>
      <c r="AL748" s="178">
        <f>IF($U748="","",$U748*'9 All Base Data'!$Y748)</f>
        <v>2.9909800281964662E-4</v>
      </c>
      <c r="AM748" s="178">
        <f>IF($V748="","",$V748*'9 All Base Data'!$Y748)</f>
        <v>7.0525740192259822E-4</v>
      </c>
      <c r="AN748" s="178">
        <f>IF($W748="","",$W748*'9 All Base Data'!$Y748)</f>
        <v>1.9682455605720057E-4</v>
      </c>
      <c r="AO748" s="178">
        <f>IF($X748="","",$X748*'9 All Base Data'!$Y748)</f>
        <v>7.2134713140046701E-5</v>
      </c>
      <c r="AP748" s="178">
        <f>$Y748*'9 All Base Data'!$Y748</f>
        <v>2.6400167862473525E-2</v>
      </c>
      <c r="AQ748" s="179">
        <f t="shared" si="119"/>
        <v>0.27076687426765172</v>
      </c>
    </row>
    <row r="749" spans="1:43" x14ac:dyDescent="0.25">
      <c r="A749" s="124">
        <v>538731</v>
      </c>
      <c r="B749" s="125" t="s">
        <v>782</v>
      </c>
      <c r="C749" s="126" t="s">
        <v>678</v>
      </c>
      <c r="D749" s="101" t="s">
        <v>2086</v>
      </c>
      <c r="E749" s="142"/>
      <c r="F749" s="191" t="str">
        <f>IF('9 All Base Data'!G749="Rural Centre","Rural",IF('9 All Base Data'!G749="Rural (Incl.some Off Shore Islands)","Rural",IF('9 All Base Data'!G749="Inlet-in TA but not in Urban Area","Rural",IF('9 All Base Data'!G749="Rural (Incl.some Off Shore Islands)","Rural",IF('9 All Base Data'!G749="Inlet-not in TA","Rural",IF('9 All Base Data'!G749="Inland Water not in Urban Area","Rural",IF('9 All Base Data'!G749="Oceanic-in Region but not in TA","Rural",'9 All Base Data'!G749)))))))</f>
        <v>Rotorua</v>
      </c>
      <c r="G749" s="177">
        <f>IF('9 All Base Data'!I749="..C","..C",'9 All Base Data'!I749*Basecase_Pop_2006)</f>
        <v>576</v>
      </c>
      <c r="H749" s="177">
        <f>IF('9 All Base Data'!J749="..C","..C",'9 All Base Data'!J749*Basecase_Pop_2006)</f>
        <v>339</v>
      </c>
      <c r="I749" s="191">
        <f>IF('9 All Base Data'!L749="..C","..C",'9 All Base Data'!L749*Basecase_Pop_2006)</f>
        <v>6</v>
      </c>
      <c r="J749" s="156">
        <f>IF('9 All Base Data'!$P749=0,0,('9 All Base Data'!$P749*Basecase_Pop_2006)/(1+(1/(BaseCase_Mort_AllAdults_30*('9 All Base Data'!$W749*Basecase_PM10)/10))))</f>
        <v>0.41389819464944411</v>
      </c>
      <c r="K749" s="156">
        <f>IF('9 All Base Data'!$Q749=0,0,('9 All Base Data'!$Q749*Basecase_Pop_2006)/(1+(1/(BaseCase_Mort_Maori_30*('9 All Base Data'!$W749*Basecase_PM10)/10))))</f>
        <v>0.35549854042517337</v>
      </c>
      <c r="L749" s="179">
        <f>133/(1+1/(BaseCase_Mort_Child_0_1*'9 All Base Data'!$AB$10/10))*IF('9 All Base Data'!$L749="..C",0,'9 All Base Data'!L749/'9 All Base Data'!$L$2022)</f>
        <v>8.7526671318313796E-4</v>
      </c>
      <c r="M749" s="178">
        <f>IF('9 All Base Data'!$R749="","",IF('9 All Base Data'!$R749=0,0,('9 All Base Data'!$R749*Basecase_Pop_2006)/(1+(1/(BaseCase_CardiacHA_All*('9 All Base Data'!$W749*Basecase_PM10)/10)))))</f>
        <v>6.473419677995676E-2</v>
      </c>
      <c r="N749" s="178">
        <f>IF('9 All Base Data'!$S749="","",IF('9 All Base Data'!$S749=0,0,('9 All Base Data'!S749*Basecase_Pop_2006)/(1+(1/(BaseCase_RespHA_All*('9 All Base Data'!$W749*Basecase_PM10)/10)))))</f>
        <v>0.1190220536250475</v>
      </c>
      <c r="O749" s="178">
        <f>IF('9 All Base Data'!$T749="","",IF('9 All Base Data'!$T749=0,0,('9 All Base Data'!$T749*Basecase_Pop_2006)/(1+(1/(BaseCase_RespHA_Child_1_4*('9 All Base Data'!$W749*Basecase_PM10)/10)))))</f>
        <v>4.6773755190244286E-2</v>
      </c>
      <c r="P749" s="179">
        <f>IF('9 All Base Data'!$U749="","",IF('9 All Base Data'!$U749=0,0,('9 All Base Data'!$U749*Basecase_Pop_2006)/(1+(1/(BaseCase_RespHA_Child_5_14*('9 All Base Data'!$W749*Basecase_PM10)/10)))))</f>
        <v>5.1713413141647555E-2</v>
      </c>
      <c r="Q749" s="156">
        <f>IF('7 Base case Results'!$G749="..C",0,BaseCase_RADs_All*'7 Base case Results'!$G749*('9 All Base Data'!$V749*Basecase_PM10)/10)</f>
        <v>565.40361836066961</v>
      </c>
      <c r="R749" s="189">
        <f t="shared" si="110"/>
        <v>1.4734775729520209</v>
      </c>
      <c r="S749" s="178">
        <f t="shared" si="111"/>
        <v>1.2655748039136172</v>
      </c>
      <c r="T749" s="179">
        <f t="shared" si="112"/>
        <v>3.1159494989319711E-3</v>
      </c>
      <c r="U749" s="178">
        <f t="shared" si="113"/>
        <v>4.1106214955272542E-4</v>
      </c>
      <c r="V749" s="178">
        <f t="shared" si="114"/>
        <v>5.3976501318959036E-4</v>
      </c>
      <c r="W749" s="178">
        <f t="shared" si="115"/>
        <v>2.1211897978775783E-4</v>
      </c>
      <c r="X749" s="179">
        <f t="shared" si="116"/>
        <v>2.3452032859737167E-4</v>
      </c>
      <c r="Y749" s="179">
        <f t="shared" si="117"/>
        <v>3.5055024338361516E-2</v>
      </c>
      <c r="Z749" s="186">
        <f t="shared" si="118"/>
        <v>1.5125993739520567</v>
      </c>
      <c r="AA749" s="156">
        <f>$J749*'9 All Base Data'!$Y749</f>
        <v>0.24823319978551253</v>
      </c>
      <c r="AB749" s="156">
        <f>$K749*'9 All Base Data'!$Y749</f>
        <v>0.21320832356749367</v>
      </c>
      <c r="AC749" s="178">
        <f>$L749*'9 All Base Data'!$Y749</f>
        <v>5.2493646913154171E-4</v>
      </c>
      <c r="AD749" s="178">
        <f>IF($M749="","",$M749*'9 All Base Data'!$Y749)</f>
        <v>3.8823983795927559E-2</v>
      </c>
      <c r="AE749" s="178">
        <f>IF($N749="","",$N749*'9 All Base Data'!$Y749)</f>
        <v>7.1382831813055075E-2</v>
      </c>
      <c r="AF749" s="178">
        <f>IF($O749="","",$O749*'9 All Base Data'!$Y749)</f>
        <v>2.8052306260220497E-2</v>
      </c>
      <c r="AG749" s="178">
        <f>IF($P749="","",$P749*'9 All Base Data'!$Y749)</f>
        <v>3.1014839354044008E-2</v>
      </c>
      <c r="AH749" s="167">
        <f>$Q749*'9 All Base Data'!$Y749</f>
        <v>339.09775681637967</v>
      </c>
      <c r="AI749" s="178">
        <f>$R749*'9 All Base Data'!$Y749</f>
        <v>0.88371019123642447</v>
      </c>
      <c r="AJ749" s="178">
        <f>$S749*'9 All Base Data'!$Y749</f>
        <v>0.75902163190027749</v>
      </c>
      <c r="AK749" s="178">
        <f>$T749*'9 All Base Data'!$Y749</f>
        <v>1.8687738301082885E-3</v>
      </c>
      <c r="AL749" s="178">
        <f>IF($U749="","",$U749*'9 All Base Data'!$Y749)</f>
        <v>2.4653229710414E-4</v>
      </c>
      <c r="AM749" s="178">
        <f>IF($V749="","",$V749*'9 All Base Data'!$Y749)</f>
        <v>3.2372114227220472E-4</v>
      </c>
      <c r="AN749" s="178">
        <f>IF($W749="","",$W749*'9 All Base Data'!$Y749)</f>
        <v>1.2721720889009996E-4</v>
      </c>
      <c r="AO749" s="178">
        <f>IF($X749="","",$X749*'9 All Base Data'!$Y749)</f>
        <v>1.4065229647058957E-4</v>
      </c>
      <c r="AP749" s="178">
        <f>$Y749*'9 All Base Data'!$Y749</f>
        <v>2.102406092261554E-2</v>
      </c>
      <c r="AQ749" s="179">
        <f t="shared" si="119"/>
        <v>0.90717327942852466</v>
      </c>
    </row>
    <row r="750" spans="1:43" x14ac:dyDescent="0.25">
      <c r="A750" s="124">
        <v>538732</v>
      </c>
      <c r="B750" s="125" t="s">
        <v>783</v>
      </c>
      <c r="C750" s="126" t="s">
        <v>678</v>
      </c>
      <c r="D750" s="101" t="s">
        <v>2086</v>
      </c>
      <c r="E750" s="142"/>
      <c r="F750" s="191" t="str">
        <f>IF('9 All Base Data'!G750="Rural Centre","Rural",IF('9 All Base Data'!G750="Rural (Incl.some Off Shore Islands)","Rural",IF('9 All Base Data'!G750="Inlet-in TA but not in Urban Area","Rural",IF('9 All Base Data'!G750="Rural (Incl.some Off Shore Islands)","Rural",IF('9 All Base Data'!G750="Inlet-not in TA","Rural",IF('9 All Base Data'!G750="Inland Water not in Urban Area","Rural",IF('9 All Base Data'!G750="Oceanic-in Region but not in TA","Rural",'9 All Base Data'!G750)))))))</f>
        <v>Rotorua</v>
      </c>
      <c r="G750" s="177">
        <f>IF('9 All Base Data'!I750="..C","..C",'9 All Base Data'!I750*Basecase_Pop_2006)</f>
        <v>3333</v>
      </c>
      <c r="H750" s="177">
        <f>IF('9 All Base Data'!J750="..C","..C",'9 All Base Data'!J750*Basecase_Pop_2006)</f>
        <v>2076</v>
      </c>
      <c r="I750" s="191">
        <f>IF('9 All Base Data'!L750="..C","..C",'9 All Base Data'!L750*Basecase_Pop_2006)</f>
        <v>30</v>
      </c>
      <c r="J750" s="156">
        <f>IF('9 All Base Data'!$P750=0,0,('9 All Base Data'!$P750*Basecase_Pop_2006)/(1+(1/(BaseCase_Mort_AllAdults_30*('9 All Base Data'!$W750*Basecase_PM10)/10))))</f>
        <v>0.18813554302247459</v>
      </c>
      <c r="K750" s="156">
        <f>IF('9 All Base Data'!$Q750=0,0,('9 All Base Data'!$Q750*Basecase_Pop_2006)/(1+(1/(BaseCase_Mort_Maori_30*('9 All Base Data'!$W750*Basecase_PM10)/10))))</f>
        <v>8.8874635106293343E-2</v>
      </c>
      <c r="L750" s="179">
        <f>133/(1+1/(BaseCase_Mort_Child_0_1*'9 All Base Data'!$AB$10/10))*IF('9 All Base Data'!$L750="..C",0,'9 All Base Data'!L750/'9 All Base Data'!$L$2022)</f>
        <v>4.3763335659156898E-3</v>
      </c>
      <c r="M750" s="178">
        <f>IF('9 All Base Data'!$R750="","",IF('9 All Base Data'!$R750=0,0,('9 All Base Data'!$R750*Basecase_Pop_2006)/(1+(1/(BaseCase_CardiacHA_All*('9 All Base Data'!$W750*Basecase_PM10)/10)))))</f>
        <v>0.28770754124425224</v>
      </c>
      <c r="N750" s="178">
        <f>IF('9 All Base Data'!$S750="","",IF('9 All Base Data'!$S750=0,0,('9 All Base Data'!S750*Basecase_Pop_2006)/(1+(1/(BaseCase_RespHA_All*('9 All Base Data'!$W750*Basecase_PM10)/10)))))</f>
        <v>0.39277277696265678</v>
      </c>
      <c r="O750" s="178">
        <f>IF('9 All Base Data'!$T750="","",IF('9 All Base Data'!$T750=0,0,('9 All Base Data'!$T750*Basecase_Pop_2006)/(1+(1/(BaseCase_RespHA_Child_1_4*('9 All Base Data'!$W750*Basecase_PM10)/10)))))</f>
        <v>0.15201470436829392</v>
      </c>
      <c r="P750" s="179">
        <f>IF('9 All Base Data'!$U750="","",IF('9 All Base Data'!$U750=0,0,('9 All Base Data'!$U750*Basecase_Pop_2006)/(1+(1/(BaseCase_RespHA_Child_5_14*('9 All Base Data'!$W750*Basecase_PM10)/10)))))</f>
        <v>0.20685365256659022</v>
      </c>
      <c r="Q750" s="156">
        <f>IF('7 Base case Results'!$G750="..C",0,BaseCase_RADs_All*'7 Base case Results'!$G750*('9 All Base Data'!$V750*Basecase_PM10)/10)</f>
        <v>3271.6844791599165</v>
      </c>
      <c r="R750" s="189">
        <f t="shared" si="110"/>
        <v>0.66976253316000955</v>
      </c>
      <c r="S750" s="178">
        <f t="shared" si="111"/>
        <v>0.3163937009784043</v>
      </c>
      <c r="T750" s="179">
        <f t="shared" si="112"/>
        <v>1.5579747494659856E-2</v>
      </c>
      <c r="U750" s="178">
        <f t="shared" si="113"/>
        <v>1.8269428869010017E-3</v>
      </c>
      <c r="V750" s="178">
        <f t="shared" si="114"/>
        <v>1.7812245435256484E-3</v>
      </c>
      <c r="W750" s="178">
        <f t="shared" si="115"/>
        <v>6.8938668431021294E-4</v>
      </c>
      <c r="X750" s="179">
        <f t="shared" si="116"/>
        <v>9.3808131438948667E-4</v>
      </c>
      <c r="Y750" s="179">
        <f t="shared" si="117"/>
        <v>0.20284443770791483</v>
      </c>
      <c r="Z750" s="186">
        <f t="shared" si="118"/>
        <v>0.89179488579301092</v>
      </c>
      <c r="AA750" s="156">
        <f>$J750*'9 All Base Data'!$Y750</f>
        <v>0.11283327262977842</v>
      </c>
      <c r="AB750" s="156">
        <f>$K750*'9 All Base Data'!$Y750</f>
        <v>5.3302080891873417E-2</v>
      </c>
      <c r="AC750" s="178">
        <f>$L750*'9 All Base Data'!$Y750</f>
        <v>2.6246823456577088E-3</v>
      </c>
      <c r="AD750" s="178">
        <f>IF($M750="","",$M750*'9 All Base Data'!$Y750)</f>
        <v>0.17255103909301134</v>
      </c>
      <c r="AE750" s="178">
        <f>IF($N750="","",$N750*'9 All Base Data'!$Y750)</f>
        <v>0.23556334498308176</v>
      </c>
      <c r="AF750" s="178">
        <f>IF($O750="","",$O750*'9 All Base Data'!$Y750)</f>
        <v>9.1169995345716612E-2</v>
      </c>
      <c r="AG750" s="178">
        <f>IF($P750="","",$P750*'9 All Base Data'!$Y750)</f>
        <v>0.12405935741617603</v>
      </c>
      <c r="AH750" s="167">
        <f>$Q750*'9 All Base Data'!$Y750</f>
        <v>1962.1750407447803</v>
      </c>
      <c r="AI750" s="178">
        <f>$R750*'9 All Base Data'!$Y750</f>
        <v>0.40168645056201119</v>
      </c>
      <c r="AJ750" s="178">
        <f>$S750*'9 All Base Data'!$Y750</f>
        <v>0.18975540797506937</v>
      </c>
      <c r="AK750" s="178">
        <f>$T750*'9 All Base Data'!$Y750</f>
        <v>9.3438691505414433E-3</v>
      </c>
      <c r="AL750" s="178">
        <f>IF($U750="","",$U750*'9 All Base Data'!$Y750)</f>
        <v>1.0956990982406221E-3</v>
      </c>
      <c r="AM750" s="178">
        <f>IF($V750="","",$V750*'9 All Base Data'!$Y750)</f>
        <v>1.0682797694982757E-3</v>
      </c>
      <c r="AN750" s="178">
        <f>IF($W750="","",$W750*'9 All Base Data'!$Y750)</f>
        <v>4.1345592889282482E-4</v>
      </c>
      <c r="AO750" s="178">
        <f>IF($X750="","",$X750*'9 All Base Data'!$Y750)</f>
        <v>5.6260918588235827E-4</v>
      </c>
      <c r="AP750" s="178">
        <f>$Y750*'9 All Base Data'!$Y750</f>
        <v>0.12165485252617639</v>
      </c>
      <c r="AQ750" s="179">
        <f t="shared" si="119"/>
        <v>0.53484915110646791</v>
      </c>
    </row>
    <row r="751" spans="1:43" x14ac:dyDescent="0.25">
      <c r="A751" s="124">
        <v>538741</v>
      </c>
      <c r="B751" s="125" t="s">
        <v>784</v>
      </c>
      <c r="C751" s="126" t="s">
        <v>678</v>
      </c>
      <c r="D751" s="101" t="s">
        <v>2086</v>
      </c>
      <c r="E751" s="142"/>
      <c r="F751" s="191" t="str">
        <f>IF('9 All Base Data'!G751="Rural Centre","Rural",IF('9 All Base Data'!G751="Rural (Incl.some Off Shore Islands)","Rural",IF('9 All Base Data'!G751="Inlet-in TA but not in Urban Area","Rural",IF('9 All Base Data'!G751="Rural (Incl.some Off Shore Islands)","Rural",IF('9 All Base Data'!G751="Inlet-not in TA","Rural",IF('9 All Base Data'!G751="Inland Water not in Urban Area","Rural",IF('9 All Base Data'!G751="Oceanic-in Region but not in TA","Rural",'9 All Base Data'!G751)))))))</f>
        <v>Rotorua</v>
      </c>
      <c r="G751" s="177">
        <f>IF('9 All Base Data'!I751="..C","..C",'9 All Base Data'!I751*Basecase_Pop_2006)</f>
        <v>3519</v>
      </c>
      <c r="H751" s="177">
        <f>IF('9 All Base Data'!J751="..C","..C",'9 All Base Data'!J751*Basecase_Pop_2006)</f>
        <v>1938</v>
      </c>
      <c r="I751" s="191">
        <f>IF('9 All Base Data'!L751="..C","..C",'9 All Base Data'!L751*Basecase_Pop_2006)</f>
        <v>60</v>
      </c>
      <c r="J751" s="156">
        <f>IF('9 All Base Data'!$P751=0,0,('9 All Base Data'!$P751*Basecase_Pop_2006)/(1+(1/(BaseCase_Mort_AllAdults_30*('9 All Base Data'!$W751*Basecase_PM10)/10))))</f>
        <v>1.316948801157322</v>
      </c>
      <c r="K751" s="156">
        <f>IF('9 All Base Data'!$Q751=0,0,('9 All Base Data'!$Q751*Basecase_Pop_2006)/(1+(1/(BaseCase_Mort_Maori_30*('9 All Base Data'!$W751*Basecase_PM10)/10))))</f>
        <v>0.26662390531888003</v>
      </c>
      <c r="L751" s="179">
        <f>133/(1+1/(BaseCase_Mort_Child_0_1*'9 All Base Data'!$AB$10/10))*IF('9 All Base Data'!$L751="..C",0,'9 All Base Data'!L751/'9 All Base Data'!$L$2022)</f>
        <v>8.7526671318313796E-3</v>
      </c>
      <c r="M751" s="178">
        <f>IF('9 All Base Data'!$R751="","",IF('9 All Base Data'!$R751=0,0,('9 All Base Data'!$R751*Basecase_Pop_2006)/(1+(1/(BaseCase_CardiacHA_All*('9 All Base Data'!$W751*Basecase_PM10)/10)))))</f>
        <v>0.48910282011522888</v>
      </c>
      <c r="N751" s="178">
        <f>IF('9 All Base Data'!$S751="","",IF('9 All Base Data'!$S751=0,0,('9 All Base Data'!S751*Basecase_Pop_2006)/(1+(1/(BaseCase_RespHA_All*('9 All Base Data'!$W751*Basecase_PM10)/10)))))</f>
        <v>0.91646981291286578</v>
      </c>
      <c r="O751" s="178">
        <f>IF('9 All Base Data'!$T751="","",IF('9 All Base Data'!$T751=0,0,('9 All Base Data'!$T751*Basecase_Pop_2006)/(1+(1/(BaseCase_RespHA_Child_1_4*('9 All Base Data'!$W751*Basecase_PM10)/10)))))</f>
        <v>0.39757691911707643</v>
      </c>
      <c r="P751" s="179">
        <f>IF('9 All Base Data'!$U751="","",IF('9 All Base Data'!$U751=0,0,('9 All Base Data'!$U751*Basecase_Pop_2006)/(1+(1/(BaseCase_RespHA_Child_5_14*('9 All Base Data'!$W751*Basecase_PM10)/10)))))</f>
        <v>0.15514023942494268</v>
      </c>
      <c r="Q751" s="156">
        <f>IF('7 Base case Results'!$G751="..C",0,BaseCase_RADs_All*'7 Base case Results'!$G751*('9 All Base Data'!$V751*Basecase_PM10)/10)</f>
        <v>3454.2627309222162</v>
      </c>
      <c r="R751" s="189">
        <f t="shared" ref="R751:R812" si="120">$J751*BaseCase_Cost_Mort_AllAdults_30/1000000</f>
        <v>4.6883377321200665</v>
      </c>
      <c r="S751" s="178">
        <f t="shared" ref="S751:S812" si="121">$K751*BaseCase_Cost_Mort_Maori_30/1000000</f>
        <v>0.94918110293521285</v>
      </c>
      <c r="T751" s="179">
        <f t="shared" ref="T751:T812" si="122">$L751*BaseCase_Cost_Mort_Child_0_1/1000000</f>
        <v>3.1159494989319712E-2</v>
      </c>
      <c r="U751" s="178">
        <f t="shared" ref="U751:U812" si="123">IF($M751="","",$M751*BaseCase_Cost_CardiacHA_All/1000000)</f>
        <v>3.1058029077317031E-3</v>
      </c>
      <c r="V751" s="178">
        <f t="shared" ref="V751:V812" si="124">IF($N751="","",$N751*BaseCase_Cost_RespHA_All/1000000)</f>
        <v>4.1561906015598459E-3</v>
      </c>
      <c r="W751" s="178">
        <f t="shared" ref="W751:W812" si="125">IF($O751="","",$O751*BaseCase_Cost_RespHA_Child_1_4/1000000)</f>
        <v>1.8030113281959415E-3</v>
      </c>
      <c r="X751" s="179">
        <f t="shared" ref="X751:X812" si="126">IF($P751="","",$P751*BaseCase_Cost_RespHA_Child_5_14/1000000)</f>
        <v>7.0356098579211503E-4</v>
      </c>
      <c r="Y751" s="179">
        <f t="shared" ref="Y751:Y812" si="127">$Q751*BaseCase_Cost_RADs_All/1000000</f>
        <v>0.2141642893171774</v>
      </c>
      <c r="Z751" s="186">
        <f t="shared" si="118"/>
        <v>4.9409235099358551</v>
      </c>
      <c r="AA751" s="156">
        <f>$J751*'9 All Base Data'!$Y751</f>
        <v>0.78983290840844889</v>
      </c>
      <c r="AB751" s="156">
        <f>$K751*'9 All Base Data'!$Y751</f>
        <v>0.15990624267562026</v>
      </c>
      <c r="AC751" s="178">
        <f>$L751*'9 All Base Data'!$Y751</f>
        <v>5.2493646913154175E-3</v>
      </c>
      <c r="AD751" s="178">
        <f>IF($M751="","",$M751*'9 All Base Data'!$Y751)</f>
        <v>0.29333676645811935</v>
      </c>
      <c r="AE751" s="178">
        <f>IF($N751="","",$N751*'9 All Base Data'!$Y751)</f>
        <v>0.54964780496052412</v>
      </c>
      <c r="AF751" s="178">
        <f>IF($O751="","",$O751*'9 All Base Data'!$Y751)</f>
        <v>0.23844460321187425</v>
      </c>
      <c r="AG751" s="178">
        <f>IF($P751="","",$P751*'9 All Base Data'!$Y751)</f>
        <v>9.3044518062132028E-2</v>
      </c>
      <c r="AH751" s="167">
        <f>$Q751*'9 All Base Data'!$Y751</f>
        <v>2071.6753580500699</v>
      </c>
      <c r="AI751" s="178">
        <f>$R751*'9 All Base Data'!$Y751</f>
        <v>2.811805153934078</v>
      </c>
      <c r="AJ751" s="178">
        <f>$S751*'9 All Base Data'!$Y751</f>
        <v>0.56926622392520809</v>
      </c>
      <c r="AK751" s="178">
        <f>$T751*'9 All Base Data'!$Y751</f>
        <v>1.8687738301082887E-2</v>
      </c>
      <c r="AL751" s="178">
        <f>IF($U751="","",$U751*'9 All Base Data'!$Y751)</f>
        <v>1.8626884670090577E-3</v>
      </c>
      <c r="AM751" s="178">
        <f>IF($V751="","",$V751*'9 All Base Data'!$Y751)</f>
        <v>2.4926527954959765E-3</v>
      </c>
      <c r="AN751" s="178">
        <f>IF($W751="","",$W751*'9 All Base Data'!$Y751)</f>
        <v>1.0813462755658496E-3</v>
      </c>
      <c r="AO751" s="178">
        <f>IF($X751="","",$X751*'9 All Base Data'!$Y751)</f>
        <v>4.2195688941176876E-4</v>
      </c>
      <c r="AP751" s="178">
        <f>$Y751*'9 All Base Data'!$Y751</f>
        <v>0.12844387219910433</v>
      </c>
      <c r="AQ751" s="179">
        <f t="shared" si="119"/>
        <v>2.9632921056967705</v>
      </c>
    </row>
    <row r="752" spans="1:43" x14ac:dyDescent="0.25">
      <c r="A752" s="124">
        <v>538742</v>
      </c>
      <c r="B752" s="125" t="s">
        <v>785</v>
      </c>
      <c r="C752" s="126" t="s">
        <v>678</v>
      </c>
      <c r="D752" s="101" t="s">
        <v>2086</v>
      </c>
      <c r="E752" s="142"/>
      <c r="F752" s="191" t="str">
        <f>IF('9 All Base Data'!G752="Rural Centre","Rural",IF('9 All Base Data'!G752="Rural (Incl.some Off Shore Islands)","Rural",IF('9 All Base Data'!G752="Inlet-in TA but not in Urban Area","Rural",IF('9 All Base Data'!G752="Rural (Incl.some Off Shore Islands)","Rural",IF('9 All Base Data'!G752="Inlet-not in TA","Rural",IF('9 All Base Data'!G752="Inland Water not in Urban Area","Rural",IF('9 All Base Data'!G752="Oceanic-in Region but not in TA","Rural",'9 All Base Data'!G752)))))))</f>
        <v>Rotorua</v>
      </c>
      <c r="G752" s="177">
        <f>IF('9 All Base Data'!I752="..C","..C",'9 All Base Data'!I752*Basecase_Pop_2006)</f>
        <v>2100</v>
      </c>
      <c r="H752" s="177">
        <f>IF('9 All Base Data'!J752="..C","..C",'9 All Base Data'!J752*Basecase_Pop_2006)</f>
        <v>1245</v>
      </c>
      <c r="I752" s="191">
        <f>IF('9 All Base Data'!L752="..C","..C",'9 All Base Data'!L752*Basecase_Pop_2006)</f>
        <v>30</v>
      </c>
      <c r="J752" s="156">
        <f>IF('9 All Base Data'!$P752=0,0,('9 All Base Data'!$P752*Basecase_Pop_2006)/(1+(1/(BaseCase_Mort_AllAdults_30*('9 All Base Data'!$W752*Basecase_PM10)/10))))</f>
        <v>2.5586433851056545</v>
      </c>
      <c r="K752" s="156">
        <f>IF('9 All Base Data'!$Q752=0,0,('9 All Base Data'!$Q752*Basecase_Pop_2006)/(1+(1/(BaseCase_Mort_Maori_30*('9 All Base Data'!$W752*Basecase_PM10)/10))))</f>
        <v>1.4219941617006935</v>
      </c>
      <c r="L752" s="179">
        <f>133/(1+1/(BaseCase_Mort_Child_0_1*'9 All Base Data'!$AB$10/10))*IF('9 All Base Data'!$L752="..C",0,'9 All Base Data'!L752/'9 All Base Data'!$L$2022)</f>
        <v>4.3763335659156898E-3</v>
      </c>
      <c r="M752" s="178">
        <f>IF('9 All Base Data'!$R752="","",IF('9 All Base Data'!$R752=0,0,('9 All Base Data'!$R752*Basecase_Pop_2006)/(1+(1/(BaseCase_CardiacHA_All*('9 All Base Data'!$W752*Basecase_PM10)/10)))))</f>
        <v>0.36682711508642163</v>
      </c>
      <c r="N752" s="178">
        <f>IF('9 All Base Data'!$S752="","",IF('9 All Base Data'!$S752=0,0,('9 All Base Data'!S752*Basecase_Pop_2006)/(1+(1/(BaseCase_RespHA_All*('9 All Base Data'!$W752*Basecase_PM10)/10)))))</f>
        <v>0.85695878610034204</v>
      </c>
      <c r="O752" s="178">
        <f>IF('9 All Base Data'!$T752="","",IF('9 All Base Data'!$T752=0,0,('9 All Base Data'!$T752*Basecase_Pop_2006)/(1+(1/(BaseCase_RespHA_Child_1_4*('9 All Base Data'!$W752*Basecase_PM10)/10)))))</f>
        <v>0.32741628633171005</v>
      </c>
      <c r="P752" s="179">
        <f>IF('9 All Base Data'!$U752="","",IF('9 All Base Data'!$U752=0,0,('9 All Base Data'!$U752*Basecase_Pop_2006)/(1+(1/(BaseCase_RespHA_Child_5_14*('9 All Base Data'!$W752*Basecase_PM10)/10)))))</f>
        <v>0.10342682628329511</v>
      </c>
      <c r="Q752" s="156">
        <f>IF('7 Base case Results'!$G752="..C",0,BaseCase_RADs_All*'7 Base case Results'!$G752*('9 All Base Data'!$V752*Basecase_PM10)/10)</f>
        <v>2061.3673586066079</v>
      </c>
      <c r="R752" s="189">
        <f t="shared" si="120"/>
        <v>9.1087704509761291</v>
      </c>
      <c r="S752" s="178">
        <f t="shared" si="121"/>
        <v>5.0622992156544688</v>
      </c>
      <c r="T752" s="179">
        <f t="shared" si="122"/>
        <v>1.5579747494659856E-2</v>
      </c>
      <c r="U752" s="178">
        <f t="shared" si="123"/>
        <v>2.3293521807987772E-3</v>
      </c>
      <c r="V752" s="178">
        <f t="shared" si="124"/>
        <v>3.8863080949650512E-3</v>
      </c>
      <c r="W752" s="178">
        <f t="shared" si="125"/>
        <v>1.4848328585143052E-3</v>
      </c>
      <c r="X752" s="179">
        <f t="shared" si="126"/>
        <v>4.6904065719474334E-4</v>
      </c>
      <c r="Y752" s="179">
        <f t="shared" si="127"/>
        <v>0.1278047762336097</v>
      </c>
      <c r="Z752" s="186">
        <f t="shared" ref="Z752:Z813" si="128">SUM(R752,T752:V752,Y752)</f>
        <v>9.2583706349801638</v>
      </c>
      <c r="AA752" s="156">
        <f>$J752*'9 All Base Data'!$Y752</f>
        <v>1.5345325077649865</v>
      </c>
      <c r="AB752" s="156">
        <f>$K752*'9 All Base Data'!$Y752</f>
        <v>0.85283329426997467</v>
      </c>
      <c r="AC752" s="178">
        <f>$L752*'9 All Base Data'!$Y752</f>
        <v>2.6246823456577088E-3</v>
      </c>
      <c r="AD752" s="178">
        <f>IF($M752="","",$M752*'9 All Base Data'!$Y752)</f>
        <v>0.22000257484358948</v>
      </c>
      <c r="AE752" s="178">
        <f>IF($N752="","",$N752*'9 All Base Data'!$Y752)</f>
        <v>0.51395638905399654</v>
      </c>
      <c r="AF752" s="178">
        <f>IF($O752="","",$O752*'9 All Base Data'!$Y752)</f>
        <v>0.19636614382154352</v>
      </c>
      <c r="AG752" s="178">
        <f>IF($P752="","",$P752*'9 All Base Data'!$Y752)</f>
        <v>6.2029678708088017E-2</v>
      </c>
      <c r="AH752" s="167">
        <f>$Q752*'9 All Base Data'!$Y752</f>
        <v>1236.2939050597176</v>
      </c>
      <c r="AI752" s="178">
        <f>$R752*'9 All Base Data'!$Y752</f>
        <v>5.4629357276433517</v>
      </c>
      <c r="AJ752" s="178">
        <f>$S752*'9 All Base Data'!$Y752</f>
        <v>3.03608652760111</v>
      </c>
      <c r="AK752" s="178">
        <f>$T752*'9 All Base Data'!$Y752</f>
        <v>9.3438691505414433E-3</v>
      </c>
      <c r="AL752" s="178">
        <f>IF($U752="","",$U752*'9 All Base Data'!$Y752)</f>
        <v>1.3970163502567932E-3</v>
      </c>
      <c r="AM752" s="178">
        <f>IF($V752="","",$V752*'9 All Base Data'!$Y752)</f>
        <v>2.3307922243598744E-3</v>
      </c>
      <c r="AN752" s="178">
        <f>IF($W752="","",$W752*'9 All Base Data'!$Y752)</f>
        <v>8.905204622306999E-4</v>
      </c>
      <c r="AO752" s="178">
        <f>IF($X752="","",$X752*'9 All Base Data'!$Y752)</f>
        <v>2.8130459294117914E-4</v>
      </c>
      <c r="AP752" s="178">
        <f>$Y752*'9 All Base Data'!$Y752</f>
        <v>7.6650222113702496E-2</v>
      </c>
      <c r="AQ752" s="179">
        <f t="shared" ref="AQ752:AQ813" si="129">SUM(AI752,AK752:AM752,AP752)</f>
        <v>5.5526576274822119</v>
      </c>
    </row>
    <row r="753" spans="1:43" x14ac:dyDescent="0.25">
      <c r="A753" s="124">
        <v>538811</v>
      </c>
      <c r="B753" s="125" t="s">
        <v>786</v>
      </c>
      <c r="C753" s="126" t="s">
        <v>678</v>
      </c>
      <c r="D753" s="101" t="s">
        <v>2086</v>
      </c>
      <c r="E753" s="142"/>
      <c r="F753" s="191" t="str">
        <f>IF('9 All Base Data'!G753="Rural Centre","Rural",IF('9 All Base Data'!G753="Rural (Incl.some Off Shore Islands)","Rural",IF('9 All Base Data'!G753="Inlet-in TA but not in Urban Area","Rural",IF('9 All Base Data'!G753="Rural (Incl.some Off Shore Islands)","Rural",IF('9 All Base Data'!G753="Inlet-not in TA","Rural",IF('9 All Base Data'!G753="Inland Water not in Urban Area","Rural",IF('9 All Base Data'!G753="Oceanic-in Region but not in TA","Rural",'9 All Base Data'!G753)))))))</f>
        <v>Rural</v>
      </c>
      <c r="G753" s="177">
        <f>IF('9 All Base Data'!I753="..C","..C",'9 All Base Data'!I753*Basecase_Pop_2006)</f>
        <v>2484</v>
      </c>
      <c r="H753" s="177">
        <f>IF('9 All Base Data'!J753="..C","..C",'9 All Base Data'!J753*Basecase_Pop_2006)</f>
        <v>1656</v>
      </c>
      <c r="I753" s="191">
        <f>IF('9 All Base Data'!L753="..C","..C",'9 All Base Data'!L753*Basecase_Pop_2006)</f>
        <v>27</v>
      </c>
      <c r="J753" s="156">
        <f>IF('9 All Base Data'!$P753=0,0,('9 All Base Data'!$P753*Basecase_Pop_2006)/(1+(1/(BaseCase_Mort_AllAdults_30*('9 All Base Data'!$W753*Basecase_PM10)/10))))</f>
        <v>1.0920669198735862</v>
      </c>
      <c r="K753" s="156">
        <f>IF('9 All Base Data'!$Q753=0,0,('9 All Base Data'!$Q753*Basecase_Pop_2006)/(1+(1/(BaseCase_Mort_Maori_30*('9 All Base Data'!$W753*Basecase_PM10)/10))))</f>
        <v>0.64159622793398896</v>
      </c>
      <c r="L753" s="179">
        <f>133/(1+1/(BaseCase_Mort_Child_0_1*'9 All Base Data'!$AB$10/10))*IF('9 All Base Data'!$L753="..C",0,'9 All Base Data'!L753/'9 All Base Data'!$L$2022)</f>
        <v>3.9387002093241204E-3</v>
      </c>
      <c r="M753" s="178">
        <f>IF('9 All Base Data'!$R753="","",IF('9 All Base Data'!$R753=0,0,('9 All Base Data'!$R753*Basecase_Pop_2006)/(1+(1/(BaseCase_CardiacHA_All*('9 All Base Data'!$W753*Basecase_PM10)/10)))))</f>
        <v>7.138861962097251E-2</v>
      </c>
      <c r="N753" s="178">
        <f>IF('9 All Base Data'!$S753="","",IF('9 All Base Data'!$S753=0,0,('9 All Base Data'!S753*Basecase_Pop_2006)/(1+(1/(BaseCase_RespHA_All*('9 All Base Data'!$W753*Basecase_PM10)/10)))))</f>
        <v>6.0620190415720046E-2</v>
      </c>
      <c r="O753" s="178">
        <f>IF('9 All Base Data'!$T753="","",IF('9 All Base Data'!$T753=0,0,('9 All Base Data'!$T753*Basecase_Pop_2006)/(1+(1/(BaseCase_RespHA_Child_1_4*('9 All Base Data'!$W753*Basecase_PM10)/10)))))</f>
        <v>4.1839741192065148E-2</v>
      </c>
      <c r="P753" s="179">
        <f>IF('9 All Base Data'!$U753="","",IF('9 All Base Data'!$U753=0,0,('9 All Base Data'!$U753*Basecase_Pop_2006)/(1+(1/(BaseCase_RespHA_Child_5_14*('9 All Base Data'!$W753*Basecase_PM10)/10)))))</f>
        <v>7.7838872557158328E-3</v>
      </c>
      <c r="Q753" s="156">
        <f>IF('7 Base case Results'!$G753="..C",0,BaseCase_RADs_All*'7 Base case Results'!$G753*('9 All Base Data'!$V753*Basecase_PM10)/10)</f>
        <v>712.70928000000004</v>
      </c>
      <c r="R753" s="189">
        <f t="shared" si="120"/>
        <v>3.8877582347499668</v>
      </c>
      <c r="S753" s="178">
        <f t="shared" si="121"/>
        <v>2.2840825714450008</v>
      </c>
      <c r="T753" s="179">
        <f t="shared" si="122"/>
        <v>1.4021772745193868E-2</v>
      </c>
      <c r="U753" s="178">
        <f t="shared" si="123"/>
        <v>4.5331773459317542E-4</v>
      </c>
      <c r="V753" s="178">
        <f t="shared" si="124"/>
        <v>2.7491256353529041E-4</v>
      </c>
      <c r="W753" s="178">
        <f t="shared" si="125"/>
        <v>1.8974322630601546E-4</v>
      </c>
      <c r="X753" s="179">
        <f t="shared" si="126"/>
        <v>3.52999287046713E-5</v>
      </c>
      <c r="Y753" s="179">
        <f t="shared" si="127"/>
        <v>4.4187975360000006E-2</v>
      </c>
      <c r="Z753" s="186">
        <f t="shared" si="128"/>
        <v>3.946696213153289</v>
      </c>
      <c r="AA753" s="156">
        <f>$J753*'9 All Base Data'!$Y753</f>
        <v>9.512354858441012E-2</v>
      </c>
      <c r="AB753" s="156">
        <f>$K753*'9 All Base Data'!$Y753</f>
        <v>5.5885686901419734E-2</v>
      </c>
      <c r="AC753" s="178">
        <f>$L753*'9 All Base Data'!$Y753</f>
        <v>3.4307708978533933E-4</v>
      </c>
      <c r="AD753" s="178">
        <f>IF($M753="","",$M753*'9 All Base Data'!$Y753)</f>
        <v>6.2182442333072628E-3</v>
      </c>
      <c r="AE753" s="178">
        <f>IF($N753="","",$N753*'9 All Base Data'!$Y753)</f>
        <v>5.2802694809887998E-3</v>
      </c>
      <c r="AF753" s="178">
        <f>IF($O753="","",$O753*'9 All Base Data'!$Y753)</f>
        <v>3.6444146247953915E-3</v>
      </c>
      <c r="AG753" s="178">
        <f>IF($P753="","",$P753*'9 All Base Data'!$Y753)</f>
        <v>6.7800879604554406E-4</v>
      </c>
      <c r="AH753" s="167">
        <f>$Q753*'9 All Base Data'!$Y753</f>
        <v>62.079928060166601</v>
      </c>
      <c r="AI753" s="178">
        <f>$R753*'9 All Base Data'!$Y753</f>
        <v>0.33863983296050004</v>
      </c>
      <c r="AJ753" s="178">
        <f>$S753*'9 All Base Data'!$Y753</f>
        <v>0.19895304536905425</v>
      </c>
      <c r="AK753" s="178">
        <f>$T753*'9 All Base Data'!$Y753</f>
        <v>1.2213544396358078E-3</v>
      </c>
      <c r="AL753" s="178">
        <f>IF($U753="","",$U753*'9 All Base Data'!$Y753)</f>
        <v>3.9485850881501114E-5</v>
      </c>
      <c r="AM753" s="178">
        <f>IF($V753="","",$V753*'9 All Base Data'!$Y753)</f>
        <v>2.3946022096284208E-5</v>
      </c>
      <c r="AN753" s="178">
        <f>IF($W753="","",$W753*'9 All Base Data'!$Y753)</f>
        <v>1.6527420323447102E-5</v>
      </c>
      <c r="AO753" s="178">
        <f>IF($X753="","",$X753*'9 All Base Data'!$Y753)</f>
        <v>3.0747698900665421E-6</v>
      </c>
      <c r="AP753" s="178">
        <f>$Y753*'9 All Base Data'!$Y753</f>
        <v>3.8489555397303297E-3</v>
      </c>
      <c r="AQ753" s="179">
        <f t="shared" si="129"/>
        <v>0.34377357481284387</v>
      </c>
    </row>
    <row r="754" spans="1:43" x14ac:dyDescent="0.25">
      <c r="A754" s="124">
        <v>538812</v>
      </c>
      <c r="B754" s="125" t="s">
        <v>787</v>
      </c>
      <c r="C754" s="126" t="s">
        <v>678</v>
      </c>
      <c r="D754" s="101" t="s">
        <v>2086</v>
      </c>
      <c r="E754" s="142"/>
      <c r="F754" s="191" t="str">
        <f>IF('9 All Base Data'!G754="Rural Centre","Rural",IF('9 All Base Data'!G754="Rural (Incl.some Off Shore Islands)","Rural",IF('9 All Base Data'!G754="Inlet-in TA but not in Urban Area","Rural",IF('9 All Base Data'!G754="Rural (Incl.some Off Shore Islands)","Rural",IF('9 All Base Data'!G754="Inlet-not in TA","Rural",IF('9 All Base Data'!G754="Inland Water not in Urban Area","Rural",IF('9 All Base Data'!G754="Oceanic-in Region but not in TA","Rural",'9 All Base Data'!G754)))))))</f>
        <v>Rural</v>
      </c>
      <c r="G754" s="177" t="str">
        <f>IF('9 All Base Data'!I754="..C","..C",'9 All Base Data'!I754*Basecase_Pop_2006)</f>
        <v>..C</v>
      </c>
      <c r="H754" s="177" t="str">
        <f>IF('9 All Base Data'!J754="..C","..C",'9 All Base Data'!J754*Basecase_Pop_2006)</f>
        <v>..C</v>
      </c>
      <c r="I754" s="191" t="str">
        <f>IF('9 All Base Data'!L754="..C","..C",'9 All Base Data'!L754*Basecase_Pop_2006)</f>
        <v>..C</v>
      </c>
      <c r="J754" s="156">
        <f>IF('9 All Base Data'!$P754=0,0,('9 All Base Data'!$P754*Basecase_Pop_2006)/(1+(1/(BaseCase_Mort_AllAdults_30*('9 All Base Data'!$W754*Basecase_PM10)/10))))</f>
        <v>0</v>
      </c>
      <c r="K754" s="156">
        <f>IF('9 All Base Data'!$Q754=0,0,('9 All Base Data'!$Q754*Basecase_Pop_2006)/(1+(1/(BaseCase_Mort_Maori_30*('9 All Base Data'!$W754*Basecase_PM10)/10))))</f>
        <v>0</v>
      </c>
      <c r="L754" s="179">
        <f>133/(1+1/(BaseCase_Mort_Child_0_1*'9 All Base Data'!$AB$10/10))*IF('9 All Base Data'!$L754="..C",0,'9 All Base Data'!L754/'9 All Base Data'!$L$2022)</f>
        <v>0</v>
      </c>
      <c r="M754" s="178">
        <f>IF('9 All Base Data'!$R754="","",IF('9 All Base Data'!$R754=0,0,('9 All Base Data'!$R754*Basecase_Pop_2006)/(1+(1/(BaseCase_CardiacHA_All*('9 All Base Data'!$W754*Basecase_PM10)/10)))))</f>
        <v>0</v>
      </c>
      <c r="N754" s="178">
        <f>IF('9 All Base Data'!$S754="","",IF('9 All Base Data'!$S754=0,0,('9 All Base Data'!S754*Basecase_Pop_2006)/(1+(1/(BaseCase_RespHA_All*('9 All Base Data'!$W754*Basecase_PM10)/10)))))</f>
        <v>0</v>
      </c>
      <c r="O754" s="178">
        <f>IF('9 All Base Data'!$T754="","",IF('9 All Base Data'!$T754=0,0,('9 All Base Data'!$T754*Basecase_Pop_2006)/(1+(1/(BaseCase_RespHA_Child_1_4*('9 All Base Data'!$W754*Basecase_PM10)/10)))))</f>
        <v>0</v>
      </c>
      <c r="P754" s="179">
        <f>IF('9 All Base Data'!$U754="","",IF('9 All Base Data'!$U754=0,0,('9 All Base Data'!$U754*Basecase_Pop_2006)/(1+(1/(BaseCase_RespHA_Child_5_14*('9 All Base Data'!$W754*Basecase_PM10)/10)))))</f>
        <v>0</v>
      </c>
      <c r="Q754" s="156">
        <f>IF('7 Base case Results'!$G754="..C",0,BaseCase_RADs_All*'7 Base case Results'!$G754*('9 All Base Data'!$V754*Basecase_PM10)/10)</f>
        <v>0</v>
      </c>
      <c r="R754" s="189">
        <f t="shared" si="120"/>
        <v>0</v>
      </c>
      <c r="S754" s="178">
        <f t="shared" si="121"/>
        <v>0</v>
      </c>
      <c r="T754" s="179">
        <f t="shared" si="122"/>
        <v>0</v>
      </c>
      <c r="U754" s="178">
        <f t="shared" si="123"/>
        <v>0</v>
      </c>
      <c r="V754" s="178">
        <f t="shared" si="124"/>
        <v>0</v>
      </c>
      <c r="W754" s="178">
        <f t="shared" si="125"/>
        <v>0</v>
      </c>
      <c r="X754" s="179">
        <f t="shared" si="126"/>
        <v>0</v>
      </c>
      <c r="Y754" s="179">
        <f t="shared" si="127"/>
        <v>0</v>
      </c>
      <c r="Z754" s="186">
        <f t="shared" si="128"/>
        <v>0</v>
      </c>
      <c r="AA754" s="156">
        <f>$J754*'9 All Base Data'!$Y754</f>
        <v>0</v>
      </c>
      <c r="AB754" s="156">
        <f>$K754*'9 All Base Data'!$Y754</f>
        <v>0</v>
      </c>
      <c r="AC754" s="178">
        <f>$L754*'9 All Base Data'!$Y754</f>
        <v>0</v>
      </c>
      <c r="AD754" s="178">
        <f>IF($M754="","",$M754*'9 All Base Data'!$Y754)</f>
        <v>0</v>
      </c>
      <c r="AE754" s="178">
        <f>IF($N754="","",$N754*'9 All Base Data'!$Y754)</f>
        <v>0</v>
      </c>
      <c r="AF754" s="178">
        <f>IF($O754="","",$O754*'9 All Base Data'!$Y754)</f>
        <v>0</v>
      </c>
      <c r="AG754" s="178">
        <f>IF($P754="","",$P754*'9 All Base Data'!$Y754)</f>
        <v>0</v>
      </c>
      <c r="AH754" s="167">
        <f>$Q754*'9 All Base Data'!$Y754</f>
        <v>0</v>
      </c>
      <c r="AI754" s="178">
        <f>$R754*'9 All Base Data'!$Y754</f>
        <v>0</v>
      </c>
      <c r="AJ754" s="178">
        <f>$S754*'9 All Base Data'!$Y754</f>
        <v>0</v>
      </c>
      <c r="AK754" s="178">
        <f>$T754*'9 All Base Data'!$Y754</f>
        <v>0</v>
      </c>
      <c r="AL754" s="178">
        <f>IF($U754="","",$U754*'9 All Base Data'!$Y754)</f>
        <v>0</v>
      </c>
      <c r="AM754" s="178">
        <f>IF($V754="","",$V754*'9 All Base Data'!$Y754)</f>
        <v>0</v>
      </c>
      <c r="AN754" s="178">
        <f>IF($W754="","",$W754*'9 All Base Data'!$Y754)</f>
        <v>0</v>
      </c>
      <c r="AO754" s="178">
        <f>IF($X754="","",$X754*'9 All Base Data'!$Y754)</f>
        <v>0</v>
      </c>
      <c r="AP754" s="178">
        <f>$Y754*'9 All Base Data'!$Y754</f>
        <v>0</v>
      </c>
      <c r="AQ754" s="179">
        <f t="shared" si="129"/>
        <v>0</v>
      </c>
    </row>
    <row r="755" spans="1:43" x14ac:dyDescent="0.25">
      <c r="A755" s="124">
        <v>538820</v>
      </c>
      <c r="B755" s="125" t="s">
        <v>789</v>
      </c>
      <c r="C755" s="126" t="s">
        <v>678</v>
      </c>
      <c r="D755" s="101" t="s">
        <v>2086</v>
      </c>
      <c r="E755" s="142"/>
      <c r="F755" s="191" t="str">
        <f>IF('9 All Base Data'!G755="Rural Centre","Rural",IF('9 All Base Data'!G755="Rural (Incl.some Off Shore Islands)","Rural",IF('9 All Base Data'!G755="Inlet-in TA but not in Urban Area","Rural",IF('9 All Base Data'!G755="Rural (Incl.some Off Shore Islands)","Rural",IF('9 All Base Data'!G755="Inlet-not in TA","Rural",IF('9 All Base Data'!G755="Inland Water not in Urban Area","Rural",IF('9 All Base Data'!G755="Oceanic-in Region but not in TA","Rural",'9 All Base Data'!G755)))))))</f>
        <v>Rural</v>
      </c>
      <c r="G755" s="177">
        <f>IF('9 All Base Data'!I755="..C","..C",'9 All Base Data'!I755*Basecase_Pop_2006)</f>
        <v>2616</v>
      </c>
      <c r="H755" s="177">
        <f>IF('9 All Base Data'!J755="..C","..C",'9 All Base Data'!J755*Basecase_Pop_2006)</f>
        <v>1680</v>
      </c>
      <c r="I755" s="191">
        <f>IF('9 All Base Data'!L755="..C","..C",'9 All Base Data'!L755*Basecase_Pop_2006)</f>
        <v>30</v>
      </c>
      <c r="J755" s="156">
        <f>IF('9 All Base Data'!$P755=0,0,('9 All Base Data'!$P755*Basecase_Pop_2006)/(1+(1/(BaseCase_Mort_AllAdults_30*('9 All Base Data'!$W755*Basecase_PM10)/10))))</f>
        <v>0.29943770383630586</v>
      </c>
      <c r="K755" s="156">
        <f>IF('9 All Base Data'!$Q755=0,0,('9 All Base Data'!$Q755*Basecase_Pop_2006)/(1+(1/(BaseCase_Mort_Maori_30*('9 All Base Data'!$W755*Basecase_PM10)/10))))</f>
        <v>0.13748490598585475</v>
      </c>
      <c r="L755" s="179">
        <f>133/(1+1/(BaseCase_Mort_Child_0_1*'9 All Base Data'!$AB$10/10))*IF('9 All Base Data'!$L755="..C",0,'9 All Base Data'!L755/'9 All Base Data'!$L$2022)</f>
        <v>4.3763335659156898E-3</v>
      </c>
      <c r="M755" s="178">
        <f>IF('9 All Base Data'!$R755="","",IF('9 All Base Data'!$R755=0,0,('9 All Base Data'!$R755*Basecase_Pop_2006)/(1+(1/(BaseCase_CardiacHA_All*('9 All Base Data'!$W755*Basecase_PM10)/10)))))</f>
        <v>9.677123993065162E-2</v>
      </c>
      <c r="N755" s="178">
        <f>IF('9 All Base Data'!$S755="","",IF('9 All Base Data'!$S755=0,0,('9 All Base Data'!S755*Basecase_Pop_2006)/(1+(1/(BaseCase_RespHA_All*('9 All Base Data'!$W755*Basecase_PM10)/10)))))</f>
        <v>0.14232566445429923</v>
      </c>
      <c r="O755" s="178">
        <f>IF('9 All Base Data'!$T755="","",IF('9 All Base Data'!$T755=0,0,('9 All Base Data'!$T755*Basecase_Pop_2006)/(1+(1/(BaseCase_RespHA_Child_1_4*('9 All Base Data'!$W755*Basecase_PM10)/10)))))</f>
        <v>3.1379805894048859E-2</v>
      </c>
      <c r="P755" s="179">
        <f>IF('9 All Base Data'!$U755="","",IF('9 All Base Data'!$U755=0,0,('9 All Base Data'!$U755*Basecase_Pop_2006)/(1+(1/(BaseCase_RespHA_Child_5_14*('9 All Base Data'!$W755*Basecase_PM10)/10)))))</f>
        <v>5.4487210790010836E-2</v>
      </c>
      <c r="Q755" s="156">
        <f>IF('7 Base case Results'!$G755="..C",0,BaseCase_RADs_All*'7 Base case Results'!$G755*('9 All Base Data'!$V755*Basecase_PM10)/10)</f>
        <v>750.58272000000011</v>
      </c>
      <c r="R755" s="189">
        <f t="shared" si="120"/>
        <v>1.0659982256572489</v>
      </c>
      <c r="S755" s="178">
        <f t="shared" si="121"/>
        <v>0.48944626530964286</v>
      </c>
      <c r="T755" s="179">
        <f t="shared" si="122"/>
        <v>1.5579747494659856E-2</v>
      </c>
      <c r="U755" s="178">
        <f t="shared" si="123"/>
        <v>6.1449737355963785E-4</v>
      </c>
      <c r="V755" s="178">
        <f t="shared" si="124"/>
        <v>6.4544688830024699E-4</v>
      </c>
      <c r="W755" s="178">
        <f t="shared" si="125"/>
        <v>1.4230741972951155E-4</v>
      </c>
      <c r="X755" s="179">
        <f t="shared" si="126"/>
        <v>2.470995009326991E-4</v>
      </c>
      <c r="Y755" s="179">
        <f t="shared" si="127"/>
        <v>4.6536128640000007E-2</v>
      </c>
      <c r="Z755" s="186">
        <f t="shared" si="128"/>
        <v>1.1293740460537687</v>
      </c>
      <c r="AA755" s="156">
        <f>$J755*'9 All Base Data'!$Y755</f>
        <v>2.6082263321531803E-2</v>
      </c>
      <c r="AB755" s="156">
        <f>$K755*'9 All Base Data'!$Y755</f>
        <v>1.1975504336018511E-2</v>
      </c>
      <c r="AC755" s="178">
        <f>$L755*'9 All Base Data'!$Y755</f>
        <v>3.8119676642815482E-4</v>
      </c>
      <c r="AD755" s="178">
        <f>IF($M755="","",$M755*'9 All Base Data'!$Y755)</f>
        <v>8.4291755162609564E-3</v>
      </c>
      <c r="AE755" s="178">
        <f>IF($N755="","",$N755*'9 All Base Data'!$Y755)</f>
        <v>1.2397154433625877E-2</v>
      </c>
      <c r="AF755" s="178">
        <f>IF($O755="","",$O755*'9 All Base Data'!$Y755)</f>
        <v>2.7333109685965433E-3</v>
      </c>
      <c r="AG755" s="178">
        <f>IF($P755="","",$P755*'9 All Base Data'!$Y755)</f>
        <v>4.7460615723188089E-3</v>
      </c>
      <c r="AH755" s="167">
        <f>$Q755*'9 All Base Data'!$Y755</f>
        <v>65.378861435344547</v>
      </c>
      <c r="AI755" s="178">
        <f>$R755*'9 All Base Data'!$Y755</f>
        <v>9.2852857424653226E-2</v>
      </c>
      <c r="AJ755" s="178">
        <f>$S755*'9 All Base Data'!$Y755</f>
        <v>4.2632795436225897E-2</v>
      </c>
      <c r="AK755" s="178">
        <f>$T755*'9 All Base Data'!$Y755</f>
        <v>1.3570604884842311E-3</v>
      </c>
      <c r="AL755" s="178">
        <f>IF($U755="","",$U755*'9 All Base Data'!$Y755)</f>
        <v>5.3525264528257074E-5</v>
      </c>
      <c r="AM755" s="178">
        <f>IF($V755="","",$V755*'9 All Base Data'!$Y755)</f>
        <v>5.6221095356493354E-5</v>
      </c>
      <c r="AN755" s="178">
        <f>IF($W755="","",$W755*'9 All Base Data'!$Y755)</f>
        <v>1.2395565242585323E-5</v>
      </c>
      <c r="AO755" s="178">
        <f>IF($X755="","",$X755*'9 All Base Data'!$Y755)</f>
        <v>2.1523389230465794E-5</v>
      </c>
      <c r="AP755" s="178">
        <f>$Y755*'9 All Base Data'!$Y755</f>
        <v>4.053489408991362E-3</v>
      </c>
      <c r="AQ755" s="179">
        <f t="shared" si="129"/>
        <v>9.8373153682013575E-2</v>
      </c>
    </row>
    <row r="756" spans="1:43" x14ac:dyDescent="0.25">
      <c r="A756" s="124">
        <v>538831</v>
      </c>
      <c r="B756" s="125" t="s">
        <v>790</v>
      </c>
      <c r="C756" s="126" t="s">
        <v>678</v>
      </c>
      <c r="D756" s="101" t="s">
        <v>2086</v>
      </c>
      <c r="E756" s="142"/>
      <c r="F756" s="191" t="str">
        <f>IF('9 All Base Data'!G756="Rural Centre","Rural",IF('9 All Base Data'!G756="Rural (Incl.some Off Shore Islands)","Rural",IF('9 All Base Data'!G756="Inlet-in TA but not in Urban Area","Rural",IF('9 All Base Data'!G756="Rural (Incl.some Off Shore Islands)","Rural",IF('9 All Base Data'!G756="Inlet-not in TA","Rural",IF('9 All Base Data'!G756="Inland Water not in Urban Area","Rural",IF('9 All Base Data'!G756="Oceanic-in Region but not in TA","Rural",'9 All Base Data'!G756)))))))</f>
        <v>Rural</v>
      </c>
      <c r="G756" s="177">
        <f>IF('9 All Base Data'!I756="..C","..C",'9 All Base Data'!I756*Basecase_Pop_2006)</f>
        <v>426</v>
      </c>
      <c r="H756" s="177">
        <f>IF('9 All Base Data'!J756="..C","..C",'9 All Base Data'!J756*Basecase_Pop_2006)</f>
        <v>195</v>
      </c>
      <c r="I756" s="191">
        <f>IF('9 All Base Data'!L756="..C","..C",'9 All Base Data'!L756*Basecase_Pop_2006)</f>
        <v>6</v>
      </c>
      <c r="J756" s="156">
        <f>IF('9 All Base Data'!$P756=0,0,('9 All Base Data'!$P756*Basecase_Pop_2006)/(1+(1/(BaseCase_Mort_AllAdults_30*('9 All Base Data'!$W756*Basecase_PM10)/10))))</f>
        <v>0.40512159930794323</v>
      </c>
      <c r="K756" s="156">
        <f>IF('9 All Base Data'!$Q756=0,0,('9 All Base Data'!$Q756*Basecase_Pop_2006)/(1+(1/(BaseCase_Mort_Maori_30*('9 All Base Data'!$W756*Basecase_PM10)/10))))</f>
        <v>0.50411132194813413</v>
      </c>
      <c r="L756" s="179">
        <f>133/(1+1/(BaseCase_Mort_Child_0_1*'9 All Base Data'!$AB$10/10))*IF('9 All Base Data'!$L756="..C",0,'9 All Base Data'!L756/'9 All Base Data'!$L$2022)</f>
        <v>8.7526671318313796E-4</v>
      </c>
      <c r="M756" s="178">
        <f>IF('9 All Base Data'!$R756="","",IF('9 All Base Data'!$R756=0,0,('9 All Base Data'!$R756*Basecase_Pop_2006)/(1+(1/(BaseCase_CardiacHA_All*('9 All Base Data'!$W756*Basecase_PM10)/10)))))</f>
        <v>3.0141861617743949E-2</v>
      </c>
      <c r="N756" s="178">
        <f>IF('9 All Base Data'!$S756="","",IF('9 All Base Data'!$S756=0,0,('9 All Base Data'!S756*Basecase_Pop_2006)/(1+(1/(BaseCase_RespHA_All*('9 All Base Data'!$W756*Basecase_PM10)/10)))))</f>
        <v>6.8527171774292225E-2</v>
      </c>
      <c r="O756" s="178">
        <f>IF('9 All Base Data'!$T756="","",IF('9 All Base Data'!$T756=0,0,('9 All Base Data'!$T756*Basecase_Pop_2006)/(1+(1/(BaseCase_RespHA_Child_1_4*('9 All Base Data'!$W756*Basecase_PM10)/10)))))</f>
        <v>1.568990294702443E-2</v>
      </c>
      <c r="P756" s="179">
        <f>IF('9 All Base Data'!$U756="","",IF('9 All Base Data'!$U756=0,0,('9 All Base Data'!$U756*Basecase_Pop_2006)/(1+(1/(BaseCase_RespHA_Child_5_14*('9 All Base Data'!$W756*Basecase_PM10)/10)))))</f>
        <v>2.3351661767147501E-2</v>
      </c>
      <c r="Q756" s="156">
        <f>IF('7 Base case Results'!$G756="..C",0,BaseCase_RADs_All*'7 Base case Results'!$G756*('9 All Base Data'!$V756*Basecase_PM10)/10)</f>
        <v>122.22792000000001</v>
      </c>
      <c r="R756" s="189">
        <f t="shared" si="120"/>
        <v>1.4422328935362778</v>
      </c>
      <c r="S756" s="178">
        <f t="shared" si="121"/>
        <v>1.7946363061353576</v>
      </c>
      <c r="T756" s="179">
        <f t="shared" si="122"/>
        <v>3.1159494989319711E-3</v>
      </c>
      <c r="U756" s="178">
        <f t="shared" si="123"/>
        <v>1.9140082127267407E-4</v>
      </c>
      <c r="V756" s="178">
        <f t="shared" si="124"/>
        <v>3.1077072399641526E-4</v>
      </c>
      <c r="W756" s="178">
        <f t="shared" si="125"/>
        <v>7.1153709864755777E-5</v>
      </c>
      <c r="X756" s="179">
        <f t="shared" si="126"/>
        <v>1.0589978611401391E-4</v>
      </c>
      <c r="Y756" s="179">
        <f t="shared" si="127"/>
        <v>7.5781310400000008E-3</v>
      </c>
      <c r="Z756" s="186">
        <f t="shared" si="128"/>
        <v>1.4534291456204789</v>
      </c>
      <c r="AA756" s="156">
        <f>$J756*'9 All Base Data'!$Y756</f>
        <v>3.5287768023248914E-2</v>
      </c>
      <c r="AB756" s="156">
        <f>$K756*'9 All Base Data'!$Y756</f>
        <v>4.3910182565401211E-2</v>
      </c>
      <c r="AC756" s="178">
        <f>$L756*'9 All Base Data'!$Y756</f>
        <v>7.623935328563096E-5</v>
      </c>
      <c r="AD756" s="178">
        <f>IF($M756="","",$M756*'9 All Base Data'!$Y756)</f>
        <v>2.6254808985075109E-3</v>
      </c>
      <c r="AE756" s="178">
        <f>IF($N756="","",$N756*'9 All Base Data'!$Y756)</f>
        <v>5.969000282856904E-3</v>
      </c>
      <c r="AF756" s="178">
        <f>IF($O756="","",$O756*'9 All Base Data'!$Y756)</f>
        <v>1.3666554842982717E-3</v>
      </c>
      <c r="AG756" s="178">
        <f>IF($P756="","",$P756*'9 All Base Data'!$Y756)</f>
        <v>2.0340263881366322E-3</v>
      </c>
      <c r="AH756" s="167">
        <f>$Q756*'9 All Base Data'!$Y756</f>
        <v>10.64655771080152</v>
      </c>
      <c r="AI756" s="178">
        <f>$R756*'9 All Base Data'!$Y756</f>
        <v>0.12562445416276613</v>
      </c>
      <c r="AJ756" s="178">
        <f>$S756*'9 All Base Data'!$Y756</f>
        <v>0.15632024993282834</v>
      </c>
      <c r="AK756" s="178">
        <f>$T756*'9 All Base Data'!$Y756</f>
        <v>2.7141209769684623E-4</v>
      </c>
      <c r="AL756" s="178">
        <f>IF($U756="","",$U756*'9 All Base Data'!$Y756)</f>
        <v>1.6671803705522693E-5</v>
      </c>
      <c r="AM756" s="178">
        <f>IF($V756="","",$V756*'9 All Base Data'!$Y756)</f>
        <v>2.7069416282756063E-5</v>
      </c>
      <c r="AN756" s="178">
        <f>IF($W756="","",$W756*'9 All Base Data'!$Y756)</f>
        <v>6.1977826212926615E-6</v>
      </c>
      <c r="AO756" s="178">
        <f>IF($X756="","",$X756*'9 All Base Data'!$Y756)</f>
        <v>9.2243096701996275E-6</v>
      </c>
      <c r="AP756" s="178">
        <f>$Y756*'9 All Base Data'!$Y756</f>
        <v>6.6008657806969427E-4</v>
      </c>
      <c r="AQ756" s="179">
        <f t="shared" si="129"/>
        <v>0.12659969405852095</v>
      </c>
    </row>
    <row r="757" spans="1:43" x14ac:dyDescent="0.25">
      <c r="A757" s="124">
        <v>538832</v>
      </c>
      <c r="B757" s="125" t="s">
        <v>791</v>
      </c>
      <c r="C757" s="126" t="s">
        <v>678</v>
      </c>
      <c r="D757" s="101" t="s">
        <v>2086</v>
      </c>
      <c r="E757" s="142"/>
      <c r="F757" s="191" t="str">
        <f>IF('9 All Base Data'!G757="Rural Centre","Rural",IF('9 All Base Data'!G757="Rural (Incl.some Off Shore Islands)","Rural",IF('9 All Base Data'!G757="Inlet-in TA but not in Urban Area","Rural",IF('9 All Base Data'!G757="Rural (Incl.some Off Shore Islands)","Rural",IF('9 All Base Data'!G757="Inlet-not in TA","Rural",IF('9 All Base Data'!G757="Inland Water not in Urban Area","Rural",IF('9 All Base Data'!G757="Oceanic-in Region but not in TA","Rural",'9 All Base Data'!G757)))))))</f>
        <v>Rural</v>
      </c>
      <c r="G757" s="177">
        <f>IF('9 All Base Data'!I757="..C","..C",'9 All Base Data'!I757*Basecase_Pop_2006)</f>
        <v>1437</v>
      </c>
      <c r="H757" s="177">
        <f>IF('9 All Base Data'!J757="..C","..C",'9 All Base Data'!J757*Basecase_Pop_2006)</f>
        <v>906</v>
      </c>
      <c r="I757" s="191">
        <f>IF('9 All Base Data'!L757="..C","..C",'9 All Base Data'!L757*Basecase_Pop_2006)</f>
        <v>18</v>
      </c>
      <c r="J757" s="156">
        <f>IF('9 All Base Data'!$P757=0,0,('9 All Base Data'!$P757*Basecase_Pop_2006)/(1+(1/(BaseCase_Mort_AllAdults_30*('9 All Base Data'!$W757*Basecase_PM10)/10))))</f>
        <v>7.0455930314424903E-2</v>
      </c>
      <c r="K757" s="156">
        <f>IF('9 All Base Data'!$Q757=0,0,('9 All Base Data'!$Q757*Basecase_Pop_2006)/(1+(1/(BaseCase_Mort_Maori_30*('9 All Base Data'!$W757*Basecase_PM10)/10))))</f>
        <v>9.1656603990569838E-2</v>
      </c>
      <c r="L757" s="179">
        <f>133/(1+1/(BaseCase_Mort_Child_0_1*'9 All Base Data'!$AB$10/10))*IF('9 All Base Data'!$L757="..C",0,'9 All Base Data'!L757/'9 All Base Data'!$L$2022)</f>
        <v>2.6258001395494139E-3</v>
      </c>
      <c r="M757" s="178">
        <f>IF('9 All Base Data'!$R757="","",IF('9 All Base Data'!$R757=0,0,('9 All Base Data'!$R757*Basecase_Pop_2006)/(1+(1/(BaseCase_CardiacHA_All*('9 All Base Data'!$W757*Basecase_PM10)/10)))))</f>
        <v>3.9660344233873622E-2</v>
      </c>
      <c r="N757" s="178">
        <f>IF('9 All Base Data'!$S757="","",IF('9 All Base Data'!$S757=0,0,('9 All Base Data'!S757*Basecase_Pop_2006)/(1+(1/(BaseCase_RespHA_All*('9 All Base Data'!$W757*Basecase_PM10)/10)))))</f>
        <v>7.6434153132864405E-2</v>
      </c>
      <c r="O757" s="178">
        <f>IF('9 All Base Data'!$T757="","",IF('9 All Base Data'!$T757=0,0,('9 All Base Data'!$T757*Basecase_Pop_2006)/(1+(1/(BaseCase_RespHA_Child_1_4*('9 All Base Data'!$W757*Basecase_PM10)/10)))))</f>
        <v>5.7529644139089578E-2</v>
      </c>
      <c r="P757" s="179">
        <f>IF('9 All Base Data'!$U757="","",IF('9 All Base Data'!$U757=0,0,('9 All Base Data'!$U757*Basecase_Pop_2006)/(1+(1/(BaseCase_RespHA_Child_5_14*('9 All Base Data'!$W757*Basecase_PM10)/10)))))</f>
        <v>2.3351661767147501E-2</v>
      </c>
      <c r="Q757" s="156">
        <f>IF('7 Base case Results'!$G757="..C",0,BaseCase_RADs_All*'7 Base case Results'!$G757*('9 All Base Data'!$V757*Basecase_PM10)/10)</f>
        <v>412.30403999999999</v>
      </c>
      <c r="R757" s="189">
        <f t="shared" si="120"/>
        <v>0.25082311191935264</v>
      </c>
      <c r="S757" s="178">
        <f t="shared" si="121"/>
        <v>0.32629751020642866</v>
      </c>
      <c r="T757" s="179">
        <f t="shared" si="122"/>
        <v>9.3478484967959141E-3</v>
      </c>
      <c r="U757" s="178">
        <f t="shared" si="123"/>
        <v>2.5184318588509754E-4</v>
      </c>
      <c r="V757" s="178">
        <f t="shared" si="124"/>
        <v>3.4662888445754011E-4</v>
      </c>
      <c r="W757" s="178">
        <f t="shared" si="125"/>
        <v>2.6089693617077127E-4</v>
      </c>
      <c r="X757" s="179">
        <f t="shared" si="126"/>
        <v>1.0589978611401391E-4</v>
      </c>
      <c r="Y757" s="179">
        <f t="shared" si="127"/>
        <v>2.556285048E-2</v>
      </c>
      <c r="Z757" s="186">
        <f t="shared" si="128"/>
        <v>0.28633228296649121</v>
      </c>
      <c r="AA757" s="156">
        <f>$J757*'9 All Base Data'!$Y757</f>
        <v>6.1370031344780713E-3</v>
      </c>
      <c r="AB757" s="156">
        <f>$K757*'9 All Base Data'!$Y757</f>
        <v>7.9836695573456753E-3</v>
      </c>
      <c r="AC757" s="178">
        <f>$L757*'9 All Base Data'!$Y757</f>
        <v>2.2871805985689289E-4</v>
      </c>
      <c r="AD757" s="178">
        <f>IF($M757="","",$M757*'9 All Base Data'!$Y757)</f>
        <v>3.4545801296151464E-3</v>
      </c>
      <c r="AE757" s="178">
        <f>IF($N757="","",$N757*'9 All Base Data'!$Y757)</f>
        <v>6.6577310847250083E-3</v>
      </c>
      <c r="AF757" s="178">
        <f>IF($O757="","",$O757*'9 All Base Data'!$Y757)</f>
        <v>5.0110701090936632E-3</v>
      </c>
      <c r="AG757" s="178">
        <f>IF($P757="","",$P757*'9 All Base Data'!$Y757)</f>
        <v>2.0340263881366322E-3</v>
      </c>
      <c r="AH757" s="167">
        <f>$Q757*'9 All Base Data'!$Y757</f>
        <v>35.913388334323429</v>
      </c>
      <c r="AI757" s="178">
        <f>$R757*'9 All Base Data'!$Y757</f>
        <v>2.1847731158741932E-2</v>
      </c>
      <c r="AJ757" s="178">
        <f>$S757*'9 All Base Data'!$Y757</f>
        <v>2.8421863624150605E-2</v>
      </c>
      <c r="AK757" s="178">
        <f>$T757*'9 All Base Data'!$Y757</f>
        <v>8.1423629309053879E-4</v>
      </c>
      <c r="AL757" s="178">
        <f>IF($U757="","",$U757*'9 All Base Data'!$Y757)</f>
        <v>2.1936583823056185E-5</v>
      </c>
      <c r="AM757" s="178">
        <f>IF($V757="","",$V757*'9 All Base Data'!$Y757)</f>
        <v>3.0192810469227919E-5</v>
      </c>
      <c r="AN757" s="178">
        <f>IF($W757="","",$W757*'9 All Base Data'!$Y757)</f>
        <v>2.2725202944739766E-5</v>
      </c>
      <c r="AO757" s="178">
        <f>IF($X757="","",$X757*'9 All Base Data'!$Y757)</f>
        <v>9.2243096701996275E-6</v>
      </c>
      <c r="AP757" s="178">
        <f>$Y757*'9 All Base Data'!$Y757</f>
        <v>2.2266300767280526E-3</v>
      </c>
      <c r="AQ757" s="179">
        <f t="shared" si="129"/>
        <v>2.4940726922852804E-2</v>
      </c>
    </row>
    <row r="758" spans="1:43" x14ac:dyDescent="0.25">
      <c r="A758" s="124">
        <v>538841</v>
      </c>
      <c r="B758" s="125" t="s">
        <v>792</v>
      </c>
      <c r="C758" s="126" t="s">
        <v>408</v>
      </c>
      <c r="D758" s="101" t="s">
        <v>2086</v>
      </c>
      <c r="E758" s="142"/>
      <c r="F758" s="191" t="str">
        <f>IF('9 All Base Data'!G758="Rural Centre","Rural",IF('9 All Base Data'!G758="Rural (Incl.some Off Shore Islands)","Rural",IF('9 All Base Data'!G758="Inlet-in TA but not in Urban Area","Rural",IF('9 All Base Data'!G758="Rural (Incl.some Off Shore Islands)","Rural",IF('9 All Base Data'!G758="Inlet-not in TA","Rural",IF('9 All Base Data'!G758="Inland Water not in Urban Area","Rural",IF('9 All Base Data'!G758="Oceanic-in Region but not in TA","Rural",'9 All Base Data'!G758)))))))</f>
        <v>Rural</v>
      </c>
      <c r="G758" s="177">
        <f>IF('9 All Base Data'!I758="..C","..C",'9 All Base Data'!I758*Basecase_Pop_2006)</f>
        <v>1344</v>
      </c>
      <c r="H758" s="177">
        <f>IF('9 All Base Data'!J758="..C","..C",'9 All Base Data'!J758*Basecase_Pop_2006)</f>
        <v>687</v>
      </c>
      <c r="I758" s="191">
        <f>IF('9 All Base Data'!L758="..C","..C",'9 All Base Data'!L758*Basecase_Pop_2006)</f>
        <v>27</v>
      </c>
      <c r="J758" s="156">
        <f>IF('9 All Base Data'!$P758=0,0,('9 All Base Data'!$P758*Basecase_Pop_2006)/(1+(1/(BaseCase_Mort_AllAdults_30*('9 All Base Data'!$W758*Basecase_PM10)/10))))</f>
        <v>0.1232978780502436</v>
      </c>
      <c r="K758" s="156">
        <f>IF('9 All Base Data'!$Q758=0,0,('9 All Base Data'!$Q758*Basecase_Pop_2006)/(1+(1/(BaseCase_Mort_Maori_30*('9 All Base Data'!$W758*Basecase_PM10)/10))))</f>
        <v>0</v>
      </c>
      <c r="L758" s="179">
        <f>133/(1+1/(BaseCase_Mort_Child_0_1*'9 All Base Data'!$AB$10/10))*IF('9 All Base Data'!$L758="..C",0,'9 All Base Data'!L758/'9 All Base Data'!$L$2022)</f>
        <v>3.9387002093241204E-3</v>
      </c>
      <c r="M758" s="178">
        <f>IF('9 All Base Data'!$R758="","",IF('9 All Base Data'!$R758=0,0,('9 All Base Data'!$R758*Basecase_Pop_2006)/(1+(1/(BaseCase_CardiacHA_All*('9 All Base Data'!$W758*Basecase_PM10)/10)))))</f>
        <v>4.1246758003228558E-2</v>
      </c>
      <c r="N758" s="178">
        <f>IF('9 All Base Data'!$S758="","",IF('9 All Base Data'!$S758=0,0,('9 All Base Data'!S758*Basecase_Pop_2006)/(1+(1/(BaseCase_RespHA_All*('9 All Base Data'!$W758*Basecase_PM10)/10)))))</f>
        <v>7.1162832227149614E-2</v>
      </c>
      <c r="O758" s="178">
        <f>IF('9 All Base Data'!$T758="","",IF('9 All Base Data'!$T758=0,0,('9 All Base Data'!$T758*Basecase_Pop_2006)/(1+(1/(BaseCase_RespHA_Child_1_4*('9 All Base Data'!$W758*Basecase_PM10)/10)))))</f>
        <v>2.6149838245040719E-2</v>
      </c>
      <c r="P758" s="179">
        <f>IF('9 All Base Data'!$U758="","",IF('9 All Base Data'!$U758=0,0,('9 All Base Data'!$U758*Basecase_Pop_2006)/(1+(1/(BaseCase_RespHA_Child_5_14*('9 All Base Data'!$W758*Basecase_PM10)/10)))))</f>
        <v>3.1135549022863331E-2</v>
      </c>
      <c r="Q758" s="156">
        <f>IF('7 Base case Results'!$G758="..C",0,BaseCase_RADs_All*'7 Base case Results'!$G758*('9 All Base Data'!$V758*Basecase_PM10)/10)</f>
        <v>385.62048000000004</v>
      </c>
      <c r="R758" s="189">
        <f t="shared" si="120"/>
        <v>0.43894044585886721</v>
      </c>
      <c r="S758" s="178">
        <f t="shared" si="121"/>
        <v>0</v>
      </c>
      <c r="T758" s="179">
        <f t="shared" si="122"/>
        <v>1.4021772745193868E-2</v>
      </c>
      <c r="U758" s="178">
        <f t="shared" si="123"/>
        <v>2.6191691332050137E-4</v>
      </c>
      <c r="V758" s="178">
        <f t="shared" si="124"/>
        <v>3.2272344415012349E-4</v>
      </c>
      <c r="W758" s="178">
        <f t="shared" si="125"/>
        <v>1.1858951644125966E-4</v>
      </c>
      <c r="X758" s="179">
        <f t="shared" si="126"/>
        <v>1.411997148186852E-4</v>
      </c>
      <c r="Y758" s="179">
        <f t="shared" si="127"/>
        <v>2.3908469760000002E-2</v>
      </c>
      <c r="Z758" s="186">
        <f t="shared" si="128"/>
        <v>0.47745532872153174</v>
      </c>
      <c r="AA758" s="156">
        <f>$J758*'9 All Base Data'!$Y758</f>
        <v>1.0739755485336627E-2</v>
      </c>
      <c r="AB758" s="156">
        <f>$K758*'9 All Base Data'!$Y758</f>
        <v>0</v>
      </c>
      <c r="AC758" s="178">
        <f>$L758*'9 All Base Data'!$Y758</f>
        <v>3.4307708978533933E-4</v>
      </c>
      <c r="AD758" s="178">
        <f>IF($M758="","",$M758*'9 All Base Data'!$Y758)</f>
        <v>3.5927633347997514E-3</v>
      </c>
      <c r="AE758" s="178">
        <f>IF($N758="","",$N758*'9 All Base Data'!$Y758)</f>
        <v>6.1985772168129385E-3</v>
      </c>
      <c r="AF758" s="178">
        <f>IF($O758="","",$O758*'9 All Base Data'!$Y758)</f>
        <v>2.2777591404971199E-3</v>
      </c>
      <c r="AG758" s="178">
        <f>IF($P758="","",$P758*'9 All Base Data'!$Y758)</f>
        <v>2.7120351841821762E-3</v>
      </c>
      <c r="AH758" s="167">
        <f>$Q758*'9 All Base Data'!$Y758</f>
        <v>33.589139819993527</v>
      </c>
      <c r="AI758" s="178">
        <f>$R758*'9 All Base Data'!$Y758</f>
        <v>3.8233529527798391E-2</v>
      </c>
      <c r="AJ758" s="178">
        <f>$S758*'9 All Base Data'!$Y758</f>
        <v>0</v>
      </c>
      <c r="AK758" s="178">
        <f>$T758*'9 All Base Data'!$Y758</f>
        <v>1.2213544396358078E-3</v>
      </c>
      <c r="AL758" s="178">
        <f>IF($U758="","",$U758*'9 All Base Data'!$Y758)</f>
        <v>2.2814047175978424E-5</v>
      </c>
      <c r="AM758" s="178">
        <f>IF($V758="","",$V758*'9 All Base Data'!$Y758)</f>
        <v>2.8110547678246677E-5</v>
      </c>
      <c r="AN758" s="178">
        <f>IF($W758="","",$W758*'9 All Base Data'!$Y758)</f>
        <v>1.0329637702154438E-5</v>
      </c>
      <c r="AO758" s="178">
        <f>IF($X758="","",$X758*'9 All Base Data'!$Y758)</f>
        <v>1.2299079560266168E-5</v>
      </c>
      <c r="AP758" s="178">
        <f>$Y758*'9 All Base Data'!$Y758</f>
        <v>2.0825266688395986E-3</v>
      </c>
      <c r="AQ758" s="179">
        <f t="shared" si="129"/>
        <v>4.1588335231128024E-2</v>
      </c>
    </row>
    <row r="759" spans="1:43" x14ac:dyDescent="0.25">
      <c r="A759" s="124">
        <v>538842</v>
      </c>
      <c r="B759" s="125" t="s">
        <v>793</v>
      </c>
      <c r="C759" s="126" t="s">
        <v>408</v>
      </c>
      <c r="D759" s="101" t="s">
        <v>2086</v>
      </c>
      <c r="E759" s="142"/>
      <c r="F759" s="191" t="str">
        <f>IF('9 All Base Data'!G759="Rural Centre","Rural",IF('9 All Base Data'!G759="Rural (Incl.some Off Shore Islands)","Rural",IF('9 All Base Data'!G759="Inlet-in TA but not in Urban Area","Rural",IF('9 All Base Data'!G759="Rural (Incl.some Off Shore Islands)","Rural",IF('9 All Base Data'!G759="Inlet-not in TA","Rural",IF('9 All Base Data'!G759="Inland Water not in Urban Area","Rural",IF('9 All Base Data'!G759="Oceanic-in Region but not in TA","Rural",'9 All Base Data'!G759)))))))</f>
        <v>Rural</v>
      </c>
      <c r="G759" s="177">
        <f>IF('9 All Base Data'!I759="..C","..C",'9 All Base Data'!I759*Basecase_Pop_2006)</f>
        <v>453</v>
      </c>
      <c r="H759" s="177">
        <f>IF('9 All Base Data'!J759="..C","..C",'9 All Base Data'!J759*Basecase_Pop_2006)</f>
        <v>246</v>
      </c>
      <c r="I759" s="191">
        <f>IF('9 All Base Data'!L759="..C","..C",'9 All Base Data'!L759*Basecase_Pop_2006)</f>
        <v>6</v>
      </c>
      <c r="J759" s="156">
        <f>IF('9 All Base Data'!$P759=0,0,('9 All Base Data'!$P759*Basecase_Pop_2006)/(1+(1/(BaseCase_Mort_AllAdults_30*('9 All Base Data'!$W759*Basecase_PM10)/10))))</f>
        <v>0.1232978780502436</v>
      </c>
      <c r="K759" s="156">
        <f>IF('9 All Base Data'!$Q759=0,0,('9 All Base Data'!$Q759*Basecase_Pop_2006)/(1+(1/(BaseCase_Mort_Maori_30*('9 All Base Data'!$W759*Basecase_PM10)/10))))</f>
        <v>4.5828301995284919E-2</v>
      </c>
      <c r="L759" s="179">
        <f>133/(1+1/(BaseCase_Mort_Child_0_1*'9 All Base Data'!$AB$10/10))*IF('9 All Base Data'!$L759="..C",0,'9 All Base Data'!L759/'9 All Base Data'!$L$2022)</f>
        <v>8.7526671318313796E-4</v>
      </c>
      <c r="M759" s="178">
        <f>IF('9 All Base Data'!$R759="","",IF('9 All Base Data'!$R759=0,0,('9 All Base Data'!$R759*Basecase_Pop_2006)/(1+(1/(BaseCase_CardiacHA_All*('9 All Base Data'!$W759*Basecase_PM10)/10)))))</f>
        <v>4.1246758003228558E-2</v>
      </c>
      <c r="N759" s="178">
        <f>IF('9 All Base Data'!$S759="","",IF('9 All Base Data'!$S759=0,0,('9 All Base Data'!S759*Basecase_Pop_2006)/(1+(1/(BaseCase_RespHA_All*('9 All Base Data'!$W759*Basecase_PM10)/10)))))</f>
        <v>0.10806207856715312</v>
      </c>
      <c r="O759" s="178">
        <f>IF('9 All Base Data'!$T759="","",IF('9 All Base Data'!$T759=0,0,('9 All Base Data'!$T759*Basecase_Pop_2006)/(1+(1/(BaseCase_RespHA_Child_1_4*('9 All Base Data'!$W759*Basecase_PM10)/10)))))</f>
        <v>3.6609773543057007E-2</v>
      </c>
      <c r="P759" s="179">
        <f>IF('9 All Base Data'!$U759="","",IF('9 All Base Data'!$U759=0,0,('9 All Base Data'!$U759*Basecase_Pop_2006)/(1+(1/(BaseCase_RespHA_Child_5_14*('9 All Base Data'!$W759*Basecase_PM10)/10)))))</f>
        <v>4.6703323534295002E-2</v>
      </c>
      <c r="Q759" s="156">
        <f>IF('7 Base case Results'!$G759="..C",0,BaseCase_RADs_All*'7 Base case Results'!$G759*('9 All Base Data'!$V759*Basecase_PM10)/10)</f>
        <v>129.97476</v>
      </c>
      <c r="R759" s="189">
        <f t="shared" si="120"/>
        <v>0.43894044585886721</v>
      </c>
      <c r="S759" s="178">
        <f t="shared" si="121"/>
        <v>0.16314875510321433</v>
      </c>
      <c r="T759" s="179">
        <f t="shared" si="122"/>
        <v>3.1159494989319711E-3</v>
      </c>
      <c r="U759" s="178">
        <f t="shared" si="123"/>
        <v>2.6191691332050137E-4</v>
      </c>
      <c r="V759" s="178">
        <f t="shared" si="124"/>
        <v>4.9006152630203935E-4</v>
      </c>
      <c r="W759" s="178">
        <f t="shared" si="125"/>
        <v>1.6602532301776354E-4</v>
      </c>
      <c r="X759" s="179">
        <f t="shared" si="126"/>
        <v>2.1179957222802783E-4</v>
      </c>
      <c r="Y759" s="179">
        <f t="shared" si="127"/>
        <v>8.0584351200000005E-3</v>
      </c>
      <c r="Z759" s="186">
        <f t="shared" si="128"/>
        <v>0.4508668089174217</v>
      </c>
      <c r="AA759" s="156">
        <f>$J759*'9 All Base Data'!$Y759</f>
        <v>1.0739755485336627E-2</v>
      </c>
      <c r="AB759" s="156">
        <f>$K759*'9 All Base Data'!$Y759</f>
        <v>3.9918347786728377E-3</v>
      </c>
      <c r="AC759" s="178">
        <f>$L759*'9 All Base Data'!$Y759</f>
        <v>7.623935328563096E-5</v>
      </c>
      <c r="AD759" s="178">
        <f>IF($M759="","",$M759*'9 All Base Data'!$Y759)</f>
        <v>3.5927633347997514E-3</v>
      </c>
      <c r="AE759" s="178">
        <f>IF($N759="","",$N759*'9 All Base Data'!$Y759)</f>
        <v>9.4126542921974254E-3</v>
      </c>
      <c r="AF759" s="178">
        <f>IF($O759="","",$O759*'9 All Base Data'!$Y759)</f>
        <v>3.1888627966959677E-3</v>
      </c>
      <c r="AG759" s="178">
        <f>IF($P759="","",$P759*'9 All Base Data'!$Y759)</f>
        <v>4.0680527762732644E-3</v>
      </c>
      <c r="AH759" s="167">
        <f>$Q759*'9 All Base Data'!$Y759</f>
        <v>11.32133953754246</v>
      </c>
      <c r="AI759" s="178">
        <f>$R759*'9 All Base Data'!$Y759</f>
        <v>3.8233529527798391E-2</v>
      </c>
      <c r="AJ759" s="178">
        <f>$S759*'9 All Base Data'!$Y759</f>
        <v>1.4210931812075302E-2</v>
      </c>
      <c r="AK759" s="178">
        <f>$T759*'9 All Base Data'!$Y759</f>
        <v>2.7141209769684623E-4</v>
      </c>
      <c r="AL759" s="178">
        <f>IF($U759="","",$U759*'9 All Base Data'!$Y759)</f>
        <v>2.2814047175978424E-5</v>
      </c>
      <c r="AM759" s="178">
        <f>IF($V759="","",$V759*'9 All Base Data'!$Y759)</f>
        <v>4.2686387215115323E-5</v>
      </c>
      <c r="AN759" s="178">
        <f>IF($W759="","",$W759*'9 All Base Data'!$Y759)</f>
        <v>1.4461492783016215E-5</v>
      </c>
      <c r="AO759" s="178">
        <f>IF($X759="","",$X759*'9 All Base Data'!$Y759)</f>
        <v>1.8448619340399255E-5</v>
      </c>
      <c r="AP759" s="178">
        <f>$Y759*'9 All Base Data'!$Y759</f>
        <v>7.019230513276326E-4</v>
      </c>
      <c r="AQ759" s="179">
        <f t="shared" si="129"/>
        <v>3.9272365111213965E-2</v>
      </c>
    </row>
    <row r="760" spans="1:43" x14ac:dyDescent="0.25">
      <c r="A760" s="124">
        <v>538850</v>
      </c>
      <c r="B760" s="125" t="s">
        <v>794</v>
      </c>
      <c r="C760" s="126" t="s">
        <v>408</v>
      </c>
      <c r="D760" s="101" t="s">
        <v>2086</v>
      </c>
      <c r="E760" s="142"/>
      <c r="F760" s="191" t="str">
        <f>IF('9 All Base Data'!G760="Rural Centre","Rural",IF('9 All Base Data'!G760="Rural (Incl.some Off Shore Islands)","Rural",IF('9 All Base Data'!G760="Inlet-in TA but not in Urban Area","Rural",IF('9 All Base Data'!G760="Rural (Incl.some Off Shore Islands)","Rural",IF('9 All Base Data'!G760="Inlet-not in TA","Rural",IF('9 All Base Data'!G760="Inland Water not in Urban Area","Rural",IF('9 All Base Data'!G760="Oceanic-in Region but not in TA","Rural",'9 All Base Data'!G760)))))))</f>
        <v>Rural</v>
      </c>
      <c r="G760" s="177">
        <f>IF('9 All Base Data'!I760="..C","..C",'9 All Base Data'!I760*Basecase_Pop_2006)</f>
        <v>1695</v>
      </c>
      <c r="H760" s="177">
        <f>IF('9 All Base Data'!J760="..C","..C",'9 All Base Data'!J760*Basecase_Pop_2006)</f>
        <v>999</v>
      </c>
      <c r="I760" s="191">
        <f>IF('9 All Base Data'!L760="..C","..C",'9 All Base Data'!L760*Basecase_Pop_2006)</f>
        <v>33</v>
      </c>
      <c r="J760" s="156">
        <f>IF('9 All Base Data'!$P760=0,0,('9 All Base Data'!$P760*Basecase_Pop_2006)/(1+(1/(BaseCase_Mort_AllAdults_30*('9 All Base Data'!$W760*Basecase_PM10)/10))))</f>
        <v>0.2465957561004872</v>
      </c>
      <c r="K760" s="156">
        <f>IF('9 All Base Data'!$Q760=0,0,('9 All Base Data'!$Q760*Basecase_Pop_2006)/(1+(1/(BaseCase_Mort_Maori_30*('9 All Base Data'!$W760*Basecase_PM10)/10))))</f>
        <v>0.22914150997642463</v>
      </c>
      <c r="L760" s="179">
        <f>133/(1+1/(BaseCase_Mort_Child_0_1*'9 All Base Data'!$AB$10/10))*IF('9 All Base Data'!$L760="..C",0,'9 All Base Data'!L760/'9 All Base Data'!$L$2022)</f>
        <v>4.8139669225072592E-3</v>
      </c>
      <c r="M760" s="178">
        <f>IF('9 All Base Data'!$R760="","",IF('9 All Base Data'!$R760=0,0,('9 All Base Data'!$R760*Basecase_Pop_2006)/(1+(1/(BaseCase_CardiacHA_All*('9 All Base Data'!$W760*Basecase_PM10)/10)))))</f>
        <v>3.9660344233873622E-2</v>
      </c>
      <c r="N760" s="178">
        <f>IF('9 All Base Data'!$S760="","",IF('9 All Base Data'!$S760=0,0,('9 All Base Data'!S760*Basecase_Pop_2006)/(1+(1/(BaseCase_RespHA_All*('9 All Base Data'!$W760*Basecase_PM10)/10)))))</f>
        <v>0.15286830626572881</v>
      </c>
      <c r="O760" s="178">
        <f>IF('9 All Base Data'!$T760="","",IF('9 All Base Data'!$T760=0,0,('9 All Base Data'!$T760*Basecase_Pop_2006)/(1+(1/(BaseCase_RespHA_Child_1_4*('9 All Base Data'!$W760*Basecase_PM10)/10)))))</f>
        <v>0.10459935298016287</v>
      </c>
      <c r="P760" s="179">
        <f>IF('9 All Base Data'!$U760="","",IF('9 All Base Data'!$U760=0,0,('9 All Base Data'!$U760*Basecase_Pop_2006)/(1+(1/(BaseCase_RespHA_Child_5_14*('9 All Base Data'!$W760*Basecase_PM10)/10)))))</f>
        <v>5.4487210790010836E-2</v>
      </c>
      <c r="Q760" s="156">
        <f>IF('7 Base case Results'!$G760="..C",0,BaseCase_RADs_All*'7 Base case Results'!$G760*('9 All Base Data'!$V760*Basecase_PM10)/10)</f>
        <v>486.32939999999996</v>
      </c>
      <c r="R760" s="189">
        <f t="shared" si="120"/>
        <v>0.87788089171773442</v>
      </c>
      <c r="S760" s="178">
        <f t="shared" si="121"/>
        <v>0.81574377551607169</v>
      </c>
      <c r="T760" s="179">
        <f t="shared" si="122"/>
        <v>1.7137722244125842E-2</v>
      </c>
      <c r="U760" s="178">
        <f t="shared" si="123"/>
        <v>2.5184318588509754E-4</v>
      </c>
      <c r="V760" s="178">
        <f t="shared" si="124"/>
        <v>6.9325776891508023E-4</v>
      </c>
      <c r="W760" s="178">
        <f t="shared" si="125"/>
        <v>4.7435806576503863E-4</v>
      </c>
      <c r="X760" s="179">
        <f t="shared" si="126"/>
        <v>2.470995009326991E-4</v>
      </c>
      <c r="Y760" s="179">
        <f t="shared" si="127"/>
        <v>3.0152422799999995E-2</v>
      </c>
      <c r="Z760" s="186">
        <f t="shared" si="128"/>
        <v>0.92611613771666035</v>
      </c>
      <c r="AA760" s="156">
        <f>$J760*'9 All Base Data'!$Y760</f>
        <v>2.1479510970673254E-2</v>
      </c>
      <c r="AB760" s="156">
        <f>$K760*'9 All Base Data'!$Y760</f>
        <v>1.9959173893364188E-2</v>
      </c>
      <c r="AC760" s="178">
        <f>$L760*'9 All Base Data'!$Y760</f>
        <v>4.1931644307097036E-4</v>
      </c>
      <c r="AD760" s="178">
        <f>IF($M760="","",$M760*'9 All Base Data'!$Y760)</f>
        <v>3.4545801296151464E-3</v>
      </c>
      <c r="AE760" s="178">
        <f>IF($N760="","",$N760*'9 All Base Data'!$Y760)</f>
        <v>1.3315462169450017E-2</v>
      </c>
      <c r="AF760" s="178">
        <f>IF($O760="","",$O760*'9 All Base Data'!$Y760)</f>
        <v>9.1110365619884795E-3</v>
      </c>
      <c r="AG760" s="178">
        <f>IF($P760="","",$P760*'9 All Base Data'!$Y760)</f>
        <v>4.7460615723188089E-3</v>
      </c>
      <c r="AH760" s="167">
        <f>$Q760*'9 All Base Data'!$Y760</f>
        <v>42.361303567625761</v>
      </c>
      <c r="AI760" s="178">
        <f>$R760*'9 All Base Data'!$Y760</f>
        <v>7.6467059055596781E-2</v>
      </c>
      <c r="AJ760" s="178">
        <f>$S760*'9 All Base Data'!$Y760</f>
        <v>7.1054659060376515E-2</v>
      </c>
      <c r="AK760" s="178">
        <f>$T760*'9 All Base Data'!$Y760</f>
        <v>1.4927665373326543E-3</v>
      </c>
      <c r="AL760" s="178">
        <f>IF($U760="","",$U760*'9 All Base Data'!$Y760)</f>
        <v>2.1936583823056185E-5</v>
      </c>
      <c r="AM760" s="178">
        <f>IF($V760="","",$V760*'9 All Base Data'!$Y760)</f>
        <v>6.0385620938455837E-5</v>
      </c>
      <c r="AN760" s="178">
        <f>IF($W760="","",$W760*'9 All Base Data'!$Y760)</f>
        <v>4.1318550808617751E-5</v>
      </c>
      <c r="AO760" s="178">
        <f>IF($X760="","",$X760*'9 All Base Data'!$Y760)</f>
        <v>2.1523389230465794E-5</v>
      </c>
      <c r="AP760" s="178">
        <f>$Y760*'9 All Base Data'!$Y760</f>
        <v>2.6264008211927966E-3</v>
      </c>
      <c r="AQ760" s="179">
        <f t="shared" si="129"/>
        <v>8.0668548618883743E-2</v>
      </c>
    </row>
    <row r="761" spans="1:43" x14ac:dyDescent="0.25">
      <c r="A761" s="124">
        <v>538861</v>
      </c>
      <c r="B761" s="125" t="s">
        <v>795</v>
      </c>
      <c r="C761" s="126" t="s">
        <v>408</v>
      </c>
      <c r="D761" s="101" t="s">
        <v>2086</v>
      </c>
      <c r="E761" s="142"/>
      <c r="F761" s="191" t="str">
        <f>IF('9 All Base Data'!G761="Rural Centre","Rural",IF('9 All Base Data'!G761="Rural (Incl.some Off Shore Islands)","Rural",IF('9 All Base Data'!G761="Inlet-in TA but not in Urban Area","Rural",IF('9 All Base Data'!G761="Rural (Incl.some Off Shore Islands)","Rural",IF('9 All Base Data'!G761="Inlet-not in TA","Rural",IF('9 All Base Data'!G761="Inland Water not in Urban Area","Rural",IF('9 All Base Data'!G761="Oceanic-in Region but not in TA","Rural",'9 All Base Data'!G761)))))))</f>
        <v>Rural</v>
      </c>
      <c r="G761" s="177">
        <f>IF('9 All Base Data'!I761="..C","..C",'9 All Base Data'!I761*Basecase_Pop_2006)</f>
        <v>177</v>
      </c>
      <c r="H761" s="177">
        <f>IF('9 All Base Data'!J761="..C","..C",'9 All Base Data'!J761*Basecase_Pop_2006)</f>
        <v>84</v>
      </c>
      <c r="I761" s="191" t="str">
        <f>IF('9 All Base Data'!L761="..C","..C",'9 All Base Data'!L761*Basecase_Pop_2006)</f>
        <v>..C</v>
      </c>
      <c r="J761" s="156">
        <f>IF('9 All Base Data'!$P761=0,0,('9 All Base Data'!$P761*Basecase_Pop_2006)/(1+(1/(BaseCase_Mort_AllAdults_30*('9 All Base Data'!$W761*Basecase_PM10)/10))))</f>
        <v>0.15852584320745605</v>
      </c>
      <c r="K761" s="156">
        <f>IF('9 All Base Data'!$Q761=0,0,('9 All Base Data'!$Q761*Basecase_Pop_2006)/(1+(1/(BaseCase_Mort_Maori_30*('9 All Base Data'!$W761*Basecase_PM10)/10))))</f>
        <v>4.5828301995284919E-2</v>
      </c>
      <c r="L761" s="179">
        <f>133/(1+1/(BaseCase_Mort_Child_0_1*'9 All Base Data'!$AB$10/10))*IF('9 All Base Data'!$L761="..C",0,'9 All Base Data'!L761/'9 All Base Data'!$L$2022)</f>
        <v>0</v>
      </c>
      <c r="M761" s="178">
        <f>IF('9 All Base Data'!$R761="","",IF('9 All Base Data'!$R761=0,0,('9 All Base Data'!$R761*Basecase_Pop_2006)/(1+(1/(BaseCase_CardiacHA_All*('9 All Base Data'!$W761*Basecase_PM10)/10)))))</f>
        <v>9.5184826161296681E-3</v>
      </c>
      <c r="N761" s="178">
        <f>IF('9 All Base Data'!$S761="","",IF('9 All Base Data'!$S761=0,0,('9 All Base Data'!S761*Basecase_Pop_2006)/(1+(1/(BaseCase_RespHA_All*('9 All Base Data'!$W761*Basecase_PM10)/10)))))</f>
        <v>1.3178302264286967E-2</v>
      </c>
      <c r="O761" s="178">
        <f>IF('9 All Base Data'!$T761="","",IF('9 All Base Data'!$T761=0,0,('9 All Base Data'!$T761*Basecase_Pop_2006)/(1+(1/(BaseCase_RespHA_Child_1_4*('9 All Base Data'!$W761*Basecase_PM10)/10)))))</f>
        <v>1.0459935298016287E-2</v>
      </c>
      <c r="P761" s="179">
        <f>IF('9 All Base Data'!$U761="","",IF('9 All Base Data'!$U761=0,0,('9 All Base Data'!$U761*Basecase_Pop_2006)/(1+(1/(BaseCase_RespHA_Child_5_14*('9 All Base Data'!$W761*Basecase_PM10)/10)))))</f>
        <v>0</v>
      </c>
      <c r="Q761" s="156">
        <f>IF('7 Base case Results'!$G761="..C",0,BaseCase_RADs_All*'7 Base case Results'!$G761*('9 All Base Data'!$V761*Basecase_PM10)/10)</f>
        <v>50.78484000000001</v>
      </c>
      <c r="R761" s="189">
        <f t="shared" si="120"/>
        <v>0.5643520018185435</v>
      </c>
      <c r="S761" s="178">
        <f t="shared" si="121"/>
        <v>0.16314875510321433</v>
      </c>
      <c r="T761" s="179">
        <f t="shared" si="122"/>
        <v>0</v>
      </c>
      <c r="U761" s="178">
        <f t="shared" si="123"/>
        <v>6.0442364612423392E-5</v>
      </c>
      <c r="V761" s="178">
        <f t="shared" si="124"/>
        <v>5.9763600768541397E-5</v>
      </c>
      <c r="W761" s="178">
        <f t="shared" si="125"/>
        <v>4.7435806576503865E-5</v>
      </c>
      <c r="X761" s="179">
        <f t="shared" si="126"/>
        <v>0</v>
      </c>
      <c r="Y761" s="179">
        <f t="shared" si="127"/>
        <v>3.1486600800000007E-3</v>
      </c>
      <c r="Z761" s="186">
        <f t="shared" si="128"/>
        <v>0.56762086786392452</v>
      </c>
      <c r="AA761" s="156">
        <f>$J761*'9 All Base Data'!$Y761</f>
        <v>1.3808257052575662E-2</v>
      </c>
      <c r="AB761" s="156">
        <f>$K761*'9 All Base Data'!$Y761</f>
        <v>3.9918347786728377E-3</v>
      </c>
      <c r="AC761" s="178">
        <f>$L761*'9 All Base Data'!$Y761</f>
        <v>0</v>
      </c>
      <c r="AD761" s="178">
        <f>IF($M761="","",$M761*'9 All Base Data'!$Y761)</f>
        <v>8.2909923110763501E-4</v>
      </c>
      <c r="AE761" s="178">
        <f>IF($N761="","",$N761*'9 All Base Data'!$Y761)</f>
        <v>1.1478846697801739E-3</v>
      </c>
      <c r="AF761" s="178">
        <f>IF($O761="","",$O761*'9 All Base Data'!$Y761)</f>
        <v>9.1110365619884788E-4</v>
      </c>
      <c r="AG761" s="178">
        <f>IF($P761="","",$P761*'9 All Base Data'!$Y761)</f>
        <v>0</v>
      </c>
      <c r="AH761" s="167">
        <f>$Q761*'9 All Base Data'!$Y761</f>
        <v>4.4235697530795051</v>
      </c>
      <c r="AI761" s="178">
        <f>$R761*'9 All Base Data'!$Y761</f>
        <v>4.9157395107169349E-2</v>
      </c>
      <c r="AJ761" s="178">
        <f>$S761*'9 All Base Data'!$Y761</f>
        <v>1.4210931812075302E-2</v>
      </c>
      <c r="AK761" s="178">
        <f>$T761*'9 All Base Data'!$Y761</f>
        <v>0</v>
      </c>
      <c r="AL761" s="178">
        <f>IF($U761="","",$U761*'9 All Base Data'!$Y761)</f>
        <v>5.2647801175334823E-6</v>
      </c>
      <c r="AM761" s="178">
        <f>IF($V761="","",$V761*'9 All Base Data'!$Y761)</f>
        <v>5.205656977453089E-6</v>
      </c>
      <c r="AN761" s="178">
        <f>IF($W761="","",$W761*'9 All Base Data'!$Y761)</f>
        <v>4.1318550808617754E-6</v>
      </c>
      <c r="AO761" s="178">
        <f>IF($X761="","",$X761*'9 All Base Data'!$Y761)</f>
        <v>0</v>
      </c>
      <c r="AP761" s="178">
        <f>$Y761*'9 All Base Data'!$Y761</f>
        <v>2.7426132469092934E-4</v>
      </c>
      <c r="AQ761" s="179">
        <f t="shared" si="129"/>
        <v>4.9442126868955265E-2</v>
      </c>
    </row>
    <row r="762" spans="1:43" x14ac:dyDescent="0.25">
      <c r="A762" s="124">
        <v>538863</v>
      </c>
      <c r="B762" s="125" t="s">
        <v>796</v>
      </c>
      <c r="C762" s="126" t="s">
        <v>678</v>
      </c>
      <c r="D762" s="101" t="s">
        <v>2086</v>
      </c>
      <c r="E762" s="142"/>
      <c r="F762" s="191" t="str">
        <f>IF('9 All Base Data'!G762="Rural Centre","Rural",IF('9 All Base Data'!G762="Rural (Incl.some Off Shore Islands)","Rural",IF('9 All Base Data'!G762="Inlet-in TA but not in Urban Area","Rural",IF('9 All Base Data'!G762="Rural (Incl.some Off Shore Islands)","Rural",IF('9 All Base Data'!G762="Inlet-not in TA","Rural",IF('9 All Base Data'!G762="Inland Water not in Urban Area","Rural",IF('9 All Base Data'!G762="Oceanic-in Region but not in TA","Rural",'9 All Base Data'!G762)))))))</f>
        <v>Rural</v>
      </c>
      <c r="G762" s="177">
        <f>IF('9 All Base Data'!I762="..C","..C",'9 All Base Data'!I762*Basecase_Pop_2006)</f>
        <v>690</v>
      </c>
      <c r="H762" s="177">
        <f>IF('9 All Base Data'!J762="..C","..C",'9 All Base Data'!J762*Basecase_Pop_2006)</f>
        <v>468</v>
      </c>
      <c r="I762" s="191">
        <f>IF('9 All Base Data'!L762="..C","..C",'9 All Base Data'!L762*Basecase_Pop_2006)</f>
        <v>3</v>
      </c>
      <c r="J762" s="156">
        <f>IF('9 All Base Data'!$P762=0,0,('9 All Base Data'!$P762*Basecase_Pop_2006)/(1+(1/(BaseCase_Mort_AllAdults_30*('9 All Base Data'!$W762*Basecase_PM10)/10))))</f>
        <v>3.5227965157212451E-2</v>
      </c>
      <c r="K762" s="156">
        <f>IF('9 All Base Data'!$Q762=0,0,('9 All Base Data'!$Q762*Basecase_Pop_2006)/(1+(1/(BaseCase_Mort_Maori_30*('9 All Base Data'!$W762*Basecase_PM10)/10))))</f>
        <v>0</v>
      </c>
      <c r="L762" s="179">
        <f>133/(1+1/(BaseCase_Mort_Child_0_1*'9 All Base Data'!$AB$10/10))*IF('9 All Base Data'!$L762="..C",0,'9 All Base Data'!L762/'9 All Base Data'!$L$2022)</f>
        <v>4.3763335659156898E-4</v>
      </c>
      <c r="M762" s="178">
        <f>IF('9 All Base Data'!$R762="","",IF('9 All Base Data'!$R762=0,0,('9 All Base Data'!$R762*Basecase_Pop_2006)/(1+(1/(BaseCase_CardiacHA_All*('9 All Base Data'!$W762*Basecase_PM10)/10)))))</f>
        <v>2.0623379001614279E-2</v>
      </c>
      <c r="N762" s="178">
        <f>IF('9 All Base Data'!$S762="","",IF('9 All Base Data'!$S762=0,0,('9 All Base Data'!S762*Basecase_Pop_2006)/(1+(1/(BaseCase_RespHA_All*('9 All Base Data'!$W762*Basecase_PM10)/10)))))</f>
        <v>2.8992264981431325E-2</v>
      </c>
      <c r="O762" s="178">
        <f>IF('9 All Base Data'!$T762="","",IF('9 All Base Data'!$T762=0,0,('9 All Base Data'!$T762*Basecase_Pop_2006)/(1+(1/(BaseCase_RespHA_Child_1_4*('9 All Base Data'!$W762*Basecase_PM10)/10)))))</f>
        <v>2.6149838245040719E-2</v>
      </c>
      <c r="P762" s="179">
        <f>IF('9 All Base Data'!$U762="","",IF('9 All Base Data'!$U762=0,0,('9 All Base Data'!$U762*Basecase_Pop_2006)/(1+(1/(BaseCase_RespHA_Child_5_14*('9 All Base Data'!$W762*Basecase_PM10)/10)))))</f>
        <v>1.5567774511431666E-2</v>
      </c>
      <c r="Q762" s="156">
        <f>IF('7 Base case Results'!$G762="..C",0,BaseCase_RADs_All*'7 Base case Results'!$G762*('9 All Base Data'!$V762*Basecase_PM10)/10)</f>
        <v>197.97480000000002</v>
      </c>
      <c r="R762" s="189">
        <f t="shared" si="120"/>
        <v>0.12541155595967632</v>
      </c>
      <c r="S762" s="178">
        <f t="shared" si="121"/>
        <v>0</v>
      </c>
      <c r="T762" s="179">
        <f t="shared" si="122"/>
        <v>1.5579747494659855E-3</v>
      </c>
      <c r="U762" s="178">
        <f t="shared" si="123"/>
        <v>1.3095845666025069E-4</v>
      </c>
      <c r="V762" s="178">
        <f t="shared" si="124"/>
        <v>1.3147992169079106E-4</v>
      </c>
      <c r="W762" s="178">
        <f t="shared" si="125"/>
        <v>1.1858951644125966E-4</v>
      </c>
      <c r="X762" s="179">
        <f t="shared" si="126"/>
        <v>7.0599857409342601E-5</v>
      </c>
      <c r="Y762" s="179">
        <f t="shared" si="127"/>
        <v>1.2274437600000002E-2</v>
      </c>
      <c r="Z762" s="186">
        <f t="shared" si="128"/>
        <v>0.13950640668749334</v>
      </c>
      <c r="AA762" s="156">
        <f>$J762*'9 All Base Data'!$Y762</f>
        <v>3.0685015672390356E-3</v>
      </c>
      <c r="AB762" s="156">
        <f>$K762*'9 All Base Data'!$Y762</f>
        <v>0</v>
      </c>
      <c r="AC762" s="178">
        <f>$L762*'9 All Base Data'!$Y762</f>
        <v>3.811967664281548E-5</v>
      </c>
      <c r="AD762" s="178">
        <f>IF($M762="","",$M762*'9 All Base Data'!$Y762)</f>
        <v>1.7963816673998757E-3</v>
      </c>
      <c r="AE762" s="178">
        <f>IF($N762="","",$N762*'9 All Base Data'!$Y762)</f>
        <v>2.5253462735163826E-3</v>
      </c>
      <c r="AF762" s="178">
        <f>IF($O762="","",$O762*'9 All Base Data'!$Y762)</f>
        <v>2.2777591404971199E-3</v>
      </c>
      <c r="AG762" s="178">
        <f>IF($P762="","",$P762*'9 All Base Data'!$Y762)</f>
        <v>1.3560175920910881E-3</v>
      </c>
      <c r="AH762" s="167">
        <f>$Q762*'9 All Base Data'!$Y762</f>
        <v>17.24442446115739</v>
      </c>
      <c r="AI762" s="178">
        <f>$R762*'9 All Base Data'!$Y762</f>
        <v>1.0923865579370966E-2</v>
      </c>
      <c r="AJ762" s="178">
        <f>$S762*'9 All Base Data'!$Y762</f>
        <v>0</v>
      </c>
      <c r="AK762" s="178">
        <f>$T762*'9 All Base Data'!$Y762</f>
        <v>1.3570604884842311E-4</v>
      </c>
      <c r="AL762" s="178">
        <f>IF($U762="","",$U762*'9 All Base Data'!$Y762)</f>
        <v>1.1407023587989212E-5</v>
      </c>
      <c r="AM762" s="178">
        <f>IF($V762="","",$V762*'9 All Base Data'!$Y762)</f>
        <v>1.1452445350396795E-5</v>
      </c>
      <c r="AN762" s="178">
        <f>IF($W762="","",$W762*'9 All Base Data'!$Y762)</f>
        <v>1.0329637702154438E-5</v>
      </c>
      <c r="AO762" s="178">
        <f>IF($X762="","",$X762*'9 All Base Data'!$Y762)</f>
        <v>6.1495397801330842E-6</v>
      </c>
      <c r="AP762" s="178">
        <f>$Y762*'9 All Base Data'!$Y762</f>
        <v>1.0691543165917583E-3</v>
      </c>
      <c r="AQ762" s="179">
        <f t="shared" si="129"/>
        <v>1.2151585413749534E-2</v>
      </c>
    </row>
    <row r="763" spans="1:43" x14ac:dyDescent="0.25">
      <c r="A763" s="124">
        <v>538864</v>
      </c>
      <c r="B763" s="125" t="s">
        <v>797</v>
      </c>
      <c r="C763" s="126" t="s">
        <v>678</v>
      </c>
      <c r="D763" s="101" t="s">
        <v>2086</v>
      </c>
      <c r="E763" s="142"/>
      <c r="F763" s="191" t="str">
        <f>IF('9 All Base Data'!G763="Rural Centre","Rural",IF('9 All Base Data'!G763="Rural (Incl.some Off Shore Islands)","Rural",IF('9 All Base Data'!G763="Inlet-in TA but not in Urban Area","Rural",IF('9 All Base Data'!G763="Rural (Incl.some Off Shore Islands)","Rural",IF('9 All Base Data'!G763="Inlet-not in TA","Rural",IF('9 All Base Data'!G763="Inland Water not in Urban Area","Rural",IF('9 All Base Data'!G763="Oceanic-in Region but not in TA","Rural",'9 All Base Data'!G763)))))))</f>
        <v>Rural</v>
      </c>
      <c r="G763" s="177">
        <f>IF('9 All Base Data'!I763="..C","..C",'9 All Base Data'!I763*Basecase_Pop_2006)</f>
        <v>690</v>
      </c>
      <c r="H763" s="177">
        <f>IF('9 All Base Data'!J763="..C","..C",'9 All Base Data'!J763*Basecase_Pop_2006)</f>
        <v>408</v>
      </c>
      <c r="I763" s="191">
        <f>IF('9 All Base Data'!L763="..C","..C",'9 All Base Data'!L763*Basecase_Pop_2006)</f>
        <v>12</v>
      </c>
      <c r="J763" s="156">
        <f>IF('9 All Base Data'!$P763=0,0,('9 All Base Data'!$P763*Basecase_Pop_2006)/(1+(1/(BaseCase_Mort_AllAdults_30*('9 All Base Data'!$W763*Basecase_PM10)/10))))</f>
        <v>8.8069912893031135E-2</v>
      </c>
      <c r="K763" s="156">
        <f>IF('9 All Base Data'!$Q763=0,0,('9 All Base Data'!$Q763*Basecase_Pop_2006)/(1+(1/(BaseCase_Mort_Maori_30*('9 All Base Data'!$W763*Basecase_PM10)/10))))</f>
        <v>0</v>
      </c>
      <c r="L763" s="179">
        <f>133/(1+1/(BaseCase_Mort_Child_0_1*'9 All Base Data'!$AB$10/10))*IF('9 All Base Data'!$L763="..C",0,'9 All Base Data'!L763/'9 All Base Data'!$L$2022)</f>
        <v>1.7505334263662759E-3</v>
      </c>
      <c r="M763" s="178">
        <f>IF('9 All Base Data'!$R763="","",IF('9 All Base Data'!$R763=0,0,('9 All Base Data'!$R763*Basecase_Pop_2006)/(1+(1/(BaseCase_CardiacHA_All*('9 All Base Data'!$W763*Basecase_PM10)/10)))))</f>
        <v>1.745055146290439E-2</v>
      </c>
      <c r="N763" s="178">
        <f>IF('9 All Base Data'!$S763="","",IF('9 All Base Data'!$S763=0,0,('9 All Base Data'!S763*Basecase_Pop_2006)/(1+(1/(BaseCase_RespHA_All*('9 All Base Data'!$W763*Basecase_PM10)/10)))))</f>
        <v>6.3255850868577435E-2</v>
      </c>
      <c r="O763" s="178">
        <f>IF('9 All Base Data'!$T763="","",IF('9 All Base Data'!$T763=0,0,('9 All Base Data'!$T763*Basecase_Pop_2006)/(1+(1/(BaseCase_RespHA_Child_1_4*('9 All Base Data'!$W763*Basecase_PM10)/10)))))</f>
        <v>5.7529644139089578E-2</v>
      </c>
      <c r="P763" s="179">
        <f>IF('9 All Base Data'!$U763="","",IF('9 All Base Data'!$U763=0,0,('9 All Base Data'!$U763*Basecase_Pop_2006)/(1+(1/(BaseCase_RespHA_Child_5_14*('9 All Base Data'!$W763*Basecase_PM10)/10)))))</f>
        <v>7.7838872557158328E-3</v>
      </c>
      <c r="Q763" s="156">
        <f>IF('7 Base case Results'!$G763="..C",0,BaseCase_RADs_All*'7 Base case Results'!$G763*('9 All Base Data'!$V763*Basecase_PM10)/10)</f>
        <v>197.97480000000002</v>
      </c>
      <c r="R763" s="189">
        <f t="shared" si="120"/>
        <v>0.31352888989919087</v>
      </c>
      <c r="S763" s="178">
        <f t="shared" si="121"/>
        <v>0</v>
      </c>
      <c r="T763" s="179">
        <f t="shared" si="122"/>
        <v>6.2318989978639421E-3</v>
      </c>
      <c r="U763" s="178">
        <f t="shared" si="123"/>
        <v>1.1081100178944288E-4</v>
      </c>
      <c r="V763" s="178">
        <f t="shared" si="124"/>
        <v>2.8686528368899864E-4</v>
      </c>
      <c r="W763" s="178">
        <f t="shared" si="125"/>
        <v>2.6089693617077127E-4</v>
      </c>
      <c r="X763" s="179">
        <f t="shared" si="126"/>
        <v>3.52999287046713E-5</v>
      </c>
      <c r="Y763" s="179">
        <f t="shared" si="127"/>
        <v>1.2274437600000002E-2</v>
      </c>
      <c r="Z763" s="186">
        <f t="shared" si="128"/>
        <v>0.33243290278253323</v>
      </c>
      <c r="AA763" s="156">
        <f>$J763*'9 All Base Data'!$Y763</f>
        <v>7.6712539180975895E-3</v>
      </c>
      <c r="AB763" s="156">
        <f>$K763*'9 All Base Data'!$Y763</f>
        <v>0</v>
      </c>
      <c r="AC763" s="178">
        <f>$L763*'9 All Base Data'!$Y763</f>
        <v>1.5247870657126192E-4</v>
      </c>
      <c r="AD763" s="178">
        <f>IF($M763="","",$M763*'9 All Base Data'!$Y763)</f>
        <v>1.5200152570306641E-3</v>
      </c>
      <c r="AE763" s="178">
        <f>IF($N763="","",$N763*'9 All Base Data'!$Y763)</f>
        <v>5.5098464149448342E-3</v>
      </c>
      <c r="AF763" s="178">
        <f>IF($O763="","",$O763*'9 All Base Data'!$Y763)</f>
        <v>5.0110701090936632E-3</v>
      </c>
      <c r="AG763" s="178">
        <f>IF($P763="","",$P763*'9 All Base Data'!$Y763)</f>
        <v>6.7800879604554406E-4</v>
      </c>
      <c r="AH763" s="167">
        <f>$Q763*'9 All Base Data'!$Y763</f>
        <v>17.24442446115739</v>
      </c>
      <c r="AI763" s="178">
        <f>$R763*'9 All Base Data'!$Y763</f>
        <v>2.7309663948427421E-2</v>
      </c>
      <c r="AJ763" s="178">
        <f>$S763*'9 All Base Data'!$Y763</f>
        <v>0</v>
      </c>
      <c r="AK763" s="178">
        <f>$T763*'9 All Base Data'!$Y763</f>
        <v>5.4282419539369246E-4</v>
      </c>
      <c r="AL763" s="178">
        <f>IF($U763="","",$U763*'9 All Base Data'!$Y763)</f>
        <v>9.6520968821447171E-6</v>
      </c>
      <c r="AM763" s="178">
        <f>IF($V763="","",$V763*'9 All Base Data'!$Y763)</f>
        <v>2.4987153491774822E-5</v>
      </c>
      <c r="AN763" s="178">
        <f>IF($W763="","",$W763*'9 All Base Data'!$Y763)</f>
        <v>2.2725202944739766E-5</v>
      </c>
      <c r="AO763" s="178">
        <f>IF($X763="","",$X763*'9 All Base Data'!$Y763)</f>
        <v>3.0747698900665421E-6</v>
      </c>
      <c r="AP763" s="178">
        <f>$Y763*'9 All Base Data'!$Y763</f>
        <v>1.0691543165917583E-3</v>
      </c>
      <c r="AQ763" s="179">
        <f t="shared" si="129"/>
        <v>2.8956281710786791E-2</v>
      </c>
    </row>
    <row r="764" spans="1:43" x14ac:dyDescent="0.25">
      <c r="A764" s="124">
        <v>539000</v>
      </c>
      <c r="B764" s="125" t="s">
        <v>798</v>
      </c>
      <c r="C764" s="126" t="s">
        <v>678</v>
      </c>
      <c r="D764" s="101" t="s">
        <v>2086</v>
      </c>
      <c r="E764" s="142"/>
      <c r="F764" s="191" t="str">
        <f>IF('9 All Base Data'!G764="Rural Centre","Rural",IF('9 All Base Data'!G764="Rural (Incl.some Off Shore Islands)","Rural",IF('9 All Base Data'!G764="Inlet-in TA but not in Urban Area","Rural",IF('9 All Base Data'!G764="Rural (Incl.some Off Shore Islands)","Rural",IF('9 All Base Data'!G764="Inlet-not in TA","Rural",IF('9 All Base Data'!G764="Inland Water not in Urban Area","Rural",IF('9 All Base Data'!G764="Oceanic-in Region but not in TA","Rural",'9 All Base Data'!G764)))))))</f>
        <v>Rotorua</v>
      </c>
      <c r="G764" s="177">
        <f>IF('9 All Base Data'!I764="..C","..C",'9 All Base Data'!I764*Basecase_Pop_2006)</f>
        <v>1047</v>
      </c>
      <c r="H764" s="177">
        <f>IF('9 All Base Data'!J764="..C","..C",'9 All Base Data'!J764*Basecase_Pop_2006)</f>
        <v>507</v>
      </c>
      <c r="I764" s="191">
        <f>IF('9 All Base Data'!L764="..C","..C",'9 All Base Data'!L764*Basecase_Pop_2006)</f>
        <v>18</v>
      </c>
      <c r="J764" s="156">
        <f>IF('9 All Base Data'!$P764=0,0,('9 All Base Data'!$P764*Basecase_Pop_2006)/(1+(1/(BaseCase_Mort_AllAdults_30*('9 All Base Data'!$W764*Basecase_PM10)/10))))</f>
        <v>0.22576265162696951</v>
      </c>
      <c r="K764" s="156">
        <f>IF('9 All Base Data'!$Q764=0,0,('9 All Base Data'!$Q764*Basecase_Pop_2006)/(1+(1/(BaseCase_Mort_Maori_30*('9 All Base Data'!$W764*Basecase_PM10)/10))))</f>
        <v>0.17774927021258669</v>
      </c>
      <c r="L764" s="179">
        <f>133/(1+1/(BaseCase_Mort_Child_0_1*'9 All Base Data'!$AB$10/10))*IF('9 All Base Data'!$L764="..C",0,'9 All Base Data'!L764/'9 All Base Data'!$L$2022)</f>
        <v>2.6258001395494139E-3</v>
      </c>
      <c r="M764" s="178">
        <f>IF('9 All Base Data'!$R764="","",IF('9 All Base Data'!$R764=0,0,('9 All Base Data'!$R764*Basecase_Pop_2006)/(1+(1/(BaseCase_CardiacHA_All*('9 All Base Data'!$W764*Basecase_PM10)/10)))))</f>
        <v>0.18700990180876395</v>
      </c>
      <c r="N764" s="178">
        <f>IF('9 All Base Data'!$S764="","",IF('9 All Base Data'!$S764=0,0,('9 All Base Data'!S764*Basecase_Pop_2006)/(1+(1/(BaseCase_RespHA_All*('9 All Base Data'!$W764*Basecase_PM10)/10)))))</f>
        <v>0.53559924131271375</v>
      </c>
      <c r="O764" s="178">
        <f>IF('9 All Base Data'!$T764="","",IF('9 All Base Data'!$T764=0,0,('9 All Base Data'!$T764*Basecase_Pop_2006)/(1+(1/(BaseCase_RespHA_Child_1_4*('9 All Base Data'!$W764*Basecase_PM10)/10)))))</f>
        <v>0.30402940873658785</v>
      </c>
      <c r="P764" s="179">
        <f>IF('9 All Base Data'!$U764="","",IF('9 All Base Data'!$U764=0,0,('9 All Base Data'!$U764*Basecase_Pop_2006)/(1+(1/(BaseCase_RespHA_Child_5_14*('9 All Base Data'!$W764*Basecase_PM10)/10)))))</f>
        <v>0.17237804380549185</v>
      </c>
      <c r="Q764" s="156">
        <f>IF('7 Base case Results'!$G764="..C",0,BaseCase_RADs_All*'7 Base case Results'!$G764*('9 All Base Data'!$V764*Basecase_PM10)/10)</f>
        <v>1027.7388687910088</v>
      </c>
      <c r="R764" s="189">
        <f t="shared" si="120"/>
        <v>0.80371503979201153</v>
      </c>
      <c r="S764" s="178">
        <f t="shared" si="121"/>
        <v>0.6327874019568086</v>
      </c>
      <c r="T764" s="179">
        <f t="shared" si="122"/>
        <v>9.3478484967959141E-3</v>
      </c>
      <c r="U764" s="178">
        <f t="shared" si="123"/>
        <v>1.1875128764856511E-3</v>
      </c>
      <c r="V764" s="178">
        <f t="shared" si="124"/>
        <v>2.428942559353157E-3</v>
      </c>
      <c r="W764" s="178">
        <f t="shared" si="125"/>
        <v>1.3787733686204259E-3</v>
      </c>
      <c r="X764" s="179">
        <f t="shared" si="126"/>
        <v>7.8173442865790547E-4</v>
      </c>
      <c r="Y764" s="179">
        <f t="shared" si="127"/>
        <v>6.371980986504254E-2</v>
      </c>
      <c r="Z764" s="186">
        <f t="shared" si="128"/>
        <v>0.88039915358968879</v>
      </c>
      <c r="AA764" s="156">
        <f>$J764*'9 All Base Data'!$Y764</f>
        <v>0.1353999271557341</v>
      </c>
      <c r="AB764" s="156">
        <f>$K764*'9 All Base Data'!$Y764</f>
        <v>0.10660416178374683</v>
      </c>
      <c r="AC764" s="178">
        <f>$L764*'9 All Base Data'!$Y764</f>
        <v>1.5748094073946251E-3</v>
      </c>
      <c r="AD764" s="178">
        <f>IF($M764="","",$M764*'9 All Base Data'!$Y764)</f>
        <v>0.11215817541045738</v>
      </c>
      <c r="AE764" s="178">
        <f>IF($N764="","",$N764*'9 All Base Data'!$Y764)</f>
        <v>0.32122274315874783</v>
      </c>
      <c r="AF764" s="178">
        <f>IF($O764="","",$O764*'9 All Base Data'!$Y764)</f>
        <v>0.18233999069143322</v>
      </c>
      <c r="AG764" s="178">
        <f>IF($P764="","",$P764*'9 All Base Data'!$Y764)</f>
        <v>0.10338279784681335</v>
      </c>
      <c r="AH764" s="167">
        <f>$Q764*'9 All Base Data'!$Y764</f>
        <v>616.38081837977347</v>
      </c>
      <c r="AI764" s="178">
        <f>$R764*'9 All Base Data'!$Y764</f>
        <v>0.48202374067441345</v>
      </c>
      <c r="AJ764" s="178">
        <f>$S764*'9 All Base Data'!$Y764</f>
        <v>0.37951081595013875</v>
      </c>
      <c r="AK764" s="178">
        <f>$T764*'9 All Base Data'!$Y764</f>
        <v>5.6063214903248658E-3</v>
      </c>
      <c r="AL764" s="178">
        <f>IF($U764="","",$U764*'9 All Base Data'!$Y764)</f>
        <v>7.1220441385640436E-4</v>
      </c>
      <c r="AM764" s="178">
        <f>IF($V764="","",$V764*'9 All Base Data'!$Y764)</f>
        <v>1.4567451402249215E-3</v>
      </c>
      <c r="AN764" s="178">
        <f>IF($W764="","",$W764*'9 All Base Data'!$Y764)</f>
        <v>8.2691185778564964E-4</v>
      </c>
      <c r="AO764" s="178">
        <f>IF($X764="","",$X764*'9 All Base Data'!$Y764)</f>
        <v>4.6884098823529854E-4</v>
      </c>
      <c r="AP764" s="178">
        <f>$Y764*'9 All Base Data'!$Y764</f>
        <v>3.8215610739545949E-2</v>
      </c>
      <c r="AQ764" s="179">
        <f t="shared" si="129"/>
        <v>0.52801462245836561</v>
      </c>
    </row>
    <row r="765" spans="1:43" x14ac:dyDescent="0.25">
      <c r="A765" s="124">
        <v>539100</v>
      </c>
      <c r="B765" s="125" t="s">
        <v>799</v>
      </c>
      <c r="C765" s="126" t="s">
        <v>678</v>
      </c>
      <c r="D765" s="101" t="s">
        <v>2086</v>
      </c>
      <c r="E765" s="142"/>
      <c r="F765" s="191" t="str">
        <f>IF('9 All Base Data'!G765="Rural Centre","Rural",IF('9 All Base Data'!G765="Rural (Incl.some Off Shore Islands)","Rural",IF('9 All Base Data'!G765="Inlet-in TA but not in Urban Area","Rural",IF('9 All Base Data'!G765="Rural (Incl.some Off Shore Islands)","Rural",IF('9 All Base Data'!G765="Inlet-not in TA","Rural",IF('9 All Base Data'!G765="Inland Water not in Urban Area","Rural",IF('9 All Base Data'!G765="Oceanic-in Region but not in TA","Rural",'9 All Base Data'!G765)))))))</f>
        <v>Rotorua</v>
      </c>
      <c r="G765" s="177">
        <f>IF('9 All Base Data'!I765="..C","..C",'9 All Base Data'!I765*Basecase_Pop_2006)</f>
        <v>3504</v>
      </c>
      <c r="H765" s="177">
        <f>IF('9 All Base Data'!J765="..C","..C",'9 All Base Data'!J765*Basecase_Pop_2006)</f>
        <v>1719</v>
      </c>
      <c r="I765" s="191">
        <f>IF('9 All Base Data'!L765="..C","..C",'9 All Base Data'!L765*Basecase_Pop_2006)</f>
        <v>78</v>
      </c>
      <c r="J765" s="156">
        <f>IF('9 All Base Data'!$P765=0,0,('9 All Base Data'!$P765*Basecase_Pop_2006)/(1+(1/(BaseCase_Mort_AllAdults_30*('9 All Base Data'!$W765*Basecase_PM10)/10))))</f>
        <v>0.48915241185843389</v>
      </c>
      <c r="K765" s="156">
        <f>IF('9 All Base Data'!$Q765=0,0,('9 All Base Data'!$Q765*Basecase_Pop_2006)/(1+(1/(BaseCase_Mort_Maori_30*('9 All Base Data'!$W765*Basecase_PM10)/10))))</f>
        <v>0.44437317553146677</v>
      </c>
      <c r="L765" s="179">
        <f>133/(1+1/(BaseCase_Mort_Child_0_1*'9 All Base Data'!$AB$10/10))*IF('9 All Base Data'!$L765="..C",0,'9 All Base Data'!L765/'9 All Base Data'!$L$2022)</f>
        <v>1.1378467271380793E-2</v>
      </c>
      <c r="M765" s="178">
        <f>IF('9 All Base Data'!$R765="","",IF('9 All Base Data'!$R765=0,0,('9 All Base Data'!$R765*Basecase_Pop_2006)/(1+(1/(BaseCase_CardiacHA_All*('9 All Base Data'!$W765*Basecase_PM10)/10)))))</f>
        <v>0.76961767282837468</v>
      </c>
      <c r="N765" s="178">
        <f>IF('9 All Base Data'!$S765="","",IF('9 All Base Data'!$S765=0,0,('9 All Base Data'!S765*Basecase_Pop_2006)/(1+(1/(BaseCase_RespHA_All*('9 All Base Data'!$W765*Basecase_PM10)/10)))))</f>
        <v>2.1542991706133598</v>
      </c>
      <c r="O765" s="178">
        <f>IF('9 All Base Data'!$T765="","",IF('9 All Base Data'!$T765=0,0,('9 All Base Data'!$T765*Basecase_Pop_2006)/(1+(1/(BaseCase_RespHA_Child_1_4*('9 All Base Data'!$W765*Basecase_PM10)/10)))))</f>
        <v>0.97055542019756902</v>
      </c>
      <c r="P765" s="179">
        <f>IF('9 All Base Data'!$U765="","",IF('9 All Base Data'!$U765=0,0,('9 All Base Data'!$U765*Basecase_Pop_2006)/(1+(1/(BaseCase_RespHA_Child_5_14*('9 All Base Data'!$W765*Basecase_PM10)/10)))))</f>
        <v>0.51713413141647557</v>
      </c>
      <c r="Q765" s="156">
        <f>IF('7 Base case Results'!$G765="..C",0,BaseCase_RADs_All*'7 Base case Results'!$G765*('9 All Base Data'!$V765*Basecase_PM10)/10)</f>
        <v>3439.5386783607401</v>
      </c>
      <c r="R765" s="189">
        <f t="shared" si="120"/>
        <v>1.7413825862160246</v>
      </c>
      <c r="S765" s="178">
        <f t="shared" si="121"/>
        <v>1.5819685048920216</v>
      </c>
      <c r="T765" s="179">
        <f t="shared" si="122"/>
        <v>4.0507343486115621E-2</v>
      </c>
      <c r="U765" s="178">
        <f t="shared" si="123"/>
        <v>4.8870722224601797E-3</v>
      </c>
      <c r="V765" s="178">
        <f t="shared" si="124"/>
        <v>9.7697467387315856E-3</v>
      </c>
      <c r="W765" s="178">
        <f t="shared" si="125"/>
        <v>4.4014688305959752E-3</v>
      </c>
      <c r="X765" s="179">
        <f t="shared" si="126"/>
        <v>2.3452032859737171E-3</v>
      </c>
      <c r="Y765" s="179">
        <f t="shared" si="127"/>
        <v>0.21325139805836588</v>
      </c>
      <c r="Z765" s="186">
        <f t="shared" si="128"/>
        <v>2.0097981467216979</v>
      </c>
      <c r="AA765" s="156">
        <f>$J765*'9 All Base Data'!$Y765</f>
        <v>0.29336650883742388</v>
      </c>
      <c r="AB765" s="156">
        <f>$K765*'9 All Base Data'!$Y765</f>
        <v>0.26651040445936713</v>
      </c>
      <c r="AC765" s="178">
        <f>$L765*'9 All Base Data'!$Y765</f>
        <v>6.8241740987100424E-3</v>
      </c>
      <c r="AD765" s="178">
        <f>IF($M765="","",$M765*'9 All Base Data'!$Y765)</f>
        <v>0.46157402957380533</v>
      </c>
      <c r="AE765" s="178">
        <f>IF($N765="","",$N765*'9 All Base Data'!$Y765)</f>
        <v>1.2920292558162969</v>
      </c>
      <c r="AF765" s="178">
        <f>IF($O765="","",$O765*'9 All Base Data'!$Y765)</f>
        <v>0.58208535489957536</v>
      </c>
      <c r="AG765" s="178">
        <f>IF($P765="","",$P765*'9 All Base Data'!$Y765)</f>
        <v>0.3101483935404401</v>
      </c>
      <c r="AH765" s="167">
        <f>$Q765*'9 All Base Data'!$Y765</f>
        <v>2062.8446872996428</v>
      </c>
      <c r="AI765" s="178">
        <f>$R765*'9 All Base Data'!$Y765</f>
        <v>1.0443847714612289</v>
      </c>
      <c r="AJ765" s="178">
        <f>$S765*'9 All Base Data'!$Y765</f>
        <v>0.94877703987534689</v>
      </c>
      <c r="AK765" s="178">
        <f>$T765*'9 All Base Data'!$Y765</f>
        <v>2.4294059791407748E-2</v>
      </c>
      <c r="AL765" s="178">
        <f>IF($U765="","",$U765*'9 All Base Data'!$Y765)</f>
        <v>2.9309950877936639E-3</v>
      </c>
      <c r="AM765" s="178">
        <f>IF($V765="","",$V765*'9 All Base Data'!$Y765)</f>
        <v>5.8593526751269057E-3</v>
      </c>
      <c r="AN765" s="178">
        <f>IF($W765="","",$W765*'9 All Base Data'!$Y765)</f>
        <v>2.6397570844695741E-3</v>
      </c>
      <c r="AO765" s="178">
        <f>IF($X765="","",$X765*'9 All Base Data'!$Y765)</f>
        <v>1.406522964705896E-3</v>
      </c>
      <c r="AP765" s="178">
        <f>$Y765*'9 All Base Data'!$Y765</f>
        <v>0.12789637061257786</v>
      </c>
      <c r="AQ765" s="179">
        <f t="shared" si="129"/>
        <v>1.205365549628135</v>
      </c>
    </row>
    <row r="766" spans="1:43" x14ac:dyDescent="0.25">
      <c r="A766" s="124">
        <v>539200</v>
      </c>
      <c r="B766" s="125" t="s">
        <v>800</v>
      </c>
      <c r="C766" s="126" t="s">
        <v>678</v>
      </c>
      <c r="D766" s="101" t="s">
        <v>2086</v>
      </c>
      <c r="E766" s="142"/>
      <c r="F766" s="191" t="str">
        <f>IF('9 All Base Data'!G766="Rural Centre","Rural",IF('9 All Base Data'!G766="Rural (Incl.some Off Shore Islands)","Rural",IF('9 All Base Data'!G766="Inlet-in TA but not in Urban Area","Rural",IF('9 All Base Data'!G766="Rural (Incl.some Off Shore Islands)","Rural",IF('9 All Base Data'!G766="Inlet-not in TA","Rural",IF('9 All Base Data'!G766="Inland Water not in Urban Area","Rural",IF('9 All Base Data'!G766="Oceanic-in Region but not in TA","Rural",'9 All Base Data'!G766)))))))</f>
        <v>Rotorua</v>
      </c>
      <c r="G766" s="177">
        <f>IF('9 All Base Data'!I766="..C","..C",'9 All Base Data'!I766*Basecase_Pop_2006)</f>
        <v>1983</v>
      </c>
      <c r="H766" s="177">
        <f>IF('9 All Base Data'!J766="..C","..C",'9 All Base Data'!J766*Basecase_Pop_2006)</f>
        <v>1107</v>
      </c>
      <c r="I766" s="191">
        <f>IF('9 All Base Data'!L766="..C","..C",'9 All Base Data'!L766*Basecase_Pop_2006)</f>
        <v>33</v>
      </c>
      <c r="J766" s="156">
        <f>IF('9 All Base Data'!$P766=0,0,('9 All Base Data'!$P766*Basecase_Pop_2006)/(1+(1/(BaseCase_Mort_AllAdults_30*('9 All Base Data'!$W766*Basecase_PM10)/10))))</f>
        <v>1.8061012130157561</v>
      </c>
      <c r="K766" s="156">
        <f>IF('9 All Base Data'!$Q766=0,0,('9 All Base Data'!$Q766*Basecase_Pop_2006)/(1+(1/(BaseCase_Mort_Maori_30*('9 All Base Data'!$W766*Basecase_PM10)/10))))</f>
        <v>2.1329912425510402</v>
      </c>
      <c r="L766" s="179">
        <f>133/(1+1/(BaseCase_Mort_Child_0_1*'9 All Base Data'!$AB$10/10))*IF('9 All Base Data'!$L766="..C",0,'9 All Base Data'!L766/'9 All Base Data'!$L$2022)</f>
        <v>4.8139669225072592E-3</v>
      </c>
      <c r="M766" s="178">
        <f>IF('9 All Base Data'!$R766="","",IF('9 All Base Data'!$R766=0,0,('9 All Base Data'!$R766*Basecase_Pop_2006)/(1+(1/(BaseCase_CardiacHA_All*('9 All Base Data'!$W766*Basecase_PM10)/10)))))</f>
        <v>0.26612947565093337</v>
      </c>
      <c r="N766" s="178">
        <f>IF('9 All Base Data'!$S766="","",IF('9 All Base Data'!$S766=0,0,('9 All Base Data'!S766*Basecase_Pop_2006)/(1+(1/(BaseCase_RespHA_All*('9 All Base Data'!$W766*Basecase_PM10)/10)))))</f>
        <v>0.86886099146284668</v>
      </c>
      <c r="O766" s="178">
        <f>IF('9 All Base Data'!$T766="","",IF('9 All Base Data'!$T766=0,0,('9 All Base Data'!$T766*Basecase_Pop_2006)/(1+(1/(BaseCase_RespHA_Child_1_4*('9 All Base Data'!$W766*Basecase_PM10)/10)))))</f>
        <v>0.40927035791463751</v>
      </c>
      <c r="P766" s="179">
        <f>IF('9 All Base Data'!$U766="","",IF('9 All Base Data'!$U766=0,0,('9 All Base Data'!$U766*Basecase_Pop_2006)/(1+(1/(BaseCase_RespHA_Child_5_14*('9 All Base Data'!$W766*Basecase_PM10)/10)))))</f>
        <v>0.20685365256659022</v>
      </c>
      <c r="Q766" s="156">
        <f>IF('7 Base case Results'!$G766="..C",0,BaseCase_RADs_All*'7 Base case Results'!$G766*('9 All Base Data'!$V766*Basecase_PM10)/10)</f>
        <v>1946.5197486270968</v>
      </c>
      <c r="R766" s="189">
        <f t="shared" si="120"/>
        <v>6.4297203183360923</v>
      </c>
      <c r="S766" s="178">
        <f t="shared" si="121"/>
        <v>7.5934488234817028</v>
      </c>
      <c r="T766" s="179">
        <f t="shared" si="122"/>
        <v>1.7137722244125842E-2</v>
      </c>
      <c r="U766" s="178">
        <f t="shared" si="123"/>
        <v>1.6899221703834269E-3</v>
      </c>
      <c r="V766" s="178">
        <f t="shared" si="124"/>
        <v>3.9402845962840096E-3</v>
      </c>
      <c r="W766" s="178">
        <f t="shared" si="125"/>
        <v>1.856041073142881E-3</v>
      </c>
      <c r="X766" s="179">
        <f t="shared" si="126"/>
        <v>9.3808131438948667E-4</v>
      </c>
      <c r="Y766" s="179">
        <f t="shared" si="127"/>
        <v>0.12068422441488</v>
      </c>
      <c r="Z766" s="186">
        <f t="shared" si="128"/>
        <v>6.5731724717617661</v>
      </c>
      <c r="AA766" s="156">
        <f>$J766*'9 All Base Data'!$Y766</f>
        <v>1.0831994172458728</v>
      </c>
      <c r="AB766" s="156">
        <f>$K766*'9 All Base Data'!$Y766</f>
        <v>1.2792499414049621</v>
      </c>
      <c r="AC766" s="178">
        <f>$L766*'9 All Base Data'!$Y766</f>
        <v>2.8871505802234797E-3</v>
      </c>
      <c r="AD766" s="178">
        <f>IF($M766="","",$M766*'9 All Base Data'!$Y766)</f>
        <v>0.15960971116103553</v>
      </c>
      <c r="AE766" s="178">
        <f>IF($N766="","",$N766*'9 All Base Data'!$Y766)</f>
        <v>0.52109467223530204</v>
      </c>
      <c r="AF766" s="178">
        <f>IF($O766="","",$O766*'9 All Base Data'!$Y766)</f>
        <v>0.24545767977692937</v>
      </c>
      <c r="AG766" s="178">
        <f>IF($P766="","",$P766*'9 All Base Data'!$Y766)</f>
        <v>0.12405935741617603</v>
      </c>
      <c r="AH766" s="167">
        <f>$Q766*'9 All Base Data'!$Y766</f>
        <v>1167.4146732063903</v>
      </c>
      <c r="AI766" s="178">
        <f>$R766*'9 All Base Data'!$Y766</f>
        <v>3.8561899253953076</v>
      </c>
      <c r="AJ766" s="178">
        <f>$S766*'9 All Base Data'!$Y766</f>
        <v>4.5541297914016647</v>
      </c>
      <c r="AK766" s="178">
        <f>$T766*'9 All Base Data'!$Y766</f>
        <v>1.0278256065595587E-2</v>
      </c>
      <c r="AL766" s="178">
        <f>IF($U766="","",$U766*'9 All Base Data'!$Y766)</f>
        <v>1.0135216658725757E-3</v>
      </c>
      <c r="AM766" s="178">
        <f>IF($V766="","",$V766*'9 All Base Data'!$Y766)</f>
        <v>2.3631643385870946E-3</v>
      </c>
      <c r="AN766" s="178">
        <f>IF($W766="","",$W766*'9 All Base Data'!$Y766)</f>
        <v>1.1131505777883745E-3</v>
      </c>
      <c r="AO766" s="178">
        <f>IF($X766="","",$X766*'9 All Base Data'!$Y766)</f>
        <v>5.6260918588235827E-4</v>
      </c>
      <c r="AP766" s="178">
        <f>$Y766*'9 All Base Data'!$Y766</f>
        <v>7.2379709738796205E-2</v>
      </c>
      <c r="AQ766" s="179">
        <f t="shared" si="129"/>
        <v>3.9422245772041591</v>
      </c>
    </row>
    <row r="767" spans="1:43" x14ac:dyDescent="0.25">
      <c r="A767" s="124">
        <v>539310</v>
      </c>
      <c r="B767" s="125" t="s">
        <v>801</v>
      </c>
      <c r="C767" s="126" t="s">
        <v>678</v>
      </c>
      <c r="D767" s="101" t="s">
        <v>2086</v>
      </c>
      <c r="E767" s="142"/>
      <c r="F767" s="191" t="str">
        <f>IF('9 All Base Data'!G767="Rural Centre","Rural",IF('9 All Base Data'!G767="Rural (Incl.some Off Shore Islands)","Rural",IF('9 All Base Data'!G767="Inlet-in TA but not in Urban Area","Rural",IF('9 All Base Data'!G767="Rural (Incl.some Off Shore Islands)","Rural",IF('9 All Base Data'!G767="Inlet-not in TA","Rural",IF('9 All Base Data'!G767="Inland Water not in Urban Area","Rural",IF('9 All Base Data'!G767="Oceanic-in Region but not in TA","Rural",'9 All Base Data'!G767)))))))</f>
        <v>Rotorua</v>
      </c>
      <c r="G767" s="177">
        <f>IF('9 All Base Data'!I767="..C","..C",'9 All Base Data'!I767*Basecase_Pop_2006)</f>
        <v>2106</v>
      </c>
      <c r="H767" s="177">
        <f>IF('9 All Base Data'!J767="..C","..C",'9 All Base Data'!J767*Basecase_Pop_2006)</f>
        <v>954</v>
      </c>
      <c r="I767" s="191">
        <f>IF('9 All Base Data'!L767="..C","..C",'9 All Base Data'!L767*Basecase_Pop_2006)</f>
        <v>48</v>
      </c>
      <c r="J767" s="156">
        <f>IF('9 All Base Data'!$P767=0,0,('9 All Base Data'!$P767*Basecase_Pop_2006)/(1+(1/(BaseCase_Mort_AllAdults_30*('9 All Base Data'!$W767*Basecase_PM10)/10))))</f>
        <v>0.75254217208989838</v>
      </c>
      <c r="K767" s="156">
        <f>IF('9 All Base Data'!$Q767=0,0,('9 All Base Data'!$Q767*Basecase_Pop_2006)/(1+(1/(BaseCase_Mort_Maori_30*('9 All Base Data'!$W767*Basecase_PM10)/10))))</f>
        <v>0.71099708085034674</v>
      </c>
      <c r="L767" s="179">
        <f>133/(1+1/(BaseCase_Mort_Child_0_1*'9 All Base Data'!$AB$10/10))*IF('9 All Base Data'!$L767="..C",0,'9 All Base Data'!L767/'9 All Base Data'!$L$2022)</f>
        <v>7.0021337054651037E-3</v>
      </c>
      <c r="M767" s="178">
        <f>IF('9 All Base Data'!$R767="","",IF('9 All Base Data'!$R767=0,0,('9 All Base Data'!$R767*Basecase_Pop_2006)/(1+(1/(BaseCase_CardiacHA_All*('9 All Base Data'!$W767*Basecase_PM10)/10)))))</f>
        <v>0.45673572172525045</v>
      </c>
      <c r="N767" s="178">
        <f>IF('9 All Base Data'!$S767="","",IF('9 All Base Data'!$S767=0,0,('9 All Base Data'!S767*Basecase_Pop_2006)/(1+(1/(BaseCase_RespHA_All*('9 All Base Data'!$W767*Basecase_PM10)/10)))))</f>
        <v>1.1961716389317274</v>
      </c>
      <c r="O767" s="178">
        <f>IF('9 All Base Data'!$T767="","",IF('9 All Base Data'!$T767=0,0,('9 All Base Data'!$T767*Basecase_Pop_2006)/(1+(1/(BaseCase_RespHA_Child_1_4*('9 All Base Data'!$W767*Basecase_PM10)/10)))))</f>
        <v>0.5612850622829314</v>
      </c>
      <c r="P767" s="179">
        <f>IF('9 All Base Data'!$U767="","",IF('9 All Base Data'!$U767=0,0,('9 All Base Data'!$U767*Basecase_Pop_2006)/(1+(1/(BaseCase_RespHA_Child_5_14*('9 All Base Data'!$W767*Basecase_PM10)/10)))))</f>
        <v>0.44818291389427878</v>
      </c>
      <c r="Q767" s="156">
        <f>IF('7 Base case Results'!$G767="..C",0,BaseCase_RADs_All*'7 Base case Results'!$G767*('9 All Base Data'!$V767*Basecase_PM10)/10)</f>
        <v>2067.2569796311982</v>
      </c>
      <c r="R767" s="189">
        <f t="shared" si="120"/>
        <v>2.6790501326400382</v>
      </c>
      <c r="S767" s="178">
        <f t="shared" si="121"/>
        <v>2.5311496078272344</v>
      </c>
      <c r="T767" s="179">
        <f t="shared" si="122"/>
        <v>2.4927595991455768E-2</v>
      </c>
      <c r="U767" s="178">
        <f t="shared" si="123"/>
        <v>2.9002718329553404E-3</v>
      </c>
      <c r="V767" s="178">
        <f t="shared" si="124"/>
        <v>5.4246383825553839E-3</v>
      </c>
      <c r="W767" s="178">
        <f t="shared" si="125"/>
        <v>2.545427757453094E-3</v>
      </c>
      <c r="X767" s="179">
        <f t="shared" si="126"/>
        <v>2.0325095145105544E-3</v>
      </c>
      <c r="Y767" s="179">
        <f t="shared" si="127"/>
        <v>0.12816993273713428</v>
      </c>
      <c r="Z767" s="186">
        <f t="shared" si="128"/>
        <v>2.8404725715841388</v>
      </c>
      <c r="AA767" s="156">
        <f>$J767*'9 All Base Data'!$Y767</f>
        <v>0.45133309051911369</v>
      </c>
      <c r="AB767" s="156">
        <f>$K767*'9 All Base Data'!$Y767</f>
        <v>0.42641664713498734</v>
      </c>
      <c r="AC767" s="178">
        <f>$L767*'9 All Base Data'!$Y767</f>
        <v>4.1994917530523337E-3</v>
      </c>
      <c r="AD767" s="178">
        <f>IF($M767="","",$M767*'9 All Base Data'!$Y767)</f>
        <v>0.27392477456015552</v>
      </c>
      <c r="AE767" s="178">
        <f>IF($N767="","",$N767*'9 All Base Data'!$Y767)</f>
        <v>0.7173974597212035</v>
      </c>
      <c r="AF767" s="178">
        <f>IF($O767="","",$O767*'9 All Base Data'!$Y767)</f>
        <v>0.33662767512264596</v>
      </c>
      <c r="AG767" s="178">
        <f>IF($P767="","",$P767*'9 All Base Data'!$Y767)</f>
        <v>0.26879527440171475</v>
      </c>
      <c r="AH767" s="167">
        <f>$Q767*'9 All Base Data'!$Y767</f>
        <v>1239.8261733598881</v>
      </c>
      <c r="AI767" s="178">
        <f>$R767*'9 All Base Data'!$Y767</f>
        <v>1.6067458022480448</v>
      </c>
      <c r="AJ767" s="178">
        <f>$S767*'9 All Base Data'!$Y767</f>
        <v>1.518043263800555</v>
      </c>
      <c r="AK767" s="178">
        <f>$T767*'9 All Base Data'!$Y767</f>
        <v>1.4950190640866308E-2</v>
      </c>
      <c r="AL767" s="178">
        <f>IF($U767="","",$U767*'9 All Base Data'!$Y767)</f>
        <v>1.7394223184569876E-3</v>
      </c>
      <c r="AM767" s="178">
        <f>IF($V767="","",$V767*'9 All Base Data'!$Y767)</f>
        <v>3.2533974798356581E-3</v>
      </c>
      <c r="AN767" s="178">
        <f>IF($W767="","",$W767*'9 All Base Data'!$Y767)</f>
        <v>1.5266065066811994E-3</v>
      </c>
      <c r="AO767" s="178">
        <f>IF($X767="","",$X767*'9 All Base Data'!$Y767)</f>
        <v>1.2189865694117764E-3</v>
      </c>
      <c r="AP767" s="178">
        <f>$Y767*'9 All Base Data'!$Y767</f>
        <v>7.6869222748313065E-2</v>
      </c>
      <c r="AQ767" s="179">
        <f t="shared" si="129"/>
        <v>1.7035580354355166</v>
      </c>
    </row>
    <row r="768" spans="1:43" x14ac:dyDescent="0.25">
      <c r="A768" s="124">
        <v>539320</v>
      </c>
      <c r="B768" s="125" t="s">
        <v>802</v>
      </c>
      <c r="C768" s="126" t="s">
        <v>678</v>
      </c>
      <c r="D768" s="101" t="s">
        <v>2086</v>
      </c>
      <c r="E768" s="142"/>
      <c r="F768" s="191" t="str">
        <f>IF('9 All Base Data'!G768="Rural Centre","Rural",IF('9 All Base Data'!G768="Rural (Incl.some Off Shore Islands)","Rural",IF('9 All Base Data'!G768="Inlet-in TA but not in Urban Area","Rural",IF('9 All Base Data'!G768="Rural (Incl.some Off Shore Islands)","Rural",IF('9 All Base Data'!G768="Inlet-not in TA","Rural",IF('9 All Base Data'!G768="Inland Water not in Urban Area","Rural",IF('9 All Base Data'!G768="Oceanic-in Region but not in TA","Rural",'9 All Base Data'!G768)))))))</f>
        <v>Rotorua</v>
      </c>
      <c r="G768" s="177">
        <f>IF('9 All Base Data'!I768="..C","..C",'9 All Base Data'!I768*Basecase_Pop_2006)</f>
        <v>2802</v>
      </c>
      <c r="H768" s="177">
        <f>IF('9 All Base Data'!J768="..C","..C",'9 All Base Data'!J768*Basecase_Pop_2006)</f>
        <v>1665</v>
      </c>
      <c r="I768" s="191">
        <f>IF('9 All Base Data'!L768="..C","..C",'9 All Base Data'!L768*Basecase_Pop_2006)</f>
        <v>45</v>
      </c>
      <c r="J768" s="156">
        <f>IF('9 All Base Data'!$P768=0,0,('9 All Base Data'!$P768*Basecase_Pop_2006)/(1+(1/(BaseCase_Mort_AllAdults_30*('9 All Base Data'!$W768*Basecase_PM10)/10))))</f>
        <v>0.75254217208989838</v>
      </c>
      <c r="K768" s="156">
        <f>IF('9 All Base Data'!$Q768=0,0,('9 All Base Data'!$Q768*Basecase_Pop_2006)/(1+(1/(BaseCase_Mort_Maori_30*('9 All Base Data'!$W768*Basecase_PM10)/10))))</f>
        <v>1.1553702563818133</v>
      </c>
      <c r="L768" s="179">
        <f>133/(1+1/(BaseCase_Mort_Child_0_1*'9 All Base Data'!$AB$10/10))*IF('9 All Base Data'!$L768="..C",0,'9 All Base Data'!L768/'9 All Base Data'!$L$2022)</f>
        <v>6.5645003488735343E-3</v>
      </c>
      <c r="M768" s="178">
        <f>IF('9 All Base Data'!$R768="","",IF('9 All Base Data'!$R768=0,0,('9 All Base Data'!$R768*Basecase_Pop_2006)/(1+(1/(BaseCase_CardiacHA_All*('9 All Base Data'!$W768*Basecase_PM10)/10)))))</f>
        <v>0.55024067262963239</v>
      </c>
      <c r="N768" s="178">
        <f>IF('9 All Base Data'!$S768="","",IF('9 All Base Data'!$S768=0,0,('9 All Base Data'!S768*Basecase_Pop_2006)/(1+(1/(BaseCase_RespHA_All*('9 All Base Data'!$W768*Basecase_PM10)/10)))))</f>
        <v>0.71413232175028496</v>
      </c>
      <c r="O768" s="178">
        <f>IF('9 All Base Data'!$T768="","",IF('9 All Base Data'!$T768=0,0,('9 All Base Data'!$T768*Basecase_Pop_2006)/(1+(1/(BaseCase_RespHA_Child_1_4*('9 All Base Data'!$W768*Basecase_PM10)/10)))))</f>
        <v>0.30402940873658785</v>
      </c>
      <c r="P768" s="179">
        <f>IF('9 All Base Data'!$U768="","",IF('9 All Base Data'!$U768=0,0,('9 All Base Data'!$U768*Basecase_Pop_2006)/(1+(1/(BaseCase_RespHA_Child_5_14*('9 All Base Data'!$W768*Basecase_PM10)/10)))))</f>
        <v>0.10342682628329511</v>
      </c>
      <c r="Q768" s="156">
        <f>IF('7 Base case Results'!$G768="..C",0,BaseCase_RADs_All*'7 Base case Results'!$G768*('9 All Base Data'!$V768*Basecase_PM10)/10)</f>
        <v>2750.453018483674</v>
      </c>
      <c r="R768" s="189">
        <f t="shared" si="120"/>
        <v>2.6790501326400382</v>
      </c>
      <c r="S768" s="178">
        <f t="shared" si="121"/>
        <v>4.1131181127192553</v>
      </c>
      <c r="T768" s="179">
        <f t="shared" si="122"/>
        <v>2.3369621241989783E-2</v>
      </c>
      <c r="U768" s="178">
        <f t="shared" si="123"/>
        <v>3.4940282711981656E-3</v>
      </c>
      <c r="V768" s="178">
        <f t="shared" si="124"/>
        <v>3.2385900791375424E-3</v>
      </c>
      <c r="W768" s="178">
        <f t="shared" si="125"/>
        <v>1.3787733686204259E-3</v>
      </c>
      <c r="X768" s="179">
        <f t="shared" si="126"/>
        <v>4.6904065719474334E-4</v>
      </c>
      <c r="Y768" s="179">
        <f t="shared" si="127"/>
        <v>0.17052808714598777</v>
      </c>
      <c r="Z768" s="186">
        <f t="shared" si="128"/>
        <v>2.8796804593783514</v>
      </c>
      <c r="AA768" s="156">
        <f>$J768*'9 All Base Data'!$Y768</f>
        <v>0.45133309051911369</v>
      </c>
      <c r="AB768" s="156">
        <f>$K768*'9 All Base Data'!$Y768</f>
        <v>0.69292705159435442</v>
      </c>
      <c r="AC768" s="178">
        <f>$L768*'9 All Base Data'!$Y768</f>
        <v>3.9370235184865631E-3</v>
      </c>
      <c r="AD768" s="178">
        <f>IF($M768="","",$M768*'9 All Base Data'!$Y768)</f>
        <v>0.3300038622653842</v>
      </c>
      <c r="AE768" s="178">
        <f>IF($N768="","",$N768*'9 All Base Data'!$Y768)</f>
        <v>0.42829699087833045</v>
      </c>
      <c r="AF768" s="178">
        <f>IF($O768="","",$O768*'9 All Base Data'!$Y768)</f>
        <v>0.18233999069143322</v>
      </c>
      <c r="AG768" s="178">
        <f>IF($P768="","",$P768*'9 All Base Data'!$Y768)</f>
        <v>6.2029678708088017E-2</v>
      </c>
      <c r="AH768" s="167">
        <f>$Q768*'9 All Base Data'!$Y768</f>
        <v>1649.5692961796804</v>
      </c>
      <c r="AI768" s="178">
        <f>$R768*'9 All Base Data'!$Y768</f>
        <v>1.6067458022480448</v>
      </c>
      <c r="AJ768" s="178">
        <f>$S768*'9 All Base Data'!$Y768</f>
        <v>2.4668203036759015</v>
      </c>
      <c r="AK768" s="178">
        <f>$T768*'9 All Base Data'!$Y768</f>
        <v>1.4015803725812164E-2</v>
      </c>
      <c r="AL768" s="178">
        <f>IF($U768="","",$U768*'9 All Base Data'!$Y768)</f>
        <v>2.0955245253851894E-3</v>
      </c>
      <c r="AM768" s="178">
        <f>IF($V768="","",$V768*'9 All Base Data'!$Y768)</f>
        <v>1.9423268536332286E-3</v>
      </c>
      <c r="AN768" s="178">
        <f>IF($W768="","",$W768*'9 All Base Data'!$Y768)</f>
        <v>8.2691185778564964E-4</v>
      </c>
      <c r="AO768" s="178">
        <f>IF($X768="","",$X768*'9 All Base Data'!$Y768)</f>
        <v>2.8130459294117914E-4</v>
      </c>
      <c r="AP768" s="178">
        <f>$Y768*'9 All Base Data'!$Y768</f>
        <v>0.10227329636314017</v>
      </c>
      <c r="AQ768" s="179">
        <f t="shared" si="129"/>
        <v>1.7270727537160153</v>
      </c>
    </row>
    <row r="769" spans="1:43" x14ac:dyDescent="0.25">
      <c r="A769" s="124">
        <v>539400</v>
      </c>
      <c r="B769" s="125" t="s">
        <v>803</v>
      </c>
      <c r="C769" s="126" t="s">
        <v>678</v>
      </c>
      <c r="D769" s="101" t="s">
        <v>2086</v>
      </c>
      <c r="E769" s="142"/>
      <c r="F769" s="191" t="str">
        <f>IF('9 All Base Data'!G769="Rural Centre","Rural",IF('9 All Base Data'!G769="Rural (Incl.some Off Shore Islands)","Rural",IF('9 All Base Data'!G769="Inlet-in TA but not in Urban Area","Rural",IF('9 All Base Data'!G769="Rural (Incl.some Off Shore Islands)","Rural",IF('9 All Base Data'!G769="Inlet-not in TA","Rural",IF('9 All Base Data'!G769="Inland Water not in Urban Area","Rural",IF('9 All Base Data'!G769="Oceanic-in Region but not in TA","Rural",'9 All Base Data'!G769)))))))</f>
        <v>Rotorua</v>
      </c>
      <c r="G769" s="177">
        <f>IF('9 All Base Data'!I769="..C","..C",'9 All Base Data'!I769*Basecase_Pop_2006)</f>
        <v>2430</v>
      </c>
      <c r="H769" s="177">
        <f>IF('9 All Base Data'!J769="..C","..C",'9 All Base Data'!J769*Basecase_Pop_2006)</f>
        <v>1185</v>
      </c>
      <c r="I769" s="191">
        <f>IF('9 All Base Data'!L769="..C","..C",'9 All Base Data'!L769*Basecase_Pop_2006)</f>
        <v>42</v>
      </c>
      <c r="J769" s="156">
        <f>IF('9 All Base Data'!$P769=0,0,('9 All Base Data'!$P769*Basecase_Pop_2006)/(1+(1/(BaseCase_Mort_AllAdults_30*('9 All Base Data'!$W769*Basecase_PM10)/10))))</f>
        <v>3.0854229055685831</v>
      </c>
      <c r="K769" s="156">
        <f>IF('9 All Base Data'!$Q769=0,0,('9 All Base Data'!$Q769*Basecase_Pop_2006)/(1+(1/(BaseCase_Mort_Maori_30*('9 All Base Data'!$W769*Basecase_PM10)/10))))</f>
        <v>0.35549854042517337</v>
      </c>
      <c r="L769" s="179">
        <f>133/(1+1/(BaseCase_Mort_Child_0_1*'9 All Base Data'!$AB$10/10))*IF('9 All Base Data'!$L769="..C",0,'9 All Base Data'!L769/'9 All Base Data'!$L$2022)</f>
        <v>6.1268669922819657E-3</v>
      </c>
      <c r="M769" s="178">
        <f>IF('9 All Base Data'!$R769="","",IF('9 All Base Data'!$R769=0,0,('9 All Base Data'!$R769*Basecase_Pop_2006)/(1+(1/(BaseCase_CardiacHA_All*('9 All Base Data'!$W769*Basecase_PM10)/10)))))</f>
        <v>0.32726732816533693</v>
      </c>
      <c r="N769" s="178">
        <f>IF('9 All Base Data'!$S769="","",IF('9 All Base Data'!$S769=0,0,('9 All Base Data'!S769*Basecase_Pop_2006)/(1+(1/(BaseCase_RespHA_All*('9 All Base Data'!$W769*Basecase_PM10)/10)))))</f>
        <v>0.89266540218785628</v>
      </c>
      <c r="O769" s="178">
        <f>IF('9 All Base Data'!$T769="","",IF('9 All Base Data'!$T769=0,0,('9 All Base Data'!$T769*Basecase_Pop_2006)/(1+(1/(BaseCase_RespHA_Child_1_4*('9 All Base Data'!$W769*Basecase_PM10)/10)))))</f>
        <v>0.42096379671219858</v>
      </c>
      <c r="P769" s="179">
        <f>IF('9 All Base Data'!$U769="","",IF('9 All Base Data'!$U769=0,0,('9 All Base Data'!$U769*Basecase_Pop_2006)/(1+(1/(BaseCase_RespHA_Child_5_14*('9 All Base Data'!$W769*Basecase_PM10)/10)))))</f>
        <v>0.17237804380549185</v>
      </c>
      <c r="Q769" s="156">
        <f>IF('7 Base case Results'!$G769="..C",0,BaseCase_RADs_All*'7 Base case Results'!$G769*('9 All Base Data'!$V769*Basecase_PM10)/10)</f>
        <v>2385.296514959075</v>
      </c>
      <c r="R769" s="189">
        <f t="shared" si="120"/>
        <v>10.984105543824157</v>
      </c>
      <c r="S769" s="178">
        <f t="shared" si="121"/>
        <v>1.2655748039136172</v>
      </c>
      <c r="T769" s="179">
        <f t="shared" si="122"/>
        <v>2.18116464925238E-2</v>
      </c>
      <c r="U769" s="178">
        <f t="shared" si="123"/>
        <v>2.0781475338498894E-3</v>
      </c>
      <c r="V769" s="178">
        <f t="shared" si="124"/>
        <v>4.0482375989219282E-3</v>
      </c>
      <c r="W769" s="178">
        <f t="shared" si="125"/>
        <v>1.9090708180898204E-3</v>
      </c>
      <c r="X769" s="179">
        <f t="shared" si="126"/>
        <v>7.8173442865790547E-4</v>
      </c>
      <c r="Y769" s="179">
        <f t="shared" si="127"/>
        <v>0.14788838392746265</v>
      </c>
      <c r="Z769" s="186">
        <f t="shared" si="128"/>
        <v>11.159931959376914</v>
      </c>
      <c r="AA769" s="156">
        <f>$J769*'9 All Base Data'!$Y769</f>
        <v>1.850465671128366</v>
      </c>
      <c r="AB769" s="156">
        <f>$K769*'9 All Base Data'!$Y769</f>
        <v>0.21320832356749367</v>
      </c>
      <c r="AC769" s="178">
        <f>$L769*'9 All Base Data'!$Y769</f>
        <v>3.6745552839207922E-3</v>
      </c>
      <c r="AD769" s="178">
        <f>IF($M769="","",$M769*'9 All Base Data'!$Y769)</f>
        <v>0.19627680696830041</v>
      </c>
      <c r="AE769" s="178">
        <f>IF($N769="","",$N769*'9 All Base Data'!$Y769)</f>
        <v>0.53537123859791313</v>
      </c>
      <c r="AF769" s="178">
        <f>IF($O769="","",$O769*'9 All Base Data'!$Y769)</f>
        <v>0.25247075634198446</v>
      </c>
      <c r="AG769" s="178">
        <f>IF($P769="","",$P769*'9 All Base Data'!$Y769)</f>
        <v>0.10338279784681335</v>
      </c>
      <c r="AH769" s="167">
        <f>$Q769*'9 All Base Data'!$Y769</f>
        <v>1430.5686615691018</v>
      </c>
      <c r="AI769" s="178">
        <f>$R769*'9 All Base Data'!$Y769</f>
        <v>6.5876577892169834</v>
      </c>
      <c r="AJ769" s="178">
        <f>$S769*'9 All Base Data'!$Y769</f>
        <v>0.75902163190027749</v>
      </c>
      <c r="AK769" s="178">
        <f>$T769*'9 All Base Data'!$Y769</f>
        <v>1.3081416810758022E-2</v>
      </c>
      <c r="AL769" s="178">
        <f>IF($U769="","",$U769*'9 All Base Data'!$Y769)</f>
        <v>1.2463577242487077E-3</v>
      </c>
      <c r="AM769" s="178">
        <f>IF($V769="","",$V769*'9 All Base Data'!$Y769)</f>
        <v>2.427908567041536E-3</v>
      </c>
      <c r="AN769" s="178">
        <f>IF($W769="","",$W769*'9 All Base Data'!$Y769)</f>
        <v>1.1449548800108995E-3</v>
      </c>
      <c r="AO769" s="178">
        <f>IF($X769="","",$X769*'9 All Base Data'!$Y769)</f>
        <v>4.6884098823529854E-4</v>
      </c>
      <c r="AP769" s="178">
        <f>$Y769*'9 All Base Data'!$Y769</f>
        <v>8.8695257017284312E-2</v>
      </c>
      <c r="AQ769" s="179">
        <f t="shared" si="129"/>
        <v>6.6931087293363154</v>
      </c>
    </row>
    <row r="770" spans="1:43" x14ac:dyDescent="0.25">
      <c r="A770" s="124">
        <v>539500</v>
      </c>
      <c r="B770" s="125" t="s">
        <v>804</v>
      </c>
      <c r="C770" s="126" t="s">
        <v>678</v>
      </c>
      <c r="D770" s="101" t="s">
        <v>2086</v>
      </c>
      <c r="E770" s="142"/>
      <c r="F770" s="191" t="str">
        <f>IF('9 All Base Data'!G770="Rural Centre","Rural",IF('9 All Base Data'!G770="Rural (Incl.some Off Shore Islands)","Rural",IF('9 All Base Data'!G770="Inlet-in TA but not in Urban Area","Rural",IF('9 All Base Data'!G770="Rural (Incl.some Off Shore Islands)","Rural",IF('9 All Base Data'!G770="Inlet-not in TA","Rural",IF('9 All Base Data'!G770="Inland Water not in Urban Area","Rural",IF('9 All Base Data'!G770="Oceanic-in Region but not in TA","Rural",'9 All Base Data'!G770)))))))</f>
        <v>Rotorua</v>
      </c>
      <c r="G770" s="177">
        <f>IF('9 All Base Data'!I770="..C","..C",'9 All Base Data'!I770*Basecase_Pop_2006)</f>
        <v>1881</v>
      </c>
      <c r="H770" s="177">
        <f>IF('9 All Base Data'!J770="..C","..C",'9 All Base Data'!J770*Basecase_Pop_2006)</f>
        <v>1068</v>
      </c>
      <c r="I770" s="191">
        <f>IF('9 All Base Data'!L770="..C","..C",'9 All Base Data'!L770*Basecase_Pop_2006)</f>
        <v>30</v>
      </c>
      <c r="J770" s="156">
        <f>IF('9 All Base Data'!$P770=0,0,('9 All Base Data'!$P770*Basecase_Pop_2006)/(1+(1/(BaseCase_Mort_AllAdults_30*('9 All Base Data'!$W770*Basecase_PM10)/10))))</f>
        <v>1.6179656699932816</v>
      </c>
      <c r="K770" s="156">
        <f>IF('9 All Base Data'!$Q770=0,0,('9 All Base Data'!$Q770*Basecase_Pop_2006)/(1+(1/(BaseCase_Mort_Maori_30*('9 All Base Data'!$W770*Basecase_PM10)/10))))</f>
        <v>1.1553702563818133</v>
      </c>
      <c r="L770" s="179">
        <f>133/(1+1/(BaseCase_Mort_Child_0_1*'9 All Base Data'!$AB$10/10))*IF('9 All Base Data'!$L770="..C",0,'9 All Base Data'!L770/'9 All Base Data'!$L$2022)</f>
        <v>4.3763335659156898E-3</v>
      </c>
      <c r="M770" s="178">
        <f>IF('9 All Base Data'!$R770="","",IF('9 All Base Data'!$R770=0,0,('9 All Base Data'!$R770*Basecase_Pop_2006)/(1+(1/(BaseCase_CardiacHA_All*('9 All Base Data'!$W770*Basecase_PM10)/10)))))</f>
        <v>0.22656968872984865</v>
      </c>
      <c r="N770" s="178">
        <f>IF('9 All Base Data'!$S770="","",IF('9 All Base Data'!$S770=0,0,('9 All Base Data'!S770*Basecase_Pop_2006)/(1+(1/(BaseCase_RespHA_All*('9 All Base Data'!$W770*Basecase_PM10)/10)))))</f>
        <v>0.42252829036891865</v>
      </c>
      <c r="O770" s="178">
        <f>IF('9 All Base Data'!$T770="","",IF('9 All Base Data'!$T770=0,0,('9 All Base Data'!$T770*Basecase_Pop_2006)/(1+(1/(BaseCase_RespHA_Child_1_4*('9 All Base Data'!$W770*Basecase_PM10)/10)))))</f>
        <v>0.16370814316585502</v>
      </c>
      <c r="P770" s="179">
        <f>IF('9 All Base Data'!$U770="","",IF('9 All Base Data'!$U770=0,0,('9 All Base Data'!$U770*Basecase_Pop_2006)/(1+(1/(BaseCase_RespHA_Child_5_14*('9 All Base Data'!$W770*Basecase_PM10)/10)))))</f>
        <v>8.6189021902745924E-2</v>
      </c>
      <c r="Q770" s="156">
        <f>IF('7 Base case Results'!$G770="..C",0,BaseCase_RADs_All*'7 Base case Results'!$G770*('9 All Base Data'!$V770*Basecase_PM10)/10)</f>
        <v>1846.3961912090617</v>
      </c>
      <c r="R770" s="189">
        <f t="shared" si="120"/>
        <v>5.7599577851760824</v>
      </c>
      <c r="S770" s="178">
        <f t="shared" si="121"/>
        <v>4.1131181127192553</v>
      </c>
      <c r="T770" s="179">
        <f t="shared" si="122"/>
        <v>1.5579747494659856E-2</v>
      </c>
      <c r="U770" s="178">
        <f t="shared" si="123"/>
        <v>1.4387175234345389E-3</v>
      </c>
      <c r="V770" s="178">
        <f t="shared" si="124"/>
        <v>1.9161657968230462E-3</v>
      </c>
      <c r="W770" s="178">
        <f t="shared" si="125"/>
        <v>7.4241642925715258E-4</v>
      </c>
      <c r="X770" s="179">
        <f t="shared" si="126"/>
        <v>3.9086721432895273E-4</v>
      </c>
      <c r="Y770" s="179">
        <f t="shared" si="127"/>
        <v>0.11447656385496183</v>
      </c>
      <c r="Z770" s="186">
        <f t="shared" si="128"/>
        <v>5.8933689798459614</v>
      </c>
      <c r="AA770" s="156">
        <f>$J770*'9 All Base Data'!$Y770</f>
        <v>0.97036614461609449</v>
      </c>
      <c r="AB770" s="156">
        <f>$K770*'9 All Base Data'!$Y770</f>
        <v>0.69292705159435442</v>
      </c>
      <c r="AC770" s="178">
        <f>$L770*'9 All Base Data'!$Y770</f>
        <v>2.6246823456577088E-3</v>
      </c>
      <c r="AD770" s="178">
        <f>IF($M770="","",$M770*'9 All Base Data'!$Y770)</f>
        <v>0.13588394328574643</v>
      </c>
      <c r="AE770" s="178">
        <f>IF($N770="","",$N770*'9 All Base Data'!$Y770)</f>
        <v>0.25340905293634552</v>
      </c>
      <c r="AF770" s="178">
        <f>IF($O770="","",$O770*'9 All Base Data'!$Y770)</f>
        <v>9.818307191077176E-2</v>
      </c>
      <c r="AG770" s="178">
        <f>IF($P770="","",$P770*'9 All Base Data'!$Y770)</f>
        <v>5.1691398923406677E-2</v>
      </c>
      <c r="AH770" s="167">
        <f>$Q770*'9 All Base Data'!$Y770</f>
        <v>1107.36611210349</v>
      </c>
      <c r="AI770" s="178">
        <f>$R770*'9 All Base Data'!$Y770</f>
        <v>3.4545034748332961</v>
      </c>
      <c r="AJ770" s="178">
        <f>$S770*'9 All Base Data'!$Y770</f>
        <v>2.4668203036759015</v>
      </c>
      <c r="AK770" s="178">
        <f>$T770*'9 All Base Data'!$Y770</f>
        <v>9.3438691505414433E-3</v>
      </c>
      <c r="AL770" s="178">
        <f>IF($U770="","",$U770*'9 All Base Data'!$Y770)</f>
        <v>8.6286303986448992E-4</v>
      </c>
      <c r="AM770" s="178">
        <f>IF($V770="","",$V770*'9 All Base Data'!$Y770)</f>
        <v>1.1492100550663271E-3</v>
      </c>
      <c r="AN770" s="178">
        <f>IF($W770="","",$W770*'9 All Base Data'!$Y770)</f>
        <v>4.4526023111534995E-4</v>
      </c>
      <c r="AO770" s="178">
        <f>IF($X770="","",$X770*'9 All Base Data'!$Y770)</f>
        <v>2.3442049411764927E-4</v>
      </c>
      <c r="AP770" s="178">
        <f>$Y770*'9 All Base Data'!$Y770</f>
        <v>6.8656698950416373E-2</v>
      </c>
      <c r="AQ770" s="179">
        <f t="shared" si="129"/>
        <v>3.5345161160291854</v>
      </c>
    </row>
    <row r="771" spans="1:43" x14ac:dyDescent="0.25">
      <c r="A771" s="124">
        <v>539600</v>
      </c>
      <c r="B771" s="125" t="s">
        <v>805</v>
      </c>
      <c r="C771" s="126" t="s">
        <v>678</v>
      </c>
      <c r="D771" s="101" t="s">
        <v>2086</v>
      </c>
      <c r="E771" s="142"/>
      <c r="F771" s="191" t="str">
        <f>IF('9 All Base Data'!G771="Rural Centre","Rural",IF('9 All Base Data'!G771="Rural (Incl.some Off Shore Islands)","Rural",IF('9 All Base Data'!G771="Inlet-in TA but not in Urban Area","Rural",IF('9 All Base Data'!G771="Rural (Incl.some Off Shore Islands)","Rural",IF('9 All Base Data'!G771="Inlet-not in TA","Rural",IF('9 All Base Data'!G771="Inland Water not in Urban Area","Rural",IF('9 All Base Data'!G771="Oceanic-in Region but not in TA","Rural",'9 All Base Data'!G771)))))))</f>
        <v>Rotorua</v>
      </c>
      <c r="G771" s="177">
        <f>IF('9 All Base Data'!I771="..C","..C",'9 All Base Data'!I771*Basecase_Pop_2006)</f>
        <v>1704</v>
      </c>
      <c r="H771" s="177">
        <f>IF('9 All Base Data'!J771="..C","..C",'9 All Base Data'!J771*Basecase_Pop_2006)</f>
        <v>765</v>
      </c>
      <c r="I771" s="191">
        <f>IF('9 All Base Data'!L771="..C","..C",'9 All Base Data'!L771*Basecase_Pop_2006)</f>
        <v>36</v>
      </c>
      <c r="J771" s="156">
        <f>IF('9 All Base Data'!$P771=0,0,('9 All Base Data'!$P771*Basecase_Pop_2006)/(1+(1/(BaseCase_Mort_AllAdults_30*('9 All Base Data'!$W771*Basecase_PM10)/10))))</f>
        <v>0.97830482371686778</v>
      </c>
      <c r="K771" s="156">
        <f>IF('9 All Base Data'!$Q771=0,0,('9 All Base Data'!$Q771*Basecase_Pop_2006)/(1+(1/(BaseCase_Mort_Maori_30*('9 All Base Data'!$W771*Basecase_PM10)/10))))</f>
        <v>0.35549854042517337</v>
      </c>
      <c r="L771" s="179">
        <f>133/(1+1/(BaseCase_Mort_Child_0_1*'9 All Base Data'!$AB$10/10))*IF('9 All Base Data'!$L771="..C",0,'9 All Base Data'!L771/'9 All Base Data'!$L$2022)</f>
        <v>5.2516002790988277E-3</v>
      </c>
      <c r="M771" s="178">
        <f>IF('9 All Base Data'!$R771="","",IF('9 All Base Data'!$R771=0,0,('9 All Base Data'!$R771*Basecase_Pop_2006)/(1+(1/(BaseCase_CardiacHA_All*('9 All Base Data'!$W771*Basecase_PM10)/10)))))</f>
        <v>0.3308636724308901</v>
      </c>
      <c r="N771" s="178">
        <f>IF('9 All Base Data'!$S771="","",IF('9 All Base Data'!$S771=0,0,('9 All Base Data'!S771*Basecase_Pop_2006)/(1+(1/(BaseCase_RespHA_All*('9 All Base Data'!$W771*Basecase_PM10)/10)))))</f>
        <v>1.0652473799441751</v>
      </c>
      <c r="O771" s="178">
        <f>IF('9 All Base Data'!$T771="","",IF('9 All Base Data'!$T771=0,0,('9 All Base Data'!$T771*Basecase_Pop_2006)/(1+(1/(BaseCase_RespHA_Child_1_4*('9 All Base Data'!$W771*Basecase_PM10)/10)))))</f>
        <v>0.46773755190244287</v>
      </c>
      <c r="P771" s="179">
        <f>IF('9 All Base Data'!$U771="","",IF('9 All Base Data'!$U771=0,0,('9 All Base Data'!$U771*Basecase_Pop_2006)/(1+(1/(BaseCase_RespHA_Child_5_14*('9 All Base Data'!$W771*Basecase_PM10)/10)))))</f>
        <v>0.22409145694713939</v>
      </c>
      <c r="Q771" s="156">
        <f>IF('7 Base case Results'!$G771="..C",0,BaseCase_RADs_All*'7 Base case Results'!$G771*('9 All Base Data'!$V771*Basecase_PM10)/10)</f>
        <v>1672.6523709836479</v>
      </c>
      <c r="R771" s="189">
        <f t="shared" si="120"/>
        <v>3.4827651724320492</v>
      </c>
      <c r="S771" s="178">
        <f t="shared" si="121"/>
        <v>1.2655748039136172</v>
      </c>
      <c r="T771" s="179">
        <f t="shared" si="122"/>
        <v>1.8695696993591828E-2</v>
      </c>
      <c r="U771" s="178">
        <f t="shared" si="123"/>
        <v>2.100984319936152E-3</v>
      </c>
      <c r="V771" s="178">
        <f t="shared" si="124"/>
        <v>4.8308968680468344E-3</v>
      </c>
      <c r="W771" s="178">
        <f t="shared" si="125"/>
        <v>2.1211897978775781E-3</v>
      </c>
      <c r="X771" s="179">
        <f t="shared" si="126"/>
        <v>1.0162547572552772E-3</v>
      </c>
      <c r="Y771" s="179">
        <f t="shared" si="127"/>
        <v>0.10370444700098617</v>
      </c>
      <c r="Z771" s="186">
        <f t="shared" si="128"/>
        <v>3.6120971976146103</v>
      </c>
      <c r="AA771" s="156">
        <f>$J771*'9 All Base Data'!$Y771</f>
        <v>0.58673301767484776</v>
      </c>
      <c r="AB771" s="156">
        <f>$K771*'9 All Base Data'!$Y771</f>
        <v>0.21320832356749367</v>
      </c>
      <c r="AC771" s="178">
        <f>$L771*'9 All Base Data'!$Y771</f>
        <v>3.1496188147892503E-3</v>
      </c>
      <c r="AD771" s="178">
        <f>IF($M771="","",$M771*'9 All Base Data'!$Y771)</f>
        <v>0.19843369495696306</v>
      </c>
      <c r="AE771" s="178">
        <f>IF($N771="","",$N771*'9 All Base Data'!$Y771)</f>
        <v>0.63887634472684285</v>
      </c>
      <c r="AF771" s="178">
        <f>IF($O771="","",$O771*'9 All Base Data'!$Y771)</f>
        <v>0.280523062602205</v>
      </c>
      <c r="AG771" s="178">
        <f>IF($P771="","",$P771*'9 All Base Data'!$Y771)</f>
        <v>0.13439763720085737</v>
      </c>
      <c r="AH771" s="167">
        <f>$Q771*'9 All Base Data'!$Y771</f>
        <v>1003.1641972484567</v>
      </c>
      <c r="AI771" s="178">
        <f>$R771*'9 All Base Data'!$Y771</f>
        <v>2.0887695429224578</v>
      </c>
      <c r="AJ771" s="178">
        <f>$S771*'9 All Base Data'!$Y771</f>
        <v>0.75902163190027749</v>
      </c>
      <c r="AK771" s="178">
        <f>$T771*'9 All Base Data'!$Y771</f>
        <v>1.1212642980649732E-2</v>
      </c>
      <c r="AL771" s="178">
        <f>IF($U771="","",$U771*'9 All Base Data'!$Y771)</f>
        <v>1.2600539629767154E-3</v>
      </c>
      <c r="AM771" s="178">
        <f>IF($V771="","",$V771*'9 All Base Data'!$Y771)</f>
        <v>2.8973042233362326E-3</v>
      </c>
      <c r="AN771" s="178">
        <f>IF($W771="","",$W771*'9 All Base Data'!$Y771)</f>
        <v>1.2721720889009994E-3</v>
      </c>
      <c r="AO771" s="178">
        <f>IF($X771="","",$X771*'9 All Base Data'!$Y771)</f>
        <v>6.0949328470588822E-4</v>
      </c>
      <c r="AP771" s="178">
        <f>$Y771*'9 All Base Data'!$Y771</f>
        <v>6.2196180229404319E-2</v>
      </c>
      <c r="AQ771" s="179">
        <f t="shared" si="129"/>
        <v>2.1663357243188246</v>
      </c>
    </row>
    <row r="772" spans="1:43" x14ac:dyDescent="0.25">
      <c r="A772" s="124">
        <v>539700</v>
      </c>
      <c r="B772" s="125" t="s">
        <v>806</v>
      </c>
      <c r="C772" s="126" t="s">
        <v>678</v>
      </c>
      <c r="D772" s="101" t="s">
        <v>2086</v>
      </c>
      <c r="E772" s="142"/>
      <c r="F772" s="191" t="str">
        <f>IF('9 All Base Data'!G772="Rural Centre","Rural",IF('9 All Base Data'!G772="Rural (Incl.some Off Shore Islands)","Rural",IF('9 All Base Data'!G772="Inlet-in TA but not in Urban Area","Rural",IF('9 All Base Data'!G772="Rural (Incl.some Off Shore Islands)","Rural",IF('9 All Base Data'!G772="Inlet-not in TA","Rural",IF('9 All Base Data'!G772="Inland Water not in Urban Area","Rural",IF('9 All Base Data'!G772="Oceanic-in Region but not in TA","Rural",'9 All Base Data'!G772)))))))</f>
        <v>Rotorua</v>
      </c>
      <c r="G772" s="177">
        <f>IF('9 All Base Data'!I772="..C","..C",'9 All Base Data'!I772*Basecase_Pop_2006)</f>
        <v>1377</v>
      </c>
      <c r="H772" s="177">
        <f>IF('9 All Base Data'!J772="..C","..C",'9 All Base Data'!J772*Basecase_Pop_2006)</f>
        <v>780</v>
      </c>
      <c r="I772" s="191">
        <f>IF('9 All Base Data'!L772="..C","..C",'9 All Base Data'!L772*Basecase_Pop_2006)</f>
        <v>24</v>
      </c>
      <c r="J772" s="156">
        <f>IF('9 All Base Data'!$P772=0,0,('9 All Base Data'!$P772*Basecase_Pop_2006)/(1+(1/(BaseCase_Mort_AllAdults_30*('9 All Base Data'!$W772*Basecase_PM10)/10))))</f>
        <v>1.0159319323213627</v>
      </c>
      <c r="K772" s="156">
        <f>IF('9 All Base Data'!$Q772=0,0,('9 All Base Data'!$Q772*Basecase_Pop_2006)/(1+(1/(BaseCase_Mort_Maori_30*('9 All Base Data'!$W772*Basecase_PM10)/10))))</f>
        <v>1.0664956212755201</v>
      </c>
      <c r="L772" s="179">
        <f>133/(1+1/(BaseCase_Mort_Child_0_1*'9 All Base Data'!$AB$10/10))*IF('9 All Base Data'!$L772="..C",0,'9 All Base Data'!L772/'9 All Base Data'!$L$2022)</f>
        <v>3.5010668527325518E-3</v>
      </c>
      <c r="M772" s="178">
        <f>IF('9 All Base Data'!$R772="","",IF('9 All Base Data'!$R772=0,0,('9 All Base Data'!$R772*Basecase_Pop_2006)/(1+(1/(BaseCase_CardiacHA_All*('9 All Base Data'!$W772*Basecase_PM10)/10)))))</f>
        <v>0.24455141005761444</v>
      </c>
      <c r="N772" s="178">
        <f>IF('9 All Base Data'!$S772="","",IF('9 All Base Data'!$S772=0,0,('9 All Base Data'!S772*Basecase_Pop_2006)/(1+(1/(BaseCase_RespHA_All*('9 All Base Data'!$W772*Basecase_PM10)/10)))))</f>
        <v>0.37491946891889966</v>
      </c>
      <c r="O772" s="178">
        <f>IF('9 All Base Data'!$T772="","",IF('9 All Base Data'!$T772=0,0,('9 All Base Data'!$T772*Basecase_Pop_2006)/(1+(1/(BaseCase_RespHA_Child_1_4*('9 All Base Data'!$W772*Basecase_PM10)/10)))))</f>
        <v>0.19878845955853822</v>
      </c>
      <c r="P772" s="179">
        <f>IF('9 All Base Data'!$U772="","",IF('9 All Base Data'!$U772=0,0,('9 All Base Data'!$U772*Basecase_Pop_2006)/(1+(1/(BaseCase_RespHA_Child_5_14*('9 All Base Data'!$W772*Basecase_PM10)/10)))))</f>
        <v>0.17237804380549185</v>
      </c>
      <c r="Q772" s="156">
        <f>IF('7 Base case Results'!$G772="..C",0,BaseCase_RADs_All*'7 Base case Results'!$G772*('9 All Base Data'!$V772*Basecase_PM10)/10)</f>
        <v>1351.6680251434757</v>
      </c>
      <c r="R772" s="189">
        <f t="shared" si="120"/>
        <v>3.6167176790640512</v>
      </c>
      <c r="S772" s="178">
        <f t="shared" si="121"/>
        <v>3.7967244117408514</v>
      </c>
      <c r="T772" s="179">
        <f t="shared" si="122"/>
        <v>1.2463797995727884E-2</v>
      </c>
      <c r="U772" s="178">
        <f t="shared" si="123"/>
        <v>1.5529014538658516E-3</v>
      </c>
      <c r="V772" s="178">
        <f t="shared" si="124"/>
        <v>1.7002597915472099E-3</v>
      </c>
      <c r="W772" s="178">
        <f t="shared" si="125"/>
        <v>9.0150566409797077E-4</v>
      </c>
      <c r="X772" s="179">
        <f t="shared" si="126"/>
        <v>7.8173442865790547E-4</v>
      </c>
      <c r="Y772" s="179">
        <f t="shared" si="127"/>
        <v>8.380341755889549E-2</v>
      </c>
      <c r="Z772" s="186">
        <f t="shared" si="128"/>
        <v>3.7162380558640882</v>
      </c>
      <c r="AA772" s="156">
        <f>$J772*'9 All Base Data'!$Y772</f>
        <v>0.60929967220080339</v>
      </c>
      <c r="AB772" s="156">
        <f>$K772*'9 All Base Data'!$Y772</f>
        <v>0.63962497070248103</v>
      </c>
      <c r="AC772" s="178">
        <f>$L772*'9 All Base Data'!$Y772</f>
        <v>2.0997458765261668E-3</v>
      </c>
      <c r="AD772" s="178">
        <f>IF($M772="","",$M772*'9 All Base Data'!$Y772)</f>
        <v>0.14666838322905967</v>
      </c>
      <c r="AE772" s="178">
        <f>IF($N772="","",$N772*'9 All Base Data'!$Y772)</f>
        <v>0.22485592021112349</v>
      </c>
      <c r="AF772" s="178">
        <f>IF($O772="","",$O772*'9 All Base Data'!$Y772)</f>
        <v>0.11922230160593712</v>
      </c>
      <c r="AG772" s="178">
        <f>IF($P772="","",$P772*'9 All Base Data'!$Y772)</f>
        <v>0.10338279784681335</v>
      </c>
      <c r="AH772" s="167">
        <f>$Q772*'9 All Base Data'!$Y772</f>
        <v>810.65557488915761</v>
      </c>
      <c r="AI772" s="178">
        <f>$R772*'9 All Base Data'!$Y772</f>
        <v>2.16910683303486</v>
      </c>
      <c r="AJ772" s="178">
        <f>$S772*'9 All Base Data'!$Y772</f>
        <v>2.2770648957008324</v>
      </c>
      <c r="AK772" s="178">
        <f>$T772*'9 All Base Data'!$Y772</f>
        <v>7.4750953204331541E-3</v>
      </c>
      <c r="AL772" s="178">
        <f>IF($U772="","",$U772*'9 All Base Data'!$Y772)</f>
        <v>9.3134423350452883E-4</v>
      </c>
      <c r="AM772" s="178">
        <f>IF($V772="","",$V772*'9 All Base Data'!$Y772)</f>
        <v>1.0197215981574451E-3</v>
      </c>
      <c r="AN772" s="178">
        <f>IF($W772="","",$W772*'9 All Base Data'!$Y772)</f>
        <v>5.406731377829248E-4</v>
      </c>
      <c r="AO772" s="178">
        <f>IF($X772="","",$X772*'9 All Base Data'!$Y772)</f>
        <v>4.6884098823529854E-4</v>
      </c>
      <c r="AP772" s="178">
        <f>$Y772*'9 All Base Data'!$Y772</f>
        <v>5.0260645643127766E-2</v>
      </c>
      <c r="AQ772" s="179">
        <f t="shared" si="129"/>
        <v>2.2287936398300827</v>
      </c>
    </row>
    <row r="773" spans="1:43" x14ac:dyDescent="0.25">
      <c r="A773" s="124">
        <v>539800</v>
      </c>
      <c r="B773" s="125" t="s">
        <v>807</v>
      </c>
      <c r="C773" s="126" t="s">
        <v>678</v>
      </c>
      <c r="D773" s="101" t="s">
        <v>2086</v>
      </c>
      <c r="E773" s="142"/>
      <c r="F773" s="191" t="str">
        <f>IF('9 All Base Data'!G773="Rural Centre","Rural",IF('9 All Base Data'!G773="Rural (Incl.some Off Shore Islands)","Rural",IF('9 All Base Data'!G773="Inlet-in TA but not in Urban Area","Rural",IF('9 All Base Data'!G773="Rural (Incl.some Off Shore Islands)","Rural",IF('9 All Base Data'!G773="Inlet-not in TA","Rural",IF('9 All Base Data'!G773="Inland Water not in Urban Area","Rural",IF('9 All Base Data'!G773="Oceanic-in Region but not in TA","Rural",'9 All Base Data'!G773)))))))</f>
        <v>Rotorua</v>
      </c>
      <c r="G773" s="177">
        <f>IF('9 All Base Data'!I773="..C","..C",'9 All Base Data'!I773*Basecase_Pop_2006)</f>
        <v>1572</v>
      </c>
      <c r="H773" s="177">
        <f>IF('9 All Base Data'!J773="..C","..C",'9 All Base Data'!J773*Basecase_Pop_2006)</f>
        <v>984</v>
      </c>
      <c r="I773" s="191">
        <f>IF('9 All Base Data'!L773="..C","..C",'9 All Base Data'!L773*Basecase_Pop_2006)</f>
        <v>15</v>
      </c>
      <c r="J773" s="156">
        <f>IF('9 All Base Data'!$P773=0,0,('9 All Base Data'!$P773*Basecase_Pop_2006)/(1+(1/(BaseCase_Mort_AllAdults_30*('9 All Base Data'!$W773*Basecase_PM10)/10))))</f>
        <v>0.75254217208989838</v>
      </c>
      <c r="K773" s="156">
        <f>IF('9 All Base Data'!$Q773=0,0,('9 All Base Data'!$Q773*Basecase_Pop_2006)/(1+(1/(BaseCase_Mort_Maori_30*('9 All Base Data'!$W773*Basecase_PM10)/10))))</f>
        <v>0.35549854042517337</v>
      </c>
      <c r="L773" s="179">
        <f>133/(1+1/(BaseCase_Mort_Child_0_1*'9 All Base Data'!$AB$10/10))*IF('9 All Base Data'!$L773="..C",0,'9 All Base Data'!L773/'9 All Base Data'!$L$2022)</f>
        <v>2.1881667829578449E-3</v>
      </c>
      <c r="M773" s="178">
        <f>IF('9 All Base Data'!$R773="","",IF('9 All Base Data'!$R773=0,0,('9 All Base Data'!$R773*Basecase_Pop_2006)/(1+(1/(BaseCase_CardiacHA_All*('9 All Base Data'!$W773*Basecase_PM10)/10)))))</f>
        <v>0.32367098389978377</v>
      </c>
      <c r="N773" s="178">
        <f>IF('9 All Base Data'!$S773="","",IF('9 All Base Data'!$S773=0,0,('9 All Base Data'!S773*Basecase_Pop_2006)/(1+(1/(BaseCase_RespHA_All*('9 All Base Data'!$W773*Basecase_PM10)/10)))))</f>
        <v>0.24399520993134738</v>
      </c>
      <c r="O773" s="178">
        <f>IF('9 All Base Data'!$T773="","",IF('9 All Base Data'!$T773=0,0,('9 All Base Data'!$T773*Basecase_Pop_2006)/(1+(1/(BaseCase_RespHA_Child_1_4*('9 All Base Data'!$W773*Basecase_PM10)/10)))))</f>
        <v>0.10524094917804964</v>
      </c>
      <c r="P773" s="179">
        <f>IF('9 All Base Data'!$U773="","",IF('9 All Base Data'!$U773=0,0,('9 All Base Data'!$U773*Basecase_Pop_2006)/(1+(1/(BaseCase_RespHA_Child_5_14*('9 All Base Data'!$W773*Basecase_PM10)/10)))))</f>
        <v>0.17237804380549185</v>
      </c>
      <c r="Q773" s="156">
        <f>IF('7 Base case Results'!$G773="..C",0,BaseCase_RADs_All*'7 Base case Results'!$G773*('9 All Base Data'!$V773*Basecase_PM10)/10)</f>
        <v>1543.0807084426608</v>
      </c>
      <c r="R773" s="189">
        <f t="shared" si="120"/>
        <v>2.6790501326400382</v>
      </c>
      <c r="S773" s="178">
        <f t="shared" si="121"/>
        <v>1.2655748039136172</v>
      </c>
      <c r="T773" s="179">
        <f t="shared" si="122"/>
        <v>7.7898737473299281E-3</v>
      </c>
      <c r="U773" s="178">
        <f t="shared" si="123"/>
        <v>2.0553107477636269E-3</v>
      </c>
      <c r="V773" s="178">
        <f t="shared" si="124"/>
        <v>1.1065182770386604E-3</v>
      </c>
      <c r="W773" s="178">
        <f t="shared" si="125"/>
        <v>4.772677045224551E-4</v>
      </c>
      <c r="X773" s="179">
        <f t="shared" si="126"/>
        <v>7.8173442865790547E-4</v>
      </c>
      <c r="Y773" s="179">
        <f t="shared" si="127"/>
        <v>9.5671003923444964E-2</v>
      </c>
      <c r="Z773" s="186">
        <f t="shared" si="128"/>
        <v>2.7856728393356152</v>
      </c>
      <c r="AA773" s="156">
        <f>$J773*'9 All Base Data'!$Y773</f>
        <v>0.45133309051911369</v>
      </c>
      <c r="AB773" s="156">
        <f>$K773*'9 All Base Data'!$Y773</f>
        <v>0.21320832356749367</v>
      </c>
      <c r="AC773" s="178">
        <f>$L773*'9 All Base Data'!$Y773</f>
        <v>1.3123411728288544E-3</v>
      </c>
      <c r="AD773" s="178">
        <f>IF($M773="","",$M773*'9 All Base Data'!$Y773)</f>
        <v>0.19411991897963776</v>
      </c>
      <c r="AE773" s="178">
        <f>IF($N773="","",$N773*'9 All Base Data'!$Y773)</f>
        <v>0.1463348052167629</v>
      </c>
      <c r="AF773" s="178">
        <f>IF($O773="","",$O773*'9 All Base Data'!$Y773)</f>
        <v>6.3117689085496115E-2</v>
      </c>
      <c r="AG773" s="178">
        <f>IF($P773="","",$P773*'9 All Base Data'!$Y773)</f>
        <v>0.10338279784681335</v>
      </c>
      <c r="AH773" s="167">
        <f>$Q773*'9 All Base Data'!$Y773</f>
        <v>925.45429464470283</v>
      </c>
      <c r="AI773" s="178">
        <f>$R773*'9 All Base Data'!$Y773</f>
        <v>1.6067458022480448</v>
      </c>
      <c r="AJ773" s="178">
        <f>$S773*'9 All Base Data'!$Y773</f>
        <v>0.75902163190027749</v>
      </c>
      <c r="AK773" s="178">
        <f>$T773*'9 All Base Data'!$Y773</f>
        <v>4.6719345752707217E-3</v>
      </c>
      <c r="AL773" s="178">
        <f>IF($U773="","",$U773*'9 All Base Data'!$Y773)</f>
        <v>1.2326614855206997E-3</v>
      </c>
      <c r="AM773" s="178">
        <f>IF($V773="","",$V773*'9 All Base Data'!$Y773)</f>
        <v>6.6362834165801978E-4</v>
      </c>
      <c r="AN773" s="178">
        <f>IF($W773="","",$W773*'9 All Base Data'!$Y773)</f>
        <v>2.8623872000272489E-4</v>
      </c>
      <c r="AO773" s="178">
        <f>IF($X773="","",$X773*'9 All Base Data'!$Y773)</f>
        <v>4.6884098823529854E-4</v>
      </c>
      <c r="AP773" s="178">
        <f>$Y773*'9 All Base Data'!$Y773</f>
        <v>5.737816626797157E-2</v>
      </c>
      <c r="AQ773" s="179">
        <f t="shared" si="129"/>
        <v>1.6706921929184659</v>
      </c>
    </row>
    <row r="774" spans="1:43" x14ac:dyDescent="0.25">
      <c r="A774" s="124">
        <v>539900</v>
      </c>
      <c r="B774" s="125" t="s">
        <v>808</v>
      </c>
      <c r="C774" s="126" t="s">
        <v>678</v>
      </c>
      <c r="D774" s="101" t="s">
        <v>2086</v>
      </c>
      <c r="E774" s="142"/>
      <c r="F774" s="191" t="str">
        <f>IF('9 All Base Data'!G774="Rural Centre","Rural",IF('9 All Base Data'!G774="Rural (Incl.some Off Shore Islands)","Rural",IF('9 All Base Data'!G774="Inlet-in TA but not in Urban Area","Rural",IF('9 All Base Data'!G774="Rural (Incl.some Off Shore Islands)","Rural",IF('9 All Base Data'!G774="Inlet-not in TA","Rural",IF('9 All Base Data'!G774="Inland Water not in Urban Area","Rural",IF('9 All Base Data'!G774="Oceanic-in Region but not in TA","Rural",'9 All Base Data'!G774)))))))</f>
        <v>Rotorua</v>
      </c>
      <c r="G774" s="177">
        <f>IF('9 All Base Data'!I774="..C","..C",'9 All Base Data'!I774*Basecase_Pop_2006)</f>
        <v>1530</v>
      </c>
      <c r="H774" s="177">
        <f>IF('9 All Base Data'!J774="..C","..C",'9 All Base Data'!J774*Basecase_Pop_2006)</f>
        <v>774</v>
      </c>
      <c r="I774" s="191">
        <f>IF('9 All Base Data'!L774="..C","..C",'9 All Base Data'!L774*Basecase_Pop_2006)</f>
        <v>18</v>
      </c>
      <c r="J774" s="156">
        <f>IF('9 All Base Data'!$P774=0,0,('9 All Base Data'!$P774*Basecase_Pop_2006)/(1+(1/(BaseCase_Mort_AllAdults_30*('9 All Base Data'!$W774*Basecase_PM10)/10))))</f>
        <v>0.75254217208989838</v>
      </c>
      <c r="K774" s="156">
        <f>IF('9 All Base Data'!$Q774=0,0,('9 All Base Data'!$Q774*Basecase_Pop_2006)/(1+(1/(BaseCase_Mort_Maori_30*('9 All Base Data'!$W774*Basecase_PM10)/10))))</f>
        <v>0.17774927021258669</v>
      </c>
      <c r="L774" s="179">
        <f>133/(1+1/(BaseCase_Mort_Child_0_1*'9 All Base Data'!$AB$10/10))*IF('9 All Base Data'!$L774="..C",0,'9 All Base Data'!L774/'9 All Base Data'!$L$2022)</f>
        <v>2.6258001395494139E-3</v>
      </c>
      <c r="M774" s="178">
        <f>IF('9 All Base Data'!$R774="","",IF('9 All Base Data'!$R774=0,0,('9 All Base Data'!$R774*Basecase_Pop_2006)/(1+(1/(BaseCase_CardiacHA_All*('9 All Base Data'!$W774*Basecase_PM10)/10)))))</f>
        <v>0.24814775432316757</v>
      </c>
      <c r="N774" s="178">
        <f>IF('9 All Base Data'!$S774="","",IF('9 All Base Data'!$S774=0,0,('9 All Base Data'!S774*Basecase_Pop_2006)/(1+(1/(BaseCase_RespHA_All*('9 All Base Data'!$W774*Basecase_PM10)/10)))))</f>
        <v>0.44633270109392814</v>
      </c>
      <c r="O774" s="178">
        <f>IF('9 All Base Data'!$T774="","",IF('9 All Base Data'!$T774=0,0,('9 All Base Data'!$T774*Basecase_Pop_2006)/(1+(1/(BaseCase_RespHA_Child_1_4*('9 All Base Data'!$W774*Basecase_PM10)/10)))))</f>
        <v>0.2806425311414657</v>
      </c>
      <c r="P774" s="179">
        <f>IF('9 All Base Data'!$U774="","",IF('9 All Base Data'!$U774=0,0,('9 All Base Data'!$U774*Basecase_Pop_2006)/(1+(1/(BaseCase_RespHA_Child_5_14*('9 All Base Data'!$W774*Basecase_PM10)/10)))))</f>
        <v>0.10342682628329511</v>
      </c>
      <c r="Q774" s="156">
        <f>IF('7 Base case Results'!$G774="..C",0,BaseCase_RADs_All*'7 Base case Results'!$G774*('9 All Base Data'!$V774*Basecase_PM10)/10)</f>
        <v>1501.8533612705285</v>
      </c>
      <c r="R774" s="189">
        <f t="shared" si="120"/>
        <v>2.6790501326400382</v>
      </c>
      <c r="S774" s="178">
        <f t="shared" si="121"/>
        <v>0.6327874019568086</v>
      </c>
      <c r="T774" s="179">
        <f t="shared" si="122"/>
        <v>9.3478484967959141E-3</v>
      </c>
      <c r="U774" s="178">
        <f t="shared" si="123"/>
        <v>1.5757382399521141E-3</v>
      </c>
      <c r="V774" s="178">
        <f t="shared" si="124"/>
        <v>2.0241187994609641E-3</v>
      </c>
      <c r="W774" s="178">
        <f t="shared" si="125"/>
        <v>1.272713878726547E-3</v>
      </c>
      <c r="X774" s="179">
        <f t="shared" si="126"/>
        <v>4.6904065719474334E-4</v>
      </c>
      <c r="Y774" s="179">
        <f t="shared" si="127"/>
        <v>9.3114908398772761E-2</v>
      </c>
      <c r="Z774" s="186">
        <f t="shared" si="128"/>
        <v>2.7851127465750198</v>
      </c>
      <c r="AA774" s="156">
        <f>$J774*'9 All Base Data'!$Y774</f>
        <v>0.45133309051911369</v>
      </c>
      <c r="AB774" s="156">
        <f>$K774*'9 All Base Data'!$Y774</f>
        <v>0.10660416178374683</v>
      </c>
      <c r="AC774" s="178">
        <f>$L774*'9 All Base Data'!$Y774</f>
        <v>1.5748094073946251E-3</v>
      </c>
      <c r="AD774" s="178">
        <f>IF($M774="","",$M774*'9 All Base Data'!$Y774)</f>
        <v>0.14882527121772229</v>
      </c>
      <c r="AE774" s="178">
        <f>IF($N774="","",$N774*'9 All Base Data'!$Y774)</f>
        <v>0.26768561929895657</v>
      </c>
      <c r="AF774" s="178">
        <f>IF($O774="","",$O774*'9 All Base Data'!$Y774)</f>
        <v>0.16831383756132298</v>
      </c>
      <c r="AG774" s="178">
        <f>IF($P774="","",$P774*'9 All Base Data'!$Y774)</f>
        <v>6.2029678708088017E-2</v>
      </c>
      <c r="AH774" s="167">
        <f>$Q774*'9 All Base Data'!$Y774</f>
        <v>900.72841654350839</v>
      </c>
      <c r="AI774" s="178">
        <f>$R774*'9 All Base Data'!$Y774</f>
        <v>1.6067458022480448</v>
      </c>
      <c r="AJ774" s="178">
        <f>$S774*'9 All Base Data'!$Y774</f>
        <v>0.37951081595013875</v>
      </c>
      <c r="AK774" s="178">
        <f>$T774*'9 All Base Data'!$Y774</f>
        <v>5.6063214903248658E-3</v>
      </c>
      <c r="AL774" s="178">
        <f>IF($U774="","",$U774*'9 All Base Data'!$Y774)</f>
        <v>9.4504047223253657E-4</v>
      </c>
      <c r="AM774" s="178">
        <f>IF($V774="","",$V774*'9 All Base Data'!$Y774)</f>
        <v>1.213954283520768E-3</v>
      </c>
      <c r="AN774" s="178">
        <f>IF($W774="","",$W774*'9 All Base Data'!$Y774)</f>
        <v>7.633032533405997E-4</v>
      </c>
      <c r="AO774" s="178">
        <f>IF($X774="","",$X774*'9 All Base Data'!$Y774)</f>
        <v>2.8130459294117914E-4</v>
      </c>
      <c r="AP774" s="178">
        <f>$Y774*'9 All Base Data'!$Y774</f>
        <v>5.5845161825697515E-2</v>
      </c>
      <c r="AQ774" s="179">
        <f t="shared" si="129"/>
        <v>1.6703562803198202</v>
      </c>
    </row>
    <row r="775" spans="1:43" x14ac:dyDescent="0.25">
      <c r="A775" s="124">
        <v>540000</v>
      </c>
      <c r="B775" s="125" t="s">
        <v>809</v>
      </c>
      <c r="C775" s="126" t="s">
        <v>678</v>
      </c>
      <c r="D775" s="101" t="s">
        <v>2086</v>
      </c>
      <c r="E775" s="142"/>
      <c r="F775" s="191" t="str">
        <f>IF('9 All Base Data'!G775="Rural Centre","Rural",IF('9 All Base Data'!G775="Rural (Incl.some Off Shore Islands)","Rural",IF('9 All Base Data'!G775="Inlet-in TA but not in Urban Area","Rural",IF('9 All Base Data'!G775="Rural (Incl.some Off Shore Islands)","Rural",IF('9 All Base Data'!G775="Inlet-not in TA","Rural",IF('9 All Base Data'!G775="Inland Water not in Urban Area","Rural",IF('9 All Base Data'!G775="Oceanic-in Region but not in TA","Rural",'9 All Base Data'!G775)))))))</f>
        <v>Rotorua</v>
      </c>
      <c r="G775" s="177">
        <f>IF('9 All Base Data'!I775="..C","..C",'9 All Base Data'!I775*Basecase_Pop_2006)</f>
        <v>4083</v>
      </c>
      <c r="H775" s="177">
        <f>IF('9 All Base Data'!J775="..C","..C",'9 All Base Data'!J775*Basecase_Pop_2006)</f>
        <v>2724</v>
      </c>
      <c r="I775" s="191">
        <f>IF('9 All Base Data'!L775="..C","..C",'9 All Base Data'!L775*Basecase_Pop_2006)</f>
        <v>39</v>
      </c>
      <c r="J775" s="156">
        <f>IF('9 All Base Data'!$P775=0,0,('9 All Base Data'!$P775*Basecase_Pop_2006)/(1+(1/(BaseCase_Mort_AllAdults_30*('9 All Base Data'!$W775*Basecase_PM10)/10))))</f>
        <v>0.79016928069439329</v>
      </c>
      <c r="K775" s="156">
        <f>IF('9 All Base Data'!$Q775=0,0,('9 All Base Data'!$Q775*Basecase_Pop_2006)/(1+(1/(BaseCase_Mort_Maori_30*('9 All Base Data'!$W775*Basecase_PM10)/10))))</f>
        <v>0.44437317553146677</v>
      </c>
      <c r="L775" s="179">
        <f>133/(1+1/(BaseCase_Mort_Child_0_1*'9 All Base Data'!$AB$10/10))*IF('9 All Base Data'!$L775="..C",0,'9 All Base Data'!L775/'9 All Base Data'!$L$2022)</f>
        <v>5.6892336356903963E-3</v>
      </c>
      <c r="M775" s="178">
        <f>IF('9 All Base Data'!$R775="","",IF('9 All Base Data'!$R775=0,0,('9 All Base Data'!$R775*Basecase_Pop_2006)/(1+(1/(BaseCase_CardiacHA_All*('9 All Base Data'!$W775*Basecase_PM10)/10)))))</f>
        <v>0.59699314808182347</v>
      </c>
      <c r="N775" s="178">
        <f>IF('9 All Base Data'!$S775="","",IF('9 All Base Data'!$S775=0,0,('9 All Base Data'!S775*Basecase_Pop_2006)/(1+(1/(BaseCase_RespHA_All*('9 All Base Data'!$W775*Basecase_PM10)/10)))))</f>
        <v>0.89861650486910871</v>
      </c>
      <c r="O775" s="178">
        <f>IF('9 All Base Data'!$T775="","",IF('9 All Base Data'!$T775=0,0,('9 All Base Data'!$T775*Basecase_Pop_2006)/(1+(1/(BaseCase_RespHA_Child_1_4*('9 All Base Data'!$W775*Basecase_PM10)/10)))))</f>
        <v>8.1854071582927512E-2</v>
      </c>
      <c r="P775" s="179">
        <f>IF('9 All Base Data'!$U775="","",IF('9 All Base Data'!$U775=0,0,('9 All Base Data'!$U775*Basecase_Pop_2006)/(1+(1/(BaseCase_RespHA_Child_5_14*('9 All Base Data'!$W775*Basecase_PM10)/10)))))</f>
        <v>0.18961584818604102</v>
      </c>
      <c r="Q775" s="156">
        <f>IF('7 Base case Results'!$G775="..C",0,BaseCase_RADs_All*'7 Base case Results'!$G775*('9 All Base Data'!$V775*Basecase_PM10)/10)</f>
        <v>4007.8871072337051</v>
      </c>
      <c r="R775" s="189">
        <f t="shared" si="120"/>
        <v>2.8130026392720402</v>
      </c>
      <c r="S775" s="178">
        <f t="shared" si="121"/>
        <v>1.5819685048920216</v>
      </c>
      <c r="T775" s="179">
        <f t="shared" si="122"/>
        <v>2.0253671743057811E-2</v>
      </c>
      <c r="U775" s="178">
        <f t="shared" si="123"/>
        <v>3.7909064903195789E-3</v>
      </c>
      <c r="V775" s="178">
        <f t="shared" si="124"/>
        <v>4.0752258495814079E-3</v>
      </c>
      <c r="W775" s="178">
        <f t="shared" si="125"/>
        <v>3.7120821462857629E-4</v>
      </c>
      <c r="X775" s="179">
        <f t="shared" si="126"/>
        <v>8.5990787152369602E-4</v>
      </c>
      <c r="Y775" s="179">
        <f t="shared" si="127"/>
        <v>0.24848900064848972</v>
      </c>
      <c r="Z775" s="186">
        <f t="shared" si="128"/>
        <v>3.0896114440034892</v>
      </c>
      <c r="AA775" s="156">
        <f>$J775*'9 All Base Data'!$Y775</f>
        <v>0.47389974504506938</v>
      </c>
      <c r="AB775" s="156">
        <f>$K775*'9 All Base Data'!$Y775</f>
        <v>0.26651040445936713</v>
      </c>
      <c r="AC775" s="178">
        <f>$L775*'9 All Base Data'!$Y775</f>
        <v>3.4120870493550212E-3</v>
      </c>
      <c r="AD775" s="178">
        <f>IF($M775="","",$M775*'9 All Base Data'!$Y775)</f>
        <v>0.35804340611799856</v>
      </c>
      <c r="AE775" s="178">
        <f>IF($N775="","",$N775*'9 All Base Data'!$Y775)</f>
        <v>0.53894038018856583</v>
      </c>
      <c r="AF775" s="178">
        <f>IF($O775="","",$O775*'9 All Base Data'!$Y775)</f>
        <v>4.909153595538588E-2</v>
      </c>
      <c r="AG775" s="178">
        <f>IF($P775="","",$P775*'9 All Base Data'!$Y775)</f>
        <v>0.11372107763149469</v>
      </c>
      <c r="AH775" s="167">
        <f>$Q775*'9 All Base Data'!$Y775</f>
        <v>2403.7085782661079</v>
      </c>
      <c r="AI775" s="178">
        <f>$R775*'9 All Base Data'!$Y775</f>
        <v>1.687083092360447</v>
      </c>
      <c r="AJ775" s="178">
        <f>$S775*'9 All Base Data'!$Y775</f>
        <v>0.94877703987534689</v>
      </c>
      <c r="AK775" s="178">
        <f>$T775*'9 All Base Data'!$Y775</f>
        <v>1.2147029895703874E-2</v>
      </c>
      <c r="AL775" s="178">
        <f>IF($U775="","",$U775*'9 All Base Data'!$Y775)</f>
        <v>2.2735756288492911E-3</v>
      </c>
      <c r="AM775" s="178">
        <f>IF($V775="","",$V775*'9 All Base Data'!$Y775)</f>
        <v>2.4440946241551464E-3</v>
      </c>
      <c r="AN775" s="178">
        <f>IF($W775="","",$W775*'9 All Base Data'!$Y775)</f>
        <v>2.2263011555767498E-4</v>
      </c>
      <c r="AO775" s="178">
        <f>IF($X775="","",$X775*'9 All Base Data'!$Y775)</f>
        <v>5.1572508705882843E-4</v>
      </c>
      <c r="AP775" s="178">
        <f>$Y775*'9 All Base Data'!$Y775</f>
        <v>0.14902993185249871</v>
      </c>
      <c r="AQ775" s="179">
        <f t="shared" si="129"/>
        <v>1.8529777243616539</v>
      </c>
    </row>
    <row r="776" spans="1:43" x14ac:dyDescent="0.25">
      <c r="A776" s="124">
        <v>540100</v>
      </c>
      <c r="B776" s="125" t="s">
        <v>810</v>
      </c>
      <c r="C776" s="126" t="s">
        <v>678</v>
      </c>
      <c r="D776" s="101" t="s">
        <v>2086</v>
      </c>
      <c r="E776" s="142"/>
      <c r="F776" s="191" t="str">
        <f>IF('9 All Base Data'!G776="Rural Centre","Rural",IF('9 All Base Data'!G776="Rural (Incl.some Off Shore Islands)","Rural",IF('9 All Base Data'!G776="Inlet-in TA but not in Urban Area","Rural",IF('9 All Base Data'!G776="Rural (Incl.some Off Shore Islands)","Rural",IF('9 All Base Data'!G776="Inlet-not in TA","Rural",IF('9 All Base Data'!G776="Inland Water not in Urban Area","Rural",IF('9 All Base Data'!G776="Oceanic-in Region but not in TA","Rural",'9 All Base Data'!G776)))))))</f>
        <v>Rotorua</v>
      </c>
      <c r="G776" s="177">
        <f>IF('9 All Base Data'!I776="..C","..C",'9 All Base Data'!I776*Basecase_Pop_2006)</f>
        <v>1773</v>
      </c>
      <c r="H776" s="177">
        <f>IF('9 All Base Data'!J776="..C","..C",'9 All Base Data'!J776*Basecase_Pop_2006)</f>
        <v>1074</v>
      </c>
      <c r="I776" s="191">
        <f>IF('9 All Base Data'!L776="..C","..C",'9 All Base Data'!L776*Basecase_Pop_2006)</f>
        <v>21</v>
      </c>
      <c r="J776" s="156">
        <f>IF('9 All Base Data'!$P776=0,0,('9 All Base Data'!$P776*Basecase_Pop_2006)/(1+(1/(BaseCase_Mort_AllAdults_30*('9 All Base Data'!$W776*Basecase_PM10)/10))))</f>
        <v>5.4935578562562579</v>
      </c>
      <c r="K776" s="156">
        <f>IF('9 All Base Data'!$Q776=0,0,('9 All Base Data'!$Q776*Basecase_Pop_2006)/(1+(1/(BaseCase_Mort_Maori_30*('9 All Base Data'!$W776*Basecase_PM10)/10))))</f>
        <v>0.62212244574405351</v>
      </c>
      <c r="L776" s="179">
        <f>133/(1+1/(BaseCase_Mort_Child_0_1*'9 All Base Data'!$AB$10/10))*IF('9 All Base Data'!$L776="..C",0,'9 All Base Data'!L776/'9 All Base Data'!$L$2022)</f>
        <v>3.0634334961409829E-3</v>
      </c>
      <c r="M776" s="178">
        <f>IF('9 All Base Data'!$R776="","",IF('9 All Base Data'!$R776=0,0,('9 All Base Data'!$R776*Basecase_Pop_2006)/(1+(1/(BaseCase_CardiacHA_All*('9 All Base Data'!$W776*Basecase_PM10)/10)))))</f>
        <v>0.29849657404091173</v>
      </c>
      <c r="N776" s="178">
        <f>IF('9 All Base Data'!$S776="","",IF('9 All Base Data'!$S776=0,0,('9 All Base Data'!S776*Basecase_Pop_2006)/(1+(1/(BaseCase_RespHA_All*('9 All Base Data'!$W776*Basecase_PM10)/10)))))</f>
        <v>0.51774593326895668</v>
      </c>
      <c r="O776" s="178">
        <f>IF('9 All Base Data'!$T776="","",IF('9 All Base Data'!$T776=0,0,('9 All Base Data'!$T776*Basecase_Pop_2006)/(1+(1/(BaseCase_RespHA_Child_1_4*('9 All Base Data'!$W776*Basecase_PM10)/10)))))</f>
        <v>0.21048189835609929</v>
      </c>
      <c r="P776" s="179">
        <f>IF('9 All Base Data'!$U776="","",IF('9 All Base Data'!$U776=0,0,('9 All Base Data'!$U776*Basecase_Pop_2006)/(1+(1/(BaseCase_RespHA_Child_5_14*('9 All Base Data'!$W776*Basecase_PM10)/10)))))</f>
        <v>0.10342682628329511</v>
      </c>
      <c r="Q776" s="156">
        <f>IF('7 Base case Results'!$G776="..C",0,BaseCase_RADs_All*'7 Base case Results'!$G776*('9 All Base Data'!$V776*Basecase_PM10)/10)</f>
        <v>1740.3830127664362</v>
      </c>
      <c r="R776" s="189">
        <f t="shared" si="120"/>
        <v>19.55706596827228</v>
      </c>
      <c r="S776" s="178">
        <f t="shared" si="121"/>
        <v>2.2147559068488305</v>
      </c>
      <c r="T776" s="179">
        <f t="shared" si="122"/>
        <v>1.09058232462619E-2</v>
      </c>
      <c r="U776" s="178">
        <f t="shared" si="123"/>
        <v>1.8954532451597895E-3</v>
      </c>
      <c r="V776" s="178">
        <f t="shared" si="124"/>
        <v>2.3479778073747185E-3</v>
      </c>
      <c r="W776" s="178">
        <f t="shared" si="125"/>
        <v>9.545354090449102E-4</v>
      </c>
      <c r="X776" s="179">
        <f t="shared" si="126"/>
        <v>4.6904065719474334E-4</v>
      </c>
      <c r="Y776" s="179">
        <f t="shared" si="127"/>
        <v>0.10790374679151905</v>
      </c>
      <c r="Z776" s="186">
        <f t="shared" si="128"/>
        <v>19.680118969362592</v>
      </c>
      <c r="AA776" s="156">
        <f>$J776*'9 All Base Data'!$Y776</f>
        <v>3.2947315607895296</v>
      </c>
      <c r="AB776" s="156">
        <f>$K776*'9 All Base Data'!$Y776</f>
        <v>0.37311456624311401</v>
      </c>
      <c r="AC776" s="178">
        <f>$L776*'9 All Base Data'!$Y776</f>
        <v>1.8372776419603961E-3</v>
      </c>
      <c r="AD776" s="178">
        <f>IF($M776="","",$M776*'9 All Base Data'!$Y776)</f>
        <v>0.17902170305899928</v>
      </c>
      <c r="AE776" s="178">
        <f>IF($N776="","",$N776*'9 All Base Data'!$Y776)</f>
        <v>0.31051531838678964</v>
      </c>
      <c r="AF776" s="178">
        <f>IF($O776="","",$O776*'9 All Base Data'!$Y776)</f>
        <v>0.12623537817099223</v>
      </c>
      <c r="AG776" s="178">
        <f>IF($P776="","",$P776*'9 All Base Data'!$Y776)</f>
        <v>6.2029678708088017E-2</v>
      </c>
      <c r="AH776" s="167">
        <f>$Q776*'9 All Base Data'!$Y776</f>
        <v>1043.7852827004187</v>
      </c>
      <c r="AI776" s="178">
        <f>$R776*'9 All Base Data'!$Y776</f>
        <v>11.729244356410726</v>
      </c>
      <c r="AJ776" s="178">
        <f>$S776*'9 All Base Data'!$Y776</f>
        <v>1.3282878558254858</v>
      </c>
      <c r="AK776" s="178">
        <f>$T776*'9 All Base Data'!$Y776</f>
        <v>6.5407084053790109E-3</v>
      </c>
      <c r="AL776" s="178">
        <f>IF($U776="","",$U776*'9 All Base Data'!$Y776)</f>
        <v>1.1367878144246456E-3</v>
      </c>
      <c r="AM776" s="178">
        <f>IF($V776="","",$V776*'9 All Base Data'!$Y776)</f>
        <v>1.4081869688840909E-3</v>
      </c>
      <c r="AN776" s="178">
        <f>IF($W776="","",$W776*'9 All Base Data'!$Y776)</f>
        <v>5.7247744000544977E-4</v>
      </c>
      <c r="AO776" s="178">
        <f>IF($X776="","",$X776*'9 All Base Data'!$Y776)</f>
        <v>2.8130459294117914E-4</v>
      </c>
      <c r="AP776" s="178">
        <f>$Y776*'9 All Base Data'!$Y776</f>
        <v>6.4714687527425971E-2</v>
      </c>
      <c r="AQ776" s="179">
        <f t="shared" si="129"/>
        <v>11.803044727126839</v>
      </c>
    </row>
    <row r="777" spans="1:43" x14ac:dyDescent="0.25">
      <c r="A777" s="124">
        <v>540200</v>
      </c>
      <c r="B777" s="125" t="s">
        <v>811</v>
      </c>
      <c r="C777" s="126" t="s">
        <v>678</v>
      </c>
      <c r="D777" s="101" t="s">
        <v>2086</v>
      </c>
      <c r="E777" s="142"/>
      <c r="F777" s="191" t="str">
        <f>IF('9 All Base Data'!G777="Rural Centre","Rural",IF('9 All Base Data'!G777="Rural (Incl.some Off Shore Islands)","Rural",IF('9 All Base Data'!G777="Inlet-in TA but not in Urban Area","Rural",IF('9 All Base Data'!G777="Rural (Incl.some Off Shore Islands)","Rural",IF('9 All Base Data'!G777="Inlet-not in TA","Rural",IF('9 All Base Data'!G777="Inland Water not in Urban Area","Rural",IF('9 All Base Data'!G777="Oceanic-in Region but not in TA","Rural",'9 All Base Data'!G777)))))))</f>
        <v>Rotorua</v>
      </c>
      <c r="G777" s="177">
        <f>IF('9 All Base Data'!I777="..C","..C",'9 All Base Data'!I777*Basecase_Pop_2006)</f>
        <v>1863</v>
      </c>
      <c r="H777" s="177">
        <f>IF('9 All Base Data'!J777="..C","..C",'9 All Base Data'!J777*Basecase_Pop_2006)</f>
        <v>912</v>
      </c>
      <c r="I777" s="191">
        <f>IF('9 All Base Data'!L777="..C","..C",'9 All Base Data'!L777*Basecase_Pop_2006)</f>
        <v>51</v>
      </c>
      <c r="J777" s="156">
        <f>IF('9 All Base Data'!$P777=0,0,('9 All Base Data'!$P777*Basecase_Pop_2006)/(1+(1/(BaseCase_Mort_AllAdults_30*('9 All Base Data'!$W777*Basecase_PM10)/10))))</f>
        <v>1.1288132581348476</v>
      </c>
      <c r="K777" s="156">
        <f>IF('9 All Base Data'!$Q777=0,0,('9 All Base Data'!$Q777*Basecase_Pop_2006)/(1+(1/(BaseCase_Mort_Maori_30*('9 All Base Data'!$W777*Basecase_PM10)/10))))</f>
        <v>0.35549854042517337</v>
      </c>
      <c r="L777" s="179">
        <f>133/(1+1/(BaseCase_Mort_Child_0_1*'9 All Base Data'!$AB$10/10))*IF('9 All Base Data'!$L777="..C",0,'9 All Base Data'!L777/'9 All Base Data'!$L$2022)</f>
        <v>7.4397670620566722E-3</v>
      </c>
      <c r="M777" s="178">
        <f>IF('9 All Base Data'!$R777="","",IF('9 All Base Data'!$R777=0,0,('9 All Base Data'!$R777*Basecase_Pop_2006)/(1+(1/(BaseCase_CardiacHA_All*('9 All Base Data'!$W777*Basecase_PM10)/10)))))</f>
        <v>0.45673572172525045</v>
      </c>
      <c r="N777" s="178">
        <f>IF('9 All Base Data'!$S777="","",IF('9 All Base Data'!$S777=0,0,('9 All Base Data'!S777*Basecase_Pop_2006)/(1+(1/(BaseCase_RespHA_All*('9 All Base Data'!$W777*Basecase_PM10)/10)))))</f>
        <v>0.79744775928781819</v>
      </c>
      <c r="O777" s="178">
        <f>IF('9 All Base Data'!$T777="","",IF('9 All Base Data'!$T777=0,0,('9 All Base Data'!$T777*Basecase_Pop_2006)/(1+(1/(BaseCase_RespHA_Child_1_4*('9 All Base Data'!$W777*Basecase_PM10)/10)))))</f>
        <v>0.38588348031951536</v>
      </c>
      <c r="P777" s="179">
        <f>IF('9 All Base Data'!$U777="","",IF('9 All Base Data'!$U777=0,0,('9 All Base Data'!$U777*Basecase_Pop_2006)/(1+(1/(BaseCase_RespHA_Child_5_14*('9 All Base Data'!$W777*Basecase_PM10)/10)))))</f>
        <v>0.25856706570823779</v>
      </c>
      <c r="Q777" s="156">
        <f>IF('7 Base case Results'!$G777="..C",0,BaseCase_RADs_All*'7 Base case Results'!$G777*('9 All Base Data'!$V777*Basecase_PM10)/10)</f>
        <v>1828.7273281352907</v>
      </c>
      <c r="R777" s="189">
        <f t="shared" si="120"/>
        <v>4.0185751989600575</v>
      </c>
      <c r="S777" s="178">
        <f t="shared" si="121"/>
        <v>1.2655748039136172</v>
      </c>
      <c r="T777" s="179">
        <f t="shared" si="122"/>
        <v>2.6485570740921754E-2</v>
      </c>
      <c r="U777" s="178">
        <f t="shared" si="123"/>
        <v>2.9002718329553404E-3</v>
      </c>
      <c r="V777" s="178">
        <f t="shared" si="124"/>
        <v>3.6164255883702552E-3</v>
      </c>
      <c r="W777" s="178">
        <f t="shared" si="125"/>
        <v>1.7499815832490021E-3</v>
      </c>
      <c r="X777" s="179">
        <f t="shared" si="126"/>
        <v>1.1726016429868585E-3</v>
      </c>
      <c r="Y777" s="179">
        <f t="shared" si="127"/>
        <v>0.11338109434438802</v>
      </c>
      <c r="Z777" s="186">
        <f t="shared" si="128"/>
        <v>4.1649585614666931</v>
      </c>
      <c r="AA777" s="156">
        <f>$J777*'9 All Base Data'!$Y777</f>
        <v>0.67699963577867051</v>
      </c>
      <c r="AB777" s="156">
        <f>$K777*'9 All Base Data'!$Y777</f>
        <v>0.21320832356749367</v>
      </c>
      <c r="AC777" s="178">
        <f>$L777*'9 All Base Data'!$Y777</f>
        <v>4.4619599876181042E-3</v>
      </c>
      <c r="AD777" s="178">
        <f>IF($M777="","",$M777*'9 All Base Data'!$Y777)</f>
        <v>0.27392477456015552</v>
      </c>
      <c r="AE777" s="178">
        <f>IF($N777="","",$N777*'9 All Base Data'!$Y777)</f>
        <v>0.47826497314746896</v>
      </c>
      <c r="AF777" s="178">
        <f>IF($O777="","",$O777*'9 All Base Data'!$Y777)</f>
        <v>0.2314315266468191</v>
      </c>
      <c r="AG777" s="178">
        <f>IF($P777="","",$P777*'9 All Base Data'!$Y777)</f>
        <v>0.15507419677022005</v>
      </c>
      <c r="AH777" s="167">
        <f>$Q777*'9 All Base Data'!$Y777</f>
        <v>1096.7693072029779</v>
      </c>
      <c r="AI777" s="178">
        <f>$R777*'9 All Base Data'!$Y777</f>
        <v>2.410118703372067</v>
      </c>
      <c r="AJ777" s="178">
        <f>$S777*'9 All Base Data'!$Y777</f>
        <v>0.75902163190027749</v>
      </c>
      <c r="AK777" s="178">
        <f>$T777*'9 All Base Data'!$Y777</f>
        <v>1.5884577555920452E-2</v>
      </c>
      <c r="AL777" s="178">
        <f>IF($U777="","",$U777*'9 All Base Data'!$Y777)</f>
        <v>1.7394223184569876E-3</v>
      </c>
      <c r="AM777" s="178">
        <f>IF($V777="","",$V777*'9 All Base Data'!$Y777)</f>
        <v>2.1689316532237718E-3</v>
      </c>
      <c r="AN777" s="178">
        <f>IF($W777="","",$W777*'9 All Base Data'!$Y777)</f>
        <v>1.0495419733433245E-3</v>
      </c>
      <c r="AO777" s="178">
        <f>IF($X777="","",$X777*'9 All Base Data'!$Y777)</f>
        <v>7.03261482352948E-4</v>
      </c>
      <c r="AP777" s="178">
        <f>$Y777*'9 All Base Data'!$Y777</f>
        <v>6.7999697046584637E-2</v>
      </c>
      <c r="AQ777" s="179">
        <f t="shared" si="129"/>
        <v>2.4979113319462529</v>
      </c>
    </row>
    <row r="778" spans="1:43" x14ac:dyDescent="0.25">
      <c r="A778" s="124">
        <v>540300</v>
      </c>
      <c r="B778" s="125" t="s">
        <v>812</v>
      </c>
      <c r="C778" s="126" t="s">
        <v>678</v>
      </c>
      <c r="D778" s="101" t="s">
        <v>2086</v>
      </c>
      <c r="E778" s="142"/>
      <c r="F778" s="191" t="str">
        <f>IF('9 All Base Data'!G778="Rural Centre","Rural",IF('9 All Base Data'!G778="Rural (Incl.some Off Shore Islands)","Rural",IF('9 All Base Data'!G778="Inlet-in TA but not in Urban Area","Rural",IF('9 All Base Data'!G778="Rural (Incl.some Off Shore Islands)","Rural",IF('9 All Base Data'!G778="Inlet-not in TA","Rural",IF('9 All Base Data'!G778="Inland Water not in Urban Area","Rural",IF('9 All Base Data'!G778="Oceanic-in Region but not in TA","Rural",'9 All Base Data'!G778)))))))</f>
        <v>Rotorua</v>
      </c>
      <c r="G778" s="177">
        <f>IF('9 All Base Data'!I778="..C","..C",'9 All Base Data'!I778*Basecase_Pop_2006)</f>
        <v>267</v>
      </c>
      <c r="H778" s="177">
        <f>IF('9 All Base Data'!J778="..C","..C",'9 All Base Data'!J778*Basecase_Pop_2006)</f>
        <v>165</v>
      </c>
      <c r="I778" s="191">
        <f>IF('9 All Base Data'!L778="..C","..C",'9 All Base Data'!L778*Basecase_Pop_2006)</f>
        <v>3</v>
      </c>
      <c r="J778" s="156">
        <f>IF('9 All Base Data'!$P778=0,0,('9 All Base Data'!$P778*Basecase_Pop_2006)/(1+(1/(BaseCase_Mort_AllAdults_30*('9 All Base Data'!$W778*Basecase_PM10)/10))))</f>
        <v>1.0911861495303525</v>
      </c>
      <c r="K778" s="156">
        <f>IF('9 All Base Data'!$Q778=0,0,('9 All Base Data'!$Q778*Basecase_Pop_2006)/(1+(1/(BaseCase_Mort_Maori_30*('9 All Base Data'!$W778*Basecase_PM10)/10))))</f>
        <v>1.7774927021258671</v>
      </c>
      <c r="L778" s="179">
        <f>133/(1+1/(BaseCase_Mort_Child_0_1*'9 All Base Data'!$AB$10/10))*IF('9 All Base Data'!$L778="..C",0,'9 All Base Data'!L778/'9 All Base Data'!$L$2022)</f>
        <v>4.3763335659156898E-4</v>
      </c>
      <c r="M778" s="178">
        <f>IF('9 All Base Data'!$R778="","",IF('9 All Base Data'!$R778=0,0,('9 All Base Data'!$R778*Basecase_Pop_2006)/(1+(1/(BaseCase_CardiacHA_All*('9 All Base Data'!$W778*Basecase_PM10)/10)))))</f>
        <v>7.192688531106306E-2</v>
      </c>
      <c r="N778" s="178">
        <f>IF('9 All Base Data'!$S778="","",IF('9 All Base Data'!$S778=0,0,('9 All Base Data'!S778*Basecase_Pop_2006)/(1+(1/(BaseCase_RespHA_All*('9 All Base Data'!$W778*Basecase_PM10)/10)))))</f>
        <v>0.15472866971256174</v>
      </c>
      <c r="O778" s="178">
        <f>IF('9 All Base Data'!$T778="","",IF('9 All Base Data'!$T778=0,0,('9 All Base Data'!$T778*Basecase_Pop_2006)/(1+(1/(BaseCase_RespHA_Child_1_4*('9 All Base Data'!$W778*Basecase_PM10)/10)))))</f>
        <v>9.3547510380488572E-2</v>
      </c>
      <c r="P778" s="179">
        <f>IF('9 All Base Data'!$U778="","",IF('9 All Base Data'!$U778=0,0,('9 All Base Data'!$U778*Basecase_Pop_2006)/(1+(1/(BaseCase_RespHA_Child_5_14*('9 All Base Data'!$W778*Basecase_PM10)/10)))))</f>
        <v>8.6189021902745924E-2</v>
      </c>
      <c r="Q778" s="156">
        <f>IF('7 Base case Results'!$G778="..C",0,BaseCase_RADs_All*'7 Base case Results'!$G778*('9 All Base Data'!$V778*Basecase_PM10)/10)</f>
        <v>262.08813559426869</v>
      </c>
      <c r="R778" s="189">
        <f t="shared" si="120"/>
        <v>3.8846226923280551</v>
      </c>
      <c r="S778" s="178">
        <f t="shared" si="121"/>
        <v>6.3278740195680863</v>
      </c>
      <c r="T778" s="179">
        <f t="shared" si="122"/>
        <v>1.5579747494659855E-3</v>
      </c>
      <c r="U778" s="178">
        <f t="shared" si="123"/>
        <v>4.5673572172525042E-4</v>
      </c>
      <c r="V778" s="178">
        <f t="shared" si="124"/>
        <v>7.0169451714646757E-4</v>
      </c>
      <c r="W778" s="178">
        <f t="shared" si="125"/>
        <v>4.2423795957551567E-4</v>
      </c>
      <c r="X778" s="179">
        <f t="shared" si="126"/>
        <v>3.9086721432895273E-4</v>
      </c>
      <c r="Y778" s="179">
        <f t="shared" si="127"/>
        <v>1.624946440684466E-2</v>
      </c>
      <c r="Z778" s="186">
        <f t="shared" si="128"/>
        <v>3.9035885617232373</v>
      </c>
      <c r="AA778" s="156">
        <f>$J778*'9 All Base Data'!$Y778</f>
        <v>0.65443298125271476</v>
      </c>
      <c r="AB778" s="156">
        <f>$K778*'9 All Base Data'!$Y778</f>
        <v>1.0660416178374685</v>
      </c>
      <c r="AC778" s="178">
        <f>$L778*'9 All Base Data'!$Y778</f>
        <v>2.6246823456577085E-4</v>
      </c>
      <c r="AD778" s="178">
        <f>IF($M778="","",$M778*'9 All Base Data'!$Y778)</f>
        <v>4.3137759773252835E-2</v>
      </c>
      <c r="AE778" s="178">
        <f>IF($N778="","",$N778*'9 All Base Data'!$Y778)</f>
        <v>9.2797681356971598E-2</v>
      </c>
      <c r="AF778" s="178">
        <f>IF($O778="","",$O778*'9 All Base Data'!$Y778)</f>
        <v>5.6104612520440994E-2</v>
      </c>
      <c r="AG778" s="178">
        <f>IF($P778="","",$P778*'9 All Base Data'!$Y778)</f>
        <v>5.1691398923406677E-2</v>
      </c>
      <c r="AH778" s="167">
        <f>$Q778*'9 All Base Data'!$Y778</f>
        <v>157.18593935759264</v>
      </c>
      <c r="AI778" s="178">
        <f>$R778*'9 All Base Data'!$Y778</f>
        <v>2.3297814132596648</v>
      </c>
      <c r="AJ778" s="178">
        <f>$S778*'9 All Base Data'!$Y778</f>
        <v>3.7951081595013876</v>
      </c>
      <c r="AK778" s="178">
        <f>$T778*'9 All Base Data'!$Y778</f>
        <v>9.3438691505414427E-4</v>
      </c>
      <c r="AL778" s="178">
        <f>IF($U778="","",$U778*'9 All Base Data'!$Y778)</f>
        <v>2.7392477456015553E-4</v>
      </c>
      <c r="AM778" s="178">
        <f>IF($V778="","",$V778*'9 All Base Data'!$Y778)</f>
        <v>4.208374849538662E-4</v>
      </c>
      <c r="AN778" s="178">
        <f>IF($W778="","",$W778*'9 All Base Data'!$Y778)</f>
        <v>2.5443441778019992E-4</v>
      </c>
      <c r="AO778" s="178">
        <f>IF($X778="","",$X778*'9 All Base Data'!$Y778)</f>
        <v>2.3442049411764927E-4</v>
      </c>
      <c r="AP778" s="178">
        <f>$Y778*'9 All Base Data'!$Y778</f>
        <v>9.7455282401707442E-3</v>
      </c>
      <c r="AQ778" s="179">
        <f t="shared" si="129"/>
        <v>2.3411560906744038</v>
      </c>
    </row>
    <row r="779" spans="1:43" x14ac:dyDescent="0.25">
      <c r="A779" s="124">
        <v>540410</v>
      </c>
      <c r="B779" s="125" t="s">
        <v>813</v>
      </c>
      <c r="C779" s="126" t="s">
        <v>678</v>
      </c>
      <c r="D779" s="101" t="s">
        <v>2086</v>
      </c>
      <c r="E779" s="142"/>
      <c r="F779" s="191" t="str">
        <f>IF('9 All Base Data'!G779="Rural Centre","Rural",IF('9 All Base Data'!G779="Rural (Incl.some Off Shore Islands)","Rural",IF('9 All Base Data'!G779="Inlet-in TA but not in Urban Area","Rural",IF('9 All Base Data'!G779="Rural (Incl.some Off Shore Islands)","Rural",IF('9 All Base Data'!G779="Inlet-not in TA","Rural",IF('9 All Base Data'!G779="Inland Water not in Urban Area","Rural",IF('9 All Base Data'!G779="Oceanic-in Region but not in TA","Rural",'9 All Base Data'!G779)))))))</f>
        <v>Rotorua</v>
      </c>
      <c r="G779" s="177">
        <f>IF('9 All Base Data'!I779="..C","..C",'9 All Base Data'!I779*Basecase_Pop_2006)</f>
        <v>1182</v>
      </c>
      <c r="H779" s="177">
        <f>IF('9 All Base Data'!J779="..C","..C",'9 All Base Data'!J779*Basecase_Pop_2006)</f>
        <v>705</v>
      </c>
      <c r="I779" s="191">
        <f>IF('9 All Base Data'!L779="..C","..C",'9 All Base Data'!L779*Basecase_Pop_2006)</f>
        <v>18</v>
      </c>
      <c r="J779" s="156">
        <f>IF('9 All Base Data'!$P779=0,0,('9 All Base Data'!$P779*Basecase_Pop_2006)/(1+(1/(BaseCase_Mort_AllAdults_30*('9 All Base Data'!$W779*Basecase_PM10)/10))))</f>
        <v>0.33864397744045427</v>
      </c>
      <c r="K779" s="156">
        <f>IF('9 All Base Data'!$Q779=0,0,('9 All Base Data'!$Q779*Basecase_Pop_2006)/(1+(1/(BaseCase_Mort_Maori_30*('9 All Base Data'!$W779*Basecase_PM10)/10))))</f>
        <v>0.71099708085034674</v>
      </c>
      <c r="L779" s="179">
        <f>133/(1+1/(BaseCase_Mort_Child_0_1*'9 All Base Data'!$AB$10/10))*IF('9 All Base Data'!$L779="..C",0,'9 All Base Data'!L779/'9 All Base Data'!$L$2022)</f>
        <v>2.6258001395494139E-3</v>
      </c>
      <c r="M779" s="178">
        <f>IF('9 All Base Data'!$R779="","",IF('9 All Base Data'!$R779=0,0,('9 All Base Data'!$R779*Basecase_Pop_2006)/(1+(1/(BaseCase_CardiacHA_All*('9 All Base Data'!$W779*Basecase_PM10)/10)))))</f>
        <v>1.0177654271515424</v>
      </c>
      <c r="N779" s="178">
        <f>IF('9 All Base Data'!$S779="","",IF('9 All Base Data'!$S779=0,0,('9 All Base Data'!S779*Basecase_Pop_2006)/(1+(1/(BaseCase_RespHA_All*('9 All Base Data'!$W779*Basecase_PM10)/10)))))</f>
        <v>2.1542991706133598</v>
      </c>
      <c r="O779" s="178">
        <f>IF('9 All Base Data'!$T779="","",IF('9 All Base Data'!$T779=0,0,('9 All Base Data'!$T779*Basecase_Pop_2006)/(1+(1/(BaseCase_RespHA_Child_1_4*('9 All Base Data'!$W779*Basecase_PM10)/10)))))</f>
        <v>0.74838008304390857</v>
      </c>
      <c r="P779" s="179">
        <f>IF('9 All Base Data'!$U779="","",IF('9 All Base Data'!$U779=0,0,('9 All Base Data'!$U779*Basecase_Pop_2006)/(1+(1/(BaseCase_RespHA_Child_5_14*('9 All Base Data'!$W779*Basecase_PM10)/10)))))</f>
        <v>0.62056095769977071</v>
      </c>
      <c r="Q779" s="156">
        <f>IF('7 Base case Results'!$G779="..C",0,BaseCase_RADs_All*'7 Base case Results'!$G779*('9 All Base Data'!$V779*Basecase_PM10)/10)</f>
        <v>1160.2553418442908</v>
      </c>
      <c r="R779" s="189">
        <f t="shared" si="120"/>
        <v>1.2055725596880171</v>
      </c>
      <c r="S779" s="178">
        <f t="shared" si="121"/>
        <v>2.5311496078272344</v>
      </c>
      <c r="T779" s="179">
        <f t="shared" si="122"/>
        <v>9.3478484967959141E-3</v>
      </c>
      <c r="U779" s="178">
        <f t="shared" si="123"/>
        <v>6.4628104624122945E-3</v>
      </c>
      <c r="V779" s="178">
        <f t="shared" si="124"/>
        <v>9.7697467387315856E-3</v>
      </c>
      <c r="W779" s="178">
        <f t="shared" si="125"/>
        <v>3.3939036766041254E-3</v>
      </c>
      <c r="X779" s="179">
        <f t="shared" si="126"/>
        <v>2.8142439431684601E-3</v>
      </c>
      <c r="Y779" s="179">
        <f t="shared" si="127"/>
        <v>7.1935831194346031E-2</v>
      </c>
      <c r="Z779" s="186">
        <f t="shared" si="128"/>
        <v>1.3030887965803031</v>
      </c>
      <c r="AA779" s="156">
        <f>$J779*'9 All Base Data'!$Y779</f>
        <v>0.20309989073360116</v>
      </c>
      <c r="AB779" s="156">
        <f>$K779*'9 All Base Data'!$Y779</f>
        <v>0.42641664713498734</v>
      </c>
      <c r="AC779" s="178">
        <f>$L779*'9 All Base Data'!$Y779</f>
        <v>1.5748094073946251E-3</v>
      </c>
      <c r="AD779" s="178">
        <f>IF($M779="","",$M779*'9 All Base Data'!$Y779)</f>
        <v>0.61039930079152771</v>
      </c>
      <c r="AE779" s="178">
        <f>IF($N779="","",$N779*'9 All Base Data'!$Y779)</f>
        <v>1.2920292558162969</v>
      </c>
      <c r="AF779" s="178">
        <f>IF($O779="","",$O779*'9 All Base Data'!$Y779)</f>
        <v>0.44883690016352795</v>
      </c>
      <c r="AG779" s="178">
        <f>IF($P779="","",$P779*'9 All Base Data'!$Y779)</f>
        <v>0.37217807224852811</v>
      </c>
      <c r="AH779" s="167">
        <f>$Q779*'9 All Base Data'!$Y779</f>
        <v>695.8568551336125</v>
      </c>
      <c r="AI779" s="178">
        <f>$R779*'9 All Base Data'!$Y779</f>
        <v>0.72303561101162006</v>
      </c>
      <c r="AJ779" s="178">
        <f>$S779*'9 All Base Data'!$Y779</f>
        <v>1.518043263800555</v>
      </c>
      <c r="AK779" s="178">
        <f>$T779*'9 All Base Data'!$Y779</f>
        <v>5.6063214903248658E-3</v>
      </c>
      <c r="AL779" s="178">
        <f>IF($U779="","",$U779*'9 All Base Data'!$Y779)</f>
        <v>3.8760355600262011E-3</v>
      </c>
      <c r="AM779" s="178">
        <f>IF($V779="","",$V779*'9 All Base Data'!$Y779)</f>
        <v>5.8593526751269057E-3</v>
      </c>
      <c r="AN779" s="178">
        <f>IF($W779="","",$W779*'9 All Base Data'!$Y779)</f>
        <v>2.0354753422415993E-3</v>
      </c>
      <c r="AO779" s="178">
        <f>IF($X779="","",$X779*'9 All Base Data'!$Y779)</f>
        <v>1.687827557647075E-3</v>
      </c>
      <c r="AP779" s="178">
        <f>$Y779*'9 All Base Data'!$Y779</f>
        <v>4.3143125018283976E-2</v>
      </c>
      <c r="AQ779" s="179">
        <f t="shared" si="129"/>
        <v>0.78152044575538215</v>
      </c>
    </row>
    <row r="780" spans="1:43" x14ac:dyDescent="0.25">
      <c r="A780" s="124">
        <v>540420</v>
      </c>
      <c r="B780" s="125" t="s">
        <v>814</v>
      </c>
      <c r="C780" s="126" t="s">
        <v>678</v>
      </c>
      <c r="D780" s="101" t="s">
        <v>2086</v>
      </c>
      <c r="E780" s="142"/>
      <c r="F780" s="191" t="str">
        <f>IF('9 All Base Data'!G780="Rural Centre","Rural",IF('9 All Base Data'!G780="Rural (Incl.some Off Shore Islands)","Rural",IF('9 All Base Data'!G780="Inlet-in TA but not in Urban Area","Rural",IF('9 All Base Data'!G780="Rural (Incl.some Off Shore Islands)","Rural",IF('9 All Base Data'!G780="Inlet-not in TA","Rural",IF('9 All Base Data'!G780="Inland Water not in Urban Area","Rural",IF('9 All Base Data'!G780="Oceanic-in Region but not in TA","Rural",'9 All Base Data'!G780)))))))</f>
        <v>Rotorua</v>
      </c>
      <c r="G780" s="177">
        <f>IF('9 All Base Data'!I780="..C","..C",'9 All Base Data'!I780*Basecase_Pop_2006)</f>
        <v>1755</v>
      </c>
      <c r="H780" s="177">
        <f>IF('9 All Base Data'!J780="..C","..C",'9 All Base Data'!J780*Basecase_Pop_2006)</f>
        <v>1074</v>
      </c>
      <c r="I780" s="191">
        <f>IF('9 All Base Data'!L780="..C","..C",'9 All Base Data'!L780*Basecase_Pop_2006)</f>
        <v>21</v>
      </c>
      <c r="J780" s="156">
        <f>IF('9 All Base Data'!$P780=0,0,('9 All Base Data'!$P780*Basecase_Pop_2006)/(1+(1/(BaseCase_Mort_AllAdults_30*('9 All Base Data'!$W780*Basecase_PM10)/10))))</f>
        <v>5.6064391820697423</v>
      </c>
      <c r="K780" s="156">
        <f>IF('9 All Base Data'!$Q780=0,0,('9 All Base Data'!$Q780*Basecase_Pop_2006)/(1+(1/(BaseCase_Mort_Maori_30*('9 All Base Data'!$W780*Basecase_PM10)/10))))</f>
        <v>3.8216093095706141</v>
      </c>
      <c r="L780" s="179">
        <f>133/(1+1/(BaseCase_Mort_Child_0_1*'9 All Base Data'!$AB$10/10))*IF('9 All Base Data'!$L780="..C",0,'9 All Base Data'!L780/'9 All Base Data'!$L$2022)</f>
        <v>3.0634334961409829E-3</v>
      </c>
      <c r="M780" s="178">
        <f>IF('9 All Base Data'!$R780="","",IF('9 All Base Data'!$R780=0,0,('9 All Base Data'!$R780*Basecase_Pop_2006)/(1+(1/(BaseCase_CardiacHA_All*('9 All Base Data'!$W780*Basecase_PM10)/10)))))</f>
        <v>0.49989185291188831</v>
      </c>
      <c r="N780" s="178">
        <f>IF('9 All Base Data'!$S780="","",IF('9 All Base Data'!$S780=0,0,('9 All Base Data'!S780*Basecase_Pop_2006)/(1+(1/(BaseCase_RespHA_All*('9 All Base Data'!$W780*Basecase_PM10)/10)))))</f>
        <v>0.89861650486910871</v>
      </c>
      <c r="O780" s="178">
        <f>IF('9 All Base Data'!$T780="","",IF('9 All Base Data'!$T780=0,0,('9 All Base Data'!$T780*Basecase_Pop_2006)/(1+(1/(BaseCase_RespHA_Child_1_4*('9 All Base Data'!$W780*Basecase_PM10)/10)))))</f>
        <v>0.17540158196341607</v>
      </c>
      <c r="P780" s="179">
        <f>IF('9 All Base Data'!$U780="","",IF('9 All Base Data'!$U780=0,0,('9 All Base Data'!$U780*Basecase_Pop_2006)/(1+(1/(BaseCase_RespHA_Child_5_14*('9 All Base Data'!$W780*Basecase_PM10)/10)))))</f>
        <v>8.6189021902745924E-2</v>
      </c>
      <c r="Q780" s="156">
        <f>IF('7 Base case Results'!$G780="..C",0,BaseCase_RADs_All*'7 Base case Results'!$G780*('9 All Base Data'!$V780*Basecase_PM10)/10)</f>
        <v>1722.7141496926652</v>
      </c>
      <c r="R780" s="189">
        <f t="shared" si="120"/>
        <v>19.958923488168285</v>
      </c>
      <c r="S780" s="178">
        <f t="shared" si="121"/>
        <v>13.604929142071386</v>
      </c>
      <c r="T780" s="179">
        <f t="shared" si="122"/>
        <v>1.09058232462619E-2</v>
      </c>
      <c r="U780" s="178">
        <f t="shared" si="123"/>
        <v>3.1743132659904907E-3</v>
      </c>
      <c r="V780" s="178">
        <f t="shared" si="124"/>
        <v>4.0752258495814079E-3</v>
      </c>
      <c r="W780" s="178">
        <f t="shared" si="125"/>
        <v>7.9544617420409191E-4</v>
      </c>
      <c r="X780" s="179">
        <f t="shared" si="126"/>
        <v>3.9086721432895273E-4</v>
      </c>
      <c r="Y780" s="179">
        <f t="shared" si="127"/>
        <v>0.10680827728094525</v>
      </c>
      <c r="Z780" s="186">
        <f t="shared" si="128"/>
        <v>20.083887127811064</v>
      </c>
      <c r="AA780" s="156">
        <f>$J780*'9 All Base Data'!$Y780</f>
        <v>3.3624315243673966</v>
      </c>
      <c r="AB780" s="156">
        <f>$K780*'9 All Base Data'!$Y780</f>
        <v>2.2919894783505574</v>
      </c>
      <c r="AC780" s="178">
        <f>$L780*'9 All Base Data'!$Y780</f>
        <v>1.8372776419603961E-3</v>
      </c>
      <c r="AD780" s="178">
        <f>IF($M780="","",$M780*'9 All Base Data'!$Y780)</f>
        <v>0.29980743042410724</v>
      </c>
      <c r="AE780" s="178">
        <f>IF($N780="","",$N780*'9 All Base Data'!$Y780)</f>
        <v>0.53894038018856583</v>
      </c>
      <c r="AF780" s="178">
        <f>IF($O780="","",$O780*'9 All Base Data'!$Y780)</f>
        <v>0.10519614847582687</v>
      </c>
      <c r="AG780" s="178">
        <f>IF($P780="","",$P780*'9 All Base Data'!$Y780)</f>
        <v>5.1691398923406677E-2</v>
      </c>
      <c r="AH780" s="167">
        <f>$Q780*'9 All Base Data'!$Y780</f>
        <v>1033.1884777999069</v>
      </c>
      <c r="AI780" s="178">
        <f>$R780*'9 All Base Data'!$Y780</f>
        <v>11.970256226747933</v>
      </c>
      <c r="AJ780" s="178">
        <f>$S780*'9 All Base Data'!$Y780</f>
        <v>8.159482542927984</v>
      </c>
      <c r="AK780" s="178">
        <f>$T780*'9 All Base Data'!$Y780</f>
        <v>6.5407084053790109E-3</v>
      </c>
      <c r="AL780" s="178">
        <f>IF($U780="","",$U780*'9 All Base Data'!$Y780)</f>
        <v>1.9037771831930809E-3</v>
      </c>
      <c r="AM780" s="178">
        <f>IF($V780="","",$V780*'9 All Base Data'!$Y780)</f>
        <v>2.4440946241551464E-3</v>
      </c>
      <c r="AN780" s="178">
        <f>IF($W780="","",$W780*'9 All Base Data'!$Y780)</f>
        <v>4.7706453333787487E-4</v>
      </c>
      <c r="AO780" s="178">
        <f>IF($X780="","",$X780*'9 All Base Data'!$Y780)</f>
        <v>2.3442049411764927E-4</v>
      </c>
      <c r="AP780" s="178">
        <f>$Y780*'9 All Base Data'!$Y780</f>
        <v>6.4057685623594221E-2</v>
      </c>
      <c r="AQ780" s="179">
        <f t="shared" si="129"/>
        <v>12.045202492584252</v>
      </c>
    </row>
    <row r="781" spans="1:43" x14ac:dyDescent="0.25">
      <c r="A781" s="124">
        <v>540510</v>
      </c>
      <c r="B781" s="125" t="s">
        <v>815</v>
      </c>
      <c r="C781" s="126" t="s">
        <v>678</v>
      </c>
      <c r="D781" s="101" t="s">
        <v>2086</v>
      </c>
      <c r="E781" s="142"/>
      <c r="F781" s="191" t="str">
        <f>IF('9 All Base Data'!G781="Rural Centre","Rural",IF('9 All Base Data'!G781="Rural (Incl.some Off Shore Islands)","Rural",IF('9 All Base Data'!G781="Inlet-in TA but not in Urban Area","Rural",IF('9 All Base Data'!G781="Rural (Incl.some Off Shore Islands)","Rural",IF('9 All Base Data'!G781="Inlet-not in TA","Rural",IF('9 All Base Data'!G781="Inland Water not in Urban Area","Rural",IF('9 All Base Data'!G781="Oceanic-in Region but not in TA","Rural",'9 All Base Data'!G781)))))))</f>
        <v>Rotorua</v>
      </c>
      <c r="G781" s="177">
        <f>IF('9 All Base Data'!I781="..C","..C",'9 All Base Data'!I781*Basecase_Pop_2006)</f>
        <v>2106</v>
      </c>
      <c r="H781" s="177">
        <f>IF('9 All Base Data'!J781="..C","..C",'9 All Base Data'!J781*Basecase_Pop_2006)</f>
        <v>1500</v>
      </c>
      <c r="I781" s="191">
        <f>IF('9 All Base Data'!L781="..C","..C",'9 All Base Data'!L781*Basecase_Pop_2006)</f>
        <v>18</v>
      </c>
      <c r="J781" s="156">
        <f>IF('9 All Base Data'!$P781=0,0,('9 All Base Data'!$P781*Basecase_Pop_2006)/(1+(1/(BaseCase_Mort_AllAdults_30*('9 All Base Data'!$W781*Basecase_PM10)/10))))</f>
        <v>1.9189825388292407</v>
      </c>
      <c r="K781" s="156">
        <f>IF('9 All Base Data'!$Q781=0,0,('9 All Base Data'!$Q781*Basecase_Pop_2006)/(1+(1/(BaseCase_Mort_Maori_30*('9 All Base Data'!$W781*Basecase_PM10)/10))))</f>
        <v>0.97762098616922677</v>
      </c>
      <c r="L781" s="179">
        <f>133/(1+1/(BaseCase_Mort_Child_0_1*'9 All Base Data'!$AB$10/10))*IF('9 All Base Data'!$L781="..C",0,'9 All Base Data'!L781/'9 All Base Data'!$L$2022)</f>
        <v>2.6258001395494139E-3</v>
      </c>
      <c r="M781" s="178">
        <f>IF('9 All Base Data'!$R781="","",IF('9 All Base Data'!$R781=0,0,('9 All Base Data'!$R781*Basecase_Pop_2006)/(1+(1/(BaseCase_CardiacHA_All*('9 All Base Data'!$W781*Basecase_PM10)/10)))))</f>
        <v>0.69409444325175851</v>
      </c>
      <c r="N781" s="178">
        <f>IF('9 All Base Data'!$S781="","",IF('9 All Base Data'!$S781=0,0,('9 All Base Data'!S781*Basecase_Pop_2006)/(1+(1/(BaseCase_RespHA_All*('9 All Base Data'!$W781*Basecase_PM10)/10)))))</f>
        <v>0.54750144667521849</v>
      </c>
      <c r="O781" s="178">
        <f>IF('9 All Base Data'!$T781="","",IF('9 All Base Data'!$T781=0,0,('9 All Base Data'!$T781*Basecase_Pop_2006)/(1+(1/(BaseCase_RespHA_Child_1_4*('9 All Base Data'!$W781*Basecase_PM10)/10)))))</f>
        <v>0.17540158196341607</v>
      </c>
      <c r="P781" s="179">
        <f>IF('9 All Base Data'!$U781="","",IF('9 All Base Data'!$U781=0,0,('9 All Base Data'!$U781*Basecase_Pop_2006)/(1+(1/(BaseCase_RespHA_Child_5_14*('9 All Base Data'!$W781*Basecase_PM10)/10)))))</f>
        <v>8.6189021902745924E-2</v>
      </c>
      <c r="Q781" s="156">
        <f>IF('7 Base case Results'!$G781="..C",0,BaseCase_RADs_All*'7 Base case Results'!$G781*('9 All Base Data'!$V781*Basecase_PM10)/10)</f>
        <v>2067.2569796311982</v>
      </c>
      <c r="R781" s="189">
        <f t="shared" si="120"/>
        <v>6.8315778382320973</v>
      </c>
      <c r="S781" s="178">
        <f t="shared" si="121"/>
        <v>3.480330710762447</v>
      </c>
      <c r="T781" s="179">
        <f t="shared" si="122"/>
        <v>9.3478484967959141E-3</v>
      </c>
      <c r="U781" s="178">
        <f t="shared" si="123"/>
        <v>4.4074997146486663E-3</v>
      </c>
      <c r="V781" s="178">
        <f t="shared" si="124"/>
        <v>2.4829190606721159E-3</v>
      </c>
      <c r="W781" s="178">
        <f t="shared" si="125"/>
        <v>7.9544617420409191E-4</v>
      </c>
      <c r="X781" s="179">
        <f t="shared" si="126"/>
        <v>3.9086721432895273E-4</v>
      </c>
      <c r="Y781" s="179">
        <f t="shared" si="127"/>
        <v>0.12816993273713428</v>
      </c>
      <c r="Z781" s="186">
        <f t="shared" si="128"/>
        <v>6.9759860382413486</v>
      </c>
      <c r="AA781" s="156">
        <f>$J781*'9 All Base Data'!$Y781</f>
        <v>1.1508993808237398</v>
      </c>
      <c r="AB781" s="156">
        <f>$K781*'9 All Base Data'!$Y781</f>
        <v>0.58632288981060765</v>
      </c>
      <c r="AC781" s="178">
        <f>$L781*'9 All Base Data'!$Y781</f>
        <v>1.5748094073946251E-3</v>
      </c>
      <c r="AD781" s="178">
        <f>IF($M781="","",$M781*'9 All Base Data'!$Y781)</f>
        <v>0.41627938181188984</v>
      </c>
      <c r="AE781" s="178">
        <f>IF($N781="","",$N781*'9 All Base Data'!$Y781)</f>
        <v>0.32836102634005332</v>
      </c>
      <c r="AF781" s="178">
        <f>IF($O781="","",$O781*'9 All Base Data'!$Y781)</f>
        <v>0.10519614847582687</v>
      </c>
      <c r="AG781" s="178">
        <f>IF($P781="","",$P781*'9 All Base Data'!$Y781)</f>
        <v>5.1691398923406677E-2</v>
      </c>
      <c r="AH781" s="167">
        <f>$Q781*'9 All Base Data'!$Y781</f>
        <v>1239.8261733598881</v>
      </c>
      <c r="AI781" s="178">
        <f>$R781*'9 All Base Data'!$Y781</f>
        <v>4.0972017957325138</v>
      </c>
      <c r="AJ781" s="178">
        <f>$S781*'9 All Base Data'!$Y781</f>
        <v>2.0873094877257632</v>
      </c>
      <c r="AK781" s="178">
        <f>$T781*'9 All Base Data'!$Y781</f>
        <v>5.6063214903248658E-3</v>
      </c>
      <c r="AL781" s="178">
        <f>IF($U781="","",$U781*'9 All Base Data'!$Y781)</f>
        <v>2.6433740745055003E-3</v>
      </c>
      <c r="AM781" s="178">
        <f>IF($V781="","",$V781*'9 All Base Data'!$Y781)</f>
        <v>1.489117254452142E-3</v>
      </c>
      <c r="AN781" s="178">
        <f>IF($W781="","",$W781*'9 All Base Data'!$Y781)</f>
        <v>4.7706453333787487E-4</v>
      </c>
      <c r="AO781" s="178">
        <f>IF($X781="","",$X781*'9 All Base Data'!$Y781)</f>
        <v>2.3442049411764927E-4</v>
      </c>
      <c r="AP781" s="178">
        <f>$Y781*'9 All Base Data'!$Y781</f>
        <v>7.6869222748313065E-2</v>
      </c>
      <c r="AQ781" s="179">
        <f t="shared" si="129"/>
        <v>4.1838098313001097</v>
      </c>
    </row>
    <row r="782" spans="1:43" x14ac:dyDescent="0.25">
      <c r="A782" s="124">
        <v>540520</v>
      </c>
      <c r="B782" s="125" t="s">
        <v>816</v>
      </c>
      <c r="C782" s="126" t="s">
        <v>678</v>
      </c>
      <c r="D782" s="101" t="s">
        <v>2086</v>
      </c>
      <c r="E782" s="142"/>
      <c r="F782" s="191" t="str">
        <f>IF('9 All Base Data'!G782="Rural Centre","Rural",IF('9 All Base Data'!G782="Rural (Incl.some Off Shore Islands)","Rural",IF('9 All Base Data'!G782="Inlet-in TA but not in Urban Area","Rural",IF('9 All Base Data'!G782="Rural (Incl.some Off Shore Islands)","Rural",IF('9 All Base Data'!G782="Inlet-not in TA","Rural",IF('9 All Base Data'!G782="Inland Water not in Urban Area","Rural",IF('9 All Base Data'!G782="Oceanic-in Region but not in TA","Rural",'9 All Base Data'!G782)))))))</f>
        <v>Rotorua</v>
      </c>
      <c r="G782" s="177">
        <f>IF('9 All Base Data'!I782="..C","..C",'9 All Base Data'!I782*Basecase_Pop_2006)</f>
        <v>2172</v>
      </c>
      <c r="H782" s="177">
        <f>IF('9 All Base Data'!J782="..C","..C",'9 All Base Data'!J782*Basecase_Pop_2006)</f>
        <v>1317</v>
      </c>
      <c r="I782" s="191">
        <f>IF('9 All Base Data'!L782="..C","..C",'9 All Base Data'!L782*Basecase_Pop_2006)</f>
        <v>21</v>
      </c>
      <c r="J782" s="156">
        <f>IF('9 All Base Data'!$P782=0,0,('9 All Base Data'!$P782*Basecase_Pop_2006)/(1+(1/(BaseCase_Mort_AllAdults_30*('9 All Base Data'!$W782*Basecase_PM10)/10))))</f>
        <v>2.4457620592921696</v>
      </c>
      <c r="K782" s="156">
        <f>IF('9 All Base Data'!$Q782=0,0,('9 All Base Data'!$Q782*Basecase_Pop_2006)/(1+(1/(BaseCase_Mort_Maori_30*('9 All Base Data'!$W782*Basecase_PM10)/10))))</f>
        <v>0.26662390531888003</v>
      </c>
      <c r="L782" s="179">
        <f>133/(1+1/(BaseCase_Mort_Child_0_1*'9 All Base Data'!$AB$10/10))*IF('9 All Base Data'!$L782="..C",0,'9 All Base Data'!L782/'9 All Base Data'!$L$2022)</f>
        <v>3.0634334961409829E-3</v>
      </c>
      <c r="M782" s="178">
        <f>IF('9 All Base Data'!$R782="","",IF('9 All Base Data'!$R782=0,0,('9 All Base Data'!$R782*Basecase_Pop_2006)/(1+(1/(BaseCase_CardiacHA_All*('9 All Base Data'!$W782*Basecase_PM10)/10)))))</f>
        <v>0.39559786921084683</v>
      </c>
      <c r="N782" s="178">
        <f>IF('9 All Base Data'!$S782="","",IF('9 All Base Data'!$S782=0,0,('9 All Base Data'!S782*Basecase_Pop_2006)/(1+(1/(BaseCase_RespHA_All*('9 All Base Data'!$W782*Basecase_PM10)/10)))))</f>
        <v>1.2021227416129796</v>
      </c>
      <c r="O782" s="178">
        <f>IF('9 All Base Data'!$T782="","",IF('9 All Base Data'!$T782=0,0,('9 All Base Data'!$T782*Basecase_Pop_2006)/(1+(1/(BaseCase_RespHA_Child_1_4*('9 All Base Data'!$W782*Basecase_PM10)/10)))))</f>
        <v>0.42096379671219858</v>
      </c>
      <c r="P782" s="179">
        <f>IF('9 All Base Data'!$U782="","",IF('9 All Base Data'!$U782=0,0,('9 All Base Data'!$U782*Basecase_Pop_2006)/(1+(1/(BaseCase_RespHA_Child_5_14*('9 All Base Data'!$W782*Basecase_PM10)/10)))))</f>
        <v>0.22409145694713939</v>
      </c>
      <c r="Q782" s="156">
        <f>IF('7 Base case Results'!$G782="..C",0,BaseCase_RADs_All*'7 Base case Results'!$G782*('9 All Base Data'!$V782*Basecase_PM10)/10)</f>
        <v>2132.0428109016916</v>
      </c>
      <c r="R782" s="189">
        <f t="shared" si="120"/>
        <v>8.7069129310801241</v>
      </c>
      <c r="S782" s="178">
        <f t="shared" si="121"/>
        <v>0.94918110293521285</v>
      </c>
      <c r="T782" s="179">
        <f t="shared" si="122"/>
        <v>1.09058232462619E-2</v>
      </c>
      <c r="U782" s="178">
        <f t="shared" si="123"/>
        <v>2.5120464694888774E-3</v>
      </c>
      <c r="V782" s="178">
        <f t="shared" si="124"/>
        <v>5.4516266332148627E-3</v>
      </c>
      <c r="W782" s="178">
        <f t="shared" si="125"/>
        <v>1.9090708180898204E-3</v>
      </c>
      <c r="X782" s="179">
        <f t="shared" si="126"/>
        <v>1.0162547572552772E-3</v>
      </c>
      <c r="Y782" s="179">
        <f t="shared" si="127"/>
        <v>0.13218665427590487</v>
      </c>
      <c r="Z782" s="186">
        <f t="shared" si="128"/>
        <v>8.8579690817049954</v>
      </c>
      <c r="AA782" s="156">
        <f>$J782*'9 All Base Data'!$Y782</f>
        <v>1.4668325441871193</v>
      </c>
      <c r="AB782" s="156">
        <f>$K782*'9 All Base Data'!$Y782</f>
        <v>0.15990624267562026</v>
      </c>
      <c r="AC782" s="178">
        <f>$L782*'9 All Base Data'!$Y782</f>
        <v>1.8372776419603961E-3</v>
      </c>
      <c r="AD782" s="178">
        <f>IF($M782="","",$M782*'9 All Base Data'!$Y782)</f>
        <v>0.23725767875289061</v>
      </c>
      <c r="AE782" s="178">
        <f>IF($N782="","",$N782*'9 All Base Data'!$Y782)</f>
        <v>0.72096660131185619</v>
      </c>
      <c r="AF782" s="178">
        <f>IF($O782="","",$O782*'9 All Base Data'!$Y782)</f>
        <v>0.25247075634198446</v>
      </c>
      <c r="AG782" s="178">
        <f>IF($P782="","",$P782*'9 All Base Data'!$Y782)</f>
        <v>0.13439763720085737</v>
      </c>
      <c r="AH782" s="167">
        <f>$Q782*'9 All Base Data'!$Y782</f>
        <v>1278.6811246617649</v>
      </c>
      <c r="AI782" s="178">
        <f>$R782*'9 All Base Data'!$Y782</f>
        <v>5.2219238573061455</v>
      </c>
      <c r="AJ782" s="178">
        <f>$S782*'9 All Base Data'!$Y782</f>
        <v>0.56926622392520809</v>
      </c>
      <c r="AK782" s="178">
        <f>$T782*'9 All Base Data'!$Y782</f>
        <v>6.5407084053790109E-3</v>
      </c>
      <c r="AL782" s="178">
        <f>IF($U782="","",$U782*'9 All Base Data'!$Y782)</f>
        <v>1.5065862600808554E-3</v>
      </c>
      <c r="AM782" s="178">
        <f>IF($V782="","",$V782*'9 All Base Data'!$Y782)</f>
        <v>3.269583536949268E-3</v>
      </c>
      <c r="AN782" s="178">
        <f>IF($W782="","",$W782*'9 All Base Data'!$Y782)</f>
        <v>1.1449548800108995E-3</v>
      </c>
      <c r="AO782" s="178">
        <f>IF($X782="","",$X782*'9 All Base Data'!$Y782)</f>
        <v>6.0949328470588822E-4</v>
      </c>
      <c r="AP782" s="178">
        <f>$Y782*'9 All Base Data'!$Y782</f>
        <v>7.9278229729029426E-2</v>
      </c>
      <c r="AQ782" s="179">
        <f t="shared" si="129"/>
        <v>5.312518965237583</v>
      </c>
    </row>
    <row r="783" spans="1:43" x14ac:dyDescent="0.25">
      <c r="A783" s="124">
        <v>540600</v>
      </c>
      <c r="B783" s="125" t="s">
        <v>817</v>
      </c>
      <c r="C783" s="126" t="s">
        <v>678</v>
      </c>
      <c r="D783" s="101" t="s">
        <v>2086</v>
      </c>
      <c r="E783" s="142"/>
      <c r="F783" s="191" t="str">
        <f>IF('9 All Base Data'!G783="Rural Centre","Rural",IF('9 All Base Data'!G783="Rural (Incl.some Off Shore Islands)","Rural",IF('9 All Base Data'!G783="Inlet-in TA but not in Urban Area","Rural",IF('9 All Base Data'!G783="Rural (Incl.some Off Shore Islands)","Rural",IF('9 All Base Data'!G783="Inlet-not in TA","Rural",IF('9 All Base Data'!G783="Inland Water not in Urban Area","Rural",IF('9 All Base Data'!G783="Oceanic-in Region but not in TA","Rural",'9 All Base Data'!G783)))))))</f>
        <v>Rotorua</v>
      </c>
      <c r="G783" s="177">
        <f>IF('9 All Base Data'!I783="..C","..C",'9 All Base Data'!I783*Basecase_Pop_2006)</f>
        <v>1452</v>
      </c>
      <c r="H783" s="177">
        <f>IF('9 All Base Data'!J783="..C","..C",'9 All Base Data'!J783*Basecase_Pop_2006)</f>
        <v>900</v>
      </c>
      <c r="I783" s="191">
        <f>IF('9 All Base Data'!L783="..C","..C",'9 All Base Data'!L783*Basecase_Pop_2006)</f>
        <v>18</v>
      </c>
      <c r="J783" s="156">
        <f>IF('9 All Base Data'!$P783=0,0,('9 All Base Data'!$P783*Basecase_Pop_2006)/(1+(1/(BaseCase_Mort_AllAdults_30*('9 All Base Data'!$W783*Basecase_PM10)/10))))</f>
        <v>2.4833891678966644</v>
      </c>
      <c r="K783" s="156">
        <f>IF('9 All Base Data'!$Q783=0,0,('9 All Base Data'!$Q783*Basecase_Pop_2006)/(1+(1/(BaseCase_Mort_Maori_30*('9 All Base Data'!$W783*Basecase_PM10)/10))))</f>
        <v>1.5997434319132802</v>
      </c>
      <c r="L783" s="179">
        <f>133/(1+1/(BaseCase_Mort_Child_0_1*'9 All Base Data'!$AB$10/10))*IF('9 All Base Data'!$L783="..C",0,'9 All Base Data'!L783/'9 All Base Data'!$L$2022)</f>
        <v>2.6258001395494139E-3</v>
      </c>
      <c r="M783" s="178">
        <f>IF('9 All Base Data'!$R783="","",IF('9 All Base Data'!$R783=0,0,('9 All Base Data'!$R783*Basecase_Pop_2006)/(1+(1/(BaseCase_CardiacHA_All*('9 All Base Data'!$W783*Basecase_PM10)/10)))))</f>
        <v>0.60418583661292968</v>
      </c>
      <c r="N783" s="178">
        <f>IF('9 All Base Data'!$S783="","",IF('9 All Base Data'!$S783=0,0,('9 All Base Data'!S783*Basecase_Pop_2006)/(1+(1/(BaseCase_RespHA_All*('9 All Base Data'!$W783*Basecase_PM10)/10)))))</f>
        <v>0.57130585740022799</v>
      </c>
      <c r="O783" s="178">
        <f>IF('9 All Base Data'!$T783="","",IF('9 All Base Data'!$T783=0,0,('9 All Base Data'!$T783*Basecase_Pop_2006)/(1+(1/(BaseCase_RespHA_Child_1_4*('9 All Base Data'!$W783*Basecase_PM10)/10)))))</f>
        <v>0.12862782677317178</v>
      </c>
      <c r="P783" s="179">
        <f>IF('9 All Base Data'!$U783="","",IF('9 All Base Data'!$U783=0,0,('9 All Base Data'!$U783*Basecase_Pop_2006)/(1+(1/(BaseCase_RespHA_Child_5_14*('9 All Base Data'!$W783*Basecase_PM10)/10)))))</f>
        <v>6.8951217522196739E-2</v>
      </c>
      <c r="Q783" s="156">
        <f>IF('7 Base case Results'!$G783="..C",0,BaseCase_RADs_All*'7 Base case Results'!$G783*('9 All Base Data'!$V783*Basecase_PM10)/10)</f>
        <v>1425.2882879508545</v>
      </c>
      <c r="R783" s="189">
        <f t="shared" si="120"/>
        <v>8.8408654377121252</v>
      </c>
      <c r="S783" s="178">
        <f t="shared" si="121"/>
        <v>5.6950866176112775</v>
      </c>
      <c r="T783" s="179">
        <f t="shared" si="122"/>
        <v>9.3478484967959141E-3</v>
      </c>
      <c r="U783" s="178">
        <f t="shared" si="123"/>
        <v>3.8365800624921035E-3</v>
      </c>
      <c r="V783" s="178">
        <f t="shared" si="124"/>
        <v>2.590872063310034E-3</v>
      </c>
      <c r="W783" s="178">
        <f t="shared" si="125"/>
        <v>5.8332719441633396E-4</v>
      </c>
      <c r="X783" s="179">
        <f t="shared" si="126"/>
        <v>3.1269377146316219E-4</v>
      </c>
      <c r="Y783" s="179">
        <f t="shared" si="127"/>
        <v>8.8367873852952986E-2</v>
      </c>
      <c r="Z783" s="186">
        <f t="shared" si="128"/>
        <v>8.9450086121876762</v>
      </c>
      <c r="AA783" s="156">
        <f>$J783*'9 All Base Data'!$Y783</f>
        <v>1.489399198713075</v>
      </c>
      <c r="AB783" s="156">
        <f>$K783*'9 All Base Data'!$Y783</f>
        <v>0.95943745605372155</v>
      </c>
      <c r="AC783" s="178">
        <f>$L783*'9 All Base Data'!$Y783</f>
        <v>1.5748094073946251E-3</v>
      </c>
      <c r="AD783" s="178">
        <f>IF($M783="","",$M783*'9 All Base Data'!$Y783)</f>
        <v>0.3623571820953238</v>
      </c>
      <c r="AE783" s="178">
        <f>IF($N783="","",$N783*'9 All Base Data'!$Y783)</f>
        <v>0.34263759270266436</v>
      </c>
      <c r="AF783" s="178">
        <f>IF($O783="","",$O783*'9 All Base Data'!$Y783)</f>
        <v>7.714384221560637E-2</v>
      </c>
      <c r="AG783" s="178">
        <f>IF($P783="","",$P783*'9 All Base Data'!$Y783)</f>
        <v>4.1353119138725344E-2</v>
      </c>
      <c r="AH783" s="167">
        <f>$Q783*'9 All Base Data'!$Y783</f>
        <v>854.80892864129032</v>
      </c>
      <c r="AI783" s="178">
        <f>$R783*'9 All Base Data'!$Y783</f>
        <v>5.3022611474185473</v>
      </c>
      <c r="AJ783" s="178">
        <f>$S783*'9 All Base Data'!$Y783</f>
        <v>3.4155973435512488</v>
      </c>
      <c r="AK783" s="178">
        <f>$T783*'9 All Base Data'!$Y783</f>
        <v>5.6063214903248658E-3</v>
      </c>
      <c r="AL783" s="178">
        <f>IF($U783="","",$U783*'9 All Base Data'!$Y783)</f>
        <v>2.3009681063053062E-3</v>
      </c>
      <c r="AM783" s="178">
        <f>IF($V783="","",$V783*'9 All Base Data'!$Y783)</f>
        <v>1.5538614829065829E-3</v>
      </c>
      <c r="AN783" s="178">
        <f>IF($W783="","",$W783*'9 All Base Data'!$Y783)</f>
        <v>3.4984732444777483E-4</v>
      </c>
      <c r="AO783" s="178">
        <f>IF($X783="","",$X783*'9 All Base Data'!$Y783)</f>
        <v>1.8753639529411943E-4</v>
      </c>
      <c r="AP783" s="178">
        <f>$Y783*'9 All Base Data'!$Y783</f>
        <v>5.2998153575760001E-2</v>
      </c>
      <c r="AQ783" s="179">
        <f t="shared" si="129"/>
        <v>5.3647204520738443</v>
      </c>
    </row>
    <row r="784" spans="1:43" x14ac:dyDescent="0.25">
      <c r="A784" s="124">
        <v>540700</v>
      </c>
      <c r="B784" s="125" t="s">
        <v>818</v>
      </c>
      <c r="C784" s="126" t="s">
        <v>678</v>
      </c>
      <c r="D784" s="101" t="s">
        <v>2086</v>
      </c>
      <c r="E784" s="142"/>
      <c r="F784" s="191" t="str">
        <f>IF('9 All Base Data'!G784="Rural Centre","Rural",IF('9 All Base Data'!G784="Rural (Incl.some Off Shore Islands)","Rural",IF('9 All Base Data'!G784="Inlet-in TA but not in Urban Area","Rural",IF('9 All Base Data'!G784="Rural (Incl.some Off Shore Islands)","Rural",IF('9 All Base Data'!G784="Inlet-not in TA","Rural",IF('9 All Base Data'!G784="Inland Water not in Urban Area","Rural",IF('9 All Base Data'!G784="Oceanic-in Region but not in TA","Rural",'9 All Base Data'!G784)))))))</f>
        <v>Rotorua</v>
      </c>
      <c r="G784" s="177">
        <f>IF('9 All Base Data'!I784="..C","..C",'9 All Base Data'!I784*Basecase_Pop_2006)</f>
        <v>228</v>
      </c>
      <c r="H784" s="177">
        <f>IF('9 All Base Data'!J784="..C","..C",'9 All Base Data'!J784*Basecase_Pop_2006)</f>
        <v>126</v>
      </c>
      <c r="I784" s="191" t="str">
        <f>IF('9 All Base Data'!L784="..C","..C",'9 All Base Data'!L784*Basecase_Pop_2006)</f>
        <v>..C</v>
      </c>
      <c r="J784" s="156">
        <f>IF('9 All Base Data'!$P784=0,0,('9 All Base Data'!$P784*Basecase_Pop_2006)/(1+(1/(BaseCase_Mort_AllAdults_30*('9 All Base Data'!$W784*Basecase_PM10)/10))))</f>
        <v>2.746778928128129</v>
      </c>
      <c r="K784" s="156">
        <f>IF('9 All Base Data'!$Q784=0,0,('9 All Base Data'!$Q784*Basecase_Pop_2006)/(1+(1/(BaseCase_Mort_Maori_30*('9 All Base Data'!$W784*Basecase_PM10)/10))))</f>
        <v>0.88874635106293354</v>
      </c>
      <c r="L784" s="179">
        <f>133/(1+1/(BaseCase_Mort_Child_0_1*'9 All Base Data'!$AB$10/10))*IF('9 All Base Data'!$L784="..C",0,'9 All Base Data'!L784/'9 All Base Data'!$L$2022)</f>
        <v>0</v>
      </c>
      <c r="M784" s="178">
        <f>IF('9 All Base Data'!$R784="","",IF('9 All Base Data'!$R784=0,0,('9 All Base Data'!$R784*Basecase_Pop_2006)/(1+(1/(BaseCase_CardiacHA_All*('9 All Base Data'!$W784*Basecase_PM10)/10)))))</f>
        <v>3.955978692108468E-2</v>
      </c>
      <c r="N784" s="178">
        <f>IF('9 All Base Data'!$S784="","",IF('9 All Base Data'!$S784=0,0,('9 All Base Data'!S784*Basecase_Pop_2006)/(1+(1/(BaseCase_RespHA_All*('9 All Base Data'!$W784*Basecase_PM10)/10)))))</f>
        <v>4.165771876876663E-2</v>
      </c>
      <c r="O784" s="178">
        <f>IF('9 All Base Data'!$T784="","",IF('9 All Base Data'!$T784=0,0,('9 All Base Data'!$T784*Basecase_Pop_2006)/(1+(1/(BaseCase_RespHA_Child_1_4*('9 All Base Data'!$W784*Basecase_PM10)/10)))))</f>
        <v>0</v>
      </c>
      <c r="P784" s="179">
        <f>IF('9 All Base Data'!$U784="","",IF('9 All Base Data'!$U784=0,0,('9 All Base Data'!$U784*Basecase_Pop_2006)/(1+(1/(BaseCase_RespHA_Child_5_14*('9 All Base Data'!$W784*Basecase_PM10)/10)))))</f>
        <v>3.447560876109837E-2</v>
      </c>
      <c r="Q784" s="156">
        <f>IF('7 Base case Results'!$G784="..C",0,BaseCase_RADs_All*'7 Base case Results'!$G784*('9 All Base Data'!$V784*Basecase_PM10)/10)</f>
        <v>223.80559893443174</v>
      </c>
      <c r="R784" s="189">
        <f t="shared" si="120"/>
        <v>9.7785329841361399</v>
      </c>
      <c r="S784" s="178">
        <f t="shared" si="121"/>
        <v>3.1639370097840431</v>
      </c>
      <c r="T784" s="179">
        <f t="shared" si="122"/>
        <v>0</v>
      </c>
      <c r="U784" s="178">
        <f t="shared" si="123"/>
        <v>2.5120464694888773E-4</v>
      </c>
      <c r="V784" s="178">
        <f t="shared" si="124"/>
        <v>1.8891775461635666E-4</v>
      </c>
      <c r="W784" s="178">
        <f t="shared" si="125"/>
        <v>0</v>
      </c>
      <c r="X784" s="179">
        <f t="shared" si="126"/>
        <v>1.5634688573158109E-4</v>
      </c>
      <c r="Y784" s="179">
        <f t="shared" si="127"/>
        <v>1.3875947133934767E-2</v>
      </c>
      <c r="Z784" s="186">
        <f t="shared" si="128"/>
        <v>9.7928490536716399</v>
      </c>
      <c r="AA784" s="156">
        <f>$J784*'9 All Base Data'!$Y784</f>
        <v>1.6473657803947648</v>
      </c>
      <c r="AB784" s="156">
        <f>$K784*'9 All Base Data'!$Y784</f>
        <v>0.53302080891873427</v>
      </c>
      <c r="AC784" s="178">
        <f>$L784*'9 All Base Data'!$Y784</f>
        <v>0</v>
      </c>
      <c r="AD784" s="178">
        <f>IF($M784="","",$M784*'9 All Base Data'!$Y784)</f>
        <v>2.3725767875289058E-2</v>
      </c>
      <c r="AE784" s="178">
        <f>IF($N784="","",$N784*'9 All Base Data'!$Y784)</f>
        <v>2.498399113456928E-2</v>
      </c>
      <c r="AF784" s="178">
        <f>IF($O784="","",$O784*'9 All Base Data'!$Y784)</f>
        <v>0</v>
      </c>
      <c r="AG784" s="178">
        <f>IF($P784="","",$P784*'9 All Base Data'!$Y784)</f>
        <v>2.0676559569362672E-2</v>
      </c>
      <c r="AH784" s="167">
        <f>$Q784*'9 All Base Data'!$Y784</f>
        <v>134.22619540648364</v>
      </c>
      <c r="AI784" s="178">
        <f>$R784*'9 All Base Data'!$Y784</f>
        <v>5.8646221782053631</v>
      </c>
      <c r="AJ784" s="178">
        <f>$S784*'9 All Base Data'!$Y784</f>
        <v>1.8975540797506938</v>
      </c>
      <c r="AK784" s="178">
        <f>$T784*'9 All Base Data'!$Y784</f>
        <v>0</v>
      </c>
      <c r="AL784" s="178">
        <f>IF($U784="","",$U784*'9 All Base Data'!$Y784)</f>
        <v>1.5065862600808553E-4</v>
      </c>
      <c r="AM784" s="178">
        <f>IF($V784="","",$V784*'9 All Base Data'!$Y784)</f>
        <v>1.1330239979527168E-4</v>
      </c>
      <c r="AN784" s="178">
        <f>IF($W784="","",$W784*'9 All Base Data'!$Y784)</f>
        <v>0</v>
      </c>
      <c r="AO784" s="178">
        <f>IF($X784="","",$X784*'9 All Base Data'!$Y784)</f>
        <v>9.3768197647059717E-5</v>
      </c>
      <c r="AP784" s="178">
        <f>$Y784*'9 All Base Data'!$Y784</f>
        <v>8.3220241152019842E-3</v>
      </c>
      <c r="AQ784" s="179">
        <f t="shared" si="129"/>
        <v>5.8732081633463693</v>
      </c>
    </row>
    <row r="785" spans="1:43" x14ac:dyDescent="0.25">
      <c r="A785" s="124">
        <v>540900</v>
      </c>
      <c r="B785" s="125" t="s">
        <v>819</v>
      </c>
      <c r="C785" s="126" t="s">
        <v>408</v>
      </c>
      <c r="D785" s="101" t="s">
        <v>2078</v>
      </c>
      <c r="E785" s="142"/>
      <c r="F785" s="191" t="str">
        <f>IF('9 All Base Data'!G785="Rural Centre","Rural",IF('9 All Base Data'!G785="Rural (Incl.some Off Shore Islands)","Rural",IF('9 All Base Data'!G785="Inlet-in TA but not in Urban Area","Rural",IF('9 All Base Data'!G785="Rural (Incl.some Off Shore Islands)","Rural",IF('9 All Base Data'!G785="Inlet-not in TA","Rural",IF('9 All Base Data'!G785="Inland Water not in Urban Area","Rural",IF('9 All Base Data'!G785="Oceanic-in Region but not in TA","Rural",'9 All Base Data'!G785)))))))</f>
        <v>Mangakino</v>
      </c>
      <c r="G785" s="177">
        <f>IF('9 All Base Data'!I785="..C","..C",'9 All Base Data'!I785*Basecase_Pop_2006)</f>
        <v>741</v>
      </c>
      <c r="H785" s="177">
        <f>IF('9 All Base Data'!J785="..C","..C",'9 All Base Data'!J785*Basecase_Pop_2006)</f>
        <v>459</v>
      </c>
      <c r="I785" s="191">
        <f>IF('9 All Base Data'!L785="..C","..C",'9 All Base Data'!L785*Basecase_Pop_2006)</f>
        <v>18</v>
      </c>
      <c r="J785" s="156">
        <f>IF('9 All Base Data'!$P785=0,0,('9 All Base Data'!$P785*Basecase_Pop_2006)/(1+(1/(BaseCase_Mort_AllAdults_30*('9 All Base Data'!$W785*Basecase_PM10)/10))))</f>
        <v>0.14138812208426083</v>
      </c>
      <c r="K785" s="156">
        <f>IF('9 All Base Data'!$Q785=0,0,('9 All Base Data'!$Q785*Basecase_Pop_2006)/(1+(1/(BaseCase_Mort_Maori_30*('9 All Base Data'!$W785*Basecase_PM10)/10))))</f>
        <v>0.25936047140100582</v>
      </c>
      <c r="L785" s="179">
        <f>133/(1+1/(BaseCase_Mort_Child_0_1*'9 All Base Data'!$AB$10/10))*IF('9 All Base Data'!$L785="..C",0,'9 All Base Data'!L785/'9 All Base Data'!$L$2022)</f>
        <v>2.6258001395494139E-3</v>
      </c>
      <c r="M785" s="178">
        <f>IF('9 All Base Data'!$R785="","",IF('9 All Base Data'!$R785=0,0,('9 All Base Data'!$R785*Basecase_Pop_2006)/(1+(1/(BaseCase_CardiacHA_All*('9 All Base Data'!$W785*Basecase_PM10)/10)))))</f>
        <v>0.10263811554976873</v>
      </c>
      <c r="N785" s="178">
        <f>IF('9 All Base Data'!$S785="","",IF('9 All Base Data'!$S785=0,0,('9 All Base Data'!S785*Basecase_Pop_2006)/(1+(1/(BaseCase_RespHA_All*('9 All Base Data'!$W785*Basecase_PM10)/10)))))</f>
        <v>0.21304844699818368</v>
      </c>
      <c r="O785" s="178">
        <f>IF('9 All Base Data'!$T785="","",IF('9 All Base Data'!$T785=0,0,('9 All Base Data'!$T785*Basecase_Pop_2006)/(1+(1/(BaseCase_RespHA_Child_1_4*('9 All Base Data'!$W785*Basecase_PM10)/10)))))</f>
        <v>7.2384266588642429E-2</v>
      </c>
      <c r="P785" s="179">
        <f>IF('9 All Base Data'!$U785="","",IF('9 All Base Data'!$U785=0,0,('9 All Base Data'!$U785*Basecase_Pop_2006)/(1+(1/(BaseCase_RespHA_Child_5_14*('9 All Base Data'!$W785*Basecase_PM10)/10)))))</f>
        <v>8.9669005089659509E-3</v>
      </c>
      <c r="Q785" s="156">
        <f>IF('7 Base case Results'!$G785="..C",0,BaseCase_RADs_All*'7 Base case Results'!$G785*('9 All Base Data'!$V785*Basecase_PM10)/10)</f>
        <v>368.72039423804119</v>
      </c>
      <c r="R785" s="189">
        <f t="shared" si="120"/>
        <v>0.50334171461996857</v>
      </c>
      <c r="S785" s="178">
        <f t="shared" si="121"/>
        <v>0.92332327818758075</v>
      </c>
      <c r="T785" s="179">
        <f t="shared" si="122"/>
        <v>9.3478484967959141E-3</v>
      </c>
      <c r="U785" s="178">
        <f t="shared" si="123"/>
        <v>6.5175203374103147E-4</v>
      </c>
      <c r="V785" s="178">
        <f t="shared" si="124"/>
        <v>9.6617470713676297E-4</v>
      </c>
      <c r="W785" s="178">
        <f t="shared" si="125"/>
        <v>3.2826264897949342E-4</v>
      </c>
      <c r="X785" s="179">
        <f t="shared" si="126"/>
        <v>4.0664893808160584E-5</v>
      </c>
      <c r="Y785" s="179">
        <f t="shared" si="127"/>
        <v>2.2860664442758551E-2</v>
      </c>
      <c r="Z785" s="186">
        <f t="shared" si="128"/>
        <v>0.53716815430040088</v>
      </c>
      <c r="AA785" s="156">
        <f>$J785*'9 All Base Data'!$Y785</f>
        <v>2.9751343971245993E-2</v>
      </c>
      <c r="AB785" s="156">
        <f>$K785*'9 All Base Data'!$Y785</f>
        <v>5.4575465629264526E-2</v>
      </c>
      <c r="AC785" s="178">
        <f>$L785*'9 All Base Data'!$Y785</f>
        <v>5.5252932141586664E-4</v>
      </c>
      <c r="AD785" s="178">
        <f>IF($M785="","",$M785*'9 All Base Data'!$Y785)</f>
        <v>2.1597442806842313E-2</v>
      </c>
      <c r="AE785" s="178">
        <f>IF($N785="","",$N785*'9 All Base Data'!$Y785)</f>
        <v>4.4830340312500168E-2</v>
      </c>
      <c r="AF785" s="178">
        <f>IF($O785="","",$O785*'9 All Base Data'!$Y785)</f>
        <v>1.523133047980979E-2</v>
      </c>
      <c r="AG785" s="178">
        <f>IF($P785="","",$P785*'9 All Base Data'!$Y785)</f>
        <v>1.8868440818472696E-3</v>
      </c>
      <c r="AH785" s="167">
        <f>$Q785*'9 All Base Data'!$Y785</f>
        <v>77.587332772209962</v>
      </c>
      <c r="AI785" s="178">
        <f>$R785*'9 All Base Data'!$Y785</f>
        <v>0.10591478453763574</v>
      </c>
      <c r="AJ785" s="178">
        <f>$S785*'9 All Base Data'!$Y785</f>
        <v>0.19428865764018172</v>
      </c>
      <c r="AK785" s="178">
        <f>$T785*'9 All Base Data'!$Y785</f>
        <v>1.9670043842404854E-3</v>
      </c>
      <c r="AL785" s="178">
        <f>IF($U785="","",$U785*'9 All Base Data'!$Y785)</f>
        <v>1.371437618234487E-4</v>
      </c>
      <c r="AM785" s="178">
        <f>IF($V785="","",$V785*'9 All Base Data'!$Y785)</f>
        <v>2.0330559331718827E-4</v>
      </c>
      <c r="AN785" s="178">
        <f>IF($W785="","",$W785*'9 All Base Data'!$Y785)</f>
        <v>6.9074083725937407E-5</v>
      </c>
      <c r="AO785" s="178">
        <f>IF($X785="","",$X785*'9 All Base Data'!$Y785)</f>
        <v>8.556837911177367E-6</v>
      </c>
      <c r="AP785" s="178">
        <f>$Y785*'9 All Base Data'!$Y785</f>
        <v>4.8104146318770167E-3</v>
      </c>
      <c r="AQ785" s="179">
        <f t="shared" si="129"/>
        <v>0.11303265290889387</v>
      </c>
    </row>
    <row r="786" spans="1:43" x14ac:dyDescent="0.25">
      <c r="A786" s="124">
        <v>541000</v>
      </c>
      <c r="B786" s="125" t="s">
        <v>820</v>
      </c>
      <c r="C786" s="126" t="s">
        <v>408</v>
      </c>
      <c r="D786" s="101" t="s">
        <v>2078</v>
      </c>
      <c r="E786" s="142"/>
      <c r="F786" s="191" t="str">
        <f>IF('9 All Base Data'!G786="Rural Centre","Rural",IF('9 All Base Data'!G786="Rural (Incl.some Off Shore Islands)","Rural",IF('9 All Base Data'!G786="Inlet-in TA but not in Urban Area","Rural",IF('9 All Base Data'!G786="Rural (Incl.some Off Shore Islands)","Rural",IF('9 All Base Data'!G786="Inlet-not in TA","Rural",IF('9 All Base Data'!G786="Inland Water not in Urban Area","Rural",IF('9 All Base Data'!G786="Oceanic-in Region but not in TA","Rural",'9 All Base Data'!G786)))))))</f>
        <v>Turangi</v>
      </c>
      <c r="G786" s="177">
        <f>IF('9 All Base Data'!I786="..C","..C",'9 All Base Data'!I786*Basecase_Pop_2006)</f>
        <v>2955</v>
      </c>
      <c r="H786" s="177">
        <f>IF('9 All Base Data'!J786="..C","..C",'9 All Base Data'!J786*Basecase_Pop_2006)</f>
        <v>1803</v>
      </c>
      <c r="I786" s="191">
        <f>IF('9 All Base Data'!L786="..C","..C",'9 All Base Data'!L786*Basecase_Pop_2006)</f>
        <v>48</v>
      </c>
      <c r="J786" s="156">
        <f>IF('9 All Base Data'!$P786=0,0,('9 All Base Data'!$P786*Basecase_Pop_2006)/(1+(1/(BaseCase_Mort_AllAdults_30*('9 All Base Data'!$W786*Basecase_PM10)/10))))</f>
        <v>0.50155763239875395</v>
      </c>
      <c r="K786" s="156">
        <f>IF('9 All Base Data'!$Q786=0,0,('9 All Base Data'!$Q786*Basecase_Pop_2006)/(1+(1/(BaseCase_Mort_Maori_30*('9 All Base Data'!$W786*Basecase_PM10)/10))))</f>
        <v>0.61111111111111105</v>
      </c>
      <c r="L786" s="179">
        <f>133/(1+1/(BaseCase_Mort_Child_0_1*'9 All Base Data'!$AB$10/10))*IF('9 All Base Data'!$L786="..C",0,'9 All Base Data'!L786/'9 All Base Data'!$L$2022)</f>
        <v>7.0021337054651037E-3</v>
      </c>
      <c r="M786" s="178">
        <f>IF('9 All Base Data'!$R786="","",IF('9 All Base Data'!$R786=0,0,('9 All Base Data'!$R786*Basecase_Pop_2006)/(1+(1/(BaseCase_CardiacHA_All*('9 All Base Data'!$W786*Basecase_PM10)/10)))))</f>
        <v>0.48508946322067592</v>
      </c>
      <c r="N786" s="178">
        <f>IF('9 All Base Data'!$S786="","",IF('9 All Base Data'!$S786=0,0,('9 All Base Data'!S786*Basecase_Pop_2006)/(1+(1/(BaseCase_RespHA_All*('9 All Base Data'!$W786*Basecase_PM10)/10)))))</f>
        <v>0.66006600660066006</v>
      </c>
      <c r="O786" s="178">
        <f>IF('9 All Base Data'!$T786="","",IF('9 All Base Data'!$T786=0,0,('9 All Base Data'!$T786*Basecase_Pop_2006)/(1+(1/(BaseCase_RespHA_Child_1_4*('9 All Base Data'!$W786*Basecase_PM10)/10)))))</f>
        <v>0.21568627450980393</v>
      </c>
      <c r="P786" s="179">
        <f>IF('9 All Base Data'!$U786="","",IF('9 All Base Data'!$U786=0,0,('9 All Base Data'!$U786*Basecase_Pop_2006)/(1+(1/(BaseCase_RespHA_Child_5_14*('9 All Base Data'!$W786*Basecase_PM10)/10)))))</f>
        <v>8.7378640776699018E-2</v>
      </c>
      <c r="Q786" s="156">
        <f>IF('7 Base case Results'!$G786="..C",0,BaseCase_RADs_All*'7 Base case Results'!$G786*('9 All Base Data'!$V786*Basecase_PM10)/10)</f>
        <v>1595.7</v>
      </c>
      <c r="R786" s="189">
        <f t="shared" si="120"/>
        <v>1.785545171339564</v>
      </c>
      <c r="S786" s="178">
        <f t="shared" si="121"/>
        <v>2.1755555555555555</v>
      </c>
      <c r="T786" s="179">
        <f t="shared" si="122"/>
        <v>2.4927595991455768E-2</v>
      </c>
      <c r="U786" s="178">
        <f t="shared" si="123"/>
        <v>3.0803180914512921E-3</v>
      </c>
      <c r="V786" s="178">
        <f t="shared" si="124"/>
        <v>2.9933993399339932E-3</v>
      </c>
      <c r="W786" s="178">
        <f t="shared" si="125"/>
        <v>9.7813725490196088E-4</v>
      </c>
      <c r="X786" s="179">
        <f t="shared" si="126"/>
        <v>3.9626213592233007E-4</v>
      </c>
      <c r="Y786" s="179">
        <f t="shared" si="127"/>
        <v>9.8933400000000005E-2</v>
      </c>
      <c r="Z786" s="186">
        <f t="shared" si="128"/>
        <v>1.915479884762405</v>
      </c>
      <c r="AA786" s="156">
        <f>$J786*'9 All Base Data'!$Y786</f>
        <v>0.13663533264915825</v>
      </c>
      <c r="AB786" s="156">
        <f>$K786*'9 All Base Data'!$Y786</f>
        <v>0.16648011027749401</v>
      </c>
      <c r="AC786" s="178">
        <f>$L786*'9 All Base Data'!$Y786</f>
        <v>1.9075352587585991E-3</v>
      </c>
      <c r="AD786" s="178">
        <f>IF($M786="","",$M786*'9 All Base Data'!$Y786)</f>
        <v>0.1321490410877921</v>
      </c>
      <c r="AE786" s="178">
        <f>IF($N786="","",$N786*'9 All Base Data'!$Y786)</f>
        <v>0.17981650074976854</v>
      </c>
      <c r="AF786" s="178">
        <f>IF($O786="","",$O786*'9 All Base Data'!$Y786)</f>
        <v>5.8757685980292018E-2</v>
      </c>
      <c r="AG786" s="178">
        <f>IF($P786="","",$P786*'9 All Base Data'!$Y786)</f>
        <v>2.3803863958476636E-2</v>
      </c>
      <c r="AH786" s="167">
        <f>$Q786*'9 All Base Data'!$Y786</f>
        <v>434.70378322330458</v>
      </c>
      <c r="AI786" s="178">
        <f>$R786*'9 All Base Data'!$Y786</f>
        <v>0.48642178423100335</v>
      </c>
      <c r="AJ786" s="178">
        <f>$S786*'9 All Base Data'!$Y786</f>
        <v>0.59266919258787876</v>
      </c>
      <c r="AK786" s="178">
        <f>$T786*'9 All Base Data'!$Y786</f>
        <v>6.7908255211806129E-3</v>
      </c>
      <c r="AL786" s="178">
        <f>IF($U786="","",$U786*'9 All Base Data'!$Y786)</f>
        <v>8.3914641090747995E-4</v>
      </c>
      <c r="AM786" s="178">
        <f>IF($V786="","",$V786*'9 All Base Data'!$Y786)</f>
        <v>8.1546783090020026E-4</v>
      </c>
      <c r="AN786" s="178">
        <f>IF($W786="","",$W786*'9 All Base Data'!$Y786)</f>
        <v>2.664661059206243E-4</v>
      </c>
      <c r="AO786" s="178">
        <f>IF($X786="","",$X786*'9 All Base Data'!$Y786)</f>
        <v>1.0795052305169155E-4</v>
      </c>
      <c r="AP786" s="178">
        <f>$Y786*'9 All Base Data'!$Y786</f>
        <v>2.6951634559844884E-2</v>
      </c>
      <c r="AQ786" s="179">
        <f t="shared" si="129"/>
        <v>0.52181885855383647</v>
      </c>
    </row>
    <row r="787" spans="1:43" x14ac:dyDescent="0.25">
      <c r="A787" s="124">
        <v>541311</v>
      </c>
      <c r="B787" s="125" t="s">
        <v>821</v>
      </c>
      <c r="C787" s="126" t="s">
        <v>408</v>
      </c>
      <c r="D787" s="101" t="s">
        <v>2078</v>
      </c>
      <c r="E787" s="142"/>
      <c r="F787" s="191" t="str">
        <f>IF('9 All Base Data'!G787="Rural Centre","Rural",IF('9 All Base Data'!G787="Rural (Incl.some Off Shore Islands)","Rural",IF('9 All Base Data'!G787="Inlet-in TA but not in Urban Area","Rural",IF('9 All Base Data'!G787="Rural (Incl.some Off Shore Islands)","Rural",IF('9 All Base Data'!G787="Inlet-not in TA","Rural",IF('9 All Base Data'!G787="Inland Water not in Urban Area","Rural",IF('9 All Base Data'!G787="Oceanic-in Region but not in TA","Rural",'9 All Base Data'!G787)))))))</f>
        <v>Taupo</v>
      </c>
      <c r="G787" s="177">
        <f>IF('9 All Base Data'!I787="..C","..C",'9 All Base Data'!I787*Basecase_Pop_2006)</f>
        <v>1425</v>
      </c>
      <c r="H787" s="177">
        <f>IF('9 All Base Data'!J787="..C","..C",'9 All Base Data'!J787*Basecase_Pop_2006)</f>
        <v>1035</v>
      </c>
      <c r="I787" s="191">
        <f>IF('9 All Base Data'!L787="..C","..C",'9 All Base Data'!L787*Basecase_Pop_2006)</f>
        <v>9</v>
      </c>
      <c r="J787" s="156">
        <f>IF('9 All Base Data'!$P787=0,0,('9 All Base Data'!$P787*Basecase_Pop_2006)/(1+(1/(BaseCase_Mort_AllAdults_30*('9 All Base Data'!$W787*Basecase_PM10)/10))))</f>
        <v>1.5708189266432007</v>
      </c>
      <c r="K787" s="156">
        <f>IF('9 All Base Data'!$Q787=0,0,('9 All Base Data'!$Q787*Basecase_Pop_2006)/(1+(1/(BaseCase_Mort_Maori_30*('9 All Base Data'!$W787*Basecase_PM10)/10))))</f>
        <v>2.1728480174861189</v>
      </c>
      <c r="L787" s="179">
        <f>133/(1+1/(BaseCase_Mort_Child_0_1*'9 All Base Data'!$AB$10/10))*IF('9 All Base Data'!$L787="..C",0,'9 All Base Data'!L787/'9 All Base Data'!$L$2022)</f>
        <v>1.3129000697747069E-3</v>
      </c>
      <c r="M787" s="178">
        <f>IF('9 All Base Data'!$R787="","",IF('9 All Base Data'!$R787=0,0,('9 All Base Data'!$R787*Basecase_Pop_2006)/(1+(1/(BaseCase_CardiacHA_All*('9 All Base Data'!$W787*Basecase_PM10)/10)))))</f>
        <v>0.10597175351756519</v>
      </c>
      <c r="N787" s="178">
        <f>IF('9 All Base Data'!$S787="","",IF('9 All Base Data'!$S787=0,0,('9 All Base Data'!S787*Basecase_Pop_2006)/(1+(1/(BaseCase_RespHA_All*('9 All Base Data'!$W787*Basecase_PM10)/10)))))</f>
        <v>3.3374860279670369E-2</v>
      </c>
      <c r="O787" s="178">
        <f>IF('9 All Base Data'!$T787="","",IF('9 All Base Data'!$T787=0,0,('9 All Base Data'!$T787*Basecase_Pop_2006)/(1+(1/(BaseCase_RespHA_Child_1_4*('9 All Base Data'!$W787*Basecase_PM10)/10)))))</f>
        <v>0</v>
      </c>
      <c r="P787" s="179">
        <f>IF('9 All Base Data'!$U787="","",IF('9 All Base Data'!$U787=0,0,('9 All Base Data'!$U787*Basecase_Pop_2006)/(1+(1/(BaseCase_RespHA_Child_5_14*('9 All Base Data'!$W787*Basecase_PM10)/10)))))</f>
        <v>1.7878991689147462E-2</v>
      </c>
      <c r="Q787" s="156">
        <f>IF('7 Base case Results'!$G787="..C",0,BaseCase_RADs_All*'7 Base case Results'!$G787*('9 All Base Data'!$V787*Basecase_PM10)/10)</f>
        <v>706.850876663961</v>
      </c>
      <c r="R787" s="189">
        <f t="shared" si="120"/>
        <v>5.5921153788497939</v>
      </c>
      <c r="S787" s="178">
        <f t="shared" si="121"/>
        <v>7.7353389422505829</v>
      </c>
      <c r="T787" s="179">
        <f t="shared" si="122"/>
        <v>4.673924248397957E-3</v>
      </c>
      <c r="U787" s="178">
        <f t="shared" si="123"/>
        <v>6.7292063483653894E-4</v>
      </c>
      <c r="V787" s="178">
        <f t="shared" si="124"/>
        <v>1.5135499136830513E-4</v>
      </c>
      <c r="W787" s="178">
        <f t="shared" si="125"/>
        <v>0</v>
      </c>
      <c r="X787" s="179">
        <f t="shared" si="126"/>
        <v>8.1081227310283733E-5</v>
      </c>
      <c r="Y787" s="179">
        <f t="shared" si="127"/>
        <v>4.3824754353165581E-2</v>
      </c>
      <c r="Z787" s="186">
        <f t="shared" si="128"/>
        <v>5.6414383330775628</v>
      </c>
      <c r="AA787" s="156">
        <f>$J787*'9 All Base Data'!$Y787</f>
        <v>0.3266294948211747</v>
      </c>
      <c r="AB787" s="156">
        <f>$K787*'9 All Base Data'!$Y787</f>
        <v>0.4518128972327366</v>
      </c>
      <c r="AC787" s="178">
        <f>$L787*'9 All Base Data'!$Y787</f>
        <v>2.729989302189019E-4</v>
      </c>
      <c r="AD787" s="178">
        <f>IF($M787="","",$M787*'9 All Base Data'!$Y787)</f>
        <v>2.2035321659081682E-2</v>
      </c>
      <c r="AE787" s="178">
        <f>IF($N787="","",$N787*'9 All Base Data'!$Y787)</f>
        <v>6.9398283710342314E-3</v>
      </c>
      <c r="AF787" s="178">
        <f>IF($O787="","",$O787*'9 All Base Data'!$Y787)</f>
        <v>0</v>
      </c>
      <c r="AG787" s="178">
        <f>IF($P787="","",$P787*'9 All Base Data'!$Y787)</f>
        <v>3.7176824930533086E-3</v>
      </c>
      <c r="AH787" s="167">
        <f>$Q787*'9 All Base Data'!$Y787</f>
        <v>146.97960461428556</v>
      </c>
      <c r="AI787" s="178">
        <f>$R787*'9 All Base Data'!$Y787</f>
        <v>1.1628010015633818</v>
      </c>
      <c r="AJ787" s="178">
        <f>$S787*'9 All Base Data'!$Y787</f>
        <v>1.6084539141485421</v>
      </c>
      <c r="AK787" s="178">
        <f>$T787*'9 All Base Data'!$Y787</f>
        <v>9.7187619157929094E-4</v>
      </c>
      <c r="AL787" s="178">
        <f>IF($U787="","",$U787*'9 All Base Data'!$Y787)</f>
        <v>1.3992429253516868E-4</v>
      </c>
      <c r="AM787" s="178">
        <f>IF($V787="","",$V787*'9 All Base Data'!$Y787)</f>
        <v>3.1472121662640241E-5</v>
      </c>
      <c r="AN787" s="178">
        <f>IF($W787="","",$W787*'9 All Base Data'!$Y787)</f>
        <v>0</v>
      </c>
      <c r="AO787" s="178">
        <f>IF($X787="","",$X787*'9 All Base Data'!$Y787)</f>
        <v>1.6859690105996754E-5</v>
      </c>
      <c r="AP787" s="178">
        <f>$Y787*'9 All Base Data'!$Y787</f>
        <v>9.1127354860857032E-3</v>
      </c>
      <c r="AQ787" s="179">
        <f t="shared" si="129"/>
        <v>1.1730570096552444</v>
      </c>
    </row>
    <row r="788" spans="1:43" x14ac:dyDescent="0.25">
      <c r="A788" s="124">
        <v>541312</v>
      </c>
      <c r="B788" s="125" t="s">
        <v>823</v>
      </c>
      <c r="C788" s="126" t="s">
        <v>408</v>
      </c>
      <c r="D788" s="101" t="s">
        <v>2078</v>
      </c>
      <c r="E788" s="142"/>
      <c r="F788" s="191" t="str">
        <f>IF('9 All Base Data'!G788="Rural Centre","Rural",IF('9 All Base Data'!G788="Rural (Incl.some Off Shore Islands)","Rural",IF('9 All Base Data'!G788="Inlet-in TA but not in Urban Area","Rural",IF('9 All Base Data'!G788="Rural (Incl.some Off Shore Islands)","Rural",IF('9 All Base Data'!G788="Inlet-not in TA","Rural",IF('9 All Base Data'!G788="Inland Water not in Urban Area","Rural",IF('9 All Base Data'!G788="Oceanic-in Region but not in TA","Rural",'9 All Base Data'!G788)))))))</f>
        <v>Taupo</v>
      </c>
      <c r="G788" s="177">
        <f>IF('9 All Base Data'!I788="..C","..C",'9 All Base Data'!I788*Basecase_Pop_2006)</f>
        <v>603</v>
      </c>
      <c r="H788" s="177">
        <f>IF('9 All Base Data'!J788="..C","..C",'9 All Base Data'!J788*Basecase_Pop_2006)</f>
        <v>303</v>
      </c>
      <c r="I788" s="191">
        <f>IF('9 All Base Data'!L788="..C","..C",'9 All Base Data'!L788*Basecase_Pop_2006)</f>
        <v>18</v>
      </c>
      <c r="J788" s="156">
        <f>IF('9 All Base Data'!$P788=0,0,('9 All Base Data'!$P788*Basecase_Pop_2006)/(1+(1/(BaseCase_Mort_AllAdults_30*('9 All Base Data'!$W788*Basecase_PM10)/10))))</f>
        <v>0.28194185862826682</v>
      </c>
      <c r="K788" s="156">
        <f>IF('9 All Base Data'!$Q788=0,0,('9 All Base Data'!$Q788*Basecase_Pop_2006)/(1+(1/(BaseCase_Mort_Maori_30*('9 All Base Data'!$W788*Basecase_PM10)/10))))</f>
        <v>0</v>
      </c>
      <c r="L788" s="179">
        <f>133/(1+1/(BaseCase_Mort_Child_0_1*'9 All Base Data'!$AB$10/10))*IF('9 All Base Data'!$L788="..C",0,'9 All Base Data'!L788/'9 All Base Data'!$L$2022)</f>
        <v>2.6258001395494139E-3</v>
      </c>
      <c r="M788" s="178">
        <f>IF('9 All Base Data'!$R788="","",IF('9 All Base Data'!$R788=0,0,('9 All Base Data'!$R788*Basecase_Pop_2006)/(1+(1/(BaseCase_CardiacHA_All*('9 All Base Data'!$W788*Basecase_PM10)/10)))))</f>
        <v>0.10414465431898649</v>
      </c>
      <c r="N788" s="178">
        <f>IF('9 All Base Data'!$S788="","",IF('9 All Base Data'!$S788=0,0,('9 All Base Data'!S788*Basecase_Pop_2006)/(1+(1/(BaseCase_RespHA_All*('9 All Base Data'!$W788*Basecase_PM10)/10)))))</f>
        <v>0.27610111685909122</v>
      </c>
      <c r="O788" s="178">
        <f>IF('9 All Base Data'!$T788="","",IF('9 All Base Data'!$T788=0,0,('9 All Base Data'!$T788*Basecase_Pop_2006)/(1+(1/(BaseCase_RespHA_Child_1_4*('9 All Base Data'!$W788*Basecase_PM10)/10)))))</f>
        <v>7.2161050164677068E-2</v>
      </c>
      <c r="P788" s="179">
        <f>IF('9 All Base Data'!$U788="","",IF('9 All Base Data'!$U788=0,0,('9 All Base Data'!$U788*Basecase_Pop_2006)/(1+(1/(BaseCase_RespHA_Child_5_14*('9 All Base Data'!$W788*Basecase_PM10)/10)))))</f>
        <v>4.4697479222868659E-2</v>
      </c>
      <c r="Q788" s="156">
        <f>IF('7 Base case Results'!$G788="..C",0,BaseCase_RADs_All*'7 Base case Results'!$G788*('9 All Base Data'!$V788*Basecase_PM10)/10)</f>
        <v>299.10952886201301</v>
      </c>
      <c r="R788" s="189">
        <f t="shared" si="120"/>
        <v>1.0037130167166299</v>
      </c>
      <c r="S788" s="178">
        <f t="shared" si="121"/>
        <v>0</v>
      </c>
      <c r="T788" s="179">
        <f t="shared" si="122"/>
        <v>9.3478484967959141E-3</v>
      </c>
      <c r="U788" s="178">
        <f t="shared" si="123"/>
        <v>6.6131855492556431E-4</v>
      </c>
      <c r="V788" s="178">
        <f t="shared" si="124"/>
        <v>1.2521185649559787E-3</v>
      </c>
      <c r="W788" s="178">
        <f t="shared" si="125"/>
        <v>3.2725036249681052E-4</v>
      </c>
      <c r="X788" s="179">
        <f t="shared" si="126"/>
        <v>2.0270306827570937E-4</v>
      </c>
      <c r="Y788" s="179">
        <f t="shared" si="127"/>
        <v>1.8544790789444807E-2</v>
      </c>
      <c r="Z788" s="186">
        <f t="shared" si="128"/>
        <v>1.033519093122752</v>
      </c>
      <c r="AA788" s="156">
        <f>$J788*'9 All Base Data'!$Y788</f>
        <v>5.8625806762774957E-2</v>
      </c>
      <c r="AB788" s="156">
        <f>$K788*'9 All Base Data'!$Y788</f>
        <v>0</v>
      </c>
      <c r="AC788" s="178">
        <f>$L788*'9 All Base Data'!$Y788</f>
        <v>5.4599786043780379E-4</v>
      </c>
      <c r="AD788" s="178">
        <f>IF($M788="","",$M788*'9 All Base Data'!$Y788)</f>
        <v>2.1655402320132001E-2</v>
      </c>
      <c r="AE788" s="178">
        <f>IF($N788="","",$N788*'9 All Base Data'!$Y788)</f>
        <v>5.7411307433101362E-2</v>
      </c>
      <c r="AF788" s="178">
        <f>IF($O788="","",$O788*'9 All Base Data'!$Y788)</f>
        <v>1.5004865908652017E-2</v>
      </c>
      <c r="AG788" s="178">
        <f>IF($P788="","",$P788*'9 All Base Data'!$Y788)</f>
        <v>9.2942062326332731E-3</v>
      </c>
      <c r="AH788" s="167">
        <f>$Q788*'9 All Base Data'!$Y788</f>
        <v>62.195580057834526</v>
      </c>
      <c r="AI788" s="178">
        <f>$R788*'9 All Base Data'!$Y788</f>
        <v>0.20870787207547886</v>
      </c>
      <c r="AJ788" s="178">
        <f>$S788*'9 All Base Data'!$Y788</f>
        <v>0</v>
      </c>
      <c r="AK788" s="178">
        <f>$T788*'9 All Base Data'!$Y788</f>
        <v>1.9437523831585819E-3</v>
      </c>
      <c r="AL788" s="178">
        <f>IF($U788="","",$U788*'9 All Base Data'!$Y788)</f>
        <v>1.3751180473283822E-4</v>
      </c>
      <c r="AM788" s="178">
        <f>IF($V788="","",$V788*'9 All Base Data'!$Y788)</f>
        <v>2.6036027920911466E-4</v>
      </c>
      <c r="AN788" s="178">
        <f>IF($W788="","",$W788*'9 All Base Data'!$Y788)</f>
        <v>6.8047066895736909E-5</v>
      </c>
      <c r="AO788" s="178">
        <f>IF($X788="","",$X788*'9 All Base Data'!$Y788)</f>
        <v>4.2149225264991894E-5</v>
      </c>
      <c r="AP788" s="178">
        <f>$Y788*'9 All Base Data'!$Y788</f>
        <v>3.8561259635857405E-3</v>
      </c>
      <c r="AQ788" s="179">
        <f t="shared" si="129"/>
        <v>0.21490562250616513</v>
      </c>
    </row>
    <row r="789" spans="1:43" x14ac:dyDescent="0.25">
      <c r="A789" s="124">
        <v>541313</v>
      </c>
      <c r="B789" s="125" t="s">
        <v>824</v>
      </c>
      <c r="C789" s="126" t="s">
        <v>408</v>
      </c>
      <c r="D789" s="101" t="s">
        <v>2078</v>
      </c>
      <c r="E789" s="142"/>
      <c r="F789" s="191" t="str">
        <f>IF('9 All Base Data'!G789="Rural Centre","Rural",IF('9 All Base Data'!G789="Rural (Incl.some Off Shore Islands)","Rural",IF('9 All Base Data'!G789="Inlet-in TA but not in Urban Area","Rural",IF('9 All Base Data'!G789="Rural (Incl.some Off Shore Islands)","Rural",IF('9 All Base Data'!G789="Inlet-not in TA","Rural",IF('9 All Base Data'!G789="Inland Water not in Urban Area","Rural",IF('9 All Base Data'!G789="Oceanic-in Region but not in TA","Rural",'9 All Base Data'!G789)))))))</f>
        <v>Taupo</v>
      </c>
      <c r="G789" s="177">
        <f>IF('9 All Base Data'!I789="..C","..C",'9 All Base Data'!I789*Basecase_Pop_2006)</f>
        <v>414</v>
      </c>
      <c r="H789" s="177">
        <f>IF('9 All Base Data'!J789="..C","..C",'9 All Base Data'!J789*Basecase_Pop_2006)</f>
        <v>282</v>
      </c>
      <c r="I789" s="191">
        <f>IF('9 All Base Data'!L789="..C","..C",'9 All Base Data'!L789*Basecase_Pop_2006)</f>
        <v>0</v>
      </c>
      <c r="J789" s="156">
        <f>IF('9 All Base Data'!$P789=0,0,('9 All Base Data'!$P789*Basecase_Pop_2006)/(1+(1/(BaseCase_Mort_AllAdults_30*('9 All Base Data'!$W789*Basecase_PM10)/10))))</f>
        <v>0</v>
      </c>
      <c r="K789" s="156">
        <f>IF('9 All Base Data'!$Q789=0,0,('9 All Base Data'!$Q789*Basecase_Pop_2006)/(1+(1/(BaseCase_Mort_Maori_30*('9 All Base Data'!$W789*Basecase_PM10)/10))))</f>
        <v>0</v>
      </c>
      <c r="L789" s="179">
        <f>133/(1+1/(BaseCase_Mort_Child_0_1*'9 All Base Data'!$AB$10/10))*IF('9 All Base Data'!$L789="..C",0,'9 All Base Data'!L789/'9 All Base Data'!$L$2022)</f>
        <v>0</v>
      </c>
      <c r="M789" s="178">
        <f>IF('9 All Base Data'!$R789="","",IF('9 All Base Data'!$R789=0,0,('9 All Base Data'!$R789*Basecase_Pop_2006)/(1+(1/(BaseCase_CardiacHA_All*('9 All Base Data'!$W789*Basecase_PM10)/10)))))</f>
        <v>3.6541983971574202E-3</v>
      </c>
      <c r="N789" s="178">
        <f>IF('9 All Base Data'!$S789="","",IF('9 All Base Data'!$S789=0,0,('9 All Base Data'!S789*Basecase_Pop_2006)/(1+(1/(BaseCase_RespHA_All*('9 All Base Data'!$W789*Basecase_PM10)/10)))))</f>
        <v>3.0340782072427607E-3</v>
      </c>
      <c r="O789" s="178">
        <f>IF('9 All Base Data'!$T789="","",IF('9 All Base Data'!$T789=0,0,('9 All Base Data'!$T789*Basecase_Pop_2006)/(1+(1/(BaseCase_RespHA_Child_1_4*('9 All Base Data'!$W789*Basecase_PM10)/10)))))</f>
        <v>6.0134208470564218E-3</v>
      </c>
      <c r="P789" s="179">
        <f>IF('9 All Base Data'!$U789="","",IF('9 All Base Data'!$U789=0,0,('9 All Base Data'!$U789*Basecase_Pop_2006)/(1+(1/(BaseCase_RespHA_Child_5_14*('9 All Base Data'!$W789*Basecase_PM10)/10)))))</f>
        <v>0</v>
      </c>
      <c r="Q789" s="156">
        <f>IF('7 Base case Results'!$G789="..C",0,BaseCase_RADs_All*'7 Base case Results'!$G789*('9 All Base Data'!$V789*Basecase_PM10)/10)</f>
        <v>205.35878100974028</v>
      </c>
      <c r="R789" s="189">
        <f t="shared" si="120"/>
        <v>0</v>
      </c>
      <c r="S789" s="178">
        <f t="shared" si="121"/>
        <v>0</v>
      </c>
      <c r="T789" s="179">
        <f t="shared" si="122"/>
        <v>0</v>
      </c>
      <c r="U789" s="178">
        <f t="shared" si="123"/>
        <v>2.320415982194962E-5</v>
      </c>
      <c r="V789" s="178">
        <f t="shared" si="124"/>
        <v>1.3759544669845919E-5</v>
      </c>
      <c r="W789" s="178">
        <f t="shared" si="125"/>
        <v>2.727086354140087E-5</v>
      </c>
      <c r="X789" s="179">
        <f t="shared" si="126"/>
        <v>0</v>
      </c>
      <c r="Y789" s="179">
        <f t="shared" si="127"/>
        <v>1.2732244422603897E-2</v>
      </c>
      <c r="Z789" s="186">
        <f t="shared" si="128"/>
        <v>1.2769208127095692E-2</v>
      </c>
      <c r="AA789" s="156">
        <f>$J789*'9 All Base Data'!$Y789</f>
        <v>0</v>
      </c>
      <c r="AB789" s="156">
        <f>$K789*'9 All Base Data'!$Y789</f>
        <v>0</v>
      </c>
      <c r="AC789" s="178">
        <f>$L789*'9 All Base Data'!$Y789</f>
        <v>0</v>
      </c>
      <c r="AD789" s="178">
        <f>IF($M789="","",$M789*'9 All Base Data'!$Y789)</f>
        <v>7.5983867789936835E-4</v>
      </c>
      <c r="AE789" s="178">
        <f>IF($N789="","",$N789*'9 All Base Data'!$Y789)</f>
        <v>6.3089348827583913E-4</v>
      </c>
      <c r="AF789" s="178">
        <f>IF($O789="","",$O789*'9 All Base Data'!$Y789)</f>
        <v>1.250405492387668E-3</v>
      </c>
      <c r="AG789" s="178">
        <f>IF($P789="","",$P789*'9 All Base Data'!$Y789)</f>
        <v>0</v>
      </c>
      <c r="AH789" s="167">
        <f>$Q789*'9 All Base Data'!$Y789</f>
        <v>42.701443024781916</v>
      </c>
      <c r="AI789" s="178">
        <f>$R789*'9 All Base Data'!$Y789</f>
        <v>0</v>
      </c>
      <c r="AJ789" s="178">
        <f>$S789*'9 All Base Data'!$Y789</f>
        <v>0</v>
      </c>
      <c r="AK789" s="178">
        <f>$T789*'9 All Base Data'!$Y789</f>
        <v>0</v>
      </c>
      <c r="AL789" s="178">
        <f>IF($U789="","",$U789*'9 All Base Data'!$Y789)</f>
        <v>4.8249756046609893E-6</v>
      </c>
      <c r="AM789" s="178">
        <f>IF($V789="","",$V789*'9 All Base Data'!$Y789)</f>
        <v>2.8611019693309305E-6</v>
      </c>
      <c r="AN789" s="178">
        <f>IF($W789="","",$W789*'9 All Base Data'!$Y789)</f>
        <v>5.6705889079780741E-6</v>
      </c>
      <c r="AO789" s="178">
        <f>IF($X789="","",$X789*'9 All Base Data'!$Y789)</f>
        <v>0</v>
      </c>
      <c r="AP789" s="178">
        <f>$Y789*'9 All Base Data'!$Y789</f>
        <v>2.6474894675364785E-3</v>
      </c>
      <c r="AQ789" s="179">
        <f t="shared" si="129"/>
        <v>2.6551755451104703E-3</v>
      </c>
    </row>
    <row r="790" spans="1:43" x14ac:dyDescent="0.25">
      <c r="A790" s="124">
        <v>541315</v>
      </c>
      <c r="B790" s="125" t="s">
        <v>825</v>
      </c>
      <c r="C790" s="126" t="s">
        <v>408</v>
      </c>
      <c r="D790" s="101" t="s">
        <v>2078</v>
      </c>
      <c r="E790" s="142"/>
      <c r="F790" s="191" t="str">
        <f>IF('9 All Base Data'!G790="Rural Centre","Rural",IF('9 All Base Data'!G790="Rural (Incl.some Off Shore Islands)","Rural",IF('9 All Base Data'!G790="Inlet-in TA but not in Urban Area","Rural",IF('9 All Base Data'!G790="Rural (Incl.some Off Shore Islands)","Rural",IF('9 All Base Data'!G790="Inlet-not in TA","Rural",IF('9 All Base Data'!G790="Inland Water not in Urban Area","Rural",IF('9 All Base Data'!G790="Oceanic-in Region but not in TA","Rural",'9 All Base Data'!G790)))))))</f>
        <v>Taupo</v>
      </c>
      <c r="G790" s="177">
        <f>IF('9 All Base Data'!I790="..C","..C",'9 All Base Data'!I790*Basecase_Pop_2006)</f>
        <v>6</v>
      </c>
      <c r="H790" s="177" t="str">
        <f>IF('9 All Base Data'!J790="..C","..C",'9 All Base Data'!J790*Basecase_Pop_2006)</f>
        <v>..C</v>
      </c>
      <c r="I790" s="191" t="str">
        <f>IF('9 All Base Data'!L790="..C","..C",'9 All Base Data'!L790*Basecase_Pop_2006)</f>
        <v>..C</v>
      </c>
      <c r="J790" s="156">
        <f>IF('9 All Base Data'!$P790=0,0,('9 All Base Data'!$P790*Basecase_Pop_2006)/(1+(1/(BaseCase_Mort_AllAdults_30*('9 All Base Data'!$W790*Basecase_PM10)/10))))</f>
        <v>4.0277408375466679E-2</v>
      </c>
      <c r="K790" s="156">
        <f>IF('9 All Base Data'!$Q790=0,0,('9 All Base Data'!$Q790*Basecase_Pop_2006)/(1+(1/(BaseCase_Mort_Maori_30*('9 All Base Data'!$W790*Basecase_PM10)/10))))</f>
        <v>0.1034689532136247</v>
      </c>
      <c r="L790" s="179">
        <f>133/(1+1/(BaseCase_Mort_Child_0_1*'9 All Base Data'!$AB$10/10))*IF('9 All Base Data'!$L790="..C",0,'9 All Base Data'!L790/'9 All Base Data'!$L$2022)</f>
        <v>0</v>
      </c>
      <c r="M790" s="178">
        <f>IF('9 All Base Data'!$R790="","",IF('9 All Base Data'!$R790=0,0,('9 All Base Data'!$R790*Basecase_Pop_2006)/(1+(1/(BaseCase_CardiacHA_All*('9 All Base Data'!$W790*Basecase_PM10)/10)))))</f>
        <v>1.4616793588629681E-2</v>
      </c>
      <c r="N790" s="178">
        <f>IF('9 All Base Data'!$S790="","",IF('9 All Base Data'!$S790=0,0,('9 All Base Data'!S790*Basecase_Pop_2006)/(1+(1/(BaseCase_RespHA_All*('9 All Base Data'!$W790*Basecase_PM10)/10)))))</f>
        <v>3.0340782072427607E-3</v>
      </c>
      <c r="O790" s="178">
        <f>IF('9 All Base Data'!$T790="","",IF('9 All Base Data'!$T790=0,0,('9 All Base Data'!$T790*Basecase_Pop_2006)/(1+(1/(BaseCase_RespHA_Child_1_4*('9 All Base Data'!$W790*Basecase_PM10)/10)))))</f>
        <v>0</v>
      </c>
      <c r="P790" s="179">
        <f>IF('9 All Base Data'!$U790="","",IF('9 All Base Data'!$U790=0,0,('9 All Base Data'!$U790*Basecase_Pop_2006)/(1+(1/(BaseCase_RespHA_Child_5_14*('9 All Base Data'!$W790*Basecase_PM10)/10)))))</f>
        <v>0</v>
      </c>
      <c r="Q790" s="156">
        <f>IF('7 Base case Results'!$G790="..C",0,BaseCase_RADs_All*'7 Base case Results'!$G790*('9 All Base Data'!$V790*Basecase_PM10)/10)</f>
        <v>2.9762142175324677</v>
      </c>
      <c r="R790" s="189">
        <f t="shared" si="120"/>
        <v>0.14338757381666137</v>
      </c>
      <c r="S790" s="178">
        <f t="shared" si="121"/>
        <v>0.36834947344050395</v>
      </c>
      <c r="T790" s="179">
        <f t="shared" si="122"/>
        <v>0</v>
      </c>
      <c r="U790" s="178">
        <f t="shared" si="123"/>
        <v>9.281663928779848E-5</v>
      </c>
      <c r="V790" s="178">
        <f t="shared" si="124"/>
        <v>1.3759544669845919E-5</v>
      </c>
      <c r="W790" s="178">
        <f t="shared" si="125"/>
        <v>0</v>
      </c>
      <c r="X790" s="179">
        <f t="shared" si="126"/>
        <v>0</v>
      </c>
      <c r="Y790" s="179">
        <f t="shared" si="127"/>
        <v>1.8452528148701298E-4</v>
      </c>
      <c r="Z790" s="186">
        <f t="shared" si="128"/>
        <v>0.14367867528210601</v>
      </c>
      <c r="AA790" s="156">
        <f>$J790*'9 All Base Data'!$Y790</f>
        <v>8.3751152518249921E-3</v>
      </c>
      <c r="AB790" s="156">
        <f>$K790*'9 All Base Data'!$Y790</f>
        <v>2.1514899868225551E-2</v>
      </c>
      <c r="AC790" s="178">
        <f>$L790*'9 All Base Data'!$Y790</f>
        <v>0</v>
      </c>
      <c r="AD790" s="178">
        <f>IF($M790="","",$M790*'9 All Base Data'!$Y790)</f>
        <v>3.0393547115974734E-3</v>
      </c>
      <c r="AE790" s="178">
        <f>IF($N790="","",$N790*'9 All Base Data'!$Y790)</f>
        <v>6.3089348827583913E-4</v>
      </c>
      <c r="AF790" s="178">
        <f>IF($O790="","",$O790*'9 All Base Data'!$Y790)</f>
        <v>0</v>
      </c>
      <c r="AG790" s="178">
        <f>IF($P790="","",$P790*'9 All Base Data'!$Y790)</f>
        <v>0</v>
      </c>
      <c r="AH790" s="167">
        <f>$Q790*'9 All Base Data'!$Y790</f>
        <v>0.61886149311278138</v>
      </c>
      <c r="AI790" s="178">
        <f>$R790*'9 All Base Data'!$Y790</f>
        <v>2.981541029649697E-2</v>
      </c>
      <c r="AJ790" s="178">
        <f>$S790*'9 All Base Data'!$Y790</f>
        <v>7.6593043530882962E-2</v>
      </c>
      <c r="AK790" s="178">
        <f>$T790*'9 All Base Data'!$Y790</f>
        <v>0</v>
      </c>
      <c r="AL790" s="178">
        <f>IF($U790="","",$U790*'9 All Base Data'!$Y790)</f>
        <v>1.9299902418643957E-5</v>
      </c>
      <c r="AM790" s="178">
        <f>IF($V790="","",$V790*'9 All Base Data'!$Y790)</f>
        <v>2.8611019693309305E-6</v>
      </c>
      <c r="AN790" s="178">
        <f>IF($W790="","",$W790*'9 All Base Data'!$Y790)</f>
        <v>0</v>
      </c>
      <c r="AO790" s="178">
        <f>IF($X790="","",$X790*'9 All Base Data'!$Y790)</f>
        <v>0</v>
      </c>
      <c r="AP790" s="178">
        <f>$Y790*'9 All Base Data'!$Y790</f>
        <v>3.8369412572992437E-5</v>
      </c>
      <c r="AQ790" s="179">
        <f t="shared" si="129"/>
        <v>2.9875940713457939E-2</v>
      </c>
    </row>
    <row r="791" spans="1:43" x14ac:dyDescent="0.25">
      <c r="A791" s="124">
        <v>541316</v>
      </c>
      <c r="B791" s="125" t="s">
        <v>826</v>
      </c>
      <c r="C791" s="126" t="s">
        <v>408</v>
      </c>
      <c r="D791" s="101" t="s">
        <v>2078</v>
      </c>
      <c r="E791" s="142"/>
      <c r="F791" s="191" t="str">
        <f>IF('9 All Base Data'!G791="Rural Centre","Rural",IF('9 All Base Data'!G791="Rural (Incl.some Off Shore Islands)","Rural",IF('9 All Base Data'!G791="Inlet-in TA but not in Urban Area","Rural",IF('9 All Base Data'!G791="Rural (Incl.some Off Shore Islands)","Rural",IF('9 All Base Data'!G791="Inlet-not in TA","Rural",IF('9 All Base Data'!G791="Inland Water not in Urban Area","Rural",IF('9 All Base Data'!G791="Oceanic-in Region but not in TA","Rural",'9 All Base Data'!G791)))))))</f>
        <v>Taupo</v>
      </c>
      <c r="G791" s="177">
        <f>IF('9 All Base Data'!I791="..C","..C",'9 All Base Data'!I791*Basecase_Pop_2006)</f>
        <v>495</v>
      </c>
      <c r="H791" s="177">
        <f>IF('9 All Base Data'!J791="..C","..C",'9 All Base Data'!J791*Basecase_Pop_2006)</f>
        <v>399</v>
      </c>
      <c r="I791" s="191">
        <f>IF('9 All Base Data'!L791="..C","..C",'9 All Base Data'!L791*Basecase_Pop_2006)</f>
        <v>6</v>
      </c>
      <c r="J791" s="156">
        <f>IF('9 All Base Data'!$P791=0,0,('9 All Base Data'!$P791*Basecase_Pop_2006)/(1+(1/(BaseCase_Mort_AllAdults_30*('9 All Base Data'!$W791*Basecase_PM10)/10))))</f>
        <v>4.0277408375466679E-2</v>
      </c>
      <c r="K791" s="156">
        <f>IF('9 All Base Data'!$Q791=0,0,('9 All Base Data'!$Q791*Basecase_Pop_2006)/(1+(1/(BaseCase_Mort_Maori_30*('9 All Base Data'!$W791*Basecase_PM10)/10))))</f>
        <v>0</v>
      </c>
      <c r="L791" s="179">
        <f>133/(1+1/(BaseCase_Mort_Child_0_1*'9 All Base Data'!$AB$10/10))*IF('9 All Base Data'!$L791="..C",0,'9 All Base Data'!L791/'9 All Base Data'!$L$2022)</f>
        <v>8.7526671318313796E-4</v>
      </c>
      <c r="M791" s="178">
        <f>IF('9 All Base Data'!$R791="","",IF('9 All Base Data'!$R791=0,0,('9 All Base Data'!$R791*Basecase_Pop_2006)/(1+(1/(BaseCase_CardiacHA_All*('9 All Base Data'!$W791*Basecase_PM10)/10)))))</f>
        <v>9.3182059127514219E-2</v>
      </c>
      <c r="N791" s="178">
        <f>IF('9 All Base Data'!$S791="","",IF('9 All Base Data'!$S791=0,0,('9 All Base Data'!S791*Basecase_Pop_2006)/(1+(1/(BaseCase_RespHA_All*('9 All Base Data'!$W791*Basecase_PM10)/10)))))</f>
        <v>8.4954189802797314E-2</v>
      </c>
      <c r="O791" s="178">
        <f>IF('9 All Base Data'!$T791="","",IF('9 All Base Data'!$T791=0,0,('9 All Base Data'!$T791*Basecase_Pop_2006)/(1+(1/(BaseCase_RespHA_Child_1_4*('9 All Base Data'!$W791*Basecase_PM10)/10)))))</f>
        <v>0</v>
      </c>
      <c r="P791" s="179">
        <f>IF('9 All Base Data'!$U791="","",IF('9 All Base Data'!$U791=0,0,('9 All Base Data'!$U791*Basecase_Pop_2006)/(1+(1/(BaseCase_RespHA_Child_5_14*('9 All Base Data'!$W791*Basecase_PM10)/10)))))</f>
        <v>0</v>
      </c>
      <c r="Q791" s="156">
        <f>IF('7 Base case Results'!$G791="..C",0,BaseCase_RADs_All*'7 Base case Results'!$G791*('9 All Base Data'!$V791*Basecase_PM10)/10)</f>
        <v>245.53767294642859</v>
      </c>
      <c r="R791" s="189">
        <f t="shared" si="120"/>
        <v>0.14338757381666137</v>
      </c>
      <c r="S791" s="178">
        <f t="shared" si="121"/>
        <v>0</v>
      </c>
      <c r="T791" s="179">
        <f t="shared" si="122"/>
        <v>3.1159494989319711E-3</v>
      </c>
      <c r="U791" s="178">
        <f t="shared" si="123"/>
        <v>5.917060754597153E-4</v>
      </c>
      <c r="V791" s="178">
        <f t="shared" si="124"/>
        <v>3.8526725075568581E-4</v>
      </c>
      <c r="W791" s="178">
        <f t="shared" si="125"/>
        <v>0</v>
      </c>
      <c r="X791" s="179">
        <f t="shared" si="126"/>
        <v>0</v>
      </c>
      <c r="Y791" s="179">
        <f t="shared" si="127"/>
        <v>1.5223335722678573E-2</v>
      </c>
      <c r="Z791" s="186">
        <f t="shared" si="128"/>
        <v>0.16270383236448729</v>
      </c>
      <c r="AA791" s="156">
        <f>$J791*'9 All Base Data'!$Y791</f>
        <v>8.3751152518249921E-3</v>
      </c>
      <c r="AB791" s="156">
        <f>$K791*'9 All Base Data'!$Y791</f>
        <v>0</v>
      </c>
      <c r="AC791" s="178">
        <f>$L791*'9 All Base Data'!$Y791</f>
        <v>1.8199928681260127E-4</v>
      </c>
      <c r="AD791" s="178">
        <f>IF($M791="","",$M791*'9 All Base Data'!$Y791)</f>
        <v>1.9375886286433896E-2</v>
      </c>
      <c r="AE791" s="178">
        <f>IF($N791="","",$N791*'9 All Base Data'!$Y791)</f>
        <v>1.7665017671723498E-2</v>
      </c>
      <c r="AF791" s="178">
        <f>IF($O791="","",$O791*'9 All Base Data'!$Y791)</f>
        <v>0</v>
      </c>
      <c r="AG791" s="178">
        <f>IF($P791="","",$P791*'9 All Base Data'!$Y791)</f>
        <v>0</v>
      </c>
      <c r="AH791" s="167">
        <f>$Q791*'9 All Base Data'!$Y791</f>
        <v>51.056073181804457</v>
      </c>
      <c r="AI791" s="178">
        <f>$R791*'9 All Base Data'!$Y791</f>
        <v>2.981541029649697E-2</v>
      </c>
      <c r="AJ791" s="178">
        <f>$S791*'9 All Base Data'!$Y791</f>
        <v>0</v>
      </c>
      <c r="AK791" s="178">
        <f>$T791*'9 All Base Data'!$Y791</f>
        <v>6.4791746105286052E-4</v>
      </c>
      <c r="AL791" s="178">
        <f>IF($U791="","",$U791*'9 All Base Data'!$Y791)</f>
        <v>1.2303687791885524E-4</v>
      </c>
      <c r="AM791" s="178">
        <f>IF($V791="","",$V791*'9 All Base Data'!$Y791)</f>
        <v>8.011085514126607E-5</v>
      </c>
      <c r="AN791" s="178">
        <f>IF($W791="","",$W791*'9 All Base Data'!$Y791)</f>
        <v>0</v>
      </c>
      <c r="AO791" s="178">
        <f>IF($X791="","",$X791*'9 All Base Data'!$Y791)</f>
        <v>0</v>
      </c>
      <c r="AP791" s="178">
        <f>$Y791*'9 All Base Data'!$Y791</f>
        <v>3.1654765372718767E-3</v>
      </c>
      <c r="AQ791" s="179">
        <f t="shared" si="129"/>
        <v>3.3831952027881827E-2</v>
      </c>
    </row>
    <row r="792" spans="1:43" x14ac:dyDescent="0.25">
      <c r="A792" s="124">
        <v>541317</v>
      </c>
      <c r="B792" s="125" t="s">
        <v>827</v>
      </c>
      <c r="C792" s="126" t="s">
        <v>408</v>
      </c>
      <c r="D792" s="101" t="s">
        <v>2078</v>
      </c>
      <c r="E792" s="142"/>
      <c r="F792" s="191" t="str">
        <f>IF('9 All Base Data'!G792="Rural Centre","Rural",IF('9 All Base Data'!G792="Rural (Incl.some Off Shore Islands)","Rural",IF('9 All Base Data'!G792="Inlet-in TA but not in Urban Area","Rural",IF('9 All Base Data'!G792="Rural (Incl.some Off Shore Islands)","Rural",IF('9 All Base Data'!G792="Inlet-not in TA","Rural",IF('9 All Base Data'!G792="Inland Water not in Urban Area","Rural",IF('9 All Base Data'!G792="Oceanic-in Region but not in TA","Rural",'9 All Base Data'!G792)))))))</f>
        <v>Taupo</v>
      </c>
      <c r="G792" s="177">
        <f>IF('9 All Base Data'!I792="..C","..C",'9 All Base Data'!I792*Basecase_Pop_2006)</f>
        <v>696</v>
      </c>
      <c r="H792" s="177">
        <f>IF('9 All Base Data'!J792="..C","..C",'9 All Base Data'!J792*Basecase_Pop_2006)</f>
        <v>504</v>
      </c>
      <c r="I792" s="191">
        <f>IF('9 All Base Data'!L792="..C","..C",'9 All Base Data'!L792*Basecase_Pop_2006)</f>
        <v>0</v>
      </c>
      <c r="J792" s="156">
        <f>IF('9 All Base Data'!$P792=0,0,('9 All Base Data'!$P792*Basecase_Pop_2006)/(1+(1/(BaseCase_Mort_AllAdults_30*('9 All Base Data'!$W792*Basecase_PM10)/10))))</f>
        <v>0.34235797119146683</v>
      </c>
      <c r="K792" s="156">
        <f>IF('9 All Base Data'!$Q792=0,0,('9 All Base Data'!$Q792*Basecase_Pop_2006)/(1+(1/(BaseCase_Mort_Maori_30*('9 All Base Data'!$W792*Basecase_PM10)/10))))</f>
        <v>0</v>
      </c>
      <c r="L792" s="179">
        <f>133/(1+1/(BaseCase_Mort_Child_0_1*'9 All Base Data'!$AB$10/10))*IF('9 All Base Data'!$L792="..C",0,'9 All Base Data'!L792/'9 All Base Data'!$L$2022)</f>
        <v>0</v>
      </c>
      <c r="M792" s="178">
        <f>IF('9 All Base Data'!$R792="","",IF('9 All Base Data'!$R792=0,0,('9 All Base Data'!$R792*Basecase_Pop_2006)/(1+(1/(BaseCase_CardiacHA_All*('9 All Base Data'!$W792*Basecase_PM10)/10)))))</f>
        <v>3.4714884772995495E-2</v>
      </c>
      <c r="N792" s="178">
        <f>IF('9 All Base Data'!$S792="","",IF('9 All Base Data'!$S792=0,0,('9 All Base Data'!S792*Basecase_Pop_2006)/(1+(1/(BaseCase_RespHA_All*('9 All Base Data'!$W792*Basecase_PM10)/10)))))</f>
        <v>3.3374860279670369E-2</v>
      </c>
      <c r="O792" s="178">
        <f>IF('9 All Base Data'!$T792="","",IF('9 All Base Data'!$T792=0,0,('9 All Base Data'!$T792*Basecase_Pop_2006)/(1+(1/(BaseCase_RespHA_Child_1_4*('9 All Base Data'!$W792*Basecase_PM10)/10)))))</f>
        <v>0</v>
      </c>
      <c r="P792" s="179">
        <f>IF('9 All Base Data'!$U792="","",IF('9 All Base Data'!$U792=0,0,('9 All Base Data'!$U792*Basecase_Pop_2006)/(1+(1/(BaseCase_RespHA_Child_5_14*('9 All Base Data'!$W792*Basecase_PM10)/10)))))</f>
        <v>0</v>
      </c>
      <c r="Q792" s="156">
        <f>IF('7 Base case Results'!$G792="..C",0,BaseCase_RADs_All*'7 Base case Results'!$G792*('9 All Base Data'!$V792*Basecase_PM10)/10)</f>
        <v>345.2408492337662</v>
      </c>
      <c r="R792" s="189">
        <f t="shared" si="120"/>
        <v>1.2187943774416219</v>
      </c>
      <c r="S792" s="178">
        <f t="shared" si="121"/>
        <v>0</v>
      </c>
      <c r="T792" s="179">
        <f t="shared" si="122"/>
        <v>0</v>
      </c>
      <c r="U792" s="178">
        <f t="shared" si="123"/>
        <v>2.2043951830852141E-4</v>
      </c>
      <c r="V792" s="178">
        <f t="shared" si="124"/>
        <v>1.5135499136830513E-4</v>
      </c>
      <c r="W792" s="178">
        <f t="shared" si="125"/>
        <v>0</v>
      </c>
      <c r="X792" s="179">
        <f t="shared" si="126"/>
        <v>0</v>
      </c>
      <c r="Y792" s="179">
        <f t="shared" si="127"/>
        <v>2.1404932652493505E-2</v>
      </c>
      <c r="Z792" s="186">
        <f t="shared" si="128"/>
        <v>1.2405711046037922</v>
      </c>
      <c r="AA792" s="156">
        <f>$J792*'9 All Base Data'!$Y792</f>
        <v>7.1188479640512434E-2</v>
      </c>
      <c r="AB792" s="156">
        <f>$K792*'9 All Base Data'!$Y792</f>
        <v>0</v>
      </c>
      <c r="AC792" s="178">
        <f>$L792*'9 All Base Data'!$Y792</f>
        <v>0</v>
      </c>
      <c r="AD792" s="178">
        <f>IF($M792="","",$M792*'9 All Base Data'!$Y792)</f>
        <v>7.2184674400440005E-3</v>
      </c>
      <c r="AE792" s="178">
        <f>IF($N792="","",$N792*'9 All Base Data'!$Y792)</f>
        <v>6.9398283710342314E-3</v>
      </c>
      <c r="AF792" s="178">
        <f>IF($O792="","",$O792*'9 All Base Data'!$Y792)</f>
        <v>0</v>
      </c>
      <c r="AG792" s="178">
        <f>IF($P792="","",$P792*'9 All Base Data'!$Y792)</f>
        <v>0</v>
      </c>
      <c r="AH792" s="167">
        <f>$Q792*'9 All Base Data'!$Y792</f>
        <v>71.787933201082623</v>
      </c>
      <c r="AI792" s="178">
        <f>$R792*'9 All Base Data'!$Y792</f>
        <v>0.2534309875202243</v>
      </c>
      <c r="AJ792" s="178">
        <f>$S792*'9 All Base Data'!$Y792</f>
        <v>0</v>
      </c>
      <c r="AK792" s="178">
        <f>$T792*'9 All Base Data'!$Y792</f>
        <v>0</v>
      </c>
      <c r="AL792" s="178">
        <f>IF($U792="","",$U792*'9 All Base Data'!$Y792)</f>
        <v>4.5837268244279404E-5</v>
      </c>
      <c r="AM792" s="178">
        <f>IF($V792="","",$V792*'9 All Base Data'!$Y792)</f>
        <v>3.1472121662640241E-5</v>
      </c>
      <c r="AN792" s="178">
        <f>IF($W792="","",$W792*'9 All Base Data'!$Y792)</f>
        <v>0</v>
      </c>
      <c r="AO792" s="178">
        <f>IF($X792="","",$X792*'9 All Base Data'!$Y792)</f>
        <v>0</v>
      </c>
      <c r="AP792" s="178">
        <f>$Y792*'9 All Base Data'!$Y792</f>
        <v>4.4508518584671225E-3</v>
      </c>
      <c r="AQ792" s="179">
        <f t="shared" si="129"/>
        <v>0.25795914876859832</v>
      </c>
    </row>
    <row r="793" spans="1:43" x14ac:dyDescent="0.25">
      <c r="A793" s="124">
        <v>541318</v>
      </c>
      <c r="B793" s="125" t="s">
        <v>828</v>
      </c>
      <c r="C793" s="126" t="s">
        <v>408</v>
      </c>
      <c r="D793" s="101" t="s">
        <v>2078</v>
      </c>
      <c r="E793" s="142"/>
      <c r="F793" s="191" t="str">
        <f>IF('9 All Base Data'!G793="Rural Centre","Rural",IF('9 All Base Data'!G793="Rural (Incl.some Off Shore Islands)","Rural",IF('9 All Base Data'!G793="Inlet-in TA but not in Urban Area","Rural",IF('9 All Base Data'!G793="Rural (Incl.some Off Shore Islands)","Rural",IF('9 All Base Data'!G793="Inlet-not in TA","Rural",IF('9 All Base Data'!G793="Inland Water not in Urban Area","Rural",IF('9 All Base Data'!G793="Oceanic-in Region but not in TA","Rural",'9 All Base Data'!G793)))))))</f>
        <v>Taupo</v>
      </c>
      <c r="G793" s="177">
        <f>IF('9 All Base Data'!I793="..C","..C",'9 All Base Data'!I793*Basecase_Pop_2006)</f>
        <v>78</v>
      </c>
      <c r="H793" s="177">
        <f>IF('9 All Base Data'!J793="..C","..C",'9 All Base Data'!J793*Basecase_Pop_2006)</f>
        <v>54</v>
      </c>
      <c r="I793" s="191" t="str">
        <f>IF('9 All Base Data'!L793="..C","..C",'9 All Base Data'!L793*Basecase_Pop_2006)</f>
        <v>..C</v>
      </c>
      <c r="J793" s="156">
        <f>IF('9 All Base Data'!$P793=0,0,('9 All Base Data'!$P793*Basecase_Pop_2006)/(1+(1/(BaseCase_Mort_AllAdults_30*('9 All Base Data'!$W793*Basecase_PM10)/10))))</f>
        <v>0.19324956434008994</v>
      </c>
      <c r="K793" s="156">
        <f>IF('9 All Base Data'!$Q793=0,0,('9 All Base Data'!$Q793*Basecase_Pop_2006)/(1+(1/(BaseCase_Mort_Maori_30*('9 All Base Data'!$W793*Basecase_PM10)/10))))</f>
        <v>0</v>
      </c>
      <c r="L793" s="179">
        <f>133/(1+1/(BaseCase_Mort_Child_0_1*'9 All Base Data'!$AB$10/10))*IF('9 All Base Data'!$L793="..C",0,'9 All Base Data'!L793/'9 All Base Data'!$L$2022)</f>
        <v>0</v>
      </c>
      <c r="M793" s="178">
        <f>IF('9 All Base Data'!$R793="","",IF('9 All Base Data'!$R793=0,0,('9 All Base Data'!$R793*Basecase_Pop_2006)/(1+(1/(BaseCase_CardiacHA_All*('9 All Base Data'!$W793*Basecase_PM10)/10)))))</f>
        <v>0</v>
      </c>
      <c r="N793" s="178">
        <f>IF('9 All Base Data'!$S793="","",IF('9 All Base Data'!$S793=0,0,('9 All Base Data'!S793*Basecase_Pop_2006)/(1+(1/(BaseCase_RespHA_All*('9 All Base Data'!$W793*Basecase_PM10)/10)))))</f>
        <v>0</v>
      </c>
      <c r="O793" s="178">
        <f>IF('9 All Base Data'!$T793="","",IF('9 All Base Data'!$T793=0,0,('9 All Base Data'!$T793*Basecase_Pop_2006)/(1+(1/(BaseCase_RespHA_Child_1_4*('9 All Base Data'!$W793*Basecase_PM10)/10)))))</f>
        <v>0</v>
      </c>
      <c r="P793" s="179">
        <f>IF('9 All Base Data'!$U793="","",IF('9 All Base Data'!$U793=0,0,('9 All Base Data'!$U793*Basecase_Pop_2006)/(1+(1/(BaseCase_RespHA_Child_5_14*('9 All Base Data'!$W793*Basecase_PM10)/10)))))</f>
        <v>0</v>
      </c>
      <c r="Q793" s="156">
        <f>IF('7 Base case Results'!$G793="..C",0,BaseCase_RADs_All*'7 Base case Results'!$G793*('9 All Base Data'!$V793*Basecase_PM10)/10)</f>
        <v>54.334800000000008</v>
      </c>
      <c r="R793" s="189">
        <f t="shared" si="120"/>
        <v>0.68796844905072019</v>
      </c>
      <c r="S793" s="178">
        <f t="shared" si="121"/>
        <v>0</v>
      </c>
      <c r="T793" s="179">
        <f t="shared" si="122"/>
        <v>0</v>
      </c>
      <c r="U793" s="178">
        <f t="shared" si="123"/>
        <v>0</v>
      </c>
      <c r="V793" s="178">
        <f t="shared" si="124"/>
        <v>0</v>
      </c>
      <c r="W793" s="178">
        <f t="shared" si="125"/>
        <v>0</v>
      </c>
      <c r="X793" s="179">
        <f t="shared" si="126"/>
        <v>0</v>
      </c>
      <c r="Y793" s="179">
        <f t="shared" si="127"/>
        <v>3.3687576000000002E-3</v>
      </c>
      <c r="Z793" s="186">
        <f t="shared" si="128"/>
        <v>0.69133720665072018</v>
      </c>
      <c r="AA793" s="156">
        <f>$J793*'9 All Base Data'!$Y793</f>
        <v>8.4254113342380005E-2</v>
      </c>
      <c r="AB793" s="156">
        <f>$K793*'9 All Base Data'!$Y793</f>
        <v>0</v>
      </c>
      <c r="AC793" s="178">
        <f>$L793*'9 All Base Data'!$Y793</f>
        <v>0</v>
      </c>
      <c r="AD793" s="178">
        <f>IF($M793="","",$M793*'9 All Base Data'!$Y793)</f>
        <v>0</v>
      </c>
      <c r="AE793" s="178">
        <f>IF($N793="","",$N793*'9 All Base Data'!$Y793)</f>
        <v>0</v>
      </c>
      <c r="AF793" s="178">
        <f>IF($O793="","",$O793*'9 All Base Data'!$Y793)</f>
        <v>0</v>
      </c>
      <c r="AG793" s="178">
        <f>IF($P793="","",$P793*'9 All Base Data'!$Y793)</f>
        <v>0</v>
      </c>
      <c r="AH793" s="167">
        <f>$Q793*'9 All Base Data'!$Y793</f>
        <v>23.689214582544086</v>
      </c>
      <c r="AI793" s="178">
        <f>$R793*'9 All Base Data'!$Y793</f>
        <v>0.29994464349887284</v>
      </c>
      <c r="AJ793" s="178">
        <f>$S793*'9 All Base Data'!$Y793</f>
        <v>0</v>
      </c>
      <c r="AK793" s="178">
        <f>$T793*'9 All Base Data'!$Y793</f>
        <v>0</v>
      </c>
      <c r="AL793" s="178">
        <f>IF($U793="","",$U793*'9 All Base Data'!$Y793)</f>
        <v>0</v>
      </c>
      <c r="AM793" s="178">
        <f>IF($V793="","",$V793*'9 All Base Data'!$Y793)</f>
        <v>0</v>
      </c>
      <c r="AN793" s="178">
        <f>IF($W793="","",$W793*'9 All Base Data'!$Y793)</f>
        <v>0</v>
      </c>
      <c r="AO793" s="178">
        <f>IF($X793="","",$X793*'9 All Base Data'!$Y793)</f>
        <v>0</v>
      </c>
      <c r="AP793" s="178">
        <f>$Y793*'9 All Base Data'!$Y793</f>
        <v>1.4687313041177332E-3</v>
      </c>
      <c r="AQ793" s="179">
        <f t="shared" si="129"/>
        <v>0.30141337480299057</v>
      </c>
    </row>
    <row r="794" spans="1:43" x14ac:dyDescent="0.25">
      <c r="A794" s="124">
        <v>541319</v>
      </c>
      <c r="B794" s="125" t="s">
        <v>829</v>
      </c>
      <c r="C794" s="126" t="s">
        <v>408</v>
      </c>
      <c r="D794" s="101" t="s">
        <v>2078</v>
      </c>
      <c r="E794" s="142"/>
      <c r="F794" s="191" t="str">
        <f>IF('9 All Base Data'!G794="Rural Centre","Rural",IF('9 All Base Data'!G794="Rural (Incl.some Off Shore Islands)","Rural",IF('9 All Base Data'!G794="Inlet-in TA but not in Urban Area","Rural",IF('9 All Base Data'!G794="Rural (Incl.some Off Shore Islands)","Rural",IF('9 All Base Data'!G794="Inlet-not in TA","Rural",IF('9 All Base Data'!G794="Inland Water not in Urban Area","Rural",IF('9 All Base Data'!G794="Oceanic-in Region but not in TA","Rural",'9 All Base Data'!G794)))))))</f>
        <v>Taupo</v>
      </c>
      <c r="G794" s="177">
        <f>IF('9 All Base Data'!I794="..C","..C",'9 All Base Data'!I794*Basecase_Pop_2006)</f>
        <v>1425</v>
      </c>
      <c r="H794" s="177">
        <f>IF('9 All Base Data'!J794="..C","..C",'9 All Base Data'!J794*Basecase_Pop_2006)</f>
        <v>1011</v>
      </c>
      <c r="I794" s="191">
        <f>IF('9 All Base Data'!L794="..C","..C",'9 All Base Data'!L794*Basecase_Pop_2006)</f>
        <v>18</v>
      </c>
      <c r="J794" s="156">
        <f>IF('9 All Base Data'!$P794=0,0,('9 All Base Data'!$P794*Basecase_Pop_2006)/(1+(1/(BaseCase_Mort_AllAdults_30*('9 All Base Data'!$W794*Basecase_PM10)/10))))</f>
        <v>4.0277408375466679E-2</v>
      </c>
      <c r="K794" s="156">
        <f>IF('9 All Base Data'!$Q794=0,0,('9 All Base Data'!$Q794*Basecase_Pop_2006)/(1+(1/(BaseCase_Mort_Maori_30*('9 All Base Data'!$W794*Basecase_PM10)/10))))</f>
        <v>5.1734476606812352E-2</v>
      </c>
      <c r="L794" s="179">
        <f>133/(1+1/(BaseCase_Mort_Child_0_1*'9 All Base Data'!$AB$10/10))*IF('9 All Base Data'!$L794="..C",0,'9 All Base Data'!L794/'9 All Base Data'!$L$2022)</f>
        <v>2.6258001395494139E-3</v>
      </c>
      <c r="M794" s="178">
        <f>IF('9 All Base Data'!$R794="","",IF('9 All Base Data'!$R794=0,0,('9 All Base Data'!$R794*Basecase_Pop_2006)/(1+(1/(BaseCase_CardiacHA_All*('9 All Base Data'!$W794*Basecase_PM10)/10)))))</f>
        <v>7.308396794314842E-2</v>
      </c>
      <c r="N794" s="178">
        <f>IF('9 All Base Data'!$S794="","",IF('9 All Base Data'!$S794=0,0,('9 All Base Data'!S794*Basecase_Pop_2006)/(1+(1/(BaseCase_RespHA_All*('9 All Base Data'!$W794*Basecase_PM10)/10)))))</f>
        <v>8.1920111595554554E-2</v>
      </c>
      <c r="O794" s="178">
        <f>IF('9 All Base Data'!$T794="","",IF('9 All Base Data'!$T794=0,0,('9 All Base Data'!$T794*Basecase_Pop_2006)/(1+(1/(BaseCase_RespHA_Child_1_4*('9 All Base Data'!$W794*Basecase_PM10)/10)))))</f>
        <v>3.6080525082338534E-2</v>
      </c>
      <c r="P794" s="179">
        <f>IF('9 All Base Data'!$U794="","",IF('9 All Base Data'!$U794=0,0,('9 All Base Data'!$U794*Basecase_Pop_2006)/(1+(1/(BaseCase_RespHA_Child_5_14*('9 All Base Data'!$W794*Basecase_PM10)/10)))))</f>
        <v>8.9394958445737308E-3</v>
      </c>
      <c r="Q794" s="156">
        <f>IF('7 Base case Results'!$G794="..C",0,BaseCase_RADs_All*'7 Base case Results'!$G794*('9 All Base Data'!$V794*Basecase_PM10)/10)</f>
        <v>706.850876663961</v>
      </c>
      <c r="R794" s="189">
        <f t="shared" si="120"/>
        <v>0.14338757381666137</v>
      </c>
      <c r="S794" s="178">
        <f t="shared" si="121"/>
        <v>0.18417473672025197</v>
      </c>
      <c r="T794" s="179">
        <f t="shared" si="122"/>
        <v>9.3478484967959141E-3</v>
      </c>
      <c r="U794" s="178">
        <f t="shared" si="123"/>
        <v>4.6408319643899247E-4</v>
      </c>
      <c r="V794" s="178">
        <f t="shared" si="124"/>
        <v>3.7150770608583989E-4</v>
      </c>
      <c r="W794" s="178">
        <f t="shared" si="125"/>
        <v>1.6362518124840526E-4</v>
      </c>
      <c r="X794" s="179">
        <f t="shared" si="126"/>
        <v>4.0540613655141867E-5</v>
      </c>
      <c r="Y794" s="179">
        <f t="shared" si="127"/>
        <v>4.3824754353165581E-2</v>
      </c>
      <c r="Z794" s="186">
        <f t="shared" si="128"/>
        <v>0.19739576756914767</v>
      </c>
      <c r="AA794" s="156">
        <f>$J794*'9 All Base Data'!$Y794</f>
        <v>8.3751152518249921E-3</v>
      </c>
      <c r="AB794" s="156">
        <f>$K794*'9 All Base Data'!$Y794</f>
        <v>1.0757449934112776E-2</v>
      </c>
      <c r="AC794" s="178">
        <f>$L794*'9 All Base Data'!$Y794</f>
        <v>5.4599786043780379E-4</v>
      </c>
      <c r="AD794" s="178">
        <f>IF($M794="","",$M794*'9 All Base Data'!$Y794)</f>
        <v>1.519677355798737E-2</v>
      </c>
      <c r="AE794" s="178">
        <f>IF($N794="","",$N794*'9 All Base Data'!$Y794)</f>
        <v>1.7034124183447661E-2</v>
      </c>
      <c r="AF794" s="178">
        <f>IF($O794="","",$O794*'9 All Base Data'!$Y794)</f>
        <v>7.5024329543260087E-3</v>
      </c>
      <c r="AG794" s="178">
        <f>IF($P794="","",$P794*'9 All Base Data'!$Y794)</f>
        <v>1.8588412465266543E-3</v>
      </c>
      <c r="AH794" s="167">
        <f>$Q794*'9 All Base Data'!$Y794</f>
        <v>146.97960461428556</v>
      </c>
      <c r="AI794" s="178">
        <f>$R794*'9 All Base Data'!$Y794</f>
        <v>2.981541029649697E-2</v>
      </c>
      <c r="AJ794" s="178">
        <f>$S794*'9 All Base Data'!$Y794</f>
        <v>3.8296521765441481E-2</v>
      </c>
      <c r="AK794" s="178">
        <f>$T794*'9 All Base Data'!$Y794</f>
        <v>1.9437523831585819E-3</v>
      </c>
      <c r="AL794" s="178">
        <f>IF($U794="","",$U794*'9 All Base Data'!$Y794)</f>
        <v>9.6499512093219811E-5</v>
      </c>
      <c r="AM794" s="178">
        <f>IF($V794="","",$V794*'9 All Base Data'!$Y794)</f>
        <v>7.7249753171935144E-5</v>
      </c>
      <c r="AN794" s="178">
        <f>IF($W794="","",$W794*'9 All Base Data'!$Y794)</f>
        <v>3.4023533447868455E-5</v>
      </c>
      <c r="AO794" s="178">
        <f>IF($X794="","",$X794*'9 All Base Data'!$Y794)</f>
        <v>8.4298450529983771E-6</v>
      </c>
      <c r="AP794" s="178">
        <f>$Y794*'9 All Base Data'!$Y794</f>
        <v>9.1127354860857032E-3</v>
      </c>
      <c r="AQ794" s="179">
        <f t="shared" si="129"/>
        <v>4.1045647431006416E-2</v>
      </c>
    </row>
    <row r="795" spans="1:43" x14ac:dyDescent="0.25">
      <c r="A795" s="124">
        <v>541320</v>
      </c>
      <c r="B795" s="125" t="s">
        <v>830</v>
      </c>
      <c r="C795" s="126" t="s">
        <v>408</v>
      </c>
      <c r="D795" s="101" t="s">
        <v>2078</v>
      </c>
      <c r="E795" s="142"/>
      <c r="F795" s="191" t="str">
        <f>IF('9 All Base Data'!G795="Rural Centre","Rural",IF('9 All Base Data'!G795="Rural (Incl.some Off Shore Islands)","Rural",IF('9 All Base Data'!G795="Inlet-in TA but not in Urban Area","Rural",IF('9 All Base Data'!G795="Rural (Incl.some Off Shore Islands)","Rural",IF('9 All Base Data'!G795="Inlet-not in TA","Rural",IF('9 All Base Data'!G795="Inland Water not in Urban Area","Rural",IF('9 All Base Data'!G795="Oceanic-in Region but not in TA","Rural",'9 All Base Data'!G795)))))))</f>
        <v>Rural</v>
      </c>
      <c r="G795" s="177">
        <f>IF('9 All Base Data'!I795="..C","..C",'9 All Base Data'!I795*Basecase_Pop_2006)</f>
        <v>1557</v>
      </c>
      <c r="H795" s="177">
        <f>IF('9 All Base Data'!J795="..C","..C",'9 All Base Data'!J795*Basecase_Pop_2006)</f>
        <v>789</v>
      </c>
      <c r="I795" s="191">
        <f>IF('9 All Base Data'!L795="..C","..C",'9 All Base Data'!L795*Basecase_Pop_2006)</f>
        <v>36</v>
      </c>
      <c r="J795" s="156">
        <f>IF('9 All Base Data'!$P795=0,0,('9 All Base Data'!$P795*Basecase_Pop_2006)/(1+(1/(BaseCase_Mort_AllAdults_30*('9 All Base Data'!$W795*Basecase_PM10)/10))))</f>
        <v>0.2465957561004872</v>
      </c>
      <c r="K795" s="156">
        <f>IF('9 All Base Data'!$Q795=0,0,('9 All Base Data'!$Q795*Basecase_Pop_2006)/(1+(1/(BaseCase_Mort_Maori_30*('9 All Base Data'!$W795*Basecase_PM10)/10))))</f>
        <v>4.5828301995284919E-2</v>
      </c>
      <c r="L795" s="179">
        <f>133/(1+1/(BaseCase_Mort_Child_0_1*'9 All Base Data'!$AB$10/10))*IF('9 All Base Data'!$L795="..C",0,'9 All Base Data'!L795/'9 All Base Data'!$L$2022)</f>
        <v>5.2516002790988277E-3</v>
      </c>
      <c r="M795" s="178">
        <f>IF('9 All Base Data'!$R795="","",IF('9 All Base Data'!$R795=0,0,('9 All Base Data'!$R795*Basecase_Pop_2006)/(1+(1/(BaseCase_CardiacHA_All*('9 All Base Data'!$W795*Basecase_PM10)/10)))))</f>
        <v>2.8555447848389003E-2</v>
      </c>
      <c r="N795" s="178">
        <f>IF('9 All Base Data'!$S795="","",IF('9 All Base Data'!$S795=0,0,('9 All Base Data'!S795*Basecase_Pop_2006)/(1+(1/(BaseCase_RespHA_All*('9 All Base Data'!$W795*Basecase_PM10)/10)))))</f>
        <v>3.4263585887146113E-2</v>
      </c>
      <c r="O795" s="178">
        <f>IF('9 All Base Data'!$T795="","",IF('9 All Base Data'!$T795=0,0,('9 All Base Data'!$T795*Basecase_Pop_2006)/(1+(1/(BaseCase_RespHA_Child_1_4*('9 All Base Data'!$W795*Basecase_PM10)/10)))))</f>
        <v>0</v>
      </c>
      <c r="P795" s="179">
        <f>IF('9 All Base Data'!$U795="","",IF('9 All Base Data'!$U795=0,0,('9 All Base Data'!$U795*Basecase_Pop_2006)/(1+(1/(BaseCase_RespHA_Child_5_14*('9 All Base Data'!$W795*Basecase_PM10)/10)))))</f>
        <v>7.7838872557158328E-3</v>
      </c>
      <c r="Q795" s="156">
        <f>IF('7 Base case Results'!$G795="..C",0,BaseCase_RADs_All*'7 Base case Results'!$G795*('9 All Base Data'!$V795*Basecase_PM10)/10)</f>
        <v>446.73444000000001</v>
      </c>
      <c r="R795" s="189">
        <f t="shared" si="120"/>
        <v>0.87788089171773442</v>
      </c>
      <c r="S795" s="178">
        <f t="shared" si="121"/>
        <v>0.16314875510321433</v>
      </c>
      <c r="T795" s="179">
        <f t="shared" si="122"/>
        <v>1.8695696993591828E-2</v>
      </c>
      <c r="U795" s="178">
        <f t="shared" si="123"/>
        <v>1.8132709383727016E-4</v>
      </c>
      <c r="V795" s="178">
        <f t="shared" si="124"/>
        <v>1.5538536199820763E-4</v>
      </c>
      <c r="W795" s="178">
        <f t="shared" si="125"/>
        <v>0</v>
      </c>
      <c r="X795" s="179">
        <f t="shared" si="126"/>
        <v>3.52999287046713E-5</v>
      </c>
      <c r="Y795" s="179">
        <f t="shared" si="127"/>
        <v>2.7697535280000001E-2</v>
      </c>
      <c r="Z795" s="186">
        <f t="shared" si="128"/>
        <v>0.92461083644716169</v>
      </c>
      <c r="AA795" s="156">
        <f>$J795*'9 All Base Data'!$Y795</f>
        <v>2.1479510970673254E-2</v>
      </c>
      <c r="AB795" s="156">
        <f>$K795*'9 All Base Data'!$Y795</f>
        <v>3.9918347786728377E-3</v>
      </c>
      <c r="AC795" s="178">
        <f>$L795*'9 All Base Data'!$Y795</f>
        <v>4.5743611971378579E-4</v>
      </c>
      <c r="AD795" s="178">
        <f>IF($M795="","",$M795*'9 All Base Data'!$Y795)</f>
        <v>2.487297693322905E-3</v>
      </c>
      <c r="AE795" s="178">
        <f>IF($N795="","",$N795*'9 All Base Data'!$Y795)</f>
        <v>2.984500141428452E-3</v>
      </c>
      <c r="AF795" s="178">
        <f>IF($O795="","",$O795*'9 All Base Data'!$Y795)</f>
        <v>0</v>
      </c>
      <c r="AG795" s="178">
        <f>IF($P795="","",$P795*'9 All Base Data'!$Y795)</f>
        <v>6.7800879604554406E-4</v>
      </c>
      <c r="AH795" s="167">
        <f>$Q795*'9 All Base Data'!$Y795</f>
        <v>38.912418675394285</v>
      </c>
      <c r="AI795" s="178">
        <f>$R795*'9 All Base Data'!$Y795</f>
        <v>7.6467059055596781E-2</v>
      </c>
      <c r="AJ795" s="178">
        <f>$S795*'9 All Base Data'!$Y795</f>
        <v>1.4210931812075302E-2</v>
      </c>
      <c r="AK795" s="178">
        <f>$T795*'9 All Base Data'!$Y795</f>
        <v>1.6284725861810776E-3</v>
      </c>
      <c r="AL795" s="178">
        <f>IF($U795="","",$U795*'9 All Base Data'!$Y795)</f>
        <v>1.5794340352600448E-5</v>
      </c>
      <c r="AM795" s="178">
        <f>IF($V795="","",$V795*'9 All Base Data'!$Y795)</f>
        <v>1.3534708141378032E-5</v>
      </c>
      <c r="AN795" s="178">
        <f>IF($W795="","",$W795*'9 All Base Data'!$Y795)</f>
        <v>0</v>
      </c>
      <c r="AO795" s="178">
        <f>IF($X795="","",$X795*'9 All Base Data'!$Y795)</f>
        <v>3.0747698900665421E-6</v>
      </c>
      <c r="AP795" s="178">
        <f>$Y795*'9 All Base Data'!$Y795</f>
        <v>2.4125699578744458E-3</v>
      </c>
      <c r="AQ795" s="179">
        <f t="shared" si="129"/>
        <v>8.0537430648146294E-2</v>
      </c>
    </row>
    <row r="796" spans="1:43" x14ac:dyDescent="0.25">
      <c r="A796" s="124">
        <v>541333</v>
      </c>
      <c r="B796" s="125" t="s">
        <v>832</v>
      </c>
      <c r="C796" s="126" t="s">
        <v>408</v>
      </c>
      <c r="D796" s="101" t="s">
        <v>2078</v>
      </c>
      <c r="E796" s="142"/>
      <c r="F796" s="191" t="str">
        <f>IF('9 All Base Data'!G796="Rural Centre","Rural",IF('9 All Base Data'!G796="Rural (Incl.some Off Shore Islands)","Rural",IF('9 All Base Data'!G796="Inlet-in TA but not in Urban Area","Rural",IF('9 All Base Data'!G796="Rural (Incl.some Off Shore Islands)","Rural",IF('9 All Base Data'!G796="Inlet-not in TA","Rural",IF('9 All Base Data'!G796="Inland Water not in Urban Area","Rural",IF('9 All Base Data'!G796="Oceanic-in Region but not in TA","Rural",'9 All Base Data'!G796)))))))</f>
        <v>Rural</v>
      </c>
      <c r="G796" s="177">
        <f>IF('9 All Base Data'!I796="..C","..C",'9 All Base Data'!I796*Basecase_Pop_2006)</f>
        <v>489</v>
      </c>
      <c r="H796" s="177">
        <f>IF('9 All Base Data'!J796="..C","..C",'9 All Base Data'!J796*Basecase_Pop_2006)</f>
        <v>351</v>
      </c>
      <c r="I796" s="191">
        <f>IF('9 All Base Data'!L796="..C","..C",'9 All Base Data'!L796*Basecase_Pop_2006)</f>
        <v>3</v>
      </c>
      <c r="J796" s="156">
        <f>IF('9 All Base Data'!$P796=0,0,('9 All Base Data'!$P796*Basecase_Pop_2006)/(1+(1/(BaseCase_Mort_AllAdults_30*('9 All Base Data'!$W796*Basecase_PM10)/10))))</f>
        <v>0</v>
      </c>
      <c r="K796" s="156">
        <f>IF('9 All Base Data'!$Q796=0,0,('9 All Base Data'!$Q796*Basecase_Pop_2006)/(1+(1/(BaseCase_Mort_Maori_30*('9 All Base Data'!$W796*Basecase_PM10)/10))))</f>
        <v>0</v>
      </c>
      <c r="L796" s="179">
        <f>133/(1+1/(BaseCase_Mort_Child_0_1*'9 All Base Data'!$AB$10/10))*IF('9 All Base Data'!$L796="..C",0,'9 All Base Data'!L796/'9 All Base Data'!$L$2022)</f>
        <v>4.3763335659156898E-4</v>
      </c>
      <c r="M796" s="178">
        <f>IF('9 All Base Data'!$R796="","",IF('9 All Base Data'!$R796=0,0,('9 All Base Data'!$R796*Basecase_Pop_2006)/(1+(1/(BaseCase_CardiacHA_All*('9 All Base Data'!$W796*Basecase_PM10)/10)))))</f>
        <v>0</v>
      </c>
      <c r="N796" s="178">
        <f>IF('9 All Base Data'!$S796="","",IF('9 All Base Data'!$S796=0,0,('9 All Base Data'!S796*Basecase_Pop_2006)/(1+(1/(BaseCase_RespHA_All*('9 All Base Data'!$W796*Basecase_PM10)/10)))))</f>
        <v>0</v>
      </c>
      <c r="O796" s="178">
        <f>IF('9 All Base Data'!$T796="","",IF('9 All Base Data'!$T796=0,0,('9 All Base Data'!$T796*Basecase_Pop_2006)/(1+(1/(BaseCase_RespHA_Child_1_4*('9 All Base Data'!$W796*Basecase_PM10)/10)))))</f>
        <v>0</v>
      </c>
      <c r="P796" s="179">
        <f>IF('9 All Base Data'!$U796="","",IF('9 All Base Data'!$U796=0,0,('9 All Base Data'!$U796*Basecase_Pop_2006)/(1+(1/(BaseCase_RespHA_Child_5_14*('9 All Base Data'!$W796*Basecase_PM10)/10)))))</f>
        <v>0</v>
      </c>
      <c r="Q796" s="156">
        <f>IF('7 Base case Results'!$G796="..C",0,BaseCase_RADs_All*'7 Base case Results'!$G796*('9 All Base Data'!$V796*Basecase_PM10)/10)</f>
        <v>140.30387999999999</v>
      </c>
      <c r="R796" s="189">
        <f t="shared" si="120"/>
        <v>0</v>
      </c>
      <c r="S796" s="178">
        <f t="shared" si="121"/>
        <v>0</v>
      </c>
      <c r="T796" s="179">
        <f t="shared" si="122"/>
        <v>1.5579747494659855E-3</v>
      </c>
      <c r="U796" s="178">
        <f t="shared" si="123"/>
        <v>0</v>
      </c>
      <c r="V796" s="178">
        <f t="shared" si="124"/>
        <v>0</v>
      </c>
      <c r="W796" s="178">
        <f t="shared" si="125"/>
        <v>0</v>
      </c>
      <c r="X796" s="179">
        <f t="shared" si="126"/>
        <v>0</v>
      </c>
      <c r="Y796" s="179">
        <f t="shared" si="127"/>
        <v>8.6988405599999988E-3</v>
      </c>
      <c r="Z796" s="186">
        <f t="shared" si="128"/>
        <v>1.0256815309465985E-2</v>
      </c>
      <c r="AA796" s="156">
        <f>$J796*'9 All Base Data'!$Y796</f>
        <v>0</v>
      </c>
      <c r="AB796" s="156">
        <f>$K796*'9 All Base Data'!$Y796</f>
        <v>0</v>
      </c>
      <c r="AC796" s="178">
        <f>$L796*'9 All Base Data'!$Y796</f>
        <v>3.811967664281548E-5</v>
      </c>
      <c r="AD796" s="178">
        <f>IF($M796="","",$M796*'9 All Base Data'!$Y796)</f>
        <v>0</v>
      </c>
      <c r="AE796" s="178">
        <f>IF($N796="","",$N796*'9 All Base Data'!$Y796)</f>
        <v>0</v>
      </c>
      <c r="AF796" s="178">
        <f>IF($O796="","",$O796*'9 All Base Data'!$Y796)</f>
        <v>0</v>
      </c>
      <c r="AG796" s="178">
        <f>IF($P796="","",$P796*'9 All Base Data'!$Y796)</f>
        <v>0</v>
      </c>
      <c r="AH796" s="167">
        <f>$Q796*'9 All Base Data'!$Y796</f>
        <v>12.221048639863714</v>
      </c>
      <c r="AI796" s="178">
        <f>$R796*'9 All Base Data'!$Y796</f>
        <v>0</v>
      </c>
      <c r="AJ796" s="178">
        <f>$S796*'9 All Base Data'!$Y796</f>
        <v>0</v>
      </c>
      <c r="AK796" s="178">
        <f>$T796*'9 All Base Data'!$Y796</f>
        <v>1.3570604884842311E-4</v>
      </c>
      <c r="AL796" s="178">
        <f>IF($U796="","",$U796*'9 All Base Data'!$Y796)</f>
        <v>0</v>
      </c>
      <c r="AM796" s="178">
        <f>IF($V796="","",$V796*'9 All Base Data'!$Y796)</f>
        <v>0</v>
      </c>
      <c r="AN796" s="178">
        <f>IF($W796="","",$W796*'9 All Base Data'!$Y796)</f>
        <v>0</v>
      </c>
      <c r="AO796" s="178">
        <f>IF($X796="","",$X796*'9 All Base Data'!$Y796)</f>
        <v>0</v>
      </c>
      <c r="AP796" s="178">
        <f>$Y796*'9 All Base Data'!$Y796</f>
        <v>7.5770501567155022E-4</v>
      </c>
      <c r="AQ796" s="179">
        <f t="shared" si="129"/>
        <v>8.9341106451997334E-4</v>
      </c>
    </row>
    <row r="797" spans="1:43" x14ac:dyDescent="0.25">
      <c r="A797" s="131">
        <v>541334</v>
      </c>
      <c r="B797" s="132" t="s">
        <v>2250</v>
      </c>
      <c r="C797" s="132" t="s">
        <v>408</v>
      </c>
      <c r="D797" s="145" t="s">
        <v>2078</v>
      </c>
      <c r="E797" s="142"/>
      <c r="F797" s="191" t="str">
        <f>IF('9 All Base Data'!G797="Rural Centre","Rural",IF('9 All Base Data'!G797="Rural (Incl.some Off Shore Islands)","Rural",IF('9 All Base Data'!G797="Inlet-in TA but not in Urban Area","Rural",IF('9 All Base Data'!G797="Rural (Incl.some Off Shore Islands)","Rural",IF('9 All Base Data'!G797="Inlet-not in TA","Rural",IF('9 All Base Data'!G797="Inland Water not in Urban Area","Rural",IF('9 All Base Data'!G797="Oceanic-in Region but not in TA","Rural",'9 All Base Data'!G797)))))))</f>
        <v>Rural</v>
      </c>
      <c r="G797" s="177">
        <f>IF('9 All Base Data'!I797="..C","..C",'9 All Base Data'!I797*Basecase_Pop_2006)</f>
        <v>285</v>
      </c>
      <c r="H797" s="177">
        <f>IF('9 All Base Data'!J797="..C","..C",'9 All Base Data'!J797*Basecase_Pop_2006)</f>
        <v>141</v>
      </c>
      <c r="I797" s="191">
        <f>IF('9 All Base Data'!L797="..C","..C",'9 All Base Data'!L797*Basecase_Pop_2006)</f>
        <v>6</v>
      </c>
      <c r="J797" s="156">
        <f>IF('9 All Base Data'!$P797=0,0,('9 All Base Data'!$P797*Basecase_Pop_2006)/(1+(1/(BaseCase_Mort_AllAdults_30*('9 All Base Data'!$W797*Basecase_PM10)/10))))</f>
        <v>1.2810169148077257E-2</v>
      </c>
      <c r="K797" s="156">
        <f>IF('9 All Base Data'!$Q797=0,0,('9 All Base Data'!$Q797*Basecase_Pop_2006)/(1+(1/(BaseCase_Mort_Maori_30*('9 All Base Data'!$W797*Basecase_PM10)/10))))</f>
        <v>7.4821717543322305E-3</v>
      </c>
      <c r="L797" s="179">
        <f>133/(1+1/(BaseCase_Mort_Child_0_1*'9 All Base Data'!$AB$10/10))*IF('9 All Base Data'!$L797="..C",0,'9 All Base Data'!L797/'9 All Base Data'!$L$2022)</f>
        <v>8.7526671318313796E-4</v>
      </c>
      <c r="M797" s="178">
        <f>IF('9 All Base Data'!$R797="","",IF('9 All Base Data'!$R797=0,0,('9 All Base Data'!$R797*Basecase_Pop_2006)/(1+(1/(BaseCase_CardiacHA_All*('9 All Base Data'!$W797*Basecase_PM10)/10)))))</f>
        <v>0</v>
      </c>
      <c r="N797" s="178">
        <f>IF('9 All Base Data'!$S797="","",IF('9 All Base Data'!$S797=0,0,('9 All Base Data'!S797*Basecase_Pop_2006)/(1+(1/(BaseCase_RespHA_All*('9 All Base Data'!$W797*Basecase_PM10)/10)))))</f>
        <v>0</v>
      </c>
      <c r="O797" s="178">
        <f>IF('9 All Base Data'!$T797="","",IF('9 All Base Data'!$T797=0,0,('9 All Base Data'!$T797*Basecase_Pop_2006)/(1+(1/(BaseCase_RespHA_Child_1_4*('9 All Base Data'!$W797*Basecase_PM10)/10)))))</f>
        <v>0</v>
      </c>
      <c r="P797" s="179">
        <f>IF('9 All Base Data'!$U797="","",IF('9 All Base Data'!$U797=0,0,('9 All Base Data'!$U797*Basecase_Pop_2006)/(1+(1/(BaseCase_RespHA_Child_5_14*('9 All Base Data'!$W797*Basecase_PM10)/10)))))</f>
        <v>0</v>
      </c>
      <c r="Q797" s="156">
        <f>IF('7 Base case Results'!$G797="..C",0,BaseCase_RADs_All*'7 Base case Results'!$G797*('9 All Base Data'!$V797*Basecase_PM10)/10)</f>
        <v>81.772200000000012</v>
      </c>
      <c r="R797" s="189">
        <f t="shared" si="120"/>
        <v>4.5604202167155029E-2</v>
      </c>
      <c r="S797" s="178">
        <f t="shared" si="121"/>
        <v>2.6636531445422742E-2</v>
      </c>
      <c r="T797" s="179">
        <f t="shared" si="122"/>
        <v>3.1159494989319711E-3</v>
      </c>
      <c r="U797" s="178">
        <f t="shared" si="123"/>
        <v>0</v>
      </c>
      <c r="V797" s="178">
        <f t="shared" si="124"/>
        <v>0</v>
      </c>
      <c r="W797" s="178">
        <f t="shared" si="125"/>
        <v>0</v>
      </c>
      <c r="X797" s="179">
        <f t="shared" si="126"/>
        <v>0</v>
      </c>
      <c r="Y797" s="179">
        <f t="shared" si="127"/>
        <v>5.0698764000000011E-3</v>
      </c>
      <c r="Z797" s="186">
        <f t="shared" si="128"/>
        <v>5.3790028066087001E-2</v>
      </c>
      <c r="AA797" s="156">
        <f>$J797*'9 All Base Data'!$Y797</f>
        <v>1.1158187517232858E-3</v>
      </c>
      <c r="AB797" s="156">
        <f>$K797*'9 All Base Data'!$Y797</f>
        <v>6.5172812713025908E-4</v>
      </c>
      <c r="AC797" s="178">
        <f>$L797*'9 All Base Data'!$Y797</f>
        <v>7.623935328563096E-5</v>
      </c>
      <c r="AD797" s="178">
        <f>IF($M797="","",$M797*'9 All Base Data'!$Y797)</f>
        <v>0</v>
      </c>
      <c r="AE797" s="178">
        <f>IF($N797="","",$N797*'9 All Base Data'!$Y797)</f>
        <v>0</v>
      </c>
      <c r="AF797" s="178">
        <f>IF($O797="","",$O797*'9 All Base Data'!$Y797)</f>
        <v>0</v>
      </c>
      <c r="AG797" s="178">
        <f>IF($P797="","",$P797*'9 All Base Data'!$Y797)</f>
        <v>0</v>
      </c>
      <c r="AH797" s="167">
        <f>$Q797*'9 All Base Data'!$Y797</f>
        <v>7.1226970600432704</v>
      </c>
      <c r="AI797" s="178">
        <f>$R797*'9 All Base Data'!$Y797</f>
        <v>3.9723147561348971E-3</v>
      </c>
      <c r="AJ797" s="178">
        <f>$S797*'9 All Base Data'!$Y797</f>
        <v>2.3201521325837225E-3</v>
      </c>
      <c r="AK797" s="178">
        <f>$T797*'9 All Base Data'!$Y797</f>
        <v>2.7141209769684623E-4</v>
      </c>
      <c r="AL797" s="178">
        <f>IF($U797="","",$U797*'9 All Base Data'!$Y797)</f>
        <v>0</v>
      </c>
      <c r="AM797" s="178">
        <f>IF($V797="","",$V797*'9 All Base Data'!$Y797)</f>
        <v>0</v>
      </c>
      <c r="AN797" s="178">
        <f>IF($W797="","",$W797*'9 All Base Data'!$Y797)</f>
        <v>0</v>
      </c>
      <c r="AO797" s="178">
        <f>IF($X797="","",$X797*'9 All Base Data'!$Y797)</f>
        <v>0</v>
      </c>
      <c r="AP797" s="178">
        <f>$Y797*'9 All Base Data'!$Y797</f>
        <v>4.4160721772268282E-4</v>
      </c>
      <c r="AQ797" s="179">
        <f t="shared" si="129"/>
        <v>4.6853340715544258E-3</v>
      </c>
    </row>
    <row r="798" spans="1:43" x14ac:dyDescent="0.25">
      <c r="A798" s="131">
        <v>541335</v>
      </c>
      <c r="B798" s="132" t="s">
        <v>831</v>
      </c>
      <c r="C798" s="132" t="s">
        <v>408</v>
      </c>
      <c r="D798" s="145" t="s">
        <v>2078</v>
      </c>
      <c r="E798" s="142"/>
      <c r="F798" s="191" t="str">
        <f>IF('9 All Base Data'!G798="Rural Centre","Rural",IF('9 All Base Data'!G798="Rural (Incl.some Off Shore Islands)","Rural",IF('9 All Base Data'!G798="Inlet-in TA but not in Urban Area","Rural",IF('9 All Base Data'!G798="Rural (Incl.some Off Shore Islands)","Rural",IF('9 All Base Data'!G798="Inlet-not in TA","Rural",IF('9 All Base Data'!G798="Inland Water not in Urban Area","Rural",IF('9 All Base Data'!G798="Oceanic-in Region but not in TA","Rural",'9 All Base Data'!G798)))))))</f>
        <v>Rural</v>
      </c>
      <c r="G798" s="177">
        <f>IF('9 All Base Data'!I798="..C","..C",'9 All Base Data'!I798*Basecase_Pop_2006)</f>
        <v>2268</v>
      </c>
      <c r="H798" s="177">
        <f>IF('9 All Base Data'!J798="..C","..C",'9 All Base Data'!J798*Basecase_Pop_2006)</f>
        <v>1410</v>
      </c>
      <c r="I798" s="191">
        <f>IF('9 All Base Data'!L798="..C","..C",'9 All Base Data'!L798*Basecase_Pop_2006)</f>
        <v>33</v>
      </c>
      <c r="J798" s="156">
        <f>IF('9 All Base Data'!$P798=0,0,('9 All Base Data'!$P798*Basecase_Pop_2006)/(1+(1/(BaseCase_Mort_AllAdults_30*('9 All Base Data'!$W798*Basecase_PM10)/10))))</f>
        <v>0.12810169148077255</v>
      </c>
      <c r="K798" s="156">
        <f>IF('9 All Base Data'!$Q798=0,0,('9 All Base Data'!$Q798*Basecase_Pop_2006)/(1+(1/(BaseCase_Mort_Maori_30*('9 All Base Data'!$W798*Basecase_PM10)/10))))</f>
        <v>8.4174432236237606E-2</v>
      </c>
      <c r="L798" s="179">
        <f>133/(1+1/(BaseCase_Mort_Child_0_1*'9 All Base Data'!$AB$10/10))*IF('9 All Base Data'!$L798="..C",0,'9 All Base Data'!L798/'9 All Base Data'!$L$2022)</f>
        <v>4.8139669225072592E-3</v>
      </c>
      <c r="M798" s="178">
        <f>IF('9 All Base Data'!$R798="","",IF('9 All Base Data'!$R798=0,0,('9 All Base Data'!$R798*Basecase_Pop_2006)/(1+(1/(BaseCase_CardiacHA_All*('9 All Base Data'!$W798*Basecase_PM10)/10)))))</f>
        <v>0</v>
      </c>
      <c r="N798" s="178">
        <f>IF('9 All Base Data'!$S798="","",IF('9 All Base Data'!$S798=0,0,('9 All Base Data'!S798*Basecase_Pop_2006)/(1+(1/(BaseCase_RespHA_All*('9 All Base Data'!$W798*Basecase_PM10)/10)))))</f>
        <v>0</v>
      </c>
      <c r="O798" s="178">
        <f>IF('9 All Base Data'!$T798="","",IF('9 All Base Data'!$T798=0,0,('9 All Base Data'!$T798*Basecase_Pop_2006)/(1+(1/(BaseCase_RespHA_Child_1_4*('9 All Base Data'!$W798*Basecase_PM10)/10)))))</f>
        <v>0</v>
      </c>
      <c r="P798" s="179">
        <f>IF('9 All Base Data'!$U798="","",IF('9 All Base Data'!$U798=0,0,('9 All Base Data'!$U798*Basecase_Pop_2006)/(1+(1/(BaseCase_RespHA_Child_5_14*('9 All Base Data'!$W798*Basecase_PM10)/10)))))</f>
        <v>0</v>
      </c>
      <c r="Q798" s="156">
        <f>IF('7 Base case Results'!$G798="..C",0,BaseCase_RADs_All*'7 Base case Results'!$G798*('9 All Base Data'!$V798*Basecase_PM10)/10)</f>
        <v>650.7345600000001</v>
      </c>
      <c r="R798" s="189">
        <f t="shared" si="120"/>
        <v>0.45604202167155028</v>
      </c>
      <c r="S798" s="178">
        <f t="shared" si="121"/>
        <v>0.29966097876100584</v>
      </c>
      <c r="T798" s="179">
        <f t="shared" si="122"/>
        <v>1.7137722244125842E-2</v>
      </c>
      <c r="U798" s="178">
        <f t="shared" si="123"/>
        <v>0</v>
      </c>
      <c r="V798" s="178">
        <f t="shared" si="124"/>
        <v>0</v>
      </c>
      <c r="W798" s="178">
        <f t="shared" si="125"/>
        <v>0</v>
      </c>
      <c r="X798" s="179">
        <f t="shared" si="126"/>
        <v>0</v>
      </c>
      <c r="Y798" s="179">
        <f t="shared" si="127"/>
        <v>4.0345542720000002E-2</v>
      </c>
      <c r="Z798" s="186">
        <f t="shared" si="128"/>
        <v>0.51352528663567609</v>
      </c>
      <c r="AA798" s="156">
        <f>$J798*'9 All Base Data'!$Y798</f>
        <v>1.1158187517232857E-2</v>
      </c>
      <c r="AB798" s="156">
        <f>$K798*'9 All Base Data'!$Y798</f>
        <v>7.331941430215416E-3</v>
      </c>
      <c r="AC798" s="178">
        <f>$L798*'9 All Base Data'!$Y798</f>
        <v>4.1931644307097036E-4</v>
      </c>
      <c r="AD798" s="178">
        <f>IF($M798="","",$M798*'9 All Base Data'!$Y798)</f>
        <v>0</v>
      </c>
      <c r="AE798" s="178">
        <f>IF($N798="","",$N798*'9 All Base Data'!$Y798)</f>
        <v>0</v>
      </c>
      <c r="AF798" s="178">
        <f>IF($O798="","",$O798*'9 All Base Data'!$Y798)</f>
        <v>0</v>
      </c>
      <c r="AG798" s="178">
        <f>IF($P798="","",$P798*'9 All Base Data'!$Y798)</f>
        <v>0</v>
      </c>
      <c r="AH798" s="167">
        <f>$Q798*'9 All Base Data'!$Y798</f>
        <v>56.681673446239081</v>
      </c>
      <c r="AI798" s="178">
        <f>$R798*'9 All Base Data'!$Y798</f>
        <v>3.9723147561348968E-2</v>
      </c>
      <c r="AJ798" s="178">
        <f>$S798*'9 All Base Data'!$Y798</f>
        <v>2.6101711491566877E-2</v>
      </c>
      <c r="AK798" s="178">
        <f>$T798*'9 All Base Data'!$Y798</f>
        <v>1.4927665373326543E-3</v>
      </c>
      <c r="AL798" s="178">
        <f>IF($U798="","",$U798*'9 All Base Data'!$Y798)</f>
        <v>0</v>
      </c>
      <c r="AM798" s="178">
        <f>IF($V798="","",$V798*'9 All Base Data'!$Y798)</f>
        <v>0</v>
      </c>
      <c r="AN798" s="178">
        <f>IF($W798="","",$W798*'9 All Base Data'!$Y798)</f>
        <v>0</v>
      </c>
      <c r="AO798" s="178">
        <f>IF($X798="","",$X798*'9 All Base Data'!$Y798)</f>
        <v>0</v>
      </c>
      <c r="AP798" s="178">
        <f>$Y798*'9 All Base Data'!$Y798</f>
        <v>3.5142637536668226E-3</v>
      </c>
      <c r="AQ798" s="179">
        <f t="shared" si="129"/>
        <v>4.4730177852348445E-2</v>
      </c>
    </row>
    <row r="799" spans="1:43" x14ac:dyDescent="0.25">
      <c r="A799" s="124">
        <v>541342</v>
      </c>
      <c r="B799" s="125" t="s">
        <v>833</v>
      </c>
      <c r="C799" s="126" t="s">
        <v>678</v>
      </c>
      <c r="D799" s="101" t="s">
        <v>2078</v>
      </c>
      <c r="E799" s="142"/>
      <c r="F799" s="191" t="str">
        <f>IF('9 All Base Data'!G799="Rural Centre","Rural",IF('9 All Base Data'!G799="Rural (Incl.some Off Shore Islands)","Rural",IF('9 All Base Data'!G799="Inlet-in TA but not in Urban Area","Rural",IF('9 All Base Data'!G799="Rural (Incl.some Off Shore Islands)","Rural",IF('9 All Base Data'!G799="Inlet-not in TA","Rural",IF('9 All Base Data'!G799="Inland Water not in Urban Area","Rural",IF('9 All Base Data'!G799="Oceanic-in Region but not in TA","Rural",'9 All Base Data'!G799)))))))</f>
        <v>Rural</v>
      </c>
      <c r="G799" s="177">
        <f>IF('9 All Base Data'!I799="..C","..C",'9 All Base Data'!I799*Basecase_Pop_2006)</f>
        <v>135</v>
      </c>
      <c r="H799" s="177">
        <f>IF('9 All Base Data'!J799="..C","..C",'9 All Base Data'!J799*Basecase_Pop_2006)</f>
        <v>72</v>
      </c>
      <c r="I799" s="191" t="str">
        <f>IF('9 All Base Data'!L799="..C","..C",'9 All Base Data'!L799*Basecase_Pop_2006)</f>
        <v>..C</v>
      </c>
      <c r="J799" s="156">
        <f>IF('9 All Base Data'!$P799=0,0,('9 All Base Data'!$P799*Basecase_Pop_2006)/(1+(1/(BaseCase_Mort_AllAdults_30*('9 All Base Data'!$W799*Basecase_PM10)/10))))</f>
        <v>0</v>
      </c>
      <c r="K799" s="156">
        <f>IF('9 All Base Data'!$Q799=0,0,('9 All Base Data'!$Q799*Basecase_Pop_2006)/(1+(1/(BaseCase_Mort_Maori_30*('9 All Base Data'!$W799*Basecase_PM10)/10))))</f>
        <v>0</v>
      </c>
      <c r="L799" s="179">
        <f>133/(1+1/(BaseCase_Mort_Child_0_1*'9 All Base Data'!$AB$10/10))*IF('9 All Base Data'!$L799="..C",0,'9 All Base Data'!L799/'9 All Base Data'!$L$2022)</f>
        <v>0</v>
      </c>
      <c r="M799" s="178">
        <f>IF('9 All Base Data'!$R799="","",IF('9 All Base Data'!$R799=0,0,('9 All Base Data'!$R799*Basecase_Pop_2006)/(1+(1/(BaseCase_CardiacHA_All*('9 All Base Data'!$W799*Basecase_PM10)/10)))))</f>
        <v>1.5864137693549446E-3</v>
      </c>
      <c r="N799" s="178">
        <f>IF('9 All Base Data'!$S799="","",IF('9 All Base Data'!$S799=0,0,('9 All Base Data'!S799*Basecase_Pop_2006)/(1+(1/(BaseCase_RespHA_All*('9 All Base Data'!$W799*Basecase_PM10)/10)))))</f>
        <v>5.2713209057147865E-3</v>
      </c>
      <c r="O799" s="178">
        <f>IF('9 All Base Data'!$T799="","",IF('9 All Base Data'!$T799=0,0,('9 All Base Data'!$T799*Basecase_Pop_2006)/(1+(1/(BaseCase_RespHA_Child_1_4*('9 All Base Data'!$W799*Basecase_PM10)/10)))))</f>
        <v>0</v>
      </c>
      <c r="P799" s="179">
        <f>IF('9 All Base Data'!$U799="","",IF('9 All Base Data'!$U799=0,0,('9 All Base Data'!$U799*Basecase_Pop_2006)/(1+(1/(BaseCase_RespHA_Child_5_14*('9 All Base Data'!$W799*Basecase_PM10)/10)))))</f>
        <v>0</v>
      </c>
      <c r="Q799" s="156">
        <f>IF('7 Base case Results'!$G799="..C",0,BaseCase_RADs_All*'7 Base case Results'!$G799*('9 All Base Data'!$V799*Basecase_PM10)/10)</f>
        <v>38.734200000000001</v>
      </c>
      <c r="R799" s="189">
        <f t="shared" si="120"/>
        <v>0</v>
      </c>
      <c r="S799" s="178">
        <f t="shared" si="121"/>
        <v>0</v>
      </c>
      <c r="T799" s="179">
        <f t="shared" si="122"/>
        <v>0</v>
      </c>
      <c r="U799" s="178">
        <f t="shared" si="123"/>
        <v>1.0073727435403897E-5</v>
      </c>
      <c r="V799" s="178">
        <f t="shared" si="124"/>
        <v>2.3905440307416557E-5</v>
      </c>
      <c r="W799" s="178">
        <f t="shared" si="125"/>
        <v>0</v>
      </c>
      <c r="X799" s="179">
        <f t="shared" si="126"/>
        <v>0</v>
      </c>
      <c r="Y799" s="179">
        <f t="shared" si="127"/>
        <v>2.4015204E-3</v>
      </c>
      <c r="Z799" s="186">
        <f t="shared" si="128"/>
        <v>2.4354995677428205E-3</v>
      </c>
      <c r="AA799" s="156">
        <f>$J799*'9 All Base Data'!$Y799</f>
        <v>0</v>
      </c>
      <c r="AB799" s="156">
        <f>$K799*'9 All Base Data'!$Y799</f>
        <v>0</v>
      </c>
      <c r="AC799" s="178">
        <f>$L799*'9 All Base Data'!$Y799</f>
        <v>0</v>
      </c>
      <c r="AD799" s="178">
        <f>IF($M799="","",$M799*'9 All Base Data'!$Y799)</f>
        <v>1.3818320518460583E-4</v>
      </c>
      <c r="AE799" s="178">
        <f>IF($N799="","",$N799*'9 All Base Data'!$Y799)</f>
        <v>4.5915386791206954E-4</v>
      </c>
      <c r="AF799" s="178">
        <f>IF($O799="","",$O799*'9 All Base Data'!$Y799)</f>
        <v>0</v>
      </c>
      <c r="AG799" s="178">
        <f>IF($P799="","",$P799*'9 All Base Data'!$Y799)</f>
        <v>0</v>
      </c>
      <c r="AH799" s="167">
        <f>$Q799*'9 All Base Data'!$Y799</f>
        <v>3.3739091337047067</v>
      </c>
      <c r="AI799" s="178">
        <f>$R799*'9 All Base Data'!$Y799</f>
        <v>0</v>
      </c>
      <c r="AJ799" s="178">
        <f>$S799*'9 All Base Data'!$Y799</f>
        <v>0</v>
      </c>
      <c r="AK799" s="178">
        <f>$T799*'9 All Base Data'!$Y799</f>
        <v>0</v>
      </c>
      <c r="AL799" s="178">
        <f>IF($U799="","",$U799*'9 All Base Data'!$Y799)</f>
        <v>8.7746335292224694E-7</v>
      </c>
      <c r="AM799" s="178">
        <f>IF($V799="","",$V799*'9 All Base Data'!$Y799)</f>
        <v>2.0822627909812354E-6</v>
      </c>
      <c r="AN799" s="178">
        <f>IF($W799="","",$W799*'9 All Base Data'!$Y799)</f>
        <v>0</v>
      </c>
      <c r="AO799" s="178">
        <f>IF($X799="","",$X799*'9 All Base Data'!$Y799)</f>
        <v>0</v>
      </c>
      <c r="AP799" s="178">
        <f>$Y799*'9 All Base Data'!$Y799</f>
        <v>2.0918236628969181E-4</v>
      </c>
      <c r="AQ799" s="179">
        <f t="shared" si="129"/>
        <v>2.121420924335953E-4</v>
      </c>
    </row>
    <row r="800" spans="1:43" x14ac:dyDescent="0.25">
      <c r="A800" s="131">
        <v>541344</v>
      </c>
      <c r="B800" s="132" t="s">
        <v>2251</v>
      </c>
      <c r="C800" s="132" t="s">
        <v>408</v>
      </c>
      <c r="D800" s="145" t="s">
        <v>2078</v>
      </c>
      <c r="E800" s="142"/>
      <c r="F800" s="191" t="str">
        <f>IF('9 All Base Data'!G800="Rural Centre","Rural",IF('9 All Base Data'!G800="Rural (Incl.some Off Shore Islands)","Rural",IF('9 All Base Data'!G800="Inlet-in TA but not in Urban Area","Rural",IF('9 All Base Data'!G800="Rural (Incl.some Off Shore Islands)","Rural",IF('9 All Base Data'!G800="Inlet-not in TA","Rural",IF('9 All Base Data'!G800="Inland Water not in Urban Area","Rural",IF('9 All Base Data'!G800="Oceanic-in Region but not in TA","Rural",'9 All Base Data'!G800)))))))</f>
        <v>Rural</v>
      </c>
      <c r="G800" s="177">
        <f>IF('9 All Base Data'!I800="..C","..C",'9 All Base Data'!I800*Basecase_Pop_2006)</f>
        <v>639</v>
      </c>
      <c r="H800" s="177">
        <f>IF('9 All Base Data'!J800="..C","..C",'9 All Base Data'!J800*Basecase_Pop_2006)</f>
        <v>360</v>
      </c>
      <c r="I800" s="191">
        <f>IF('9 All Base Data'!L800="..C","..C",'9 All Base Data'!L800*Basecase_Pop_2006)</f>
        <v>12</v>
      </c>
      <c r="J800" s="156">
        <f>IF('9 All Base Data'!$P800=0,0,('9 All Base Data'!$P800*Basecase_Pop_2006)/(1+(1/(BaseCase_Mort_AllAdults_30*('9 All Base Data'!$W800*Basecase_PM10)/10))))</f>
        <v>5.9400784340030363E-2</v>
      </c>
      <c r="K800" s="156">
        <f>IF('9 All Base Data'!$Q800=0,0,('9 All Base Data'!$Q800*Basecase_Pop_2006)/(1+(1/(BaseCase_Mort_Maori_30*('9 All Base Data'!$W800*Basecase_PM10)/10))))</f>
        <v>1.2642290205595839E-2</v>
      </c>
      <c r="L800" s="179">
        <f>133/(1+1/(BaseCase_Mort_Child_0_1*'9 All Base Data'!$AB$10/10))*IF('9 All Base Data'!$L800="..C",0,'9 All Base Data'!L800/'9 All Base Data'!$L$2022)</f>
        <v>1.7505334263662759E-3</v>
      </c>
      <c r="M800" s="178">
        <f>IF('9 All Base Data'!$R800="","",IF('9 All Base Data'!$R800=0,0,('9 All Base Data'!$R800*Basecase_Pop_2006)/(1+(1/(BaseCase_CardiacHA_All*('9 All Base Data'!$W800*Basecase_PM10)/10)))))</f>
        <v>3.834033277677041E-2</v>
      </c>
      <c r="N800" s="178">
        <f>IF('9 All Base Data'!$S800="","",IF('9 All Base Data'!$S800=0,0,('9 All Base Data'!S800*Basecase_Pop_2006)/(1+(1/(BaseCase_RespHA_All*('9 All Base Data'!$W800*Basecase_PM10)/10)))))</f>
        <v>5.6903949051025499E-2</v>
      </c>
      <c r="O800" s="178">
        <f>IF('9 All Base Data'!$T800="","",IF('9 All Base Data'!$T800=0,0,('9 All Base Data'!$T800*Basecase_Pop_2006)/(1+(1/(BaseCase_RespHA_Child_1_4*('9 All Base Data'!$W800*Basecase_PM10)/10)))))</f>
        <v>2.5996015667128707E-2</v>
      </c>
      <c r="P800" s="179">
        <f>IF('9 All Base Data'!$U800="","",IF('9 All Base Data'!$U800=0,0,('9 All Base Data'!$U800*Basecase_Pop_2006)/(1+(1/(BaseCase_RespHA_Child_5_14*('9 All Base Data'!$W800*Basecase_PM10)/10)))))</f>
        <v>1.7513746325360624E-2</v>
      </c>
      <c r="Q800" s="156">
        <f>IF('7 Base case Results'!$G800="..C",0,BaseCase_RADs_All*'7 Base case Results'!$G800*('9 All Base Data'!$V800*Basecase_PM10)/10)</f>
        <v>183.34188</v>
      </c>
      <c r="R800" s="189">
        <f t="shared" si="120"/>
        <v>0.2114667922505081</v>
      </c>
      <c r="S800" s="178">
        <f t="shared" si="121"/>
        <v>4.5006553131921187E-2</v>
      </c>
      <c r="T800" s="179">
        <f t="shared" si="122"/>
        <v>6.2318989978639421E-3</v>
      </c>
      <c r="U800" s="178">
        <f t="shared" si="123"/>
        <v>2.4346111313249211E-4</v>
      </c>
      <c r="V800" s="178">
        <f t="shared" si="124"/>
        <v>2.5805940894640066E-4</v>
      </c>
      <c r="W800" s="178">
        <f t="shared" si="125"/>
        <v>1.1789193105042868E-4</v>
      </c>
      <c r="X800" s="179">
        <f t="shared" si="126"/>
        <v>7.9424839585510426E-5</v>
      </c>
      <c r="Y800" s="179">
        <f t="shared" si="127"/>
        <v>1.1367196560000001E-2</v>
      </c>
      <c r="Z800" s="186">
        <f t="shared" si="128"/>
        <v>0.22956740833045097</v>
      </c>
      <c r="AA800" s="156">
        <f>$J800*'9 All Base Data'!$Y800</f>
        <v>5.1740541648995445E-3</v>
      </c>
      <c r="AB800" s="156">
        <f>$K800*'9 All Base Data'!$Y800</f>
        <v>1.1011958010131964E-3</v>
      </c>
      <c r="AC800" s="178">
        <f>$L800*'9 All Base Data'!$Y800</f>
        <v>1.5247870657126192E-4</v>
      </c>
      <c r="AD800" s="178">
        <f>IF($M800="","",$M800*'9 All Base Data'!$Y800)</f>
        <v>3.3396016684176678E-3</v>
      </c>
      <c r="AE800" s="178">
        <f>IF($N800="","",$N800*'9 All Base Data'!$Y800)</f>
        <v>4.9565694772867961E-3</v>
      </c>
      <c r="AF800" s="178">
        <f>IF($O800="","",$O800*'9 All Base Data'!$Y800)</f>
        <v>2.2643605573177245E-3</v>
      </c>
      <c r="AG800" s="178">
        <f>IF($P800="","",$P800*'9 All Base Data'!$Y800)</f>
        <v>1.525519791102474E-3</v>
      </c>
      <c r="AH800" s="167">
        <f>$Q800*'9 All Base Data'!$Y800</f>
        <v>15.969836566202279</v>
      </c>
      <c r="AI800" s="178">
        <f>$R800*'9 All Base Data'!$Y800</f>
        <v>1.8419632827042381E-2</v>
      </c>
      <c r="AJ800" s="178">
        <f>$S800*'9 All Base Data'!$Y800</f>
        <v>3.920257051606979E-3</v>
      </c>
      <c r="AK800" s="178">
        <f>$T800*'9 All Base Data'!$Y800</f>
        <v>5.4282419539369246E-4</v>
      </c>
      <c r="AL800" s="178">
        <f>IF($U800="","",$U800*'9 All Base Data'!$Y800)</f>
        <v>2.120647059445219E-5</v>
      </c>
      <c r="AM800" s="178">
        <f>IF($V800="","",$V800*'9 All Base Data'!$Y800)</f>
        <v>2.2478042579495621E-5</v>
      </c>
      <c r="AN800" s="178">
        <f>IF($W800="","",$W800*'9 All Base Data'!$Y800)</f>
        <v>1.0268875127435879E-5</v>
      </c>
      <c r="AO800" s="178">
        <f>IF($X800="","",$X800*'9 All Base Data'!$Y800)</f>
        <v>6.9182322526497198E-6</v>
      </c>
      <c r="AP800" s="178">
        <f>$Y800*'9 All Base Data'!$Y800</f>
        <v>9.9012986710454135E-4</v>
      </c>
      <c r="AQ800" s="179">
        <f t="shared" si="129"/>
        <v>1.9996271402714559E-2</v>
      </c>
    </row>
    <row r="801" spans="1:43" x14ac:dyDescent="0.25">
      <c r="A801" s="131">
        <v>541345</v>
      </c>
      <c r="B801" s="132" t="s">
        <v>2252</v>
      </c>
      <c r="C801" s="132" t="s">
        <v>408</v>
      </c>
      <c r="D801" s="145" t="s">
        <v>2078</v>
      </c>
      <c r="E801" s="142"/>
      <c r="F801" s="191" t="str">
        <f>IF('9 All Base Data'!G801="Rural Centre","Rural",IF('9 All Base Data'!G801="Rural (Incl.some Off Shore Islands)","Rural",IF('9 All Base Data'!G801="Inlet-in TA but not in Urban Area","Rural",IF('9 All Base Data'!G801="Rural (Incl.some Off Shore Islands)","Rural",IF('9 All Base Data'!G801="Inlet-not in TA","Rural",IF('9 All Base Data'!G801="Inland Water not in Urban Area","Rural",IF('9 All Base Data'!G801="Oceanic-in Region but not in TA","Rural",'9 All Base Data'!G801)))))))</f>
        <v>Rural</v>
      </c>
      <c r="G801" s="177">
        <f>IF('9 All Base Data'!I801="..C","..C",'9 All Base Data'!I801*Basecase_Pop_2006)</f>
        <v>414</v>
      </c>
      <c r="H801" s="177">
        <f>IF('9 All Base Data'!J801="..C","..C",'9 All Base Data'!J801*Basecase_Pop_2006)</f>
        <v>264</v>
      </c>
      <c r="I801" s="191">
        <f>IF('9 All Base Data'!L801="..C","..C",'9 All Base Data'!L801*Basecase_Pop_2006)</f>
        <v>6</v>
      </c>
      <c r="J801" s="156">
        <f>IF('9 All Base Data'!$P801=0,0,('9 All Base Data'!$P801*Basecase_Pop_2006)/(1+(1/(BaseCase_Mort_AllAdults_30*('9 All Base Data'!$W801*Basecase_PM10)/10))))</f>
        <v>4.3560575182688938E-2</v>
      </c>
      <c r="K801" s="156">
        <f>IF('9 All Base Data'!$Q801=0,0,('9 All Base Data'!$Q801*Basecase_Pop_2006)/(1+(1/(BaseCase_Mort_Maori_30*('9 All Base Data'!$W801*Basecase_PM10)/10))))</f>
        <v>2.7813038452310847E-2</v>
      </c>
      <c r="L801" s="179">
        <f>133/(1+1/(BaseCase_Mort_Child_0_1*'9 All Base Data'!$AB$10/10))*IF('9 All Base Data'!$L801="..C",0,'9 All Base Data'!L801/'9 All Base Data'!$L$2022)</f>
        <v>8.7526671318313796E-4</v>
      </c>
      <c r="M801" s="178">
        <f>IF('9 All Base Data'!$R801="","",IF('9 All Base Data'!$R801=0,0,('9 All Base Data'!$R801*Basecase_Pop_2006)/(1+(1/(BaseCase_CardiacHA_All*('9 All Base Data'!$W801*Basecase_PM10)/10)))))</f>
        <v>2.4840215601851252E-2</v>
      </c>
      <c r="N801" s="178">
        <f>IF('9 All Base Data'!$S801="","",IF('9 All Base Data'!$S801=0,0,('9 All Base Data'!S801*Basecase_Pop_2006)/(1+(1/(BaseCase_RespHA_All*('9 All Base Data'!$W801*Basecase_PM10)/10)))))</f>
        <v>3.6867347272495403E-2</v>
      </c>
      <c r="O801" s="178">
        <f>IF('9 All Base Data'!$T801="","",IF('9 All Base Data'!$T801=0,0,('9 All Base Data'!$T801*Basecase_Pop_2006)/(1+(1/(BaseCase_RespHA_Child_1_4*('9 All Base Data'!$W801*Basecase_PM10)/10)))))</f>
        <v>1.5997548102848438E-2</v>
      </c>
      <c r="P801" s="179">
        <f>IF('9 All Base Data'!$U801="","",IF('9 All Base Data'!$U801=0,0,('9 All Base Data'!$U801*Basecase_Pop_2006)/(1+(1/(BaseCase_RespHA_Child_5_14*('9 All Base Data'!$W801*Basecase_PM10)/10)))))</f>
        <v>7.2973943022335936E-3</v>
      </c>
      <c r="Q801" s="156">
        <f>IF('7 Base case Results'!$G801="..C",0,BaseCase_RADs_All*'7 Base case Results'!$G801*('9 All Base Data'!$V801*Basecase_PM10)/10)</f>
        <v>118.78488000000002</v>
      </c>
      <c r="R801" s="189">
        <f t="shared" si="120"/>
        <v>0.15507564765037263</v>
      </c>
      <c r="S801" s="178">
        <f t="shared" si="121"/>
        <v>9.9014416890226609E-2</v>
      </c>
      <c r="T801" s="179">
        <f t="shared" si="122"/>
        <v>3.1159494989319711E-3</v>
      </c>
      <c r="U801" s="178">
        <f t="shared" si="123"/>
        <v>1.5773536907175546E-4</v>
      </c>
      <c r="V801" s="178">
        <f t="shared" si="124"/>
        <v>1.6719341988076665E-4</v>
      </c>
      <c r="W801" s="178">
        <f t="shared" si="125"/>
        <v>7.2548880646417671E-5</v>
      </c>
      <c r="X801" s="179">
        <f t="shared" si="126"/>
        <v>3.3093683160629348E-5</v>
      </c>
      <c r="Y801" s="179">
        <f t="shared" si="127"/>
        <v>7.3646625600000005E-3</v>
      </c>
      <c r="Z801" s="186">
        <f t="shared" si="128"/>
        <v>0.16588118849825714</v>
      </c>
      <c r="AA801" s="156">
        <f>$J801*'9 All Base Data'!$Y801</f>
        <v>3.7943063875929997E-3</v>
      </c>
      <c r="AB801" s="156">
        <f>$K801*'9 All Base Data'!$Y801</f>
        <v>2.4226307622290323E-3</v>
      </c>
      <c r="AC801" s="178">
        <f>$L801*'9 All Base Data'!$Y801</f>
        <v>7.623935328563096E-5</v>
      </c>
      <c r="AD801" s="178">
        <f>IF($M801="","",$M801*'9 All Base Data'!$Y801)</f>
        <v>2.1636855879889113E-3</v>
      </c>
      <c r="AE801" s="178">
        <f>IF($N801="","",$N801*'9 All Base Data'!$Y801)</f>
        <v>3.2112985345801783E-3</v>
      </c>
      <c r="AF801" s="178">
        <f>IF($O801="","",$O801*'9 All Base Data'!$Y801)</f>
        <v>1.3934526506570613E-3</v>
      </c>
      <c r="AG801" s="178">
        <f>IF($P801="","",$P801*'9 All Base Data'!$Y801)</f>
        <v>6.3563324629269753E-4</v>
      </c>
      <c r="AH801" s="167">
        <f>$Q801*'9 All Base Data'!$Y801</f>
        <v>10.346654676694435</v>
      </c>
      <c r="AI801" s="178">
        <f>$R801*'9 All Base Data'!$Y801</f>
        <v>1.3507730739831081E-2</v>
      </c>
      <c r="AJ801" s="178">
        <f>$S801*'9 All Base Data'!$Y801</f>
        <v>8.6245655135353538E-3</v>
      </c>
      <c r="AK801" s="178">
        <f>$T801*'9 All Base Data'!$Y801</f>
        <v>2.7141209769684623E-4</v>
      </c>
      <c r="AL801" s="178">
        <f>IF($U801="","",$U801*'9 All Base Data'!$Y801)</f>
        <v>1.3739403483729589E-5</v>
      </c>
      <c r="AM801" s="178">
        <f>IF($V801="","",$V801*'9 All Base Data'!$Y801)</f>
        <v>1.4563238854321109E-5</v>
      </c>
      <c r="AN801" s="178">
        <f>IF($W801="","",$W801*'9 All Base Data'!$Y801)</f>
        <v>6.3193077707297738E-6</v>
      </c>
      <c r="AO801" s="178">
        <f>IF($X801="","",$X801*'9 All Base Data'!$Y801)</f>
        <v>2.8825967719373834E-6</v>
      </c>
      <c r="AP801" s="178">
        <f>$Y801*'9 All Base Data'!$Y801</f>
        <v>6.4149258995505488E-4</v>
      </c>
      <c r="AQ801" s="179">
        <f t="shared" si="129"/>
        <v>1.4448938069821032E-2</v>
      </c>
    </row>
    <row r="802" spans="1:43" x14ac:dyDescent="0.25">
      <c r="A802" s="131">
        <v>541346</v>
      </c>
      <c r="B802" s="132" t="s">
        <v>2253</v>
      </c>
      <c r="C802" s="132" t="s">
        <v>408</v>
      </c>
      <c r="D802" s="145" t="s">
        <v>2078</v>
      </c>
      <c r="E802" s="142"/>
      <c r="F802" s="191" t="str">
        <f>IF('9 All Base Data'!G802="Rural Centre","Rural",IF('9 All Base Data'!G802="Rural (Incl.some Off Shore Islands)","Rural",IF('9 All Base Data'!G802="Inlet-in TA but not in Urban Area","Rural",IF('9 All Base Data'!G802="Rural (Incl.some Off Shore Islands)","Rural",IF('9 All Base Data'!G802="Inlet-not in TA","Rural",IF('9 All Base Data'!G802="Inland Water not in Urban Area","Rural",IF('9 All Base Data'!G802="Oceanic-in Region but not in TA","Rural",'9 All Base Data'!G802)))))))</f>
        <v>Rural</v>
      </c>
      <c r="G802" s="177">
        <f>IF('9 All Base Data'!I802="..C","..C",'9 All Base Data'!I802*Basecase_Pop_2006)</f>
        <v>501</v>
      </c>
      <c r="H802" s="177">
        <f>IF('9 All Base Data'!J802="..C","..C",'9 All Base Data'!J802*Basecase_Pop_2006)</f>
        <v>357</v>
      </c>
      <c r="I802" s="191">
        <f>IF('9 All Base Data'!L802="..C","..C",'9 All Base Data'!L802*Basecase_Pop_2006)</f>
        <v>6</v>
      </c>
      <c r="J802" s="156">
        <f>IF('9 All Base Data'!$P802=0,0,('9 All Base Data'!$P802*Basecase_Pop_2006)/(1+(1/(BaseCase_Mort_AllAdults_30*('9 All Base Data'!$W802*Basecase_PM10)/10))))</f>
        <v>5.8905777803863441E-2</v>
      </c>
      <c r="K802" s="156">
        <f>IF('9 All Base Data'!$Q802=0,0,('9 All Base Data'!$Q802*Basecase_Pop_2006)/(1+(1/(BaseCase_Mort_Maori_30*('9 All Base Data'!$W802*Basecase_PM10)/10))))</f>
        <v>3.1605725513989602E-2</v>
      </c>
      <c r="L802" s="179">
        <f>133/(1+1/(BaseCase_Mort_Child_0_1*'9 All Base Data'!$AB$10/10))*IF('9 All Base Data'!$L802="..C",0,'9 All Base Data'!L802/'9 All Base Data'!$L$2022)</f>
        <v>8.7526671318313796E-4</v>
      </c>
      <c r="M802" s="178">
        <f>IF('9 All Base Data'!$R802="","",IF('9 All Base Data'!$R802=0,0,('9 All Base Data'!$R802*Basecase_Pop_2006)/(1+(1/(BaseCase_CardiacHA_All*('9 All Base Data'!$W802*Basecase_PM10)/10)))))</f>
        <v>3.0060260909486661E-2</v>
      </c>
      <c r="N802" s="178">
        <f>IF('9 All Base Data'!$S802="","",IF('9 All Base Data'!$S802=0,0,('9 All Base Data'!S802*Basecase_Pop_2006)/(1+(1/(BaseCase_RespHA_All*('9 All Base Data'!$W802*Basecase_PM10)/10)))))</f>
        <v>4.4614833293527043E-2</v>
      </c>
      <c r="O802" s="178">
        <f>IF('9 All Base Data'!$T802="","",IF('9 All Base Data'!$T802=0,0,('9 All Base Data'!$T802*Basecase_Pop_2006)/(1+(1/(BaseCase_RespHA_Child_1_4*('9 All Base Data'!$W802*Basecase_PM10)/10)))))</f>
        <v>7.9987740514242192E-3</v>
      </c>
      <c r="P802" s="179">
        <f>IF('9 All Base Data'!$U802="","",IF('9 All Base Data'!$U802=0,0,('9 All Base Data'!$U802*Basecase_Pop_2006)/(1+(1/(BaseCase_RespHA_Child_5_14*('9 All Base Data'!$W802*Basecase_PM10)/10)))))</f>
        <v>5.8379154417868753E-3</v>
      </c>
      <c r="Q802" s="156">
        <f>IF('7 Base case Results'!$G802="..C",0,BaseCase_RADs_All*'7 Base case Results'!$G802*('9 All Base Data'!$V802*Basecase_PM10)/10)</f>
        <v>143.74692000000002</v>
      </c>
      <c r="R802" s="189">
        <f t="shared" si="120"/>
        <v>0.20970456898175382</v>
      </c>
      <c r="S802" s="178">
        <f t="shared" si="121"/>
        <v>0.11251638282980299</v>
      </c>
      <c r="T802" s="179">
        <f t="shared" si="122"/>
        <v>3.1159494989319711E-3</v>
      </c>
      <c r="U802" s="178">
        <f t="shared" si="123"/>
        <v>1.9088265677524031E-4</v>
      </c>
      <c r="V802" s="178">
        <f t="shared" si="124"/>
        <v>2.0232826898614514E-4</v>
      </c>
      <c r="W802" s="178">
        <f t="shared" si="125"/>
        <v>3.6274440323208835E-5</v>
      </c>
      <c r="X802" s="179">
        <f t="shared" si="126"/>
        <v>2.6474946528503479E-5</v>
      </c>
      <c r="Y802" s="179">
        <f t="shared" si="127"/>
        <v>8.9123090400000018E-3</v>
      </c>
      <c r="Z802" s="186">
        <f t="shared" si="128"/>
        <v>0.22212603844644718</v>
      </c>
      <c r="AA802" s="156">
        <f>$J802*'9 All Base Data'!$Y802</f>
        <v>5.1309370468587152E-3</v>
      </c>
      <c r="AB802" s="156">
        <f>$K802*'9 All Base Data'!$Y802</f>
        <v>2.7529895025329917E-3</v>
      </c>
      <c r="AC802" s="178">
        <f>$L802*'9 All Base Data'!$Y802</f>
        <v>7.623935328563096E-5</v>
      </c>
      <c r="AD802" s="178">
        <f>IF($M802="","",$M802*'9 All Base Data'!$Y802)</f>
        <v>2.6183731390880308E-3</v>
      </c>
      <c r="AE802" s="178">
        <f>IF($N802="","",$N802*'9 All Base Data'!$Y802)</f>
        <v>3.8861366324267374E-3</v>
      </c>
      <c r="AF802" s="178">
        <f>IF($O802="","",$O802*'9 All Base Data'!$Y802)</f>
        <v>6.9672632532853066E-4</v>
      </c>
      <c r="AG802" s="178">
        <f>IF($P802="","",$P802*'9 All Base Data'!$Y802)</f>
        <v>5.0850659703415805E-4</v>
      </c>
      <c r="AH802" s="167">
        <f>$Q802*'9 All Base Data'!$Y802</f>
        <v>12.520951673970801</v>
      </c>
      <c r="AI802" s="178">
        <f>$R802*'9 All Base Data'!$Y802</f>
        <v>1.8266135886817022E-2</v>
      </c>
      <c r="AJ802" s="178">
        <f>$S802*'9 All Base Data'!$Y802</f>
        <v>9.800642629017451E-3</v>
      </c>
      <c r="AK802" s="178">
        <f>$T802*'9 All Base Data'!$Y802</f>
        <v>2.7141209769684623E-4</v>
      </c>
      <c r="AL802" s="178">
        <f>IF($U802="","",$U802*'9 All Base Data'!$Y802)</f>
        <v>1.6626669433208997E-5</v>
      </c>
      <c r="AM802" s="178">
        <f>IF($V802="","",$V802*'9 All Base Data'!$Y802)</f>
        <v>1.7623629628055253E-5</v>
      </c>
      <c r="AN802" s="178">
        <f>IF($W802="","",$W802*'9 All Base Data'!$Y802)</f>
        <v>3.1596538853648869E-6</v>
      </c>
      <c r="AO802" s="178">
        <f>IF($X802="","",$X802*'9 All Base Data'!$Y802)</f>
        <v>2.3060774175499069E-6</v>
      </c>
      <c r="AP802" s="178">
        <f>$Y802*'9 All Base Data'!$Y802</f>
        <v>7.7629900378618972E-4</v>
      </c>
      <c r="AQ802" s="179">
        <f t="shared" si="129"/>
        <v>1.9348097287361324E-2</v>
      </c>
    </row>
    <row r="803" spans="1:43" x14ac:dyDescent="0.25">
      <c r="A803" s="131">
        <v>541347</v>
      </c>
      <c r="B803" s="132" t="s">
        <v>2254</v>
      </c>
      <c r="C803" s="132" t="s">
        <v>408</v>
      </c>
      <c r="D803" s="145" t="s">
        <v>2078</v>
      </c>
      <c r="E803" s="142"/>
      <c r="F803" s="191" t="str">
        <f>IF('9 All Base Data'!G803="Rural Centre","Rural",IF('9 All Base Data'!G803="Rural (Incl.some Off Shore Islands)","Rural",IF('9 All Base Data'!G803="Inlet-in TA but not in Urban Area","Rural",IF('9 All Base Data'!G803="Rural (Incl.some Off Shore Islands)","Rural",IF('9 All Base Data'!G803="Inlet-not in TA","Rural",IF('9 All Base Data'!G803="Inland Water not in Urban Area","Rural",IF('9 All Base Data'!G803="Oceanic-in Region but not in TA","Rural",'9 All Base Data'!G803)))))))</f>
        <v>Rural</v>
      </c>
      <c r="G803" s="177">
        <f>IF('9 All Base Data'!I803="..C","..C",'9 All Base Data'!I803*Basecase_Pop_2006)</f>
        <v>237</v>
      </c>
      <c r="H803" s="177">
        <f>IF('9 All Base Data'!J803="..C","..C",'9 All Base Data'!J803*Basecase_Pop_2006)</f>
        <v>171</v>
      </c>
      <c r="I803" s="191" t="str">
        <f>IF('9 All Base Data'!L803="..C","..C",'9 All Base Data'!L803*Basecase_Pop_2006)</f>
        <v>..C</v>
      </c>
      <c r="J803" s="156">
        <f>IF('9 All Base Data'!$P803=0,0,('9 All Base Data'!$P803*Basecase_Pop_2006)/(1+(1/(BaseCase_Mort_AllAdults_30*('9 All Base Data'!$W803*Basecase_PM10)/10))))</f>
        <v>2.8215372561514428E-2</v>
      </c>
      <c r="K803" s="156">
        <f>IF('9 All Base Data'!$Q803=0,0,('9 All Base Data'!$Q803*Basecase_Pop_2006)/(1+(1/(BaseCase_Mort_Maori_30*('9 All Base Data'!$W803*Basecase_PM10)/10))))</f>
        <v>4.4248015719585438E-3</v>
      </c>
      <c r="L803" s="179">
        <f>133/(1+1/(BaseCase_Mort_Child_0_1*'9 All Base Data'!$AB$10/10))*IF('9 All Base Data'!$L803="..C",0,'9 All Base Data'!L803/'9 All Base Data'!$L$2022)</f>
        <v>0</v>
      </c>
      <c r="M803" s="178">
        <f>IF('9 All Base Data'!$R803="","",IF('9 All Base Data'!$R803=0,0,('9 All Base Data'!$R803*Basecase_Pop_2006)/(1+(1/(BaseCase_CardiacHA_All*('9 All Base Data'!$W803*Basecase_PM10)/10)))))</f>
        <v>1.4220123424248179E-2</v>
      </c>
      <c r="N803" s="178">
        <f>IF('9 All Base Data'!$S803="","",IF('9 All Base Data'!$S803=0,0,('9 All Base Data'!S803*Basecase_Pop_2006)/(1+(1/(BaseCase_RespHA_All*('9 All Base Data'!$W803*Basecase_PM10)/10)))))</f>
        <v>2.1105220540051713E-2</v>
      </c>
      <c r="O803" s="178">
        <f>IF('9 All Base Data'!$T803="","",IF('9 All Base Data'!$T803=0,0,('9 All Base Data'!$T803*Basecase_Pop_2006)/(1+(1/(BaseCase_RespHA_Child_1_4*('9 All Base Data'!$W803*Basecase_PM10)/10)))))</f>
        <v>0</v>
      </c>
      <c r="P803" s="179">
        <f>IF('9 All Base Data'!$U803="","",IF('9 All Base Data'!$U803=0,0,('9 All Base Data'!$U803*Basecase_Pop_2006)/(1+(1/(BaseCase_RespHA_Child_5_14*('9 All Base Data'!$W803*Basecase_PM10)/10)))))</f>
        <v>3.8919436278579168E-3</v>
      </c>
      <c r="Q803" s="156">
        <f>IF('7 Base case Results'!$G803="..C",0,BaseCase_RADs_All*'7 Base case Results'!$G803*('9 All Base Data'!$V803*Basecase_PM10)/10)</f>
        <v>68.000040000000013</v>
      </c>
      <c r="R803" s="189">
        <f t="shared" si="120"/>
        <v>0.10044672631899136</v>
      </c>
      <c r="S803" s="178">
        <f t="shared" si="121"/>
        <v>1.5752293596172418E-2</v>
      </c>
      <c r="T803" s="179">
        <f t="shared" si="122"/>
        <v>0</v>
      </c>
      <c r="U803" s="178">
        <f t="shared" si="123"/>
        <v>9.0297783743975948E-5</v>
      </c>
      <c r="V803" s="178">
        <f t="shared" si="124"/>
        <v>9.5712175149134529E-5</v>
      </c>
      <c r="W803" s="178">
        <f t="shared" si="125"/>
        <v>0</v>
      </c>
      <c r="X803" s="179">
        <f t="shared" si="126"/>
        <v>1.764996435233565E-5</v>
      </c>
      <c r="Y803" s="179">
        <f t="shared" si="127"/>
        <v>4.2160024800000006E-3</v>
      </c>
      <c r="Z803" s="186">
        <f t="shared" si="128"/>
        <v>0.10484873875788446</v>
      </c>
      <c r="AA803" s="156">
        <f>$J803*'9 All Base Data'!$Y803</f>
        <v>2.4576757283272842E-3</v>
      </c>
      <c r="AB803" s="156">
        <f>$K803*'9 All Base Data'!$Y803</f>
        <v>3.8541853035461878E-4</v>
      </c>
      <c r="AC803" s="178">
        <f>$L803*'9 All Base Data'!$Y803</f>
        <v>0</v>
      </c>
      <c r="AD803" s="178">
        <f>IF($M803="","",$M803*'9 All Base Data'!$Y803)</f>
        <v>1.2386316047182898E-3</v>
      </c>
      <c r="AE803" s="178">
        <f>IF($N803="","",$N803*'9 All Base Data'!$Y803)</f>
        <v>1.8383520596509714E-3</v>
      </c>
      <c r="AF803" s="178">
        <f>IF($O803="","",$O803*'9 All Base Data'!$Y803)</f>
        <v>0</v>
      </c>
      <c r="AG803" s="178">
        <f>IF($P803="","",$P803*'9 All Base Data'!$Y803)</f>
        <v>3.3900439802277203E-4</v>
      </c>
      <c r="AH803" s="167">
        <f>$Q803*'9 All Base Data'!$Y803</f>
        <v>5.9230849236149306</v>
      </c>
      <c r="AI803" s="178">
        <f>$R803*'9 All Base Data'!$Y803</f>
        <v>8.7493255928451311E-3</v>
      </c>
      <c r="AJ803" s="178">
        <f>$S803*'9 All Base Data'!$Y803</f>
        <v>1.3720899680624429E-3</v>
      </c>
      <c r="AK803" s="178">
        <f>$T803*'9 All Base Data'!$Y803</f>
        <v>0</v>
      </c>
      <c r="AL803" s="178">
        <f>IF($U803="","",$U803*'9 All Base Data'!$Y803)</f>
        <v>7.865310689961141E-6</v>
      </c>
      <c r="AM803" s="178">
        <f>IF($V803="","",$V803*'9 All Base Data'!$Y803)</f>
        <v>8.3369265905171567E-6</v>
      </c>
      <c r="AN803" s="178">
        <f>IF($W803="","",$W803*'9 All Base Data'!$Y803)</f>
        <v>0</v>
      </c>
      <c r="AO803" s="178">
        <f>IF($X803="","",$X803*'9 All Base Data'!$Y803)</f>
        <v>1.537384945033271E-6</v>
      </c>
      <c r="AP803" s="178">
        <f>$Y803*'9 All Base Data'!$Y803</f>
        <v>3.672312652641257E-4</v>
      </c>
      <c r="AQ803" s="179">
        <f t="shared" si="129"/>
        <v>9.132759095389735E-3</v>
      </c>
    </row>
    <row r="804" spans="1:43" x14ac:dyDescent="0.25">
      <c r="A804" s="131">
        <v>541348</v>
      </c>
      <c r="B804" s="132" t="s">
        <v>2255</v>
      </c>
      <c r="C804" s="132" t="s">
        <v>408</v>
      </c>
      <c r="D804" s="145" t="s">
        <v>2078</v>
      </c>
      <c r="E804" s="142"/>
      <c r="F804" s="191" t="str">
        <f>IF('9 All Base Data'!G804="Rural Centre","Rural",IF('9 All Base Data'!G804="Rural (Incl.some Off Shore Islands)","Rural",IF('9 All Base Data'!G804="Inlet-in TA but not in Urban Area","Rural",IF('9 All Base Data'!G804="Rural (Incl.some Off Shore Islands)","Rural",IF('9 All Base Data'!G804="Inlet-not in TA","Rural",IF('9 All Base Data'!G804="Inland Water not in Urban Area","Rural",IF('9 All Base Data'!G804="Oceanic-in Region but not in TA","Rural",'9 All Base Data'!G804)))))))</f>
        <v>Rural</v>
      </c>
      <c r="G804" s="177">
        <f>IF('9 All Base Data'!I804="..C","..C",'9 All Base Data'!I804*Basecase_Pop_2006)</f>
        <v>192</v>
      </c>
      <c r="H804" s="177">
        <f>IF('9 All Base Data'!J804="..C","..C",'9 All Base Data'!J804*Basecase_Pop_2006)</f>
        <v>129</v>
      </c>
      <c r="I804" s="191" t="str">
        <f>IF('9 All Base Data'!L804="..C","..C",'9 All Base Data'!L804*Basecase_Pop_2006)</f>
        <v>..C</v>
      </c>
      <c r="J804" s="156">
        <f>IF('9 All Base Data'!$P804=0,0,('9 All Base Data'!$P804*Basecase_Pop_2006)/(1+(1/(BaseCase_Mort_AllAdults_30*('9 All Base Data'!$W804*Basecase_PM10)/10))))</f>
        <v>2.128528105517755E-2</v>
      </c>
      <c r="K804" s="156">
        <f>IF('9 All Base Data'!$Q804=0,0,('9 All Base Data'!$Q804*Basecase_Pop_2006)/(1+(1/(BaseCase_Mort_Maori_30*('9 All Base Data'!$W804*Basecase_PM10)/10))))</f>
        <v>1.5170748246715007E-2</v>
      </c>
      <c r="L804" s="179">
        <f>133/(1+1/(BaseCase_Mort_Child_0_1*'9 All Base Data'!$AB$10/10))*IF('9 All Base Data'!$L804="..C",0,'9 All Base Data'!L804/'9 All Base Data'!$L$2022)</f>
        <v>0</v>
      </c>
      <c r="M804" s="178">
        <f>IF('9 All Base Data'!$R804="","",IF('9 All Base Data'!$R804=0,0,('9 All Base Data'!$R804*Basecase_Pop_2006)/(1+(1/(BaseCase_CardiacHA_All*('9 All Base Data'!$W804*Basecase_PM10)/10)))))</f>
        <v>1.152009998926435E-2</v>
      </c>
      <c r="N804" s="178">
        <f>IF('9 All Base Data'!$S804="","",IF('9 All Base Data'!$S804=0,0,('9 All Base Data'!S804*Basecase_Pop_2006)/(1+(1/(BaseCase_RespHA_All*('9 All Base Data'!$W804*Basecase_PM10)/10)))))</f>
        <v>1.7097900184345691E-2</v>
      </c>
      <c r="O804" s="178">
        <f>IF('9 All Base Data'!$T804="","",IF('9 All Base Data'!$T804=0,0,('9 All Base Data'!$T804*Basecase_Pop_2006)/(1+(1/(BaseCase_RespHA_Child_1_4*('9 All Base Data'!$W804*Basecase_PM10)/10)))))</f>
        <v>0</v>
      </c>
      <c r="P804" s="179">
        <f>IF('9 All Base Data'!$U804="","",IF('9 All Base Data'!$U804=0,0,('9 All Base Data'!$U804*Basecase_Pop_2006)/(1+(1/(BaseCase_RespHA_Child_5_14*('9 All Base Data'!$W804*Basecase_PM10)/10)))))</f>
        <v>4.378436581340156E-3</v>
      </c>
      <c r="Q804" s="156">
        <f>IF('7 Base case Results'!$G804="..C",0,BaseCase_RADs_All*'7 Base case Results'!$G804*('9 All Base Data'!$V804*Basecase_PM10)/10)</f>
        <v>55.088640000000012</v>
      </c>
      <c r="R804" s="189">
        <f t="shared" si="120"/>
        <v>7.5775600556432079E-2</v>
      </c>
      <c r="S804" s="178">
        <f t="shared" si="121"/>
        <v>5.4007863758305429E-2</v>
      </c>
      <c r="T804" s="179">
        <f t="shared" si="122"/>
        <v>0</v>
      </c>
      <c r="U804" s="178">
        <f t="shared" si="123"/>
        <v>7.315263493182861E-5</v>
      </c>
      <c r="V804" s="178">
        <f t="shared" si="124"/>
        <v>7.7538977336007699E-5</v>
      </c>
      <c r="W804" s="178">
        <f t="shared" si="125"/>
        <v>0</v>
      </c>
      <c r="X804" s="179">
        <f t="shared" si="126"/>
        <v>1.9856209896377606E-5</v>
      </c>
      <c r="Y804" s="179">
        <f t="shared" si="127"/>
        <v>3.4154956800000009E-3</v>
      </c>
      <c r="Z804" s="186">
        <f t="shared" si="128"/>
        <v>7.9341787848699913E-2</v>
      </c>
      <c r="AA804" s="156">
        <f>$J804*'9 All Base Data'!$Y804</f>
        <v>1.8540360757556705E-3</v>
      </c>
      <c r="AB804" s="156">
        <f>$K804*'9 All Base Data'!$Y804</f>
        <v>1.3214349612158359E-3</v>
      </c>
      <c r="AC804" s="178">
        <f>$L804*'9 All Base Data'!$Y804</f>
        <v>0</v>
      </c>
      <c r="AD804" s="178">
        <f>IF($M804="","",$M804*'9 All Base Data'!$Y804)</f>
        <v>1.0034483886325388E-3</v>
      </c>
      <c r="AE804" s="178">
        <f>IF($N804="","",$N804*'9 All Base Data'!$Y804)</f>
        <v>1.4892978711096476E-3</v>
      </c>
      <c r="AF804" s="178">
        <f>IF($O804="","",$O804*'9 All Base Data'!$Y804)</f>
        <v>0</v>
      </c>
      <c r="AG804" s="178">
        <f>IF($P804="","",$P804*'9 All Base Data'!$Y804)</f>
        <v>3.8137994777561851E-4</v>
      </c>
      <c r="AH804" s="167">
        <f>$Q804*'9 All Base Data'!$Y804</f>
        <v>4.7984485457133612</v>
      </c>
      <c r="AI804" s="178">
        <f>$R804*'9 All Base Data'!$Y804</f>
        <v>6.6003684296901868E-3</v>
      </c>
      <c r="AJ804" s="178">
        <f>$S804*'9 All Base Data'!$Y804</f>
        <v>4.7043084619283757E-3</v>
      </c>
      <c r="AK804" s="178">
        <f>$T804*'9 All Base Data'!$Y804</f>
        <v>0</v>
      </c>
      <c r="AL804" s="178">
        <f>IF($U804="","",$U804*'9 All Base Data'!$Y804)</f>
        <v>6.3718972678166205E-6</v>
      </c>
      <c r="AM804" s="178">
        <f>IF($V804="","",$V804*'9 All Base Data'!$Y804)</f>
        <v>6.7539658454822511E-6</v>
      </c>
      <c r="AN804" s="178">
        <f>IF($W804="","",$W804*'9 All Base Data'!$Y804)</f>
        <v>0</v>
      </c>
      <c r="AO804" s="178">
        <f>IF($X804="","",$X804*'9 All Base Data'!$Y804)</f>
        <v>1.7295580631624299E-6</v>
      </c>
      <c r="AP804" s="178">
        <f>$Y804*'9 All Base Data'!$Y804</f>
        <v>2.9750380983422845E-4</v>
      </c>
      <c r="AQ804" s="179">
        <f t="shared" si="129"/>
        <v>6.9109981026377141E-3</v>
      </c>
    </row>
    <row r="805" spans="1:43" x14ac:dyDescent="0.25">
      <c r="A805" s="124">
        <v>541501</v>
      </c>
      <c r="B805" s="125" t="s">
        <v>834</v>
      </c>
      <c r="C805" s="126" t="s">
        <v>408</v>
      </c>
      <c r="D805" s="101" t="s">
        <v>2078</v>
      </c>
      <c r="E805" s="142"/>
      <c r="F805" s="191" t="str">
        <f>IF('9 All Base Data'!G805="Rural Centre","Rural",IF('9 All Base Data'!G805="Rural (Incl.some Off Shore Islands)","Rural",IF('9 All Base Data'!G805="Inlet-in TA but not in Urban Area","Rural",IF('9 All Base Data'!G805="Rural (Incl.some Off Shore Islands)","Rural",IF('9 All Base Data'!G805="Inlet-not in TA","Rural",IF('9 All Base Data'!G805="Inland Water not in Urban Area","Rural",IF('9 All Base Data'!G805="Oceanic-in Region but not in TA","Rural",'9 All Base Data'!G805)))))))</f>
        <v>Rural</v>
      </c>
      <c r="G805" s="177">
        <f>IF('9 All Base Data'!I805="..C","..C",'9 All Base Data'!I805*Basecase_Pop_2006)</f>
        <v>99</v>
      </c>
      <c r="H805" s="177">
        <f>IF('9 All Base Data'!J805="..C","..C",'9 All Base Data'!J805*Basecase_Pop_2006)</f>
        <v>57</v>
      </c>
      <c r="I805" s="191" t="str">
        <f>IF('9 All Base Data'!L805="..C","..C",'9 All Base Data'!L805*Basecase_Pop_2006)</f>
        <v>..C</v>
      </c>
      <c r="J805" s="156">
        <f>IF('9 All Base Data'!$P805=0,0,('9 All Base Data'!$P805*Basecase_Pop_2006)/(1+(1/(BaseCase_Mort_AllAdults_30*('9 All Base Data'!$W805*Basecase_PM10)/10))))</f>
        <v>0</v>
      </c>
      <c r="K805" s="156">
        <f>IF('9 All Base Data'!$Q805=0,0,('9 All Base Data'!$Q805*Basecase_Pop_2006)/(1+(1/(BaseCase_Mort_Maori_30*('9 All Base Data'!$W805*Basecase_PM10)/10))))</f>
        <v>0</v>
      </c>
      <c r="L805" s="179">
        <f>133/(1+1/(BaseCase_Mort_Child_0_1*'9 All Base Data'!$AB$10/10))*IF('9 All Base Data'!$L805="..C",0,'9 All Base Data'!L805/'9 All Base Data'!$L$2022)</f>
        <v>0</v>
      </c>
      <c r="M805" s="178">
        <f>IF('9 All Base Data'!$R805="","",IF('9 All Base Data'!$R805=0,0,('9 All Base Data'!$R805*Basecase_Pop_2006)/(1+(1/(BaseCase_CardiacHA_All*('9 All Base Data'!$W805*Basecase_PM10)/10)))))</f>
        <v>0</v>
      </c>
      <c r="N805" s="178">
        <f>IF('9 All Base Data'!$S805="","",IF('9 All Base Data'!$S805=0,0,('9 All Base Data'!S805*Basecase_Pop_2006)/(1+(1/(BaseCase_RespHA_All*('9 All Base Data'!$W805*Basecase_PM10)/10)))))</f>
        <v>0</v>
      </c>
      <c r="O805" s="178">
        <f>IF('9 All Base Data'!$T805="","",IF('9 All Base Data'!$T805=0,0,('9 All Base Data'!$T805*Basecase_Pop_2006)/(1+(1/(BaseCase_RespHA_Child_1_4*('9 All Base Data'!$W805*Basecase_PM10)/10)))))</f>
        <v>0</v>
      </c>
      <c r="P805" s="179">
        <f>IF('9 All Base Data'!$U805="","",IF('9 All Base Data'!$U805=0,0,('9 All Base Data'!$U805*Basecase_Pop_2006)/(1+(1/(BaseCase_RespHA_Child_5_14*('9 All Base Data'!$W805*Basecase_PM10)/10)))))</f>
        <v>0</v>
      </c>
      <c r="Q805" s="156">
        <f>IF('7 Base case Results'!$G805="..C",0,BaseCase_RADs_All*'7 Base case Results'!$G805*('9 All Base Data'!$V805*Basecase_PM10)/10)</f>
        <v>28.405080000000005</v>
      </c>
      <c r="R805" s="189">
        <f t="shared" si="120"/>
        <v>0</v>
      </c>
      <c r="S805" s="178">
        <f t="shared" si="121"/>
        <v>0</v>
      </c>
      <c r="T805" s="179">
        <f t="shared" si="122"/>
        <v>0</v>
      </c>
      <c r="U805" s="178">
        <f t="shared" si="123"/>
        <v>0</v>
      </c>
      <c r="V805" s="178">
        <f t="shared" si="124"/>
        <v>0</v>
      </c>
      <c r="W805" s="178">
        <f t="shared" si="125"/>
        <v>0</v>
      </c>
      <c r="X805" s="179">
        <f t="shared" si="126"/>
        <v>0</v>
      </c>
      <c r="Y805" s="179">
        <f t="shared" si="127"/>
        <v>1.7611149600000003E-3</v>
      </c>
      <c r="Z805" s="186">
        <f t="shared" si="128"/>
        <v>1.7611149600000003E-3</v>
      </c>
      <c r="AA805" s="156">
        <f>$J805*'9 All Base Data'!$Y805</f>
        <v>0</v>
      </c>
      <c r="AB805" s="156">
        <f>$K805*'9 All Base Data'!$Y805</f>
        <v>0</v>
      </c>
      <c r="AC805" s="178">
        <f>$L805*'9 All Base Data'!$Y805</f>
        <v>0</v>
      </c>
      <c r="AD805" s="178">
        <f>IF($M805="","",$M805*'9 All Base Data'!$Y805)</f>
        <v>0</v>
      </c>
      <c r="AE805" s="178">
        <f>IF($N805="","",$N805*'9 All Base Data'!$Y805)</f>
        <v>0</v>
      </c>
      <c r="AF805" s="178">
        <f>IF($O805="","",$O805*'9 All Base Data'!$Y805)</f>
        <v>0</v>
      </c>
      <c r="AG805" s="178">
        <f>IF($P805="","",$P805*'9 All Base Data'!$Y805)</f>
        <v>0</v>
      </c>
      <c r="AH805" s="167">
        <f>$Q805*'9 All Base Data'!$Y805</f>
        <v>2.474200031383452</v>
      </c>
      <c r="AI805" s="178">
        <f>$R805*'9 All Base Data'!$Y805</f>
        <v>0</v>
      </c>
      <c r="AJ805" s="178">
        <f>$S805*'9 All Base Data'!$Y805</f>
        <v>0</v>
      </c>
      <c r="AK805" s="178">
        <f>$T805*'9 All Base Data'!$Y805</f>
        <v>0</v>
      </c>
      <c r="AL805" s="178">
        <f>IF($U805="","",$U805*'9 All Base Data'!$Y805)</f>
        <v>0</v>
      </c>
      <c r="AM805" s="178">
        <f>IF($V805="","",$V805*'9 All Base Data'!$Y805)</f>
        <v>0</v>
      </c>
      <c r="AN805" s="178">
        <f>IF($W805="","",$W805*'9 All Base Data'!$Y805)</f>
        <v>0</v>
      </c>
      <c r="AO805" s="178">
        <f>IF($X805="","",$X805*'9 All Base Data'!$Y805)</f>
        <v>0</v>
      </c>
      <c r="AP805" s="178">
        <f>$Y805*'9 All Base Data'!$Y805</f>
        <v>1.5340040194577402E-4</v>
      </c>
      <c r="AQ805" s="179">
        <f t="shared" si="129"/>
        <v>1.5340040194577402E-4</v>
      </c>
    </row>
    <row r="806" spans="1:43" x14ac:dyDescent="0.25">
      <c r="A806" s="124">
        <v>541502</v>
      </c>
      <c r="B806" s="125" t="s">
        <v>835</v>
      </c>
      <c r="C806" s="126" t="s">
        <v>646</v>
      </c>
      <c r="D806" s="101" t="s">
        <v>2078</v>
      </c>
      <c r="E806" s="142"/>
      <c r="F806" s="191" t="str">
        <f>IF('9 All Base Data'!G806="Rural Centre","Rural",IF('9 All Base Data'!G806="Rural (Incl.some Off Shore Islands)","Rural",IF('9 All Base Data'!G806="Inlet-in TA but not in Urban Area","Rural",IF('9 All Base Data'!G806="Rural (Incl.some Off Shore Islands)","Rural",IF('9 All Base Data'!G806="Inlet-not in TA","Rural",IF('9 All Base Data'!G806="Inland Water not in Urban Area","Rural",IF('9 All Base Data'!G806="Oceanic-in Region but not in TA","Rural",'9 All Base Data'!G806)))))))</f>
        <v>Rural</v>
      </c>
      <c r="G806" s="177" t="str">
        <f>IF('9 All Base Data'!I806="..C","..C",'9 All Base Data'!I806*Basecase_Pop_2006)</f>
        <v>..C</v>
      </c>
      <c r="H806" s="177" t="str">
        <f>IF('9 All Base Data'!J806="..C","..C",'9 All Base Data'!J806*Basecase_Pop_2006)</f>
        <v>..C</v>
      </c>
      <c r="I806" s="191" t="str">
        <f>IF('9 All Base Data'!L806="..C","..C",'9 All Base Data'!L806*Basecase_Pop_2006)</f>
        <v>..C</v>
      </c>
      <c r="J806" s="156">
        <f>IF('9 All Base Data'!$P806=0,0,('9 All Base Data'!$P806*Basecase_Pop_2006)/(1+(1/(BaseCase_Mort_AllAdults_30*('9 All Base Data'!$W806*Basecase_PM10)/10))))</f>
        <v>0</v>
      </c>
      <c r="K806" s="156">
        <f>IF('9 All Base Data'!$Q806=0,0,('9 All Base Data'!$Q806*Basecase_Pop_2006)/(1+(1/(BaseCase_Mort_Maori_30*('9 All Base Data'!$W806*Basecase_PM10)/10))))</f>
        <v>0</v>
      </c>
      <c r="L806" s="179">
        <f>133/(1+1/(BaseCase_Mort_Child_0_1*'9 All Base Data'!$AB$10/10))*IF('9 All Base Data'!$L806="..C",0,'9 All Base Data'!L806/'9 All Base Data'!$L$2022)</f>
        <v>0</v>
      </c>
      <c r="M806" s="178">
        <f>IF('9 All Base Data'!$R806="","",IF('9 All Base Data'!$R806=0,0,('9 All Base Data'!$R806*Basecase_Pop_2006)/(1+(1/(BaseCase_CardiacHA_All*('9 All Base Data'!$W806*Basecase_PM10)/10)))))</f>
        <v>0</v>
      </c>
      <c r="N806" s="178">
        <f>IF('9 All Base Data'!$S806="","",IF('9 All Base Data'!$S806=0,0,('9 All Base Data'!S806*Basecase_Pop_2006)/(1+(1/(BaseCase_RespHA_All*('9 All Base Data'!$W806*Basecase_PM10)/10)))))</f>
        <v>0</v>
      </c>
      <c r="O806" s="178">
        <f>IF('9 All Base Data'!$T806="","",IF('9 All Base Data'!$T806=0,0,('9 All Base Data'!$T806*Basecase_Pop_2006)/(1+(1/(BaseCase_RespHA_Child_1_4*('9 All Base Data'!$W806*Basecase_PM10)/10)))))</f>
        <v>0</v>
      </c>
      <c r="P806" s="179">
        <f>IF('9 All Base Data'!$U806="","",IF('9 All Base Data'!$U806=0,0,('9 All Base Data'!$U806*Basecase_Pop_2006)/(1+(1/(BaseCase_RespHA_Child_5_14*('9 All Base Data'!$W806*Basecase_PM10)/10)))))</f>
        <v>0</v>
      </c>
      <c r="Q806" s="156">
        <f>IF('7 Base case Results'!$G806="..C",0,BaseCase_RADs_All*'7 Base case Results'!$G806*('9 All Base Data'!$V806*Basecase_PM10)/10)</f>
        <v>0</v>
      </c>
      <c r="R806" s="189">
        <f t="shared" si="120"/>
        <v>0</v>
      </c>
      <c r="S806" s="178">
        <f t="shared" si="121"/>
        <v>0</v>
      </c>
      <c r="T806" s="179">
        <f t="shared" si="122"/>
        <v>0</v>
      </c>
      <c r="U806" s="178">
        <f t="shared" si="123"/>
        <v>0</v>
      </c>
      <c r="V806" s="178">
        <f t="shared" si="124"/>
        <v>0</v>
      </c>
      <c r="W806" s="178">
        <f t="shared" si="125"/>
        <v>0</v>
      </c>
      <c r="X806" s="179">
        <f t="shared" si="126"/>
        <v>0</v>
      </c>
      <c r="Y806" s="179">
        <f t="shared" si="127"/>
        <v>0</v>
      </c>
      <c r="Z806" s="186">
        <f t="shared" si="128"/>
        <v>0</v>
      </c>
      <c r="AA806" s="156">
        <f>$J806*'9 All Base Data'!$Y806</f>
        <v>0</v>
      </c>
      <c r="AB806" s="156">
        <f>$K806*'9 All Base Data'!$Y806</f>
        <v>0</v>
      </c>
      <c r="AC806" s="178">
        <f>$L806*'9 All Base Data'!$Y806</f>
        <v>0</v>
      </c>
      <c r="AD806" s="178">
        <f>IF($M806="","",$M806*'9 All Base Data'!$Y806)</f>
        <v>0</v>
      </c>
      <c r="AE806" s="178">
        <f>IF($N806="","",$N806*'9 All Base Data'!$Y806)</f>
        <v>0</v>
      </c>
      <c r="AF806" s="178">
        <f>IF($O806="","",$O806*'9 All Base Data'!$Y806)</f>
        <v>0</v>
      </c>
      <c r="AG806" s="178">
        <f>IF($P806="","",$P806*'9 All Base Data'!$Y806)</f>
        <v>0</v>
      </c>
      <c r="AH806" s="167">
        <f>$Q806*'9 All Base Data'!$Y806</f>
        <v>0</v>
      </c>
      <c r="AI806" s="178">
        <f>$R806*'9 All Base Data'!$Y806</f>
        <v>0</v>
      </c>
      <c r="AJ806" s="178">
        <f>$S806*'9 All Base Data'!$Y806</f>
        <v>0</v>
      </c>
      <c r="AK806" s="178">
        <f>$T806*'9 All Base Data'!$Y806</f>
        <v>0</v>
      </c>
      <c r="AL806" s="178">
        <f>IF($U806="","",$U806*'9 All Base Data'!$Y806)</f>
        <v>0</v>
      </c>
      <c r="AM806" s="178">
        <f>IF($V806="","",$V806*'9 All Base Data'!$Y806)</f>
        <v>0</v>
      </c>
      <c r="AN806" s="178">
        <f>IF($W806="","",$W806*'9 All Base Data'!$Y806)</f>
        <v>0</v>
      </c>
      <c r="AO806" s="178">
        <f>IF($X806="","",$X806*'9 All Base Data'!$Y806)</f>
        <v>0</v>
      </c>
      <c r="AP806" s="178">
        <f>$Y806*'9 All Base Data'!$Y806</f>
        <v>0</v>
      </c>
      <c r="AQ806" s="179">
        <f t="shared" si="129"/>
        <v>0</v>
      </c>
    </row>
    <row r="807" spans="1:43" x14ac:dyDescent="0.25">
      <c r="A807" s="124">
        <v>541503</v>
      </c>
      <c r="B807" s="125" t="s">
        <v>837</v>
      </c>
      <c r="C807" s="126" t="s">
        <v>836</v>
      </c>
      <c r="D807" s="101" t="s">
        <v>2078</v>
      </c>
      <c r="E807" s="142"/>
      <c r="F807" s="191" t="str">
        <f>IF('9 All Base Data'!G807="Rural Centre","Rural",IF('9 All Base Data'!G807="Rural (Incl.some Off Shore Islands)","Rural",IF('9 All Base Data'!G807="Inlet-in TA but not in Urban Area","Rural",IF('9 All Base Data'!G807="Rural (Incl.some Off Shore Islands)","Rural",IF('9 All Base Data'!G807="Inlet-not in TA","Rural",IF('9 All Base Data'!G807="Inland Water not in Urban Area","Rural",IF('9 All Base Data'!G807="Oceanic-in Region but not in TA","Rural",'9 All Base Data'!G807)))))))</f>
        <v>Rural</v>
      </c>
      <c r="G807" s="177">
        <f>IF('9 All Base Data'!I807="..C","..C",'9 All Base Data'!I807*Basecase_Pop_2006)</f>
        <v>57</v>
      </c>
      <c r="H807" s="177">
        <f>IF('9 All Base Data'!J807="..C","..C",'9 All Base Data'!J807*Basecase_Pop_2006)</f>
        <v>30</v>
      </c>
      <c r="I807" s="191" t="str">
        <f>IF('9 All Base Data'!L807="..C","..C",'9 All Base Data'!L807*Basecase_Pop_2006)</f>
        <v>..C</v>
      </c>
      <c r="J807" s="156">
        <f>IF('9 All Base Data'!$P807=0,0,('9 All Base Data'!$P807*Basecase_Pop_2006)/(1+(1/(BaseCase_Mort_AllAdults_30*('9 All Base Data'!$W807*Basecase_PM10)/10))))</f>
        <v>0</v>
      </c>
      <c r="K807" s="156">
        <f>IF('9 All Base Data'!$Q807=0,0,('9 All Base Data'!$Q807*Basecase_Pop_2006)/(1+(1/(BaseCase_Mort_Maori_30*('9 All Base Data'!$W807*Basecase_PM10)/10))))</f>
        <v>0</v>
      </c>
      <c r="L807" s="179">
        <f>133/(1+1/(BaseCase_Mort_Child_0_1*'9 All Base Data'!$AB$10/10))*IF('9 All Base Data'!$L807="..C",0,'9 All Base Data'!L807/'9 All Base Data'!$L$2022)</f>
        <v>0</v>
      </c>
      <c r="M807" s="178">
        <f>IF('9 All Base Data'!$R807="","",IF('9 All Base Data'!$R807=0,0,('9 All Base Data'!$R807*Basecase_Pop_2006)/(1+(1/(BaseCase_CardiacHA_All*('9 All Base Data'!$W807*Basecase_PM10)/10)))))</f>
        <v>0</v>
      </c>
      <c r="N807" s="178">
        <f>IF('9 All Base Data'!$S807="","",IF('9 All Base Data'!$S807=0,0,('9 All Base Data'!S807*Basecase_Pop_2006)/(1+(1/(BaseCase_RespHA_All*('9 All Base Data'!$W807*Basecase_PM10)/10)))))</f>
        <v>0</v>
      </c>
      <c r="O807" s="178">
        <f>IF('9 All Base Data'!$T807="","",IF('9 All Base Data'!$T807=0,0,('9 All Base Data'!$T807*Basecase_Pop_2006)/(1+(1/(BaseCase_RespHA_Child_1_4*('9 All Base Data'!$W807*Basecase_PM10)/10)))))</f>
        <v>0</v>
      </c>
      <c r="P807" s="179">
        <f>IF('9 All Base Data'!$U807="","",IF('9 All Base Data'!$U807=0,0,('9 All Base Data'!$U807*Basecase_Pop_2006)/(1+(1/(BaseCase_RespHA_Child_5_14*('9 All Base Data'!$W807*Basecase_PM10)/10)))))</f>
        <v>0</v>
      </c>
      <c r="Q807" s="156">
        <f>IF('7 Base case Results'!$G807="..C",0,BaseCase_RADs_All*'7 Base case Results'!$G807*('9 All Base Data'!$V807*Basecase_PM10)/10)</f>
        <v>16.354440000000004</v>
      </c>
      <c r="R807" s="189">
        <f t="shared" si="120"/>
        <v>0</v>
      </c>
      <c r="S807" s="178">
        <f t="shared" si="121"/>
        <v>0</v>
      </c>
      <c r="T807" s="179">
        <f t="shared" si="122"/>
        <v>0</v>
      </c>
      <c r="U807" s="178">
        <f t="shared" si="123"/>
        <v>0</v>
      </c>
      <c r="V807" s="178">
        <f t="shared" si="124"/>
        <v>0</v>
      </c>
      <c r="W807" s="178">
        <f t="shared" si="125"/>
        <v>0</v>
      </c>
      <c r="X807" s="179">
        <f t="shared" si="126"/>
        <v>0</v>
      </c>
      <c r="Y807" s="179">
        <f t="shared" si="127"/>
        <v>1.0139752800000003E-3</v>
      </c>
      <c r="Z807" s="186">
        <f t="shared" si="128"/>
        <v>1.0139752800000003E-3</v>
      </c>
      <c r="AA807" s="156">
        <f>$J807*'9 All Base Data'!$Y807</f>
        <v>0</v>
      </c>
      <c r="AB807" s="156">
        <f>$K807*'9 All Base Data'!$Y807</f>
        <v>0</v>
      </c>
      <c r="AC807" s="178">
        <f>$L807*'9 All Base Data'!$Y807</f>
        <v>0</v>
      </c>
      <c r="AD807" s="178">
        <f>IF($M807="","",$M807*'9 All Base Data'!$Y807)</f>
        <v>0</v>
      </c>
      <c r="AE807" s="178">
        <f>IF($N807="","",$N807*'9 All Base Data'!$Y807)</f>
        <v>0</v>
      </c>
      <c r="AF807" s="178">
        <f>IF($O807="","",$O807*'9 All Base Data'!$Y807)</f>
        <v>0</v>
      </c>
      <c r="AG807" s="178">
        <f>IF($P807="","",$P807*'9 All Base Data'!$Y807)</f>
        <v>0</v>
      </c>
      <c r="AH807" s="167">
        <f>$Q807*'9 All Base Data'!$Y807</f>
        <v>1.4245394120086543</v>
      </c>
      <c r="AI807" s="178">
        <f>$R807*'9 All Base Data'!$Y807</f>
        <v>0</v>
      </c>
      <c r="AJ807" s="178">
        <f>$S807*'9 All Base Data'!$Y807</f>
        <v>0</v>
      </c>
      <c r="AK807" s="178">
        <f>$T807*'9 All Base Data'!$Y807</f>
        <v>0</v>
      </c>
      <c r="AL807" s="178">
        <f>IF($U807="","",$U807*'9 All Base Data'!$Y807)</f>
        <v>0</v>
      </c>
      <c r="AM807" s="178">
        <f>IF($V807="","",$V807*'9 All Base Data'!$Y807)</f>
        <v>0</v>
      </c>
      <c r="AN807" s="178">
        <f>IF($W807="","",$W807*'9 All Base Data'!$Y807)</f>
        <v>0</v>
      </c>
      <c r="AO807" s="178">
        <f>IF($X807="","",$X807*'9 All Base Data'!$Y807)</f>
        <v>0</v>
      </c>
      <c r="AP807" s="178">
        <f>$Y807*'9 All Base Data'!$Y807</f>
        <v>8.8321443544536559E-5</v>
      </c>
      <c r="AQ807" s="179">
        <f t="shared" si="129"/>
        <v>8.8321443544536559E-5</v>
      </c>
    </row>
    <row r="808" spans="1:43" x14ac:dyDescent="0.25">
      <c r="A808" s="124">
        <v>541710</v>
      </c>
      <c r="B808" s="125" t="s">
        <v>838</v>
      </c>
      <c r="C808" s="126" t="s">
        <v>408</v>
      </c>
      <c r="D808" s="101" t="s">
        <v>2078</v>
      </c>
      <c r="E808" s="142"/>
      <c r="F808" s="191" t="str">
        <f>IF('9 All Base Data'!G808="Rural Centre","Rural",IF('9 All Base Data'!G808="Rural (Incl.some Off Shore Islands)","Rural",IF('9 All Base Data'!G808="Inlet-in TA but not in Urban Area","Rural",IF('9 All Base Data'!G808="Rural (Incl.some Off Shore Islands)","Rural",IF('9 All Base Data'!G808="Inlet-not in TA","Rural",IF('9 All Base Data'!G808="Inland Water not in Urban Area","Rural",IF('9 All Base Data'!G808="Oceanic-in Region but not in TA","Rural",'9 All Base Data'!G808)))))))</f>
        <v>Taupo</v>
      </c>
      <c r="G808" s="177">
        <f>IF('9 All Base Data'!I808="..C","..C",'9 All Base Data'!I808*Basecase_Pop_2006)</f>
        <v>1512</v>
      </c>
      <c r="H808" s="177">
        <f>IF('9 All Base Data'!J808="..C","..C",'9 All Base Data'!J808*Basecase_Pop_2006)</f>
        <v>933</v>
      </c>
      <c r="I808" s="191">
        <f>IF('9 All Base Data'!L808="..C","..C",'9 All Base Data'!L808*Basecase_Pop_2006)</f>
        <v>15</v>
      </c>
      <c r="J808" s="156">
        <f>IF('9 All Base Data'!$P808=0,0,('9 All Base Data'!$P808*Basecase_Pop_2006)/(1+(1/(BaseCase_Mort_AllAdults_30*('9 All Base Data'!$W808*Basecase_PM10)/10))))</f>
        <v>0.41410620930019271</v>
      </c>
      <c r="K808" s="156">
        <f>IF('9 All Base Data'!$Q808=0,0,('9 All Base Data'!$Q808*Basecase_Pop_2006)/(1+(1/(BaseCase_Mort_Maori_30*('9 All Base Data'!$W808*Basecase_PM10)/10))))</f>
        <v>0.61526232114467416</v>
      </c>
      <c r="L808" s="179">
        <f>133/(1+1/(BaseCase_Mort_Child_0_1*'9 All Base Data'!$AB$10/10))*IF('9 All Base Data'!$L808="..C",0,'9 All Base Data'!L808/'9 All Base Data'!$L$2022)</f>
        <v>2.1881667829578449E-3</v>
      </c>
      <c r="M808" s="178">
        <f>IF('9 All Base Data'!$R808="","",IF('9 All Base Data'!$R808=0,0,('9 All Base Data'!$R808*Basecase_Pop_2006)/(1+(1/(BaseCase_CardiacHA_All*('9 All Base Data'!$W808*Basecase_PM10)/10)))))</f>
        <v>0.21761565483160342</v>
      </c>
      <c r="N808" s="178">
        <f>IF('9 All Base Data'!$S808="","",IF('9 All Base Data'!$S808=0,0,('9 All Base Data'!S808*Basecase_Pop_2006)/(1+(1/(BaseCase_RespHA_All*('9 All Base Data'!$W808*Basecase_PM10)/10)))))</f>
        <v>0.2334880047388686</v>
      </c>
      <c r="O808" s="178">
        <f>IF('9 All Base Data'!$T808="","",IF('9 All Base Data'!$T808=0,0,('9 All Base Data'!$T808*Basecase_Pop_2006)/(1+(1/(BaseCase_RespHA_Child_1_4*('9 All Base Data'!$W808*Basecase_PM10)/10)))))</f>
        <v>5.868590368492884E-2</v>
      </c>
      <c r="P808" s="179">
        <f>IF('9 All Base Data'!$U808="","",IF('9 All Base Data'!$U808=0,0,('9 All Base Data'!$U808*Basecase_Pop_2006)/(1+(1/(BaseCase_RespHA_Child_5_14*('9 All Base Data'!$W808*Basecase_PM10)/10)))))</f>
        <v>0</v>
      </c>
      <c r="Q808" s="156">
        <f>IF('7 Base case Results'!$G808="..C",0,BaseCase_RADs_All*'7 Base case Results'!$G808*('9 All Base Data'!$V808*Basecase_PM10)/10)</f>
        <v>1053.2592</v>
      </c>
      <c r="R808" s="189">
        <f t="shared" si="120"/>
        <v>1.474218105108686</v>
      </c>
      <c r="S808" s="178">
        <f t="shared" si="121"/>
        <v>2.1903338632750398</v>
      </c>
      <c r="T808" s="179">
        <f t="shared" si="122"/>
        <v>7.7898737473299281E-3</v>
      </c>
      <c r="U808" s="178">
        <f t="shared" si="123"/>
        <v>1.3818594081806816E-3</v>
      </c>
      <c r="V808" s="178">
        <f t="shared" si="124"/>
        <v>1.058868101490769E-3</v>
      </c>
      <c r="W808" s="178">
        <f t="shared" si="125"/>
        <v>2.6614057321115226E-4</v>
      </c>
      <c r="X808" s="179">
        <f t="shared" si="126"/>
        <v>0</v>
      </c>
      <c r="Y808" s="179">
        <f t="shared" si="127"/>
        <v>6.5302070399999995E-2</v>
      </c>
      <c r="Z808" s="186">
        <f t="shared" si="128"/>
        <v>1.5497507767656873</v>
      </c>
      <c r="AA808" s="156">
        <f>$J808*'9 All Base Data'!$Y808</f>
        <v>0.1805445285908143</v>
      </c>
      <c r="AB808" s="156">
        <f>$K808*'9 All Base Data'!$Y808</f>
        <v>0.26824578631282964</v>
      </c>
      <c r="AC808" s="178">
        <f>$L808*'9 All Base Data'!$Y808</f>
        <v>9.5401018249599795E-4</v>
      </c>
      <c r="AD808" s="178">
        <f>IF($M808="","",$M808*'9 All Base Data'!$Y808)</f>
        <v>9.4877388778953797E-2</v>
      </c>
      <c r="AE808" s="178">
        <f>IF($N808="","",$N808*'9 All Base Data'!$Y808)</f>
        <v>0.10179751184708746</v>
      </c>
      <c r="AF808" s="178">
        <f>IF($O808="","",$O808*'9 All Base Data'!$Y808)</f>
        <v>2.5586235071497342E-2</v>
      </c>
      <c r="AG808" s="178">
        <f>IF($P808="","",$P808*'9 All Base Data'!$Y808)</f>
        <v>0</v>
      </c>
      <c r="AH808" s="167">
        <f>$Q808*'9 All Base Data'!$Y808</f>
        <v>459.20631344623911</v>
      </c>
      <c r="AI808" s="178">
        <f>$R808*'9 All Base Data'!$Y808</f>
        <v>0.64273852178329893</v>
      </c>
      <c r="AJ808" s="178">
        <f>$S808*'9 All Base Data'!$Y808</f>
        <v>0.95495499927367333</v>
      </c>
      <c r="AK808" s="178">
        <f>$T808*'9 All Base Data'!$Y808</f>
        <v>3.3962762496857527E-3</v>
      </c>
      <c r="AL808" s="178">
        <f>IF($U808="","",$U808*'9 All Base Data'!$Y808)</f>
        <v>6.0247141874635664E-4</v>
      </c>
      <c r="AM808" s="178">
        <f>IF($V808="","",$V808*'9 All Base Data'!$Y808)</f>
        <v>4.6165171622654161E-4</v>
      </c>
      <c r="AN808" s="178">
        <f>IF($W808="","",$W808*'9 All Base Data'!$Y808)</f>
        <v>1.1603357604924043E-4</v>
      </c>
      <c r="AO808" s="178">
        <f>IF($X808="","",$X808*'9 All Base Data'!$Y808)</f>
        <v>0</v>
      </c>
      <c r="AP808" s="178">
        <f>$Y808*'9 All Base Data'!$Y808</f>
        <v>2.8470791433666823E-2</v>
      </c>
      <c r="AQ808" s="179">
        <f t="shared" si="129"/>
        <v>0.67566971260162445</v>
      </c>
    </row>
    <row r="809" spans="1:43" x14ac:dyDescent="0.25">
      <c r="A809" s="124">
        <v>541720</v>
      </c>
      <c r="B809" s="125" t="s">
        <v>839</v>
      </c>
      <c r="C809" s="126" t="s">
        <v>408</v>
      </c>
      <c r="D809" s="101" t="s">
        <v>2078</v>
      </c>
      <c r="E809" s="142"/>
      <c r="F809" s="191" t="str">
        <f>IF('9 All Base Data'!G809="Rural Centre","Rural",IF('9 All Base Data'!G809="Rural (Incl.some Off Shore Islands)","Rural",IF('9 All Base Data'!G809="Inlet-in TA but not in Urban Area","Rural",IF('9 All Base Data'!G809="Rural (Incl.some Off Shore Islands)","Rural",IF('9 All Base Data'!G809="Inlet-not in TA","Rural",IF('9 All Base Data'!G809="Inland Water not in Urban Area","Rural",IF('9 All Base Data'!G809="Oceanic-in Region but not in TA","Rural",'9 All Base Data'!G809)))))))</f>
        <v>Taupo</v>
      </c>
      <c r="G809" s="177">
        <f>IF('9 All Base Data'!I809="..C","..C",'9 All Base Data'!I809*Basecase_Pop_2006)</f>
        <v>3573</v>
      </c>
      <c r="H809" s="177">
        <f>IF('9 All Base Data'!J809="..C","..C",'9 All Base Data'!J809*Basecase_Pop_2006)</f>
        <v>2160</v>
      </c>
      <c r="I809" s="191">
        <f>IF('9 All Base Data'!L809="..C","..C",'9 All Base Data'!L809*Basecase_Pop_2006)</f>
        <v>54</v>
      </c>
      <c r="J809" s="156">
        <f>IF('9 All Base Data'!$P809=0,0,('9 All Base Data'!$P809*Basecase_Pop_2006)/(1+(1/(BaseCase_Mort_AllAdults_30*('9 All Base Data'!$W809*Basecase_PM10)/10))))</f>
        <v>0.80060533798037248</v>
      </c>
      <c r="K809" s="156">
        <f>IF('9 All Base Data'!$Q809=0,0,('9 All Base Data'!$Q809*Basecase_Pop_2006)/(1+(1/(BaseCase_Mort_Maori_30*('9 All Base Data'!$W809*Basecase_PM10)/10))))</f>
        <v>0.13672496025437203</v>
      </c>
      <c r="L809" s="179">
        <f>133/(1+1/(BaseCase_Mort_Child_0_1*'9 All Base Data'!$AB$10/10))*IF('9 All Base Data'!$L809="..C",0,'9 All Base Data'!L809/'9 All Base Data'!$L$2022)</f>
        <v>7.8774004186482408E-3</v>
      </c>
      <c r="M809" s="178">
        <f>IF('9 All Base Data'!$R809="","",IF('9 All Base Data'!$R809=0,0,('9 All Base Data'!$R809*Basecase_Pop_2006)/(1+(1/(BaseCase_CardiacHA_All*('9 All Base Data'!$W809*Basecase_PM10)/10)))))</f>
        <v>0.75013396312540948</v>
      </c>
      <c r="N809" s="178">
        <f>IF('9 All Base Data'!$S809="","",IF('9 All Base Data'!$S809=0,0,('9 All Base Data'!S809*Basecase_Pop_2006)/(1+(1/(BaseCase_RespHA_All*('9 All Base Data'!$W809*Basecase_PM10)/10)))))</f>
        <v>1.0400829302004149</v>
      </c>
      <c r="O809" s="178">
        <f>IF('9 All Base Data'!$T809="","",IF('9 All Base Data'!$T809=0,0,('9 All Base Data'!$T809*Basecase_Pop_2006)/(1+(1/(BaseCase_RespHA_Child_1_4*('9 All Base Data'!$W809*Basecase_PM10)/10)))))</f>
        <v>0.28504581789822581</v>
      </c>
      <c r="P809" s="179">
        <f>IF('9 All Base Data'!$U809="","",IF('9 All Base Data'!$U809=0,0,('9 All Base Data'!$U809*Basecase_Pop_2006)/(1+(1/(BaseCase_RespHA_Child_5_14*('9 All Base Data'!$W809*Basecase_PM10)/10)))))</f>
        <v>0.12419370366804659</v>
      </c>
      <c r="Q809" s="156">
        <f>IF('7 Base case Results'!$G809="..C",0,BaseCase_RADs_All*'7 Base case Results'!$G809*('9 All Base Data'!$V809*Basecase_PM10)/10)</f>
        <v>2488.9518000000003</v>
      </c>
      <c r="R809" s="189">
        <f t="shared" si="120"/>
        <v>2.8501550032101259</v>
      </c>
      <c r="S809" s="178">
        <f t="shared" si="121"/>
        <v>0.48674085850556448</v>
      </c>
      <c r="T809" s="179">
        <f t="shared" si="122"/>
        <v>2.8043545490387737E-2</v>
      </c>
      <c r="U809" s="178">
        <f t="shared" si="123"/>
        <v>4.7633506658463498E-3</v>
      </c>
      <c r="V809" s="178">
        <f t="shared" si="124"/>
        <v>4.7167760884588815E-3</v>
      </c>
      <c r="W809" s="178">
        <f t="shared" si="125"/>
        <v>1.292682784168454E-3</v>
      </c>
      <c r="X809" s="179">
        <f t="shared" si="126"/>
        <v>5.6321844613459128E-4</v>
      </c>
      <c r="Y809" s="179">
        <f t="shared" si="127"/>
        <v>0.15431501160000002</v>
      </c>
      <c r="Z809" s="186">
        <f t="shared" si="128"/>
        <v>3.041993687054819</v>
      </c>
      <c r="AA809" s="156">
        <f>$J809*'9 All Base Data'!$Y809</f>
        <v>0.34905275527557428</v>
      </c>
      <c r="AB809" s="156">
        <f>$K809*'9 All Base Data'!$Y809</f>
        <v>5.9610174736184358E-2</v>
      </c>
      <c r="AC809" s="178">
        <f>$L809*'9 All Base Data'!$Y809</f>
        <v>3.4344366569855921E-3</v>
      </c>
      <c r="AD809" s="178">
        <f>IF($M809="","",$M809*'9 All Base Data'!$Y809)</f>
        <v>0.32704794014392313</v>
      </c>
      <c r="AE809" s="178">
        <f>IF($N809="","",$N809*'9 All Base Data'!$Y809)</f>
        <v>0.4534616436824806</v>
      </c>
      <c r="AF809" s="178">
        <f>IF($O809="","",$O809*'9 All Base Data'!$Y809)</f>
        <v>0.12427599891870138</v>
      </c>
      <c r="AG809" s="178">
        <f>IF($P809="","",$P809*'9 All Base Data'!$Y809)</f>
        <v>5.4146721732540613E-2</v>
      </c>
      <c r="AH809" s="167">
        <f>$Q809*'9 All Base Data'!$Y809</f>
        <v>1085.1482526080772</v>
      </c>
      <c r="AI809" s="178">
        <f>$R809*'9 All Base Data'!$Y809</f>
        <v>1.2426278087810443</v>
      </c>
      <c r="AJ809" s="178">
        <f>$S809*'9 All Base Data'!$Y809</f>
        <v>0.21221222206081633</v>
      </c>
      <c r="AK809" s="178">
        <f>$T809*'9 All Base Data'!$Y809</f>
        <v>1.2226594498868709E-2</v>
      </c>
      <c r="AL809" s="178">
        <f>IF($U809="","",$U809*'9 All Base Data'!$Y809)</f>
        <v>2.0767544199139119E-3</v>
      </c>
      <c r="AM809" s="178">
        <f>IF($V809="","",$V809*'9 All Base Data'!$Y809)</f>
        <v>2.0564485541000495E-3</v>
      </c>
      <c r="AN809" s="178">
        <f>IF($W809="","",$W809*'9 All Base Data'!$Y809)</f>
        <v>5.6359165509631075E-4</v>
      </c>
      <c r="AO809" s="178">
        <f>IF($X809="","",$X809*'9 All Base Data'!$Y809)</f>
        <v>2.4555538305707169E-4</v>
      </c>
      <c r="AP809" s="178">
        <f>$Y809*'9 All Base Data'!$Y809</f>
        <v>6.727919166170078E-2</v>
      </c>
      <c r="AQ809" s="179">
        <f t="shared" si="129"/>
        <v>1.3262667979156277</v>
      </c>
    </row>
    <row r="810" spans="1:43" x14ac:dyDescent="0.25">
      <c r="A810" s="124">
        <v>541730</v>
      </c>
      <c r="B810" s="125" t="s">
        <v>840</v>
      </c>
      <c r="C810" s="126" t="s">
        <v>408</v>
      </c>
      <c r="D810" s="101" t="s">
        <v>2078</v>
      </c>
      <c r="E810" s="142"/>
      <c r="F810" s="191" t="str">
        <f>IF('9 All Base Data'!G810="Rural Centre","Rural",IF('9 All Base Data'!G810="Rural (Incl.some Off Shore Islands)","Rural",IF('9 All Base Data'!G810="Inlet-in TA but not in Urban Area","Rural",IF('9 All Base Data'!G810="Rural (Incl.some Off Shore Islands)","Rural",IF('9 All Base Data'!G810="Inlet-not in TA","Rural",IF('9 All Base Data'!G810="Inland Water not in Urban Area","Rural",IF('9 All Base Data'!G810="Oceanic-in Region but not in TA","Rural",'9 All Base Data'!G810)))))))</f>
        <v>Taupo</v>
      </c>
      <c r="G810" s="177">
        <f>IF('9 All Base Data'!I810="..C","..C",'9 All Base Data'!I810*Basecase_Pop_2006)</f>
        <v>4113</v>
      </c>
      <c r="H810" s="177">
        <f>IF('9 All Base Data'!J810="..C","..C",'9 All Base Data'!J810*Basecase_Pop_2006)</f>
        <v>2205</v>
      </c>
      <c r="I810" s="191">
        <f>IF('9 All Base Data'!L810="..C","..C",'9 All Base Data'!L810*Basecase_Pop_2006)</f>
        <v>84</v>
      </c>
      <c r="J810" s="156">
        <f>IF('9 All Base Data'!$P810=0,0,('9 All Base Data'!$P810*Basecase_Pop_2006)/(1+(1/(BaseCase_Mort_AllAdults_30*('9 All Base Data'!$W810*Basecase_PM10)/10))))</f>
        <v>4.969274511602312</v>
      </c>
      <c r="K810" s="156">
        <f>IF('9 All Base Data'!$Q810=0,0,('9 All Base Data'!$Q810*Basecase_Pop_2006)/(1+(1/(BaseCase_Mort_Maori_30*('9 All Base Data'!$W810*Basecase_PM10)/10))))</f>
        <v>1.6406995230524644</v>
      </c>
      <c r="L810" s="179">
        <f>133/(1+1/(BaseCase_Mort_Child_0_1*'9 All Base Data'!$AB$10/10))*IF('9 All Base Data'!$L810="..C",0,'9 All Base Data'!L810/'9 All Base Data'!$L$2022)</f>
        <v>1.2253733984563931E-2</v>
      </c>
      <c r="M810" s="178">
        <f>IF('9 All Base Data'!$R810="","",IF('9 All Base Data'!$R810=0,0,('9 All Base Data'!$R810*Basecase_Pop_2006)/(1+(1/(BaseCase_CardiacHA_All*('9 All Base Data'!$W810*Basecase_PM10)/10)))))</f>
        <v>0.41474983626729123</v>
      </c>
      <c r="N810" s="178">
        <f>IF('9 All Base Data'!$S810="","",IF('9 All Base Data'!$S810=0,0,('9 All Base Data'!S810*Basecase_Pop_2006)/(1+(1/(BaseCase_RespHA_All*('9 All Base Data'!$W810*Basecase_PM10)/10)))))</f>
        <v>0.89149965445749835</v>
      </c>
      <c r="O810" s="178">
        <f>IF('9 All Base Data'!$T810="","",IF('9 All Base Data'!$T810=0,0,('9 All Base Data'!$T810*Basecase_Pop_2006)/(1+(1/(BaseCase_RespHA_Child_1_4*('9 All Base Data'!$W810*Basecase_PM10)/10)))))</f>
        <v>0.24312731526613374</v>
      </c>
      <c r="P810" s="179">
        <f>IF('9 All Base Data'!$U810="","",IF('9 All Base Data'!$U810=0,0,('9 All Base Data'!$U810*Basecase_Pop_2006)/(1+(1/(BaseCase_RespHA_Child_5_14*('9 All Base Data'!$W810*Basecase_PM10)/10)))))</f>
        <v>0.28564551843650715</v>
      </c>
      <c r="Q810" s="156">
        <f>IF('7 Base case Results'!$G810="..C",0,BaseCase_RADs_All*'7 Base case Results'!$G810*('9 All Base Data'!$V810*Basecase_PM10)/10)</f>
        <v>2865.1158000000005</v>
      </c>
      <c r="R810" s="189">
        <f t="shared" si="120"/>
        <v>17.690617261304229</v>
      </c>
      <c r="S810" s="178">
        <f t="shared" si="121"/>
        <v>5.8408903020667733</v>
      </c>
      <c r="T810" s="179">
        <f t="shared" si="122"/>
        <v>4.36232929850476E-2</v>
      </c>
      <c r="U810" s="178">
        <f t="shared" si="123"/>
        <v>2.6336614602972992E-3</v>
      </c>
      <c r="V810" s="178">
        <f t="shared" si="124"/>
        <v>4.0429509329647549E-3</v>
      </c>
      <c r="W810" s="178">
        <f t="shared" si="125"/>
        <v>1.1025823747319165E-3</v>
      </c>
      <c r="X810" s="179">
        <f t="shared" si="126"/>
        <v>1.2954024261095599E-3</v>
      </c>
      <c r="Y810" s="179">
        <f t="shared" si="127"/>
        <v>0.17763717960000003</v>
      </c>
      <c r="Z810" s="186">
        <f t="shared" si="128"/>
        <v>17.918554346282541</v>
      </c>
      <c r="AA810" s="156">
        <f>$J810*'9 All Base Data'!$Y810</f>
        <v>2.1665343430897712</v>
      </c>
      <c r="AB810" s="156">
        <f>$K810*'9 All Base Data'!$Y810</f>
        <v>0.71532209683421233</v>
      </c>
      <c r="AC810" s="178">
        <f>$L810*'9 All Base Data'!$Y810</f>
        <v>5.3424570219775883E-3</v>
      </c>
      <c r="AD810" s="178">
        <f>IF($M810="","",$M810*'9 All Base Data'!$Y810)</f>
        <v>0.18082514096694727</v>
      </c>
      <c r="AE810" s="178">
        <f>IF($N810="","",$N810*'9 All Base Data'!$Y810)</f>
        <v>0.38868140887069758</v>
      </c>
      <c r="AF810" s="178">
        <f>IF($O810="","",$O810*'9 All Base Data'!$Y810)</f>
        <v>0.10600011672477469</v>
      </c>
      <c r="AG810" s="178">
        <f>IF($P810="","",$P810*'9 All Base Data'!$Y810)</f>
        <v>0.1245374599848434</v>
      </c>
      <c r="AH810" s="167">
        <f>$Q810*'9 All Base Data'!$Y810</f>
        <v>1249.1505074103054</v>
      </c>
      <c r="AI810" s="178">
        <f>$R810*'9 All Base Data'!$Y810</f>
        <v>7.7128622613995859</v>
      </c>
      <c r="AJ810" s="178">
        <f>$S810*'9 All Base Data'!$Y810</f>
        <v>2.5465466647297959</v>
      </c>
      <c r="AK810" s="178">
        <f>$T810*'9 All Base Data'!$Y810</f>
        <v>1.9019146998240217E-2</v>
      </c>
      <c r="AL810" s="178">
        <f>IF($U810="","",$U810*'9 All Base Data'!$Y810)</f>
        <v>1.1482396451401151E-3</v>
      </c>
      <c r="AM810" s="178">
        <f>IF($V810="","",$V810*'9 All Base Data'!$Y810)</f>
        <v>1.7626701892286135E-3</v>
      </c>
      <c r="AN810" s="178">
        <f>IF($W810="","",$W810*'9 All Base Data'!$Y810)</f>
        <v>4.8071052934685321E-4</v>
      </c>
      <c r="AO810" s="178">
        <f>IF($X810="","",$X810*'9 All Base Data'!$Y810)</f>
        <v>5.6477738103126484E-4</v>
      </c>
      <c r="AP810" s="178">
        <f>$Y810*'9 All Base Data'!$Y810</f>
        <v>7.7447331459438939E-2</v>
      </c>
      <c r="AQ810" s="179">
        <f t="shared" si="129"/>
        <v>7.8122396496916338</v>
      </c>
    </row>
    <row r="811" spans="1:43" x14ac:dyDescent="0.25">
      <c r="A811" s="124">
        <v>541740</v>
      </c>
      <c r="B811" s="125" t="s">
        <v>841</v>
      </c>
      <c r="C811" s="126" t="s">
        <v>408</v>
      </c>
      <c r="D811" s="101" t="s">
        <v>2078</v>
      </c>
      <c r="E811" s="142"/>
      <c r="F811" s="191" t="str">
        <f>IF('9 All Base Data'!G811="Rural Centre","Rural",IF('9 All Base Data'!G811="Rural (Incl.some Off Shore Islands)","Rural",IF('9 All Base Data'!G811="Inlet-in TA but not in Urban Area","Rural",IF('9 All Base Data'!G811="Rural (Incl.some Off Shore Islands)","Rural",IF('9 All Base Data'!G811="Inlet-not in TA","Rural",IF('9 All Base Data'!G811="Inland Water not in Urban Area","Rural",IF('9 All Base Data'!G811="Oceanic-in Region but not in TA","Rural",'9 All Base Data'!G811)))))))</f>
        <v>Taupo</v>
      </c>
      <c r="G811" s="177">
        <f>IF('9 All Base Data'!I811="..C","..C",'9 All Base Data'!I811*Basecase_Pop_2006)</f>
        <v>3540</v>
      </c>
      <c r="H811" s="177">
        <f>IF('9 All Base Data'!J811="..C","..C",'9 All Base Data'!J811*Basecase_Pop_2006)</f>
        <v>2349</v>
      </c>
      <c r="I811" s="191">
        <f>IF('9 All Base Data'!L811="..C","..C",'9 All Base Data'!L811*Basecase_Pop_2006)</f>
        <v>36</v>
      </c>
      <c r="J811" s="156">
        <f>IF('9 All Base Data'!$P811=0,0,('9 All Base Data'!$P811*Basecase_Pop_2006)/(1+(1/(BaseCase_Mort_AllAdults_30*('9 All Base Data'!$W811*Basecase_PM10)/10))))</f>
        <v>1.628817756580758</v>
      </c>
      <c r="K811" s="156">
        <f>IF('9 All Base Data'!$Q811=0,0,('9 All Base Data'!$Q811*Basecase_Pop_2006)/(1+(1/(BaseCase_Mort_Maori_30*('9 All Base Data'!$W811*Basecase_PM10)/10))))</f>
        <v>1.5723370429252783</v>
      </c>
      <c r="L811" s="179">
        <f>133/(1+1/(BaseCase_Mort_Child_0_1*'9 All Base Data'!$AB$10/10))*IF('9 All Base Data'!$L811="..C",0,'9 All Base Data'!L811/'9 All Base Data'!$L$2022)</f>
        <v>5.2516002790988277E-3</v>
      </c>
      <c r="M811" s="178">
        <f>IF('9 All Base Data'!$R811="","",IF('9 All Base Data'!$R811=0,0,('9 All Base Data'!$R811*Basecase_Pop_2006)/(1+(1/(BaseCase_CardiacHA_All*('9 All Base Data'!$W811*Basecase_PM10)/10)))))</f>
        <v>0.44547204636116466</v>
      </c>
      <c r="N811" s="178">
        <f>IF('9 All Base Data'!$S811="","",IF('9 All Base Data'!$S811=0,0,('9 All Base Data'!S811*Basecase_Pop_2006)/(1+(1/(BaseCase_RespHA_All*('9 All Base Data'!$W811*Basecase_PM10)/10)))))</f>
        <v>0.31839273373482085</v>
      </c>
      <c r="O811" s="178">
        <f>IF('9 All Base Data'!$T811="","",IF('9 All Base Data'!$T811=0,0,('9 All Base Data'!$T811*Basecase_Pop_2006)/(1+(1/(BaseCase_RespHA_Child_1_4*('9 All Base Data'!$W811*Basecase_PM10)/10)))))</f>
        <v>4.1918502632092028E-2</v>
      </c>
      <c r="P811" s="179">
        <f>IF('9 All Base Data'!$U811="","",IF('9 All Base Data'!$U811=0,0,('9 All Base Data'!$U811*Basecase_Pop_2006)/(1+(1/(BaseCase_RespHA_Child_5_14*('9 All Base Data'!$W811*Basecase_PM10)/10)))))</f>
        <v>9.9354962934437269E-2</v>
      </c>
      <c r="Q811" s="156">
        <f>IF('7 Base case Results'!$G811="..C",0,BaseCase_RADs_All*'7 Base case Results'!$G811*('9 All Base Data'!$V811*Basecase_PM10)/10)</f>
        <v>2465.9639999999999</v>
      </c>
      <c r="R811" s="189">
        <f t="shared" si="120"/>
        <v>5.7985912134274988</v>
      </c>
      <c r="S811" s="178">
        <f t="shared" si="121"/>
        <v>5.597519872813991</v>
      </c>
      <c r="T811" s="179">
        <f t="shared" si="122"/>
        <v>1.8695696993591828E-2</v>
      </c>
      <c r="U811" s="178">
        <f t="shared" si="123"/>
        <v>2.828747494393396E-3</v>
      </c>
      <c r="V811" s="178">
        <f t="shared" si="124"/>
        <v>1.4439110474874126E-3</v>
      </c>
      <c r="W811" s="178">
        <f t="shared" si="125"/>
        <v>1.9010040943653734E-4</v>
      </c>
      <c r="X811" s="179">
        <f t="shared" si="126"/>
        <v>4.5057475690767301E-4</v>
      </c>
      <c r="Y811" s="179">
        <f t="shared" si="127"/>
        <v>0.15288976799999998</v>
      </c>
      <c r="Z811" s="186">
        <f t="shared" si="128"/>
        <v>5.9744493369629712</v>
      </c>
      <c r="AA811" s="156">
        <f>$J811*'9 All Base Data'!$Y811</f>
        <v>0.71014181245720287</v>
      </c>
      <c r="AB811" s="156">
        <f>$K811*'9 All Base Data'!$Y811</f>
        <v>0.68551700946612015</v>
      </c>
      <c r="AC811" s="178">
        <f>$L811*'9 All Base Data'!$Y811</f>
        <v>2.2896244379903949E-3</v>
      </c>
      <c r="AD811" s="178">
        <f>IF($M811="","",$M811*'9 All Base Data'!$Y811)</f>
        <v>0.1942195958533878</v>
      </c>
      <c r="AE811" s="178">
        <f>IF($N811="","",$N811*'9 All Base Data'!$Y811)</f>
        <v>0.13881478888239202</v>
      </c>
      <c r="AF811" s="178">
        <f>IF($O811="","",$O811*'9 All Base Data'!$Y811)</f>
        <v>1.8275882193926674E-2</v>
      </c>
      <c r="AG811" s="178">
        <f>IF($P811="","",$P811*'9 All Base Data'!$Y811)</f>
        <v>4.3317377386032488E-2</v>
      </c>
      <c r="AH811" s="167">
        <f>$Q811*'9 All Base Data'!$Y811</f>
        <v>1075.1258925923853</v>
      </c>
      <c r="AI811" s="178">
        <f>$R811*'9 All Base Data'!$Y811</f>
        <v>2.5281048523476426</v>
      </c>
      <c r="AJ811" s="178">
        <f>$S811*'9 All Base Data'!$Y811</f>
        <v>2.4404405536993878</v>
      </c>
      <c r="AK811" s="178">
        <f>$T811*'9 All Base Data'!$Y811</f>
        <v>8.1510629992458065E-3</v>
      </c>
      <c r="AL811" s="178">
        <f>IF($U811="","",$U811*'9 All Base Data'!$Y811)</f>
        <v>1.2332944336690126E-3</v>
      </c>
      <c r="AM811" s="178">
        <f>IF($V811="","",$V811*'9 All Base Data'!$Y811)</f>
        <v>6.2952506758164777E-4</v>
      </c>
      <c r="AN811" s="178">
        <f>IF($W811="","",$W811*'9 All Base Data'!$Y811)</f>
        <v>8.2881125749457459E-5</v>
      </c>
      <c r="AO811" s="178">
        <f>IF($X811="","",$X811*'9 All Base Data'!$Y811)</f>
        <v>1.9644430644565733E-4</v>
      </c>
      <c r="AP811" s="178">
        <f>$Y811*'9 All Base Data'!$Y811</f>
        <v>6.6657805340727877E-2</v>
      </c>
      <c r="AQ811" s="179">
        <f t="shared" si="129"/>
        <v>2.6047765401888672</v>
      </c>
    </row>
    <row r="812" spans="1:43" x14ac:dyDescent="0.25">
      <c r="A812" s="124">
        <v>541750</v>
      </c>
      <c r="B812" s="125" t="s">
        <v>842</v>
      </c>
      <c r="C812" s="126" t="s">
        <v>408</v>
      </c>
      <c r="D812" s="101" t="s">
        <v>2078</v>
      </c>
      <c r="E812" s="142"/>
      <c r="F812" s="191" t="str">
        <f>IF('9 All Base Data'!G812="Rural Centre","Rural",IF('9 All Base Data'!G812="Rural (Incl.some Off Shore Islands)","Rural",IF('9 All Base Data'!G812="Inlet-in TA but not in Urban Area","Rural",IF('9 All Base Data'!G812="Rural (Incl.some Off Shore Islands)","Rural",IF('9 All Base Data'!G812="Inlet-not in TA","Rural",IF('9 All Base Data'!G812="Inland Water not in Urban Area","Rural",IF('9 All Base Data'!G812="Oceanic-in Region but not in TA","Rural",'9 All Base Data'!G812)))))))</f>
        <v>Taupo</v>
      </c>
      <c r="G812" s="177">
        <f>IF('9 All Base Data'!I812="..C","..C",'9 All Base Data'!I812*Basecase_Pop_2006)</f>
        <v>1884</v>
      </c>
      <c r="H812" s="177">
        <f>IF('9 All Base Data'!J812="..C","..C",'9 All Base Data'!J812*Basecase_Pop_2006)</f>
        <v>1287</v>
      </c>
      <c r="I812" s="191">
        <f>IF('9 All Base Data'!L812="..C","..C",'9 All Base Data'!L812*Basecase_Pop_2006)</f>
        <v>15</v>
      </c>
      <c r="J812" s="156">
        <f>IF('9 All Base Data'!$P812=0,0,('9 All Base Data'!$P812*Basecase_Pop_2006)/(1+(1/(BaseCase_Mort_AllAdults_30*('9 All Base Data'!$W812*Basecase_PM10)/10))))</f>
        <v>2.4294230945611304</v>
      </c>
      <c r="K812" s="156">
        <f>IF('9 All Base Data'!$Q812=0,0,('9 All Base Data'!$Q812*Basecase_Pop_2006)/(1+(1/(BaseCase_Mort_Maori_30*('9 All Base Data'!$W812*Basecase_PM10)/10))))</f>
        <v>0.3418124006359301</v>
      </c>
      <c r="L812" s="179">
        <f>133/(1+1/(BaseCase_Mort_Child_0_1*'9 All Base Data'!$AB$10/10))*IF('9 All Base Data'!$L812="..C",0,'9 All Base Data'!L812/'9 All Base Data'!$L$2022)</f>
        <v>2.1881667829578449E-3</v>
      </c>
      <c r="M812" s="178">
        <f>IF('9 All Base Data'!$R812="","",IF('9 All Base Data'!$R812=0,0,('9 All Base Data'!$R812*Basecase_Pop_2006)/(1+(1/(BaseCase_CardiacHA_All*('9 All Base Data'!$W812*Basecase_PM10)/10)))))</f>
        <v>0.22785639152956125</v>
      </c>
      <c r="N812" s="178">
        <f>IF('9 All Base Data'!$S812="","",IF('9 All Base Data'!$S812=0,0,('9 All Base Data'!S812*Basecase_Pop_2006)/(1+(1/(BaseCase_RespHA_All*('9 All Base Data'!$W812*Basecase_PM10)/10)))))</f>
        <v>0.18254516734129728</v>
      </c>
      <c r="O812" s="178">
        <f>IF('9 All Base Data'!$T812="","",IF('9 All Base Data'!$T812=0,0,('9 All Base Data'!$T812*Basecase_Pop_2006)/(1+(1/(BaseCase_RespHA_Child_1_4*('9 All Base Data'!$W812*Basecase_PM10)/10)))))</f>
        <v>8.3837005264184045E-3</v>
      </c>
      <c r="P812" s="179">
        <f>IF('9 All Base Data'!$U812="","",IF('9 All Base Data'!$U812=0,0,('9 All Base Data'!$U812*Basecase_Pop_2006)/(1+(1/(BaseCase_RespHA_Child_5_14*('9 All Base Data'!$W812*Basecase_PM10)/10)))))</f>
        <v>4.9677481467218634E-2</v>
      </c>
      <c r="Q812" s="156">
        <f>IF('7 Base case Results'!$G812="..C",0,BaseCase_RADs_All*'7 Base case Results'!$G812*('9 All Base Data'!$V812*Basecase_PM10)/10)</f>
        <v>1312.3944000000001</v>
      </c>
      <c r="R812" s="189">
        <f t="shared" si="120"/>
        <v>8.6487462166376243</v>
      </c>
      <c r="S812" s="178">
        <f t="shared" si="121"/>
        <v>1.2168521462639112</v>
      </c>
      <c r="T812" s="179">
        <f t="shared" si="122"/>
        <v>7.7898737473299281E-3</v>
      </c>
      <c r="U812" s="178">
        <f t="shared" si="123"/>
        <v>1.446888086212714E-3</v>
      </c>
      <c r="V812" s="178">
        <f t="shared" si="124"/>
        <v>8.2784233389278318E-4</v>
      </c>
      <c r="W812" s="178">
        <f t="shared" si="125"/>
        <v>3.802008188730746E-5</v>
      </c>
      <c r="X812" s="179">
        <f t="shared" si="126"/>
        <v>2.2528737845383651E-4</v>
      </c>
      <c r="Y812" s="179">
        <f t="shared" si="127"/>
        <v>8.1368452800000018E-2</v>
      </c>
      <c r="Z812" s="186">
        <f t="shared" si="128"/>
        <v>8.7401792736050581</v>
      </c>
      <c r="AA812" s="156">
        <f>$J812*'9 All Base Data'!$Y812</f>
        <v>1.0591945677327772</v>
      </c>
      <c r="AB812" s="156">
        <f>$K812*'9 All Base Data'!$Y812</f>
        <v>0.14902543684046091</v>
      </c>
      <c r="AC812" s="178">
        <f>$L812*'9 All Base Data'!$Y812</f>
        <v>9.5401018249599795E-4</v>
      </c>
      <c r="AD812" s="178">
        <f>IF($M812="","",$M812*'9 All Base Data'!$Y812)</f>
        <v>9.9342207074433989E-2</v>
      </c>
      <c r="AE812" s="178">
        <f>IF($N812="","",$N812*'9 All Base Data'!$Y812)</f>
        <v>7.9587145625904743E-2</v>
      </c>
      <c r="AF812" s="178">
        <f>IF($O812="","",$O812*'9 All Base Data'!$Y812)</f>
        <v>3.655176438785334E-3</v>
      </c>
      <c r="AG812" s="178">
        <f>IF($P812="","",$P812*'9 All Base Data'!$Y812)</f>
        <v>2.1658688693016244E-2</v>
      </c>
      <c r="AH812" s="167">
        <f>$Q812*'9 All Base Data'!$Y812</f>
        <v>572.1856445322187</v>
      </c>
      <c r="AI812" s="178">
        <f>$R812*'9 All Base Data'!$Y812</f>
        <v>3.7707326611286867</v>
      </c>
      <c r="AJ812" s="178">
        <f>$S812*'9 All Base Data'!$Y812</f>
        <v>0.53053055515204084</v>
      </c>
      <c r="AK812" s="178">
        <f>$T812*'9 All Base Data'!$Y812</f>
        <v>3.3962762496857527E-3</v>
      </c>
      <c r="AL812" s="178">
        <f>IF($U812="","",$U812*'9 All Base Data'!$Y812)</f>
        <v>6.3082301492265586E-4</v>
      </c>
      <c r="AM812" s="178">
        <f>IF($V812="","",$V812*'9 All Base Data'!$Y812)</f>
        <v>3.6092770541347805E-4</v>
      </c>
      <c r="AN812" s="178">
        <f>IF($W812="","",$W812*'9 All Base Data'!$Y812)</f>
        <v>1.6576225149891486E-5</v>
      </c>
      <c r="AO812" s="178">
        <f>IF($X812="","",$X812*'9 All Base Data'!$Y812)</f>
        <v>9.8222153222828667E-5</v>
      </c>
      <c r="AP812" s="178">
        <f>$Y812*'9 All Base Data'!$Y812</f>
        <v>3.5475509960997562E-2</v>
      </c>
      <c r="AQ812" s="179">
        <f t="shared" si="129"/>
        <v>3.8105961980597058</v>
      </c>
    </row>
    <row r="813" spans="1:43" x14ac:dyDescent="0.25">
      <c r="A813" s="124">
        <v>541760</v>
      </c>
      <c r="B813" s="125" t="s">
        <v>843</v>
      </c>
      <c r="C813" s="126" t="s">
        <v>408</v>
      </c>
      <c r="D813" s="101" t="s">
        <v>2078</v>
      </c>
      <c r="E813" s="142"/>
      <c r="F813" s="191" t="str">
        <f>IF('9 All Base Data'!G813="Rural Centre","Rural",IF('9 All Base Data'!G813="Rural (Incl.some Off Shore Islands)","Rural",IF('9 All Base Data'!G813="Inlet-in TA but not in Urban Area","Rural",IF('9 All Base Data'!G813="Rural (Incl.some Off Shore Islands)","Rural",IF('9 All Base Data'!G813="Inlet-not in TA","Rural",IF('9 All Base Data'!G813="Inland Water not in Urban Area","Rural",IF('9 All Base Data'!G813="Oceanic-in Region but not in TA","Rural",'9 All Base Data'!G813)))))))</f>
        <v>Taupo</v>
      </c>
      <c r="G813" s="177">
        <f>IF('9 All Base Data'!I813="..C","..C",'9 All Base Data'!I813*Basecase_Pop_2006)</f>
        <v>2103</v>
      </c>
      <c r="H813" s="177">
        <f>IF('9 All Base Data'!J813="..C","..C",'9 All Base Data'!J813*Basecase_Pop_2006)</f>
        <v>1239</v>
      </c>
      <c r="I813" s="191">
        <f>IF('9 All Base Data'!L813="..C","..C",'9 All Base Data'!L813*Basecase_Pop_2006)</f>
        <v>24</v>
      </c>
      <c r="J813" s="156">
        <f>IF('9 All Base Data'!$P813=0,0,('9 All Base Data'!$P813*Basecase_Pop_2006)/(1+(1/(BaseCase_Mort_AllAdults_30*('9 All Base Data'!$W813*Basecase_PM10)/10))))</f>
        <v>1.2699257085205911</v>
      </c>
      <c r="K813" s="156">
        <f>IF('9 All Base Data'!$Q813=0,0,('9 All Base Data'!$Q813*Basecase_Pop_2006)/(1+(1/(BaseCase_Mort_Maori_30*('9 All Base Data'!$W813*Basecase_PM10)/10))))</f>
        <v>0.41017488076311609</v>
      </c>
      <c r="L813" s="179">
        <f>133/(1+1/(BaseCase_Mort_Child_0_1*'9 All Base Data'!$AB$10/10))*IF('9 All Base Data'!$L813="..C",0,'9 All Base Data'!L813/'9 All Base Data'!$L$2022)</f>
        <v>3.5010668527325518E-3</v>
      </c>
      <c r="M813" s="178">
        <f>IF('9 All Base Data'!$R813="","",IF('9 All Base Data'!$R813=0,0,('9 All Base Data'!$R813*Basecase_Pop_2006)/(1+(1/(BaseCase_CardiacHA_All*('9 All Base Data'!$W813*Basecase_PM10)/10)))))</f>
        <v>0.22017583900609289</v>
      </c>
      <c r="N813" s="178">
        <f>IF('9 All Base Data'!$S813="","",IF('9 All Base Data'!$S813=0,0,('9 All Base Data'!S813*Basecase_Pop_2006)/(1+(1/(BaseCase_RespHA_All*('9 All Base Data'!$W813*Basecase_PM10)/10)))))</f>
        <v>0.23773324118866623</v>
      </c>
      <c r="O813" s="178">
        <f>IF('9 All Base Data'!$T813="","",IF('9 All Base Data'!$T813=0,0,('9 All Base Data'!$T813*Basecase_Pop_2006)/(1+(1/(BaseCase_RespHA_Child_1_4*('9 All Base Data'!$W813*Basecase_PM10)/10)))))</f>
        <v>7.5453304737765653E-2</v>
      </c>
      <c r="P813" s="179">
        <f>IF('9 All Base Data'!$U813="","",IF('9 All Base Data'!$U813=0,0,('9 All Base Data'!$U813*Basecase_Pop_2006)/(1+(1/(BaseCase_RespHA_Child_5_14*('9 All Base Data'!$W813*Basecase_PM10)/10)))))</f>
        <v>3.7258111100413979E-2</v>
      </c>
      <c r="Q813" s="156">
        <f>IF('7 Base case Results'!$G813="..C",0,BaseCase_RADs_All*'7 Base case Results'!$G813*('9 All Base Data'!$V813*Basecase_PM10)/10)</f>
        <v>1464.9498000000001</v>
      </c>
      <c r="R813" s="189">
        <f t="shared" ref="R813:R876" si="130">$J813*BaseCase_Cost_Mort_AllAdults_30/1000000</f>
        <v>4.5209355223333043</v>
      </c>
      <c r="S813" s="178">
        <f t="shared" ref="S813:S876" si="131">$K813*BaseCase_Cost_Mort_Maori_30/1000000</f>
        <v>1.4602225755166933</v>
      </c>
      <c r="T813" s="179">
        <f t="shared" ref="T813:T876" si="132">$L813*BaseCase_Cost_Mort_Child_0_1/1000000</f>
        <v>1.2463797995727884E-2</v>
      </c>
      <c r="U813" s="178">
        <f t="shared" ref="U813:U876" si="133">IF($M813="","",$M813*BaseCase_Cost_CardiacHA_All/1000000)</f>
        <v>1.3981165776886899E-3</v>
      </c>
      <c r="V813" s="178">
        <f t="shared" ref="V813:V876" si="134">IF($N813="","",$N813*BaseCase_Cost_RespHA_All/1000000)</f>
        <v>1.0781202487906013E-3</v>
      </c>
      <c r="W813" s="178">
        <f t="shared" ref="W813:W876" si="135">IF($O813="","",$O813*BaseCase_Cost_RespHA_Child_1_4/1000000)</f>
        <v>3.4218073698576721E-4</v>
      </c>
      <c r="X813" s="179">
        <f t="shared" ref="X813:X876" si="136">IF($P813="","",$P813*BaseCase_Cost_RespHA_Child_5_14/1000000)</f>
        <v>1.689655338403774E-4</v>
      </c>
      <c r="Y813" s="179">
        <f t="shared" ref="Y813:Y876" si="137">$Q813*BaseCase_Cost_RADs_All/1000000</f>
        <v>9.0826887600000003E-2</v>
      </c>
      <c r="Z813" s="186">
        <f t="shared" si="128"/>
        <v>4.6267024447555105</v>
      </c>
      <c r="AA813" s="156">
        <f>$J813*'9 All Base Data'!$Y813</f>
        <v>0.55366988767849723</v>
      </c>
      <c r="AB813" s="156">
        <f>$K813*'9 All Base Data'!$Y813</f>
        <v>0.17883052420855308</v>
      </c>
      <c r="AC813" s="178">
        <f>$L813*'9 All Base Data'!$Y813</f>
        <v>1.5264162919935967E-3</v>
      </c>
      <c r="AD813" s="178">
        <f>IF($M813="","",$M813*'9 All Base Data'!$Y813)</f>
        <v>9.5993593352823856E-2</v>
      </c>
      <c r="AE813" s="178">
        <f>IF($N813="","",$N813*'9 All Base Data'!$Y813)</f>
        <v>0.1036483756988527</v>
      </c>
      <c r="AF813" s="178">
        <f>IF($O813="","",$O813*'9 All Base Data'!$Y813)</f>
        <v>3.289658794906801E-2</v>
      </c>
      <c r="AG813" s="178">
        <f>IF($P813="","",$P813*'9 All Base Data'!$Y813)</f>
        <v>1.6244016519762185E-2</v>
      </c>
      <c r="AH813" s="167">
        <f>$Q813*'9 All Base Data'!$Y813</f>
        <v>638.69767009090015</v>
      </c>
      <c r="AI813" s="178">
        <f>$R813*'9 All Base Data'!$Y813</f>
        <v>1.9710648001354503</v>
      </c>
      <c r="AJ813" s="178">
        <f>$S813*'9 All Base Data'!$Y813</f>
        <v>0.63663666618244896</v>
      </c>
      <c r="AK813" s="178">
        <f>$T813*'9 All Base Data'!$Y813</f>
        <v>5.4340419994972043E-3</v>
      </c>
      <c r="AL813" s="178">
        <f>IF($U813="","",$U813*'9 All Base Data'!$Y813)</f>
        <v>6.0955931779043153E-4</v>
      </c>
      <c r="AM813" s="178">
        <f>IF($V813="","",$V813*'9 All Base Data'!$Y813)</f>
        <v>4.7004538379429695E-4</v>
      </c>
      <c r="AN813" s="178">
        <f>IF($W813="","",$W813*'9 All Base Data'!$Y813)</f>
        <v>1.491860263490234E-4</v>
      </c>
      <c r="AO813" s="178">
        <f>IF($X813="","",$X813*'9 All Base Data'!$Y813)</f>
        <v>7.3666614917121517E-5</v>
      </c>
      <c r="AP813" s="178">
        <f>$Y813*'9 All Base Data'!$Y813</f>
        <v>3.9599255545635807E-2</v>
      </c>
      <c r="AQ813" s="179">
        <f t="shared" si="129"/>
        <v>2.0171777023821678</v>
      </c>
    </row>
    <row r="814" spans="1:43" x14ac:dyDescent="0.25">
      <c r="A814" s="124">
        <v>541900</v>
      </c>
      <c r="B814" s="125" t="s">
        <v>844</v>
      </c>
      <c r="C814" s="126" t="s">
        <v>678</v>
      </c>
      <c r="D814" s="101" t="s">
        <v>2087</v>
      </c>
      <c r="E814" s="142"/>
      <c r="F814" s="191" t="str">
        <f>IF('9 All Base Data'!G814="Rural Centre","Rural",IF('9 All Base Data'!G814="Rural (Incl.some Off Shore Islands)","Rural",IF('9 All Base Data'!G814="Inlet-in TA but not in Urban Area","Rural",IF('9 All Base Data'!G814="Rural (Incl.some Off Shore Islands)","Rural",IF('9 All Base Data'!G814="Inlet-not in TA","Rural",IF('9 All Base Data'!G814="Inland Water not in Urban Area","Rural",IF('9 All Base Data'!G814="Oceanic-in Region but not in TA","Rural",'9 All Base Data'!G814)))))))</f>
        <v>Whakatane</v>
      </c>
      <c r="G814" s="177">
        <f>IF('9 All Base Data'!I814="..C","..C",'9 All Base Data'!I814*Basecase_Pop_2006)</f>
        <v>2844</v>
      </c>
      <c r="H814" s="177">
        <f>IF('9 All Base Data'!J814="..C","..C",'9 All Base Data'!J814*Basecase_Pop_2006)</f>
        <v>2016</v>
      </c>
      <c r="I814" s="191">
        <f>IF('9 All Base Data'!L814="..C","..C",'9 All Base Data'!L814*Basecase_Pop_2006)</f>
        <v>27</v>
      </c>
      <c r="J814" s="156">
        <f>IF('9 All Base Data'!$P814=0,0,('9 All Base Data'!$P814*Basecase_Pop_2006)/(1+(1/(BaseCase_Mort_AllAdults_30*('9 All Base Data'!$W814*Basecase_PM10)/10))))</f>
        <v>0.52360630888106685</v>
      </c>
      <c r="K814" s="156">
        <f>IF('9 All Base Data'!$Q814=0,0,('9 All Base Data'!$Q814*Basecase_Pop_2006)/(1+(1/(BaseCase_Mort_Maori_30*('9 All Base Data'!$W814*Basecase_PM10)/10))))</f>
        <v>0.20693790642724941</v>
      </c>
      <c r="L814" s="179">
        <f>133/(1+1/(BaseCase_Mort_Child_0_1*'9 All Base Data'!$AB$10/10))*IF('9 All Base Data'!$L814="..C",0,'9 All Base Data'!L814/'9 All Base Data'!$L$2022)</f>
        <v>3.9387002093241204E-3</v>
      </c>
      <c r="M814" s="178">
        <f>IF('9 All Base Data'!$R814="","",IF('9 All Base Data'!$R814=0,0,('9 All Base Data'!$R814*Basecase_Pop_2006)/(1+(1/(BaseCase_CardiacHA_All*('9 All Base Data'!$W814*Basecase_PM10)/10)))))</f>
        <v>0.26675648299249172</v>
      </c>
      <c r="N814" s="178">
        <f>IF('9 All Base Data'!$S814="","",IF('9 All Base Data'!$S814=0,0,('9 All Base Data'!S814*Basecase_Pop_2006)/(1+(1/(BaseCase_RespHA_All*('9 All Base Data'!$W814*Basecase_PM10)/10)))))</f>
        <v>0.36105530666188856</v>
      </c>
      <c r="O814" s="178">
        <f>IF('9 All Base Data'!$T814="","",IF('9 All Base Data'!$T814=0,0,('9 All Base Data'!$T814*Basecase_Pop_2006)/(1+(1/(BaseCase_RespHA_Child_1_4*('9 All Base Data'!$W814*Basecase_PM10)/10)))))</f>
        <v>0.11425499609407203</v>
      </c>
      <c r="P814" s="179">
        <f>IF('9 All Base Data'!$U814="","",IF('9 All Base Data'!$U814=0,0,('9 All Base Data'!$U814*Basecase_Pop_2006)/(1+(1/(BaseCase_RespHA_Child_5_14*('9 All Base Data'!$W814*Basecase_PM10)/10)))))</f>
        <v>4.4697479222868659E-2</v>
      </c>
      <c r="Q814" s="156">
        <f>IF('7 Base case Results'!$G814="..C",0,BaseCase_RADs_All*'7 Base case Results'!$G814*('9 All Base Data'!$V814*Basecase_PM10)/10)</f>
        <v>1410.7255391103895</v>
      </c>
      <c r="R814" s="189">
        <f t="shared" si="130"/>
        <v>1.864038459616598</v>
      </c>
      <c r="S814" s="178">
        <f t="shared" si="131"/>
        <v>0.7366989468810079</v>
      </c>
      <c r="T814" s="179">
        <f t="shared" si="132"/>
        <v>1.4021772745193868E-2</v>
      </c>
      <c r="U814" s="178">
        <f t="shared" si="133"/>
        <v>1.6939036670023224E-3</v>
      </c>
      <c r="V814" s="178">
        <f t="shared" si="134"/>
        <v>1.6373858157116648E-3</v>
      </c>
      <c r="W814" s="178">
        <f t="shared" si="135"/>
        <v>5.1814640728661669E-4</v>
      </c>
      <c r="X814" s="179">
        <f t="shared" si="136"/>
        <v>2.0270306827570937E-4</v>
      </c>
      <c r="Y814" s="179">
        <f t="shared" si="137"/>
        <v>8.7464983424844142E-2</v>
      </c>
      <c r="Z814" s="186">
        <f t="shared" ref="Z814:Z877" si="138">SUM(R814,T814:V814,Y814)</f>
        <v>1.9688565052693501</v>
      </c>
      <c r="AA814" s="156">
        <f>$J814*'9 All Base Data'!$Y814</f>
        <v>0.10887649827372489</v>
      </c>
      <c r="AB814" s="156">
        <f>$K814*'9 All Base Data'!$Y814</f>
        <v>4.3029799736451102E-2</v>
      </c>
      <c r="AC814" s="178">
        <f>$L814*'9 All Base Data'!$Y814</f>
        <v>8.1899679065670569E-4</v>
      </c>
      <c r="AD814" s="178">
        <f>IF($M814="","",$M814*'9 All Base Data'!$Y814)</f>
        <v>5.5468223486653902E-2</v>
      </c>
      <c r="AE814" s="178">
        <f>IF($N814="","",$N814*'9 All Base Data'!$Y814)</f>
        <v>7.507632510482487E-2</v>
      </c>
      <c r="AF814" s="178">
        <f>IF($O814="","",$O814*'9 All Base Data'!$Y814)</f>
        <v>2.3757704355365696E-2</v>
      </c>
      <c r="AG814" s="178">
        <f>IF($P814="","",$P814*'9 All Base Data'!$Y814)</f>
        <v>9.2942062326332731E-3</v>
      </c>
      <c r="AH814" s="167">
        <f>$Q814*'9 All Base Data'!$Y814</f>
        <v>293.34034773545829</v>
      </c>
      <c r="AI814" s="178">
        <f>$R814*'9 All Base Data'!$Y814</f>
        <v>0.38760033385446063</v>
      </c>
      <c r="AJ814" s="178">
        <f>$S814*'9 All Base Data'!$Y814</f>
        <v>0.15318608706176592</v>
      </c>
      <c r="AK814" s="178">
        <f>$T814*'9 All Base Data'!$Y814</f>
        <v>2.9156285747378723E-3</v>
      </c>
      <c r="AL814" s="178">
        <f>IF($U814="","",$U814*'9 All Base Data'!$Y814)</f>
        <v>3.5222321914025226E-4</v>
      </c>
      <c r="AM814" s="178">
        <f>IF($V814="","",$V814*'9 All Base Data'!$Y814)</f>
        <v>3.4047113435038082E-4</v>
      </c>
      <c r="AN814" s="178">
        <f>IF($W814="","",$W814*'9 All Base Data'!$Y814)</f>
        <v>1.0774118925158344E-4</v>
      </c>
      <c r="AO814" s="178">
        <f>IF($X814="","",$X814*'9 All Base Data'!$Y814)</f>
        <v>4.2149225264991894E-5</v>
      </c>
      <c r="AP814" s="178">
        <f>$Y814*'9 All Base Data'!$Y814</f>
        <v>1.8187101559598413E-2</v>
      </c>
      <c r="AQ814" s="179">
        <f t="shared" ref="AQ814:AQ877" si="139">SUM(AI814,AK814:AM814,AP814)</f>
        <v>0.40939575834228753</v>
      </c>
    </row>
    <row r="815" spans="1:43" x14ac:dyDescent="0.25">
      <c r="A815" s="124">
        <v>542000</v>
      </c>
      <c r="B815" s="125" t="s">
        <v>846</v>
      </c>
      <c r="C815" s="126" t="s">
        <v>678</v>
      </c>
      <c r="D815" s="101" t="s">
        <v>2087</v>
      </c>
      <c r="E815" s="142"/>
      <c r="F815" s="191" t="str">
        <f>IF('9 All Base Data'!G815="Rural Centre","Rural",IF('9 All Base Data'!G815="Rural (Incl.some Off Shore Islands)","Rural",IF('9 All Base Data'!G815="Inlet-in TA but not in Urban Area","Rural",IF('9 All Base Data'!G815="Rural (Incl.some Off Shore Islands)","Rural",IF('9 All Base Data'!G815="Inlet-not in TA","Rural",IF('9 All Base Data'!G815="Inland Water not in Urban Area","Rural",IF('9 All Base Data'!G815="Oceanic-in Region but not in TA","Rural",'9 All Base Data'!G815)))))))</f>
        <v>Rural</v>
      </c>
      <c r="G815" s="177">
        <f>IF('9 All Base Data'!I815="..C","..C",'9 All Base Data'!I815*Basecase_Pop_2006)</f>
        <v>642</v>
      </c>
      <c r="H815" s="177">
        <f>IF('9 All Base Data'!J815="..C","..C",'9 All Base Data'!J815*Basecase_Pop_2006)</f>
        <v>390</v>
      </c>
      <c r="I815" s="191">
        <f>IF('9 All Base Data'!L815="..C","..C",'9 All Base Data'!L815*Basecase_Pop_2006)</f>
        <v>6</v>
      </c>
      <c r="J815" s="156">
        <f>IF('9 All Base Data'!$P815=0,0,('9 All Base Data'!$P815*Basecase_Pop_2006)/(1+(1/(BaseCase_Mort_AllAdults_30*('9 All Base Data'!$W815*Basecase_PM10)/10))))</f>
        <v>0.89831311150891757</v>
      </c>
      <c r="K815" s="156">
        <f>IF('9 All Base Data'!$Q815=0,0,('9 All Base Data'!$Q815*Basecase_Pop_2006)/(1+(1/(BaseCase_Mort_Maori_30*('9 All Base Data'!$W815*Basecase_PM10)/10))))</f>
        <v>0.13748490598585475</v>
      </c>
      <c r="L815" s="179">
        <f>133/(1+1/(BaseCase_Mort_Child_0_1*'9 All Base Data'!$AB$10/10))*IF('9 All Base Data'!$L815="..C",0,'9 All Base Data'!L815/'9 All Base Data'!$L$2022)</f>
        <v>8.7526671318313796E-4</v>
      </c>
      <c r="M815" s="178">
        <f>IF('9 All Base Data'!$R815="","",IF('9 All Base Data'!$R815=0,0,('9 All Base Data'!$R815*Basecase_Pop_2006)/(1+(1/(BaseCase_CardiacHA_All*('9 All Base Data'!$W815*Basecase_PM10)/10)))))</f>
        <v>7.6147860929037345E-2</v>
      </c>
      <c r="N815" s="178">
        <f>IF('9 All Base Data'!$S815="","",IF('9 All Base Data'!$S815=0,0,('9 All Base Data'!S815*Basecase_Pop_2006)/(1+(1/(BaseCase_RespHA_All*('9 All Base Data'!$W815*Basecase_PM10)/10)))))</f>
        <v>0.12651170173715487</v>
      </c>
      <c r="O815" s="178">
        <f>IF('9 All Base Data'!$T815="","",IF('9 All Base Data'!$T815=0,0,('9 All Base Data'!$T815*Basecase_Pop_2006)/(1+(1/(BaseCase_RespHA_Child_1_4*('9 All Base Data'!$W815*Basecase_PM10)/10)))))</f>
        <v>4.1839741192065148E-2</v>
      </c>
      <c r="P815" s="179">
        <f>IF('9 All Base Data'!$U815="","",IF('9 All Base Data'!$U815=0,0,('9 All Base Data'!$U815*Basecase_Pop_2006)/(1+(1/(BaseCase_RespHA_Child_5_14*('9 All Base Data'!$W815*Basecase_PM10)/10)))))</f>
        <v>6.2271098045726662E-2</v>
      </c>
      <c r="Q815" s="156">
        <f>IF('7 Base case Results'!$G815="..C",0,BaseCase_RADs_All*'7 Base case Results'!$G815*('9 All Base Data'!$V815*Basecase_PM10)/10)</f>
        <v>184.20264000000003</v>
      </c>
      <c r="R815" s="189">
        <f t="shared" si="130"/>
        <v>3.1979946769717467</v>
      </c>
      <c r="S815" s="178">
        <f t="shared" si="131"/>
        <v>0.48944626530964286</v>
      </c>
      <c r="T815" s="179">
        <f t="shared" si="132"/>
        <v>3.1159494989319711E-3</v>
      </c>
      <c r="U815" s="178">
        <f t="shared" si="133"/>
        <v>4.8353891689938714E-4</v>
      </c>
      <c r="V815" s="178">
        <f t="shared" si="134"/>
        <v>5.7373056737799728E-4</v>
      </c>
      <c r="W815" s="178">
        <f t="shared" si="135"/>
        <v>1.8974322630601546E-4</v>
      </c>
      <c r="X815" s="179">
        <f t="shared" si="136"/>
        <v>2.823994296373704E-4</v>
      </c>
      <c r="Y815" s="179">
        <f t="shared" si="137"/>
        <v>1.1420563680000001E-2</v>
      </c>
      <c r="Z815" s="186">
        <f t="shared" si="138"/>
        <v>3.2135884596349564</v>
      </c>
      <c r="AA815" s="156">
        <f>$J815*'9 All Base Data'!$Y815</f>
        <v>7.8246789964595415E-2</v>
      </c>
      <c r="AB815" s="156">
        <f>$K815*'9 All Base Data'!$Y815</f>
        <v>1.1975504336018511E-2</v>
      </c>
      <c r="AC815" s="178">
        <f>$L815*'9 All Base Data'!$Y815</f>
        <v>7.623935328563096E-5</v>
      </c>
      <c r="AD815" s="178">
        <f>IF($M815="","",$M815*'9 All Base Data'!$Y815)</f>
        <v>6.6327938488610801E-3</v>
      </c>
      <c r="AE815" s="178">
        <f>IF($N815="","",$N815*'9 All Base Data'!$Y815)</f>
        <v>1.1019692829889668E-2</v>
      </c>
      <c r="AF815" s="178">
        <f>IF($O815="","",$O815*'9 All Base Data'!$Y815)</f>
        <v>3.6444146247953915E-3</v>
      </c>
      <c r="AG815" s="178">
        <f>IF($P815="","",$P815*'9 All Base Data'!$Y815)</f>
        <v>5.4240703683643525E-3</v>
      </c>
      <c r="AH815" s="167">
        <f>$Q815*'9 All Base Data'!$Y815</f>
        <v>16.044812324729051</v>
      </c>
      <c r="AI815" s="178">
        <f>$R815*'9 All Base Data'!$Y815</f>
        <v>0.27855857227395969</v>
      </c>
      <c r="AJ815" s="178">
        <f>$S815*'9 All Base Data'!$Y815</f>
        <v>4.2632795436225897E-2</v>
      </c>
      <c r="AK815" s="178">
        <f>$T815*'9 All Base Data'!$Y815</f>
        <v>2.7141209769684623E-4</v>
      </c>
      <c r="AL815" s="178">
        <f>IF($U815="","",$U815*'9 All Base Data'!$Y815)</f>
        <v>4.2118240940267858E-5</v>
      </c>
      <c r="AM815" s="178">
        <f>IF($V815="","",$V815*'9 All Base Data'!$Y815)</f>
        <v>4.9974306983549644E-5</v>
      </c>
      <c r="AN815" s="178">
        <f>IF($W815="","",$W815*'9 All Base Data'!$Y815)</f>
        <v>1.6527420323447102E-5</v>
      </c>
      <c r="AO815" s="178">
        <f>IF($X815="","",$X815*'9 All Base Data'!$Y815)</f>
        <v>2.4598159120532337E-5</v>
      </c>
      <c r="AP815" s="178">
        <f>$Y815*'9 All Base Data'!$Y815</f>
        <v>9.94778364133201E-4</v>
      </c>
      <c r="AQ815" s="179">
        <f t="shared" si="139"/>
        <v>0.27991685528371352</v>
      </c>
    </row>
    <row r="816" spans="1:43" x14ac:dyDescent="0.25">
      <c r="A816" s="124">
        <v>542100</v>
      </c>
      <c r="B816" s="125" t="s">
        <v>847</v>
      </c>
      <c r="C816" s="126" t="s">
        <v>678</v>
      </c>
      <c r="D816" s="101" t="s">
        <v>2087</v>
      </c>
      <c r="E816" s="142"/>
      <c r="F816" s="191" t="str">
        <f>IF('9 All Base Data'!G816="Rural Centre","Rural",IF('9 All Base Data'!G816="Rural (Incl.some Off Shore Islands)","Rural",IF('9 All Base Data'!G816="Inlet-in TA but not in Urban Area","Rural",IF('9 All Base Data'!G816="Rural (Incl.some Off Shore Islands)","Rural",IF('9 All Base Data'!G816="Inlet-not in TA","Rural",IF('9 All Base Data'!G816="Inland Water not in Urban Area","Rural",IF('9 All Base Data'!G816="Oceanic-in Region but not in TA","Rural",'9 All Base Data'!G816)))))))</f>
        <v>Rural</v>
      </c>
      <c r="G816" s="177">
        <f>IF('9 All Base Data'!I816="..C","..C",'9 All Base Data'!I816*Basecase_Pop_2006)</f>
        <v>786</v>
      </c>
      <c r="H816" s="177">
        <f>IF('9 All Base Data'!J816="..C","..C",'9 All Base Data'!J816*Basecase_Pop_2006)</f>
        <v>369</v>
      </c>
      <c r="I816" s="191">
        <f>IF('9 All Base Data'!L816="..C","..C",'9 All Base Data'!L816*Basecase_Pop_2006)</f>
        <v>9</v>
      </c>
      <c r="J816" s="156">
        <f>IF('9 All Base Data'!$P816=0,0,('9 All Base Data'!$P816*Basecase_Pop_2006)/(1+(1/(BaseCase_Mort_AllAdults_30*('9 All Base Data'!$W816*Basecase_PM10)/10))))</f>
        <v>0.26420973867909342</v>
      </c>
      <c r="K816" s="156">
        <f>IF('9 All Base Data'!$Q816=0,0,('9 All Base Data'!$Q816*Basecase_Pop_2006)/(1+(1/(BaseCase_Mort_Maori_30*('9 All Base Data'!$W816*Basecase_PM10)/10))))</f>
        <v>0.36662641596227935</v>
      </c>
      <c r="L816" s="179">
        <f>133/(1+1/(BaseCase_Mort_Child_0_1*'9 All Base Data'!$AB$10/10))*IF('9 All Base Data'!$L816="..C",0,'9 All Base Data'!L816/'9 All Base Data'!$L$2022)</f>
        <v>1.3129000697747069E-3</v>
      </c>
      <c r="M816" s="178">
        <f>IF('9 All Base Data'!$R816="","",IF('9 All Base Data'!$R816=0,0,('9 All Base Data'!$R816*Basecase_Pop_2006)/(1+(1/(BaseCase_CardiacHA_All*('9 All Base Data'!$W816*Basecase_PM10)/10)))))</f>
        <v>3.8073930464518672E-2</v>
      </c>
      <c r="N816" s="178">
        <f>IF('9 All Base Data'!$S816="","",IF('9 All Base Data'!$S816=0,0,('9 All Base Data'!S816*Basecase_Pop_2006)/(1+(1/(BaseCase_RespHA_All*('9 All Base Data'!$W816*Basecase_PM10)/10)))))</f>
        <v>0.29519397072002806</v>
      </c>
      <c r="O816" s="178">
        <f>IF('9 All Base Data'!$T816="","",IF('9 All Base Data'!$T816=0,0,('9 All Base Data'!$T816*Basecase_Pop_2006)/(1+(1/(BaseCase_RespHA_Child_1_4*('9 All Base Data'!$W816*Basecase_PM10)/10)))))</f>
        <v>0.13074919122520359</v>
      </c>
      <c r="P816" s="179">
        <f>IF('9 All Base Data'!$U816="","",IF('9 All Base Data'!$U816=0,0,('9 All Base Data'!$U816*Basecase_Pop_2006)/(1+(1/(BaseCase_RespHA_Child_5_14*('9 All Base Data'!$W816*Basecase_PM10)/10)))))</f>
        <v>6.2271098045726662E-2</v>
      </c>
      <c r="Q816" s="156">
        <f>IF('7 Base case Results'!$G816="..C",0,BaseCase_RADs_All*'7 Base case Results'!$G816*('9 All Base Data'!$V816*Basecase_PM10)/10)</f>
        <v>225.51912000000002</v>
      </c>
      <c r="R816" s="189">
        <f t="shared" si="130"/>
        <v>0.94058666969757254</v>
      </c>
      <c r="S816" s="178">
        <f t="shared" si="131"/>
        <v>1.3051900408257147</v>
      </c>
      <c r="T816" s="179">
        <f t="shared" si="132"/>
        <v>4.673924248397957E-3</v>
      </c>
      <c r="U816" s="178">
        <f t="shared" si="133"/>
        <v>2.4176945844969357E-4</v>
      </c>
      <c r="V816" s="178">
        <f t="shared" si="134"/>
        <v>1.3387046572153271E-3</v>
      </c>
      <c r="W816" s="178">
        <f t="shared" si="135"/>
        <v>5.9294758220629828E-4</v>
      </c>
      <c r="X816" s="179">
        <f t="shared" si="136"/>
        <v>2.823994296373704E-4</v>
      </c>
      <c r="Y816" s="179">
        <f t="shared" si="137"/>
        <v>1.3982185440000001E-2</v>
      </c>
      <c r="Z816" s="186">
        <f t="shared" si="138"/>
        <v>0.96082325350163544</v>
      </c>
      <c r="AA816" s="156">
        <f>$J816*'9 All Base Data'!$Y816</f>
        <v>2.3013761754292771E-2</v>
      </c>
      <c r="AB816" s="156">
        <f>$K816*'9 All Base Data'!$Y816</f>
        <v>3.1934678229382701E-2</v>
      </c>
      <c r="AC816" s="178">
        <f>$L816*'9 All Base Data'!$Y816</f>
        <v>1.1435902992844645E-4</v>
      </c>
      <c r="AD816" s="178">
        <f>IF($M816="","",$M816*'9 All Base Data'!$Y816)</f>
        <v>3.31639692443054E-3</v>
      </c>
      <c r="AE816" s="178">
        <f>IF($N816="","",$N816*'9 All Base Data'!$Y816)</f>
        <v>2.5712616603075899E-2</v>
      </c>
      <c r="AF816" s="178">
        <f>IF($O816="","",$O816*'9 All Base Data'!$Y816)</f>
        <v>1.1388795702485599E-2</v>
      </c>
      <c r="AG816" s="178">
        <f>IF($P816="","",$P816*'9 All Base Data'!$Y816)</f>
        <v>5.4240703683643525E-3</v>
      </c>
      <c r="AH816" s="167">
        <f>$Q816*'9 All Base Data'!$Y816</f>
        <v>19.643648734014072</v>
      </c>
      <c r="AI816" s="178">
        <f>$R816*'9 All Base Data'!$Y816</f>
        <v>8.1928991845282254E-2</v>
      </c>
      <c r="AJ816" s="178">
        <f>$S816*'9 All Base Data'!$Y816</f>
        <v>0.11368745449660242</v>
      </c>
      <c r="AK816" s="178">
        <f>$T816*'9 All Base Data'!$Y816</f>
        <v>4.071181465452694E-4</v>
      </c>
      <c r="AL816" s="178">
        <f>IF($U816="","",$U816*'9 All Base Data'!$Y816)</f>
        <v>2.1059120470133929E-5</v>
      </c>
      <c r="AM816" s="178">
        <f>IF($V816="","",$V816*'9 All Base Data'!$Y816)</f>
        <v>1.1660671629494918E-4</v>
      </c>
      <c r="AN816" s="178">
        <f>IF($W816="","",$W816*'9 All Base Data'!$Y816)</f>
        <v>5.1648188510772189E-5</v>
      </c>
      <c r="AO816" s="178">
        <f>IF($X816="","",$X816*'9 All Base Data'!$Y816)</f>
        <v>2.4598159120532337E-5</v>
      </c>
      <c r="AP816" s="178">
        <f>$Y816*'9 All Base Data'!$Y816</f>
        <v>1.2179062215088724E-3</v>
      </c>
      <c r="AQ816" s="179">
        <f t="shared" si="139"/>
        <v>8.3691682050101482E-2</v>
      </c>
    </row>
    <row r="817" spans="1:43" x14ac:dyDescent="0.25">
      <c r="A817" s="124">
        <v>542200</v>
      </c>
      <c r="B817" s="125" t="s">
        <v>848</v>
      </c>
      <c r="C817" s="126" t="s">
        <v>678</v>
      </c>
      <c r="D817" s="101" t="s">
        <v>2087</v>
      </c>
      <c r="E817" s="142"/>
      <c r="F817" s="191" t="str">
        <f>IF('9 All Base Data'!G817="Rural Centre","Rural",IF('9 All Base Data'!G817="Rural (Incl.some Off Shore Islands)","Rural",IF('9 All Base Data'!G817="Inlet-in TA but not in Urban Area","Rural",IF('9 All Base Data'!G817="Rural (Incl.some Off Shore Islands)","Rural",IF('9 All Base Data'!G817="Inlet-not in TA","Rural",IF('9 All Base Data'!G817="Inland Water not in Urban Area","Rural",IF('9 All Base Data'!G817="Oceanic-in Region but not in TA","Rural",'9 All Base Data'!G817)))))))</f>
        <v>Edgecumbe</v>
      </c>
      <c r="G817" s="177">
        <f>IF('9 All Base Data'!I817="..C","..C",'9 All Base Data'!I817*Basecase_Pop_2006)</f>
        <v>1638</v>
      </c>
      <c r="H817" s="177">
        <f>IF('9 All Base Data'!J817="..C","..C",'9 All Base Data'!J817*Basecase_Pop_2006)</f>
        <v>921</v>
      </c>
      <c r="I817" s="191">
        <f>IF('9 All Base Data'!L817="..C","..C",'9 All Base Data'!L817*Basecase_Pop_2006)</f>
        <v>30</v>
      </c>
      <c r="J817" s="156">
        <f>IF('9 All Base Data'!$P817=0,0,('9 All Base Data'!$P817*Basecase_Pop_2006)/(1+(1/(BaseCase_Mort_AllAdults_30*('9 All Base Data'!$W817*Basecase_PM10)/10))))</f>
        <v>0.37500840874904184</v>
      </c>
      <c r="K817" s="156">
        <f>IF('9 All Base Data'!$Q817=0,0,('9 All Base Data'!$Q817*Basecase_Pop_2006)/(1+(1/(BaseCase_Mort_Maori_30*('9 All Base Data'!$W817*Basecase_PM10)/10))))</f>
        <v>0.6896687461148111</v>
      </c>
      <c r="L817" s="179">
        <f>133/(1+1/(BaseCase_Mort_Child_0_1*'9 All Base Data'!$AB$10/10))*IF('9 All Base Data'!$L817="..C",0,'9 All Base Data'!L817/'9 All Base Data'!$L$2022)</f>
        <v>4.3763335659156898E-3</v>
      </c>
      <c r="M817" s="178">
        <f>IF('9 All Base Data'!$R817="","",IF('9 All Base Data'!$R817=0,0,('9 All Base Data'!$R817*Basecase_Pop_2006)/(1+(1/(BaseCase_CardiacHA_All*('9 All Base Data'!$W817*Basecase_PM10)/10)))))</f>
        <v>0.23466822599338233</v>
      </c>
      <c r="N817" s="178">
        <f>IF('9 All Base Data'!$S817="","",IF('9 All Base Data'!$S817=0,0,('9 All Base Data'!S817*Basecase_Pop_2006)/(1+(1/(BaseCase_RespHA_All*('9 All Base Data'!$W817*Basecase_PM10)/10)))))</f>
        <v>0.44657558693327831</v>
      </c>
      <c r="O817" s="178">
        <f>IF('9 All Base Data'!$T817="","",IF('9 All Base Data'!$T817=0,0,('9 All Base Data'!$T817*Basecase_Pop_2006)/(1+(1/(BaseCase_RespHA_Child_1_4*('9 All Base Data'!$W817*Basecase_PM10)/10)))))</f>
        <v>0.19623106420947695</v>
      </c>
      <c r="P817" s="179">
        <f>IF('9 All Base Data'!$U817="","",IF('9 All Base Data'!$U817=0,0,('9 All Base Data'!$U817*Basecase_Pop_2006)/(1+(1/(BaseCase_RespHA_Child_5_14*('9 All Base Data'!$W817*Basecase_PM10)/10)))))</f>
        <v>0.11194292097582496</v>
      </c>
      <c r="Q817" s="156">
        <f>IF('7 Base case Results'!$G817="..C",0,BaseCase_RADs_All*'7 Base case Results'!$G817*('9 All Base Data'!$V817*Basecase_PM10)/10)</f>
        <v>1024.5653769223836</v>
      </c>
      <c r="R817" s="189">
        <f t="shared" si="130"/>
        <v>1.3350299351465891</v>
      </c>
      <c r="S817" s="178">
        <f t="shared" si="131"/>
        <v>2.4552207361687279</v>
      </c>
      <c r="T817" s="179">
        <f t="shared" si="132"/>
        <v>1.5579747494659856E-2</v>
      </c>
      <c r="U817" s="178">
        <f t="shared" si="133"/>
        <v>1.4901432350579778E-3</v>
      </c>
      <c r="V817" s="178">
        <f t="shared" si="134"/>
        <v>2.025220286742417E-3</v>
      </c>
      <c r="W817" s="178">
        <f t="shared" si="135"/>
        <v>8.89907876189978E-4</v>
      </c>
      <c r="X817" s="179">
        <f t="shared" si="136"/>
        <v>5.0766114662536622E-4</v>
      </c>
      <c r="Y817" s="179">
        <f t="shared" si="137"/>
        <v>6.3523053369187787E-2</v>
      </c>
      <c r="Z817" s="186">
        <f t="shared" si="138"/>
        <v>1.4176480995322371</v>
      </c>
      <c r="AA817" s="156">
        <f>$J817*'9 All Base Data'!$Y817</f>
        <v>0.13945545906887175</v>
      </c>
      <c r="AB817" s="156">
        <f>$K817*'9 All Base Data'!$Y817</f>
        <v>0.25646910669477058</v>
      </c>
      <c r="AC817" s="178">
        <f>$L817*'9 All Base Data'!$Y817</f>
        <v>1.6274397913079979E-3</v>
      </c>
      <c r="AD817" s="178">
        <f>IF($M817="","",$M817*'9 All Base Data'!$Y817)</f>
        <v>8.7266750348217334E-2</v>
      </c>
      <c r="AE817" s="178">
        <f>IF($N817="","",$N817*'9 All Base Data'!$Y817)</f>
        <v>0.16606935213126817</v>
      </c>
      <c r="AF817" s="178">
        <f>IF($O817="","",$O817*'9 All Base Data'!$Y817)</f>
        <v>7.2973012083094466E-2</v>
      </c>
      <c r="AG817" s="178">
        <f>IF($P817="","",$P817*'9 All Base Data'!$Y817)</f>
        <v>4.16285370407284E-2</v>
      </c>
      <c r="AH817" s="167">
        <f>$Q817*'9 All Base Data'!$Y817</f>
        <v>381.00808315580923</v>
      </c>
      <c r="AI817" s="178">
        <f>$R817*'9 All Base Data'!$Y817</f>
        <v>0.49646143428518347</v>
      </c>
      <c r="AJ817" s="178">
        <f>$S817*'9 All Base Data'!$Y817</f>
        <v>0.91303001983338339</v>
      </c>
      <c r="AK817" s="178">
        <f>$T817*'9 All Base Data'!$Y817</f>
        <v>5.7936856570564724E-3</v>
      </c>
      <c r="AL817" s="178">
        <f>IF($U817="","",$U817*'9 All Base Data'!$Y817)</f>
        <v>5.5414386471118004E-4</v>
      </c>
      <c r="AM817" s="178">
        <f>IF($V817="","",$V817*'9 All Base Data'!$Y817)</f>
        <v>7.5312451191530104E-4</v>
      </c>
      <c r="AN817" s="178">
        <f>IF($W817="","",$W817*'9 All Base Data'!$Y817)</f>
        <v>3.309326097968334E-4</v>
      </c>
      <c r="AO817" s="178">
        <f>IF($X817="","",$X817*'9 All Base Data'!$Y817)</f>
        <v>1.8878541547970328E-4</v>
      </c>
      <c r="AP817" s="178">
        <f>$Y817*'9 All Base Data'!$Y817</f>
        <v>2.3622501155660173E-2</v>
      </c>
      <c r="AQ817" s="179">
        <f t="shared" si="139"/>
        <v>0.52718488947452669</v>
      </c>
    </row>
    <row r="818" spans="1:43" x14ac:dyDescent="0.25">
      <c r="A818" s="124">
        <v>542300</v>
      </c>
      <c r="B818" s="125" t="s">
        <v>849</v>
      </c>
      <c r="C818" s="126" t="s">
        <v>678</v>
      </c>
      <c r="D818" s="101" t="s">
        <v>2087</v>
      </c>
      <c r="E818" s="142"/>
      <c r="F818" s="191" t="str">
        <f>IF('9 All Base Data'!G818="Rural Centre","Rural",IF('9 All Base Data'!G818="Rural (Incl.some Off Shore Islands)","Rural",IF('9 All Base Data'!G818="Inlet-in TA but not in Urban Area","Rural",IF('9 All Base Data'!G818="Rural (Incl.some Off Shore Islands)","Rural",IF('9 All Base Data'!G818="Inlet-not in TA","Rural",IF('9 All Base Data'!G818="Inland Water not in Urban Area","Rural",IF('9 All Base Data'!G818="Oceanic-in Region but not in TA","Rural",'9 All Base Data'!G818)))))))</f>
        <v>Rural</v>
      </c>
      <c r="G818" s="177">
        <f>IF('9 All Base Data'!I818="..C","..C",'9 All Base Data'!I818*Basecase_Pop_2006)</f>
        <v>486</v>
      </c>
      <c r="H818" s="177">
        <f>IF('9 All Base Data'!J818="..C","..C",'9 All Base Data'!J818*Basecase_Pop_2006)</f>
        <v>267</v>
      </c>
      <c r="I818" s="191">
        <f>IF('9 All Base Data'!L818="..C","..C",'9 All Base Data'!L818*Basecase_Pop_2006)</f>
        <v>6</v>
      </c>
      <c r="J818" s="156">
        <f>IF('9 All Base Data'!$P818=0,0,('9 All Base Data'!$P818*Basecase_Pop_2006)/(1+(1/(BaseCase_Mort_AllAdults_30*('9 All Base Data'!$W818*Basecase_PM10)/10))))</f>
        <v>0.54603345993679309</v>
      </c>
      <c r="K818" s="156">
        <f>IF('9 All Base Data'!$Q818=0,0,('9 All Base Data'!$Q818*Basecase_Pop_2006)/(1+(1/(BaseCase_Mort_Maori_30*('9 All Base Data'!$W818*Basecase_PM10)/10))))</f>
        <v>0.32079811396699448</v>
      </c>
      <c r="L818" s="179">
        <f>133/(1+1/(BaseCase_Mort_Child_0_1*'9 All Base Data'!$AB$10/10))*IF('9 All Base Data'!$L818="..C",0,'9 All Base Data'!L818/'9 All Base Data'!$L$2022)</f>
        <v>8.7526671318313796E-4</v>
      </c>
      <c r="M818" s="178">
        <f>IF('9 All Base Data'!$R818="","",IF('9 All Base Data'!$R818=0,0,('9 All Base Data'!$R818*Basecase_Pop_2006)/(1+(1/(BaseCase_CardiacHA_All*('9 All Base Data'!$W818*Basecase_PM10)/10)))))</f>
        <v>5.393806815806812E-2</v>
      </c>
      <c r="N818" s="178">
        <f>IF('9 All Base Data'!$S818="","",IF('9 All Base Data'!$S818=0,0,('9 All Base Data'!S818*Basecase_Pop_2006)/(1+(1/(BaseCase_RespHA_All*('9 All Base Data'!$W818*Basecase_PM10)/10)))))</f>
        <v>0.20821717577573406</v>
      </c>
      <c r="O818" s="178">
        <f>IF('9 All Base Data'!$T818="","",IF('9 All Base Data'!$T818=0,0,('9 All Base Data'!$T818*Basecase_Pop_2006)/(1+(1/(BaseCase_RespHA_Child_1_4*('9 All Base Data'!$W818*Basecase_PM10)/10)))))</f>
        <v>6.798957943710586E-2</v>
      </c>
      <c r="P818" s="179">
        <f>IF('9 All Base Data'!$U818="","",IF('9 All Base Data'!$U818=0,0,('9 All Base Data'!$U818*Basecase_Pop_2006)/(1+(1/(BaseCase_RespHA_Child_5_14*('9 All Base Data'!$W818*Basecase_PM10)/10)))))</f>
        <v>3.8919436278579168E-2</v>
      </c>
      <c r="Q818" s="156">
        <f>IF('7 Base case Results'!$G818="..C",0,BaseCase_RADs_All*'7 Base case Results'!$G818*('9 All Base Data'!$V818*Basecase_PM10)/10)</f>
        <v>139.44312000000002</v>
      </c>
      <c r="R818" s="189">
        <f t="shared" si="130"/>
        <v>1.9438791173749834</v>
      </c>
      <c r="S818" s="178">
        <f t="shared" si="131"/>
        <v>1.1420412857225004</v>
      </c>
      <c r="T818" s="179">
        <f t="shared" si="132"/>
        <v>3.1159494989319711E-3</v>
      </c>
      <c r="U818" s="178">
        <f t="shared" si="133"/>
        <v>3.4250673280373259E-4</v>
      </c>
      <c r="V818" s="178">
        <f t="shared" si="134"/>
        <v>9.4426489214295391E-4</v>
      </c>
      <c r="W818" s="178">
        <f t="shared" si="135"/>
        <v>3.0833274274727506E-4</v>
      </c>
      <c r="X818" s="179">
        <f t="shared" si="136"/>
        <v>1.7649964352335653E-4</v>
      </c>
      <c r="Y818" s="179">
        <f t="shared" si="137"/>
        <v>8.6454734400000007E-3</v>
      </c>
      <c r="Z818" s="186">
        <f t="shared" si="138"/>
        <v>1.9569273119388622</v>
      </c>
      <c r="AA818" s="156">
        <f>$J818*'9 All Base Data'!$Y818</f>
        <v>4.756177429220506E-2</v>
      </c>
      <c r="AB818" s="156">
        <f>$K818*'9 All Base Data'!$Y818</f>
        <v>2.7942843450709867E-2</v>
      </c>
      <c r="AC818" s="178">
        <f>$L818*'9 All Base Data'!$Y818</f>
        <v>7.623935328563096E-5</v>
      </c>
      <c r="AD818" s="178">
        <f>IF($M818="","",$M818*'9 All Base Data'!$Y818)</f>
        <v>4.6982289762765991E-3</v>
      </c>
      <c r="AE818" s="178">
        <f>IF($N818="","",$N818*'9 All Base Data'!$Y818)</f>
        <v>1.8136577782526746E-2</v>
      </c>
      <c r="AF818" s="178">
        <f>IF($O818="","",$O818*'9 All Base Data'!$Y818)</f>
        <v>5.922173765292511E-3</v>
      </c>
      <c r="AG818" s="178">
        <f>IF($P818="","",$P818*'9 All Base Data'!$Y818)</f>
        <v>3.3900439802277203E-3</v>
      </c>
      <c r="AH818" s="167">
        <f>$Q818*'9 All Base Data'!$Y818</f>
        <v>12.146072881336945</v>
      </c>
      <c r="AI818" s="178">
        <f>$R818*'9 All Base Data'!$Y818</f>
        <v>0.16931991648025002</v>
      </c>
      <c r="AJ818" s="178">
        <f>$S818*'9 All Base Data'!$Y818</f>
        <v>9.9476522684527127E-2</v>
      </c>
      <c r="AK818" s="178">
        <f>$T818*'9 All Base Data'!$Y818</f>
        <v>2.7141209769684623E-4</v>
      </c>
      <c r="AL818" s="178">
        <f>IF($U818="","",$U818*'9 All Base Data'!$Y818)</f>
        <v>2.9833753999356404E-5</v>
      </c>
      <c r="AM818" s="178">
        <f>IF($V818="","",$V818*'9 All Base Data'!$Y818)</f>
        <v>8.2249380243758794E-5</v>
      </c>
      <c r="AN818" s="178">
        <f>IF($W818="","",$W818*'9 All Base Data'!$Y818)</f>
        <v>2.6857058025601536E-5</v>
      </c>
      <c r="AO818" s="178">
        <f>IF($X818="","",$X818*'9 All Base Data'!$Y818)</f>
        <v>1.5373849450332713E-5</v>
      </c>
      <c r="AP818" s="178">
        <f>$Y818*'9 All Base Data'!$Y818</f>
        <v>7.5305651864289056E-4</v>
      </c>
      <c r="AQ818" s="179">
        <f t="shared" si="139"/>
        <v>0.17045646823083288</v>
      </c>
    </row>
    <row r="819" spans="1:43" x14ac:dyDescent="0.25">
      <c r="A819" s="124">
        <v>542410</v>
      </c>
      <c r="B819" s="125" t="s">
        <v>850</v>
      </c>
      <c r="C819" s="126" t="s">
        <v>678</v>
      </c>
      <c r="D819" s="101" t="s">
        <v>2087</v>
      </c>
      <c r="E819" s="142"/>
      <c r="F819" s="191" t="str">
        <f>IF('9 All Base Data'!G819="Rural Centre","Rural",IF('9 All Base Data'!G819="Rural (Incl.some Off Shore Islands)","Rural",IF('9 All Base Data'!G819="Inlet-in TA but not in Urban Area","Rural",IF('9 All Base Data'!G819="Rural (Incl.some Off Shore Islands)","Rural",IF('9 All Base Data'!G819="Inlet-not in TA","Rural",IF('9 All Base Data'!G819="Inland Water not in Urban Area","Rural",IF('9 All Base Data'!G819="Oceanic-in Region but not in TA","Rural",'9 All Base Data'!G819)))))))</f>
        <v>Whakatane</v>
      </c>
      <c r="G819" s="177">
        <f>IF('9 All Base Data'!I819="..C","..C",'9 All Base Data'!I819*Basecase_Pop_2006)</f>
        <v>2997</v>
      </c>
      <c r="H819" s="177">
        <f>IF('9 All Base Data'!J819="..C","..C",'9 All Base Data'!J819*Basecase_Pop_2006)</f>
        <v>1968</v>
      </c>
      <c r="I819" s="191">
        <f>IF('9 All Base Data'!L819="..C","..C",'9 All Base Data'!L819*Basecase_Pop_2006)</f>
        <v>39</v>
      </c>
      <c r="J819" s="156">
        <f>IF('9 All Base Data'!$P819=0,0,('9 All Base Data'!$P819*Basecase_Pop_2006)/(1+(1/(BaseCase_Mort_AllAdults_30*('9 All Base Data'!$W819*Basecase_PM10)/10))))</f>
        <v>0.36249667537920016</v>
      </c>
      <c r="K819" s="156">
        <f>IF('9 All Base Data'!$Q819=0,0,('9 All Base Data'!$Q819*Basecase_Pop_2006)/(1+(1/(BaseCase_Mort_Maori_30*('9 All Base Data'!$W819*Basecase_PM10)/10))))</f>
        <v>0.77601714910218533</v>
      </c>
      <c r="L819" s="179">
        <f>133/(1+1/(BaseCase_Mort_Child_0_1*'9 All Base Data'!$AB$10/10))*IF('9 All Base Data'!$L819="..C",0,'9 All Base Data'!L819/'9 All Base Data'!$L$2022)</f>
        <v>5.6892336356903963E-3</v>
      </c>
      <c r="M819" s="178">
        <f>IF('9 All Base Data'!$R819="","",IF('9 All Base Data'!$R819=0,0,('9 All Base Data'!$R819*Basecase_Pop_2006)/(1+(1/(BaseCase_CardiacHA_All*('9 All Base Data'!$W819*Basecase_PM10)/10)))))</f>
        <v>0.6851621994670164</v>
      </c>
      <c r="N819" s="178">
        <f>IF('9 All Base Data'!$S819="","",IF('9 All Base Data'!$S819=0,0,('9 All Base Data'!S819*Basecase_Pop_2006)/(1+(1/(BaseCase_RespHA_All*('9 All Base Data'!$W819*Basecase_PM10)/10)))))</f>
        <v>1.1590178751667346</v>
      </c>
      <c r="O819" s="178">
        <f>IF('9 All Base Data'!$T819="","",IF('9 All Base Data'!$T819=0,0,('9 All Base Data'!$T819*Basecase_Pop_2006)/(1+(1/(BaseCase_RespHA_Child_1_4*('9 All Base Data'!$W819*Basecase_PM10)/10)))))</f>
        <v>0.42695288014100602</v>
      </c>
      <c r="P819" s="179">
        <f>IF('9 All Base Data'!$U819="","",IF('9 All Base Data'!$U819=0,0,('9 All Base Data'!$U819*Basecase_Pop_2006)/(1+(1/(BaseCase_RespHA_Child_5_14*('9 All Base Data'!$W819*Basecase_PM10)/10)))))</f>
        <v>0.30394285871550691</v>
      </c>
      <c r="Q819" s="156">
        <f>IF('7 Base case Results'!$G819="..C",0,BaseCase_RADs_All*'7 Base case Results'!$G819*('9 All Base Data'!$V819*Basecase_PM10)/10)</f>
        <v>1486.6190016574676</v>
      </c>
      <c r="R819" s="189">
        <f t="shared" si="130"/>
        <v>1.2904881643499524</v>
      </c>
      <c r="S819" s="178">
        <f t="shared" si="131"/>
        <v>2.7626210508037796</v>
      </c>
      <c r="T819" s="179">
        <f t="shared" si="132"/>
        <v>2.0253671743057811E-2</v>
      </c>
      <c r="U819" s="178">
        <f t="shared" si="133"/>
        <v>4.350779966615554E-3</v>
      </c>
      <c r="V819" s="178">
        <f t="shared" si="134"/>
        <v>5.2561460638811414E-3</v>
      </c>
      <c r="W819" s="178">
        <f t="shared" si="135"/>
        <v>1.9362313114394624E-3</v>
      </c>
      <c r="X819" s="179">
        <f t="shared" si="136"/>
        <v>1.3783808642748238E-3</v>
      </c>
      <c r="Y819" s="179">
        <f t="shared" si="137"/>
        <v>9.217037810276299E-2</v>
      </c>
      <c r="Z819" s="186">
        <f t="shared" si="138"/>
        <v>1.4125191402262698</v>
      </c>
      <c r="AA819" s="156">
        <f>$J819*'9 All Base Data'!$Y819</f>
        <v>7.5376037266424931E-2</v>
      </c>
      <c r="AB819" s="156">
        <f>$K819*'9 All Base Data'!$Y819</f>
        <v>0.16136174901169165</v>
      </c>
      <c r="AC819" s="178">
        <f>$L819*'9 All Base Data'!$Y819</f>
        <v>1.1829953642819083E-3</v>
      </c>
      <c r="AD819" s="178">
        <f>IF($M819="","",$M819*'9 All Base Data'!$Y819)</f>
        <v>0.14246975210613158</v>
      </c>
      <c r="AE819" s="178">
        <f>IF($N819="","",$N819*'9 All Base Data'!$Y819)</f>
        <v>0.24100131252137055</v>
      </c>
      <c r="AF819" s="178">
        <f>IF($O819="","",$O819*'9 All Base Data'!$Y819)</f>
        <v>8.8778789959524443E-2</v>
      </c>
      <c r="AG819" s="178">
        <f>IF($P819="","",$P819*'9 All Base Data'!$Y819)</f>
        <v>6.3200602381906265E-2</v>
      </c>
      <c r="AH819" s="167">
        <f>$Q819*'9 All Base Data'!$Y819</f>
        <v>309.1213158098343</v>
      </c>
      <c r="AI819" s="178">
        <f>$R819*'9 All Base Data'!$Y819</f>
        <v>0.26833869266847271</v>
      </c>
      <c r="AJ819" s="178">
        <f>$S819*'9 All Base Data'!$Y819</f>
        <v>0.57444782648162218</v>
      </c>
      <c r="AK819" s="178">
        <f>$T819*'9 All Base Data'!$Y819</f>
        <v>4.2114634968435935E-3</v>
      </c>
      <c r="AL819" s="178">
        <f>IF($U819="","",$U819*'9 All Base Data'!$Y819)</f>
        <v>9.0468292587393565E-4</v>
      </c>
      <c r="AM819" s="178">
        <f>IF($V819="","",$V819*'9 All Base Data'!$Y819)</f>
        <v>1.0929409522844155E-3</v>
      </c>
      <c r="AN819" s="178">
        <f>IF($W819="","",$W819*'9 All Base Data'!$Y819)</f>
        <v>4.0261181246644339E-4</v>
      </c>
      <c r="AO819" s="178">
        <f>IF($X819="","",$X819*'9 All Base Data'!$Y819)</f>
        <v>2.8661473180194487E-4</v>
      </c>
      <c r="AP819" s="178">
        <f>$Y819*'9 All Base Data'!$Y819</f>
        <v>1.9165521580209725E-2</v>
      </c>
      <c r="AQ819" s="179">
        <f t="shared" si="139"/>
        <v>0.29371330162368436</v>
      </c>
    </row>
    <row r="820" spans="1:43" x14ac:dyDescent="0.25">
      <c r="A820" s="124">
        <v>542421</v>
      </c>
      <c r="B820" s="125" t="s">
        <v>851</v>
      </c>
      <c r="C820" s="126" t="s">
        <v>678</v>
      </c>
      <c r="D820" s="101" t="s">
        <v>2087</v>
      </c>
      <c r="E820" s="142"/>
      <c r="F820" s="191" t="str">
        <f>IF('9 All Base Data'!G820="Rural Centre","Rural",IF('9 All Base Data'!G820="Rural (Incl.some Off Shore Islands)","Rural",IF('9 All Base Data'!G820="Inlet-in TA but not in Urban Area","Rural",IF('9 All Base Data'!G820="Rural (Incl.some Off Shore Islands)","Rural",IF('9 All Base Data'!G820="Inlet-not in TA","Rural",IF('9 All Base Data'!G820="Inland Water not in Urban Area","Rural",IF('9 All Base Data'!G820="Oceanic-in Region but not in TA","Rural",'9 All Base Data'!G820)))))))</f>
        <v>Whakatane</v>
      </c>
      <c r="G820" s="177">
        <f>IF('9 All Base Data'!I820="..C","..C",'9 All Base Data'!I820*Basecase_Pop_2006)</f>
        <v>948</v>
      </c>
      <c r="H820" s="177">
        <f>IF('9 All Base Data'!J820="..C","..C",'9 All Base Data'!J820*Basecase_Pop_2006)</f>
        <v>606</v>
      </c>
      <c r="I820" s="191">
        <f>IF('9 All Base Data'!L820="..C","..C",'9 All Base Data'!L820*Basecase_Pop_2006)</f>
        <v>9</v>
      </c>
      <c r="J820" s="156">
        <f>IF('9 All Base Data'!$P820=0,0,('9 All Base Data'!$P820*Basecase_Pop_2006)/(1+(1/(BaseCase_Mort_AllAdults_30*('9 All Base Data'!$W820*Basecase_PM10)/10))))</f>
        <v>3.9673247249834684</v>
      </c>
      <c r="K820" s="156">
        <f>IF('9 All Base Data'!$Q820=0,0,('9 All Base Data'!$Q820*Basecase_Pop_2006)/(1+(1/(BaseCase_Mort_Maori_30*('9 All Base Data'!$W820*Basecase_PM10)/10))))</f>
        <v>2.5867238303406177</v>
      </c>
      <c r="L820" s="179">
        <f>133/(1+1/(BaseCase_Mort_Child_0_1*'9 All Base Data'!$AB$10/10))*IF('9 All Base Data'!$L820="..C",0,'9 All Base Data'!L820/'9 All Base Data'!$L$2022)</f>
        <v>1.3129000697747069E-3</v>
      </c>
      <c r="M820" s="178">
        <f>IF('9 All Base Data'!$R820="","",IF('9 All Base Data'!$R820=0,0,('9 All Base Data'!$R820*Basecase_Pop_2006)/(1+(1/(BaseCase_CardiacHA_All*('9 All Base Data'!$W820*Basecase_PM10)/10)))))</f>
        <v>0.16261182867350521</v>
      </c>
      <c r="N820" s="178">
        <f>IF('9 All Base Data'!$S820="","",IF('9 All Base Data'!$S820=0,0,('9 All Base Data'!S820*Basecase_Pop_2006)/(1+(1/(BaseCase_RespHA_All*('9 All Base Data'!$W820*Basecase_PM10)/10)))))</f>
        <v>0.15473798856938081</v>
      </c>
      <c r="O820" s="178">
        <f>IF('9 All Base Data'!$T820="","",IF('9 All Base Data'!$T820=0,0,('9 All Base Data'!$T820*Basecase_Pop_2006)/(1+(1/(BaseCase_RespHA_Child_1_4*('9 All Base Data'!$W820*Basecase_PM10)/10)))))</f>
        <v>0.11425499609407203</v>
      </c>
      <c r="P820" s="179">
        <f>IF('9 All Base Data'!$U820="","",IF('9 All Base Data'!$U820=0,0,('9 All Base Data'!$U820*Basecase_Pop_2006)/(1+(1/(BaseCase_RespHA_Child_5_14*('9 All Base Data'!$W820*Basecase_PM10)/10)))))</f>
        <v>5.3636975067442388E-2</v>
      </c>
      <c r="Q820" s="156">
        <f>IF('7 Base case Results'!$G820="..C",0,BaseCase_RADs_All*'7 Base case Results'!$G820*('9 All Base Data'!$V820*Basecase_PM10)/10)</f>
        <v>470.24184637012985</v>
      </c>
      <c r="R820" s="189">
        <f t="shared" si="130"/>
        <v>14.123676020941147</v>
      </c>
      <c r="S820" s="178">
        <f t="shared" si="131"/>
        <v>9.2087368360125978</v>
      </c>
      <c r="T820" s="179">
        <f t="shared" si="132"/>
        <v>4.673924248397957E-3</v>
      </c>
      <c r="U820" s="178">
        <f t="shared" si="133"/>
        <v>1.0325851120767582E-3</v>
      </c>
      <c r="V820" s="178">
        <f t="shared" si="134"/>
        <v>7.0173677816214193E-4</v>
      </c>
      <c r="W820" s="178">
        <f t="shared" si="135"/>
        <v>5.1814640728661669E-4</v>
      </c>
      <c r="X820" s="179">
        <f t="shared" si="136"/>
        <v>2.4324368193085123E-4</v>
      </c>
      <c r="Y820" s="179">
        <f t="shared" si="137"/>
        <v>2.915499447494805E-2</v>
      </c>
      <c r="Z820" s="186">
        <f t="shared" si="138"/>
        <v>14.159239261554731</v>
      </c>
      <c r="AA820" s="156">
        <f>$J820*'9 All Base Data'!$Y820</f>
        <v>0.82494885230476178</v>
      </c>
      <c r="AB820" s="156">
        <f>$K820*'9 All Base Data'!$Y820</f>
        <v>0.53787249670563875</v>
      </c>
      <c r="AC820" s="178">
        <f>$L820*'9 All Base Data'!$Y820</f>
        <v>2.729989302189019E-4</v>
      </c>
      <c r="AD820" s="178">
        <f>IF($M820="","",$M820*'9 All Base Data'!$Y820)</f>
        <v>3.3812821166521893E-2</v>
      </c>
      <c r="AE820" s="178">
        <f>IF($N820="","",$N820*'9 All Base Data'!$Y820)</f>
        <v>3.2175567902067798E-2</v>
      </c>
      <c r="AF820" s="178">
        <f>IF($O820="","",$O820*'9 All Base Data'!$Y820)</f>
        <v>2.3757704355365696E-2</v>
      </c>
      <c r="AG820" s="178">
        <f>IF($P820="","",$P820*'9 All Base Data'!$Y820)</f>
        <v>1.1153047479159926E-2</v>
      </c>
      <c r="AH820" s="167">
        <f>$Q820*'9 All Base Data'!$Y820</f>
        <v>97.780115911819436</v>
      </c>
      <c r="AI820" s="178">
        <f>$R820*'9 All Base Data'!$Y820</f>
        <v>2.9368179142049518</v>
      </c>
      <c r="AJ820" s="178">
        <f>$S820*'9 All Base Data'!$Y820</f>
        <v>1.9148260882720738</v>
      </c>
      <c r="AK820" s="178">
        <f>$T820*'9 All Base Data'!$Y820</f>
        <v>9.7187619157929094E-4</v>
      </c>
      <c r="AL820" s="178">
        <f>IF($U820="","",$U820*'9 All Base Data'!$Y820)</f>
        <v>2.1471141440741406E-4</v>
      </c>
      <c r="AM820" s="178">
        <f>IF($V820="","",$V820*'9 All Base Data'!$Y820)</f>
        <v>1.4591620043587745E-4</v>
      </c>
      <c r="AN820" s="178">
        <f>IF($W820="","",$W820*'9 All Base Data'!$Y820)</f>
        <v>1.0774118925158344E-4</v>
      </c>
      <c r="AO820" s="178">
        <f>IF($X820="","",$X820*'9 All Base Data'!$Y820)</f>
        <v>5.0579070317990266E-5</v>
      </c>
      <c r="AP820" s="178">
        <f>$Y820*'9 All Base Data'!$Y820</f>
        <v>6.0623671865328048E-3</v>
      </c>
      <c r="AQ820" s="179">
        <f t="shared" si="139"/>
        <v>2.944212785197907</v>
      </c>
    </row>
    <row r="821" spans="1:43" x14ac:dyDescent="0.25">
      <c r="A821" s="124">
        <v>542422</v>
      </c>
      <c r="B821" s="125" t="s">
        <v>852</v>
      </c>
      <c r="C821" s="126" t="s">
        <v>678</v>
      </c>
      <c r="D821" s="101" t="s">
        <v>2087</v>
      </c>
      <c r="E821" s="142"/>
      <c r="F821" s="191" t="str">
        <f>IF('9 All Base Data'!G821="Rural Centre","Rural",IF('9 All Base Data'!G821="Rural (Incl.some Off Shore Islands)","Rural",IF('9 All Base Data'!G821="Inlet-in TA but not in Urban Area","Rural",IF('9 All Base Data'!G821="Rural (Incl.some Off Shore Islands)","Rural",IF('9 All Base Data'!G821="Inlet-not in TA","Rural",IF('9 All Base Data'!G821="Inland Water not in Urban Area","Rural",IF('9 All Base Data'!G821="Oceanic-in Region but not in TA","Rural",'9 All Base Data'!G821)))))))</f>
        <v>Whakatane</v>
      </c>
      <c r="G821" s="177">
        <f>IF('9 All Base Data'!I821="..C","..C",'9 All Base Data'!I821*Basecase_Pop_2006)</f>
        <v>3069</v>
      </c>
      <c r="H821" s="177">
        <f>IF('9 All Base Data'!J821="..C","..C",'9 All Base Data'!J821*Basecase_Pop_2006)</f>
        <v>1677</v>
      </c>
      <c r="I821" s="191">
        <f>IF('9 All Base Data'!L821="..C","..C",'9 All Base Data'!L821*Basecase_Pop_2006)</f>
        <v>51</v>
      </c>
      <c r="J821" s="156">
        <f>IF('9 All Base Data'!$P821=0,0,('9 All Base Data'!$P821*Basecase_Pop_2006)/(1+(1/(BaseCase_Mort_AllAdults_30*('9 All Base Data'!$W821*Basecase_PM10)/10))))</f>
        <v>0.34235797119146683</v>
      </c>
      <c r="K821" s="156">
        <f>IF('9 All Base Data'!$Q821=0,0,('9 All Base Data'!$Q821*Basecase_Pop_2006)/(1+(1/(BaseCase_Mort_Maori_30*('9 All Base Data'!$W821*Basecase_PM10)/10))))</f>
        <v>0.25867238303406176</v>
      </c>
      <c r="L821" s="179">
        <f>133/(1+1/(BaseCase_Mort_Child_0_1*'9 All Base Data'!$AB$10/10))*IF('9 All Base Data'!$L821="..C",0,'9 All Base Data'!L821/'9 All Base Data'!$L$2022)</f>
        <v>7.4397670620566722E-3</v>
      </c>
      <c r="M821" s="178">
        <f>IF('9 All Base Data'!$R821="","",IF('9 All Base Data'!$R821=0,0,('9 All Base Data'!$R821*Basecase_Pop_2006)/(1+(1/(BaseCase_CardiacHA_All*('9 All Base Data'!$W821*Basecase_PM10)/10)))))</f>
        <v>0.29233587177259368</v>
      </c>
      <c r="N821" s="178">
        <f>IF('9 All Base Data'!$S821="","",IF('9 All Base Data'!$S821=0,0,('9 All Base Data'!S821*Basecase_Pop_2006)/(1+(1/(BaseCase_RespHA_All*('9 All Base Data'!$W821*Basecase_PM10)/10)))))</f>
        <v>0.58254301579061007</v>
      </c>
      <c r="O821" s="178">
        <f>IF('9 All Base Data'!$T821="","",IF('9 All Base Data'!$T821=0,0,('9 All Base Data'!$T821*Basecase_Pop_2006)/(1+(1/(BaseCase_RespHA_Child_1_4*('9 All Base Data'!$W821*Basecase_PM10)/10)))))</f>
        <v>0.22249657134108763</v>
      </c>
      <c r="P821" s="179">
        <f>IF('9 All Base Data'!$U821="","",IF('9 All Base Data'!$U821=0,0,('9 All Base Data'!$U821*Basecase_Pop_2006)/(1+(1/(BaseCase_RespHA_Child_5_14*('9 All Base Data'!$W821*Basecase_PM10)/10)))))</f>
        <v>0.17878991689147464</v>
      </c>
      <c r="Q821" s="156">
        <f>IF('7 Base case Results'!$G821="..C",0,BaseCase_RADs_All*'7 Base case Results'!$G821*('9 All Base Data'!$V821*Basecase_PM10)/10)</f>
        <v>1522.3335722678571</v>
      </c>
      <c r="R821" s="189">
        <f t="shared" si="130"/>
        <v>1.2187943774416219</v>
      </c>
      <c r="S821" s="178">
        <f t="shared" si="131"/>
        <v>0.92087368360125987</v>
      </c>
      <c r="T821" s="179">
        <f t="shared" si="132"/>
        <v>2.6485570740921754E-2</v>
      </c>
      <c r="U821" s="178">
        <f t="shared" si="133"/>
        <v>1.8563327857559699E-3</v>
      </c>
      <c r="V821" s="178">
        <f t="shared" si="134"/>
        <v>2.6418325766104167E-3</v>
      </c>
      <c r="W821" s="178">
        <f t="shared" si="135"/>
        <v>1.0090219510318324E-3</v>
      </c>
      <c r="X821" s="179">
        <f t="shared" si="136"/>
        <v>8.1081227310283749E-4</v>
      </c>
      <c r="Y821" s="179">
        <f t="shared" si="137"/>
        <v>9.4384681480607135E-2</v>
      </c>
      <c r="Z821" s="186">
        <f t="shared" si="138"/>
        <v>1.3441627950255171</v>
      </c>
      <c r="AA821" s="156">
        <f>$J821*'9 All Base Data'!$Y821</f>
        <v>7.1188479640512434E-2</v>
      </c>
      <c r="AB821" s="156">
        <f>$K821*'9 All Base Data'!$Y821</f>
        <v>5.3787249670563878E-2</v>
      </c>
      <c r="AC821" s="178">
        <f>$L821*'9 All Base Data'!$Y821</f>
        <v>1.5469939379071109E-3</v>
      </c>
      <c r="AD821" s="178">
        <f>IF($M821="","",$M821*'9 All Base Data'!$Y821)</f>
        <v>6.078709423194948E-2</v>
      </c>
      <c r="AE821" s="178">
        <f>IF($N821="","",$N821*'9 All Base Data'!$Y821)</f>
        <v>0.12113154974896112</v>
      </c>
      <c r="AF821" s="178">
        <f>IF($O821="","",$O821*'9 All Base Data'!$Y821)</f>
        <v>4.6265003218343724E-2</v>
      </c>
      <c r="AG821" s="178">
        <f>IF($P821="","",$P821*'9 All Base Data'!$Y821)</f>
        <v>3.7176824930533092E-2</v>
      </c>
      <c r="AH821" s="167">
        <f>$Q821*'9 All Base Data'!$Y821</f>
        <v>316.54765372718765</v>
      </c>
      <c r="AI821" s="178">
        <f>$R821*'9 All Base Data'!$Y821</f>
        <v>0.2534309875202243</v>
      </c>
      <c r="AJ821" s="178">
        <f>$S821*'9 All Base Data'!$Y821</f>
        <v>0.19148260882720741</v>
      </c>
      <c r="AK821" s="178">
        <f>$T821*'9 All Base Data'!$Y821</f>
        <v>5.5072984189493144E-3</v>
      </c>
      <c r="AL821" s="178">
        <f>IF($U821="","",$U821*'9 All Base Data'!$Y821)</f>
        <v>3.8599804837287924E-4</v>
      </c>
      <c r="AM821" s="178">
        <f>IF($V821="","",$V821*'9 All Base Data'!$Y821)</f>
        <v>5.4933157811153869E-4</v>
      </c>
      <c r="AN821" s="178">
        <f>IF($W821="","",$W821*'9 All Base Data'!$Y821)</f>
        <v>2.0981178959518878E-4</v>
      </c>
      <c r="AO821" s="178">
        <f>IF($X821="","",$X821*'9 All Base Data'!$Y821)</f>
        <v>1.6859690105996758E-4</v>
      </c>
      <c r="AP821" s="178">
        <f>$Y821*'9 All Base Data'!$Y821</f>
        <v>1.9625954531085631E-2</v>
      </c>
      <c r="AQ821" s="179">
        <f t="shared" si="139"/>
        <v>0.27949957009674364</v>
      </c>
    </row>
    <row r="822" spans="1:43" x14ac:dyDescent="0.25">
      <c r="A822" s="124">
        <v>542430</v>
      </c>
      <c r="B822" s="125" t="s">
        <v>853</v>
      </c>
      <c r="C822" s="126" t="s">
        <v>678</v>
      </c>
      <c r="D822" s="101" t="s">
        <v>2087</v>
      </c>
      <c r="E822" s="142"/>
      <c r="F822" s="191" t="str">
        <f>IF('9 All Base Data'!G822="Rural Centre","Rural",IF('9 All Base Data'!G822="Rural (Incl.some Off Shore Islands)","Rural",IF('9 All Base Data'!G822="Inlet-in TA but not in Urban Area","Rural",IF('9 All Base Data'!G822="Rural (Incl.some Off Shore Islands)","Rural",IF('9 All Base Data'!G822="Inlet-not in TA","Rural",IF('9 All Base Data'!G822="Inland Water not in Urban Area","Rural",IF('9 All Base Data'!G822="Oceanic-in Region but not in TA","Rural",'9 All Base Data'!G822)))))))</f>
        <v>Whakatane</v>
      </c>
      <c r="G822" s="177">
        <f>IF('9 All Base Data'!I822="..C","..C",'9 All Base Data'!I822*Basecase_Pop_2006)</f>
        <v>3105</v>
      </c>
      <c r="H822" s="177">
        <f>IF('9 All Base Data'!J822="..C","..C",'9 All Base Data'!J822*Basecase_Pop_2006)</f>
        <v>1827</v>
      </c>
      <c r="I822" s="191">
        <f>IF('9 All Base Data'!L822="..C","..C",'9 All Base Data'!L822*Basecase_Pop_2006)</f>
        <v>42</v>
      </c>
      <c r="J822" s="156">
        <f>IF('9 All Base Data'!$P822=0,0,('9 All Base Data'!$P822*Basecase_Pop_2006)/(1+(1/(BaseCase_Mort_AllAdults_30*('9 All Base Data'!$W822*Basecase_PM10)/10))))</f>
        <v>0.74513205494613366</v>
      </c>
      <c r="K822" s="156">
        <f>IF('9 All Base Data'!$Q822=0,0,('9 All Base Data'!$Q822*Basecase_Pop_2006)/(1+(1/(BaseCase_Mort_Maori_30*('9 All Base Data'!$W822*Basecase_PM10)/10))))</f>
        <v>0.51734476606812352</v>
      </c>
      <c r="L822" s="179">
        <f>133/(1+1/(BaseCase_Mort_Child_0_1*'9 All Base Data'!$AB$10/10))*IF('9 All Base Data'!$L822="..C",0,'9 All Base Data'!L822/'9 All Base Data'!$L$2022)</f>
        <v>6.1268669922819657E-3</v>
      </c>
      <c r="M822" s="178">
        <f>IF('9 All Base Data'!$R822="","",IF('9 All Base Data'!$R822=0,0,('9 All Base Data'!$R822*Basecase_Pop_2006)/(1+(1/(BaseCase_CardiacHA_All*('9 All Base Data'!$W822*Basecase_PM10)/10)))))</f>
        <v>0.40744312128305238</v>
      </c>
      <c r="N822" s="178">
        <f>IF('9 All Base Data'!$S822="","",IF('9 All Base Data'!$S822=0,0,('9 All Base Data'!S822*Basecase_Pop_2006)/(1+(1/(BaseCase_RespHA_All*('9 All Base Data'!$W822*Basecase_PM10)/10)))))</f>
        <v>0.56433854654715354</v>
      </c>
      <c r="O822" s="178">
        <f>IF('9 All Base Data'!$T822="","",IF('9 All Base Data'!$T822=0,0,('9 All Base Data'!$T822*Basecase_Pop_2006)/(1+(1/(BaseCase_RespHA_Child_1_4*('9 All Base Data'!$W822*Basecase_PM10)/10)))))</f>
        <v>0.27060393811753902</v>
      </c>
      <c r="P822" s="179">
        <f>IF('9 All Base Data'!$U822="","",IF('9 All Base Data'!$U822=0,0,('9 All Base Data'!$U822*Basecase_Pop_2006)/(1+(1/(BaseCase_RespHA_Child_5_14*('9 All Base Data'!$W822*Basecase_PM10)/10)))))</f>
        <v>0.1162134459794585</v>
      </c>
      <c r="Q822" s="156">
        <f>IF('7 Base case Results'!$G822="..C",0,BaseCase_RADs_All*'7 Base case Results'!$G822*('9 All Base Data'!$V822*Basecase_PM10)/10)</f>
        <v>1540.1908575730517</v>
      </c>
      <c r="R822" s="189">
        <f t="shared" si="130"/>
        <v>2.652670115608236</v>
      </c>
      <c r="S822" s="178">
        <f t="shared" si="131"/>
        <v>1.8417473672025197</v>
      </c>
      <c r="T822" s="179">
        <f t="shared" si="132"/>
        <v>2.18116464925238E-2</v>
      </c>
      <c r="U822" s="178">
        <f t="shared" si="133"/>
        <v>2.587263820147383E-3</v>
      </c>
      <c r="V822" s="178">
        <f t="shared" si="134"/>
        <v>2.5592753085913415E-3</v>
      </c>
      <c r="W822" s="178">
        <f t="shared" si="135"/>
        <v>1.2271888593630394E-3</v>
      </c>
      <c r="X822" s="179">
        <f t="shared" si="136"/>
        <v>5.2702797751684428E-4</v>
      </c>
      <c r="Y822" s="179">
        <f t="shared" si="137"/>
        <v>9.5491833169529208E-2</v>
      </c>
      <c r="Z822" s="186">
        <f t="shared" si="138"/>
        <v>2.7751201343990277</v>
      </c>
      <c r="AA822" s="156">
        <f>$J822*'9 All Base Data'!$Y822</f>
        <v>0.15493963215876236</v>
      </c>
      <c r="AB822" s="156">
        <f>$K822*'9 All Base Data'!$Y822</f>
        <v>0.10757449934112776</v>
      </c>
      <c r="AC822" s="178">
        <f>$L822*'9 All Base Data'!$Y822</f>
        <v>1.273995007688209E-3</v>
      </c>
      <c r="AD822" s="178">
        <f>IF($M822="","",$M822*'9 All Base Data'!$Y822)</f>
        <v>8.4722012585779577E-2</v>
      </c>
      <c r="AE822" s="178">
        <f>IF($N822="","",$N822*'9 All Base Data'!$Y822)</f>
        <v>0.1173461888193061</v>
      </c>
      <c r="AF822" s="178">
        <f>IF($O822="","",$O822*'9 All Base Data'!$Y822)</f>
        <v>5.6268247157445071E-2</v>
      </c>
      <c r="AG822" s="178">
        <f>IF($P822="","",$P822*'9 All Base Data'!$Y822)</f>
        <v>2.4164936204846506E-2</v>
      </c>
      <c r="AH822" s="167">
        <f>$Q822*'9 All Base Data'!$Y822</f>
        <v>320.2608226858643</v>
      </c>
      <c r="AI822" s="178">
        <f>$R822*'9 All Base Data'!$Y822</f>
        <v>0.551585090485194</v>
      </c>
      <c r="AJ822" s="178">
        <f>$S822*'9 All Base Data'!$Y822</f>
        <v>0.38296521765441482</v>
      </c>
      <c r="AK822" s="178">
        <f>$T822*'9 All Base Data'!$Y822</f>
        <v>4.5354222273700246E-3</v>
      </c>
      <c r="AL822" s="178">
        <f>IF($U822="","",$U822*'9 All Base Data'!$Y822)</f>
        <v>5.3798477991970036E-4</v>
      </c>
      <c r="AM822" s="178">
        <f>IF($V822="","",$V822*'9 All Base Data'!$Y822)</f>
        <v>5.3216496629555313E-4</v>
      </c>
      <c r="AN822" s="178">
        <f>IF($W822="","",$W822*'9 All Base Data'!$Y822)</f>
        <v>2.5517650085901341E-4</v>
      </c>
      <c r="AO822" s="178">
        <f>IF($X822="","",$X822*'9 All Base Data'!$Y822)</f>
        <v>1.095879856889789E-4</v>
      </c>
      <c r="AP822" s="178">
        <f>$Y822*'9 All Base Data'!$Y822</f>
        <v>1.9856171006523586E-2</v>
      </c>
      <c r="AQ822" s="179">
        <f t="shared" si="139"/>
        <v>0.57704683346530294</v>
      </c>
    </row>
    <row r="823" spans="1:43" x14ac:dyDescent="0.25">
      <c r="A823" s="124">
        <v>542440</v>
      </c>
      <c r="B823" s="125" t="s">
        <v>854</v>
      </c>
      <c r="C823" s="126" t="s">
        <v>678</v>
      </c>
      <c r="D823" s="101" t="s">
        <v>2087</v>
      </c>
      <c r="E823" s="142"/>
      <c r="F823" s="191" t="str">
        <f>IF('9 All Base Data'!G823="Rural Centre","Rural",IF('9 All Base Data'!G823="Rural (Incl.some Off Shore Islands)","Rural",IF('9 All Base Data'!G823="Inlet-in TA but not in Urban Area","Rural",IF('9 All Base Data'!G823="Rural (Incl.some Off Shore Islands)","Rural",IF('9 All Base Data'!G823="Inlet-not in TA","Rural",IF('9 All Base Data'!G823="Inland Water not in Urban Area","Rural",IF('9 All Base Data'!G823="Oceanic-in Region but not in TA","Rural",'9 All Base Data'!G823)))))))</f>
        <v>Whakatane</v>
      </c>
      <c r="G823" s="177">
        <f>IF('9 All Base Data'!I823="..C","..C",'9 All Base Data'!I823*Basecase_Pop_2006)</f>
        <v>3726</v>
      </c>
      <c r="H823" s="177">
        <f>IF('9 All Base Data'!J823="..C","..C",'9 All Base Data'!J823*Basecase_Pop_2006)</f>
        <v>2460</v>
      </c>
      <c r="I823" s="191">
        <f>IF('9 All Base Data'!L823="..C","..C",'9 All Base Data'!L823*Basecase_Pop_2006)</f>
        <v>39</v>
      </c>
      <c r="J823" s="156">
        <f>IF('9 All Base Data'!$P823=0,0,('9 All Base Data'!$P823*Basecase_Pop_2006)/(1+(1/(BaseCase_Mort_AllAdults_30*('9 All Base Data'!$W823*Basecase_PM10)/10))))</f>
        <v>1.9534543062101342</v>
      </c>
      <c r="K823" s="156">
        <f>IF('9 All Base Data'!$Q823=0,0,('9 All Base Data'!$Q823*Basecase_Pop_2006)/(1+(1/(BaseCase_Mort_Maori_30*('9 All Base Data'!$W823*Basecase_PM10)/10))))</f>
        <v>0.77601714910218533</v>
      </c>
      <c r="L823" s="179">
        <f>133/(1+1/(BaseCase_Mort_Child_0_1*'9 All Base Data'!$AB$10/10))*IF('9 All Base Data'!$L823="..C",0,'9 All Base Data'!L823/'9 All Base Data'!$L$2022)</f>
        <v>5.6892336356903963E-3</v>
      </c>
      <c r="M823" s="178">
        <f>IF('9 All Base Data'!$R823="","",IF('9 All Base Data'!$R823=0,0,('9 All Base Data'!$R823*Basecase_Pop_2006)/(1+(1/(BaseCase_CardiacHA_All*('9 All Base Data'!$W823*Basecase_PM10)/10)))))</f>
        <v>0.26858358219107042</v>
      </c>
      <c r="N823" s="178">
        <f>IF('9 All Base Data'!$S823="","",IF('9 All Base Data'!$S823=0,0,('9 All Base Data'!S823*Basecase_Pop_2006)/(1+(1/(BaseCase_RespHA_All*('9 All Base Data'!$W823*Basecase_PM10)/10)))))</f>
        <v>0.40049832335604446</v>
      </c>
      <c r="O823" s="178">
        <f>IF('9 All Base Data'!$T823="","",IF('9 All Base Data'!$T823=0,0,('9 All Base Data'!$T823*Basecase_Pop_2006)/(1+(1/(BaseCase_RespHA_Child_1_4*('9 All Base Data'!$W823*Basecase_PM10)/10)))))</f>
        <v>0.13229525863524128</v>
      </c>
      <c r="P823" s="179">
        <f>IF('9 All Base Data'!$U823="","",IF('9 All Base Data'!$U823=0,0,('9 All Base Data'!$U823*Basecase_Pop_2006)/(1+(1/(BaseCase_RespHA_Child_5_14*('9 All Base Data'!$W823*Basecase_PM10)/10)))))</f>
        <v>6.2576470912016124E-2</v>
      </c>
      <c r="Q823" s="156">
        <f>IF('7 Base case Results'!$G823="..C",0,BaseCase_RADs_All*'7 Base case Results'!$G823*('9 All Base Data'!$V823*Basecase_PM10)/10)</f>
        <v>1848.2290290876622</v>
      </c>
      <c r="R823" s="189">
        <f t="shared" si="130"/>
        <v>6.9542973301080773</v>
      </c>
      <c r="S823" s="178">
        <f t="shared" si="131"/>
        <v>2.7626210508037796</v>
      </c>
      <c r="T823" s="179">
        <f t="shared" si="132"/>
        <v>2.0253671743057811E-2</v>
      </c>
      <c r="U823" s="178">
        <f t="shared" si="133"/>
        <v>1.705505746913297E-3</v>
      </c>
      <c r="V823" s="178">
        <f t="shared" si="134"/>
        <v>1.8162598964196616E-3</v>
      </c>
      <c r="W823" s="178">
        <f t="shared" si="135"/>
        <v>5.9995899791081924E-4</v>
      </c>
      <c r="X823" s="179">
        <f t="shared" si="136"/>
        <v>2.8378429558599311E-4</v>
      </c>
      <c r="Y823" s="179">
        <f t="shared" si="137"/>
        <v>0.11459019980343506</v>
      </c>
      <c r="Z823" s="186">
        <f t="shared" si="138"/>
        <v>7.0926629672979029</v>
      </c>
      <c r="AA823" s="156">
        <f>$J823*'9 All Base Data'!$Y823</f>
        <v>0.40619308971351215</v>
      </c>
      <c r="AB823" s="156">
        <f>$K823*'9 All Base Data'!$Y823</f>
        <v>0.16136174901169165</v>
      </c>
      <c r="AC823" s="178">
        <f>$L823*'9 All Base Data'!$Y823</f>
        <v>1.1829953642819083E-3</v>
      </c>
      <c r="AD823" s="178">
        <f>IF($M823="","",$M823*'9 All Base Data'!$Y823)</f>
        <v>5.5848142825603582E-2</v>
      </c>
      <c r="AE823" s="178">
        <f>IF($N823="","",$N823*'9 All Base Data'!$Y823)</f>
        <v>8.3277940452410784E-2</v>
      </c>
      <c r="AF823" s="178">
        <f>IF($O823="","",$O823*'9 All Base Data'!$Y823)</f>
        <v>2.7508920832528698E-2</v>
      </c>
      <c r="AG823" s="178">
        <f>IF($P823="","",$P823*'9 All Base Data'!$Y823)</f>
        <v>1.3011888725686581E-2</v>
      </c>
      <c r="AH823" s="167">
        <f>$Q823*'9 All Base Data'!$Y823</f>
        <v>384.31298722303717</v>
      </c>
      <c r="AI823" s="178">
        <f>$R823*'9 All Base Data'!$Y823</f>
        <v>1.4460473993801031</v>
      </c>
      <c r="AJ823" s="178">
        <f>$S823*'9 All Base Data'!$Y823</f>
        <v>0.57444782648162218</v>
      </c>
      <c r="AK823" s="178">
        <f>$T823*'9 All Base Data'!$Y823</f>
        <v>4.2114634968435935E-3</v>
      </c>
      <c r="AL823" s="178">
        <f>IF($U823="","",$U823*'9 All Base Data'!$Y823)</f>
        <v>3.5463570694258272E-4</v>
      </c>
      <c r="AM823" s="178">
        <f>IF($V823="","",$V823*'9 All Base Data'!$Y823)</f>
        <v>3.7766545995168287E-4</v>
      </c>
      <c r="AN823" s="178">
        <f>IF($W823="","",$W823*'9 All Base Data'!$Y823)</f>
        <v>1.2475295597551766E-4</v>
      </c>
      <c r="AO823" s="178">
        <f>IF($X823="","",$X823*'9 All Base Data'!$Y823)</f>
        <v>5.9008915370988645E-5</v>
      </c>
      <c r="AP823" s="178">
        <f>$Y823*'9 All Base Data'!$Y823</f>
        <v>2.3827405207828306E-2</v>
      </c>
      <c r="AQ823" s="179">
        <f t="shared" si="139"/>
        <v>1.4748185692516691</v>
      </c>
    </row>
    <row r="824" spans="1:43" x14ac:dyDescent="0.25">
      <c r="A824" s="124">
        <v>542511</v>
      </c>
      <c r="B824" s="125" t="s">
        <v>855</v>
      </c>
      <c r="C824" s="126" t="s">
        <v>678</v>
      </c>
      <c r="D824" s="101" t="s">
        <v>2087</v>
      </c>
      <c r="E824" s="142"/>
      <c r="F824" s="191" t="str">
        <f>IF('9 All Base Data'!G824="Rural Centre","Rural",IF('9 All Base Data'!G824="Rural (Incl.some Off Shore Islands)","Rural",IF('9 All Base Data'!G824="Inlet-in TA but not in Urban Area","Rural",IF('9 All Base Data'!G824="Rural (Incl.some Off Shore Islands)","Rural",IF('9 All Base Data'!G824="Inlet-not in TA","Rural",IF('9 All Base Data'!G824="Inland Water not in Urban Area","Rural",IF('9 All Base Data'!G824="Oceanic-in Region but not in TA","Rural",'9 All Base Data'!G824)))))))</f>
        <v>Whakatane</v>
      </c>
      <c r="G824" s="177">
        <f>IF('9 All Base Data'!I824="..C","..C",'9 All Base Data'!I824*Basecase_Pop_2006)</f>
        <v>510</v>
      </c>
      <c r="H824" s="177">
        <f>IF('9 All Base Data'!J824="..C","..C",'9 All Base Data'!J824*Basecase_Pop_2006)</f>
        <v>303</v>
      </c>
      <c r="I824" s="191">
        <f>IF('9 All Base Data'!L824="..C","..C",'9 All Base Data'!L824*Basecase_Pop_2006)</f>
        <v>6</v>
      </c>
      <c r="J824" s="156">
        <f>IF('9 All Base Data'!$P824=0,0,('9 All Base Data'!$P824*Basecase_Pop_2006)/(1+(1/(BaseCase_Mort_AllAdults_30*('9 All Base Data'!$W824*Basecase_PM10)/10))))</f>
        <v>1.1391313864116914</v>
      </c>
      <c r="K824" s="156">
        <f>IF('9 All Base Data'!$Q824=0,0,('9 All Base Data'!$Q824*Basecase_Pop_2006)/(1+(1/(BaseCase_Mort_Maori_30*('9 All Base Data'!$W824*Basecase_PM10)/10))))</f>
        <v>0.31832196204975788</v>
      </c>
      <c r="L824" s="179">
        <f>133/(1+1/(BaseCase_Mort_Child_0_1*'9 All Base Data'!$AB$10/10))*IF('9 All Base Data'!$L824="..C",0,'9 All Base Data'!L824/'9 All Base Data'!$L$2022)</f>
        <v>8.7526671318313796E-4</v>
      </c>
      <c r="M824" s="178">
        <f>IF('9 All Base Data'!$R824="","",IF('9 All Base Data'!$R824=0,0,('9 All Base Data'!$R824*Basecase_Pop_2006)/(1+(1/(BaseCase_CardiacHA_All*('9 All Base Data'!$W824*Basecase_PM10)/10)))))</f>
        <v>4.517267014723348E-2</v>
      </c>
      <c r="N824" s="178">
        <f>IF('9 All Base Data'!$S824="","",IF('9 All Base Data'!$S824=0,0,('9 All Base Data'!S824*Basecase_Pop_2006)/(1+(1/(BaseCase_RespHA_All*('9 All Base Data'!$W824*Basecase_PM10)/10)))))</f>
        <v>8.7506339590666143E-2</v>
      </c>
      <c r="O824" s="178">
        <f>IF('9 All Base Data'!$T824="","",IF('9 All Base Data'!$T824=0,0,('9 All Base Data'!$T824*Basecase_Pop_2006)/(1+(1/(BaseCase_RespHA_Child_1_4*('9 All Base Data'!$W824*Basecase_PM10)/10)))))</f>
        <v>3.0961974597007551E-2</v>
      </c>
      <c r="P824" s="179">
        <f>IF('9 All Base Data'!$U824="","",IF('9 All Base Data'!$U824=0,0,('9 All Base Data'!$U824*Basecase_Pop_2006)/(1+(1/(BaseCase_RespHA_Child_5_14*('9 All Base Data'!$W824*Basecase_PM10)/10)))))</f>
        <v>2.7609325368100495E-2</v>
      </c>
      <c r="Q824" s="156">
        <f>IF('7 Base case Results'!$G824="..C",0,BaseCase_RADs_All*'7 Base case Results'!$G824*('9 All Base Data'!$V824*Basecase_PM10)/10)</f>
        <v>260.64997689854232</v>
      </c>
      <c r="R824" s="189">
        <f t="shared" si="130"/>
        <v>4.0553077356256217</v>
      </c>
      <c r="S824" s="178">
        <f t="shared" si="131"/>
        <v>1.1332261848971381</v>
      </c>
      <c r="T824" s="179">
        <f t="shared" si="132"/>
        <v>3.1159494989319711E-3</v>
      </c>
      <c r="U824" s="178">
        <f t="shared" si="133"/>
        <v>2.868464554349326E-4</v>
      </c>
      <c r="V824" s="178">
        <f t="shared" si="134"/>
        <v>3.9684125004367098E-4</v>
      </c>
      <c r="W824" s="178">
        <f t="shared" si="135"/>
        <v>1.4041255479742924E-4</v>
      </c>
      <c r="X824" s="179">
        <f t="shared" si="136"/>
        <v>1.2520829054433574E-4</v>
      </c>
      <c r="Y824" s="179">
        <f t="shared" si="137"/>
        <v>1.6160298567709622E-2</v>
      </c>
      <c r="Z824" s="186">
        <f t="shared" si="138"/>
        <v>4.0752676713977412</v>
      </c>
      <c r="AA824" s="156">
        <f>$J824*'9 All Base Data'!$Y824</f>
        <v>0.26342277028025313</v>
      </c>
      <c r="AB824" s="156">
        <f>$K824*'9 All Base Data'!$Y824</f>
        <v>7.3611572891810015E-2</v>
      </c>
      <c r="AC824" s="178">
        <f>$L824*'9 All Base Data'!$Y824</f>
        <v>2.0240438027704891E-4</v>
      </c>
      <c r="AD824" s="178">
        <f>IF($M824="","",$M824*'9 All Base Data'!$Y824)</f>
        <v>1.0446125928128673E-2</v>
      </c>
      <c r="AE824" s="178">
        <f>IF($N824="","",$N824*'9 All Base Data'!$Y824)</f>
        <v>2.0235736340010725E-2</v>
      </c>
      <c r="AF824" s="178">
        <f>IF($O824="","",$O824*'9 All Base Data'!$Y824)</f>
        <v>7.1599195834490641E-3</v>
      </c>
      <c r="AG824" s="178">
        <f>IF($P824="","",$P824*'9 All Base Data'!$Y824)</f>
        <v>6.384623460287492E-3</v>
      </c>
      <c r="AH824" s="167">
        <f>$Q824*'9 All Base Data'!$Y824</f>
        <v>60.27499532286901</v>
      </c>
      <c r="AI824" s="178">
        <f>$R824*'9 All Base Data'!$Y824</f>
        <v>0.93778506219770108</v>
      </c>
      <c r="AJ824" s="178">
        <f>$S824*'9 All Base Data'!$Y824</f>
        <v>0.26205719949484363</v>
      </c>
      <c r="AK824" s="178">
        <f>$T824*'9 All Base Data'!$Y824</f>
        <v>7.2055959378629407E-4</v>
      </c>
      <c r="AL824" s="178">
        <f>IF($U824="","",$U824*'9 All Base Data'!$Y824)</f>
        <v>6.6332899643617077E-5</v>
      </c>
      <c r="AM824" s="178">
        <f>IF($V824="","",$V824*'9 All Base Data'!$Y824)</f>
        <v>9.1769064301948648E-5</v>
      </c>
      <c r="AN824" s="178">
        <f>IF($W824="","",$W824*'9 All Base Data'!$Y824)</f>
        <v>3.2470235310941508E-5</v>
      </c>
      <c r="AO824" s="178">
        <f>IF($X824="","",$X824*'9 All Base Data'!$Y824)</f>
        <v>2.8954267392403776E-5</v>
      </c>
      <c r="AP824" s="178">
        <f>$Y824*'9 All Base Data'!$Y824</f>
        <v>3.7370497100178784E-3</v>
      </c>
      <c r="AQ824" s="179">
        <f t="shared" si="139"/>
        <v>0.94240077346545081</v>
      </c>
    </row>
    <row r="825" spans="1:43" x14ac:dyDescent="0.25">
      <c r="A825" s="124">
        <v>542513</v>
      </c>
      <c r="B825" s="125" t="s">
        <v>856</v>
      </c>
      <c r="C825" s="126" t="s">
        <v>678</v>
      </c>
      <c r="D825" s="101" t="s">
        <v>2087</v>
      </c>
      <c r="E825" s="142"/>
      <c r="F825" s="191" t="str">
        <f>IF('9 All Base Data'!G825="Rural Centre","Rural",IF('9 All Base Data'!G825="Rural (Incl.some Off Shore Islands)","Rural",IF('9 All Base Data'!G825="Inlet-in TA but not in Urban Area","Rural",IF('9 All Base Data'!G825="Rural (Incl.some Off Shore Islands)","Rural",IF('9 All Base Data'!G825="Inlet-not in TA","Rural",IF('9 All Base Data'!G825="Inland Water not in Urban Area","Rural",IF('9 All Base Data'!G825="Oceanic-in Region but not in TA","Rural",'9 All Base Data'!G825)))))))</f>
        <v>Rural</v>
      </c>
      <c r="G825" s="177" t="str">
        <f>IF('9 All Base Data'!I825="..C","..C",'9 All Base Data'!I825*Basecase_Pop_2006)</f>
        <v>..C</v>
      </c>
      <c r="H825" s="177" t="str">
        <f>IF('9 All Base Data'!J825="..C","..C",'9 All Base Data'!J825*Basecase_Pop_2006)</f>
        <v>..C</v>
      </c>
      <c r="I825" s="191" t="str">
        <f>IF('9 All Base Data'!L825="..C","..C",'9 All Base Data'!L825*Basecase_Pop_2006)</f>
        <v>..C</v>
      </c>
      <c r="J825" s="156">
        <f>IF('9 All Base Data'!$P825=0,0,('9 All Base Data'!$P825*Basecase_Pop_2006)/(1+(1/(BaseCase_Mort_AllAdults_30*('9 All Base Data'!$W825*Basecase_PM10)/10))))</f>
        <v>0</v>
      </c>
      <c r="K825" s="156">
        <f>IF('9 All Base Data'!$Q825=0,0,('9 All Base Data'!$Q825*Basecase_Pop_2006)/(1+(1/(BaseCase_Mort_Maori_30*('9 All Base Data'!$W825*Basecase_PM10)/10))))</f>
        <v>0</v>
      </c>
      <c r="L825" s="179">
        <f>133/(1+1/(BaseCase_Mort_Child_0_1*'9 All Base Data'!$AB$10/10))*IF('9 All Base Data'!$L825="..C",0,'9 All Base Data'!L825/'9 All Base Data'!$L$2022)</f>
        <v>0</v>
      </c>
      <c r="M825" s="178">
        <f>IF('9 All Base Data'!$R825="","",IF('9 All Base Data'!$R825=0,0,('9 All Base Data'!$R825*Basecase_Pop_2006)/(1+(1/(BaseCase_CardiacHA_All*('9 All Base Data'!$W825*Basecase_PM10)/10)))))</f>
        <v>0</v>
      </c>
      <c r="N825" s="178">
        <f>IF('9 All Base Data'!$S825="","",IF('9 All Base Data'!$S825=0,0,('9 All Base Data'!S825*Basecase_Pop_2006)/(1+(1/(BaseCase_RespHA_All*('9 All Base Data'!$W825*Basecase_PM10)/10)))))</f>
        <v>0</v>
      </c>
      <c r="O825" s="178">
        <f>IF('9 All Base Data'!$T825="","",IF('9 All Base Data'!$T825=0,0,('9 All Base Data'!$T825*Basecase_Pop_2006)/(1+(1/(BaseCase_RespHA_Child_1_4*('9 All Base Data'!$W825*Basecase_PM10)/10)))))</f>
        <v>0</v>
      </c>
      <c r="P825" s="179">
        <f>IF('9 All Base Data'!$U825="","",IF('9 All Base Data'!$U825=0,0,('9 All Base Data'!$U825*Basecase_Pop_2006)/(1+(1/(BaseCase_RespHA_Child_5_14*('9 All Base Data'!$W825*Basecase_PM10)/10)))))</f>
        <v>0</v>
      </c>
      <c r="Q825" s="156">
        <f>IF('7 Base case Results'!$G825="..C",0,BaseCase_RADs_All*'7 Base case Results'!$G825*('9 All Base Data'!$V825*Basecase_PM10)/10)</f>
        <v>0</v>
      </c>
      <c r="R825" s="189">
        <f t="shared" si="130"/>
        <v>0</v>
      </c>
      <c r="S825" s="178">
        <f t="shared" si="131"/>
        <v>0</v>
      </c>
      <c r="T825" s="179">
        <f t="shared" si="132"/>
        <v>0</v>
      </c>
      <c r="U825" s="178">
        <f t="shared" si="133"/>
        <v>0</v>
      </c>
      <c r="V825" s="178">
        <f t="shared" si="134"/>
        <v>0</v>
      </c>
      <c r="W825" s="178">
        <f t="shared" si="135"/>
        <v>0</v>
      </c>
      <c r="X825" s="179">
        <f t="shared" si="136"/>
        <v>0</v>
      </c>
      <c r="Y825" s="179">
        <f t="shared" si="137"/>
        <v>0</v>
      </c>
      <c r="Z825" s="186">
        <f t="shared" si="138"/>
        <v>0</v>
      </c>
      <c r="AA825" s="156">
        <f>$J825*'9 All Base Data'!$Y825</f>
        <v>0</v>
      </c>
      <c r="AB825" s="156">
        <f>$K825*'9 All Base Data'!$Y825</f>
        <v>0</v>
      </c>
      <c r="AC825" s="178">
        <f>$L825*'9 All Base Data'!$Y825</f>
        <v>0</v>
      </c>
      <c r="AD825" s="178">
        <f>IF($M825="","",$M825*'9 All Base Data'!$Y825)</f>
        <v>0</v>
      </c>
      <c r="AE825" s="178">
        <f>IF($N825="","",$N825*'9 All Base Data'!$Y825)</f>
        <v>0</v>
      </c>
      <c r="AF825" s="178">
        <f>IF($O825="","",$O825*'9 All Base Data'!$Y825)</f>
        <v>0</v>
      </c>
      <c r="AG825" s="178">
        <f>IF($P825="","",$P825*'9 All Base Data'!$Y825)</f>
        <v>0</v>
      </c>
      <c r="AH825" s="167">
        <f>$Q825*'9 All Base Data'!$Y825</f>
        <v>0</v>
      </c>
      <c r="AI825" s="178">
        <f>$R825*'9 All Base Data'!$Y825</f>
        <v>0</v>
      </c>
      <c r="AJ825" s="178">
        <f>$S825*'9 All Base Data'!$Y825</f>
        <v>0</v>
      </c>
      <c r="AK825" s="178">
        <f>$T825*'9 All Base Data'!$Y825</f>
        <v>0</v>
      </c>
      <c r="AL825" s="178">
        <f>IF($U825="","",$U825*'9 All Base Data'!$Y825)</f>
        <v>0</v>
      </c>
      <c r="AM825" s="178">
        <f>IF($V825="","",$V825*'9 All Base Data'!$Y825)</f>
        <v>0</v>
      </c>
      <c r="AN825" s="178">
        <f>IF($W825="","",$W825*'9 All Base Data'!$Y825)</f>
        <v>0</v>
      </c>
      <c r="AO825" s="178">
        <f>IF($X825="","",$X825*'9 All Base Data'!$Y825)</f>
        <v>0</v>
      </c>
      <c r="AP825" s="178">
        <f>$Y825*'9 All Base Data'!$Y825</f>
        <v>0</v>
      </c>
      <c r="AQ825" s="179">
        <f t="shared" si="139"/>
        <v>0</v>
      </c>
    </row>
    <row r="826" spans="1:43" x14ac:dyDescent="0.25">
      <c r="A826" s="124">
        <v>542514</v>
      </c>
      <c r="B826" s="125" t="s">
        <v>857</v>
      </c>
      <c r="C826" s="126" t="s">
        <v>678</v>
      </c>
      <c r="D826" s="101" t="s">
        <v>2087</v>
      </c>
      <c r="E826" s="142"/>
      <c r="F826" s="191" t="str">
        <f>IF('9 All Base Data'!G826="Rural Centre","Rural",IF('9 All Base Data'!G826="Rural (Incl.some Off Shore Islands)","Rural",IF('9 All Base Data'!G826="Inlet-in TA but not in Urban Area","Rural",IF('9 All Base Data'!G826="Rural (Incl.some Off Shore Islands)","Rural",IF('9 All Base Data'!G826="Inlet-not in TA","Rural",IF('9 All Base Data'!G826="Inland Water not in Urban Area","Rural",IF('9 All Base Data'!G826="Oceanic-in Region but not in TA","Rural",'9 All Base Data'!G826)))))))</f>
        <v>Whakatane</v>
      </c>
      <c r="G826" s="177">
        <f>IF('9 All Base Data'!I826="..C","..C",'9 All Base Data'!I826*Basecase_Pop_2006)</f>
        <v>111</v>
      </c>
      <c r="H826" s="177">
        <f>IF('9 All Base Data'!J826="..C","..C",'9 All Base Data'!J826*Basecase_Pop_2006)</f>
        <v>63</v>
      </c>
      <c r="I826" s="191" t="str">
        <f>IF('9 All Base Data'!L826="..C","..C",'9 All Base Data'!L826*Basecase_Pop_2006)</f>
        <v>..C</v>
      </c>
      <c r="J826" s="156">
        <f>IF('9 All Base Data'!$P826=0,0,('9 All Base Data'!$P826*Basecase_Pop_2006)/(1+(1/(BaseCase_Mort_AllAdults_30*('9 All Base Data'!$W826*Basecase_PM10)/10))))</f>
        <v>0.24166445025280009</v>
      </c>
      <c r="K826" s="156">
        <f>IF('9 All Base Data'!$Q826=0,0,('9 All Base Data'!$Q826*Basecase_Pop_2006)/(1+(1/(BaseCase_Mort_Maori_30*('9 All Base Data'!$W826*Basecase_PM10)/10))))</f>
        <v>0.56907924267493593</v>
      </c>
      <c r="L826" s="179">
        <f>133/(1+1/(BaseCase_Mort_Child_0_1*'9 All Base Data'!$AB$10/10))*IF('9 All Base Data'!$L826="..C",0,'9 All Base Data'!L826/'9 All Base Data'!$L$2022)</f>
        <v>0</v>
      </c>
      <c r="M826" s="178">
        <f>IF('9 All Base Data'!$R826="","",IF('9 All Base Data'!$R826=0,0,('9 All Base Data'!$R826*Basecase_Pop_2006)/(1+(1/(BaseCase_CardiacHA_All*('9 All Base Data'!$W826*Basecase_PM10)/10)))))</f>
        <v>9.1354959928935525E-3</v>
      </c>
      <c r="N826" s="178">
        <f>IF('9 All Base Data'!$S826="","",IF('9 All Base Data'!$S826=0,0,('9 All Base Data'!S826*Basecase_Pop_2006)/(1+(1/(BaseCase_RespHA_All*('9 All Base Data'!$W826*Basecase_PM10)/10)))))</f>
        <v>6.0681564144855213E-3</v>
      </c>
      <c r="O826" s="178">
        <f>IF('9 All Base Data'!$T826="","",IF('9 All Base Data'!$T826=0,0,('9 All Base Data'!$T826*Basecase_Pop_2006)/(1+(1/(BaseCase_RespHA_Child_1_4*('9 All Base Data'!$W826*Basecase_PM10)/10)))))</f>
        <v>6.0134208470564218E-3</v>
      </c>
      <c r="P826" s="179">
        <f>IF('9 All Base Data'!$U826="","",IF('9 All Base Data'!$U826=0,0,('9 All Base Data'!$U826*Basecase_Pop_2006)/(1+(1/(BaseCase_RespHA_Child_5_14*('9 All Base Data'!$W826*Basecase_PM10)/10)))))</f>
        <v>0</v>
      </c>
      <c r="Q826" s="156">
        <f>IF('7 Base case Results'!$G826="..C",0,BaseCase_RADs_All*'7 Base case Results'!$G826*('9 All Base Data'!$V826*Basecase_PM10)/10)</f>
        <v>55.059963024350644</v>
      </c>
      <c r="R826" s="189">
        <f t="shared" si="130"/>
        <v>0.86032544289996837</v>
      </c>
      <c r="S826" s="178">
        <f t="shared" si="131"/>
        <v>2.0259221039227722</v>
      </c>
      <c r="T826" s="179">
        <f t="shared" si="132"/>
        <v>0</v>
      </c>
      <c r="U826" s="178">
        <f t="shared" si="133"/>
        <v>5.8010399554874059E-5</v>
      </c>
      <c r="V826" s="178">
        <f t="shared" si="134"/>
        <v>2.7519089339691839E-5</v>
      </c>
      <c r="W826" s="178">
        <f t="shared" si="135"/>
        <v>2.727086354140087E-5</v>
      </c>
      <c r="X826" s="179">
        <f t="shared" si="136"/>
        <v>0</v>
      </c>
      <c r="Y826" s="179">
        <f t="shared" si="137"/>
        <v>3.4137177075097397E-3</v>
      </c>
      <c r="Z826" s="186">
        <f t="shared" si="138"/>
        <v>0.86382469009637275</v>
      </c>
      <c r="AA826" s="156">
        <f>$J826*'9 All Base Data'!$Y826</f>
        <v>5.0250691510949956E-2</v>
      </c>
      <c r="AB826" s="156">
        <f>$K826*'9 All Base Data'!$Y826</f>
        <v>0.11833194927524054</v>
      </c>
      <c r="AC826" s="178">
        <f>$L826*'9 All Base Data'!$Y826</f>
        <v>0</v>
      </c>
      <c r="AD826" s="178">
        <f>IF($M826="","",$M826*'9 All Base Data'!$Y826)</f>
        <v>1.8995966947484213E-3</v>
      </c>
      <c r="AE826" s="178">
        <f>IF($N826="","",$N826*'9 All Base Data'!$Y826)</f>
        <v>1.2617869765516783E-3</v>
      </c>
      <c r="AF826" s="178">
        <f>IF($O826="","",$O826*'9 All Base Data'!$Y826)</f>
        <v>1.250405492387668E-3</v>
      </c>
      <c r="AG826" s="178">
        <f>IF($P826="","",$P826*'9 All Base Data'!$Y826)</f>
        <v>0</v>
      </c>
      <c r="AH826" s="167">
        <f>$Q826*'9 All Base Data'!$Y826</f>
        <v>11.448937622586453</v>
      </c>
      <c r="AI826" s="178">
        <f>$R826*'9 All Base Data'!$Y826</f>
        <v>0.17889246177898185</v>
      </c>
      <c r="AJ826" s="178">
        <f>$S826*'9 All Base Data'!$Y826</f>
        <v>0.4212617394198564</v>
      </c>
      <c r="AK826" s="178">
        <f>$T826*'9 All Base Data'!$Y826</f>
        <v>0</v>
      </c>
      <c r="AL826" s="178">
        <f>IF($U826="","",$U826*'9 All Base Data'!$Y826)</f>
        <v>1.2062439011652476E-5</v>
      </c>
      <c r="AM826" s="178">
        <f>IF($V826="","",$V826*'9 All Base Data'!$Y826)</f>
        <v>5.7222039386618611E-6</v>
      </c>
      <c r="AN826" s="178">
        <f>IF($W826="","",$W826*'9 All Base Data'!$Y826)</f>
        <v>5.6705889079780741E-6</v>
      </c>
      <c r="AO826" s="178">
        <f>IF($X826="","",$X826*'9 All Base Data'!$Y826)</f>
        <v>0</v>
      </c>
      <c r="AP826" s="178">
        <f>$Y826*'9 All Base Data'!$Y826</f>
        <v>7.0983413260036006E-4</v>
      </c>
      <c r="AQ826" s="179">
        <f t="shared" si="139"/>
        <v>0.17962008055453252</v>
      </c>
    </row>
    <row r="827" spans="1:43" x14ac:dyDescent="0.25">
      <c r="A827" s="124">
        <v>542520</v>
      </c>
      <c r="B827" s="125" t="s">
        <v>858</v>
      </c>
      <c r="C827" s="126" t="s">
        <v>678</v>
      </c>
      <c r="D827" s="101" t="s">
        <v>2087</v>
      </c>
      <c r="E827" s="142"/>
      <c r="F827" s="191" t="str">
        <f>IF('9 All Base Data'!G827="Rural Centre","Rural",IF('9 All Base Data'!G827="Rural (Incl.some Off Shore Islands)","Rural",IF('9 All Base Data'!G827="Inlet-in TA but not in Urban Area","Rural",IF('9 All Base Data'!G827="Rural (Incl.some Off Shore Islands)","Rural",IF('9 All Base Data'!G827="Inlet-not in TA","Rural",IF('9 All Base Data'!G827="Inland Water not in Urban Area","Rural",IF('9 All Base Data'!G827="Oceanic-in Region but not in TA","Rural",'9 All Base Data'!G827)))))))</f>
        <v>Whakatane</v>
      </c>
      <c r="G827" s="177">
        <f>IF('9 All Base Data'!I827="..C","..C",'9 All Base Data'!I827*Basecase_Pop_2006)</f>
        <v>624</v>
      </c>
      <c r="H827" s="177">
        <f>IF('9 All Base Data'!J827="..C","..C",'9 All Base Data'!J827*Basecase_Pop_2006)</f>
        <v>357</v>
      </c>
      <c r="I827" s="191">
        <f>IF('9 All Base Data'!L827="..C","..C",'9 All Base Data'!L827*Basecase_Pop_2006)</f>
        <v>15</v>
      </c>
      <c r="J827" s="156">
        <f>IF('9 All Base Data'!$P827=0,0,('9 All Base Data'!$P827*Basecase_Pop_2006)/(1+(1/(BaseCase_Mort_AllAdults_30*('9 All Base Data'!$W827*Basecase_PM10)/10))))</f>
        <v>2.013870418773334E-2</v>
      </c>
      <c r="K827" s="156">
        <f>IF('9 All Base Data'!$Q827=0,0,('9 All Base Data'!$Q827*Basecase_Pop_2006)/(1+(1/(BaseCase_Mort_Maori_30*('9 All Base Data'!$W827*Basecase_PM10)/10))))</f>
        <v>0</v>
      </c>
      <c r="L827" s="179">
        <f>133/(1+1/(BaseCase_Mort_Child_0_1*'9 All Base Data'!$AB$10/10))*IF('9 All Base Data'!$L827="..C",0,'9 All Base Data'!L827/'9 All Base Data'!$L$2022)</f>
        <v>2.1881667829578449E-3</v>
      </c>
      <c r="M827" s="178">
        <f>IF('9 All Base Data'!$R827="","",IF('9 All Base Data'!$R827=0,0,('9 All Base Data'!$R827*Basecase_Pop_2006)/(1+(1/(BaseCase_CardiacHA_All*('9 All Base Data'!$W827*Basecase_PM10)/10)))))</f>
        <v>6.3948471950254854E-2</v>
      </c>
      <c r="N827" s="178">
        <f>IF('9 All Base Data'!$S827="","",IF('9 All Base Data'!$S827=0,0,('9 All Base Data'!S827*Basecase_Pop_2006)/(1+(1/(BaseCase_RespHA_All*('9 All Base Data'!$W827*Basecase_PM10)/10)))))</f>
        <v>8.798826801004006E-2</v>
      </c>
      <c r="O827" s="178">
        <f>IF('9 All Base Data'!$T827="","",IF('9 All Base Data'!$T827=0,0,('9 All Base Data'!$T827*Basecase_Pop_2006)/(1+(1/(BaseCase_RespHA_Child_1_4*('9 All Base Data'!$W827*Basecase_PM10)/10)))))</f>
        <v>6.0134208470564228E-2</v>
      </c>
      <c r="P827" s="179">
        <f>IF('9 All Base Data'!$U827="","",IF('9 All Base Data'!$U827=0,0,('9 All Base Data'!$U827*Basecase_Pop_2006)/(1+(1/(BaseCase_RespHA_Child_5_14*('9 All Base Data'!$W827*Basecase_PM10)/10)))))</f>
        <v>3.5757983378294923E-2</v>
      </c>
      <c r="Q827" s="156">
        <f>IF('7 Base case Results'!$G827="..C",0,BaseCase_RADs_All*'7 Base case Results'!$G827*('9 All Base Data'!$V827*Basecase_PM10)/10)</f>
        <v>309.52627862337664</v>
      </c>
      <c r="R827" s="189">
        <f t="shared" si="130"/>
        <v>7.1693786908330684E-2</v>
      </c>
      <c r="S827" s="178">
        <f t="shared" si="131"/>
        <v>0</v>
      </c>
      <c r="T827" s="179">
        <f t="shared" si="132"/>
        <v>7.7898737473299281E-3</v>
      </c>
      <c r="U827" s="178">
        <f t="shared" si="133"/>
        <v>4.0607279688411831E-4</v>
      </c>
      <c r="V827" s="178">
        <f t="shared" si="134"/>
        <v>3.9902679542553173E-4</v>
      </c>
      <c r="W827" s="178">
        <f t="shared" si="135"/>
        <v>2.7270863541400877E-4</v>
      </c>
      <c r="X827" s="179">
        <f t="shared" si="136"/>
        <v>1.6216245462056747E-4</v>
      </c>
      <c r="Y827" s="179">
        <f t="shared" si="137"/>
        <v>1.9190629274649353E-2</v>
      </c>
      <c r="Z827" s="186">
        <f t="shared" si="138"/>
        <v>9.9479389522619616E-2</v>
      </c>
      <c r="AA827" s="156">
        <f>$J827*'9 All Base Data'!$Y827</f>
        <v>4.187557625912496E-3</v>
      </c>
      <c r="AB827" s="156">
        <f>$K827*'9 All Base Data'!$Y827</f>
        <v>0</v>
      </c>
      <c r="AC827" s="178">
        <f>$L827*'9 All Base Data'!$Y827</f>
        <v>4.549982170315032E-4</v>
      </c>
      <c r="AD827" s="178">
        <f>IF($M827="","",$M827*'9 All Base Data'!$Y827)</f>
        <v>1.3297176863238946E-2</v>
      </c>
      <c r="AE827" s="178">
        <f>IF($N827="","",$N827*'9 All Base Data'!$Y827)</f>
        <v>1.8295911159999335E-2</v>
      </c>
      <c r="AF827" s="178">
        <f>IF($O827="","",$O827*'9 All Base Data'!$Y827)</f>
        <v>1.2504054923876682E-2</v>
      </c>
      <c r="AG827" s="178">
        <f>IF($P827="","",$P827*'9 All Base Data'!$Y827)</f>
        <v>7.4353649861066172E-3</v>
      </c>
      <c r="AH827" s="167">
        <f>$Q827*'9 All Base Data'!$Y827</f>
        <v>64.361595283729258</v>
      </c>
      <c r="AI827" s="178">
        <f>$R827*'9 All Base Data'!$Y827</f>
        <v>1.4907705148248485E-2</v>
      </c>
      <c r="AJ827" s="178">
        <f>$S827*'9 All Base Data'!$Y827</f>
        <v>0</v>
      </c>
      <c r="AK827" s="178">
        <f>$T827*'9 All Base Data'!$Y827</f>
        <v>1.6197936526321515E-3</v>
      </c>
      <c r="AL827" s="178">
        <f>IF($U827="","",$U827*'9 All Base Data'!$Y827)</f>
        <v>8.4437073081567306E-5</v>
      </c>
      <c r="AM827" s="178">
        <f>IF($V827="","",$V827*'9 All Base Data'!$Y827)</f>
        <v>8.2971957110596997E-5</v>
      </c>
      <c r="AN827" s="178">
        <f>IF($W827="","",$W827*'9 All Base Data'!$Y827)</f>
        <v>5.6705889079780758E-5</v>
      </c>
      <c r="AO827" s="178">
        <f>IF($X827="","",$X827*'9 All Base Data'!$Y827)</f>
        <v>3.3719380211993508E-5</v>
      </c>
      <c r="AP827" s="178">
        <f>$Y827*'9 All Base Data'!$Y827</f>
        <v>3.9904189075912139E-3</v>
      </c>
      <c r="AQ827" s="179">
        <f t="shared" si="139"/>
        <v>2.0685326738664016E-2</v>
      </c>
    </row>
    <row r="828" spans="1:43" x14ac:dyDescent="0.25">
      <c r="A828" s="124">
        <v>542530</v>
      </c>
      <c r="B828" s="125" t="s">
        <v>859</v>
      </c>
      <c r="C828" s="126" t="s">
        <v>678</v>
      </c>
      <c r="D828" s="101" t="s">
        <v>2087</v>
      </c>
      <c r="E828" s="142"/>
      <c r="F828" s="191" t="str">
        <f>IF('9 All Base Data'!G828="Rural Centre","Rural",IF('9 All Base Data'!G828="Rural (Incl.some Off Shore Islands)","Rural",IF('9 All Base Data'!G828="Inlet-in TA but not in Urban Area","Rural",IF('9 All Base Data'!G828="Rural (Incl.some Off Shore Islands)","Rural",IF('9 All Base Data'!G828="Inlet-not in TA","Rural",IF('9 All Base Data'!G828="Inland Water not in Urban Area","Rural",IF('9 All Base Data'!G828="Oceanic-in Region but not in TA","Rural",'9 All Base Data'!G828)))))))</f>
        <v>Rural</v>
      </c>
      <c r="G828" s="177">
        <f>IF('9 All Base Data'!I828="..C","..C",'9 All Base Data'!I828*Basecase_Pop_2006)</f>
        <v>3774</v>
      </c>
      <c r="H828" s="177">
        <f>IF('9 All Base Data'!J828="..C","..C",'9 All Base Data'!J828*Basecase_Pop_2006)</f>
        <v>2421</v>
      </c>
      <c r="I828" s="191">
        <f>IF('9 All Base Data'!L828="..C","..C",'9 All Base Data'!L828*Basecase_Pop_2006)</f>
        <v>45</v>
      </c>
      <c r="J828" s="156">
        <f>IF('9 All Base Data'!$P828=0,0,('9 All Base Data'!$P828*Basecase_Pop_2006)/(1+(1/(BaseCase_Mort_AllAdults_30*('9 All Base Data'!$W828*Basecase_PM10)/10))))</f>
        <v>0.17613982578606227</v>
      </c>
      <c r="K828" s="156">
        <f>IF('9 All Base Data'!$Q828=0,0,('9 All Base Data'!$Q828*Basecase_Pop_2006)/(1+(1/(BaseCase_Mort_Maori_30*('9 All Base Data'!$W828*Basecase_PM10)/10))))</f>
        <v>0.36662641596227935</v>
      </c>
      <c r="L828" s="179">
        <f>133/(1+1/(BaseCase_Mort_Child_0_1*'9 All Base Data'!$AB$10/10))*IF('9 All Base Data'!$L828="..C",0,'9 All Base Data'!L828/'9 All Base Data'!$L$2022)</f>
        <v>6.5645003488735343E-3</v>
      </c>
      <c r="M828" s="178">
        <f>IF('9 All Base Data'!$R828="","",IF('9 All Base Data'!$R828=0,0,('9 All Base Data'!$R828*Basecase_Pop_2006)/(1+(1/(BaseCase_CardiacHA_All*('9 All Base Data'!$W828*Basecase_PM10)/10)))))</f>
        <v>0.14595006678065492</v>
      </c>
      <c r="N828" s="178">
        <f>IF('9 All Base Data'!$S828="","",IF('9 All Base Data'!$S828=0,0,('9 All Base Data'!S828*Basecase_Pop_2006)/(1+(1/(BaseCase_RespHA_All*('9 All Base Data'!$W828*Basecase_PM10)/10)))))</f>
        <v>0.21875981758716365</v>
      </c>
      <c r="O828" s="178">
        <f>IF('9 All Base Data'!$T828="","",IF('9 All Base Data'!$T828=0,0,('9 All Base Data'!$T828*Basecase_Pop_2006)/(1+(1/(BaseCase_RespHA_Child_1_4*('9 All Base Data'!$W828*Basecase_PM10)/10)))))</f>
        <v>9.4139417682146578E-2</v>
      </c>
      <c r="P828" s="179">
        <f>IF('9 All Base Data'!$U828="","",IF('9 All Base Data'!$U828=0,0,('9 All Base Data'!$U828*Basecase_Pop_2006)/(1+(1/(BaseCase_RespHA_Child_5_14*('9 All Base Data'!$W828*Basecase_PM10)/10)))))</f>
        <v>0.1167583088357375</v>
      </c>
      <c r="Q828" s="156">
        <f>IF('7 Base case Results'!$G828="..C",0,BaseCase_RADs_All*'7 Base case Results'!$G828*('9 All Base Data'!$V828*Basecase_PM10)/10)</f>
        <v>1082.83608</v>
      </c>
      <c r="R828" s="189">
        <f t="shared" si="130"/>
        <v>0.62705777979838173</v>
      </c>
      <c r="S828" s="178">
        <f t="shared" si="131"/>
        <v>1.3051900408257147</v>
      </c>
      <c r="T828" s="179">
        <f t="shared" si="132"/>
        <v>2.3369621241989783E-2</v>
      </c>
      <c r="U828" s="178">
        <f t="shared" si="133"/>
        <v>9.2678292405715872E-4</v>
      </c>
      <c r="V828" s="178">
        <f t="shared" si="134"/>
        <v>9.9207577275778704E-4</v>
      </c>
      <c r="W828" s="178">
        <f t="shared" si="135"/>
        <v>4.2692225918853472E-4</v>
      </c>
      <c r="X828" s="179">
        <f t="shared" si="136"/>
        <v>5.2949893057006956E-4</v>
      </c>
      <c r="Y828" s="179">
        <f t="shared" si="137"/>
        <v>6.713583696E-2</v>
      </c>
      <c r="Z828" s="186">
        <f t="shared" si="138"/>
        <v>0.71948209669718655</v>
      </c>
      <c r="AA828" s="156">
        <f>$J828*'9 All Base Data'!$Y828</f>
        <v>1.5342507836195179E-2</v>
      </c>
      <c r="AB828" s="156">
        <f>$K828*'9 All Base Data'!$Y828</f>
        <v>3.1934678229382701E-2</v>
      </c>
      <c r="AC828" s="178">
        <f>$L828*'9 All Base Data'!$Y828</f>
        <v>5.7179514964223214E-4</v>
      </c>
      <c r="AD828" s="178">
        <f>IF($M828="","",$M828*'9 All Base Data'!$Y828)</f>
        <v>1.2712854876983738E-2</v>
      </c>
      <c r="AE828" s="178">
        <f>IF($N828="","",$N828*'9 All Base Data'!$Y828)</f>
        <v>1.9054885518350887E-2</v>
      </c>
      <c r="AF828" s="178">
        <f>IF($O828="","",$O828*'9 All Base Data'!$Y828)</f>
        <v>8.1999329057896309E-3</v>
      </c>
      <c r="AG828" s="178">
        <f>IF($P828="","",$P828*'9 All Base Data'!$Y828)</f>
        <v>1.017013194068316E-2</v>
      </c>
      <c r="AH828" s="167">
        <f>$Q828*'9 All Base Data'!$Y828</f>
        <v>94.319504226678248</v>
      </c>
      <c r="AI828" s="178">
        <f>$R828*'9 All Base Data'!$Y828</f>
        <v>5.4619327896854843E-2</v>
      </c>
      <c r="AJ828" s="178">
        <f>$S828*'9 All Base Data'!$Y828</f>
        <v>0.11368745449660242</v>
      </c>
      <c r="AK828" s="178">
        <f>$T828*'9 All Base Data'!$Y828</f>
        <v>2.0355907327263465E-3</v>
      </c>
      <c r="AL828" s="178">
        <f>IF($U828="","",$U828*'9 All Base Data'!$Y828)</f>
        <v>8.0726628468846733E-5</v>
      </c>
      <c r="AM828" s="178">
        <f>IF($V828="","",$V828*'9 All Base Data'!$Y828)</f>
        <v>8.6413905825721263E-5</v>
      </c>
      <c r="AN828" s="178">
        <f>IF($W828="","",$W828*'9 All Base Data'!$Y828)</f>
        <v>3.718669572775597E-5</v>
      </c>
      <c r="AO828" s="178">
        <f>IF($X828="","",$X828*'9 All Base Data'!$Y828)</f>
        <v>4.6121548350998134E-5</v>
      </c>
      <c r="AP828" s="178">
        <f>$Y828*'9 All Base Data'!$Y828</f>
        <v>5.847809262054051E-3</v>
      </c>
      <c r="AQ828" s="179">
        <f t="shared" si="139"/>
        <v>6.2669868425929809E-2</v>
      </c>
    </row>
    <row r="829" spans="1:43" x14ac:dyDescent="0.25">
      <c r="A829" s="124">
        <v>542540</v>
      </c>
      <c r="B829" s="125" t="s">
        <v>860</v>
      </c>
      <c r="C829" s="126" t="s">
        <v>678</v>
      </c>
      <c r="D829" s="101" t="s">
        <v>2087</v>
      </c>
      <c r="E829" s="142"/>
      <c r="F829" s="191" t="str">
        <f>IF('9 All Base Data'!G829="Rural Centre","Rural",IF('9 All Base Data'!G829="Rural (Incl.some Off Shore Islands)","Rural",IF('9 All Base Data'!G829="Inlet-in TA but not in Urban Area","Rural",IF('9 All Base Data'!G829="Rural (Incl.some Off Shore Islands)","Rural",IF('9 All Base Data'!G829="Inlet-not in TA","Rural",IF('9 All Base Data'!G829="Inland Water not in Urban Area","Rural",IF('9 All Base Data'!G829="Oceanic-in Region but not in TA","Rural",'9 All Base Data'!G829)))))))</f>
        <v>Rural</v>
      </c>
      <c r="G829" s="177">
        <f>IF('9 All Base Data'!I829="..C","..C",'9 All Base Data'!I829*Basecase_Pop_2006)</f>
        <v>1722</v>
      </c>
      <c r="H829" s="177">
        <f>IF('9 All Base Data'!J829="..C","..C",'9 All Base Data'!J829*Basecase_Pop_2006)</f>
        <v>1038</v>
      </c>
      <c r="I829" s="191">
        <f>IF('9 All Base Data'!L829="..C","..C",'9 All Base Data'!L829*Basecase_Pop_2006)</f>
        <v>21</v>
      </c>
      <c r="J829" s="156">
        <f>IF('9 All Base Data'!$P829=0,0,('9 All Base Data'!$P829*Basecase_Pop_2006)/(1+(1/(BaseCase_Mort_AllAdults_30*('9 All Base Data'!$W829*Basecase_PM10)/10))))</f>
        <v>0.56364744251539922</v>
      </c>
      <c r="K829" s="156">
        <f>IF('9 All Base Data'!$Q829=0,0,('9 All Base Data'!$Q829*Basecase_Pop_2006)/(1+(1/(BaseCase_Mort_Maori_30*('9 All Base Data'!$W829*Basecase_PM10)/10))))</f>
        <v>0.22914150997642463</v>
      </c>
      <c r="L829" s="179">
        <f>133/(1+1/(BaseCase_Mort_Child_0_1*'9 All Base Data'!$AB$10/10))*IF('9 All Base Data'!$L829="..C",0,'9 All Base Data'!L829/'9 All Base Data'!$L$2022)</f>
        <v>3.0634334961409829E-3</v>
      </c>
      <c r="M829" s="178">
        <f>IF('9 All Base Data'!$R829="","",IF('9 All Base Data'!$R829=0,0,('9 All Base Data'!$R829*Basecase_Pop_2006)/(1+(1/(BaseCase_CardiacHA_All*('9 All Base Data'!$W829*Basecase_PM10)/10)))))</f>
        <v>2.0623379001614279E-2</v>
      </c>
      <c r="N829" s="178">
        <f>IF('9 All Base Data'!$S829="","",IF('9 All Base Data'!$S829=0,0,('9 All Base Data'!S829*Basecase_Pop_2006)/(1+(1/(BaseCase_RespHA_All*('9 All Base Data'!$W829*Basecase_PM10)/10)))))</f>
        <v>7.3798492680007016E-2</v>
      </c>
      <c r="O829" s="178">
        <f>IF('9 All Base Data'!$T829="","",IF('9 All Base Data'!$T829=0,0,('9 All Base Data'!$T829*Basecase_Pop_2006)/(1+(1/(BaseCase_RespHA_Child_1_4*('9 All Base Data'!$W829*Basecase_PM10)/10)))))</f>
        <v>4.1839741192065148E-2</v>
      </c>
      <c r="P829" s="179">
        <f>IF('9 All Base Data'!$U829="","",IF('9 All Base Data'!$U829=0,0,('9 All Base Data'!$U829*Basecase_Pop_2006)/(1+(1/(BaseCase_RespHA_Child_5_14*('9 All Base Data'!$W829*Basecase_PM10)/10)))))</f>
        <v>2.3351661767147501E-2</v>
      </c>
      <c r="Q829" s="156">
        <f>IF('7 Base case Results'!$G829="..C",0,BaseCase_RADs_All*'7 Base case Results'!$G829*('9 All Base Data'!$V829*Basecase_PM10)/10)</f>
        <v>494.07624000000004</v>
      </c>
      <c r="R829" s="189">
        <f t="shared" si="130"/>
        <v>2.0065848953548211</v>
      </c>
      <c r="S829" s="178">
        <f t="shared" si="131"/>
        <v>0.81574377551607169</v>
      </c>
      <c r="T829" s="179">
        <f t="shared" si="132"/>
        <v>1.09058232462619E-2</v>
      </c>
      <c r="U829" s="178">
        <f t="shared" si="133"/>
        <v>1.3095845666025069E-4</v>
      </c>
      <c r="V829" s="178">
        <f t="shared" si="134"/>
        <v>3.3467616430383178E-4</v>
      </c>
      <c r="W829" s="178">
        <f t="shared" si="135"/>
        <v>1.8974322630601546E-4</v>
      </c>
      <c r="X829" s="179">
        <f t="shared" si="136"/>
        <v>1.0589978611401391E-4</v>
      </c>
      <c r="Y829" s="179">
        <f t="shared" si="137"/>
        <v>3.0632726880000002E-2</v>
      </c>
      <c r="Z829" s="186">
        <f t="shared" si="138"/>
        <v>2.048589080102047</v>
      </c>
      <c r="AA829" s="156">
        <f>$J829*'9 All Base Data'!$Y829</f>
        <v>4.909602507582457E-2</v>
      </c>
      <c r="AB829" s="156">
        <f>$K829*'9 All Base Data'!$Y829</f>
        <v>1.9959173893364188E-2</v>
      </c>
      <c r="AC829" s="178">
        <f>$L829*'9 All Base Data'!$Y829</f>
        <v>2.6683773649970835E-4</v>
      </c>
      <c r="AD829" s="178">
        <f>IF($M829="","",$M829*'9 All Base Data'!$Y829)</f>
        <v>1.7963816673998757E-3</v>
      </c>
      <c r="AE829" s="178">
        <f>IF($N829="","",$N829*'9 All Base Data'!$Y829)</f>
        <v>6.4281541507689747E-3</v>
      </c>
      <c r="AF829" s="178">
        <f>IF($O829="","",$O829*'9 All Base Data'!$Y829)</f>
        <v>3.6444146247953915E-3</v>
      </c>
      <c r="AG829" s="178">
        <f>IF($P829="","",$P829*'9 All Base Data'!$Y829)</f>
        <v>2.0340263881366322E-3</v>
      </c>
      <c r="AH829" s="167">
        <f>$Q829*'9 All Base Data'!$Y829</f>
        <v>43.036085394366708</v>
      </c>
      <c r="AI829" s="178">
        <f>$R829*'9 All Base Data'!$Y829</f>
        <v>0.17478184926993545</v>
      </c>
      <c r="AJ829" s="178">
        <f>$S829*'9 All Base Data'!$Y829</f>
        <v>7.1054659060376515E-2</v>
      </c>
      <c r="AK829" s="178">
        <f>$T829*'9 All Base Data'!$Y829</f>
        <v>9.4994234193896191E-4</v>
      </c>
      <c r="AL829" s="178">
        <f>IF($U829="","",$U829*'9 All Base Data'!$Y829)</f>
        <v>1.1407023587989212E-5</v>
      </c>
      <c r="AM829" s="178">
        <f>IF($V829="","",$V829*'9 All Base Data'!$Y829)</f>
        <v>2.9151679073737294E-5</v>
      </c>
      <c r="AN829" s="178">
        <f>IF($W829="","",$W829*'9 All Base Data'!$Y829)</f>
        <v>1.6527420323447102E-5</v>
      </c>
      <c r="AO829" s="178">
        <f>IF($X829="","",$X829*'9 All Base Data'!$Y829)</f>
        <v>9.2243096701996275E-6</v>
      </c>
      <c r="AP829" s="178">
        <f>$Y829*'9 All Base Data'!$Y829</f>
        <v>2.6682372944507359E-3</v>
      </c>
      <c r="AQ829" s="179">
        <f t="shared" si="139"/>
        <v>0.17844058760898687</v>
      </c>
    </row>
    <row r="830" spans="1:43" x14ac:dyDescent="0.25">
      <c r="A830" s="124">
        <v>542550</v>
      </c>
      <c r="B830" s="125" t="s">
        <v>861</v>
      </c>
      <c r="C830" s="126" t="s">
        <v>678</v>
      </c>
      <c r="D830" s="101" t="s">
        <v>2087</v>
      </c>
      <c r="E830" s="142"/>
      <c r="F830" s="191" t="str">
        <f>IF('9 All Base Data'!G830="Rural Centre","Rural",IF('9 All Base Data'!G830="Rural (Incl.some Off Shore Islands)","Rural",IF('9 All Base Data'!G830="Inlet-in TA but not in Urban Area","Rural",IF('9 All Base Data'!G830="Rural (Incl.some Off Shore Islands)","Rural",IF('9 All Base Data'!G830="Inlet-not in TA","Rural",IF('9 All Base Data'!G830="Inland Water not in Urban Area","Rural",IF('9 All Base Data'!G830="Oceanic-in Region but not in TA","Rural",'9 All Base Data'!G830)))))))</f>
        <v>Rural</v>
      </c>
      <c r="G830" s="177">
        <f>IF('9 All Base Data'!I830="..C","..C",'9 All Base Data'!I830*Basecase_Pop_2006)</f>
        <v>1335</v>
      </c>
      <c r="H830" s="177">
        <f>IF('9 All Base Data'!J830="..C","..C",'9 All Base Data'!J830*Basecase_Pop_2006)</f>
        <v>768</v>
      </c>
      <c r="I830" s="191">
        <f>IF('9 All Base Data'!L830="..C","..C",'9 All Base Data'!L830*Basecase_Pop_2006)</f>
        <v>21</v>
      </c>
      <c r="J830" s="156">
        <f>IF('9 All Base Data'!$P830=0,0,('9 All Base Data'!$P830*Basecase_Pop_2006)/(1+(1/(BaseCase_Mort_AllAdults_30*('9 All Base Data'!$W830*Basecase_PM10)/10))))</f>
        <v>0.14091186062884981</v>
      </c>
      <c r="K830" s="156">
        <f>IF('9 All Base Data'!$Q830=0,0,('9 All Base Data'!$Q830*Basecase_Pop_2006)/(1+(1/(BaseCase_Mort_Maori_30*('9 All Base Data'!$W830*Basecase_PM10)/10))))</f>
        <v>9.1656603990569838E-2</v>
      </c>
      <c r="L830" s="179">
        <f>133/(1+1/(BaseCase_Mort_Child_0_1*'9 All Base Data'!$AB$10/10))*IF('9 All Base Data'!$L830="..C",0,'9 All Base Data'!L830/'9 All Base Data'!$L$2022)</f>
        <v>3.0634334961409829E-3</v>
      </c>
      <c r="M830" s="178">
        <f>IF('9 All Base Data'!$R830="","",IF('9 All Base Data'!$R830=0,0,('9 All Base Data'!$R830*Basecase_Pop_2006)/(1+(1/(BaseCase_CardiacHA_All*('9 All Base Data'!$W830*Basecase_PM10)/10)))))</f>
        <v>6.8215792082262625E-2</v>
      </c>
      <c r="N830" s="178">
        <f>IF('9 All Base Data'!$S830="","",IF('9 All Base Data'!$S830=0,0,('9 All Base Data'!S830*Basecase_Pop_2006)/(1+(1/(BaseCase_RespHA_All*('9 All Base Data'!$W830*Basecase_PM10)/10)))))</f>
        <v>0.16077528762430099</v>
      </c>
      <c r="O830" s="178">
        <f>IF('9 All Base Data'!$T830="","",IF('9 All Base Data'!$T830=0,0,('9 All Base Data'!$T830*Basecase_Pop_2006)/(1+(1/(BaseCase_RespHA_Child_1_4*('9 All Base Data'!$W830*Basecase_PM10)/10)))))</f>
        <v>7.3219547086114015E-2</v>
      </c>
      <c r="P830" s="179">
        <f>IF('9 All Base Data'!$U830="","",IF('9 All Base Data'!$U830=0,0,('9 All Base Data'!$U830*Basecase_Pop_2006)/(1+(1/(BaseCase_RespHA_Child_5_14*('9 All Base Data'!$W830*Basecase_PM10)/10)))))</f>
        <v>3.1135549022863331E-2</v>
      </c>
      <c r="Q830" s="156">
        <f>IF('7 Base case Results'!$G830="..C",0,BaseCase_RADs_All*'7 Base case Results'!$G830*('9 All Base Data'!$V830*Basecase_PM10)/10)</f>
        <v>383.03820000000002</v>
      </c>
      <c r="R830" s="189">
        <f t="shared" si="130"/>
        <v>0.50164622383870527</v>
      </c>
      <c r="S830" s="178">
        <f t="shared" si="131"/>
        <v>0.32629751020642866</v>
      </c>
      <c r="T830" s="179">
        <f t="shared" si="132"/>
        <v>1.09058232462619E-2</v>
      </c>
      <c r="U830" s="178">
        <f t="shared" si="133"/>
        <v>4.3317027972236764E-4</v>
      </c>
      <c r="V830" s="178">
        <f t="shared" si="134"/>
        <v>7.2911592937620502E-4</v>
      </c>
      <c r="W830" s="178">
        <f t="shared" si="135"/>
        <v>3.3205064603552707E-4</v>
      </c>
      <c r="X830" s="179">
        <f t="shared" si="136"/>
        <v>1.411997148186852E-4</v>
      </c>
      <c r="Y830" s="179">
        <f t="shared" si="137"/>
        <v>2.3748368400000001E-2</v>
      </c>
      <c r="Z830" s="186">
        <f t="shared" si="138"/>
        <v>0.53746270169406574</v>
      </c>
      <c r="AA830" s="156">
        <f>$J830*'9 All Base Data'!$Y830</f>
        <v>1.2274006268956143E-2</v>
      </c>
      <c r="AB830" s="156">
        <f>$K830*'9 All Base Data'!$Y830</f>
        <v>7.9836695573456753E-3</v>
      </c>
      <c r="AC830" s="178">
        <f>$L830*'9 All Base Data'!$Y830</f>
        <v>2.6683773649970835E-4</v>
      </c>
      <c r="AD830" s="178">
        <f>IF($M830="","",$M830*'9 All Base Data'!$Y830)</f>
        <v>5.9418778229380518E-3</v>
      </c>
      <c r="AE830" s="178">
        <f>IF($N830="","",$N830*'9 All Base Data'!$Y830)</f>
        <v>1.4004192971318122E-2</v>
      </c>
      <c r="AF830" s="178">
        <f>IF($O830="","",$O830*'9 All Base Data'!$Y830)</f>
        <v>6.3777255933919353E-3</v>
      </c>
      <c r="AG830" s="178">
        <f>IF($P830="","",$P830*'9 All Base Data'!$Y830)</f>
        <v>2.7120351841821762E-3</v>
      </c>
      <c r="AH830" s="167">
        <f>$Q830*'9 All Base Data'!$Y830</f>
        <v>33.364212544413213</v>
      </c>
      <c r="AI830" s="178">
        <f>$R830*'9 All Base Data'!$Y830</f>
        <v>4.3695462317483863E-2</v>
      </c>
      <c r="AJ830" s="178">
        <f>$S830*'9 All Base Data'!$Y830</f>
        <v>2.8421863624150605E-2</v>
      </c>
      <c r="AK830" s="178">
        <f>$T830*'9 All Base Data'!$Y830</f>
        <v>9.4994234193896191E-4</v>
      </c>
      <c r="AL830" s="178">
        <f>IF($U830="","",$U830*'9 All Base Data'!$Y830)</f>
        <v>3.7730924175656622E-5</v>
      </c>
      <c r="AM830" s="178">
        <f>IF($V830="","",$V830*'9 All Base Data'!$Y830)</f>
        <v>6.3509015124927682E-5</v>
      </c>
      <c r="AN830" s="178">
        <f>IF($W830="","",$W830*'9 All Base Data'!$Y830)</f>
        <v>2.892298556603243E-5</v>
      </c>
      <c r="AO830" s="178">
        <f>IF($X830="","",$X830*'9 All Base Data'!$Y830)</f>
        <v>1.2299079560266168E-5</v>
      </c>
      <c r="AP830" s="178">
        <f>$Y830*'9 All Base Data'!$Y830</f>
        <v>2.068581177753619E-3</v>
      </c>
      <c r="AQ830" s="179">
        <f t="shared" si="139"/>
        <v>4.6815225776477024E-2</v>
      </c>
    </row>
    <row r="831" spans="1:43" x14ac:dyDescent="0.25">
      <c r="A831" s="124">
        <v>542561</v>
      </c>
      <c r="B831" s="125" t="s">
        <v>862</v>
      </c>
      <c r="C831" s="126" t="s">
        <v>678</v>
      </c>
      <c r="D831" s="101" t="s">
        <v>2087</v>
      </c>
      <c r="E831" s="142"/>
      <c r="F831" s="191" t="str">
        <f>IF('9 All Base Data'!G831="Rural Centre","Rural",IF('9 All Base Data'!G831="Rural (Incl.some Off Shore Islands)","Rural",IF('9 All Base Data'!G831="Inlet-in TA but not in Urban Area","Rural",IF('9 All Base Data'!G831="Rural (Incl.some Off Shore Islands)","Rural",IF('9 All Base Data'!G831="Inlet-not in TA","Rural",IF('9 All Base Data'!G831="Inland Water not in Urban Area","Rural",IF('9 All Base Data'!G831="Oceanic-in Region but not in TA","Rural",'9 All Base Data'!G831)))))))</f>
        <v>Rural</v>
      </c>
      <c r="G831" s="177">
        <f>IF('9 All Base Data'!I831="..C","..C",'9 All Base Data'!I831*Basecase_Pop_2006)</f>
        <v>576</v>
      </c>
      <c r="H831" s="177">
        <f>IF('9 All Base Data'!J831="..C","..C",'9 All Base Data'!J831*Basecase_Pop_2006)</f>
        <v>285</v>
      </c>
      <c r="I831" s="191">
        <f>IF('9 All Base Data'!L831="..C","..C",'9 All Base Data'!L831*Basecase_Pop_2006)</f>
        <v>12</v>
      </c>
      <c r="J831" s="156">
        <f>IF('9 All Base Data'!$P831=0,0,('9 All Base Data'!$P831*Basecase_Pop_2006)/(1+(1/(BaseCase_Mort_AllAdults_30*('9 All Base Data'!$W831*Basecase_PM10)/10))))</f>
        <v>0.44034956446515572</v>
      </c>
      <c r="K831" s="156">
        <f>IF('9 All Base Data'!$Q831=0,0,('9 All Base Data'!$Q831*Basecase_Pop_2006)/(1+(1/(BaseCase_Mort_Maori_30*('9 All Base Data'!$W831*Basecase_PM10)/10))))</f>
        <v>0.64159622793398896</v>
      </c>
      <c r="L831" s="179">
        <f>133/(1+1/(BaseCase_Mort_Child_0_1*'9 All Base Data'!$AB$10/10))*IF('9 All Base Data'!$L831="..C",0,'9 All Base Data'!L831/'9 All Base Data'!$L$2022)</f>
        <v>1.7505334263662759E-3</v>
      </c>
      <c r="M831" s="178">
        <f>IF('9 All Base Data'!$R831="","",IF('9 All Base Data'!$R831=0,0,('9 All Base Data'!$R831*Basecase_Pop_2006)/(1+(1/(BaseCase_CardiacHA_All*('9 All Base Data'!$W831*Basecase_PM10)/10)))))</f>
        <v>9.2011998622586785E-2</v>
      </c>
      <c r="N831" s="178">
        <f>IF('9 All Base Data'!$S831="","",IF('9 All Base Data'!$S831=0,0,('9 All Base Data'!S831*Basecase_Pop_2006)/(1+(1/(BaseCase_RespHA_All*('9 All Base Data'!$W831*Basecase_PM10)/10)))))</f>
        <v>0.31891491479574463</v>
      </c>
      <c r="O831" s="178">
        <f>IF('9 All Base Data'!$T831="","",IF('9 All Base Data'!$T831=0,0,('9 All Base Data'!$T831*Basecase_Pop_2006)/(1+(1/(BaseCase_RespHA_Child_1_4*('9 All Base Data'!$W831*Basecase_PM10)/10)))))</f>
        <v>0.12028925592718731</v>
      </c>
      <c r="P831" s="179">
        <f>IF('9 All Base Data'!$U831="","",IF('9 All Base Data'!$U831=0,0,('9 All Base Data'!$U831*Basecase_Pop_2006)/(1+(1/(BaseCase_RespHA_Child_5_14*('9 All Base Data'!$W831*Basecase_PM10)/10)))))</f>
        <v>0.12454219609145332</v>
      </c>
      <c r="Q831" s="156">
        <f>IF('7 Base case Results'!$G831="..C",0,BaseCase_RADs_All*'7 Base case Results'!$G831*('9 All Base Data'!$V831*Basecase_PM10)/10)</f>
        <v>165.26591999999999</v>
      </c>
      <c r="R831" s="189">
        <f t="shared" si="130"/>
        <v>1.5676444494959545</v>
      </c>
      <c r="S831" s="178">
        <f t="shared" si="131"/>
        <v>2.2840825714450008</v>
      </c>
      <c r="T831" s="179">
        <f t="shared" si="132"/>
        <v>6.2318989978639421E-3</v>
      </c>
      <c r="U831" s="178">
        <f t="shared" si="133"/>
        <v>5.8427619125342607E-4</v>
      </c>
      <c r="V831" s="178">
        <f t="shared" si="134"/>
        <v>1.4462791385987019E-3</v>
      </c>
      <c r="W831" s="178">
        <f t="shared" si="135"/>
        <v>5.4551177562979448E-4</v>
      </c>
      <c r="X831" s="179">
        <f t="shared" si="136"/>
        <v>5.6479885927474081E-4</v>
      </c>
      <c r="Y831" s="179">
        <f t="shared" si="137"/>
        <v>1.024648704E-2</v>
      </c>
      <c r="Z831" s="186">
        <f t="shared" si="138"/>
        <v>1.5861533908636707</v>
      </c>
      <c r="AA831" s="156">
        <f>$J831*'9 All Base Data'!$Y831</f>
        <v>3.8356269590487949E-2</v>
      </c>
      <c r="AB831" s="156">
        <f>$K831*'9 All Base Data'!$Y831</f>
        <v>5.5885686901419734E-2</v>
      </c>
      <c r="AC831" s="178">
        <f>$L831*'9 All Base Data'!$Y831</f>
        <v>1.5247870657126192E-4</v>
      </c>
      <c r="AD831" s="178">
        <f>IF($M831="","",$M831*'9 All Base Data'!$Y831)</f>
        <v>8.0146259007071383E-3</v>
      </c>
      <c r="AE831" s="178">
        <f>IF($N831="","",$N831*'9 All Base Data'!$Y831)</f>
        <v>2.7778809008680211E-2</v>
      </c>
      <c r="AF831" s="178">
        <f>IF($O831="","",$O831*'9 All Base Data'!$Y831)</f>
        <v>1.0477692046286751E-2</v>
      </c>
      <c r="AG831" s="178">
        <f>IF($P831="","",$P831*'9 All Base Data'!$Y831)</f>
        <v>1.0848140736728705E-2</v>
      </c>
      <c r="AH831" s="167">
        <f>$Q831*'9 All Base Data'!$Y831</f>
        <v>14.395345637140082</v>
      </c>
      <c r="AI831" s="178">
        <f>$R831*'9 All Base Data'!$Y831</f>
        <v>0.13654831974213713</v>
      </c>
      <c r="AJ831" s="178">
        <f>$S831*'9 All Base Data'!$Y831</f>
        <v>0.19895304536905425</v>
      </c>
      <c r="AK831" s="178">
        <f>$T831*'9 All Base Data'!$Y831</f>
        <v>5.4282419539369246E-4</v>
      </c>
      <c r="AL831" s="178">
        <f>IF($U831="","",$U831*'9 All Base Data'!$Y831)</f>
        <v>5.0892874469490329E-5</v>
      </c>
      <c r="AM831" s="178">
        <f>IF($V831="","",$V831*'9 All Base Data'!$Y831)</f>
        <v>1.2597689885436477E-4</v>
      </c>
      <c r="AN831" s="178">
        <f>IF($W831="","",$W831*'9 All Base Data'!$Y831)</f>
        <v>4.7516333429910422E-5</v>
      </c>
      <c r="AO831" s="178">
        <f>IF($X831="","",$X831*'9 All Base Data'!$Y831)</f>
        <v>4.9196318241064673E-5</v>
      </c>
      <c r="AP831" s="178">
        <f>$Y831*'9 All Base Data'!$Y831</f>
        <v>8.9251142950268507E-4</v>
      </c>
      <c r="AQ831" s="179">
        <f t="shared" si="139"/>
        <v>0.13816052514035737</v>
      </c>
    </row>
    <row r="832" spans="1:43" x14ac:dyDescent="0.25">
      <c r="A832" s="124">
        <v>542562</v>
      </c>
      <c r="B832" s="125" t="s">
        <v>863</v>
      </c>
      <c r="C832" s="126" t="s">
        <v>678</v>
      </c>
      <c r="D832" s="101" t="s">
        <v>2087</v>
      </c>
      <c r="E832" s="142"/>
      <c r="F832" s="191" t="str">
        <f>IF('9 All Base Data'!G832="Rural Centre","Rural",IF('9 All Base Data'!G832="Rural (Incl.some Off Shore Islands)","Rural",IF('9 All Base Data'!G832="Inlet-in TA but not in Urban Area","Rural",IF('9 All Base Data'!G832="Rural (Incl.some Off Shore Islands)","Rural",IF('9 All Base Data'!G832="Inlet-not in TA","Rural",IF('9 All Base Data'!G832="Inland Water not in Urban Area","Rural",IF('9 All Base Data'!G832="Oceanic-in Region but not in TA","Rural",'9 All Base Data'!G832)))))))</f>
        <v>Rural</v>
      </c>
      <c r="G832" s="177">
        <f>IF('9 All Base Data'!I832="..C","..C",'9 All Base Data'!I832*Basecase_Pop_2006)</f>
        <v>2133</v>
      </c>
      <c r="H832" s="177">
        <f>IF('9 All Base Data'!J832="..C","..C",'9 All Base Data'!J832*Basecase_Pop_2006)</f>
        <v>1146</v>
      </c>
      <c r="I832" s="191">
        <f>IF('9 All Base Data'!L832="..C","..C",'9 All Base Data'!L832*Basecase_Pop_2006)</f>
        <v>45</v>
      </c>
      <c r="J832" s="156">
        <f>IF('9 All Base Data'!$P832=0,0,('9 All Base Data'!$P832*Basecase_Pop_2006)/(1+(1/(BaseCase_Mort_AllAdults_30*('9 All Base Data'!$W832*Basecase_PM10)/10))))</f>
        <v>0.3170516864149121</v>
      </c>
      <c r="K832" s="156">
        <f>IF('9 All Base Data'!$Q832=0,0,('9 All Base Data'!$Q832*Basecase_Pop_2006)/(1+(1/(BaseCase_Mort_Maori_30*('9 All Base Data'!$W832*Basecase_PM10)/10))))</f>
        <v>0.45828301995284926</v>
      </c>
      <c r="L832" s="179">
        <f>133/(1+1/(BaseCase_Mort_Child_0_1*'9 All Base Data'!$AB$10/10))*IF('9 All Base Data'!$L832="..C",0,'9 All Base Data'!L832/'9 All Base Data'!$L$2022)</f>
        <v>6.5645003488735343E-3</v>
      </c>
      <c r="M832" s="178">
        <f>IF('9 All Base Data'!$R832="","",IF('9 All Base Data'!$R832=0,0,('9 All Base Data'!$R832*Basecase_Pop_2006)/(1+(1/(BaseCase_CardiacHA_All*('9 All Base Data'!$W832*Basecase_PM10)/10)))))</f>
        <v>8.2493516006457115E-2</v>
      </c>
      <c r="N832" s="178">
        <f>IF('9 All Base Data'!$S832="","",IF('9 All Base Data'!$S832=0,0,('9 All Base Data'!S832*Basecase_Pop_2006)/(1+(1/(BaseCase_RespHA_All*('9 All Base Data'!$W832*Basecase_PM10)/10)))))</f>
        <v>0.16868226898287317</v>
      </c>
      <c r="O832" s="178">
        <f>IF('9 All Base Data'!$T832="","",IF('9 All Base Data'!$T832=0,0,('9 All Base Data'!$T832*Basecase_Pop_2006)/(1+(1/(BaseCase_RespHA_Child_1_4*('9 All Base Data'!$W832*Basecase_PM10)/10)))))</f>
        <v>8.3679482384130296E-2</v>
      </c>
      <c r="P832" s="179">
        <f>IF('9 All Base Data'!$U832="","",IF('9 All Base Data'!$U832=0,0,('9 All Base Data'!$U832*Basecase_Pop_2006)/(1+(1/(BaseCase_RespHA_Child_5_14*('9 All Base Data'!$W832*Basecase_PM10)/10)))))</f>
        <v>4.6703323534295002E-2</v>
      </c>
      <c r="Q832" s="156">
        <f>IF('7 Base case Results'!$G832="..C",0,BaseCase_RADs_All*'7 Base case Results'!$G832*('9 All Base Data'!$V832*Basecase_PM10)/10)</f>
        <v>612.00036000000011</v>
      </c>
      <c r="R832" s="189">
        <f t="shared" si="130"/>
        <v>1.128704003637087</v>
      </c>
      <c r="S832" s="178">
        <f t="shared" si="131"/>
        <v>1.6314875510321434</v>
      </c>
      <c r="T832" s="179">
        <f t="shared" si="132"/>
        <v>2.3369621241989783E-2</v>
      </c>
      <c r="U832" s="178">
        <f t="shared" si="133"/>
        <v>5.2383382664100274E-4</v>
      </c>
      <c r="V832" s="178">
        <f t="shared" si="134"/>
        <v>7.6497408983732982E-4</v>
      </c>
      <c r="W832" s="178">
        <f t="shared" si="135"/>
        <v>3.7948645261203092E-4</v>
      </c>
      <c r="X832" s="179">
        <f t="shared" si="136"/>
        <v>2.1179957222802783E-4</v>
      </c>
      <c r="Y832" s="179">
        <f t="shared" si="137"/>
        <v>3.7944022320000007E-2</v>
      </c>
      <c r="Z832" s="186">
        <f t="shared" si="138"/>
        <v>1.191306455115555</v>
      </c>
      <c r="AA832" s="156">
        <f>$J832*'9 All Base Data'!$Y832</f>
        <v>2.7616514105151323E-2</v>
      </c>
      <c r="AB832" s="156">
        <f>$K832*'9 All Base Data'!$Y832</f>
        <v>3.9918347786728377E-2</v>
      </c>
      <c r="AC832" s="178">
        <f>$L832*'9 All Base Data'!$Y832</f>
        <v>5.7179514964223214E-4</v>
      </c>
      <c r="AD832" s="178">
        <f>IF($M832="","",$M832*'9 All Base Data'!$Y832)</f>
        <v>7.1855266695995028E-3</v>
      </c>
      <c r="AE832" s="178">
        <f>IF($N832="","",$N832*'9 All Base Data'!$Y832)</f>
        <v>1.4692923773186225E-2</v>
      </c>
      <c r="AF832" s="178">
        <f>IF($O832="","",$O832*'9 All Base Data'!$Y832)</f>
        <v>7.2888292495907831E-3</v>
      </c>
      <c r="AG832" s="178">
        <f>IF($P832="","",$P832*'9 All Base Data'!$Y832)</f>
        <v>4.0680527762732644E-3</v>
      </c>
      <c r="AH832" s="167">
        <f>$Q832*'9 All Base Data'!$Y832</f>
        <v>53.307764312534374</v>
      </c>
      <c r="AI832" s="178">
        <f>$R832*'9 All Base Data'!$Y832</f>
        <v>9.8314790214338699E-2</v>
      </c>
      <c r="AJ832" s="178">
        <f>$S832*'9 All Base Data'!$Y832</f>
        <v>0.14210931812075303</v>
      </c>
      <c r="AK832" s="178">
        <f>$T832*'9 All Base Data'!$Y832</f>
        <v>2.0355907327263465E-3</v>
      </c>
      <c r="AL832" s="178">
        <f>IF($U832="","",$U832*'9 All Base Data'!$Y832)</f>
        <v>4.5628094351956848E-5</v>
      </c>
      <c r="AM832" s="178">
        <f>IF($V832="","",$V832*'9 All Base Data'!$Y832)</f>
        <v>6.6632409311399534E-5</v>
      </c>
      <c r="AN832" s="178">
        <f>IF($W832="","",$W832*'9 All Base Data'!$Y832)</f>
        <v>3.3054840646894204E-5</v>
      </c>
      <c r="AO832" s="178">
        <f>IF($X832="","",$X832*'9 All Base Data'!$Y832)</f>
        <v>1.8448619340399255E-5</v>
      </c>
      <c r="AP832" s="178">
        <f>$Y832*'9 All Base Data'!$Y832</f>
        <v>3.3050813873771313E-3</v>
      </c>
      <c r="AQ832" s="179">
        <f t="shared" si="139"/>
        <v>0.10376772283810554</v>
      </c>
    </row>
    <row r="833" spans="1:43" x14ac:dyDescent="0.25">
      <c r="A833" s="124">
        <v>542600</v>
      </c>
      <c r="B833" s="125" t="s">
        <v>864</v>
      </c>
      <c r="C833" s="126" t="s">
        <v>678</v>
      </c>
      <c r="D833" s="101" t="s">
        <v>2088</v>
      </c>
      <c r="E833" s="142"/>
      <c r="F833" s="191" t="str">
        <f>IF('9 All Base Data'!G833="Rural Centre","Rural",IF('9 All Base Data'!G833="Rural (Incl.some Off Shore Islands)","Rural",IF('9 All Base Data'!G833="Inlet-in TA but not in Urban Area","Rural",IF('9 All Base Data'!G833="Rural (Incl.some Off Shore Islands)","Rural",IF('9 All Base Data'!G833="Inlet-not in TA","Rural",IF('9 All Base Data'!G833="Inland Water not in Urban Area","Rural",IF('9 All Base Data'!G833="Oceanic-in Region but not in TA","Rural",'9 All Base Data'!G833)))))))</f>
        <v>Kawerau</v>
      </c>
      <c r="G833" s="177">
        <f>IF('9 All Base Data'!I833="..C","..C",'9 All Base Data'!I833*Basecase_Pop_2006)</f>
        <v>6363</v>
      </c>
      <c r="H833" s="177">
        <f>IF('9 All Base Data'!J833="..C","..C",'9 All Base Data'!J833*Basecase_Pop_2006)</f>
        <v>3588</v>
      </c>
      <c r="I833" s="191">
        <f>IF('9 All Base Data'!L833="..C","..C",'9 All Base Data'!L833*Basecase_Pop_2006)</f>
        <v>114</v>
      </c>
      <c r="J833" s="156">
        <f>IF('9 All Base Data'!$P833=0,0,('9 All Base Data'!$P833*Basecase_Pop_2006)/(1+(1/(BaseCase_Mort_AllAdults_30*('9 All Base Data'!$W833*Basecase_PM10)/10))))</f>
        <v>0.60687785287228713</v>
      </c>
      <c r="K833" s="156">
        <f>IF('9 All Base Data'!$Q833=0,0,('9 All Base Data'!$Q833*Basecase_Pop_2006)/(1+(1/(BaseCase_Mort_Maori_30*('9 All Base Data'!$W833*Basecase_PM10)/10))))</f>
        <v>1.1865522434556719</v>
      </c>
      <c r="L833" s="179">
        <f>133/(1+1/(BaseCase_Mort_Child_0_1*'9 All Base Data'!$AB$10/10))*IF('9 All Base Data'!$L833="..C",0,'9 All Base Data'!L833/'9 All Base Data'!$L$2022)</f>
        <v>1.6630067550479619E-2</v>
      </c>
      <c r="M833" s="178">
        <f>IF('9 All Base Data'!$R833="","",IF('9 All Base Data'!$R833=0,0,('9 All Base Data'!$R833*Basecase_Pop_2006)/(1+(1/(BaseCase_CardiacHA_All*('9 All Base Data'!$W833*Basecase_PM10)/10)))))</f>
        <v>1.2142479752564568</v>
      </c>
      <c r="N833" s="178">
        <f>IF('9 All Base Data'!$S833="","",IF('9 All Base Data'!$S833=0,0,('9 All Base Data'!S833*Basecase_Pop_2006)/(1+(1/(BaseCase_RespHA_All*('9 All Base Data'!$W833*Basecase_PM10)/10)))))</f>
        <v>2.2803255884925178</v>
      </c>
      <c r="O833" s="178">
        <f>IF('9 All Base Data'!$T833="","",IF('9 All Base Data'!$T833=0,0,('9 All Base Data'!$T833*Basecase_Pop_2006)/(1+(1/(BaseCase_RespHA_Child_1_4*('9 All Base Data'!$W833*Basecase_PM10)/10)))))</f>
        <v>1.0570779148891505</v>
      </c>
      <c r="P833" s="179">
        <f>IF('9 All Base Data'!$U833="","",IF('9 All Base Data'!$U833=0,0,('9 All Base Data'!$U833*Basecase_Pop_2006)/(1+(1/(BaseCase_RespHA_Child_5_14*('9 All Base Data'!$W833*Basecase_PM10)/10)))))</f>
        <v>0.56244274612028688</v>
      </c>
      <c r="Q833" s="156">
        <f>IF('7 Base case Results'!$G833="..C",0,BaseCase_RADs_All*'7 Base case Results'!$G833*('9 All Base Data'!$V833*Basecase_PM10)/10)</f>
        <v>4915.8819228613265</v>
      </c>
      <c r="R833" s="189">
        <f t="shared" si="130"/>
        <v>2.1604851562253424</v>
      </c>
      <c r="S833" s="178">
        <f t="shared" si="131"/>
        <v>4.2241259867021919</v>
      </c>
      <c r="T833" s="179">
        <f t="shared" si="132"/>
        <v>5.9203040479707446E-2</v>
      </c>
      <c r="U833" s="178">
        <f t="shared" si="133"/>
        <v>7.7104746428785006E-3</v>
      </c>
      <c r="V833" s="178">
        <f t="shared" si="134"/>
        <v>1.0341276543813569E-2</v>
      </c>
      <c r="W833" s="178">
        <f t="shared" si="135"/>
        <v>4.7938483440222975E-3</v>
      </c>
      <c r="X833" s="179">
        <f t="shared" si="136"/>
        <v>2.5506778536555012E-3</v>
      </c>
      <c r="Y833" s="179">
        <f t="shared" si="137"/>
        <v>0.30478467921740227</v>
      </c>
      <c r="Z833" s="186">
        <f t="shared" si="138"/>
        <v>2.5425246271091444</v>
      </c>
      <c r="AA833" s="156">
        <f>$J833*'9 All Base Data'!$Y833</f>
        <v>0.29825002050425364</v>
      </c>
      <c r="AB833" s="156">
        <f>$K833*'9 All Base Data'!$Y833</f>
        <v>0.58313090396214473</v>
      </c>
      <c r="AC833" s="178">
        <f>$L833*'9 All Base Data'!$Y833</f>
        <v>8.1728439494750307E-3</v>
      </c>
      <c r="AD833" s="178">
        <f>IF($M833="","",$M833*'9 All Base Data'!$Y833)</f>
        <v>0.59674196677877178</v>
      </c>
      <c r="AE833" s="178">
        <f>IF($N833="","",$N833*'9 All Base Data'!$Y833)</f>
        <v>1.1206656336285699</v>
      </c>
      <c r="AF833" s="178">
        <f>IF($O833="","",$O833*'9 All Base Data'!$Y833)</f>
        <v>0.51950076658445754</v>
      </c>
      <c r="AG833" s="178">
        <f>IF($P833="","",$P833*'9 All Base Data'!$Y833)</f>
        <v>0.2764123946341237</v>
      </c>
      <c r="AH833" s="167">
        <f>$Q833*'9 All Base Data'!$Y833</f>
        <v>2415.9093586142503</v>
      </c>
      <c r="AI833" s="178">
        <f>$R833*'9 All Base Data'!$Y833</f>
        <v>1.0617700729951431</v>
      </c>
      <c r="AJ833" s="178">
        <f>$S833*'9 All Base Data'!$Y833</f>
        <v>2.0759460181052356</v>
      </c>
      <c r="AK833" s="178">
        <f>$T833*'9 All Base Data'!$Y833</f>
        <v>2.9095324460131109E-2</v>
      </c>
      <c r="AL833" s="178">
        <f>IF($U833="","",$U833*'9 All Base Data'!$Y833)</f>
        <v>3.7893114890452007E-3</v>
      </c>
      <c r="AM833" s="178">
        <f>IF($V833="","",$V833*'9 All Base Data'!$Y833)</f>
        <v>5.0822186485055647E-3</v>
      </c>
      <c r="AN833" s="178">
        <f>IF($W833="","",$W833*'9 All Base Data'!$Y833)</f>
        <v>2.3559359764605153E-3</v>
      </c>
      <c r="AO833" s="178">
        <f>IF($X833="","",$X833*'9 All Base Data'!$Y833)</f>
        <v>1.253530209665751E-3</v>
      </c>
      <c r="AP833" s="178">
        <f>$Y833*'9 All Base Data'!$Y833</f>
        <v>0.14978638023408353</v>
      </c>
      <c r="AQ833" s="179">
        <f t="shared" si="139"/>
        <v>1.2495233078269086</v>
      </c>
    </row>
    <row r="834" spans="1:43" x14ac:dyDescent="0.25">
      <c r="A834" s="124">
        <v>542700</v>
      </c>
      <c r="B834" s="125" t="s">
        <v>865</v>
      </c>
      <c r="C834" s="126" t="s">
        <v>678</v>
      </c>
      <c r="D834" s="101" t="s">
        <v>2087</v>
      </c>
      <c r="E834" s="142"/>
      <c r="F834" s="191" t="str">
        <f>IF('9 All Base Data'!G834="Rural Centre","Rural",IF('9 All Base Data'!G834="Rural (Incl.some Off Shore Islands)","Rural",IF('9 All Base Data'!G834="Inlet-in TA but not in Urban Area","Rural",IF('9 All Base Data'!G834="Rural (Incl.some Off Shore Islands)","Rural",IF('9 All Base Data'!G834="Inlet-not in TA","Rural",IF('9 All Base Data'!G834="Inland Water not in Urban Area","Rural",IF('9 All Base Data'!G834="Oceanic-in Region but not in TA","Rural",'9 All Base Data'!G834)))))))</f>
        <v>Murupara</v>
      </c>
      <c r="G834" s="177">
        <f>IF('9 All Base Data'!I834="..C","..C",'9 All Base Data'!I834*Basecase_Pop_2006)</f>
        <v>1656</v>
      </c>
      <c r="H834" s="177">
        <f>IF('9 All Base Data'!J834="..C","..C",'9 All Base Data'!J834*Basecase_Pop_2006)</f>
        <v>819</v>
      </c>
      <c r="I834" s="191">
        <f>IF('9 All Base Data'!L834="..C","..C",'9 All Base Data'!L834*Basecase_Pop_2006)</f>
        <v>21</v>
      </c>
      <c r="J834" s="156">
        <f>IF('9 All Base Data'!$P834=0,0,('9 All Base Data'!$P834*Basecase_Pop_2006)/(1+(1/(BaseCase_Mort_AllAdults_30*('9 All Base Data'!$W834*Basecase_PM10)/10))))</f>
        <v>3.6500818451573407</v>
      </c>
      <c r="K834" s="156">
        <f>IF('9 All Base Data'!$Q834=0,0,('9 All Base Data'!$Q834*Basecase_Pop_2006)/(1+(1/(BaseCase_Mort_Maori_30*('9 All Base Data'!$W834*Basecase_PM10)/10))))</f>
        <v>3.0721607781477944</v>
      </c>
      <c r="L834" s="179">
        <f>133/(1+1/(BaseCase_Mort_Child_0_1*'9 All Base Data'!$AB$10/10))*IF('9 All Base Data'!$L834="..C",0,'9 All Base Data'!L834/'9 All Base Data'!$L$2022)</f>
        <v>3.0634334961409829E-3</v>
      </c>
      <c r="M834" s="178">
        <f>IF('9 All Base Data'!$R834="","",IF('9 All Base Data'!$R834=0,0,('9 All Base Data'!$R834*Basecase_Pop_2006)/(1+(1/(BaseCase_CardiacHA_All*('9 All Base Data'!$W834*Basecase_PM10)/10)))))</f>
        <v>0.21626287493507784</v>
      </c>
      <c r="N834" s="178">
        <f>IF('9 All Base Data'!$S834="","",IF('9 All Base Data'!$S834=0,0,('9 All Base Data'!S834*Basecase_Pop_2006)/(1+(1/(BaseCase_RespHA_All*('9 All Base Data'!$W834*Basecase_PM10)/10)))))</f>
        <v>0.45420935765008646</v>
      </c>
      <c r="O834" s="178">
        <f>IF('9 All Base Data'!$T834="","",IF('9 All Base Data'!$T834=0,0,('9 All Base Data'!$T834*Basecase_Pop_2006)/(1+(1/(BaseCase_RespHA_Child_1_4*('9 All Base Data'!$W834*Basecase_PM10)/10)))))</f>
        <v>0.30189394493765687</v>
      </c>
      <c r="P834" s="179">
        <f>IF('9 All Base Data'!$U834="","",IF('9 All Base Data'!$U834=0,0,('9 All Base Data'!$U834*Basecase_Pop_2006)/(1+(1/(BaseCase_RespHA_Child_5_14*('9 All Base Data'!$W834*Basecase_PM10)/10)))))</f>
        <v>6.7165752585494981E-2</v>
      </c>
      <c r="Q834" s="156">
        <f>IF('7 Base case Results'!$G834="..C",0,BaseCase_RADs_All*'7 Base case Results'!$G834*('9 All Base Data'!$V834*Basecase_PM10)/10)</f>
        <v>1035.824337108344</v>
      </c>
      <c r="R834" s="189">
        <f t="shared" si="130"/>
        <v>12.994291368760134</v>
      </c>
      <c r="S834" s="178">
        <f t="shared" si="131"/>
        <v>10.936892370206147</v>
      </c>
      <c r="T834" s="179">
        <f t="shared" si="132"/>
        <v>1.09058232462619E-2</v>
      </c>
      <c r="U834" s="178">
        <f t="shared" si="133"/>
        <v>1.3732692558377443E-3</v>
      </c>
      <c r="V834" s="178">
        <f t="shared" si="134"/>
        <v>2.0598394369431422E-3</v>
      </c>
      <c r="W834" s="178">
        <f t="shared" si="135"/>
        <v>1.3690890402922738E-3</v>
      </c>
      <c r="X834" s="179">
        <f t="shared" si="136"/>
        <v>3.0459668797521978E-4</v>
      </c>
      <c r="Y834" s="179">
        <f t="shared" si="137"/>
        <v>6.4221108900717333E-2</v>
      </c>
      <c r="Z834" s="186">
        <f t="shared" si="138"/>
        <v>13.072851409599895</v>
      </c>
      <c r="AA834" s="156">
        <f>$J834*'9 All Base Data'!$Y834</f>
        <v>1.3573664682703517</v>
      </c>
      <c r="AB834" s="156">
        <f>$K834*'9 All Base Data'!$Y834</f>
        <v>1.1424532934585232</v>
      </c>
      <c r="AC834" s="178">
        <f>$L834*'9 All Base Data'!$Y834</f>
        <v>1.1392078539155985E-3</v>
      </c>
      <c r="AD834" s="178">
        <f>IF($M834="","",$M834*'9 All Base Data'!$Y834)</f>
        <v>8.0422299340514022E-2</v>
      </c>
      <c r="AE834" s="178">
        <f>IF($N834="","",$N834*'9 All Base Data'!$Y834)</f>
        <v>0.1689081444753924</v>
      </c>
      <c r="AF834" s="178">
        <f>IF($O834="","",$O834*'9 All Base Data'!$Y834)</f>
        <v>0.11226617243552996</v>
      </c>
      <c r="AG834" s="178">
        <f>IF($P834="","",$P834*'9 All Base Data'!$Y834)</f>
        <v>2.4977122224437039E-2</v>
      </c>
      <c r="AH834" s="167">
        <f>$Q834*'9 All Base Data'!$Y834</f>
        <v>385.19498516851047</v>
      </c>
      <c r="AI834" s="178">
        <f>$R834*'9 All Base Data'!$Y834</f>
        <v>4.8322246270424527</v>
      </c>
      <c r="AJ834" s="178">
        <f>$S834*'9 All Base Data'!$Y834</f>
        <v>4.0671337247123427</v>
      </c>
      <c r="AK834" s="178">
        <f>$T834*'9 All Base Data'!$Y834</f>
        <v>4.0555799599395316E-3</v>
      </c>
      <c r="AL834" s="178">
        <f>IF($U834="","",$U834*'9 All Base Data'!$Y834)</f>
        <v>5.1068160081226401E-4</v>
      </c>
      <c r="AM834" s="178">
        <f>IF($V834="","",$V834*'9 All Base Data'!$Y834)</f>
        <v>7.6599843519590453E-4</v>
      </c>
      <c r="AN834" s="178">
        <f>IF($W834="","",$W834*'9 All Base Data'!$Y834)</f>
        <v>5.0912709199512826E-4</v>
      </c>
      <c r="AO834" s="178">
        <f>IF($X834="","",$X834*'9 All Base Data'!$Y834)</f>
        <v>1.1327124928782199E-4</v>
      </c>
      <c r="AP834" s="178">
        <f>$Y834*'9 All Base Data'!$Y834</f>
        <v>2.3882089080447651E-2</v>
      </c>
      <c r="AQ834" s="179">
        <f t="shared" si="139"/>
        <v>4.8614389761188486</v>
      </c>
    </row>
    <row r="835" spans="1:43" x14ac:dyDescent="0.25">
      <c r="A835" s="124">
        <v>542800</v>
      </c>
      <c r="B835" s="125" t="s">
        <v>866</v>
      </c>
      <c r="C835" s="126" t="s">
        <v>678</v>
      </c>
      <c r="D835" s="101" t="s">
        <v>2089</v>
      </c>
      <c r="E835" s="142"/>
      <c r="F835" s="191" t="str">
        <f>IF('9 All Base Data'!G835="Rural Centre","Rural",IF('9 All Base Data'!G835="Rural (Incl.some Off Shore Islands)","Rural",IF('9 All Base Data'!G835="Inlet-in TA but not in Urban Area","Rural",IF('9 All Base Data'!G835="Rural (Incl.some Off Shore Islands)","Rural",IF('9 All Base Data'!G835="Inlet-not in TA","Rural",IF('9 All Base Data'!G835="Inland Water not in Urban Area","Rural",IF('9 All Base Data'!G835="Oceanic-in Region but not in TA","Rural",'9 All Base Data'!G835)))))))</f>
        <v>Opotiki</v>
      </c>
      <c r="G835" s="177">
        <f>IF('9 All Base Data'!I835="..C","..C",'9 All Base Data'!I835*Basecase_Pop_2006)</f>
        <v>3879</v>
      </c>
      <c r="H835" s="177">
        <f>IF('9 All Base Data'!J835="..C","..C",'9 All Base Data'!J835*Basecase_Pop_2006)</f>
        <v>2178</v>
      </c>
      <c r="I835" s="191">
        <f>IF('9 All Base Data'!L835="..C","..C",'9 All Base Data'!L835*Basecase_Pop_2006)</f>
        <v>60</v>
      </c>
      <c r="J835" s="156">
        <f>IF('9 All Base Data'!$P835=0,0,('9 All Base Data'!$P835*Basecase_Pop_2006)/(1+(1/(BaseCase_Mort_AllAdults_30*('9 All Base Data'!$W835*Basecase_PM10)/10))))</f>
        <v>0.92502074158096992</v>
      </c>
      <c r="K835" s="156">
        <f>IF('9 All Base Data'!$Q835=0,0,('9 All Base Data'!$Q835*Basecase_Pop_2006)/(1+(1/(BaseCase_Mort_Maori_30*('9 All Base Data'!$W835*Basecase_PM10)/10))))</f>
        <v>1.755520444655883</v>
      </c>
      <c r="L835" s="179">
        <f>133/(1+1/(BaseCase_Mort_Child_0_1*'9 All Base Data'!$AB$10/10))*IF('9 All Base Data'!$L835="..C",0,'9 All Base Data'!L835/'9 All Base Data'!$L$2022)</f>
        <v>8.7526671318313796E-3</v>
      </c>
      <c r="M835" s="178">
        <f>IF('9 All Base Data'!$R835="","",IF('9 All Base Data'!$R835=0,0,('9 All Base Data'!$R835*Basecase_Pop_2006)/(1+(1/(BaseCase_CardiacHA_All*('9 All Base Data'!$W835*Basecase_PM10)/10)))))</f>
        <v>0.84664614868200694</v>
      </c>
      <c r="N835" s="178">
        <f>IF('9 All Base Data'!$S835="","",IF('9 All Base Data'!$S835=0,0,('9 All Base Data'!S835*Basecase_Pop_2006)/(1+(1/(BaseCase_RespHA_All*('9 All Base Data'!$W835*Basecase_PM10)/10)))))</f>
        <v>1.4580502069103616</v>
      </c>
      <c r="O835" s="178">
        <f>IF('9 All Base Data'!$T835="","",IF('9 All Base Data'!$T835=0,0,('9 All Base Data'!$T835*Basecase_Pop_2006)/(1+(1/(BaseCase_RespHA_Child_1_4*('9 All Base Data'!$W835*Basecase_PM10)/10)))))</f>
        <v>0.43019887153616104</v>
      </c>
      <c r="P835" s="179">
        <f>IF('9 All Base Data'!$U835="","",IF('9 All Base Data'!$U835=0,0,('9 All Base Data'!$U835*Basecase_Pop_2006)/(1+(1/(BaseCase_RespHA_Child_5_14*('9 All Base Data'!$W835*Basecase_PM10)/10)))))</f>
        <v>0.29105159453714491</v>
      </c>
      <c r="Q835" s="156">
        <f>IF('7 Base case Results'!$G835="..C",0,BaseCase_RADs_All*'7 Base case Results'!$G835*('9 All Base Data'!$V835*Basecase_PM10)/10)</f>
        <v>2426.3059200744356</v>
      </c>
      <c r="R835" s="189">
        <f t="shared" si="130"/>
        <v>3.2930738400282529</v>
      </c>
      <c r="S835" s="178">
        <f t="shared" si="131"/>
        <v>6.2496527829749438</v>
      </c>
      <c r="T835" s="179">
        <f t="shared" si="132"/>
        <v>3.1159494989319712E-2</v>
      </c>
      <c r="U835" s="178">
        <f t="shared" si="133"/>
        <v>5.3762030441307446E-3</v>
      </c>
      <c r="V835" s="178">
        <f t="shared" si="134"/>
        <v>6.6122576883384902E-3</v>
      </c>
      <c r="W835" s="178">
        <f t="shared" si="135"/>
        <v>1.9509518824164904E-3</v>
      </c>
      <c r="X835" s="179">
        <f t="shared" si="136"/>
        <v>1.3199189812259523E-3</v>
      </c>
      <c r="Y835" s="179">
        <f t="shared" si="137"/>
        <v>0.150430967044615</v>
      </c>
      <c r="Z835" s="186">
        <f t="shared" si="138"/>
        <v>3.4866527627946571</v>
      </c>
      <c r="AA835" s="156">
        <f>$J835*'9 All Base Data'!$Y835</f>
        <v>0.34399013236988368</v>
      </c>
      <c r="AB835" s="156">
        <f>$K835*'9 All Base Data'!$Y835</f>
        <v>0.65283045340487056</v>
      </c>
      <c r="AC835" s="178">
        <f>$L835*'9 All Base Data'!$Y835</f>
        <v>3.2548795826159958E-3</v>
      </c>
      <c r="AD835" s="178">
        <f>IF($M835="","",$M835*'9 All Base Data'!$Y835)</f>
        <v>0.31484474635435278</v>
      </c>
      <c r="AE835" s="178">
        <f>IF($N835="","",$N835*'9 All Base Data'!$Y835)</f>
        <v>0.54220933772773017</v>
      </c>
      <c r="AF835" s="178">
        <f>IF($O835="","",$O835*'9 All Base Data'!$Y835)</f>
        <v>0.15997929572063019</v>
      </c>
      <c r="AG835" s="178">
        <f>IF($P835="","",$P835*'9 All Base Data'!$Y835)</f>
        <v>0.10823419630589383</v>
      </c>
      <c r="AH835" s="167">
        <f>$Q835*'9 All Base Data'!$Y835</f>
        <v>902.27738373710849</v>
      </c>
      <c r="AI835" s="178">
        <f>$R835*'9 All Base Data'!$Y835</f>
        <v>1.2246048712367859</v>
      </c>
      <c r="AJ835" s="178">
        <f>$S835*'9 All Base Data'!$Y835</f>
        <v>2.3240764141213393</v>
      </c>
      <c r="AK835" s="178">
        <f>$T835*'9 All Base Data'!$Y835</f>
        <v>1.1587371314112945E-2</v>
      </c>
      <c r="AL835" s="178">
        <f>IF($U835="","",$U835*'9 All Base Data'!$Y835)</f>
        <v>1.9992641393501405E-3</v>
      </c>
      <c r="AM835" s="178">
        <f>IF($V835="","",$V835*'9 All Base Data'!$Y835)</f>
        <v>2.4589193465952568E-3</v>
      </c>
      <c r="AN835" s="178">
        <f>IF($W835="","",$W835*'9 All Base Data'!$Y835)</f>
        <v>7.2550610609305784E-4</v>
      </c>
      <c r="AO835" s="178">
        <f>IF($X835="","",$X835*'9 All Base Data'!$Y835)</f>
        <v>4.9084208024722858E-4</v>
      </c>
      <c r="AP835" s="178">
        <f>$Y835*'9 All Base Data'!$Y835</f>
        <v>5.5941197791700731E-2</v>
      </c>
      <c r="AQ835" s="179">
        <f t="shared" si="139"/>
        <v>1.2965916238285451</v>
      </c>
    </row>
    <row r="836" spans="1:43" x14ac:dyDescent="0.25">
      <c r="A836" s="124">
        <v>542901</v>
      </c>
      <c r="B836" s="125" t="s">
        <v>867</v>
      </c>
      <c r="C836" s="126" t="s">
        <v>678</v>
      </c>
      <c r="D836" s="101" t="s">
        <v>2089</v>
      </c>
      <c r="E836" s="142"/>
      <c r="F836" s="191" t="str">
        <f>IF('9 All Base Data'!G836="Rural Centre","Rural",IF('9 All Base Data'!G836="Rural (Incl.some Off Shore Islands)","Rural",IF('9 All Base Data'!G836="Inlet-in TA but not in Urban Area","Rural",IF('9 All Base Data'!G836="Rural (Incl.some Off Shore Islands)","Rural",IF('9 All Base Data'!G836="Inlet-not in TA","Rural",IF('9 All Base Data'!G836="Inland Water not in Urban Area","Rural",IF('9 All Base Data'!G836="Oceanic-in Region but not in TA","Rural",'9 All Base Data'!G836)))))))</f>
        <v>Rural</v>
      </c>
      <c r="G836" s="177">
        <f>IF('9 All Base Data'!I836="..C","..C",'9 All Base Data'!I836*Basecase_Pop_2006)</f>
        <v>387</v>
      </c>
      <c r="H836" s="177">
        <f>IF('9 All Base Data'!J836="..C","..C",'9 All Base Data'!J836*Basecase_Pop_2006)</f>
        <v>249</v>
      </c>
      <c r="I836" s="191">
        <f>IF('9 All Base Data'!L836="..C","..C",'9 All Base Data'!L836*Basecase_Pop_2006)</f>
        <v>3</v>
      </c>
      <c r="J836" s="156">
        <f>IF('9 All Base Data'!$P836=0,0,('9 All Base Data'!$P836*Basecase_Pop_2006)/(1+(1/(BaseCase_Mort_AllAdults_30*('9 All Base Data'!$W836*Basecase_PM10)/10))))</f>
        <v>3.2233588118849394</v>
      </c>
      <c r="K836" s="156">
        <f>IF('9 All Base Data'!$Q836=0,0,('9 All Base Data'!$Q836*Basecase_Pop_2006)/(1+(1/(BaseCase_Mort_Maori_30*('9 All Base Data'!$W836*Basecase_PM10)/10))))</f>
        <v>3.5746075556322237</v>
      </c>
      <c r="L836" s="179">
        <f>133/(1+1/(BaseCase_Mort_Child_0_1*'9 All Base Data'!$AB$10/10))*IF('9 All Base Data'!$L836="..C",0,'9 All Base Data'!L836/'9 All Base Data'!$L$2022)</f>
        <v>4.3763335659156898E-4</v>
      </c>
      <c r="M836" s="178">
        <f>IF('9 All Base Data'!$R836="","",IF('9 All Base Data'!$R836=0,0,('9 All Base Data'!$R836*Basecase_Pop_2006)/(1+(1/(BaseCase_CardiacHA_All*('9 All Base Data'!$W836*Basecase_PM10)/10)))))</f>
        <v>4.2833171772583507E-2</v>
      </c>
      <c r="N836" s="178">
        <f>IF('9 All Base Data'!$S836="","",IF('9 All Base Data'!$S836=0,0,('9 All Base Data'!S836*Basecase_Pop_2006)/(1+(1/(BaseCase_RespHA_All*('9 All Base Data'!$W836*Basecase_PM10)/10)))))</f>
        <v>4.7441888151433076E-2</v>
      </c>
      <c r="O836" s="178">
        <f>IF('9 All Base Data'!$T836="","",IF('9 All Base Data'!$T836=0,0,('9 All Base Data'!$T836*Basecase_Pop_2006)/(1+(1/(BaseCase_RespHA_Child_1_4*('9 All Base Data'!$W836*Basecase_PM10)/10)))))</f>
        <v>5.2299676490081435E-3</v>
      </c>
      <c r="P836" s="179">
        <f>IF('9 All Base Data'!$U836="","",IF('9 All Base Data'!$U836=0,0,('9 All Base Data'!$U836*Basecase_Pop_2006)/(1+(1/(BaseCase_RespHA_Child_5_14*('9 All Base Data'!$W836*Basecase_PM10)/10)))))</f>
        <v>0</v>
      </c>
      <c r="Q836" s="156">
        <f>IF('7 Base case Results'!$G836="..C",0,BaseCase_RADs_All*'7 Base case Results'!$G836*('9 All Base Data'!$V836*Basecase_PM10)/10)</f>
        <v>111.03804</v>
      </c>
      <c r="R836" s="189">
        <f t="shared" si="130"/>
        <v>11.475157370310384</v>
      </c>
      <c r="S836" s="178">
        <f t="shared" si="131"/>
        <v>12.725602898050717</v>
      </c>
      <c r="T836" s="179">
        <f t="shared" si="132"/>
        <v>1.5579747494659855E-3</v>
      </c>
      <c r="U836" s="178">
        <f t="shared" si="133"/>
        <v>2.7199064075590526E-4</v>
      </c>
      <c r="V836" s="178">
        <f t="shared" si="134"/>
        <v>2.15148962766749E-4</v>
      </c>
      <c r="W836" s="178">
        <f t="shared" si="135"/>
        <v>2.3717903288251933E-5</v>
      </c>
      <c r="X836" s="179">
        <f t="shared" si="136"/>
        <v>0</v>
      </c>
      <c r="Y836" s="179">
        <f t="shared" si="137"/>
        <v>6.88435848E-3</v>
      </c>
      <c r="Z836" s="186">
        <f t="shared" si="138"/>
        <v>11.484086843143373</v>
      </c>
      <c r="AA836" s="156">
        <f>$J836*'9 All Base Data'!$Y836</f>
        <v>0.28076789340237174</v>
      </c>
      <c r="AB836" s="156">
        <f>$K836*'9 All Base Data'!$Y836</f>
        <v>0.31136311273648132</v>
      </c>
      <c r="AC836" s="178">
        <f>$L836*'9 All Base Data'!$Y836</f>
        <v>3.811967664281548E-5</v>
      </c>
      <c r="AD836" s="178">
        <f>IF($M836="","",$M836*'9 All Base Data'!$Y836)</f>
        <v>3.7309465399843578E-3</v>
      </c>
      <c r="AE836" s="178">
        <f>IF($N836="","",$N836*'9 All Base Data'!$Y836)</f>
        <v>4.1323848112086257E-3</v>
      </c>
      <c r="AF836" s="178">
        <f>IF($O836="","",$O836*'9 All Base Data'!$Y836)</f>
        <v>4.5555182809942394E-4</v>
      </c>
      <c r="AG836" s="178">
        <f>IF($P836="","",$P836*'9 All Base Data'!$Y836)</f>
        <v>0</v>
      </c>
      <c r="AH836" s="167">
        <f>$Q836*'9 All Base Data'!$Y836</f>
        <v>9.6718728499534912</v>
      </c>
      <c r="AI836" s="178">
        <f>$R836*'9 All Base Data'!$Y836</f>
        <v>0.9995337005124435</v>
      </c>
      <c r="AJ836" s="178">
        <f>$S836*'9 All Base Data'!$Y836</f>
        <v>1.1084526813418736</v>
      </c>
      <c r="AK836" s="178">
        <f>$T836*'9 All Base Data'!$Y836</f>
        <v>1.3570604884842311E-4</v>
      </c>
      <c r="AL836" s="178">
        <f>IF($U836="","",$U836*'9 All Base Data'!$Y836)</f>
        <v>2.369151052890067E-5</v>
      </c>
      <c r="AM836" s="178">
        <f>IF($V836="","",$V836*'9 All Base Data'!$Y836)</f>
        <v>1.8740365118831118E-5</v>
      </c>
      <c r="AN836" s="178">
        <f>IF($W836="","",$W836*'9 All Base Data'!$Y836)</f>
        <v>2.0659275404308877E-6</v>
      </c>
      <c r="AO836" s="178">
        <f>IF($X836="","",$X836*'9 All Base Data'!$Y836)</f>
        <v>0</v>
      </c>
      <c r="AP836" s="178">
        <f>$Y836*'9 All Base Data'!$Y836</f>
        <v>5.9965611669711655E-4</v>
      </c>
      <c r="AQ836" s="179">
        <f t="shared" si="139"/>
        <v>1.0003114945536369</v>
      </c>
    </row>
    <row r="837" spans="1:43" x14ac:dyDescent="0.25">
      <c r="A837" s="124">
        <v>542903</v>
      </c>
      <c r="B837" s="125" t="s">
        <v>868</v>
      </c>
      <c r="C837" s="126" t="s">
        <v>678</v>
      </c>
      <c r="D837" s="101" t="s">
        <v>2089</v>
      </c>
      <c r="E837" s="142"/>
      <c r="F837" s="191" t="str">
        <f>IF('9 All Base Data'!G837="Rural Centre","Rural",IF('9 All Base Data'!G837="Rural (Incl.some Off Shore Islands)","Rural",IF('9 All Base Data'!G837="Inlet-in TA but not in Urban Area","Rural",IF('9 All Base Data'!G837="Rural (Incl.some Off Shore Islands)","Rural",IF('9 All Base Data'!G837="Inlet-not in TA","Rural",IF('9 All Base Data'!G837="Inland Water not in Urban Area","Rural",IF('9 All Base Data'!G837="Oceanic-in Region but not in TA","Rural",'9 All Base Data'!G837)))))))</f>
        <v>Rural</v>
      </c>
      <c r="G837" s="177">
        <f>IF('9 All Base Data'!I837="..C","..C",'9 All Base Data'!I837*Basecase_Pop_2006)</f>
        <v>1146</v>
      </c>
      <c r="H837" s="177">
        <f>IF('9 All Base Data'!J837="..C","..C",'9 All Base Data'!J837*Basecase_Pop_2006)</f>
        <v>720</v>
      </c>
      <c r="I837" s="191">
        <f>IF('9 All Base Data'!L837="..C","..C",'9 All Base Data'!L837*Basecase_Pop_2006)</f>
        <v>6</v>
      </c>
      <c r="J837" s="156">
        <f>IF('9 All Base Data'!$P837=0,0,('9 All Base Data'!$P837*Basecase_Pop_2006)/(1+(1/(BaseCase_Mort_AllAdults_30*('9 All Base Data'!$W837*Basecase_PM10)/10))))</f>
        <v>0.14091186062884981</v>
      </c>
      <c r="K837" s="156">
        <f>IF('9 All Base Data'!$Q837=0,0,('9 All Base Data'!$Q837*Basecase_Pop_2006)/(1+(1/(BaseCase_Mort_Maori_30*('9 All Base Data'!$W837*Basecase_PM10)/10))))</f>
        <v>0.22914150997642463</v>
      </c>
      <c r="L837" s="179">
        <f>133/(1+1/(BaseCase_Mort_Child_0_1*'9 All Base Data'!$AB$10/10))*IF('9 All Base Data'!$L837="..C",0,'9 All Base Data'!L837/'9 All Base Data'!$L$2022)</f>
        <v>8.7526671318313796E-4</v>
      </c>
      <c r="M837" s="178">
        <f>IF('9 All Base Data'!$R837="","",IF('9 All Base Data'!$R837=0,0,('9 All Base Data'!$R837*Basecase_Pop_2006)/(1+(1/(BaseCase_CardiacHA_All*('9 All Base Data'!$W837*Basecase_PM10)/10)))))</f>
        <v>2.5382620309679114E-2</v>
      </c>
      <c r="N837" s="178">
        <f>IF('9 All Base Data'!$S837="","",IF('9 All Base Data'!$S837=0,0,('9 All Base Data'!S837*Basecase_Pop_2006)/(1+(1/(BaseCase_RespHA_All*('9 All Base Data'!$W837*Basecase_PM10)/10)))))</f>
        <v>3.6899246340003508E-2</v>
      </c>
      <c r="O837" s="178">
        <f>IF('9 All Base Data'!$T837="","",IF('9 All Base Data'!$T837=0,0,('9 All Base Data'!$T837*Basecase_Pop_2006)/(1+(1/(BaseCase_RespHA_Child_1_4*('9 All Base Data'!$W837*Basecase_PM10)/10)))))</f>
        <v>1.568990294702443E-2</v>
      </c>
      <c r="P837" s="179">
        <f>IF('9 All Base Data'!$U837="","",IF('9 All Base Data'!$U837=0,0,('9 All Base Data'!$U837*Basecase_Pop_2006)/(1+(1/(BaseCase_RespHA_Child_5_14*('9 All Base Data'!$W837*Basecase_PM10)/10)))))</f>
        <v>7.7838872557158328E-3</v>
      </c>
      <c r="Q837" s="156">
        <f>IF('7 Base case Results'!$G837="..C",0,BaseCase_RADs_All*'7 Base case Results'!$G837*('9 All Base Data'!$V837*Basecase_PM10)/10)</f>
        <v>328.81032000000005</v>
      </c>
      <c r="R837" s="189">
        <f t="shared" si="130"/>
        <v>0.50164622383870527</v>
      </c>
      <c r="S837" s="178">
        <f t="shared" si="131"/>
        <v>0.81574377551607169</v>
      </c>
      <c r="T837" s="179">
        <f t="shared" si="132"/>
        <v>3.1159494989319711E-3</v>
      </c>
      <c r="U837" s="178">
        <f t="shared" si="133"/>
        <v>1.6117963896646235E-4</v>
      </c>
      <c r="V837" s="178">
        <f t="shared" si="134"/>
        <v>1.6733808215191589E-4</v>
      </c>
      <c r="W837" s="178">
        <f t="shared" si="135"/>
        <v>7.1153709864755777E-5</v>
      </c>
      <c r="X837" s="179">
        <f t="shared" si="136"/>
        <v>3.52999287046713E-5</v>
      </c>
      <c r="Y837" s="179">
        <f t="shared" si="137"/>
        <v>2.0386239840000001E-2</v>
      </c>
      <c r="Z837" s="186">
        <f t="shared" si="138"/>
        <v>0.52547693089875569</v>
      </c>
      <c r="AA837" s="156">
        <f>$J837*'9 All Base Data'!$Y837</f>
        <v>1.2274006268956143E-2</v>
      </c>
      <c r="AB837" s="156">
        <f>$K837*'9 All Base Data'!$Y837</f>
        <v>1.9959173893364188E-2</v>
      </c>
      <c r="AC837" s="178">
        <f>$L837*'9 All Base Data'!$Y837</f>
        <v>7.623935328563096E-5</v>
      </c>
      <c r="AD837" s="178">
        <f>IF($M837="","",$M837*'9 All Base Data'!$Y837)</f>
        <v>2.2109312829536932E-3</v>
      </c>
      <c r="AE837" s="178">
        <f>IF($N837="","",$N837*'9 All Base Data'!$Y837)</f>
        <v>3.2140770753844874E-3</v>
      </c>
      <c r="AF837" s="178">
        <f>IF($O837="","",$O837*'9 All Base Data'!$Y837)</f>
        <v>1.3666554842982717E-3</v>
      </c>
      <c r="AG837" s="178">
        <f>IF($P837="","",$P837*'9 All Base Data'!$Y837)</f>
        <v>6.7800879604554406E-4</v>
      </c>
      <c r="AH837" s="167">
        <f>$Q837*'9 All Base Data'!$Y837</f>
        <v>28.640739757226626</v>
      </c>
      <c r="AI837" s="178">
        <f>$R837*'9 All Base Data'!$Y837</f>
        <v>4.3695462317483863E-2</v>
      </c>
      <c r="AJ837" s="178">
        <f>$S837*'9 All Base Data'!$Y837</f>
        <v>7.1054659060376515E-2</v>
      </c>
      <c r="AK837" s="178">
        <f>$T837*'9 All Base Data'!$Y837</f>
        <v>2.7141209769684623E-4</v>
      </c>
      <c r="AL837" s="178">
        <f>IF($U837="","",$U837*'9 All Base Data'!$Y837)</f>
        <v>1.4039413646755951E-5</v>
      </c>
      <c r="AM837" s="178">
        <f>IF($V837="","",$V837*'9 All Base Data'!$Y837)</f>
        <v>1.4575839536868647E-5</v>
      </c>
      <c r="AN837" s="178">
        <f>IF($W837="","",$W837*'9 All Base Data'!$Y837)</f>
        <v>6.1977826212926615E-6</v>
      </c>
      <c r="AO837" s="178">
        <f>IF($X837="","",$X837*'9 All Base Data'!$Y837)</f>
        <v>3.0747698900665421E-6</v>
      </c>
      <c r="AP837" s="178">
        <f>$Y837*'9 All Base Data'!$Y837</f>
        <v>1.7757258649480506E-3</v>
      </c>
      <c r="AQ837" s="179">
        <f t="shared" si="139"/>
        <v>4.5771215533312384E-2</v>
      </c>
    </row>
    <row r="838" spans="1:43" x14ac:dyDescent="0.25">
      <c r="A838" s="124">
        <v>542904</v>
      </c>
      <c r="B838" s="125" t="s">
        <v>869</v>
      </c>
      <c r="C838" s="126" t="s">
        <v>678</v>
      </c>
      <c r="D838" s="101" t="s">
        <v>2089</v>
      </c>
      <c r="E838" s="142"/>
      <c r="F838" s="191" t="str">
        <f>IF('9 All Base Data'!G838="Rural Centre","Rural",IF('9 All Base Data'!G838="Rural (Incl.some Off Shore Islands)","Rural",IF('9 All Base Data'!G838="Inlet-in TA but not in Urban Area","Rural",IF('9 All Base Data'!G838="Rural (Incl.some Off Shore Islands)","Rural",IF('9 All Base Data'!G838="Inlet-not in TA","Rural",IF('9 All Base Data'!G838="Inland Water not in Urban Area","Rural",IF('9 All Base Data'!G838="Oceanic-in Region but not in TA","Rural",'9 All Base Data'!G838)))))))</f>
        <v>Rural</v>
      </c>
      <c r="G838" s="177">
        <f>IF('9 All Base Data'!I838="..C","..C",'9 All Base Data'!I838*Basecase_Pop_2006)</f>
        <v>294</v>
      </c>
      <c r="H838" s="177">
        <f>IF('9 All Base Data'!J838="..C","..C",'9 All Base Data'!J838*Basecase_Pop_2006)</f>
        <v>162</v>
      </c>
      <c r="I838" s="191">
        <f>IF('9 All Base Data'!L838="..C","..C",'9 All Base Data'!L838*Basecase_Pop_2006)</f>
        <v>9</v>
      </c>
      <c r="J838" s="156">
        <f>IF('9 All Base Data'!$P838=0,0,('9 All Base Data'!$P838*Basecase_Pop_2006)/(1+(1/(BaseCase_Mort_AllAdults_30*('9 All Base Data'!$W838*Basecase_PM10)/10))))</f>
        <v>0.1232978780502436</v>
      </c>
      <c r="K838" s="156">
        <f>IF('9 All Base Data'!$Q838=0,0,('9 All Base Data'!$Q838*Basecase_Pop_2006)/(1+(1/(BaseCase_Mort_Maori_30*('9 All Base Data'!$W838*Basecase_PM10)/10))))</f>
        <v>0.18331320798113968</v>
      </c>
      <c r="L838" s="179">
        <f>133/(1+1/(BaseCase_Mort_Child_0_1*'9 All Base Data'!$AB$10/10))*IF('9 All Base Data'!$L838="..C",0,'9 All Base Data'!L838/'9 All Base Data'!$L$2022)</f>
        <v>1.3129000697747069E-3</v>
      </c>
      <c r="M838" s="178">
        <f>IF('9 All Base Data'!$R838="","",IF('9 All Base Data'!$R838=0,0,('9 All Base Data'!$R838*Basecase_Pop_2006)/(1+(1/(BaseCase_CardiacHA_All*('9 All Base Data'!$W838*Basecase_PM10)/10)))))</f>
        <v>6.3456550774197784E-3</v>
      </c>
      <c r="N838" s="178">
        <f>IF('9 All Base Data'!$S838="","",IF('9 All Base Data'!$S838=0,0,('9 All Base Data'!S838*Basecase_Pop_2006)/(1+(1/(BaseCase_RespHA_All*('9 All Base Data'!$W838*Basecase_PM10)/10)))))</f>
        <v>1.5813962717144359E-2</v>
      </c>
      <c r="O838" s="178">
        <f>IF('9 All Base Data'!$T838="","",IF('9 All Base Data'!$T838=0,0,('9 All Base Data'!$T838*Basecase_Pop_2006)/(1+(1/(BaseCase_RespHA_Child_1_4*('9 All Base Data'!$W838*Basecase_PM10)/10)))))</f>
        <v>5.2299676490081435E-3</v>
      </c>
      <c r="P838" s="179">
        <f>IF('9 All Base Data'!$U838="","",IF('9 All Base Data'!$U838=0,0,('9 All Base Data'!$U838*Basecase_Pop_2006)/(1+(1/(BaseCase_RespHA_Child_5_14*('9 All Base Data'!$W838*Basecase_PM10)/10)))))</f>
        <v>0</v>
      </c>
      <c r="Q838" s="156">
        <f>IF('7 Base case Results'!$G838="..C",0,BaseCase_RADs_All*'7 Base case Results'!$G838*('9 All Base Data'!$V838*Basecase_PM10)/10)</f>
        <v>84.354480000000009</v>
      </c>
      <c r="R838" s="189">
        <f t="shared" si="130"/>
        <v>0.43894044585886721</v>
      </c>
      <c r="S838" s="178">
        <f t="shared" si="131"/>
        <v>0.65259502041285733</v>
      </c>
      <c r="T838" s="179">
        <f t="shared" si="132"/>
        <v>4.673924248397957E-3</v>
      </c>
      <c r="U838" s="178">
        <f t="shared" si="133"/>
        <v>4.0294909741615588E-5</v>
      </c>
      <c r="V838" s="178">
        <f t="shared" si="134"/>
        <v>7.171632092224966E-5</v>
      </c>
      <c r="W838" s="178">
        <f t="shared" si="135"/>
        <v>2.3717903288251933E-5</v>
      </c>
      <c r="X838" s="179">
        <f t="shared" si="136"/>
        <v>0</v>
      </c>
      <c r="Y838" s="179">
        <f t="shared" si="137"/>
        <v>5.2299777600000007E-3</v>
      </c>
      <c r="Z838" s="186">
        <f t="shared" si="138"/>
        <v>0.44895635909792903</v>
      </c>
      <c r="AA838" s="156">
        <f>$J838*'9 All Base Data'!$Y838</f>
        <v>1.0739755485336627E-2</v>
      </c>
      <c r="AB838" s="156">
        <f>$K838*'9 All Base Data'!$Y838</f>
        <v>1.5967339114691351E-2</v>
      </c>
      <c r="AC838" s="178">
        <f>$L838*'9 All Base Data'!$Y838</f>
        <v>1.1435902992844645E-4</v>
      </c>
      <c r="AD838" s="178">
        <f>IF($M838="","",$M838*'9 All Base Data'!$Y838)</f>
        <v>5.527328207384233E-4</v>
      </c>
      <c r="AE838" s="178">
        <f>IF($N838="","",$N838*'9 All Base Data'!$Y838)</f>
        <v>1.3774616037362086E-3</v>
      </c>
      <c r="AF838" s="178">
        <f>IF($O838="","",$O838*'9 All Base Data'!$Y838)</f>
        <v>4.5555182809942394E-4</v>
      </c>
      <c r="AG838" s="178">
        <f>IF($P838="","",$P838*'9 All Base Data'!$Y838)</f>
        <v>0</v>
      </c>
      <c r="AH838" s="167">
        <f>$Q838*'9 All Base Data'!$Y838</f>
        <v>7.3476243356235837</v>
      </c>
      <c r="AI838" s="178">
        <f>$R838*'9 All Base Data'!$Y838</f>
        <v>3.8233529527798391E-2</v>
      </c>
      <c r="AJ838" s="178">
        <f>$S838*'9 All Base Data'!$Y838</f>
        <v>5.684372724830121E-2</v>
      </c>
      <c r="AK838" s="178">
        <f>$T838*'9 All Base Data'!$Y838</f>
        <v>4.071181465452694E-4</v>
      </c>
      <c r="AL838" s="178">
        <f>IF($U838="","",$U838*'9 All Base Data'!$Y838)</f>
        <v>3.5098534116889878E-6</v>
      </c>
      <c r="AM838" s="178">
        <f>IF($V838="","",$V838*'9 All Base Data'!$Y838)</f>
        <v>6.2467883729437055E-6</v>
      </c>
      <c r="AN838" s="178">
        <f>IF($W838="","",$W838*'9 All Base Data'!$Y838)</f>
        <v>2.0659275404308877E-6</v>
      </c>
      <c r="AO838" s="178">
        <f>IF($X838="","",$X838*'9 All Base Data'!$Y838)</f>
        <v>0</v>
      </c>
      <c r="AP838" s="178">
        <f>$Y838*'9 All Base Data'!$Y838</f>
        <v>4.5555270880866223E-4</v>
      </c>
      <c r="AQ838" s="179">
        <f t="shared" si="139"/>
        <v>3.9105957024936952E-2</v>
      </c>
    </row>
    <row r="839" spans="1:43" x14ac:dyDescent="0.25">
      <c r="A839" s="124">
        <v>542905</v>
      </c>
      <c r="B839" s="125" t="s">
        <v>870</v>
      </c>
      <c r="C839" s="126" t="s">
        <v>678</v>
      </c>
      <c r="D839" s="101" t="s">
        <v>2089</v>
      </c>
      <c r="E839" s="142"/>
      <c r="F839" s="191" t="str">
        <f>IF('9 All Base Data'!G839="Rural Centre","Rural",IF('9 All Base Data'!G839="Rural (Incl.some Off Shore Islands)","Rural",IF('9 All Base Data'!G839="Inlet-in TA but not in Urban Area","Rural",IF('9 All Base Data'!G839="Rural (Incl.some Off Shore Islands)","Rural",IF('9 All Base Data'!G839="Inlet-not in TA","Rural",IF('9 All Base Data'!G839="Inland Water not in Urban Area","Rural",IF('9 All Base Data'!G839="Oceanic-in Region but not in TA","Rural",'9 All Base Data'!G839)))))))</f>
        <v>Rural</v>
      </c>
      <c r="G839" s="177" t="str">
        <f>IF('9 All Base Data'!I839="..C","..C",'9 All Base Data'!I839*Basecase_Pop_2006)</f>
        <v>..C</v>
      </c>
      <c r="H839" s="177" t="str">
        <f>IF('9 All Base Data'!J839="..C","..C",'9 All Base Data'!J839*Basecase_Pop_2006)</f>
        <v>..C</v>
      </c>
      <c r="I839" s="191" t="str">
        <f>IF('9 All Base Data'!L839="..C","..C",'9 All Base Data'!L839*Basecase_Pop_2006)</f>
        <v>..C</v>
      </c>
      <c r="J839" s="156">
        <f>IF('9 All Base Data'!$P839=0,0,('9 All Base Data'!$P839*Basecase_Pop_2006)/(1+(1/(BaseCase_Mort_AllAdults_30*('9 All Base Data'!$W839*Basecase_PM10)/10))))</f>
        <v>0</v>
      </c>
      <c r="K839" s="156">
        <f>IF('9 All Base Data'!$Q839=0,0,('9 All Base Data'!$Q839*Basecase_Pop_2006)/(1+(1/(BaseCase_Mort_Maori_30*('9 All Base Data'!$W839*Basecase_PM10)/10))))</f>
        <v>0</v>
      </c>
      <c r="L839" s="179">
        <f>133/(1+1/(BaseCase_Mort_Child_0_1*'9 All Base Data'!$AB$10/10))*IF('9 All Base Data'!$L839="..C",0,'9 All Base Data'!L839/'9 All Base Data'!$L$2022)</f>
        <v>0</v>
      </c>
      <c r="M839" s="178">
        <f>IF('9 All Base Data'!$R839="","",IF('9 All Base Data'!$R839=0,0,('9 All Base Data'!$R839*Basecase_Pop_2006)/(1+(1/(BaseCase_CardiacHA_All*('9 All Base Data'!$W839*Basecase_PM10)/10)))))</f>
        <v>1.5864137693549446E-3</v>
      </c>
      <c r="N839" s="178">
        <f>IF('9 All Base Data'!$S839="","",IF('9 All Base Data'!$S839=0,0,('9 All Base Data'!S839*Basecase_Pop_2006)/(1+(1/(BaseCase_RespHA_All*('9 All Base Data'!$W839*Basecase_PM10)/10)))))</f>
        <v>5.2713209057147865E-3</v>
      </c>
      <c r="O839" s="178">
        <f>IF('9 All Base Data'!$T839="","",IF('9 All Base Data'!$T839=0,0,('9 All Base Data'!$T839*Basecase_Pop_2006)/(1+(1/(BaseCase_RespHA_Child_1_4*('9 All Base Data'!$W839*Basecase_PM10)/10)))))</f>
        <v>5.2299676490081435E-3</v>
      </c>
      <c r="P839" s="179">
        <f>IF('9 All Base Data'!$U839="","",IF('9 All Base Data'!$U839=0,0,('9 All Base Data'!$U839*Basecase_Pop_2006)/(1+(1/(BaseCase_RespHA_Child_5_14*('9 All Base Data'!$W839*Basecase_PM10)/10)))))</f>
        <v>0</v>
      </c>
      <c r="Q839" s="156">
        <f>IF('7 Base case Results'!$G839="..C",0,BaseCase_RADs_All*'7 Base case Results'!$G839*('9 All Base Data'!$V839*Basecase_PM10)/10)</f>
        <v>0</v>
      </c>
      <c r="R839" s="189">
        <f t="shared" si="130"/>
        <v>0</v>
      </c>
      <c r="S839" s="178">
        <f t="shared" si="131"/>
        <v>0</v>
      </c>
      <c r="T839" s="179">
        <f t="shared" si="132"/>
        <v>0</v>
      </c>
      <c r="U839" s="178">
        <f t="shared" si="133"/>
        <v>1.0073727435403897E-5</v>
      </c>
      <c r="V839" s="178">
        <f t="shared" si="134"/>
        <v>2.3905440307416557E-5</v>
      </c>
      <c r="W839" s="178">
        <f t="shared" si="135"/>
        <v>2.3717903288251933E-5</v>
      </c>
      <c r="X839" s="179">
        <f t="shared" si="136"/>
        <v>0</v>
      </c>
      <c r="Y839" s="179">
        <f t="shared" si="137"/>
        <v>0</v>
      </c>
      <c r="Z839" s="186">
        <f t="shared" si="138"/>
        <v>3.3979167742820456E-5</v>
      </c>
      <c r="AA839" s="156">
        <f>$J839*'9 All Base Data'!$Y839</f>
        <v>0</v>
      </c>
      <c r="AB839" s="156">
        <f>$K839*'9 All Base Data'!$Y839</f>
        <v>0</v>
      </c>
      <c r="AC839" s="178">
        <f>$L839*'9 All Base Data'!$Y839</f>
        <v>0</v>
      </c>
      <c r="AD839" s="178">
        <f>IF($M839="","",$M839*'9 All Base Data'!$Y839)</f>
        <v>1.3818320518460583E-4</v>
      </c>
      <c r="AE839" s="178">
        <f>IF($N839="","",$N839*'9 All Base Data'!$Y839)</f>
        <v>4.5915386791206954E-4</v>
      </c>
      <c r="AF839" s="178">
        <f>IF($O839="","",$O839*'9 All Base Data'!$Y839)</f>
        <v>4.5555182809942394E-4</v>
      </c>
      <c r="AG839" s="178">
        <f>IF($P839="","",$P839*'9 All Base Data'!$Y839)</f>
        <v>0</v>
      </c>
      <c r="AH839" s="167">
        <f>$Q839*'9 All Base Data'!$Y839</f>
        <v>0</v>
      </c>
      <c r="AI839" s="178">
        <f>$R839*'9 All Base Data'!$Y839</f>
        <v>0</v>
      </c>
      <c r="AJ839" s="178">
        <f>$S839*'9 All Base Data'!$Y839</f>
        <v>0</v>
      </c>
      <c r="AK839" s="178">
        <f>$T839*'9 All Base Data'!$Y839</f>
        <v>0</v>
      </c>
      <c r="AL839" s="178">
        <f>IF($U839="","",$U839*'9 All Base Data'!$Y839)</f>
        <v>8.7746335292224694E-7</v>
      </c>
      <c r="AM839" s="178">
        <f>IF($V839="","",$V839*'9 All Base Data'!$Y839)</f>
        <v>2.0822627909812354E-6</v>
      </c>
      <c r="AN839" s="178">
        <f>IF($W839="","",$W839*'9 All Base Data'!$Y839)</f>
        <v>2.0659275404308877E-6</v>
      </c>
      <c r="AO839" s="178">
        <f>IF($X839="","",$X839*'9 All Base Data'!$Y839)</f>
        <v>0</v>
      </c>
      <c r="AP839" s="178">
        <f>$Y839*'9 All Base Data'!$Y839</f>
        <v>0</v>
      </c>
      <c r="AQ839" s="179">
        <f t="shared" si="139"/>
        <v>2.9597261439034825E-6</v>
      </c>
    </row>
    <row r="840" spans="1:43" x14ac:dyDescent="0.25">
      <c r="A840" s="124">
        <v>542906</v>
      </c>
      <c r="B840" s="125" t="s">
        <v>871</v>
      </c>
      <c r="C840" s="126" t="s">
        <v>678</v>
      </c>
      <c r="D840" s="101" t="s">
        <v>2089</v>
      </c>
      <c r="E840" s="142"/>
      <c r="F840" s="191" t="str">
        <f>IF('9 All Base Data'!G840="Rural Centre","Rural",IF('9 All Base Data'!G840="Rural (Incl.some Off Shore Islands)","Rural",IF('9 All Base Data'!G840="Inlet-in TA but not in Urban Area","Rural",IF('9 All Base Data'!G840="Rural (Incl.some Off Shore Islands)","Rural",IF('9 All Base Data'!G840="Inlet-not in TA","Rural",IF('9 All Base Data'!G840="Inland Water not in Urban Area","Rural",IF('9 All Base Data'!G840="Oceanic-in Region but not in TA","Rural",'9 All Base Data'!G840)))))))</f>
        <v>Rural</v>
      </c>
      <c r="G840" s="177">
        <f>IF('9 All Base Data'!I840="..C","..C",'9 All Base Data'!I840*Basecase_Pop_2006)</f>
        <v>2727</v>
      </c>
      <c r="H840" s="177">
        <f>IF('9 All Base Data'!J840="..C","..C",'9 All Base Data'!J840*Basecase_Pop_2006)</f>
        <v>1794</v>
      </c>
      <c r="I840" s="191">
        <f>IF('9 All Base Data'!L840="..C","..C",'9 All Base Data'!L840*Basecase_Pop_2006)</f>
        <v>30</v>
      </c>
      <c r="J840" s="156">
        <f>IF('9 All Base Data'!$P840=0,0,('9 All Base Data'!$P840*Basecase_Pop_2006)/(1+(1/(BaseCase_Mort_AllAdults_30*('9 All Base Data'!$W840*Basecase_PM10)/10))))</f>
        <v>1.7613982578606226E-2</v>
      </c>
      <c r="K840" s="156">
        <f>IF('9 All Base Data'!$Q840=0,0,('9 All Base Data'!$Q840*Basecase_Pop_2006)/(1+(1/(BaseCase_Mort_Maori_30*('9 All Base Data'!$W840*Basecase_PM10)/10))))</f>
        <v>0</v>
      </c>
      <c r="L840" s="179">
        <f>133/(1+1/(BaseCase_Mort_Child_0_1*'9 All Base Data'!$AB$10/10))*IF('9 All Base Data'!$L840="..C",0,'9 All Base Data'!L840/'9 All Base Data'!$L$2022)</f>
        <v>4.3763335659156898E-3</v>
      </c>
      <c r="M840" s="178">
        <f>IF('9 All Base Data'!$R840="","",IF('9 All Base Data'!$R840=0,0,('9 All Base Data'!$R840*Basecase_Pop_2006)/(1+(1/(BaseCase_CardiacHA_All*('9 All Base Data'!$W840*Basecase_PM10)/10)))))</f>
        <v>0.11104896385484612</v>
      </c>
      <c r="N840" s="178">
        <f>IF('9 All Base Data'!$S840="","",IF('9 All Base Data'!$S840=0,0,('9 All Base Data'!S840*Basecase_Pop_2006)/(1+(1/(BaseCase_RespHA_All*('9 All Base Data'!$W840*Basecase_PM10)/10)))))</f>
        <v>0.14496132490715663</v>
      </c>
      <c r="O840" s="178">
        <f>IF('9 All Base Data'!$T840="","",IF('9 All Base Data'!$T840=0,0,('9 All Base Data'!$T840*Basecase_Pop_2006)/(1+(1/(BaseCase_RespHA_Child_1_4*('9 All Base Data'!$W840*Basecase_PM10)/10)))))</f>
        <v>6.798957943710586E-2</v>
      </c>
      <c r="P840" s="179">
        <f>IF('9 All Base Data'!$U840="","",IF('9 All Base Data'!$U840=0,0,('9 All Base Data'!$U840*Basecase_Pop_2006)/(1+(1/(BaseCase_RespHA_Child_5_14*('9 All Base Data'!$W840*Basecase_PM10)/10)))))</f>
        <v>2.3351661767147501E-2</v>
      </c>
      <c r="Q840" s="156">
        <f>IF('7 Base case Results'!$G840="..C",0,BaseCase_RADs_All*'7 Base case Results'!$G840*('9 All Base Data'!$V840*Basecase_PM10)/10)</f>
        <v>782.4308400000001</v>
      </c>
      <c r="R840" s="189">
        <f t="shared" si="130"/>
        <v>6.2705777979838159E-2</v>
      </c>
      <c r="S840" s="178">
        <f t="shared" si="131"/>
        <v>0</v>
      </c>
      <c r="T840" s="179">
        <f t="shared" si="132"/>
        <v>1.5579747494659856E-2</v>
      </c>
      <c r="U840" s="178">
        <f t="shared" si="133"/>
        <v>7.0516092047827295E-4</v>
      </c>
      <c r="V840" s="178">
        <f t="shared" si="134"/>
        <v>6.5739960845395532E-4</v>
      </c>
      <c r="W840" s="178">
        <f t="shared" si="135"/>
        <v>3.0833274274727506E-4</v>
      </c>
      <c r="X840" s="179">
        <f t="shared" si="136"/>
        <v>1.0589978611401391E-4</v>
      </c>
      <c r="Y840" s="179">
        <f t="shared" si="137"/>
        <v>4.8510712080000004E-2</v>
      </c>
      <c r="Z840" s="186">
        <f t="shared" si="138"/>
        <v>0.12815879808343025</v>
      </c>
      <c r="AA840" s="156">
        <f>$J840*'9 All Base Data'!$Y840</f>
        <v>1.5342507836195178E-3</v>
      </c>
      <c r="AB840" s="156">
        <f>$K840*'9 All Base Data'!$Y840</f>
        <v>0</v>
      </c>
      <c r="AC840" s="178">
        <f>$L840*'9 All Base Data'!$Y840</f>
        <v>3.8119676642815482E-4</v>
      </c>
      <c r="AD840" s="178">
        <f>IF($M840="","",$M840*'9 All Base Data'!$Y840)</f>
        <v>9.6728243629224091E-3</v>
      </c>
      <c r="AE840" s="178">
        <f>IF($N840="","",$N840*'9 All Base Data'!$Y840)</f>
        <v>1.2626731367581913E-2</v>
      </c>
      <c r="AF840" s="178">
        <f>IF($O840="","",$O840*'9 All Base Data'!$Y840)</f>
        <v>5.922173765292511E-3</v>
      </c>
      <c r="AG840" s="178">
        <f>IF($P840="","",$P840*'9 All Base Data'!$Y840)</f>
        <v>2.0340263881366322E-3</v>
      </c>
      <c r="AH840" s="167">
        <f>$Q840*'9 All Base Data'!$Y840</f>
        <v>68.152964500835083</v>
      </c>
      <c r="AI840" s="178">
        <f>$R840*'9 All Base Data'!$Y840</f>
        <v>5.4619327896854829E-3</v>
      </c>
      <c r="AJ840" s="178">
        <f>$S840*'9 All Base Data'!$Y840</f>
        <v>0</v>
      </c>
      <c r="AK840" s="178">
        <f>$T840*'9 All Base Data'!$Y840</f>
        <v>1.3570604884842311E-3</v>
      </c>
      <c r="AL840" s="178">
        <f>IF($U840="","",$U840*'9 All Base Data'!$Y840)</f>
        <v>6.1422434704557299E-5</v>
      </c>
      <c r="AM840" s="178">
        <f>IF($V840="","",$V840*'9 All Base Data'!$Y840)</f>
        <v>5.7262226751983978E-5</v>
      </c>
      <c r="AN840" s="178">
        <f>IF($W840="","",$W840*'9 All Base Data'!$Y840)</f>
        <v>2.6857058025601536E-5</v>
      </c>
      <c r="AO840" s="178">
        <f>IF($X840="","",$X840*'9 All Base Data'!$Y840)</f>
        <v>9.2243096701996275E-6</v>
      </c>
      <c r="AP840" s="178">
        <f>$Y840*'9 All Base Data'!$Y840</f>
        <v>4.2254837990517748E-3</v>
      </c>
      <c r="AQ840" s="179">
        <f t="shared" si="139"/>
        <v>1.116316173867803E-2</v>
      </c>
    </row>
    <row r="841" spans="1:43" x14ac:dyDescent="0.25">
      <c r="A841" s="124">
        <v>543301</v>
      </c>
      <c r="B841" s="125" t="s">
        <v>873</v>
      </c>
      <c r="C841" s="126" t="s">
        <v>872</v>
      </c>
      <c r="D841" s="101" t="s">
        <v>2090</v>
      </c>
      <c r="E841" s="142"/>
      <c r="F841" s="191" t="str">
        <f>IF('9 All Base Data'!G841="Rural Centre","Rural",IF('9 All Base Data'!G841="Rural (Incl.some Off Shore Islands)","Rural",IF('9 All Base Data'!G841="Inlet-in TA but not in Urban Area","Rural",IF('9 All Base Data'!G841="Rural (Incl.some Off Shore Islands)","Rural",IF('9 All Base Data'!G841="Inlet-not in TA","Rural",IF('9 All Base Data'!G841="Inland Water not in Urban Area","Rural",IF('9 All Base Data'!G841="Oceanic-in Region but not in TA","Rural",'9 All Base Data'!G841)))))))</f>
        <v>Rural</v>
      </c>
      <c r="G841" s="177">
        <f>IF('9 All Base Data'!I841="..C","..C",'9 All Base Data'!I841*Basecase_Pop_2006)</f>
        <v>2418</v>
      </c>
      <c r="H841" s="177">
        <f>IF('9 All Base Data'!J841="..C","..C",'9 All Base Data'!J841*Basecase_Pop_2006)</f>
        <v>1365</v>
      </c>
      <c r="I841" s="191">
        <f>IF('9 All Base Data'!L841="..C","..C",'9 All Base Data'!L841*Basecase_Pop_2006)</f>
        <v>33</v>
      </c>
      <c r="J841" s="156">
        <f>IF('9 All Base Data'!$P841=0,0,('9 All Base Data'!$P841*Basecase_Pop_2006)/(1+(1/(BaseCase_Mort_AllAdults_30*('9 All Base Data'!$W841*Basecase_PM10)/10))))</f>
        <v>0.47557752962236816</v>
      </c>
      <c r="K841" s="156">
        <f>IF('9 All Base Data'!$Q841=0,0,('9 All Base Data'!$Q841*Basecase_Pop_2006)/(1+(1/(BaseCase_Mort_Maori_30*('9 All Base Data'!$W841*Basecase_PM10)/10))))</f>
        <v>0.32079811396699448</v>
      </c>
      <c r="L841" s="179">
        <f>133/(1+1/(BaseCase_Mort_Child_0_1*'9 All Base Data'!$AB$10/10))*IF('9 All Base Data'!$L841="..C",0,'9 All Base Data'!L841/'9 All Base Data'!$L$2022)</f>
        <v>4.8139669225072592E-3</v>
      </c>
      <c r="M841" s="178">
        <f>IF('9 All Base Data'!$R841="","",IF('9 All Base Data'!$R841=0,0,('9 All Base Data'!$R841*Basecase_Pop_2006)/(1+(1/(BaseCase_CardiacHA_All*('9 All Base Data'!$W841*Basecase_PM10)/10)))))</f>
        <v>0.12374027400968568</v>
      </c>
      <c r="N841" s="178">
        <f>IF('9 All Base Data'!$S841="","",IF('9 All Base Data'!$S841=0,0,('9 All Base Data'!S841*Basecase_Pop_2006)/(1+(1/(BaseCase_RespHA_All*('9 All Base Data'!$W841*Basecase_PM10)/10)))))</f>
        <v>0.19503887351144711</v>
      </c>
      <c r="O841" s="178">
        <f>IF('9 All Base Data'!$T841="","",IF('9 All Base Data'!$T841=0,0,('9 All Base Data'!$T841*Basecase_Pop_2006)/(1+(1/(BaseCase_RespHA_Child_1_4*('9 All Base Data'!$W841*Basecase_PM10)/10)))))</f>
        <v>0.10459935298016287</v>
      </c>
      <c r="P841" s="179">
        <f>IF('9 All Base Data'!$U841="","",IF('9 All Base Data'!$U841=0,0,('9 All Base Data'!$U841*Basecase_Pop_2006)/(1+(1/(BaseCase_RespHA_Child_5_14*('9 All Base Data'!$W841*Basecase_PM10)/10)))))</f>
        <v>4.6703323534295002E-2</v>
      </c>
      <c r="Q841" s="156">
        <f>IF('7 Base case Results'!$G841="..C",0,BaseCase_RADs_All*'7 Base case Results'!$G841*('9 All Base Data'!$V841*Basecase_PM10)/10)</f>
        <v>693.77256000000011</v>
      </c>
      <c r="R841" s="189">
        <f t="shared" si="130"/>
        <v>1.6930560054556305</v>
      </c>
      <c r="S841" s="178">
        <f t="shared" si="131"/>
        <v>1.1420412857225004</v>
      </c>
      <c r="T841" s="179">
        <f t="shared" si="132"/>
        <v>1.7137722244125842E-2</v>
      </c>
      <c r="U841" s="178">
        <f t="shared" si="133"/>
        <v>7.8575073996150406E-4</v>
      </c>
      <c r="V841" s="178">
        <f t="shared" si="134"/>
        <v>8.8450129137441266E-4</v>
      </c>
      <c r="W841" s="178">
        <f t="shared" si="135"/>
        <v>4.7435806576503863E-4</v>
      </c>
      <c r="X841" s="179">
        <f t="shared" si="136"/>
        <v>2.1179957222802783E-4</v>
      </c>
      <c r="Y841" s="179">
        <f t="shared" si="137"/>
        <v>4.3013898720000006E-2</v>
      </c>
      <c r="Z841" s="186">
        <f t="shared" si="138"/>
        <v>1.7548778784510923</v>
      </c>
      <c r="AA841" s="156">
        <f>$J841*'9 All Base Data'!$Y841</f>
        <v>4.1424771157726983E-2</v>
      </c>
      <c r="AB841" s="156">
        <f>$K841*'9 All Base Data'!$Y841</f>
        <v>2.7942843450709867E-2</v>
      </c>
      <c r="AC841" s="178">
        <f>$L841*'9 All Base Data'!$Y841</f>
        <v>4.1931644307097036E-4</v>
      </c>
      <c r="AD841" s="178">
        <f>IF($M841="","",$M841*'9 All Base Data'!$Y841)</f>
        <v>1.0778290004399255E-2</v>
      </c>
      <c r="AE841" s="178">
        <f>IF($N841="","",$N841*'9 All Base Data'!$Y841)</f>
        <v>1.6988693112746575E-2</v>
      </c>
      <c r="AF841" s="178">
        <f>IF($O841="","",$O841*'9 All Base Data'!$Y841)</f>
        <v>9.1110365619884795E-3</v>
      </c>
      <c r="AG841" s="178">
        <f>IF($P841="","",$P841*'9 All Base Data'!$Y841)</f>
        <v>4.0680527762732644E-3</v>
      </c>
      <c r="AH841" s="167">
        <f>$Q841*'9 All Base Data'!$Y841</f>
        <v>60.430461372577646</v>
      </c>
      <c r="AI841" s="178">
        <f>$R841*'9 All Base Data'!$Y841</f>
        <v>0.14747218532150805</v>
      </c>
      <c r="AJ841" s="178">
        <f>$S841*'9 All Base Data'!$Y841</f>
        <v>9.9476522684527127E-2</v>
      </c>
      <c r="AK841" s="178">
        <f>$T841*'9 All Base Data'!$Y841</f>
        <v>1.4927665373326543E-3</v>
      </c>
      <c r="AL841" s="178">
        <f>IF($U841="","",$U841*'9 All Base Data'!$Y841)</f>
        <v>6.8442141527935265E-5</v>
      </c>
      <c r="AM841" s="178">
        <f>IF($V841="","",$V841*'9 All Base Data'!$Y841)</f>
        <v>7.7043723266305721E-5</v>
      </c>
      <c r="AN841" s="178">
        <f>IF($W841="","",$W841*'9 All Base Data'!$Y841)</f>
        <v>4.1318550808617751E-5</v>
      </c>
      <c r="AO841" s="178">
        <f>IF($X841="","",$X841*'9 All Base Data'!$Y841)</f>
        <v>1.8448619340399255E-5</v>
      </c>
      <c r="AP841" s="178">
        <f>$Y841*'9 All Base Data'!$Y841</f>
        <v>3.7466886050998138E-3</v>
      </c>
      <c r="AQ841" s="179">
        <f t="shared" si="139"/>
        <v>0.15285712632873474</v>
      </c>
    </row>
    <row r="842" spans="1:43" x14ac:dyDescent="0.25">
      <c r="A842" s="124">
        <v>543302</v>
      </c>
      <c r="B842" s="125" t="s">
        <v>874</v>
      </c>
      <c r="C842" s="126" t="s">
        <v>872</v>
      </c>
      <c r="D842" s="101" t="s">
        <v>2090</v>
      </c>
      <c r="E842" s="142"/>
      <c r="F842" s="191" t="str">
        <f>IF('9 All Base Data'!G842="Rural Centre","Rural",IF('9 All Base Data'!G842="Rural (Incl.some Off Shore Islands)","Rural",IF('9 All Base Data'!G842="Inlet-in TA but not in Urban Area","Rural",IF('9 All Base Data'!G842="Rural (Incl.some Off Shore Islands)","Rural",IF('9 All Base Data'!G842="Inlet-not in TA","Rural",IF('9 All Base Data'!G842="Inland Water not in Urban Area","Rural",IF('9 All Base Data'!G842="Oceanic-in Region but not in TA","Rural",'9 All Base Data'!G842)))))))</f>
        <v>Rural</v>
      </c>
      <c r="G842" s="177">
        <f>IF('9 All Base Data'!I842="..C","..C",'9 All Base Data'!I842*Basecase_Pop_2006)</f>
        <v>750</v>
      </c>
      <c r="H842" s="177">
        <f>IF('9 All Base Data'!J842="..C","..C",'9 All Base Data'!J842*Basecase_Pop_2006)</f>
        <v>354</v>
      </c>
      <c r="I842" s="191">
        <f>IF('9 All Base Data'!L842="..C","..C",'9 All Base Data'!L842*Basecase_Pop_2006)</f>
        <v>9</v>
      </c>
      <c r="J842" s="156">
        <f>IF('9 All Base Data'!$P842=0,0,('9 All Base Data'!$P842*Basecase_Pop_2006)/(1+(1/(BaseCase_Mort_AllAdults_30*('9 All Base Data'!$W842*Basecase_PM10)/10))))</f>
        <v>1.0392249721377675</v>
      </c>
      <c r="K842" s="156">
        <f>IF('9 All Base Data'!$Q842=0,0,('9 All Base Data'!$Q842*Basecase_Pop_2006)/(1+(1/(BaseCase_Mort_Maori_30*('9 All Base Data'!$W842*Basecase_PM10)/10))))</f>
        <v>2.245586797768961</v>
      </c>
      <c r="L842" s="179">
        <f>133/(1+1/(BaseCase_Mort_Child_0_1*'9 All Base Data'!$AB$10/10))*IF('9 All Base Data'!$L842="..C",0,'9 All Base Data'!L842/'9 All Base Data'!$L$2022)</f>
        <v>1.3129000697747069E-3</v>
      </c>
      <c r="M842" s="178">
        <f>IF('9 All Base Data'!$R842="","",IF('9 All Base Data'!$R842=0,0,('9 All Base Data'!$R842*Basecase_Pop_2006)/(1+(1/(BaseCase_CardiacHA_All*('9 All Base Data'!$W842*Basecase_PM10)/10)))))</f>
        <v>5.7110895696778005E-2</v>
      </c>
      <c r="N842" s="178">
        <f>IF('9 All Base Data'!$S842="","",IF('9 All Base Data'!$S842=0,0,('9 All Base Data'!S842*Basecase_Pop_2006)/(1+(1/(BaseCase_RespHA_All*('9 All Base Data'!$W842*Basecase_PM10)/10)))))</f>
        <v>9.4883776302866152E-2</v>
      </c>
      <c r="O842" s="178">
        <f>IF('9 All Base Data'!$T842="","",IF('9 All Base Data'!$T842=0,0,('9 All Base Data'!$T842*Basecase_Pop_2006)/(1+(1/(BaseCase_RespHA_Child_1_4*('9 All Base Data'!$W842*Basecase_PM10)/10)))))</f>
        <v>2.0919870596032574E-2</v>
      </c>
      <c r="P842" s="179">
        <f>IF('9 All Base Data'!$U842="","",IF('9 All Base Data'!$U842=0,0,('9 All Base Data'!$U842*Basecase_Pop_2006)/(1+(1/(BaseCase_RespHA_Child_5_14*('9 All Base Data'!$W842*Basecase_PM10)/10)))))</f>
        <v>4.6703323534295002E-2</v>
      </c>
      <c r="Q842" s="156">
        <f>IF('7 Base case Results'!$G842="..C",0,BaseCase_RADs_All*'7 Base case Results'!$G842*('9 All Base Data'!$V842*Basecase_PM10)/10)</f>
        <v>215.19</v>
      </c>
      <c r="R842" s="189">
        <f t="shared" si="130"/>
        <v>3.6996409008104525</v>
      </c>
      <c r="S842" s="178">
        <f t="shared" si="131"/>
        <v>7.9942890000575009</v>
      </c>
      <c r="T842" s="179">
        <f t="shared" si="132"/>
        <v>4.673924248397957E-3</v>
      </c>
      <c r="U842" s="178">
        <f t="shared" si="133"/>
        <v>3.6265418767454031E-4</v>
      </c>
      <c r="V842" s="178">
        <f t="shared" si="134"/>
        <v>4.3029792553349799E-4</v>
      </c>
      <c r="W842" s="178">
        <f t="shared" si="135"/>
        <v>9.487161315300773E-5</v>
      </c>
      <c r="X842" s="179">
        <f t="shared" si="136"/>
        <v>2.1179957222802783E-4</v>
      </c>
      <c r="Y842" s="179">
        <f t="shared" si="137"/>
        <v>1.3341780000000001E-2</v>
      </c>
      <c r="Z842" s="186">
        <f t="shared" si="138"/>
        <v>3.7184495571720584</v>
      </c>
      <c r="AA842" s="156">
        <f>$J842*'9 All Base Data'!$Y842</f>
        <v>9.0520796233551568E-2</v>
      </c>
      <c r="AB842" s="156">
        <f>$K842*'9 All Base Data'!$Y842</f>
        <v>0.19559990415496903</v>
      </c>
      <c r="AC842" s="178">
        <f>$L842*'9 All Base Data'!$Y842</f>
        <v>1.1435902992844645E-4</v>
      </c>
      <c r="AD842" s="178">
        <f>IF($M842="","",$M842*'9 All Base Data'!$Y842)</f>
        <v>4.97459538664581E-3</v>
      </c>
      <c r="AE842" s="178">
        <f>IF($N842="","",$N842*'9 All Base Data'!$Y842)</f>
        <v>8.2647696224172514E-3</v>
      </c>
      <c r="AF842" s="178">
        <f>IF($O842="","",$O842*'9 All Base Data'!$Y842)</f>
        <v>1.8222073123976958E-3</v>
      </c>
      <c r="AG842" s="178">
        <f>IF($P842="","",$P842*'9 All Base Data'!$Y842)</f>
        <v>4.0680527762732644E-3</v>
      </c>
      <c r="AH842" s="167">
        <f>$Q842*'9 All Base Data'!$Y842</f>
        <v>18.743939631692815</v>
      </c>
      <c r="AI842" s="178">
        <f>$R842*'9 All Base Data'!$Y842</f>
        <v>0.32225403459144358</v>
      </c>
      <c r="AJ842" s="178">
        <f>$S842*'9 All Base Data'!$Y842</f>
        <v>0.69633565879168968</v>
      </c>
      <c r="AK842" s="178">
        <f>$T842*'9 All Base Data'!$Y842</f>
        <v>4.071181465452694E-4</v>
      </c>
      <c r="AL842" s="178">
        <f>IF($U842="","",$U842*'9 All Base Data'!$Y842)</f>
        <v>3.1588680705200895E-5</v>
      </c>
      <c r="AM842" s="178">
        <f>IF($V842="","",$V842*'9 All Base Data'!$Y842)</f>
        <v>3.7480730237662236E-5</v>
      </c>
      <c r="AN842" s="178">
        <f>IF($W842="","",$W842*'9 All Base Data'!$Y842)</f>
        <v>8.2637101617235509E-6</v>
      </c>
      <c r="AO842" s="178">
        <f>IF($X842="","",$X842*'9 All Base Data'!$Y842)</f>
        <v>1.8448619340399255E-5</v>
      </c>
      <c r="AP842" s="178">
        <f>$Y842*'9 All Base Data'!$Y842</f>
        <v>1.1621242571649545E-3</v>
      </c>
      <c r="AQ842" s="179">
        <f t="shared" si="139"/>
        <v>0.32389234640609665</v>
      </c>
    </row>
    <row r="843" spans="1:43" x14ac:dyDescent="0.25">
      <c r="A843" s="124">
        <v>543303</v>
      </c>
      <c r="B843" s="125" t="s">
        <v>875</v>
      </c>
      <c r="C843" s="126" t="s">
        <v>872</v>
      </c>
      <c r="D843" s="101" t="s">
        <v>2090</v>
      </c>
      <c r="E843" s="142"/>
      <c r="F843" s="191" t="str">
        <f>IF('9 All Base Data'!G843="Rural Centre","Rural",IF('9 All Base Data'!G843="Rural (Incl.some Off Shore Islands)","Rural",IF('9 All Base Data'!G843="Inlet-in TA but not in Urban Area","Rural",IF('9 All Base Data'!G843="Rural (Incl.some Off Shore Islands)","Rural",IF('9 All Base Data'!G843="Inlet-not in TA","Rural",IF('9 All Base Data'!G843="Inland Water not in Urban Area","Rural",IF('9 All Base Data'!G843="Oceanic-in Region but not in TA","Rural",'9 All Base Data'!G843)))))))</f>
        <v>Rural</v>
      </c>
      <c r="G843" s="177">
        <f>IF('9 All Base Data'!I843="..C","..C",'9 All Base Data'!I843*Basecase_Pop_2006)</f>
        <v>390</v>
      </c>
      <c r="H843" s="177">
        <f>IF('9 All Base Data'!J843="..C","..C",'9 All Base Data'!J843*Basecase_Pop_2006)</f>
        <v>246</v>
      </c>
      <c r="I843" s="191">
        <f>IF('9 All Base Data'!L843="..C","..C",'9 All Base Data'!L843*Basecase_Pop_2006)</f>
        <v>3</v>
      </c>
      <c r="J843" s="156">
        <f>IF('9 All Base Data'!$P843=0,0,('9 All Base Data'!$P843*Basecase_Pop_2006)/(1+(1/(BaseCase_Mort_AllAdults_30*('9 All Base Data'!$W843*Basecase_PM10)/10))))</f>
        <v>0.33466566899351829</v>
      </c>
      <c r="K843" s="156">
        <f>IF('9 All Base Data'!$Q843=0,0,('9 All Base Data'!$Q843*Basecase_Pop_2006)/(1+(1/(BaseCase_Mort_Maori_30*('9 All Base Data'!$W843*Basecase_PM10)/10))))</f>
        <v>0.77908113391984368</v>
      </c>
      <c r="L843" s="179">
        <f>133/(1+1/(BaseCase_Mort_Child_0_1*'9 All Base Data'!$AB$10/10))*IF('9 All Base Data'!$L843="..C",0,'9 All Base Data'!L843/'9 All Base Data'!$L$2022)</f>
        <v>4.3763335659156898E-4</v>
      </c>
      <c r="M843" s="178">
        <f>IF('9 All Base Data'!$R843="","",IF('9 All Base Data'!$R843=0,0,('9 All Base Data'!$R843*Basecase_Pop_2006)/(1+(1/(BaseCase_CardiacHA_All*('9 All Base Data'!$W843*Basecase_PM10)/10)))))</f>
        <v>3.8073930464518672E-2</v>
      </c>
      <c r="N843" s="178">
        <f>IF('9 All Base Data'!$S843="","",IF('9 All Base Data'!$S843=0,0,('9 All Base Data'!S843*Basecase_Pop_2006)/(1+(1/(BaseCase_RespHA_All*('9 All Base Data'!$W843*Basecase_PM10)/10)))))</f>
        <v>3.9534906792860897E-2</v>
      </c>
      <c r="O843" s="178">
        <f>IF('9 All Base Data'!$T843="","",IF('9 All Base Data'!$T843=0,0,('9 All Base Data'!$T843*Basecase_Pop_2006)/(1+(1/(BaseCase_RespHA_Child_1_4*('9 All Base Data'!$W843*Basecase_PM10)/10)))))</f>
        <v>1.568990294702443E-2</v>
      </c>
      <c r="P843" s="179">
        <f>IF('9 All Base Data'!$U843="","",IF('9 All Base Data'!$U843=0,0,('9 All Base Data'!$U843*Basecase_Pop_2006)/(1+(1/(BaseCase_RespHA_Child_5_14*('9 All Base Data'!$W843*Basecase_PM10)/10)))))</f>
        <v>5.4487210790010836E-2</v>
      </c>
      <c r="Q843" s="156">
        <f>IF('7 Base case Results'!$G843="..C",0,BaseCase_RADs_All*'7 Base case Results'!$G843*('9 All Base Data'!$V843*Basecase_PM10)/10)</f>
        <v>111.89880000000001</v>
      </c>
      <c r="R843" s="189">
        <f t="shared" si="130"/>
        <v>1.1914097816169251</v>
      </c>
      <c r="S843" s="178">
        <f t="shared" si="131"/>
        <v>2.7735288367546436</v>
      </c>
      <c r="T843" s="179">
        <f t="shared" si="132"/>
        <v>1.5579747494659855E-3</v>
      </c>
      <c r="U843" s="178">
        <f t="shared" si="133"/>
        <v>2.4176945844969357E-4</v>
      </c>
      <c r="V843" s="178">
        <f t="shared" si="134"/>
        <v>1.7929080230562417E-4</v>
      </c>
      <c r="W843" s="178">
        <f t="shared" si="135"/>
        <v>7.1153709864755777E-5</v>
      </c>
      <c r="X843" s="179">
        <f t="shared" si="136"/>
        <v>2.470995009326991E-4</v>
      </c>
      <c r="Y843" s="179">
        <f t="shared" si="137"/>
        <v>6.9377256000000007E-3</v>
      </c>
      <c r="Z843" s="186">
        <f t="shared" si="138"/>
        <v>1.2003265422271467</v>
      </c>
      <c r="AA843" s="156">
        <f>$J843*'9 All Base Data'!$Y843</f>
        <v>2.9150764888770837E-2</v>
      </c>
      <c r="AB843" s="156">
        <f>$K843*'9 All Base Data'!$Y843</f>
        <v>6.7861191237438237E-2</v>
      </c>
      <c r="AC843" s="178">
        <f>$L843*'9 All Base Data'!$Y843</f>
        <v>3.811967664281548E-5</v>
      </c>
      <c r="AD843" s="178">
        <f>IF($M843="","",$M843*'9 All Base Data'!$Y843)</f>
        <v>3.31639692443054E-3</v>
      </c>
      <c r="AE843" s="178">
        <f>IF($N843="","",$N843*'9 All Base Data'!$Y843)</f>
        <v>3.4436540093405214E-3</v>
      </c>
      <c r="AF843" s="178">
        <f>IF($O843="","",$O843*'9 All Base Data'!$Y843)</f>
        <v>1.3666554842982717E-3</v>
      </c>
      <c r="AG843" s="178">
        <f>IF($P843="","",$P843*'9 All Base Data'!$Y843)</f>
        <v>4.7460615723188089E-3</v>
      </c>
      <c r="AH843" s="167">
        <f>$Q843*'9 All Base Data'!$Y843</f>
        <v>9.7468486084802635</v>
      </c>
      <c r="AI843" s="178">
        <f>$R843*'9 All Base Data'!$Y843</f>
        <v>0.10377672300402419</v>
      </c>
      <c r="AJ843" s="178">
        <f>$S843*'9 All Base Data'!$Y843</f>
        <v>0.24158584080528014</v>
      </c>
      <c r="AK843" s="178">
        <f>$T843*'9 All Base Data'!$Y843</f>
        <v>1.3570604884842311E-4</v>
      </c>
      <c r="AL843" s="178">
        <f>IF($U843="","",$U843*'9 All Base Data'!$Y843)</f>
        <v>2.1059120470133929E-5</v>
      </c>
      <c r="AM843" s="178">
        <f>IF($V843="","",$V843*'9 All Base Data'!$Y843)</f>
        <v>1.5616970932359266E-5</v>
      </c>
      <c r="AN843" s="178">
        <f>IF($W843="","",$W843*'9 All Base Data'!$Y843)</f>
        <v>6.1977826212926615E-6</v>
      </c>
      <c r="AO843" s="178">
        <f>IF($X843="","",$X843*'9 All Base Data'!$Y843)</f>
        <v>2.1523389230465794E-5</v>
      </c>
      <c r="AP843" s="178">
        <f>$Y843*'9 All Base Data'!$Y843</f>
        <v>6.0430461372577642E-4</v>
      </c>
      <c r="AQ843" s="179">
        <f t="shared" si="139"/>
        <v>0.10455340975800088</v>
      </c>
    </row>
    <row r="844" spans="1:43" x14ac:dyDescent="0.25">
      <c r="A844" s="124">
        <v>543601</v>
      </c>
      <c r="B844" s="125" t="s">
        <v>876</v>
      </c>
      <c r="C844" s="126" t="s">
        <v>872</v>
      </c>
      <c r="D844" s="101" t="s">
        <v>2090</v>
      </c>
      <c r="E844" s="142"/>
      <c r="F844" s="191" t="str">
        <f>IF('9 All Base Data'!G844="Rural Centre","Rural",IF('9 All Base Data'!G844="Rural (Incl.some Off Shore Islands)","Rural",IF('9 All Base Data'!G844="Inlet-in TA but not in Urban Area","Rural",IF('9 All Base Data'!G844="Rural (Incl.some Off Shore Islands)","Rural",IF('9 All Base Data'!G844="Inlet-not in TA","Rural",IF('9 All Base Data'!G844="Inland Water not in Urban Area","Rural",IF('9 All Base Data'!G844="Oceanic-in Region but not in TA","Rural",'9 All Base Data'!G844)))))))</f>
        <v>Rural</v>
      </c>
      <c r="G844" s="177">
        <f>IF('9 All Base Data'!I844="..C","..C",'9 All Base Data'!I844*Basecase_Pop_2006)</f>
        <v>1491</v>
      </c>
      <c r="H844" s="177">
        <f>IF('9 All Base Data'!J844="..C","..C",'9 All Base Data'!J844*Basecase_Pop_2006)</f>
        <v>885</v>
      </c>
      <c r="I844" s="191">
        <f>IF('9 All Base Data'!L844="..C","..C",'9 All Base Data'!L844*Basecase_Pop_2006)</f>
        <v>15</v>
      </c>
      <c r="J844" s="156">
        <f>IF('9 All Base Data'!$P844=0,0,('9 All Base Data'!$P844*Basecase_Pop_2006)/(1+(1/(BaseCase_Mort_AllAdults_30*('9 All Base Data'!$W844*Basecase_PM10)/10))))</f>
        <v>0.35227965157212454</v>
      </c>
      <c r="K844" s="156">
        <f>IF('9 All Base Data'!$Q844=0,0,('9 All Base Data'!$Q844*Basecase_Pop_2006)/(1+(1/(BaseCase_Mort_Maori_30*('9 All Base Data'!$W844*Basecase_PM10)/10))))</f>
        <v>0.64159622793398896</v>
      </c>
      <c r="L844" s="179">
        <f>133/(1+1/(BaseCase_Mort_Child_0_1*'9 All Base Data'!$AB$10/10))*IF('9 All Base Data'!$L844="..C",0,'9 All Base Data'!L844/'9 All Base Data'!$L$2022)</f>
        <v>2.1881667829578449E-3</v>
      </c>
      <c r="M844" s="178">
        <f>IF('9 All Base Data'!$R844="","",IF('9 All Base Data'!$R844=0,0,('9 All Base Data'!$R844*Basecase_Pop_2006)/(1+(1/(BaseCase_CardiacHA_All*('9 All Base Data'!$W844*Basecase_PM10)/10)))))</f>
        <v>1.9036965232259336E-2</v>
      </c>
      <c r="N844" s="178">
        <f>IF('9 All Base Data'!$S844="","",IF('9 All Base Data'!$S844=0,0,('9 All Base Data'!S844*Basecase_Pop_2006)/(1+(1/(BaseCase_RespHA_All*('9 All Base Data'!$W844*Basecase_PM10)/10)))))</f>
        <v>4.7441888151433076E-2</v>
      </c>
      <c r="O844" s="178">
        <f>IF('9 All Base Data'!$T844="","",IF('9 All Base Data'!$T844=0,0,('9 All Base Data'!$T844*Basecase_Pop_2006)/(1+(1/(BaseCase_RespHA_Child_1_4*('9 All Base Data'!$W844*Basecase_PM10)/10)))))</f>
        <v>5.2299676490081435E-3</v>
      </c>
      <c r="P844" s="179">
        <f>IF('9 All Base Data'!$U844="","",IF('9 All Base Data'!$U844=0,0,('9 All Base Data'!$U844*Basecase_Pop_2006)/(1+(1/(BaseCase_RespHA_Child_5_14*('9 All Base Data'!$W844*Basecase_PM10)/10)))))</f>
        <v>0</v>
      </c>
      <c r="Q844" s="156">
        <f>IF('7 Base case Results'!$G844="..C",0,BaseCase_RADs_All*'7 Base case Results'!$G844*('9 All Base Data'!$V844*Basecase_PM10)/10)</f>
        <v>427.79772000000003</v>
      </c>
      <c r="R844" s="189">
        <f t="shared" si="130"/>
        <v>1.2541155595967635</v>
      </c>
      <c r="S844" s="178">
        <f t="shared" si="131"/>
        <v>2.2840825714450008</v>
      </c>
      <c r="T844" s="179">
        <f t="shared" si="132"/>
        <v>7.7898737473299281E-3</v>
      </c>
      <c r="U844" s="178">
        <f t="shared" si="133"/>
        <v>1.2088472922484678E-4</v>
      </c>
      <c r="V844" s="178">
        <f t="shared" si="134"/>
        <v>2.15148962766749E-4</v>
      </c>
      <c r="W844" s="178">
        <f t="shared" si="135"/>
        <v>2.3717903288251933E-5</v>
      </c>
      <c r="X844" s="179">
        <f t="shared" si="136"/>
        <v>0</v>
      </c>
      <c r="Y844" s="179">
        <f t="shared" si="137"/>
        <v>2.6523458640000001E-2</v>
      </c>
      <c r="Z844" s="186">
        <f t="shared" si="138"/>
        <v>1.2887649256760849</v>
      </c>
      <c r="AA844" s="156">
        <f>$J844*'9 All Base Data'!$Y844</f>
        <v>3.0685015672390358E-2</v>
      </c>
      <c r="AB844" s="156">
        <f>$K844*'9 All Base Data'!$Y844</f>
        <v>5.5885686901419734E-2</v>
      </c>
      <c r="AC844" s="178">
        <f>$L844*'9 All Base Data'!$Y844</f>
        <v>1.9059838321407741E-4</v>
      </c>
      <c r="AD844" s="178">
        <f>IF($M844="","",$M844*'9 All Base Data'!$Y844)</f>
        <v>1.65819846221527E-3</v>
      </c>
      <c r="AE844" s="178">
        <f>IF($N844="","",$N844*'9 All Base Data'!$Y844)</f>
        <v>4.1323848112086257E-3</v>
      </c>
      <c r="AF844" s="178">
        <f>IF($O844="","",$O844*'9 All Base Data'!$Y844)</f>
        <v>4.5555182809942394E-4</v>
      </c>
      <c r="AG844" s="178">
        <f>IF($P844="","",$P844*'9 All Base Data'!$Y844)</f>
        <v>0</v>
      </c>
      <c r="AH844" s="167">
        <f>$Q844*'9 All Base Data'!$Y844</f>
        <v>37.262951987805316</v>
      </c>
      <c r="AI844" s="178">
        <f>$R844*'9 All Base Data'!$Y844</f>
        <v>0.10923865579370969</v>
      </c>
      <c r="AJ844" s="178">
        <f>$S844*'9 All Base Data'!$Y844</f>
        <v>0.19895304536905425</v>
      </c>
      <c r="AK844" s="178">
        <f>$T844*'9 All Base Data'!$Y844</f>
        <v>6.7853024424211557E-4</v>
      </c>
      <c r="AL844" s="178">
        <f>IF($U844="","",$U844*'9 All Base Data'!$Y844)</f>
        <v>1.0529560235066965E-5</v>
      </c>
      <c r="AM844" s="178">
        <f>IF($V844="","",$V844*'9 All Base Data'!$Y844)</f>
        <v>1.8740365118831118E-5</v>
      </c>
      <c r="AN844" s="178">
        <f>IF($W844="","",$W844*'9 All Base Data'!$Y844)</f>
        <v>2.0659275404308877E-6</v>
      </c>
      <c r="AO844" s="178">
        <f>IF($X844="","",$X844*'9 All Base Data'!$Y844)</f>
        <v>0</v>
      </c>
      <c r="AP844" s="178">
        <f>$Y844*'9 All Base Data'!$Y844</f>
        <v>2.3103030232439294E-3</v>
      </c>
      <c r="AQ844" s="179">
        <f t="shared" si="139"/>
        <v>0.11225675898654962</v>
      </c>
    </row>
    <row r="845" spans="1:43" x14ac:dyDescent="0.25">
      <c r="A845" s="124">
        <v>543602</v>
      </c>
      <c r="B845" s="125" t="s">
        <v>877</v>
      </c>
      <c r="C845" s="126" t="s">
        <v>872</v>
      </c>
      <c r="D845" s="101" t="s">
        <v>2090</v>
      </c>
      <c r="E845" s="142"/>
      <c r="F845" s="191" t="str">
        <f>IF('9 All Base Data'!G845="Rural Centre","Rural",IF('9 All Base Data'!G845="Rural (Incl.some Off Shore Islands)","Rural",IF('9 All Base Data'!G845="Inlet-in TA but not in Urban Area","Rural",IF('9 All Base Data'!G845="Rural (Incl.some Off Shore Islands)","Rural",IF('9 All Base Data'!G845="Inlet-not in TA","Rural",IF('9 All Base Data'!G845="Inland Water not in Urban Area","Rural",IF('9 All Base Data'!G845="Oceanic-in Region but not in TA","Rural",'9 All Base Data'!G845)))))))</f>
        <v>Rural</v>
      </c>
      <c r="G845" s="177">
        <f>IF('9 All Base Data'!I845="..C","..C",'9 All Base Data'!I845*Basecase_Pop_2006)</f>
        <v>480</v>
      </c>
      <c r="H845" s="177">
        <f>IF('9 All Base Data'!J845="..C","..C",'9 All Base Data'!J845*Basecase_Pop_2006)</f>
        <v>246</v>
      </c>
      <c r="I845" s="191">
        <f>IF('9 All Base Data'!L845="..C","..C",'9 All Base Data'!L845*Basecase_Pop_2006)</f>
        <v>9</v>
      </c>
      <c r="J845" s="156">
        <f>IF('9 All Base Data'!$P845=0,0,('9 All Base Data'!$P845*Basecase_Pop_2006)/(1+(1/(BaseCase_Mort_AllAdults_30*('9 All Base Data'!$W845*Basecase_PM10)/10))))</f>
        <v>0.14091186062884981</v>
      </c>
      <c r="K845" s="156">
        <f>IF('9 All Base Data'!$Q845=0,0,('9 All Base Data'!$Q845*Basecase_Pop_2006)/(1+(1/(BaseCase_Mort_Maori_30*('9 All Base Data'!$W845*Basecase_PM10)/10))))</f>
        <v>0.22914150997642463</v>
      </c>
      <c r="L845" s="179">
        <f>133/(1+1/(BaseCase_Mort_Child_0_1*'9 All Base Data'!$AB$10/10))*IF('9 All Base Data'!$L845="..C",0,'9 All Base Data'!L845/'9 All Base Data'!$L$2022)</f>
        <v>1.3129000697747069E-3</v>
      </c>
      <c r="M845" s="178">
        <f>IF('9 All Base Data'!$R845="","",IF('9 All Base Data'!$R845=0,0,('9 All Base Data'!$R845*Basecase_Pop_2006)/(1+(1/(BaseCase_CardiacHA_All*('9 All Base Data'!$W845*Basecase_PM10)/10)))))</f>
        <v>1.745055146290439E-2</v>
      </c>
      <c r="N845" s="178">
        <f>IF('9 All Base Data'!$S845="","",IF('9 All Base Data'!$S845=0,0,('9 All Base Data'!S845*Basecase_Pop_2006)/(1+(1/(BaseCase_RespHA_All*('9 All Base Data'!$W845*Basecase_PM10)/10)))))</f>
        <v>6.8527171774292225E-2</v>
      </c>
      <c r="O845" s="178">
        <f>IF('9 All Base Data'!$T845="","",IF('9 All Base Data'!$T845=0,0,('9 All Base Data'!$T845*Basecase_Pop_2006)/(1+(1/(BaseCase_RespHA_Child_1_4*('9 All Base Data'!$W845*Basecase_PM10)/10)))))</f>
        <v>6.2759611788097719E-2</v>
      </c>
      <c r="P845" s="179">
        <f>IF('9 All Base Data'!$U845="","",IF('9 All Base Data'!$U845=0,0,('9 All Base Data'!$U845*Basecase_Pop_2006)/(1+(1/(BaseCase_RespHA_Child_5_14*('9 All Base Data'!$W845*Basecase_PM10)/10)))))</f>
        <v>7.7838872557158328E-3</v>
      </c>
      <c r="Q845" s="156">
        <f>IF('7 Base case Results'!$G845="..C",0,BaseCase_RADs_All*'7 Base case Results'!$G845*('9 All Base Data'!$V845*Basecase_PM10)/10)</f>
        <v>137.72160000000002</v>
      </c>
      <c r="R845" s="189">
        <f t="shared" si="130"/>
        <v>0.50164622383870527</v>
      </c>
      <c r="S845" s="178">
        <f t="shared" si="131"/>
        <v>0.81574377551607169</v>
      </c>
      <c r="T845" s="179">
        <f t="shared" si="132"/>
        <v>4.673924248397957E-3</v>
      </c>
      <c r="U845" s="178">
        <f t="shared" si="133"/>
        <v>1.1081100178944288E-4</v>
      </c>
      <c r="V845" s="178">
        <f t="shared" si="134"/>
        <v>3.1077072399641526E-4</v>
      </c>
      <c r="W845" s="178">
        <f t="shared" si="135"/>
        <v>2.8461483945902311E-4</v>
      </c>
      <c r="X845" s="179">
        <f t="shared" si="136"/>
        <v>3.52999287046713E-5</v>
      </c>
      <c r="Y845" s="179">
        <f t="shared" si="137"/>
        <v>8.538739200000001E-3</v>
      </c>
      <c r="Z845" s="186">
        <f t="shared" si="138"/>
        <v>0.51528046901288915</v>
      </c>
      <c r="AA845" s="156">
        <f>$J845*'9 All Base Data'!$Y845</f>
        <v>1.2274006268956143E-2</v>
      </c>
      <c r="AB845" s="156">
        <f>$K845*'9 All Base Data'!$Y845</f>
        <v>1.9959173893364188E-2</v>
      </c>
      <c r="AC845" s="178">
        <f>$L845*'9 All Base Data'!$Y845</f>
        <v>1.1435902992844645E-4</v>
      </c>
      <c r="AD845" s="178">
        <f>IF($M845="","",$M845*'9 All Base Data'!$Y845)</f>
        <v>1.5200152570306641E-3</v>
      </c>
      <c r="AE845" s="178">
        <f>IF($N845="","",$N845*'9 All Base Data'!$Y845)</f>
        <v>5.969000282856904E-3</v>
      </c>
      <c r="AF845" s="178">
        <f>IF($O845="","",$O845*'9 All Base Data'!$Y845)</f>
        <v>5.4666219371930867E-3</v>
      </c>
      <c r="AG845" s="178">
        <f>IF($P845="","",$P845*'9 All Base Data'!$Y845)</f>
        <v>6.7800879604554406E-4</v>
      </c>
      <c r="AH845" s="167">
        <f>$Q845*'9 All Base Data'!$Y845</f>
        <v>11.996121364283404</v>
      </c>
      <c r="AI845" s="178">
        <f>$R845*'9 All Base Data'!$Y845</f>
        <v>4.3695462317483863E-2</v>
      </c>
      <c r="AJ845" s="178">
        <f>$S845*'9 All Base Data'!$Y845</f>
        <v>7.1054659060376515E-2</v>
      </c>
      <c r="AK845" s="178">
        <f>$T845*'9 All Base Data'!$Y845</f>
        <v>4.071181465452694E-4</v>
      </c>
      <c r="AL845" s="178">
        <f>IF($U845="","",$U845*'9 All Base Data'!$Y845)</f>
        <v>9.6520968821447171E-6</v>
      </c>
      <c r="AM845" s="178">
        <f>IF($V845="","",$V845*'9 All Base Data'!$Y845)</f>
        <v>2.7069416282756063E-5</v>
      </c>
      <c r="AN845" s="178">
        <f>IF($W845="","",$W845*'9 All Base Data'!$Y845)</f>
        <v>2.4791130485170646E-5</v>
      </c>
      <c r="AO845" s="178">
        <f>IF($X845="","",$X845*'9 All Base Data'!$Y845)</f>
        <v>3.0747698900665421E-6</v>
      </c>
      <c r="AP845" s="178">
        <f>$Y845*'9 All Base Data'!$Y845</f>
        <v>7.4375952458557092E-4</v>
      </c>
      <c r="AQ845" s="179">
        <f t="shared" si="139"/>
        <v>4.4883061501779606E-2</v>
      </c>
    </row>
    <row r="846" spans="1:43" x14ac:dyDescent="0.25">
      <c r="A846" s="124">
        <v>543800</v>
      </c>
      <c r="B846" s="125" t="s">
        <v>878</v>
      </c>
      <c r="C846" s="126" t="s">
        <v>872</v>
      </c>
      <c r="D846" s="101" t="s">
        <v>2090</v>
      </c>
      <c r="E846" s="142"/>
      <c r="F846" s="191" t="str">
        <f>IF('9 All Base Data'!G846="Rural Centre","Rural",IF('9 All Base Data'!G846="Rural (Incl.some Off Shore Islands)","Rural",IF('9 All Base Data'!G846="Inlet-in TA but not in Urban Area","Rural",IF('9 All Base Data'!G846="Rural (Incl.some Off Shore Islands)","Rural",IF('9 All Base Data'!G846="Inlet-not in TA","Rural",IF('9 All Base Data'!G846="Inland Water not in Urban Area","Rural",IF('9 All Base Data'!G846="Oceanic-in Region but not in TA","Rural",'9 All Base Data'!G846)))))))</f>
        <v>Rural</v>
      </c>
      <c r="G846" s="177">
        <f>IF('9 All Base Data'!I846="..C","..C",'9 All Base Data'!I846*Basecase_Pop_2006)</f>
        <v>345</v>
      </c>
      <c r="H846" s="177">
        <f>IF('9 All Base Data'!J846="..C","..C",'9 All Base Data'!J846*Basecase_Pop_2006)</f>
        <v>189</v>
      </c>
      <c r="I846" s="191">
        <f>IF('9 All Base Data'!L846="..C","..C",'9 All Base Data'!L846*Basecase_Pop_2006)</f>
        <v>0</v>
      </c>
      <c r="J846" s="156">
        <f>IF('9 All Base Data'!$P846=0,0,('9 All Base Data'!$P846*Basecase_Pop_2006)/(1+(1/(BaseCase_Mort_AllAdults_30*('9 All Base Data'!$W846*Basecase_PM10)/10))))</f>
        <v>0</v>
      </c>
      <c r="K846" s="156">
        <f>IF('9 All Base Data'!$Q846=0,0,('9 All Base Data'!$Q846*Basecase_Pop_2006)/(1+(1/(BaseCase_Mort_Maori_30*('9 All Base Data'!$W846*Basecase_PM10)/10))))</f>
        <v>0</v>
      </c>
      <c r="L846" s="179">
        <f>133/(1+1/(BaseCase_Mort_Child_0_1*'9 All Base Data'!$AB$10/10))*IF('9 All Base Data'!$L846="..C",0,'9 All Base Data'!L846/'9 All Base Data'!$L$2022)</f>
        <v>0</v>
      </c>
      <c r="M846" s="178">
        <f>IF('9 All Base Data'!$R846="","",IF('9 All Base Data'!$R846=0,0,('9 All Base Data'!$R846*Basecase_Pop_2006)/(1+(1/(BaseCase_CardiacHA_All*('9 All Base Data'!$W846*Basecase_PM10)/10)))))</f>
        <v>1.5864137693549446E-3</v>
      </c>
      <c r="N846" s="178">
        <f>IF('9 All Base Data'!$S846="","",IF('9 All Base Data'!$S846=0,0,('9 All Base Data'!S846*Basecase_Pop_2006)/(1+(1/(BaseCase_RespHA_All*('9 All Base Data'!$W846*Basecase_PM10)/10)))))</f>
        <v>7.9069813585721793E-3</v>
      </c>
      <c r="O846" s="178">
        <f>IF('9 All Base Data'!$T846="","",IF('9 All Base Data'!$T846=0,0,('9 All Base Data'!$T846*Basecase_Pop_2006)/(1+(1/(BaseCase_RespHA_Child_1_4*('9 All Base Data'!$W846*Basecase_PM10)/10)))))</f>
        <v>5.2299676490081435E-3</v>
      </c>
      <c r="P846" s="179">
        <f>IF('9 All Base Data'!$U846="","",IF('9 All Base Data'!$U846=0,0,('9 All Base Data'!$U846*Basecase_Pop_2006)/(1+(1/(BaseCase_RespHA_Child_5_14*('9 All Base Data'!$W846*Basecase_PM10)/10)))))</f>
        <v>7.7838872557158328E-3</v>
      </c>
      <c r="Q846" s="156">
        <f>IF('7 Base case Results'!$G846="..C",0,BaseCase_RADs_All*'7 Base case Results'!$G846*('9 All Base Data'!$V846*Basecase_PM10)/10)</f>
        <v>98.987400000000008</v>
      </c>
      <c r="R846" s="189">
        <f t="shared" si="130"/>
        <v>0</v>
      </c>
      <c r="S846" s="178">
        <f t="shared" si="131"/>
        <v>0</v>
      </c>
      <c r="T846" s="179">
        <f t="shared" si="132"/>
        <v>0</v>
      </c>
      <c r="U846" s="178">
        <f t="shared" si="133"/>
        <v>1.0073727435403897E-5</v>
      </c>
      <c r="V846" s="178">
        <f t="shared" si="134"/>
        <v>3.585816046112483E-5</v>
      </c>
      <c r="W846" s="178">
        <f t="shared" si="135"/>
        <v>2.3717903288251933E-5</v>
      </c>
      <c r="X846" s="179">
        <f t="shared" si="136"/>
        <v>3.52999287046713E-5</v>
      </c>
      <c r="Y846" s="179">
        <f t="shared" si="137"/>
        <v>6.137218800000001E-3</v>
      </c>
      <c r="Z846" s="186">
        <f t="shared" si="138"/>
        <v>6.1831506878965298E-3</v>
      </c>
      <c r="AA846" s="156">
        <f>$J846*'9 All Base Data'!$Y846</f>
        <v>0</v>
      </c>
      <c r="AB846" s="156">
        <f>$K846*'9 All Base Data'!$Y846</f>
        <v>0</v>
      </c>
      <c r="AC846" s="178">
        <f>$L846*'9 All Base Data'!$Y846</f>
        <v>0</v>
      </c>
      <c r="AD846" s="178">
        <f>IF($M846="","",$M846*'9 All Base Data'!$Y846)</f>
        <v>1.3818320518460583E-4</v>
      </c>
      <c r="AE846" s="178">
        <f>IF($N846="","",$N846*'9 All Base Data'!$Y846)</f>
        <v>6.8873080186810428E-4</v>
      </c>
      <c r="AF846" s="178">
        <f>IF($O846="","",$O846*'9 All Base Data'!$Y846)</f>
        <v>4.5555182809942394E-4</v>
      </c>
      <c r="AG846" s="178">
        <f>IF($P846="","",$P846*'9 All Base Data'!$Y846)</f>
        <v>6.7800879604554406E-4</v>
      </c>
      <c r="AH846" s="167">
        <f>$Q846*'9 All Base Data'!$Y846</f>
        <v>8.622212230578695</v>
      </c>
      <c r="AI846" s="178">
        <f>$R846*'9 All Base Data'!$Y846</f>
        <v>0</v>
      </c>
      <c r="AJ846" s="178">
        <f>$S846*'9 All Base Data'!$Y846</f>
        <v>0</v>
      </c>
      <c r="AK846" s="178">
        <f>$T846*'9 All Base Data'!$Y846</f>
        <v>0</v>
      </c>
      <c r="AL846" s="178">
        <f>IF($U846="","",$U846*'9 All Base Data'!$Y846)</f>
        <v>8.7746335292224694E-7</v>
      </c>
      <c r="AM846" s="178">
        <f>IF($V846="","",$V846*'9 All Base Data'!$Y846)</f>
        <v>3.1233941864718527E-6</v>
      </c>
      <c r="AN846" s="178">
        <f>IF($W846="","",$W846*'9 All Base Data'!$Y846)</f>
        <v>2.0659275404308877E-6</v>
      </c>
      <c r="AO846" s="178">
        <f>IF($X846="","",$X846*'9 All Base Data'!$Y846)</f>
        <v>3.0747698900665421E-6</v>
      </c>
      <c r="AP846" s="178">
        <f>$Y846*'9 All Base Data'!$Y846</f>
        <v>5.3457715829587917E-4</v>
      </c>
      <c r="AQ846" s="179">
        <f t="shared" si="139"/>
        <v>5.3857801583527326E-4</v>
      </c>
    </row>
    <row r="847" spans="1:43" x14ac:dyDescent="0.25">
      <c r="A847" s="124">
        <v>543901</v>
      </c>
      <c r="B847" s="125" t="s">
        <v>879</v>
      </c>
      <c r="C847" s="126" t="s">
        <v>872</v>
      </c>
      <c r="D847" s="101" t="s">
        <v>2090</v>
      </c>
      <c r="E847" s="142"/>
      <c r="F847" s="191" t="str">
        <f>IF('9 All Base Data'!G847="Rural Centre","Rural",IF('9 All Base Data'!G847="Rural (Incl.some Off Shore Islands)","Rural",IF('9 All Base Data'!G847="Inlet-in TA but not in Urban Area","Rural",IF('9 All Base Data'!G847="Rural (Incl.some Off Shore Islands)","Rural",IF('9 All Base Data'!G847="Inlet-not in TA","Rural",IF('9 All Base Data'!G847="Inland Water not in Urban Area","Rural",IF('9 All Base Data'!G847="Oceanic-in Region but not in TA","Rural",'9 All Base Data'!G847)))))))</f>
        <v>Gisborne</v>
      </c>
      <c r="G847" s="177">
        <f>IF('9 All Base Data'!I847="..C","..C",'9 All Base Data'!I847*Basecase_Pop_2006)</f>
        <v>1206</v>
      </c>
      <c r="H847" s="177">
        <f>IF('9 All Base Data'!J847="..C","..C",'9 All Base Data'!J847*Basecase_Pop_2006)</f>
        <v>801</v>
      </c>
      <c r="I847" s="191">
        <f>IF('9 All Base Data'!L847="..C","..C",'9 All Base Data'!L847*Basecase_Pop_2006)</f>
        <v>12</v>
      </c>
      <c r="J847" s="156">
        <f>IF('9 All Base Data'!$P847=0,0,('9 All Base Data'!$P847*Basecase_Pop_2006)/(1+(1/(BaseCase_Mort_AllAdults_30*('9 All Base Data'!$W847*Basecase_PM10)/10))))</f>
        <v>6.5420560747663559E-2</v>
      </c>
      <c r="K847" s="156">
        <f>IF('9 All Base Data'!$Q847=0,0,('9 All Base Data'!$Q847*Basecase_Pop_2006)/(1+(1/(BaseCase_Mort_Maori_30*('9 All Base Data'!$W847*Basecase_PM10)/10))))</f>
        <v>5.5555555555555552E-2</v>
      </c>
      <c r="L847" s="179">
        <f>133/(1+1/(BaseCase_Mort_Child_0_1*'9 All Base Data'!$AB$10/10))*IF('9 All Base Data'!$L847="..C",0,'9 All Base Data'!L847/'9 All Base Data'!$L$2022)</f>
        <v>1.7505334263662759E-3</v>
      </c>
      <c r="M847" s="178">
        <f>IF('9 All Base Data'!$R847="","",IF('9 All Base Data'!$R847=0,0,('9 All Base Data'!$R847*Basecase_Pop_2006)/(1+(1/(BaseCase_CardiacHA_All*('9 All Base Data'!$W847*Basecase_PM10)/10)))))</f>
        <v>2.584493041749503E-2</v>
      </c>
      <c r="N847" s="178">
        <f>IF('9 All Base Data'!$S847="","",IF('9 All Base Data'!$S847=0,0,('9 All Base Data'!S847*Basecase_Pop_2006)/(1+(1/(BaseCase_RespHA_All*('9 All Base Data'!$W847*Basecase_PM10)/10)))))</f>
        <v>2.9702970297029702E-2</v>
      </c>
      <c r="O847" s="178">
        <f>IF('9 All Base Data'!$T847="","",IF('9 All Base Data'!$T847=0,0,('9 All Base Data'!$T847*Basecase_Pop_2006)/(1+(1/(BaseCase_RespHA_Child_1_4*('9 All Base Data'!$W847*Basecase_PM10)/10)))))</f>
        <v>0</v>
      </c>
      <c r="P847" s="179">
        <f>IF('9 All Base Data'!$U847="","",IF('9 All Base Data'!$U847=0,0,('9 All Base Data'!$U847*Basecase_Pop_2006)/(1+(1/(BaseCase_RespHA_Child_5_14*('9 All Base Data'!$W847*Basecase_PM10)/10)))))</f>
        <v>9.7087378640776691E-3</v>
      </c>
      <c r="Q847" s="156">
        <f>IF('7 Base case Results'!$G847="..C",0,BaseCase_RADs_All*'7 Base case Results'!$G847*('9 All Base Data'!$V847*Basecase_PM10)/10)</f>
        <v>651.24</v>
      </c>
      <c r="R847" s="189">
        <f t="shared" si="130"/>
        <v>0.23289719626168226</v>
      </c>
      <c r="S847" s="178">
        <f t="shared" si="131"/>
        <v>0.19777777777777777</v>
      </c>
      <c r="T847" s="179">
        <f t="shared" si="132"/>
        <v>6.2318989978639421E-3</v>
      </c>
      <c r="U847" s="178">
        <f t="shared" si="133"/>
        <v>1.6411530815109345E-4</v>
      </c>
      <c r="V847" s="178">
        <f t="shared" si="134"/>
        <v>1.3470297029702971E-4</v>
      </c>
      <c r="W847" s="178">
        <f t="shared" si="135"/>
        <v>0</v>
      </c>
      <c r="X847" s="179">
        <f t="shared" si="136"/>
        <v>4.4029126213592225E-5</v>
      </c>
      <c r="Y847" s="179">
        <f t="shared" si="137"/>
        <v>4.0376879999999997E-2</v>
      </c>
      <c r="Z847" s="186">
        <f t="shared" si="138"/>
        <v>0.27980479353799431</v>
      </c>
      <c r="AA847" s="156">
        <f>$J847*'9 All Base Data'!$Y847</f>
        <v>1.7821999910759771E-2</v>
      </c>
      <c r="AB847" s="156">
        <f>$K847*'9 All Base Data'!$Y847</f>
        <v>1.5134555479772185E-2</v>
      </c>
      <c r="AC847" s="178">
        <f>$L847*'9 All Base Data'!$Y847</f>
        <v>4.7688381468964977E-4</v>
      </c>
      <c r="AD847" s="178">
        <f>IF($M847="","",$M847*'9 All Base Data'!$Y847)</f>
        <v>7.0407275989397443E-3</v>
      </c>
      <c r="AE847" s="178">
        <f>IF($N847="","",$N847*'9 All Base Data'!$Y847)</f>
        <v>8.0917425337395845E-3</v>
      </c>
      <c r="AF847" s="178">
        <f>IF($O847="","",$O847*'9 All Base Data'!$Y847)</f>
        <v>0</v>
      </c>
      <c r="AG847" s="178">
        <f>IF($P847="","",$P847*'9 All Base Data'!$Y847)</f>
        <v>2.6448737731640708E-3</v>
      </c>
      <c r="AH847" s="167">
        <f>$Q847*'9 All Base Data'!$Y847</f>
        <v>177.41210239164309</v>
      </c>
      <c r="AI847" s="178">
        <f>$R847*'9 All Base Data'!$Y847</f>
        <v>6.3446319682304783E-2</v>
      </c>
      <c r="AJ847" s="178">
        <f>$S847*'9 All Base Data'!$Y847</f>
        <v>5.3879017507988979E-2</v>
      </c>
      <c r="AK847" s="178">
        <f>$T847*'9 All Base Data'!$Y847</f>
        <v>1.6977063802951532E-3</v>
      </c>
      <c r="AL847" s="178">
        <f>IF($U847="","",$U847*'9 All Base Data'!$Y847)</f>
        <v>4.470862025326738E-5</v>
      </c>
      <c r="AM847" s="178">
        <f>IF($V847="","",$V847*'9 All Base Data'!$Y847)</f>
        <v>3.6696052390509014E-5</v>
      </c>
      <c r="AN847" s="178">
        <f>IF($W847="","",$W847*'9 All Base Data'!$Y847)</f>
        <v>0</v>
      </c>
      <c r="AO847" s="178">
        <f>IF($X847="","",$X847*'9 All Base Data'!$Y847)</f>
        <v>1.1994502561299061E-5</v>
      </c>
      <c r="AP847" s="178">
        <f>$Y847*'9 All Base Data'!$Y847</f>
        <v>1.0999550348281871E-2</v>
      </c>
      <c r="AQ847" s="179">
        <f t="shared" si="139"/>
        <v>7.6224981083525586E-2</v>
      </c>
    </row>
    <row r="848" spans="1:43" x14ac:dyDescent="0.25">
      <c r="A848" s="124">
        <v>543902</v>
      </c>
      <c r="B848" s="125" t="s">
        <v>881</v>
      </c>
      <c r="C848" s="126" t="s">
        <v>872</v>
      </c>
      <c r="D848" s="101" t="s">
        <v>2090</v>
      </c>
      <c r="E848" s="142"/>
      <c r="F848" s="191" t="str">
        <f>IF('9 All Base Data'!G848="Rural Centre","Rural",IF('9 All Base Data'!G848="Rural (Incl.some Off Shore Islands)","Rural",IF('9 All Base Data'!G848="Inlet-in TA but not in Urban Area","Rural",IF('9 All Base Data'!G848="Rural (Incl.some Off Shore Islands)","Rural",IF('9 All Base Data'!G848="Inlet-not in TA","Rural",IF('9 All Base Data'!G848="Inland Water not in Urban Area","Rural",IF('9 All Base Data'!G848="Oceanic-in Region but not in TA","Rural",'9 All Base Data'!G848)))))))</f>
        <v>Gisborne</v>
      </c>
      <c r="G848" s="177">
        <f>IF('9 All Base Data'!I848="..C","..C",'9 All Base Data'!I848*Basecase_Pop_2006)</f>
        <v>534</v>
      </c>
      <c r="H848" s="177">
        <f>IF('9 All Base Data'!J848="..C","..C",'9 All Base Data'!J848*Basecase_Pop_2006)</f>
        <v>348</v>
      </c>
      <c r="I848" s="191">
        <f>IF('9 All Base Data'!L848="..C","..C",'9 All Base Data'!L848*Basecase_Pop_2006)</f>
        <v>3</v>
      </c>
      <c r="J848" s="156">
        <f>IF('9 All Base Data'!$P848=0,0,('9 All Base Data'!$P848*Basecase_Pop_2006)/(1+(1/(BaseCase_Mort_AllAdults_30*('9 All Base Data'!$W848*Basecase_PM10)/10))))</f>
        <v>0.15264797507788164</v>
      </c>
      <c r="K848" s="156">
        <f>IF('9 All Base Data'!$Q848=0,0,('9 All Base Data'!$Q848*Basecase_Pop_2006)/(1+(1/(BaseCase_Mort_Maori_30*('9 All Base Data'!$W848*Basecase_PM10)/10))))</f>
        <v>5.5555555555555552E-2</v>
      </c>
      <c r="L848" s="179">
        <f>133/(1+1/(BaseCase_Mort_Child_0_1*'9 All Base Data'!$AB$10/10))*IF('9 All Base Data'!$L848="..C",0,'9 All Base Data'!L848/'9 All Base Data'!$L$2022)</f>
        <v>4.3763335659156898E-4</v>
      </c>
      <c r="M848" s="178">
        <f>IF('9 All Base Data'!$R848="","",IF('9 All Base Data'!$R848=0,0,('9 All Base Data'!$R848*Basecase_Pop_2006)/(1+(1/(BaseCase_CardiacHA_All*('9 All Base Data'!$W848*Basecase_PM10)/10)))))</f>
        <v>7.9522862823061622E-3</v>
      </c>
      <c r="N848" s="178">
        <f>IF('9 All Base Data'!$S848="","",IF('9 All Base Data'!$S848=0,0,('9 All Base Data'!S848*Basecase_Pop_2006)/(1+(1/(BaseCase_RespHA_All*('9 All Base Data'!$W848*Basecase_PM10)/10)))))</f>
        <v>9.9009900990099011E-3</v>
      </c>
      <c r="O848" s="178">
        <f>IF('9 All Base Data'!$T848="","",IF('9 All Base Data'!$T848=0,0,('9 All Base Data'!$T848*Basecase_Pop_2006)/(1+(1/(BaseCase_RespHA_Child_1_4*('9 All Base Data'!$W848*Basecase_PM10)/10)))))</f>
        <v>6.5359477124183E-3</v>
      </c>
      <c r="P848" s="179">
        <f>IF('9 All Base Data'!$U848="","",IF('9 All Base Data'!$U848=0,0,('9 All Base Data'!$U848*Basecase_Pop_2006)/(1+(1/(BaseCase_RespHA_Child_5_14*('9 All Base Data'!$W848*Basecase_PM10)/10)))))</f>
        <v>0</v>
      </c>
      <c r="Q848" s="156">
        <f>IF('7 Base case Results'!$G848="..C",0,BaseCase_RADs_All*'7 Base case Results'!$G848*('9 All Base Data'!$V848*Basecase_PM10)/10)</f>
        <v>288.36</v>
      </c>
      <c r="R848" s="189">
        <f t="shared" si="130"/>
        <v>0.54342679127725868</v>
      </c>
      <c r="S848" s="178">
        <f t="shared" si="131"/>
        <v>0.19777777777777777</v>
      </c>
      <c r="T848" s="179">
        <f t="shared" si="132"/>
        <v>1.5579747494659855E-3</v>
      </c>
      <c r="U848" s="178">
        <f t="shared" si="133"/>
        <v>5.0497017892644128E-5</v>
      </c>
      <c r="V848" s="178">
        <f t="shared" si="134"/>
        <v>4.49009900990099E-5</v>
      </c>
      <c r="W848" s="178">
        <f t="shared" si="135"/>
        <v>2.9640522875816992E-5</v>
      </c>
      <c r="X848" s="179">
        <f t="shared" si="136"/>
        <v>0</v>
      </c>
      <c r="Y848" s="179">
        <f t="shared" si="137"/>
        <v>1.787832E-2</v>
      </c>
      <c r="Z848" s="186">
        <f t="shared" si="138"/>
        <v>0.56295848403471627</v>
      </c>
      <c r="AA848" s="156">
        <f>$J848*'9 All Base Data'!$Y848</f>
        <v>4.1584666458439466E-2</v>
      </c>
      <c r="AB848" s="156">
        <f>$K848*'9 All Base Data'!$Y848</f>
        <v>1.5134555479772185E-2</v>
      </c>
      <c r="AC848" s="178">
        <f>$L848*'9 All Base Data'!$Y848</f>
        <v>1.1922095367241244E-4</v>
      </c>
      <c r="AD848" s="178">
        <f>IF($M848="","",$M848*'9 All Base Data'!$Y848)</f>
        <v>2.1663777227506902E-3</v>
      </c>
      <c r="AE848" s="178">
        <f>IF($N848="","",$N848*'9 All Base Data'!$Y848)</f>
        <v>2.697247511246528E-3</v>
      </c>
      <c r="AF848" s="178">
        <f>IF($O848="","",$O848*'9 All Base Data'!$Y848)</f>
        <v>1.7805359387967274E-3</v>
      </c>
      <c r="AG848" s="178">
        <f>IF($P848="","",$P848*'9 All Base Data'!$Y848)</f>
        <v>0</v>
      </c>
      <c r="AH848" s="167">
        <f>$Q848*'9 All Base Data'!$Y848</f>
        <v>78.555607526647933</v>
      </c>
      <c r="AI848" s="178">
        <f>$R848*'9 All Base Data'!$Y848</f>
        <v>0.14804141259204451</v>
      </c>
      <c r="AJ848" s="178">
        <f>$S848*'9 All Base Data'!$Y848</f>
        <v>5.3879017507988979E-2</v>
      </c>
      <c r="AK848" s="178">
        <f>$T848*'9 All Base Data'!$Y848</f>
        <v>4.2442659507378831E-4</v>
      </c>
      <c r="AL848" s="178">
        <f>IF($U848="","",$U848*'9 All Base Data'!$Y848)</f>
        <v>1.3756498539466882E-5</v>
      </c>
      <c r="AM848" s="178">
        <f>IF($V848="","",$V848*'9 All Base Data'!$Y848)</f>
        <v>1.2232017463503004E-5</v>
      </c>
      <c r="AN848" s="178">
        <f>IF($W848="","",$W848*'9 All Base Data'!$Y848)</f>
        <v>8.0747304824431594E-6</v>
      </c>
      <c r="AO848" s="178">
        <f>IF($X848="","",$X848*'9 All Base Data'!$Y848)</f>
        <v>0</v>
      </c>
      <c r="AP848" s="178">
        <f>$Y848*'9 All Base Data'!$Y848</f>
        <v>4.8704476666521718E-3</v>
      </c>
      <c r="AQ848" s="179">
        <f t="shared" si="139"/>
        <v>0.15336227536977345</v>
      </c>
    </row>
    <row r="849" spans="1:43" x14ac:dyDescent="0.25">
      <c r="A849" s="124">
        <v>543903</v>
      </c>
      <c r="B849" s="125" t="s">
        <v>882</v>
      </c>
      <c r="C849" s="126" t="s">
        <v>872</v>
      </c>
      <c r="D849" s="101" t="s">
        <v>2090</v>
      </c>
      <c r="E849" s="142"/>
      <c r="F849" s="191" t="str">
        <f>IF('9 All Base Data'!G849="Rural Centre","Rural",IF('9 All Base Data'!G849="Rural (Incl.some Off Shore Islands)","Rural",IF('9 All Base Data'!G849="Inlet-in TA but not in Urban Area","Rural",IF('9 All Base Data'!G849="Rural (Incl.some Off Shore Islands)","Rural",IF('9 All Base Data'!G849="Inlet-not in TA","Rural",IF('9 All Base Data'!G849="Inland Water not in Urban Area","Rural",IF('9 All Base Data'!G849="Oceanic-in Region but not in TA","Rural",'9 All Base Data'!G849)))))))</f>
        <v>Gisborne</v>
      </c>
      <c r="G849" s="177">
        <f>IF('9 All Base Data'!I849="..C","..C",'9 All Base Data'!I849*Basecase_Pop_2006)</f>
        <v>1683</v>
      </c>
      <c r="H849" s="177">
        <f>IF('9 All Base Data'!J849="..C","..C",'9 All Base Data'!J849*Basecase_Pop_2006)</f>
        <v>1092</v>
      </c>
      <c r="I849" s="191">
        <f>IF('9 All Base Data'!L849="..C","..C",'9 All Base Data'!L849*Basecase_Pop_2006)</f>
        <v>18</v>
      </c>
      <c r="J849" s="156">
        <f>IF('9 All Base Data'!$P849=0,0,('9 All Base Data'!$P849*Basecase_Pop_2006)/(1+(1/(BaseCase_Mort_AllAdults_30*('9 All Base Data'!$W849*Basecase_PM10)/10))))</f>
        <v>6.5420560747663559E-2</v>
      </c>
      <c r="K849" s="156">
        <f>IF('9 All Base Data'!$Q849=0,0,('9 All Base Data'!$Q849*Basecase_Pop_2006)/(1+(1/(BaseCase_Mort_Maori_30*('9 All Base Data'!$W849*Basecase_PM10)/10))))</f>
        <v>0</v>
      </c>
      <c r="L849" s="179">
        <f>133/(1+1/(BaseCase_Mort_Child_0_1*'9 All Base Data'!$AB$10/10))*IF('9 All Base Data'!$L849="..C",0,'9 All Base Data'!L849/'9 All Base Data'!$L$2022)</f>
        <v>2.6258001395494139E-3</v>
      </c>
      <c r="M849" s="178">
        <f>IF('9 All Base Data'!$R849="","",IF('9 All Base Data'!$R849=0,0,('9 All Base Data'!$R849*Basecase_Pop_2006)/(1+(1/(BaseCase_CardiacHA_All*('9 All Base Data'!$W849*Basecase_PM10)/10)))))</f>
        <v>7.3558648111332017E-2</v>
      </c>
      <c r="N849" s="178">
        <f>IF('9 All Base Data'!$S849="","",IF('9 All Base Data'!$S849=0,0,('9 All Base Data'!S849*Basecase_Pop_2006)/(1+(1/(BaseCase_RespHA_All*('9 All Base Data'!$W849*Basecase_PM10)/10)))))</f>
        <v>0.13201320132013203</v>
      </c>
      <c r="O849" s="178">
        <f>IF('9 All Base Data'!$T849="","",IF('9 All Base Data'!$T849=0,0,('9 All Base Data'!$T849*Basecase_Pop_2006)/(1+(1/(BaseCase_RespHA_Child_1_4*('9 All Base Data'!$W849*Basecase_PM10)/10)))))</f>
        <v>2.61437908496732E-2</v>
      </c>
      <c r="P849" s="179">
        <f>IF('9 All Base Data'!$U849="","",IF('9 All Base Data'!$U849=0,0,('9 All Base Data'!$U849*Basecase_Pop_2006)/(1+(1/(BaseCase_RespHA_Child_5_14*('9 All Base Data'!$W849*Basecase_PM10)/10)))))</f>
        <v>6.7961165048543687E-2</v>
      </c>
      <c r="Q849" s="156">
        <f>IF('7 Base case Results'!$G849="..C",0,BaseCase_RADs_All*'7 Base case Results'!$G849*('9 All Base Data'!$V849*Basecase_PM10)/10)</f>
        <v>908.82</v>
      </c>
      <c r="R849" s="189">
        <f t="shared" si="130"/>
        <v>0.23289719626168226</v>
      </c>
      <c r="S849" s="178">
        <f t="shared" si="131"/>
        <v>0</v>
      </c>
      <c r="T849" s="179">
        <f t="shared" si="132"/>
        <v>9.3478484967959141E-3</v>
      </c>
      <c r="U849" s="178">
        <f t="shared" si="133"/>
        <v>4.6709741550695835E-4</v>
      </c>
      <c r="V849" s="178">
        <f t="shared" si="134"/>
        <v>5.9867986798679872E-4</v>
      </c>
      <c r="W849" s="178">
        <f t="shared" si="135"/>
        <v>1.1856209150326797E-4</v>
      </c>
      <c r="X849" s="179">
        <f t="shared" si="136"/>
        <v>3.0820388349514564E-4</v>
      </c>
      <c r="Y849" s="179">
        <f t="shared" si="137"/>
        <v>5.6346840000000002E-2</v>
      </c>
      <c r="Z849" s="186">
        <f t="shared" si="138"/>
        <v>0.29965766204197192</v>
      </c>
      <c r="AA849" s="156">
        <f>$J849*'9 All Base Data'!$Y849</f>
        <v>1.7821999910759771E-2</v>
      </c>
      <c r="AB849" s="156">
        <f>$K849*'9 All Base Data'!$Y849</f>
        <v>0</v>
      </c>
      <c r="AC849" s="178">
        <f>$L849*'9 All Base Data'!$Y849</f>
        <v>7.1532572203447469E-4</v>
      </c>
      <c r="AD849" s="178">
        <f>IF($M849="","",$M849*'9 All Base Data'!$Y849)</f>
        <v>2.003899393544389E-2</v>
      </c>
      <c r="AE849" s="178">
        <f>IF($N849="","",$N849*'9 All Base Data'!$Y849)</f>
        <v>3.5963300149953713E-2</v>
      </c>
      <c r="AF849" s="178">
        <f>IF($O849="","",$O849*'9 All Base Data'!$Y849)</f>
        <v>7.1221437551869096E-3</v>
      </c>
      <c r="AG849" s="178">
        <f>IF($P849="","",$P849*'9 All Base Data'!$Y849)</f>
        <v>1.8514116412148496E-2</v>
      </c>
      <c r="AH849" s="167">
        <f>$Q849*'9 All Base Data'!$Y849</f>
        <v>247.58256080027803</v>
      </c>
      <c r="AI849" s="178">
        <f>$R849*'9 All Base Data'!$Y849</f>
        <v>6.3446319682304783E-2</v>
      </c>
      <c r="AJ849" s="178">
        <f>$S849*'9 All Base Data'!$Y849</f>
        <v>0</v>
      </c>
      <c r="AK849" s="178">
        <f>$T849*'9 All Base Data'!$Y849</f>
        <v>2.5465595704427303E-3</v>
      </c>
      <c r="AL849" s="178">
        <f>IF($U849="","",$U849*'9 All Base Data'!$Y849)</f>
        <v>1.2724761149006871E-4</v>
      </c>
      <c r="AM849" s="178">
        <f>IF($V849="","",$V849*'9 All Base Data'!$Y849)</f>
        <v>1.6309356618004009E-4</v>
      </c>
      <c r="AN849" s="178">
        <f>IF($W849="","",$W849*'9 All Base Data'!$Y849)</f>
        <v>3.2298921929772637E-5</v>
      </c>
      <c r="AO849" s="178">
        <f>IF($X849="","",$X849*'9 All Base Data'!$Y849)</f>
        <v>8.3961517929093444E-5</v>
      </c>
      <c r="AP849" s="178">
        <f>$Y849*'9 All Base Data'!$Y849</f>
        <v>1.5350118769617239E-2</v>
      </c>
      <c r="AQ849" s="179">
        <f t="shared" si="139"/>
        <v>8.1633339200034849E-2</v>
      </c>
    </row>
    <row r="850" spans="1:43" x14ac:dyDescent="0.25">
      <c r="A850" s="124">
        <v>544001</v>
      </c>
      <c r="B850" s="125" t="s">
        <v>883</v>
      </c>
      <c r="C850" s="126" t="s">
        <v>872</v>
      </c>
      <c r="D850" s="101" t="s">
        <v>2090</v>
      </c>
      <c r="E850" s="142"/>
      <c r="F850" s="191" t="str">
        <f>IF('9 All Base Data'!G850="Rural Centre","Rural",IF('9 All Base Data'!G850="Rural (Incl.some Off Shore Islands)","Rural",IF('9 All Base Data'!G850="Inlet-in TA but not in Urban Area","Rural",IF('9 All Base Data'!G850="Rural (Incl.some Off Shore Islands)","Rural",IF('9 All Base Data'!G850="Inlet-not in TA","Rural",IF('9 All Base Data'!G850="Inland Water not in Urban Area","Rural",IF('9 All Base Data'!G850="Oceanic-in Region but not in TA","Rural",'9 All Base Data'!G850)))))))</f>
        <v>Rural</v>
      </c>
      <c r="G850" s="177">
        <f>IF('9 All Base Data'!I850="..C","..C",'9 All Base Data'!I850*Basecase_Pop_2006)</f>
        <v>1791</v>
      </c>
      <c r="H850" s="177">
        <f>IF('9 All Base Data'!J850="..C","..C",'9 All Base Data'!J850*Basecase_Pop_2006)</f>
        <v>1122</v>
      </c>
      <c r="I850" s="191">
        <f>IF('9 All Base Data'!L850="..C","..C",'9 All Base Data'!L850*Basecase_Pop_2006)</f>
        <v>30</v>
      </c>
      <c r="J850" s="156">
        <f>IF('9 All Base Data'!$P850=0,0,('9 All Base Data'!$P850*Basecase_Pop_2006)/(1+(1/(BaseCase_Mort_AllAdults_30*('9 All Base Data'!$W850*Basecase_PM10)/10))))</f>
        <v>0.22898177352188093</v>
      </c>
      <c r="K850" s="156">
        <f>IF('9 All Base Data'!$Q850=0,0,('9 All Base Data'!$Q850*Basecase_Pop_2006)/(1+(1/(BaseCase_Mort_Maori_30*('9 All Base Data'!$W850*Basecase_PM10)/10))))</f>
        <v>9.1656603990569838E-2</v>
      </c>
      <c r="L850" s="179">
        <f>133/(1+1/(BaseCase_Mort_Child_0_1*'9 All Base Data'!$AB$10/10))*IF('9 All Base Data'!$L850="..C",0,'9 All Base Data'!L850/'9 All Base Data'!$L$2022)</f>
        <v>4.3763335659156898E-3</v>
      </c>
      <c r="M850" s="178">
        <f>IF('9 All Base Data'!$R850="","",IF('9 All Base Data'!$R850=0,0,('9 All Base Data'!$R850*Basecase_Pop_2006)/(1+(1/(BaseCase_CardiacHA_All*('9 All Base Data'!$W850*Basecase_PM10)/10)))))</f>
        <v>1.2691310154839557E-2</v>
      </c>
      <c r="N850" s="178">
        <f>IF('9 All Base Data'!$S850="","",IF('9 All Base Data'!$S850=0,0,('9 All Base Data'!S850*Basecase_Pop_2006)/(1+(1/(BaseCase_RespHA_All*('9 All Base Data'!$W850*Basecase_PM10)/10)))))</f>
        <v>5.2713209057147867E-2</v>
      </c>
      <c r="O850" s="178">
        <f>IF('9 All Base Data'!$T850="","",IF('9 All Base Data'!$T850=0,0,('9 All Base Data'!$T850*Basecase_Pop_2006)/(1+(1/(BaseCase_RespHA_Child_1_4*('9 All Base Data'!$W850*Basecase_PM10)/10)))))</f>
        <v>2.0919870596032574E-2</v>
      </c>
      <c r="P850" s="179">
        <f>IF('9 All Base Data'!$U850="","",IF('9 All Base Data'!$U850=0,0,('9 All Base Data'!$U850*Basecase_Pop_2006)/(1+(1/(BaseCase_RespHA_Child_5_14*('9 All Base Data'!$W850*Basecase_PM10)/10)))))</f>
        <v>2.3351661767147501E-2</v>
      </c>
      <c r="Q850" s="156">
        <f>IF('7 Base case Results'!$G850="..C",0,BaseCase_RADs_All*'7 Base case Results'!$G850*('9 All Base Data'!$V850*Basecase_PM10)/10)</f>
        <v>513.87372000000005</v>
      </c>
      <c r="R850" s="189">
        <f t="shared" si="130"/>
        <v>0.81517511373789608</v>
      </c>
      <c r="S850" s="178">
        <f t="shared" si="131"/>
        <v>0.32629751020642866</v>
      </c>
      <c r="T850" s="179">
        <f t="shared" si="132"/>
        <v>1.5579747494659856E-2</v>
      </c>
      <c r="U850" s="178">
        <f t="shared" si="133"/>
        <v>8.0589819483231176E-5</v>
      </c>
      <c r="V850" s="178">
        <f t="shared" si="134"/>
        <v>2.3905440307416559E-4</v>
      </c>
      <c r="W850" s="178">
        <f t="shared" si="135"/>
        <v>9.487161315300773E-5</v>
      </c>
      <c r="X850" s="179">
        <f t="shared" si="136"/>
        <v>1.0589978611401391E-4</v>
      </c>
      <c r="Y850" s="179">
        <f t="shared" si="137"/>
        <v>3.1860170640000005E-2</v>
      </c>
      <c r="Z850" s="186">
        <f t="shared" si="138"/>
        <v>0.86293467609511332</v>
      </c>
      <c r="AA850" s="156">
        <f>$J850*'9 All Base Data'!$Y850</f>
        <v>1.994526018705373E-2</v>
      </c>
      <c r="AB850" s="156">
        <f>$K850*'9 All Base Data'!$Y850</f>
        <v>7.9836695573456753E-3</v>
      </c>
      <c r="AC850" s="178">
        <f>$L850*'9 All Base Data'!$Y850</f>
        <v>3.8119676642815482E-4</v>
      </c>
      <c r="AD850" s="178">
        <f>IF($M850="","",$M850*'9 All Base Data'!$Y850)</f>
        <v>1.1054656414768466E-3</v>
      </c>
      <c r="AE850" s="178">
        <f>IF($N850="","",$N850*'9 All Base Data'!$Y850)</f>
        <v>4.5915386791206955E-3</v>
      </c>
      <c r="AF850" s="178">
        <f>IF($O850="","",$O850*'9 All Base Data'!$Y850)</f>
        <v>1.8222073123976958E-3</v>
      </c>
      <c r="AG850" s="178">
        <f>IF($P850="","",$P850*'9 All Base Data'!$Y850)</f>
        <v>2.0340263881366322E-3</v>
      </c>
      <c r="AH850" s="167">
        <f>$Q850*'9 All Base Data'!$Y850</f>
        <v>44.760527840482446</v>
      </c>
      <c r="AI850" s="178">
        <f>$R850*'9 All Base Data'!$Y850</f>
        <v>7.1005126265911281E-2</v>
      </c>
      <c r="AJ850" s="178">
        <f>$S850*'9 All Base Data'!$Y850</f>
        <v>2.8421863624150605E-2</v>
      </c>
      <c r="AK850" s="178">
        <f>$T850*'9 All Base Data'!$Y850</f>
        <v>1.3570604884842311E-3</v>
      </c>
      <c r="AL850" s="178">
        <f>IF($U850="","",$U850*'9 All Base Data'!$Y850)</f>
        <v>7.0197068233779755E-6</v>
      </c>
      <c r="AM850" s="178">
        <f>IF($V850="","",$V850*'9 All Base Data'!$Y850)</f>
        <v>2.0822627909812356E-5</v>
      </c>
      <c r="AN850" s="178">
        <f>IF($W850="","",$W850*'9 All Base Data'!$Y850)</f>
        <v>8.2637101617235509E-6</v>
      </c>
      <c r="AO850" s="178">
        <f>IF($X850="","",$X850*'9 All Base Data'!$Y850)</f>
        <v>9.2243096701996275E-6</v>
      </c>
      <c r="AP850" s="178">
        <f>$Y850*'9 All Base Data'!$Y850</f>
        <v>2.7751527261099117E-3</v>
      </c>
      <c r="AQ850" s="179">
        <f t="shared" si="139"/>
        <v>7.516518181523861E-2</v>
      </c>
    </row>
    <row r="851" spans="1:43" x14ac:dyDescent="0.25">
      <c r="A851" s="124">
        <v>544002</v>
      </c>
      <c r="B851" s="125" t="s">
        <v>884</v>
      </c>
      <c r="C851" s="126" t="s">
        <v>872</v>
      </c>
      <c r="D851" s="101" t="s">
        <v>2090</v>
      </c>
      <c r="E851" s="142"/>
      <c r="F851" s="191" t="str">
        <f>IF('9 All Base Data'!G851="Rural Centre","Rural",IF('9 All Base Data'!G851="Rural (Incl.some Off Shore Islands)","Rural",IF('9 All Base Data'!G851="Inlet-in TA but not in Urban Area","Rural",IF('9 All Base Data'!G851="Rural (Incl.some Off Shore Islands)","Rural",IF('9 All Base Data'!G851="Inlet-not in TA","Rural",IF('9 All Base Data'!G851="Inland Water not in Urban Area","Rural",IF('9 All Base Data'!G851="Oceanic-in Region but not in TA","Rural",'9 All Base Data'!G851)))))))</f>
        <v>Rural</v>
      </c>
      <c r="G851" s="177">
        <f>IF('9 All Base Data'!I851="..C","..C",'9 All Base Data'!I851*Basecase_Pop_2006)</f>
        <v>2007</v>
      </c>
      <c r="H851" s="177">
        <f>IF('9 All Base Data'!J851="..C","..C",'9 All Base Data'!J851*Basecase_Pop_2006)</f>
        <v>1257</v>
      </c>
      <c r="I851" s="191">
        <f>IF('9 All Base Data'!L851="..C","..C",'9 All Base Data'!L851*Basecase_Pop_2006)</f>
        <v>21</v>
      </c>
      <c r="J851" s="156">
        <f>IF('9 All Base Data'!$P851=0,0,('9 All Base Data'!$P851*Basecase_Pop_2006)/(1+(1/(BaseCase_Mort_AllAdults_30*('9 All Base Data'!$W851*Basecase_PM10)/10))))</f>
        <v>0.17613982578606227</v>
      </c>
      <c r="K851" s="156">
        <f>IF('9 All Base Data'!$Q851=0,0,('9 All Base Data'!$Q851*Basecase_Pop_2006)/(1+(1/(BaseCase_Mort_Maori_30*('9 All Base Data'!$W851*Basecase_PM10)/10))))</f>
        <v>0.22914150997642463</v>
      </c>
      <c r="L851" s="179">
        <f>133/(1+1/(BaseCase_Mort_Child_0_1*'9 All Base Data'!$AB$10/10))*IF('9 All Base Data'!$L851="..C",0,'9 All Base Data'!L851/'9 All Base Data'!$L$2022)</f>
        <v>3.0634334961409829E-3</v>
      </c>
      <c r="M851" s="178">
        <f>IF('9 All Base Data'!$R851="","",IF('9 All Base Data'!$R851=0,0,('9 All Base Data'!$R851*Basecase_Pop_2006)/(1+(1/(BaseCase_CardiacHA_All*('9 All Base Data'!$W851*Basecase_PM10)/10)))))</f>
        <v>2.0623379001614279E-2</v>
      </c>
      <c r="N851" s="178">
        <f>IF('9 All Base Data'!$S851="","",IF('9 All Base Data'!$S851=0,0,('9 All Base Data'!S851*Basecase_Pop_2006)/(1+(1/(BaseCase_RespHA_All*('9 All Base Data'!$W851*Basecase_PM10)/10)))))</f>
        <v>3.1627925434288717E-2</v>
      </c>
      <c r="O851" s="178">
        <f>IF('9 All Base Data'!$T851="","",IF('9 All Base Data'!$T851=0,0,('9 All Base Data'!$T851*Basecase_Pop_2006)/(1+(1/(BaseCase_RespHA_Child_1_4*('9 All Base Data'!$W851*Basecase_PM10)/10)))))</f>
        <v>0</v>
      </c>
      <c r="P851" s="179">
        <f>IF('9 All Base Data'!$U851="","",IF('9 All Base Data'!$U851=0,0,('9 All Base Data'!$U851*Basecase_Pop_2006)/(1+(1/(BaseCase_RespHA_Child_5_14*('9 All Base Data'!$W851*Basecase_PM10)/10)))))</f>
        <v>7.7838872557158328E-3</v>
      </c>
      <c r="Q851" s="156">
        <f>IF('7 Base case Results'!$G851="..C",0,BaseCase_RADs_All*'7 Base case Results'!$G851*('9 All Base Data'!$V851*Basecase_PM10)/10)</f>
        <v>575.84843999999998</v>
      </c>
      <c r="R851" s="189">
        <f t="shared" si="130"/>
        <v>0.62705777979838173</v>
      </c>
      <c r="S851" s="178">
        <f t="shared" si="131"/>
        <v>0.81574377551607169</v>
      </c>
      <c r="T851" s="179">
        <f t="shared" si="132"/>
        <v>1.09058232462619E-2</v>
      </c>
      <c r="U851" s="178">
        <f t="shared" si="133"/>
        <v>1.3095845666025069E-4</v>
      </c>
      <c r="V851" s="178">
        <f t="shared" si="134"/>
        <v>1.4343264184449932E-4</v>
      </c>
      <c r="W851" s="178">
        <f t="shared" si="135"/>
        <v>0</v>
      </c>
      <c r="X851" s="179">
        <f t="shared" si="136"/>
        <v>3.52999287046713E-5</v>
      </c>
      <c r="Y851" s="179">
        <f t="shared" si="137"/>
        <v>3.5702603279999995E-2</v>
      </c>
      <c r="Z851" s="186">
        <f t="shared" si="138"/>
        <v>0.67394059742314827</v>
      </c>
      <c r="AA851" s="156">
        <f>$J851*'9 All Base Data'!$Y851</f>
        <v>1.5342507836195179E-2</v>
      </c>
      <c r="AB851" s="156">
        <f>$K851*'9 All Base Data'!$Y851</f>
        <v>1.9959173893364188E-2</v>
      </c>
      <c r="AC851" s="178">
        <f>$L851*'9 All Base Data'!$Y851</f>
        <v>2.6683773649970835E-4</v>
      </c>
      <c r="AD851" s="178">
        <f>IF($M851="","",$M851*'9 All Base Data'!$Y851)</f>
        <v>1.7963816673998757E-3</v>
      </c>
      <c r="AE851" s="178">
        <f>IF($N851="","",$N851*'9 All Base Data'!$Y851)</f>
        <v>2.7549232074724171E-3</v>
      </c>
      <c r="AF851" s="178">
        <f>IF($O851="","",$O851*'9 All Base Data'!$Y851)</f>
        <v>0</v>
      </c>
      <c r="AG851" s="178">
        <f>IF($P851="","",$P851*'9 All Base Data'!$Y851)</f>
        <v>6.7800879604554406E-4</v>
      </c>
      <c r="AH851" s="167">
        <f>$Q851*'9 All Base Data'!$Y851</f>
        <v>50.158782454409973</v>
      </c>
      <c r="AI851" s="178">
        <f>$R851*'9 All Base Data'!$Y851</f>
        <v>5.4619327896854843E-2</v>
      </c>
      <c r="AJ851" s="178">
        <f>$S851*'9 All Base Data'!$Y851</f>
        <v>7.1054659060376515E-2</v>
      </c>
      <c r="AK851" s="178">
        <f>$T851*'9 All Base Data'!$Y851</f>
        <v>9.4994234193896191E-4</v>
      </c>
      <c r="AL851" s="178">
        <f>IF($U851="","",$U851*'9 All Base Data'!$Y851)</f>
        <v>1.1407023587989212E-5</v>
      </c>
      <c r="AM851" s="178">
        <f>IF($V851="","",$V851*'9 All Base Data'!$Y851)</f>
        <v>1.2493576745887411E-5</v>
      </c>
      <c r="AN851" s="178">
        <f>IF($W851="","",$W851*'9 All Base Data'!$Y851)</f>
        <v>0</v>
      </c>
      <c r="AO851" s="178">
        <f>IF($X851="","",$X851*'9 All Base Data'!$Y851)</f>
        <v>3.0747698900665421E-6</v>
      </c>
      <c r="AP851" s="178">
        <f>$Y851*'9 All Base Data'!$Y851</f>
        <v>3.1098445121734179E-3</v>
      </c>
      <c r="AQ851" s="179">
        <f t="shared" si="139"/>
        <v>5.8703015351301097E-2</v>
      </c>
    </row>
    <row r="852" spans="1:43" x14ac:dyDescent="0.25">
      <c r="A852" s="124">
        <v>544003</v>
      </c>
      <c r="B852" s="125" t="s">
        <v>885</v>
      </c>
      <c r="C852" s="126" t="s">
        <v>872</v>
      </c>
      <c r="D852" s="101" t="s">
        <v>2090</v>
      </c>
      <c r="E852" s="142"/>
      <c r="F852" s="191" t="str">
        <f>IF('9 All Base Data'!G852="Rural Centre","Rural",IF('9 All Base Data'!G852="Rural (Incl.some Off Shore Islands)","Rural",IF('9 All Base Data'!G852="Inlet-in TA but not in Urban Area","Rural",IF('9 All Base Data'!G852="Rural (Incl.some Off Shore Islands)","Rural",IF('9 All Base Data'!G852="Inlet-not in TA","Rural",IF('9 All Base Data'!G852="Inland Water not in Urban Area","Rural",IF('9 All Base Data'!G852="Oceanic-in Region but not in TA","Rural",'9 All Base Data'!G852)))))))</f>
        <v>Rural</v>
      </c>
      <c r="G852" s="177">
        <f>IF('9 All Base Data'!I852="..C","..C",'9 All Base Data'!I852*Basecase_Pop_2006)</f>
        <v>525</v>
      </c>
      <c r="H852" s="177">
        <f>IF('9 All Base Data'!J852="..C","..C",'9 All Base Data'!J852*Basecase_Pop_2006)</f>
        <v>336</v>
      </c>
      <c r="I852" s="191">
        <f>IF('9 All Base Data'!L852="..C","..C",'9 All Base Data'!L852*Basecase_Pop_2006)</f>
        <v>6</v>
      </c>
      <c r="J852" s="156">
        <f>IF('9 All Base Data'!$P852=0,0,('9 All Base Data'!$P852*Basecase_Pop_2006)/(1+(1/(BaseCase_Mort_AllAdults_30*('9 All Base Data'!$W852*Basecase_PM10)/10))))</f>
        <v>0.1232978780502436</v>
      </c>
      <c r="K852" s="156">
        <f>IF('9 All Base Data'!$Q852=0,0,('9 All Base Data'!$Q852*Basecase_Pop_2006)/(1+(1/(BaseCase_Mort_Maori_30*('9 All Base Data'!$W852*Basecase_PM10)/10))))</f>
        <v>0.13748490598585475</v>
      </c>
      <c r="L852" s="179">
        <f>133/(1+1/(BaseCase_Mort_Child_0_1*'9 All Base Data'!$AB$10/10))*IF('9 All Base Data'!$L852="..C",0,'9 All Base Data'!L852/'9 All Base Data'!$L$2022)</f>
        <v>8.7526671318313796E-4</v>
      </c>
      <c r="M852" s="178">
        <f>IF('9 All Base Data'!$R852="","",IF('9 All Base Data'!$R852=0,0,('9 All Base Data'!$R852*Basecase_Pop_2006)/(1+(1/(BaseCase_CardiacHA_All*('9 All Base Data'!$W852*Basecase_PM10)/10)))))</f>
        <v>7.9320688467747237E-3</v>
      </c>
      <c r="N852" s="178">
        <f>IF('9 All Base Data'!$S852="","",IF('9 All Base Data'!$S852=0,0,('9 All Base Data'!S852*Basecase_Pop_2006)/(1+(1/(BaseCase_RespHA_All*('9 All Base Data'!$W852*Basecase_PM10)/10)))))</f>
        <v>2.1085283622859146E-2</v>
      </c>
      <c r="O852" s="178">
        <f>IF('9 All Base Data'!$T852="","",IF('9 All Base Data'!$T852=0,0,('9 All Base Data'!$T852*Basecase_Pop_2006)/(1+(1/(BaseCase_RespHA_Child_1_4*('9 All Base Data'!$W852*Basecase_PM10)/10)))))</f>
        <v>5.2299676490081435E-3</v>
      </c>
      <c r="P852" s="179">
        <f>IF('9 All Base Data'!$U852="","",IF('9 All Base Data'!$U852=0,0,('9 All Base Data'!$U852*Basecase_Pop_2006)/(1+(1/(BaseCase_RespHA_Child_5_14*('9 All Base Data'!$W852*Basecase_PM10)/10)))))</f>
        <v>7.7838872557158328E-3</v>
      </c>
      <c r="Q852" s="156">
        <f>IF('7 Base case Results'!$G852="..C",0,BaseCase_RADs_All*'7 Base case Results'!$G852*('9 All Base Data'!$V852*Basecase_PM10)/10)</f>
        <v>150.63300000000001</v>
      </c>
      <c r="R852" s="189">
        <f t="shared" si="130"/>
        <v>0.43894044585886721</v>
      </c>
      <c r="S852" s="178">
        <f t="shared" si="131"/>
        <v>0.48944626530964286</v>
      </c>
      <c r="T852" s="179">
        <f t="shared" si="132"/>
        <v>3.1159494989319711E-3</v>
      </c>
      <c r="U852" s="178">
        <f t="shared" si="133"/>
        <v>5.0368637177019497E-5</v>
      </c>
      <c r="V852" s="178">
        <f t="shared" si="134"/>
        <v>9.5621761229666228E-5</v>
      </c>
      <c r="W852" s="178">
        <f t="shared" si="135"/>
        <v>2.3717903288251933E-5</v>
      </c>
      <c r="X852" s="179">
        <f t="shared" si="136"/>
        <v>3.52999287046713E-5</v>
      </c>
      <c r="Y852" s="179">
        <f t="shared" si="137"/>
        <v>9.3392460000000007E-3</v>
      </c>
      <c r="Z852" s="186">
        <f t="shared" si="138"/>
        <v>0.45154163175620587</v>
      </c>
      <c r="AA852" s="156">
        <f>$J852*'9 All Base Data'!$Y852</f>
        <v>1.0739755485336627E-2</v>
      </c>
      <c r="AB852" s="156">
        <f>$K852*'9 All Base Data'!$Y852</f>
        <v>1.1975504336018511E-2</v>
      </c>
      <c r="AC852" s="178">
        <f>$L852*'9 All Base Data'!$Y852</f>
        <v>7.623935328563096E-5</v>
      </c>
      <c r="AD852" s="178">
        <f>IF($M852="","",$M852*'9 All Base Data'!$Y852)</f>
        <v>6.9091602592302921E-4</v>
      </c>
      <c r="AE852" s="178">
        <f>IF($N852="","",$N852*'9 All Base Data'!$Y852)</f>
        <v>1.8366154716482782E-3</v>
      </c>
      <c r="AF852" s="178">
        <f>IF($O852="","",$O852*'9 All Base Data'!$Y852)</f>
        <v>4.5555182809942394E-4</v>
      </c>
      <c r="AG852" s="178">
        <f>IF($P852="","",$P852*'9 All Base Data'!$Y852)</f>
        <v>6.7800879604554406E-4</v>
      </c>
      <c r="AH852" s="167">
        <f>$Q852*'9 All Base Data'!$Y852</f>
        <v>13.120757742184971</v>
      </c>
      <c r="AI852" s="178">
        <f>$R852*'9 All Base Data'!$Y852</f>
        <v>3.8233529527798391E-2</v>
      </c>
      <c r="AJ852" s="178">
        <f>$S852*'9 All Base Data'!$Y852</f>
        <v>4.2632795436225897E-2</v>
      </c>
      <c r="AK852" s="178">
        <f>$T852*'9 All Base Data'!$Y852</f>
        <v>2.7141209769684623E-4</v>
      </c>
      <c r="AL852" s="178">
        <f>IF($U852="","",$U852*'9 All Base Data'!$Y852)</f>
        <v>4.3873167646112356E-6</v>
      </c>
      <c r="AM852" s="178">
        <f>IF($V852="","",$V852*'9 All Base Data'!$Y852)</f>
        <v>8.3290511639249418E-6</v>
      </c>
      <c r="AN852" s="178">
        <f>IF($W852="","",$W852*'9 All Base Data'!$Y852)</f>
        <v>2.0659275404308877E-6</v>
      </c>
      <c r="AO852" s="178">
        <f>IF($X852="","",$X852*'9 All Base Data'!$Y852)</f>
        <v>3.0747698900665421E-6</v>
      </c>
      <c r="AP852" s="178">
        <f>$Y852*'9 All Base Data'!$Y852</f>
        <v>8.1348698001546817E-4</v>
      </c>
      <c r="AQ852" s="179">
        <f t="shared" si="139"/>
        <v>3.9331144973439237E-2</v>
      </c>
    </row>
    <row r="853" spans="1:43" x14ac:dyDescent="0.25">
      <c r="A853" s="124">
        <v>544004</v>
      </c>
      <c r="B853" s="125" t="s">
        <v>886</v>
      </c>
      <c r="C853" s="126" t="s">
        <v>872</v>
      </c>
      <c r="D853" s="101" t="s">
        <v>2090</v>
      </c>
      <c r="E853" s="142"/>
      <c r="F853" s="191" t="str">
        <f>IF('9 All Base Data'!G853="Rural Centre","Rural",IF('9 All Base Data'!G853="Rural (Incl.some Off Shore Islands)","Rural",IF('9 All Base Data'!G853="Inlet-in TA but not in Urban Area","Rural",IF('9 All Base Data'!G853="Rural (Incl.some Off Shore Islands)","Rural",IF('9 All Base Data'!G853="Inlet-not in TA","Rural",IF('9 All Base Data'!G853="Inland Water not in Urban Area","Rural",IF('9 All Base Data'!G853="Oceanic-in Region but not in TA","Rural",'9 All Base Data'!G853)))))))</f>
        <v>Rural</v>
      </c>
      <c r="G853" s="177">
        <f>IF('9 All Base Data'!I853="..C","..C",'9 All Base Data'!I853*Basecase_Pop_2006)</f>
        <v>765</v>
      </c>
      <c r="H853" s="177">
        <f>IF('9 All Base Data'!J853="..C","..C",'9 All Base Data'!J853*Basecase_Pop_2006)</f>
        <v>444</v>
      </c>
      <c r="I853" s="191">
        <f>IF('9 All Base Data'!L853="..C","..C",'9 All Base Data'!L853*Basecase_Pop_2006)</f>
        <v>6</v>
      </c>
      <c r="J853" s="156">
        <f>IF('9 All Base Data'!$P853=0,0,('9 All Base Data'!$P853*Basecase_Pop_2006)/(1+(1/(BaseCase_Mort_AllAdults_30*('9 All Base Data'!$W853*Basecase_PM10)/10))))</f>
        <v>3.5227965157212451E-2</v>
      </c>
      <c r="K853" s="156">
        <f>IF('9 All Base Data'!$Q853=0,0,('9 All Base Data'!$Q853*Basecase_Pop_2006)/(1+(1/(BaseCase_Mort_Maori_30*('9 All Base Data'!$W853*Basecase_PM10)/10))))</f>
        <v>9.1656603990569838E-2</v>
      </c>
      <c r="L853" s="179">
        <f>133/(1+1/(BaseCase_Mort_Child_0_1*'9 All Base Data'!$AB$10/10))*IF('9 All Base Data'!$L853="..C",0,'9 All Base Data'!L853/'9 All Base Data'!$L$2022)</f>
        <v>8.7526671318313796E-4</v>
      </c>
      <c r="M853" s="178">
        <f>IF('9 All Base Data'!$R853="","",IF('9 All Base Data'!$R853=0,0,('9 All Base Data'!$R853*Basecase_Pop_2006)/(1+(1/(BaseCase_CardiacHA_All*('9 All Base Data'!$W853*Basecase_PM10)/10)))))</f>
        <v>5.5524481927423062E-2</v>
      </c>
      <c r="N853" s="178">
        <f>IF('9 All Base Data'!$S853="","",IF('9 All Base Data'!$S853=0,0,('9 All Base Data'!S853*Basecase_Pop_2006)/(1+(1/(BaseCase_RespHA_All*('9 All Base Data'!$W853*Basecase_PM10)/10)))))</f>
        <v>0.10279075766143833</v>
      </c>
      <c r="O853" s="178">
        <f>IF('9 All Base Data'!$T853="","",IF('9 All Base Data'!$T853=0,0,('9 All Base Data'!$T853*Basecase_Pop_2006)/(1+(1/(BaseCase_RespHA_Child_1_4*('9 All Base Data'!$W853*Basecase_PM10)/10)))))</f>
        <v>5.2299676490081437E-2</v>
      </c>
      <c r="P853" s="179">
        <f>IF('9 All Base Data'!$U853="","",IF('9 All Base Data'!$U853=0,0,('9 All Base Data'!$U853*Basecase_Pop_2006)/(1+(1/(BaseCase_RespHA_Child_5_14*('9 All Base Data'!$W853*Basecase_PM10)/10)))))</f>
        <v>3.8919436278579168E-2</v>
      </c>
      <c r="Q853" s="156">
        <f>IF('7 Base case Results'!$G853="..C",0,BaseCase_RADs_All*'7 Base case Results'!$G853*('9 All Base Data'!$V853*Basecase_PM10)/10)</f>
        <v>219.49380000000002</v>
      </c>
      <c r="R853" s="189">
        <f t="shared" si="130"/>
        <v>0.12541155595967632</v>
      </c>
      <c r="S853" s="178">
        <f t="shared" si="131"/>
        <v>0.32629751020642866</v>
      </c>
      <c r="T853" s="179">
        <f t="shared" si="132"/>
        <v>3.1159494989319711E-3</v>
      </c>
      <c r="U853" s="178">
        <f t="shared" si="133"/>
        <v>3.5258046023913648E-4</v>
      </c>
      <c r="V853" s="178">
        <f t="shared" si="134"/>
        <v>4.6615608599462284E-4</v>
      </c>
      <c r="W853" s="178">
        <f t="shared" si="135"/>
        <v>2.3717903288251931E-4</v>
      </c>
      <c r="X853" s="179">
        <f t="shared" si="136"/>
        <v>1.7649964352335653E-4</v>
      </c>
      <c r="Y853" s="179">
        <f t="shared" si="137"/>
        <v>1.36086156E-2</v>
      </c>
      <c r="Z853" s="186">
        <f t="shared" si="138"/>
        <v>0.14295485760484206</v>
      </c>
      <c r="AA853" s="156">
        <f>$J853*'9 All Base Data'!$Y853</f>
        <v>3.0685015672390356E-3</v>
      </c>
      <c r="AB853" s="156">
        <f>$K853*'9 All Base Data'!$Y853</f>
        <v>7.9836695573456753E-3</v>
      </c>
      <c r="AC853" s="178">
        <f>$L853*'9 All Base Data'!$Y853</f>
        <v>7.623935328563096E-5</v>
      </c>
      <c r="AD853" s="178">
        <f>IF($M853="","",$M853*'9 All Base Data'!$Y853)</f>
        <v>4.8364121814612046E-3</v>
      </c>
      <c r="AE853" s="178">
        <f>IF($N853="","",$N853*'9 All Base Data'!$Y853)</f>
        <v>8.9535004242853565E-3</v>
      </c>
      <c r="AF853" s="178">
        <f>IF($O853="","",$O853*'9 All Base Data'!$Y853)</f>
        <v>4.5555182809942397E-3</v>
      </c>
      <c r="AG853" s="178">
        <f>IF($P853="","",$P853*'9 All Base Data'!$Y853)</f>
        <v>3.3900439802277203E-3</v>
      </c>
      <c r="AH853" s="167">
        <f>$Q853*'9 All Base Data'!$Y853</f>
        <v>19.118818424326673</v>
      </c>
      <c r="AI853" s="178">
        <f>$R853*'9 All Base Data'!$Y853</f>
        <v>1.0923865579370966E-2</v>
      </c>
      <c r="AJ853" s="178">
        <f>$S853*'9 All Base Data'!$Y853</f>
        <v>2.8421863624150605E-2</v>
      </c>
      <c r="AK853" s="178">
        <f>$T853*'9 All Base Data'!$Y853</f>
        <v>2.7141209769684623E-4</v>
      </c>
      <c r="AL853" s="178">
        <f>IF($U853="","",$U853*'9 All Base Data'!$Y853)</f>
        <v>3.071121735227865E-5</v>
      </c>
      <c r="AM853" s="178">
        <f>IF($V853="","",$V853*'9 All Base Data'!$Y853)</f>
        <v>4.0604124424134088E-5</v>
      </c>
      <c r="AN853" s="178">
        <f>IF($W853="","",$W853*'9 All Base Data'!$Y853)</f>
        <v>2.0659275404308875E-5</v>
      </c>
      <c r="AO853" s="178">
        <f>IF($X853="","",$X853*'9 All Base Data'!$Y853)</f>
        <v>1.5373849450332713E-5</v>
      </c>
      <c r="AP853" s="178">
        <f>$Y853*'9 All Base Data'!$Y853</f>
        <v>1.1853667423082537E-3</v>
      </c>
      <c r="AQ853" s="179">
        <f t="shared" si="139"/>
        <v>1.2451959761152478E-2</v>
      </c>
    </row>
    <row r="854" spans="1:43" x14ac:dyDescent="0.25">
      <c r="A854" s="124">
        <v>544200</v>
      </c>
      <c r="B854" s="125" t="s">
        <v>887</v>
      </c>
      <c r="C854" s="126" t="s">
        <v>872</v>
      </c>
      <c r="D854" s="101" t="s">
        <v>2090</v>
      </c>
      <c r="E854" s="142"/>
      <c r="F854" s="191" t="str">
        <f>IF('9 All Base Data'!G854="Rural Centre","Rural",IF('9 All Base Data'!G854="Rural (Incl.some Off Shore Islands)","Rural",IF('9 All Base Data'!G854="Inlet-in TA but not in Urban Area","Rural",IF('9 All Base Data'!G854="Rural (Incl.some Off Shore Islands)","Rural",IF('9 All Base Data'!G854="Inlet-not in TA","Rural",IF('9 All Base Data'!G854="Inland Water not in Urban Area","Rural",IF('9 All Base Data'!G854="Oceanic-in Region but not in TA","Rural",'9 All Base Data'!G854)))))))</f>
        <v>Gisborne</v>
      </c>
      <c r="G854" s="177">
        <f>IF('9 All Base Data'!I854="..C","..C",'9 All Base Data'!I854*Basecase_Pop_2006)</f>
        <v>4194</v>
      </c>
      <c r="H854" s="177">
        <f>IF('9 All Base Data'!J854="..C","..C",'9 All Base Data'!J854*Basecase_Pop_2006)</f>
        <v>2262</v>
      </c>
      <c r="I854" s="191">
        <f>IF('9 All Base Data'!L854="..C","..C",'9 All Base Data'!L854*Basecase_Pop_2006)</f>
        <v>54</v>
      </c>
      <c r="J854" s="156">
        <f>IF('9 All Base Data'!$P854=0,0,('9 All Base Data'!$P854*Basecase_Pop_2006)/(1+(1/(BaseCase_Mort_AllAdults_30*('9 All Base Data'!$W854*Basecase_PM10)/10))))</f>
        <v>0.43613707165109039</v>
      </c>
      <c r="K854" s="156">
        <f>IF('9 All Base Data'!$Q854=0,0,('9 All Base Data'!$Q854*Basecase_Pop_2006)/(1+(1/(BaseCase_Mort_Maori_30*('9 All Base Data'!$W854*Basecase_PM10)/10))))</f>
        <v>0.77777777777777779</v>
      </c>
      <c r="L854" s="179">
        <f>133/(1+1/(BaseCase_Mort_Child_0_1*'9 All Base Data'!$AB$10/10))*IF('9 All Base Data'!$L854="..C",0,'9 All Base Data'!L854/'9 All Base Data'!$L$2022)</f>
        <v>7.8774004186482408E-3</v>
      </c>
      <c r="M854" s="178">
        <f>IF('9 All Base Data'!$R854="","",IF('9 All Base Data'!$R854=0,0,('9 All Base Data'!$R854*Basecase_Pop_2006)/(1+(1/(BaseCase_CardiacHA_All*('9 All Base Data'!$W854*Basecase_PM10)/10)))))</f>
        <v>0.35586481113320079</v>
      </c>
      <c r="N854" s="178">
        <f>IF('9 All Base Data'!$S854="","",IF('9 All Base Data'!$S854=0,0,('9 All Base Data'!S854*Basecase_Pop_2006)/(1+(1/(BaseCase_RespHA_All*('9 All Base Data'!$W854*Basecase_PM10)/10)))))</f>
        <v>0.8646864686468646</v>
      </c>
      <c r="O854" s="178">
        <f>IF('9 All Base Data'!$T854="","",IF('9 All Base Data'!$T854=0,0,('9 All Base Data'!$T854*Basecase_Pop_2006)/(1+(1/(BaseCase_RespHA_Child_1_4*('9 All Base Data'!$W854*Basecase_PM10)/10)))))</f>
        <v>0.53594771241830064</v>
      </c>
      <c r="P854" s="179">
        <f>IF('9 All Base Data'!$U854="","",IF('9 All Base Data'!$U854=0,0,('9 All Base Data'!$U854*Basecase_Pop_2006)/(1+(1/(BaseCase_RespHA_Child_5_14*('9 All Base Data'!$W854*Basecase_PM10)/10)))))</f>
        <v>0.22330097087378639</v>
      </c>
      <c r="Q854" s="156">
        <f>IF('7 Base case Results'!$G854="..C",0,BaseCase_RADs_All*'7 Base case Results'!$G854*('9 All Base Data'!$V854*Basecase_PM10)/10)</f>
        <v>2264.7599999999998</v>
      </c>
      <c r="R854" s="189">
        <f t="shared" si="130"/>
        <v>1.5526479750778817</v>
      </c>
      <c r="S854" s="178">
        <f t="shared" si="131"/>
        <v>2.7688888888888892</v>
      </c>
      <c r="T854" s="179">
        <f t="shared" si="132"/>
        <v>2.8043545490387737E-2</v>
      </c>
      <c r="U854" s="178">
        <f t="shared" si="133"/>
        <v>2.2597415506958249E-3</v>
      </c>
      <c r="V854" s="178">
        <f t="shared" si="134"/>
        <v>3.921353135313531E-3</v>
      </c>
      <c r="W854" s="178">
        <f t="shared" si="135"/>
        <v>2.4305228758169932E-3</v>
      </c>
      <c r="X854" s="179">
        <f t="shared" si="136"/>
        <v>1.0126699029126213E-3</v>
      </c>
      <c r="Y854" s="179">
        <f t="shared" si="137"/>
        <v>0.14041512</v>
      </c>
      <c r="Z854" s="186">
        <f t="shared" si="138"/>
        <v>1.7272877352542788</v>
      </c>
      <c r="AA854" s="156">
        <f>$J854*'9 All Base Data'!$Y854</f>
        <v>0.11881333273839847</v>
      </c>
      <c r="AB854" s="156">
        <f>$K854*'9 All Base Data'!$Y854</f>
        <v>0.21188377671681061</v>
      </c>
      <c r="AC854" s="178">
        <f>$L854*'9 All Base Data'!$Y854</f>
        <v>2.1459771661034239E-3</v>
      </c>
      <c r="AD854" s="178">
        <f>IF($M854="","",$M854*'9 All Base Data'!$Y854)</f>
        <v>9.6945403093093394E-2</v>
      </c>
      <c r="AE854" s="178">
        <f>IF($N854="","",$N854*'9 All Base Data'!$Y854)</f>
        <v>0.23555961598219677</v>
      </c>
      <c r="AF854" s="178">
        <f>IF($O854="","",$O854*'9 All Base Data'!$Y854)</f>
        <v>0.14600394698133165</v>
      </c>
      <c r="AG854" s="178">
        <f>IF($P854="","",$P854*'9 All Base Data'!$Y854)</f>
        <v>6.0832096782773633E-2</v>
      </c>
      <c r="AH854" s="167">
        <f>$Q854*'9 All Base Data'!$Y854</f>
        <v>616.97044563063935</v>
      </c>
      <c r="AI854" s="178">
        <f>$R854*'9 All Base Data'!$Y854</f>
        <v>0.42297546454869855</v>
      </c>
      <c r="AJ854" s="178">
        <f>$S854*'9 All Base Data'!$Y854</f>
        <v>0.75430624511184574</v>
      </c>
      <c r="AK854" s="178">
        <f>$T854*'9 All Base Data'!$Y854</f>
        <v>7.6396787113281886E-3</v>
      </c>
      <c r="AL854" s="178">
        <f>IF($U854="","",$U854*'9 All Base Data'!$Y854)</f>
        <v>6.1560330964114307E-4</v>
      </c>
      <c r="AM854" s="178">
        <f>IF($V854="","",$V854*'9 All Base Data'!$Y854)</f>
        <v>1.0682628584792622E-3</v>
      </c>
      <c r="AN854" s="178">
        <f>IF($W854="","",$W854*'9 All Base Data'!$Y854)</f>
        <v>6.6212789956033907E-4</v>
      </c>
      <c r="AO854" s="178">
        <f>IF($X854="","",$X854*'9 All Base Data'!$Y854)</f>
        <v>2.7587355890987844E-4</v>
      </c>
      <c r="AP854" s="178">
        <f>$Y854*'9 All Base Data'!$Y854</f>
        <v>3.8252167629099644E-2</v>
      </c>
      <c r="AQ854" s="179">
        <f t="shared" si="139"/>
        <v>0.47055117705724686</v>
      </c>
    </row>
    <row r="855" spans="1:43" x14ac:dyDescent="0.25">
      <c r="A855" s="124">
        <v>544300</v>
      </c>
      <c r="B855" s="125" t="s">
        <v>888</v>
      </c>
      <c r="C855" s="126" t="s">
        <v>872</v>
      </c>
      <c r="D855" s="101" t="s">
        <v>2090</v>
      </c>
      <c r="E855" s="142"/>
      <c r="F855" s="191" t="str">
        <f>IF('9 All Base Data'!G855="Rural Centre","Rural",IF('9 All Base Data'!G855="Rural (Incl.some Off Shore Islands)","Rural",IF('9 All Base Data'!G855="Inlet-in TA but not in Urban Area","Rural",IF('9 All Base Data'!G855="Rural (Incl.some Off Shore Islands)","Rural",IF('9 All Base Data'!G855="Inlet-not in TA","Rural",IF('9 All Base Data'!G855="Inland Water not in Urban Area","Rural",IF('9 All Base Data'!G855="Oceanic-in Region but not in TA","Rural",'9 All Base Data'!G855)))))))</f>
        <v>Gisborne</v>
      </c>
      <c r="G855" s="177">
        <f>IF('9 All Base Data'!I855="..C","..C",'9 All Base Data'!I855*Basecase_Pop_2006)</f>
        <v>4380</v>
      </c>
      <c r="H855" s="177">
        <f>IF('9 All Base Data'!J855="..C","..C",'9 All Base Data'!J855*Basecase_Pop_2006)</f>
        <v>2526</v>
      </c>
      <c r="I855" s="191">
        <f>IF('9 All Base Data'!L855="..C","..C",'9 All Base Data'!L855*Basecase_Pop_2006)</f>
        <v>60</v>
      </c>
      <c r="J855" s="156">
        <f>IF('9 All Base Data'!$P855=0,0,('9 All Base Data'!$P855*Basecase_Pop_2006)/(1+(1/(BaseCase_Mort_AllAdults_30*('9 All Base Data'!$W855*Basecase_PM10)/10))))</f>
        <v>1.6355140186915889</v>
      </c>
      <c r="K855" s="156">
        <f>IF('9 All Base Data'!$Q855=0,0,('9 All Base Data'!$Q855*Basecase_Pop_2006)/(1+(1/(BaseCase_Mort_Maori_30*('9 All Base Data'!$W855*Basecase_PM10)/10))))</f>
        <v>1.2222222222222221</v>
      </c>
      <c r="L855" s="179">
        <f>133/(1+1/(BaseCase_Mort_Child_0_1*'9 All Base Data'!$AB$10/10))*IF('9 All Base Data'!$L855="..C",0,'9 All Base Data'!L855/'9 All Base Data'!$L$2022)</f>
        <v>8.7526671318313796E-3</v>
      </c>
      <c r="M855" s="178">
        <f>IF('9 All Base Data'!$R855="","",IF('9 All Base Data'!$R855=0,0,('9 All Base Data'!$R855*Basecase_Pop_2006)/(1+(1/(BaseCase_CardiacHA_All*('9 All Base Data'!$W855*Basecase_PM10)/10)))))</f>
        <v>0.59443339960238573</v>
      </c>
      <c r="N855" s="178">
        <f>IF('9 All Base Data'!$S855="","",IF('9 All Base Data'!$S855=0,0,('9 All Base Data'!S855*Basecase_Pop_2006)/(1+(1/(BaseCase_RespHA_All*('9 All Base Data'!$W855*Basecase_PM10)/10)))))</f>
        <v>1.0429042904290429</v>
      </c>
      <c r="O855" s="178">
        <f>IF('9 All Base Data'!$T855="","",IF('9 All Base Data'!$T855=0,0,('9 All Base Data'!$T855*Basecase_Pop_2006)/(1+(1/(BaseCase_RespHA_Child_1_4*('9 All Base Data'!$W855*Basecase_PM10)/10)))))</f>
        <v>0.52941176470588236</v>
      </c>
      <c r="P855" s="179">
        <f>IF('9 All Base Data'!$U855="","",IF('9 All Base Data'!$U855=0,0,('9 All Base Data'!$U855*Basecase_Pop_2006)/(1+(1/(BaseCase_RespHA_Child_5_14*('9 All Base Data'!$W855*Basecase_PM10)/10)))))</f>
        <v>0.12621359223300968</v>
      </c>
      <c r="Q855" s="156">
        <f>IF('7 Base case Results'!$G855="..C",0,BaseCase_RADs_All*'7 Base case Results'!$G855*('9 All Base Data'!$V855*Basecase_PM10)/10)</f>
        <v>2365.1999999999998</v>
      </c>
      <c r="R855" s="189">
        <f t="shared" si="130"/>
        <v>5.8224299065420562</v>
      </c>
      <c r="S855" s="178">
        <f t="shared" si="131"/>
        <v>4.3511111111111109</v>
      </c>
      <c r="T855" s="179">
        <f t="shared" si="132"/>
        <v>3.1159494989319712E-2</v>
      </c>
      <c r="U855" s="178">
        <f t="shared" si="133"/>
        <v>3.7746520874751494E-3</v>
      </c>
      <c r="V855" s="178">
        <f t="shared" si="134"/>
        <v>4.7295709570957098E-3</v>
      </c>
      <c r="W855" s="178">
        <f t="shared" si="135"/>
        <v>2.4008823529411767E-3</v>
      </c>
      <c r="X855" s="179">
        <f t="shared" si="136"/>
        <v>5.7237864077669897E-4</v>
      </c>
      <c r="Y855" s="179">
        <f t="shared" si="137"/>
        <v>0.14664240000000001</v>
      </c>
      <c r="Z855" s="186">
        <f t="shared" si="138"/>
        <v>6.0087360245759474</v>
      </c>
      <c r="AA855" s="156">
        <f>$J855*'9 All Base Data'!$Y855</f>
        <v>0.44554999776899423</v>
      </c>
      <c r="AB855" s="156">
        <f>$K855*'9 All Base Data'!$Y855</f>
        <v>0.33296022055498803</v>
      </c>
      <c r="AC855" s="178">
        <f>$L855*'9 All Base Data'!$Y855</f>
        <v>2.3844190734482488E-3</v>
      </c>
      <c r="AD855" s="178">
        <f>IF($M855="","",$M855*'9 All Base Data'!$Y855)</f>
        <v>0.16193673477561413</v>
      </c>
      <c r="AE855" s="178">
        <f>IF($N855="","",$N855*'9 All Base Data'!$Y855)</f>
        <v>0.28411007118463427</v>
      </c>
      <c r="AF855" s="178">
        <f>IF($O855="","",$O855*'9 All Base Data'!$Y855)</f>
        <v>0.14422341104253494</v>
      </c>
      <c r="AG855" s="178">
        <f>IF($P855="","",$P855*'9 All Base Data'!$Y855)</f>
        <v>3.438335905113292E-2</v>
      </c>
      <c r="AH855" s="167">
        <f>$Q855*'9 All Base Data'!$Y855</f>
        <v>644.33251117362909</v>
      </c>
      <c r="AI855" s="178">
        <f>$R855*'9 All Base Data'!$Y855</f>
        <v>1.5861579920576194</v>
      </c>
      <c r="AJ855" s="178">
        <f>$S855*'9 All Base Data'!$Y855</f>
        <v>1.1853383851757575</v>
      </c>
      <c r="AK855" s="178">
        <f>$T855*'9 All Base Data'!$Y855</f>
        <v>8.4885319014757661E-3</v>
      </c>
      <c r="AL855" s="178">
        <f>IF($U855="","",$U855*'9 All Base Data'!$Y855)</f>
        <v>1.0282982658251496E-3</v>
      </c>
      <c r="AM855" s="178">
        <f>IF($V855="","",$V855*'9 All Base Data'!$Y855)</f>
        <v>1.2884391728223165E-3</v>
      </c>
      <c r="AN855" s="178">
        <f>IF($W855="","",$W855*'9 All Base Data'!$Y855)</f>
        <v>6.5405316907789603E-4</v>
      </c>
      <c r="AO855" s="178">
        <f>IF($X855="","",$X855*'9 All Base Data'!$Y855)</f>
        <v>1.559285332968878E-4</v>
      </c>
      <c r="AP855" s="178">
        <f>$Y855*'9 All Base Data'!$Y855</f>
        <v>3.9948615692765005E-2</v>
      </c>
      <c r="AQ855" s="179">
        <f t="shared" si="139"/>
        <v>1.6369118770905078</v>
      </c>
    </row>
    <row r="856" spans="1:43" x14ac:dyDescent="0.25">
      <c r="A856" s="124">
        <v>544400</v>
      </c>
      <c r="B856" s="125" t="s">
        <v>889</v>
      </c>
      <c r="C856" s="126" t="s">
        <v>872</v>
      </c>
      <c r="D856" s="101" t="s">
        <v>2090</v>
      </c>
      <c r="E856" s="142"/>
      <c r="F856" s="191" t="str">
        <f>IF('9 All Base Data'!G856="Rural Centre","Rural",IF('9 All Base Data'!G856="Rural (Incl.some Off Shore Islands)","Rural",IF('9 All Base Data'!G856="Inlet-in TA but not in Urban Area","Rural",IF('9 All Base Data'!G856="Rural (Incl.some Off Shore Islands)","Rural",IF('9 All Base Data'!G856="Inlet-not in TA","Rural",IF('9 All Base Data'!G856="Inland Water not in Urban Area","Rural",IF('9 All Base Data'!G856="Oceanic-in Region but not in TA","Rural",'9 All Base Data'!G856)))))))</f>
        <v>Gisborne</v>
      </c>
      <c r="G856" s="177">
        <f>IF('9 All Base Data'!I856="..C","..C",'9 All Base Data'!I856*Basecase_Pop_2006)</f>
        <v>2622</v>
      </c>
      <c r="H856" s="177">
        <f>IF('9 All Base Data'!J856="..C","..C",'9 All Base Data'!J856*Basecase_Pop_2006)</f>
        <v>1284</v>
      </c>
      <c r="I856" s="191">
        <f>IF('9 All Base Data'!L856="..C","..C",'9 All Base Data'!L856*Basecase_Pop_2006)</f>
        <v>51</v>
      </c>
      <c r="J856" s="156">
        <f>IF('9 All Base Data'!$P856=0,0,('9 All Base Data'!$P856*Basecase_Pop_2006)/(1+(1/(BaseCase_Mort_AllAdults_30*('9 All Base Data'!$W856*Basecase_PM10)/10))))</f>
        <v>4.5358255451713392</v>
      </c>
      <c r="K856" s="156">
        <f>IF('9 All Base Data'!$Q856=0,0,('9 All Base Data'!$Q856*Basecase_Pop_2006)/(1+(1/(BaseCase_Mort_Maori_30*('9 All Base Data'!$W856*Basecase_PM10)/10))))</f>
        <v>2.8333333333333335</v>
      </c>
      <c r="L856" s="179">
        <f>133/(1+1/(BaseCase_Mort_Child_0_1*'9 All Base Data'!$AB$10/10))*IF('9 All Base Data'!$L856="..C",0,'9 All Base Data'!L856/'9 All Base Data'!$L$2022)</f>
        <v>7.4397670620566722E-3</v>
      </c>
      <c r="M856" s="178">
        <f>IF('9 All Base Data'!$R856="","",IF('9 All Base Data'!$R856=0,0,('9 All Base Data'!$R856*Basecase_Pop_2006)/(1+(1/(BaseCase_CardiacHA_All*('9 All Base Data'!$W856*Basecase_PM10)/10)))))</f>
        <v>0.23856858846918491</v>
      </c>
      <c r="N856" s="178">
        <f>IF('9 All Base Data'!$S856="","",IF('9 All Base Data'!$S856=0,0,('9 All Base Data'!S856*Basecase_Pop_2006)/(1+(1/(BaseCase_RespHA_All*('9 All Base Data'!$W856*Basecase_PM10)/10)))))</f>
        <v>0.66666666666666663</v>
      </c>
      <c r="O856" s="178">
        <f>IF('9 All Base Data'!$T856="","",IF('9 All Base Data'!$T856=0,0,('9 All Base Data'!$T856*Basecase_Pop_2006)/(1+(1/(BaseCase_RespHA_Child_1_4*('9 All Base Data'!$W856*Basecase_PM10)/10)))))</f>
        <v>0.22222222222222224</v>
      </c>
      <c r="P856" s="179">
        <f>IF('9 All Base Data'!$U856="","",IF('9 All Base Data'!$U856=0,0,('9 All Base Data'!$U856*Basecase_Pop_2006)/(1+(1/(BaseCase_RespHA_Child_5_14*('9 All Base Data'!$W856*Basecase_PM10)/10)))))</f>
        <v>0.24271844660194175</v>
      </c>
      <c r="Q856" s="156">
        <f>IF('7 Base case Results'!$G856="..C",0,BaseCase_RADs_All*'7 Base case Results'!$G856*('9 All Base Data'!$V856*Basecase_PM10)/10)</f>
        <v>1415.88</v>
      </c>
      <c r="R856" s="189">
        <f t="shared" si="130"/>
        <v>16.147538940809966</v>
      </c>
      <c r="S856" s="178">
        <f t="shared" si="131"/>
        <v>10.086666666666668</v>
      </c>
      <c r="T856" s="179">
        <f t="shared" si="132"/>
        <v>2.6485570740921754E-2</v>
      </c>
      <c r="U856" s="178">
        <f t="shared" si="133"/>
        <v>1.5149105367793243E-3</v>
      </c>
      <c r="V856" s="178">
        <f t="shared" si="134"/>
        <v>3.0233333333333332E-3</v>
      </c>
      <c r="W856" s="178">
        <f t="shared" si="135"/>
        <v>1.0077777777777778E-3</v>
      </c>
      <c r="X856" s="179">
        <f t="shared" si="136"/>
        <v>1.1007281553398059E-3</v>
      </c>
      <c r="Y856" s="179">
        <f t="shared" si="137"/>
        <v>8.7784560000000011E-2</v>
      </c>
      <c r="Z856" s="186">
        <f t="shared" si="138"/>
        <v>16.266347315421001</v>
      </c>
      <c r="AA856" s="156">
        <f>$J856*'9 All Base Data'!$Y856</f>
        <v>1.2356586604793438</v>
      </c>
      <c r="AB856" s="156">
        <f>$K856*'9 All Base Data'!$Y856</f>
        <v>0.77186232946838151</v>
      </c>
      <c r="AC856" s="178">
        <f>$L856*'9 All Base Data'!$Y856</f>
        <v>2.0267562124310114E-3</v>
      </c>
      <c r="AD856" s="178">
        <f>IF($M856="","",$M856*'9 All Base Data'!$Y856)</f>
        <v>6.499133168252072E-2</v>
      </c>
      <c r="AE856" s="178">
        <f>IF($N856="","",$N856*'9 All Base Data'!$Y856)</f>
        <v>0.1816146657572662</v>
      </c>
      <c r="AF856" s="178">
        <f>IF($O856="","",$O856*'9 All Base Data'!$Y856)</f>
        <v>6.0538221919088746E-2</v>
      </c>
      <c r="AG856" s="178">
        <f>IF($P856="","",$P856*'9 All Base Data'!$Y856)</f>
        <v>6.6121844329101787E-2</v>
      </c>
      <c r="AH856" s="167">
        <f>$Q856*'9 All Base Data'!$Y856</f>
        <v>385.71685942859716</v>
      </c>
      <c r="AI856" s="178">
        <f>$R856*'9 All Base Data'!$Y856</f>
        <v>4.3989448313064639</v>
      </c>
      <c r="AJ856" s="178">
        <f>$S856*'9 All Base Data'!$Y856</f>
        <v>2.7478298929074381</v>
      </c>
      <c r="AK856" s="178">
        <f>$T856*'9 All Base Data'!$Y856</f>
        <v>7.2152521162544012E-3</v>
      </c>
      <c r="AL856" s="178">
        <f>IF($U856="","",$U856*'9 All Base Data'!$Y856)</f>
        <v>4.1269495618400661E-4</v>
      </c>
      <c r="AM856" s="178">
        <f>IF($V856="","",$V856*'9 All Base Data'!$Y856)</f>
        <v>8.2362250920920224E-4</v>
      </c>
      <c r="AN856" s="178">
        <f>IF($W856="","",$W856*'9 All Base Data'!$Y856)</f>
        <v>2.7454083640306745E-4</v>
      </c>
      <c r="AO856" s="178">
        <f>IF($X856="","",$X856*'9 All Base Data'!$Y856)</f>
        <v>2.9986256403247662E-4</v>
      </c>
      <c r="AP856" s="178">
        <f>$Y856*'9 All Base Data'!$Y856</f>
        <v>2.3914445284573028E-2</v>
      </c>
      <c r="AQ856" s="179">
        <f t="shared" si="139"/>
        <v>4.4313108461726847</v>
      </c>
    </row>
    <row r="857" spans="1:43" x14ac:dyDescent="0.25">
      <c r="A857" s="124">
        <v>544500</v>
      </c>
      <c r="B857" s="125" t="s">
        <v>890</v>
      </c>
      <c r="C857" s="126" t="s">
        <v>872</v>
      </c>
      <c r="D857" s="101" t="s">
        <v>2090</v>
      </c>
      <c r="E857" s="142"/>
      <c r="F857" s="191" t="str">
        <f>IF('9 All Base Data'!G857="Rural Centre","Rural",IF('9 All Base Data'!G857="Rural (Incl.some Off Shore Islands)","Rural",IF('9 All Base Data'!G857="Inlet-in TA but not in Urban Area","Rural",IF('9 All Base Data'!G857="Rural (Incl.some Off Shore Islands)","Rural",IF('9 All Base Data'!G857="Inlet-not in TA","Rural",IF('9 All Base Data'!G857="Inland Water not in Urban Area","Rural",IF('9 All Base Data'!G857="Oceanic-in Region but not in TA","Rural",'9 All Base Data'!G857)))))))</f>
        <v>Gisborne</v>
      </c>
      <c r="G857" s="177">
        <f>IF('9 All Base Data'!I857="..C","..C",'9 All Base Data'!I857*Basecase_Pop_2006)</f>
        <v>3642</v>
      </c>
      <c r="H857" s="177">
        <f>IF('9 All Base Data'!J857="..C","..C",'9 All Base Data'!J857*Basecase_Pop_2006)</f>
        <v>2298</v>
      </c>
      <c r="I857" s="191">
        <f>IF('9 All Base Data'!L857="..C","..C",'9 All Base Data'!L857*Basecase_Pop_2006)</f>
        <v>48</v>
      </c>
      <c r="J857" s="156">
        <f>IF('9 All Base Data'!$P857=0,0,('9 All Base Data'!$P857*Basecase_Pop_2006)/(1+(1/(BaseCase_Mort_AllAdults_30*('9 All Base Data'!$W857*Basecase_PM10)/10))))</f>
        <v>0.98130841121495338</v>
      </c>
      <c r="K857" s="156">
        <f>IF('9 All Base Data'!$Q857=0,0,('9 All Base Data'!$Q857*Basecase_Pop_2006)/(1+(1/(BaseCase_Mort_Maori_30*('9 All Base Data'!$W857*Basecase_PM10)/10))))</f>
        <v>1.0555555555555556</v>
      </c>
      <c r="L857" s="179">
        <f>133/(1+1/(BaseCase_Mort_Child_0_1*'9 All Base Data'!$AB$10/10))*IF('9 All Base Data'!$L857="..C",0,'9 All Base Data'!L857/'9 All Base Data'!$L$2022)</f>
        <v>7.0021337054651037E-3</v>
      </c>
      <c r="M857" s="178">
        <f>IF('9 All Base Data'!$R857="","",IF('9 All Base Data'!$R857=0,0,('9 All Base Data'!$R857*Basecase_Pop_2006)/(1+(1/(BaseCase_CardiacHA_All*('9 All Base Data'!$W857*Basecase_PM10)/10)))))</f>
        <v>0.22664015904572565</v>
      </c>
      <c r="N857" s="178">
        <f>IF('9 All Base Data'!$S857="","",IF('9 All Base Data'!$S857=0,0,('9 All Base Data'!S857*Basecase_Pop_2006)/(1+(1/(BaseCase_RespHA_All*('9 All Base Data'!$W857*Basecase_PM10)/10)))))</f>
        <v>0.46204620462046203</v>
      </c>
      <c r="O857" s="178">
        <f>IF('9 All Base Data'!$T857="","",IF('9 All Base Data'!$T857=0,0,('9 All Base Data'!$T857*Basecase_Pop_2006)/(1+(1/(BaseCase_RespHA_Child_1_4*('9 All Base Data'!$W857*Basecase_PM10)/10)))))</f>
        <v>0.18954248366013071</v>
      </c>
      <c r="P857" s="179">
        <f>IF('9 All Base Data'!$U857="","",IF('9 All Base Data'!$U857=0,0,('9 All Base Data'!$U857*Basecase_Pop_2006)/(1+(1/(BaseCase_RespHA_Child_5_14*('9 All Base Data'!$W857*Basecase_PM10)/10)))))</f>
        <v>0.13592233009708737</v>
      </c>
      <c r="Q857" s="156">
        <f>IF('7 Base case Results'!$G857="..C",0,BaseCase_RADs_All*'7 Base case Results'!$G857*('9 All Base Data'!$V857*Basecase_PM10)/10)</f>
        <v>1966.6800000000003</v>
      </c>
      <c r="R857" s="189">
        <f t="shared" si="130"/>
        <v>3.4934579439252342</v>
      </c>
      <c r="S857" s="178">
        <f t="shared" si="131"/>
        <v>3.7577777777777781</v>
      </c>
      <c r="T857" s="179">
        <f t="shared" si="132"/>
        <v>2.4927595991455768E-2</v>
      </c>
      <c r="U857" s="178">
        <f t="shared" si="133"/>
        <v>1.4391650099403581E-3</v>
      </c>
      <c r="V857" s="178">
        <f t="shared" si="134"/>
        <v>2.0953795379537957E-3</v>
      </c>
      <c r="W857" s="178">
        <f t="shared" si="135"/>
        <v>8.5957516339869281E-4</v>
      </c>
      <c r="X857" s="179">
        <f t="shared" si="136"/>
        <v>6.1640776699029129E-4</v>
      </c>
      <c r="Y857" s="179">
        <f t="shared" si="137"/>
        <v>0.12193416000000001</v>
      </c>
      <c r="Z857" s="186">
        <f t="shared" si="138"/>
        <v>3.6438542444645838</v>
      </c>
      <c r="AA857" s="156">
        <f>$J857*'9 All Base Data'!$Y857</f>
        <v>0.26732999866139656</v>
      </c>
      <c r="AB857" s="156">
        <f>$K857*'9 All Base Data'!$Y857</f>
        <v>0.28755655411567155</v>
      </c>
      <c r="AC857" s="178">
        <f>$L857*'9 All Base Data'!$Y857</f>
        <v>1.9075352587585991E-3</v>
      </c>
      <c r="AD857" s="178">
        <f>IF($M857="","",$M857*'9 All Base Data'!$Y857)</f>
        <v>6.1741765098394678E-2</v>
      </c>
      <c r="AE857" s="178">
        <f>IF($N857="","",$N857*'9 All Base Data'!$Y857)</f>
        <v>0.12587155052483798</v>
      </c>
      <c r="AF857" s="178">
        <f>IF($O857="","",$O857*'9 All Base Data'!$Y857)</f>
        <v>5.1635542225105101E-2</v>
      </c>
      <c r="AG857" s="178">
        <f>IF($P857="","",$P857*'9 All Base Data'!$Y857)</f>
        <v>3.7028232824296993E-2</v>
      </c>
      <c r="AH857" s="167">
        <f>$Q857*'9 All Base Data'!$Y857</f>
        <v>535.76689627725057</v>
      </c>
      <c r="AI857" s="178">
        <f>$R857*'9 All Base Data'!$Y857</f>
        <v>0.95169479523457179</v>
      </c>
      <c r="AJ857" s="178">
        <f>$S857*'9 All Base Data'!$Y857</f>
        <v>1.0237013326517908</v>
      </c>
      <c r="AK857" s="178">
        <f>$T857*'9 All Base Data'!$Y857</f>
        <v>6.7908255211806129E-3</v>
      </c>
      <c r="AL857" s="178">
        <f>IF($U857="","",$U857*'9 All Base Data'!$Y857)</f>
        <v>3.920602083748063E-4</v>
      </c>
      <c r="AM857" s="178">
        <f>IF($V857="","",$V857*'9 All Base Data'!$Y857)</f>
        <v>5.7082748163014027E-4</v>
      </c>
      <c r="AN857" s="178">
        <f>IF($W857="","",$W857*'9 All Base Data'!$Y857)</f>
        <v>2.3416718399085163E-4</v>
      </c>
      <c r="AO857" s="178">
        <f>IF($X857="","",$X857*'9 All Base Data'!$Y857)</f>
        <v>1.6792303585818689E-4</v>
      </c>
      <c r="AP857" s="178">
        <f>$Y857*'9 All Base Data'!$Y857</f>
        <v>3.3217547569189536E-2</v>
      </c>
      <c r="AQ857" s="179">
        <f t="shared" si="139"/>
        <v>0.99266605601494684</v>
      </c>
    </row>
    <row r="858" spans="1:43" x14ac:dyDescent="0.25">
      <c r="A858" s="124">
        <v>544600</v>
      </c>
      <c r="B858" s="125" t="s">
        <v>891</v>
      </c>
      <c r="C858" s="126" t="s">
        <v>872</v>
      </c>
      <c r="D858" s="101" t="s">
        <v>2090</v>
      </c>
      <c r="E858" s="142"/>
      <c r="F858" s="191" t="str">
        <f>IF('9 All Base Data'!G858="Rural Centre","Rural",IF('9 All Base Data'!G858="Rural (Incl.some Off Shore Islands)","Rural",IF('9 All Base Data'!G858="Inlet-in TA but not in Urban Area","Rural",IF('9 All Base Data'!G858="Rural (Incl.some Off Shore Islands)","Rural",IF('9 All Base Data'!G858="Inlet-not in TA","Rural",IF('9 All Base Data'!G858="Inland Water not in Urban Area","Rural",IF('9 All Base Data'!G858="Oceanic-in Region but not in TA","Rural",'9 All Base Data'!G858)))))))</f>
        <v>Gisborne</v>
      </c>
      <c r="G858" s="177">
        <f>IF('9 All Base Data'!I858="..C","..C",'9 All Base Data'!I858*Basecase_Pop_2006)</f>
        <v>3192</v>
      </c>
      <c r="H858" s="177">
        <f>IF('9 All Base Data'!J858="..C","..C",'9 All Base Data'!J858*Basecase_Pop_2006)</f>
        <v>1899</v>
      </c>
      <c r="I858" s="191">
        <f>IF('9 All Base Data'!L858="..C","..C",'9 All Base Data'!L858*Basecase_Pop_2006)</f>
        <v>48</v>
      </c>
      <c r="J858" s="156">
        <f>IF('9 All Base Data'!$P858=0,0,('9 All Base Data'!$P858*Basecase_Pop_2006)/(1+(1/(BaseCase_Mort_AllAdults_30*('9 All Base Data'!$W858*Basecase_PM10)/10))))</f>
        <v>1.5919003115264798</v>
      </c>
      <c r="K858" s="156">
        <f>IF('9 All Base Data'!$Q858=0,0,('9 All Base Data'!$Q858*Basecase_Pop_2006)/(1+(1/(BaseCase_Mort_Maori_30*('9 All Base Data'!$W858*Basecase_PM10)/10))))</f>
        <v>0.22222222222222221</v>
      </c>
      <c r="L858" s="179">
        <f>133/(1+1/(BaseCase_Mort_Child_0_1*'9 All Base Data'!$AB$10/10))*IF('9 All Base Data'!$L858="..C",0,'9 All Base Data'!L858/'9 All Base Data'!$L$2022)</f>
        <v>7.0021337054651037E-3</v>
      </c>
      <c r="M858" s="178">
        <f>IF('9 All Base Data'!$R858="","",IF('9 All Base Data'!$R858=0,0,('9 All Base Data'!$R858*Basecase_Pop_2006)/(1+(1/(BaseCase_CardiacHA_All*('9 All Base Data'!$W858*Basecase_PM10)/10)))))</f>
        <v>0.72365805168986086</v>
      </c>
      <c r="N858" s="178">
        <f>IF('9 All Base Data'!$S858="","",IF('9 All Base Data'!$S858=0,0,('9 All Base Data'!S858*Basecase_Pop_2006)/(1+(1/(BaseCase_RespHA_All*('9 All Base Data'!$W858*Basecase_PM10)/10)))))</f>
        <v>1.4785478547854787</v>
      </c>
      <c r="O858" s="178">
        <f>IF('9 All Base Data'!$T858="","",IF('9 All Base Data'!$T858=0,0,('9 All Base Data'!$T858*Basecase_Pop_2006)/(1+(1/(BaseCase_RespHA_Child_1_4*('9 All Base Data'!$W858*Basecase_PM10)/10)))))</f>
        <v>0.60784313725490191</v>
      </c>
      <c r="P858" s="179">
        <f>IF('9 All Base Data'!$U858="","",IF('9 All Base Data'!$U858=0,0,('9 All Base Data'!$U858*Basecase_Pop_2006)/(1+(1/(BaseCase_RespHA_Child_5_14*('9 All Base Data'!$W858*Basecase_PM10)/10)))))</f>
        <v>0.3689320388349514</v>
      </c>
      <c r="Q858" s="156">
        <f>IF('7 Base case Results'!$G858="..C",0,BaseCase_RADs_All*'7 Base case Results'!$G858*('9 All Base Data'!$V858*Basecase_PM10)/10)</f>
        <v>1723.6800000000003</v>
      </c>
      <c r="R858" s="189">
        <f t="shared" si="130"/>
        <v>5.6671651090342685</v>
      </c>
      <c r="S858" s="178">
        <f t="shared" si="131"/>
        <v>0.7911111111111111</v>
      </c>
      <c r="T858" s="179">
        <f t="shared" si="132"/>
        <v>2.4927595991455768E-2</v>
      </c>
      <c r="U858" s="178">
        <f t="shared" si="133"/>
        <v>4.5952286282306166E-3</v>
      </c>
      <c r="V858" s="178">
        <f t="shared" si="134"/>
        <v>6.7052145214521464E-3</v>
      </c>
      <c r="W858" s="178">
        <f t="shared" si="135"/>
        <v>2.7565686274509805E-3</v>
      </c>
      <c r="X858" s="179">
        <f t="shared" si="136"/>
        <v>1.6731067961165047E-3</v>
      </c>
      <c r="Y858" s="179">
        <f t="shared" si="137"/>
        <v>0.10686816000000002</v>
      </c>
      <c r="Z858" s="186">
        <f t="shared" si="138"/>
        <v>5.8102613081754075</v>
      </c>
      <c r="AA858" s="156">
        <f>$J858*'9 All Base Data'!$Y858</f>
        <v>0.4336686644951544</v>
      </c>
      <c r="AB858" s="156">
        <f>$K858*'9 All Base Data'!$Y858</f>
        <v>6.0538221919088739E-2</v>
      </c>
      <c r="AC858" s="178">
        <f>$L858*'9 All Base Data'!$Y858</f>
        <v>1.9075352587585991E-3</v>
      </c>
      <c r="AD858" s="178">
        <f>IF($M858="","",$M858*'9 All Base Data'!$Y858)</f>
        <v>0.19714037277031285</v>
      </c>
      <c r="AE858" s="178">
        <f>IF($N858="","",$N858*'9 All Base Data'!$Y858)</f>
        <v>0.40278896167948158</v>
      </c>
      <c r="AF858" s="178">
        <f>IF($O858="","",$O858*'9 All Base Data'!$Y858)</f>
        <v>0.16558984230809565</v>
      </c>
      <c r="AG858" s="178">
        <f>IF($P858="","",$P858*'9 All Base Data'!$Y858)</f>
        <v>0.10050520338023469</v>
      </c>
      <c r="AH858" s="167">
        <f>$Q858*'9 All Base Data'!$Y858</f>
        <v>469.56835060872703</v>
      </c>
      <c r="AI858" s="178">
        <f>$R858*'9 All Base Data'!$Y858</f>
        <v>1.5438604456027498</v>
      </c>
      <c r="AJ858" s="178">
        <f>$S858*'9 All Base Data'!$Y858</f>
        <v>0.21551607003195591</v>
      </c>
      <c r="AK858" s="178">
        <f>$T858*'9 All Base Data'!$Y858</f>
        <v>6.7908255211806129E-3</v>
      </c>
      <c r="AL858" s="178">
        <f>IF($U858="","",$U858*'9 All Base Data'!$Y858)</f>
        <v>1.2518413670914866E-3</v>
      </c>
      <c r="AM858" s="178">
        <f>IF($V858="","",$V858*'9 All Base Data'!$Y858)</f>
        <v>1.826647941216449E-3</v>
      </c>
      <c r="AN858" s="178">
        <f>IF($W858="","",$W858*'9 All Base Data'!$Y858)</f>
        <v>7.5094993486721391E-4</v>
      </c>
      <c r="AO858" s="178">
        <f>IF($X858="","",$X858*'9 All Base Data'!$Y858)</f>
        <v>4.5579109732936434E-4</v>
      </c>
      <c r="AP858" s="178">
        <f>$Y858*'9 All Base Data'!$Y858</f>
        <v>2.9113237737741077E-2</v>
      </c>
      <c r="AQ858" s="179">
        <f t="shared" si="139"/>
        <v>1.5828429981699792</v>
      </c>
    </row>
    <row r="859" spans="1:43" x14ac:dyDescent="0.25">
      <c r="A859" s="124">
        <v>544701</v>
      </c>
      <c r="B859" s="125" t="s">
        <v>892</v>
      </c>
      <c r="C859" s="126" t="s">
        <v>872</v>
      </c>
      <c r="D859" s="101" t="s">
        <v>2090</v>
      </c>
      <c r="E859" s="142"/>
      <c r="F859" s="191" t="str">
        <f>IF('9 All Base Data'!G859="Rural Centre","Rural",IF('9 All Base Data'!G859="Rural (Incl.some Off Shore Islands)","Rural",IF('9 All Base Data'!G859="Inlet-in TA but not in Urban Area","Rural",IF('9 All Base Data'!G859="Rural (Incl.some Off Shore Islands)","Rural",IF('9 All Base Data'!G859="Inlet-not in TA","Rural",IF('9 All Base Data'!G859="Inland Water not in Urban Area","Rural",IF('9 All Base Data'!G859="Oceanic-in Region but not in TA","Rural",'9 All Base Data'!G859)))))))</f>
        <v>Gisborne</v>
      </c>
      <c r="G859" s="177">
        <f>IF('9 All Base Data'!I859="..C","..C",'9 All Base Data'!I859*Basecase_Pop_2006)</f>
        <v>1971</v>
      </c>
      <c r="H859" s="177">
        <f>IF('9 All Base Data'!J859="..C","..C",'9 All Base Data'!J859*Basecase_Pop_2006)</f>
        <v>1248</v>
      </c>
      <c r="I859" s="191">
        <f>IF('9 All Base Data'!L859="..C","..C",'9 All Base Data'!L859*Basecase_Pop_2006)</f>
        <v>33</v>
      </c>
      <c r="J859" s="156">
        <f>IF('9 All Base Data'!$P859=0,0,('9 All Base Data'!$P859*Basecase_Pop_2006)/(1+(1/(BaseCase_Mort_AllAdults_30*('9 All Base Data'!$W859*Basecase_PM10)/10))))</f>
        <v>4.6448598130841123</v>
      </c>
      <c r="K859" s="156">
        <f>IF('9 All Base Data'!$Q859=0,0,('9 All Base Data'!$Q859*Basecase_Pop_2006)/(1+(1/(BaseCase_Mort_Maori_30*('9 All Base Data'!$W859*Basecase_PM10)/10))))</f>
        <v>3.4444444444444446</v>
      </c>
      <c r="L859" s="179">
        <f>133/(1+1/(BaseCase_Mort_Child_0_1*'9 All Base Data'!$AB$10/10))*IF('9 All Base Data'!$L859="..C",0,'9 All Base Data'!L859/'9 All Base Data'!$L$2022)</f>
        <v>4.8139669225072592E-3</v>
      </c>
      <c r="M859" s="178">
        <f>IF('9 All Base Data'!$R859="","",IF('9 All Base Data'!$R859=0,0,('9 All Base Data'!$R859*Basecase_Pop_2006)/(1+(1/(BaseCase_CardiacHA_All*('9 All Base Data'!$W859*Basecase_PM10)/10)))))</f>
        <v>0.19483101391650098</v>
      </c>
      <c r="N859" s="178">
        <f>IF('9 All Base Data'!$S859="","",IF('9 All Base Data'!$S859=0,0,('9 All Base Data'!S859*Basecase_Pop_2006)/(1+(1/(BaseCase_RespHA_All*('9 All Base Data'!$W859*Basecase_PM10)/10)))))</f>
        <v>0.21452145214521454</v>
      </c>
      <c r="O859" s="178">
        <f>IF('9 All Base Data'!$T859="","",IF('9 All Base Data'!$T859=0,0,('9 All Base Data'!$T859*Basecase_Pop_2006)/(1+(1/(BaseCase_RespHA_Child_1_4*('9 All Base Data'!$W859*Basecase_PM10)/10)))))</f>
        <v>5.22875816993464E-2</v>
      </c>
      <c r="P859" s="179">
        <f>IF('9 All Base Data'!$U859="","",IF('9 All Base Data'!$U859=0,0,('9 All Base Data'!$U859*Basecase_Pop_2006)/(1+(1/(BaseCase_RespHA_Child_5_14*('9 All Base Data'!$W859*Basecase_PM10)/10)))))</f>
        <v>6.7961165048543687E-2</v>
      </c>
      <c r="Q859" s="156">
        <f>IF('7 Base case Results'!$G859="..C",0,BaseCase_RADs_All*'7 Base case Results'!$G859*('9 All Base Data'!$V859*Basecase_PM10)/10)</f>
        <v>1064.3400000000001</v>
      </c>
      <c r="R859" s="189">
        <f t="shared" si="130"/>
        <v>16.535700934579438</v>
      </c>
      <c r="S859" s="178">
        <f t="shared" si="131"/>
        <v>12.262222222222222</v>
      </c>
      <c r="T859" s="179">
        <f t="shared" si="132"/>
        <v>1.7137722244125842E-2</v>
      </c>
      <c r="U859" s="178">
        <f t="shared" si="133"/>
        <v>1.2371769383697814E-3</v>
      </c>
      <c r="V859" s="178">
        <f t="shared" si="134"/>
        <v>9.7285478547854787E-4</v>
      </c>
      <c r="W859" s="178">
        <f t="shared" si="135"/>
        <v>2.3712418300653594E-4</v>
      </c>
      <c r="X859" s="179">
        <f t="shared" si="136"/>
        <v>3.0820388349514564E-4</v>
      </c>
      <c r="Y859" s="179">
        <f t="shared" si="137"/>
        <v>6.5989080000000019E-2</v>
      </c>
      <c r="Z859" s="186">
        <f t="shared" si="138"/>
        <v>16.621037768547414</v>
      </c>
      <c r="AA859" s="156">
        <f>$J859*'9 All Base Data'!$Y859</f>
        <v>1.2653619936639438</v>
      </c>
      <c r="AB859" s="156">
        <f>$K859*'9 All Base Data'!$Y859</f>
        <v>0.9383424397458755</v>
      </c>
      <c r="AC859" s="178">
        <f>$L859*'9 All Base Data'!$Y859</f>
        <v>1.3114304903965371E-3</v>
      </c>
      <c r="AD859" s="178">
        <f>IF($M859="","",$M859*'9 All Base Data'!$Y859)</f>
        <v>5.3076254207391912E-2</v>
      </c>
      <c r="AE859" s="178">
        <f>IF($N859="","",$N859*'9 All Base Data'!$Y859)</f>
        <v>5.8440362743674777E-2</v>
      </c>
      <c r="AF859" s="178">
        <f>IF($O859="","",$O859*'9 All Base Data'!$Y859)</f>
        <v>1.4244287510373819E-2</v>
      </c>
      <c r="AG859" s="178">
        <f>IF($P859="","",$P859*'9 All Base Data'!$Y859)</f>
        <v>1.8514116412148496E-2</v>
      </c>
      <c r="AH859" s="167">
        <f>$Q859*'9 All Base Data'!$Y859</f>
        <v>289.94963002813313</v>
      </c>
      <c r="AI859" s="178">
        <f>$R859*'9 All Base Data'!$Y859</f>
        <v>4.5046886974436386</v>
      </c>
      <c r="AJ859" s="178">
        <f>$S859*'9 All Base Data'!$Y859</f>
        <v>3.3404990854953169</v>
      </c>
      <c r="AK859" s="178">
        <f>$T859*'9 All Base Data'!$Y859</f>
        <v>4.6686925458116722E-3</v>
      </c>
      <c r="AL859" s="178">
        <f>IF($U859="","",$U859*'9 All Base Data'!$Y859)</f>
        <v>3.3703421421693867E-4</v>
      </c>
      <c r="AM859" s="178">
        <f>IF($V859="","",$V859*'9 All Base Data'!$Y859)</f>
        <v>2.6502704504256509E-4</v>
      </c>
      <c r="AN859" s="178">
        <f>IF($W859="","",$W859*'9 All Base Data'!$Y859)</f>
        <v>6.4597843859545275E-5</v>
      </c>
      <c r="AO859" s="178">
        <f>IF($X859="","",$X859*'9 All Base Data'!$Y859)</f>
        <v>8.3961517929093444E-5</v>
      </c>
      <c r="AP859" s="178">
        <f>$Y859*'9 All Base Data'!$Y859</f>
        <v>1.7976877061744258E-2</v>
      </c>
      <c r="AQ859" s="179">
        <f t="shared" si="139"/>
        <v>4.5279363283104539</v>
      </c>
    </row>
    <row r="860" spans="1:43" x14ac:dyDescent="0.25">
      <c r="A860" s="124">
        <v>544702</v>
      </c>
      <c r="B860" s="125" t="s">
        <v>893</v>
      </c>
      <c r="C860" s="126" t="s">
        <v>872</v>
      </c>
      <c r="D860" s="101" t="s">
        <v>2090</v>
      </c>
      <c r="E860" s="142"/>
      <c r="F860" s="191" t="str">
        <f>IF('9 All Base Data'!G860="Rural Centre","Rural",IF('9 All Base Data'!G860="Rural (Incl.some Off Shore Islands)","Rural",IF('9 All Base Data'!G860="Inlet-in TA but not in Urban Area","Rural",IF('9 All Base Data'!G860="Rural (Incl.some Off Shore Islands)","Rural",IF('9 All Base Data'!G860="Inlet-not in TA","Rural",IF('9 All Base Data'!G860="Inland Water not in Urban Area","Rural",IF('9 All Base Data'!G860="Oceanic-in Region but not in TA","Rural",'9 All Base Data'!G860)))))))</f>
        <v>Gisborne</v>
      </c>
      <c r="G860" s="177">
        <f>IF('9 All Base Data'!I860="..C","..C",'9 All Base Data'!I860*Basecase_Pop_2006)</f>
        <v>2247</v>
      </c>
      <c r="H860" s="177">
        <f>IF('9 All Base Data'!J860="..C","..C",'9 All Base Data'!J860*Basecase_Pop_2006)</f>
        <v>1005</v>
      </c>
      <c r="I860" s="191">
        <f>IF('9 All Base Data'!L860="..C","..C",'9 All Base Data'!L860*Basecase_Pop_2006)</f>
        <v>45</v>
      </c>
      <c r="J860" s="156">
        <f>IF('9 All Base Data'!$P860=0,0,('9 All Base Data'!$P860*Basecase_Pop_2006)/(1+(1/(BaseCase_Mort_AllAdults_30*('9 All Base Data'!$W860*Basecase_PM10)/10))))</f>
        <v>1.7009345794392525</v>
      </c>
      <c r="K860" s="156">
        <f>IF('9 All Base Data'!$Q860=0,0,('9 All Base Data'!$Q860*Basecase_Pop_2006)/(1+(1/(BaseCase_Mort_Maori_30*('9 All Base Data'!$W860*Basecase_PM10)/10))))</f>
        <v>0.3888888888888889</v>
      </c>
      <c r="L860" s="179">
        <f>133/(1+1/(BaseCase_Mort_Child_0_1*'9 All Base Data'!$AB$10/10))*IF('9 All Base Data'!$L860="..C",0,'9 All Base Data'!L860/'9 All Base Data'!$L$2022)</f>
        <v>6.5645003488735343E-3</v>
      </c>
      <c r="M860" s="178">
        <f>IF('9 All Base Data'!$R860="","",IF('9 All Base Data'!$R860=0,0,('9 All Base Data'!$R860*Basecase_Pop_2006)/(1+(1/(BaseCase_CardiacHA_All*('9 All Base Data'!$W860*Basecase_PM10)/10)))))</f>
        <v>0.17097415506958252</v>
      </c>
      <c r="N860" s="178">
        <f>IF('9 All Base Data'!$S860="","",IF('9 All Base Data'!$S860=0,0,('9 All Base Data'!S860*Basecase_Pop_2006)/(1+(1/(BaseCase_RespHA_All*('9 All Base Data'!$W860*Basecase_PM10)/10)))))</f>
        <v>0.72937293729372943</v>
      </c>
      <c r="O860" s="178">
        <f>IF('9 All Base Data'!$T860="","",IF('9 All Base Data'!$T860=0,0,('9 All Base Data'!$T860*Basecase_Pop_2006)/(1+(1/(BaseCase_RespHA_Child_1_4*('9 All Base Data'!$W860*Basecase_PM10)/10)))))</f>
        <v>0.33986928104575159</v>
      </c>
      <c r="P860" s="179">
        <f>IF('9 All Base Data'!$U860="","",IF('9 All Base Data'!$U860=0,0,('9 All Base Data'!$U860*Basecase_Pop_2006)/(1+(1/(BaseCase_RespHA_Child_5_14*('9 All Base Data'!$W860*Basecase_PM10)/10)))))</f>
        <v>0.1650485436893204</v>
      </c>
      <c r="Q860" s="156">
        <f>IF('7 Base case Results'!$G860="..C",0,BaseCase_RADs_All*'7 Base case Results'!$G860*('9 All Base Data'!$V860*Basecase_PM10)/10)</f>
        <v>1213.3799999999999</v>
      </c>
      <c r="R860" s="189">
        <f t="shared" si="130"/>
        <v>6.055327102803739</v>
      </c>
      <c r="S860" s="178">
        <f t="shared" si="131"/>
        <v>1.3844444444444446</v>
      </c>
      <c r="T860" s="179">
        <f t="shared" si="132"/>
        <v>2.3369621241989783E-2</v>
      </c>
      <c r="U860" s="178">
        <f t="shared" si="133"/>
        <v>1.0856858846918489E-3</v>
      </c>
      <c r="V860" s="178">
        <f t="shared" si="134"/>
        <v>3.307706270627063E-3</v>
      </c>
      <c r="W860" s="178">
        <f t="shared" si="135"/>
        <v>1.5413071895424835E-3</v>
      </c>
      <c r="X860" s="179">
        <f t="shared" si="136"/>
        <v>7.4849514563106803E-4</v>
      </c>
      <c r="Y860" s="179">
        <f t="shared" si="137"/>
        <v>7.5229560000000001E-2</v>
      </c>
      <c r="Z860" s="186">
        <f t="shared" si="138"/>
        <v>6.1583196762010486</v>
      </c>
      <c r="AA860" s="156">
        <f>$J860*'9 All Base Data'!$Y860</f>
        <v>0.46337199767975407</v>
      </c>
      <c r="AB860" s="156">
        <f>$K860*'9 All Base Data'!$Y860</f>
        <v>0.1059418883584053</v>
      </c>
      <c r="AC860" s="178">
        <f>$L860*'9 All Base Data'!$Y860</f>
        <v>1.7883143050861866E-3</v>
      </c>
      <c r="AD860" s="178">
        <f>IF($M860="","",$M860*'9 All Base Data'!$Y860)</f>
        <v>4.657712103913985E-2</v>
      </c>
      <c r="AE860" s="178">
        <f>IF($N860="","",$N860*'9 All Base Data'!$Y860)</f>
        <v>0.19869723332849426</v>
      </c>
      <c r="AF860" s="178">
        <f>IF($O860="","",$O860*'9 All Base Data'!$Y860)</f>
        <v>9.2587868817429822E-2</v>
      </c>
      <c r="AG860" s="178">
        <f>IF($P860="","",$P860*'9 All Base Data'!$Y860)</f>
        <v>4.4962854143789213E-2</v>
      </c>
      <c r="AH860" s="167">
        <f>$Q860*'9 All Base Data'!$Y860</f>
        <v>330.55140470482752</v>
      </c>
      <c r="AI860" s="178">
        <f>$R860*'9 All Base Data'!$Y860</f>
        <v>1.6496043117399244</v>
      </c>
      <c r="AJ860" s="178">
        <f>$S860*'9 All Base Data'!$Y860</f>
        <v>0.37715312255592287</v>
      </c>
      <c r="AK860" s="178">
        <f>$T860*'9 All Base Data'!$Y860</f>
        <v>6.3663989261068246E-3</v>
      </c>
      <c r="AL860" s="178">
        <f>IF($U860="","",$U860*'9 All Base Data'!$Y860)</f>
        <v>2.9576471859853805E-4</v>
      </c>
      <c r="AM860" s="178">
        <f>IF($V860="","",$V860*'9 All Base Data'!$Y860)</f>
        <v>9.0109195314472138E-4</v>
      </c>
      <c r="AN860" s="178">
        <f>IF($W860="","",$W860*'9 All Base Data'!$Y860)</f>
        <v>4.1988598508704427E-4</v>
      </c>
      <c r="AO860" s="178">
        <f>IF($X860="","",$X860*'9 All Base Data'!$Y860)</f>
        <v>2.039065435420841E-4</v>
      </c>
      <c r="AP860" s="178">
        <f>$Y860*'9 All Base Data'!$Y860</f>
        <v>2.0494187091699308E-2</v>
      </c>
      <c r="AQ860" s="179">
        <f t="shared" si="139"/>
        <v>1.6776617544294739</v>
      </c>
    </row>
    <row r="861" spans="1:43" x14ac:dyDescent="0.25">
      <c r="A861" s="124">
        <v>544801</v>
      </c>
      <c r="B861" s="125" t="s">
        <v>894</v>
      </c>
      <c r="C861" s="126" t="s">
        <v>872</v>
      </c>
      <c r="D861" s="101" t="s">
        <v>2090</v>
      </c>
      <c r="E861" s="142"/>
      <c r="F861" s="191" t="str">
        <f>IF('9 All Base Data'!G861="Rural Centre","Rural",IF('9 All Base Data'!G861="Rural (Incl.some Off Shore Islands)","Rural",IF('9 All Base Data'!G861="Inlet-in TA but not in Urban Area","Rural",IF('9 All Base Data'!G861="Rural (Incl.some Off Shore Islands)","Rural",IF('9 All Base Data'!G861="Inlet-not in TA","Rural",IF('9 All Base Data'!G861="Inland Water not in Urban Area","Rural",IF('9 All Base Data'!G861="Oceanic-in Region but not in TA","Rural",'9 All Base Data'!G861)))))))</f>
        <v>Gisborne</v>
      </c>
      <c r="G861" s="177">
        <f>IF('9 All Base Data'!I861="..C","..C",'9 All Base Data'!I861*Basecase_Pop_2006)</f>
        <v>2655</v>
      </c>
      <c r="H861" s="177">
        <f>IF('9 All Base Data'!J861="..C","..C",'9 All Base Data'!J861*Basecase_Pop_2006)</f>
        <v>1356</v>
      </c>
      <c r="I861" s="191">
        <f>IF('9 All Base Data'!L861="..C","..C",'9 All Base Data'!L861*Basecase_Pop_2006)</f>
        <v>42</v>
      </c>
      <c r="J861" s="156">
        <f>IF('9 All Base Data'!$P861=0,0,('9 All Base Data'!$P861*Basecase_Pop_2006)/(1+(1/(BaseCase_Mort_AllAdults_30*('9 All Base Data'!$W861*Basecase_PM10)/10))))</f>
        <v>0.74143302180685366</v>
      </c>
      <c r="K861" s="156">
        <f>IF('9 All Base Data'!$Q861=0,0,('9 All Base Data'!$Q861*Basecase_Pop_2006)/(1+(1/(BaseCase_Mort_Maori_30*('9 All Base Data'!$W861*Basecase_PM10)/10))))</f>
        <v>1.2777777777777779</v>
      </c>
      <c r="L861" s="179">
        <f>133/(1+1/(BaseCase_Mort_Child_0_1*'9 All Base Data'!$AB$10/10))*IF('9 All Base Data'!$L861="..C",0,'9 All Base Data'!L861/'9 All Base Data'!$L$2022)</f>
        <v>6.1268669922819657E-3</v>
      </c>
      <c r="M861" s="178">
        <f>IF('9 All Base Data'!$R861="","",IF('9 All Base Data'!$R861=0,0,('9 All Base Data'!$R861*Basecase_Pop_2006)/(1+(1/(BaseCase_CardiacHA_All*('9 All Base Data'!$W861*Basecase_PM10)/10)))))</f>
        <v>0.25447316103379719</v>
      </c>
      <c r="N861" s="178">
        <f>IF('9 All Base Data'!$S861="","",IF('9 All Base Data'!$S861=0,0,('9 All Base Data'!S861*Basecase_Pop_2006)/(1+(1/(BaseCase_RespHA_All*('9 All Base Data'!$W861*Basecase_PM10)/10)))))</f>
        <v>0.86138613861386137</v>
      </c>
      <c r="O861" s="178">
        <f>IF('9 All Base Data'!$T861="","",IF('9 All Base Data'!$T861=0,0,('9 All Base Data'!$T861*Basecase_Pop_2006)/(1+(1/(BaseCase_RespHA_Child_1_4*('9 All Base Data'!$W861*Basecase_PM10)/10)))))</f>
        <v>0.35294117647058826</v>
      </c>
      <c r="P861" s="179">
        <f>IF('9 All Base Data'!$U861="","",IF('9 All Base Data'!$U861=0,0,('9 All Base Data'!$U861*Basecase_Pop_2006)/(1+(1/(BaseCase_RespHA_Child_5_14*('9 All Base Data'!$W861*Basecase_PM10)/10)))))</f>
        <v>0.22330097087378639</v>
      </c>
      <c r="Q861" s="156">
        <f>IF('7 Base case Results'!$G861="..C",0,BaseCase_RADs_All*'7 Base case Results'!$G861*('9 All Base Data'!$V861*Basecase_PM10)/10)</f>
        <v>1433.7</v>
      </c>
      <c r="R861" s="189">
        <f t="shared" si="130"/>
        <v>2.6395015576323995</v>
      </c>
      <c r="S861" s="178">
        <f t="shared" si="131"/>
        <v>4.5488888888888894</v>
      </c>
      <c r="T861" s="179">
        <f t="shared" si="132"/>
        <v>2.18116464925238E-2</v>
      </c>
      <c r="U861" s="178">
        <f t="shared" si="133"/>
        <v>1.6159045725646121E-3</v>
      </c>
      <c r="V861" s="178">
        <f t="shared" si="134"/>
        <v>3.9063861386138612E-3</v>
      </c>
      <c r="W861" s="178">
        <f t="shared" si="135"/>
        <v>1.6005882352941178E-3</v>
      </c>
      <c r="X861" s="179">
        <f t="shared" si="136"/>
        <v>1.0126699029126213E-3</v>
      </c>
      <c r="Y861" s="179">
        <f t="shared" si="137"/>
        <v>8.8889400000000007E-2</v>
      </c>
      <c r="Z861" s="186">
        <f t="shared" si="138"/>
        <v>2.7557248948361019</v>
      </c>
      <c r="AA861" s="156">
        <f>$J861*'9 All Base Data'!$Y861</f>
        <v>0.20198266565527742</v>
      </c>
      <c r="AB861" s="156">
        <f>$K861*'9 All Base Data'!$Y861</f>
        <v>0.3480947760347603</v>
      </c>
      <c r="AC861" s="178">
        <f>$L861*'9 All Base Data'!$Y861</f>
        <v>1.6690933514137743E-3</v>
      </c>
      <c r="AD861" s="178">
        <f>IF($M861="","",$M861*'9 All Base Data'!$Y861)</f>
        <v>6.9324087128022086E-2</v>
      </c>
      <c r="AE861" s="178">
        <f>IF($N861="","",$N861*'9 All Base Data'!$Y861)</f>
        <v>0.23466053347844792</v>
      </c>
      <c r="AF861" s="178">
        <f>IF($O861="","",$O861*'9 All Base Data'!$Y861)</f>
        <v>9.6148940695023305E-2</v>
      </c>
      <c r="AG861" s="178">
        <f>IF($P861="","",$P861*'9 All Base Data'!$Y861)</f>
        <v>6.0832096782773633E-2</v>
      </c>
      <c r="AH861" s="167">
        <f>$Q861*'9 All Base Data'!$Y861</f>
        <v>390.57141944428889</v>
      </c>
      <c r="AI861" s="178">
        <f>$R861*'9 All Base Data'!$Y861</f>
        <v>0.71905828973278774</v>
      </c>
      <c r="AJ861" s="178">
        <f>$S861*'9 All Base Data'!$Y861</f>
        <v>1.2392174026837466</v>
      </c>
      <c r="AK861" s="178">
        <f>$T861*'9 All Base Data'!$Y861</f>
        <v>5.9419723310330371E-3</v>
      </c>
      <c r="AL861" s="178">
        <f>IF($U861="","",$U861*'9 All Base Data'!$Y861)</f>
        <v>4.4020795326294023E-4</v>
      </c>
      <c r="AM861" s="178">
        <f>IF($V861="","",$V861*'9 All Base Data'!$Y861)</f>
        <v>1.0641855193247614E-3</v>
      </c>
      <c r="AN861" s="178">
        <f>IF($W861="","",$W861*'9 All Base Data'!$Y861)</f>
        <v>4.3603544605193067E-4</v>
      </c>
      <c r="AO861" s="178">
        <f>IF($X861="","",$X861*'9 All Base Data'!$Y861)</f>
        <v>2.7587355890987844E-4</v>
      </c>
      <c r="AP861" s="178">
        <f>$Y861*'9 All Base Data'!$Y861</f>
        <v>2.4215428005545912E-2</v>
      </c>
      <c r="AQ861" s="179">
        <f t="shared" si="139"/>
        <v>0.7507200835419543</v>
      </c>
    </row>
    <row r="862" spans="1:43" x14ac:dyDescent="0.25">
      <c r="A862" s="124">
        <v>544802</v>
      </c>
      <c r="B862" s="125" t="s">
        <v>895</v>
      </c>
      <c r="C862" s="126" t="s">
        <v>872</v>
      </c>
      <c r="D862" s="101" t="s">
        <v>2090</v>
      </c>
      <c r="E862" s="142"/>
      <c r="F862" s="191" t="str">
        <f>IF('9 All Base Data'!G862="Rural Centre","Rural",IF('9 All Base Data'!G862="Rural (Incl.some Off Shore Islands)","Rural",IF('9 All Base Data'!G862="Inlet-in TA but not in Urban Area","Rural",IF('9 All Base Data'!G862="Rural (Incl.some Off Shore Islands)","Rural",IF('9 All Base Data'!G862="Inlet-not in TA","Rural",IF('9 All Base Data'!G862="Inland Water not in Urban Area","Rural",IF('9 All Base Data'!G862="Oceanic-in Region but not in TA","Rural",'9 All Base Data'!G862)))))))</f>
        <v>Gisborne</v>
      </c>
      <c r="G862" s="177">
        <f>IF('9 All Base Data'!I862="..C","..C",'9 All Base Data'!I862*Basecase_Pop_2006)</f>
        <v>2268</v>
      </c>
      <c r="H862" s="177">
        <f>IF('9 All Base Data'!J862="..C","..C",'9 All Base Data'!J862*Basecase_Pop_2006)</f>
        <v>1080</v>
      </c>
      <c r="I862" s="191">
        <f>IF('9 All Base Data'!L862="..C","..C",'9 All Base Data'!L862*Basecase_Pop_2006)</f>
        <v>42</v>
      </c>
      <c r="J862" s="156">
        <f>IF('9 All Base Data'!$P862=0,0,('9 All Base Data'!$P862*Basecase_Pop_2006)/(1+(1/(BaseCase_Mort_AllAdults_30*('9 All Base Data'!$W862*Basecase_PM10)/10))))</f>
        <v>2.5950155763239877</v>
      </c>
      <c r="K862" s="156">
        <f>IF('9 All Base Data'!$Q862=0,0,('9 All Base Data'!$Q862*Basecase_Pop_2006)/(1+(1/(BaseCase_Mort_Maori_30*('9 All Base Data'!$W862*Basecase_PM10)/10))))</f>
        <v>1.9444444444444444</v>
      </c>
      <c r="L862" s="179">
        <f>133/(1+1/(BaseCase_Mort_Child_0_1*'9 All Base Data'!$AB$10/10))*IF('9 All Base Data'!$L862="..C",0,'9 All Base Data'!L862/'9 All Base Data'!$L$2022)</f>
        <v>6.1268669922819657E-3</v>
      </c>
      <c r="M862" s="178">
        <f>IF('9 All Base Data'!$R862="","",IF('9 All Base Data'!$R862=0,0,('9 All Base Data'!$R862*Basecase_Pop_2006)/(1+(1/(BaseCase_CardiacHA_All*('9 All Base Data'!$W862*Basecase_PM10)/10)))))</f>
        <v>0.17097415506958252</v>
      </c>
      <c r="N862" s="178">
        <f>IF('9 All Base Data'!$S862="","",IF('9 All Base Data'!$S862=0,0,('9 All Base Data'!S862*Basecase_Pop_2006)/(1+(1/(BaseCase_RespHA_All*('9 All Base Data'!$W862*Basecase_PM10)/10)))))</f>
        <v>0.57425742574257421</v>
      </c>
      <c r="O862" s="178">
        <f>IF('9 All Base Data'!$T862="","",IF('9 All Base Data'!$T862=0,0,('9 All Base Data'!$T862*Basecase_Pop_2006)/(1+(1/(BaseCase_RespHA_Child_1_4*('9 All Base Data'!$W862*Basecase_PM10)/10)))))</f>
        <v>0.31372549019607843</v>
      </c>
      <c r="P862" s="179">
        <f>IF('9 All Base Data'!$U862="","",IF('9 All Base Data'!$U862=0,0,('9 All Base Data'!$U862*Basecase_Pop_2006)/(1+(1/(BaseCase_RespHA_Child_5_14*('9 All Base Data'!$W862*Basecase_PM10)/10)))))</f>
        <v>0.1553398058252427</v>
      </c>
      <c r="Q862" s="156">
        <f>IF('7 Base case Results'!$G862="..C",0,BaseCase_RADs_All*'7 Base case Results'!$G862*('9 All Base Data'!$V862*Basecase_PM10)/10)</f>
        <v>1224.72</v>
      </c>
      <c r="R862" s="189">
        <f t="shared" si="130"/>
        <v>9.2382554517133961</v>
      </c>
      <c r="S862" s="178">
        <f t="shared" si="131"/>
        <v>6.9222222222222216</v>
      </c>
      <c r="T862" s="179">
        <f t="shared" si="132"/>
        <v>2.18116464925238E-2</v>
      </c>
      <c r="U862" s="178">
        <f t="shared" si="133"/>
        <v>1.0856858846918489E-3</v>
      </c>
      <c r="V862" s="178">
        <f t="shared" si="134"/>
        <v>2.604257425742574E-3</v>
      </c>
      <c r="W862" s="178">
        <f t="shared" si="135"/>
        <v>1.4227450980392156E-3</v>
      </c>
      <c r="X862" s="179">
        <f t="shared" si="136"/>
        <v>7.044660194174756E-4</v>
      </c>
      <c r="Y862" s="179">
        <f t="shared" si="137"/>
        <v>7.5932639999999996E-2</v>
      </c>
      <c r="Z862" s="186">
        <f t="shared" si="138"/>
        <v>9.3396896815163526</v>
      </c>
      <c r="AA862" s="156">
        <f>$J862*'9 All Base Data'!$Y862</f>
        <v>0.70693932979347085</v>
      </c>
      <c r="AB862" s="156">
        <f>$K862*'9 All Base Data'!$Y862</f>
        <v>0.5297094417920265</v>
      </c>
      <c r="AC862" s="178">
        <f>$L862*'9 All Base Data'!$Y862</f>
        <v>1.6690933514137743E-3</v>
      </c>
      <c r="AD862" s="178">
        <f>IF($M862="","",$M862*'9 All Base Data'!$Y862)</f>
        <v>4.657712103913985E-2</v>
      </c>
      <c r="AE862" s="178">
        <f>IF($N862="","",$N862*'9 All Base Data'!$Y862)</f>
        <v>0.15644035565229861</v>
      </c>
      <c r="AF862" s="178">
        <f>IF($O862="","",$O862*'9 All Base Data'!$Y862)</f>
        <v>8.5465725062242925E-2</v>
      </c>
      <c r="AG862" s="178">
        <f>IF($P862="","",$P862*'9 All Base Data'!$Y862)</f>
        <v>4.2317980370625133E-2</v>
      </c>
      <c r="AH862" s="167">
        <f>$Q862*'9 All Base Data'!$Y862</f>
        <v>333.64067016935866</v>
      </c>
      <c r="AI862" s="178">
        <f>$R862*'9 All Base Data'!$Y862</f>
        <v>2.5167040140647563</v>
      </c>
      <c r="AJ862" s="178">
        <f>$S862*'9 All Base Data'!$Y862</f>
        <v>1.8857656127796141</v>
      </c>
      <c r="AK862" s="178">
        <f>$T862*'9 All Base Data'!$Y862</f>
        <v>5.9419723310330371E-3</v>
      </c>
      <c r="AL862" s="178">
        <f>IF($U862="","",$U862*'9 All Base Data'!$Y862)</f>
        <v>2.9576471859853805E-4</v>
      </c>
      <c r="AM862" s="178">
        <f>IF($V862="","",$V862*'9 All Base Data'!$Y862)</f>
        <v>7.0945701288317416E-4</v>
      </c>
      <c r="AN862" s="178">
        <f>IF($W862="","",$W862*'9 All Base Data'!$Y862)</f>
        <v>3.8758706315727168E-4</v>
      </c>
      <c r="AO862" s="178">
        <f>IF($X862="","",$X862*'9 All Base Data'!$Y862)</f>
        <v>1.9191204098078498E-4</v>
      </c>
      <c r="AP862" s="178">
        <f>$Y862*'9 All Base Data'!$Y862</f>
        <v>2.0685721550500233E-2</v>
      </c>
      <c r="AQ862" s="179">
        <f t="shared" si="139"/>
        <v>2.5443369296777711</v>
      </c>
    </row>
    <row r="863" spans="1:43" x14ac:dyDescent="0.25">
      <c r="A863" s="124">
        <v>544900</v>
      </c>
      <c r="B863" s="125" t="s">
        <v>896</v>
      </c>
      <c r="C863" s="126" t="s">
        <v>872</v>
      </c>
      <c r="D863" s="101" t="s">
        <v>2090</v>
      </c>
      <c r="E863" s="142"/>
      <c r="F863" s="191" t="str">
        <f>IF('9 All Base Data'!G863="Rural Centre","Rural",IF('9 All Base Data'!G863="Rural (Incl.some Off Shore Islands)","Rural",IF('9 All Base Data'!G863="Inlet-in TA but not in Urban Area","Rural",IF('9 All Base Data'!G863="Rural (Incl.some Off Shore Islands)","Rural",IF('9 All Base Data'!G863="Inlet-not in TA","Rural",IF('9 All Base Data'!G863="Inland Water not in Urban Area","Rural",IF('9 All Base Data'!G863="Oceanic-in Region but not in TA","Rural",'9 All Base Data'!G863)))))))</f>
        <v>Gisborne</v>
      </c>
      <c r="G863" s="177">
        <f>IF('9 All Base Data'!I863="..C","..C",'9 All Base Data'!I863*Basecase_Pop_2006)</f>
        <v>2106</v>
      </c>
      <c r="H863" s="177">
        <f>IF('9 All Base Data'!J863="..C","..C",'9 All Base Data'!J863*Basecase_Pop_2006)</f>
        <v>1437</v>
      </c>
      <c r="I863" s="191">
        <f>IF('9 All Base Data'!L863="..C","..C",'9 All Base Data'!L863*Basecase_Pop_2006)</f>
        <v>24</v>
      </c>
      <c r="J863" s="156">
        <f>IF('9 All Base Data'!$P863=0,0,('9 All Base Data'!$P863*Basecase_Pop_2006)/(1+(1/(BaseCase_Mort_AllAdults_30*('9 All Base Data'!$W863*Basecase_PM10)/10))))</f>
        <v>0.65420560747663559</v>
      </c>
      <c r="K863" s="156">
        <f>IF('9 All Base Data'!$Q863=0,0,('9 All Base Data'!$Q863*Basecase_Pop_2006)/(1+(1/(BaseCase_Mort_Maori_30*('9 All Base Data'!$W863*Basecase_PM10)/10))))</f>
        <v>1.1666666666666667</v>
      </c>
      <c r="L863" s="179">
        <f>133/(1+1/(BaseCase_Mort_Child_0_1*'9 All Base Data'!$AB$10/10))*IF('9 All Base Data'!$L863="..C",0,'9 All Base Data'!L863/'9 All Base Data'!$L$2022)</f>
        <v>3.5010668527325518E-3</v>
      </c>
      <c r="M863" s="178">
        <f>IF('9 All Base Data'!$R863="","",IF('9 All Base Data'!$R863=0,0,('9 All Base Data'!$R863*Basecase_Pop_2006)/(1+(1/(BaseCase_CardiacHA_All*('9 All Base Data'!$W863*Basecase_PM10)/10)))))</f>
        <v>8.9463220675944338E-2</v>
      </c>
      <c r="N863" s="178">
        <f>IF('9 All Base Data'!$S863="","",IF('9 All Base Data'!$S863=0,0,('9 All Base Data'!S863*Basecase_Pop_2006)/(1+(1/(BaseCase_RespHA_All*('9 All Base Data'!$W863*Basecase_PM10)/10)))))</f>
        <v>0.28712871287128711</v>
      </c>
      <c r="O863" s="178">
        <f>IF('9 All Base Data'!$T863="","",IF('9 All Base Data'!$T863=0,0,('9 All Base Data'!$T863*Basecase_Pop_2006)/(1+(1/(BaseCase_RespHA_Child_1_4*('9 All Base Data'!$W863*Basecase_PM10)/10)))))</f>
        <v>0.11764705882352941</v>
      </c>
      <c r="P863" s="179">
        <f>IF('9 All Base Data'!$U863="","",IF('9 All Base Data'!$U863=0,0,('9 All Base Data'!$U863*Basecase_Pop_2006)/(1+(1/(BaseCase_RespHA_Child_5_14*('9 All Base Data'!$W863*Basecase_PM10)/10)))))</f>
        <v>9.7087378640776698E-2</v>
      </c>
      <c r="Q863" s="156">
        <f>IF('7 Base case Results'!$G863="..C",0,BaseCase_RADs_All*'7 Base case Results'!$G863*('9 All Base Data'!$V863*Basecase_PM10)/10)</f>
        <v>1137.2400000000002</v>
      </c>
      <c r="R863" s="189">
        <f t="shared" si="130"/>
        <v>2.3289719626168228</v>
      </c>
      <c r="S863" s="178">
        <f t="shared" si="131"/>
        <v>4.1533333333333333</v>
      </c>
      <c r="T863" s="179">
        <f t="shared" si="132"/>
        <v>1.2463797995727884E-2</v>
      </c>
      <c r="U863" s="178">
        <f t="shared" si="133"/>
        <v>5.6809145129224658E-4</v>
      </c>
      <c r="V863" s="178">
        <f t="shared" si="134"/>
        <v>1.302128712871287E-3</v>
      </c>
      <c r="W863" s="178">
        <f t="shared" si="135"/>
        <v>5.3352941176470581E-4</v>
      </c>
      <c r="X863" s="179">
        <f t="shared" si="136"/>
        <v>4.4029126213592228E-4</v>
      </c>
      <c r="Y863" s="179">
        <f t="shared" si="137"/>
        <v>7.0508880000000024E-2</v>
      </c>
      <c r="Z863" s="186">
        <f t="shared" si="138"/>
        <v>2.4138148607767147</v>
      </c>
      <c r="AA863" s="156">
        <f>$J863*'9 All Base Data'!$Y863</f>
        <v>0.17821999910759773</v>
      </c>
      <c r="AB863" s="156">
        <f>$K863*'9 All Base Data'!$Y863</f>
        <v>0.31782566507521592</v>
      </c>
      <c r="AC863" s="178">
        <f>$L863*'9 All Base Data'!$Y863</f>
        <v>9.5376762937929955E-4</v>
      </c>
      <c r="AD863" s="178">
        <f>IF($M863="","",$M863*'9 All Base Data'!$Y863)</f>
        <v>2.437174938094527E-2</v>
      </c>
      <c r="AE863" s="178">
        <f>IF($N863="","",$N863*'9 All Base Data'!$Y863)</f>
        <v>7.8220177826149304E-2</v>
      </c>
      <c r="AF863" s="178">
        <f>IF($O863="","",$O863*'9 All Base Data'!$Y863)</f>
        <v>3.2049646898341097E-2</v>
      </c>
      <c r="AG863" s="178">
        <f>IF($P863="","",$P863*'9 All Base Data'!$Y863)</f>
        <v>2.644873773164071E-2</v>
      </c>
      <c r="AH863" s="167">
        <f>$Q863*'9 All Base Data'!$Y863</f>
        <v>309.80919372869022</v>
      </c>
      <c r="AI863" s="178">
        <f>$R863*'9 All Base Data'!$Y863</f>
        <v>0.63446319682304786</v>
      </c>
      <c r="AJ863" s="178">
        <f>$S863*'9 All Base Data'!$Y863</f>
        <v>1.1314593676677684</v>
      </c>
      <c r="AK863" s="178">
        <f>$T863*'9 All Base Data'!$Y863</f>
        <v>3.3954127605903064E-3</v>
      </c>
      <c r="AL863" s="178">
        <f>IF($U863="","",$U863*'9 All Base Data'!$Y863)</f>
        <v>1.5476060856900247E-4</v>
      </c>
      <c r="AM863" s="178">
        <f>IF($V863="","",$V863*'9 All Base Data'!$Y863)</f>
        <v>3.5472850644158708E-4</v>
      </c>
      <c r="AN863" s="178">
        <f>IF($W863="","",$W863*'9 All Base Data'!$Y863)</f>
        <v>1.4534514868397687E-4</v>
      </c>
      <c r="AO863" s="178">
        <f>IF($X863="","",$X863*'9 All Base Data'!$Y863)</f>
        <v>1.1994502561299061E-4</v>
      </c>
      <c r="AP863" s="178">
        <f>$Y863*'9 All Base Data'!$Y863</f>
        <v>1.9208170011178798E-2</v>
      </c>
      <c r="AQ863" s="179">
        <f t="shared" si="139"/>
        <v>0.65757626870982755</v>
      </c>
    </row>
    <row r="864" spans="1:43" x14ac:dyDescent="0.25">
      <c r="A864" s="124">
        <v>545201</v>
      </c>
      <c r="B864" s="125" t="s">
        <v>897</v>
      </c>
      <c r="C864" s="126" t="s">
        <v>836</v>
      </c>
      <c r="D864" s="101" t="s">
        <v>2091</v>
      </c>
      <c r="E864" s="142"/>
      <c r="F864" s="191" t="str">
        <f>IF('9 All Base Data'!G864="Rural Centre","Rural",IF('9 All Base Data'!G864="Rural (Incl.some Off Shore Islands)","Rural",IF('9 All Base Data'!G864="Inlet-in TA but not in Urban Area","Rural",IF('9 All Base Data'!G864="Rural (Incl.some Off Shore Islands)","Rural",IF('9 All Base Data'!G864="Inlet-not in TA","Rural",IF('9 All Base Data'!G864="Inland Water not in Urban Area","Rural",IF('9 All Base Data'!G864="Oceanic-in Region but not in TA","Rural",'9 All Base Data'!G864)))))))</f>
        <v>Rural</v>
      </c>
      <c r="G864" s="177">
        <f>IF('9 All Base Data'!I864="..C","..C",'9 All Base Data'!I864*Basecase_Pop_2006)</f>
        <v>219</v>
      </c>
      <c r="H864" s="177">
        <f>IF('9 All Base Data'!J864="..C","..C",'9 All Base Data'!J864*Basecase_Pop_2006)</f>
        <v>126</v>
      </c>
      <c r="I864" s="191" t="str">
        <f>IF('9 All Base Data'!L864="..C","..C",'9 All Base Data'!L864*Basecase_Pop_2006)</f>
        <v>..C</v>
      </c>
      <c r="J864" s="156">
        <f>IF('9 All Base Data'!$P864=0,0,('9 All Base Data'!$P864*Basecase_Pop_2006)/(1+(1/(BaseCase_Mort_AllAdults_30*('9 All Base Data'!$W864*Basecase_PM10)/10))))</f>
        <v>0.54603345993679309</v>
      </c>
      <c r="K864" s="156">
        <f>IF('9 All Base Data'!$Q864=0,0,('9 All Base Data'!$Q864*Basecase_Pop_2006)/(1+(1/(BaseCase_Mort_Maori_30*('9 All Base Data'!$W864*Basecase_PM10)/10))))</f>
        <v>0.22914150997642463</v>
      </c>
      <c r="L864" s="179">
        <f>133/(1+1/(BaseCase_Mort_Child_0_1*'9 All Base Data'!$AB$10/10))*IF('9 All Base Data'!$L864="..C",0,'9 All Base Data'!L864/'9 All Base Data'!$L$2022)</f>
        <v>0</v>
      </c>
      <c r="M864" s="178">
        <f>IF('9 All Base Data'!$R864="","",IF('9 All Base Data'!$R864=0,0,('9 All Base Data'!$R864*Basecase_Pop_2006)/(1+(1/(BaseCase_CardiacHA_All*('9 All Base Data'!$W864*Basecase_PM10)/10)))))</f>
        <v>2.8555447848389003E-2</v>
      </c>
      <c r="N864" s="178">
        <f>IF('9 All Base Data'!$S864="","",IF('9 All Base Data'!$S864=0,0,('9 All Base Data'!S864*Basecase_Pop_2006)/(1+(1/(BaseCase_RespHA_All*('9 All Base Data'!$W864*Basecase_PM10)/10)))))</f>
        <v>1.8449623170001754E-2</v>
      </c>
      <c r="O864" s="178">
        <f>IF('9 All Base Data'!$T864="","",IF('9 All Base Data'!$T864=0,0,('9 All Base Data'!$T864*Basecase_Pop_2006)/(1+(1/(BaseCase_RespHA_Child_1_4*('9 All Base Data'!$W864*Basecase_PM10)/10)))))</f>
        <v>5.2299676490081435E-3</v>
      </c>
      <c r="P864" s="179">
        <f>IF('9 All Base Data'!$U864="","",IF('9 All Base Data'!$U864=0,0,('9 All Base Data'!$U864*Basecase_Pop_2006)/(1+(1/(BaseCase_RespHA_Child_5_14*('9 All Base Data'!$W864*Basecase_PM10)/10)))))</f>
        <v>7.7838872557158328E-3</v>
      </c>
      <c r="Q864" s="156">
        <f>IF('7 Base case Results'!$G864="..C",0,BaseCase_RADs_All*'7 Base case Results'!$G864*('9 All Base Data'!$V864*Basecase_PM10)/10)</f>
        <v>62.835480000000004</v>
      </c>
      <c r="R864" s="189">
        <f t="shared" si="130"/>
        <v>1.9438791173749834</v>
      </c>
      <c r="S864" s="178">
        <f t="shared" si="131"/>
        <v>0.81574377551607169</v>
      </c>
      <c r="T864" s="179">
        <f t="shared" si="132"/>
        <v>0</v>
      </c>
      <c r="U864" s="178">
        <f t="shared" si="133"/>
        <v>1.8132709383727016E-4</v>
      </c>
      <c r="V864" s="178">
        <f t="shared" si="134"/>
        <v>8.3669041075957944E-5</v>
      </c>
      <c r="W864" s="178">
        <f t="shared" si="135"/>
        <v>2.3717903288251933E-5</v>
      </c>
      <c r="X864" s="179">
        <f t="shared" si="136"/>
        <v>3.52999287046713E-5</v>
      </c>
      <c r="Y864" s="179">
        <f t="shared" si="137"/>
        <v>3.8957997600000001E-3</v>
      </c>
      <c r="Z864" s="186">
        <f t="shared" si="138"/>
        <v>1.9480399132698967</v>
      </c>
      <c r="AA864" s="156">
        <f>$J864*'9 All Base Data'!$Y864</f>
        <v>4.756177429220506E-2</v>
      </c>
      <c r="AB864" s="156">
        <f>$K864*'9 All Base Data'!$Y864</f>
        <v>1.9959173893364188E-2</v>
      </c>
      <c r="AC864" s="178">
        <f>$L864*'9 All Base Data'!$Y864</f>
        <v>0</v>
      </c>
      <c r="AD864" s="178">
        <f>IF($M864="","",$M864*'9 All Base Data'!$Y864)</f>
        <v>2.487297693322905E-3</v>
      </c>
      <c r="AE864" s="178">
        <f>IF($N864="","",$N864*'9 All Base Data'!$Y864)</f>
        <v>1.6070385376922437E-3</v>
      </c>
      <c r="AF864" s="178">
        <f>IF($O864="","",$O864*'9 All Base Data'!$Y864)</f>
        <v>4.5555182809942394E-4</v>
      </c>
      <c r="AG864" s="178">
        <f>IF($P864="","",$P864*'9 All Base Data'!$Y864)</f>
        <v>6.7800879604554406E-4</v>
      </c>
      <c r="AH864" s="167">
        <f>$Q864*'9 All Base Data'!$Y864</f>
        <v>5.4732303724543021</v>
      </c>
      <c r="AI864" s="178">
        <f>$R864*'9 All Base Data'!$Y864</f>
        <v>0.16931991648025002</v>
      </c>
      <c r="AJ864" s="178">
        <f>$S864*'9 All Base Data'!$Y864</f>
        <v>7.1054659060376515E-2</v>
      </c>
      <c r="AK864" s="178">
        <f>$T864*'9 All Base Data'!$Y864</f>
        <v>0</v>
      </c>
      <c r="AL864" s="178">
        <f>IF($U864="","",$U864*'9 All Base Data'!$Y864)</f>
        <v>1.5794340352600448E-5</v>
      </c>
      <c r="AM864" s="178">
        <f>IF($V864="","",$V864*'9 All Base Data'!$Y864)</f>
        <v>7.2879197684343236E-6</v>
      </c>
      <c r="AN864" s="178">
        <f>IF($W864="","",$W864*'9 All Base Data'!$Y864)</f>
        <v>2.0659275404308877E-6</v>
      </c>
      <c r="AO864" s="178">
        <f>IF($X864="","",$X864*'9 All Base Data'!$Y864)</f>
        <v>3.0747698900665421E-6</v>
      </c>
      <c r="AP864" s="178">
        <f>$Y864*'9 All Base Data'!$Y864</f>
        <v>3.3934028309216672E-4</v>
      </c>
      <c r="AQ864" s="179">
        <f t="shared" si="139"/>
        <v>0.16968233902346319</v>
      </c>
    </row>
    <row r="865" spans="1:43" x14ac:dyDescent="0.25">
      <c r="A865" s="124">
        <v>545202</v>
      </c>
      <c r="B865" s="125" t="s">
        <v>898</v>
      </c>
      <c r="C865" s="126" t="s">
        <v>836</v>
      </c>
      <c r="D865" s="101" t="s">
        <v>2091</v>
      </c>
      <c r="E865" s="142"/>
      <c r="F865" s="191" t="str">
        <f>IF('9 All Base Data'!G865="Rural Centre","Rural",IF('9 All Base Data'!G865="Rural (Incl.some Off Shore Islands)","Rural",IF('9 All Base Data'!G865="Inlet-in TA but not in Urban Area","Rural",IF('9 All Base Data'!G865="Rural (Incl.some Off Shore Islands)","Rural",IF('9 All Base Data'!G865="Inlet-not in TA","Rural",IF('9 All Base Data'!G865="Inland Water not in Urban Area","Rural",IF('9 All Base Data'!G865="Oceanic-in Region but not in TA","Rural",'9 All Base Data'!G865)))))))</f>
        <v>Rural</v>
      </c>
      <c r="G865" s="177">
        <f>IF('9 All Base Data'!I865="..C","..C",'9 All Base Data'!I865*Basecase_Pop_2006)</f>
        <v>252</v>
      </c>
      <c r="H865" s="177">
        <f>IF('9 All Base Data'!J865="..C","..C",'9 All Base Data'!J865*Basecase_Pop_2006)</f>
        <v>177</v>
      </c>
      <c r="I865" s="191">
        <f>IF('9 All Base Data'!L865="..C","..C",'9 All Base Data'!L865*Basecase_Pop_2006)</f>
        <v>3</v>
      </c>
      <c r="J865" s="156">
        <f>IF('9 All Base Data'!$P865=0,0,('9 All Base Data'!$P865*Basecase_Pop_2006)/(1+(1/(BaseCase_Mort_AllAdults_30*('9 All Base Data'!$W865*Basecase_PM10)/10))))</f>
        <v>7.0455930314424903E-2</v>
      </c>
      <c r="K865" s="156">
        <f>IF('9 All Base Data'!$Q865=0,0,('9 All Base Data'!$Q865*Basecase_Pop_2006)/(1+(1/(BaseCase_Mort_Maori_30*('9 All Base Data'!$W865*Basecase_PM10)/10))))</f>
        <v>9.1656603990569838E-2</v>
      </c>
      <c r="L865" s="179">
        <f>133/(1+1/(BaseCase_Mort_Child_0_1*'9 All Base Data'!$AB$10/10))*IF('9 All Base Data'!$L865="..C",0,'9 All Base Data'!L865/'9 All Base Data'!$L$2022)</f>
        <v>4.3763335659156898E-4</v>
      </c>
      <c r="M865" s="178">
        <f>IF('9 All Base Data'!$R865="","",IF('9 All Base Data'!$R865=0,0,('9 All Base Data'!$R865*Basecase_Pop_2006)/(1+(1/(BaseCase_CardiacHA_All*('9 All Base Data'!$W865*Basecase_PM10)/10)))))</f>
        <v>2.5382620309679114E-2</v>
      </c>
      <c r="N865" s="178">
        <f>IF('9 All Base Data'!$S865="","",IF('9 All Base Data'!$S865=0,0,('9 All Base Data'!S865*Basecase_Pop_2006)/(1+(1/(BaseCase_RespHA_All*('9 All Base Data'!$W865*Basecase_PM10)/10)))))</f>
        <v>4.2170567245718292E-2</v>
      </c>
      <c r="O865" s="178">
        <f>IF('9 All Base Data'!$T865="","",IF('9 All Base Data'!$T865=0,0,('9 All Base Data'!$T865*Basecase_Pop_2006)/(1+(1/(BaseCase_RespHA_Child_1_4*('9 All Base Data'!$W865*Basecase_PM10)/10)))))</f>
        <v>1.0459935298016287E-2</v>
      </c>
      <c r="P865" s="179">
        <f>IF('9 All Base Data'!$U865="","",IF('9 All Base Data'!$U865=0,0,('9 All Base Data'!$U865*Basecase_Pop_2006)/(1+(1/(BaseCase_RespHA_Child_5_14*('9 All Base Data'!$W865*Basecase_PM10)/10)))))</f>
        <v>0</v>
      </c>
      <c r="Q865" s="156">
        <f>IF('7 Base case Results'!$G865="..C",0,BaseCase_RADs_All*'7 Base case Results'!$G865*('9 All Base Data'!$V865*Basecase_PM10)/10)</f>
        <v>72.303840000000008</v>
      </c>
      <c r="R865" s="189">
        <f t="shared" si="130"/>
        <v>0.25082311191935264</v>
      </c>
      <c r="S865" s="178">
        <f t="shared" si="131"/>
        <v>0.32629751020642866</v>
      </c>
      <c r="T865" s="179">
        <f t="shared" si="132"/>
        <v>1.5579747494659855E-3</v>
      </c>
      <c r="U865" s="178">
        <f t="shared" si="133"/>
        <v>1.6117963896646235E-4</v>
      </c>
      <c r="V865" s="178">
        <f t="shared" si="134"/>
        <v>1.9124352245933246E-4</v>
      </c>
      <c r="W865" s="178">
        <f t="shared" si="135"/>
        <v>4.7435806576503865E-5</v>
      </c>
      <c r="X865" s="179">
        <f t="shared" si="136"/>
        <v>0</v>
      </c>
      <c r="Y865" s="179">
        <f t="shared" si="137"/>
        <v>4.4828380800000008E-3</v>
      </c>
      <c r="Z865" s="186">
        <f t="shared" si="138"/>
        <v>0.25721634791024439</v>
      </c>
      <c r="AA865" s="156">
        <f>$J865*'9 All Base Data'!$Y865</f>
        <v>6.1370031344780713E-3</v>
      </c>
      <c r="AB865" s="156">
        <f>$K865*'9 All Base Data'!$Y865</f>
        <v>7.9836695573456753E-3</v>
      </c>
      <c r="AC865" s="178">
        <f>$L865*'9 All Base Data'!$Y865</f>
        <v>3.811967664281548E-5</v>
      </c>
      <c r="AD865" s="178">
        <f>IF($M865="","",$M865*'9 All Base Data'!$Y865)</f>
        <v>2.2109312829536932E-3</v>
      </c>
      <c r="AE865" s="178">
        <f>IF($N865="","",$N865*'9 All Base Data'!$Y865)</f>
        <v>3.6732309432965563E-3</v>
      </c>
      <c r="AF865" s="178">
        <f>IF($O865="","",$O865*'9 All Base Data'!$Y865)</f>
        <v>9.1110365619884788E-4</v>
      </c>
      <c r="AG865" s="178">
        <f>IF($P865="","",$P865*'9 All Base Data'!$Y865)</f>
        <v>0</v>
      </c>
      <c r="AH865" s="167">
        <f>$Q865*'9 All Base Data'!$Y865</f>
        <v>6.2979637162487867</v>
      </c>
      <c r="AI865" s="178">
        <f>$R865*'9 All Base Data'!$Y865</f>
        <v>2.1847731158741932E-2</v>
      </c>
      <c r="AJ865" s="178">
        <f>$S865*'9 All Base Data'!$Y865</f>
        <v>2.8421863624150605E-2</v>
      </c>
      <c r="AK865" s="178">
        <f>$T865*'9 All Base Data'!$Y865</f>
        <v>1.3570604884842311E-4</v>
      </c>
      <c r="AL865" s="178">
        <f>IF($U865="","",$U865*'9 All Base Data'!$Y865)</f>
        <v>1.4039413646755951E-5</v>
      </c>
      <c r="AM865" s="178">
        <f>IF($V865="","",$V865*'9 All Base Data'!$Y865)</f>
        <v>1.6658102327849884E-5</v>
      </c>
      <c r="AN865" s="178">
        <f>IF($W865="","",$W865*'9 All Base Data'!$Y865)</f>
        <v>4.1318550808617754E-6</v>
      </c>
      <c r="AO865" s="178">
        <f>IF($X865="","",$X865*'9 All Base Data'!$Y865)</f>
        <v>0</v>
      </c>
      <c r="AP865" s="178">
        <f>$Y865*'9 All Base Data'!$Y865</f>
        <v>3.904737504074248E-4</v>
      </c>
      <c r="AQ865" s="179">
        <f t="shared" si="139"/>
        <v>2.2404608473972389E-2</v>
      </c>
    </row>
    <row r="866" spans="1:43" x14ac:dyDescent="0.25">
      <c r="A866" s="124">
        <v>545204</v>
      </c>
      <c r="B866" s="125" t="s">
        <v>899</v>
      </c>
      <c r="C866" s="126" t="s">
        <v>836</v>
      </c>
      <c r="D866" s="101" t="s">
        <v>2091</v>
      </c>
      <c r="E866" s="142"/>
      <c r="F866" s="191" t="str">
        <f>IF('9 All Base Data'!G866="Rural Centre","Rural",IF('9 All Base Data'!G866="Rural (Incl.some Off Shore Islands)","Rural",IF('9 All Base Data'!G866="Inlet-in TA but not in Urban Area","Rural",IF('9 All Base Data'!G866="Rural (Incl.some Off Shore Islands)","Rural",IF('9 All Base Data'!G866="Inlet-not in TA","Rural",IF('9 All Base Data'!G866="Inland Water not in Urban Area","Rural",IF('9 All Base Data'!G866="Oceanic-in Region but not in TA","Rural",'9 All Base Data'!G866)))))))</f>
        <v>Rural</v>
      </c>
      <c r="G866" s="177">
        <f>IF('9 All Base Data'!I866="..C","..C",'9 All Base Data'!I866*Basecase_Pop_2006)</f>
        <v>708</v>
      </c>
      <c r="H866" s="177">
        <f>IF('9 All Base Data'!J866="..C","..C",'9 All Base Data'!J866*Basecase_Pop_2006)</f>
        <v>390</v>
      </c>
      <c r="I866" s="191">
        <f>IF('9 All Base Data'!L866="..C","..C",'9 All Base Data'!L866*Basecase_Pop_2006)</f>
        <v>3</v>
      </c>
      <c r="J866" s="156">
        <f>IF('9 All Base Data'!$P866=0,0,('9 All Base Data'!$P866*Basecase_Pop_2006)/(1+(1/(BaseCase_Mort_AllAdults_30*('9 All Base Data'!$W866*Basecase_PM10)/10))))</f>
        <v>0.14091186062884981</v>
      </c>
      <c r="K866" s="156">
        <f>IF('9 All Base Data'!$Q866=0,0,('9 All Base Data'!$Q866*Basecase_Pop_2006)/(1+(1/(BaseCase_Mort_Maori_30*('9 All Base Data'!$W866*Basecase_PM10)/10))))</f>
        <v>0.18331320798113968</v>
      </c>
      <c r="L866" s="179">
        <f>133/(1+1/(BaseCase_Mort_Child_0_1*'9 All Base Data'!$AB$10/10))*IF('9 All Base Data'!$L866="..C",0,'9 All Base Data'!L866/'9 All Base Data'!$L$2022)</f>
        <v>4.3763335659156898E-4</v>
      </c>
      <c r="M866" s="178">
        <f>IF('9 All Base Data'!$R866="","",IF('9 All Base Data'!$R866=0,0,('9 All Base Data'!$R866*Basecase_Pop_2006)/(1+(1/(BaseCase_CardiacHA_All*('9 All Base Data'!$W866*Basecase_PM10)/10)))))</f>
        <v>1.745055146290439E-2</v>
      </c>
      <c r="N866" s="178">
        <f>IF('9 All Base Data'!$S866="","",IF('9 All Base Data'!$S866=0,0,('9 All Base Data'!S866*Basecase_Pop_2006)/(1+(1/(BaseCase_RespHA_All*('9 All Base Data'!$W866*Basecase_PM10)/10)))))</f>
        <v>1.5813962717144359E-2</v>
      </c>
      <c r="O866" s="178">
        <f>IF('9 All Base Data'!$T866="","",IF('9 All Base Data'!$T866=0,0,('9 All Base Data'!$T866*Basecase_Pop_2006)/(1+(1/(BaseCase_RespHA_Child_1_4*('9 All Base Data'!$W866*Basecase_PM10)/10)))))</f>
        <v>5.2299676490081435E-3</v>
      </c>
      <c r="P866" s="179">
        <f>IF('9 All Base Data'!$U866="","",IF('9 All Base Data'!$U866=0,0,('9 All Base Data'!$U866*Basecase_Pop_2006)/(1+(1/(BaseCase_RespHA_Child_5_14*('9 All Base Data'!$W866*Basecase_PM10)/10)))))</f>
        <v>0</v>
      </c>
      <c r="Q866" s="156">
        <f>IF('7 Base case Results'!$G866="..C",0,BaseCase_RADs_All*'7 Base case Results'!$G866*('9 All Base Data'!$V866*Basecase_PM10)/10)</f>
        <v>203.13936000000004</v>
      </c>
      <c r="R866" s="189">
        <f t="shared" si="130"/>
        <v>0.50164622383870527</v>
      </c>
      <c r="S866" s="178">
        <f t="shared" si="131"/>
        <v>0.65259502041285733</v>
      </c>
      <c r="T866" s="179">
        <f t="shared" si="132"/>
        <v>1.5579747494659855E-3</v>
      </c>
      <c r="U866" s="178">
        <f t="shared" si="133"/>
        <v>1.1081100178944288E-4</v>
      </c>
      <c r="V866" s="178">
        <f t="shared" si="134"/>
        <v>7.171632092224966E-5</v>
      </c>
      <c r="W866" s="178">
        <f t="shared" si="135"/>
        <v>2.3717903288251933E-5</v>
      </c>
      <c r="X866" s="179">
        <f t="shared" si="136"/>
        <v>0</v>
      </c>
      <c r="Y866" s="179">
        <f t="shared" si="137"/>
        <v>1.2594640320000003E-2</v>
      </c>
      <c r="Z866" s="186">
        <f t="shared" si="138"/>
        <v>0.51598136623088298</v>
      </c>
      <c r="AA866" s="156">
        <f>$J866*'9 All Base Data'!$Y866</f>
        <v>1.2274006268956143E-2</v>
      </c>
      <c r="AB866" s="156">
        <f>$K866*'9 All Base Data'!$Y866</f>
        <v>1.5967339114691351E-2</v>
      </c>
      <c r="AC866" s="178">
        <f>$L866*'9 All Base Data'!$Y866</f>
        <v>3.811967664281548E-5</v>
      </c>
      <c r="AD866" s="178">
        <f>IF($M866="","",$M866*'9 All Base Data'!$Y866)</f>
        <v>1.5200152570306641E-3</v>
      </c>
      <c r="AE866" s="178">
        <f>IF($N866="","",$N866*'9 All Base Data'!$Y866)</f>
        <v>1.3774616037362086E-3</v>
      </c>
      <c r="AF866" s="178">
        <f>IF($O866="","",$O866*'9 All Base Data'!$Y866)</f>
        <v>4.5555182809942394E-4</v>
      </c>
      <c r="AG866" s="178">
        <f>IF($P866="","",$P866*'9 All Base Data'!$Y866)</f>
        <v>0</v>
      </c>
      <c r="AH866" s="167">
        <f>$Q866*'9 All Base Data'!$Y866</f>
        <v>17.69427901231802</v>
      </c>
      <c r="AI866" s="178">
        <f>$R866*'9 All Base Data'!$Y866</f>
        <v>4.3695462317483863E-2</v>
      </c>
      <c r="AJ866" s="178">
        <f>$S866*'9 All Base Data'!$Y866</f>
        <v>5.684372724830121E-2</v>
      </c>
      <c r="AK866" s="178">
        <f>$T866*'9 All Base Data'!$Y866</f>
        <v>1.3570604884842311E-4</v>
      </c>
      <c r="AL866" s="178">
        <f>IF($U866="","",$U866*'9 All Base Data'!$Y866)</f>
        <v>9.6520968821447171E-6</v>
      </c>
      <c r="AM866" s="178">
        <f>IF($V866="","",$V866*'9 All Base Data'!$Y866)</f>
        <v>6.2467883729437055E-6</v>
      </c>
      <c r="AN866" s="178">
        <f>IF($W866="","",$W866*'9 All Base Data'!$Y866)</f>
        <v>2.0659275404308877E-6</v>
      </c>
      <c r="AO866" s="178">
        <f>IF($X866="","",$X866*'9 All Base Data'!$Y866)</f>
        <v>0</v>
      </c>
      <c r="AP866" s="178">
        <f>$Y866*'9 All Base Data'!$Y866</f>
        <v>1.0970452987637174E-3</v>
      </c>
      <c r="AQ866" s="179">
        <f t="shared" si="139"/>
        <v>4.4944112550351099E-2</v>
      </c>
    </row>
    <row r="867" spans="1:43" x14ac:dyDescent="0.25">
      <c r="A867" s="124">
        <v>545205</v>
      </c>
      <c r="B867" s="125" t="s">
        <v>900</v>
      </c>
      <c r="C867" s="126" t="s">
        <v>836</v>
      </c>
      <c r="D867" s="101" t="s">
        <v>2091</v>
      </c>
      <c r="E867" s="142"/>
      <c r="F867" s="191" t="str">
        <f>IF('9 All Base Data'!G867="Rural Centre","Rural",IF('9 All Base Data'!G867="Rural (Incl.some Off Shore Islands)","Rural",IF('9 All Base Data'!G867="Inlet-in TA but not in Urban Area","Rural",IF('9 All Base Data'!G867="Rural (Incl.some Off Shore Islands)","Rural",IF('9 All Base Data'!G867="Inlet-not in TA","Rural",IF('9 All Base Data'!G867="Inland Water not in Urban Area","Rural",IF('9 All Base Data'!G867="Oceanic-in Region but not in TA","Rural",'9 All Base Data'!G867)))))))</f>
        <v>Rural</v>
      </c>
      <c r="G867" s="177">
        <f>IF('9 All Base Data'!I867="..C","..C",'9 All Base Data'!I867*Basecase_Pop_2006)</f>
        <v>318</v>
      </c>
      <c r="H867" s="177">
        <f>IF('9 All Base Data'!J867="..C","..C",'9 All Base Data'!J867*Basecase_Pop_2006)</f>
        <v>183</v>
      </c>
      <c r="I867" s="191">
        <f>IF('9 All Base Data'!L867="..C","..C",'9 All Base Data'!L867*Basecase_Pop_2006)</f>
        <v>0</v>
      </c>
      <c r="J867" s="156">
        <f>IF('9 All Base Data'!$P867=0,0,('9 All Base Data'!$P867*Basecase_Pop_2006)/(1+(1/(BaseCase_Mort_AllAdults_30*('9 All Base Data'!$W867*Basecase_PM10)/10))))</f>
        <v>7.0455930314424903E-2</v>
      </c>
      <c r="K867" s="156">
        <f>IF('9 All Base Data'!$Q867=0,0,('9 All Base Data'!$Q867*Basecase_Pop_2006)/(1+(1/(BaseCase_Mort_Maori_30*('9 All Base Data'!$W867*Basecase_PM10)/10))))</f>
        <v>4.5828301995284919E-2</v>
      </c>
      <c r="L867" s="179">
        <f>133/(1+1/(BaseCase_Mort_Child_0_1*'9 All Base Data'!$AB$10/10))*IF('9 All Base Data'!$L867="..C",0,'9 All Base Data'!L867/'9 All Base Data'!$L$2022)</f>
        <v>0</v>
      </c>
      <c r="M867" s="178">
        <f>IF('9 All Base Data'!$R867="","",IF('9 All Base Data'!$R867=0,0,('9 All Base Data'!$R867*Basecase_Pop_2006)/(1+(1/(BaseCase_CardiacHA_All*('9 All Base Data'!$W867*Basecase_PM10)/10)))))</f>
        <v>4.7592413080648341E-3</v>
      </c>
      <c r="N867" s="178">
        <f>IF('9 All Base Data'!$S867="","",IF('9 All Base Data'!$S867=0,0,('9 All Base Data'!S867*Basecase_Pop_2006)/(1+(1/(BaseCase_RespHA_All*('9 All Base Data'!$W867*Basecase_PM10)/10)))))</f>
        <v>5.2713209057147865E-3</v>
      </c>
      <c r="O867" s="178">
        <f>IF('9 All Base Data'!$T867="","",IF('9 All Base Data'!$T867=0,0,('9 All Base Data'!$T867*Basecase_Pop_2006)/(1+(1/(BaseCase_RespHA_Child_1_4*('9 All Base Data'!$W867*Basecase_PM10)/10)))))</f>
        <v>5.2299676490081435E-3</v>
      </c>
      <c r="P867" s="179">
        <f>IF('9 All Base Data'!$U867="","",IF('9 All Base Data'!$U867=0,0,('9 All Base Data'!$U867*Basecase_Pop_2006)/(1+(1/(BaseCase_RespHA_Child_5_14*('9 All Base Data'!$W867*Basecase_PM10)/10)))))</f>
        <v>0</v>
      </c>
      <c r="Q867" s="156">
        <f>IF('7 Base case Results'!$G867="..C",0,BaseCase_RADs_All*'7 Base case Results'!$G867*('9 All Base Data'!$V867*Basecase_PM10)/10)</f>
        <v>91.240560000000002</v>
      </c>
      <c r="R867" s="189">
        <f t="shared" si="130"/>
        <v>0.25082311191935264</v>
      </c>
      <c r="S867" s="178">
        <f t="shared" si="131"/>
        <v>0.16314875510321433</v>
      </c>
      <c r="T867" s="179">
        <f t="shared" si="132"/>
        <v>0</v>
      </c>
      <c r="U867" s="178">
        <f t="shared" si="133"/>
        <v>3.0221182306211696E-5</v>
      </c>
      <c r="V867" s="178">
        <f t="shared" si="134"/>
        <v>2.3905440307416557E-5</v>
      </c>
      <c r="W867" s="178">
        <f t="shared" si="135"/>
        <v>2.3717903288251933E-5</v>
      </c>
      <c r="X867" s="179">
        <f t="shared" si="136"/>
        <v>0</v>
      </c>
      <c r="Y867" s="179">
        <f t="shared" si="137"/>
        <v>5.6569147199999996E-3</v>
      </c>
      <c r="Z867" s="186">
        <f t="shared" si="138"/>
        <v>0.25653415326196627</v>
      </c>
      <c r="AA867" s="156">
        <f>$J867*'9 All Base Data'!$Y867</f>
        <v>6.1370031344780713E-3</v>
      </c>
      <c r="AB867" s="156">
        <f>$K867*'9 All Base Data'!$Y867</f>
        <v>3.9918347786728377E-3</v>
      </c>
      <c r="AC867" s="178">
        <f>$L867*'9 All Base Data'!$Y867</f>
        <v>0</v>
      </c>
      <c r="AD867" s="178">
        <f>IF($M867="","",$M867*'9 All Base Data'!$Y867)</f>
        <v>4.145496155538175E-4</v>
      </c>
      <c r="AE867" s="178">
        <f>IF($N867="","",$N867*'9 All Base Data'!$Y867)</f>
        <v>4.5915386791206954E-4</v>
      </c>
      <c r="AF867" s="178">
        <f>IF($O867="","",$O867*'9 All Base Data'!$Y867)</f>
        <v>4.5555182809942394E-4</v>
      </c>
      <c r="AG867" s="178">
        <f>IF($P867="","",$P867*'9 All Base Data'!$Y867)</f>
        <v>0</v>
      </c>
      <c r="AH867" s="167">
        <f>$Q867*'9 All Base Data'!$Y867</f>
        <v>7.9474304038377532</v>
      </c>
      <c r="AI867" s="178">
        <f>$R867*'9 All Base Data'!$Y867</f>
        <v>2.1847731158741932E-2</v>
      </c>
      <c r="AJ867" s="178">
        <f>$S867*'9 All Base Data'!$Y867</f>
        <v>1.4210931812075302E-2</v>
      </c>
      <c r="AK867" s="178">
        <f>$T867*'9 All Base Data'!$Y867</f>
        <v>0</v>
      </c>
      <c r="AL867" s="178">
        <f>IF($U867="","",$U867*'9 All Base Data'!$Y867)</f>
        <v>2.6323900587667411E-6</v>
      </c>
      <c r="AM867" s="178">
        <f>IF($V867="","",$V867*'9 All Base Data'!$Y867)</f>
        <v>2.0822627909812354E-6</v>
      </c>
      <c r="AN867" s="178">
        <f>IF($W867="","",$W867*'9 All Base Data'!$Y867)</f>
        <v>2.0659275404308877E-6</v>
      </c>
      <c r="AO867" s="178">
        <f>IF($X867="","",$X867*'9 All Base Data'!$Y867)</f>
        <v>0</v>
      </c>
      <c r="AP867" s="178">
        <f>$Y867*'9 All Base Data'!$Y867</f>
        <v>4.9274068503794063E-4</v>
      </c>
      <c r="AQ867" s="179">
        <f t="shared" si="139"/>
        <v>2.2345186496629619E-2</v>
      </c>
    </row>
    <row r="868" spans="1:43" x14ac:dyDescent="0.25">
      <c r="A868" s="124">
        <v>545206</v>
      </c>
      <c r="B868" s="125" t="s">
        <v>901</v>
      </c>
      <c r="C868" s="126" t="s">
        <v>836</v>
      </c>
      <c r="D868" s="101" t="s">
        <v>2091</v>
      </c>
      <c r="E868" s="142"/>
      <c r="F868" s="191" t="str">
        <f>IF('9 All Base Data'!G868="Rural Centre","Rural",IF('9 All Base Data'!G868="Rural (Incl.some Off Shore Islands)","Rural",IF('9 All Base Data'!G868="Inlet-in TA but not in Urban Area","Rural",IF('9 All Base Data'!G868="Rural (Incl.some Off Shore Islands)","Rural",IF('9 All Base Data'!G868="Inlet-not in TA","Rural",IF('9 All Base Data'!G868="Inland Water not in Urban Area","Rural",IF('9 All Base Data'!G868="Oceanic-in Region but not in TA","Rural",'9 All Base Data'!G868)))))))</f>
        <v>Rural</v>
      </c>
      <c r="G868" s="177" t="str">
        <f>IF('9 All Base Data'!I868="..C","..C",'9 All Base Data'!I868*Basecase_Pop_2006)</f>
        <v>..C</v>
      </c>
      <c r="H868" s="177" t="str">
        <f>IF('9 All Base Data'!J868="..C","..C",'9 All Base Data'!J868*Basecase_Pop_2006)</f>
        <v>..C</v>
      </c>
      <c r="I868" s="191" t="str">
        <f>IF('9 All Base Data'!L868="..C","..C",'9 All Base Data'!L868*Basecase_Pop_2006)</f>
        <v>..C</v>
      </c>
      <c r="J868" s="156">
        <f>IF('9 All Base Data'!$P868=0,0,('9 All Base Data'!$P868*Basecase_Pop_2006)/(1+(1/(BaseCase_Mort_AllAdults_30*('9 All Base Data'!$W868*Basecase_PM10)/10))))</f>
        <v>0</v>
      </c>
      <c r="K868" s="156">
        <f>IF('9 All Base Data'!$Q868=0,0,('9 All Base Data'!$Q868*Basecase_Pop_2006)/(1+(1/(BaseCase_Mort_Maori_30*('9 All Base Data'!$W868*Basecase_PM10)/10))))</f>
        <v>0</v>
      </c>
      <c r="L868" s="179">
        <f>133/(1+1/(BaseCase_Mort_Child_0_1*'9 All Base Data'!$AB$10/10))*IF('9 All Base Data'!$L868="..C",0,'9 All Base Data'!L868/'9 All Base Data'!$L$2022)</f>
        <v>0</v>
      </c>
      <c r="M868" s="178">
        <f>IF('9 All Base Data'!$R868="","",IF('9 All Base Data'!$R868=0,0,('9 All Base Data'!$R868*Basecase_Pop_2006)/(1+(1/(BaseCase_CardiacHA_All*('9 All Base Data'!$W868*Basecase_PM10)/10)))))</f>
        <v>0</v>
      </c>
      <c r="N868" s="178">
        <f>IF('9 All Base Data'!$S868="","",IF('9 All Base Data'!$S868=0,0,('9 All Base Data'!S868*Basecase_Pop_2006)/(1+(1/(BaseCase_RespHA_All*('9 All Base Data'!$W868*Basecase_PM10)/10)))))</f>
        <v>0</v>
      </c>
      <c r="O868" s="178">
        <f>IF('9 All Base Data'!$T868="","",IF('9 All Base Data'!$T868=0,0,('9 All Base Data'!$T868*Basecase_Pop_2006)/(1+(1/(BaseCase_RespHA_Child_1_4*('9 All Base Data'!$W868*Basecase_PM10)/10)))))</f>
        <v>0</v>
      </c>
      <c r="P868" s="179">
        <f>IF('9 All Base Data'!$U868="","",IF('9 All Base Data'!$U868=0,0,('9 All Base Data'!$U868*Basecase_Pop_2006)/(1+(1/(BaseCase_RespHA_Child_5_14*('9 All Base Data'!$W868*Basecase_PM10)/10)))))</f>
        <v>0</v>
      </c>
      <c r="Q868" s="156">
        <f>IF('7 Base case Results'!$G868="..C",0,BaseCase_RADs_All*'7 Base case Results'!$G868*('9 All Base Data'!$V868*Basecase_PM10)/10)</f>
        <v>0</v>
      </c>
      <c r="R868" s="189">
        <f t="shared" si="130"/>
        <v>0</v>
      </c>
      <c r="S868" s="178">
        <f t="shared" si="131"/>
        <v>0</v>
      </c>
      <c r="T868" s="179">
        <f t="shared" si="132"/>
        <v>0</v>
      </c>
      <c r="U868" s="178">
        <f t="shared" si="133"/>
        <v>0</v>
      </c>
      <c r="V868" s="178">
        <f t="shared" si="134"/>
        <v>0</v>
      </c>
      <c r="W868" s="178">
        <f t="shared" si="135"/>
        <v>0</v>
      </c>
      <c r="X868" s="179">
        <f t="shared" si="136"/>
        <v>0</v>
      </c>
      <c r="Y868" s="179">
        <f t="shared" si="137"/>
        <v>0</v>
      </c>
      <c r="Z868" s="186">
        <f t="shared" si="138"/>
        <v>0</v>
      </c>
      <c r="AA868" s="156">
        <f>$J868*'9 All Base Data'!$Y868</f>
        <v>0</v>
      </c>
      <c r="AB868" s="156">
        <f>$K868*'9 All Base Data'!$Y868</f>
        <v>0</v>
      </c>
      <c r="AC868" s="178">
        <f>$L868*'9 All Base Data'!$Y868</f>
        <v>0</v>
      </c>
      <c r="AD868" s="178">
        <f>IF($M868="","",$M868*'9 All Base Data'!$Y868)</f>
        <v>0</v>
      </c>
      <c r="AE868" s="178">
        <f>IF($N868="","",$N868*'9 All Base Data'!$Y868)</f>
        <v>0</v>
      </c>
      <c r="AF868" s="178">
        <f>IF($O868="","",$O868*'9 All Base Data'!$Y868)</f>
        <v>0</v>
      </c>
      <c r="AG868" s="178">
        <f>IF($P868="","",$P868*'9 All Base Data'!$Y868)</f>
        <v>0</v>
      </c>
      <c r="AH868" s="167">
        <f>$Q868*'9 All Base Data'!$Y868</f>
        <v>0</v>
      </c>
      <c r="AI868" s="178">
        <f>$R868*'9 All Base Data'!$Y868</f>
        <v>0</v>
      </c>
      <c r="AJ868" s="178">
        <f>$S868*'9 All Base Data'!$Y868</f>
        <v>0</v>
      </c>
      <c r="AK868" s="178">
        <f>$T868*'9 All Base Data'!$Y868</f>
        <v>0</v>
      </c>
      <c r="AL868" s="178">
        <f>IF($U868="","",$U868*'9 All Base Data'!$Y868)</f>
        <v>0</v>
      </c>
      <c r="AM868" s="178">
        <f>IF($V868="","",$V868*'9 All Base Data'!$Y868)</f>
        <v>0</v>
      </c>
      <c r="AN868" s="178">
        <f>IF($W868="","",$W868*'9 All Base Data'!$Y868)</f>
        <v>0</v>
      </c>
      <c r="AO868" s="178">
        <f>IF($X868="","",$X868*'9 All Base Data'!$Y868)</f>
        <v>0</v>
      </c>
      <c r="AP868" s="178">
        <f>$Y868*'9 All Base Data'!$Y868</f>
        <v>0</v>
      </c>
      <c r="AQ868" s="179">
        <f t="shared" si="139"/>
        <v>0</v>
      </c>
    </row>
    <row r="869" spans="1:43" x14ac:dyDescent="0.25">
      <c r="A869" s="124">
        <v>545301</v>
      </c>
      <c r="B869" s="125" t="s">
        <v>902</v>
      </c>
      <c r="C869" s="126" t="s">
        <v>836</v>
      </c>
      <c r="D869" s="101" t="s">
        <v>2091</v>
      </c>
      <c r="E869" s="142"/>
      <c r="F869" s="191" t="str">
        <f>IF('9 All Base Data'!G869="Rural Centre","Rural",IF('9 All Base Data'!G869="Rural (Incl.some Off Shore Islands)","Rural",IF('9 All Base Data'!G869="Inlet-in TA but not in Urban Area","Rural",IF('9 All Base Data'!G869="Rural (Incl.some Off Shore Islands)","Rural",IF('9 All Base Data'!G869="Inlet-not in TA","Rural",IF('9 All Base Data'!G869="Inland Water not in Urban Area","Rural",IF('9 All Base Data'!G869="Oceanic-in Region but not in TA","Rural",'9 All Base Data'!G869)))))))</f>
        <v>Rural</v>
      </c>
      <c r="G869" s="177">
        <f>IF('9 All Base Data'!I869="..C","..C",'9 All Base Data'!I869*Basecase_Pop_2006)</f>
        <v>630</v>
      </c>
      <c r="H869" s="177">
        <f>IF('9 All Base Data'!J869="..C","..C",'9 All Base Data'!J869*Basecase_Pop_2006)</f>
        <v>381</v>
      </c>
      <c r="I869" s="191">
        <f>IF('9 All Base Data'!L869="..C","..C",'9 All Base Data'!L869*Basecase_Pop_2006)</f>
        <v>9</v>
      </c>
      <c r="J869" s="156">
        <f>IF('9 All Base Data'!$P869=0,0,('9 All Base Data'!$P869*Basecase_Pop_2006)/(1+(1/(BaseCase_Mort_AllAdults_30*('9 All Base Data'!$W869*Basecase_PM10)/10))))</f>
        <v>7.0455930314424903E-2</v>
      </c>
      <c r="K869" s="156">
        <f>IF('9 All Base Data'!$Q869=0,0,('9 All Base Data'!$Q869*Basecase_Pop_2006)/(1+(1/(BaseCase_Mort_Maori_30*('9 All Base Data'!$W869*Basecase_PM10)/10))))</f>
        <v>0.13748490598585475</v>
      </c>
      <c r="L869" s="179">
        <f>133/(1+1/(BaseCase_Mort_Child_0_1*'9 All Base Data'!$AB$10/10))*IF('9 All Base Data'!$L869="..C",0,'9 All Base Data'!L869/'9 All Base Data'!$L$2022)</f>
        <v>1.3129000697747069E-3</v>
      </c>
      <c r="M869" s="178">
        <f>IF('9 All Base Data'!$R869="","",IF('9 All Base Data'!$R869=0,0,('9 All Base Data'!$R869*Basecase_Pop_2006)/(1+(1/(BaseCase_CardiacHA_All*('9 All Base Data'!$W869*Basecase_PM10)/10)))))</f>
        <v>2.696903407903406E-2</v>
      </c>
      <c r="N869" s="178">
        <f>IF('9 All Base Data'!$S869="","",IF('9 All Base Data'!$S869=0,0,('9 All Base Data'!S869*Basecase_Pop_2006)/(1+(1/(BaseCase_RespHA_All*('9 All Base Data'!$W869*Basecase_PM10)/10)))))</f>
        <v>7.3798492680007016E-2</v>
      </c>
      <c r="O869" s="178">
        <f>IF('9 All Base Data'!$T869="","",IF('9 All Base Data'!$T869=0,0,('9 All Base Data'!$T869*Basecase_Pop_2006)/(1+(1/(BaseCase_RespHA_Child_1_4*('9 All Base Data'!$W869*Basecase_PM10)/10)))))</f>
        <v>2.0919870596032574E-2</v>
      </c>
      <c r="P869" s="179">
        <f>IF('9 All Base Data'!$U869="","",IF('9 All Base Data'!$U869=0,0,('9 All Base Data'!$U869*Basecase_Pop_2006)/(1+(1/(BaseCase_RespHA_Child_5_14*('9 All Base Data'!$W869*Basecase_PM10)/10)))))</f>
        <v>0</v>
      </c>
      <c r="Q869" s="156">
        <f>IF('7 Base case Results'!$G869="..C",0,BaseCase_RADs_All*'7 Base case Results'!$G869*('9 All Base Data'!$V869*Basecase_PM10)/10)</f>
        <v>180.75960000000001</v>
      </c>
      <c r="R869" s="189">
        <f t="shared" si="130"/>
        <v>0.25082311191935264</v>
      </c>
      <c r="S869" s="178">
        <f t="shared" si="131"/>
        <v>0.48944626530964286</v>
      </c>
      <c r="T869" s="179">
        <f t="shared" si="132"/>
        <v>4.673924248397957E-3</v>
      </c>
      <c r="U869" s="178">
        <f t="shared" si="133"/>
        <v>1.7125336640186629E-4</v>
      </c>
      <c r="V869" s="178">
        <f t="shared" si="134"/>
        <v>3.3467616430383178E-4</v>
      </c>
      <c r="W869" s="178">
        <f t="shared" si="135"/>
        <v>9.487161315300773E-5</v>
      </c>
      <c r="X869" s="179">
        <f t="shared" si="136"/>
        <v>0</v>
      </c>
      <c r="Y869" s="179">
        <f t="shared" si="137"/>
        <v>1.1207095199999999E-2</v>
      </c>
      <c r="Z869" s="186">
        <f t="shared" si="138"/>
        <v>0.26721006089845634</v>
      </c>
      <c r="AA869" s="156">
        <f>$J869*'9 All Base Data'!$Y869</f>
        <v>6.1370031344780713E-3</v>
      </c>
      <c r="AB869" s="156">
        <f>$K869*'9 All Base Data'!$Y869</f>
        <v>1.1975504336018511E-2</v>
      </c>
      <c r="AC869" s="178">
        <f>$L869*'9 All Base Data'!$Y869</f>
        <v>1.1435902992844645E-4</v>
      </c>
      <c r="AD869" s="178">
        <f>IF($M869="","",$M869*'9 All Base Data'!$Y869)</f>
        <v>2.3491144881382995E-3</v>
      </c>
      <c r="AE869" s="178">
        <f>IF($N869="","",$N869*'9 All Base Data'!$Y869)</f>
        <v>6.4281541507689747E-3</v>
      </c>
      <c r="AF869" s="178">
        <f>IF($O869="","",$O869*'9 All Base Data'!$Y869)</f>
        <v>1.8222073123976958E-3</v>
      </c>
      <c r="AG869" s="178">
        <f>IF($P869="","",$P869*'9 All Base Data'!$Y869)</f>
        <v>0</v>
      </c>
      <c r="AH869" s="167">
        <f>$Q869*'9 All Base Data'!$Y869</f>
        <v>15.744909290621965</v>
      </c>
      <c r="AI869" s="178">
        <f>$R869*'9 All Base Data'!$Y869</f>
        <v>2.1847731158741932E-2</v>
      </c>
      <c r="AJ869" s="178">
        <f>$S869*'9 All Base Data'!$Y869</f>
        <v>4.2632795436225897E-2</v>
      </c>
      <c r="AK869" s="178">
        <f>$T869*'9 All Base Data'!$Y869</f>
        <v>4.071181465452694E-4</v>
      </c>
      <c r="AL869" s="178">
        <f>IF($U869="","",$U869*'9 All Base Data'!$Y869)</f>
        <v>1.4916876999678202E-5</v>
      </c>
      <c r="AM869" s="178">
        <f>IF($V869="","",$V869*'9 All Base Data'!$Y869)</f>
        <v>2.9151679073737294E-5</v>
      </c>
      <c r="AN869" s="178">
        <f>IF($W869="","",$W869*'9 All Base Data'!$Y869)</f>
        <v>8.2637101617235509E-6</v>
      </c>
      <c r="AO869" s="178">
        <f>IF($X869="","",$X869*'9 All Base Data'!$Y869)</f>
        <v>0</v>
      </c>
      <c r="AP869" s="178">
        <f>$Y869*'9 All Base Data'!$Y869</f>
        <v>9.7618437601856172E-4</v>
      </c>
      <c r="AQ869" s="179">
        <f t="shared" si="139"/>
        <v>2.3275102237379178E-2</v>
      </c>
    </row>
    <row r="870" spans="1:43" x14ac:dyDescent="0.25">
      <c r="A870" s="124">
        <v>545302</v>
      </c>
      <c r="B870" s="125" t="s">
        <v>903</v>
      </c>
      <c r="C870" s="126" t="s">
        <v>836</v>
      </c>
      <c r="D870" s="101" t="s">
        <v>2091</v>
      </c>
      <c r="E870" s="142"/>
      <c r="F870" s="191" t="str">
        <f>IF('9 All Base Data'!G870="Rural Centre","Rural",IF('9 All Base Data'!G870="Rural (Incl.some Off Shore Islands)","Rural",IF('9 All Base Data'!G870="Inlet-in TA but not in Urban Area","Rural",IF('9 All Base Data'!G870="Rural (Incl.some Off Shore Islands)","Rural",IF('9 All Base Data'!G870="Inlet-not in TA","Rural",IF('9 All Base Data'!G870="Inland Water not in Urban Area","Rural",IF('9 All Base Data'!G870="Oceanic-in Region but not in TA","Rural",'9 All Base Data'!G870)))))))</f>
        <v>Rural</v>
      </c>
      <c r="G870" s="177">
        <f>IF('9 All Base Data'!I870="..C","..C",'9 All Base Data'!I870*Basecase_Pop_2006)</f>
        <v>732</v>
      </c>
      <c r="H870" s="177">
        <f>IF('9 All Base Data'!J870="..C","..C",'9 All Base Data'!J870*Basecase_Pop_2006)</f>
        <v>450</v>
      </c>
      <c r="I870" s="191">
        <f>IF('9 All Base Data'!L870="..C","..C",'9 All Base Data'!L870*Basecase_Pop_2006)</f>
        <v>9</v>
      </c>
      <c r="J870" s="156">
        <f>IF('9 All Base Data'!$P870=0,0,('9 All Base Data'!$P870*Basecase_Pop_2006)/(1+(1/(BaseCase_Mort_AllAdults_30*('9 All Base Data'!$W870*Basecase_PM10)/10))))</f>
        <v>0.18225323698059898</v>
      </c>
      <c r="K870" s="156">
        <f>IF('9 All Base Data'!$Q870=0,0,('9 All Base Data'!$Q870*Basecase_Pop_2006)/(1+(1/(BaseCase_Mort_Maori_30*('9 All Base Data'!$W870*Basecase_PM10)/10))))</f>
        <v>0.28363365071764535</v>
      </c>
      <c r="L870" s="179">
        <f>133/(1+1/(BaseCase_Mort_Child_0_1*'9 All Base Data'!$AB$10/10))*IF('9 All Base Data'!$L870="..C",0,'9 All Base Data'!L870/'9 All Base Data'!$L$2022)</f>
        <v>1.3129000697747069E-3</v>
      </c>
      <c r="M870" s="178">
        <f>IF('9 All Base Data'!$R870="","",IF('9 All Base Data'!$R870=0,0,('9 All Base Data'!$R870*Basecase_Pop_2006)/(1+(1/(BaseCase_CardiacHA_All*('9 All Base Data'!$W870*Basecase_PM10)/10)))))</f>
        <v>4.4398040300644932E-2</v>
      </c>
      <c r="N870" s="178">
        <f>IF('9 All Base Data'!$S870="","",IF('9 All Base Data'!$S870=0,0,('9 All Base Data'!S870*Basecase_Pop_2006)/(1+(1/(BaseCase_RespHA_All*('9 All Base Data'!$W870*Basecase_PM10)/10)))))</f>
        <v>6.5559266891804122E-2</v>
      </c>
      <c r="O870" s="178">
        <f>IF('9 All Base Data'!$T870="","",IF('9 All Base Data'!$T870=0,0,('9 All Base Data'!$T870*Basecase_Pop_2006)/(1+(1/(BaseCase_RespHA_Child_1_4*('9 All Base Data'!$W870*Basecase_PM10)/10)))))</f>
        <v>1.0837730275513133E-2</v>
      </c>
      <c r="P870" s="179">
        <f>IF('9 All Base Data'!$U870="","",IF('9 All Base Data'!$U870=0,0,('9 All Base Data'!$U870*Basecase_Pop_2006)/(1+(1/(BaseCase_RespHA_Child_5_14*('9 All Base Data'!$W870*Basecase_PM10)/10)))))</f>
        <v>0</v>
      </c>
      <c r="Q870" s="156">
        <f>IF('7 Base case Results'!$G870="..C",0,BaseCase_RADs_All*'7 Base case Results'!$G870*('9 All Base Data'!$V870*Basecase_PM10)/10)</f>
        <v>217.73655626715541</v>
      </c>
      <c r="R870" s="189">
        <f t="shared" si="130"/>
        <v>0.64882152365093237</v>
      </c>
      <c r="S870" s="178">
        <f t="shared" si="131"/>
        <v>1.0097357965548175</v>
      </c>
      <c r="T870" s="179">
        <f t="shared" si="132"/>
        <v>4.673924248397957E-3</v>
      </c>
      <c r="U870" s="178">
        <f t="shared" si="133"/>
        <v>2.819275559090953E-4</v>
      </c>
      <c r="V870" s="178">
        <f t="shared" si="134"/>
        <v>2.973112753543317E-4</v>
      </c>
      <c r="W870" s="178">
        <f t="shared" si="135"/>
        <v>4.9149106799452061E-5</v>
      </c>
      <c r="X870" s="179">
        <f t="shared" si="136"/>
        <v>0</v>
      </c>
      <c r="Y870" s="179">
        <f t="shared" si="137"/>
        <v>1.3499666488563634E-2</v>
      </c>
      <c r="Z870" s="186">
        <f t="shared" si="138"/>
        <v>0.66757435321915737</v>
      </c>
      <c r="AA870" s="156">
        <f>$J870*'9 All Base Data'!$Y870</f>
        <v>2.1767277875622534E-2</v>
      </c>
      <c r="AB870" s="156">
        <f>$K870*'9 All Base Data'!$Y870</f>
        <v>3.3875571113754603E-2</v>
      </c>
      <c r="AC870" s="178">
        <f>$L870*'9 All Base Data'!$Y870</f>
        <v>1.568052294443058E-4</v>
      </c>
      <c r="AD870" s="178">
        <f>IF($M870="","",$M870*'9 All Base Data'!$Y870)</f>
        <v>5.3026464515420531E-3</v>
      </c>
      <c r="AE870" s="178">
        <f>IF($N870="","",$N870*'9 All Base Data'!$Y870)</f>
        <v>7.8300215864364111E-3</v>
      </c>
      <c r="AF870" s="178">
        <f>IF($O870="","",$O870*'9 All Base Data'!$Y870)</f>
        <v>1.2943961399887462E-3</v>
      </c>
      <c r="AG870" s="178">
        <f>IF($P870="","",$P870*'9 All Base Data'!$Y870)</f>
        <v>0</v>
      </c>
      <c r="AH870" s="167">
        <f>$Q870*'9 All Base Data'!$Y870</f>
        <v>26.00520134768756</v>
      </c>
      <c r="AI870" s="178">
        <f>$R870*'9 All Base Data'!$Y870</f>
        <v>7.7491509237216219E-2</v>
      </c>
      <c r="AJ870" s="178">
        <f>$S870*'9 All Base Data'!$Y870</f>
        <v>0.12059703316496639</v>
      </c>
      <c r="AK870" s="178">
        <f>$T870*'9 All Base Data'!$Y870</f>
        <v>5.5822661682172867E-4</v>
      </c>
      <c r="AL870" s="178">
        <f>IF($U870="","",$U870*'9 All Base Data'!$Y870)</f>
        <v>3.3671804967292032E-5</v>
      </c>
      <c r="AM870" s="178">
        <f>IF($V870="","",$V870*'9 All Base Data'!$Y870)</f>
        <v>3.5509147894489124E-5</v>
      </c>
      <c r="AN870" s="178">
        <f>IF($W870="","",$W870*'9 All Base Data'!$Y870)</f>
        <v>5.8700864948489645E-6</v>
      </c>
      <c r="AO870" s="178">
        <f>IF($X870="","",$X870*'9 All Base Data'!$Y870)</f>
        <v>0</v>
      </c>
      <c r="AP870" s="178">
        <f>$Y870*'9 All Base Data'!$Y870</f>
        <v>1.6123224835566286E-3</v>
      </c>
      <c r="AQ870" s="179">
        <f t="shared" si="139"/>
        <v>7.9731239290456349E-2</v>
      </c>
    </row>
    <row r="871" spans="1:43" x14ac:dyDescent="0.25">
      <c r="A871" s="124">
        <v>545303</v>
      </c>
      <c r="B871" s="125" t="s">
        <v>904</v>
      </c>
      <c r="C871" s="126" t="s">
        <v>836</v>
      </c>
      <c r="D871" s="101" t="s">
        <v>2091</v>
      </c>
      <c r="E871" s="142"/>
      <c r="F871" s="191" t="str">
        <f>IF('9 All Base Data'!G871="Rural Centre","Rural",IF('9 All Base Data'!G871="Rural (Incl.some Off Shore Islands)","Rural",IF('9 All Base Data'!G871="Inlet-in TA but not in Urban Area","Rural",IF('9 All Base Data'!G871="Rural (Incl.some Off Shore Islands)","Rural",IF('9 All Base Data'!G871="Inlet-not in TA","Rural",IF('9 All Base Data'!G871="Inland Water not in Urban Area","Rural",IF('9 All Base Data'!G871="Oceanic-in Region but not in TA","Rural",'9 All Base Data'!G871)))))))</f>
        <v>Rural</v>
      </c>
      <c r="G871" s="177">
        <f>IF('9 All Base Data'!I871="..C","..C",'9 All Base Data'!I871*Basecase_Pop_2006)</f>
        <v>258</v>
      </c>
      <c r="H871" s="177">
        <f>IF('9 All Base Data'!J871="..C","..C",'9 All Base Data'!J871*Basecase_Pop_2006)</f>
        <v>156</v>
      </c>
      <c r="I871" s="191">
        <f>IF('9 All Base Data'!L871="..C","..C",'9 All Base Data'!L871*Basecase_Pop_2006)</f>
        <v>6</v>
      </c>
      <c r="J871" s="156">
        <f>IF('9 All Base Data'!$P871=0,0,('9 All Base Data'!$P871*Basecase_Pop_2006)/(1+(1/(BaseCase_Mort_AllAdults_30*('9 All Base Data'!$W871*Basecase_PM10)/10))))</f>
        <v>0.17613982578606227</v>
      </c>
      <c r="K871" s="156">
        <f>IF('9 All Base Data'!$Q871=0,0,('9 All Base Data'!$Q871*Basecase_Pop_2006)/(1+(1/(BaseCase_Mort_Maori_30*('9 All Base Data'!$W871*Basecase_PM10)/10))))</f>
        <v>0.2749698119717095</v>
      </c>
      <c r="L871" s="179">
        <f>133/(1+1/(BaseCase_Mort_Child_0_1*'9 All Base Data'!$AB$10/10))*IF('9 All Base Data'!$L871="..C",0,'9 All Base Data'!L871/'9 All Base Data'!$L$2022)</f>
        <v>8.7526671318313796E-4</v>
      </c>
      <c r="M871" s="178">
        <f>IF('9 All Base Data'!$R871="","",IF('9 All Base Data'!$R871=0,0,('9 All Base Data'!$R871*Basecase_Pop_2006)/(1+(1/(BaseCase_CardiacHA_All*('9 All Base Data'!$W871*Basecase_PM10)/10)))))</f>
        <v>4.441958554193845E-2</v>
      </c>
      <c r="N871" s="178">
        <f>IF('9 All Base Data'!$S871="","",IF('9 All Base Data'!$S871=0,0,('9 All Base Data'!S871*Basecase_Pop_2006)/(1+(1/(BaseCase_RespHA_All*('9 All Base Data'!$W871*Basecase_PM10)/10)))))</f>
        <v>4.7441888151433076E-2</v>
      </c>
      <c r="O871" s="178">
        <f>IF('9 All Base Data'!$T871="","",IF('9 All Base Data'!$T871=0,0,('9 All Base Data'!$T871*Basecase_Pop_2006)/(1+(1/(BaseCase_RespHA_Child_1_4*('9 All Base Data'!$W871*Basecase_PM10)/10)))))</f>
        <v>1.0459935298016287E-2</v>
      </c>
      <c r="P871" s="179">
        <f>IF('9 All Base Data'!$U871="","",IF('9 All Base Data'!$U871=0,0,('9 All Base Data'!$U871*Basecase_Pop_2006)/(1+(1/(BaseCase_RespHA_Child_5_14*('9 All Base Data'!$W871*Basecase_PM10)/10)))))</f>
        <v>7.7838872557158328E-3</v>
      </c>
      <c r="Q871" s="156">
        <f>IF('7 Base case Results'!$G871="..C",0,BaseCase_RADs_All*'7 Base case Results'!$G871*('9 All Base Data'!$V871*Basecase_PM10)/10)</f>
        <v>74.025360000000006</v>
      </c>
      <c r="R871" s="189">
        <f t="shared" si="130"/>
        <v>0.62705777979838173</v>
      </c>
      <c r="S871" s="178">
        <f t="shared" si="131"/>
        <v>0.97889253061928572</v>
      </c>
      <c r="T871" s="179">
        <f t="shared" si="132"/>
        <v>3.1159494989319711E-3</v>
      </c>
      <c r="U871" s="178">
        <f t="shared" si="133"/>
        <v>2.8206436819130915E-4</v>
      </c>
      <c r="V871" s="178">
        <f t="shared" si="134"/>
        <v>2.15148962766749E-4</v>
      </c>
      <c r="W871" s="178">
        <f t="shared" si="135"/>
        <v>4.7435806576503865E-5</v>
      </c>
      <c r="X871" s="179">
        <f t="shared" si="136"/>
        <v>3.52999287046713E-5</v>
      </c>
      <c r="Y871" s="179">
        <f t="shared" si="137"/>
        <v>4.5895723200000006E-3</v>
      </c>
      <c r="Z871" s="186">
        <f t="shared" si="138"/>
        <v>0.63526051494827185</v>
      </c>
      <c r="AA871" s="156">
        <f>$J871*'9 All Base Data'!$Y871</f>
        <v>1.5342507836195179E-2</v>
      </c>
      <c r="AB871" s="156">
        <f>$K871*'9 All Base Data'!$Y871</f>
        <v>2.3951008672037023E-2</v>
      </c>
      <c r="AC871" s="178">
        <f>$L871*'9 All Base Data'!$Y871</f>
        <v>7.623935328563096E-5</v>
      </c>
      <c r="AD871" s="178">
        <f>IF($M871="","",$M871*'9 All Base Data'!$Y871)</f>
        <v>3.8691297451689637E-3</v>
      </c>
      <c r="AE871" s="178">
        <f>IF($N871="","",$N871*'9 All Base Data'!$Y871)</f>
        <v>4.1323848112086257E-3</v>
      </c>
      <c r="AF871" s="178">
        <f>IF($O871="","",$O871*'9 All Base Data'!$Y871)</f>
        <v>9.1110365619884788E-4</v>
      </c>
      <c r="AG871" s="178">
        <f>IF($P871="","",$P871*'9 All Base Data'!$Y871)</f>
        <v>6.7800879604554406E-4</v>
      </c>
      <c r="AH871" s="167">
        <f>$Q871*'9 All Base Data'!$Y871</f>
        <v>6.4479152333023286</v>
      </c>
      <c r="AI871" s="178">
        <f>$R871*'9 All Base Data'!$Y871</f>
        <v>5.4619327896854843E-2</v>
      </c>
      <c r="AJ871" s="178">
        <f>$S871*'9 All Base Data'!$Y871</f>
        <v>8.5265590872451794E-2</v>
      </c>
      <c r="AK871" s="178">
        <f>$T871*'9 All Base Data'!$Y871</f>
        <v>2.7141209769684623E-4</v>
      </c>
      <c r="AL871" s="178">
        <f>IF($U871="","",$U871*'9 All Base Data'!$Y871)</f>
        <v>2.4568973881822919E-5</v>
      </c>
      <c r="AM871" s="178">
        <f>IF($V871="","",$V871*'9 All Base Data'!$Y871)</f>
        <v>1.8740365118831118E-5</v>
      </c>
      <c r="AN871" s="178">
        <f>IF($W871="","",$W871*'9 All Base Data'!$Y871)</f>
        <v>4.1318550808617754E-6</v>
      </c>
      <c r="AO871" s="178">
        <f>IF($X871="","",$X871*'9 All Base Data'!$Y871)</f>
        <v>3.0747698900665421E-6</v>
      </c>
      <c r="AP871" s="178">
        <f>$Y871*'9 All Base Data'!$Y871</f>
        <v>3.9977074446474438E-4</v>
      </c>
      <c r="AQ871" s="179">
        <f t="shared" si="139"/>
        <v>5.5333820078017099E-2</v>
      </c>
    </row>
    <row r="872" spans="1:43" x14ac:dyDescent="0.25">
      <c r="A872" s="124">
        <v>545304</v>
      </c>
      <c r="B872" s="125" t="s">
        <v>905</v>
      </c>
      <c r="C872" s="126" t="s">
        <v>836</v>
      </c>
      <c r="D872" s="101" t="s">
        <v>2091</v>
      </c>
      <c r="E872" s="142"/>
      <c r="F872" s="191" t="str">
        <f>IF('9 All Base Data'!G872="Rural Centre","Rural",IF('9 All Base Data'!G872="Rural (Incl.some Off Shore Islands)","Rural",IF('9 All Base Data'!G872="Inlet-in TA but not in Urban Area","Rural",IF('9 All Base Data'!G872="Rural (Incl.some Off Shore Islands)","Rural",IF('9 All Base Data'!G872="Inlet-not in TA","Rural",IF('9 All Base Data'!G872="Inland Water not in Urban Area","Rural",IF('9 All Base Data'!G872="Oceanic-in Region but not in TA","Rural",'9 All Base Data'!G872)))))))</f>
        <v>Rural</v>
      </c>
      <c r="G872" s="177">
        <f>IF('9 All Base Data'!I872="..C","..C",'9 All Base Data'!I872*Basecase_Pop_2006)</f>
        <v>720</v>
      </c>
      <c r="H872" s="177">
        <f>IF('9 All Base Data'!J872="..C","..C",'9 All Base Data'!J872*Basecase_Pop_2006)</f>
        <v>507</v>
      </c>
      <c r="I872" s="191">
        <f>IF('9 All Base Data'!L872="..C","..C",'9 All Base Data'!L872*Basecase_Pop_2006)</f>
        <v>9</v>
      </c>
      <c r="J872" s="156">
        <f>IF('9 All Base Data'!$P872=0,0,('9 All Base Data'!$P872*Basecase_Pop_2006)/(1+(1/(BaseCase_Mort_AllAdults_30*('9 All Base Data'!$W872*Basecase_PM10)/10))))</f>
        <v>0.19375380836466849</v>
      </c>
      <c r="K872" s="156">
        <f>IF('9 All Base Data'!$Q872=0,0,('9 All Base Data'!$Q872*Basecase_Pop_2006)/(1+(1/(BaseCase_Mort_Maori_30*('9 All Base Data'!$W872*Basecase_PM10)/10))))</f>
        <v>0.45828301995284926</v>
      </c>
      <c r="L872" s="179">
        <f>133/(1+1/(BaseCase_Mort_Child_0_1*'9 All Base Data'!$AB$10/10))*IF('9 All Base Data'!$L872="..C",0,'9 All Base Data'!L872/'9 All Base Data'!$L$2022)</f>
        <v>1.3129000697747069E-3</v>
      </c>
      <c r="M872" s="178">
        <f>IF('9 All Base Data'!$R872="","",IF('9 All Base Data'!$R872=0,0,('9 All Base Data'!$R872*Basecase_Pop_2006)/(1+(1/(BaseCase_CardiacHA_All*('9 All Base Data'!$W872*Basecase_PM10)/10)))))</f>
        <v>5.2351654388713177E-2</v>
      </c>
      <c r="N872" s="178">
        <f>IF('9 All Base Data'!$S872="","",IF('9 All Base Data'!$S872=0,0,('9 All Base Data'!S872*Basecase_Pop_2006)/(1+(1/(BaseCase_RespHA_All*('9 All Base Data'!$W872*Basecase_PM10)/10)))))</f>
        <v>7.1162832227149614E-2</v>
      </c>
      <c r="O872" s="178">
        <f>IF('9 All Base Data'!$T872="","",IF('9 All Base Data'!$T872=0,0,('9 All Base Data'!$T872*Basecase_Pop_2006)/(1+(1/(BaseCase_RespHA_Child_1_4*('9 All Base Data'!$W872*Basecase_PM10)/10)))))</f>
        <v>2.0919870596032574E-2</v>
      </c>
      <c r="P872" s="179">
        <f>IF('9 All Base Data'!$U872="","",IF('9 All Base Data'!$U872=0,0,('9 All Base Data'!$U872*Basecase_Pop_2006)/(1+(1/(BaseCase_RespHA_Child_5_14*('9 All Base Data'!$W872*Basecase_PM10)/10)))))</f>
        <v>3.1135549022863331E-2</v>
      </c>
      <c r="Q872" s="156">
        <f>IF('7 Base case Results'!$G872="..C",0,BaseCase_RADs_All*'7 Base case Results'!$G872*('9 All Base Data'!$V872*Basecase_PM10)/10)</f>
        <v>206.58240000000001</v>
      </c>
      <c r="R872" s="189">
        <f t="shared" si="130"/>
        <v>0.68976355777821985</v>
      </c>
      <c r="S872" s="178">
        <f t="shared" si="131"/>
        <v>1.6314875510321434</v>
      </c>
      <c r="T872" s="179">
        <f t="shared" si="132"/>
        <v>4.673924248397957E-3</v>
      </c>
      <c r="U872" s="178">
        <f t="shared" si="133"/>
        <v>3.324330053683287E-4</v>
      </c>
      <c r="V872" s="178">
        <f t="shared" si="134"/>
        <v>3.2272344415012349E-4</v>
      </c>
      <c r="W872" s="178">
        <f t="shared" si="135"/>
        <v>9.487161315300773E-5</v>
      </c>
      <c r="X872" s="179">
        <f t="shared" si="136"/>
        <v>1.411997148186852E-4</v>
      </c>
      <c r="Y872" s="179">
        <f t="shared" si="137"/>
        <v>1.2808108800000001E-2</v>
      </c>
      <c r="Z872" s="186">
        <f t="shared" si="138"/>
        <v>0.70790074727613628</v>
      </c>
      <c r="AA872" s="156">
        <f>$J872*'9 All Base Data'!$Y872</f>
        <v>1.6876758619814695E-2</v>
      </c>
      <c r="AB872" s="156">
        <f>$K872*'9 All Base Data'!$Y872</f>
        <v>3.9918347786728377E-2</v>
      </c>
      <c r="AC872" s="178">
        <f>$L872*'9 All Base Data'!$Y872</f>
        <v>1.1435902992844645E-4</v>
      </c>
      <c r="AD872" s="178">
        <f>IF($M872="","",$M872*'9 All Base Data'!$Y872)</f>
        <v>4.5600457710919928E-3</v>
      </c>
      <c r="AE872" s="178">
        <f>IF($N872="","",$N872*'9 All Base Data'!$Y872)</f>
        <v>6.1985772168129385E-3</v>
      </c>
      <c r="AF872" s="178">
        <f>IF($O872="","",$O872*'9 All Base Data'!$Y872)</f>
        <v>1.8222073123976958E-3</v>
      </c>
      <c r="AG872" s="178">
        <f>IF($P872="","",$P872*'9 All Base Data'!$Y872)</f>
        <v>2.7120351841821762E-3</v>
      </c>
      <c r="AH872" s="167">
        <f>$Q872*'9 All Base Data'!$Y872</f>
        <v>17.994182046425102</v>
      </c>
      <c r="AI872" s="178">
        <f>$R872*'9 All Base Data'!$Y872</f>
        <v>6.0081260686540322E-2</v>
      </c>
      <c r="AJ872" s="178">
        <f>$S872*'9 All Base Data'!$Y872</f>
        <v>0.14210931812075303</v>
      </c>
      <c r="AK872" s="178">
        <f>$T872*'9 All Base Data'!$Y872</f>
        <v>4.071181465452694E-4</v>
      </c>
      <c r="AL872" s="178">
        <f>IF($U872="","",$U872*'9 All Base Data'!$Y872)</f>
        <v>2.8956290646434158E-5</v>
      </c>
      <c r="AM872" s="178">
        <f>IF($V872="","",$V872*'9 All Base Data'!$Y872)</f>
        <v>2.8110547678246677E-5</v>
      </c>
      <c r="AN872" s="178">
        <f>IF($W872="","",$W872*'9 All Base Data'!$Y872)</f>
        <v>8.2637101617235509E-6</v>
      </c>
      <c r="AO872" s="178">
        <f>IF($X872="","",$X872*'9 All Base Data'!$Y872)</f>
        <v>1.2299079560266168E-5</v>
      </c>
      <c r="AP872" s="178">
        <f>$Y872*'9 All Base Data'!$Y872</f>
        <v>1.1156392868783564E-3</v>
      </c>
      <c r="AQ872" s="179">
        <f t="shared" si="139"/>
        <v>6.1661084958288627E-2</v>
      </c>
    </row>
    <row r="873" spans="1:43" x14ac:dyDescent="0.25">
      <c r="A873" s="124">
        <v>545500</v>
      </c>
      <c r="B873" s="125" t="s">
        <v>906</v>
      </c>
      <c r="C873" s="126" t="s">
        <v>836</v>
      </c>
      <c r="D873" s="101" t="s">
        <v>2091</v>
      </c>
      <c r="E873" s="142"/>
      <c r="F873" s="191" t="str">
        <f>IF('9 All Base Data'!G873="Rural Centre","Rural",IF('9 All Base Data'!G873="Rural (Incl.some Off Shore Islands)","Rural",IF('9 All Base Data'!G873="Inlet-in TA but not in Urban Area","Rural",IF('9 All Base Data'!G873="Rural (Incl.some Off Shore Islands)","Rural",IF('9 All Base Data'!G873="Inlet-not in TA","Rural",IF('9 All Base Data'!G873="Inland Water not in Urban Area","Rural",IF('9 All Base Data'!G873="Oceanic-in Region but not in TA","Rural",'9 All Base Data'!G873)))))))</f>
        <v>Wairoa</v>
      </c>
      <c r="G873" s="177">
        <f>IF('9 All Base Data'!I873="..C","..C",'9 All Base Data'!I873*Basecase_Pop_2006)</f>
        <v>4050</v>
      </c>
      <c r="H873" s="177">
        <f>IF('9 All Base Data'!J873="..C","..C",'9 All Base Data'!J873*Basecase_Pop_2006)</f>
        <v>2280</v>
      </c>
      <c r="I873" s="191">
        <f>IF('9 All Base Data'!L873="..C","..C",'9 All Base Data'!L873*Basecase_Pop_2006)</f>
        <v>69</v>
      </c>
      <c r="J873" s="156">
        <f>IF('9 All Base Data'!$P873=0,0,('9 All Base Data'!$P873*Basecase_Pop_2006)/(1+(1/(BaseCase_Mort_AllAdults_30*('9 All Base Data'!$W873*Basecase_PM10)/10))))</f>
        <v>0.25718615179222337</v>
      </c>
      <c r="K873" s="156">
        <f>IF('9 All Base Data'!$Q873=0,0,('9 All Base Data'!$Q873*Basecase_Pop_2006)/(1+(1/(BaseCase_Mort_Maori_30*('9 All Base Data'!$W873*Basecase_PM10)/10))))</f>
        <v>0.35216381822318327</v>
      </c>
      <c r="L873" s="179">
        <f>133/(1+1/(BaseCase_Mort_Child_0_1*'9 All Base Data'!$AB$10/10))*IF('9 All Base Data'!$L873="..C",0,'9 All Base Data'!L873/'9 All Base Data'!$L$2022)</f>
        <v>1.0065567201606085E-2</v>
      </c>
      <c r="M873" s="178">
        <f>IF('9 All Base Data'!$R873="","",IF('9 All Base Data'!$R873=0,0,('9 All Base Data'!$R873*Basecase_Pop_2006)/(1+(1/(BaseCase_CardiacHA_All*('9 All Base Data'!$W873*Basecase_PM10)/10)))))</f>
        <v>0.82388830743893027</v>
      </c>
      <c r="N873" s="178">
        <f>IF('9 All Base Data'!$S873="","",IF('9 All Base Data'!$S873=0,0,('9 All Base Data'!S873*Basecase_Pop_2006)/(1+(1/(BaseCase_RespHA_All*('9 All Base Data'!$W873*Basecase_PM10)/10)))))</f>
        <v>1.1455825882501292</v>
      </c>
      <c r="O873" s="178">
        <f>IF('9 All Base Data'!$T873="","",IF('9 All Base Data'!$T873=0,0,('9 All Base Data'!$T873*Basecase_Pop_2006)/(1+(1/(BaseCase_RespHA_Child_1_4*('9 All Base Data'!$W873*Basecase_PM10)/10)))))</f>
        <v>0.30440241104524862</v>
      </c>
      <c r="P873" s="179">
        <f>IF('9 All Base Data'!$U873="","",IF('9 All Base Data'!$U873=0,0,('9 All Base Data'!$U873*Basecase_Pop_2006)/(1+(1/(BaseCase_RespHA_Child_5_14*('9 All Base Data'!$W873*Basecase_PM10)/10)))))</f>
        <v>0.15453379173221707</v>
      </c>
      <c r="Q873" s="156">
        <f>IF('7 Base case Results'!$G873="..C",0,BaseCase_RADs_All*'7 Base case Results'!$G873*('9 All Base Data'!$V873*Basecase_PM10)/10)</f>
        <v>2929.5572518769463</v>
      </c>
      <c r="R873" s="189">
        <f t="shared" si="130"/>
        <v>0.9155827003803152</v>
      </c>
      <c r="S873" s="178">
        <f t="shared" si="131"/>
        <v>1.2537031928745324</v>
      </c>
      <c r="T873" s="179">
        <f t="shared" si="132"/>
        <v>3.5833419237717663E-2</v>
      </c>
      <c r="U873" s="178">
        <f t="shared" si="133"/>
        <v>5.2316907522372072E-3</v>
      </c>
      <c r="V873" s="178">
        <f t="shared" si="134"/>
        <v>5.1952170377143354E-3</v>
      </c>
      <c r="W873" s="178">
        <f t="shared" si="135"/>
        <v>1.3804649340902024E-3</v>
      </c>
      <c r="X873" s="179">
        <f t="shared" si="136"/>
        <v>7.0081074550560436E-4</v>
      </c>
      <c r="Y873" s="179">
        <f t="shared" si="137"/>
        <v>0.18163254961637068</v>
      </c>
      <c r="Z873" s="186">
        <f t="shared" si="138"/>
        <v>1.143475577024355</v>
      </c>
      <c r="AA873" s="156">
        <f>$J873*'9 All Base Data'!$Y873</f>
        <v>0.11749338054672792</v>
      </c>
      <c r="AB873" s="156">
        <f>$K873*'9 All Base Data'!$Y873</f>
        <v>0.16088314717159788</v>
      </c>
      <c r="AC873" s="178">
        <f>$L873*'9 All Base Data'!$Y873</f>
        <v>4.598371682906166E-3</v>
      </c>
      <c r="AD873" s="178">
        <f>IF($M873="","",$M873*'9 All Base Data'!$Y873)</f>
        <v>0.37638660464162993</v>
      </c>
      <c r="AE873" s="178">
        <f>IF($N873="","",$N873*'9 All Base Data'!$Y873)</f>
        <v>0.52334999396747395</v>
      </c>
      <c r="AF873" s="178">
        <f>IF($O873="","",$O873*'9 All Base Data'!$Y873)</f>
        <v>0.13906374068373278</v>
      </c>
      <c r="AG873" s="178">
        <f>IF($P873="","",$P873*'9 All Base Data'!$Y873)</f>
        <v>7.0597493188477287E-2</v>
      </c>
      <c r="AH873" s="167">
        <f>$Q873*'9 All Base Data'!$Y873</f>
        <v>1338.3441628936582</v>
      </c>
      <c r="AI873" s="178">
        <f>$R873*'9 All Base Data'!$Y873</f>
        <v>0.4182764347463514</v>
      </c>
      <c r="AJ873" s="178">
        <f>$S873*'9 All Base Data'!$Y873</f>
        <v>0.57274400393088842</v>
      </c>
      <c r="AK873" s="178">
        <f>$T873*'9 All Base Data'!$Y873</f>
        <v>1.6370203191145953E-2</v>
      </c>
      <c r="AL873" s="178">
        <f>IF($U873="","",$U873*'9 All Base Data'!$Y873)</f>
        <v>2.3900549394743498E-3</v>
      </c>
      <c r="AM873" s="178">
        <f>IF($V873="","",$V873*'9 All Base Data'!$Y873)</f>
        <v>2.3733922226424941E-3</v>
      </c>
      <c r="AN873" s="178">
        <f>IF($W873="","",$W873*'9 All Base Data'!$Y873)</f>
        <v>6.3065406400072813E-4</v>
      </c>
      <c r="AO873" s="178">
        <f>IF($X873="","",$X873*'9 All Base Data'!$Y873)</f>
        <v>3.2015963160974447E-4</v>
      </c>
      <c r="AP873" s="178">
        <f>$Y873*'9 All Base Data'!$Y873</f>
        <v>8.2977338099406814E-2</v>
      </c>
      <c r="AQ873" s="179">
        <f t="shared" si="139"/>
        <v>0.52238742319902098</v>
      </c>
    </row>
    <row r="874" spans="1:43" x14ac:dyDescent="0.25">
      <c r="A874" s="124">
        <v>545611</v>
      </c>
      <c r="B874" s="125" t="s">
        <v>907</v>
      </c>
      <c r="C874" s="126" t="s">
        <v>836</v>
      </c>
      <c r="D874" s="101" t="s">
        <v>2092</v>
      </c>
      <c r="E874" s="142"/>
      <c r="F874" s="191" t="str">
        <f>IF('9 All Base Data'!G874="Rural Centre","Rural",IF('9 All Base Data'!G874="Rural (Incl.some Off Shore Islands)","Rural",IF('9 All Base Data'!G874="Inlet-in TA but not in Urban Area","Rural",IF('9 All Base Data'!G874="Rural (Incl.some Off Shore Islands)","Rural",IF('9 All Base Data'!G874="Inlet-not in TA","Rural",IF('9 All Base Data'!G874="Inland Water not in Urban Area","Rural",IF('9 All Base Data'!G874="Oceanic-in Region but not in TA","Rural",'9 All Base Data'!G874)))))))</f>
        <v>Napier Zone</v>
      </c>
      <c r="G874" s="177">
        <f>IF('9 All Base Data'!I874="..C","..C",'9 All Base Data'!I874*Basecase_Pop_2006)</f>
        <v>1923</v>
      </c>
      <c r="H874" s="177">
        <f>IF('9 All Base Data'!J874="..C","..C",'9 All Base Data'!J874*Basecase_Pop_2006)</f>
        <v>1281</v>
      </c>
      <c r="I874" s="191">
        <f>IF('9 All Base Data'!L874="..C","..C",'9 All Base Data'!L874*Basecase_Pop_2006)</f>
        <v>24</v>
      </c>
      <c r="J874" s="156">
        <f>IF('9 All Base Data'!$P874=0,0,('9 All Base Data'!$P874*Basecase_Pop_2006)/(1+(1/(BaseCase_Mort_AllAdults_30*('9 All Base Data'!$W874*Basecase_PM10)/10))))</f>
        <v>2.5950155763239877</v>
      </c>
      <c r="K874" s="156">
        <f>IF('9 All Base Data'!$Q874=0,0,('9 All Base Data'!$Q874*Basecase_Pop_2006)/(1+(1/(BaseCase_Mort_Maori_30*('9 All Base Data'!$W874*Basecase_PM10)/10))))</f>
        <v>3</v>
      </c>
      <c r="L874" s="179">
        <f>133/(1+1/(BaseCase_Mort_Child_0_1*'9 All Base Data'!$AB$10/10))*IF('9 All Base Data'!$L874="..C",0,'9 All Base Data'!L874/'9 All Base Data'!$L$2022)</f>
        <v>3.5010668527325518E-3</v>
      </c>
      <c r="M874" s="178">
        <f>IF('9 All Base Data'!$R874="","",IF('9 All Base Data'!$R874=0,0,('9 All Base Data'!$R874*Basecase_Pop_2006)/(1+(1/(BaseCase_CardiacHA_All*('9 All Base Data'!$W874*Basecase_PM10)/10)))))</f>
        <v>1.9880715705765408E-2</v>
      </c>
      <c r="N874" s="178">
        <f>IF('9 All Base Data'!$S874="","",IF('9 All Base Data'!$S874=0,0,('9 All Base Data'!S874*Basecase_Pop_2006)/(1+(1/(BaseCase_RespHA_All*('9 All Base Data'!$W874*Basecase_PM10)/10)))))</f>
        <v>1.9801980198019802E-2</v>
      </c>
      <c r="O874" s="178">
        <f>IF('9 All Base Data'!$T874="","",IF('9 All Base Data'!$T874=0,0,('9 All Base Data'!$T874*Basecase_Pop_2006)/(1+(1/(BaseCase_RespHA_Child_1_4*('9 All Base Data'!$W874*Basecase_PM10)/10)))))</f>
        <v>0</v>
      </c>
      <c r="P874" s="179">
        <f>IF('9 All Base Data'!$U874="","",IF('9 All Base Data'!$U874=0,0,('9 All Base Data'!$U874*Basecase_Pop_2006)/(1+(1/(BaseCase_RespHA_Child_5_14*('9 All Base Data'!$W874*Basecase_PM10)/10)))))</f>
        <v>0</v>
      </c>
      <c r="Q874" s="156">
        <f>IF('7 Base case Results'!$G874="..C",0,BaseCase_RADs_All*'7 Base case Results'!$G874*('9 All Base Data'!$V874*Basecase_PM10)/10)</f>
        <v>1038.42</v>
      </c>
      <c r="R874" s="189">
        <f t="shared" si="130"/>
        <v>9.2382554517133961</v>
      </c>
      <c r="S874" s="178">
        <f t="shared" si="131"/>
        <v>10.68</v>
      </c>
      <c r="T874" s="179">
        <f t="shared" si="132"/>
        <v>1.2463797995727884E-2</v>
      </c>
      <c r="U874" s="178">
        <f t="shared" si="133"/>
        <v>1.2624254473161034E-4</v>
      </c>
      <c r="V874" s="178">
        <f t="shared" si="134"/>
        <v>8.98019801980198E-5</v>
      </c>
      <c r="W874" s="178">
        <f t="shared" si="135"/>
        <v>0</v>
      </c>
      <c r="X874" s="179">
        <f t="shared" si="136"/>
        <v>0</v>
      </c>
      <c r="Y874" s="179">
        <f t="shared" si="137"/>
        <v>6.4382040000000001E-2</v>
      </c>
      <c r="Z874" s="186">
        <f t="shared" si="138"/>
        <v>9.3153173342340541</v>
      </c>
      <c r="AA874" s="156">
        <f>$J874*'9 All Base Data'!$Y874</f>
        <v>0.70693932979347085</v>
      </c>
      <c r="AB874" s="156">
        <f>$K874*'9 All Base Data'!$Y874</f>
        <v>0.817265995907698</v>
      </c>
      <c r="AC874" s="178">
        <f>$L874*'9 All Base Data'!$Y874</f>
        <v>9.5376762937929955E-4</v>
      </c>
      <c r="AD874" s="178">
        <f>IF($M874="","",$M874*'9 All Base Data'!$Y874)</f>
        <v>5.4159443068767261E-3</v>
      </c>
      <c r="AE874" s="178">
        <f>IF($N874="","",$N874*'9 All Base Data'!$Y874)</f>
        <v>5.394495022493056E-3</v>
      </c>
      <c r="AF874" s="178">
        <f>IF($O874="","",$O874*'9 All Base Data'!$Y874)</f>
        <v>0</v>
      </c>
      <c r="AG874" s="178">
        <f>IF($P874="","",$P874*'9 All Base Data'!$Y874)</f>
        <v>0</v>
      </c>
      <c r="AH874" s="167">
        <f>$Q874*'9 All Base Data'!$Y874</f>
        <v>282.88845182349058</v>
      </c>
      <c r="AI874" s="178">
        <f>$R874*'9 All Base Data'!$Y874</f>
        <v>2.5167040140647563</v>
      </c>
      <c r="AJ874" s="178">
        <f>$S874*'9 All Base Data'!$Y874</f>
        <v>2.9094669454314048</v>
      </c>
      <c r="AK874" s="178">
        <f>$T874*'9 All Base Data'!$Y874</f>
        <v>3.3954127605903064E-3</v>
      </c>
      <c r="AL874" s="178">
        <f>IF($U874="","",$U874*'9 All Base Data'!$Y874)</f>
        <v>3.4391246348667211E-5</v>
      </c>
      <c r="AM874" s="178">
        <f>IF($V874="","",$V874*'9 All Base Data'!$Y874)</f>
        <v>2.4464034927006008E-5</v>
      </c>
      <c r="AN874" s="178">
        <f>IF($W874="","",$W874*'9 All Base Data'!$Y874)</f>
        <v>0</v>
      </c>
      <c r="AO874" s="178">
        <f>IF($X874="","",$X874*'9 All Base Data'!$Y874)</f>
        <v>0</v>
      </c>
      <c r="AP874" s="178">
        <f>$Y874*'9 All Base Data'!$Y874</f>
        <v>1.7539084013056417E-2</v>
      </c>
      <c r="AQ874" s="179">
        <f t="shared" si="139"/>
        <v>2.5376973661196787</v>
      </c>
    </row>
    <row r="875" spans="1:43" x14ac:dyDescent="0.25">
      <c r="A875" s="124">
        <v>545621</v>
      </c>
      <c r="B875" s="125" t="s">
        <v>909</v>
      </c>
      <c r="C875" s="126" t="s">
        <v>836</v>
      </c>
      <c r="D875" s="101" t="s">
        <v>2092</v>
      </c>
      <c r="E875" s="142"/>
      <c r="F875" s="191" t="str">
        <f>IF('9 All Base Data'!G875="Rural Centre","Rural",IF('9 All Base Data'!G875="Rural (Incl.some Off Shore Islands)","Rural",IF('9 All Base Data'!G875="Inlet-in TA but not in Urban Area","Rural",IF('9 All Base Data'!G875="Rural (Incl.some Off Shore Islands)","Rural",IF('9 All Base Data'!G875="Inlet-not in TA","Rural",IF('9 All Base Data'!G875="Inland Water not in Urban Area","Rural",IF('9 All Base Data'!G875="Oceanic-in Region but not in TA","Rural",'9 All Base Data'!G875)))))))</f>
        <v>Napier Zone</v>
      </c>
      <c r="G875" s="177">
        <f>IF('9 All Base Data'!I875="..C","..C",'9 All Base Data'!I875*Basecase_Pop_2006)</f>
        <v>1872</v>
      </c>
      <c r="H875" s="177">
        <f>IF('9 All Base Data'!J875="..C","..C",'9 All Base Data'!J875*Basecase_Pop_2006)</f>
        <v>1296</v>
      </c>
      <c r="I875" s="191">
        <f>IF('9 All Base Data'!L875="..C","..C",'9 All Base Data'!L875*Basecase_Pop_2006)</f>
        <v>12</v>
      </c>
      <c r="J875" s="156">
        <f>IF('9 All Base Data'!$P875=0,0,('9 All Base Data'!$P875*Basecase_Pop_2006)/(1+(1/(BaseCase_Mort_AllAdults_30*('9 All Base Data'!$W875*Basecase_PM10)/10))))</f>
        <v>0.17454957010642377</v>
      </c>
      <c r="K875" s="156">
        <f>IF('9 All Base Data'!$Q875=0,0,('9 All Base Data'!$Q875*Basecase_Pop_2006)/(1+(1/(BaseCase_Mort_Maori_30*('9 All Base Data'!$W875*Basecase_PM10)/10))))</f>
        <v>7.1525814221384432E-2</v>
      </c>
      <c r="L875" s="179">
        <f>133/(1+1/(BaseCase_Mort_Child_0_1*'9 All Base Data'!$AB$10/10))*IF('9 All Base Data'!$L875="..C",0,'9 All Base Data'!L875/'9 All Base Data'!$L$2022)</f>
        <v>1.7505334263662759E-3</v>
      </c>
      <c r="M875" s="178">
        <f>IF('9 All Base Data'!$R875="","",IF('9 All Base Data'!$R875=0,0,('9 All Base Data'!$R875*Basecase_Pop_2006)/(1+(1/(BaseCase_CardiacHA_All*('9 All Base Data'!$W875*Basecase_PM10)/10)))))</f>
        <v>0.13006994671670985</v>
      </c>
      <c r="N875" s="178">
        <f>IF('9 All Base Data'!$S875="","",IF('9 All Base Data'!$S875=0,0,('9 All Base Data'!S875*Basecase_Pop_2006)/(1+(1/(BaseCase_RespHA_All*('9 All Base Data'!$W875*Basecase_PM10)/10)))))</f>
        <v>8.5347486665482836E-2</v>
      </c>
      <c r="O875" s="178">
        <f>IF('9 All Base Data'!$T875="","",IF('9 All Base Data'!$T875=0,0,('9 All Base Data'!$T875*Basecase_Pop_2006)/(1+(1/(BaseCase_RespHA_Child_1_4*('9 All Base Data'!$W875*Basecase_PM10)/10)))))</f>
        <v>8.8644888317823706E-3</v>
      </c>
      <c r="P875" s="179">
        <f>IF('9 All Base Data'!$U875="","",IF('9 All Base Data'!$U875=0,0,('9 All Base Data'!$U875*Basecase_Pop_2006)/(1+(1/(BaseCase_RespHA_Child_5_14*('9 All Base Data'!$W875*Basecase_PM10)/10)))))</f>
        <v>2.6244500374646967E-2</v>
      </c>
      <c r="Q875" s="156">
        <f>IF('7 Base case Results'!$G875="..C",0,BaseCase_RADs_All*'7 Base case Results'!$G875*('9 All Base Data'!$V875*Basecase_PM10)/10)</f>
        <v>1380.8620799999999</v>
      </c>
      <c r="R875" s="189">
        <f t="shared" si="130"/>
        <v>0.62139646957886863</v>
      </c>
      <c r="S875" s="178">
        <f t="shared" si="131"/>
        <v>0.25463189862812857</v>
      </c>
      <c r="T875" s="179">
        <f t="shared" si="132"/>
        <v>6.2318989978639421E-3</v>
      </c>
      <c r="U875" s="178">
        <f t="shared" si="133"/>
        <v>8.2594416165110754E-4</v>
      </c>
      <c r="V875" s="178">
        <f t="shared" si="134"/>
        <v>3.8705085202796468E-4</v>
      </c>
      <c r="W875" s="178">
        <f t="shared" si="135"/>
        <v>4.020045685213305E-5</v>
      </c>
      <c r="X875" s="179">
        <f t="shared" si="136"/>
        <v>1.19018809199024E-4</v>
      </c>
      <c r="Y875" s="179">
        <f t="shared" si="137"/>
        <v>8.5613448959999991E-2</v>
      </c>
      <c r="Z875" s="186">
        <f t="shared" si="138"/>
        <v>0.71445481255041166</v>
      </c>
      <c r="AA875" s="156">
        <f>$J875*'9 All Base Data'!$Y875</f>
        <v>9.9128939731241206E-2</v>
      </c>
      <c r="AB875" s="156">
        <f>$K875*'9 All Base Data'!$Y875</f>
        <v>4.062042732535287E-2</v>
      </c>
      <c r="AC875" s="178">
        <f>$L875*'9 All Base Data'!$Y875</f>
        <v>9.9415038612804649E-4</v>
      </c>
      <c r="AD875" s="178">
        <f>IF($M875="","",$M875*'9 All Base Data'!$Y875)</f>
        <v>7.3868391088360352E-2</v>
      </c>
      <c r="AE875" s="178">
        <f>IF($N875="","",$N875*'9 All Base Data'!$Y875)</f>
        <v>4.8469932390651019E-2</v>
      </c>
      <c r="AF875" s="178">
        <f>IF($O875="","",$O875*'9 All Base Data'!$Y875)</f>
        <v>5.0342569083283951E-3</v>
      </c>
      <c r="AG875" s="178">
        <f>IF($P875="","",$P875*'9 All Base Data'!$Y875)</f>
        <v>1.4904588389010147E-2</v>
      </c>
      <c r="AH875" s="167">
        <f>$Q875*'9 All Base Data'!$Y875</f>
        <v>784.20928692071743</v>
      </c>
      <c r="AI875" s="178">
        <f>$R875*'9 All Base Data'!$Y875</f>
        <v>0.35289902544321866</v>
      </c>
      <c r="AJ875" s="178">
        <f>$S875*'9 All Base Data'!$Y875</f>
        <v>0.14460872127825622</v>
      </c>
      <c r="AK875" s="178">
        <f>$T875*'9 All Base Data'!$Y875</f>
        <v>3.5391753746158456E-3</v>
      </c>
      <c r="AL875" s="178">
        <f>IF($U875="","",$U875*'9 All Base Data'!$Y875)</f>
        <v>4.6906428341108827E-4</v>
      </c>
      <c r="AM875" s="178">
        <f>IF($V875="","",$V875*'9 All Base Data'!$Y875)</f>
        <v>2.1981114339160237E-4</v>
      </c>
      <c r="AN875" s="178">
        <f>IF($W875="","",$W875*'9 All Base Data'!$Y875)</f>
        <v>2.2830355079269271E-5</v>
      </c>
      <c r="AO875" s="178">
        <f>IF($X875="","",$X875*'9 All Base Data'!$Y875)</f>
        <v>6.7592308344161022E-5</v>
      </c>
      <c r="AP875" s="178">
        <f>$Y875*'9 All Base Data'!$Y875</f>
        <v>4.8620975789084475E-2</v>
      </c>
      <c r="AQ875" s="179">
        <f t="shared" si="139"/>
        <v>0.40574805203372166</v>
      </c>
    </row>
    <row r="876" spans="1:43" x14ac:dyDescent="0.25">
      <c r="A876" s="124">
        <v>545631</v>
      </c>
      <c r="B876" s="125" t="s">
        <v>910</v>
      </c>
      <c r="C876" s="126" t="s">
        <v>836</v>
      </c>
      <c r="D876" s="101" t="s">
        <v>2092</v>
      </c>
      <c r="E876" s="142"/>
      <c r="F876" s="191" t="str">
        <f>IF('9 All Base Data'!G876="Rural Centre","Rural",IF('9 All Base Data'!G876="Rural (Incl.some Off Shore Islands)","Rural",IF('9 All Base Data'!G876="Inlet-in TA but not in Urban Area","Rural",IF('9 All Base Data'!G876="Rural (Incl.some Off Shore Islands)","Rural",IF('9 All Base Data'!G876="Inlet-not in TA","Rural",IF('9 All Base Data'!G876="Inland Water not in Urban Area","Rural",IF('9 All Base Data'!G876="Oceanic-in Region but not in TA","Rural",'9 All Base Data'!G876)))))))</f>
        <v>Napier Zone</v>
      </c>
      <c r="G876" s="177">
        <f>IF('9 All Base Data'!I876="..C","..C",'9 All Base Data'!I876*Basecase_Pop_2006)</f>
        <v>1677</v>
      </c>
      <c r="H876" s="177">
        <f>IF('9 All Base Data'!J876="..C","..C",'9 All Base Data'!J876*Basecase_Pop_2006)</f>
        <v>1095</v>
      </c>
      <c r="I876" s="191">
        <f>IF('9 All Base Data'!L876="..C","..C",'9 All Base Data'!L876*Basecase_Pop_2006)</f>
        <v>9</v>
      </c>
      <c r="J876" s="156">
        <f>IF('9 All Base Data'!$P876=0,0,('9 All Base Data'!$P876*Basecase_Pop_2006)/(1+(1/(BaseCase_Mort_AllAdults_30*('9 All Base Data'!$W876*Basecase_PM10)/10))))</f>
        <v>0.90183944554985618</v>
      </c>
      <c r="K876" s="156">
        <f>IF('9 All Base Data'!$Q876=0,0,('9 All Base Data'!$Q876*Basecase_Pop_2006)/(1+(1/(BaseCase_Mort_Maori_30*('9 All Base Data'!$W876*Basecase_PM10)/10))))</f>
        <v>0.14305162844276886</v>
      </c>
      <c r="L876" s="179">
        <f>133/(1+1/(BaseCase_Mort_Child_0_1*'9 All Base Data'!$AB$10/10))*IF('9 All Base Data'!$L876="..C",0,'9 All Base Data'!L876/'9 All Base Data'!$L$2022)</f>
        <v>1.3129000697747069E-3</v>
      </c>
      <c r="M876" s="178">
        <f>IF('9 All Base Data'!$R876="","",IF('9 All Base Data'!$R876=0,0,('9 All Base Data'!$R876*Basecase_Pop_2006)/(1+(1/(BaseCase_CardiacHA_All*('9 All Base Data'!$W876*Basecase_PM10)/10)))))</f>
        <v>0.1625874333958873</v>
      </c>
      <c r="N876" s="178">
        <f>IF('9 All Base Data'!$S876="","",IF('9 All Base Data'!$S876=0,0,('9 All Base Data'!S876*Basecase_Pop_2006)/(1+(1/(BaseCase_RespHA_All*('9 All Base Data'!$W876*Basecase_PM10)/10)))))</f>
        <v>6.2887621753513673E-2</v>
      </c>
      <c r="O876" s="178">
        <f>IF('9 All Base Data'!$T876="","",IF('9 All Base Data'!$T876=0,0,('9 All Base Data'!$T876*Basecase_Pop_2006)/(1+(1/(BaseCase_RespHA_Child_1_4*('9 All Base Data'!$W876*Basecase_PM10)/10)))))</f>
        <v>0</v>
      </c>
      <c r="P876" s="179">
        <f>IF('9 All Base Data'!$U876="","",IF('9 All Base Data'!$U876=0,0,('9 All Base Data'!$U876*Basecase_Pop_2006)/(1+(1/(BaseCase_RespHA_Child_5_14*('9 All Base Data'!$W876*Basecase_PM10)/10)))))</f>
        <v>1.3122250187323483E-2</v>
      </c>
      <c r="Q876" s="156">
        <f>IF('7 Base case Results'!$G876="..C",0,BaseCase_RADs_All*'7 Base case Results'!$G876*('9 All Base Data'!$V876*Basecase_PM10)/10)</f>
        <v>1237.0222799999999</v>
      </c>
      <c r="R876" s="189">
        <f t="shared" si="130"/>
        <v>3.2105484261574881</v>
      </c>
      <c r="S876" s="178">
        <f t="shared" si="131"/>
        <v>0.50926379725625714</v>
      </c>
      <c r="T876" s="179">
        <f t="shared" si="132"/>
        <v>4.673924248397957E-3</v>
      </c>
      <c r="U876" s="178">
        <f t="shared" si="133"/>
        <v>1.0324302020638843E-3</v>
      </c>
      <c r="V876" s="178">
        <f t="shared" si="134"/>
        <v>2.851953646521845E-4</v>
      </c>
      <c r="W876" s="178">
        <f t="shared" si="135"/>
        <v>0</v>
      </c>
      <c r="X876" s="179">
        <f t="shared" si="136"/>
        <v>5.9509404599511998E-5</v>
      </c>
      <c r="Y876" s="179">
        <f t="shared" si="137"/>
        <v>7.6695381359999995E-2</v>
      </c>
      <c r="Z876" s="186">
        <f t="shared" si="138"/>
        <v>3.2932353573326019</v>
      </c>
      <c r="AA876" s="156">
        <f>$J876*'9 All Base Data'!$Y876</f>
        <v>0.51216618861141294</v>
      </c>
      <c r="AB876" s="156">
        <f>$K876*'9 All Base Data'!$Y876</f>
        <v>8.1240854650705741E-2</v>
      </c>
      <c r="AC876" s="178">
        <f>$L876*'9 All Base Data'!$Y876</f>
        <v>7.4561278959603492E-4</v>
      </c>
      <c r="AD876" s="178">
        <f>IF($M876="","",$M876*'9 All Base Data'!$Y876)</f>
        <v>9.233548886045044E-2</v>
      </c>
      <c r="AE876" s="178">
        <f>IF($N876="","",$N876*'9 All Base Data'!$Y876)</f>
        <v>3.5714687024690224E-2</v>
      </c>
      <c r="AF876" s="178">
        <f>IF($O876="","",$O876*'9 All Base Data'!$Y876)</f>
        <v>0</v>
      </c>
      <c r="AG876" s="178">
        <f>IF($P876="","",$P876*'9 All Base Data'!$Y876)</f>
        <v>7.4522941945050734E-3</v>
      </c>
      <c r="AH876" s="167">
        <f>$Q876*'9 All Base Data'!$Y876</f>
        <v>702.52081953314269</v>
      </c>
      <c r="AI876" s="178">
        <f>$R876*'9 All Base Data'!$Y876</f>
        <v>1.82331163145663</v>
      </c>
      <c r="AJ876" s="178">
        <f>$S876*'9 All Base Data'!$Y876</f>
        <v>0.28921744255651244</v>
      </c>
      <c r="AK876" s="178">
        <f>$T876*'9 All Base Data'!$Y876</f>
        <v>2.6543815309618846E-3</v>
      </c>
      <c r="AL876" s="178">
        <f>IF($U876="","",$U876*'9 All Base Data'!$Y876)</f>
        <v>5.8633035426386025E-4</v>
      </c>
      <c r="AM876" s="178">
        <f>IF($V876="","",$V876*'9 All Base Data'!$Y876)</f>
        <v>1.6196610565697017E-4</v>
      </c>
      <c r="AN876" s="178">
        <f>IF($W876="","",$W876*'9 All Base Data'!$Y876)</f>
        <v>0</v>
      </c>
      <c r="AO876" s="178">
        <f>IF($X876="","",$X876*'9 All Base Data'!$Y876)</f>
        <v>3.3796154172080511E-5</v>
      </c>
      <c r="AP876" s="178">
        <f>$Y876*'9 All Base Data'!$Y876</f>
        <v>4.3556290811054846E-2</v>
      </c>
      <c r="AQ876" s="179">
        <f t="shared" si="139"/>
        <v>1.8702706002585676</v>
      </c>
    </row>
    <row r="877" spans="1:43" x14ac:dyDescent="0.25">
      <c r="A877" s="124">
        <v>545632</v>
      </c>
      <c r="B877" s="125" t="s">
        <v>911</v>
      </c>
      <c r="C877" s="126" t="s">
        <v>836</v>
      </c>
      <c r="D877" s="101" t="s">
        <v>2092</v>
      </c>
      <c r="E877" s="142"/>
      <c r="F877" s="191" t="str">
        <f>IF('9 All Base Data'!G877="Rural Centre","Rural",IF('9 All Base Data'!G877="Rural (Incl.some Off Shore Islands)","Rural",IF('9 All Base Data'!G877="Inlet-in TA but not in Urban Area","Rural",IF('9 All Base Data'!G877="Rural (Incl.some Off Shore Islands)","Rural",IF('9 All Base Data'!G877="Inlet-not in TA","Rural",IF('9 All Base Data'!G877="Inland Water not in Urban Area","Rural",IF('9 All Base Data'!G877="Oceanic-in Region but not in TA","Rural",'9 All Base Data'!G877)))))))</f>
        <v>Napier Zone</v>
      </c>
      <c r="G877" s="177">
        <f>IF('9 All Base Data'!I877="..C","..C",'9 All Base Data'!I877*Basecase_Pop_2006)</f>
        <v>309</v>
      </c>
      <c r="H877" s="177">
        <f>IF('9 All Base Data'!J877="..C","..C",'9 All Base Data'!J877*Basecase_Pop_2006)</f>
        <v>204</v>
      </c>
      <c r="I877" s="191">
        <f>IF('9 All Base Data'!L877="..C","..C",'9 All Base Data'!L877*Basecase_Pop_2006)</f>
        <v>3</v>
      </c>
      <c r="J877" s="156">
        <f>IF('9 All Base Data'!$P877=0,0,('9 All Base Data'!$P877*Basecase_Pop_2006)/(1+(1/(BaseCase_Mort_AllAdults_30*('9 All Base Data'!$W877*Basecase_PM10)/10))))</f>
        <v>0.34890965732087226</v>
      </c>
      <c r="K877" s="156">
        <f>IF('9 All Base Data'!$Q877=0,0,('9 All Base Data'!$Q877*Basecase_Pop_2006)/(1+(1/(BaseCase_Mort_Maori_30*('9 All Base Data'!$W877*Basecase_PM10)/10))))</f>
        <v>0</v>
      </c>
      <c r="L877" s="179">
        <f>133/(1+1/(BaseCase_Mort_Child_0_1*'9 All Base Data'!$AB$10/10))*IF('9 All Base Data'!$L877="..C",0,'9 All Base Data'!L877/'9 All Base Data'!$L$2022)</f>
        <v>4.3763335659156898E-4</v>
      </c>
      <c r="M877" s="178">
        <f>IF('9 All Base Data'!$R877="","",IF('9 All Base Data'!$R877=0,0,('9 All Base Data'!$R877*Basecase_Pop_2006)/(1+(1/(BaseCase_CardiacHA_All*('9 All Base Data'!$W877*Basecase_PM10)/10)))))</f>
        <v>2.584493041749503E-2</v>
      </c>
      <c r="N877" s="178">
        <f>IF('9 All Base Data'!$S877="","",IF('9 All Base Data'!$S877=0,0,('9 All Base Data'!S877*Basecase_Pop_2006)/(1+(1/(BaseCase_RespHA_All*('9 All Base Data'!$W877*Basecase_PM10)/10)))))</f>
        <v>1.6501650165016504E-2</v>
      </c>
      <c r="O877" s="178">
        <f>IF('9 All Base Data'!$T877="","",IF('9 All Base Data'!$T877=0,0,('9 All Base Data'!$T877*Basecase_Pop_2006)/(1+(1/(BaseCase_RespHA_Child_1_4*('9 All Base Data'!$W877*Basecase_PM10)/10)))))</f>
        <v>1.30718954248366E-2</v>
      </c>
      <c r="P877" s="179">
        <f>IF('9 All Base Data'!$U877="","",IF('9 All Base Data'!$U877=0,0,('9 All Base Data'!$U877*Basecase_Pop_2006)/(1+(1/(BaseCase_RespHA_Child_5_14*('9 All Base Data'!$W877*Basecase_PM10)/10)))))</f>
        <v>0</v>
      </c>
      <c r="Q877" s="156">
        <f>IF('7 Base case Results'!$G877="..C",0,BaseCase_RADs_All*'7 Base case Results'!$G877*('9 All Base Data'!$V877*Basecase_PM10)/10)</f>
        <v>166.86</v>
      </c>
      <c r="R877" s="189">
        <f t="shared" ref="R877:R940" si="140">$J877*BaseCase_Cost_Mort_AllAdults_30/1000000</f>
        <v>1.2421183800623052</v>
      </c>
      <c r="S877" s="178">
        <f t="shared" ref="S877:S940" si="141">$K877*BaseCase_Cost_Mort_Maori_30/1000000</f>
        <v>0</v>
      </c>
      <c r="T877" s="179">
        <f t="shared" ref="T877:T940" si="142">$L877*BaseCase_Cost_Mort_Child_0_1/1000000</f>
        <v>1.5579747494659855E-3</v>
      </c>
      <c r="U877" s="178">
        <f t="shared" ref="U877:U940" si="143">IF($M877="","",$M877*BaseCase_Cost_CardiacHA_All/1000000)</f>
        <v>1.6411530815109345E-4</v>
      </c>
      <c r="V877" s="178">
        <f t="shared" ref="V877:V940" si="144">IF($N877="","",$N877*BaseCase_Cost_RespHA_All/1000000)</f>
        <v>7.483498349834984E-5</v>
      </c>
      <c r="W877" s="178">
        <f t="shared" ref="W877:W940" si="145">IF($O877="","",$O877*BaseCase_Cost_RespHA_Child_1_4/1000000)</f>
        <v>5.9281045751633985E-5</v>
      </c>
      <c r="X877" s="179">
        <f t="shared" ref="X877:X940" si="146">IF($P877="","",$P877*BaseCase_Cost_RespHA_Child_5_14/1000000)</f>
        <v>0</v>
      </c>
      <c r="Y877" s="179">
        <f t="shared" ref="Y877:Y940" si="147">$Q877*BaseCase_Cost_RADs_All/1000000</f>
        <v>1.0345320000000002E-2</v>
      </c>
      <c r="Z877" s="186">
        <f t="shared" si="138"/>
        <v>1.2542606251034207</v>
      </c>
      <c r="AA877" s="156">
        <f>$J877*'9 All Base Data'!$Y877</f>
        <v>9.5050666190718766E-2</v>
      </c>
      <c r="AB877" s="156">
        <f>$K877*'9 All Base Data'!$Y877</f>
        <v>0</v>
      </c>
      <c r="AC877" s="178">
        <f>$L877*'9 All Base Data'!$Y877</f>
        <v>1.1922095367241244E-4</v>
      </c>
      <c r="AD877" s="178">
        <f>IF($M877="","",$M877*'9 All Base Data'!$Y877)</f>
        <v>7.0407275989397443E-3</v>
      </c>
      <c r="AE877" s="178">
        <f>IF($N877="","",$N877*'9 All Base Data'!$Y877)</f>
        <v>4.4954125187442141E-3</v>
      </c>
      <c r="AF877" s="178">
        <f>IF($O877="","",$O877*'9 All Base Data'!$Y877)</f>
        <v>3.5610718775934548E-3</v>
      </c>
      <c r="AG877" s="178">
        <f>IF($P877="","",$P877*'9 All Base Data'!$Y877)</f>
        <v>0</v>
      </c>
      <c r="AH877" s="167">
        <f>$Q877*'9 All Base Data'!$Y877</f>
        <v>45.456334692386164</v>
      </c>
      <c r="AI877" s="178">
        <f>$R877*'9 All Base Data'!$Y877</f>
        <v>0.33838037163895879</v>
      </c>
      <c r="AJ877" s="178">
        <f>$S877*'9 All Base Data'!$Y877</f>
        <v>0</v>
      </c>
      <c r="AK877" s="178">
        <f>$T877*'9 All Base Data'!$Y877</f>
        <v>4.2442659507378831E-4</v>
      </c>
      <c r="AL877" s="178">
        <f>IF($U877="","",$U877*'9 All Base Data'!$Y877)</f>
        <v>4.470862025326738E-5</v>
      </c>
      <c r="AM877" s="178">
        <f>IF($V877="","",$V877*'9 All Base Data'!$Y877)</f>
        <v>2.0386695772505011E-5</v>
      </c>
      <c r="AN877" s="178">
        <f>IF($W877="","",$W877*'9 All Base Data'!$Y877)</f>
        <v>1.6149460964886319E-5</v>
      </c>
      <c r="AO877" s="178">
        <f>IF($X877="","",$X877*'9 All Base Data'!$Y877)</f>
        <v>0</v>
      </c>
      <c r="AP877" s="178">
        <f>$Y877*'9 All Base Data'!$Y877</f>
        <v>2.8182927509279427E-3</v>
      </c>
      <c r="AQ877" s="179">
        <f t="shared" si="139"/>
        <v>0.34168818630098624</v>
      </c>
    </row>
    <row r="878" spans="1:43" x14ac:dyDescent="0.25">
      <c r="A878" s="124">
        <v>545710</v>
      </c>
      <c r="B878" s="125" t="s">
        <v>912</v>
      </c>
      <c r="C878" s="126" t="s">
        <v>836</v>
      </c>
      <c r="D878" s="101" t="s">
        <v>2093</v>
      </c>
      <c r="E878" s="142"/>
      <c r="F878" s="191" t="str">
        <f>IF('9 All Base Data'!G878="Rural Centre","Rural",IF('9 All Base Data'!G878="Rural (Incl.some Off Shore Islands)","Rural",IF('9 All Base Data'!G878="Inlet-in TA but not in Urban Area","Rural",IF('9 All Base Data'!G878="Rural (Incl.some Off Shore Islands)","Rural",IF('9 All Base Data'!G878="Inlet-not in TA","Rural",IF('9 All Base Data'!G878="Inland Water not in Urban Area","Rural",IF('9 All Base Data'!G878="Oceanic-in Region but not in TA","Rural",'9 All Base Data'!G878)))))))</f>
        <v>Hastings Zone</v>
      </c>
      <c r="G878" s="177">
        <f>IF('9 All Base Data'!I878="..C","..C",'9 All Base Data'!I878*Basecase_Pop_2006)</f>
        <v>1062</v>
      </c>
      <c r="H878" s="177">
        <f>IF('9 All Base Data'!J878="..C","..C",'9 All Base Data'!J878*Basecase_Pop_2006)</f>
        <v>732</v>
      </c>
      <c r="I878" s="191">
        <f>IF('9 All Base Data'!L878="..C","..C",'9 All Base Data'!L878*Basecase_Pop_2006)</f>
        <v>9</v>
      </c>
      <c r="J878" s="156">
        <f>IF('9 All Base Data'!$P878=0,0,('9 All Base Data'!$P878*Basecase_Pop_2006)/(1+(1/(BaseCase_Mort_AllAdults_30*('9 All Base Data'!$W878*Basecase_PM10)/10))))</f>
        <v>4.3613707165109032E-2</v>
      </c>
      <c r="K878" s="156">
        <f>IF('9 All Base Data'!$Q878=0,0,('9 All Base Data'!$Q878*Basecase_Pop_2006)/(1+(1/(BaseCase_Mort_Maori_30*('9 All Base Data'!$W878*Basecase_PM10)/10))))</f>
        <v>0</v>
      </c>
      <c r="L878" s="179">
        <f>133/(1+1/(BaseCase_Mort_Child_0_1*'9 All Base Data'!$AB$10/10))*IF('9 All Base Data'!$L878="..C",0,'9 All Base Data'!L878/'9 All Base Data'!$L$2022)</f>
        <v>1.3129000697747069E-3</v>
      </c>
      <c r="M878" s="178">
        <f>IF('9 All Base Data'!$R878="","",IF('9 All Base Data'!$R878=0,0,('9 All Base Data'!$R878*Basecase_Pop_2006)/(1+(1/(BaseCase_CardiacHA_All*('9 All Base Data'!$W878*Basecase_PM10)/10)))))</f>
        <v>5.168986083499006E-2</v>
      </c>
      <c r="N878" s="178">
        <f>IF('9 All Base Data'!$S878="","",IF('9 All Base Data'!$S878=0,0,('9 All Base Data'!S878*Basecase_Pop_2006)/(1+(1/(BaseCase_RespHA_All*('9 All Base Data'!$W878*Basecase_PM10)/10)))))</f>
        <v>3.3003300330033007E-2</v>
      </c>
      <c r="O878" s="178">
        <f>IF('9 All Base Data'!$T878="","",IF('9 All Base Data'!$T878=0,0,('9 All Base Data'!$T878*Basecase_Pop_2006)/(1+(1/(BaseCase_RespHA_Child_1_4*('9 All Base Data'!$W878*Basecase_PM10)/10)))))</f>
        <v>6.5359477124183E-3</v>
      </c>
      <c r="P878" s="179">
        <f>IF('9 All Base Data'!$U878="","",IF('9 All Base Data'!$U878=0,0,('9 All Base Data'!$U878*Basecase_Pop_2006)/(1+(1/(BaseCase_RespHA_Child_5_14*('9 All Base Data'!$W878*Basecase_PM10)/10)))))</f>
        <v>1.9417475728155338E-2</v>
      </c>
      <c r="Q878" s="156">
        <f>IF('7 Base case Results'!$G878="..C",0,BaseCase_RADs_All*'7 Base case Results'!$G878*('9 All Base Data'!$V878*Basecase_PM10)/10)</f>
        <v>573.48</v>
      </c>
      <c r="R878" s="189">
        <f t="shared" si="140"/>
        <v>0.15526479750778815</v>
      </c>
      <c r="S878" s="178">
        <f t="shared" si="141"/>
        <v>0</v>
      </c>
      <c r="T878" s="179">
        <f t="shared" si="142"/>
        <v>4.673924248397957E-3</v>
      </c>
      <c r="U878" s="178">
        <f t="shared" si="143"/>
        <v>3.282306163021869E-4</v>
      </c>
      <c r="V878" s="178">
        <f t="shared" si="144"/>
        <v>1.4966996699669968E-4</v>
      </c>
      <c r="W878" s="178">
        <f t="shared" si="145"/>
        <v>2.9640522875816992E-5</v>
      </c>
      <c r="X878" s="179">
        <f t="shared" si="146"/>
        <v>8.805825242718445E-5</v>
      </c>
      <c r="Y878" s="179">
        <f t="shared" si="147"/>
        <v>3.5555759999999999E-2</v>
      </c>
      <c r="Z878" s="186">
        <f t="shared" ref="Z878:Z941" si="148">SUM(R878,T878:V878,Y878)</f>
        <v>0.195972382339485</v>
      </c>
      <c r="AA878" s="156">
        <f>$J878*'9 All Base Data'!$Y878</f>
        <v>1.9310797198092009E-2</v>
      </c>
      <c r="AB878" s="156">
        <f>$K878*'9 All Base Data'!$Y878</f>
        <v>0</v>
      </c>
      <c r="AC878" s="178">
        <f>$L878*'9 All Base Data'!$Y878</f>
        <v>5.8131144167131773E-4</v>
      </c>
      <c r="AD878" s="178">
        <f>IF($M878="","",$M878*'9 All Base Data'!$Y878)</f>
        <v>2.288666762500368E-2</v>
      </c>
      <c r="AE878" s="178">
        <f>IF($N878="","",$N878*'9 All Base Data'!$Y878)</f>
        <v>1.4612838049475567E-2</v>
      </c>
      <c r="AF878" s="178">
        <f>IF($O878="","",$O878*'9 All Base Data'!$Y878)</f>
        <v>2.89391498626869E-3</v>
      </c>
      <c r="AG878" s="178">
        <f>IF($P878="","",$P878*'9 All Base Data'!$Y878)</f>
        <v>8.5974561727982443E-3</v>
      </c>
      <c r="AH878" s="167">
        <f>$Q878*'9 All Base Data'!$Y878</f>
        <v>253.91916204778141</v>
      </c>
      <c r="AI878" s="178">
        <f>$R878*'9 All Base Data'!$Y878</f>
        <v>6.8746438025207551E-2</v>
      </c>
      <c r="AJ878" s="178">
        <f>$S878*'9 All Base Data'!$Y878</f>
        <v>0</v>
      </c>
      <c r="AK878" s="178">
        <f>$T878*'9 All Base Data'!$Y878</f>
        <v>2.0694687323498913E-3</v>
      </c>
      <c r="AL878" s="178">
        <f>IF($U878="","",$U878*'9 All Base Data'!$Y878)</f>
        <v>1.4533033941877338E-4</v>
      </c>
      <c r="AM878" s="178">
        <f>IF($V878="","",$V878*'9 All Base Data'!$Y878)</f>
        <v>6.6269220554371694E-5</v>
      </c>
      <c r="AN878" s="178">
        <f>IF($W878="","",$W878*'9 All Base Data'!$Y878)</f>
        <v>1.3123904462728511E-5</v>
      </c>
      <c r="AO878" s="178">
        <f>IF($X878="","",$X878*'9 All Base Data'!$Y878)</f>
        <v>3.8989463743640035E-5</v>
      </c>
      <c r="AP878" s="178">
        <f>$Y878*'9 All Base Data'!$Y878</f>
        <v>1.5742988046962447E-2</v>
      </c>
      <c r="AQ878" s="179">
        <f t="shared" ref="AQ878:AQ941" si="149">SUM(AI878,AK878:AM878,AP878)</f>
        <v>8.6770494364493037E-2</v>
      </c>
    </row>
    <row r="879" spans="1:43" x14ac:dyDescent="0.25">
      <c r="A879" s="124">
        <v>545721</v>
      </c>
      <c r="B879" s="125" t="s">
        <v>914</v>
      </c>
      <c r="C879" s="126" t="s">
        <v>836</v>
      </c>
      <c r="D879" s="101" t="s">
        <v>2093</v>
      </c>
      <c r="E879" s="142"/>
      <c r="F879" s="191" t="str">
        <f>IF('9 All Base Data'!G879="Rural Centre","Rural",IF('9 All Base Data'!G879="Rural (Incl.some Off Shore Islands)","Rural",IF('9 All Base Data'!G879="Inlet-in TA but not in Urban Area","Rural",IF('9 All Base Data'!G879="Rural (Incl.some Off Shore Islands)","Rural",IF('9 All Base Data'!G879="Inlet-not in TA","Rural",IF('9 All Base Data'!G879="Inland Water not in Urban Area","Rural",IF('9 All Base Data'!G879="Oceanic-in Region but not in TA","Rural",'9 All Base Data'!G879)))))))</f>
        <v>Hastings Zone</v>
      </c>
      <c r="G879" s="177">
        <f>IF('9 All Base Data'!I879="..C","..C",'9 All Base Data'!I879*Basecase_Pop_2006)</f>
        <v>1404</v>
      </c>
      <c r="H879" s="177">
        <f>IF('9 All Base Data'!J879="..C","..C",'9 All Base Data'!J879*Basecase_Pop_2006)</f>
        <v>921</v>
      </c>
      <c r="I879" s="191">
        <f>IF('9 All Base Data'!L879="..C","..C",'9 All Base Data'!L879*Basecase_Pop_2006)</f>
        <v>24</v>
      </c>
      <c r="J879" s="156">
        <f>IF('9 All Base Data'!$P879=0,0,('9 All Base Data'!$P879*Basecase_Pop_2006)/(1+(1/(BaseCase_Mort_AllAdults_30*('9 All Base Data'!$W879*Basecase_PM10)/10))))</f>
        <v>0.34890965732087226</v>
      </c>
      <c r="K879" s="156">
        <f>IF('9 All Base Data'!$Q879=0,0,('9 All Base Data'!$Q879*Basecase_Pop_2006)/(1+(1/(BaseCase_Mort_Maori_30*('9 All Base Data'!$W879*Basecase_PM10)/10))))</f>
        <v>0</v>
      </c>
      <c r="L879" s="179">
        <f>133/(1+1/(BaseCase_Mort_Child_0_1*'9 All Base Data'!$AB$10/10))*IF('9 All Base Data'!$L879="..C",0,'9 All Base Data'!L879/'9 All Base Data'!$L$2022)</f>
        <v>3.5010668527325518E-3</v>
      </c>
      <c r="M879" s="178">
        <f>IF('9 All Base Data'!$R879="","",IF('9 All Base Data'!$R879=0,0,('9 All Base Data'!$R879*Basecase_Pop_2006)/(1+(1/(BaseCase_CardiacHA_All*('9 All Base Data'!$W879*Basecase_PM10)/10)))))</f>
        <v>0.12127236580516898</v>
      </c>
      <c r="N879" s="178">
        <f>IF('9 All Base Data'!$S879="","",IF('9 All Base Data'!$S879=0,0,('9 All Base Data'!S879*Basecase_Pop_2006)/(1+(1/(BaseCase_RespHA_All*('9 All Base Data'!$W879*Basecase_PM10)/10)))))</f>
        <v>0.17821782178217821</v>
      </c>
      <c r="O879" s="178">
        <f>IF('9 All Base Data'!$T879="","",IF('9 All Base Data'!$T879=0,0,('9 All Base Data'!$T879*Basecase_Pop_2006)/(1+(1/(BaseCase_RespHA_Child_1_4*('9 All Base Data'!$W879*Basecase_PM10)/10)))))</f>
        <v>4.5751633986928109E-2</v>
      </c>
      <c r="P879" s="179">
        <f>IF('9 All Base Data'!$U879="","",IF('9 All Base Data'!$U879=0,0,('9 All Base Data'!$U879*Basecase_Pop_2006)/(1+(1/(BaseCase_RespHA_Child_5_14*('9 All Base Data'!$W879*Basecase_PM10)/10)))))</f>
        <v>1.9417475728155338E-2</v>
      </c>
      <c r="Q879" s="156">
        <f>IF('7 Base case Results'!$G879="..C",0,BaseCase_RADs_All*'7 Base case Results'!$G879*('9 All Base Data'!$V879*Basecase_PM10)/10)</f>
        <v>758.16000000000008</v>
      </c>
      <c r="R879" s="189">
        <f t="shared" si="140"/>
        <v>1.2421183800623052</v>
      </c>
      <c r="S879" s="178">
        <f t="shared" si="141"/>
        <v>0</v>
      </c>
      <c r="T879" s="179">
        <f t="shared" si="142"/>
        <v>1.2463797995727884E-2</v>
      </c>
      <c r="U879" s="178">
        <f t="shared" si="143"/>
        <v>7.7007952286282304E-4</v>
      </c>
      <c r="V879" s="178">
        <f t="shared" si="144"/>
        <v>8.0821782178217819E-4</v>
      </c>
      <c r="W879" s="178">
        <f t="shared" si="145"/>
        <v>2.0748366013071895E-4</v>
      </c>
      <c r="X879" s="179">
        <f t="shared" si="146"/>
        <v>8.805825242718445E-5</v>
      </c>
      <c r="Y879" s="179">
        <f t="shared" si="147"/>
        <v>4.7005920000000007E-2</v>
      </c>
      <c r="Z879" s="186">
        <f t="shared" si="148"/>
        <v>1.303166395402678</v>
      </c>
      <c r="AA879" s="156">
        <f>$J879*'9 All Base Data'!$Y879</f>
        <v>0.15448637758473607</v>
      </c>
      <c r="AB879" s="156">
        <f>$K879*'9 All Base Data'!$Y879</f>
        <v>0</v>
      </c>
      <c r="AC879" s="178">
        <f>$L879*'9 All Base Data'!$Y879</f>
        <v>1.5501638444568473E-3</v>
      </c>
      <c r="AD879" s="178">
        <f>IF($M879="","",$M879*'9 All Base Data'!$Y879)</f>
        <v>5.3695643274047092E-2</v>
      </c>
      <c r="AE879" s="178">
        <f>IF($N879="","",$N879*'9 All Base Data'!$Y879)</f>
        <v>7.8909325467168057E-2</v>
      </c>
      <c r="AF879" s="178">
        <f>IF($O879="","",$O879*'9 All Base Data'!$Y879)</f>
        <v>2.0257404903880834E-2</v>
      </c>
      <c r="AG879" s="178">
        <f>IF($P879="","",$P879*'9 All Base Data'!$Y879)</f>
        <v>8.5974561727982443E-3</v>
      </c>
      <c r="AH879" s="167">
        <f>$Q879*'9 All Base Data'!$Y879</f>
        <v>335.68973965638901</v>
      </c>
      <c r="AI879" s="178">
        <f>$R879*'9 All Base Data'!$Y879</f>
        <v>0.54997150420166041</v>
      </c>
      <c r="AJ879" s="178">
        <f>$S879*'9 All Base Data'!$Y879</f>
        <v>0</v>
      </c>
      <c r="AK879" s="178">
        <f>$T879*'9 All Base Data'!$Y879</f>
        <v>5.5185832862663766E-3</v>
      </c>
      <c r="AL879" s="178">
        <f>IF($U879="","",$U879*'9 All Base Data'!$Y879)</f>
        <v>3.4096733479019905E-4</v>
      </c>
      <c r="AM879" s="178">
        <f>IF($V879="","",$V879*'9 All Base Data'!$Y879)</f>
        <v>3.5785379099360714E-4</v>
      </c>
      <c r="AN879" s="178">
        <f>IF($W879="","",$W879*'9 All Base Data'!$Y879)</f>
        <v>9.1867331239099578E-5</v>
      </c>
      <c r="AO879" s="178">
        <f>IF($X879="","",$X879*'9 All Base Data'!$Y879)</f>
        <v>3.8989463743640035E-5</v>
      </c>
      <c r="AP879" s="178">
        <f>$Y879*'9 All Base Data'!$Y879</f>
        <v>2.0812763858696119E-2</v>
      </c>
      <c r="AQ879" s="179">
        <f t="shared" si="149"/>
        <v>0.57700167247240675</v>
      </c>
    </row>
    <row r="880" spans="1:43" x14ac:dyDescent="0.25">
      <c r="A880" s="124">
        <v>545722</v>
      </c>
      <c r="B880" s="125" t="s">
        <v>915</v>
      </c>
      <c r="C880" s="126" t="s">
        <v>836</v>
      </c>
      <c r="D880" s="101" t="s">
        <v>2093</v>
      </c>
      <c r="E880" s="142"/>
      <c r="F880" s="191" t="str">
        <f>IF('9 All Base Data'!G880="Rural Centre","Rural",IF('9 All Base Data'!G880="Rural (Incl.some Off Shore Islands)","Rural",IF('9 All Base Data'!G880="Inlet-in TA but not in Urban Area","Rural",IF('9 All Base Data'!G880="Rural (Incl.some Off Shore Islands)","Rural",IF('9 All Base Data'!G880="Inlet-not in TA","Rural",IF('9 All Base Data'!G880="Inland Water not in Urban Area","Rural",IF('9 All Base Data'!G880="Oceanic-in Region but not in TA","Rural",'9 All Base Data'!G880)))))))</f>
        <v>Hastings Zone</v>
      </c>
      <c r="G880" s="177">
        <f>IF('9 All Base Data'!I880="..C","..C",'9 All Base Data'!I880*Basecase_Pop_2006)</f>
        <v>822</v>
      </c>
      <c r="H880" s="177">
        <f>IF('9 All Base Data'!J880="..C","..C",'9 All Base Data'!J880*Basecase_Pop_2006)</f>
        <v>474</v>
      </c>
      <c r="I880" s="191">
        <f>IF('9 All Base Data'!L880="..C","..C",'9 All Base Data'!L880*Basecase_Pop_2006)</f>
        <v>12</v>
      </c>
      <c r="J880" s="156">
        <f>IF('9 All Base Data'!$P880=0,0,('9 All Base Data'!$P880*Basecase_Pop_2006)/(1+(1/(BaseCase_Mort_AllAdults_30*('9 All Base Data'!$W880*Basecase_PM10)/10))))</f>
        <v>1.2158433660789594</v>
      </c>
      <c r="K880" s="156">
        <f>IF('9 All Base Data'!$Q880=0,0,('9 All Base Data'!$Q880*Basecase_Pop_2006)/(1+(1/(BaseCase_Mort_Maori_30*('9 All Base Data'!$W880*Basecase_PM10)/10))))</f>
        <v>0.6392784489233041</v>
      </c>
      <c r="L880" s="179">
        <f>133/(1+1/(BaseCase_Mort_Child_0_1*'9 All Base Data'!$AB$10/10))*IF('9 All Base Data'!$L880="..C",0,'9 All Base Data'!L880/'9 All Base Data'!$L$2022)</f>
        <v>1.7505334263662759E-3</v>
      </c>
      <c r="M880" s="178">
        <f>IF('9 All Base Data'!$R880="","",IF('9 All Base Data'!$R880=0,0,('9 All Base Data'!$R880*Basecase_Pop_2006)/(1+(1/(BaseCase_CardiacHA_All*('9 All Base Data'!$W880*Basecase_PM10)/10)))))</f>
        <v>2.7278641847302033E-2</v>
      </c>
      <c r="N880" s="178">
        <f>IF('9 All Base Data'!$S880="","",IF('9 All Base Data'!$S880=0,0,('9 All Base Data'!S880*Basecase_Pop_2006)/(1+(1/(BaseCase_RespHA_All*('9 All Base Data'!$W880*Basecase_PM10)/10)))))</f>
        <v>2.7861168841396194E-2</v>
      </c>
      <c r="O880" s="178">
        <f>IF('9 All Base Data'!$T880="","",IF('9 All Base Data'!$T880=0,0,('9 All Base Data'!$T880*Basecase_Pop_2006)/(1+(1/(BaseCase_RespHA_Child_1_4*('9 All Base Data'!$W880*Basecase_PM10)/10)))))</f>
        <v>6.89327173249579E-3</v>
      </c>
      <c r="P880" s="179">
        <f>IF('9 All Base Data'!$U880="","",IF('9 All Base Data'!$U880=0,0,('9 All Base Data'!$U880*Basecase_Pop_2006)/(1+(1/(BaseCase_RespHA_Child_5_14*('9 All Base Data'!$W880*Basecase_PM10)/10)))))</f>
        <v>0</v>
      </c>
      <c r="Q880" s="156">
        <f>IF('7 Base case Results'!$G880="..C",0,BaseCase_RADs_All*'7 Base case Results'!$G880*('9 All Base Data'!$V880*Basecase_PM10)/10)</f>
        <v>468.65961267365185</v>
      </c>
      <c r="R880" s="189">
        <f t="shared" si="140"/>
        <v>4.3284023832410954</v>
      </c>
      <c r="S880" s="178">
        <f t="shared" si="141"/>
        <v>2.275831278166963</v>
      </c>
      <c r="T880" s="179">
        <f t="shared" si="142"/>
        <v>6.2318989978639421E-3</v>
      </c>
      <c r="U880" s="178">
        <f t="shared" si="143"/>
        <v>1.7321937573036792E-4</v>
      </c>
      <c r="V880" s="178">
        <f t="shared" si="144"/>
        <v>1.2635040069573173E-4</v>
      </c>
      <c r="W880" s="178">
        <f t="shared" si="145"/>
        <v>3.1260987306868411E-5</v>
      </c>
      <c r="X880" s="179">
        <f t="shared" si="146"/>
        <v>0</v>
      </c>
      <c r="Y880" s="179">
        <f t="shared" si="147"/>
        <v>2.9056895985766416E-2</v>
      </c>
      <c r="Z880" s="186">
        <f t="shared" si="148"/>
        <v>4.3639907480011519</v>
      </c>
      <c r="AA880" s="156">
        <f>$J880*'9 All Base Data'!$Y880</f>
        <v>0.57415974759918964</v>
      </c>
      <c r="AB880" s="156">
        <f>$K880*'9 All Base Data'!$Y880</f>
        <v>0.30188753183160344</v>
      </c>
      <c r="AC880" s="178">
        <f>$L880*'9 All Base Data'!$Y880</f>
        <v>8.2665732962607064E-4</v>
      </c>
      <c r="AD880" s="178">
        <f>IF($M880="","",$M880*'9 All Base Data'!$Y880)</f>
        <v>1.2881838693092385E-2</v>
      </c>
      <c r="AE880" s="178">
        <f>IF($N880="","",$N880*'9 All Base Data'!$Y880)</f>
        <v>1.3156926390430776E-2</v>
      </c>
      <c r="AF880" s="178">
        <f>IF($O880="","",$O880*'9 All Base Data'!$Y880)</f>
        <v>3.255221246817562E-3</v>
      </c>
      <c r="AG880" s="178">
        <f>IF($P880="","",$P880*'9 All Base Data'!$Y880)</f>
        <v>0</v>
      </c>
      <c r="AH880" s="167">
        <f>$Q880*'9 All Base Data'!$Y880</f>
        <v>221.31591324170861</v>
      </c>
      <c r="AI880" s="178">
        <f>$R880*'9 All Base Data'!$Y880</f>
        <v>2.044008701453115</v>
      </c>
      <c r="AJ880" s="178">
        <f>$S880*'9 All Base Data'!$Y880</f>
        <v>1.0747196133205084</v>
      </c>
      <c r="AK880" s="178">
        <f>$T880*'9 All Base Data'!$Y880</f>
        <v>2.9429000934688113E-3</v>
      </c>
      <c r="AL880" s="178">
        <f>IF($U880="","",$U880*'9 All Base Data'!$Y880)</f>
        <v>8.1799675701136652E-5</v>
      </c>
      <c r="AM880" s="178">
        <f>IF($V880="","",$V880*'9 All Base Data'!$Y880)</f>
        <v>5.9666661180603561E-5</v>
      </c>
      <c r="AN880" s="178">
        <f>IF($W880="","",$W880*'9 All Base Data'!$Y880)</f>
        <v>1.4762428354317645E-5</v>
      </c>
      <c r="AO880" s="178">
        <f>IF($X880="","",$X880*'9 All Base Data'!$Y880)</f>
        <v>0</v>
      </c>
      <c r="AP880" s="178">
        <f>$Y880*'9 All Base Data'!$Y880</f>
        <v>1.3721586620985934E-2</v>
      </c>
      <c r="AQ880" s="179">
        <f t="shared" si="149"/>
        <v>2.0608146545044512</v>
      </c>
    </row>
    <row r="881" spans="1:43" x14ac:dyDescent="0.25">
      <c r="A881" s="124">
        <v>545730</v>
      </c>
      <c r="B881" s="125" t="s">
        <v>916</v>
      </c>
      <c r="C881" s="126" t="s">
        <v>836</v>
      </c>
      <c r="D881" s="101" t="s">
        <v>2093</v>
      </c>
      <c r="E881" s="142"/>
      <c r="F881" s="191" t="str">
        <f>IF('9 All Base Data'!G881="Rural Centre","Rural",IF('9 All Base Data'!G881="Rural (Incl.some Off Shore Islands)","Rural",IF('9 All Base Data'!G881="Inlet-in TA but not in Urban Area","Rural",IF('9 All Base Data'!G881="Rural (Incl.some Off Shore Islands)","Rural",IF('9 All Base Data'!G881="Inlet-not in TA","Rural",IF('9 All Base Data'!G881="Inland Water not in Urban Area","Rural",IF('9 All Base Data'!G881="Oceanic-in Region but not in TA","Rural",'9 All Base Data'!G881)))))))</f>
        <v>Hastings Zone</v>
      </c>
      <c r="G881" s="177">
        <f>IF('9 All Base Data'!I881="..C","..C",'9 All Base Data'!I881*Basecase_Pop_2006)</f>
        <v>1767</v>
      </c>
      <c r="H881" s="177">
        <f>IF('9 All Base Data'!J881="..C","..C",'9 All Base Data'!J881*Basecase_Pop_2006)</f>
        <v>1140</v>
      </c>
      <c r="I881" s="191">
        <f>IF('9 All Base Data'!L881="..C","..C",'9 All Base Data'!L881*Basecase_Pop_2006)</f>
        <v>24</v>
      </c>
      <c r="J881" s="156">
        <f>IF('9 All Base Data'!$P881=0,0,('9 All Base Data'!$P881*Basecase_Pop_2006)/(1+(1/(BaseCase_Mort_AllAdults_30*('9 All Base Data'!$W881*Basecase_PM10)/10))))</f>
        <v>8.7227414330218064E-2</v>
      </c>
      <c r="K881" s="156">
        <f>IF('9 All Base Data'!$Q881=0,0,('9 All Base Data'!$Q881*Basecase_Pop_2006)/(1+(1/(BaseCase_Mort_Maori_30*('9 All Base Data'!$W881*Basecase_PM10)/10))))</f>
        <v>0.16666666666666666</v>
      </c>
      <c r="L881" s="179">
        <f>133/(1+1/(BaseCase_Mort_Child_0_1*'9 All Base Data'!$AB$10/10))*IF('9 All Base Data'!$L881="..C",0,'9 All Base Data'!L881/'9 All Base Data'!$L$2022)</f>
        <v>3.5010668527325518E-3</v>
      </c>
      <c r="M881" s="178">
        <f>IF('9 All Base Data'!$R881="","",IF('9 All Base Data'!$R881=0,0,('9 All Base Data'!$R881*Basecase_Pop_2006)/(1+(1/(BaseCase_CardiacHA_All*('9 All Base Data'!$W881*Basecase_PM10)/10)))))</f>
        <v>0.15308151093439365</v>
      </c>
      <c r="N881" s="178">
        <f>IF('9 All Base Data'!$S881="","",IF('9 All Base Data'!$S881=0,0,('9 All Base Data'!S881*Basecase_Pop_2006)/(1+(1/(BaseCase_RespHA_All*('9 All Base Data'!$W881*Basecase_PM10)/10)))))</f>
        <v>0.10891089108910891</v>
      </c>
      <c r="O881" s="178">
        <f>IF('9 All Base Data'!$T881="","",IF('9 All Base Data'!$T881=0,0,('9 All Base Data'!$T881*Basecase_Pop_2006)/(1+(1/(BaseCase_RespHA_Child_1_4*('9 All Base Data'!$W881*Basecase_PM10)/10)))))</f>
        <v>3.9215686274509803E-2</v>
      </c>
      <c r="P881" s="179">
        <f>IF('9 All Base Data'!$U881="","",IF('9 All Base Data'!$U881=0,0,('9 All Base Data'!$U881*Basecase_Pop_2006)/(1+(1/(BaseCase_RespHA_Child_5_14*('9 All Base Data'!$W881*Basecase_PM10)/10)))))</f>
        <v>9.7087378640776691E-3</v>
      </c>
      <c r="Q881" s="156">
        <f>IF('7 Base case Results'!$G881="..C",0,BaseCase_RADs_All*'7 Base case Results'!$G881*('9 All Base Data'!$V881*Basecase_PM10)/10)</f>
        <v>954.18</v>
      </c>
      <c r="R881" s="189">
        <f t="shared" si="140"/>
        <v>0.31052959501557631</v>
      </c>
      <c r="S881" s="178">
        <f t="shared" si="141"/>
        <v>0.59333333333333327</v>
      </c>
      <c r="T881" s="179">
        <f t="shared" si="142"/>
        <v>1.2463797995727884E-2</v>
      </c>
      <c r="U881" s="178">
        <f t="shared" si="143"/>
        <v>9.7206759443339971E-4</v>
      </c>
      <c r="V881" s="178">
        <f t="shared" si="144"/>
        <v>4.9391089108910893E-4</v>
      </c>
      <c r="W881" s="178">
        <f t="shared" si="145"/>
        <v>1.7784313725490195E-4</v>
      </c>
      <c r="X881" s="179">
        <f t="shared" si="146"/>
        <v>4.4029126213592225E-5</v>
      </c>
      <c r="Y881" s="179">
        <f t="shared" si="147"/>
        <v>5.9159159999999995E-2</v>
      </c>
      <c r="Z881" s="186">
        <f t="shared" si="148"/>
        <v>0.38361853149682673</v>
      </c>
      <c r="AA881" s="156">
        <f>$J881*'9 All Base Data'!$Y881</f>
        <v>3.5743083456911191E-2</v>
      </c>
      <c r="AB881" s="156">
        <f>$K881*'9 All Base Data'!$Y881</f>
        <v>6.8294820176598173E-2</v>
      </c>
      <c r="AC881" s="178">
        <f>$L881*'9 All Base Data'!$Y881</f>
        <v>1.434628386801709E-3</v>
      </c>
      <c r="AD881" s="178">
        <f>IF($M881="","",$M881*'9 All Base Data'!$Y881)</f>
        <v>6.2728045569758167E-2</v>
      </c>
      <c r="AE881" s="178">
        <f>IF($N881="","",$N881*'9 All Base Data'!$Y881)</f>
        <v>4.4628298333222571E-2</v>
      </c>
      <c r="AF881" s="178">
        <f>IF($O881="","",$O881*'9 All Base Data'!$Y881)</f>
        <v>1.6069369453317217E-2</v>
      </c>
      <c r="AG881" s="178">
        <f>IF($P881="","",$P881*'9 All Base Data'!$Y881)</f>
        <v>3.9783390394134855E-3</v>
      </c>
      <c r="AH881" s="167">
        <f>$Q881*'9 All Base Data'!$Y881</f>
        <v>390.99330909663865</v>
      </c>
      <c r="AI881" s="178">
        <f>$R881*'9 All Base Data'!$Y881</f>
        <v>0.12724537710660386</v>
      </c>
      <c r="AJ881" s="178">
        <f>$S881*'9 All Base Data'!$Y881</f>
        <v>0.24312955982868947</v>
      </c>
      <c r="AK881" s="178">
        <f>$T881*'9 All Base Data'!$Y881</f>
        <v>5.1072770570140839E-3</v>
      </c>
      <c r="AL881" s="178">
        <f>IF($U881="","",$U881*'9 All Base Data'!$Y881)</f>
        <v>3.9832308936796438E-4</v>
      </c>
      <c r="AM881" s="178">
        <f>IF($V881="","",$V881*'9 All Base Data'!$Y881)</f>
        <v>2.0238933294116436E-4</v>
      </c>
      <c r="AN881" s="178">
        <f>IF($W881="","",$W881*'9 All Base Data'!$Y881)</f>
        <v>7.2874590470793578E-5</v>
      </c>
      <c r="AO881" s="178">
        <f>IF($X881="","",$X881*'9 All Base Data'!$Y881)</f>
        <v>1.8041767543740156E-5</v>
      </c>
      <c r="AP881" s="178">
        <f>$Y881*'9 All Base Data'!$Y881</f>
        <v>2.4241585163991598E-2</v>
      </c>
      <c r="AQ881" s="179">
        <f t="shared" si="149"/>
        <v>0.15719495174991868</v>
      </c>
    </row>
    <row r="882" spans="1:43" x14ac:dyDescent="0.25">
      <c r="A882" s="124">
        <v>545740</v>
      </c>
      <c r="B882" s="125" t="s">
        <v>917</v>
      </c>
      <c r="C882" s="126" t="s">
        <v>836</v>
      </c>
      <c r="D882" s="101" t="s">
        <v>2093</v>
      </c>
      <c r="E882" s="142"/>
      <c r="F882" s="191" t="str">
        <f>IF('9 All Base Data'!G882="Rural Centre","Rural",IF('9 All Base Data'!G882="Rural (Incl.some Off Shore Islands)","Rural",IF('9 All Base Data'!G882="Inlet-in TA but not in Urban Area","Rural",IF('9 All Base Data'!G882="Rural (Incl.some Off Shore Islands)","Rural",IF('9 All Base Data'!G882="Inlet-not in TA","Rural",IF('9 All Base Data'!G882="Inland Water not in Urban Area","Rural",IF('9 All Base Data'!G882="Oceanic-in Region but not in TA","Rural",'9 All Base Data'!G882)))))))</f>
        <v>Hastings Zone</v>
      </c>
      <c r="G882" s="177">
        <f>IF('9 All Base Data'!I882="..C","..C",'9 All Base Data'!I882*Basecase_Pop_2006)</f>
        <v>2256</v>
      </c>
      <c r="H882" s="177">
        <f>IF('9 All Base Data'!J882="..C","..C",'9 All Base Data'!J882*Basecase_Pop_2006)</f>
        <v>1452</v>
      </c>
      <c r="I882" s="191">
        <f>IF('9 All Base Data'!L882="..C","..C",'9 All Base Data'!L882*Basecase_Pop_2006)</f>
        <v>27</v>
      </c>
      <c r="J882" s="156">
        <f>IF('9 All Base Data'!$P882=0,0,('9 All Base Data'!$P882*Basecase_Pop_2006)/(1+(1/(BaseCase_Mort_AllAdults_30*('9 All Base Data'!$W882*Basecase_PM10)/10))))</f>
        <v>1.0249221183800623</v>
      </c>
      <c r="K882" s="156">
        <f>IF('9 All Base Data'!$Q882=0,0,('9 All Base Data'!$Q882*Basecase_Pop_2006)/(1+(1/(BaseCase_Mort_Maori_30*('9 All Base Data'!$W882*Basecase_PM10)/10))))</f>
        <v>0.27777777777777779</v>
      </c>
      <c r="L882" s="179">
        <f>133/(1+1/(BaseCase_Mort_Child_0_1*'9 All Base Data'!$AB$10/10))*IF('9 All Base Data'!$L882="..C",0,'9 All Base Data'!L882/'9 All Base Data'!$L$2022)</f>
        <v>3.9387002093241204E-3</v>
      </c>
      <c r="M882" s="178">
        <f>IF('9 All Base Data'!$R882="","",IF('9 All Base Data'!$R882=0,0,('9 All Base Data'!$R882*Basecase_Pop_2006)/(1+(1/(BaseCase_CardiacHA_All*('9 All Base Data'!$W882*Basecase_PM10)/10)))))</f>
        <v>7.9522862823061632E-2</v>
      </c>
      <c r="N882" s="178">
        <f>IF('9 All Base Data'!$S882="","",IF('9 All Base Data'!$S882=0,0,('9 All Base Data'!S882*Basecase_Pop_2006)/(1+(1/(BaseCase_RespHA_All*('9 All Base Data'!$W882*Basecase_PM10)/10)))))</f>
        <v>6.2706270627062702E-2</v>
      </c>
      <c r="O882" s="178">
        <f>IF('9 All Base Data'!$T882="","",IF('9 All Base Data'!$T882=0,0,('9 All Base Data'!$T882*Basecase_Pop_2006)/(1+(1/(BaseCase_RespHA_Child_1_4*('9 All Base Data'!$W882*Basecase_PM10)/10)))))</f>
        <v>3.9215686274509803E-2</v>
      </c>
      <c r="P882" s="179">
        <f>IF('9 All Base Data'!$U882="","",IF('9 All Base Data'!$U882=0,0,('9 All Base Data'!$U882*Basecase_Pop_2006)/(1+(1/(BaseCase_RespHA_Child_5_14*('9 All Base Data'!$W882*Basecase_PM10)/10)))))</f>
        <v>1.9417475728155338E-2</v>
      </c>
      <c r="Q882" s="156">
        <f>IF('7 Base case Results'!$G882="..C",0,BaseCase_RADs_All*'7 Base case Results'!$G882*('9 All Base Data'!$V882*Basecase_PM10)/10)</f>
        <v>1218.2400000000002</v>
      </c>
      <c r="R882" s="189">
        <f t="shared" si="140"/>
        <v>3.6487227414330214</v>
      </c>
      <c r="S882" s="178">
        <f t="shared" si="141"/>
        <v>0.98888888888888893</v>
      </c>
      <c r="T882" s="179">
        <f t="shared" si="142"/>
        <v>1.4021772745193868E-2</v>
      </c>
      <c r="U882" s="178">
        <f t="shared" si="143"/>
        <v>5.0497017892644136E-4</v>
      </c>
      <c r="V882" s="178">
        <f t="shared" si="144"/>
        <v>2.8437293729372936E-4</v>
      </c>
      <c r="W882" s="178">
        <f t="shared" si="145"/>
        <v>1.7784313725490195E-4</v>
      </c>
      <c r="X882" s="179">
        <f t="shared" si="146"/>
        <v>8.805825242718445E-5</v>
      </c>
      <c r="Y882" s="179">
        <f t="shared" si="147"/>
        <v>7.5530880000000022E-2</v>
      </c>
      <c r="Z882" s="186">
        <f t="shared" si="148"/>
        <v>3.7390647372944352</v>
      </c>
      <c r="AA882" s="156">
        <f>$J882*'9 All Base Data'!$Y882</f>
        <v>0.2792113319352364</v>
      </c>
      <c r="AB882" s="156">
        <f>$K882*'9 All Base Data'!$Y882</f>
        <v>7.5672777398860927E-2</v>
      </c>
      <c r="AC882" s="178">
        <f>$L882*'9 All Base Data'!$Y882</f>
        <v>1.0729885830517119E-3</v>
      </c>
      <c r="AD882" s="178">
        <f>IF($M882="","",$M882*'9 All Base Data'!$Y882)</f>
        <v>2.1663777227506904E-2</v>
      </c>
      <c r="AE882" s="178">
        <f>IF($N882="","",$N882*'9 All Base Data'!$Y882)</f>
        <v>1.7082567571228009E-2</v>
      </c>
      <c r="AF882" s="178">
        <f>IF($O882="","",$O882*'9 All Base Data'!$Y882)</f>
        <v>1.0683215632780366E-2</v>
      </c>
      <c r="AG882" s="178">
        <f>IF($P882="","",$P882*'9 All Base Data'!$Y882)</f>
        <v>5.2897475463281416E-3</v>
      </c>
      <c r="AH882" s="167">
        <f>$Q882*'9 All Base Data'!$Y882</f>
        <v>331.87537561819806</v>
      </c>
      <c r="AI882" s="178">
        <f>$R882*'9 All Base Data'!$Y882</f>
        <v>0.99399234168944139</v>
      </c>
      <c r="AJ882" s="178">
        <f>$S882*'9 All Base Data'!$Y882</f>
        <v>0.2693950875399449</v>
      </c>
      <c r="AK882" s="178">
        <f>$T882*'9 All Base Data'!$Y882</f>
        <v>3.8198393556640943E-3</v>
      </c>
      <c r="AL882" s="178">
        <f>IF($U882="","",$U882*'9 All Base Data'!$Y882)</f>
        <v>1.3756498539466884E-4</v>
      </c>
      <c r="AM882" s="178">
        <f>IF($V882="","",$V882*'9 All Base Data'!$Y882)</f>
        <v>7.7469443935519028E-5</v>
      </c>
      <c r="AN882" s="178">
        <f>IF($W882="","",$W882*'9 All Base Data'!$Y882)</f>
        <v>4.844838289465896E-5</v>
      </c>
      <c r="AO882" s="178">
        <f>IF($X882="","",$X882*'9 All Base Data'!$Y882)</f>
        <v>2.3989005122598123E-5</v>
      </c>
      <c r="AP882" s="178">
        <f>$Y882*'9 All Base Data'!$Y882</f>
        <v>2.0576273288328284E-2</v>
      </c>
      <c r="AQ882" s="179">
        <f t="shared" si="149"/>
        <v>1.018603488762764</v>
      </c>
    </row>
    <row r="883" spans="1:43" x14ac:dyDescent="0.25">
      <c r="A883" s="124">
        <v>545750</v>
      </c>
      <c r="B883" s="125" t="s">
        <v>918</v>
      </c>
      <c r="C883" s="126" t="s">
        <v>836</v>
      </c>
      <c r="D883" s="101" t="s">
        <v>2093</v>
      </c>
      <c r="E883" s="142"/>
      <c r="F883" s="191" t="str">
        <f>IF('9 All Base Data'!G883="Rural Centre","Rural",IF('9 All Base Data'!G883="Rural (Incl.some Off Shore Islands)","Rural",IF('9 All Base Data'!G883="Inlet-in TA but not in Urban Area","Rural",IF('9 All Base Data'!G883="Rural (Incl.some Off Shore Islands)","Rural",IF('9 All Base Data'!G883="Inlet-not in TA","Rural",IF('9 All Base Data'!G883="Inland Water not in Urban Area","Rural",IF('9 All Base Data'!G883="Oceanic-in Region but not in TA","Rural",'9 All Base Data'!G883)))))))</f>
        <v>Hastings Zone</v>
      </c>
      <c r="G883" s="177">
        <f>IF('9 All Base Data'!I883="..C","..C",'9 All Base Data'!I883*Basecase_Pop_2006)</f>
        <v>576</v>
      </c>
      <c r="H883" s="177">
        <f>IF('9 All Base Data'!J883="..C","..C",'9 All Base Data'!J883*Basecase_Pop_2006)</f>
        <v>360</v>
      </c>
      <c r="I883" s="191">
        <f>IF('9 All Base Data'!L883="..C","..C",'9 All Base Data'!L883*Basecase_Pop_2006)</f>
        <v>0</v>
      </c>
      <c r="J883" s="156">
        <f>IF('9 All Base Data'!$P883=0,0,('9 All Base Data'!$P883*Basecase_Pop_2006)/(1+(1/(BaseCase_Mort_AllAdults_30*('9 All Base Data'!$W883*Basecase_PM10)/10))))</f>
        <v>0.34890965732087226</v>
      </c>
      <c r="K883" s="156">
        <f>IF('9 All Base Data'!$Q883=0,0,('9 All Base Data'!$Q883*Basecase_Pop_2006)/(1+(1/(BaseCase_Mort_Maori_30*('9 All Base Data'!$W883*Basecase_PM10)/10))))</f>
        <v>0.1111111111111111</v>
      </c>
      <c r="L883" s="179">
        <f>133/(1+1/(BaseCase_Mort_Child_0_1*'9 All Base Data'!$AB$10/10))*IF('9 All Base Data'!$L883="..C",0,'9 All Base Data'!L883/'9 All Base Data'!$L$2022)</f>
        <v>0</v>
      </c>
      <c r="M883" s="178">
        <f>IF('9 All Base Data'!$R883="","",IF('9 All Base Data'!$R883=0,0,('9 All Base Data'!$R883*Basecase_Pop_2006)/(1+(1/(BaseCase_CardiacHA_All*('9 All Base Data'!$W883*Basecase_PM10)/10)))))</f>
        <v>7.9522862823061632E-2</v>
      </c>
      <c r="N883" s="178">
        <f>IF('9 All Base Data'!$S883="","",IF('9 All Base Data'!$S883=0,0,('9 All Base Data'!S883*Basecase_Pop_2006)/(1+(1/(BaseCase_RespHA_All*('9 All Base Data'!$W883*Basecase_PM10)/10)))))</f>
        <v>1.32013201320132E-2</v>
      </c>
      <c r="O883" s="178">
        <f>IF('9 All Base Data'!$T883="","",IF('9 All Base Data'!$T883=0,0,('9 All Base Data'!$T883*Basecase_Pop_2006)/(1+(1/(BaseCase_RespHA_Child_1_4*('9 All Base Data'!$W883*Basecase_PM10)/10)))))</f>
        <v>0</v>
      </c>
      <c r="P883" s="179">
        <f>IF('9 All Base Data'!$U883="","",IF('9 All Base Data'!$U883=0,0,('9 All Base Data'!$U883*Basecase_Pop_2006)/(1+(1/(BaseCase_RespHA_Child_5_14*('9 All Base Data'!$W883*Basecase_PM10)/10)))))</f>
        <v>0</v>
      </c>
      <c r="Q883" s="156">
        <f>IF('7 Base case Results'!$G883="..C",0,BaseCase_RADs_All*'7 Base case Results'!$G883*('9 All Base Data'!$V883*Basecase_PM10)/10)</f>
        <v>311.03999999999996</v>
      </c>
      <c r="R883" s="189">
        <f t="shared" si="140"/>
        <v>1.2421183800623052</v>
      </c>
      <c r="S883" s="178">
        <f t="shared" si="141"/>
        <v>0.39555555555555555</v>
      </c>
      <c r="T883" s="179">
        <f t="shared" si="142"/>
        <v>0</v>
      </c>
      <c r="U883" s="178">
        <f t="shared" si="143"/>
        <v>5.0497017892644136E-4</v>
      </c>
      <c r="V883" s="178">
        <f t="shared" si="144"/>
        <v>5.986798679867986E-5</v>
      </c>
      <c r="W883" s="178">
        <f t="shared" si="145"/>
        <v>0</v>
      </c>
      <c r="X883" s="179">
        <f t="shared" si="146"/>
        <v>0</v>
      </c>
      <c r="Y883" s="179">
        <f t="shared" si="147"/>
        <v>1.9284479999999996E-2</v>
      </c>
      <c r="Z883" s="186">
        <f t="shared" si="148"/>
        <v>1.2619676982280303</v>
      </c>
      <c r="AA883" s="156">
        <f>$J883*'9 All Base Data'!$Y883</f>
        <v>0.15448637758473607</v>
      </c>
      <c r="AB883" s="156">
        <f>$K883*'9 All Base Data'!$Y883</f>
        <v>4.9196554766567736E-2</v>
      </c>
      <c r="AC883" s="178">
        <f>$L883*'9 All Base Data'!$Y883</f>
        <v>0</v>
      </c>
      <c r="AD883" s="178">
        <f>IF($M883="","",$M883*'9 All Base Data'!$Y883)</f>
        <v>3.5210257884621045E-2</v>
      </c>
      <c r="AE883" s="178">
        <f>IF($N883="","",$N883*'9 All Base Data'!$Y883)</f>
        <v>5.8451352197902255E-3</v>
      </c>
      <c r="AF883" s="178">
        <f>IF($O883="","",$O883*'9 All Base Data'!$Y883)</f>
        <v>0</v>
      </c>
      <c r="AG883" s="178">
        <f>IF($P883="","",$P883*'9 All Base Data'!$Y883)</f>
        <v>0</v>
      </c>
      <c r="AH883" s="167">
        <f>$Q883*'9 All Base Data'!$Y883</f>
        <v>137.71886755133906</v>
      </c>
      <c r="AI883" s="178">
        <f>$R883*'9 All Base Data'!$Y883</f>
        <v>0.54997150420166041</v>
      </c>
      <c r="AJ883" s="178">
        <f>$S883*'9 All Base Data'!$Y883</f>
        <v>0.17513973496898114</v>
      </c>
      <c r="AK883" s="178">
        <f>$T883*'9 All Base Data'!$Y883</f>
        <v>0</v>
      </c>
      <c r="AL883" s="178">
        <f>IF($U883="","",$U883*'9 All Base Data'!$Y883)</f>
        <v>2.2358513756734363E-4</v>
      </c>
      <c r="AM883" s="178">
        <f>IF($V883="","",$V883*'9 All Base Data'!$Y883)</f>
        <v>2.6507688221748673E-5</v>
      </c>
      <c r="AN883" s="178">
        <f>IF($W883="","",$W883*'9 All Base Data'!$Y883)</f>
        <v>0</v>
      </c>
      <c r="AO883" s="178">
        <f>IF($X883="","",$X883*'9 All Base Data'!$Y883)</f>
        <v>0</v>
      </c>
      <c r="AP883" s="178">
        <f>$Y883*'9 All Base Data'!$Y883</f>
        <v>8.5385697881830199E-3</v>
      </c>
      <c r="AQ883" s="179">
        <f t="shared" si="149"/>
        <v>0.55876016681563256</v>
      </c>
    </row>
    <row r="884" spans="1:43" x14ac:dyDescent="0.25">
      <c r="A884" s="124">
        <v>545761</v>
      </c>
      <c r="B884" s="125" t="s">
        <v>919</v>
      </c>
      <c r="C884" s="126" t="s">
        <v>836</v>
      </c>
      <c r="D884" s="101" t="s">
        <v>2093</v>
      </c>
      <c r="E884" s="142"/>
      <c r="F884" s="191" t="str">
        <f>IF('9 All Base Data'!G884="Rural Centre","Rural",IF('9 All Base Data'!G884="Rural (Incl.some Off Shore Islands)","Rural",IF('9 All Base Data'!G884="Inlet-in TA but not in Urban Area","Rural",IF('9 All Base Data'!G884="Rural (Incl.some Off Shore Islands)","Rural",IF('9 All Base Data'!G884="Inlet-not in TA","Rural",IF('9 All Base Data'!G884="Inland Water not in Urban Area","Rural",IF('9 All Base Data'!G884="Oceanic-in Region but not in TA","Rural",'9 All Base Data'!G884)))))))</f>
        <v>Hastings Zone</v>
      </c>
      <c r="G884" s="177">
        <f>IF('9 All Base Data'!I884="..C","..C",'9 All Base Data'!I884*Basecase_Pop_2006)</f>
        <v>483</v>
      </c>
      <c r="H884" s="177">
        <f>IF('9 All Base Data'!J884="..C","..C",'9 All Base Data'!J884*Basecase_Pop_2006)</f>
        <v>315</v>
      </c>
      <c r="I884" s="191">
        <f>IF('9 All Base Data'!L884="..C","..C",'9 All Base Data'!L884*Basecase_Pop_2006)</f>
        <v>3</v>
      </c>
      <c r="J884" s="156">
        <f>IF('9 All Base Data'!$P884=0,0,('9 All Base Data'!$P884*Basecase_Pop_2006)/(1+(1/(BaseCase_Mort_AllAdults_30*('9 All Base Data'!$W884*Basecase_PM10)/10))))</f>
        <v>0.17445482866043613</v>
      </c>
      <c r="K884" s="156">
        <f>IF('9 All Base Data'!$Q884=0,0,('9 All Base Data'!$Q884*Basecase_Pop_2006)/(1+(1/(BaseCase_Mort_Maori_30*('9 All Base Data'!$W884*Basecase_PM10)/10))))</f>
        <v>0</v>
      </c>
      <c r="L884" s="179">
        <f>133/(1+1/(BaseCase_Mort_Child_0_1*'9 All Base Data'!$AB$10/10))*IF('9 All Base Data'!$L884="..C",0,'9 All Base Data'!L884/'9 All Base Data'!$L$2022)</f>
        <v>4.3763335659156898E-4</v>
      </c>
      <c r="M884" s="178">
        <f>IF('9 All Base Data'!$R884="","",IF('9 All Base Data'!$R884=0,0,('9 All Base Data'!$R884*Basecase_Pop_2006)/(1+(1/(BaseCase_CardiacHA_All*('9 All Base Data'!$W884*Basecase_PM10)/10)))))</f>
        <v>5.3677932405566606E-2</v>
      </c>
      <c r="N884" s="178">
        <f>IF('9 All Base Data'!$S884="","",IF('9 All Base Data'!$S884=0,0,('9 All Base Data'!S884*Basecase_Pop_2006)/(1+(1/(BaseCase_RespHA_All*('9 All Base Data'!$W884*Basecase_PM10)/10)))))</f>
        <v>4.9504950495049507E-2</v>
      </c>
      <c r="O884" s="178">
        <f>IF('9 All Base Data'!$T884="","",IF('9 All Base Data'!$T884=0,0,('9 All Base Data'!$T884*Basecase_Pop_2006)/(1+(1/(BaseCase_RespHA_Child_1_4*('9 All Base Data'!$W884*Basecase_PM10)/10)))))</f>
        <v>1.9607843137254902E-2</v>
      </c>
      <c r="P884" s="179">
        <f>IF('9 All Base Data'!$U884="","",IF('9 All Base Data'!$U884=0,0,('9 All Base Data'!$U884*Basecase_Pop_2006)/(1+(1/(BaseCase_RespHA_Child_5_14*('9 All Base Data'!$W884*Basecase_PM10)/10)))))</f>
        <v>0</v>
      </c>
      <c r="Q884" s="156">
        <f>IF('7 Base case Results'!$G884="..C",0,BaseCase_RADs_All*'7 Base case Results'!$G884*('9 All Base Data'!$V884*Basecase_PM10)/10)</f>
        <v>260.82</v>
      </c>
      <c r="R884" s="189">
        <f t="shared" si="140"/>
        <v>0.62105919003115262</v>
      </c>
      <c r="S884" s="178">
        <f t="shared" si="141"/>
        <v>0</v>
      </c>
      <c r="T884" s="179">
        <f t="shared" si="142"/>
        <v>1.5579747494659855E-3</v>
      </c>
      <c r="U884" s="178">
        <f t="shared" si="143"/>
        <v>3.4085487077534796E-4</v>
      </c>
      <c r="V884" s="178">
        <f t="shared" si="144"/>
        <v>2.2450495049504952E-4</v>
      </c>
      <c r="W884" s="178">
        <f t="shared" si="145"/>
        <v>8.8921568627450977E-5</v>
      </c>
      <c r="X884" s="179">
        <f t="shared" si="146"/>
        <v>0</v>
      </c>
      <c r="Y884" s="179">
        <f t="shared" si="147"/>
        <v>1.6170839999999999E-2</v>
      </c>
      <c r="Z884" s="186">
        <f t="shared" si="148"/>
        <v>0.63935336460188907</v>
      </c>
      <c r="AA884" s="156">
        <f>$J884*'9 All Base Data'!$Y884</f>
        <v>7.7243188792368037E-2</v>
      </c>
      <c r="AB884" s="156">
        <f>$K884*'9 All Base Data'!$Y884</f>
        <v>0</v>
      </c>
      <c r="AC884" s="178">
        <f>$L884*'9 All Base Data'!$Y884</f>
        <v>1.9377048055710592E-4</v>
      </c>
      <c r="AD884" s="178">
        <f>IF($M884="","",$M884*'9 All Base Data'!$Y884)</f>
        <v>2.3766924072119208E-2</v>
      </c>
      <c r="AE884" s="178">
        <f>IF($N884="","",$N884*'9 All Base Data'!$Y884)</f>
        <v>2.1919257074213348E-2</v>
      </c>
      <c r="AF884" s="178">
        <f>IF($O884="","",$O884*'9 All Base Data'!$Y884)</f>
        <v>8.6817449588060709E-3</v>
      </c>
      <c r="AG884" s="178">
        <f>IF($P884="","",$P884*'9 All Base Data'!$Y884)</f>
        <v>0</v>
      </c>
      <c r="AH884" s="167">
        <f>$Q884*'9 All Base Data'!$Y884</f>
        <v>115.48300872794577</v>
      </c>
      <c r="AI884" s="178">
        <f>$R884*'9 All Base Data'!$Y884</f>
        <v>0.27498575210083021</v>
      </c>
      <c r="AJ884" s="178">
        <f>$S884*'9 All Base Data'!$Y884</f>
        <v>0</v>
      </c>
      <c r="AK884" s="178">
        <f>$T884*'9 All Base Data'!$Y884</f>
        <v>6.8982291078329707E-4</v>
      </c>
      <c r="AL884" s="178">
        <f>IF($U884="","",$U884*'9 All Base Data'!$Y884)</f>
        <v>1.5091996785795698E-4</v>
      </c>
      <c r="AM884" s="178">
        <f>IF($V884="","",$V884*'9 All Base Data'!$Y884)</f>
        <v>9.9403830831557548E-5</v>
      </c>
      <c r="AN884" s="178">
        <f>IF($W884="","",$W884*'9 All Base Data'!$Y884)</f>
        <v>3.9371713388185533E-5</v>
      </c>
      <c r="AO884" s="178">
        <f>IF($X884="","",$X884*'9 All Base Data'!$Y884)</f>
        <v>0</v>
      </c>
      <c r="AP884" s="178">
        <f>$Y884*'9 All Base Data'!$Y884</f>
        <v>7.1599465411326373E-3</v>
      </c>
      <c r="AQ884" s="179">
        <f t="shared" si="149"/>
        <v>0.28308584535143561</v>
      </c>
    </row>
    <row r="885" spans="1:43" x14ac:dyDescent="0.25">
      <c r="A885" s="124">
        <v>545762</v>
      </c>
      <c r="B885" s="125" t="s">
        <v>920</v>
      </c>
      <c r="C885" s="126" t="s">
        <v>836</v>
      </c>
      <c r="D885" s="101" t="s">
        <v>2093</v>
      </c>
      <c r="E885" s="142"/>
      <c r="F885" s="191" t="str">
        <f>IF('9 All Base Data'!G885="Rural Centre","Rural",IF('9 All Base Data'!G885="Rural (Incl.some Off Shore Islands)","Rural",IF('9 All Base Data'!G885="Inlet-in TA but not in Urban Area","Rural",IF('9 All Base Data'!G885="Rural (Incl.some Off Shore Islands)","Rural",IF('9 All Base Data'!G885="Inlet-not in TA","Rural",IF('9 All Base Data'!G885="Inland Water not in Urban Area","Rural",IF('9 All Base Data'!G885="Oceanic-in Region but not in TA","Rural",'9 All Base Data'!G885)))))))</f>
        <v>Hastings Zone</v>
      </c>
      <c r="G885" s="177">
        <f>IF('9 All Base Data'!I885="..C","..C",'9 All Base Data'!I885*Basecase_Pop_2006)</f>
        <v>951</v>
      </c>
      <c r="H885" s="177">
        <f>IF('9 All Base Data'!J885="..C","..C",'9 All Base Data'!J885*Basecase_Pop_2006)</f>
        <v>618</v>
      </c>
      <c r="I885" s="191">
        <f>IF('9 All Base Data'!L885="..C","..C",'9 All Base Data'!L885*Basecase_Pop_2006)</f>
        <v>9</v>
      </c>
      <c r="J885" s="156">
        <f>IF('9 All Base Data'!$P885=0,0,('9 All Base Data'!$P885*Basecase_Pop_2006)/(1+(1/(BaseCase_Mort_AllAdults_30*('9 All Base Data'!$W885*Basecase_PM10)/10))))</f>
        <v>0.26168224299065423</v>
      </c>
      <c r="K885" s="156">
        <f>IF('9 All Base Data'!$Q885=0,0,('9 All Base Data'!$Q885*Basecase_Pop_2006)/(1+(1/(BaseCase_Mort_Maori_30*('9 All Base Data'!$W885*Basecase_PM10)/10))))</f>
        <v>0.1111111111111111</v>
      </c>
      <c r="L885" s="179">
        <f>133/(1+1/(BaseCase_Mort_Child_0_1*'9 All Base Data'!$AB$10/10))*IF('9 All Base Data'!$L885="..C",0,'9 All Base Data'!L885/'9 All Base Data'!$L$2022)</f>
        <v>1.3129000697747069E-3</v>
      </c>
      <c r="M885" s="178">
        <f>IF('9 All Base Data'!$R885="","",IF('9 All Base Data'!$R885=0,0,('9 All Base Data'!$R885*Basecase_Pop_2006)/(1+(1/(BaseCase_CardiacHA_All*('9 All Base Data'!$W885*Basecase_PM10)/10)))))</f>
        <v>9.5427435387673967E-2</v>
      </c>
      <c r="N885" s="178">
        <f>IF('9 All Base Data'!$S885="","",IF('9 All Base Data'!$S885=0,0,('9 All Base Data'!S885*Basecase_Pop_2006)/(1+(1/(BaseCase_RespHA_All*('9 All Base Data'!$W885*Basecase_PM10)/10)))))</f>
        <v>0.12211221122112212</v>
      </c>
      <c r="O885" s="178">
        <f>IF('9 All Base Data'!$T885="","",IF('9 All Base Data'!$T885=0,0,('9 All Base Data'!$T885*Basecase_Pop_2006)/(1+(1/(BaseCase_RespHA_Child_1_4*('9 All Base Data'!$W885*Basecase_PM10)/10)))))</f>
        <v>2.61437908496732E-2</v>
      </c>
      <c r="P885" s="179">
        <f>IF('9 All Base Data'!$U885="","",IF('9 All Base Data'!$U885=0,0,('9 All Base Data'!$U885*Basecase_Pop_2006)/(1+(1/(BaseCase_RespHA_Child_5_14*('9 All Base Data'!$W885*Basecase_PM10)/10)))))</f>
        <v>6.7961165048543687E-2</v>
      </c>
      <c r="Q885" s="156">
        <f>IF('7 Base case Results'!$G885="..C",0,BaseCase_RADs_All*'7 Base case Results'!$G885*('9 All Base Data'!$V885*Basecase_PM10)/10)</f>
        <v>513.54</v>
      </c>
      <c r="R885" s="189">
        <f t="shared" si="140"/>
        <v>0.93158878504672904</v>
      </c>
      <c r="S885" s="178">
        <f t="shared" si="141"/>
        <v>0.39555555555555555</v>
      </c>
      <c r="T885" s="179">
        <f t="shared" si="142"/>
        <v>4.673924248397957E-3</v>
      </c>
      <c r="U885" s="178">
        <f t="shared" si="143"/>
        <v>6.0596421471172969E-4</v>
      </c>
      <c r="V885" s="178">
        <f t="shared" si="144"/>
        <v>5.5377887788778883E-4</v>
      </c>
      <c r="W885" s="178">
        <f t="shared" si="145"/>
        <v>1.1856209150326797E-4</v>
      </c>
      <c r="X885" s="179">
        <f t="shared" si="146"/>
        <v>3.0820388349514564E-4</v>
      </c>
      <c r="Y885" s="179">
        <f t="shared" si="147"/>
        <v>3.1839479999999996E-2</v>
      </c>
      <c r="Z885" s="186">
        <f t="shared" si="148"/>
        <v>0.96926193238772651</v>
      </c>
      <c r="AA885" s="156">
        <f>$J885*'9 All Base Data'!$Y885</f>
        <v>0.11586478318855208</v>
      </c>
      <c r="AB885" s="156">
        <f>$K885*'9 All Base Data'!$Y885</f>
        <v>4.9196554766567736E-2</v>
      </c>
      <c r="AC885" s="178">
        <f>$L885*'9 All Base Data'!$Y885</f>
        <v>5.8131144167131773E-4</v>
      </c>
      <c r="AD885" s="178">
        <f>IF($M885="","",$M885*'9 All Base Data'!$Y885)</f>
        <v>4.2252309461545262E-2</v>
      </c>
      <c r="AE885" s="178">
        <f>IF($N885="","",$N885*'9 All Base Data'!$Y885)</f>
        <v>5.4067500783059594E-2</v>
      </c>
      <c r="AF885" s="178">
        <f>IF($O885="","",$O885*'9 All Base Data'!$Y885)</f>
        <v>1.157565994507476E-2</v>
      </c>
      <c r="AG885" s="178">
        <f>IF($P885="","",$P885*'9 All Base Data'!$Y885)</f>
        <v>3.0091096604793859E-2</v>
      </c>
      <c r="AH885" s="167">
        <f>$Q885*'9 All Base Data'!$Y885</f>
        <v>227.37958861340874</v>
      </c>
      <c r="AI885" s="178">
        <f>$R885*'9 All Base Data'!$Y885</f>
        <v>0.41247862815124536</v>
      </c>
      <c r="AJ885" s="178">
        <f>$S885*'9 All Base Data'!$Y885</f>
        <v>0.17513973496898114</v>
      </c>
      <c r="AK885" s="178">
        <f>$T885*'9 All Base Data'!$Y885</f>
        <v>2.0694687323498913E-3</v>
      </c>
      <c r="AL885" s="178">
        <f>IF($U885="","",$U885*'9 All Base Data'!$Y885)</f>
        <v>2.683021650808124E-4</v>
      </c>
      <c r="AM885" s="178">
        <f>IF($V885="","",$V885*'9 All Base Data'!$Y885)</f>
        <v>2.4519611605117528E-4</v>
      </c>
      <c r="AN885" s="178">
        <f>IF($W885="","",$W885*'9 All Base Data'!$Y885)</f>
        <v>5.2495617850914045E-5</v>
      </c>
      <c r="AO885" s="178">
        <f>IF($X885="","",$X885*'9 All Base Data'!$Y885)</f>
        <v>1.3646312310274016E-4</v>
      </c>
      <c r="AP885" s="178">
        <f>$Y885*'9 All Base Data'!$Y885</f>
        <v>1.4097534494031342E-2</v>
      </c>
      <c r="AQ885" s="179">
        <f t="shared" si="149"/>
        <v>0.42915912965875858</v>
      </c>
    </row>
    <row r="886" spans="1:43" x14ac:dyDescent="0.25">
      <c r="A886" s="124">
        <v>545811</v>
      </c>
      <c r="B886" s="125" t="s">
        <v>921</v>
      </c>
      <c r="C886" s="126" t="s">
        <v>836</v>
      </c>
      <c r="D886" s="101" t="s">
        <v>2093</v>
      </c>
      <c r="E886" s="142"/>
      <c r="F886" s="191" t="str">
        <f>IF('9 All Base Data'!G886="Rural Centre","Rural",IF('9 All Base Data'!G886="Rural (Incl.some Off Shore Islands)","Rural",IF('9 All Base Data'!G886="Inlet-in TA but not in Urban Area","Rural",IF('9 All Base Data'!G886="Rural (Incl.some Off Shore Islands)","Rural",IF('9 All Base Data'!G886="Inlet-not in TA","Rural",IF('9 All Base Data'!G886="Inland Water not in Urban Area","Rural",IF('9 All Base Data'!G886="Oceanic-in Region but not in TA","Rural",'9 All Base Data'!G886)))))))</f>
        <v>Rural</v>
      </c>
      <c r="G886" s="177">
        <f>IF('9 All Base Data'!I886="..C","..C",'9 All Base Data'!I886*Basecase_Pop_2006)</f>
        <v>702</v>
      </c>
      <c r="H886" s="177">
        <f>IF('9 All Base Data'!J886="..C","..C",'9 All Base Data'!J886*Basecase_Pop_2006)</f>
        <v>459</v>
      </c>
      <c r="I886" s="191">
        <f>IF('9 All Base Data'!L886="..C","..C",'9 All Base Data'!L886*Basecase_Pop_2006)</f>
        <v>6</v>
      </c>
      <c r="J886" s="156">
        <f>IF('9 All Base Data'!$P886=0,0,('9 All Base Data'!$P886*Basecase_Pop_2006)/(1+(1/(BaseCase_Mort_AllAdults_30*('9 All Base Data'!$W886*Basecase_PM10)/10))))</f>
        <v>0</v>
      </c>
      <c r="K886" s="156">
        <f>IF('9 All Base Data'!$Q886=0,0,('9 All Base Data'!$Q886*Basecase_Pop_2006)/(1+(1/(BaseCase_Mort_Maori_30*('9 All Base Data'!$W886*Basecase_PM10)/10))))</f>
        <v>0</v>
      </c>
      <c r="L886" s="179">
        <f>133/(1+1/(BaseCase_Mort_Child_0_1*'9 All Base Data'!$AB$10/10))*IF('9 All Base Data'!$L886="..C",0,'9 All Base Data'!L886/'9 All Base Data'!$L$2022)</f>
        <v>8.7526671318313796E-4</v>
      </c>
      <c r="M886" s="178">
        <f>IF('9 All Base Data'!$R886="","",IF('9 All Base Data'!$R886=0,0,('9 All Base Data'!$R886*Basecase_Pop_2006)/(1+(1/(BaseCase_CardiacHA_All*('9 All Base Data'!$W886*Basecase_PM10)/10)))))</f>
        <v>4.7592413080648341E-3</v>
      </c>
      <c r="N886" s="178">
        <f>IF('9 All Base Data'!$S886="","",IF('9 All Base Data'!$S886=0,0,('9 All Base Data'!S886*Basecase_Pop_2006)/(1+(1/(BaseCase_RespHA_All*('9 All Base Data'!$W886*Basecase_PM10)/10)))))</f>
        <v>5.2713209057147865E-3</v>
      </c>
      <c r="O886" s="178">
        <f>IF('9 All Base Data'!$T886="","",IF('9 All Base Data'!$T886=0,0,('9 All Base Data'!$T886*Basecase_Pop_2006)/(1+(1/(BaseCase_RespHA_Child_1_4*('9 All Base Data'!$W886*Basecase_PM10)/10)))))</f>
        <v>0</v>
      </c>
      <c r="P886" s="179">
        <f>IF('9 All Base Data'!$U886="","",IF('9 All Base Data'!$U886=0,0,('9 All Base Data'!$U886*Basecase_Pop_2006)/(1+(1/(BaseCase_RespHA_Child_5_14*('9 All Base Data'!$W886*Basecase_PM10)/10)))))</f>
        <v>0</v>
      </c>
      <c r="Q886" s="156">
        <f>IF('7 Base case Results'!$G886="..C",0,BaseCase_RADs_All*'7 Base case Results'!$G886*('9 All Base Data'!$V886*Basecase_PM10)/10)</f>
        <v>201.41784000000001</v>
      </c>
      <c r="R886" s="189">
        <f t="shared" si="140"/>
        <v>0</v>
      </c>
      <c r="S886" s="178">
        <f t="shared" si="141"/>
        <v>0</v>
      </c>
      <c r="T886" s="179">
        <f t="shared" si="142"/>
        <v>3.1159494989319711E-3</v>
      </c>
      <c r="U886" s="178">
        <f t="shared" si="143"/>
        <v>3.0221182306211696E-5</v>
      </c>
      <c r="V886" s="178">
        <f t="shared" si="144"/>
        <v>2.3905440307416557E-5</v>
      </c>
      <c r="W886" s="178">
        <f t="shared" si="145"/>
        <v>0</v>
      </c>
      <c r="X886" s="179">
        <f t="shared" si="146"/>
        <v>0</v>
      </c>
      <c r="Y886" s="179">
        <f t="shared" si="147"/>
        <v>1.2487906080000001E-2</v>
      </c>
      <c r="Z886" s="186">
        <f t="shared" si="148"/>
        <v>1.56579822015456E-2</v>
      </c>
      <c r="AA886" s="156">
        <f>$J886*'9 All Base Data'!$Y886</f>
        <v>0</v>
      </c>
      <c r="AB886" s="156">
        <f>$K886*'9 All Base Data'!$Y886</f>
        <v>0</v>
      </c>
      <c r="AC886" s="178">
        <f>$L886*'9 All Base Data'!$Y886</f>
        <v>7.623935328563096E-5</v>
      </c>
      <c r="AD886" s="178">
        <f>IF($M886="","",$M886*'9 All Base Data'!$Y886)</f>
        <v>4.145496155538175E-4</v>
      </c>
      <c r="AE886" s="178">
        <f>IF($N886="","",$N886*'9 All Base Data'!$Y886)</f>
        <v>4.5915386791206954E-4</v>
      </c>
      <c r="AF886" s="178">
        <f>IF($O886="","",$O886*'9 All Base Data'!$Y886)</f>
        <v>0</v>
      </c>
      <c r="AG886" s="178">
        <f>IF($P886="","",$P886*'9 All Base Data'!$Y886)</f>
        <v>0</v>
      </c>
      <c r="AH886" s="167">
        <f>$Q886*'9 All Base Data'!$Y886</f>
        <v>17.544327495264476</v>
      </c>
      <c r="AI886" s="178">
        <f>$R886*'9 All Base Data'!$Y886</f>
        <v>0</v>
      </c>
      <c r="AJ886" s="178">
        <f>$S886*'9 All Base Data'!$Y886</f>
        <v>0</v>
      </c>
      <c r="AK886" s="178">
        <f>$T886*'9 All Base Data'!$Y886</f>
        <v>2.7141209769684623E-4</v>
      </c>
      <c r="AL886" s="178">
        <f>IF($U886="","",$U886*'9 All Base Data'!$Y886)</f>
        <v>2.6323900587667411E-6</v>
      </c>
      <c r="AM886" s="178">
        <f>IF($V886="","",$V886*'9 All Base Data'!$Y886)</f>
        <v>2.0822627909812354E-6</v>
      </c>
      <c r="AN886" s="178">
        <f>IF($W886="","",$W886*'9 All Base Data'!$Y886)</f>
        <v>0</v>
      </c>
      <c r="AO886" s="178">
        <f>IF($X886="","",$X886*'9 All Base Data'!$Y886)</f>
        <v>0</v>
      </c>
      <c r="AP886" s="178">
        <f>$Y886*'9 All Base Data'!$Y886</f>
        <v>1.0877483047063976E-3</v>
      </c>
      <c r="AQ886" s="179">
        <f t="shared" si="149"/>
        <v>1.3638750552529919E-3</v>
      </c>
    </row>
    <row r="887" spans="1:43" x14ac:dyDescent="0.25">
      <c r="A887" s="124">
        <v>545812</v>
      </c>
      <c r="B887" s="125" t="s">
        <v>922</v>
      </c>
      <c r="C887" s="126" t="s">
        <v>836</v>
      </c>
      <c r="D887" s="101" t="s">
        <v>2093</v>
      </c>
      <c r="E887" s="142"/>
      <c r="F887" s="191" t="str">
        <f>IF('9 All Base Data'!G887="Rural Centre","Rural",IF('9 All Base Data'!G887="Rural (Incl.some Off Shore Islands)","Rural",IF('9 All Base Data'!G887="Inlet-in TA but not in Urban Area","Rural",IF('9 All Base Data'!G887="Rural (Incl.some Off Shore Islands)","Rural",IF('9 All Base Data'!G887="Inlet-not in TA","Rural",IF('9 All Base Data'!G887="Inland Water not in Urban Area","Rural",IF('9 All Base Data'!G887="Oceanic-in Region but not in TA","Rural",'9 All Base Data'!G887)))))))</f>
        <v>Napier Zone</v>
      </c>
      <c r="G887" s="177">
        <f>IF('9 All Base Data'!I887="..C","..C",'9 All Base Data'!I887*Basecase_Pop_2006)</f>
        <v>624</v>
      </c>
      <c r="H887" s="177">
        <f>IF('9 All Base Data'!J887="..C","..C",'9 All Base Data'!J887*Basecase_Pop_2006)</f>
        <v>453</v>
      </c>
      <c r="I887" s="191">
        <f>IF('9 All Base Data'!L887="..C","..C",'9 All Base Data'!L887*Basecase_Pop_2006)</f>
        <v>9</v>
      </c>
      <c r="J887" s="156">
        <f>IF('9 All Base Data'!$P887=0,0,('9 All Base Data'!$P887*Basecase_Pop_2006)/(1+(1/(BaseCase_Mort_AllAdults_30*('9 All Base Data'!$W887*Basecase_PM10)/10))))</f>
        <v>0.30529595015576327</v>
      </c>
      <c r="K887" s="156">
        <f>IF('9 All Base Data'!$Q887=0,0,('9 All Base Data'!$Q887*Basecase_Pop_2006)/(1+(1/(BaseCase_Mort_Maori_30*('9 All Base Data'!$W887*Basecase_PM10)/10))))</f>
        <v>0.22222222222222221</v>
      </c>
      <c r="L887" s="179">
        <f>133/(1+1/(BaseCase_Mort_Child_0_1*'9 All Base Data'!$AB$10/10))*IF('9 All Base Data'!$L887="..C",0,'9 All Base Data'!L887/'9 All Base Data'!$L$2022)</f>
        <v>1.3129000697747069E-3</v>
      </c>
      <c r="M887" s="178">
        <f>IF('9 All Base Data'!$R887="","",IF('9 All Base Data'!$R887=0,0,('9 All Base Data'!$R887*Basecase_Pop_2006)/(1+(1/(BaseCase_CardiacHA_All*('9 All Base Data'!$W887*Basecase_PM10)/10)))))</f>
        <v>1.7892644135188866E-2</v>
      </c>
      <c r="N887" s="178">
        <f>IF('9 All Base Data'!$S887="","",IF('9 All Base Data'!$S887=0,0,('9 All Base Data'!S887*Basecase_Pop_2006)/(1+(1/(BaseCase_RespHA_All*('9 All Base Data'!$W887*Basecase_PM10)/10)))))</f>
        <v>1.9801980198019802E-2</v>
      </c>
      <c r="O887" s="178">
        <f>IF('9 All Base Data'!$T887="","",IF('9 All Base Data'!$T887=0,0,('9 All Base Data'!$T887*Basecase_Pop_2006)/(1+(1/(BaseCase_RespHA_Child_1_4*('9 All Base Data'!$W887*Basecase_PM10)/10)))))</f>
        <v>0</v>
      </c>
      <c r="P887" s="179">
        <f>IF('9 All Base Data'!$U887="","",IF('9 All Base Data'!$U887=0,0,('9 All Base Data'!$U887*Basecase_Pop_2006)/(1+(1/(BaseCase_RespHA_Child_5_14*('9 All Base Data'!$W887*Basecase_PM10)/10)))))</f>
        <v>9.7087378640776691E-3</v>
      </c>
      <c r="Q887" s="156">
        <f>IF('7 Base case Results'!$G887="..C",0,BaseCase_RADs_All*'7 Base case Results'!$G887*('9 All Base Data'!$V887*Basecase_PM10)/10)</f>
        <v>336.96000000000004</v>
      </c>
      <c r="R887" s="189">
        <f t="shared" si="140"/>
        <v>1.0868535825545174</v>
      </c>
      <c r="S887" s="178">
        <f t="shared" si="141"/>
        <v>0.7911111111111111</v>
      </c>
      <c r="T887" s="179">
        <f t="shared" si="142"/>
        <v>4.673924248397957E-3</v>
      </c>
      <c r="U887" s="178">
        <f t="shared" si="143"/>
        <v>1.1361829025844931E-4</v>
      </c>
      <c r="V887" s="178">
        <f t="shared" si="144"/>
        <v>8.98019801980198E-5</v>
      </c>
      <c r="W887" s="178">
        <f t="shared" si="145"/>
        <v>0</v>
      </c>
      <c r="X887" s="179">
        <f t="shared" si="146"/>
        <v>4.4029126213592225E-5</v>
      </c>
      <c r="Y887" s="179">
        <f t="shared" si="147"/>
        <v>2.0891520000000004E-2</v>
      </c>
      <c r="Z887" s="186">
        <f t="shared" si="148"/>
        <v>1.1126224470733717</v>
      </c>
      <c r="AA887" s="156">
        <f>$J887*'9 All Base Data'!$Y887</f>
        <v>8.3169332916878932E-2</v>
      </c>
      <c r="AB887" s="156">
        <f>$K887*'9 All Base Data'!$Y887</f>
        <v>6.0538221919088739E-2</v>
      </c>
      <c r="AC887" s="178">
        <f>$L887*'9 All Base Data'!$Y887</f>
        <v>3.5766286101723734E-4</v>
      </c>
      <c r="AD887" s="178">
        <f>IF($M887="","",$M887*'9 All Base Data'!$Y887)</f>
        <v>4.8743498761890536E-3</v>
      </c>
      <c r="AE887" s="178">
        <f>IF($N887="","",$N887*'9 All Base Data'!$Y887)</f>
        <v>5.394495022493056E-3</v>
      </c>
      <c r="AF887" s="178">
        <f>IF($O887="","",$O887*'9 All Base Data'!$Y887)</f>
        <v>0</v>
      </c>
      <c r="AG887" s="178">
        <f>IF($P887="","",$P887*'9 All Base Data'!$Y887)</f>
        <v>2.6448737731640708E-3</v>
      </c>
      <c r="AH887" s="167">
        <f>$Q887*'9 All Base Data'!$Y887</f>
        <v>91.795316660352654</v>
      </c>
      <c r="AI887" s="178">
        <f>$R887*'9 All Base Data'!$Y887</f>
        <v>0.29608282518408902</v>
      </c>
      <c r="AJ887" s="178">
        <f>$S887*'9 All Base Data'!$Y887</f>
        <v>0.21551607003195591</v>
      </c>
      <c r="AK887" s="178">
        <f>$T887*'9 All Base Data'!$Y887</f>
        <v>1.2732797852213651E-3</v>
      </c>
      <c r="AL887" s="178">
        <f>IF($U887="","",$U887*'9 All Base Data'!$Y887)</f>
        <v>3.0952121713800494E-5</v>
      </c>
      <c r="AM887" s="178">
        <f>IF($V887="","",$V887*'9 All Base Data'!$Y887)</f>
        <v>2.4464034927006008E-5</v>
      </c>
      <c r="AN887" s="178">
        <f>IF($W887="","",$W887*'9 All Base Data'!$Y887)</f>
        <v>0</v>
      </c>
      <c r="AO887" s="178">
        <f>IF($X887="","",$X887*'9 All Base Data'!$Y887)</f>
        <v>1.1994502561299061E-5</v>
      </c>
      <c r="AP887" s="178">
        <f>$Y887*'9 All Base Data'!$Y887</f>
        <v>5.691309632941865E-3</v>
      </c>
      <c r="AQ887" s="179">
        <f t="shared" si="149"/>
        <v>0.30310283075889299</v>
      </c>
    </row>
    <row r="888" spans="1:43" x14ac:dyDescent="0.25">
      <c r="A888" s="124">
        <v>545821</v>
      </c>
      <c r="B888" s="125" t="s">
        <v>923</v>
      </c>
      <c r="C888" s="126" t="s">
        <v>836</v>
      </c>
      <c r="D888" s="101" t="s">
        <v>2093</v>
      </c>
      <c r="E888" s="142"/>
      <c r="F888" s="191" t="str">
        <f>IF('9 All Base Data'!G888="Rural Centre","Rural",IF('9 All Base Data'!G888="Rural (Incl.some Off Shore Islands)","Rural",IF('9 All Base Data'!G888="Inlet-in TA but not in Urban Area","Rural",IF('9 All Base Data'!G888="Rural (Incl.some Off Shore Islands)","Rural",IF('9 All Base Data'!G888="Inlet-not in TA","Rural",IF('9 All Base Data'!G888="Inland Water not in Urban Area","Rural",IF('9 All Base Data'!G888="Oceanic-in Region but not in TA","Rural",'9 All Base Data'!G888)))))))</f>
        <v>Rural</v>
      </c>
      <c r="G888" s="177">
        <f>IF('9 All Base Data'!I888="..C","..C",'9 All Base Data'!I888*Basecase_Pop_2006)</f>
        <v>2727</v>
      </c>
      <c r="H888" s="177">
        <f>IF('9 All Base Data'!J888="..C","..C",'9 All Base Data'!J888*Basecase_Pop_2006)</f>
        <v>1737</v>
      </c>
      <c r="I888" s="191">
        <f>IF('9 All Base Data'!L888="..C","..C",'9 All Base Data'!L888*Basecase_Pop_2006)</f>
        <v>24</v>
      </c>
      <c r="J888" s="156">
        <f>IF('9 All Base Data'!$P888=0,0,('9 All Base Data'!$P888*Basecase_Pop_2006)/(1+(1/(BaseCase_Mort_AllAdults_30*('9 All Base Data'!$W888*Basecase_PM10)/10))))</f>
        <v>1.7613982578606226E-2</v>
      </c>
      <c r="K888" s="156">
        <f>IF('9 All Base Data'!$Q888=0,0,('9 All Base Data'!$Q888*Basecase_Pop_2006)/(1+(1/(BaseCase_Mort_Maori_30*('9 All Base Data'!$W888*Basecase_PM10)/10))))</f>
        <v>0</v>
      </c>
      <c r="L888" s="179">
        <f>133/(1+1/(BaseCase_Mort_Child_0_1*'9 All Base Data'!$AB$10/10))*IF('9 All Base Data'!$L888="..C",0,'9 All Base Data'!L888/'9 All Base Data'!$L$2022)</f>
        <v>3.5010668527325518E-3</v>
      </c>
      <c r="M888" s="178">
        <f>IF('9 All Base Data'!$R888="","",IF('9 All Base Data'!$R888=0,0,('9 All Base Data'!$R888*Basecase_Pop_2006)/(1+(1/(BaseCase_CardiacHA_All*('9 All Base Data'!$W888*Basecase_PM10)/10)))))</f>
        <v>1.745055146290439E-2</v>
      </c>
      <c r="N888" s="178">
        <f>IF('9 All Base Data'!$S888="","",IF('9 All Base Data'!$S888=0,0,('9 All Base Data'!S888*Basecase_Pop_2006)/(1+(1/(BaseCase_RespHA_All*('9 All Base Data'!$W888*Basecase_PM10)/10)))))</f>
        <v>2.8992264981431325E-2</v>
      </c>
      <c r="O888" s="178">
        <f>IF('9 All Base Data'!$T888="","",IF('9 All Base Data'!$T888=0,0,('9 All Base Data'!$T888*Basecase_Pop_2006)/(1+(1/(BaseCase_RespHA_Child_1_4*('9 All Base Data'!$W888*Basecase_PM10)/10)))))</f>
        <v>5.2299676490081435E-3</v>
      </c>
      <c r="P888" s="179">
        <f>IF('9 All Base Data'!$U888="","",IF('9 All Base Data'!$U888=0,0,('9 All Base Data'!$U888*Basecase_Pop_2006)/(1+(1/(BaseCase_RespHA_Child_5_14*('9 All Base Data'!$W888*Basecase_PM10)/10)))))</f>
        <v>7.7838872557158328E-3</v>
      </c>
      <c r="Q888" s="156">
        <f>IF('7 Base case Results'!$G888="..C",0,BaseCase_RADs_All*'7 Base case Results'!$G888*('9 All Base Data'!$V888*Basecase_PM10)/10)</f>
        <v>782.4308400000001</v>
      </c>
      <c r="R888" s="189">
        <f t="shared" si="140"/>
        <v>6.2705777979838159E-2</v>
      </c>
      <c r="S888" s="178">
        <f t="shared" si="141"/>
        <v>0</v>
      </c>
      <c r="T888" s="179">
        <f t="shared" si="142"/>
        <v>1.2463797995727884E-2</v>
      </c>
      <c r="U888" s="178">
        <f t="shared" si="143"/>
        <v>1.1081100178944288E-4</v>
      </c>
      <c r="V888" s="178">
        <f t="shared" si="144"/>
        <v>1.3147992169079106E-4</v>
      </c>
      <c r="W888" s="178">
        <f t="shared" si="145"/>
        <v>2.3717903288251933E-5</v>
      </c>
      <c r="X888" s="179">
        <f t="shared" si="146"/>
        <v>3.52999287046713E-5</v>
      </c>
      <c r="Y888" s="179">
        <f t="shared" si="147"/>
        <v>4.8510712080000004E-2</v>
      </c>
      <c r="Z888" s="186">
        <f t="shared" si="148"/>
        <v>0.12392257897904629</v>
      </c>
      <c r="AA888" s="156">
        <f>$J888*'9 All Base Data'!$Y888</f>
        <v>1.5342507836195178E-3</v>
      </c>
      <c r="AB888" s="156">
        <f>$K888*'9 All Base Data'!$Y888</f>
        <v>0</v>
      </c>
      <c r="AC888" s="178">
        <f>$L888*'9 All Base Data'!$Y888</f>
        <v>3.0495741314252384E-4</v>
      </c>
      <c r="AD888" s="178">
        <f>IF($M888="","",$M888*'9 All Base Data'!$Y888)</f>
        <v>1.5200152570306641E-3</v>
      </c>
      <c r="AE888" s="178">
        <f>IF($N888="","",$N888*'9 All Base Data'!$Y888)</f>
        <v>2.5253462735163826E-3</v>
      </c>
      <c r="AF888" s="178">
        <f>IF($O888="","",$O888*'9 All Base Data'!$Y888)</f>
        <v>4.5555182809942394E-4</v>
      </c>
      <c r="AG888" s="178">
        <f>IF($P888="","",$P888*'9 All Base Data'!$Y888)</f>
        <v>6.7800879604554406E-4</v>
      </c>
      <c r="AH888" s="167">
        <f>$Q888*'9 All Base Data'!$Y888</f>
        <v>68.152964500835083</v>
      </c>
      <c r="AI888" s="178">
        <f>$R888*'9 All Base Data'!$Y888</f>
        <v>5.4619327896854829E-3</v>
      </c>
      <c r="AJ888" s="178">
        <f>$S888*'9 All Base Data'!$Y888</f>
        <v>0</v>
      </c>
      <c r="AK888" s="178">
        <f>$T888*'9 All Base Data'!$Y888</f>
        <v>1.0856483907873849E-3</v>
      </c>
      <c r="AL888" s="178">
        <f>IF($U888="","",$U888*'9 All Base Data'!$Y888)</f>
        <v>9.6520968821447171E-6</v>
      </c>
      <c r="AM888" s="178">
        <f>IF($V888="","",$V888*'9 All Base Data'!$Y888)</f>
        <v>1.1452445350396795E-5</v>
      </c>
      <c r="AN888" s="178">
        <f>IF($W888="","",$W888*'9 All Base Data'!$Y888)</f>
        <v>2.0659275404308877E-6</v>
      </c>
      <c r="AO888" s="178">
        <f>IF($X888="","",$X888*'9 All Base Data'!$Y888)</f>
        <v>3.0747698900665421E-6</v>
      </c>
      <c r="AP888" s="178">
        <f>$Y888*'9 All Base Data'!$Y888</f>
        <v>4.2254837990517748E-3</v>
      </c>
      <c r="AQ888" s="179">
        <f t="shared" si="149"/>
        <v>1.0794169521757184E-2</v>
      </c>
    </row>
    <row r="889" spans="1:43" x14ac:dyDescent="0.25">
      <c r="A889" s="124">
        <v>545822</v>
      </c>
      <c r="B889" s="125" t="s">
        <v>924</v>
      </c>
      <c r="C889" s="126" t="s">
        <v>836</v>
      </c>
      <c r="D889" s="101" t="s">
        <v>2093</v>
      </c>
      <c r="E889" s="142"/>
      <c r="F889" s="191" t="str">
        <f>IF('9 All Base Data'!G889="Rural Centre","Rural",IF('9 All Base Data'!G889="Rural (Incl.some Off Shore Islands)","Rural",IF('9 All Base Data'!G889="Inlet-in TA but not in Urban Area","Rural",IF('9 All Base Data'!G889="Rural (Incl.some Off Shore Islands)","Rural",IF('9 All Base Data'!G889="Inlet-not in TA","Rural",IF('9 All Base Data'!G889="Inland Water not in Urban Area","Rural",IF('9 All Base Data'!G889="Oceanic-in Region but not in TA","Rural",'9 All Base Data'!G889)))))))</f>
        <v>Hastings Zone</v>
      </c>
      <c r="G889" s="177">
        <f>IF('9 All Base Data'!I889="..C","..C",'9 All Base Data'!I889*Basecase_Pop_2006)</f>
        <v>351</v>
      </c>
      <c r="H889" s="177">
        <f>IF('9 All Base Data'!J889="..C","..C",'9 All Base Data'!J889*Basecase_Pop_2006)</f>
        <v>216</v>
      </c>
      <c r="I889" s="191">
        <f>IF('9 All Base Data'!L889="..C","..C",'9 All Base Data'!L889*Basecase_Pop_2006)</f>
        <v>6</v>
      </c>
      <c r="J889" s="156">
        <f>IF('9 All Base Data'!$P889=0,0,('9 All Base Data'!$P889*Basecase_Pop_2006)/(1+(1/(BaseCase_Mort_AllAdults_30*('9 All Base Data'!$W889*Basecase_PM10)/10))))</f>
        <v>0.17445482866043613</v>
      </c>
      <c r="K889" s="156">
        <f>IF('9 All Base Data'!$Q889=0,0,('9 All Base Data'!$Q889*Basecase_Pop_2006)/(1+(1/(BaseCase_Mort_Maori_30*('9 All Base Data'!$W889*Basecase_PM10)/10))))</f>
        <v>5.5555555555555552E-2</v>
      </c>
      <c r="L889" s="179">
        <f>133/(1+1/(BaseCase_Mort_Child_0_1*'9 All Base Data'!$AB$10/10))*IF('9 All Base Data'!$L889="..C",0,'9 All Base Data'!L889/'9 All Base Data'!$L$2022)</f>
        <v>8.7526671318313796E-4</v>
      </c>
      <c r="M889" s="178">
        <f>IF('9 All Base Data'!$R889="","",IF('9 All Base Data'!$R889=0,0,('9 All Base Data'!$R889*Basecase_Pop_2006)/(1+(1/(BaseCase_CardiacHA_All*('9 All Base Data'!$W889*Basecase_PM10)/10)))))</f>
        <v>0</v>
      </c>
      <c r="N889" s="178">
        <f>IF('9 All Base Data'!$S889="","",IF('9 All Base Data'!$S889=0,0,('9 All Base Data'!S889*Basecase_Pop_2006)/(1+(1/(BaseCase_RespHA_All*('9 All Base Data'!$W889*Basecase_PM10)/10)))))</f>
        <v>0</v>
      </c>
      <c r="O889" s="178">
        <f>IF('9 All Base Data'!$T889="","",IF('9 All Base Data'!$T889=0,0,('9 All Base Data'!$T889*Basecase_Pop_2006)/(1+(1/(BaseCase_RespHA_Child_1_4*('9 All Base Data'!$W889*Basecase_PM10)/10)))))</f>
        <v>0</v>
      </c>
      <c r="P889" s="179">
        <f>IF('9 All Base Data'!$U889="","",IF('9 All Base Data'!$U889=0,0,('9 All Base Data'!$U889*Basecase_Pop_2006)/(1+(1/(BaseCase_RespHA_Child_5_14*('9 All Base Data'!$W889*Basecase_PM10)/10)))))</f>
        <v>0</v>
      </c>
      <c r="Q889" s="156">
        <f>IF('7 Base case Results'!$G889="..C",0,BaseCase_RADs_All*'7 Base case Results'!$G889*('9 All Base Data'!$V889*Basecase_PM10)/10)</f>
        <v>189.54000000000002</v>
      </c>
      <c r="R889" s="189">
        <f t="shared" si="140"/>
        <v>0.62105919003115262</v>
      </c>
      <c r="S889" s="178">
        <f t="shared" si="141"/>
        <v>0.19777777777777777</v>
      </c>
      <c r="T889" s="179">
        <f t="shared" si="142"/>
        <v>3.1159494989319711E-3</v>
      </c>
      <c r="U889" s="178">
        <f t="shared" si="143"/>
        <v>0</v>
      </c>
      <c r="V889" s="178">
        <f t="shared" si="144"/>
        <v>0</v>
      </c>
      <c r="W889" s="178">
        <f t="shared" si="145"/>
        <v>0</v>
      </c>
      <c r="X889" s="179">
        <f t="shared" si="146"/>
        <v>0</v>
      </c>
      <c r="Y889" s="179">
        <f t="shared" si="147"/>
        <v>1.1751480000000002E-2</v>
      </c>
      <c r="Z889" s="186">
        <f t="shared" si="148"/>
        <v>0.63592661953008467</v>
      </c>
      <c r="AA889" s="156">
        <f>$J889*'9 All Base Data'!$Y889</f>
        <v>4.7525333095359383E-2</v>
      </c>
      <c r="AB889" s="156">
        <f>$K889*'9 All Base Data'!$Y889</f>
        <v>1.5134555479772185E-2</v>
      </c>
      <c r="AC889" s="178">
        <f>$L889*'9 All Base Data'!$Y889</f>
        <v>2.3844190734482489E-4</v>
      </c>
      <c r="AD889" s="178">
        <f>IF($M889="","",$M889*'9 All Base Data'!$Y889)</f>
        <v>0</v>
      </c>
      <c r="AE889" s="178">
        <f>IF($N889="","",$N889*'9 All Base Data'!$Y889)</f>
        <v>0</v>
      </c>
      <c r="AF889" s="178">
        <f>IF($O889="","",$O889*'9 All Base Data'!$Y889)</f>
        <v>0</v>
      </c>
      <c r="AG889" s="178">
        <f>IF($P889="","",$P889*'9 All Base Data'!$Y889)</f>
        <v>0</v>
      </c>
      <c r="AH889" s="167">
        <f>$Q889*'9 All Base Data'!$Y889</f>
        <v>51.634865621448363</v>
      </c>
      <c r="AI889" s="178">
        <f>$R889*'9 All Base Data'!$Y889</f>
        <v>0.16919018581947939</v>
      </c>
      <c r="AJ889" s="178">
        <f>$S889*'9 All Base Data'!$Y889</f>
        <v>5.3879017507988979E-2</v>
      </c>
      <c r="AK889" s="178">
        <f>$T889*'9 All Base Data'!$Y889</f>
        <v>8.4885319014757661E-4</v>
      </c>
      <c r="AL889" s="178">
        <f>IF($U889="","",$U889*'9 All Base Data'!$Y889)</f>
        <v>0</v>
      </c>
      <c r="AM889" s="178">
        <f>IF($V889="","",$V889*'9 All Base Data'!$Y889)</f>
        <v>0</v>
      </c>
      <c r="AN889" s="178">
        <f>IF($W889="","",$W889*'9 All Base Data'!$Y889)</f>
        <v>0</v>
      </c>
      <c r="AO889" s="178">
        <f>IF($X889="","",$X889*'9 All Base Data'!$Y889)</f>
        <v>0</v>
      </c>
      <c r="AP889" s="178">
        <f>$Y889*'9 All Base Data'!$Y889</f>
        <v>3.2013616685297986E-3</v>
      </c>
      <c r="AQ889" s="179">
        <f t="shared" si="149"/>
        <v>0.17324040067815677</v>
      </c>
    </row>
    <row r="890" spans="1:43" x14ac:dyDescent="0.25">
      <c r="A890" s="124">
        <v>545831</v>
      </c>
      <c r="B890" s="125" t="s">
        <v>925</v>
      </c>
      <c r="C890" s="126" t="s">
        <v>836</v>
      </c>
      <c r="D890" s="101" t="s">
        <v>2093</v>
      </c>
      <c r="E890" s="142"/>
      <c r="F890" s="191" t="str">
        <f>IF('9 All Base Data'!G890="Rural Centre","Rural",IF('9 All Base Data'!G890="Rural (Incl.some Off Shore Islands)","Rural",IF('9 All Base Data'!G890="Inlet-in TA but not in Urban Area","Rural",IF('9 All Base Data'!G890="Rural (Incl.some Off Shore Islands)","Rural",IF('9 All Base Data'!G890="Inlet-not in TA","Rural",IF('9 All Base Data'!G890="Inland Water not in Urban Area","Rural",IF('9 All Base Data'!G890="Oceanic-in Region but not in TA","Rural",'9 All Base Data'!G890)))))))</f>
        <v>Napier Zone</v>
      </c>
      <c r="G890" s="177">
        <f>IF('9 All Base Data'!I890="..C","..C",'9 All Base Data'!I890*Basecase_Pop_2006)</f>
        <v>351</v>
      </c>
      <c r="H890" s="177">
        <f>IF('9 All Base Data'!J890="..C","..C",'9 All Base Data'!J890*Basecase_Pop_2006)</f>
        <v>243</v>
      </c>
      <c r="I890" s="191">
        <f>IF('9 All Base Data'!L890="..C","..C",'9 All Base Data'!L890*Basecase_Pop_2006)</f>
        <v>3</v>
      </c>
      <c r="J890" s="156">
        <f>IF('9 All Base Data'!$P890=0,0,('9 All Base Data'!$P890*Basecase_Pop_2006)/(1+(1/(BaseCase_Mort_AllAdults_30*('9 All Base Data'!$W890*Basecase_PM10)/10))))</f>
        <v>4.3613707165109032E-2</v>
      </c>
      <c r="K890" s="156">
        <f>IF('9 All Base Data'!$Q890=0,0,('9 All Base Data'!$Q890*Basecase_Pop_2006)/(1+(1/(BaseCase_Mort_Maori_30*('9 All Base Data'!$W890*Basecase_PM10)/10))))</f>
        <v>0.1111111111111111</v>
      </c>
      <c r="L890" s="179">
        <f>133/(1+1/(BaseCase_Mort_Child_0_1*'9 All Base Data'!$AB$10/10))*IF('9 All Base Data'!$L890="..C",0,'9 All Base Data'!L890/'9 All Base Data'!$L$2022)</f>
        <v>4.3763335659156898E-4</v>
      </c>
      <c r="M890" s="178">
        <f>IF('9 All Base Data'!$R890="","",IF('9 All Base Data'!$R890=0,0,('9 All Base Data'!$R890*Basecase_Pop_2006)/(1+(1/(BaseCase_CardiacHA_All*('9 All Base Data'!$W890*Basecase_PM10)/10)))))</f>
        <v>5.964214711729623E-3</v>
      </c>
      <c r="N890" s="178">
        <f>IF('9 All Base Data'!$S890="","",IF('9 All Base Data'!$S890=0,0,('9 All Base Data'!S890*Basecase_Pop_2006)/(1+(1/(BaseCase_RespHA_All*('9 All Base Data'!$W890*Basecase_PM10)/10)))))</f>
        <v>6.6006600660065999E-3</v>
      </c>
      <c r="O890" s="178">
        <f>IF('9 All Base Data'!$T890="","",IF('9 All Base Data'!$T890=0,0,('9 All Base Data'!$T890*Basecase_Pop_2006)/(1+(1/(BaseCase_RespHA_Child_1_4*('9 All Base Data'!$W890*Basecase_PM10)/10)))))</f>
        <v>0</v>
      </c>
      <c r="P890" s="179">
        <f>IF('9 All Base Data'!$U890="","",IF('9 All Base Data'!$U890=0,0,('9 All Base Data'!$U890*Basecase_Pop_2006)/(1+(1/(BaseCase_RespHA_Child_5_14*('9 All Base Data'!$W890*Basecase_PM10)/10)))))</f>
        <v>9.7087378640776691E-3</v>
      </c>
      <c r="Q890" s="156">
        <f>IF('7 Base case Results'!$G890="..C",0,BaseCase_RADs_All*'7 Base case Results'!$G890*('9 All Base Data'!$V890*Basecase_PM10)/10)</f>
        <v>189.54000000000002</v>
      </c>
      <c r="R890" s="189">
        <f t="shared" si="140"/>
        <v>0.15526479750778815</v>
      </c>
      <c r="S890" s="178">
        <f t="shared" si="141"/>
        <v>0.39555555555555555</v>
      </c>
      <c r="T890" s="179">
        <f t="shared" si="142"/>
        <v>1.5579747494659855E-3</v>
      </c>
      <c r="U890" s="178">
        <f t="shared" si="143"/>
        <v>3.7872763419483106E-5</v>
      </c>
      <c r="V890" s="178">
        <f t="shared" si="144"/>
        <v>2.993399339933993E-5</v>
      </c>
      <c r="W890" s="178">
        <f t="shared" si="145"/>
        <v>0</v>
      </c>
      <c r="X890" s="179">
        <f t="shared" si="146"/>
        <v>4.4029126213592225E-5</v>
      </c>
      <c r="Y890" s="179">
        <f t="shared" si="147"/>
        <v>1.1751480000000002E-2</v>
      </c>
      <c r="Z890" s="186">
        <f t="shared" si="148"/>
        <v>0.16864205901407298</v>
      </c>
      <c r="AA890" s="156">
        <f>$J890*'9 All Base Data'!$Y890</f>
        <v>1.1881333273839846E-2</v>
      </c>
      <c r="AB890" s="156">
        <f>$K890*'9 All Base Data'!$Y890</f>
        <v>3.0269110959544369E-2</v>
      </c>
      <c r="AC890" s="178">
        <f>$L890*'9 All Base Data'!$Y890</f>
        <v>1.1922095367241244E-4</v>
      </c>
      <c r="AD890" s="178">
        <f>IF($M890="","",$M890*'9 All Base Data'!$Y890)</f>
        <v>1.6247832920630182E-3</v>
      </c>
      <c r="AE890" s="178">
        <f>IF($N890="","",$N890*'9 All Base Data'!$Y890)</f>
        <v>1.7981650074976852E-3</v>
      </c>
      <c r="AF890" s="178">
        <f>IF($O890="","",$O890*'9 All Base Data'!$Y890)</f>
        <v>0</v>
      </c>
      <c r="AG890" s="178">
        <f>IF($P890="","",$P890*'9 All Base Data'!$Y890)</f>
        <v>2.6448737731640708E-3</v>
      </c>
      <c r="AH890" s="167">
        <f>$Q890*'9 All Base Data'!$Y890</f>
        <v>51.634865621448363</v>
      </c>
      <c r="AI890" s="178">
        <f>$R890*'9 All Base Data'!$Y890</f>
        <v>4.2297546454869848E-2</v>
      </c>
      <c r="AJ890" s="178">
        <f>$S890*'9 All Base Data'!$Y890</f>
        <v>0.10775803501597796</v>
      </c>
      <c r="AK890" s="178">
        <f>$T890*'9 All Base Data'!$Y890</f>
        <v>4.2442659507378831E-4</v>
      </c>
      <c r="AL890" s="178">
        <f>IF($U890="","",$U890*'9 All Base Data'!$Y890)</f>
        <v>1.0317373904600164E-5</v>
      </c>
      <c r="AM890" s="178">
        <f>IF($V890="","",$V890*'9 All Base Data'!$Y890)</f>
        <v>8.1546783090020016E-6</v>
      </c>
      <c r="AN890" s="178">
        <f>IF($W890="","",$W890*'9 All Base Data'!$Y890)</f>
        <v>0</v>
      </c>
      <c r="AO890" s="178">
        <f>IF($X890="","",$X890*'9 All Base Data'!$Y890)</f>
        <v>1.1994502561299061E-5</v>
      </c>
      <c r="AP890" s="178">
        <f>$Y890*'9 All Base Data'!$Y890</f>
        <v>3.2013616685297986E-3</v>
      </c>
      <c r="AQ890" s="179">
        <f t="shared" si="149"/>
        <v>4.5941806770687037E-2</v>
      </c>
    </row>
    <row r="891" spans="1:43" x14ac:dyDescent="0.25">
      <c r="A891" s="124">
        <v>545832</v>
      </c>
      <c r="B891" s="125" t="s">
        <v>926</v>
      </c>
      <c r="C891" s="126" t="s">
        <v>836</v>
      </c>
      <c r="D891" s="101" t="s">
        <v>2093</v>
      </c>
      <c r="E891" s="142"/>
      <c r="F891" s="191" t="str">
        <f>IF('9 All Base Data'!G891="Rural Centre","Rural",IF('9 All Base Data'!G891="Rural (Incl.some Off Shore Islands)","Rural",IF('9 All Base Data'!G891="Inlet-in TA but not in Urban Area","Rural",IF('9 All Base Data'!G891="Rural (Incl.some Off Shore Islands)","Rural",IF('9 All Base Data'!G891="Inlet-not in TA","Rural",IF('9 All Base Data'!G891="Inland Water not in Urban Area","Rural",IF('9 All Base Data'!G891="Oceanic-in Region but not in TA","Rural",'9 All Base Data'!G891)))))))</f>
        <v>Hastings Zone</v>
      </c>
      <c r="G891" s="177">
        <f>IF('9 All Base Data'!I891="..C","..C",'9 All Base Data'!I891*Basecase_Pop_2006)</f>
        <v>609</v>
      </c>
      <c r="H891" s="177">
        <f>IF('9 All Base Data'!J891="..C","..C",'9 All Base Data'!J891*Basecase_Pop_2006)</f>
        <v>423</v>
      </c>
      <c r="I891" s="191">
        <f>IF('9 All Base Data'!L891="..C","..C",'9 All Base Data'!L891*Basecase_Pop_2006)</f>
        <v>3</v>
      </c>
      <c r="J891" s="156">
        <f>IF('9 All Base Data'!$P891=0,0,('9 All Base Data'!$P891*Basecase_Pop_2006)/(1+(1/(BaseCase_Mort_AllAdults_30*('9 All Base Data'!$W891*Basecase_PM10)/10))))</f>
        <v>2.1806853582554516E-2</v>
      </c>
      <c r="K891" s="156">
        <f>IF('9 All Base Data'!$Q891=0,0,('9 All Base Data'!$Q891*Basecase_Pop_2006)/(1+(1/(BaseCase_Mort_Maori_30*('9 All Base Data'!$W891*Basecase_PM10)/10))))</f>
        <v>0</v>
      </c>
      <c r="L891" s="179">
        <f>133/(1+1/(BaseCase_Mort_Child_0_1*'9 All Base Data'!$AB$10/10))*IF('9 All Base Data'!$L891="..C",0,'9 All Base Data'!L891/'9 All Base Data'!$L$2022)</f>
        <v>4.3763335659156898E-4</v>
      </c>
      <c r="M891" s="178">
        <f>IF('9 All Base Data'!$R891="","",IF('9 All Base Data'!$R891=0,0,('9 All Base Data'!$R891*Basecase_Pop_2006)/(1+(1/(BaseCase_CardiacHA_All*('9 All Base Data'!$W891*Basecase_PM10)/10)))))</f>
        <v>9.9403578528827041E-3</v>
      </c>
      <c r="N891" s="178">
        <f>IF('9 All Base Data'!$S891="","",IF('9 All Base Data'!$S891=0,0,('9 All Base Data'!S891*Basecase_Pop_2006)/(1+(1/(BaseCase_RespHA_All*('9 All Base Data'!$W891*Basecase_PM10)/10)))))</f>
        <v>1.32013201320132E-2</v>
      </c>
      <c r="O891" s="178">
        <f>IF('9 All Base Data'!$T891="","",IF('9 All Base Data'!$T891=0,0,('9 All Base Data'!$T891*Basecase_Pop_2006)/(1+(1/(BaseCase_RespHA_Child_1_4*('9 All Base Data'!$W891*Basecase_PM10)/10)))))</f>
        <v>6.5359477124183E-3</v>
      </c>
      <c r="P891" s="179">
        <f>IF('9 All Base Data'!$U891="","",IF('9 All Base Data'!$U891=0,0,('9 All Base Data'!$U891*Basecase_Pop_2006)/(1+(1/(BaseCase_RespHA_Child_5_14*('9 All Base Data'!$W891*Basecase_PM10)/10)))))</f>
        <v>0</v>
      </c>
      <c r="Q891" s="156">
        <f>IF('7 Base case Results'!$G891="..C",0,BaseCase_RADs_All*'7 Base case Results'!$G891*('9 All Base Data'!$V891*Basecase_PM10)/10)</f>
        <v>328.86</v>
      </c>
      <c r="R891" s="189">
        <f t="shared" si="140"/>
        <v>7.7632398753894077E-2</v>
      </c>
      <c r="S891" s="178">
        <f t="shared" si="141"/>
        <v>0</v>
      </c>
      <c r="T891" s="179">
        <f t="shared" si="142"/>
        <v>1.5579747494659855E-3</v>
      </c>
      <c r="U891" s="178">
        <f t="shared" si="143"/>
        <v>6.312127236580517E-5</v>
      </c>
      <c r="V891" s="178">
        <f t="shared" si="144"/>
        <v>5.986798679867986E-5</v>
      </c>
      <c r="W891" s="178">
        <f t="shared" si="145"/>
        <v>2.9640522875816992E-5</v>
      </c>
      <c r="X891" s="179">
        <f t="shared" si="146"/>
        <v>0</v>
      </c>
      <c r="Y891" s="179">
        <f t="shared" si="147"/>
        <v>2.0389319999999999E-2</v>
      </c>
      <c r="Z891" s="186">
        <f t="shared" si="148"/>
        <v>9.9702682762524544E-2</v>
      </c>
      <c r="AA891" s="156">
        <f>$J891*'9 All Base Data'!$Y891</f>
        <v>5.9406666369199229E-3</v>
      </c>
      <c r="AB891" s="156">
        <f>$K891*'9 All Base Data'!$Y891</f>
        <v>0</v>
      </c>
      <c r="AC891" s="178">
        <f>$L891*'9 All Base Data'!$Y891</f>
        <v>1.1922095367241244E-4</v>
      </c>
      <c r="AD891" s="178">
        <f>IF($M891="","",$M891*'9 All Base Data'!$Y891)</f>
        <v>2.707972153438363E-3</v>
      </c>
      <c r="AE891" s="178">
        <f>IF($N891="","",$N891*'9 All Base Data'!$Y891)</f>
        <v>3.5963300149953704E-3</v>
      </c>
      <c r="AF891" s="178">
        <f>IF($O891="","",$O891*'9 All Base Data'!$Y891)</f>
        <v>1.7805359387967274E-3</v>
      </c>
      <c r="AG891" s="178">
        <f>IF($P891="","",$P891*'9 All Base Data'!$Y891)</f>
        <v>0</v>
      </c>
      <c r="AH891" s="167">
        <f>$Q891*'9 All Base Data'!$Y891</f>
        <v>89.588698471401855</v>
      </c>
      <c r="AI891" s="178">
        <f>$R891*'9 All Base Data'!$Y891</f>
        <v>2.1148773227434924E-2</v>
      </c>
      <c r="AJ891" s="178">
        <f>$S891*'9 All Base Data'!$Y891</f>
        <v>0</v>
      </c>
      <c r="AK891" s="178">
        <f>$T891*'9 All Base Data'!$Y891</f>
        <v>4.2442659507378831E-4</v>
      </c>
      <c r="AL891" s="178">
        <f>IF($U891="","",$U891*'9 All Base Data'!$Y891)</f>
        <v>1.7195623174333605E-5</v>
      </c>
      <c r="AM891" s="178">
        <f>IF($V891="","",$V891*'9 All Base Data'!$Y891)</f>
        <v>1.6309356618004003E-5</v>
      </c>
      <c r="AN891" s="178">
        <f>IF($W891="","",$W891*'9 All Base Data'!$Y891)</f>
        <v>8.0747304824431594E-6</v>
      </c>
      <c r="AO891" s="178">
        <f>IF($X891="","",$X891*'9 All Base Data'!$Y891)</f>
        <v>0</v>
      </c>
      <c r="AP891" s="178">
        <f>$Y891*'9 All Base Data'!$Y891</f>
        <v>5.554499305226915E-3</v>
      </c>
      <c r="AQ891" s="179">
        <f t="shared" si="149"/>
        <v>2.7161204107527964E-2</v>
      </c>
    </row>
    <row r="892" spans="1:43" x14ac:dyDescent="0.25">
      <c r="A892" s="124">
        <v>545841</v>
      </c>
      <c r="B892" s="125" t="s">
        <v>927</v>
      </c>
      <c r="C892" s="126" t="s">
        <v>836</v>
      </c>
      <c r="D892" s="101" t="s">
        <v>2093</v>
      </c>
      <c r="E892" s="142"/>
      <c r="F892" s="191" t="str">
        <f>IF('9 All Base Data'!G892="Rural Centre","Rural",IF('9 All Base Data'!G892="Rural (Incl.some Off Shore Islands)","Rural",IF('9 All Base Data'!G892="Inlet-in TA but not in Urban Area","Rural",IF('9 All Base Data'!G892="Rural (Incl.some Off Shore Islands)","Rural",IF('9 All Base Data'!G892="Inlet-not in TA","Rural",IF('9 All Base Data'!G892="Inland Water not in Urban Area","Rural",IF('9 All Base Data'!G892="Oceanic-in Region but not in TA","Rural",'9 All Base Data'!G892)))))))</f>
        <v>Rural</v>
      </c>
      <c r="G892" s="177">
        <f>IF('9 All Base Data'!I892="..C","..C",'9 All Base Data'!I892*Basecase_Pop_2006)</f>
        <v>1287</v>
      </c>
      <c r="H892" s="177">
        <f>IF('9 All Base Data'!J892="..C","..C",'9 All Base Data'!J892*Basecase_Pop_2006)</f>
        <v>828</v>
      </c>
      <c r="I892" s="191">
        <f>IF('9 All Base Data'!L892="..C","..C",'9 All Base Data'!L892*Basecase_Pop_2006)</f>
        <v>15</v>
      </c>
      <c r="J892" s="156">
        <f>IF('9 All Base Data'!$P892=0,0,('9 All Base Data'!$P892*Basecase_Pop_2006)/(1+(1/(BaseCase_Mort_AllAdults_30*('9 All Base Data'!$W892*Basecase_PM10)/10))))</f>
        <v>1.7613982578606226E-2</v>
      </c>
      <c r="K892" s="156">
        <f>IF('9 All Base Data'!$Q892=0,0,('9 All Base Data'!$Q892*Basecase_Pop_2006)/(1+(1/(BaseCase_Mort_Maori_30*('9 All Base Data'!$W892*Basecase_PM10)/10))))</f>
        <v>0</v>
      </c>
      <c r="L892" s="179">
        <f>133/(1+1/(BaseCase_Mort_Child_0_1*'9 All Base Data'!$AB$10/10))*IF('9 All Base Data'!$L892="..C",0,'9 All Base Data'!L892/'9 All Base Data'!$L$2022)</f>
        <v>2.1881667829578449E-3</v>
      </c>
      <c r="M892" s="178">
        <f>IF('9 All Base Data'!$R892="","",IF('9 All Base Data'!$R892=0,0,('9 All Base Data'!$R892*Basecase_Pop_2006)/(1+(1/(BaseCase_CardiacHA_All*('9 All Base Data'!$W892*Basecase_PM10)/10)))))</f>
        <v>3.648751669516373E-2</v>
      </c>
      <c r="N892" s="178">
        <f>IF('9 All Base Data'!$S892="","",IF('9 All Base Data'!$S892=0,0,('9 All Base Data'!S892*Basecase_Pop_2006)/(1+(1/(BaseCase_RespHA_All*('9 All Base Data'!$W892*Basecase_PM10)/10)))))</f>
        <v>3.4263585887146113E-2</v>
      </c>
      <c r="O892" s="178">
        <f>IF('9 All Base Data'!$T892="","",IF('9 All Base Data'!$T892=0,0,('9 All Base Data'!$T892*Basecase_Pop_2006)/(1+(1/(BaseCase_RespHA_Child_1_4*('9 All Base Data'!$W892*Basecase_PM10)/10)))))</f>
        <v>2.0919870596032574E-2</v>
      </c>
      <c r="P892" s="179">
        <f>IF('9 All Base Data'!$U892="","",IF('9 All Base Data'!$U892=0,0,('9 All Base Data'!$U892*Basecase_Pop_2006)/(1+(1/(BaseCase_RespHA_Child_5_14*('9 All Base Data'!$W892*Basecase_PM10)/10)))))</f>
        <v>7.7838872557158328E-3</v>
      </c>
      <c r="Q892" s="156">
        <f>IF('7 Base case Results'!$G892="..C",0,BaseCase_RADs_All*'7 Base case Results'!$G892*('9 All Base Data'!$V892*Basecase_PM10)/10)</f>
        <v>369.26604000000003</v>
      </c>
      <c r="R892" s="189">
        <f t="shared" si="140"/>
        <v>6.2705777979838159E-2</v>
      </c>
      <c r="S892" s="178">
        <f t="shared" si="141"/>
        <v>0</v>
      </c>
      <c r="T892" s="179">
        <f t="shared" si="142"/>
        <v>7.7898737473299281E-3</v>
      </c>
      <c r="U892" s="178">
        <f t="shared" si="143"/>
        <v>2.3169573101428968E-4</v>
      </c>
      <c r="V892" s="178">
        <f t="shared" si="144"/>
        <v>1.5538536199820763E-4</v>
      </c>
      <c r="W892" s="178">
        <f t="shared" si="145"/>
        <v>9.487161315300773E-5</v>
      </c>
      <c r="X892" s="179">
        <f t="shared" si="146"/>
        <v>3.52999287046713E-5</v>
      </c>
      <c r="Y892" s="179">
        <f t="shared" si="147"/>
        <v>2.2894494480000003E-2</v>
      </c>
      <c r="Z892" s="186">
        <f t="shared" si="148"/>
        <v>9.377722730018058E-2</v>
      </c>
      <c r="AA892" s="156">
        <f>$J892*'9 All Base Data'!$Y892</f>
        <v>1.5342507836195178E-3</v>
      </c>
      <c r="AB892" s="156">
        <f>$K892*'9 All Base Data'!$Y892</f>
        <v>0</v>
      </c>
      <c r="AC892" s="178">
        <f>$L892*'9 All Base Data'!$Y892</f>
        <v>1.9059838321407741E-4</v>
      </c>
      <c r="AD892" s="178">
        <f>IF($M892="","",$M892*'9 All Base Data'!$Y892)</f>
        <v>3.1782137192459346E-3</v>
      </c>
      <c r="AE892" s="178">
        <f>IF($N892="","",$N892*'9 All Base Data'!$Y892)</f>
        <v>2.984500141428452E-3</v>
      </c>
      <c r="AF892" s="178">
        <f>IF($O892="","",$O892*'9 All Base Data'!$Y892)</f>
        <v>1.8222073123976958E-3</v>
      </c>
      <c r="AG892" s="178">
        <f>IF($P892="","",$P892*'9 All Base Data'!$Y892)</f>
        <v>6.7800879604554406E-4</v>
      </c>
      <c r="AH892" s="167">
        <f>$Q892*'9 All Base Data'!$Y892</f>
        <v>32.164600407984871</v>
      </c>
      <c r="AI892" s="178">
        <f>$R892*'9 All Base Data'!$Y892</f>
        <v>5.4619327896854829E-3</v>
      </c>
      <c r="AJ892" s="178">
        <f>$S892*'9 All Base Data'!$Y892</f>
        <v>0</v>
      </c>
      <c r="AK892" s="178">
        <f>$T892*'9 All Base Data'!$Y892</f>
        <v>6.7853024424211557E-4</v>
      </c>
      <c r="AL892" s="178">
        <f>IF($U892="","",$U892*'9 All Base Data'!$Y892)</f>
        <v>2.0181657117211683E-5</v>
      </c>
      <c r="AM892" s="178">
        <f>IF($V892="","",$V892*'9 All Base Data'!$Y892)</f>
        <v>1.3534708141378032E-5</v>
      </c>
      <c r="AN892" s="178">
        <f>IF($W892="","",$W892*'9 All Base Data'!$Y892)</f>
        <v>8.2637101617235509E-6</v>
      </c>
      <c r="AO892" s="178">
        <f>IF($X892="","",$X892*'9 All Base Data'!$Y892)</f>
        <v>3.0747698900665421E-6</v>
      </c>
      <c r="AP892" s="178">
        <f>$Y892*'9 All Base Data'!$Y892</f>
        <v>1.9942052252950623E-3</v>
      </c>
      <c r="AQ892" s="179">
        <f t="shared" si="149"/>
        <v>8.1683846244812505E-3</v>
      </c>
    </row>
    <row r="893" spans="1:43" x14ac:dyDescent="0.25">
      <c r="A893" s="124">
        <v>545842</v>
      </c>
      <c r="B893" s="125" t="s">
        <v>928</v>
      </c>
      <c r="C893" s="126" t="s">
        <v>836</v>
      </c>
      <c r="D893" s="101" t="s">
        <v>2093</v>
      </c>
      <c r="E893" s="142"/>
      <c r="F893" s="191" t="str">
        <f>IF('9 All Base Data'!G893="Rural Centre","Rural",IF('9 All Base Data'!G893="Rural (Incl.some Off Shore Islands)","Rural",IF('9 All Base Data'!G893="Inlet-in TA but not in Urban Area","Rural",IF('9 All Base Data'!G893="Rural (Incl.some Off Shore Islands)","Rural",IF('9 All Base Data'!G893="Inlet-not in TA","Rural",IF('9 All Base Data'!G893="Inland Water not in Urban Area","Rural",IF('9 All Base Data'!G893="Oceanic-in Region but not in TA","Rural",'9 All Base Data'!G893)))))))</f>
        <v>Hastings Zone</v>
      </c>
      <c r="G893" s="177">
        <f>IF('9 All Base Data'!I893="..C","..C",'9 All Base Data'!I893*Basecase_Pop_2006)</f>
        <v>1152</v>
      </c>
      <c r="H893" s="177">
        <f>IF('9 All Base Data'!J893="..C","..C",'9 All Base Data'!J893*Basecase_Pop_2006)</f>
        <v>711</v>
      </c>
      <c r="I893" s="191">
        <f>IF('9 All Base Data'!L893="..C","..C",'9 All Base Data'!L893*Basecase_Pop_2006)</f>
        <v>12</v>
      </c>
      <c r="J893" s="156">
        <f>IF('9 All Base Data'!$P893=0,0,('9 All Base Data'!$P893*Basecase_Pop_2006)/(1+(1/(BaseCase_Mort_AllAdults_30*('9 All Base Data'!$W893*Basecase_PM10)/10))))</f>
        <v>0.1090342679127726</v>
      </c>
      <c r="K893" s="156">
        <f>IF('9 All Base Data'!$Q893=0,0,('9 All Base Data'!$Q893*Basecase_Pop_2006)/(1+(1/(BaseCase_Mort_Maori_30*('9 All Base Data'!$W893*Basecase_PM10)/10))))</f>
        <v>5.5555555555555552E-2</v>
      </c>
      <c r="L893" s="179">
        <f>133/(1+1/(BaseCase_Mort_Child_0_1*'9 All Base Data'!$AB$10/10))*IF('9 All Base Data'!$L893="..C",0,'9 All Base Data'!L893/'9 All Base Data'!$L$2022)</f>
        <v>1.7505334263662759E-3</v>
      </c>
      <c r="M893" s="178">
        <f>IF('9 All Base Data'!$R893="","",IF('9 All Base Data'!$R893=0,0,('9 All Base Data'!$R893*Basecase_Pop_2006)/(1+(1/(BaseCase_CardiacHA_All*('9 All Base Data'!$W893*Basecase_PM10)/10)))))</f>
        <v>4.1749502982107362E-2</v>
      </c>
      <c r="N893" s="178">
        <f>IF('9 All Base Data'!$S893="","",IF('9 All Base Data'!$S893=0,0,('9 All Base Data'!S893*Basecase_Pop_2006)/(1+(1/(BaseCase_RespHA_All*('9 All Base Data'!$W893*Basecase_PM10)/10)))))</f>
        <v>5.2805280528052799E-2</v>
      </c>
      <c r="O893" s="178">
        <f>IF('9 All Base Data'!$T893="","",IF('9 All Base Data'!$T893=0,0,('9 All Base Data'!$T893*Basecase_Pop_2006)/(1+(1/(BaseCase_RespHA_Child_1_4*('9 All Base Data'!$W893*Basecase_PM10)/10)))))</f>
        <v>6.5359477124183E-3</v>
      </c>
      <c r="P893" s="179">
        <f>IF('9 All Base Data'!$U893="","",IF('9 All Base Data'!$U893=0,0,('9 All Base Data'!$U893*Basecase_Pop_2006)/(1+(1/(BaseCase_RespHA_Child_5_14*('9 All Base Data'!$W893*Basecase_PM10)/10)))))</f>
        <v>9.7087378640776691E-3</v>
      </c>
      <c r="Q893" s="156">
        <f>IF('7 Base case Results'!$G893="..C",0,BaseCase_RADs_All*'7 Base case Results'!$G893*('9 All Base Data'!$V893*Basecase_PM10)/10)</f>
        <v>622.07999999999993</v>
      </c>
      <c r="R893" s="189">
        <f t="shared" si="140"/>
        <v>0.38816199376947041</v>
      </c>
      <c r="S893" s="178">
        <f t="shared" si="141"/>
        <v>0.19777777777777777</v>
      </c>
      <c r="T893" s="179">
        <f t="shared" si="142"/>
        <v>6.2318989978639421E-3</v>
      </c>
      <c r="U893" s="178">
        <f t="shared" si="143"/>
        <v>2.6510934393638173E-4</v>
      </c>
      <c r="V893" s="178">
        <f t="shared" si="144"/>
        <v>2.3947194719471944E-4</v>
      </c>
      <c r="W893" s="178">
        <f t="shared" si="145"/>
        <v>2.9640522875816992E-5</v>
      </c>
      <c r="X893" s="179">
        <f t="shared" si="146"/>
        <v>4.4029126213592225E-5</v>
      </c>
      <c r="Y893" s="179">
        <f t="shared" si="147"/>
        <v>3.8568959999999992E-2</v>
      </c>
      <c r="Z893" s="186">
        <f t="shared" si="148"/>
        <v>0.43346743405846538</v>
      </c>
      <c r="AA893" s="156">
        <f>$J893*'9 All Base Data'!$Y893</f>
        <v>2.9703333184599619E-2</v>
      </c>
      <c r="AB893" s="156">
        <f>$K893*'9 All Base Data'!$Y893</f>
        <v>1.5134555479772185E-2</v>
      </c>
      <c r="AC893" s="178">
        <f>$L893*'9 All Base Data'!$Y893</f>
        <v>4.7688381468964977E-4</v>
      </c>
      <c r="AD893" s="178">
        <f>IF($M893="","",$M893*'9 All Base Data'!$Y893)</f>
        <v>1.1373483044441126E-2</v>
      </c>
      <c r="AE893" s="178">
        <f>IF($N893="","",$N893*'9 All Base Data'!$Y893)</f>
        <v>1.4385320059981482E-2</v>
      </c>
      <c r="AF893" s="178">
        <f>IF($O893="","",$O893*'9 All Base Data'!$Y893)</f>
        <v>1.7805359387967274E-3</v>
      </c>
      <c r="AG893" s="178">
        <f>IF($P893="","",$P893*'9 All Base Data'!$Y893)</f>
        <v>2.6448737731640708E-3</v>
      </c>
      <c r="AH893" s="167">
        <f>$Q893*'9 All Base Data'!$Y893</f>
        <v>169.46827691142025</v>
      </c>
      <c r="AI893" s="178">
        <f>$R893*'9 All Base Data'!$Y893</f>
        <v>0.10574386613717464</v>
      </c>
      <c r="AJ893" s="178">
        <f>$S893*'9 All Base Data'!$Y893</f>
        <v>5.3879017507988979E-2</v>
      </c>
      <c r="AK893" s="178">
        <f>$T893*'9 All Base Data'!$Y893</f>
        <v>1.6977063802951532E-3</v>
      </c>
      <c r="AL893" s="178">
        <f>IF($U893="","",$U893*'9 All Base Data'!$Y893)</f>
        <v>7.2221617332201158E-5</v>
      </c>
      <c r="AM893" s="178">
        <f>IF($V893="","",$V893*'9 All Base Data'!$Y893)</f>
        <v>6.5237426472016012E-5</v>
      </c>
      <c r="AN893" s="178">
        <f>IF($W893="","",$W893*'9 All Base Data'!$Y893)</f>
        <v>8.0747304824431594E-6</v>
      </c>
      <c r="AO893" s="178">
        <f>IF($X893="","",$X893*'9 All Base Data'!$Y893)</f>
        <v>1.1994502561299061E-5</v>
      </c>
      <c r="AP893" s="178">
        <f>$Y893*'9 All Base Data'!$Y893</f>
        <v>1.0507033168508054E-2</v>
      </c>
      <c r="AQ893" s="179">
        <f t="shared" si="149"/>
        <v>0.11808606472978206</v>
      </c>
    </row>
    <row r="894" spans="1:43" x14ac:dyDescent="0.25">
      <c r="A894" s="124">
        <v>545851</v>
      </c>
      <c r="B894" s="125" t="s">
        <v>929</v>
      </c>
      <c r="C894" s="126" t="s">
        <v>836</v>
      </c>
      <c r="D894" s="101" t="s">
        <v>2093</v>
      </c>
      <c r="E894" s="142"/>
      <c r="F894" s="191" t="str">
        <f>IF('9 All Base Data'!G894="Rural Centre","Rural",IF('9 All Base Data'!G894="Rural (Incl.some Off Shore Islands)","Rural",IF('9 All Base Data'!G894="Inlet-in TA but not in Urban Area","Rural",IF('9 All Base Data'!G894="Rural (Incl.some Off Shore Islands)","Rural",IF('9 All Base Data'!G894="Inlet-not in TA","Rural",IF('9 All Base Data'!G894="Inland Water not in Urban Area","Rural",IF('9 All Base Data'!G894="Oceanic-in Region but not in TA","Rural",'9 All Base Data'!G894)))))))</f>
        <v>Rural</v>
      </c>
      <c r="G894" s="177">
        <f>IF('9 All Base Data'!I894="..C","..C",'9 All Base Data'!I894*Basecase_Pop_2006)</f>
        <v>1290</v>
      </c>
      <c r="H894" s="177">
        <f>IF('9 All Base Data'!J894="..C","..C",'9 All Base Data'!J894*Basecase_Pop_2006)</f>
        <v>837</v>
      </c>
      <c r="I894" s="191">
        <f>IF('9 All Base Data'!L894="..C","..C",'9 All Base Data'!L894*Basecase_Pop_2006)</f>
        <v>15</v>
      </c>
      <c r="J894" s="156">
        <f>IF('9 All Base Data'!$P894=0,0,('9 All Base Data'!$P894*Basecase_Pop_2006)/(1+(1/(BaseCase_Mort_AllAdults_30*('9 All Base Data'!$W894*Basecase_PM10)/10))))</f>
        <v>0.1232978780502436</v>
      </c>
      <c r="K894" s="156">
        <f>IF('9 All Base Data'!$Q894=0,0,('9 All Base Data'!$Q894*Basecase_Pop_2006)/(1+(1/(BaseCase_Mort_Maori_30*('9 All Base Data'!$W894*Basecase_PM10)/10))))</f>
        <v>9.1656603990569838E-2</v>
      </c>
      <c r="L894" s="179">
        <f>133/(1+1/(BaseCase_Mort_Child_0_1*'9 All Base Data'!$AB$10/10))*IF('9 All Base Data'!$L894="..C",0,'9 All Base Data'!L894/'9 All Base Data'!$L$2022)</f>
        <v>2.1881667829578449E-3</v>
      </c>
      <c r="M894" s="178">
        <f>IF('9 All Base Data'!$R894="","",IF('9 All Base Data'!$R894=0,0,('9 All Base Data'!$R894*Basecase_Pop_2006)/(1+(1/(BaseCase_CardiacHA_All*('9 All Base Data'!$W894*Basecase_PM10)/10)))))</f>
        <v>3.3314689156453837E-2</v>
      </c>
      <c r="N894" s="178">
        <f>IF('9 All Base Data'!$S894="","",IF('9 All Base Data'!$S894=0,0,('9 All Base Data'!S894*Basecase_Pop_2006)/(1+(1/(BaseCase_RespHA_All*('9 All Base Data'!$W894*Basecase_PM10)/10)))))</f>
        <v>5.2713209057147867E-2</v>
      </c>
      <c r="O894" s="178">
        <f>IF('9 All Base Data'!$T894="","",IF('9 All Base Data'!$T894=0,0,('9 All Base Data'!$T894*Basecase_Pop_2006)/(1+(1/(BaseCase_RespHA_Child_1_4*('9 All Base Data'!$W894*Basecase_PM10)/10)))))</f>
        <v>1.0459935298016287E-2</v>
      </c>
      <c r="P894" s="179">
        <f>IF('9 All Base Data'!$U894="","",IF('9 All Base Data'!$U894=0,0,('9 All Base Data'!$U894*Basecase_Pop_2006)/(1+(1/(BaseCase_RespHA_Child_5_14*('9 All Base Data'!$W894*Basecase_PM10)/10)))))</f>
        <v>1.5567774511431666E-2</v>
      </c>
      <c r="Q894" s="156">
        <f>IF('7 Base case Results'!$G894="..C",0,BaseCase_RADs_All*'7 Base case Results'!$G894*('9 All Base Data'!$V894*Basecase_PM10)/10)</f>
        <v>370.1268</v>
      </c>
      <c r="R894" s="189">
        <f t="shared" si="140"/>
        <v>0.43894044585886721</v>
      </c>
      <c r="S894" s="178">
        <f t="shared" si="141"/>
        <v>0.32629751020642866</v>
      </c>
      <c r="T894" s="179">
        <f t="shared" si="142"/>
        <v>7.7898737473299281E-3</v>
      </c>
      <c r="U894" s="178">
        <f t="shared" si="143"/>
        <v>2.1154827614348188E-4</v>
      </c>
      <c r="V894" s="178">
        <f t="shared" si="144"/>
        <v>2.3905440307416559E-4</v>
      </c>
      <c r="W894" s="178">
        <f t="shared" si="145"/>
        <v>4.7435806576503865E-5</v>
      </c>
      <c r="X894" s="179">
        <f t="shared" si="146"/>
        <v>7.0599857409342601E-5</v>
      </c>
      <c r="Y894" s="179">
        <f t="shared" si="147"/>
        <v>2.2947861600000001E-2</v>
      </c>
      <c r="Z894" s="186">
        <f t="shared" si="148"/>
        <v>0.47012878388541479</v>
      </c>
      <c r="AA894" s="156">
        <f>$J894*'9 All Base Data'!$Y894</f>
        <v>1.0739755485336627E-2</v>
      </c>
      <c r="AB894" s="156">
        <f>$K894*'9 All Base Data'!$Y894</f>
        <v>7.9836695573456753E-3</v>
      </c>
      <c r="AC894" s="178">
        <f>$L894*'9 All Base Data'!$Y894</f>
        <v>1.9059838321407741E-4</v>
      </c>
      <c r="AD894" s="178">
        <f>IF($M894="","",$M894*'9 All Base Data'!$Y894)</f>
        <v>2.9018473088767227E-3</v>
      </c>
      <c r="AE894" s="178">
        <f>IF($N894="","",$N894*'9 All Base Data'!$Y894)</f>
        <v>4.5915386791206955E-3</v>
      </c>
      <c r="AF894" s="178">
        <f>IF($O894="","",$O894*'9 All Base Data'!$Y894)</f>
        <v>9.1110365619884788E-4</v>
      </c>
      <c r="AG894" s="178">
        <f>IF($P894="","",$P894*'9 All Base Data'!$Y894)</f>
        <v>1.3560175920910881E-3</v>
      </c>
      <c r="AH894" s="167">
        <f>$Q894*'9 All Base Data'!$Y894</f>
        <v>32.23957616651164</v>
      </c>
      <c r="AI894" s="178">
        <f>$R894*'9 All Base Data'!$Y894</f>
        <v>3.8233529527798391E-2</v>
      </c>
      <c r="AJ894" s="178">
        <f>$S894*'9 All Base Data'!$Y894</f>
        <v>2.8421863624150605E-2</v>
      </c>
      <c r="AK894" s="178">
        <f>$T894*'9 All Base Data'!$Y894</f>
        <v>6.7853024424211557E-4</v>
      </c>
      <c r="AL894" s="178">
        <f>IF($U894="","",$U894*'9 All Base Data'!$Y894)</f>
        <v>1.8426730411367188E-5</v>
      </c>
      <c r="AM894" s="178">
        <f>IF($V894="","",$V894*'9 All Base Data'!$Y894)</f>
        <v>2.0822627909812356E-5</v>
      </c>
      <c r="AN894" s="178">
        <f>IF($W894="","",$W894*'9 All Base Data'!$Y894)</f>
        <v>4.1318550808617754E-6</v>
      </c>
      <c r="AO894" s="178">
        <f>IF($X894="","",$X894*'9 All Base Data'!$Y894)</f>
        <v>6.1495397801330842E-6</v>
      </c>
      <c r="AP894" s="178">
        <f>$Y894*'9 All Base Data'!$Y894</f>
        <v>1.9988537223237218E-3</v>
      </c>
      <c r="AQ894" s="179">
        <f t="shared" si="149"/>
        <v>4.0950162852685407E-2</v>
      </c>
    </row>
    <row r="895" spans="1:43" x14ac:dyDescent="0.25">
      <c r="A895" s="124">
        <v>545852</v>
      </c>
      <c r="B895" s="125" t="s">
        <v>930</v>
      </c>
      <c r="C895" s="126" t="s">
        <v>836</v>
      </c>
      <c r="D895" s="101" t="s">
        <v>2093</v>
      </c>
      <c r="E895" s="142"/>
      <c r="F895" s="191" t="str">
        <f>IF('9 All Base Data'!G895="Rural Centre","Rural",IF('9 All Base Data'!G895="Rural (Incl.some Off Shore Islands)","Rural",IF('9 All Base Data'!G895="Inlet-in TA but not in Urban Area","Rural",IF('9 All Base Data'!G895="Rural (Incl.some Off Shore Islands)","Rural",IF('9 All Base Data'!G895="Inlet-not in TA","Rural",IF('9 All Base Data'!G895="Inland Water not in Urban Area","Rural",IF('9 All Base Data'!G895="Oceanic-in Region but not in TA","Rural",'9 All Base Data'!G895)))))))</f>
        <v>Hastings Zone</v>
      </c>
      <c r="G895" s="177">
        <f>IF('9 All Base Data'!I895="..C","..C",'9 All Base Data'!I895*Basecase_Pop_2006)</f>
        <v>636</v>
      </c>
      <c r="H895" s="177">
        <f>IF('9 All Base Data'!J895="..C","..C",'9 All Base Data'!J895*Basecase_Pop_2006)</f>
        <v>414</v>
      </c>
      <c r="I895" s="191">
        <f>IF('9 All Base Data'!L895="..C","..C",'9 All Base Data'!L895*Basecase_Pop_2006)</f>
        <v>9</v>
      </c>
      <c r="J895" s="156">
        <f>IF('9 All Base Data'!$P895=0,0,('9 All Base Data'!$P895*Basecase_Pop_2006)/(1+(1/(BaseCase_Mort_AllAdults_30*('9 All Base Data'!$W895*Basecase_PM10)/10))))</f>
        <v>0.17445482866043613</v>
      </c>
      <c r="K895" s="156">
        <f>IF('9 All Base Data'!$Q895=0,0,('9 All Base Data'!$Q895*Basecase_Pop_2006)/(1+(1/(BaseCase_Mort_Maori_30*('9 All Base Data'!$W895*Basecase_PM10)/10))))</f>
        <v>0.22222222222222221</v>
      </c>
      <c r="L895" s="179">
        <f>133/(1+1/(BaseCase_Mort_Child_0_1*'9 All Base Data'!$AB$10/10))*IF('9 All Base Data'!$L895="..C",0,'9 All Base Data'!L895/'9 All Base Data'!$L$2022)</f>
        <v>1.3129000697747069E-3</v>
      </c>
      <c r="M895" s="178">
        <f>IF('9 All Base Data'!$R895="","",IF('9 All Base Data'!$R895=0,0,('9 All Base Data'!$R895*Basecase_Pop_2006)/(1+(1/(BaseCase_CardiacHA_All*('9 All Base Data'!$W895*Basecase_PM10)/10)))))</f>
        <v>3.3797216699801194E-2</v>
      </c>
      <c r="N895" s="178">
        <f>IF('9 All Base Data'!$S895="","",IF('9 All Base Data'!$S895=0,0,('9 All Base Data'!S895*Basecase_Pop_2006)/(1+(1/(BaseCase_RespHA_All*('9 All Base Data'!$W895*Basecase_PM10)/10)))))</f>
        <v>5.6105610561056111E-2</v>
      </c>
      <c r="O895" s="178">
        <f>IF('9 All Base Data'!$T895="","",IF('9 All Base Data'!$T895=0,0,('9 All Base Data'!$T895*Basecase_Pop_2006)/(1+(1/(BaseCase_RespHA_Child_1_4*('9 All Base Data'!$W895*Basecase_PM10)/10)))))</f>
        <v>1.30718954248366E-2</v>
      </c>
      <c r="P895" s="179">
        <f>IF('9 All Base Data'!$U895="","",IF('9 All Base Data'!$U895=0,0,('9 All Base Data'!$U895*Basecase_Pop_2006)/(1+(1/(BaseCase_RespHA_Child_5_14*('9 All Base Data'!$W895*Basecase_PM10)/10)))))</f>
        <v>3.8834951456310676E-2</v>
      </c>
      <c r="Q895" s="156">
        <f>IF('7 Base case Results'!$G895="..C",0,BaseCase_RADs_All*'7 Base case Results'!$G895*('9 All Base Data'!$V895*Basecase_PM10)/10)</f>
        <v>343.43999999999994</v>
      </c>
      <c r="R895" s="189">
        <f t="shared" si="140"/>
        <v>0.62105919003115262</v>
      </c>
      <c r="S895" s="178">
        <f t="shared" si="141"/>
        <v>0.7911111111111111</v>
      </c>
      <c r="T895" s="179">
        <f t="shared" si="142"/>
        <v>4.673924248397957E-3</v>
      </c>
      <c r="U895" s="178">
        <f t="shared" si="143"/>
        <v>2.1461232604373759E-4</v>
      </c>
      <c r="V895" s="178">
        <f t="shared" si="144"/>
        <v>2.5443894389438947E-4</v>
      </c>
      <c r="W895" s="178">
        <f t="shared" si="145"/>
        <v>5.9281045751633985E-5</v>
      </c>
      <c r="X895" s="179">
        <f t="shared" si="146"/>
        <v>1.761165048543689E-4</v>
      </c>
      <c r="Y895" s="179">
        <f t="shared" si="147"/>
        <v>2.1293279999999994E-2</v>
      </c>
      <c r="Z895" s="186">
        <f t="shared" si="148"/>
        <v>0.64749544554948868</v>
      </c>
      <c r="AA895" s="156">
        <f>$J895*'9 All Base Data'!$Y895</f>
        <v>4.7525333095359383E-2</v>
      </c>
      <c r="AB895" s="156">
        <f>$K895*'9 All Base Data'!$Y895</f>
        <v>6.0538221919088739E-2</v>
      </c>
      <c r="AC895" s="178">
        <f>$L895*'9 All Base Data'!$Y895</f>
        <v>3.5766286101723734E-4</v>
      </c>
      <c r="AD895" s="178">
        <f>IF($M895="","",$M895*'9 All Base Data'!$Y895)</f>
        <v>9.2071053216904349E-3</v>
      </c>
      <c r="AE895" s="178">
        <f>IF($N895="","",$N895*'9 All Base Data'!$Y895)</f>
        <v>1.5284402563730327E-2</v>
      </c>
      <c r="AF895" s="178">
        <f>IF($O895="","",$O895*'9 All Base Data'!$Y895)</f>
        <v>3.5610718775934548E-3</v>
      </c>
      <c r="AG895" s="178">
        <f>IF($P895="","",$P895*'9 All Base Data'!$Y895)</f>
        <v>1.0579495092656283E-2</v>
      </c>
      <c r="AH895" s="167">
        <f>$Q895*'9 All Base Data'!$Y895</f>
        <v>93.560611211513248</v>
      </c>
      <c r="AI895" s="178">
        <f>$R895*'9 All Base Data'!$Y895</f>
        <v>0.16919018581947939</v>
      </c>
      <c r="AJ895" s="178">
        <f>$S895*'9 All Base Data'!$Y895</f>
        <v>0.21551607003195591</v>
      </c>
      <c r="AK895" s="178">
        <f>$T895*'9 All Base Data'!$Y895</f>
        <v>1.2732797852213651E-3</v>
      </c>
      <c r="AL895" s="178">
        <f>IF($U895="","",$U895*'9 All Base Data'!$Y895)</f>
        <v>5.8465118792734266E-5</v>
      </c>
      <c r="AM895" s="178">
        <f>IF($V895="","",$V895*'9 All Base Data'!$Y895)</f>
        <v>6.931476562651704E-5</v>
      </c>
      <c r="AN895" s="178">
        <f>IF($W895="","",$W895*'9 All Base Data'!$Y895)</f>
        <v>1.6149460964886319E-5</v>
      </c>
      <c r="AO895" s="178">
        <f>IF($X895="","",$X895*'9 All Base Data'!$Y895)</f>
        <v>4.7978010245196246E-5</v>
      </c>
      <c r="AP895" s="178">
        <f>$Y895*'9 All Base Data'!$Y895</f>
        <v>5.8007578951138209E-3</v>
      </c>
      <c r="AQ895" s="179">
        <f t="shared" si="149"/>
        <v>0.17639200338423386</v>
      </c>
    </row>
    <row r="896" spans="1:43" x14ac:dyDescent="0.25">
      <c r="A896" s="124">
        <v>545860</v>
      </c>
      <c r="B896" s="125" t="s">
        <v>931</v>
      </c>
      <c r="C896" s="126" t="s">
        <v>836</v>
      </c>
      <c r="D896" s="101" t="s">
        <v>2093</v>
      </c>
      <c r="E896" s="142"/>
      <c r="F896" s="191" t="str">
        <f>IF('9 All Base Data'!G896="Rural Centre","Rural",IF('9 All Base Data'!G896="Rural (Incl.some Off Shore Islands)","Rural",IF('9 All Base Data'!G896="Inlet-in TA but not in Urban Area","Rural",IF('9 All Base Data'!G896="Rural (Incl.some Off Shore Islands)","Rural",IF('9 All Base Data'!G896="Inlet-not in TA","Rural",IF('9 All Base Data'!G896="Inland Water not in Urban Area","Rural",IF('9 All Base Data'!G896="Oceanic-in Region but not in TA","Rural",'9 All Base Data'!G896)))))))</f>
        <v>Rural</v>
      </c>
      <c r="G896" s="177">
        <f>IF('9 All Base Data'!I896="..C","..C",'9 All Base Data'!I896*Basecase_Pop_2006)</f>
        <v>1083</v>
      </c>
      <c r="H896" s="177">
        <f>IF('9 All Base Data'!J896="..C","..C",'9 All Base Data'!J896*Basecase_Pop_2006)</f>
        <v>705</v>
      </c>
      <c r="I896" s="191">
        <f>IF('9 All Base Data'!L896="..C","..C",'9 All Base Data'!L896*Basecase_Pop_2006)</f>
        <v>9</v>
      </c>
      <c r="J896" s="156">
        <f>IF('9 All Base Data'!$P896=0,0,('9 All Base Data'!$P896*Basecase_Pop_2006)/(1+(1/(BaseCase_Mort_AllAdults_30*('9 All Base Data'!$W896*Basecase_PM10)/10))))</f>
        <v>0.14091186062884981</v>
      </c>
      <c r="K896" s="156">
        <f>IF('9 All Base Data'!$Q896=0,0,('9 All Base Data'!$Q896*Basecase_Pop_2006)/(1+(1/(BaseCase_Mort_Maori_30*('9 All Base Data'!$W896*Basecase_PM10)/10))))</f>
        <v>0.13748490598585475</v>
      </c>
      <c r="L896" s="179">
        <f>133/(1+1/(BaseCase_Mort_Child_0_1*'9 All Base Data'!$AB$10/10))*IF('9 All Base Data'!$L896="..C",0,'9 All Base Data'!L896/'9 All Base Data'!$L$2022)</f>
        <v>1.3129000697747069E-3</v>
      </c>
      <c r="M896" s="178">
        <f>IF('9 All Base Data'!$R896="","",IF('9 All Base Data'!$R896=0,0,('9 All Base Data'!$R896*Basecase_Pop_2006)/(1+(1/(BaseCase_CardiacHA_All*('9 All Base Data'!$W896*Basecase_PM10)/10)))))</f>
        <v>1.1104896385484612E-2</v>
      </c>
      <c r="N896" s="178">
        <f>IF('9 All Base Data'!$S896="","",IF('9 All Base Data'!$S896=0,0,('9 All Base Data'!S896*Basecase_Pop_2006)/(1+(1/(BaseCase_RespHA_All*('9 All Base Data'!$W896*Basecase_PM10)/10)))))</f>
        <v>2.6356604528573933E-2</v>
      </c>
      <c r="O896" s="178">
        <f>IF('9 All Base Data'!$T896="","",IF('9 All Base Data'!$T896=0,0,('9 All Base Data'!$T896*Basecase_Pop_2006)/(1+(1/(BaseCase_RespHA_Child_1_4*('9 All Base Data'!$W896*Basecase_PM10)/10)))))</f>
        <v>1.0459935298016287E-2</v>
      </c>
      <c r="P896" s="179">
        <f>IF('9 All Base Data'!$U896="","",IF('9 All Base Data'!$U896=0,0,('9 All Base Data'!$U896*Basecase_Pop_2006)/(1+(1/(BaseCase_RespHA_Child_5_14*('9 All Base Data'!$W896*Basecase_PM10)/10)))))</f>
        <v>1.5567774511431666E-2</v>
      </c>
      <c r="Q896" s="156">
        <f>IF('7 Base case Results'!$G896="..C",0,BaseCase_RADs_All*'7 Base case Results'!$G896*('9 All Base Data'!$V896*Basecase_PM10)/10)</f>
        <v>310.73436000000004</v>
      </c>
      <c r="R896" s="189">
        <f t="shared" si="140"/>
        <v>0.50164622383870527</v>
      </c>
      <c r="S896" s="178">
        <f t="shared" si="141"/>
        <v>0.48944626530964286</v>
      </c>
      <c r="T896" s="179">
        <f t="shared" si="142"/>
        <v>4.673924248397957E-3</v>
      </c>
      <c r="U896" s="178">
        <f t="shared" si="143"/>
        <v>7.0516092047827287E-5</v>
      </c>
      <c r="V896" s="178">
        <f t="shared" si="144"/>
        <v>1.1952720153708279E-4</v>
      </c>
      <c r="W896" s="178">
        <f t="shared" si="145"/>
        <v>4.7435806576503865E-5</v>
      </c>
      <c r="X896" s="179">
        <f t="shared" si="146"/>
        <v>7.0599857409342601E-5</v>
      </c>
      <c r="Y896" s="179">
        <f t="shared" si="147"/>
        <v>1.9265530320000002E-2</v>
      </c>
      <c r="Z896" s="186">
        <f t="shared" si="148"/>
        <v>0.52577572170068809</v>
      </c>
      <c r="AA896" s="156">
        <f>$J896*'9 All Base Data'!$Y896</f>
        <v>1.2274006268956143E-2</v>
      </c>
      <c r="AB896" s="156">
        <f>$K896*'9 All Base Data'!$Y896</f>
        <v>1.1975504336018511E-2</v>
      </c>
      <c r="AC896" s="178">
        <f>$L896*'9 All Base Data'!$Y896</f>
        <v>1.1435902992844645E-4</v>
      </c>
      <c r="AD896" s="178">
        <f>IF($M896="","",$M896*'9 All Base Data'!$Y896)</f>
        <v>9.6728243629224091E-4</v>
      </c>
      <c r="AE896" s="178">
        <f>IF($N896="","",$N896*'9 All Base Data'!$Y896)</f>
        <v>2.2957693395603477E-3</v>
      </c>
      <c r="AF896" s="178">
        <f>IF($O896="","",$O896*'9 All Base Data'!$Y896)</f>
        <v>9.1110365619884788E-4</v>
      </c>
      <c r="AG896" s="178">
        <f>IF($P896="","",$P896*'9 All Base Data'!$Y896)</f>
        <v>1.3560175920910881E-3</v>
      </c>
      <c r="AH896" s="167">
        <f>$Q896*'9 All Base Data'!$Y896</f>
        <v>27.066248828164426</v>
      </c>
      <c r="AI896" s="178">
        <f>$R896*'9 All Base Data'!$Y896</f>
        <v>4.3695462317483863E-2</v>
      </c>
      <c r="AJ896" s="178">
        <f>$S896*'9 All Base Data'!$Y896</f>
        <v>4.2632795436225897E-2</v>
      </c>
      <c r="AK896" s="178">
        <f>$T896*'9 All Base Data'!$Y896</f>
        <v>4.071181465452694E-4</v>
      </c>
      <c r="AL896" s="178">
        <f>IF($U896="","",$U896*'9 All Base Data'!$Y896)</f>
        <v>6.1422434704557297E-6</v>
      </c>
      <c r="AM896" s="178">
        <f>IF($V896="","",$V896*'9 All Base Data'!$Y896)</f>
        <v>1.0411313954906178E-5</v>
      </c>
      <c r="AN896" s="178">
        <f>IF($W896="","",$W896*'9 All Base Data'!$Y896)</f>
        <v>4.1318550808617754E-6</v>
      </c>
      <c r="AO896" s="178">
        <f>IF($X896="","",$X896*'9 All Base Data'!$Y896)</f>
        <v>6.1495397801330842E-6</v>
      </c>
      <c r="AP896" s="178">
        <f>$Y896*'9 All Base Data'!$Y896</f>
        <v>1.6781074273461945E-3</v>
      </c>
      <c r="AQ896" s="179">
        <f t="shared" si="149"/>
        <v>4.579724144880068E-2</v>
      </c>
    </row>
    <row r="897" spans="1:43" x14ac:dyDescent="0.25">
      <c r="A897" s="124">
        <v>545911</v>
      </c>
      <c r="B897" s="125" t="s">
        <v>932</v>
      </c>
      <c r="C897" s="126" t="s">
        <v>836</v>
      </c>
      <c r="D897" s="101" t="s">
        <v>2093</v>
      </c>
      <c r="E897" s="142"/>
      <c r="F897" s="191" t="str">
        <f>IF('9 All Base Data'!G897="Rural Centre","Rural",IF('9 All Base Data'!G897="Rural (Incl.some Off Shore Islands)","Rural",IF('9 All Base Data'!G897="Inlet-in TA but not in Urban Area","Rural",IF('9 All Base Data'!G897="Rural (Incl.some Off Shore Islands)","Rural",IF('9 All Base Data'!G897="Inlet-not in TA","Rural",IF('9 All Base Data'!G897="Inland Water not in Urban Area","Rural",IF('9 All Base Data'!G897="Oceanic-in Region but not in TA","Rural",'9 All Base Data'!G897)))))))</f>
        <v>Rural</v>
      </c>
      <c r="G897" s="177">
        <f>IF('9 All Base Data'!I897="..C","..C",'9 All Base Data'!I897*Basecase_Pop_2006)</f>
        <v>585</v>
      </c>
      <c r="H897" s="177">
        <f>IF('9 All Base Data'!J897="..C","..C",'9 All Base Data'!J897*Basecase_Pop_2006)</f>
        <v>345</v>
      </c>
      <c r="I897" s="191">
        <f>IF('9 All Base Data'!L897="..C","..C",'9 All Base Data'!L897*Basecase_Pop_2006)</f>
        <v>9</v>
      </c>
      <c r="J897" s="156">
        <f>IF('9 All Base Data'!$P897=0,0,('9 All Base Data'!$P897*Basecase_Pop_2006)/(1+(1/(BaseCase_Mort_AllAdults_30*('9 All Base Data'!$W897*Basecase_PM10)/10))))</f>
        <v>0</v>
      </c>
      <c r="K897" s="156">
        <f>IF('9 All Base Data'!$Q897=0,0,('9 All Base Data'!$Q897*Basecase_Pop_2006)/(1+(1/(BaseCase_Mort_Maori_30*('9 All Base Data'!$W897*Basecase_PM10)/10))))</f>
        <v>0</v>
      </c>
      <c r="L897" s="179">
        <f>133/(1+1/(BaseCase_Mort_Child_0_1*'9 All Base Data'!$AB$10/10))*IF('9 All Base Data'!$L897="..C",0,'9 All Base Data'!L897/'9 All Base Data'!$L$2022)</f>
        <v>1.3129000697747069E-3</v>
      </c>
      <c r="M897" s="178">
        <f>IF('9 All Base Data'!$R897="","",IF('9 All Base Data'!$R897=0,0,('9 All Base Data'!$R897*Basecase_Pop_2006)/(1+(1/(BaseCase_CardiacHA_All*('9 All Base Data'!$W897*Basecase_PM10)/10)))))</f>
        <v>1.1104896385484612E-2</v>
      </c>
      <c r="N897" s="178">
        <f>IF('9 All Base Data'!$S897="","",IF('9 All Base Data'!$S897=0,0,('9 All Base Data'!S897*Basecase_Pop_2006)/(1+(1/(BaseCase_RespHA_All*('9 All Base Data'!$W897*Basecase_PM10)/10)))))</f>
        <v>1.3178302264286967E-2</v>
      </c>
      <c r="O897" s="178">
        <f>IF('9 All Base Data'!$T897="","",IF('9 All Base Data'!$T897=0,0,('9 All Base Data'!$T897*Basecase_Pop_2006)/(1+(1/(BaseCase_RespHA_Child_1_4*('9 All Base Data'!$W897*Basecase_PM10)/10)))))</f>
        <v>5.2299676490081435E-3</v>
      </c>
      <c r="P897" s="179">
        <f>IF('9 All Base Data'!$U897="","",IF('9 All Base Data'!$U897=0,0,('9 All Base Data'!$U897*Basecase_Pop_2006)/(1+(1/(BaseCase_RespHA_Child_5_14*('9 All Base Data'!$W897*Basecase_PM10)/10)))))</f>
        <v>0</v>
      </c>
      <c r="Q897" s="156">
        <f>IF('7 Base case Results'!$G897="..C",0,BaseCase_RADs_All*'7 Base case Results'!$G897*('9 All Base Data'!$V897*Basecase_PM10)/10)</f>
        <v>167.84820000000002</v>
      </c>
      <c r="R897" s="189">
        <f t="shared" si="140"/>
        <v>0</v>
      </c>
      <c r="S897" s="178">
        <f t="shared" si="141"/>
        <v>0</v>
      </c>
      <c r="T897" s="179">
        <f t="shared" si="142"/>
        <v>4.673924248397957E-3</v>
      </c>
      <c r="U897" s="178">
        <f t="shared" si="143"/>
        <v>7.0516092047827287E-5</v>
      </c>
      <c r="V897" s="178">
        <f t="shared" si="144"/>
        <v>5.9763600768541397E-5</v>
      </c>
      <c r="W897" s="178">
        <f t="shared" si="145"/>
        <v>2.3717903288251933E-5</v>
      </c>
      <c r="X897" s="179">
        <f t="shared" si="146"/>
        <v>0</v>
      </c>
      <c r="Y897" s="179">
        <f t="shared" si="147"/>
        <v>1.04065884E-2</v>
      </c>
      <c r="Z897" s="186">
        <f t="shared" si="148"/>
        <v>1.5210792341214325E-2</v>
      </c>
      <c r="AA897" s="156">
        <f>$J897*'9 All Base Data'!$Y897</f>
        <v>0</v>
      </c>
      <c r="AB897" s="156">
        <f>$K897*'9 All Base Data'!$Y897</f>
        <v>0</v>
      </c>
      <c r="AC897" s="178">
        <f>$L897*'9 All Base Data'!$Y897</f>
        <v>1.1435902992844645E-4</v>
      </c>
      <c r="AD897" s="178">
        <f>IF($M897="","",$M897*'9 All Base Data'!$Y897)</f>
        <v>9.6728243629224091E-4</v>
      </c>
      <c r="AE897" s="178">
        <f>IF($N897="","",$N897*'9 All Base Data'!$Y897)</f>
        <v>1.1478846697801739E-3</v>
      </c>
      <c r="AF897" s="178">
        <f>IF($O897="","",$O897*'9 All Base Data'!$Y897)</f>
        <v>4.5555182809942394E-4</v>
      </c>
      <c r="AG897" s="178">
        <f>IF($P897="","",$P897*'9 All Base Data'!$Y897)</f>
        <v>0</v>
      </c>
      <c r="AH897" s="167">
        <f>$Q897*'9 All Base Data'!$Y897</f>
        <v>14.620272912720397</v>
      </c>
      <c r="AI897" s="178">
        <f>$R897*'9 All Base Data'!$Y897</f>
        <v>0</v>
      </c>
      <c r="AJ897" s="178">
        <f>$S897*'9 All Base Data'!$Y897</f>
        <v>0</v>
      </c>
      <c r="AK897" s="178">
        <f>$T897*'9 All Base Data'!$Y897</f>
        <v>4.071181465452694E-4</v>
      </c>
      <c r="AL897" s="178">
        <f>IF($U897="","",$U897*'9 All Base Data'!$Y897)</f>
        <v>6.1422434704557297E-6</v>
      </c>
      <c r="AM897" s="178">
        <f>IF($V897="","",$V897*'9 All Base Data'!$Y897)</f>
        <v>5.205656977453089E-6</v>
      </c>
      <c r="AN897" s="178">
        <f>IF($W897="","",$W897*'9 All Base Data'!$Y897)</f>
        <v>2.0659275404308877E-6</v>
      </c>
      <c r="AO897" s="178">
        <f>IF($X897="","",$X897*'9 All Base Data'!$Y897)</f>
        <v>0</v>
      </c>
      <c r="AP897" s="178">
        <f>$Y897*'9 All Base Data'!$Y897</f>
        <v>9.0645692058866447E-4</v>
      </c>
      <c r="AQ897" s="179">
        <f t="shared" si="149"/>
        <v>1.3249229675818426E-3</v>
      </c>
    </row>
    <row r="898" spans="1:43" x14ac:dyDescent="0.25">
      <c r="A898" s="124">
        <v>545912</v>
      </c>
      <c r="B898" s="125" t="s">
        <v>933</v>
      </c>
      <c r="C898" s="126" t="s">
        <v>836</v>
      </c>
      <c r="D898" s="101" t="s">
        <v>2093</v>
      </c>
      <c r="E898" s="142"/>
      <c r="F898" s="191" t="str">
        <f>IF('9 All Base Data'!G898="Rural Centre","Rural",IF('9 All Base Data'!G898="Rural (Incl.some Off Shore Islands)","Rural",IF('9 All Base Data'!G898="Inlet-in TA but not in Urban Area","Rural",IF('9 All Base Data'!G898="Rural (Incl.some Off Shore Islands)","Rural",IF('9 All Base Data'!G898="Inlet-not in TA","Rural",IF('9 All Base Data'!G898="Inland Water not in Urban Area","Rural",IF('9 All Base Data'!G898="Oceanic-in Region but not in TA","Rural",'9 All Base Data'!G898)))))))</f>
        <v>Rural</v>
      </c>
      <c r="G898" s="177">
        <f>IF('9 All Base Data'!I898="..C","..C",'9 All Base Data'!I898*Basecase_Pop_2006)</f>
        <v>363</v>
      </c>
      <c r="H898" s="177">
        <f>IF('9 All Base Data'!J898="..C","..C",'9 All Base Data'!J898*Basecase_Pop_2006)</f>
        <v>192</v>
      </c>
      <c r="I898" s="191">
        <f>IF('9 All Base Data'!L898="..C","..C",'9 All Base Data'!L898*Basecase_Pop_2006)</f>
        <v>6</v>
      </c>
      <c r="J898" s="156">
        <f>IF('9 All Base Data'!$P898=0,0,('9 All Base Data'!$P898*Basecase_Pop_2006)/(1+(1/(BaseCase_Mort_AllAdults_30*('9 All Base Data'!$W898*Basecase_PM10)/10))))</f>
        <v>7.0455930314424903E-2</v>
      </c>
      <c r="K898" s="156">
        <f>IF('9 All Base Data'!$Q898=0,0,('9 All Base Data'!$Q898*Basecase_Pop_2006)/(1+(1/(BaseCase_Mort_Maori_30*('9 All Base Data'!$W898*Basecase_PM10)/10))))</f>
        <v>4.5828301995284919E-2</v>
      </c>
      <c r="L898" s="179">
        <f>133/(1+1/(BaseCase_Mort_Child_0_1*'9 All Base Data'!$AB$10/10))*IF('9 All Base Data'!$L898="..C",0,'9 All Base Data'!L898/'9 All Base Data'!$L$2022)</f>
        <v>8.7526671318313796E-4</v>
      </c>
      <c r="M898" s="178">
        <f>IF('9 All Base Data'!$R898="","",IF('9 All Base Data'!$R898=0,0,('9 All Base Data'!$R898*Basecase_Pop_2006)/(1+(1/(BaseCase_CardiacHA_All*('9 All Base Data'!$W898*Basecase_PM10)/10)))))</f>
        <v>4.7592413080648341E-3</v>
      </c>
      <c r="N898" s="178">
        <f>IF('9 All Base Data'!$S898="","",IF('9 All Base Data'!$S898=0,0,('9 All Base Data'!S898*Basecase_Pop_2006)/(1+(1/(BaseCase_RespHA_All*('9 All Base Data'!$W898*Basecase_PM10)/10)))))</f>
        <v>2.6356604528573933E-3</v>
      </c>
      <c r="O898" s="178">
        <f>IF('9 All Base Data'!$T898="","",IF('9 All Base Data'!$T898=0,0,('9 All Base Data'!$T898*Basecase_Pop_2006)/(1+(1/(BaseCase_RespHA_Child_1_4*('9 All Base Data'!$W898*Basecase_PM10)/10)))))</f>
        <v>0</v>
      </c>
      <c r="P898" s="179">
        <f>IF('9 All Base Data'!$U898="","",IF('9 All Base Data'!$U898=0,0,('9 All Base Data'!$U898*Basecase_Pop_2006)/(1+(1/(BaseCase_RespHA_Child_5_14*('9 All Base Data'!$W898*Basecase_PM10)/10)))))</f>
        <v>0</v>
      </c>
      <c r="Q898" s="156">
        <f>IF('7 Base case Results'!$G898="..C",0,BaseCase_RADs_All*'7 Base case Results'!$G898*('9 All Base Data'!$V898*Basecase_PM10)/10)</f>
        <v>104.15196</v>
      </c>
      <c r="R898" s="189">
        <f t="shared" si="140"/>
        <v>0.25082311191935264</v>
      </c>
      <c r="S898" s="178">
        <f t="shared" si="141"/>
        <v>0.16314875510321433</v>
      </c>
      <c r="T898" s="179">
        <f t="shared" si="142"/>
        <v>3.1159494989319711E-3</v>
      </c>
      <c r="U898" s="178">
        <f t="shared" si="143"/>
        <v>3.0221182306211696E-5</v>
      </c>
      <c r="V898" s="178">
        <f t="shared" si="144"/>
        <v>1.1952720153708278E-5</v>
      </c>
      <c r="W898" s="178">
        <f t="shared" si="145"/>
        <v>0</v>
      </c>
      <c r="X898" s="179">
        <f t="shared" si="146"/>
        <v>0</v>
      </c>
      <c r="Y898" s="179">
        <f t="shared" si="147"/>
        <v>6.4574215200000002E-3</v>
      </c>
      <c r="Z898" s="186">
        <f t="shared" si="148"/>
        <v>0.26043865684074452</v>
      </c>
      <c r="AA898" s="156">
        <f>$J898*'9 All Base Data'!$Y898</f>
        <v>6.1370031344780713E-3</v>
      </c>
      <c r="AB898" s="156">
        <f>$K898*'9 All Base Data'!$Y898</f>
        <v>3.9918347786728377E-3</v>
      </c>
      <c r="AC898" s="178">
        <f>$L898*'9 All Base Data'!$Y898</f>
        <v>7.623935328563096E-5</v>
      </c>
      <c r="AD898" s="178">
        <f>IF($M898="","",$M898*'9 All Base Data'!$Y898)</f>
        <v>4.145496155538175E-4</v>
      </c>
      <c r="AE898" s="178">
        <f>IF($N898="","",$N898*'9 All Base Data'!$Y898)</f>
        <v>2.2957693395603477E-4</v>
      </c>
      <c r="AF898" s="178">
        <f>IF($O898="","",$O898*'9 All Base Data'!$Y898)</f>
        <v>0</v>
      </c>
      <c r="AG898" s="178">
        <f>IF($P898="","",$P898*'9 All Base Data'!$Y898)</f>
        <v>0</v>
      </c>
      <c r="AH898" s="167">
        <f>$Q898*'9 All Base Data'!$Y898</f>
        <v>9.0720667817393217</v>
      </c>
      <c r="AI898" s="178">
        <f>$R898*'9 All Base Data'!$Y898</f>
        <v>2.1847731158741932E-2</v>
      </c>
      <c r="AJ898" s="178">
        <f>$S898*'9 All Base Data'!$Y898</f>
        <v>1.4210931812075302E-2</v>
      </c>
      <c r="AK898" s="178">
        <f>$T898*'9 All Base Data'!$Y898</f>
        <v>2.7141209769684623E-4</v>
      </c>
      <c r="AL898" s="178">
        <f>IF($U898="","",$U898*'9 All Base Data'!$Y898)</f>
        <v>2.6323900587667411E-6</v>
      </c>
      <c r="AM898" s="178">
        <f>IF($V898="","",$V898*'9 All Base Data'!$Y898)</f>
        <v>1.0411313954906177E-6</v>
      </c>
      <c r="AN898" s="178">
        <f>IF($W898="","",$W898*'9 All Base Data'!$Y898)</f>
        <v>0</v>
      </c>
      <c r="AO898" s="178">
        <f>IF($X898="","",$X898*'9 All Base Data'!$Y898)</f>
        <v>0</v>
      </c>
      <c r="AP898" s="178">
        <f>$Y898*'9 All Base Data'!$Y898</f>
        <v>5.6246814046783799E-4</v>
      </c>
      <c r="AQ898" s="179">
        <f t="shared" si="149"/>
        <v>2.2685284918360873E-2</v>
      </c>
    </row>
    <row r="899" spans="1:43" x14ac:dyDescent="0.25">
      <c r="A899" s="124">
        <v>545913</v>
      </c>
      <c r="B899" s="125" t="s">
        <v>934</v>
      </c>
      <c r="C899" s="126" t="s">
        <v>836</v>
      </c>
      <c r="D899" s="101" t="s">
        <v>2093</v>
      </c>
      <c r="E899" s="142"/>
      <c r="F899" s="191" t="str">
        <f>IF('9 All Base Data'!G899="Rural Centre","Rural",IF('9 All Base Data'!G899="Rural (Incl.some Off Shore Islands)","Rural",IF('9 All Base Data'!G899="Inlet-in TA but not in Urban Area","Rural",IF('9 All Base Data'!G899="Rural (Incl.some Off Shore Islands)","Rural",IF('9 All Base Data'!G899="Inlet-not in TA","Rural",IF('9 All Base Data'!G899="Inland Water not in Urban Area","Rural",IF('9 All Base Data'!G899="Oceanic-in Region but not in TA","Rural",'9 All Base Data'!G899)))))))</f>
        <v>Rural</v>
      </c>
      <c r="G899" s="177">
        <f>IF('9 All Base Data'!I899="..C","..C",'9 All Base Data'!I899*Basecase_Pop_2006)</f>
        <v>231</v>
      </c>
      <c r="H899" s="177">
        <f>IF('9 All Base Data'!J899="..C","..C",'9 All Base Data'!J899*Basecase_Pop_2006)</f>
        <v>138</v>
      </c>
      <c r="I899" s="191" t="str">
        <f>IF('9 All Base Data'!L899="..C","..C",'9 All Base Data'!L899*Basecase_Pop_2006)</f>
        <v>..C</v>
      </c>
      <c r="J899" s="156">
        <f>IF('9 All Base Data'!$P899=0,0,('9 All Base Data'!$P899*Basecase_Pop_2006)/(1+(1/(BaseCase_Mort_AllAdults_30*('9 All Base Data'!$W899*Basecase_PM10)/10))))</f>
        <v>0</v>
      </c>
      <c r="K899" s="156">
        <f>IF('9 All Base Data'!$Q899=0,0,('9 All Base Data'!$Q899*Basecase_Pop_2006)/(1+(1/(BaseCase_Mort_Maori_30*('9 All Base Data'!$W899*Basecase_PM10)/10))))</f>
        <v>0</v>
      </c>
      <c r="L899" s="179">
        <f>133/(1+1/(BaseCase_Mort_Child_0_1*'9 All Base Data'!$AB$10/10))*IF('9 All Base Data'!$L899="..C",0,'9 All Base Data'!L899/'9 All Base Data'!$L$2022)</f>
        <v>0</v>
      </c>
      <c r="M899" s="178">
        <f>IF('9 All Base Data'!$R899="","",IF('9 All Base Data'!$R899=0,0,('9 All Base Data'!$R899*Basecase_Pop_2006)/(1+(1/(BaseCase_CardiacHA_All*('9 All Base Data'!$W899*Basecase_PM10)/10)))))</f>
        <v>0</v>
      </c>
      <c r="N899" s="178">
        <f>IF('9 All Base Data'!$S899="","",IF('9 All Base Data'!$S899=0,0,('9 All Base Data'!S899*Basecase_Pop_2006)/(1+(1/(BaseCase_RespHA_All*('9 All Base Data'!$W899*Basecase_PM10)/10)))))</f>
        <v>0</v>
      </c>
      <c r="O899" s="178">
        <f>IF('9 All Base Data'!$T899="","",IF('9 All Base Data'!$T899=0,0,('9 All Base Data'!$T899*Basecase_Pop_2006)/(1+(1/(BaseCase_RespHA_Child_1_4*('9 All Base Data'!$W899*Basecase_PM10)/10)))))</f>
        <v>0</v>
      </c>
      <c r="P899" s="179">
        <f>IF('9 All Base Data'!$U899="","",IF('9 All Base Data'!$U899=0,0,('9 All Base Data'!$U899*Basecase_Pop_2006)/(1+(1/(BaseCase_RespHA_Child_5_14*('9 All Base Data'!$W899*Basecase_PM10)/10)))))</f>
        <v>0</v>
      </c>
      <c r="Q899" s="156">
        <f>IF('7 Base case Results'!$G899="..C",0,BaseCase_RADs_All*'7 Base case Results'!$G899*('9 All Base Data'!$V899*Basecase_PM10)/10)</f>
        <v>66.27852</v>
      </c>
      <c r="R899" s="189">
        <f t="shared" si="140"/>
        <v>0</v>
      </c>
      <c r="S899" s="178">
        <f t="shared" si="141"/>
        <v>0</v>
      </c>
      <c r="T899" s="179">
        <f t="shared" si="142"/>
        <v>0</v>
      </c>
      <c r="U899" s="178">
        <f t="shared" si="143"/>
        <v>0</v>
      </c>
      <c r="V899" s="178">
        <f t="shared" si="144"/>
        <v>0</v>
      </c>
      <c r="W899" s="178">
        <f t="shared" si="145"/>
        <v>0</v>
      </c>
      <c r="X899" s="179">
        <f t="shared" si="146"/>
        <v>0</v>
      </c>
      <c r="Y899" s="179">
        <f t="shared" si="147"/>
        <v>4.10926824E-3</v>
      </c>
      <c r="Z899" s="186">
        <f t="shared" si="148"/>
        <v>4.10926824E-3</v>
      </c>
      <c r="AA899" s="156">
        <f>$J899*'9 All Base Data'!$Y899</f>
        <v>0</v>
      </c>
      <c r="AB899" s="156">
        <f>$K899*'9 All Base Data'!$Y899</f>
        <v>0</v>
      </c>
      <c r="AC899" s="178">
        <f>$L899*'9 All Base Data'!$Y899</f>
        <v>0</v>
      </c>
      <c r="AD899" s="178">
        <f>IF($M899="","",$M899*'9 All Base Data'!$Y899)</f>
        <v>0</v>
      </c>
      <c r="AE899" s="178">
        <f>IF($N899="","",$N899*'9 All Base Data'!$Y899)</f>
        <v>0</v>
      </c>
      <c r="AF899" s="178">
        <f>IF($O899="","",$O899*'9 All Base Data'!$Y899)</f>
        <v>0</v>
      </c>
      <c r="AG899" s="178">
        <f>IF($P899="","",$P899*'9 All Base Data'!$Y899)</f>
        <v>0</v>
      </c>
      <c r="AH899" s="167">
        <f>$Q899*'9 All Base Data'!$Y899</f>
        <v>5.7731334065613868</v>
      </c>
      <c r="AI899" s="178">
        <f>$R899*'9 All Base Data'!$Y899</f>
        <v>0</v>
      </c>
      <c r="AJ899" s="178">
        <f>$S899*'9 All Base Data'!$Y899</f>
        <v>0</v>
      </c>
      <c r="AK899" s="178">
        <f>$T899*'9 All Base Data'!$Y899</f>
        <v>0</v>
      </c>
      <c r="AL899" s="178">
        <f>IF($U899="","",$U899*'9 All Base Data'!$Y899)</f>
        <v>0</v>
      </c>
      <c r="AM899" s="178">
        <f>IF($V899="","",$V899*'9 All Base Data'!$Y899)</f>
        <v>0</v>
      </c>
      <c r="AN899" s="178">
        <f>IF($W899="","",$W899*'9 All Base Data'!$Y899)</f>
        <v>0</v>
      </c>
      <c r="AO899" s="178">
        <f>IF($X899="","",$X899*'9 All Base Data'!$Y899)</f>
        <v>0</v>
      </c>
      <c r="AP899" s="178">
        <f>$Y899*'9 All Base Data'!$Y899</f>
        <v>3.57934271206806E-4</v>
      </c>
      <c r="AQ899" s="179">
        <f t="shared" si="149"/>
        <v>3.57934271206806E-4</v>
      </c>
    </row>
    <row r="900" spans="1:43" x14ac:dyDescent="0.25">
      <c r="A900" s="124">
        <v>546100</v>
      </c>
      <c r="B900" s="125" t="s">
        <v>935</v>
      </c>
      <c r="C900" s="126" t="s">
        <v>836</v>
      </c>
      <c r="D900" s="101" t="s">
        <v>2092</v>
      </c>
      <c r="E900" s="142"/>
      <c r="F900" s="191" t="str">
        <f>IF('9 All Base Data'!G900="Rural Centre","Rural",IF('9 All Base Data'!G900="Rural (Incl.some Off Shore Islands)","Rural",IF('9 All Base Data'!G900="Inlet-in TA but not in Urban Area","Rural",IF('9 All Base Data'!G900="Rural (Incl.some Off Shore Islands)","Rural",IF('9 All Base Data'!G900="Inlet-not in TA","Rural",IF('9 All Base Data'!G900="Inland Water not in Urban Area","Rural",IF('9 All Base Data'!G900="Oceanic-in Region but not in TA","Rural",'9 All Base Data'!G900)))))))</f>
        <v>Napier Zone</v>
      </c>
      <c r="G900" s="177">
        <f>IF('9 All Base Data'!I900="..C","..C",'9 All Base Data'!I900*Basecase_Pop_2006)</f>
        <v>1059</v>
      </c>
      <c r="H900" s="177">
        <f>IF('9 All Base Data'!J900="..C","..C",'9 All Base Data'!J900*Basecase_Pop_2006)</f>
        <v>753</v>
      </c>
      <c r="I900" s="191">
        <f>IF('9 All Base Data'!L900="..C","..C",'9 All Base Data'!L900*Basecase_Pop_2006)</f>
        <v>9</v>
      </c>
      <c r="J900" s="156">
        <f>IF('9 All Base Data'!$P900=0,0,('9 All Base Data'!$P900*Basecase_Pop_2006)/(1+(1/(BaseCase_Mort_AllAdults_30*('9 All Base Data'!$W900*Basecase_PM10)/10))))</f>
        <v>2.9091595017737292E-2</v>
      </c>
      <c r="K900" s="156">
        <f>IF('9 All Base Data'!$Q900=0,0,('9 All Base Data'!$Q900*Basecase_Pop_2006)/(1+(1/(BaseCase_Mort_Maori_30*('9 All Base Data'!$W900*Basecase_PM10)/10))))</f>
        <v>0</v>
      </c>
      <c r="L900" s="179">
        <f>133/(1+1/(BaseCase_Mort_Child_0_1*'9 All Base Data'!$AB$10/10))*IF('9 All Base Data'!$L900="..C",0,'9 All Base Data'!L900/'9 All Base Data'!$L$2022)</f>
        <v>1.3129000697747069E-3</v>
      </c>
      <c r="M900" s="178">
        <f>IF('9 All Base Data'!$R900="","",IF('9 All Base Data'!$R900=0,0,('9 All Base Data'!$R900*Basecase_Pop_2006)/(1+(1/(BaseCase_CardiacHA_All*('9 All Base Data'!$W900*Basecase_PM10)/10)))))</f>
        <v>7.8583926141345531E-2</v>
      </c>
      <c r="N900" s="178">
        <f>IF('9 All Base Data'!$S900="","",IF('9 All Base Data'!$S900=0,0,('9 All Base Data'!S900*Basecase_Pop_2006)/(1+(1/(BaseCase_RespHA_All*('9 All Base Data'!$W900*Basecase_PM10)/10)))))</f>
        <v>5.3903675788725999E-2</v>
      </c>
      <c r="O900" s="178">
        <f>IF('9 All Base Data'!$T900="","",IF('9 All Base Data'!$T900=0,0,('9 All Base Data'!$T900*Basecase_Pop_2006)/(1+(1/(BaseCase_RespHA_Child_1_4*('9 All Base Data'!$W900*Basecase_PM10)/10)))))</f>
        <v>0</v>
      </c>
      <c r="P900" s="179">
        <f>IF('9 All Base Data'!$U900="","",IF('9 All Base Data'!$U900=0,0,('9 All Base Data'!$U900*Basecase_Pop_2006)/(1+(1/(BaseCase_RespHA_Child_5_14*('9 All Base Data'!$W900*Basecase_PM10)/10)))))</f>
        <v>1.3122250187323483E-2</v>
      </c>
      <c r="Q900" s="156">
        <f>IF('7 Base case Results'!$G900="..C",0,BaseCase_RADs_All*'7 Base case Results'!$G900*('9 All Base Data'!$V900*Basecase_PM10)/10)</f>
        <v>781.16075999999998</v>
      </c>
      <c r="R900" s="189">
        <f t="shared" si="140"/>
        <v>0.10356607826314476</v>
      </c>
      <c r="S900" s="178">
        <f t="shared" si="141"/>
        <v>0</v>
      </c>
      <c r="T900" s="179">
        <f t="shared" si="142"/>
        <v>4.673924248397957E-3</v>
      </c>
      <c r="U900" s="178">
        <f t="shared" si="143"/>
        <v>4.9900793099754413E-4</v>
      </c>
      <c r="V900" s="178">
        <f t="shared" si="144"/>
        <v>2.444531697018724E-4</v>
      </c>
      <c r="W900" s="178">
        <f t="shared" si="145"/>
        <v>0</v>
      </c>
      <c r="X900" s="179">
        <f t="shared" si="146"/>
        <v>5.9509404599511998E-5</v>
      </c>
      <c r="Y900" s="179">
        <f t="shared" si="147"/>
        <v>4.8431967120000002E-2</v>
      </c>
      <c r="Z900" s="186">
        <f t="shared" si="148"/>
        <v>0.15741543073224212</v>
      </c>
      <c r="AA900" s="156">
        <f>$J900*'9 All Base Data'!$Y900</f>
        <v>1.6521489955206865E-2</v>
      </c>
      <c r="AB900" s="156">
        <f>$K900*'9 All Base Data'!$Y900</f>
        <v>0</v>
      </c>
      <c r="AC900" s="178">
        <f>$L900*'9 All Base Data'!$Y900</f>
        <v>7.4561278959603492E-4</v>
      </c>
      <c r="AD900" s="178">
        <f>IF($M900="","",$M900*'9 All Base Data'!$Y900)</f>
        <v>4.4628819615884378E-2</v>
      </c>
      <c r="AE900" s="178">
        <f>IF($N900="","",$N900*'9 All Base Data'!$Y900)</f>
        <v>3.0612588878305903E-2</v>
      </c>
      <c r="AF900" s="178">
        <f>IF($O900="","",$O900*'9 All Base Data'!$Y900)</f>
        <v>0</v>
      </c>
      <c r="AG900" s="178">
        <f>IF($P900="","",$P900*'9 All Base Data'!$Y900)</f>
        <v>7.4522941945050734E-3</v>
      </c>
      <c r="AH900" s="167">
        <f>$Q900*'9 All Base Data'!$Y900</f>
        <v>443.63121519713661</v>
      </c>
      <c r="AI900" s="178">
        <f>$R900*'9 All Base Data'!$Y900</f>
        <v>5.8816504240536444E-2</v>
      </c>
      <c r="AJ900" s="178">
        <f>$S900*'9 All Base Data'!$Y900</f>
        <v>0</v>
      </c>
      <c r="AK900" s="178">
        <f>$T900*'9 All Base Data'!$Y900</f>
        <v>2.6543815309618846E-3</v>
      </c>
      <c r="AL900" s="178">
        <f>IF($U900="","",$U900*'9 All Base Data'!$Y900)</f>
        <v>2.8339300456086585E-4</v>
      </c>
      <c r="AM900" s="178">
        <f>IF($V900="","",$V900*'9 All Base Data'!$Y900)</f>
        <v>1.3882809056311727E-4</v>
      </c>
      <c r="AN900" s="178">
        <f>IF($W900="","",$W900*'9 All Base Data'!$Y900)</f>
        <v>0</v>
      </c>
      <c r="AO900" s="178">
        <f>IF($X900="","",$X900*'9 All Base Data'!$Y900)</f>
        <v>3.3796154172080511E-5</v>
      </c>
      <c r="AP900" s="178">
        <f>$Y900*'9 All Base Data'!$Y900</f>
        <v>2.7505135342222473E-2</v>
      </c>
      <c r="AQ900" s="179">
        <f t="shared" si="149"/>
        <v>8.9398242208844791E-2</v>
      </c>
    </row>
    <row r="901" spans="1:43" x14ac:dyDescent="0.25">
      <c r="A901" s="124">
        <v>546200</v>
      </c>
      <c r="B901" s="125" t="s">
        <v>936</v>
      </c>
      <c r="C901" s="126" t="s">
        <v>836</v>
      </c>
      <c r="D901" s="101" t="s">
        <v>2092</v>
      </c>
      <c r="E901" s="142"/>
      <c r="F901" s="191" t="str">
        <f>IF('9 All Base Data'!G901="Rural Centre","Rural",IF('9 All Base Data'!G901="Rural (Incl.some Off Shore Islands)","Rural",IF('9 All Base Data'!G901="Inlet-in TA but not in Urban Area","Rural",IF('9 All Base Data'!G901="Rural (Incl.some Off Shore Islands)","Rural",IF('9 All Base Data'!G901="Inlet-not in TA","Rural",IF('9 All Base Data'!G901="Inland Water not in Urban Area","Rural",IF('9 All Base Data'!G901="Oceanic-in Region but not in TA","Rural",'9 All Base Data'!G901)))))))</f>
        <v>Napier Zone</v>
      </c>
      <c r="G901" s="177">
        <f>IF('9 All Base Data'!I901="..C","..C",'9 All Base Data'!I901*Basecase_Pop_2006)</f>
        <v>1089</v>
      </c>
      <c r="H901" s="177">
        <f>IF('9 All Base Data'!J901="..C","..C",'9 All Base Data'!J901*Basecase_Pop_2006)</f>
        <v>864</v>
      </c>
      <c r="I901" s="191">
        <f>IF('9 All Base Data'!L901="..C","..C",'9 All Base Data'!L901*Basecase_Pop_2006)</f>
        <v>3</v>
      </c>
      <c r="J901" s="156">
        <f>IF('9 All Base Data'!$P901=0,0,('9 All Base Data'!$P901*Basecase_Pop_2006)/(1+(1/(BaseCase_Mort_AllAdults_30*('9 All Base Data'!$W901*Basecase_PM10)/10))))</f>
        <v>0.34909914021284755</v>
      </c>
      <c r="K901" s="156">
        <f>IF('9 All Base Data'!$Q901=0,0,('9 All Base Data'!$Q901*Basecase_Pop_2006)/(1+(1/(BaseCase_Mort_Maori_30*('9 All Base Data'!$W901*Basecase_PM10)/10))))</f>
        <v>0.14305162844276886</v>
      </c>
      <c r="L901" s="179">
        <f>133/(1+1/(BaseCase_Mort_Child_0_1*'9 All Base Data'!$AB$10/10))*IF('9 All Base Data'!$L901="..C",0,'9 All Base Data'!L901/'9 All Base Data'!$L$2022)</f>
        <v>4.3763335659156898E-4</v>
      </c>
      <c r="M901" s="178">
        <f>IF('9 All Base Data'!$R901="","",IF('9 All Base Data'!$R901=0,0,('9 All Base Data'!$R901*Basecase_Pop_2006)/(1+(1/(BaseCase_CardiacHA_All*('9 All Base Data'!$W901*Basecase_PM10)/10)))))</f>
        <v>0.28181821788620465</v>
      </c>
      <c r="N901" s="178">
        <f>IF('9 All Base Data'!$S901="","",IF('9 All Base Data'!$S901=0,0,('9 All Base Data'!S901*Basecase_Pop_2006)/(1+(1/(BaseCase_RespHA_All*('9 All Base Data'!$W901*Basecase_PM10)/10)))))</f>
        <v>0.17069497333096567</v>
      </c>
      <c r="O901" s="178">
        <f>IF('9 All Base Data'!$T901="","",IF('9 All Base Data'!$T901=0,0,('9 All Base Data'!$T901*Basecase_Pop_2006)/(1+(1/(BaseCase_RespHA_Child_1_4*('9 All Base Data'!$W901*Basecase_PM10)/10)))))</f>
        <v>8.8644888317823706E-3</v>
      </c>
      <c r="P901" s="179">
        <f>IF('9 All Base Data'!$U901="","",IF('9 All Base Data'!$U901=0,0,('9 All Base Data'!$U901*Basecase_Pop_2006)/(1+(1/(BaseCase_RespHA_Child_5_14*('9 All Base Data'!$W901*Basecase_PM10)/10)))))</f>
        <v>5.2489000749293933E-2</v>
      </c>
      <c r="Q901" s="156">
        <f>IF('7 Base case Results'!$G901="..C",0,BaseCase_RADs_All*'7 Base case Results'!$G901*('9 All Base Data'!$V901*Basecase_PM10)/10)</f>
        <v>803.28995999999995</v>
      </c>
      <c r="R901" s="189">
        <f t="shared" si="140"/>
        <v>1.2427929391577373</v>
      </c>
      <c r="S901" s="178">
        <f t="shared" si="141"/>
        <v>0.50926379725625714</v>
      </c>
      <c r="T901" s="179">
        <f t="shared" si="142"/>
        <v>1.5579747494659855E-3</v>
      </c>
      <c r="U901" s="178">
        <f t="shared" si="143"/>
        <v>1.7895456835773996E-3</v>
      </c>
      <c r="V901" s="178">
        <f t="shared" si="144"/>
        <v>7.7410170405592935E-4</v>
      </c>
      <c r="W901" s="178">
        <f t="shared" si="145"/>
        <v>4.020045685213305E-5</v>
      </c>
      <c r="X901" s="179">
        <f t="shared" si="146"/>
        <v>2.3803761839804799E-4</v>
      </c>
      <c r="Y901" s="179">
        <f t="shared" si="147"/>
        <v>4.9803977520000001E-2</v>
      </c>
      <c r="Z901" s="186">
        <f t="shared" si="148"/>
        <v>1.2967185388148368</v>
      </c>
      <c r="AA901" s="156">
        <f>$J901*'9 All Base Data'!$Y901</f>
        <v>0.19825787946248241</v>
      </c>
      <c r="AB901" s="156">
        <f>$K901*'9 All Base Data'!$Y901</f>
        <v>8.1240854650705741E-2</v>
      </c>
      <c r="AC901" s="178">
        <f>$L901*'9 All Base Data'!$Y901</f>
        <v>2.4853759653201162E-4</v>
      </c>
      <c r="AD901" s="178">
        <f>IF($M901="","",$M901*'9 All Base Data'!$Y901)</f>
        <v>0.16004818069144744</v>
      </c>
      <c r="AE901" s="178">
        <f>IF($N901="","",$N901*'9 All Base Data'!$Y901)</f>
        <v>9.6939864781302038E-2</v>
      </c>
      <c r="AF901" s="178">
        <f>IF($O901="","",$O901*'9 All Base Data'!$Y901)</f>
        <v>5.0342569083283951E-3</v>
      </c>
      <c r="AG901" s="178">
        <f>IF($P901="","",$P901*'9 All Base Data'!$Y901)</f>
        <v>2.9809176778020294E-2</v>
      </c>
      <c r="AH901" s="167">
        <f>$Q901*'9 All Base Data'!$Y901</f>
        <v>456.19867171830197</v>
      </c>
      <c r="AI901" s="178">
        <f>$R901*'9 All Base Data'!$Y901</f>
        <v>0.70579805088643732</v>
      </c>
      <c r="AJ901" s="178">
        <f>$S901*'9 All Base Data'!$Y901</f>
        <v>0.28921744255651244</v>
      </c>
      <c r="AK901" s="178">
        <f>$T901*'9 All Base Data'!$Y901</f>
        <v>8.847938436539614E-4</v>
      </c>
      <c r="AL901" s="178">
        <f>IF($U901="","",$U901*'9 All Base Data'!$Y901)</f>
        <v>1.0163059473906912E-3</v>
      </c>
      <c r="AM901" s="178">
        <f>IF($V901="","",$V901*'9 All Base Data'!$Y901)</f>
        <v>4.3962228678320474E-4</v>
      </c>
      <c r="AN901" s="178">
        <f>IF($W901="","",$W901*'9 All Base Data'!$Y901)</f>
        <v>2.2830355079269271E-5</v>
      </c>
      <c r="AO901" s="178">
        <f>IF($X901="","",$X901*'9 All Base Data'!$Y901)</f>
        <v>1.3518461668832204E-4</v>
      </c>
      <c r="AP901" s="178">
        <f>$Y901*'9 All Base Data'!$Y901</f>
        <v>2.8284317646534725E-2</v>
      </c>
      <c r="AQ901" s="179">
        <f t="shared" si="149"/>
        <v>0.7364230906107998</v>
      </c>
    </row>
    <row r="902" spans="1:43" x14ac:dyDescent="0.25">
      <c r="A902" s="124">
        <v>546300</v>
      </c>
      <c r="B902" s="125" t="s">
        <v>937</v>
      </c>
      <c r="C902" s="126" t="s">
        <v>836</v>
      </c>
      <c r="D902" s="101" t="s">
        <v>2092</v>
      </c>
      <c r="E902" s="142"/>
      <c r="F902" s="191" t="str">
        <f>IF('9 All Base Data'!G902="Rural Centre","Rural",IF('9 All Base Data'!G902="Rural (Incl.some Off Shore Islands)","Rural",IF('9 All Base Data'!G902="Inlet-in TA but not in Urban Area","Rural",IF('9 All Base Data'!G902="Rural (Incl.some Off Shore Islands)","Rural",IF('9 All Base Data'!G902="Inlet-not in TA","Rural",IF('9 All Base Data'!G902="Inland Water not in Urban Area","Rural",IF('9 All Base Data'!G902="Oceanic-in Region but not in TA","Rural",'9 All Base Data'!G902)))))))</f>
        <v>Napier Zone</v>
      </c>
      <c r="G902" s="177">
        <f>IF('9 All Base Data'!I902="..C","..C",'9 All Base Data'!I902*Basecase_Pop_2006)</f>
        <v>1320</v>
      </c>
      <c r="H902" s="177">
        <f>IF('9 All Base Data'!J902="..C","..C",'9 All Base Data'!J902*Basecase_Pop_2006)</f>
        <v>867</v>
      </c>
      <c r="I902" s="191">
        <f>IF('9 All Base Data'!L902="..C","..C",'9 All Base Data'!L902*Basecase_Pop_2006)</f>
        <v>18</v>
      </c>
      <c r="J902" s="156">
        <f>IF('9 All Base Data'!$P902=0,0,('9 All Base Data'!$P902*Basecase_Pop_2006)/(1+(1/(BaseCase_Mort_AllAdults_30*('9 All Base Data'!$W902*Basecase_PM10)/10))))</f>
        <v>1.5127629409223391</v>
      </c>
      <c r="K902" s="156">
        <f>IF('9 All Base Data'!$Q902=0,0,('9 All Base Data'!$Q902*Basecase_Pop_2006)/(1+(1/(BaseCase_Mort_Maori_30*('9 All Base Data'!$W902*Basecase_PM10)/10))))</f>
        <v>7.1525814221384432E-2</v>
      </c>
      <c r="L902" s="179">
        <f>133/(1+1/(BaseCase_Mort_Child_0_1*'9 All Base Data'!$AB$10/10))*IF('9 All Base Data'!$L902="..C",0,'9 All Base Data'!L902/'9 All Base Data'!$L$2022)</f>
        <v>2.6258001395494139E-3</v>
      </c>
      <c r="M902" s="178">
        <f>IF('9 All Base Data'!$R902="","",IF('9 All Base Data'!$R902=0,0,('9 All Base Data'!$R902*Basecase_Pop_2006)/(1+(1/(BaseCase_CardiacHA_All*('9 All Base Data'!$W902*Basecase_PM10)/10)))))</f>
        <v>0.2601398934334197</v>
      </c>
      <c r="N902" s="178">
        <f>IF('9 All Base Data'!$S902="","",IF('9 All Base Data'!$S902=0,0,('9 All Base Data'!S902*Basecase_Pop_2006)/(1+(1/(BaseCase_RespHA_All*('9 All Base Data'!$W902*Basecase_PM10)/10)))))</f>
        <v>0.25155048701405469</v>
      </c>
      <c r="O902" s="178">
        <f>IF('9 All Base Data'!$T902="","",IF('9 All Base Data'!$T902=0,0,('9 All Base Data'!$T902*Basecase_Pop_2006)/(1+(1/(BaseCase_RespHA_Child_1_4*('9 All Base Data'!$W902*Basecase_PM10)/10)))))</f>
        <v>0</v>
      </c>
      <c r="P902" s="179">
        <f>IF('9 All Base Data'!$U902="","",IF('9 All Base Data'!$U902=0,0,('9 All Base Data'!$U902*Basecase_Pop_2006)/(1+(1/(BaseCase_RespHA_Child_5_14*('9 All Base Data'!$W902*Basecase_PM10)/10)))))</f>
        <v>3.9366750561970455E-2</v>
      </c>
      <c r="Q902" s="156">
        <f>IF('7 Base case Results'!$G902="..C",0,BaseCase_RADs_All*'7 Base case Results'!$G902*('9 All Base Data'!$V902*Basecase_PM10)/10)</f>
        <v>973.6848</v>
      </c>
      <c r="R902" s="189">
        <f t="shared" si="140"/>
        <v>5.3854360696835277</v>
      </c>
      <c r="S902" s="178">
        <f t="shared" si="141"/>
        <v>0.25463189862812857</v>
      </c>
      <c r="T902" s="179">
        <f t="shared" si="142"/>
        <v>9.3478484967959141E-3</v>
      </c>
      <c r="U902" s="178">
        <f t="shared" si="143"/>
        <v>1.6518883233022151E-3</v>
      </c>
      <c r="V902" s="178">
        <f t="shared" si="144"/>
        <v>1.140781458608738E-3</v>
      </c>
      <c r="W902" s="178">
        <f t="shared" si="145"/>
        <v>0</v>
      </c>
      <c r="X902" s="179">
        <f t="shared" si="146"/>
        <v>1.7852821379853601E-4</v>
      </c>
      <c r="Y902" s="179">
        <f t="shared" si="147"/>
        <v>6.0368457600000001E-2</v>
      </c>
      <c r="Z902" s="186">
        <f t="shared" si="148"/>
        <v>5.4579450455622336</v>
      </c>
      <c r="AA902" s="156">
        <f>$J902*'9 All Base Data'!$Y902</f>
        <v>0.85911747767075697</v>
      </c>
      <c r="AB902" s="156">
        <f>$K902*'9 All Base Data'!$Y902</f>
        <v>4.062042732535287E-2</v>
      </c>
      <c r="AC902" s="178">
        <f>$L902*'9 All Base Data'!$Y902</f>
        <v>1.4912255791920698E-3</v>
      </c>
      <c r="AD902" s="178">
        <f>IF($M902="","",$M902*'9 All Base Data'!$Y902)</f>
        <v>0.1477367821767207</v>
      </c>
      <c r="AE902" s="178">
        <f>IF($N902="","",$N902*'9 All Base Data'!$Y902)</f>
        <v>0.1428587480987609</v>
      </c>
      <c r="AF902" s="178">
        <f>IF($O902="","",$O902*'9 All Base Data'!$Y902)</f>
        <v>0</v>
      </c>
      <c r="AG902" s="178">
        <f>IF($P902="","",$P902*'9 All Base Data'!$Y902)</f>
        <v>2.2356882583515224E-2</v>
      </c>
      <c r="AH902" s="167">
        <f>$Q902*'9 All Base Data'!$Y902</f>
        <v>552.96808693127514</v>
      </c>
      <c r="AI902" s="178">
        <f>$R902*'9 All Base Data'!$Y902</f>
        <v>3.058458220507895</v>
      </c>
      <c r="AJ902" s="178">
        <f>$S902*'9 All Base Data'!$Y902</f>
        <v>0.14460872127825622</v>
      </c>
      <c r="AK902" s="178">
        <f>$T902*'9 All Base Data'!$Y902</f>
        <v>5.3087630619237693E-3</v>
      </c>
      <c r="AL902" s="178">
        <f>IF($U902="","",$U902*'9 All Base Data'!$Y902)</f>
        <v>9.3812856682217653E-4</v>
      </c>
      <c r="AM902" s="178">
        <f>IF($V902="","",$V902*'9 All Base Data'!$Y902)</f>
        <v>6.4786442262788067E-4</v>
      </c>
      <c r="AN902" s="178">
        <f>IF($W902="","",$W902*'9 All Base Data'!$Y902)</f>
        <v>0</v>
      </c>
      <c r="AO902" s="178">
        <f>IF($X902="","",$X902*'9 All Base Data'!$Y902)</f>
        <v>1.0138846251624153E-4</v>
      </c>
      <c r="AP902" s="178">
        <f>$Y902*'9 All Base Data'!$Y902</f>
        <v>3.4284021389739058E-2</v>
      </c>
      <c r="AQ902" s="179">
        <f t="shared" si="149"/>
        <v>3.0996369979490077</v>
      </c>
    </row>
    <row r="903" spans="1:43" x14ac:dyDescent="0.25">
      <c r="A903" s="124">
        <v>546400</v>
      </c>
      <c r="B903" s="125" t="s">
        <v>938</v>
      </c>
      <c r="C903" s="126" t="s">
        <v>836</v>
      </c>
      <c r="D903" s="101" t="s">
        <v>2092</v>
      </c>
      <c r="E903" s="142"/>
      <c r="F903" s="191" t="str">
        <f>IF('9 All Base Data'!G903="Rural Centre","Rural",IF('9 All Base Data'!G903="Rural (Incl.some Off Shore Islands)","Rural",IF('9 All Base Data'!G903="Inlet-in TA but not in Urban Area","Rural",IF('9 All Base Data'!G903="Rural (Incl.some Off Shore Islands)","Rural",IF('9 All Base Data'!G903="Inlet-not in TA","Rural",IF('9 All Base Data'!G903="Inland Water not in Urban Area","Rural",IF('9 All Base Data'!G903="Oceanic-in Region but not in TA","Rural",'9 All Base Data'!G903)))))))</f>
        <v>Napier Zone</v>
      </c>
      <c r="G903" s="177">
        <f>IF('9 All Base Data'!I903="..C","..C",'9 All Base Data'!I903*Basecase_Pop_2006)</f>
        <v>243</v>
      </c>
      <c r="H903" s="177">
        <f>IF('9 All Base Data'!J903="..C","..C",'9 All Base Data'!J903*Basecase_Pop_2006)</f>
        <v>156</v>
      </c>
      <c r="I903" s="191">
        <f>IF('9 All Base Data'!L903="..C","..C",'9 All Base Data'!L903*Basecase_Pop_2006)</f>
        <v>0</v>
      </c>
      <c r="J903" s="156">
        <f>IF('9 All Base Data'!$P903=0,0,('9 All Base Data'!$P903*Basecase_Pop_2006)/(1+(1/(BaseCase_Mort_AllAdults_30*('9 All Base Data'!$W903*Basecase_PM10)/10))))</f>
        <v>1.6000377259755512</v>
      </c>
      <c r="K903" s="156">
        <f>IF('9 All Base Data'!$Q903=0,0,('9 All Base Data'!$Q903*Basecase_Pop_2006)/(1+(1/(BaseCase_Mort_Maori_30*('9 All Base Data'!$W903*Basecase_PM10)/10))))</f>
        <v>7.1525814221384432E-2</v>
      </c>
      <c r="L903" s="179">
        <f>133/(1+1/(BaseCase_Mort_Child_0_1*'9 All Base Data'!$AB$10/10))*IF('9 All Base Data'!$L903="..C",0,'9 All Base Data'!L903/'9 All Base Data'!$L$2022)</f>
        <v>0</v>
      </c>
      <c r="M903" s="178">
        <f>IF('9 All Base Data'!$R903="","",IF('9 All Base Data'!$R903=0,0,('9 All Base Data'!$R903*Basecase_Pop_2006)/(1+(1/(BaseCase_CardiacHA_All*('9 All Base Data'!$W903*Basecase_PM10)/10)))))</f>
        <v>2.9807696122579337E-2</v>
      </c>
      <c r="N903" s="178">
        <f>IF('9 All Base Data'!$S903="","",IF('9 All Base Data'!$S903=0,0,('9 All Base Data'!S903*Basecase_Pop_2006)/(1+(1/(BaseCase_RespHA_All*('9 All Base Data'!$W903*Basecase_PM10)/10)))))</f>
        <v>6.7379594735907503E-2</v>
      </c>
      <c r="O903" s="178">
        <f>IF('9 All Base Data'!$T903="","",IF('9 All Base Data'!$T903=0,0,('9 All Base Data'!$T903*Basecase_Pop_2006)/(1+(1/(BaseCase_RespHA_Child_1_4*('9 All Base Data'!$W903*Basecase_PM10)/10)))))</f>
        <v>0</v>
      </c>
      <c r="P903" s="179">
        <f>IF('9 All Base Data'!$U903="","",IF('9 All Base Data'!$U903=0,0,('9 All Base Data'!$U903*Basecase_Pop_2006)/(1+(1/(BaseCase_RespHA_Child_5_14*('9 All Base Data'!$W903*Basecase_PM10)/10)))))</f>
        <v>0</v>
      </c>
      <c r="Q903" s="156">
        <f>IF('7 Base case Results'!$G903="..C",0,BaseCase_RADs_All*'7 Base case Results'!$G903*('9 All Base Data'!$V903*Basecase_PM10)/10)</f>
        <v>179.24652</v>
      </c>
      <c r="R903" s="189">
        <f t="shared" si="140"/>
        <v>5.6961343044729622</v>
      </c>
      <c r="S903" s="178">
        <f t="shared" si="141"/>
        <v>0.25463189862812857</v>
      </c>
      <c r="T903" s="179">
        <f t="shared" si="142"/>
        <v>0</v>
      </c>
      <c r="U903" s="178">
        <f t="shared" si="143"/>
        <v>1.892788703783788E-4</v>
      </c>
      <c r="V903" s="178">
        <f t="shared" si="144"/>
        <v>3.0556646212734053E-4</v>
      </c>
      <c r="W903" s="178">
        <f t="shared" si="145"/>
        <v>0</v>
      </c>
      <c r="X903" s="179">
        <f t="shared" si="146"/>
        <v>0</v>
      </c>
      <c r="Y903" s="179">
        <f t="shared" si="147"/>
        <v>1.111328424E-2</v>
      </c>
      <c r="Z903" s="186">
        <f t="shared" si="148"/>
        <v>5.7077424340454677</v>
      </c>
      <c r="AA903" s="156">
        <f>$J903*'9 All Base Data'!$Y903</f>
        <v>0.90868194753637765</v>
      </c>
      <c r="AB903" s="156">
        <f>$K903*'9 All Base Data'!$Y903</f>
        <v>4.062042732535287E-2</v>
      </c>
      <c r="AC903" s="178">
        <f>$L903*'9 All Base Data'!$Y903</f>
        <v>0</v>
      </c>
      <c r="AD903" s="178">
        <f>IF($M903="","",$M903*'9 All Base Data'!$Y903)</f>
        <v>1.6928172957749246E-2</v>
      </c>
      <c r="AE903" s="178">
        <f>IF($N903="","",$N903*'9 All Base Data'!$Y903)</f>
        <v>3.8265736097882384E-2</v>
      </c>
      <c r="AF903" s="178">
        <f>IF($O903="","",$O903*'9 All Base Data'!$Y903)</f>
        <v>0</v>
      </c>
      <c r="AG903" s="178">
        <f>IF($P903="","",$P903*'9 All Base Data'!$Y903)</f>
        <v>0</v>
      </c>
      <c r="AH903" s="167">
        <f>$Q903*'9 All Base Data'!$Y903</f>
        <v>101.79639782143929</v>
      </c>
      <c r="AI903" s="178">
        <f>$R903*'9 All Base Data'!$Y903</f>
        <v>3.2349077332295044</v>
      </c>
      <c r="AJ903" s="178">
        <f>$S903*'9 All Base Data'!$Y903</f>
        <v>0.14460872127825622</v>
      </c>
      <c r="AK903" s="178">
        <f>$T903*'9 All Base Data'!$Y903</f>
        <v>0</v>
      </c>
      <c r="AL903" s="178">
        <f>IF($U903="","",$U903*'9 All Base Data'!$Y903)</f>
        <v>1.0749389828170772E-4</v>
      </c>
      <c r="AM903" s="178">
        <f>IF($V903="","",$V903*'9 All Base Data'!$Y903)</f>
        <v>1.7353511320389661E-4</v>
      </c>
      <c r="AN903" s="178">
        <f>IF($W903="","",$W903*'9 All Base Data'!$Y903)</f>
        <v>0</v>
      </c>
      <c r="AO903" s="178">
        <f>IF($X903="","",$X903*'9 All Base Data'!$Y903)</f>
        <v>0</v>
      </c>
      <c r="AP903" s="178">
        <f>$Y903*'9 All Base Data'!$Y903</f>
        <v>6.3113766649292354E-3</v>
      </c>
      <c r="AQ903" s="179">
        <f t="shared" si="149"/>
        <v>3.241500138905919</v>
      </c>
    </row>
    <row r="904" spans="1:43" x14ac:dyDescent="0.25">
      <c r="A904" s="124">
        <v>546500</v>
      </c>
      <c r="B904" s="125" t="s">
        <v>939</v>
      </c>
      <c r="C904" s="126" t="s">
        <v>836</v>
      </c>
      <c r="D904" s="101" t="s">
        <v>2092</v>
      </c>
      <c r="E904" s="142"/>
      <c r="F904" s="191" t="str">
        <f>IF('9 All Base Data'!G904="Rural Centre","Rural",IF('9 All Base Data'!G904="Rural (Incl.some Off Shore Islands)","Rural",IF('9 All Base Data'!G904="Inlet-in TA but not in Urban Area","Rural",IF('9 All Base Data'!G904="Rural (Incl.some Off Shore Islands)","Rural",IF('9 All Base Data'!G904="Inlet-not in TA","Rural",IF('9 All Base Data'!G904="Inland Water not in Urban Area","Rural",IF('9 All Base Data'!G904="Oceanic-in Region but not in TA","Rural",'9 All Base Data'!G904)))))))</f>
        <v>Napier Zone</v>
      </c>
      <c r="G904" s="177">
        <f>IF('9 All Base Data'!I904="..C","..C",'9 All Base Data'!I904*Basecase_Pop_2006)</f>
        <v>4341</v>
      </c>
      <c r="H904" s="177">
        <f>IF('9 All Base Data'!J904="..C","..C",'9 All Base Data'!J904*Basecase_Pop_2006)</f>
        <v>2418</v>
      </c>
      <c r="I904" s="191">
        <f>IF('9 All Base Data'!L904="..C","..C",'9 All Base Data'!L904*Basecase_Pop_2006)</f>
        <v>69</v>
      </c>
      <c r="J904" s="156">
        <f>IF('9 All Base Data'!$P904=0,0,('9 All Base Data'!$P904*Basecase_Pop_2006)/(1+(1/(BaseCase_Mort_AllAdults_30*('9 All Base Data'!$W904*Basecase_PM10)/10))))</f>
        <v>0.23273276014189834</v>
      </c>
      <c r="K904" s="156">
        <f>IF('9 All Base Data'!$Q904=0,0,('9 All Base Data'!$Q904*Basecase_Pop_2006)/(1+(1/(BaseCase_Mort_Maori_30*('9 All Base Data'!$W904*Basecase_PM10)/10))))</f>
        <v>0.14305162844276886</v>
      </c>
      <c r="L904" s="179">
        <f>133/(1+1/(BaseCase_Mort_Child_0_1*'9 All Base Data'!$AB$10/10))*IF('9 All Base Data'!$L904="..C",0,'9 All Base Data'!L904/'9 All Base Data'!$L$2022)</f>
        <v>1.0065567201606085E-2</v>
      </c>
      <c r="M904" s="178">
        <f>IF('9 All Base Data'!$R904="","",IF('9 All Base Data'!$R904=0,0,('9 All Base Data'!$R904*Basecase_Pop_2006)/(1+(1/(BaseCase_CardiacHA_All*('9 All Base Data'!$W904*Basecase_PM10)/10)))))</f>
        <v>0.69370638248911909</v>
      </c>
      <c r="N904" s="178">
        <f>IF('9 All Base Data'!$S904="","",IF('9 All Base Data'!$S904=0,0,('9 All Base Data'!S904*Basecase_Pop_2006)/(1+(1/(BaseCase_RespHA_All*('9 All Base Data'!$W904*Basecase_PM10)/10)))))</f>
        <v>0.9747581371794618</v>
      </c>
      <c r="O904" s="178">
        <f>IF('9 All Base Data'!$T904="","",IF('9 All Base Data'!$T904=0,0,('9 All Base Data'!$T904*Basecase_Pop_2006)/(1+(1/(BaseCase_RespHA_Child_1_4*('9 All Base Data'!$W904*Basecase_PM10)/10)))))</f>
        <v>0.31912159794416539</v>
      </c>
      <c r="P904" s="179">
        <f>IF('9 All Base Data'!$U904="","",IF('9 All Base Data'!$U904=0,0,('9 All Base Data'!$U904*Basecase_Pop_2006)/(1+(1/(BaseCase_RespHA_Child_5_14*('9 All Base Data'!$W904*Basecase_PM10)/10)))))</f>
        <v>0.20995600299717573</v>
      </c>
      <c r="Q904" s="156">
        <f>IF('7 Base case Results'!$G904="..C",0,BaseCase_RADs_All*'7 Base case Results'!$G904*('9 All Base Data'!$V904*Basecase_PM10)/10)</f>
        <v>3202.0952399999996</v>
      </c>
      <c r="R904" s="189">
        <f t="shared" si="140"/>
        <v>0.82852862610515809</v>
      </c>
      <c r="S904" s="178">
        <f t="shared" si="141"/>
        <v>0.50926379725625714</v>
      </c>
      <c r="T904" s="179">
        <f t="shared" si="142"/>
        <v>3.5833419237717663E-2</v>
      </c>
      <c r="U904" s="178">
        <f t="shared" si="143"/>
        <v>4.405035528805906E-3</v>
      </c>
      <c r="V904" s="178">
        <f t="shared" si="144"/>
        <v>4.4205281521088593E-3</v>
      </c>
      <c r="W904" s="178">
        <f t="shared" si="145"/>
        <v>1.4472164466767903E-3</v>
      </c>
      <c r="X904" s="179">
        <f t="shared" si="146"/>
        <v>9.5215047359219196E-4</v>
      </c>
      <c r="Y904" s="179">
        <f t="shared" si="147"/>
        <v>0.19852990488</v>
      </c>
      <c r="Z904" s="186">
        <f t="shared" si="148"/>
        <v>1.0717175139037904</v>
      </c>
      <c r="AA904" s="156">
        <f>$J904*'9 All Base Data'!$Y904</f>
        <v>0.13217191964165492</v>
      </c>
      <c r="AB904" s="156">
        <f>$K904*'9 All Base Data'!$Y904</f>
        <v>8.1240854650705741E-2</v>
      </c>
      <c r="AC904" s="178">
        <f>$L904*'9 All Base Data'!$Y904</f>
        <v>5.7163647202362671E-3</v>
      </c>
      <c r="AD904" s="178">
        <f>IF($M904="","",$M904*'9 All Base Data'!$Y904)</f>
        <v>0.39396475247125518</v>
      </c>
      <c r="AE904" s="178">
        <f>IF($N904="","",$N904*'9 All Base Data'!$Y904)</f>
        <v>0.55357764888269845</v>
      </c>
      <c r="AF904" s="178">
        <f>IF($O904="","",$O904*'9 All Base Data'!$Y904)</f>
        <v>0.18123324869982224</v>
      </c>
      <c r="AG904" s="178">
        <f>IF($P904="","",$P904*'9 All Base Data'!$Y904)</f>
        <v>0.11923670711208118</v>
      </c>
      <c r="AH904" s="167">
        <f>$Q904*'9 All Base Data'!$Y904</f>
        <v>1818.510958612625</v>
      </c>
      <c r="AI904" s="178">
        <f>$R904*'9 All Base Data'!$Y904</f>
        <v>0.47053203392429155</v>
      </c>
      <c r="AJ904" s="178">
        <f>$S904*'9 All Base Data'!$Y904</f>
        <v>0.28921744255651244</v>
      </c>
      <c r="AK904" s="178">
        <f>$T904*'9 All Base Data'!$Y904</f>
        <v>2.0350258404041109E-2</v>
      </c>
      <c r="AL904" s="178">
        <f>IF($U904="","",$U904*'9 All Base Data'!$Y904)</f>
        <v>2.5016761781924703E-3</v>
      </c>
      <c r="AM904" s="178">
        <f>IF($V904="","",$V904*'9 All Base Data'!$Y904)</f>
        <v>2.5104746376830374E-3</v>
      </c>
      <c r="AN904" s="178">
        <f>IF($W904="","",$W904*'9 All Base Data'!$Y904)</f>
        <v>8.2189278285369404E-4</v>
      </c>
      <c r="AO904" s="178">
        <f>IF($X904="","",$X904*'9 All Base Data'!$Y904)</f>
        <v>5.4073846675328817E-4</v>
      </c>
      <c r="AP904" s="178">
        <f>$Y904*'9 All Base Data'!$Y904</f>
        <v>0.11274767943398277</v>
      </c>
      <c r="AQ904" s="179">
        <f t="shared" si="149"/>
        <v>0.60864212257819095</v>
      </c>
    </row>
    <row r="905" spans="1:43" x14ac:dyDescent="0.25">
      <c r="A905" s="124">
        <v>546600</v>
      </c>
      <c r="B905" s="125" t="s">
        <v>940</v>
      </c>
      <c r="C905" s="126" t="s">
        <v>836</v>
      </c>
      <c r="D905" s="101" t="s">
        <v>2092</v>
      </c>
      <c r="E905" s="142"/>
      <c r="F905" s="191" t="str">
        <f>IF('9 All Base Data'!G905="Rural Centre","Rural",IF('9 All Base Data'!G905="Rural (Incl.some Off Shore Islands)","Rural",IF('9 All Base Data'!G905="Inlet-in TA but not in Urban Area","Rural",IF('9 All Base Data'!G905="Rural (Incl.some Off Shore Islands)","Rural",IF('9 All Base Data'!G905="Inlet-not in TA","Rural",IF('9 All Base Data'!G905="Inland Water not in Urban Area","Rural",IF('9 All Base Data'!G905="Oceanic-in Region but not in TA","Rural",'9 All Base Data'!G905)))))))</f>
        <v>Napier Zone</v>
      </c>
      <c r="G905" s="177">
        <f>IF('9 All Base Data'!I905="..C","..C",'9 All Base Data'!I905*Basecase_Pop_2006)</f>
        <v>4674</v>
      </c>
      <c r="H905" s="177">
        <f>IF('9 All Base Data'!J905="..C","..C",'9 All Base Data'!J905*Basecase_Pop_2006)</f>
        <v>2679</v>
      </c>
      <c r="I905" s="191">
        <f>IF('9 All Base Data'!L905="..C","..C",'9 All Base Data'!L905*Basecase_Pop_2006)</f>
        <v>90</v>
      </c>
      <c r="J905" s="156">
        <f>IF('9 All Base Data'!$P905=0,0,('9 All Base Data'!$P905*Basecase_Pop_2006)/(1+(1/(BaseCase_Mort_AllAdults_30*('9 All Base Data'!$W905*Basecase_PM10)/10))))</f>
        <v>2.0655032462593481</v>
      </c>
      <c r="K905" s="156">
        <f>IF('9 All Base Data'!$Q905=0,0,('9 All Base Data'!$Q905*Basecase_Pop_2006)/(1+(1/(BaseCase_Mort_Maori_30*('9 All Base Data'!$W905*Basecase_PM10)/10))))</f>
        <v>0.92983558487799767</v>
      </c>
      <c r="L905" s="179">
        <f>133/(1+1/(BaseCase_Mort_Child_0_1*'9 All Base Data'!$AB$10/10))*IF('9 All Base Data'!$L905="..C",0,'9 All Base Data'!L905/'9 All Base Data'!$L$2022)</f>
        <v>1.3129000697747069E-2</v>
      </c>
      <c r="M905" s="178">
        <f>IF('9 All Base Data'!$R905="","",IF('9 All Base Data'!$R905=0,0,('9 All Base Data'!$R905*Basecase_Pop_2006)/(1+(1/(BaseCase_CardiacHA_All*('9 All Base Data'!$W905*Basecase_PM10)/10)))))</f>
        <v>0.70996512582870785</v>
      </c>
      <c r="N905" s="178">
        <f>IF('9 All Base Data'!$S905="","",IF('9 All Base Data'!$S905=0,0,('9 All Base Data'!S905*Basecase_Pop_2006)/(1+(1/(BaseCase_RespHA_All*('9 All Base Data'!$W905*Basecase_PM10)/10)))))</f>
        <v>0.74566751507737639</v>
      </c>
      <c r="O905" s="178">
        <f>IF('9 All Base Data'!$T905="","",IF('9 All Base Data'!$T905=0,0,('9 All Base Data'!$T905*Basecase_Pop_2006)/(1+(1/(BaseCase_RespHA_Child_1_4*('9 All Base Data'!$W905*Basecase_PM10)/10)))))</f>
        <v>0.17728977663564743</v>
      </c>
      <c r="P905" s="179">
        <f>IF('9 All Base Data'!$U905="","",IF('9 All Base Data'!$U905=0,0,('9 All Base Data'!$U905*Basecase_Pop_2006)/(1+(1/(BaseCase_RespHA_Child_5_14*('9 All Base Data'!$W905*Basecase_PM10)/10)))))</f>
        <v>0.13122250187323484</v>
      </c>
      <c r="Q905" s="156">
        <f>IF('7 Base case Results'!$G905="..C",0,BaseCase_RADs_All*'7 Base case Results'!$G905*('9 All Base Data'!$V905*Basecase_PM10)/10)</f>
        <v>3447.7293600000003</v>
      </c>
      <c r="R905" s="189">
        <f t="shared" si="140"/>
        <v>7.3531915566832797</v>
      </c>
      <c r="S905" s="178">
        <f t="shared" si="141"/>
        <v>3.3102146821656717</v>
      </c>
      <c r="T905" s="179">
        <f t="shared" si="142"/>
        <v>4.6739242483979565E-2</v>
      </c>
      <c r="U905" s="178">
        <f t="shared" si="143"/>
        <v>4.5082785490122949E-3</v>
      </c>
      <c r="V905" s="178">
        <f t="shared" si="144"/>
        <v>3.381602180875902E-3</v>
      </c>
      <c r="W905" s="178">
        <f t="shared" si="145"/>
        <v>8.0400913704266113E-4</v>
      </c>
      <c r="X905" s="179">
        <f t="shared" si="146"/>
        <v>5.9509404599512004E-4</v>
      </c>
      <c r="Y905" s="179">
        <f t="shared" si="147"/>
        <v>0.21375922032000003</v>
      </c>
      <c r="Z905" s="186">
        <f t="shared" si="148"/>
        <v>7.6215799002171476</v>
      </c>
      <c r="AA905" s="156">
        <f>$J905*'9 All Base Data'!$Y905</f>
        <v>1.1730257868196876</v>
      </c>
      <c r="AB905" s="156">
        <f>$K905*'9 All Base Data'!$Y905</f>
        <v>0.52806555522958731</v>
      </c>
      <c r="AC905" s="178">
        <f>$L905*'9 All Base Data'!$Y905</f>
        <v>7.4561278959603483E-3</v>
      </c>
      <c r="AD905" s="178">
        <f>IF($M905="","",$M905*'9 All Base Data'!$Y905)</f>
        <v>0.40319830135730023</v>
      </c>
      <c r="AE905" s="178">
        <f>IF($N905="","",$N905*'9 All Base Data'!$Y905)</f>
        <v>0.42347414614989837</v>
      </c>
      <c r="AF905" s="178">
        <f>IF($O905="","",$O905*'9 All Base Data'!$Y905)</f>
        <v>0.10068513816656791</v>
      </c>
      <c r="AG905" s="178">
        <f>IF($P905="","",$P905*'9 All Base Data'!$Y905)</f>
        <v>7.4522941945050741E-2</v>
      </c>
      <c r="AH905" s="167">
        <f>$Q905*'9 All Base Data'!$Y905</f>
        <v>1958.0097259975607</v>
      </c>
      <c r="AI905" s="178">
        <f>$R905*'9 All Base Data'!$Y905</f>
        <v>4.175971801078088</v>
      </c>
      <c r="AJ905" s="178">
        <f>$S905*'9 All Base Data'!$Y905</f>
        <v>1.8799133766173308</v>
      </c>
      <c r="AK905" s="178">
        <f>$T905*'9 All Base Data'!$Y905</f>
        <v>2.6543815309618843E-2</v>
      </c>
      <c r="AL905" s="178">
        <f>IF($U905="","",$U905*'9 All Base Data'!$Y905)</f>
        <v>2.5603092136188567E-3</v>
      </c>
      <c r="AM905" s="178">
        <f>IF($V905="","",$V905*'9 All Base Data'!$Y905)</f>
        <v>1.9204552527897893E-3</v>
      </c>
      <c r="AN905" s="178">
        <f>IF($W905="","",$W905*'9 All Base Data'!$Y905)</f>
        <v>4.5660710158538549E-4</v>
      </c>
      <c r="AO905" s="178">
        <f>IF($X905="","",$X905*'9 All Base Data'!$Y905)</f>
        <v>3.3796154172080511E-4</v>
      </c>
      <c r="AP905" s="178">
        <f>$Y905*'9 All Base Data'!$Y905</f>
        <v>0.12139660301184878</v>
      </c>
      <c r="AQ905" s="179">
        <f t="shared" si="149"/>
        <v>4.3283929838659647</v>
      </c>
    </row>
    <row r="906" spans="1:43" x14ac:dyDescent="0.25">
      <c r="A906" s="124">
        <v>546700</v>
      </c>
      <c r="B906" s="125" t="s">
        <v>941</v>
      </c>
      <c r="C906" s="126" t="s">
        <v>836</v>
      </c>
      <c r="D906" s="101" t="s">
        <v>2092</v>
      </c>
      <c r="E906" s="142"/>
      <c r="F906" s="191" t="str">
        <f>IF('9 All Base Data'!G906="Rural Centre","Rural",IF('9 All Base Data'!G906="Rural (Incl.some Off Shore Islands)","Rural",IF('9 All Base Data'!G906="Inlet-in TA but not in Urban Area","Rural",IF('9 All Base Data'!G906="Rural (Incl.some Off Shore Islands)","Rural",IF('9 All Base Data'!G906="Inlet-not in TA","Rural",IF('9 All Base Data'!G906="Inland Water not in Urban Area","Rural",IF('9 All Base Data'!G906="Oceanic-in Region but not in TA","Rural",'9 All Base Data'!G906)))))))</f>
        <v>Napier Zone</v>
      </c>
      <c r="G906" s="177">
        <f>IF('9 All Base Data'!I906="..C","..C",'9 All Base Data'!I906*Basecase_Pop_2006)</f>
        <v>3093</v>
      </c>
      <c r="H906" s="177">
        <f>IF('9 All Base Data'!J906="..C","..C",'9 All Base Data'!J906*Basecase_Pop_2006)</f>
        <v>1482</v>
      </c>
      <c r="I906" s="191">
        <f>IF('9 All Base Data'!L906="..C","..C",'9 All Base Data'!L906*Basecase_Pop_2006)</f>
        <v>60</v>
      </c>
      <c r="J906" s="156">
        <f>IF('9 All Base Data'!$P906=0,0,('9 All Base Data'!$P906*Basecase_Pop_2006)/(1+(1/(BaseCase_Mort_AllAdults_30*('9 All Base Data'!$W906*Basecase_PM10)/10))))</f>
        <v>2.7637015266850429</v>
      </c>
      <c r="K906" s="156">
        <f>IF('9 All Base Data'!$Q906=0,0,('9 All Base Data'!$Q906*Basecase_Pop_2006)/(1+(1/(BaseCase_Mort_Maori_30*('9 All Base Data'!$W906*Basecase_PM10)/10))))</f>
        <v>0.57220651377107545</v>
      </c>
      <c r="L906" s="179">
        <f>133/(1+1/(BaseCase_Mort_Child_0_1*'9 All Base Data'!$AB$10/10))*IF('9 All Base Data'!$L906="..C",0,'9 All Base Data'!L906/'9 All Base Data'!$L$2022)</f>
        <v>8.7526671318313796E-3</v>
      </c>
      <c r="M906" s="178">
        <f>IF('9 All Base Data'!$R906="","",IF('9 All Base Data'!$R906=0,0,('9 All Base Data'!$R906*Basecase_Pop_2006)/(1+(1/(BaseCase_CardiacHA_All*('9 All Base Data'!$W906*Basecase_PM10)/10)))))</f>
        <v>0.35498256291435393</v>
      </c>
      <c r="N906" s="178">
        <f>IF('9 All Base Data'!$S906="","",IF('9 All Base Data'!$S906=0,0,('9 All Base Data'!S906*Basecase_Pop_2006)/(1+(1/(BaseCase_RespHA_All*('9 All Base Data'!$W906*Basecase_PM10)/10)))))</f>
        <v>0.89390262349637284</v>
      </c>
      <c r="O906" s="178">
        <f>IF('9 All Base Data'!$T906="","",IF('9 All Base Data'!$T906=0,0,('9 All Base Data'!$T906*Basecase_Pop_2006)/(1+(1/(BaseCase_RespHA_Child_1_4*('9 All Base Data'!$W906*Basecase_PM10)/10)))))</f>
        <v>0.31025710911238302</v>
      </c>
      <c r="P906" s="179">
        <f>IF('9 All Base Data'!$U906="","",IF('9 All Base Data'!$U906=0,0,('9 All Base Data'!$U906*Basecase_Pop_2006)/(1+(1/(BaseCase_RespHA_Child_5_14*('9 All Base Data'!$W906*Basecase_PM10)/10)))))</f>
        <v>0.18371150262252881</v>
      </c>
      <c r="Q906" s="156">
        <f>IF('7 Base case Results'!$G906="..C",0,BaseCase_RADs_All*'7 Base case Results'!$G906*('9 All Base Data'!$V906*Basecase_PM10)/10)</f>
        <v>2281.52052</v>
      </c>
      <c r="R906" s="189">
        <f t="shared" si="140"/>
        <v>9.838777434998752</v>
      </c>
      <c r="S906" s="178">
        <f t="shared" si="141"/>
        <v>2.0370551890250286</v>
      </c>
      <c r="T906" s="179">
        <f t="shared" si="142"/>
        <v>3.1159494989319712E-2</v>
      </c>
      <c r="U906" s="178">
        <f t="shared" si="143"/>
        <v>2.2541392745061475E-3</v>
      </c>
      <c r="V906" s="178">
        <f t="shared" si="144"/>
        <v>4.0538483975560511E-3</v>
      </c>
      <c r="W906" s="178">
        <f t="shared" si="145"/>
        <v>1.4070159898246571E-3</v>
      </c>
      <c r="X906" s="179">
        <f t="shared" si="146"/>
        <v>8.3313166439316806E-4</v>
      </c>
      <c r="Y906" s="179">
        <f t="shared" si="147"/>
        <v>0.14145427223999998</v>
      </c>
      <c r="Z906" s="186">
        <f t="shared" si="148"/>
        <v>10.017699189900133</v>
      </c>
      <c r="AA906" s="156">
        <f>$J906*'9 All Base Data'!$Y906</f>
        <v>1.5695415457446522</v>
      </c>
      <c r="AB906" s="156">
        <f>$K906*'9 All Base Data'!$Y906</f>
        <v>0.32496341860282296</v>
      </c>
      <c r="AC906" s="178">
        <f>$L906*'9 All Base Data'!$Y906</f>
        <v>4.9707519306402331E-3</v>
      </c>
      <c r="AD906" s="178">
        <f>IF($M906="","",$M906*'9 All Base Data'!$Y906)</f>
        <v>0.20159915067865011</v>
      </c>
      <c r="AE906" s="178">
        <f>IF($N906="","",$N906*'9 All Base Data'!$Y906)</f>
        <v>0.50765876556523959</v>
      </c>
      <c r="AF906" s="178">
        <f>IF($O906="","",$O906*'9 All Base Data'!$Y906)</f>
        <v>0.17619899179149384</v>
      </c>
      <c r="AG906" s="178">
        <f>IF($P906="","",$P906*'9 All Base Data'!$Y906)</f>
        <v>0.10433211872307105</v>
      </c>
      <c r="AH906" s="167">
        <f>$Q906*'9 All Base Data'!$Y906</f>
        <v>1295.704767332147</v>
      </c>
      <c r="AI906" s="178">
        <f>$R906*'9 All Base Data'!$Y906</f>
        <v>5.5875679028509619</v>
      </c>
      <c r="AJ906" s="178">
        <f>$S906*'9 All Base Data'!$Y906</f>
        <v>1.1568697702260498</v>
      </c>
      <c r="AK906" s="178">
        <f>$T906*'9 All Base Data'!$Y906</f>
        <v>1.769587687307923E-2</v>
      </c>
      <c r="AL906" s="178">
        <f>IF($U906="","",$U906*'9 All Base Data'!$Y906)</f>
        <v>1.2801546068094284E-3</v>
      </c>
      <c r="AM906" s="178">
        <f>IF($V906="","",$V906*'9 All Base Data'!$Y906)</f>
        <v>2.3022325018383616E-3</v>
      </c>
      <c r="AN906" s="178">
        <f>IF($W906="","",$W906*'9 All Base Data'!$Y906)</f>
        <v>7.9906242777442462E-4</v>
      </c>
      <c r="AO906" s="178">
        <f>IF($X906="","",$X906*'9 All Base Data'!$Y906)</f>
        <v>4.7314615840912715E-4</v>
      </c>
      <c r="AP906" s="178">
        <f>$Y906*'9 All Base Data'!$Y906</f>
        <v>8.0333695574593106E-2</v>
      </c>
      <c r="AQ906" s="179">
        <f t="shared" si="149"/>
        <v>5.6891798624072818</v>
      </c>
    </row>
    <row r="907" spans="1:43" x14ac:dyDescent="0.25">
      <c r="A907" s="124">
        <v>546801</v>
      </c>
      <c r="B907" s="125" t="s">
        <v>942</v>
      </c>
      <c r="C907" s="126" t="s">
        <v>836</v>
      </c>
      <c r="D907" s="101" t="s">
        <v>2092</v>
      </c>
      <c r="E907" s="142"/>
      <c r="F907" s="191" t="str">
        <f>IF('9 All Base Data'!G907="Rural Centre","Rural",IF('9 All Base Data'!G907="Rural (Incl.some Off Shore Islands)","Rural",IF('9 All Base Data'!G907="Inlet-in TA but not in Urban Area","Rural",IF('9 All Base Data'!G907="Rural (Incl.some Off Shore Islands)","Rural",IF('9 All Base Data'!G907="Inlet-not in TA","Rural",IF('9 All Base Data'!G907="Inland Water not in Urban Area","Rural",IF('9 All Base Data'!G907="Oceanic-in Region but not in TA","Rural",'9 All Base Data'!G907)))))))</f>
        <v>Napier Zone</v>
      </c>
      <c r="G907" s="177">
        <f>IF('9 All Base Data'!I907="..C","..C",'9 All Base Data'!I907*Basecase_Pop_2006)</f>
        <v>2655</v>
      </c>
      <c r="H907" s="177">
        <f>IF('9 All Base Data'!J907="..C","..C",'9 All Base Data'!J907*Basecase_Pop_2006)</f>
        <v>1788</v>
      </c>
      <c r="I907" s="191">
        <f>IF('9 All Base Data'!L907="..C","..C",'9 All Base Data'!L907*Basecase_Pop_2006)</f>
        <v>36</v>
      </c>
      <c r="J907" s="156">
        <f>IF('9 All Base Data'!$P907=0,0,('9 All Base Data'!$P907*Basecase_Pop_2006)/(1+(1/(BaseCase_Mort_AllAdults_30*('9 All Base Data'!$W907*Basecase_PM10)/10))))</f>
        <v>1.2800301807804408</v>
      </c>
      <c r="K907" s="156">
        <f>IF('9 All Base Data'!$Q907=0,0,('9 All Base Data'!$Q907*Basecase_Pop_2006)/(1+(1/(BaseCase_Mort_Maori_30*('9 All Base Data'!$W907*Basecase_PM10)/10))))</f>
        <v>1.4305162844276889</v>
      </c>
      <c r="L907" s="179">
        <f>133/(1+1/(BaseCase_Mort_Child_0_1*'9 All Base Data'!$AB$10/10))*IF('9 All Base Data'!$L907="..C",0,'9 All Base Data'!L907/'9 All Base Data'!$L$2022)</f>
        <v>5.2516002790988277E-3</v>
      </c>
      <c r="M907" s="178">
        <f>IF('9 All Base Data'!$R907="","",IF('9 All Base Data'!$R907=0,0,('9 All Base Data'!$R907*Basecase_Pop_2006)/(1+(1/(BaseCase_CardiacHA_All*('9 All Base Data'!$W907*Basecase_PM10)/10)))))</f>
        <v>0.25201052176362532</v>
      </c>
      <c r="N907" s="178">
        <f>IF('9 All Base Data'!$S907="","",IF('9 All Base Data'!$S907=0,0,('9 All Base Data'!S907*Basecase_Pop_2006)/(1+(1/(BaseCase_RespHA_All*('9 All Base Data'!$W907*Basecase_PM10)/10)))))</f>
        <v>0.16620300034857186</v>
      </c>
      <c r="O907" s="178">
        <f>IF('9 All Base Data'!$T907="","",IF('9 All Base Data'!$T907=0,0,('9 All Base Data'!$T907*Basecase_Pop_2006)/(1+(1/(BaseCase_RespHA_Child_1_4*('9 All Base Data'!$W907*Basecase_PM10)/10)))))</f>
        <v>4.4322444158911858E-2</v>
      </c>
      <c r="P907" s="179">
        <f>IF('9 All Base Data'!$U907="","",IF('9 All Base Data'!$U907=0,0,('9 All Base Data'!$U907*Basecase_Pop_2006)/(1+(1/(BaseCase_RespHA_Child_5_14*('9 All Base Data'!$W907*Basecase_PM10)/10)))))</f>
        <v>1.3122250187323483E-2</v>
      </c>
      <c r="Q907" s="156">
        <f>IF('7 Base case Results'!$G907="..C",0,BaseCase_RADs_All*'7 Base case Results'!$G907*('9 All Base Data'!$V907*Basecase_PM10)/10)</f>
        <v>1958.4342000000001</v>
      </c>
      <c r="R907" s="189">
        <f t="shared" si="140"/>
        <v>4.5569074435783694</v>
      </c>
      <c r="S907" s="178">
        <f t="shared" si="141"/>
        <v>5.0926379725625717</v>
      </c>
      <c r="T907" s="179">
        <f t="shared" si="142"/>
        <v>1.8695696993591828E-2</v>
      </c>
      <c r="U907" s="178">
        <f t="shared" si="143"/>
        <v>1.6002668131990209E-3</v>
      </c>
      <c r="V907" s="178">
        <f t="shared" si="144"/>
        <v>7.5373060658077333E-4</v>
      </c>
      <c r="W907" s="178">
        <f t="shared" si="145"/>
        <v>2.0100228426066528E-4</v>
      </c>
      <c r="X907" s="179">
        <f t="shared" si="146"/>
        <v>5.9509404599511998E-5</v>
      </c>
      <c r="Y907" s="179">
        <f t="shared" si="147"/>
        <v>0.12142292040000001</v>
      </c>
      <c r="Z907" s="186">
        <f t="shared" si="148"/>
        <v>4.6993800583917409</v>
      </c>
      <c r="AA907" s="156">
        <f>$J907*'9 All Base Data'!$Y907</f>
        <v>0.7269455580291021</v>
      </c>
      <c r="AB907" s="156">
        <f>$K907*'9 All Base Data'!$Y907</f>
        <v>0.81240854650705752</v>
      </c>
      <c r="AC907" s="178">
        <f>$L907*'9 All Base Data'!$Y907</f>
        <v>2.9824511583841397E-3</v>
      </c>
      <c r="AD907" s="178">
        <f>IF($M907="","",$M907*'9 All Base Data'!$Y907)</f>
        <v>0.14312000773369818</v>
      </c>
      <c r="AE907" s="178">
        <f>IF($N907="","",$N907*'9 All Base Data'!$Y907)</f>
        <v>9.4388815708109891E-2</v>
      </c>
      <c r="AF907" s="178">
        <f>IF($O907="","",$O907*'9 All Base Data'!$Y907)</f>
        <v>2.5171284541641976E-2</v>
      </c>
      <c r="AG907" s="178">
        <f>IF($P907="","",$P907*'9 All Base Data'!$Y907)</f>
        <v>7.4522941945050734E-3</v>
      </c>
      <c r="AH907" s="167">
        <f>$Q907*'9 All Base Data'!$Y907</f>
        <v>1112.2199021231331</v>
      </c>
      <c r="AI907" s="178">
        <f>$R907*'9 All Base Data'!$Y907</f>
        <v>2.5879261865836032</v>
      </c>
      <c r="AJ907" s="178">
        <f>$S907*'9 All Base Data'!$Y907</f>
        <v>2.8921744255651243</v>
      </c>
      <c r="AK907" s="178">
        <f>$T907*'9 All Base Data'!$Y907</f>
        <v>1.0617526123847539E-2</v>
      </c>
      <c r="AL907" s="178">
        <f>IF($U907="","",$U907*'9 All Base Data'!$Y907)</f>
        <v>9.0881204910898353E-4</v>
      </c>
      <c r="AM907" s="178">
        <f>IF($V907="","",$V907*'9 All Base Data'!$Y907)</f>
        <v>4.2805327923627832E-4</v>
      </c>
      <c r="AN907" s="178">
        <f>IF($W907="","",$W907*'9 All Base Data'!$Y907)</f>
        <v>1.1415177539634637E-4</v>
      </c>
      <c r="AO907" s="178">
        <f>IF($X907="","",$X907*'9 All Base Data'!$Y907)</f>
        <v>3.3796154172080511E-5</v>
      </c>
      <c r="AP907" s="178">
        <f>$Y907*'9 All Base Data'!$Y907</f>
        <v>6.8957633931634246E-2</v>
      </c>
      <c r="AQ907" s="179">
        <f t="shared" si="149"/>
        <v>2.6688382119674308</v>
      </c>
    </row>
    <row r="908" spans="1:43" x14ac:dyDescent="0.25">
      <c r="A908" s="124">
        <v>546802</v>
      </c>
      <c r="B908" s="125" t="s">
        <v>943</v>
      </c>
      <c r="C908" s="126" t="s">
        <v>836</v>
      </c>
      <c r="D908" s="101" t="s">
        <v>2092</v>
      </c>
      <c r="E908" s="142"/>
      <c r="F908" s="191" t="str">
        <f>IF('9 All Base Data'!G908="Rural Centre","Rural",IF('9 All Base Data'!G908="Rural (Incl.some Off Shore Islands)","Rural",IF('9 All Base Data'!G908="Inlet-in TA but not in Urban Area","Rural",IF('9 All Base Data'!G908="Rural (Incl.some Off Shore Islands)","Rural",IF('9 All Base Data'!G908="Inlet-not in TA","Rural",IF('9 All Base Data'!G908="Inland Water not in Urban Area","Rural",IF('9 All Base Data'!G908="Oceanic-in Region but not in TA","Rural",'9 All Base Data'!G908)))))))</f>
        <v>Napier Zone</v>
      </c>
      <c r="G908" s="177">
        <f>IF('9 All Base Data'!I908="..C","..C",'9 All Base Data'!I908*Basecase_Pop_2006)</f>
        <v>2697</v>
      </c>
      <c r="H908" s="177">
        <f>IF('9 All Base Data'!J908="..C","..C",'9 All Base Data'!J908*Basecase_Pop_2006)</f>
        <v>1770</v>
      </c>
      <c r="I908" s="191">
        <f>IF('9 All Base Data'!L908="..C","..C",'9 All Base Data'!L908*Basecase_Pop_2006)</f>
        <v>21</v>
      </c>
      <c r="J908" s="156">
        <f>IF('9 All Base Data'!$P908=0,0,('9 All Base Data'!$P908*Basecase_Pop_2006)/(1+(1/(BaseCase_Mort_AllAdults_30*('9 All Base Data'!$W908*Basecase_PM10)/10))))</f>
        <v>1.1636638007094919</v>
      </c>
      <c r="K908" s="156">
        <f>IF('9 All Base Data'!$Q908=0,0,('9 All Base Data'!$Q908*Basecase_Pop_2006)/(1+(1/(BaseCase_Mort_Maori_30*('9 All Base Data'!$W908*Basecase_PM10)/10))))</f>
        <v>0</v>
      </c>
      <c r="L908" s="179">
        <f>133/(1+1/(BaseCase_Mort_Child_0_1*'9 All Base Data'!$AB$10/10))*IF('9 All Base Data'!$L908="..C",0,'9 All Base Data'!L908/'9 All Base Data'!$L$2022)</f>
        <v>3.0634334961409829E-3</v>
      </c>
      <c r="M908" s="178">
        <f>IF('9 All Base Data'!$R908="","",IF('9 All Base Data'!$R908=0,0,('9 All Base Data'!$R908*Basecase_Pop_2006)/(1+(1/(BaseCase_CardiacHA_All*('9 All Base Data'!$W908*Basecase_PM10)/10)))))</f>
        <v>0.22491261619764413</v>
      </c>
      <c r="N908" s="178">
        <f>IF('9 All Base Data'!$S908="","",IF('9 All Base Data'!$S908=0,0,('9 All Base Data'!S908*Basecase_Pop_2006)/(1+(1/(BaseCase_RespHA_All*('9 All Base Data'!$W908*Basecase_PM10)/10)))))</f>
        <v>0.10331537859505817</v>
      </c>
      <c r="O908" s="178">
        <f>IF('9 All Base Data'!$T908="","",IF('9 All Base Data'!$T908=0,0,('9 All Base Data'!$T908*Basecase_Pop_2006)/(1+(1/(BaseCase_RespHA_Child_1_4*('9 All Base Data'!$W908*Basecase_PM10)/10)))))</f>
        <v>4.4322444158911858E-2</v>
      </c>
      <c r="P908" s="179">
        <f>IF('9 All Base Data'!$U908="","",IF('9 All Base Data'!$U908=0,0,('9 All Base Data'!$U908*Basecase_Pop_2006)/(1+(1/(BaseCase_RespHA_Child_5_14*('9 All Base Data'!$W908*Basecase_PM10)/10)))))</f>
        <v>1.3122250187323483E-2</v>
      </c>
      <c r="Q908" s="156">
        <f>IF('7 Base case Results'!$G908="..C",0,BaseCase_RADs_All*'7 Base case Results'!$G908*('9 All Base Data'!$V908*Basecase_PM10)/10)</f>
        <v>1989.41508</v>
      </c>
      <c r="R908" s="189">
        <f t="shared" si="140"/>
        <v>4.1426431305257907</v>
      </c>
      <c r="S908" s="178">
        <f t="shared" si="141"/>
        <v>0</v>
      </c>
      <c r="T908" s="179">
        <f t="shared" si="142"/>
        <v>1.09058232462619E-2</v>
      </c>
      <c r="U908" s="178">
        <f t="shared" si="143"/>
        <v>1.4281951128550401E-3</v>
      </c>
      <c r="V908" s="178">
        <f t="shared" si="144"/>
        <v>4.6853524192858877E-4</v>
      </c>
      <c r="W908" s="178">
        <f t="shared" si="145"/>
        <v>2.0100228426066528E-4</v>
      </c>
      <c r="X908" s="179">
        <f t="shared" si="146"/>
        <v>5.9509404599511998E-5</v>
      </c>
      <c r="Y908" s="179">
        <f t="shared" si="147"/>
        <v>0.12334373496000001</v>
      </c>
      <c r="Z908" s="186">
        <f t="shared" si="148"/>
        <v>4.2787894190868361</v>
      </c>
      <c r="AA908" s="156">
        <f>$J908*'9 All Base Data'!$Y908</f>
        <v>0.66085959820827478</v>
      </c>
      <c r="AB908" s="156">
        <f>$K908*'9 All Base Data'!$Y908</f>
        <v>0</v>
      </c>
      <c r="AC908" s="178">
        <f>$L908*'9 All Base Data'!$Y908</f>
        <v>1.7397631757240814E-3</v>
      </c>
      <c r="AD908" s="178">
        <f>IF($M908="","",$M908*'9 All Base Data'!$Y908)</f>
        <v>0.12773075959028979</v>
      </c>
      <c r="AE908" s="178">
        <f>IF($N908="","",$N908*'9 All Base Data'!$Y908)</f>
        <v>5.8674128683419653E-2</v>
      </c>
      <c r="AF908" s="178">
        <f>IF($O908="","",$O908*'9 All Base Data'!$Y908)</f>
        <v>2.5171284541641976E-2</v>
      </c>
      <c r="AG908" s="178">
        <f>IF($P908="","",$P908*'9 All Base Data'!$Y908)</f>
        <v>7.4522941945050734E-3</v>
      </c>
      <c r="AH908" s="167">
        <f>$Q908*'9 All Base Data'!$Y908</f>
        <v>1129.8143412527645</v>
      </c>
      <c r="AI908" s="178">
        <f>$R908*'9 All Base Data'!$Y908</f>
        <v>2.352660169621458</v>
      </c>
      <c r="AJ908" s="178">
        <f>$S908*'9 All Base Data'!$Y908</f>
        <v>0</v>
      </c>
      <c r="AK908" s="178">
        <f>$T908*'9 All Base Data'!$Y908</f>
        <v>6.1935569055777311E-3</v>
      </c>
      <c r="AL908" s="178">
        <f>IF($U908="","",$U908*'9 All Base Data'!$Y908)</f>
        <v>8.1109032339834011E-4</v>
      </c>
      <c r="AM908" s="178">
        <f>IF($V908="","",$V908*'9 All Base Data'!$Y908)</f>
        <v>2.6608717357930813E-4</v>
      </c>
      <c r="AN908" s="178">
        <f>IF($W908="","",$W908*'9 All Base Data'!$Y908)</f>
        <v>1.1415177539634637E-4</v>
      </c>
      <c r="AO908" s="178">
        <f>IF($X908="","",$X908*'9 All Base Data'!$Y908)</f>
        <v>3.3796154172080511E-5</v>
      </c>
      <c r="AP908" s="178">
        <f>$Y908*'9 All Base Data'!$Y908</f>
        <v>7.0048489157671395E-2</v>
      </c>
      <c r="AQ908" s="179">
        <f t="shared" si="149"/>
        <v>2.4299793931816849</v>
      </c>
    </row>
    <row r="909" spans="1:43" x14ac:dyDescent="0.25">
      <c r="A909" s="124">
        <v>546901</v>
      </c>
      <c r="B909" s="125" t="s">
        <v>944</v>
      </c>
      <c r="C909" s="126" t="s">
        <v>836</v>
      </c>
      <c r="D909" s="101" t="s">
        <v>2092</v>
      </c>
      <c r="E909" s="142"/>
      <c r="F909" s="191" t="str">
        <f>IF('9 All Base Data'!G909="Rural Centre","Rural",IF('9 All Base Data'!G909="Rural (Incl.some Off Shore Islands)","Rural",IF('9 All Base Data'!G909="Inlet-in TA but not in Urban Area","Rural",IF('9 All Base Data'!G909="Rural (Incl.some Off Shore Islands)","Rural",IF('9 All Base Data'!G909="Inlet-not in TA","Rural",IF('9 All Base Data'!G909="Inland Water not in Urban Area","Rural",IF('9 All Base Data'!G909="Oceanic-in Region but not in TA","Rural",'9 All Base Data'!G909)))))))</f>
        <v>Napier Zone</v>
      </c>
      <c r="G909" s="177">
        <f>IF('9 All Base Data'!I909="..C","..C",'9 All Base Data'!I909*Basecase_Pop_2006)</f>
        <v>2451</v>
      </c>
      <c r="H909" s="177">
        <f>IF('9 All Base Data'!J909="..C","..C",'9 All Base Data'!J909*Basecase_Pop_2006)</f>
        <v>1479</v>
      </c>
      <c r="I909" s="191">
        <f>IF('9 All Base Data'!L909="..C","..C",'9 All Base Data'!L909*Basecase_Pop_2006)</f>
        <v>42</v>
      </c>
      <c r="J909" s="156">
        <f>IF('9 All Base Data'!$P909=0,0,('9 All Base Data'!$P909*Basecase_Pop_2006)/(1+(1/(BaseCase_Mort_AllAdults_30*('9 All Base Data'!$W909*Basecase_PM10)/10))))</f>
        <v>0.61092349537248314</v>
      </c>
      <c r="K909" s="156">
        <f>IF('9 All Base Data'!$Q909=0,0,('9 All Base Data'!$Q909*Basecase_Pop_2006)/(1+(1/(BaseCase_Mort_Maori_30*('9 All Base Data'!$W909*Basecase_PM10)/10))))</f>
        <v>7.1525814221384432E-2</v>
      </c>
      <c r="L909" s="179">
        <f>133/(1+1/(BaseCase_Mort_Child_0_1*'9 All Base Data'!$AB$10/10))*IF('9 All Base Data'!$L909="..C",0,'9 All Base Data'!L909/'9 All Base Data'!$L$2022)</f>
        <v>6.1268669922819657E-3</v>
      </c>
      <c r="M909" s="178">
        <f>IF('9 All Base Data'!$R909="","",IF('9 All Base Data'!$R909=0,0,('9 All Base Data'!$R909*Basecase_Pop_2006)/(1+(1/(BaseCase_CardiacHA_All*('9 All Base Data'!$W909*Basecase_PM10)/10)))))</f>
        <v>1.1408218243278094</v>
      </c>
      <c r="N909" s="178">
        <f>IF('9 All Base Data'!$S909="","",IF('9 All Base Data'!$S909=0,0,('9 All Base Data'!S909*Basecase_Pop_2006)/(1+(1/(BaseCase_RespHA_All*('9 All Base Data'!$W909*Basecase_PM10)/10)))))</f>
        <v>1.0825654887569138</v>
      </c>
      <c r="O909" s="178">
        <f>IF('9 All Base Data'!$T909="","",IF('9 All Base Data'!$T909=0,0,('9 All Base Data'!$T909*Basecase_Pop_2006)/(1+(1/(BaseCase_RespHA_Child_1_4*('9 All Base Data'!$W909*Basecase_PM10)/10)))))</f>
        <v>0.27479915378525355</v>
      </c>
      <c r="P909" s="179">
        <f>IF('9 All Base Data'!$U909="","",IF('9 All Base Data'!$U909=0,0,('9 All Base Data'!$U909*Basecase_Pop_2006)/(1+(1/(BaseCase_RespHA_Child_5_14*('9 All Base Data'!$W909*Basecase_PM10)/10)))))</f>
        <v>0.26244500374646967</v>
      </c>
      <c r="Q909" s="156">
        <f>IF('7 Base case Results'!$G909="..C",0,BaseCase_RADs_All*'7 Base case Results'!$G909*('9 All Base Data'!$V909*Basecase_PM10)/10)</f>
        <v>1807.9556400000001</v>
      </c>
      <c r="R909" s="189">
        <f t="shared" si="140"/>
        <v>2.17488764352604</v>
      </c>
      <c r="S909" s="178">
        <f t="shared" si="141"/>
        <v>0.25463189862812857</v>
      </c>
      <c r="T909" s="179">
        <f t="shared" si="142"/>
        <v>2.18116464925238E-2</v>
      </c>
      <c r="U909" s="178">
        <f t="shared" si="143"/>
        <v>7.2442185844815892E-3</v>
      </c>
      <c r="V909" s="178">
        <f t="shared" si="144"/>
        <v>4.9094344915126039E-3</v>
      </c>
      <c r="W909" s="178">
        <f t="shared" si="145"/>
        <v>1.2462141624161246E-3</v>
      </c>
      <c r="X909" s="179">
        <f t="shared" si="146"/>
        <v>1.1901880919902401E-3</v>
      </c>
      <c r="Y909" s="179">
        <f t="shared" si="147"/>
        <v>0.11209324968000001</v>
      </c>
      <c r="Z909" s="186">
        <f t="shared" si="148"/>
        <v>2.3209461927745583</v>
      </c>
      <c r="AA909" s="156">
        <f>$J909*'9 All Base Data'!$Y909</f>
        <v>0.34695128905934419</v>
      </c>
      <c r="AB909" s="156">
        <f>$K909*'9 All Base Data'!$Y909</f>
        <v>4.062042732535287E-2</v>
      </c>
      <c r="AC909" s="178">
        <f>$L909*'9 All Base Data'!$Y909</f>
        <v>3.4795263514481628E-3</v>
      </c>
      <c r="AD909" s="178">
        <f>IF($M909="","",$M909*'9 All Base Data'!$Y909)</f>
        <v>0.64788734683749405</v>
      </c>
      <c r="AE909" s="178">
        <f>IF($N909="","",$N909*'9 All Base Data'!$Y909)</f>
        <v>0.6148028266393103</v>
      </c>
      <c r="AF909" s="178">
        <f>IF($O909="","",$O909*'9 All Base Data'!$Y909)</f>
        <v>0.15606196415818027</v>
      </c>
      <c r="AG909" s="178">
        <f>IF($P909="","",$P909*'9 All Base Data'!$Y909)</f>
        <v>0.14904588389010148</v>
      </c>
      <c r="AH909" s="167">
        <f>$Q909*'9 All Base Data'!$Y909</f>
        <v>1026.7611977792087</v>
      </c>
      <c r="AI909" s="178">
        <f>$R909*'9 All Base Data'!$Y909</f>
        <v>1.2351465890512654</v>
      </c>
      <c r="AJ909" s="178">
        <f>$S909*'9 All Base Data'!$Y909</f>
        <v>0.14460872127825622</v>
      </c>
      <c r="AK909" s="178">
        <f>$T909*'9 All Base Data'!$Y909</f>
        <v>1.2387113811155462E-2</v>
      </c>
      <c r="AL909" s="178">
        <f>IF($U909="","",$U909*'9 All Base Data'!$Y909)</f>
        <v>4.1140846524180871E-3</v>
      </c>
      <c r="AM909" s="178">
        <f>IF($V909="","",$V909*'9 All Base Data'!$Y909)</f>
        <v>2.7881308188092719E-3</v>
      </c>
      <c r="AN909" s="178">
        <f>IF($W909="","",$W909*'9 All Base Data'!$Y909)</f>
        <v>7.0774100745734747E-4</v>
      </c>
      <c r="AO909" s="178">
        <f>IF($X909="","",$X909*'9 All Base Data'!$Y909)</f>
        <v>6.7592308344161022E-4</v>
      </c>
      <c r="AP909" s="178">
        <f>$Y909*'9 All Base Data'!$Y909</f>
        <v>6.3659194262310939E-2</v>
      </c>
      <c r="AQ909" s="179">
        <f t="shared" si="149"/>
        <v>1.3180951125959595</v>
      </c>
    </row>
    <row r="910" spans="1:43" x14ac:dyDescent="0.25">
      <c r="A910" s="124">
        <v>546902</v>
      </c>
      <c r="B910" s="125" t="s">
        <v>945</v>
      </c>
      <c r="C910" s="126" t="s">
        <v>836</v>
      </c>
      <c r="D910" s="101" t="s">
        <v>2092</v>
      </c>
      <c r="E910" s="142"/>
      <c r="F910" s="191" t="str">
        <f>IF('9 All Base Data'!G910="Rural Centre","Rural",IF('9 All Base Data'!G910="Rural (Incl.some Off Shore Islands)","Rural",IF('9 All Base Data'!G910="Inlet-in TA but not in Urban Area","Rural",IF('9 All Base Data'!G910="Rural (Incl.some Off Shore Islands)","Rural",IF('9 All Base Data'!G910="Inlet-not in TA","Rural",IF('9 All Base Data'!G910="Inland Water not in Urban Area","Rural",IF('9 All Base Data'!G910="Oceanic-in Region but not in TA","Rural",'9 All Base Data'!G910)))))))</f>
        <v>Napier Zone</v>
      </c>
      <c r="G910" s="177">
        <f>IF('9 All Base Data'!I910="..C","..C",'9 All Base Data'!I910*Basecase_Pop_2006)</f>
        <v>2352</v>
      </c>
      <c r="H910" s="177">
        <f>IF('9 All Base Data'!J910="..C","..C",'9 All Base Data'!J910*Basecase_Pop_2006)</f>
        <v>1413</v>
      </c>
      <c r="I910" s="191">
        <f>IF('9 All Base Data'!L910="..C","..C",'9 All Base Data'!L910*Basecase_Pop_2006)</f>
        <v>45</v>
      </c>
      <c r="J910" s="156">
        <f>IF('9 All Base Data'!$P910=0,0,('9 All Base Data'!$P910*Basecase_Pop_2006)/(1+(1/(BaseCase_Mort_AllAdults_30*('9 All Base Data'!$W910*Basecase_PM10)/10))))</f>
        <v>7.243807159416586</v>
      </c>
      <c r="K910" s="156">
        <f>IF('9 All Base Data'!$Q910=0,0,('9 All Base Data'!$Q910*Basecase_Pop_2006)/(1+(1/(BaseCase_Mort_Maori_30*('9 All Base Data'!$W910*Basecase_PM10)/10))))</f>
        <v>1.5735679128704576</v>
      </c>
      <c r="L910" s="179">
        <f>133/(1+1/(BaseCase_Mort_Child_0_1*'9 All Base Data'!$AB$10/10))*IF('9 All Base Data'!$L910="..C",0,'9 All Base Data'!L910/'9 All Base Data'!$L$2022)</f>
        <v>6.5645003488735343E-3</v>
      </c>
      <c r="M910" s="178">
        <f>IF('9 All Base Data'!$R910="","",IF('9 All Base Data'!$R910=0,0,('9 All Base Data'!$R910*Basecase_Pop_2006)/(1+(1/(BaseCase_CardiacHA_All*('9 All Base Data'!$W910*Basecase_PM10)/10)))))</f>
        <v>0.39562942126332579</v>
      </c>
      <c r="N910" s="178">
        <f>IF('9 All Base Data'!$S910="","",IF('9 All Base Data'!$S910=0,0,('9 All Base Data'!S910*Basecase_Pop_2006)/(1+(1/(BaseCase_RespHA_All*('9 All Base Data'!$W910*Basecase_PM10)/10)))))</f>
        <v>0.31443810876756834</v>
      </c>
      <c r="O910" s="178">
        <f>IF('9 All Base Data'!$T910="","",IF('9 All Base Data'!$T910=0,0,('9 All Base Data'!$T910*Basecase_Pop_2006)/(1+(1/(BaseCase_RespHA_Child_1_4*('9 All Base Data'!$W910*Basecase_PM10)/10)))))</f>
        <v>0.15069631014030033</v>
      </c>
      <c r="P910" s="179">
        <f>IF('9 All Base Data'!$U910="","",IF('9 All Base Data'!$U910=0,0,('9 All Base Data'!$U910*Basecase_Pop_2006)/(1+(1/(BaseCase_RespHA_Child_5_14*('9 All Base Data'!$W910*Basecase_PM10)/10)))))</f>
        <v>9.1855751311264403E-2</v>
      </c>
      <c r="Q910" s="156">
        <f>IF('7 Base case Results'!$G910="..C",0,BaseCase_RADs_All*'7 Base case Results'!$G910*('9 All Base Data'!$V910*Basecase_PM10)/10)</f>
        <v>1734.9292799999998</v>
      </c>
      <c r="R910" s="189">
        <f t="shared" si="140"/>
        <v>25.787953487523044</v>
      </c>
      <c r="S910" s="178">
        <f t="shared" si="141"/>
        <v>5.6019017698188298</v>
      </c>
      <c r="T910" s="179">
        <f t="shared" si="142"/>
        <v>2.3369621241989783E-2</v>
      </c>
      <c r="U910" s="178">
        <f t="shared" si="143"/>
        <v>2.5122468250221184E-3</v>
      </c>
      <c r="V910" s="178">
        <f t="shared" si="144"/>
        <v>1.4259768232609223E-3</v>
      </c>
      <c r="W910" s="178">
        <f t="shared" si="145"/>
        <v>6.8340776648626196E-4</v>
      </c>
      <c r="X910" s="179">
        <f t="shared" si="146"/>
        <v>4.1656583219658403E-4</v>
      </c>
      <c r="Y910" s="179">
        <f t="shared" si="147"/>
        <v>0.10756561535999999</v>
      </c>
      <c r="Z910" s="186">
        <f t="shared" si="148"/>
        <v>25.922826947773316</v>
      </c>
      <c r="AA910" s="156">
        <f>$J910*'9 All Base Data'!$Y910</f>
        <v>4.1138509988465097</v>
      </c>
      <c r="AB910" s="156">
        <f>$K910*'9 All Base Data'!$Y910</f>
        <v>0.89364940115776315</v>
      </c>
      <c r="AC910" s="178">
        <f>$L910*'9 All Base Data'!$Y910</f>
        <v>3.7280639479801742E-3</v>
      </c>
      <c r="AD910" s="178">
        <f>IF($M910="","",$M910*'9 All Base Data'!$Y910)</f>
        <v>0.22468302289376274</v>
      </c>
      <c r="AE910" s="178">
        <f>IF($N910="","",$N910*'9 All Base Data'!$Y910)</f>
        <v>0.17857343512345111</v>
      </c>
      <c r="AF910" s="178">
        <f>IF($O910="","",$O910*'9 All Base Data'!$Y910)</f>
        <v>8.5582367441582735E-2</v>
      </c>
      <c r="AG910" s="178">
        <f>IF($P910="","",$P910*'9 All Base Data'!$Y910)</f>
        <v>5.2166059361535524E-2</v>
      </c>
      <c r="AH910" s="167">
        <f>$Q910*'9 All Base Data'!$Y910</f>
        <v>985.28859125936287</v>
      </c>
      <c r="AI910" s="178">
        <f>$R910*'9 All Base Data'!$Y910</f>
        <v>14.645309555893572</v>
      </c>
      <c r="AJ910" s="178">
        <f>$S910*'9 All Base Data'!$Y910</f>
        <v>3.1813918681216373</v>
      </c>
      <c r="AK910" s="178">
        <f>$T910*'9 All Base Data'!$Y910</f>
        <v>1.3271907654809421E-2</v>
      </c>
      <c r="AL910" s="178">
        <f>IF($U910="","",$U910*'9 All Base Data'!$Y910)</f>
        <v>1.4267371953753934E-3</v>
      </c>
      <c r="AM910" s="178">
        <f>IF($V910="","",$V910*'9 All Base Data'!$Y910)</f>
        <v>8.0983052828485075E-4</v>
      </c>
      <c r="AN910" s="178">
        <f>IF($W910="","",$W910*'9 All Base Data'!$Y910)</f>
        <v>3.8811603634757765E-4</v>
      </c>
      <c r="AO910" s="178">
        <f>IF($X910="","",$X910*'9 All Base Data'!$Y910)</f>
        <v>2.3657307920456358E-4</v>
      </c>
      <c r="AP910" s="178">
        <f>$Y910*'9 All Base Data'!$Y910</f>
        <v>6.1087892658080498E-2</v>
      </c>
      <c r="AQ910" s="179">
        <f t="shared" si="149"/>
        <v>14.721905923930123</v>
      </c>
    </row>
    <row r="911" spans="1:43" x14ac:dyDescent="0.25">
      <c r="A911" s="124">
        <v>547001</v>
      </c>
      <c r="B911" s="125" t="s">
        <v>946</v>
      </c>
      <c r="C911" s="126" t="s">
        <v>836</v>
      </c>
      <c r="D911" s="101" t="s">
        <v>2092</v>
      </c>
      <c r="E911" s="142"/>
      <c r="F911" s="191" t="str">
        <f>IF('9 All Base Data'!G911="Rural Centre","Rural",IF('9 All Base Data'!G911="Rural (Incl.some Off Shore Islands)","Rural",IF('9 All Base Data'!G911="Inlet-in TA but not in Urban Area","Rural",IF('9 All Base Data'!G911="Rural (Incl.some Off Shore Islands)","Rural",IF('9 All Base Data'!G911="Inlet-not in TA","Rural",IF('9 All Base Data'!G911="Inland Water not in Urban Area","Rural",IF('9 All Base Data'!G911="Oceanic-in Region but not in TA","Rural",'9 All Base Data'!G911)))))))</f>
        <v>Napier Zone</v>
      </c>
      <c r="G911" s="177">
        <f>IF('9 All Base Data'!I911="..C","..C",'9 All Base Data'!I911*Basecase_Pop_2006)</f>
        <v>2481</v>
      </c>
      <c r="H911" s="177">
        <f>IF('9 All Base Data'!J911="..C","..C",'9 All Base Data'!J911*Basecase_Pop_2006)</f>
        <v>1413</v>
      </c>
      <c r="I911" s="191">
        <f>IF('9 All Base Data'!L911="..C","..C",'9 All Base Data'!L911*Basecase_Pop_2006)</f>
        <v>36</v>
      </c>
      <c r="J911" s="156">
        <f>IF('9 All Base Data'!$P911=0,0,('9 All Base Data'!$P911*Basecase_Pop_2006)/(1+(1/(BaseCase_Mort_AllAdults_30*('9 All Base Data'!$W911*Basecase_PM10)/10))))</f>
        <v>1.3382133708159156</v>
      </c>
      <c r="K911" s="156">
        <f>IF('9 All Base Data'!$Q911=0,0,('9 All Base Data'!$Q911*Basecase_Pop_2006)/(1+(1/(BaseCase_Mort_Maori_30*('9 All Base Data'!$W911*Basecase_PM10)/10))))</f>
        <v>0.14305162844276886</v>
      </c>
      <c r="L911" s="179">
        <f>133/(1+1/(BaseCase_Mort_Child_0_1*'9 All Base Data'!$AB$10/10))*IF('9 All Base Data'!$L911="..C",0,'9 All Base Data'!L911/'9 All Base Data'!$L$2022)</f>
        <v>5.2516002790988277E-3</v>
      </c>
      <c r="M911" s="178">
        <f>IF('9 All Base Data'!$R911="","",IF('9 All Base Data'!$R911=0,0,('9 All Base Data'!$R911*Basecase_Pop_2006)/(1+(1/(BaseCase_CardiacHA_All*('9 All Base Data'!$W911*Basecase_PM10)/10)))))</f>
        <v>0.33330423846156898</v>
      </c>
      <c r="N911" s="178">
        <f>IF('9 All Base Data'!$S911="","",IF('9 All Base Data'!$S911=0,0,('9 All Base Data'!S911*Basecase_Pop_2006)/(1+(1/(BaseCase_RespHA_All*('9 All Base Data'!$W911*Basecase_PM10)/10)))))</f>
        <v>0.2785023249084177</v>
      </c>
      <c r="O911" s="178">
        <f>IF('9 All Base Data'!$T911="","",IF('9 All Base Data'!$T911=0,0,('9 All Base Data'!$T911*Basecase_Pop_2006)/(1+(1/(BaseCase_RespHA_Child_1_4*('9 All Base Data'!$W911*Basecase_PM10)/10)))))</f>
        <v>3.5457955327129483E-2</v>
      </c>
      <c r="P911" s="179">
        <f>IF('9 All Base Data'!$U911="","",IF('9 All Base Data'!$U911=0,0,('9 All Base Data'!$U911*Basecase_Pop_2006)/(1+(1/(BaseCase_RespHA_Child_5_14*('9 All Base Data'!$W911*Basecase_PM10)/10)))))</f>
        <v>5.2489000749293933E-2</v>
      </c>
      <c r="Q911" s="156">
        <f>IF('7 Base case Results'!$G911="..C",0,BaseCase_RADs_All*'7 Base case Results'!$G911*('9 All Base Data'!$V911*Basecase_PM10)/10)</f>
        <v>1830.08484</v>
      </c>
      <c r="R911" s="189">
        <f t="shared" si="140"/>
        <v>4.7640396001046597</v>
      </c>
      <c r="S911" s="178">
        <f t="shared" si="141"/>
        <v>0.50926379725625714</v>
      </c>
      <c r="T911" s="179">
        <f t="shared" si="142"/>
        <v>1.8695696993591828E-2</v>
      </c>
      <c r="U911" s="178">
        <f t="shared" si="143"/>
        <v>2.116481914230963E-3</v>
      </c>
      <c r="V911" s="178">
        <f t="shared" si="144"/>
        <v>1.2630080434596744E-3</v>
      </c>
      <c r="W911" s="178">
        <f t="shared" si="145"/>
        <v>1.608018274085322E-4</v>
      </c>
      <c r="X911" s="179">
        <f t="shared" si="146"/>
        <v>2.3803761839804799E-4</v>
      </c>
      <c r="Y911" s="179">
        <f t="shared" si="147"/>
        <v>0.11346526007999999</v>
      </c>
      <c r="Z911" s="186">
        <f t="shared" si="148"/>
        <v>4.8995800471359425</v>
      </c>
      <c r="AA911" s="156">
        <f>$J911*'9 All Base Data'!$Y911</f>
        <v>0.75998853793951593</v>
      </c>
      <c r="AB911" s="156">
        <f>$K911*'9 All Base Data'!$Y911</f>
        <v>8.1240854650705741E-2</v>
      </c>
      <c r="AC911" s="178">
        <f>$L911*'9 All Base Data'!$Y911</f>
        <v>2.9824511583841397E-3</v>
      </c>
      <c r="AD911" s="178">
        <f>IF($M911="","",$M911*'9 All Base Data'!$Y911)</f>
        <v>0.18928775216392341</v>
      </c>
      <c r="AE911" s="178">
        <f>IF($N911="","",$N911*'9 All Base Data'!$Y911)</f>
        <v>0.15816504253791386</v>
      </c>
      <c r="AF911" s="178">
        <f>IF($O911="","",$O911*'9 All Base Data'!$Y911)</f>
        <v>2.013702763331358E-2</v>
      </c>
      <c r="AG911" s="178">
        <f>IF($P911="","",$P911*'9 All Base Data'!$Y911)</f>
        <v>2.9809176778020294E-2</v>
      </c>
      <c r="AH911" s="167">
        <f>$Q911*'9 All Base Data'!$Y911</f>
        <v>1039.328654300374</v>
      </c>
      <c r="AI911" s="178">
        <f>$R911*'9 All Base Data'!$Y911</f>
        <v>2.7055591950646765</v>
      </c>
      <c r="AJ911" s="178">
        <f>$S911*'9 All Base Data'!$Y911</f>
        <v>0.28921744255651244</v>
      </c>
      <c r="AK911" s="178">
        <f>$T911*'9 All Base Data'!$Y911</f>
        <v>1.0617526123847539E-2</v>
      </c>
      <c r="AL911" s="178">
        <f>IF($U911="","",$U911*'9 All Base Data'!$Y911)</f>
        <v>1.2019772262409137E-3</v>
      </c>
      <c r="AM911" s="178">
        <f>IF($V911="","",$V911*'9 All Base Data'!$Y911)</f>
        <v>7.172784679094394E-4</v>
      </c>
      <c r="AN911" s="178">
        <f>IF($W911="","",$W911*'9 All Base Data'!$Y911)</f>
        <v>9.1321420317077084E-5</v>
      </c>
      <c r="AO911" s="178">
        <f>IF($X911="","",$X911*'9 All Base Data'!$Y911)</f>
        <v>1.3518461668832204E-4</v>
      </c>
      <c r="AP911" s="178">
        <f>$Y911*'9 All Base Data'!$Y911</f>
        <v>6.4438376566623184E-2</v>
      </c>
      <c r="AQ911" s="179">
        <f t="shared" si="149"/>
        <v>2.7825343534492974</v>
      </c>
    </row>
    <row r="912" spans="1:43" x14ac:dyDescent="0.25">
      <c r="A912" s="124">
        <v>547002</v>
      </c>
      <c r="B912" s="125" t="s">
        <v>947</v>
      </c>
      <c r="C912" s="126" t="s">
        <v>836</v>
      </c>
      <c r="D912" s="101" t="s">
        <v>2092</v>
      </c>
      <c r="E912" s="142"/>
      <c r="F912" s="191" t="str">
        <f>IF('9 All Base Data'!G912="Rural Centre","Rural",IF('9 All Base Data'!G912="Rural (Incl.some Off Shore Islands)","Rural",IF('9 All Base Data'!G912="Inlet-in TA but not in Urban Area","Rural",IF('9 All Base Data'!G912="Rural (Incl.some Off Shore Islands)","Rural",IF('9 All Base Data'!G912="Inlet-not in TA","Rural",IF('9 All Base Data'!G912="Inland Water not in Urban Area","Rural",IF('9 All Base Data'!G912="Oceanic-in Region but not in TA","Rural",'9 All Base Data'!G912)))))))</f>
        <v>Napier Zone</v>
      </c>
      <c r="G912" s="177">
        <f>IF('9 All Base Data'!I912="..C","..C",'9 All Base Data'!I912*Basecase_Pop_2006)</f>
        <v>2559</v>
      </c>
      <c r="H912" s="177">
        <f>IF('9 All Base Data'!J912="..C","..C",'9 All Base Data'!J912*Basecase_Pop_2006)</f>
        <v>1593</v>
      </c>
      <c r="I912" s="191">
        <f>IF('9 All Base Data'!L912="..C","..C",'9 All Base Data'!L912*Basecase_Pop_2006)</f>
        <v>30</v>
      </c>
      <c r="J912" s="156">
        <f>IF('9 All Base Data'!$P912=0,0,('9 All Base Data'!$P912*Basecase_Pop_2006)/(1+(1/(BaseCase_Mort_AllAdults_30*('9 All Base Data'!$W912*Basecase_PM10)/10))))</f>
        <v>1.4545797508868648</v>
      </c>
      <c r="K912" s="156">
        <f>IF('9 All Base Data'!$Q912=0,0,('9 All Base Data'!$Q912*Basecase_Pop_2006)/(1+(1/(BaseCase_Mort_Maori_30*('9 All Base Data'!$W912*Basecase_PM10)/10))))</f>
        <v>0.35762907110692221</v>
      </c>
      <c r="L912" s="179">
        <f>133/(1+1/(BaseCase_Mort_Child_0_1*'9 All Base Data'!$AB$10/10))*IF('9 All Base Data'!$L912="..C",0,'9 All Base Data'!L912/'9 All Base Data'!$L$2022)</f>
        <v>4.3763335659156898E-3</v>
      </c>
      <c r="M912" s="178">
        <f>IF('9 All Base Data'!$R912="","",IF('9 All Base Data'!$R912=0,0,('9 All Base Data'!$R912*Basecase_Pop_2006)/(1+(1/(BaseCase_CardiacHA_All*('9 All Base Data'!$W912*Basecase_PM10)/10)))))</f>
        <v>0.45524481350848445</v>
      </c>
      <c r="N912" s="178">
        <f>IF('9 All Base Data'!$S912="","",IF('9 All Base Data'!$S912=0,0,('9 All Base Data'!S912*Basecase_Pop_2006)/(1+(1/(BaseCase_RespHA_All*('9 All Base Data'!$W912*Basecase_PM10)/10)))))</f>
        <v>0.37283375753868819</v>
      </c>
      <c r="O912" s="178">
        <f>IF('9 All Base Data'!$T912="","",IF('9 All Base Data'!$T912=0,0,('9 All Base Data'!$T912*Basecase_Pop_2006)/(1+(1/(BaseCase_RespHA_Child_1_4*('9 All Base Data'!$W912*Basecase_PM10)/10)))))</f>
        <v>7.0915910654258965E-2</v>
      </c>
      <c r="P912" s="179">
        <f>IF('9 All Base Data'!$U912="","",IF('9 All Base Data'!$U912=0,0,('9 All Base Data'!$U912*Basecase_Pop_2006)/(1+(1/(BaseCase_RespHA_Child_5_14*('9 All Base Data'!$W912*Basecase_PM10)/10)))))</f>
        <v>1.3122250187323483E-2</v>
      </c>
      <c r="Q912" s="156">
        <f>IF('7 Base case Results'!$G912="..C",0,BaseCase_RADs_All*'7 Base case Results'!$G912*('9 All Base Data'!$V912*Basecase_PM10)/10)</f>
        <v>1887.6207599999998</v>
      </c>
      <c r="R912" s="189">
        <f t="shared" si="140"/>
        <v>5.1783039131572384</v>
      </c>
      <c r="S912" s="178">
        <f t="shared" si="141"/>
        <v>1.2731594931406429</v>
      </c>
      <c r="T912" s="179">
        <f t="shared" si="142"/>
        <v>1.5579747494659856E-2</v>
      </c>
      <c r="U912" s="178">
        <f t="shared" si="143"/>
        <v>2.8908045657788763E-3</v>
      </c>
      <c r="V912" s="178">
        <f t="shared" si="144"/>
        <v>1.690801090437951E-3</v>
      </c>
      <c r="W912" s="178">
        <f t="shared" si="145"/>
        <v>3.216036548170644E-4</v>
      </c>
      <c r="X912" s="179">
        <f t="shared" si="146"/>
        <v>5.9509404599511998E-5</v>
      </c>
      <c r="Y912" s="179">
        <f t="shared" si="147"/>
        <v>0.11703248711999999</v>
      </c>
      <c r="Z912" s="186">
        <f t="shared" si="148"/>
        <v>5.3154977534281151</v>
      </c>
      <c r="AA912" s="156">
        <f>$J912*'9 All Base Data'!$Y912</f>
        <v>0.82607449776034336</v>
      </c>
      <c r="AB912" s="156">
        <f>$K912*'9 All Base Data'!$Y912</f>
        <v>0.20310213662676438</v>
      </c>
      <c r="AC912" s="178">
        <f>$L912*'9 All Base Data'!$Y912</f>
        <v>2.4853759653201165E-3</v>
      </c>
      <c r="AD912" s="178">
        <f>IF($M912="","",$M912*'9 All Base Data'!$Y912)</f>
        <v>0.25853936880926126</v>
      </c>
      <c r="AE912" s="178">
        <f>IF($N912="","",$N912*'9 All Base Data'!$Y912)</f>
        <v>0.21173707307494918</v>
      </c>
      <c r="AF912" s="178">
        <f>IF($O912="","",$O912*'9 All Base Data'!$Y912)</f>
        <v>4.0274055266627161E-2</v>
      </c>
      <c r="AG912" s="178">
        <f>IF($P912="","",$P912*'9 All Base Data'!$Y912)</f>
        <v>7.4522941945050734E-3</v>
      </c>
      <c r="AH912" s="167">
        <f>$Q912*'9 All Base Data'!$Y912</f>
        <v>1072.0040412554038</v>
      </c>
      <c r="AI912" s="178">
        <f>$R912*'9 All Base Data'!$Y912</f>
        <v>2.9408252120268221</v>
      </c>
      <c r="AJ912" s="178">
        <f>$S912*'9 All Base Data'!$Y912</f>
        <v>0.72304360639128107</v>
      </c>
      <c r="AK912" s="178">
        <f>$T912*'9 All Base Data'!$Y912</f>
        <v>8.8479384365396149E-3</v>
      </c>
      <c r="AL912" s="178">
        <f>IF($U912="","",$U912*'9 All Base Data'!$Y912)</f>
        <v>1.6417249919388089E-3</v>
      </c>
      <c r="AM912" s="178">
        <f>IF($V912="","",$V912*'9 All Base Data'!$Y912)</f>
        <v>9.6022762639489463E-4</v>
      </c>
      <c r="AN912" s="178">
        <f>IF($W912="","",$W912*'9 All Base Data'!$Y912)</f>
        <v>1.8264284063415417E-4</v>
      </c>
      <c r="AO912" s="178">
        <f>IF($X912="","",$X912*'9 All Base Data'!$Y912)</f>
        <v>3.3796154172080511E-5</v>
      </c>
      <c r="AP912" s="178">
        <f>$Y912*'9 All Base Data'!$Y912</f>
        <v>6.6464250557835031E-2</v>
      </c>
      <c r="AQ912" s="179">
        <f t="shared" si="149"/>
        <v>3.0187393536395302</v>
      </c>
    </row>
    <row r="913" spans="1:43" x14ac:dyDescent="0.25">
      <c r="A913" s="124">
        <v>547100</v>
      </c>
      <c r="B913" s="125" t="s">
        <v>948</v>
      </c>
      <c r="C913" s="126" t="s">
        <v>836</v>
      </c>
      <c r="D913" s="101" t="s">
        <v>2092</v>
      </c>
      <c r="E913" s="142"/>
      <c r="F913" s="191" t="str">
        <f>IF('9 All Base Data'!G913="Rural Centre","Rural",IF('9 All Base Data'!G913="Rural (Incl.some Off Shore Islands)","Rural",IF('9 All Base Data'!G913="Inlet-in TA but not in Urban Area","Rural",IF('9 All Base Data'!G913="Rural (Incl.some Off Shore Islands)","Rural",IF('9 All Base Data'!G913="Inlet-not in TA","Rural",IF('9 All Base Data'!G913="Inland Water not in Urban Area","Rural",IF('9 All Base Data'!G913="Oceanic-in Region but not in TA","Rural",'9 All Base Data'!G913)))))))</f>
        <v>Napier Zone</v>
      </c>
      <c r="G913" s="177">
        <f>IF('9 All Base Data'!I913="..C","..C",'9 All Base Data'!I913*Basecase_Pop_2006)</f>
        <v>6390</v>
      </c>
      <c r="H913" s="177">
        <f>IF('9 All Base Data'!J913="..C","..C",'9 All Base Data'!J913*Basecase_Pop_2006)</f>
        <v>4575</v>
      </c>
      <c r="I913" s="191">
        <f>IF('9 All Base Data'!L913="..C","..C",'9 All Base Data'!L913*Basecase_Pop_2006)</f>
        <v>48</v>
      </c>
      <c r="J913" s="156">
        <f>IF('9 All Base Data'!$P913=0,0,('9 All Base Data'!$P913*Basecase_Pop_2006)/(1+(1/(BaseCase_Mort_AllAdults_30*('9 All Base Data'!$W913*Basecase_PM10)/10))))</f>
        <v>2.0945948412770852</v>
      </c>
      <c r="K913" s="156">
        <f>IF('9 All Base Data'!$Q913=0,0,('9 All Base Data'!$Q913*Basecase_Pop_2006)/(1+(1/(BaseCase_Mort_Maori_30*('9 All Base Data'!$W913*Basecase_PM10)/10))))</f>
        <v>0.57220651377107545</v>
      </c>
      <c r="L913" s="179">
        <f>133/(1+1/(BaseCase_Mort_Child_0_1*'9 All Base Data'!$AB$10/10))*IF('9 All Base Data'!$L913="..C",0,'9 All Base Data'!L913/'9 All Base Data'!$L$2022)</f>
        <v>7.0021337054651037E-3</v>
      </c>
      <c r="M913" s="178">
        <f>IF('9 All Base Data'!$R913="","",IF('9 All Base Data'!$R913=0,0,('9 All Base Data'!$R913*Basecase_Pop_2006)/(1+(1/(BaseCase_CardiacHA_All*('9 All Base Data'!$W913*Basecase_PM10)/10)))))</f>
        <v>1.1570805676673981</v>
      </c>
      <c r="N913" s="178">
        <f>IF('9 All Base Data'!$S913="","",IF('9 All Base Data'!$S913=0,0,('9 All Base Data'!S913*Basecase_Pop_2006)/(1+(1/(BaseCase_RespHA_All*('9 All Base Data'!$W913*Basecase_PM10)/10)))))</f>
        <v>0.71871567718301332</v>
      </c>
      <c r="O913" s="178">
        <f>IF('9 All Base Data'!$T913="","",IF('9 All Base Data'!$T913=0,0,('9 All Base Data'!$T913*Basecase_Pop_2006)/(1+(1/(BaseCase_RespHA_Child_1_4*('9 All Base Data'!$W913*Basecase_PM10)/10)))))</f>
        <v>5.3186932990694234E-2</v>
      </c>
      <c r="P913" s="179">
        <f>IF('9 All Base Data'!$U913="","",IF('9 All Base Data'!$U913=0,0,('9 All Base Data'!$U913*Basecase_Pop_2006)/(1+(1/(BaseCase_RespHA_Child_5_14*('9 All Base Data'!$W913*Basecase_PM10)/10)))))</f>
        <v>0.18371150262252881</v>
      </c>
      <c r="Q913" s="156">
        <f>IF('7 Base case Results'!$G913="..C",0,BaseCase_RADs_All*'7 Base case Results'!$G913*('9 All Base Data'!$V913*Basecase_PM10)/10)</f>
        <v>4713.5195999999996</v>
      </c>
      <c r="R913" s="189">
        <f t="shared" si="140"/>
        <v>7.456757634946424</v>
      </c>
      <c r="S913" s="178">
        <f t="shared" si="141"/>
        <v>2.0370551890250286</v>
      </c>
      <c r="T913" s="179">
        <f t="shared" si="142"/>
        <v>2.4927595991455768E-2</v>
      </c>
      <c r="U913" s="178">
        <f t="shared" si="143"/>
        <v>7.3474616046879781E-3</v>
      </c>
      <c r="V913" s="178">
        <f t="shared" si="144"/>
        <v>3.2593755960249656E-3</v>
      </c>
      <c r="W913" s="178">
        <f t="shared" si="145"/>
        <v>2.4120274111279834E-4</v>
      </c>
      <c r="X913" s="179">
        <f t="shared" si="146"/>
        <v>8.3313166439316806E-4</v>
      </c>
      <c r="Y913" s="179">
        <f t="shared" si="147"/>
        <v>0.29223821519999998</v>
      </c>
      <c r="Z913" s="186">
        <f t="shared" si="148"/>
        <v>7.7845302833385936</v>
      </c>
      <c r="AA913" s="156">
        <f>$J913*'9 All Base Data'!$Y913</f>
        <v>1.1895472767748945</v>
      </c>
      <c r="AB913" s="156">
        <f>$K913*'9 All Base Data'!$Y913</f>
        <v>0.32496341860282296</v>
      </c>
      <c r="AC913" s="178">
        <f>$L913*'9 All Base Data'!$Y913</f>
        <v>3.976601544512186E-3</v>
      </c>
      <c r="AD913" s="178">
        <f>IF($M913="","",$M913*'9 All Base Data'!$Y913)</f>
        <v>0.65712089572353904</v>
      </c>
      <c r="AE913" s="178">
        <f>IF($N913="","",$N913*'9 All Base Data'!$Y913)</f>
        <v>0.40816785171074538</v>
      </c>
      <c r="AF913" s="178">
        <f>IF($O913="","",$O913*'9 All Base Data'!$Y913)</f>
        <v>3.0205541449970376E-2</v>
      </c>
      <c r="AG913" s="178">
        <f>IF($P913="","",$P913*'9 All Base Data'!$Y913)</f>
        <v>0.10433211872307105</v>
      </c>
      <c r="AH913" s="167">
        <f>$Q913*'9 All Base Data'!$Y913</f>
        <v>2676.8682390082181</v>
      </c>
      <c r="AI913" s="178">
        <f>$R913*'9 All Base Data'!$Y913</f>
        <v>4.2347883053186246</v>
      </c>
      <c r="AJ913" s="178">
        <f>$S913*'9 All Base Data'!$Y913</f>
        <v>1.1568697702260498</v>
      </c>
      <c r="AK913" s="178">
        <f>$T913*'9 All Base Data'!$Y913</f>
        <v>1.4156701498463382E-2</v>
      </c>
      <c r="AL913" s="178">
        <f>IF($U913="","",$U913*'9 All Base Data'!$Y913)</f>
        <v>4.1727176878444735E-3</v>
      </c>
      <c r="AM913" s="178">
        <f>IF($V913="","",$V913*'9 All Base Data'!$Y913)</f>
        <v>1.8510412075082305E-3</v>
      </c>
      <c r="AN913" s="178">
        <f>IF($W913="","",$W913*'9 All Base Data'!$Y913)</f>
        <v>1.3698213047561565E-4</v>
      </c>
      <c r="AO913" s="178">
        <f>IF($X913="","",$X913*'9 All Base Data'!$Y913)</f>
        <v>4.7314615840912715E-4</v>
      </c>
      <c r="AP913" s="178">
        <f>$Y913*'9 All Base Data'!$Y913</f>
        <v>0.16596583081850952</v>
      </c>
      <c r="AQ913" s="179">
        <f t="shared" si="149"/>
        <v>4.4209345965309508</v>
      </c>
    </row>
    <row r="914" spans="1:43" x14ac:dyDescent="0.25">
      <c r="A914" s="124">
        <v>547200</v>
      </c>
      <c r="B914" s="125" t="s">
        <v>949</v>
      </c>
      <c r="C914" s="126" t="s">
        <v>836</v>
      </c>
      <c r="D914" s="101" t="s">
        <v>2092</v>
      </c>
      <c r="E914" s="142"/>
      <c r="F914" s="191" t="str">
        <f>IF('9 All Base Data'!G914="Rural Centre","Rural",IF('9 All Base Data'!G914="Rural (Incl.some Off Shore Islands)","Rural",IF('9 All Base Data'!G914="Inlet-in TA but not in Urban Area","Rural",IF('9 All Base Data'!G914="Rural (Incl.some Off Shore Islands)","Rural",IF('9 All Base Data'!G914="Inlet-not in TA","Rural",IF('9 All Base Data'!G914="Inland Water not in Urban Area","Rural",IF('9 All Base Data'!G914="Oceanic-in Region but not in TA","Rural",'9 All Base Data'!G914)))))))</f>
        <v>Napier Zone</v>
      </c>
      <c r="G914" s="177">
        <f>IF('9 All Base Data'!I914="..C","..C",'9 All Base Data'!I914*Basecase_Pop_2006)</f>
        <v>5226</v>
      </c>
      <c r="H914" s="177">
        <f>IF('9 All Base Data'!J914="..C","..C",'9 All Base Data'!J914*Basecase_Pop_2006)</f>
        <v>3459</v>
      </c>
      <c r="I914" s="191">
        <f>IF('9 All Base Data'!L914="..C","..C",'9 All Base Data'!L914*Basecase_Pop_2006)</f>
        <v>57</v>
      </c>
      <c r="J914" s="156">
        <f>IF('9 All Base Data'!$P914=0,0,('9 All Base Data'!$P914*Basecase_Pop_2006)/(1+(1/(BaseCase_Mort_AllAdults_30*('9 All Base Data'!$W914*Basecase_PM10)/10))))</f>
        <v>6.4583340939376797</v>
      </c>
      <c r="K914" s="156">
        <f>IF('9 All Base Data'!$Q914=0,0,('9 All Base Data'!$Q914*Basecase_Pop_2006)/(1+(1/(BaseCase_Mort_Maori_30*('9 All Base Data'!$W914*Basecase_PM10)/10))))</f>
        <v>0.57220651377107545</v>
      </c>
      <c r="L914" s="179">
        <f>133/(1+1/(BaseCase_Mort_Child_0_1*'9 All Base Data'!$AB$10/10))*IF('9 All Base Data'!$L914="..C",0,'9 All Base Data'!L914/'9 All Base Data'!$L$2022)</f>
        <v>8.3150337752398093E-3</v>
      </c>
      <c r="M914" s="178">
        <f>IF('9 All Base Data'!$R914="","",IF('9 All Base Data'!$R914=0,0,('9 All Base Data'!$R914*Basecase_Pop_2006)/(1+(1/(BaseCase_CardiacHA_All*('9 All Base Data'!$W914*Basecase_PM10)/10)))))</f>
        <v>1.113723918761828</v>
      </c>
      <c r="N914" s="178">
        <f>IF('9 All Base Data'!$S914="","",IF('9 All Base Data'!$S914=0,0,('9 All Base Data'!S914*Basecase_Pop_2006)/(1+(1/(BaseCase_RespHA_All*('9 All Base Data'!$W914*Basecase_PM10)/10)))))</f>
        <v>0.53903675788726002</v>
      </c>
      <c r="O914" s="178">
        <f>IF('9 All Base Data'!$T914="","",IF('9 All Base Data'!$T914=0,0,('9 All Base Data'!$T914*Basecase_Pop_2006)/(1+(1/(BaseCase_RespHA_Child_1_4*('9 All Base Data'!$W914*Basecase_PM10)/10)))))</f>
        <v>8.8644888317823717E-2</v>
      </c>
      <c r="P914" s="179">
        <f>IF('9 All Base Data'!$U914="","",IF('9 All Base Data'!$U914=0,0,('9 All Base Data'!$U914*Basecase_Pop_2006)/(1+(1/(BaseCase_RespHA_Child_5_14*('9 All Base Data'!$W914*Basecase_PM10)/10)))))</f>
        <v>7.873350112394091E-2</v>
      </c>
      <c r="Q914" s="156">
        <f>IF('7 Base case Results'!$G914="..C",0,BaseCase_RADs_All*'7 Base case Results'!$G914*('9 All Base Data'!$V914*Basecase_PM10)/10)</f>
        <v>3854.9066400000002</v>
      </c>
      <c r="R914" s="189">
        <f t="shared" si="140"/>
        <v>22.991669374418141</v>
      </c>
      <c r="S914" s="178">
        <f t="shared" si="141"/>
        <v>2.0370551890250286</v>
      </c>
      <c r="T914" s="179">
        <f t="shared" si="142"/>
        <v>2.9601520239853723E-2</v>
      </c>
      <c r="U914" s="178">
        <f t="shared" si="143"/>
        <v>7.0721468841376074E-3</v>
      </c>
      <c r="V914" s="178">
        <f t="shared" si="144"/>
        <v>2.4445316970187242E-3</v>
      </c>
      <c r="W914" s="178">
        <f t="shared" si="145"/>
        <v>4.0200456852133057E-4</v>
      </c>
      <c r="X914" s="179">
        <f t="shared" si="146"/>
        <v>3.5705642759707203E-4</v>
      </c>
      <c r="Y914" s="179">
        <f t="shared" si="147"/>
        <v>0.23900421167999999</v>
      </c>
      <c r="Z914" s="186">
        <f t="shared" si="148"/>
        <v>23.269791784919153</v>
      </c>
      <c r="AA914" s="156">
        <f>$J914*'9 All Base Data'!$Y914</f>
        <v>3.6677707700559248</v>
      </c>
      <c r="AB914" s="156">
        <f>$K914*'9 All Base Data'!$Y914</f>
        <v>0.32496341860282296</v>
      </c>
      <c r="AC914" s="178">
        <f>$L914*'9 All Base Data'!$Y914</f>
        <v>4.72221433410822E-3</v>
      </c>
      <c r="AD914" s="178">
        <f>IF($M914="","",$M914*'9 All Base Data'!$Y914)</f>
        <v>0.63249809869408546</v>
      </c>
      <c r="AE914" s="178">
        <f>IF($N914="","",$N914*'9 All Base Data'!$Y914)</f>
        <v>0.30612588878305907</v>
      </c>
      <c r="AF914" s="178">
        <f>IF($O914="","",$O914*'9 All Base Data'!$Y914)</f>
        <v>5.0342569083283953E-2</v>
      </c>
      <c r="AG914" s="178">
        <f>IF($P914="","",$P914*'9 All Base Data'!$Y914)</f>
        <v>4.4713765167030448E-2</v>
      </c>
      <c r="AH914" s="167">
        <f>$Q914*'9 All Base Data'!$Y914</f>
        <v>2189.250925987003</v>
      </c>
      <c r="AI914" s="178">
        <f>$R914*'9 All Base Data'!$Y914</f>
        <v>13.057263941399093</v>
      </c>
      <c r="AJ914" s="178">
        <f>$S914*'9 All Base Data'!$Y914</f>
        <v>1.1568697702260498</v>
      </c>
      <c r="AK914" s="178">
        <f>$T914*'9 All Base Data'!$Y914</f>
        <v>1.6811083029425265E-2</v>
      </c>
      <c r="AL914" s="178">
        <f>IF($U914="","",$U914*'9 All Base Data'!$Y914)</f>
        <v>4.0163629267074424E-3</v>
      </c>
      <c r="AM914" s="178">
        <f>IF($V914="","",$V914*'9 All Base Data'!$Y914)</f>
        <v>1.3882809056311729E-3</v>
      </c>
      <c r="AN914" s="178">
        <f>IF($W914="","",$W914*'9 All Base Data'!$Y914)</f>
        <v>2.2830355079269275E-4</v>
      </c>
      <c r="AO914" s="178">
        <f>IF($X914="","",$X914*'9 All Base Data'!$Y914)</f>
        <v>2.0277692503248306E-4</v>
      </c>
      <c r="AP914" s="178">
        <f>$Y914*'9 All Base Data'!$Y914</f>
        <v>0.13573355741119417</v>
      </c>
      <c r="AQ914" s="179">
        <f t="shared" si="149"/>
        <v>13.215213225672052</v>
      </c>
    </row>
    <row r="915" spans="1:43" x14ac:dyDescent="0.25">
      <c r="A915" s="124">
        <v>547300</v>
      </c>
      <c r="B915" s="125" t="s">
        <v>950</v>
      </c>
      <c r="C915" s="126" t="s">
        <v>836</v>
      </c>
      <c r="D915" s="101" t="s">
        <v>2092</v>
      </c>
      <c r="E915" s="142"/>
      <c r="F915" s="191" t="str">
        <f>IF('9 All Base Data'!G915="Rural Centre","Rural",IF('9 All Base Data'!G915="Rural (Incl.some Off Shore Islands)","Rural",IF('9 All Base Data'!G915="Inlet-in TA but not in Urban Area","Rural",IF('9 All Base Data'!G915="Rural (Incl.some Off Shore Islands)","Rural",IF('9 All Base Data'!G915="Inlet-not in TA","Rural",IF('9 All Base Data'!G915="Inland Water not in Urban Area","Rural",IF('9 All Base Data'!G915="Oceanic-in Region but not in TA","Rural",'9 All Base Data'!G915)))))))</f>
        <v>Napier Zone</v>
      </c>
      <c r="G915" s="177">
        <f>IF('9 All Base Data'!I915="..C","..C",'9 All Base Data'!I915*Basecase_Pop_2006)</f>
        <v>5433</v>
      </c>
      <c r="H915" s="177">
        <f>IF('9 All Base Data'!J915="..C","..C",'9 All Base Data'!J915*Basecase_Pop_2006)</f>
        <v>3573</v>
      </c>
      <c r="I915" s="191">
        <f>IF('9 All Base Data'!L915="..C","..C",'9 All Base Data'!L915*Basecase_Pop_2006)</f>
        <v>60</v>
      </c>
      <c r="J915" s="156">
        <f>IF('9 All Base Data'!$P915=0,0,('9 All Base Data'!$P915*Basecase_Pop_2006)/(1+(1/(BaseCase_Mort_AllAdults_30*('9 All Base Data'!$W915*Basecase_PM10)/10))))</f>
        <v>3.7819073523058484</v>
      </c>
      <c r="K915" s="156">
        <f>IF('9 All Base Data'!$Q915=0,0,('9 All Base Data'!$Q915*Basecase_Pop_2006)/(1+(1/(BaseCase_Mort_Maori_30*('9 All Base Data'!$W915*Basecase_PM10)/10))))</f>
        <v>0.64373232799245994</v>
      </c>
      <c r="L915" s="179">
        <f>133/(1+1/(BaseCase_Mort_Child_0_1*'9 All Base Data'!$AB$10/10))*IF('9 All Base Data'!$L915="..C",0,'9 All Base Data'!L915/'9 All Base Data'!$L$2022)</f>
        <v>8.7526671318313796E-3</v>
      </c>
      <c r="M915" s="178">
        <f>IF('9 All Base Data'!$R915="","",IF('9 All Base Data'!$R915=0,0,('9 All Base Data'!$R915*Basecase_Pop_2006)/(1+(1/(BaseCase_CardiacHA_All*('9 All Base Data'!$W915*Basecase_PM10)/10)))))</f>
        <v>0.7993882141964459</v>
      </c>
      <c r="N915" s="178">
        <f>IF('9 All Base Data'!$S915="","",IF('9 All Base Data'!$S915=0,0,('9 All Base Data'!S915*Basecase_Pop_2006)/(1+(1/(BaseCase_RespHA_All*('9 All Base Data'!$W915*Basecase_PM10)/10)))))</f>
        <v>0.58844846069359213</v>
      </c>
      <c r="O915" s="178">
        <f>IF('9 All Base Data'!$T915="","",IF('9 All Base Data'!$T915=0,0,('9 All Base Data'!$T915*Basecase_Pop_2006)/(1+(1/(BaseCase_RespHA_Child_1_4*('9 All Base Data'!$W915*Basecase_PM10)/10)))))</f>
        <v>8.8644888317823717E-2</v>
      </c>
      <c r="P915" s="179">
        <f>IF('9 All Base Data'!$U915="","",IF('9 All Base Data'!$U915=0,0,('9 All Base Data'!$U915*Basecase_Pop_2006)/(1+(1/(BaseCase_RespHA_Child_5_14*('9 All Base Data'!$W915*Basecase_PM10)/10)))))</f>
        <v>0.11810025168591136</v>
      </c>
      <c r="Q915" s="156">
        <f>IF('7 Base case Results'!$G915="..C",0,BaseCase_RADs_All*'7 Base case Results'!$G915*('9 All Base Data'!$V915*Basecase_PM10)/10)</f>
        <v>4007.5981199999997</v>
      </c>
      <c r="R915" s="189">
        <f t="shared" si="140"/>
        <v>13.46359017420882</v>
      </c>
      <c r="S915" s="178">
        <f t="shared" si="141"/>
        <v>2.2916870876531572</v>
      </c>
      <c r="T915" s="179">
        <f t="shared" si="142"/>
        <v>3.1159494989319712E-2</v>
      </c>
      <c r="U915" s="178">
        <f t="shared" si="143"/>
        <v>5.0761151601474309E-3</v>
      </c>
      <c r="V915" s="178">
        <f t="shared" si="144"/>
        <v>2.6686137692454406E-3</v>
      </c>
      <c r="W915" s="178">
        <f t="shared" si="145"/>
        <v>4.0200456852133057E-4</v>
      </c>
      <c r="X915" s="179">
        <f t="shared" si="146"/>
        <v>5.3558464139560804E-4</v>
      </c>
      <c r="Y915" s="179">
        <f t="shared" si="147"/>
        <v>0.24847108343999999</v>
      </c>
      <c r="Z915" s="186">
        <f t="shared" si="148"/>
        <v>13.750965481567532</v>
      </c>
      <c r="AA915" s="156">
        <f>$J915*'9 All Base Data'!$Y915</f>
        <v>2.1477936941768929</v>
      </c>
      <c r="AB915" s="156">
        <f>$K915*'9 All Base Data'!$Y915</f>
        <v>0.36558384592817583</v>
      </c>
      <c r="AC915" s="178">
        <f>$L915*'9 All Base Data'!$Y915</f>
        <v>4.9707519306402331E-3</v>
      </c>
      <c r="AD915" s="178">
        <f>IF($M915="","",$M915*'9 All Base Data'!$Y915)</f>
        <v>0.45398282023054798</v>
      </c>
      <c r="AE915" s="178">
        <f>IF($N915="","",$N915*'9 All Base Data'!$Y915)</f>
        <v>0.3341874285881728</v>
      </c>
      <c r="AF915" s="178">
        <f>IF($O915="","",$O915*'9 All Base Data'!$Y915)</f>
        <v>5.0342569083283953E-2</v>
      </c>
      <c r="AG915" s="178">
        <f>IF($P915="","",$P915*'9 All Base Data'!$Y915)</f>
        <v>6.7070647750545664E-2</v>
      </c>
      <c r="AH915" s="167">
        <f>$Q915*'9 All Base Data'!$Y915</f>
        <v>2275.9663759830437</v>
      </c>
      <c r="AI915" s="178">
        <f>$R915*'9 All Base Data'!$Y915</f>
        <v>7.646145551269738</v>
      </c>
      <c r="AJ915" s="178">
        <f>$S915*'9 All Base Data'!$Y915</f>
        <v>1.3014784915043058</v>
      </c>
      <c r="AK915" s="178">
        <f>$T915*'9 All Base Data'!$Y915</f>
        <v>1.769587687307923E-2</v>
      </c>
      <c r="AL915" s="178">
        <f>IF($U915="","",$U915*'9 All Base Data'!$Y915)</f>
        <v>2.8827909084639795E-3</v>
      </c>
      <c r="AM915" s="178">
        <f>IF($V915="","",$V915*'9 All Base Data'!$Y915)</f>
        <v>1.5155399886473636E-3</v>
      </c>
      <c r="AN915" s="178">
        <f>IF($W915="","",$W915*'9 All Base Data'!$Y915)</f>
        <v>2.2830355079269275E-4</v>
      </c>
      <c r="AO915" s="178">
        <f>IF($X915="","",$X915*'9 All Base Data'!$Y915)</f>
        <v>3.0416538754872462E-4</v>
      </c>
      <c r="AP915" s="178">
        <f>$Y915*'9 All Base Data'!$Y915</f>
        <v>0.14110991531094871</v>
      </c>
      <c r="AQ915" s="179">
        <f t="shared" si="149"/>
        <v>7.8093496743508766</v>
      </c>
    </row>
    <row r="916" spans="1:43" x14ac:dyDescent="0.25">
      <c r="A916" s="124">
        <v>547400</v>
      </c>
      <c r="B916" s="125" t="s">
        <v>951</v>
      </c>
      <c r="C916" s="126" t="s">
        <v>836</v>
      </c>
      <c r="D916" s="101" t="s">
        <v>2092</v>
      </c>
      <c r="E916" s="142"/>
      <c r="F916" s="191" t="str">
        <f>IF('9 All Base Data'!G916="Rural Centre","Rural",IF('9 All Base Data'!G916="Rural (Incl.some Off Shore Islands)","Rural",IF('9 All Base Data'!G916="Inlet-in TA but not in Urban Area","Rural",IF('9 All Base Data'!G916="Rural (Incl.some Off Shore Islands)","Rural",IF('9 All Base Data'!G916="Inlet-not in TA","Rural",IF('9 All Base Data'!G916="Inland Water not in Urban Area","Rural",IF('9 All Base Data'!G916="Oceanic-in Region but not in TA","Rural",'9 All Base Data'!G916)))))))</f>
        <v>Napier Zone</v>
      </c>
      <c r="G916" s="177">
        <f>IF('9 All Base Data'!I916="..C","..C",'9 All Base Data'!I916*Basecase_Pop_2006)</f>
        <v>3393</v>
      </c>
      <c r="H916" s="177">
        <f>IF('9 All Base Data'!J916="..C","..C",'9 All Base Data'!J916*Basecase_Pop_2006)</f>
        <v>1932</v>
      </c>
      <c r="I916" s="191">
        <f>IF('9 All Base Data'!L916="..C","..C",'9 All Base Data'!L916*Basecase_Pop_2006)</f>
        <v>63</v>
      </c>
      <c r="J916" s="156">
        <f>IF('9 All Base Data'!$P916=0,0,('9 All Base Data'!$P916*Basecase_Pop_2006)/(1+(1/(BaseCase_Mort_AllAdults_30*('9 All Base Data'!$W916*Basecase_PM10)/10))))</f>
        <v>6.5456088789908913</v>
      </c>
      <c r="K916" s="156">
        <f>IF('9 All Base Data'!$Q916=0,0,('9 All Base Data'!$Q916*Basecase_Pop_2006)/(1+(1/(BaseCase_Mort_Maori_30*('9 All Base Data'!$W916*Basecase_PM10)/10))))</f>
        <v>0.35762907110692221</v>
      </c>
      <c r="L916" s="179">
        <f>133/(1+1/(BaseCase_Mort_Child_0_1*'9 All Base Data'!$AB$10/10))*IF('9 All Base Data'!$L916="..C",0,'9 All Base Data'!L916/'9 All Base Data'!$L$2022)</f>
        <v>9.1903004884229481E-3</v>
      </c>
      <c r="M916" s="178">
        <f>IF('9 All Base Data'!$R916="","",IF('9 All Base Data'!$R916=0,0,('9 All Base Data'!$R916*Basecase_Pop_2006)/(1+(1/(BaseCase_CardiacHA_All*('9 All Base Data'!$W916*Basecase_PM10)/10)))))</f>
        <v>0.48505250963106378</v>
      </c>
      <c r="N916" s="178">
        <f>IF('9 All Base Data'!$S916="","",IF('9 All Base Data'!$S916=0,0,('9 All Base Data'!S916*Basecase_Pop_2006)/(1+(1/(BaseCase_RespHA_All*('9 All Base Data'!$W916*Basecase_PM10)/10)))))</f>
        <v>0.53005281192247233</v>
      </c>
      <c r="O916" s="178">
        <f>IF('9 All Base Data'!$T916="","",IF('9 All Base Data'!$T916=0,0,('9 All Base Data'!$T916*Basecase_Pop_2006)/(1+(1/(BaseCase_RespHA_Child_1_4*('9 All Base Data'!$W916*Basecase_PM10)/10)))))</f>
        <v>0.14183182130851793</v>
      </c>
      <c r="P916" s="179">
        <f>IF('9 All Base Data'!$U916="","",IF('9 All Base Data'!$U916=0,0,('9 All Base Data'!$U916*Basecase_Pop_2006)/(1+(1/(BaseCase_RespHA_Child_5_14*('9 All Base Data'!$W916*Basecase_PM10)/10)))))</f>
        <v>5.2489000749293933E-2</v>
      </c>
      <c r="Q916" s="156">
        <f>IF('7 Base case Results'!$G916="..C",0,BaseCase_RADs_All*'7 Base case Results'!$G916*('9 All Base Data'!$V916*Basecase_PM10)/10)</f>
        <v>2502.8125200000004</v>
      </c>
      <c r="R916" s="189">
        <f t="shared" si="140"/>
        <v>23.302367609207575</v>
      </c>
      <c r="S916" s="178">
        <f t="shared" si="141"/>
        <v>1.2731594931406429</v>
      </c>
      <c r="T916" s="179">
        <f t="shared" si="142"/>
        <v>3.2717469738785691E-2</v>
      </c>
      <c r="U916" s="178">
        <f t="shared" si="143"/>
        <v>3.0800834361572552E-3</v>
      </c>
      <c r="V916" s="178">
        <f t="shared" si="144"/>
        <v>2.4037895020684119E-3</v>
      </c>
      <c r="W916" s="178">
        <f t="shared" si="145"/>
        <v>6.432073096341288E-4</v>
      </c>
      <c r="X916" s="179">
        <f t="shared" si="146"/>
        <v>2.3803761839804799E-4</v>
      </c>
      <c r="Y916" s="179">
        <f t="shared" si="147"/>
        <v>0.15517437624000002</v>
      </c>
      <c r="Z916" s="186">
        <f t="shared" si="148"/>
        <v>23.495743328124586</v>
      </c>
      <c r="AA916" s="156">
        <f>$J916*'9 All Base Data'!$Y916</f>
        <v>3.7173352399215451</v>
      </c>
      <c r="AB916" s="156">
        <f>$K916*'9 All Base Data'!$Y916</f>
        <v>0.20310213662676438</v>
      </c>
      <c r="AC916" s="178">
        <f>$L916*'9 All Base Data'!$Y916</f>
        <v>5.2192895271722444E-3</v>
      </c>
      <c r="AD916" s="178">
        <f>IF($M916="","",$M916*'9 All Base Data'!$Y916)</f>
        <v>0.27546754176701049</v>
      </c>
      <c r="AE916" s="178">
        <f>IF($N916="","",$N916*'9 All Base Data'!$Y916)</f>
        <v>0.30102379063667473</v>
      </c>
      <c r="AF916" s="178">
        <f>IF($O916="","",$O916*'9 All Base Data'!$Y916)</f>
        <v>8.0548110533254322E-2</v>
      </c>
      <c r="AG916" s="178">
        <f>IF($P916="","",$P916*'9 All Base Data'!$Y916)</f>
        <v>2.9809176778020294E-2</v>
      </c>
      <c r="AH916" s="167">
        <f>$Q916*'9 All Base Data'!$Y916</f>
        <v>1421.3793325438007</v>
      </c>
      <c r="AI916" s="178">
        <f>$R916*'9 All Base Data'!$Y916</f>
        <v>13.233713454120702</v>
      </c>
      <c r="AJ916" s="178">
        <f>$S916*'9 All Base Data'!$Y916</f>
        <v>0.72304360639128107</v>
      </c>
      <c r="AK916" s="178">
        <f>$T916*'9 All Base Data'!$Y916</f>
        <v>1.8580670716733187E-2</v>
      </c>
      <c r="AL916" s="178">
        <f>IF($U916="","",$U916*'9 All Base Data'!$Y916)</f>
        <v>1.7492188902205167E-3</v>
      </c>
      <c r="AM916" s="178">
        <f>IF($V916="","",$V916*'9 All Base Data'!$Y916)</f>
        <v>1.3651428905373198E-3</v>
      </c>
      <c r="AN916" s="178">
        <f>IF($W916="","",$W916*'9 All Base Data'!$Y916)</f>
        <v>3.6528568126830834E-4</v>
      </c>
      <c r="AO916" s="178">
        <f>IF($X916="","",$X916*'9 All Base Data'!$Y916)</f>
        <v>1.3518461668832204E-4</v>
      </c>
      <c r="AP916" s="178">
        <f>$Y916*'9 All Base Data'!$Y916</f>
        <v>8.8125518617715642E-2</v>
      </c>
      <c r="AQ916" s="179">
        <f t="shared" si="149"/>
        <v>13.343534005235908</v>
      </c>
    </row>
    <row r="917" spans="1:43" x14ac:dyDescent="0.25">
      <c r="A917" s="124">
        <v>547600</v>
      </c>
      <c r="B917" s="125" t="s">
        <v>952</v>
      </c>
      <c r="C917" s="126" t="s">
        <v>836</v>
      </c>
      <c r="D917" s="101" t="s">
        <v>2093</v>
      </c>
      <c r="E917" s="142"/>
      <c r="F917" s="191" t="str">
        <f>IF('9 All Base Data'!G917="Rural Centre","Rural",IF('9 All Base Data'!G917="Rural (Incl.some Off Shore Islands)","Rural",IF('9 All Base Data'!G917="Inlet-in TA but not in Urban Area","Rural",IF('9 All Base Data'!G917="Rural (Incl.some Off Shore Islands)","Rural",IF('9 All Base Data'!G917="Inlet-not in TA","Rural",IF('9 All Base Data'!G917="Inland Water not in Urban Area","Rural",IF('9 All Base Data'!G917="Oceanic-in Region but not in TA","Rural",'9 All Base Data'!G917)))))))</f>
        <v>Hastings Zone</v>
      </c>
      <c r="G917" s="177">
        <f>IF('9 All Base Data'!I917="..C","..C",'9 All Base Data'!I917*Basecase_Pop_2006)</f>
        <v>3567</v>
      </c>
      <c r="H917" s="177">
        <f>IF('9 All Base Data'!J917="..C","..C",'9 All Base Data'!J917*Basecase_Pop_2006)</f>
        <v>2097</v>
      </c>
      <c r="I917" s="191">
        <f>IF('9 All Base Data'!L917="..C","..C",'9 All Base Data'!L917*Basecase_Pop_2006)</f>
        <v>51</v>
      </c>
      <c r="J917" s="156">
        <f>IF('9 All Base Data'!$P917=0,0,('9 All Base Data'!$P917*Basecase_Pop_2006)/(1+(1/(BaseCase_Mort_AllAdults_30*('9 All Base Data'!$W917*Basecase_PM10)/10))))</f>
        <v>1.5800740673832536</v>
      </c>
      <c r="K917" s="156">
        <f>IF('9 All Base Data'!$Q917=0,0,('9 All Base Data'!$Q917*Basecase_Pop_2006)/(1+(1/(BaseCase_Mort_Maori_30*('9 All Base Data'!$W917*Basecase_PM10)/10))))</f>
        <v>0.15620214395099544</v>
      </c>
      <c r="L917" s="179">
        <f>133/(1+1/(BaseCase_Mort_Child_0_1*'9 All Base Data'!$AB$10/10))*IF('9 All Base Data'!$L917="..C",0,'9 All Base Data'!L917/'9 All Base Data'!$L$2022)</f>
        <v>7.4397670620566722E-3</v>
      </c>
      <c r="M917" s="178">
        <f>IF('9 All Base Data'!$R917="","",IF('9 All Base Data'!$R917=0,0,('9 All Base Data'!$R917*Basecase_Pop_2006)/(1+(1/(BaseCase_CardiacHA_All*('9 All Base Data'!$W917*Basecase_PM10)/10)))))</f>
        <v>0.69133355793812812</v>
      </c>
      <c r="N917" s="178">
        <f>IF('9 All Base Data'!$S917="","",IF('9 All Base Data'!$S917=0,0,('9 All Base Data'!S917*Basecase_Pop_2006)/(1+(1/(BaseCase_RespHA_All*('9 All Base Data'!$W917*Basecase_PM10)/10)))))</f>
        <v>0.81877277651925529</v>
      </c>
      <c r="O917" s="178">
        <f>IF('9 All Base Data'!$T917="","",IF('9 All Base Data'!$T917=0,0,('9 All Base Data'!$T917*Basecase_Pop_2006)/(1+(1/(BaseCase_RespHA_Child_1_4*('9 All Base Data'!$W917*Basecase_PM10)/10)))))</f>
        <v>0.19794294585678243</v>
      </c>
      <c r="P917" s="179">
        <f>IF('9 All Base Data'!$U917="","",IF('9 All Base Data'!$U917=0,0,('9 All Base Data'!$U917*Basecase_Pop_2006)/(1+(1/(BaseCase_RespHA_Child_5_14*('9 All Base Data'!$W917*Basecase_PM10)/10)))))</f>
        <v>0.19017114446887848</v>
      </c>
      <c r="Q917" s="156">
        <f>IF('7 Base case Results'!$G917="..C",0,BaseCase_RADs_All*'7 Base case Results'!$G917*('9 All Base Data'!$V917*Basecase_PM10)/10)</f>
        <v>2947.0554000000002</v>
      </c>
      <c r="R917" s="189">
        <f t="shared" si="140"/>
        <v>5.6250636798843825</v>
      </c>
      <c r="S917" s="178">
        <f t="shared" si="141"/>
        <v>0.55607963246554382</v>
      </c>
      <c r="T917" s="179">
        <f t="shared" si="142"/>
        <v>2.6485570740921754E-2</v>
      </c>
      <c r="U917" s="178">
        <f t="shared" si="143"/>
        <v>4.3899680929071136E-3</v>
      </c>
      <c r="V917" s="178">
        <f t="shared" si="144"/>
        <v>3.7131345415148224E-3</v>
      </c>
      <c r="W917" s="178">
        <f t="shared" si="145"/>
        <v>8.9767125946050826E-4</v>
      </c>
      <c r="X917" s="179">
        <f t="shared" si="146"/>
        <v>8.6242614016636388E-4</v>
      </c>
      <c r="Y917" s="179">
        <f t="shared" si="147"/>
        <v>0.18271743480000002</v>
      </c>
      <c r="Z917" s="186">
        <f t="shared" si="148"/>
        <v>5.8423697880597265</v>
      </c>
      <c r="AA917" s="156">
        <f>$J917*'9 All Base Data'!$Y917</f>
        <v>1.0046059210682403</v>
      </c>
      <c r="AB917" s="156">
        <f>$K917*'9 All Base Data'!$Y917</f>
        <v>9.9312811934569659E-2</v>
      </c>
      <c r="AC917" s="178">
        <f>$L917*'9 All Base Data'!$Y917</f>
        <v>4.7301795505626382E-3</v>
      </c>
      <c r="AD917" s="178">
        <f>IF($M917="","",$M917*'9 All Base Data'!$Y917)</f>
        <v>0.43954761366851713</v>
      </c>
      <c r="AE917" s="178">
        <f>IF($N917="","",$N917*'9 All Base Data'!$Y917)</f>
        <v>0.52057305178290447</v>
      </c>
      <c r="AF917" s="178">
        <f>IF($O917="","",$O917*'9 All Base Data'!$Y917)</f>
        <v>0.12585147718469625</v>
      </c>
      <c r="AG917" s="178">
        <f>IF($P917="","",$P917*'9 All Base Data'!$Y917)</f>
        <v>0.12091019129638039</v>
      </c>
      <c r="AH917" s="167">
        <f>$Q917*'9 All Base Data'!$Y917</f>
        <v>1873.7281787424072</v>
      </c>
      <c r="AI917" s="178">
        <f>$R917*'9 All Base Data'!$Y917</f>
        <v>3.5763970790029349</v>
      </c>
      <c r="AJ917" s="178">
        <f>$S917*'9 All Base Data'!$Y917</f>
        <v>0.35355361048706807</v>
      </c>
      <c r="AK917" s="178">
        <f>$T917*'9 All Base Data'!$Y917</f>
        <v>1.6839439200002995E-2</v>
      </c>
      <c r="AL917" s="178">
        <f>IF($U917="","",$U917*'9 All Base Data'!$Y917)</f>
        <v>2.7911273467950836E-3</v>
      </c>
      <c r="AM917" s="178">
        <f>IF($V917="","",$V917*'9 All Base Data'!$Y917)</f>
        <v>2.3607987898354712E-3</v>
      </c>
      <c r="AN917" s="178">
        <f>IF($W917="","",$W917*'9 All Base Data'!$Y917)</f>
        <v>5.7073644903259742E-4</v>
      </c>
      <c r="AO917" s="178">
        <f>IF($X917="","",$X917*'9 All Base Data'!$Y917)</f>
        <v>5.4832771752908512E-4</v>
      </c>
      <c r="AP917" s="178">
        <f>$Y917*'9 All Base Data'!$Y917</f>
        <v>0.11617114708202925</v>
      </c>
      <c r="AQ917" s="179">
        <f t="shared" si="149"/>
        <v>3.7145595914215979</v>
      </c>
    </row>
    <row r="918" spans="1:43" x14ac:dyDescent="0.25">
      <c r="A918" s="124">
        <v>547700</v>
      </c>
      <c r="B918" s="125" t="s">
        <v>953</v>
      </c>
      <c r="C918" s="126" t="s">
        <v>836</v>
      </c>
      <c r="D918" s="101" t="s">
        <v>2093</v>
      </c>
      <c r="E918" s="142"/>
      <c r="F918" s="191" t="str">
        <f>IF('9 All Base Data'!G918="Rural Centre","Rural",IF('9 All Base Data'!G918="Rural (Incl.some Off Shore Islands)","Rural",IF('9 All Base Data'!G918="Inlet-in TA but not in Urban Area","Rural",IF('9 All Base Data'!G918="Rural (Incl.some Off Shore Islands)","Rural",IF('9 All Base Data'!G918="Inlet-not in TA","Rural",IF('9 All Base Data'!G918="Inland Water not in Urban Area","Rural",IF('9 All Base Data'!G918="Oceanic-in Region but not in TA","Rural",'9 All Base Data'!G918)))))))</f>
        <v>Hastings Zone</v>
      </c>
      <c r="G918" s="177">
        <f>IF('9 All Base Data'!I918="..C","..C",'9 All Base Data'!I918*Basecase_Pop_2006)</f>
        <v>2892</v>
      </c>
      <c r="H918" s="177">
        <f>IF('9 All Base Data'!J918="..C","..C",'9 All Base Data'!J918*Basecase_Pop_2006)</f>
        <v>1653</v>
      </c>
      <c r="I918" s="191">
        <f>IF('9 All Base Data'!L918="..C","..C",'9 All Base Data'!L918*Basecase_Pop_2006)</f>
        <v>54</v>
      </c>
      <c r="J918" s="156">
        <f>IF('9 All Base Data'!$P918=0,0,('9 All Base Data'!$P918*Basecase_Pop_2006)/(1+(1/(BaseCase_Mort_AllAdults_30*('9 All Base Data'!$W918*Basecase_PM10)/10))))</f>
        <v>4.6757293830728939</v>
      </c>
      <c r="K918" s="156">
        <f>IF('9 All Base Data'!$Q918=0,0,('9 All Base Data'!$Q918*Basecase_Pop_2006)/(1+(1/(BaseCase_Mort_Maori_30*('9 All Base Data'!$W918*Basecase_PM10)/10))))</f>
        <v>1.405819295558959</v>
      </c>
      <c r="L918" s="179">
        <f>133/(1+1/(BaseCase_Mort_Child_0_1*'9 All Base Data'!$AB$10/10))*IF('9 All Base Data'!$L918="..C",0,'9 All Base Data'!L918/'9 All Base Data'!$L$2022)</f>
        <v>7.8774004186482408E-3</v>
      </c>
      <c r="M918" s="178">
        <f>IF('9 All Base Data'!$R918="","",IF('9 All Base Data'!$R918=0,0,('9 All Base Data'!$R918*Basecase_Pop_2006)/(1+(1/(BaseCase_CardiacHA_All*('9 All Base Data'!$W918*Basecase_PM10)/10)))))</f>
        <v>0.4548247091698211</v>
      </c>
      <c r="N918" s="178">
        <f>IF('9 All Base Data'!$S918="","",IF('9 All Base Data'!$S918=0,0,('9 All Base Data'!S918*Basecase_Pop_2006)/(1+(1/(BaseCase_RespHA_All*('9 All Base Data'!$W918*Basecase_PM10)/10)))))</f>
        <v>0.63793952526346887</v>
      </c>
      <c r="O918" s="178">
        <f>IF('9 All Base Data'!$T918="","",IF('9 All Base Data'!$T918=0,0,('9 All Base Data'!$T918*Basecase_Pop_2006)/(1+(1/(BaseCase_RespHA_Child_1_4*('9 All Base Data'!$W918*Basecase_PM10)/10)))))</f>
        <v>0.20784009314962154</v>
      </c>
      <c r="P918" s="179">
        <f>IF('9 All Base Data'!$U918="","",IF('9 All Base Data'!$U918=0,0,('9 All Base Data'!$U918*Basecase_Pop_2006)/(1+(1/(BaseCase_RespHA_Child_5_14*('9 All Base Data'!$W918*Basecase_PM10)/10)))))</f>
        <v>0.1170283965962329</v>
      </c>
      <c r="Q918" s="156">
        <f>IF('7 Base case Results'!$G918="..C",0,BaseCase_RADs_All*'7 Base case Results'!$G918*('9 All Base Data'!$V918*Basecase_PM10)/10)</f>
        <v>2389.3704000000002</v>
      </c>
      <c r="R918" s="189">
        <f t="shared" si="140"/>
        <v>16.645596603739502</v>
      </c>
      <c r="S918" s="178">
        <f t="shared" si="141"/>
        <v>5.004716692189894</v>
      </c>
      <c r="T918" s="179">
        <f t="shared" si="142"/>
        <v>2.8043545490387737E-2</v>
      </c>
      <c r="U918" s="178">
        <f t="shared" si="143"/>
        <v>2.8881369032283635E-3</v>
      </c>
      <c r="V918" s="178">
        <f t="shared" si="144"/>
        <v>2.8930557470698312E-3</v>
      </c>
      <c r="W918" s="178">
        <f t="shared" si="145"/>
        <v>9.4255482243353367E-4</v>
      </c>
      <c r="X918" s="179">
        <f t="shared" si="146"/>
        <v>5.3072377856391623E-4</v>
      </c>
      <c r="Y918" s="179">
        <f t="shared" si="147"/>
        <v>0.14814096480000002</v>
      </c>
      <c r="Z918" s="186">
        <f t="shared" si="148"/>
        <v>16.827562306680186</v>
      </c>
      <c r="AA918" s="156">
        <f>$J918*'9 All Base Data'!$Y918</f>
        <v>2.9728134398958135</v>
      </c>
      <c r="AB918" s="156">
        <f>$K918*'9 All Base Data'!$Y918</f>
        <v>0.89381530741112702</v>
      </c>
      <c r="AC918" s="178">
        <f>$L918*'9 All Base Data'!$Y918</f>
        <v>5.0084254064780877E-3</v>
      </c>
      <c r="AD918" s="178">
        <f>IF($M918="","",$M918*'9 All Base Data'!$Y918)</f>
        <v>0.28917606162402437</v>
      </c>
      <c r="AE918" s="178">
        <f>IF($N918="","",$N918*'9 All Base Data'!$Y918)</f>
        <v>0.40559986243207891</v>
      </c>
      <c r="AF918" s="178">
        <f>IF($O918="","",$O918*'9 All Base Data'!$Y918)</f>
        <v>0.13214405104393104</v>
      </c>
      <c r="AG918" s="178">
        <f>IF($P918="","",$P918*'9 All Base Data'!$Y918)</f>
        <v>7.4406271567003315E-2</v>
      </c>
      <c r="AH918" s="167">
        <f>$Q918*'9 All Base Data'!$Y918</f>
        <v>1519.1538808306818</v>
      </c>
      <c r="AI918" s="178">
        <f>$R918*'9 All Base Data'!$Y918</f>
        <v>10.583215846029095</v>
      </c>
      <c r="AJ918" s="178">
        <f>$S918*'9 All Base Data'!$Y918</f>
        <v>3.1819824943836124</v>
      </c>
      <c r="AK918" s="178">
        <f>$T918*'9 All Base Data'!$Y918</f>
        <v>1.7829994447061993E-2</v>
      </c>
      <c r="AL918" s="178">
        <f>IF($U918="","",$U918*'9 All Base Data'!$Y918)</f>
        <v>1.8362679913125545E-3</v>
      </c>
      <c r="AM918" s="178">
        <f>IF($V918="","",$V918*'9 All Base Data'!$Y918)</f>
        <v>1.8393953761294778E-3</v>
      </c>
      <c r="AN918" s="178">
        <f>IF($W918="","",$W918*'9 All Base Data'!$Y918)</f>
        <v>5.9927327148422724E-4</v>
      </c>
      <c r="AO918" s="178">
        <f>IF($X918="","",$X918*'9 All Base Data'!$Y918)</f>
        <v>3.3743244155636003E-4</v>
      </c>
      <c r="AP918" s="178">
        <f>$Y918*'9 All Base Data'!$Y918</f>
        <v>9.418754061150228E-2</v>
      </c>
      <c r="AQ918" s="179">
        <f t="shared" si="149"/>
        <v>10.6989090444551</v>
      </c>
    </row>
    <row r="919" spans="1:43" x14ac:dyDescent="0.25">
      <c r="A919" s="124">
        <v>547800</v>
      </c>
      <c r="B919" s="125" t="s">
        <v>954</v>
      </c>
      <c r="C919" s="126" t="s">
        <v>836</v>
      </c>
      <c r="D919" s="101" t="s">
        <v>2093</v>
      </c>
      <c r="E919" s="142"/>
      <c r="F919" s="191" t="str">
        <f>IF('9 All Base Data'!G919="Rural Centre","Rural",IF('9 All Base Data'!G919="Rural (Incl.some Off Shore Islands)","Rural",IF('9 All Base Data'!G919="Inlet-in TA but not in Urban Area","Rural",IF('9 All Base Data'!G919="Rural (Incl.some Off Shore Islands)","Rural",IF('9 All Base Data'!G919="Inlet-not in TA","Rural",IF('9 All Base Data'!G919="Inland Water not in Urban Area","Rural",IF('9 All Base Data'!G919="Oceanic-in Region but not in TA","Rural",'9 All Base Data'!G919)))))))</f>
        <v>Hastings Zone</v>
      </c>
      <c r="G919" s="177">
        <f>IF('9 All Base Data'!I919="..C","..C",'9 All Base Data'!I919*Basecase_Pop_2006)</f>
        <v>2274</v>
      </c>
      <c r="H919" s="177">
        <f>IF('9 All Base Data'!J919="..C","..C",'9 All Base Data'!J919*Basecase_Pop_2006)</f>
        <v>1395</v>
      </c>
      <c r="I919" s="191">
        <f>IF('9 All Base Data'!L919="..C","..C",'9 All Base Data'!L919*Basecase_Pop_2006)</f>
        <v>36</v>
      </c>
      <c r="J919" s="156">
        <f>IF('9 All Base Data'!$P919=0,0,('9 All Base Data'!$P919*Basecase_Pop_2006)/(1+(1/(BaseCase_Mort_AllAdults_30*('9 All Base Data'!$W919*Basecase_PM10)/10))))</f>
        <v>2.160509439075061</v>
      </c>
      <c r="K919" s="156">
        <f>IF('9 All Base Data'!$Q919=0,0,('9 All Base Data'!$Q919*Basecase_Pop_2006)/(1+(1/(BaseCase_Mort_Maori_30*('9 All Base Data'!$W919*Basecase_PM10)/10))))</f>
        <v>0.70290964777947951</v>
      </c>
      <c r="L919" s="179">
        <f>133/(1+1/(BaseCase_Mort_Child_0_1*'9 All Base Data'!$AB$10/10))*IF('9 All Base Data'!$L919="..C",0,'9 All Base Data'!L919/'9 All Base Data'!$L$2022)</f>
        <v>5.2516002790988277E-3</v>
      </c>
      <c r="M919" s="178">
        <f>IF('9 All Base Data'!$R919="","",IF('9 All Base Data'!$R919=0,0,('9 All Base Data'!$R919*Basecase_Pop_2006)/(1+(1/(BaseCase_CardiacHA_All*('9 All Base Data'!$W919*Basecase_PM10)/10)))))</f>
        <v>0.16676906002893438</v>
      </c>
      <c r="N919" s="178">
        <f>IF('9 All Base Data'!$S919="","",IF('9 All Base Data'!$S919=0,0,('9 All Base Data'!S919*Basecase_Pop_2006)/(1+(1/(BaseCase_RespHA_All*('9 All Base Data'!$W919*Basecase_PM10)/10)))))</f>
        <v>0.12557864670540725</v>
      </c>
      <c r="O919" s="178">
        <f>IF('9 All Base Data'!$T919="","",IF('9 All Base Data'!$T919=0,0,('9 All Base Data'!$T919*Basecase_Pop_2006)/(1+(1/(BaseCase_RespHA_Child_1_4*('9 All Base Data'!$W919*Basecase_PM10)/10)))))</f>
        <v>2.9691441878517365E-2</v>
      </c>
      <c r="P919" s="179">
        <f>IF('9 All Base Data'!$U919="","",IF('9 All Base Data'!$U919=0,0,('9 All Base Data'!$U919*Basecase_Pop_2006)/(1+(1/(BaseCase_RespHA_Child_5_14*('9 All Base Data'!$W919*Basecase_PM10)/10)))))</f>
        <v>1.4628549574529113E-2</v>
      </c>
      <c r="Q919" s="156">
        <f>IF('7 Base case Results'!$G919="..C",0,BaseCase_RADs_All*'7 Base case Results'!$G919*('9 All Base Data'!$V919*Basecase_PM10)/10)</f>
        <v>1878.7788</v>
      </c>
      <c r="R919" s="189">
        <f t="shared" si="140"/>
        <v>7.6914136031072164</v>
      </c>
      <c r="S919" s="178">
        <f t="shared" si="141"/>
        <v>2.502358346094947</v>
      </c>
      <c r="T919" s="179">
        <f t="shared" si="142"/>
        <v>1.8695696993591828E-2</v>
      </c>
      <c r="U919" s="178">
        <f t="shared" si="143"/>
        <v>1.0589835311837332E-3</v>
      </c>
      <c r="V919" s="178">
        <f t="shared" si="144"/>
        <v>5.6949916280902191E-4</v>
      </c>
      <c r="W919" s="178">
        <f t="shared" si="145"/>
        <v>1.3465068891907627E-4</v>
      </c>
      <c r="X919" s="179">
        <f t="shared" si="146"/>
        <v>6.6340472320489528E-5</v>
      </c>
      <c r="Y919" s="179">
        <f t="shared" si="147"/>
        <v>0.1164842856</v>
      </c>
      <c r="Z919" s="186">
        <f t="shared" si="148"/>
        <v>7.8282220683948021</v>
      </c>
      <c r="AA919" s="156">
        <f>$J919*'9 All Base Data'!$Y919</f>
        <v>1.3736448308484102</v>
      </c>
      <c r="AB919" s="156">
        <f>$K919*'9 All Base Data'!$Y919</f>
        <v>0.44690765370556351</v>
      </c>
      <c r="AC919" s="178">
        <f>$L919*'9 All Base Data'!$Y919</f>
        <v>3.3389502709853924E-3</v>
      </c>
      <c r="AD919" s="178">
        <f>IF($M919="","",$M919*'9 All Base Data'!$Y919)</f>
        <v>0.10603122259547559</v>
      </c>
      <c r="AE919" s="178">
        <f>IF($N919="","",$N919*'9 All Base Data'!$Y919)</f>
        <v>7.984249260473994E-2</v>
      </c>
      <c r="AF919" s="178">
        <f>IF($O919="","",$O919*'9 All Base Data'!$Y919)</f>
        <v>1.8877721577704436E-2</v>
      </c>
      <c r="AG919" s="178">
        <f>IF($P919="","",$P919*'9 All Base Data'!$Y919)</f>
        <v>9.3007839458754144E-3</v>
      </c>
      <c r="AH919" s="167">
        <f>$Q919*'9 All Base Data'!$Y919</f>
        <v>1194.5214125203906</v>
      </c>
      <c r="AI919" s="178">
        <f>$R919*'9 All Base Data'!$Y919</f>
        <v>4.8901755978203392</v>
      </c>
      <c r="AJ919" s="178">
        <f>$S919*'9 All Base Data'!$Y919</f>
        <v>1.5909912471918062</v>
      </c>
      <c r="AK919" s="178">
        <f>$T919*'9 All Base Data'!$Y919</f>
        <v>1.1886662964707997E-2</v>
      </c>
      <c r="AL919" s="178">
        <f>IF($U919="","",$U919*'9 All Base Data'!$Y919)</f>
        <v>6.7329826348126991E-4</v>
      </c>
      <c r="AM919" s="178">
        <f>IF($V919="","",$V919*'9 All Base Data'!$Y919)</f>
        <v>3.6208570396249566E-4</v>
      </c>
      <c r="AN919" s="178">
        <f>IF($W919="","",$W919*'9 All Base Data'!$Y919)</f>
        <v>8.5610467354889626E-5</v>
      </c>
      <c r="AO919" s="178">
        <f>IF($X919="","",$X919*'9 All Base Data'!$Y919)</f>
        <v>4.2179055194545004E-5</v>
      </c>
      <c r="AP919" s="178">
        <f>$Y919*'9 All Base Data'!$Y919</f>
        <v>7.4060327576264226E-2</v>
      </c>
      <c r="AQ919" s="179">
        <f t="shared" si="149"/>
        <v>4.9771579723287545</v>
      </c>
    </row>
    <row r="920" spans="1:43" x14ac:dyDescent="0.25">
      <c r="A920" s="124">
        <v>547900</v>
      </c>
      <c r="B920" s="125" t="s">
        <v>955</v>
      </c>
      <c r="C920" s="126" t="s">
        <v>836</v>
      </c>
      <c r="D920" s="101" t="s">
        <v>2093</v>
      </c>
      <c r="E920" s="142"/>
      <c r="F920" s="191" t="str">
        <f>IF('9 All Base Data'!G920="Rural Centre","Rural",IF('9 All Base Data'!G920="Rural (Incl.some Off Shore Islands)","Rural",IF('9 All Base Data'!G920="Inlet-in TA but not in Urban Area","Rural",IF('9 All Base Data'!G920="Rural (Incl.some Off Shore Islands)","Rural",IF('9 All Base Data'!G920="Inlet-not in TA","Rural",IF('9 All Base Data'!G920="Inland Water not in Urban Area","Rural",IF('9 All Base Data'!G920="Oceanic-in Region but not in TA","Rural",'9 All Base Data'!G920)))))))</f>
        <v>Hastings Zone</v>
      </c>
      <c r="G920" s="177">
        <f>IF('9 All Base Data'!I920="..C","..C",'9 All Base Data'!I920*Basecase_Pop_2006)</f>
        <v>4218</v>
      </c>
      <c r="H920" s="177">
        <f>IF('9 All Base Data'!J920="..C","..C",'9 All Base Data'!J920*Basecase_Pop_2006)</f>
        <v>2322</v>
      </c>
      <c r="I920" s="191">
        <f>IF('9 All Base Data'!L920="..C","..C",'9 All Base Data'!L920*Basecase_Pop_2006)</f>
        <v>66</v>
      </c>
      <c r="J920" s="156">
        <f>IF('9 All Base Data'!$P920=0,0,('9 All Base Data'!$P920*Basecase_Pop_2006)/(1+(1/(BaseCase_Mort_AllAdults_30*('9 All Base Data'!$W920*Basecase_PM10)/10))))</f>
        <v>0.58043537169180748</v>
      </c>
      <c r="K920" s="156">
        <f>IF('9 All Base Data'!$Q920=0,0,('9 All Base Data'!$Q920*Basecase_Pop_2006)/(1+(1/(BaseCase_Mort_Maori_30*('9 All Base Data'!$W920*Basecase_PM10)/10))))</f>
        <v>0.15620214395099544</v>
      </c>
      <c r="L920" s="179">
        <f>133/(1+1/(BaseCase_Mort_Child_0_1*'9 All Base Data'!$AB$10/10))*IF('9 All Base Data'!$L920="..C",0,'9 All Base Data'!L920/'9 All Base Data'!$L$2022)</f>
        <v>9.6279338450145184E-3</v>
      </c>
      <c r="M920" s="178">
        <f>IF('9 All Base Data'!$R920="","",IF('9 All Base Data'!$R920=0,0,('9 All Base Data'!$R920*Basecase_Pop_2006)/(1+(1/(BaseCase_CardiacHA_All*('9 All Base Data'!$W920*Basecase_PM10)/10)))))</f>
        <v>0.54578965100378529</v>
      </c>
      <c r="N920" s="178">
        <f>IF('9 All Base Data'!$S920="","",IF('9 All Base Data'!$S920=0,0,('9 All Base Data'!S920*Basecase_Pop_2006)/(1+(1/(BaseCase_RespHA_All*('9 All Base Data'!$W920*Basecase_PM10)/10)))))</f>
        <v>0.69319412981384798</v>
      </c>
      <c r="O920" s="178">
        <f>IF('9 All Base Data'!$T920="","",IF('9 All Base Data'!$T920=0,0,('9 All Base Data'!$T920*Basecase_Pop_2006)/(1+(1/(BaseCase_RespHA_Child_1_4*('9 All Base Data'!$W920*Basecase_PM10)/10)))))</f>
        <v>0.36619444983504751</v>
      </c>
      <c r="P920" s="179">
        <f>IF('9 All Base Data'!$U920="","",IF('9 All Base Data'!$U920=0,0,('9 All Base Data'!$U920*Basecase_Pop_2006)/(1+(1/(BaseCase_RespHA_Child_5_14*('9 All Base Data'!$W920*Basecase_PM10)/10)))))</f>
        <v>0.13165694617076201</v>
      </c>
      <c r="Q920" s="156">
        <f>IF('7 Base case Results'!$G920="..C",0,BaseCase_RADs_All*'7 Base case Results'!$G920*('9 All Base Data'!$V920*Basecase_PM10)/10)</f>
        <v>3484.9116000000004</v>
      </c>
      <c r="R920" s="189">
        <f t="shared" si="140"/>
        <v>2.0663499232228348</v>
      </c>
      <c r="S920" s="178">
        <f t="shared" si="141"/>
        <v>0.55607963246554382</v>
      </c>
      <c r="T920" s="179">
        <f t="shared" si="142"/>
        <v>3.4275444488251684E-2</v>
      </c>
      <c r="U920" s="178">
        <f t="shared" si="143"/>
        <v>3.4657642838740368E-3</v>
      </c>
      <c r="V920" s="178">
        <f t="shared" si="144"/>
        <v>3.1436353787058008E-3</v>
      </c>
      <c r="W920" s="178">
        <f t="shared" si="145"/>
        <v>1.6606918300019404E-3</v>
      </c>
      <c r="X920" s="179">
        <f t="shared" si="146"/>
        <v>5.9706425088440571E-4</v>
      </c>
      <c r="Y920" s="179">
        <f t="shared" si="147"/>
        <v>0.2160645192</v>
      </c>
      <c r="Z920" s="186">
        <f t="shared" si="148"/>
        <v>2.3232992865736666</v>
      </c>
      <c r="AA920" s="156">
        <f>$J920*'9 All Base Data'!$Y920</f>
        <v>0.3690389097801699</v>
      </c>
      <c r="AB920" s="156">
        <f>$K920*'9 All Base Data'!$Y920</f>
        <v>9.9312811934569659E-2</v>
      </c>
      <c r="AC920" s="178">
        <f>$L920*'9 All Base Data'!$Y920</f>
        <v>6.1214088301398866E-3</v>
      </c>
      <c r="AD920" s="178">
        <f>IF($M920="","",$M920*'9 All Base Data'!$Y920)</f>
        <v>0.34701127394882925</v>
      </c>
      <c r="AE920" s="178">
        <f>IF($N920="","",$N920*'9 All Base Data'!$Y920)</f>
        <v>0.44073055917816445</v>
      </c>
      <c r="AF920" s="178">
        <f>IF($O920="","",$O920*'9 All Base Data'!$Y920)</f>
        <v>0.23282523279168804</v>
      </c>
      <c r="AG920" s="178">
        <f>IF($P920="","",$P920*'9 All Base Data'!$Y920)</f>
        <v>8.3707055512878728E-2</v>
      </c>
      <c r="AH920" s="167">
        <f>$Q920*'9 All Base Data'!$Y920</f>
        <v>2215.6953905061605</v>
      </c>
      <c r="AI920" s="178">
        <f>$R920*'9 All Base Data'!$Y920</f>
        <v>1.3137785188174049</v>
      </c>
      <c r="AJ920" s="178">
        <f>$S920*'9 All Base Data'!$Y920</f>
        <v>0.35355361048706807</v>
      </c>
      <c r="AK920" s="178">
        <f>$T920*'9 All Base Data'!$Y920</f>
        <v>2.1792215435297992E-2</v>
      </c>
      <c r="AL920" s="178">
        <f>IF($U920="","",$U920*'9 All Base Data'!$Y920)</f>
        <v>2.2035215895750658E-3</v>
      </c>
      <c r="AM920" s="178">
        <f>IF($V920="","",$V920*'9 All Base Data'!$Y920)</f>
        <v>1.9987130858729759E-3</v>
      </c>
      <c r="AN920" s="178">
        <f>IF($W920="","",$W920*'9 All Base Data'!$Y920)</f>
        <v>1.0558624307103052E-3</v>
      </c>
      <c r="AO920" s="178">
        <f>IF($X920="","",$X920*'9 All Base Data'!$Y920)</f>
        <v>3.7961149675090503E-4</v>
      </c>
      <c r="AP920" s="178">
        <f>$Y920*'9 All Base Data'!$Y920</f>
        <v>0.13737311421138193</v>
      </c>
      <c r="AQ920" s="179">
        <f t="shared" si="149"/>
        <v>1.4771460831395329</v>
      </c>
    </row>
    <row r="921" spans="1:43" x14ac:dyDescent="0.25">
      <c r="A921" s="124">
        <v>548000</v>
      </c>
      <c r="B921" s="125" t="s">
        <v>956</v>
      </c>
      <c r="C921" s="126" t="s">
        <v>836</v>
      </c>
      <c r="D921" s="101" t="s">
        <v>2093</v>
      </c>
      <c r="E921" s="142"/>
      <c r="F921" s="191" t="str">
        <f>IF('9 All Base Data'!G921="Rural Centre","Rural",IF('9 All Base Data'!G921="Rural (Incl.some Off Shore Islands)","Rural",IF('9 All Base Data'!G921="Inlet-in TA but not in Urban Area","Rural",IF('9 All Base Data'!G921="Rural (Incl.some Off Shore Islands)","Rural",IF('9 All Base Data'!G921="Inlet-not in TA","Rural",IF('9 All Base Data'!G921="Inland Water not in Urban Area","Rural",IF('9 All Base Data'!G921="Oceanic-in Region but not in TA","Rural",'9 All Base Data'!G921)))))))</f>
        <v>Hastings Zone</v>
      </c>
      <c r="G921" s="177">
        <f>IF('9 All Base Data'!I921="..C","..C",'9 All Base Data'!I921*Basecase_Pop_2006)</f>
        <v>4191</v>
      </c>
      <c r="H921" s="177">
        <f>IF('9 All Base Data'!J921="..C","..C",'9 All Base Data'!J921*Basecase_Pop_2006)</f>
        <v>2382</v>
      </c>
      <c r="I921" s="191">
        <f>IF('9 All Base Data'!L921="..C","..C",'9 All Base Data'!L921*Basecase_Pop_2006)</f>
        <v>60</v>
      </c>
      <c r="J921" s="156">
        <f>IF('9 All Base Data'!$P921=0,0,('9 All Base Data'!$P921*Basecase_Pop_2006)/(1+(1/(BaseCase_Mort_AllAdults_30*('9 All Base Data'!$W921*Basecase_PM10)/10))))</f>
        <v>1.80579893415229</v>
      </c>
      <c r="K921" s="156">
        <f>IF('9 All Base Data'!$Q921=0,0,('9 All Base Data'!$Q921*Basecase_Pop_2006)/(1+(1/(BaseCase_Mort_Maori_30*('9 All Base Data'!$W921*Basecase_PM10)/10))))</f>
        <v>0.46860643185298634</v>
      </c>
      <c r="L921" s="179">
        <f>133/(1+1/(BaseCase_Mort_Child_0_1*'9 All Base Data'!$AB$10/10))*IF('9 All Base Data'!$L921="..C",0,'9 All Base Data'!L921/'9 All Base Data'!$L$2022)</f>
        <v>8.7526671318313796E-3</v>
      </c>
      <c r="M921" s="178">
        <f>IF('9 All Base Data'!$R921="","",IF('9 All Base Data'!$R921=0,0,('9 All Base Data'!$R921*Basecase_Pop_2006)/(1+(1/(BaseCase_CardiacHA_All*('9 All Base Data'!$W921*Basecase_PM10)/10)))))</f>
        <v>0.52456449790919368</v>
      </c>
      <c r="N921" s="178">
        <f>IF('9 All Base Data'!$S921="","",IF('9 All Base Data'!$S921=0,0,('9 All Base Data'!S921*Basecase_Pop_2006)/(1+(1/(BaseCase_RespHA_All*('9 All Base Data'!$W921*Basecase_PM10)/10)))))</f>
        <v>0.7183098591549294</v>
      </c>
      <c r="O921" s="178">
        <f>IF('9 All Base Data'!$T921="","",IF('9 All Base Data'!$T921=0,0,('9 All Base Data'!$T921*Basecase_Pop_2006)/(1+(1/(BaseCase_RespHA_Child_1_4*('9 All Base Data'!$W921*Basecase_PM10)/10)))))</f>
        <v>0.22763438773529981</v>
      </c>
      <c r="P921" s="179">
        <f>IF('9 All Base Data'!$U921="","",IF('9 All Base Data'!$U921=0,0,('9 All Base Data'!$U921*Basecase_Pop_2006)/(1+(1/(BaseCase_RespHA_Child_5_14*('9 All Base Data'!$W921*Basecase_PM10)/10)))))</f>
        <v>0.14628549574529115</v>
      </c>
      <c r="Q921" s="156">
        <f>IF('7 Base case Results'!$G921="..C",0,BaseCase_RADs_All*'7 Base case Results'!$G921*('9 All Base Data'!$V921*Basecase_PM10)/10)</f>
        <v>3462.6042000000002</v>
      </c>
      <c r="R921" s="189">
        <f t="shared" si="140"/>
        <v>6.4286442055821524</v>
      </c>
      <c r="S921" s="178">
        <f t="shared" si="141"/>
        <v>1.6682388973966313</v>
      </c>
      <c r="T921" s="179">
        <f t="shared" si="142"/>
        <v>3.1159494989319712E-2</v>
      </c>
      <c r="U921" s="178">
        <f t="shared" si="143"/>
        <v>3.33098456172338E-3</v>
      </c>
      <c r="V921" s="178">
        <f t="shared" si="144"/>
        <v>3.2575352112676047E-3</v>
      </c>
      <c r="W921" s="178">
        <f t="shared" si="145"/>
        <v>1.0323219483795846E-3</v>
      </c>
      <c r="X921" s="179">
        <f t="shared" si="146"/>
        <v>6.6340472320489542E-4</v>
      </c>
      <c r="Y921" s="179">
        <f t="shared" si="147"/>
        <v>0.21468146040000002</v>
      </c>
      <c r="Z921" s="186">
        <f t="shared" si="148"/>
        <v>6.6810736807444631</v>
      </c>
      <c r="AA921" s="156">
        <f>$J921*'9 All Base Data'!$Y921</f>
        <v>1.1481210526494174</v>
      </c>
      <c r="AB921" s="156">
        <f>$K921*'9 All Base Data'!$Y921</f>
        <v>0.29793843580370899</v>
      </c>
      <c r="AC921" s="178">
        <f>$L921*'9 All Base Data'!$Y921</f>
        <v>5.5649171183089867E-3</v>
      </c>
      <c r="AD921" s="178">
        <f>IF($M921="","",$M921*'9 All Base Data'!$Y921)</f>
        <v>0.33351639107304148</v>
      </c>
      <c r="AE921" s="178">
        <f>IF($N921="","",$N921*'9 All Base Data'!$Y921)</f>
        <v>0.4566990576991124</v>
      </c>
      <c r="AF921" s="178">
        <f>IF($O921="","",$O921*'9 All Base Data'!$Y921)</f>
        <v>0.14472919876240067</v>
      </c>
      <c r="AG921" s="178">
        <f>IF($P921="","",$P921*'9 All Base Data'!$Y921)</f>
        <v>9.3007839458754155E-2</v>
      </c>
      <c r="AH921" s="167">
        <f>$Q921*'9 All Base Data'!$Y921</f>
        <v>2201.5124185896912</v>
      </c>
      <c r="AI921" s="178">
        <f>$R921*'9 All Base Data'!$Y921</f>
        <v>4.0873109474319262</v>
      </c>
      <c r="AJ921" s="178">
        <f>$S921*'9 All Base Data'!$Y921</f>
        <v>1.060660831461204</v>
      </c>
      <c r="AK921" s="178">
        <f>$T921*'9 All Base Data'!$Y921</f>
        <v>1.9811104941179995E-2</v>
      </c>
      <c r="AL921" s="178">
        <f>IF($U921="","",$U921*'9 All Base Data'!$Y921)</f>
        <v>2.1178290833138136E-3</v>
      </c>
      <c r="AM921" s="178">
        <f>IF($V921="","",$V921*'9 All Base Data'!$Y921)</f>
        <v>2.0711302266654746E-3</v>
      </c>
      <c r="AN921" s="178">
        <f>IF($W921="","",$W921*'9 All Base Data'!$Y921)</f>
        <v>6.5634691638748709E-4</v>
      </c>
      <c r="AO921" s="178">
        <f>IF($X921="","",$X921*'9 All Base Data'!$Y921)</f>
        <v>4.2179055194545013E-4</v>
      </c>
      <c r="AP921" s="178">
        <f>$Y921*'9 All Base Data'!$Y921</f>
        <v>0.13649376995256085</v>
      </c>
      <c r="AQ921" s="179">
        <f t="shared" si="149"/>
        <v>4.2478047816356472</v>
      </c>
    </row>
    <row r="922" spans="1:43" x14ac:dyDescent="0.25">
      <c r="A922" s="124">
        <v>548100</v>
      </c>
      <c r="B922" s="125" t="s">
        <v>957</v>
      </c>
      <c r="C922" s="126" t="s">
        <v>836</v>
      </c>
      <c r="D922" s="101" t="s">
        <v>2093</v>
      </c>
      <c r="E922" s="142"/>
      <c r="F922" s="191" t="str">
        <f>IF('9 All Base Data'!G922="Rural Centre","Rural",IF('9 All Base Data'!G922="Rural (Incl.some Off Shore Islands)","Rural",IF('9 All Base Data'!G922="Inlet-in TA but not in Urban Area","Rural",IF('9 All Base Data'!G922="Rural (Incl.some Off Shore Islands)","Rural",IF('9 All Base Data'!G922="Inlet-not in TA","Rural",IF('9 All Base Data'!G922="Inland Water not in Urban Area","Rural",IF('9 All Base Data'!G922="Oceanic-in Region but not in TA","Rural",'9 All Base Data'!G922)))))))</f>
        <v>Hastings Zone</v>
      </c>
      <c r="G922" s="177">
        <f>IF('9 All Base Data'!I922="..C","..C",'9 All Base Data'!I922*Basecase_Pop_2006)</f>
        <v>3123</v>
      </c>
      <c r="H922" s="177">
        <f>IF('9 All Base Data'!J922="..C","..C",'9 All Base Data'!J922*Basecase_Pop_2006)</f>
        <v>1944</v>
      </c>
      <c r="I922" s="191">
        <f>IF('9 All Base Data'!L922="..C","..C",'9 All Base Data'!L922*Basecase_Pop_2006)</f>
        <v>48</v>
      </c>
      <c r="J922" s="156">
        <f>IF('9 All Base Data'!$P922=0,0,('9 All Base Data'!$P922*Basecase_Pop_2006)/(1+(1/(BaseCase_Mort_AllAdults_30*('9 All Base Data'!$W922*Basecase_PM10)/10))))</f>
        <v>2.4507271249209648</v>
      </c>
      <c r="K922" s="156">
        <f>IF('9 All Base Data'!$Q922=0,0,('9 All Base Data'!$Q922*Basecase_Pop_2006)/(1+(1/(BaseCase_Mort_Maori_30*('9 All Base Data'!$W922*Basecase_PM10)/10))))</f>
        <v>1.0153139356814702</v>
      </c>
      <c r="L922" s="179">
        <f>133/(1+1/(BaseCase_Mort_Child_0_1*'9 All Base Data'!$AB$10/10))*IF('9 All Base Data'!$L922="..C",0,'9 All Base Data'!L922/'9 All Base Data'!$L$2022)</f>
        <v>7.0021337054651037E-3</v>
      </c>
      <c r="M922" s="178">
        <f>IF('9 All Base Data'!$R922="","",IF('9 All Base Data'!$R922=0,0,('9 All Base Data'!$R922*Basecase_Pop_2006)/(1+(1/(BaseCase_CardiacHA_All*('9 All Base Data'!$W922*Basecase_PM10)/10)))))</f>
        <v>0.66101191066014009</v>
      </c>
      <c r="N922" s="178">
        <f>IF('9 All Base Data'!$S922="","",IF('9 All Base Data'!$S922=0,0,('9 All Base Data'!S922*Basecase_Pop_2006)/(1+(1/(BaseCase_RespHA_All*('9 All Base Data'!$W922*Basecase_PM10)/10)))))</f>
        <v>0.66807840047276656</v>
      </c>
      <c r="O922" s="178">
        <f>IF('9 All Base Data'!$T922="","",IF('9 All Base Data'!$T922=0,0,('9 All Base Data'!$T922*Basecase_Pop_2006)/(1+(1/(BaseCase_RespHA_Child_1_4*('9 All Base Data'!$W922*Basecase_PM10)/10)))))</f>
        <v>0.11876576751406946</v>
      </c>
      <c r="P922" s="179">
        <f>IF('9 All Base Data'!$U922="","",IF('9 All Base Data'!$U922=0,0,('9 All Base Data'!$U922*Basecase_Pop_2006)/(1+(1/(BaseCase_RespHA_Child_5_14*('9 All Base Data'!$W922*Basecase_PM10)/10)))))</f>
        <v>0.5851419829811646</v>
      </c>
      <c r="Q922" s="156">
        <f>IF('7 Base case Results'!$G922="..C",0,BaseCase_RADs_All*'7 Base case Results'!$G922*('9 All Base Data'!$V922*Basecase_PM10)/10)</f>
        <v>2580.2226000000001</v>
      </c>
      <c r="R922" s="189">
        <f t="shared" si="140"/>
        <v>8.7245885647186334</v>
      </c>
      <c r="S922" s="178">
        <f t="shared" si="141"/>
        <v>3.614517611026034</v>
      </c>
      <c r="T922" s="179">
        <f t="shared" si="142"/>
        <v>2.4927595991455768E-2</v>
      </c>
      <c r="U922" s="178">
        <f t="shared" si="143"/>
        <v>4.1974256326918896E-3</v>
      </c>
      <c r="V922" s="178">
        <f t="shared" si="144"/>
        <v>3.0297355461439968E-3</v>
      </c>
      <c r="W922" s="178">
        <f t="shared" si="145"/>
        <v>5.3860275567630506E-4</v>
      </c>
      <c r="X922" s="179">
        <f t="shared" si="146"/>
        <v>2.6536188928195817E-3</v>
      </c>
      <c r="Y922" s="179">
        <f t="shared" si="147"/>
        <v>0.15997380120000002</v>
      </c>
      <c r="Z922" s="186">
        <f t="shared" si="148"/>
        <v>8.9167171230889242</v>
      </c>
      <c r="AA922" s="156">
        <f>$J922*'9 All Base Data'!$Y922</f>
        <v>1.5581642857384952</v>
      </c>
      <c r="AB922" s="156">
        <f>$K922*'9 All Base Data'!$Y922</f>
        <v>0.64553327757470269</v>
      </c>
      <c r="AC922" s="178">
        <f>$L922*'9 All Base Data'!$Y922</f>
        <v>4.4519336946471895E-3</v>
      </c>
      <c r="AD922" s="178">
        <f>IF($M922="","",$M922*'9 All Base Data'!$Y922)</f>
        <v>0.42026920956024882</v>
      </c>
      <c r="AE922" s="178">
        <f>IF($N922="","",$N922*'9 All Base Data'!$Y922)</f>
        <v>0.4247620606572165</v>
      </c>
      <c r="AF922" s="178">
        <f>IF($O922="","",$O922*'9 All Base Data'!$Y922)</f>
        <v>7.5510886310817746E-2</v>
      </c>
      <c r="AG922" s="178">
        <f>IF($P922="","",$P922*'9 All Base Data'!$Y922)</f>
        <v>0.37203135783501662</v>
      </c>
      <c r="AH922" s="167">
        <f>$Q922*'9 All Base Data'!$Y922</f>
        <v>1640.4970850049165</v>
      </c>
      <c r="AI922" s="178">
        <f>$R922*'9 All Base Data'!$Y922</f>
        <v>5.5470648572290413</v>
      </c>
      <c r="AJ922" s="178">
        <f>$S922*'9 All Base Data'!$Y922</f>
        <v>2.298098468165942</v>
      </c>
      <c r="AK922" s="178">
        <f>$T922*'9 All Base Data'!$Y922</f>
        <v>1.5848883952943996E-2</v>
      </c>
      <c r="AL922" s="178">
        <f>IF($U922="","",$U922*'9 All Base Data'!$Y922)</f>
        <v>2.6687094807075801E-3</v>
      </c>
      <c r="AM922" s="178">
        <f>IF($V922="","",$V922*'9 All Base Data'!$Y922)</f>
        <v>1.9262959450804769E-3</v>
      </c>
      <c r="AN922" s="178">
        <f>IF($W922="","",$W922*'9 All Base Data'!$Y922)</f>
        <v>3.4244186941955851E-4</v>
      </c>
      <c r="AO922" s="178">
        <f>IF($X922="","",$X922*'9 All Base Data'!$Y922)</f>
        <v>1.6871622077818005E-3</v>
      </c>
      <c r="AP922" s="178">
        <f>$Y922*'9 All Base Data'!$Y922</f>
        <v>0.10171081927030484</v>
      </c>
      <c r="AQ922" s="179">
        <f t="shared" si="149"/>
        <v>5.6692195658780777</v>
      </c>
    </row>
    <row r="923" spans="1:43" x14ac:dyDescent="0.25">
      <c r="A923" s="124">
        <v>548200</v>
      </c>
      <c r="B923" s="125" t="s">
        <v>958</v>
      </c>
      <c r="C923" s="126" t="s">
        <v>836</v>
      </c>
      <c r="D923" s="101" t="s">
        <v>2093</v>
      </c>
      <c r="E923" s="142"/>
      <c r="F923" s="191" t="str">
        <f>IF('9 All Base Data'!G923="Rural Centre","Rural",IF('9 All Base Data'!G923="Rural (Incl.some Off Shore Islands)","Rural",IF('9 All Base Data'!G923="Inlet-in TA but not in Urban Area","Rural",IF('9 All Base Data'!G923="Rural (Incl.some Off Shore Islands)","Rural",IF('9 All Base Data'!G923="Inlet-not in TA","Rural",IF('9 All Base Data'!G923="Inland Water not in Urban Area","Rural",IF('9 All Base Data'!G923="Oceanic-in Region but not in TA","Rural",'9 All Base Data'!G923)))))))</f>
        <v>Hastings Zone</v>
      </c>
      <c r="G923" s="177">
        <f>IF('9 All Base Data'!I923="..C","..C",'9 All Base Data'!I923*Basecase_Pop_2006)</f>
        <v>2817</v>
      </c>
      <c r="H923" s="177">
        <f>IF('9 All Base Data'!J923="..C","..C",'9 All Base Data'!J923*Basecase_Pop_2006)</f>
        <v>1806</v>
      </c>
      <c r="I923" s="191">
        <f>IF('9 All Base Data'!L923="..C","..C",'9 All Base Data'!L923*Basecase_Pop_2006)</f>
        <v>39</v>
      </c>
      <c r="J923" s="156">
        <f>IF('9 All Base Data'!$P923=0,0,('9 All Base Data'!$P923*Basecase_Pop_2006)/(1+(1/(BaseCase_Mort_AllAdults_30*('9 All Base Data'!$W923*Basecase_PM10)/10))))</f>
        <v>1.9992773913828925</v>
      </c>
      <c r="K923" s="156">
        <f>IF('9 All Base Data'!$Q923=0,0,('9 All Base Data'!$Q923*Basecase_Pop_2006)/(1+(1/(BaseCase_Mort_Maori_30*('9 All Base Data'!$W923*Basecase_PM10)/10))))</f>
        <v>0.70290964777947951</v>
      </c>
      <c r="L923" s="179">
        <f>133/(1+1/(BaseCase_Mort_Child_0_1*'9 All Base Data'!$AB$10/10))*IF('9 All Base Data'!$L923="..C",0,'9 All Base Data'!L923/'9 All Base Data'!$L$2022)</f>
        <v>5.6892336356903963E-3</v>
      </c>
      <c r="M923" s="178">
        <f>IF('9 All Base Data'!$R923="","",IF('9 All Base Data'!$R923=0,0,('9 All Base Data'!$R923*Basecase_Pop_2006)/(1+(1/(BaseCase_CardiacHA_All*('9 All Base Data'!$W923*Basecase_PM10)/10)))))</f>
        <v>1.7798806952178998</v>
      </c>
      <c r="N923" s="178">
        <f>IF('9 All Base Data'!$S923="","",IF('9 All Base Data'!$S923=0,0,('9 All Base Data'!S923*Basecase_Pop_2006)/(1+(1/(BaseCase_RespHA_All*('9 All Base Data'!$W923*Basecase_PM10)/10)))))</f>
        <v>1.9188417216586227</v>
      </c>
      <c r="O923" s="178">
        <f>IF('9 All Base Data'!$T923="","",IF('9 All Base Data'!$T923=0,0,('9 All Base Data'!$T923*Basecase_Pop_2006)/(1+(1/(BaseCase_RespHA_Child_1_4*('9 All Base Data'!$W923*Basecase_PM10)/10)))))</f>
        <v>0.50475451193479515</v>
      </c>
      <c r="P923" s="179">
        <f>IF('9 All Base Data'!$U923="","",IF('9 All Base Data'!$U923=0,0,('9 All Base Data'!$U923*Basecase_Pop_2006)/(1+(1/(BaseCase_RespHA_Child_5_14*('9 All Base Data'!$W923*Basecase_PM10)/10)))))</f>
        <v>0.2925709914905823</v>
      </c>
      <c r="Q923" s="156">
        <f>IF('7 Base case Results'!$G923="..C",0,BaseCase_RADs_All*'7 Base case Results'!$G923*('9 All Base Data'!$V923*Basecase_PM10)/10)</f>
        <v>2327.4054000000001</v>
      </c>
      <c r="R923" s="189">
        <f t="shared" si="140"/>
        <v>7.1174275133230971</v>
      </c>
      <c r="S923" s="178">
        <f t="shared" si="141"/>
        <v>2.502358346094947</v>
      </c>
      <c r="T923" s="179">
        <f t="shared" si="142"/>
        <v>2.0253671743057811E-2</v>
      </c>
      <c r="U923" s="178">
        <f t="shared" si="143"/>
        <v>1.1302242414633663E-2</v>
      </c>
      <c r="V923" s="178">
        <f t="shared" si="144"/>
        <v>8.7019472077218551E-3</v>
      </c>
      <c r="W923" s="178">
        <f t="shared" si="145"/>
        <v>2.2890617116242962E-3</v>
      </c>
      <c r="X923" s="179">
        <f t="shared" si="146"/>
        <v>1.3268094464097908E-3</v>
      </c>
      <c r="Y923" s="179">
        <f t="shared" si="147"/>
        <v>0.14429913480000001</v>
      </c>
      <c r="Z923" s="186">
        <f t="shared" si="148"/>
        <v>7.3019845094885101</v>
      </c>
      <c r="AA923" s="156">
        <f>$J923*'9 All Base Data'!$Y923</f>
        <v>1.2711340225761409</v>
      </c>
      <c r="AB923" s="156">
        <f>$K923*'9 All Base Data'!$Y923</f>
        <v>0.44690765370556351</v>
      </c>
      <c r="AC923" s="178">
        <f>$L923*'9 All Base Data'!$Y923</f>
        <v>3.617196126900841E-3</v>
      </c>
      <c r="AD923" s="178">
        <f>IF($M923="","",$M923*'9 All Base Data'!$Y923)</f>
        <v>1.1316423211553488</v>
      </c>
      <c r="AE923" s="178">
        <f>IF($N923="","",$N923*'9 All Base Data'!$Y923)</f>
        <v>1.2199932870004262</v>
      </c>
      <c r="AF923" s="178">
        <f>IF($O923="","",$O923*'9 All Base Data'!$Y923)</f>
        <v>0.32092126682097538</v>
      </c>
      <c r="AG923" s="178">
        <f>IF($P923="","",$P923*'9 All Base Data'!$Y923)</f>
        <v>0.18601567891750831</v>
      </c>
      <c r="AH923" s="167">
        <f>$Q923*'9 All Base Data'!$Y923</f>
        <v>1479.7567366182677</v>
      </c>
      <c r="AI923" s="178">
        <f>$R923*'9 All Base Data'!$Y923</f>
        <v>4.5252371203710613</v>
      </c>
      <c r="AJ923" s="178">
        <f>$S923*'9 All Base Data'!$Y923</f>
        <v>1.5909912471918062</v>
      </c>
      <c r="AK923" s="178">
        <f>$T923*'9 All Base Data'!$Y923</f>
        <v>1.2877218211766994E-2</v>
      </c>
      <c r="AL923" s="178">
        <f>IF($U923="","",$U923*'9 All Base Data'!$Y923)</f>
        <v>7.1859287393364639E-3</v>
      </c>
      <c r="AM923" s="178">
        <f>IF($V923="","",$V923*'9 All Base Data'!$Y923)</f>
        <v>5.532669556546934E-3</v>
      </c>
      <c r="AN923" s="178">
        <f>IF($W923="","",$W923*'9 All Base Data'!$Y923)</f>
        <v>1.4553779450331235E-3</v>
      </c>
      <c r="AO923" s="178">
        <f>IF($X923="","",$X923*'9 All Base Data'!$Y923)</f>
        <v>8.4358110389090026E-4</v>
      </c>
      <c r="AP923" s="178">
        <f>$Y923*'9 All Base Data'!$Y923</f>
        <v>9.1744917670332604E-2</v>
      </c>
      <c r="AQ923" s="179">
        <f t="shared" si="149"/>
        <v>4.642577854549045</v>
      </c>
    </row>
    <row r="924" spans="1:43" x14ac:dyDescent="0.25">
      <c r="A924" s="124">
        <v>548300</v>
      </c>
      <c r="B924" s="125" t="s">
        <v>959</v>
      </c>
      <c r="C924" s="126" t="s">
        <v>836</v>
      </c>
      <c r="D924" s="101" t="s">
        <v>2093</v>
      </c>
      <c r="E924" s="142"/>
      <c r="F924" s="191" t="str">
        <f>IF('9 All Base Data'!G924="Rural Centre","Rural",IF('9 All Base Data'!G924="Rural (Incl.some Off Shore Islands)","Rural",IF('9 All Base Data'!G924="Inlet-in TA but not in Urban Area","Rural",IF('9 All Base Data'!G924="Rural (Incl.some Off Shore Islands)","Rural",IF('9 All Base Data'!G924="Inlet-not in TA","Rural",IF('9 All Base Data'!G924="Inland Water not in Urban Area","Rural",IF('9 All Base Data'!G924="Oceanic-in Region but not in TA","Rural",'9 All Base Data'!G924)))))))</f>
        <v>Hastings Zone</v>
      </c>
      <c r="G924" s="177">
        <f>IF('9 All Base Data'!I924="..C","..C",'9 All Base Data'!I924*Basecase_Pop_2006)</f>
        <v>4497</v>
      </c>
      <c r="H924" s="177">
        <f>IF('9 All Base Data'!J924="..C","..C",'9 All Base Data'!J924*Basecase_Pop_2006)</f>
        <v>2451</v>
      </c>
      <c r="I924" s="191">
        <f>IF('9 All Base Data'!L924="..C","..C",'9 All Base Data'!L924*Basecase_Pop_2006)</f>
        <v>87</v>
      </c>
      <c r="J924" s="156">
        <f>IF('9 All Base Data'!$P924=0,0,('9 All Base Data'!$P924*Basecase_Pop_2006)/(1+(1/(BaseCase_Mort_AllAdults_30*('9 All Base Data'!$W924*Basecase_PM10)/10))))</f>
        <v>7.6746454701472322</v>
      </c>
      <c r="K924" s="156">
        <f>IF('9 All Base Data'!$Q924=0,0,('9 All Base Data'!$Q924*Basecase_Pop_2006)/(1+(1/(BaseCase_Mort_Maori_30*('9 All Base Data'!$W924*Basecase_PM10)/10))))</f>
        <v>2.9678407350689131</v>
      </c>
      <c r="L924" s="179">
        <f>133/(1+1/(BaseCase_Mort_Child_0_1*'9 All Base Data'!$AB$10/10))*IF('9 All Base Data'!$L924="..C",0,'9 All Base Data'!L924/'9 All Base Data'!$L$2022)</f>
        <v>1.26913673411555E-2</v>
      </c>
      <c r="M924" s="178">
        <f>IF('9 All Base Data'!$R924="","",IF('9 All Base Data'!$R924=0,0,('9 All Base Data'!$R924*Basecase_Pop_2006)/(1+(1/(BaseCase_CardiacHA_All*('9 All Base Data'!$W924*Basecase_PM10)/10)))))</f>
        <v>0.65191541647674356</v>
      </c>
      <c r="N924" s="178">
        <f>IF('9 All Base Data'!$S924="","",IF('9 All Base Data'!$S924=0,0,('9 All Base Data'!S924*Basecase_Pop_2006)/(1+(1/(BaseCase_RespHA_All*('9 All Base Data'!$W924*Basecase_PM10)/10)))))</f>
        <v>0.77858760957352491</v>
      </c>
      <c r="O924" s="178">
        <f>IF('9 All Base Data'!$T924="","",IF('9 All Base Data'!$T924=0,0,('9 All Base Data'!$T924*Basecase_Pop_2006)/(1+(1/(BaseCase_RespHA_Child_1_4*('9 All Base Data'!$W924*Basecase_PM10)/10)))))</f>
        <v>0.23753153502813892</v>
      </c>
      <c r="P924" s="179">
        <f>IF('9 All Base Data'!$U924="","",IF('9 All Base Data'!$U924=0,0,('9 All Base Data'!$U924*Basecase_Pop_2006)/(1+(1/(BaseCase_RespHA_Child_5_14*('9 All Base Data'!$W924*Basecase_PM10)/10)))))</f>
        <v>0.10239984702170381</v>
      </c>
      <c r="Q924" s="156">
        <f>IF('7 Base case Results'!$G924="..C",0,BaseCase_RADs_All*'7 Base case Results'!$G924*('9 All Base Data'!$V924*Basecase_PM10)/10)</f>
        <v>3715.4214000000002</v>
      </c>
      <c r="R924" s="189">
        <f t="shared" si="140"/>
        <v>27.321737873724146</v>
      </c>
      <c r="S924" s="178">
        <f t="shared" si="141"/>
        <v>10.56551301684533</v>
      </c>
      <c r="T924" s="179">
        <f t="shared" si="142"/>
        <v>4.5181267734513579E-2</v>
      </c>
      <c r="U924" s="178">
        <f t="shared" si="143"/>
        <v>4.1396628946273216E-3</v>
      </c>
      <c r="V924" s="178">
        <f t="shared" si="144"/>
        <v>3.5308948094159355E-3</v>
      </c>
      <c r="W924" s="178">
        <f t="shared" si="145"/>
        <v>1.0772055113526101E-3</v>
      </c>
      <c r="X924" s="179">
        <f t="shared" si="146"/>
        <v>4.6438330624342679E-4</v>
      </c>
      <c r="Y924" s="179">
        <f t="shared" si="147"/>
        <v>0.23035612680000001</v>
      </c>
      <c r="Z924" s="186">
        <f t="shared" si="148"/>
        <v>27.604945825962702</v>
      </c>
      <c r="AA924" s="156">
        <f>$J924*'9 All Base Data'!$Y924</f>
        <v>4.8795144737600245</v>
      </c>
      <c r="AB924" s="156">
        <f>$K924*'9 All Base Data'!$Y924</f>
        <v>1.8869434267568235</v>
      </c>
      <c r="AC924" s="178">
        <f>$L924*'9 All Base Data'!$Y924</f>
        <v>8.0691298215480305E-3</v>
      </c>
      <c r="AD924" s="178">
        <f>IF($M924="","",$M924*'9 All Base Data'!$Y924)</f>
        <v>0.41448568832776828</v>
      </c>
      <c r="AE924" s="178">
        <f>IF($N924="","",$N924*'9 All Base Data'!$Y924)</f>
        <v>0.49502345414938759</v>
      </c>
      <c r="AF924" s="178">
        <f>IF($O924="","",$O924*'9 All Base Data'!$Y924)</f>
        <v>0.15102177262163549</v>
      </c>
      <c r="AG924" s="178">
        <f>IF($P924="","",$P924*'9 All Base Data'!$Y924)</f>
        <v>6.5105487621127917E-2</v>
      </c>
      <c r="AH924" s="167">
        <f>$Q924*'9 All Base Data'!$Y924</f>
        <v>2362.2527669763399</v>
      </c>
      <c r="AI924" s="178">
        <f>$R924*'9 All Base Data'!$Y924</f>
        <v>17.371071526585688</v>
      </c>
      <c r="AJ924" s="178">
        <f>$S924*'9 All Base Data'!$Y924</f>
        <v>6.7175185992542907</v>
      </c>
      <c r="AK924" s="178">
        <f>$T924*'9 All Base Data'!$Y924</f>
        <v>2.8726102164710988E-2</v>
      </c>
      <c r="AL924" s="178">
        <f>IF($U924="","",$U924*'9 All Base Data'!$Y924)</f>
        <v>2.6319841208813288E-3</v>
      </c>
      <c r="AM924" s="178">
        <f>IF($V924="","",$V924*'9 All Base Data'!$Y924)</f>
        <v>2.2449313645674729E-3</v>
      </c>
      <c r="AN924" s="178">
        <f>IF($W924="","",$W924*'9 All Base Data'!$Y924)</f>
        <v>6.8488373883911701E-4</v>
      </c>
      <c r="AO924" s="178">
        <f>IF($X924="","",$X924*'9 All Base Data'!$Y924)</f>
        <v>2.9525338636181509E-4</v>
      </c>
      <c r="AP924" s="178">
        <f>$Y924*'9 All Base Data'!$Y924</f>
        <v>0.14645967155253309</v>
      </c>
      <c r="AQ924" s="179">
        <f t="shared" si="149"/>
        <v>17.551134215788384</v>
      </c>
    </row>
    <row r="925" spans="1:43" x14ac:dyDescent="0.25">
      <c r="A925" s="124">
        <v>548400</v>
      </c>
      <c r="B925" s="125" t="s">
        <v>960</v>
      </c>
      <c r="C925" s="126" t="s">
        <v>836</v>
      </c>
      <c r="D925" s="101" t="s">
        <v>2093</v>
      </c>
      <c r="E925" s="142"/>
      <c r="F925" s="191" t="str">
        <f>IF('9 All Base Data'!G925="Rural Centre","Rural",IF('9 All Base Data'!G925="Rural (Incl.some Off Shore Islands)","Rural",IF('9 All Base Data'!G925="Inlet-in TA but not in Urban Area","Rural",IF('9 All Base Data'!G925="Rural (Incl.some Off Shore Islands)","Rural",IF('9 All Base Data'!G925="Inlet-not in TA","Rural",IF('9 All Base Data'!G925="Inland Water not in Urban Area","Rural",IF('9 All Base Data'!G925="Oceanic-in Region but not in TA","Rural",'9 All Base Data'!G925)))))))</f>
        <v>Hastings Zone</v>
      </c>
      <c r="G925" s="177">
        <f>IF('9 All Base Data'!I925="..C","..C",'9 All Base Data'!I925*Basecase_Pop_2006)</f>
        <v>36</v>
      </c>
      <c r="H925" s="177">
        <f>IF('9 All Base Data'!J925="..C","..C",'9 All Base Data'!J925*Basecase_Pop_2006)</f>
        <v>21</v>
      </c>
      <c r="I925" s="191" t="str">
        <f>IF('9 All Base Data'!L925="..C","..C",'9 All Base Data'!L925*Basecase_Pop_2006)</f>
        <v>..C</v>
      </c>
      <c r="J925" s="156">
        <f>IF('9 All Base Data'!$P925=0,0,('9 All Base Data'!$P925*Basecase_Pop_2006)/(1+(1/(BaseCase_Mort_AllAdults_30*('9 All Base Data'!$W925*Basecase_PM10)/10))))</f>
        <v>1.9670309818444587</v>
      </c>
      <c r="K925" s="156">
        <f>IF('9 All Base Data'!$Q925=0,0,('9 All Base Data'!$Q925*Basecase_Pop_2006)/(1+(1/(BaseCase_Mort_Maori_30*('9 All Base Data'!$W925*Basecase_PM10)/10))))</f>
        <v>0.39050535987748863</v>
      </c>
      <c r="L925" s="179">
        <f>133/(1+1/(BaseCase_Mort_Child_0_1*'9 All Base Data'!$AB$10/10))*IF('9 All Base Data'!$L925="..C",0,'9 All Base Data'!L925/'9 All Base Data'!$L$2022)</f>
        <v>0</v>
      </c>
      <c r="M925" s="178">
        <f>IF('9 All Base Data'!$R925="","",IF('9 All Base Data'!$R925=0,0,('9 All Base Data'!$R925*Basecase_Pop_2006)/(1+(1/(BaseCase_CardiacHA_All*('9 All Base Data'!$W925*Basecase_PM10)/10)))))</f>
        <v>3.0321647277988073E-3</v>
      </c>
      <c r="N925" s="178">
        <f>IF('9 All Base Data'!$S925="","",IF('9 All Base Data'!$S925=0,0,('9 All Base Data'!S925*Basecase_Pop_2006)/(1+(1/(BaseCase_RespHA_All*('9 All Base Data'!$W925*Basecase_PM10)/10)))))</f>
        <v>5.0231458682162894E-3</v>
      </c>
      <c r="O925" s="178">
        <f>IF('9 All Base Data'!$T925="","",IF('9 All Base Data'!$T925=0,0,('9 All Base Data'!$T925*Basecase_Pop_2006)/(1+(1/(BaseCase_RespHA_Child_1_4*('9 All Base Data'!$W925*Basecase_PM10)/10)))))</f>
        <v>0</v>
      </c>
      <c r="P925" s="179">
        <f>IF('9 All Base Data'!$U925="","",IF('9 All Base Data'!$U925=0,0,('9 All Base Data'!$U925*Basecase_Pop_2006)/(1+(1/(BaseCase_RespHA_Child_5_14*('9 All Base Data'!$W925*Basecase_PM10)/10)))))</f>
        <v>1.4628549574529113E-2</v>
      </c>
      <c r="Q925" s="156">
        <f>IF('7 Base case Results'!$G925="..C",0,BaseCase_RADs_All*'7 Base case Results'!$G925*('9 All Base Data'!$V925*Basecase_PM10)/10)</f>
        <v>29.743199999999995</v>
      </c>
      <c r="R925" s="189">
        <f t="shared" si="140"/>
        <v>7.0026302953662736</v>
      </c>
      <c r="S925" s="178">
        <f t="shared" si="141"/>
        <v>1.3901990811638594</v>
      </c>
      <c r="T925" s="179">
        <f t="shared" si="142"/>
        <v>0</v>
      </c>
      <c r="U925" s="178">
        <f t="shared" si="143"/>
        <v>1.9254246021522428E-5</v>
      </c>
      <c r="V925" s="178">
        <f t="shared" si="144"/>
        <v>2.2779966512360871E-5</v>
      </c>
      <c r="W925" s="178">
        <f t="shared" si="145"/>
        <v>0</v>
      </c>
      <c r="X925" s="179">
        <f t="shared" si="146"/>
        <v>6.6340472320489528E-5</v>
      </c>
      <c r="Y925" s="179">
        <f t="shared" si="147"/>
        <v>1.8440783999999996E-3</v>
      </c>
      <c r="Z925" s="186">
        <f t="shared" si="148"/>
        <v>7.0045164079788069</v>
      </c>
      <c r="AA925" s="156">
        <f>$J925*'9 All Base Data'!$Y925</f>
        <v>1.2506318609216869</v>
      </c>
      <c r="AB925" s="156">
        <f>$K925*'9 All Base Data'!$Y925</f>
        <v>0.2482820298364242</v>
      </c>
      <c r="AC925" s="178">
        <f>$L925*'9 All Base Data'!$Y925</f>
        <v>0</v>
      </c>
      <c r="AD925" s="178">
        <f>IF($M925="","",$M925*'9 All Base Data'!$Y925)</f>
        <v>1.9278404108268293E-3</v>
      </c>
      <c r="AE925" s="178">
        <f>IF($N925="","",$N925*'9 All Base Data'!$Y925)</f>
        <v>3.1936997041895972E-3</v>
      </c>
      <c r="AF925" s="178">
        <f>IF($O925="","",$O925*'9 All Base Data'!$Y925)</f>
        <v>0</v>
      </c>
      <c r="AG925" s="178">
        <f>IF($P925="","",$P925*'9 All Base Data'!$Y925)</f>
        <v>9.3007839458754144E-3</v>
      </c>
      <c r="AH925" s="167">
        <f>$Q925*'9 All Base Data'!$Y925</f>
        <v>18.91062922195869</v>
      </c>
      <c r="AI925" s="178">
        <f>$R925*'9 All Base Data'!$Y925</f>
        <v>4.4522494248812059</v>
      </c>
      <c r="AJ925" s="178">
        <f>$S925*'9 All Base Data'!$Y925</f>
        <v>0.88388402621767004</v>
      </c>
      <c r="AK925" s="178">
        <f>$T925*'9 All Base Data'!$Y925</f>
        <v>0</v>
      </c>
      <c r="AL925" s="178">
        <f>IF($U925="","",$U925*'9 All Base Data'!$Y925)</f>
        <v>1.2241786608750367E-5</v>
      </c>
      <c r="AM925" s="178">
        <f>IF($V925="","",$V925*'9 All Base Data'!$Y925)</f>
        <v>1.4483428158499823E-5</v>
      </c>
      <c r="AN925" s="178">
        <f>IF($W925="","",$W925*'9 All Base Data'!$Y925)</f>
        <v>0</v>
      </c>
      <c r="AO925" s="178">
        <f>IF($X925="","",$X925*'9 All Base Data'!$Y925)</f>
        <v>4.2179055194545004E-5</v>
      </c>
      <c r="AP925" s="178">
        <f>$Y925*'9 All Base Data'!$Y925</f>
        <v>1.1724590117614387E-3</v>
      </c>
      <c r="AQ925" s="179">
        <f t="shared" si="149"/>
        <v>4.4534486091077339</v>
      </c>
    </row>
    <row r="926" spans="1:43" x14ac:dyDescent="0.25">
      <c r="A926" s="124">
        <v>548500</v>
      </c>
      <c r="B926" s="125" t="s">
        <v>961</v>
      </c>
      <c r="C926" s="126" t="s">
        <v>836</v>
      </c>
      <c r="D926" s="101" t="s">
        <v>2093</v>
      </c>
      <c r="E926" s="142"/>
      <c r="F926" s="191" t="str">
        <f>IF('9 All Base Data'!G926="Rural Centre","Rural",IF('9 All Base Data'!G926="Rural (Incl.some Off Shore Islands)","Rural",IF('9 All Base Data'!G926="Inlet-in TA but not in Urban Area","Rural",IF('9 All Base Data'!G926="Rural (Incl.some Off Shore Islands)","Rural",IF('9 All Base Data'!G926="Inlet-not in TA","Rural",IF('9 All Base Data'!G926="Inland Water not in Urban Area","Rural",IF('9 All Base Data'!G926="Oceanic-in Region but not in TA","Rural",'9 All Base Data'!G926)))))))</f>
        <v>Hastings Zone</v>
      </c>
      <c r="G926" s="177">
        <f>IF('9 All Base Data'!I926="..C","..C",'9 All Base Data'!I926*Basecase_Pop_2006)</f>
        <v>1878</v>
      </c>
      <c r="H926" s="177">
        <f>IF('9 All Base Data'!J926="..C","..C",'9 All Base Data'!J926*Basecase_Pop_2006)</f>
        <v>930</v>
      </c>
      <c r="I926" s="191">
        <f>IF('9 All Base Data'!L926="..C","..C",'9 All Base Data'!L926*Basecase_Pop_2006)</f>
        <v>33</v>
      </c>
      <c r="J926" s="156">
        <f>IF('9 All Base Data'!$P926=0,0,('9 All Base Data'!$P926*Basecase_Pop_2006)/(1+(1/(BaseCase_Mort_AllAdults_30*('9 All Base Data'!$W926*Basecase_PM10)/10))))</f>
        <v>6.4492819076867491E-2</v>
      </c>
      <c r="K926" s="156">
        <f>IF('9 All Base Data'!$Q926=0,0,('9 All Base Data'!$Q926*Basecase_Pop_2006)/(1+(1/(BaseCase_Mort_Maori_30*('9 All Base Data'!$W926*Basecase_PM10)/10))))</f>
        <v>0</v>
      </c>
      <c r="L926" s="179">
        <f>133/(1+1/(BaseCase_Mort_Child_0_1*'9 All Base Data'!$AB$10/10))*IF('9 All Base Data'!$L926="..C",0,'9 All Base Data'!L926/'9 All Base Data'!$L$2022)</f>
        <v>4.8139669225072592E-3</v>
      </c>
      <c r="M926" s="178">
        <f>IF('9 All Base Data'!$R926="","",IF('9 All Base Data'!$R926=0,0,('9 All Base Data'!$R926*Basecase_Pop_2006)/(1+(1/(BaseCase_CardiacHA_All*('9 All Base Data'!$W926*Basecase_PM10)/10)))))</f>
        <v>0.44269605025862585</v>
      </c>
      <c r="N926" s="178">
        <f>IF('9 All Base Data'!$S926="","",IF('9 All Base Data'!$S926=0,0,('9 All Base Data'!S926*Basecase_Pop_2006)/(1+(1/(BaseCase_RespHA_All*('9 All Base Data'!$W926*Basecase_PM10)/10)))))</f>
        <v>1.2206244459765585</v>
      </c>
      <c r="O926" s="178">
        <f>IF('9 All Base Data'!$T926="","",IF('9 All Base Data'!$T926=0,0,('9 All Base Data'!$T926*Basecase_Pop_2006)/(1+(1/(BaseCase_RespHA_Child_1_4*('9 All Base Data'!$W926*Basecase_PM10)/10)))))</f>
        <v>0.47506307005627785</v>
      </c>
      <c r="P926" s="179">
        <f>IF('9 All Base Data'!$U926="","",IF('9 All Base Data'!$U926=0,0,('9 All Base Data'!$U926*Basecase_Pop_2006)/(1+(1/(BaseCase_RespHA_Child_5_14*('9 All Base Data'!$W926*Basecase_PM10)/10)))))</f>
        <v>0.24868534276699494</v>
      </c>
      <c r="Q926" s="156">
        <f>IF('7 Base case Results'!$G926="..C",0,BaseCase_RADs_All*'7 Base case Results'!$G926*('9 All Base Data'!$V926*Basecase_PM10)/10)</f>
        <v>1551.6035999999999</v>
      </c>
      <c r="R926" s="189">
        <f t="shared" si="140"/>
        <v>0.22959443591364828</v>
      </c>
      <c r="S926" s="178">
        <f t="shared" si="141"/>
        <v>0</v>
      </c>
      <c r="T926" s="179">
        <f t="shared" si="142"/>
        <v>1.7137722244125842E-2</v>
      </c>
      <c r="U926" s="178">
        <f t="shared" si="143"/>
        <v>2.8111199191422744E-3</v>
      </c>
      <c r="V926" s="178">
        <f t="shared" si="144"/>
        <v>5.5355318625036924E-3</v>
      </c>
      <c r="W926" s="178">
        <f t="shared" si="145"/>
        <v>2.1544110227052203E-3</v>
      </c>
      <c r="X926" s="179">
        <f t="shared" si="146"/>
        <v>1.127788029448322E-3</v>
      </c>
      <c r="Y926" s="179">
        <f t="shared" si="147"/>
        <v>9.6199423199999995E-2</v>
      </c>
      <c r="Z926" s="186">
        <f t="shared" si="148"/>
        <v>0.35127823313942008</v>
      </c>
      <c r="AA926" s="156">
        <f>$J926*'9 All Base Data'!$Y926</f>
        <v>4.1004323308907763E-2</v>
      </c>
      <c r="AB926" s="156">
        <f>$K926*'9 All Base Data'!$Y926</f>
        <v>0</v>
      </c>
      <c r="AC926" s="178">
        <f>$L926*'9 All Base Data'!$Y926</f>
        <v>3.0607044150699433E-3</v>
      </c>
      <c r="AD926" s="178">
        <f>IF($M926="","",$M926*'9 All Base Data'!$Y926)</f>
        <v>0.28146469998071705</v>
      </c>
      <c r="AE926" s="178">
        <f>IF($N926="","",$N926*'9 All Base Data'!$Y926)</f>
        <v>0.77606902811807221</v>
      </c>
      <c r="AF926" s="178">
        <f>IF($O926="","",$O926*'9 All Base Data'!$Y926)</f>
        <v>0.30204354524327098</v>
      </c>
      <c r="AG926" s="178">
        <f>IF($P926="","",$P926*'9 All Base Data'!$Y926)</f>
        <v>0.15811332707988207</v>
      </c>
      <c r="AH926" s="167">
        <f>$Q926*'9 All Base Data'!$Y926</f>
        <v>986.50449107884504</v>
      </c>
      <c r="AI926" s="178">
        <f>$R926*'9 All Base Data'!$Y926</f>
        <v>0.14597539097971166</v>
      </c>
      <c r="AJ926" s="178">
        <f>$S926*'9 All Base Data'!$Y926</f>
        <v>0</v>
      </c>
      <c r="AK926" s="178">
        <f>$T926*'9 All Base Data'!$Y926</f>
        <v>1.0896107717648996E-2</v>
      </c>
      <c r="AL926" s="178">
        <f>IF($U926="","",$U926*'9 All Base Data'!$Y926)</f>
        <v>1.7873008448775535E-3</v>
      </c>
      <c r="AM926" s="178">
        <f>IF($V926="","",$V926*'9 All Base Data'!$Y926)</f>
        <v>3.5194730425154573E-3</v>
      </c>
      <c r="AN926" s="178">
        <f>IF($W926="","",$W926*'9 All Base Data'!$Y926)</f>
        <v>1.369767477678234E-3</v>
      </c>
      <c r="AO926" s="178">
        <f>IF($X926="","",$X926*'9 All Base Data'!$Y926)</f>
        <v>7.1704393830726511E-4</v>
      </c>
      <c r="AP926" s="178">
        <f>$Y926*'9 All Base Data'!$Y926</f>
        <v>6.1163278446888396E-2</v>
      </c>
      <c r="AQ926" s="179">
        <f t="shared" si="149"/>
        <v>0.22334155103164205</v>
      </c>
    </row>
    <row r="927" spans="1:43" x14ac:dyDescent="0.25">
      <c r="A927" s="124">
        <v>548611</v>
      </c>
      <c r="B927" s="125" t="s">
        <v>962</v>
      </c>
      <c r="C927" s="126" t="s">
        <v>836</v>
      </c>
      <c r="D927" s="101" t="s">
        <v>2093</v>
      </c>
      <c r="E927" s="142"/>
      <c r="F927" s="191" t="str">
        <f>IF('9 All Base Data'!G927="Rural Centre","Rural",IF('9 All Base Data'!G927="Rural (Incl.some Off Shore Islands)","Rural",IF('9 All Base Data'!G927="Inlet-in TA but not in Urban Area","Rural",IF('9 All Base Data'!G927="Rural (Incl.some Off Shore Islands)","Rural",IF('9 All Base Data'!G927="Inlet-not in TA","Rural",IF('9 All Base Data'!G927="Inland Water not in Urban Area","Rural",IF('9 All Base Data'!G927="Oceanic-in Region but not in TA","Rural",'9 All Base Data'!G927)))))))</f>
        <v>Hastings Zone</v>
      </c>
      <c r="G927" s="177">
        <f>IF('9 All Base Data'!I927="..C","..C",'9 All Base Data'!I927*Basecase_Pop_2006)</f>
        <v>3003</v>
      </c>
      <c r="H927" s="177">
        <f>IF('9 All Base Data'!J927="..C","..C",'9 All Base Data'!J927*Basecase_Pop_2006)</f>
        <v>1293</v>
      </c>
      <c r="I927" s="191">
        <f>IF('9 All Base Data'!L927="..C","..C",'9 All Base Data'!L927*Basecase_Pop_2006)</f>
        <v>78</v>
      </c>
      <c r="J927" s="156">
        <f>IF('9 All Base Data'!$P927=0,0,('9 All Base Data'!$P927*Basecase_Pop_2006)/(1+(1/(BaseCase_Mort_AllAdults_30*('9 All Base Data'!$W927*Basecase_PM10)/10))))</f>
        <v>1.6445668864601213</v>
      </c>
      <c r="K927" s="156">
        <f>IF('9 All Base Data'!$Q927=0,0,('9 All Base Data'!$Q927*Basecase_Pop_2006)/(1+(1/(BaseCase_Mort_Maori_30*('9 All Base Data'!$W927*Basecase_PM10)/10))))</f>
        <v>1.3277182235834613</v>
      </c>
      <c r="L927" s="179">
        <f>133/(1+1/(BaseCase_Mort_Child_0_1*'9 All Base Data'!$AB$10/10))*IF('9 All Base Data'!$L927="..C",0,'9 All Base Data'!L927/'9 All Base Data'!$L$2022)</f>
        <v>1.1378467271380793E-2</v>
      </c>
      <c r="M927" s="178">
        <f>IF('9 All Base Data'!$R927="","",IF('9 All Base Data'!$R927=0,0,('9 All Base Data'!$R927*Basecase_Pop_2006)/(1+(1/(BaseCase_CardiacHA_All*('9 All Base Data'!$W927*Basecase_PM10)/10)))))</f>
        <v>0.26986266077409388</v>
      </c>
      <c r="N927" s="178">
        <f>IF('9 All Base Data'!$S927="","",IF('9 All Base Data'!$S927=0,0,('9 All Base Data'!S927*Basecase_Pop_2006)/(1+(1/(BaseCase_RespHA_All*('9 All Base Data'!$W927*Basecase_PM10)/10)))))</f>
        <v>1.0498374864572046</v>
      </c>
      <c r="O927" s="178">
        <f>IF('9 All Base Data'!$T927="","",IF('9 All Base Data'!$T927=0,0,('9 All Base Data'!$T927*Basecase_Pop_2006)/(1+(1/(BaseCase_RespHA_Child_1_4*('9 All Base Data'!$W927*Basecase_PM10)/10)))))</f>
        <v>0.58393169027750824</v>
      </c>
      <c r="P927" s="179">
        <f>IF('9 All Base Data'!$U927="","",IF('9 All Base Data'!$U927=0,0,('9 All Base Data'!$U927*Basecase_Pop_2006)/(1+(1/(BaseCase_RespHA_Child_5_14*('9 All Base Data'!$W927*Basecase_PM10)/10)))))</f>
        <v>0.2194282436179367</v>
      </c>
      <c r="Q927" s="156">
        <f>IF('7 Base case Results'!$G927="..C",0,BaseCase_RADs_All*'7 Base case Results'!$G927*('9 All Base Data'!$V927*Basecase_PM10)/10)</f>
        <v>2481.0785999999998</v>
      </c>
      <c r="R927" s="189">
        <f t="shared" si="140"/>
        <v>5.8546581157980322</v>
      </c>
      <c r="S927" s="178">
        <f t="shared" si="141"/>
        <v>4.7266768759571223</v>
      </c>
      <c r="T927" s="179">
        <f t="shared" si="142"/>
        <v>4.0507343486115621E-2</v>
      </c>
      <c r="U927" s="178">
        <f t="shared" si="143"/>
        <v>1.713627895915496E-3</v>
      </c>
      <c r="V927" s="178">
        <f t="shared" si="144"/>
        <v>4.761013001083423E-3</v>
      </c>
      <c r="W927" s="178">
        <f t="shared" si="145"/>
        <v>2.6481302154084995E-3</v>
      </c>
      <c r="X927" s="179">
        <f t="shared" si="146"/>
        <v>9.9510708480734307E-4</v>
      </c>
      <c r="Y927" s="179">
        <f t="shared" si="147"/>
        <v>0.15382687319999999</v>
      </c>
      <c r="Z927" s="186">
        <f t="shared" si="148"/>
        <v>6.0554669733811464</v>
      </c>
      <c r="AA927" s="156">
        <f>$J927*'9 All Base Data'!$Y927</f>
        <v>1.0456102443771482</v>
      </c>
      <c r="AB927" s="156">
        <f>$K927*'9 All Base Data'!$Y927</f>
        <v>0.8441589014438422</v>
      </c>
      <c r="AC927" s="178">
        <f>$L927*'9 All Base Data'!$Y927</f>
        <v>7.234392253801682E-3</v>
      </c>
      <c r="AD927" s="178">
        <f>IF($M927="","",$M927*'9 All Base Data'!$Y927)</f>
        <v>0.17157779656358782</v>
      </c>
      <c r="AE927" s="178">
        <f>IF($N927="","",$N927*'9 All Base Data'!$Y927)</f>
        <v>0.66748323817562594</v>
      </c>
      <c r="AF927" s="178">
        <f>IF($O927="","",$O927*'9 All Base Data'!$Y927)</f>
        <v>0.37126185769485393</v>
      </c>
      <c r="AG927" s="178">
        <f>IF($P927="","",$P927*'9 All Base Data'!$Y927)</f>
        <v>0.13951175918813122</v>
      </c>
      <c r="AH927" s="167">
        <f>$Q927*'9 All Base Data'!$Y927</f>
        <v>1577.4616542650542</v>
      </c>
      <c r="AI927" s="178">
        <f>$R927*'9 All Base Data'!$Y927</f>
        <v>3.7223724699826475</v>
      </c>
      <c r="AJ927" s="178">
        <f>$S927*'9 All Base Data'!$Y927</f>
        <v>3.0052056891400785</v>
      </c>
      <c r="AK927" s="178">
        <f>$T927*'9 All Base Data'!$Y927</f>
        <v>2.5754436423533988E-2</v>
      </c>
      <c r="AL927" s="178">
        <f>IF($U927="","",$U927*'9 All Base Data'!$Y927)</f>
        <v>1.0895190081787827E-3</v>
      </c>
      <c r="AM927" s="178">
        <f>IF($V927="","",$V927*'9 All Base Data'!$Y927)</f>
        <v>3.0270364851264636E-3</v>
      </c>
      <c r="AN927" s="178">
        <f>IF($W927="","",$W927*'9 All Base Data'!$Y927)</f>
        <v>1.6836725246461624E-3</v>
      </c>
      <c r="AO927" s="178">
        <f>IF($X927="","",$X927*'9 All Base Data'!$Y927)</f>
        <v>6.3268582791817522E-4</v>
      </c>
      <c r="AP927" s="178">
        <f>$Y927*'9 All Base Data'!$Y927</f>
        <v>9.7802622564433353E-2</v>
      </c>
      <c r="AQ927" s="179">
        <f t="shared" si="149"/>
        <v>3.8500460844639202</v>
      </c>
    </row>
    <row r="928" spans="1:43" x14ac:dyDescent="0.25">
      <c r="A928" s="124">
        <v>548612</v>
      </c>
      <c r="B928" s="125" t="s">
        <v>963</v>
      </c>
      <c r="C928" s="126" t="s">
        <v>836</v>
      </c>
      <c r="D928" s="101" t="s">
        <v>2093</v>
      </c>
      <c r="E928" s="142"/>
      <c r="F928" s="191" t="str">
        <f>IF('9 All Base Data'!G928="Rural Centre","Rural",IF('9 All Base Data'!G928="Rural (Incl.some Off Shore Islands)","Rural",IF('9 All Base Data'!G928="Inlet-in TA but not in Urban Area","Rural",IF('9 All Base Data'!G928="Rural (Incl.some Off Shore Islands)","Rural",IF('9 All Base Data'!G928="Inlet-not in TA","Rural",IF('9 All Base Data'!G928="Inland Water not in Urban Area","Rural",IF('9 All Base Data'!G928="Oceanic-in Region but not in TA","Rural",'9 All Base Data'!G928)))))))</f>
        <v>Hastings Zone</v>
      </c>
      <c r="G928" s="177">
        <f>IF('9 All Base Data'!I928="..C","..C",'9 All Base Data'!I928*Basecase_Pop_2006)</f>
        <v>2727</v>
      </c>
      <c r="H928" s="177">
        <f>IF('9 All Base Data'!J928="..C","..C",'9 All Base Data'!J928*Basecase_Pop_2006)</f>
        <v>1236</v>
      </c>
      <c r="I928" s="191">
        <f>IF('9 All Base Data'!L928="..C","..C",'9 All Base Data'!L928*Basecase_Pop_2006)</f>
        <v>57</v>
      </c>
      <c r="J928" s="156">
        <f>IF('9 All Base Data'!$P928=0,0,('9 All Base Data'!$P928*Basecase_Pop_2006)/(1+(1/(BaseCase_Mort_AllAdults_30*('9 All Base Data'!$W928*Basecase_PM10)/10))))</f>
        <v>0.58043537169180748</v>
      </c>
      <c r="K928" s="156">
        <f>IF('9 All Base Data'!$Q928=0,0,('9 All Base Data'!$Q928*Basecase_Pop_2006)/(1+(1/(BaseCase_Mort_Maori_30*('9 All Base Data'!$W928*Basecase_PM10)/10))))</f>
        <v>0.85911179173047492</v>
      </c>
      <c r="L928" s="179">
        <f>133/(1+1/(BaseCase_Mort_Child_0_1*'9 All Base Data'!$AB$10/10))*IF('9 All Base Data'!$L928="..C",0,'9 All Base Data'!L928/'9 All Base Data'!$L$2022)</f>
        <v>8.3150337752398093E-3</v>
      </c>
      <c r="M928" s="178">
        <f>IF('9 All Base Data'!$R928="","",IF('9 All Base Data'!$R928=0,0,('9 All Base Data'!$R928*Basecase_Pop_2006)/(1+(1/(BaseCase_CardiacHA_All*('9 All Base Data'!$W928*Basecase_PM10)/10)))))</f>
        <v>0.31534513169107592</v>
      </c>
      <c r="N928" s="178">
        <f>IF('9 All Base Data'!$S928="","",IF('9 All Base Data'!$S928=0,0,('9 All Base Data'!S928*Basecase_Pop_2006)/(1+(1/(BaseCase_RespHA_All*('9 All Base Data'!$W928*Basecase_PM10)/10)))))</f>
        <v>0.89411996454249965</v>
      </c>
      <c r="O928" s="178">
        <f>IF('9 All Base Data'!$T928="","",IF('9 All Base Data'!$T928=0,0,('9 All Base Data'!$T928*Basecase_Pop_2006)/(1+(1/(BaseCase_RespHA_Child_1_4*('9 All Base Data'!$W928*Basecase_PM10)/10)))))</f>
        <v>0.36619444983504751</v>
      </c>
      <c r="P928" s="179">
        <f>IF('9 All Base Data'!$U928="","",IF('9 All Base Data'!$U928=0,0,('9 All Base Data'!$U928*Basecase_Pop_2006)/(1+(1/(BaseCase_RespHA_Child_5_14*('9 All Base Data'!$W928*Basecase_PM10)/10)))))</f>
        <v>0.17554259489434937</v>
      </c>
      <c r="Q928" s="156">
        <f>IF('7 Base case Results'!$G928="..C",0,BaseCase_RADs_All*'7 Base case Results'!$G928*('9 All Base Data'!$V928*Basecase_PM10)/10)</f>
        <v>2253.0474000000004</v>
      </c>
      <c r="R928" s="189">
        <f t="shared" si="140"/>
        <v>2.0663499232228348</v>
      </c>
      <c r="S928" s="178">
        <f t="shared" si="141"/>
        <v>3.0584379785604905</v>
      </c>
      <c r="T928" s="179">
        <f t="shared" si="142"/>
        <v>2.9601520239853723E-2</v>
      </c>
      <c r="U928" s="178">
        <f t="shared" si="143"/>
        <v>2.002441586238332E-3</v>
      </c>
      <c r="V928" s="178">
        <f t="shared" si="144"/>
        <v>4.0548340392002362E-3</v>
      </c>
      <c r="W928" s="178">
        <f t="shared" si="145"/>
        <v>1.6606918300019404E-3</v>
      </c>
      <c r="X928" s="179">
        <f t="shared" si="146"/>
        <v>7.9608566784587439E-4</v>
      </c>
      <c r="Y928" s="179">
        <f t="shared" si="147"/>
        <v>0.13968893880000002</v>
      </c>
      <c r="Z928" s="186">
        <f t="shared" si="148"/>
        <v>2.2416976578881274</v>
      </c>
      <c r="AA928" s="156">
        <f>$J928*'9 All Base Data'!$Y928</f>
        <v>0.3690389097801699</v>
      </c>
      <c r="AB928" s="156">
        <f>$K928*'9 All Base Data'!$Y928</f>
        <v>0.54622046564013316</v>
      </c>
      <c r="AC928" s="178">
        <f>$L928*'9 All Base Data'!$Y928</f>
        <v>5.2866712623935363E-3</v>
      </c>
      <c r="AD928" s="178">
        <f>IF($M928="","",$M928*'9 All Base Data'!$Y928)</f>
        <v>0.20049540272599023</v>
      </c>
      <c r="AE928" s="178">
        <f>IF($N928="","",$N928*'9 All Base Data'!$Y928)</f>
        <v>0.56847854734574843</v>
      </c>
      <c r="AF928" s="178">
        <f>IF($O928="","",$O928*'9 All Base Data'!$Y928)</f>
        <v>0.23282523279168804</v>
      </c>
      <c r="AG928" s="178">
        <f>IF($P928="","",$P928*'9 All Base Data'!$Y928)</f>
        <v>0.11160940735050498</v>
      </c>
      <c r="AH928" s="167">
        <f>$Q928*'9 All Base Data'!$Y928</f>
        <v>1432.4801635633712</v>
      </c>
      <c r="AI928" s="178">
        <f>$R928*'9 All Base Data'!$Y928</f>
        <v>1.3137785188174049</v>
      </c>
      <c r="AJ928" s="178">
        <f>$S928*'9 All Base Data'!$Y928</f>
        <v>1.944544857678874</v>
      </c>
      <c r="AK928" s="178">
        <f>$T928*'9 All Base Data'!$Y928</f>
        <v>1.8820549694120992E-2</v>
      </c>
      <c r="AL928" s="178">
        <f>IF($U928="","",$U928*'9 All Base Data'!$Y928)</f>
        <v>1.2731458073100379E-3</v>
      </c>
      <c r="AM928" s="178">
        <f>IF($V928="","",$V928*'9 All Base Data'!$Y928)</f>
        <v>2.5780502122129691E-3</v>
      </c>
      <c r="AN928" s="178">
        <f>IF($W928="","",$W928*'9 All Base Data'!$Y928)</f>
        <v>1.0558624307103052E-3</v>
      </c>
      <c r="AO928" s="178">
        <f>IF($X928="","",$X928*'9 All Base Data'!$Y928)</f>
        <v>5.0614866233454007E-4</v>
      </c>
      <c r="AP928" s="178">
        <f>$Y928*'9 All Base Data'!$Y928</f>
        <v>8.8813770140929019E-2</v>
      </c>
      <c r="AQ928" s="179">
        <f t="shared" si="149"/>
        <v>1.425264034671978</v>
      </c>
    </row>
    <row r="929" spans="1:43" x14ac:dyDescent="0.25">
      <c r="A929" s="124">
        <v>548620</v>
      </c>
      <c r="B929" s="125" t="s">
        <v>964</v>
      </c>
      <c r="C929" s="126" t="s">
        <v>836</v>
      </c>
      <c r="D929" s="101" t="s">
        <v>2093</v>
      </c>
      <c r="E929" s="142"/>
      <c r="F929" s="191" t="str">
        <f>IF('9 All Base Data'!G929="Rural Centre","Rural",IF('9 All Base Data'!G929="Rural (Incl.some Off Shore Islands)","Rural",IF('9 All Base Data'!G929="Inlet-in TA but not in Urban Area","Rural",IF('9 All Base Data'!G929="Rural (Incl.some Off Shore Islands)","Rural",IF('9 All Base Data'!G929="Inlet-not in TA","Rural",IF('9 All Base Data'!G929="Inland Water not in Urban Area","Rural",IF('9 All Base Data'!G929="Oceanic-in Region but not in TA","Rural",'9 All Base Data'!G929)))))))</f>
        <v>Hastings Zone</v>
      </c>
      <c r="G929" s="177">
        <f>IF('9 All Base Data'!I929="..C","..C",'9 All Base Data'!I929*Basecase_Pop_2006)</f>
        <v>3642</v>
      </c>
      <c r="H929" s="177">
        <f>IF('9 All Base Data'!J929="..C","..C",'9 All Base Data'!J929*Basecase_Pop_2006)</f>
        <v>1845</v>
      </c>
      <c r="I929" s="191">
        <f>IF('9 All Base Data'!L929="..C","..C",'9 All Base Data'!L929*Basecase_Pop_2006)</f>
        <v>72</v>
      </c>
      <c r="J929" s="156">
        <f>IF('9 All Base Data'!$P929=0,0,('9 All Base Data'!$P929*Basecase_Pop_2006)/(1+(1/(BaseCase_Mort_AllAdults_30*('9 All Base Data'!$W929*Basecase_PM10)/10))))</f>
        <v>0.64492819076867502</v>
      </c>
      <c r="K929" s="156">
        <f>IF('9 All Base Data'!$Q929=0,0,('9 All Base Data'!$Q929*Basecase_Pop_2006)/(1+(1/(BaseCase_Mort_Maori_30*('9 All Base Data'!$W929*Basecase_PM10)/10))))</f>
        <v>0.93721286370597268</v>
      </c>
      <c r="L929" s="179">
        <f>133/(1+1/(BaseCase_Mort_Child_0_1*'9 All Base Data'!$AB$10/10))*IF('9 All Base Data'!$L929="..C",0,'9 All Base Data'!L929/'9 All Base Data'!$L$2022)</f>
        <v>1.0503200558197655E-2</v>
      </c>
      <c r="M929" s="178">
        <f>IF('9 All Base Data'!$R929="","",IF('9 All Base Data'!$R929=0,0,('9 All Base Data'!$R929*Basecase_Pop_2006)/(1+(1/(BaseCase_CardiacHA_All*('9 All Base Data'!$W929*Basecase_PM10)/10)))))</f>
        <v>0.60946511028756023</v>
      </c>
      <c r="N929" s="178">
        <f>IF('9 All Base Data'!$S929="","",IF('9 All Base Data'!$S929=0,0,('9 All Base Data'!S929*Basecase_Pop_2006)/(1+(1/(BaseCase_RespHA_All*('9 All Base Data'!$W929*Basecase_PM10)/10)))))</f>
        <v>0.98955973603860925</v>
      </c>
      <c r="O929" s="178">
        <f>IF('9 All Base Data'!$T929="","",IF('9 All Base Data'!$T929=0,0,('9 All Base Data'!$T929*Basecase_Pop_2006)/(1+(1/(BaseCase_RespHA_Child_1_4*('9 All Base Data'!$W929*Basecase_PM10)/10)))))</f>
        <v>0.40578303900640394</v>
      </c>
      <c r="P929" s="179">
        <f>IF('9 All Base Data'!$U929="","",IF('9 All Base Data'!$U929=0,0,('9 All Base Data'!$U929*Basecase_Pop_2006)/(1+(1/(BaseCase_RespHA_Child_5_14*('9 All Base Data'!$W929*Basecase_PM10)/10)))))</f>
        <v>0.2194282436179367</v>
      </c>
      <c r="Q929" s="156">
        <f>IF('7 Base case Results'!$G929="..C",0,BaseCase_RADs_All*'7 Base case Results'!$G929*('9 All Base Data'!$V929*Basecase_PM10)/10)</f>
        <v>3009.0204000000003</v>
      </c>
      <c r="R929" s="189">
        <f t="shared" si="140"/>
        <v>2.2959443591364832</v>
      </c>
      <c r="S929" s="178">
        <f t="shared" si="141"/>
        <v>3.3364777947932627</v>
      </c>
      <c r="T929" s="179">
        <f t="shared" si="142"/>
        <v>3.7391393987183656E-2</v>
      </c>
      <c r="U929" s="178">
        <f t="shared" si="143"/>
        <v>3.8701034503260076E-3</v>
      </c>
      <c r="V929" s="178">
        <f t="shared" si="144"/>
        <v>4.4876534029350936E-3</v>
      </c>
      <c r="W929" s="178">
        <f t="shared" si="145"/>
        <v>1.840226081894042E-3</v>
      </c>
      <c r="X929" s="179">
        <f t="shared" si="146"/>
        <v>9.9510708480734307E-4</v>
      </c>
      <c r="Y929" s="179">
        <f t="shared" si="147"/>
        <v>0.18655926480000004</v>
      </c>
      <c r="Z929" s="186">
        <f t="shared" si="148"/>
        <v>2.5282527747769281</v>
      </c>
      <c r="AA929" s="156">
        <f>$J929*'9 All Base Data'!$Y929</f>
        <v>0.4100432330890777</v>
      </c>
      <c r="AB929" s="156">
        <f>$K929*'9 All Base Data'!$Y929</f>
        <v>0.59587687160741798</v>
      </c>
      <c r="AC929" s="178">
        <f>$L929*'9 All Base Data'!$Y929</f>
        <v>6.6779005419707847E-3</v>
      </c>
      <c r="AD929" s="178">
        <f>IF($M929="","",$M929*'9 All Base Data'!$Y929)</f>
        <v>0.38749592257619264</v>
      </c>
      <c r="AE929" s="178">
        <f>IF($N929="","",$N929*'9 All Base Data'!$Y929)</f>
        <v>0.62915884172535086</v>
      </c>
      <c r="AF929" s="178">
        <f>IF($O929="","",$O929*'9 All Base Data'!$Y929)</f>
        <v>0.25799552822862726</v>
      </c>
      <c r="AG929" s="178">
        <f>IF($P929="","",$P929*'9 All Base Data'!$Y929)</f>
        <v>0.13951175918813122</v>
      </c>
      <c r="AH929" s="167">
        <f>$Q929*'9 All Base Data'!$Y929</f>
        <v>1913.1253229548213</v>
      </c>
      <c r="AI929" s="178">
        <f>$R929*'9 All Base Data'!$Y929</f>
        <v>1.4597539097971166</v>
      </c>
      <c r="AJ929" s="178">
        <f>$S929*'9 All Base Data'!$Y929</f>
        <v>2.1213216629224081</v>
      </c>
      <c r="AK929" s="178">
        <f>$T929*'9 All Base Data'!$Y929</f>
        <v>2.3773325929415993E-2</v>
      </c>
      <c r="AL929" s="178">
        <f>IF($U929="","",$U929*'9 All Base Data'!$Y929)</f>
        <v>2.4605991083588236E-3</v>
      </c>
      <c r="AM929" s="178">
        <f>IF($V929="","",$V929*'9 All Base Data'!$Y929)</f>
        <v>2.8532353472244662E-3</v>
      </c>
      <c r="AN929" s="178">
        <f>IF($W929="","",$W929*'9 All Base Data'!$Y929)</f>
        <v>1.1700097205168247E-3</v>
      </c>
      <c r="AO929" s="178">
        <f>IF($X929="","",$X929*'9 All Base Data'!$Y929)</f>
        <v>6.3268582791817522E-4</v>
      </c>
      <c r="AP929" s="178">
        <f>$Y929*'9 All Base Data'!$Y929</f>
        <v>0.11861377002319894</v>
      </c>
      <c r="AQ929" s="179">
        <f t="shared" si="149"/>
        <v>1.6074548402053146</v>
      </c>
    </row>
    <row r="930" spans="1:43" x14ac:dyDescent="0.25">
      <c r="A930" s="124">
        <v>548810</v>
      </c>
      <c r="B930" s="125" t="s">
        <v>965</v>
      </c>
      <c r="C930" s="126" t="s">
        <v>836</v>
      </c>
      <c r="D930" s="101" t="s">
        <v>2093</v>
      </c>
      <c r="E930" s="142"/>
      <c r="F930" s="191" t="str">
        <f>IF('9 All Base Data'!G930="Rural Centre","Rural",IF('9 All Base Data'!G930="Rural (Incl.some Off Shore Islands)","Rural",IF('9 All Base Data'!G930="Inlet-in TA but not in Urban Area","Rural",IF('9 All Base Data'!G930="Rural (Incl.some Off Shore Islands)","Rural",IF('9 All Base Data'!G930="Inlet-not in TA","Rural",IF('9 All Base Data'!G930="Inland Water not in Urban Area","Rural",IF('9 All Base Data'!G930="Oceanic-in Region but not in TA","Rural",'9 All Base Data'!G930)))))))</f>
        <v>Hastings Zone</v>
      </c>
      <c r="G930" s="177">
        <f>IF('9 All Base Data'!I930="..C","..C",'9 All Base Data'!I930*Basecase_Pop_2006)</f>
        <v>1479</v>
      </c>
      <c r="H930" s="177">
        <f>IF('9 All Base Data'!J930="..C","..C",'9 All Base Data'!J930*Basecase_Pop_2006)</f>
        <v>798</v>
      </c>
      <c r="I930" s="191">
        <f>IF('9 All Base Data'!L930="..C","..C",'9 All Base Data'!L930*Basecase_Pop_2006)</f>
        <v>30</v>
      </c>
      <c r="J930" s="156">
        <f>IF('9 All Base Data'!$P930=0,0,('9 All Base Data'!$P930*Basecase_Pop_2006)/(1+(1/(BaseCase_Mort_AllAdults_30*('9 All Base Data'!$W930*Basecase_PM10)/10))))</f>
        <v>2.2894950772287963</v>
      </c>
      <c r="K930" s="156">
        <f>IF('9 All Base Data'!$Q930=0,0,('9 All Base Data'!$Q930*Basecase_Pop_2006)/(1+(1/(BaseCase_Mort_Maori_30*('9 All Base Data'!$W930*Basecase_PM10)/10))))</f>
        <v>2.5773353751914247</v>
      </c>
      <c r="L930" s="179">
        <f>133/(1+1/(BaseCase_Mort_Child_0_1*'9 All Base Data'!$AB$10/10))*IF('9 All Base Data'!$L930="..C",0,'9 All Base Data'!L930/'9 All Base Data'!$L$2022)</f>
        <v>4.3763335659156898E-3</v>
      </c>
      <c r="M930" s="178">
        <f>IF('9 All Base Data'!$R930="","",IF('9 All Base Data'!$R930=0,0,('9 All Base Data'!$R930*Basecase_Pop_2006)/(1+(1/(BaseCase_CardiacHA_All*('9 All Base Data'!$W930*Basecase_PM10)/10)))))</f>
        <v>0.20618720149031891</v>
      </c>
      <c r="N930" s="178">
        <f>IF('9 All Base Data'!$S930="","",IF('9 All Base Data'!$S930=0,0,('9 All Base Data'!S930*Basecase_Pop_2006)/(1+(1/(BaseCase_RespHA_All*('9 All Base Data'!$W930*Basecase_PM10)/10)))))</f>
        <v>0.25618043927903078</v>
      </c>
      <c r="O930" s="178">
        <f>IF('9 All Base Data'!$T930="","",IF('9 All Base Data'!$T930=0,0,('9 All Base Data'!$T930*Basecase_Pop_2006)/(1+(1/(BaseCase_RespHA_Child_1_4*('9 All Base Data'!$W930*Basecase_PM10)/10)))))</f>
        <v>9.8971472928391216E-2</v>
      </c>
      <c r="P930" s="179">
        <f>IF('9 All Base Data'!$U930="","",IF('9 All Base Data'!$U930=0,0,('9 All Base Data'!$U930*Basecase_Pop_2006)/(1+(1/(BaseCase_RespHA_Child_5_14*('9 All Base Data'!$W930*Basecase_PM10)/10)))))</f>
        <v>0.13165694617076201</v>
      </c>
      <c r="Q930" s="156">
        <f>IF('7 Base case Results'!$G930="..C",0,BaseCase_RADs_All*'7 Base case Results'!$G930*('9 All Base Data'!$V930*Basecase_PM10)/10)</f>
        <v>1221.9498000000001</v>
      </c>
      <c r="R930" s="189">
        <f t="shared" si="140"/>
        <v>8.1506024749345141</v>
      </c>
      <c r="S930" s="178">
        <f t="shared" si="141"/>
        <v>9.175313935681471</v>
      </c>
      <c r="T930" s="179">
        <f t="shared" si="142"/>
        <v>1.5579747494659856E-2</v>
      </c>
      <c r="U930" s="178">
        <f t="shared" si="143"/>
        <v>1.309288729463525E-3</v>
      </c>
      <c r="V930" s="178">
        <f t="shared" si="144"/>
        <v>1.1617782921304047E-3</v>
      </c>
      <c r="W930" s="178">
        <f t="shared" si="145"/>
        <v>4.4883562973025413E-4</v>
      </c>
      <c r="X930" s="179">
        <f t="shared" si="146"/>
        <v>5.9706425088440571E-4</v>
      </c>
      <c r="Y930" s="179">
        <f t="shared" si="147"/>
        <v>7.5760887600000007E-2</v>
      </c>
      <c r="Z930" s="186">
        <f t="shared" si="148"/>
        <v>8.2444141770507695</v>
      </c>
      <c r="AA930" s="156">
        <f>$J930*'9 All Base Data'!$Y930</f>
        <v>1.4556534774662258</v>
      </c>
      <c r="AB930" s="156">
        <f>$K930*'9 All Base Data'!$Y930</f>
        <v>1.6386613969203996</v>
      </c>
      <c r="AC930" s="178">
        <f>$L930*'9 All Base Data'!$Y930</f>
        <v>2.7824585591544933E-3</v>
      </c>
      <c r="AD930" s="178">
        <f>IF($M930="","",$M930*'9 All Base Data'!$Y930)</f>
        <v>0.1310931479362244</v>
      </c>
      <c r="AE930" s="178">
        <f>IF($N930="","",$N930*'9 All Base Data'!$Y930)</f>
        <v>0.16287868491366947</v>
      </c>
      <c r="AF930" s="178">
        <f>IF($O930="","",$O930*'9 All Base Data'!$Y930)</f>
        <v>6.2925738592348124E-2</v>
      </c>
      <c r="AG930" s="178">
        <f>IF($P930="","",$P930*'9 All Base Data'!$Y930)</f>
        <v>8.3707055512878728E-2</v>
      </c>
      <c r="AH930" s="167">
        <f>$Q930*'9 All Base Data'!$Y930</f>
        <v>776.91168386880304</v>
      </c>
      <c r="AI930" s="178">
        <f>$R930*'9 All Base Data'!$Y930</f>
        <v>5.1821263797797634</v>
      </c>
      <c r="AJ930" s="178">
        <f>$S930*'9 All Base Data'!$Y930</f>
        <v>5.8336345730366217</v>
      </c>
      <c r="AK930" s="178">
        <f>$T930*'9 All Base Data'!$Y930</f>
        <v>9.9055524705899973E-3</v>
      </c>
      <c r="AL930" s="178">
        <f>IF($U930="","",$U930*'9 All Base Data'!$Y930)</f>
        <v>8.3244148939502489E-4</v>
      </c>
      <c r="AM930" s="178">
        <f>IF($V930="","",$V930*'9 All Base Data'!$Y930)</f>
        <v>7.3865483608349112E-4</v>
      </c>
      <c r="AN930" s="178">
        <f>IF($W930="","",$W930*'9 All Base Data'!$Y930)</f>
        <v>2.8536822451629871E-4</v>
      </c>
      <c r="AO930" s="178">
        <f>IF($X930="","",$X930*'9 All Base Data'!$Y930)</f>
        <v>3.7961149675090503E-4</v>
      </c>
      <c r="AP930" s="178">
        <f>$Y930*'9 All Base Data'!$Y930</f>
        <v>4.8168524399865784E-2</v>
      </c>
      <c r="AQ930" s="179">
        <f t="shared" si="149"/>
        <v>5.2417715529756981</v>
      </c>
    </row>
    <row r="931" spans="1:43" x14ac:dyDescent="0.25">
      <c r="A931" s="124">
        <v>548821</v>
      </c>
      <c r="B931" s="125" t="s">
        <v>966</v>
      </c>
      <c r="C931" s="126" t="s">
        <v>836</v>
      </c>
      <c r="D931" s="101" t="s">
        <v>2093</v>
      </c>
      <c r="E931" s="142"/>
      <c r="F931" s="191" t="str">
        <f>IF('9 All Base Data'!G931="Rural Centre","Rural",IF('9 All Base Data'!G931="Rural (Incl.some Off Shore Islands)","Rural",IF('9 All Base Data'!G931="Inlet-in TA but not in Urban Area","Rural",IF('9 All Base Data'!G931="Rural (Incl.some Off Shore Islands)","Rural",IF('9 All Base Data'!G931="Inlet-not in TA","Rural",IF('9 All Base Data'!G931="Inland Water not in Urban Area","Rural",IF('9 All Base Data'!G931="Oceanic-in Region but not in TA","Rural",'9 All Base Data'!G931)))))))</f>
        <v>Hastings Zone</v>
      </c>
      <c r="G931" s="177">
        <f>IF('9 All Base Data'!I931="..C","..C",'9 All Base Data'!I931*Basecase_Pop_2006)</f>
        <v>2916</v>
      </c>
      <c r="H931" s="177">
        <f>IF('9 All Base Data'!J931="..C","..C",'9 All Base Data'!J931*Basecase_Pop_2006)</f>
        <v>1935</v>
      </c>
      <c r="I931" s="191">
        <f>IF('9 All Base Data'!L931="..C","..C",'9 All Base Data'!L931*Basecase_Pop_2006)</f>
        <v>42</v>
      </c>
      <c r="J931" s="156">
        <f>IF('9 All Base Data'!$P931=0,0,('9 All Base Data'!$P931*Basecase_Pop_2006)/(1+(1/(BaseCase_Mort_AllAdults_30*('9 All Base Data'!$W931*Basecase_PM10)/10))))</f>
        <v>0.96739228615301254</v>
      </c>
      <c r="K931" s="156">
        <f>IF('9 All Base Data'!$Q931=0,0,('9 All Base Data'!$Q931*Basecase_Pop_2006)/(1+(1/(BaseCase_Mort_Maori_30*('9 All Base Data'!$W931*Basecase_PM10)/10))))</f>
        <v>0.46860643185298634</v>
      </c>
      <c r="L931" s="179">
        <f>133/(1+1/(BaseCase_Mort_Child_0_1*'9 All Base Data'!$AB$10/10))*IF('9 All Base Data'!$L931="..C",0,'9 All Base Data'!L931/'9 All Base Data'!$L$2022)</f>
        <v>6.1268669922819657E-3</v>
      </c>
      <c r="M931" s="178">
        <f>IF('9 All Base Data'!$R931="","",IF('9 All Base Data'!$R931=0,0,('9 All Base Data'!$R931*Basecase_Pop_2006)/(1+(1/(BaseCase_CardiacHA_All*('9 All Base Data'!$W931*Basecase_PM10)/10)))))</f>
        <v>0.41237440298063782</v>
      </c>
      <c r="N931" s="178">
        <f>IF('9 All Base Data'!$S931="","",IF('9 All Base Data'!$S931=0,0,('9 All Base Data'!S931*Basecase_Pop_2006)/(1+(1/(BaseCase_RespHA_All*('9 All Base Data'!$W931*Basecase_PM10)/10)))))</f>
        <v>0.26120358514724706</v>
      </c>
      <c r="O931" s="178">
        <f>IF('9 All Base Data'!$T931="","",IF('9 All Base Data'!$T931=0,0,('9 All Base Data'!$T931*Basecase_Pop_2006)/(1+(1/(BaseCase_RespHA_Child_1_4*('9 All Base Data'!$W931*Basecase_PM10)/10)))))</f>
        <v>8.9074325635552093E-2</v>
      </c>
      <c r="P931" s="179">
        <f>IF('9 All Base Data'!$U931="","",IF('9 All Base Data'!$U931=0,0,('9 All Base Data'!$U931*Basecase_Pop_2006)/(1+(1/(BaseCase_RespHA_Child_5_14*('9 All Base Data'!$W931*Basecase_PM10)/10)))))</f>
        <v>2.9257099149058226E-2</v>
      </c>
      <c r="Q931" s="156">
        <f>IF('7 Base case Results'!$G931="..C",0,BaseCase_RADs_All*'7 Base case Results'!$G931*('9 All Base Data'!$V931*Basecase_PM10)/10)</f>
        <v>2409.1992</v>
      </c>
      <c r="R931" s="189">
        <f t="shared" si="140"/>
        <v>3.4439165387047246</v>
      </c>
      <c r="S931" s="178">
        <f t="shared" si="141"/>
        <v>1.6682388973966313</v>
      </c>
      <c r="T931" s="179">
        <f t="shared" si="142"/>
        <v>2.18116464925238E-2</v>
      </c>
      <c r="U931" s="178">
        <f t="shared" si="143"/>
        <v>2.61857745892705E-3</v>
      </c>
      <c r="V931" s="178">
        <f t="shared" si="144"/>
        <v>1.1845582586427655E-3</v>
      </c>
      <c r="W931" s="178">
        <f t="shared" si="145"/>
        <v>4.0395206675722877E-4</v>
      </c>
      <c r="X931" s="179">
        <f t="shared" si="146"/>
        <v>1.3268094464097906E-4</v>
      </c>
      <c r="Y931" s="179">
        <f t="shared" si="147"/>
        <v>0.14937035039999999</v>
      </c>
      <c r="Z931" s="186">
        <f t="shared" si="148"/>
        <v>3.6189016713148181</v>
      </c>
      <c r="AA931" s="156">
        <f>$J931*'9 All Base Data'!$Y931</f>
        <v>0.61506484963361652</v>
      </c>
      <c r="AB931" s="156">
        <f>$K931*'9 All Base Data'!$Y931</f>
        <v>0.29793843580370899</v>
      </c>
      <c r="AC931" s="178">
        <f>$L931*'9 All Base Data'!$Y931</f>
        <v>3.8954419828162909E-3</v>
      </c>
      <c r="AD931" s="178">
        <f>IF($M931="","",$M931*'9 All Base Data'!$Y931)</f>
        <v>0.26218629587244879</v>
      </c>
      <c r="AE931" s="178">
        <f>IF($N931="","",$N931*'9 All Base Data'!$Y931)</f>
        <v>0.16607238461785906</v>
      </c>
      <c r="AF931" s="178">
        <f>IF($O931="","",$O931*'9 All Base Data'!$Y931)</f>
        <v>5.6633164733113306E-2</v>
      </c>
      <c r="AG931" s="178">
        <f>IF($P931="","",$P931*'9 All Base Data'!$Y931)</f>
        <v>1.8601567891750829E-2</v>
      </c>
      <c r="AH931" s="167">
        <f>$Q931*'9 All Base Data'!$Y931</f>
        <v>1531.7609669786541</v>
      </c>
      <c r="AI931" s="178">
        <f>$R931*'9 All Base Data'!$Y931</f>
        <v>2.1896308646956748</v>
      </c>
      <c r="AJ931" s="178">
        <f>$S931*'9 All Base Data'!$Y931</f>
        <v>1.060660831461204</v>
      </c>
      <c r="AK931" s="178">
        <f>$T931*'9 All Base Data'!$Y931</f>
        <v>1.3867773458825996E-2</v>
      </c>
      <c r="AL931" s="178">
        <f>IF($U931="","",$U931*'9 All Base Data'!$Y931)</f>
        <v>1.6648829787900498E-3</v>
      </c>
      <c r="AM931" s="178">
        <f>IF($V931="","",$V931*'9 All Base Data'!$Y931)</f>
        <v>7.531382642419909E-4</v>
      </c>
      <c r="AN931" s="178">
        <f>IF($W931="","",$W931*'9 All Base Data'!$Y931)</f>
        <v>2.5683140206466884E-4</v>
      </c>
      <c r="AO931" s="178">
        <f>IF($X931="","",$X931*'9 All Base Data'!$Y931)</f>
        <v>8.4358110389090007E-5</v>
      </c>
      <c r="AP931" s="178">
        <f>$Y931*'9 All Base Data'!$Y931</f>
        <v>9.496917995267655E-2</v>
      </c>
      <c r="AQ931" s="179">
        <f t="shared" si="149"/>
        <v>2.3008858393502094</v>
      </c>
    </row>
    <row r="932" spans="1:43" x14ac:dyDescent="0.25">
      <c r="A932" s="124">
        <v>548822</v>
      </c>
      <c r="B932" s="125" t="s">
        <v>967</v>
      </c>
      <c r="C932" s="126" t="s">
        <v>836</v>
      </c>
      <c r="D932" s="101" t="s">
        <v>2093</v>
      </c>
      <c r="E932" s="142"/>
      <c r="F932" s="191" t="str">
        <f>IF('9 All Base Data'!G932="Rural Centre","Rural",IF('9 All Base Data'!G932="Rural (Incl.some Off Shore Islands)","Rural",IF('9 All Base Data'!G932="Inlet-in TA but not in Urban Area","Rural",IF('9 All Base Data'!G932="Rural (Incl.some Off Shore Islands)","Rural",IF('9 All Base Data'!G932="Inlet-not in TA","Rural",IF('9 All Base Data'!G932="Inland Water not in Urban Area","Rural",IF('9 All Base Data'!G932="Oceanic-in Region but not in TA","Rural",'9 All Base Data'!G932)))))))</f>
        <v>Hastings Zone</v>
      </c>
      <c r="G932" s="177">
        <f>IF('9 All Base Data'!I932="..C","..C",'9 All Base Data'!I932*Basecase_Pop_2006)</f>
        <v>957</v>
      </c>
      <c r="H932" s="177">
        <f>IF('9 All Base Data'!J932="..C","..C",'9 All Base Data'!J932*Basecase_Pop_2006)</f>
        <v>654</v>
      </c>
      <c r="I932" s="191">
        <f>IF('9 All Base Data'!L932="..C","..C",'9 All Base Data'!L932*Basecase_Pop_2006)</f>
        <v>9</v>
      </c>
      <c r="J932" s="156">
        <f>IF('9 All Base Data'!$P932=0,0,('9 All Base Data'!$P932*Basecase_Pop_2006)/(1+(1/(BaseCase_Mort_AllAdults_30*('9 All Base Data'!$W932*Basecase_PM10)/10))))</f>
        <v>0.80685358255451722</v>
      </c>
      <c r="K932" s="156">
        <f>IF('9 All Base Data'!$Q932=0,0,('9 All Base Data'!$Q932*Basecase_Pop_2006)/(1+(1/(BaseCase_Mort_Maori_30*('9 All Base Data'!$W932*Basecase_PM10)/10))))</f>
        <v>0.16666666666666666</v>
      </c>
      <c r="L932" s="179">
        <f>133/(1+1/(BaseCase_Mort_Child_0_1*'9 All Base Data'!$AB$10/10))*IF('9 All Base Data'!$L932="..C",0,'9 All Base Data'!L932/'9 All Base Data'!$L$2022)</f>
        <v>1.3129000697747069E-3</v>
      </c>
      <c r="M932" s="178">
        <f>IF('9 All Base Data'!$R932="","",IF('9 All Base Data'!$R932=0,0,('9 All Base Data'!$R932*Basecase_Pop_2006)/(1+(1/(BaseCase_CardiacHA_All*('9 All Base Data'!$W932*Basecase_PM10)/10)))))</f>
        <v>0</v>
      </c>
      <c r="N932" s="178">
        <f>IF('9 All Base Data'!$S932="","",IF('9 All Base Data'!$S932=0,0,('9 All Base Data'!S932*Basecase_Pop_2006)/(1+(1/(BaseCase_RespHA_All*('9 All Base Data'!$W932*Basecase_PM10)/10)))))</f>
        <v>0</v>
      </c>
      <c r="O932" s="178">
        <f>IF('9 All Base Data'!$T932="","",IF('9 All Base Data'!$T932=0,0,('9 All Base Data'!$T932*Basecase_Pop_2006)/(1+(1/(BaseCase_RespHA_Child_1_4*('9 All Base Data'!$W932*Basecase_PM10)/10)))))</f>
        <v>0</v>
      </c>
      <c r="P932" s="179">
        <f>IF('9 All Base Data'!$U932="","",IF('9 All Base Data'!$U932=0,0,('9 All Base Data'!$U932*Basecase_Pop_2006)/(1+(1/(BaseCase_RespHA_Child_5_14*('9 All Base Data'!$W932*Basecase_PM10)/10)))))</f>
        <v>0</v>
      </c>
      <c r="Q932" s="156">
        <f>IF('7 Base case Results'!$G932="..C",0,BaseCase_RADs_All*'7 Base case Results'!$G932*('9 All Base Data'!$V932*Basecase_PM10)/10)</f>
        <v>516.78</v>
      </c>
      <c r="R932" s="189">
        <f t="shared" si="140"/>
        <v>2.8723987538940814</v>
      </c>
      <c r="S932" s="178">
        <f t="shared" si="141"/>
        <v>0.59333333333333327</v>
      </c>
      <c r="T932" s="179">
        <f t="shared" si="142"/>
        <v>4.673924248397957E-3</v>
      </c>
      <c r="U932" s="178">
        <f t="shared" si="143"/>
        <v>0</v>
      </c>
      <c r="V932" s="178">
        <f t="shared" si="144"/>
        <v>0</v>
      </c>
      <c r="W932" s="178">
        <f t="shared" si="145"/>
        <v>0</v>
      </c>
      <c r="X932" s="179">
        <f t="shared" si="146"/>
        <v>0</v>
      </c>
      <c r="Y932" s="179">
        <f t="shared" si="147"/>
        <v>3.2040359999999997E-2</v>
      </c>
      <c r="Z932" s="186">
        <f t="shared" si="148"/>
        <v>2.909113038142479</v>
      </c>
      <c r="AA932" s="156">
        <f>$J932*'9 All Base Data'!$Y932</f>
        <v>0.21980466556603717</v>
      </c>
      <c r="AB932" s="156">
        <f>$K932*'9 All Base Data'!$Y932</f>
        <v>4.5403666439316551E-2</v>
      </c>
      <c r="AC932" s="178">
        <f>$L932*'9 All Base Data'!$Y932</f>
        <v>3.5766286101723734E-4</v>
      </c>
      <c r="AD932" s="178">
        <f>IF($M932="","",$M932*'9 All Base Data'!$Y932)</f>
        <v>0</v>
      </c>
      <c r="AE932" s="178">
        <f>IF($N932="","",$N932*'9 All Base Data'!$Y932)</f>
        <v>0</v>
      </c>
      <c r="AF932" s="178">
        <f>IF($O932="","",$O932*'9 All Base Data'!$Y932)</f>
        <v>0</v>
      </c>
      <c r="AG932" s="178">
        <f>IF($P932="","",$P932*'9 All Base Data'!$Y932)</f>
        <v>0</v>
      </c>
      <c r="AH932" s="167">
        <f>$Q932*'9 All Base Data'!$Y932</f>
        <v>140.78224045506005</v>
      </c>
      <c r="AI932" s="178">
        <f>$R932*'9 All Base Data'!$Y932</f>
        <v>0.78250460941509237</v>
      </c>
      <c r="AJ932" s="178">
        <f>$S932*'9 All Base Data'!$Y932</f>
        <v>0.16163705252396693</v>
      </c>
      <c r="AK932" s="178">
        <f>$T932*'9 All Base Data'!$Y932</f>
        <v>1.2732797852213651E-3</v>
      </c>
      <c r="AL932" s="178">
        <f>IF($U932="","",$U932*'9 All Base Data'!$Y932)</f>
        <v>0</v>
      </c>
      <c r="AM932" s="178">
        <f>IF($V932="","",$V932*'9 All Base Data'!$Y932)</f>
        <v>0</v>
      </c>
      <c r="AN932" s="178">
        <f>IF($W932="","",$W932*'9 All Base Data'!$Y932)</f>
        <v>0</v>
      </c>
      <c r="AO932" s="178">
        <f>IF($X932="","",$X932*'9 All Base Data'!$Y932)</f>
        <v>0</v>
      </c>
      <c r="AP932" s="178">
        <f>$Y932*'9 All Base Data'!$Y932</f>
        <v>8.7284989082137224E-3</v>
      </c>
      <c r="AQ932" s="179">
        <f t="shared" si="149"/>
        <v>0.79250638810852747</v>
      </c>
    </row>
    <row r="933" spans="1:43" x14ac:dyDescent="0.25">
      <c r="A933" s="124">
        <v>548831</v>
      </c>
      <c r="B933" s="125" t="s">
        <v>968</v>
      </c>
      <c r="C933" s="126" t="s">
        <v>836</v>
      </c>
      <c r="D933" s="101" t="s">
        <v>2093</v>
      </c>
      <c r="E933" s="142"/>
      <c r="F933" s="191" t="str">
        <f>IF('9 All Base Data'!G933="Rural Centre","Rural",IF('9 All Base Data'!G933="Rural (Incl.some Off Shore Islands)","Rural",IF('9 All Base Data'!G933="Inlet-in TA but not in Urban Area","Rural",IF('9 All Base Data'!G933="Rural (Incl.some Off Shore Islands)","Rural",IF('9 All Base Data'!G933="Inlet-not in TA","Rural",IF('9 All Base Data'!G933="Inland Water not in Urban Area","Rural",IF('9 All Base Data'!G933="Oceanic-in Region but not in TA","Rural",'9 All Base Data'!G933)))))))</f>
        <v>Hastings Zone</v>
      </c>
      <c r="G933" s="177">
        <f>IF('9 All Base Data'!I933="..C","..C",'9 All Base Data'!I933*Basecase_Pop_2006)</f>
        <v>3624</v>
      </c>
      <c r="H933" s="177">
        <f>IF('9 All Base Data'!J933="..C","..C",'9 All Base Data'!J933*Basecase_Pop_2006)</f>
        <v>2595</v>
      </c>
      <c r="I933" s="191">
        <f>IF('9 All Base Data'!L933="..C","..C",'9 All Base Data'!L933*Basecase_Pop_2006)</f>
        <v>30</v>
      </c>
      <c r="J933" s="156">
        <f>IF('9 All Base Data'!$P933=0,0,('9 All Base Data'!$P933*Basecase_Pop_2006)/(1+(1/(BaseCase_Mort_AllAdults_30*('9 All Base Data'!$W933*Basecase_PM10)/10))))</f>
        <v>3.2246409538433746E-2</v>
      </c>
      <c r="K933" s="156">
        <f>IF('9 All Base Data'!$Q933=0,0,('9 All Base Data'!$Q933*Basecase_Pop_2006)/(1+(1/(BaseCase_Mort_Maori_30*('9 All Base Data'!$W933*Basecase_PM10)/10))))</f>
        <v>0</v>
      </c>
      <c r="L933" s="179">
        <f>133/(1+1/(BaseCase_Mort_Child_0_1*'9 All Base Data'!$AB$10/10))*IF('9 All Base Data'!$L933="..C",0,'9 All Base Data'!L933/'9 All Base Data'!$L$2022)</f>
        <v>4.3763335659156898E-3</v>
      </c>
      <c r="M933" s="178">
        <f>IF('9 All Base Data'!$R933="","",IF('9 All Base Data'!$R933=0,0,('9 All Base Data'!$R933*Basecase_Pop_2006)/(1+(1/(BaseCase_CardiacHA_All*('9 All Base Data'!$W933*Basecase_PM10)/10)))))</f>
        <v>1.2280267147585169</v>
      </c>
      <c r="N933" s="178">
        <f>IF('9 All Base Data'!$S933="","",IF('9 All Base Data'!$S933=0,0,('9 All Base Data'!S933*Basecase_Pop_2006)/(1+(1/(BaseCase_RespHA_All*('9 All Base Data'!$W933*Basecase_PM10)/10)))))</f>
        <v>0.91421254801536478</v>
      </c>
      <c r="O933" s="178">
        <f>IF('9 All Base Data'!$T933="","",IF('9 All Base Data'!$T933=0,0,('9 All Base Data'!$T933*Basecase_Pop_2006)/(1+(1/(BaseCase_RespHA_Child_1_4*('9 All Base Data'!$W933*Basecase_PM10)/10)))))</f>
        <v>0.17814865127110419</v>
      </c>
      <c r="P933" s="179">
        <f>IF('9 All Base Data'!$U933="","",IF('9 All Base Data'!$U933=0,0,('9 All Base Data'!$U933*Basecase_Pop_2006)/(1+(1/(BaseCase_RespHA_Child_5_14*('9 All Base Data'!$W933*Basecase_PM10)/10)))))</f>
        <v>0.14628549574529115</v>
      </c>
      <c r="Q933" s="156">
        <f>IF('7 Base case Results'!$G933="..C",0,BaseCase_RADs_All*'7 Base case Results'!$G933*('9 All Base Data'!$V933*Basecase_PM10)/10)</f>
        <v>2994.1487999999999</v>
      </c>
      <c r="R933" s="189">
        <f t="shared" si="140"/>
        <v>0.11479721795682414</v>
      </c>
      <c r="S933" s="178">
        <f t="shared" si="141"/>
        <v>0</v>
      </c>
      <c r="T933" s="179">
        <f t="shared" si="142"/>
        <v>1.5579747494659856E-2</v>
      </c>
      <c r="U933" s="178">
        <f t="shared" si="143"/>
        <v>7.7979696387165823E-3</v>
      </c>
      <c r="V933" s="178">
        <f t="shared" si="144"/>
        <v>4.145953905249679E-3</v>
      </c>
      <c r="W933" s="178">
        <f t="shared" si="145"/>
        <v>8.0790413351445754E-4</v>
      </c>
      <c r="X933" s="179">
        <f t="shared" si="146"/>
        <v>6.6340472320489542E-4</v>
      </c>
      <c r="Y933" s="179">
        <f t="shared" si="147"/>
        <v>0.18563722560000001</v>
      </c>
      <c r="Z933" s="186">
        <f t="shared" si="148"/>
        <v>0.32795811459545032</v>
      </c>
      <c r="AA933" s="156">
        <f>$J933*'9 All Base Data'!$Y933</f>
        <v>2.0502161654453881E-2</v>
      </c>
      <c r="AB933" s="156">
        <f>$K933*'9 All Base Data'!$Y933</f>
        <v>0</v>
      </c>
      <c r="AC933" s="178">
        <f>$L933*'9 All Base Data'!$Y933</f>
        <v>2.7824585591544933E-3</v>
      </c>
      <c r="AD933" s="178">
        <f>IF($M933="","",$M933*'9 All Base Data'!$Y933)</f>
        <v>0.78077536638486578</v>
      </c>
      <c r="AE933" s="178">
        <f>IF($N933="","",$N933*'9 All Base Data'!$Y933)</f>
        <v>0.58125334616250679</v>
      </c>
      <c r="AF933" s="178">
        <f>IF($O933="","",$O933*'9 All Base Data'!$Y933)</f>
        <v>0.11326632946622661</v>
      </c>
      <c r="AG933" s="178">
        <f>IF($P933="","",$P933*'9 All Base Data'!$Y933)</f>
        <v>9.3007839458754155E-2</v>
      </c>
      <c r="AH933" s="167">
        <f>$Q933*'9 All Base Data'!$Y933</f>
        <v>1903.6700083438416</v>
      </c>
      <c r="AI933" s="178">
        <f>$R933*'9 All Base Data'!$Y933</f>
        <v>7.2987695489855828E-2</v>
      </c>
      <c r="AJ933" s="178">
        <f>$S933*'9 All Base Data'!$Y933</f>
        <v>0</v>
      </c>
      <c r="AK933" s="178">
        <f>$T933*'9 All Base Data'!$Y933</f>
        <v>9.9055524705899973E-3</v>
      </c>
      <c r="AL933" s="178">
        <f>IF($U933="","",$U933*'9 All Base Data'!$Y933)</f>
        <v>4.9579235765438981E-3</v>
      </c>
      <c r="AM933" s="178">
        <f>IF($V933="","",$V933*'9 All Base Data'!$Y933)</f>
        <v>2.6359839248469678E-3</v>
      </c>
      <c r="AN933" s="178">
        <f>IF($W933="","",$W933*'9 All Base Data'!$Y933)</f>
        <v>5.1366280412933768E-4</v>
      </c>
      <c r="AO933" s="178">
        <f>IF($X933="","",$X933*'9 All Base Data'!$Y933)</f>
        <v>4.2179055194545013E-4</v>
      </c>
      <c r="AP933" s="178">
        <f>$Y933*'9 All Base Data'!$Y933</f>
        <v>0.11802754051731819</v>
      </c>
      <c r="AQ933" s="179">
        <f t="shared" si="149"/>
        <v>0.2085146959791549</v>
      </c>
    </row>
    <row r="934" spans="1:43" x14ac:dyDescent="0.25">
      <c r="A934" s="124">
        <v>548832</v>
      </c>
      <c r="B934" s="125" t="s">
        <v>969</v>
      </c>
      <c r="C934" s="126" t="s">
        <v>836</v>
      </c>
      <c r="D934" s="101" t="s">
        <v>2093</v>
      </c>
      <c r="E934" s="142"/>
      <c r="F934" s="191" t="str">
        <f>IF('9 All Base Data'!G934="Rural Centre","Rural",IF('9 All Base Data'!G934="Rural (Incl.some Off Shore Islands)","Rural",IF('9 All Base Data'!G934="Inlet-in TA but not in Urban Area","Rural",IF('9 All Base Data'!G934="Rural (Incl.some Off Shore Islands)","Rural",IF('9 All Base Data'!G934="Inlet-not in TA","Rural",IF('9 All Base Data'!G934="Inland Water not in Urban Area","Rural",IF('9 All Base Data'!G934="Oceanic-in Region but not in TA","Rural",'9 All Base Data'!G934)))))))</f>
        <v>Hastings Zone</v>
      </c>
      <c r="G934" s="177">
        <f>IF('9 All Base Data'!I934="..C","..C",'9 All Base Data'!I934*Basecase_Pop_2006)</f>
        <v>3093</v>
      </c>
      <c r="H934" s="177">
        <f>IF('9 All Base Data'!J934="..C","..C",'9 All Base Data'!J934*Basecase_Pop_2006)</f>
        <v>2145</v>
      </c>
      <c r="I934" s="191">
        <f>IF('9 All Base Data'!L934="..C","..C",'9 All Base Data'!L934*Basecase_Pop_2006)</f>
        <v>30</v>
      </c>
      <c r="J934" s="156">
        <f>IF('9 All Base Data'!$P934=0,0,('9 All Base Data'!$P934*Basecase_Pop_2006)/(1+(1/(BaseCase_Mort_AllAdults_30*('9 All Base Data'!$W934*Basecase_PM10)/10))))</f>
        <v>4.8369614307650624</v>
      </c>
      <c r="K934" s="156">
        <f>IF('9 All Base Data'!$Q934=0,0,('9 All Base Data'!$Q934*Basecase_Pop_2006)/(1+(1/(BaseCase_Mort_Maori_30*('9 All Base Data'!$W934*Basecase_PM10)/10))))</f>
        <v>0.15620214395099544</v>
      </c>
      <c r="L934" s="179">
        <f>133/(1+1/(BaseCase_Mort_Child_0_1*'9 All Base Data'!$AB$10/10))*IF('9 All Base Data'!$L934="..C",0,'9 All Base Data'!L934/'9 All Base Data'!$L$2022)</f>
        <v>4.3763335659156898E-3</v>
      </c>
      <c r="M934" s="178">
        <f>IF('9 All Base Data'!$R934="","",IF('9 All Base Data'!$R934=0,0,('9 All Base Data'!$R934*Basecase_Pop_2006)/(1+(1/(BaseCase_CardiacHA_All*('9 All Base Data'!$W934*Basecase_PM10)/10)))))</f>
        <v>0</v>
      </c>
      <c r="N934" s="178">
        <f>IF('9 All Base Data'!$S934="","",IF('9 All Base Data'!$S934=0,0,('9 All Base Data'!S934*Basecase_Pop_2006)/(1+(1/(BaseCase_RespHA_All*('9 All Base Data'!$W934*Basecase_PM10)/10)))))</f>
        <v>0</v>
      </c>
      <c r="O934" s="178">
        <f>IF('9 All Base Data'!$T934="","",IF('9 All Base Data'!$T934=0,0,('9 All Base Data'!$T934*Basecase_Pop_2006)/(1+(1/(BaseCase_RespHA_Child_1_4*('9 All Base Data'!$W934*Basecase_PM10)/10)))))</f>
        <v>0</v>
      </c>
      <c r="P934" s="179">
        <f>IF('9 All Base Data'!$U934="","",IF('9 All Base Data'!$U934=0,0,('9 All Base Data'!$U934*Basecase_Pop_2006)/(1+(1/(BaseCase_RespHA_Child_5_14*('9 All Base Data'!$W934*Basecase_PM10)/10)))))</f>
        <v>0</v>
      </c>
      <c r="Q934" s="156">
        <f>IF('7 Base case Results'!$G934="..C",0,BaseCase_RADs_All*'7 Base case Results'!$G934*('9 All Base Data'!$V934*Basecase_PM10)/10)</f>
        <v>2555.4366</v>
      </c>
      <c r="R934" s="189">
        <f t="shared" si="140"/>
        <v>17.219582693523623</v>
      </c>
      <c r="S934" s="178">
        <f t="shared" si="141"/>
        <v>0.55607963246554382</v>
      </c>
      <c r="T934" s="179">
        <f t="shared" si="142"/>
        <v>1.5579747494659856E-2</v>
      </c>
      <c r="U934" s="178">
        <f t="shared" si="143"/>
        <v>0</v>
      </c>
      <c r="V934" s="178">
        <f t="shared" si="144"/>
        <v>0</v>
      </c>
      <c r="W934" s="178">
        <f t="shared" si="145"/>
        <v>0</v>
      </c>
      <c r="X934" s="179">
        <f t="shared" si="146"/>
        <v>0</v>
      </c>
      <c r="Y934" s="179">
        <f t="shared" si="147"/>
        <v>0.1584370692</v>
      </c>
      <c r="Z934" s="186">
        <f t="shared" si="148"/>
        <v>17.393599510218284</v>
      </c>
      <c r="AA934" s="156">
        <f>$J934*'9 All Base Data'!$Y934</f>
        <v>3.0753242481680827</v>
      </c>
      <c r="AB934" s="156">
        <f>$K934*'9 All Base Data'!$Y934</f>
        <v>9.9312811934569659E-2</v>
      </c>
      <c r="AC934" s="178">
        <f>$L934*'9 All Base Data'!$Y934</f>
        <v>2.7824585591544933E-3</v>
      </c>
      <c r="AD934" s="178">
        <f>IF($M934="","",$M934*'9 All Base Data'!$Y934)</f>
        <v>0</v>
      </c>
      <c r="AE934" s="178">
        <f>IF($N934="","",$N934*'9 All Base Data'!$Y934)</f>
        <v>0</v>
      </c>
      <c r="AF934" s="178">
        <f>IF($O934="","",$O934*'9 All Base Data'!$Y934)</f>
        <v>0</v>
      </c>
      <c r="AG934" s="178">
        <f>IF($P934="","",$P934*'9 All Base Data'!$Y934)</f>
        <v>0</v>
      </c>
      <c r="AH934" s="167">
        <f>$Q934*'9 All Base Data'!$Y934</f>
        <v>1624.738227319951</v>
      </c>
      <c r="AI934" s="178">
        <f>$R934*'9 All Base Data'!$Y934</f>
        <v>10.948154323478375</v>
      </c>
      <c r="AJ934" s="178">
        <f>$S934*'9 All Base Data'!$Y934</f>
        <v>0.35355361048706807</v>
      </c>
      <c r="AK934" s="178">
        <f>$T934*'9 All Base Data'!$Y934</f>
        <v>9.9055524705899973E-3</v>
      </c>
      <c r="AL934" s="178">
        <f>IF($U934="","",$U934*'9 All Base Data'!$Y934)</f>
        <v>0</v>
      </c>
      <c r="AM934" s="178">
        <f>IF($V934="","",$V934*'9 All Base Data'!$Y934)</f>
        <v>0</v>
      </c>
      <c r="AN934" s="178">
        <f>IF($W934="","",$W934*'9 All Base Data'!$Y934)</f>
        <v>0</v>
      </c>
      <c r="AO934" s="178">
        <f>IF($X934="","",$X934*'9 All Base Data'!$Y934)</f>
        <v>0</v>
      </c>
      <c r="AP934" s="178">
        <f>$Y934*'9 All Base Data'!$Y934</f>
        <v>0.10073377009383697</v>
      </c>
      <c r="AQ934" s="179">
        <f t="shared" si="149"/>
        <v>11.058793646042803</v>
      </c>
    </row>
    <row r="935" spans="1:43" x14ac:dyDescent="0.25">
      <c r="A935" s="124">
        <v>548833</v>
      </c>
      <c r="B935" s="125" t="s">
        <v>970</v>
      </c>
      <c r="C935" s="126" t="s">
        <v>836</v>
      </c>
      <c r="D935" s="101" t="s">
        <v>2093</v>
      </c>
      <c r="E935" s="142"/>
      <c r="F935" s="191" t="str">
        <f>IF('9 All Base Data'!G935="Rural Centre","Rural",IF('9 All Base Data'!G935="Rural (Incl.some Off Shore Islands)","Rural",IF('9 All Base Data'!G935="Inlet-in TA but not in Urban Area","Rural",IF('9 All Base Data'!G935="Rural (Incl.some Off Shore Islands)","Rural",IF('9 All Base Data'!G935="Inlet-not in TA","Rural",IF('9 All Base Data'!G935="Inland Water not in Urban Area","Rural",IF('9 All Base Data'!G935="Oceanic-in Region but not in TA","Rural",'9 All Base Data'!G935)))))))</f>
        <v>Hastings Zone</v>
      </c>
      <c r="G935" s="177">
        <f>IF('9 All Base Data'!I935="..C","..C",'9 All Base Data'!I935*Basecase_Pop_2006)</f>
        <v>1002</v>
      </c>
      <c r="H935" s="177">
        <f>IF('9 All Base Data'!J935="..C","..C",'9 All Base Data'!J935*Basecase_Pop_2006)</f>
        <v>744</v>
      </c>
      <c r="I935" s="191">
        <f>IF('9 All Base Data'!L935="..C","..C",'9 All Base Data'!L935*Basecase_Pop_2006)</f>
        <v>9</v>
      </c>
      <c r="J935" s="156">
        <f>IF('9 All Base Data'!$P935=0,0,('9 All Base Data'!$P935*Basecase_Pop_2006)/(1+(1/(BaseCase_Mort_AllAdults_30*('9 All Base Data'!$W935*Basecase_PM10)/10))))</f>
        <v>4.97196261682243</v>
      </c>
      <c r="K935" s="156">
        <f>IF('9 All Base Data'!$Q935=0,0,('9 All Base Data'!$Q935*Basecase_Pop_2006)/(1+(1/(BaseCase_Mort_Maori_30*('9 All Base Data'!$W935*Basecase_PM10)/10))))</f>
        <v>0.22222222222222221</v>
      </c>
      <c r="L935" s="179">
        <f>133/(1+1/(BaseCase_Mort_Child_0_1*'9 All Base Data'!$AB$10/10))*IF('9 All Base Data'!$L935="..C",0,'9 All Base Data'!L935/'9 All Base Data'!$L$2022)</f>
        <v>1.3129000697747069E-3</v>
      </c>
      <c r="M935" s="178">
        <f>IF('9 All Base Data'!$R935="","",IF('9 All Base Data'!$R935=0,0,('9 All Base Data'!$R935*Basecase_Pop_2006)/(1+(1/(BaseCase_CardiacHA_All*('9 All Base Data'!$W935*Basecase_PM10)/10)))))</f>
        <v>0</v>
      </c>
      <c r="N935" s="178">
        <f>IF('9 All Base Data'!$S935="","",IF('9 All Base Data'!$S935=0,0,('9 All Base Data'!S935*Basecase_Pop_2006)/(1+(1/(BaseCase_RespHA_All*('9 All Base Data'!$W935*Basecase_PM10)/10)))))</f>
        <v>0</v>
      </c>
      <c r="O935" s="178">
        <f>IF('9 All Base Data'!$T935="","",IF('9 All Base Data'!$T935=0,0,('9 All Base Data'!$T935*Basecase_Pop_2006)/(1+(1/(BaseCase_RespHA_Child_1_4*('9 All Base Data'!$W935*Basecase_PM10)/10)))))</f>
        <v>0</v>
      </c>
      <c r="P935" s="179">
        <f>IF('9 All Base Data'!$U935="","",IF('9 All Base Data'!$U935=0,0,('9 All Base Data'!$U935*Basecase_Pop_2006)/(1+(1/(BaseCase_RespHA_Child_5_14*('9 All Base Data'!$W935*Basecase_PM10)/10)))))</f>
        <v>0</v>
      </c>
      <c r="Q935" s="156">
        <f>IF('7 Base case Results'!$G935="..C",0,BaseCase_RADs_All*'7 Base case Results'!$G935*('9 All Base Data'!$V935*Basecase_PM10)/10)</f>
        <v>541.08000000000004</v>
      </c>
      <c r="R935" s="189">
        <f t="shared" si="140"/>
        <v>17.700186915887851</v>
      </c>
      <c r="S935" s="178">
        <f t="shared" si="141"/>
        <v>0.7911111111111111</v>
      </c>
      <c r="T935" s="179">
        <f t="shared" si="142"/>
        <v>4.673924248397957E-3</v>
      </c>
      <c r="U935" s="178">
        <f t="shared" si="143"/>
        <v>0</v>
      </c>
      <c r="V935" s="178">
        <f t="shared" si="144"/>
        <v>0</v>
      </c>
      <c r="W935" s="178">
        <f t="shared" si="145"/>
        <v>0</v>
      </c>
      <c r="X935" s="179">
        <f t="shared" si="146"/>
        <v>0</v>
      </c>
      <c r="Y935" s="179">
        <f t="shared" si="147"/>
        <v>3.3546960000000001E-2</v>
      </c>
      <c r="Z935" s="186">
        <f t="shared" si="148"/>
        <v>17.738407800136248</v>
      </c>
      <c r="AA935" s="156">
        <f>$J935*'9 All Base Data'!$Y935</f>
        <v>1.3544719932177425</v>
      </c>
      <c r="AB935" s="156">
        <f>$K935*'9 All Base Data'!$Y935</f>
        <v>6.0538221919088739E-2</v>
      </c>
      <c r="AC935" s="178">
        <f>$L935*'9 All Base Data'!$Y935</f>
        <v>3.5766286101723734E-4</v>
      </c>
      <c r="AD935" s="178">
        <f>IF($M935="","",$M935*'9 All Base Data'!$Y935)</f>
        <v>0</v>
      </c>
      <c r="AE935" s="178">
        <f>IF($N935="","",$N935*'9 All Base Data'!$Y935)</f>
        <v>0</v>
      </c>
      <c r="AF935" s="178">
        <f>IF($O935="","",$O935*'9 All Base Data'!$Y935)</f>
        <v>0</v>
      </c>
      <c r="AG935" s="178">
        <f>IF($P935="","",$P935*'9 All Base Data'!$Y935)</f>
        <v>0</v>
      </c>
      <c r="AH935" s="167">
        <f>$Q935*'9 All Base Data'!$Y935</f>
        <v>147.40209502191243</v>
      </c>
      <c r="AI935" s="178">
        <f>$R935*'9 All Base Data'!$Y935</f>
        <v>4.821920295855163</v>
      </c>
      <c r="AJ935" s="178">
        <f>$S935*'9 All Base Data'!$Y935</f>
        <v>0.21551607003195591</v>
      </c>
      <c r="AK935" s="178">
        <f>$T935*'9 All Base Data'!$Y935</f>
        <v>1.2732797852213651E-3</v>
      </c>
      <c r="AL935" s="178">
        <f>IF($U935="","",$U935*'9 All Base Data'!$Y935)</f>
        <v>0</v>
      </c>
      <c r="AM935" s="178">
        <f>IF($V935="","",$V935*'9 All Base Data'!$Y935)</f>
        <v>0</v>
      </c>
      <c r="AN935" s="178">
        <f>IF($W935="","",$W935*'9 All Base Data'!$Y935)</f>
        <v>0</v>
      </c>
      <c r="AO935" s="178">
        <f>IF($X935="","",$X935*'9 All Base Data'!$Y935)</f>
        <v>0</v>
      </c>
      <c r="AP935" s="178">
        <f>$Y935*'9 All Base Data'!$Y935</f>
        <v>9.138929891358569E-3</v>
      </c>
      <c r="AQ935" s="179">
        <f t="shared" si="149"/>
        <v>4.8323325055317428</v>
      </c>
    </row>
    <row r="936" spans="1:43" x14ac:dyDescent="0.25">
      <c r="A936" s="124">
        <v>549000</v>
      </c>
      <c r="B936" s="125" t="s">
        <v>971</v>
      </c>
      <c r="C936" s="126" t="s">
        <v>836</v>
      </c>
      <c r="D936" s="101" t="s">
        <v>2094</v>
      </c>
      <c r="E936" s="142"/>
      <c r="F936" s="191" t="str">
        <f>IF('9 All Base Data'!G936="Rural Centre","Rural",IF('9 All Base Data'!G936="Rural (Incl.some Off Shore Islands)","Rural",IF('9 All Base Data'!G936="Inlet-in TA but not in Urban Area","Rural",IF('9 All Base Data'!G936="Rural (Incl.some Off Shore Islands)","Rural",IF('9 All Base Data'!G936="Inlet-not in TA","Rural",IF('9 All Base Data'!G936="Inland Water not in Urban Area","Rural",IF('9 All Base Data'!G936="Oceanic-in Region but not in TA","Rural",'9 All Base Data'!G936)))))))</f>
        <v>Rural</v>
      </c>
      <c r="G936" s="177">
        <f>IF('9 All Base Data'!I936="..C","..C",'9 All Base Data'!I936*Basecase_Pop_2006)</f>
        <v>522</v>
      </c>
      <c r="H936" s="177">
        <f>IF('9 All Base Data'!J936="..C","..C",'9 All Base Data'!J936*Basecase_Pop_2006)</f>
        <v>309</v>
      </c>
      <c r="I936" s="191">
        <f>IF('9 All Base Data'!L936="..C","..C",'9 All Base Data'!L936*Basecase_Pop_2006)</f>
        <v>12</v>
      </c>
      <c r="J936" s="156">
        <f>IF('9 All Base Data'!$P936=0,0,('9 All Base Data'!$P936*Basecase_Pop_2006)/(1+(1/(BaseCase_Mort_AllAdults_30*('9 All Base Data'!$W936*Basecase_PM10)/10))))</f>
        <v>0.19375380836466849</v>
      </c>
      <c r="K936" s="156">
        <f>IF('9 All Base Data'!$Q936=0,0,('9 All Base Data'!$Q936*Basecase_Pop_2006)/(1+(1/(BaseCase_Mort_Maori_30*('9 All Base Data'!$W936*Basecase_PM10)/10))))</f>
        <v>0</v>
      </c>
      <c r="L936" s="179">
        <f>133/(1+1/(BaseCase_Mort_Child_0_1*'9 All Base Data'!$AB$10/10))*IF('9 All Base Data'!$L936="..C",0,'9 All Base Data'!L936/'9 All Base Data'!$L$2022)</f>
        <v>1.7505334263662759E-3</v>
      </c>
      <c r="M936" s="178">
        <f>IF('9 All Base Data'!$R936="","",IF('9 All Base Data'!$R936=0,0,('9 All Base Data'!$R936*Basecase_Pop_2006)/(1+(1/(BaseCase_CardiacHA_All*('9 All Base Data'!$W936*Basecase_PM10)/10)))))</f>
        <v>5.7110895696778005E-2</v>
      </c>
      <c r="N936" s="178">
        <f>IF('9 All Base Data'!$S936="","",IF('9 All Base Data'!$S936=0,0,('9 All Base Data'!S936*Basecase_Pop_2006)/(1+(1/(BaseCase_RespHA_All*('9 All Base Data'!$W936*Basecase_PM10)/10)))))</f>
        <v>7.6434153132864405E-2</v>
      </c>
      <c r="O936" s="178">
        <f>IF('9 All Base Data'!$T936="","",IF('9 All Base Data'!$T936=0,0,('9 All Base Data'!$T936*Basecase_Pop_2006)/(1+(1/(BaseCase_RespHA_Child_1_4*('9 All Base Data'!$W936*Basecase_PM10)/10)))))</f>
        <v>1.568990294702443E-2</v>
      </c>
      <c r="P936" s="179">
        <f>IF('9 All Base Data'!$U936="","",IF('9 All Base Data'!$U936=0,0,('9 All Base Data'!$U936*Basecase_Pop_2006)/(1+(1/(BaseCase_RespHA_Child_5_14*('9 All Base Data'!$W936*Basecase_PM10)/10)))))</f>
        <v>2.3351661767147501E-2</v>
      </c>
      <c r="Q936" s="156">
        <f>IF('7 Base case Results'!$G936="..C",0,BaseCase_RADs_All*'7 Base case Results'!$G936*('9 All Base Data'!$V936*Basecase_PM10)/10)</f>
        <v>149.77224000000001</v>
      </c>
      <c r="R936" s="189">
        <f t="shared" si="140"/>
        <v>0.68976355777821985</v>
      </c>
      <c r="S936" s="178">
        <f t="shared" si="141"/>
        <v>0</v>
      </c>
      <c r="T936" s="179">
        <f t="shared" si="142"/>
        <v>6.2318989978639421E-3</v>
      </c>
      <c r="U936" s="178">
        <f t="shared" si="143"/>
        <v>3.6265418767454031E-4</v>
      </c>
      <c r="V936" s="178">
        <f t="shared" si="144"/>
        <v>3.4662888445754011E-4</v>
      </c>
      <c r="W936" s="178">
        <f t="shared" si="145"/>
        <v>7.1153709864755777E-5</v>
      </c>
      <c r="X936" s="179">
        <f t="shared" si="146"/>
        <v>1.0589978611401391E-4</v>
      </c>
      <c r="Y936" s="179">
        <f t="shared" si="147"/>
        <v>9.2858788800000008E-3</v>
      </c>
      <c r="Z936" s="186">
        <f t="shared" si="148"/>
        <v>0.70599061872821589</v>
      </c>
      <c r="AA936" s="156">
        <f>$J936*'9 All Base Data'!$Y936</f>
        <v>1.6876758619814695E-2</v>
      </c>
      <c r="AB936" s="156">
        <f>$K936*'9 All Base Data'!$Y936</f>
        <v>0</v>
      </c>
      <c r="AC936" s="178">
        <f>$L936*'9 All Base Data'!$Y936</f>
        <v>1.5247870657126192E-4</v>
      </c>
      <c r="AD936" s="178">
        <f>IF($M936="","",$M936*'9 All Base Data'!$Y936)</f>
        <v>4.97459538664581E-3</v>
      </c>
      <c r="AE936" s="178">
        <f>IF($N936="","",$N936*'9 All Base Data'!$Y936)</f>
        <v>6.6577310847250083E-3</v>
      </c>
      <c r="AF936" s="178">
        <f>IF($O936="","",$O936*'9 All Base Data'!$Y936)</f>
        <v>1.3666554842982717E-3</v>
      </c>
      <c r="AG936" s="178">
        <f>IF($P936="","",$P936*'9 All Base Data'!$Y936)</f>
        <v>2.0340263881366322E-3</v>
      </c>
      <c r="AH936" s="167">
        <f>$Q936*'9 All Base Data'!$Y936</f>
        <v>13.0457819836582</v>
      </c>
      <c r="AI936" s="178">
        <f>$R936*'9 All Base Data'!$Y936</f>
        <v>6.0081260686540322E-2</v>
      </c>
      <c r="AJ936" s="178">
        <f>$S936*'9 All Base Data'!$Y936</f>
        <v>0</v>
      </c>
      <c r="AK936" s="178">
        <f>$T936*'9 All Base Data'!$Y936</f>
        <v>5.4282419539369246E-4</v>
      </c>
      <c r="AL936" s="178">
        <f>IF($U936="","",$U936*'9 All Base Data'!$Y936)</f>
        <v>3.1588680705200895E-5</v>
      </c>
      <c r="AM936" s="178">
        <f>IF($V936="","",$V936*'9 All Base Data'!$Y936)</f>
        <v>3.0192810469227919E-5</v>
      </c>
      <c r="AN936" s="178">
        <f>IF($W936="","",$W936*'9 All Base Data'!$Y936)</f>
        <v>6.1977826212926615E-6</v>
      </c>
      <c r="AO936" s="178">
        <f>IF($X936="","",$X936*'9 All Base Data'!$Y936)</f>
        <v>9.2243096701996275E-6</v>
      </c>
      <c r="AP936" s="178">
        <f>$Y936*'9 All Base Data'!$Y936</f>
        <v>8.0883848298680841E-4</v>
      </c>
      <c r="AQ936" s="179">
        <f t="shared" si="149"/>
        <v>6.1494704856095248E-2</v>
      </c>
    </row>
    <row r="937" spans="1:43" x14ac:dyDescent="0.25">
      <c r="A937" s="124">
        <v>549100</v>
      </c>
      <c r="B937" s="125" t="s">
        <v>972</v>
      </c>
      <c r="C937" s="126" t="s">
        <v>836</v>
      </c>
      <c r="D937" s="101" t="s">
        <v>2094</v>
      </c>
      <c r="E937" s="142"/>
      <c r="F937" s="191" t="str">
        <f>IF('9 All Base Data'!G937="Rural Centre","Rural",IF('9 All Base Data'!G937="Rural (Incl.some Off Shore Islands)","Rural",IF('9 All Base Data'!G937="Inlet-in TA but not in Urban Area","Rural",IF('9 All Base Data'!G937="Rural (Incl.some Off Shore Islands)","Rural",IF('9 All Base Data'!G937="Inlet-not in TA","Rural",IF('9 All Base Data'!G937="Inland Water not in Urban Area","Rural",IF('9 All Base Data'!G937="Oceanic-in Region but not in TA","Rural",'9 All Base Data'!G937)))))))</f>
        <v>Waipawa</v>
      </c>
      <c r="G937" s="177">
        <f>IF('9 All Base Data'!I937="..C","..C",'9 All Base Data'!I937*Basecase_Pop_2006)</f>
        <v>1968</v>
      </c>
      <c r="H937" s="177">
        <f>IF('9 All Base Data'!J937="..C","..C",'9 All Base Data'!J937*Basecase_Pop_2006)</f>
        <v>1257</v>
      </c>
      <c r="I937" s="191">
        <f>IF('9 All Base Data'!L937="..C","..C",'9 All Base Data'!L937*Basecase_Pop_2006)</f>
        <v>33</v>
      </c>
      <c r="J937" s="156">
        <f>IF('9 All Base Data'!$P937=0,0,('9 All Base Data'!$P937*Basecase_Pop_2006)/(1+(1/(BaseCase_Mort_AllAdults_30*('9 All Base Data'!$W937*Basecase_PM10)/10))))</f>
        <v>0.34291486905629781</v>
      </c>
      <c r="K937" s="156">
        <f>IF('9 All Base Data'!$Q937=0,0,('9 All Base Data'!$Q937*Basecase_Pop_2006)/(1+(1/(BaseCase_Mort_Maori_30*('9 All Base Data'!$W937*Basecase_PM10)/10))))</f>
        <v>0.14086552728927329</v>
      </c>
      <c r="L937" s="179">
        <f>133/(1+1/(BaseCase_Mort_Child_0_1*'9 All Base Data'!$AB$10/10))*IF('9 All Base Data'!$L937="..C",0,'9 All Base Data'!L937/'9 All Base Data'!$L$2022)</f>
        <v>4.8139669225072592E-3</v>
      </c>
      <c r="M937" s="178">
        <f>IF('9 All Base Data'!$R937="","",IF('9 All Base Data'!$R937=0,0,('9 All Base Data'!$R937*Basecase_Pop_2006)/(1+(1/(BaseCase_CardiacHA_All*('9 All Base Data'!$W937*Basecase_PM10)/10)))))</f>
        <v>0.26577042175449367</v>
      </c>
      <c r="N937" s="178">
        <f>IF('9 All Base Data'!$S937="","",IF('9 All Base Data'!$S937=0,0,('9 All Base Data'!S937*Basecase_Pop_2006)/(1+(1/(BaseCase_RespHA_All*('9 All Base Data'!$W937*Basecase_PM10)/10)))))</f>
        <v>0.29080173394041736</v>
      </c>
      <c r="O937" s="178">
        <f>IF('9 All Base Data'!$T937="","",IF('9 All Base Data'!$T937=0,0,('9 All Base Data'!$T937*Basecase_Pop_2006)/(1+(1/(BaseCase_RespHA_Child_1_4*('9 All Base Data'!$W937*Basecase_PM10)/10)))))</f>
        <v>6.9577693953199682E-2</v>
      </c>
      <c r="P937" s="179">
        <f>IF('9 All Base Data'!$U937="","",IF('9 All Base Data'!$U937=0,0,('9 All Base Data'!$U937*Basecase_Pop_2006)/(1+(1/(BaseCase_RespHA_Child_5_14*('9 All Base Data'!$W937*Basecase_PM10)/10)))))</f>
        <v>6.4389079888423781E-2</v>
      </c>
      <c r="Q937" s="156">
        <f>IF('7 Base case Results'!$G937="..C",0,BaseCase_RADs_All*'7 Base case Results'!$G937*('9 All Base Data'!$V937*Basecase_PM10)/10)</f>
        <v>1423.5478201713163</v>
      </c>
      <c r="R937" s="189">
        <f t="shared" si="140"/>
        <v>1.2207769338404202</v>
      </c>
      <c r="S937" s="178">
        <f t="shared" si="141"/>
        <v>0.50148127714981294</v>
      </c>
      <c r="T937" s="179">
        <f t="shared" si="142"/>
        <v>1.7137722244125842E-2</v>
      </c>
      <c r="U937" s="178">
        <f t="shared" si="143"/>
        <v>1.6876421781410347E-3</v>
      </c>
      <c r="V937" s="178">
        <f t="shared" si="144"/>
        <v>1.3187858634197927E-3</v>
      </c>
      <c r="W937" s="178">
        <f t="shared" si="145"/>
        <v>3.1553484207776057E-4</v>
      </c>
      <c r="X937" s="179">
        <f t="shared" si="146"/>
        <v>2.9200447729400185E-4</v>
      </c>
      <c r="Y937" s="179">
        <f t="shared" si="147"/>
        <v>8.8259964850621597E-2</v>
      </c>
      <c r="Z937" s="186">
        <f t="shared" si="148"/>
        <v>1.3291810489767286</v>
      </c>
      <c r="AA937" s="156">
        <f>$J937*'9 All Base Data'!$Y937</f>
        <v>0.15665784072897054</v>
      </c>
      <c r="AB937" s="156">
        <f>$K937*'9 All Base Data'!$Y937</f>
        <v>6.4353258868639143E-2</v>
      </c>
      <c r="AC937" s="178">
        <f>$L937*'9 All Base Data'!$Y937</f>
        <v>2.1992212396507757E-3</v>
      </c>
      <c r="AD937" s="178">
        <f>IF($M937="","",$M937*'9 All Base Data'!$Y937)</f>
        <v>0.1214150337553645</v>
      </c>
      <c r="AE937" s="178">
        <f>IF($N937="","",$N937*'9 All Base Data'!$Y937)</f>
        <v>0.13285038308405106</v>
      </c>
      <c r="AF937" s="178">
        <f>IF($O937="","",$O937*'9 All Base Data'!$Y937)</f>
        <v>3.1785997870567489E-2</v>
      </c>
      <c r="AG937" s="178">
        <f>IF($P937="","",$P937*'9 All Base Data'!$Y937)</f>
        <v>2.9415622161865541E-2</v>
      </c>
      <c r="AH937" s="167">
        <f>$Q937*'9 All Base Data'!$Y937</f>
        <v>650.33612656165917</v>
      </c>
      <c r="AI937" s="178">
        <f>$R937*'9 All Base Data'!$Y937</f>
        <v>0.55770191299513516</v>
      </c>
      <c r="AJ937" s="178">
        <f>$S937*'9 All Base Data'!$Y937</f>
        <v>0.22909760157235537</v>
      </c>
      <c r="AK937" s="178">
        <f>$T937*'9 All Base Data'!$Y937</f>
        <v>7.8292276131567608E-3</v>
      </c>
      <c r="AL937" s="178">
        <f>IF($U937="","",$U937*'9 All Base Data'!$Y937)</f>
        <v>7.7098546434656464E-4</v>
      </c>
      <c r="AM937" s="178">
        <f>IF($V937="","",$V937*'9 All Base Data'!$Y937)</f>
        <v>6.024764872861716E-4</v>
      </c>
      <c r="AN937" s="178">
        <f>IF($W937="","",$W937*'9 All Base Data'!$Y937)</f>
        <v>1.441495003430236E-4</v>
      </c>
      <c r="AO937" s="178">
        <f>IF($X937="","",$X937*'9 All Base Data'!$Y937)</f>
        <v>1.3339984650406024E-4</v>
      </c>
      <c r="AP937" s="178">
        <f>$Y937*'9 All Base Data'!$Y937</f>
        <v>4.0320839846822859E-2</v>
      </c>
      <c r="AQ937" s="179">
        <f t="shared" si="149"/>
        <v>0.60722544240674758</v>
      </c>
    </row>
    <row r="938" spans="1:43" x14ac:dyDescent="0.25">
      <c r="A938" s="124">
        <v>549200</v>
      </c>
      <c r="B938" s="125" t="s">
        <v>973</v>
      </c>
      <c r="C938" s="126" t="s">
        <v>836</v>
      </c>
      <c r="D938" s="101" t="s">
        <v>2094</v>
      </c>
      <c r="E938" s="142"/>
      <c r="F938" s="191" t="str">
        <f>IF('9 All Base Data'!G938="Rural Centre","Rural",IF('9 All Base Data'!G938="Rural (Incl.some Off Shore Islands)","Rural",IF('9 All Base Data'!G938="Inlet-in TA but not in Urban Area","Rural",IF('9 All Base Data'!G938="Rural (Incl.some Off Shore Islands)","Rural",IF('9 All Base Data'!G938="Inlet-not in TA","Rural",IF('9 All Base Data'!G938="Inland Water not in Urban Area","Rural",IF('9 All Base Data'!G938="Oceanic-in Region but not in TA","Rural",'9 All Base Data'!G938)))))))</f>
        <v>Rural</v>
      </c>
      <c r="G938" s="177">
        <f>IF('9 All Base Data'!I938="..C","..C",'9 All Base Data'!I938*Basecase_Pop_2006)</f>
        <v>2727</v>
      </c>
      <c r="H938" s="177">
        <f>IF('9 All Base Data'!J938="..C","..C",'9 All Base Data'!J938*Basecase_Pop_2006)</f>
        <v>1737</v>
      </c>
      <c r="I938" s="191">
        <f>IF('9 All Base Data'!L938="..C","..C",'9 All Base Data'!L938*Basecase_Pop_2006)</f>
        <v>39</v>
      </c>
      <c r="J938" s="156">
        <f>IF('9 All Base Data'!$P938=0,0,('9 All Base Data'!$P938*Basecase_Pop_2006)/(1+(1/(BaseCase_Mort_AllAdults_30*('9 All Base Data'!$W938*Basecase_PM10)/10))))</f>
        <v>0.65171735540843045</v>
      </c>
      <c r="K938" s="156">
        <f>IF('9 All Base Data'!$Q938=0,0,('9 All Base Data'!$Q938*Basecase_Pop_2006)/(1+(1/(BaseCase_Mort_Maori_30*('9 All Base Data'!$W938*Basecase_PM10)/10))))</f>
        <v>0.13748490598585475</v>
      </c>
      <c r="L938" s="179">
        <f>133/(1+1/(BaseCase_Mort_Child_0_1*'9 All Base Data'!$AB$10/10))*IF('9 All Base Data'!$L938="..C",0,'9 All Base Data'!L938/'9 All Base Data'!$L$2022)</f>
        <v>5.6892336356903963E-3</v>
      </c>
      <c r="M938" s="178">
        <f>IF('9 All Base Data'!$R938="","",IF('9 All Base Data'!$R938=0,0,('9 All Base Data'!$R938*Basecase_Pop_2006)/(1+(1/(BaseCase_CardiacHA_All*('9 All Base Data'!$W938*Basecase_PM10)/10)))))</f>
        <v>0.10153048123871646</v>
      </c>
      <c r="N938" s="178">
        <f>IF('9 All Base Data'!$S938="","",IF('9 All Base Data'!$S938=0,0,('9 All Base Data'!S938*Basecase_Pop_2006)/(1+(1/(BaseCase_RespHA_All*('9 All Base Data'!$W938*Basecase_PM10)/10)))))</f>
        <v>9.4883776302866152E-2</v>
      </c>
      <c r="O938" s="178">
        <f>IF('9 All Base Data'!$T938="","",IF('9 All Base Data'!$T938=0,0,('9 All Base Data'!$T938*Basecase_Pop_2006)/(1+(1/(BaseCase_RespHA_Child_1_4*('9 All Base Data'!$W938*Basecase_PM10)/10)))))</f>
        <v>2.6149838245040719E-2</v>
      </c>
      <c r="P938" s="179">
        <f>IF('9 All Base Data'!$U938="","",IF('9 All Base Data'!$U938=0,0,('9 All Base Data'!$U938*Basecase_Pop_2006)/(1+(1/(BaseCase_RespHA_Child_5_14*('9 All Base Data'!$W938*Basecase_PM10)/10)))))</f>
        <v>4.6703323534295002E-2</v>
      </c>
      <c r="Q938" s="156">
        <f>IF('7 Base case Results'!$G938="..C",0,BaseCase_RADs_All*'7 Base case Results'!$G938*('9 All Base Data'!$V938*Basecase_PM10)/10)</f>
        <v>782.4308400000001</v>
      </c>
      <c r="R938" s="189">
        <f t="shared" si="140"/>
        <v>2.3201137852540121</v>
      </c>
      <c r="S938" s="178">
        <f t="shared" si="141"/>
        <v>0.48944626530964286</v>
      </c>
      <c r="T938" s="179">
        <f t="shared" si="142"/>
        <v>2.0253671743057811E-2</v>
      </c>
      <c r="U938" s="178">
        <f t="shared" si="143"/>
        <v>6.4471855586584941E-4</v>
      </c>
      <c r="V938" s="178">
        <f t="shared" si="144"/>
        <v>4.3029792553349799E-4</v>
      </c>
      <c r="W938" s="178">
        <f t="shared" si="145"/>
        <v>1.1858951644125966E-4</v>
      </c>
      <c r="X938" s="179">
        <f t="shared" si="146"/>
        <v>2.1179957222802783E-4</v>
      </c>
      <c r="Y938" s="179">
        <f t="shared" si="147"/>
        <v>4.8510712080000004E-2</v>
      </c>
      <c r="Z938" s="186">
        <f t="shared" si="148"/>
        <v>2.3899531855584693</v>
      </c>
      <c r="AA938" s="156">
        <f>$J938*'9 All Base Data'!$Y938</f>
        <v>5.6767278993922164E-2</v>
      </c>
      <c r="AB938" s="156">
        <f>$K938*'9 All Base Data'!$Y938</f>
        <v>1.1975504336018511E-2</v>
      </c>
      <c r="AC938" s="178">
        <f>$L938*'9 All Base Data'!$Y938</f>
        <v>4.9555579635660128E-4</v>
      </c>
      <c r="AD938" s="178">
        <f>IF($M938="","",$M938*'9 All Base Data'!$Y938)</f>
        <v>8.8437251318147728E-3</v>
      </c>
      <c r="AE938" s="178">
        <f>IF($N938="","",$N938*'9 All Base Data'!$Y938)</f>
        <v>8.2647696224172514E-3</v>
      </c>
      <c r="AF938" s="178">
        <f>IF($O938="","",$O938*'9 All Base Data'!$Y938)</f>
        <v>2.2777591404971199E-3</v>
      </c>
      <c r="AG938" s="178">
        <f>IF($P938="","",$P938*'9 All Base Data'!$Y938)</f>
        <v>4.0680527762732644E-3</v>
      </c>
      <c r="AH938" s="167">
        <f>$Q938*'9 All Base Data'!$Y938</f>
        <v>68.152964500835083</v>
      </c>
      <c r="AI938" s="178">
        <f>$R938*'9 All Base Data'!$Y938</f>
        <v>0.20209151321836288</v>
      </c>
      <c r="AJ938" s="178">
        <f>$S938*'9 All Base Data'!$Y938</f>
        <v>4.2632795436225897E-2</v>
      </c>
      <c r="AK938" s="178">
        <f>$T938*'9 All Base Data'!$Y938</f>
        <v>1.7641786350295003E-3</v>
      </c>
      <c r="AL938" s="178">
        <f>IF($U938="","",$U938*'9 All Base Data'!$Y938)</f>
        <v>5.6157654587023804E-5</v>
      </c>
      <c r="AM938" s="178">
        <f>IF($V938="","",$V938*'9 All Base Data'!$Y938)</f>
        <v>3.7480730237662236E-5</v>
      </c>
      <c r="AN938" s="178">
        <f>IF($W938="","",$W938*'9 All Base Data'!$Y938)</f>
        <v>1.0329637702154438E-5</v>
      </c>
      <c r="AO938" s="178">
        <f>IF($X938="","",$X938*'9 All Base Data'!$Y938)</f>
        <v>1.8448619340399255E-5</v>
      </c>
      <c r="AP938" s="178">
        <f>$Y938*'9 All Base Data'!$Y938</f>
        <v>4.2254837990517748E-3</v>
      </c>
      <c r="AQ938" s="179">
        <f t="shared" si="149"/>
        <v>0.20817481403726884</v>
      </c>
    </row>
    <row r="939" spans="1:43" x14ac:dyDescent="0.25">
      <c r="A939" s="124">
        <v>549400</v>
      </c>
      <c r="B939" s="125" t="s">
        <v>974</v>
      </c>
      <c r="C939" s="126" t="s">
        <v>836</v>
      </c>
      <c r="D939" s="101" t="s">
        <v>2094</v>
      </c>
      <c r="E939" s="142"/>
      <c r="F939" s="191" t="str">
        <f>IF('9 All Base Data'!G939="Rural Centre","Rural",IF('9 All Base Data'!G939="Rural (Incl.some Off Shore Islands)","Rural",IF('9 All Base Data'!G939="Inlet-in TA but not in Urban Area","Rural",IF('9 All Base Data'!G939="Rural (Incl.some Off Shore Islands)","Rural",IF('9 All Base Data'!G939="Inlet-not in TA","Rural",IF('9 All Base Data'!G939="Inland Water not in Urban Area","Rural",IF('9 All Base Data'!G939="Oceanic-in Region but not in TA","Rural",'9 All Base Data'!G939)))))))</f>
        <v>Rural</v>
      </c>
      <c r="G939" s="177">
        <f>IF('9 All Base Data'!I939="..C","..C",'9 All Base Data'!I939*Basecase_Pop_2006)</f>
        <v>537</v>
      </c>
      <c r="H939" s="177">
        <f>IF('9 All Base Data'!J939="..C","..C",'9 All Base Data'!J939*Basecase_Pop_2006)</f>
        <v>351</v>
      </c>
      <c r="I939" s="191">
        <f>IF('9 All Base Data'!L939="..C","..C",'9 All Base Data'!L939*Basecase_Pop_2006)</f>
        <v>9</v>
      </c>
      <c r="J939" s="156">
        <f>IF('9 All Base Data'!$P939=0,0,('9 All Base Data'!$P939*Basecase_Pop_2006)/(1+(1/(BaseCase_Mort_AllAdults_30*('9 All Base Data'!$W939*Basecase_PM10)/10))))</f>
        <v>0.40512159930794323</v>
      </c>
      <c r="K939" s="156">
        <f>IF('9 All Base Data'!$Q939=0,0,('9 All Base Data'!$Q939*Basecase_Pop_2006)/(1+(1/(BaseCase_Mort_Maori_30*('9 All Base Data'!$W939*Basecase_PM10)/10))))</f>
        <v>0.13748490598585475</v>
      </c>
      <c r="L939" s="179">
        <f>133/(1+1/(BaseCase_Mort_Child_0_1*'9 All Base Data'!$AB$10/10))*IF('9 All Base Data'!$L939="..C",0,'9 All Base Data'!L939/'9 All Base Data'!$L$2022)</f>
        <v>1.3129000697747069E-3</v>
      </c>
      <c r="M939" s="178">
        <f>IF('9 All Base Data'!$R939="","",IF('9 All Base Data'!$R939=0,0,('9 All Base Data'!$R939*Basecase_Pop_2006)/(1+(1/(BaseCase_CardiacHA_All*('9 All Base Data'!$W939*Basecase_PM10)/10)))))</f>
        <v>4.9178826850003285E-2</v>
      </c>
      <c r="N939" s="178">
        <f>IF('9 All Base Data'!$S939="","",IF('9 All Base Data'!$S939=0,0,('9 All Base Data'!S939*Basecase_Pop_2006)/(1+(1/(BaseCase_RespHA_All*('9 All Base Data'!$W939*Basecase_PM10)/10)))))</f>
        <v>1.5813962717144359E-2</v>
      </c>
      <c r="O939" s="178">
        <f>IF('9 All Base Data'!$T939="","",IF('9 All Base Data'!$T939=0,0,('9 All Base Data'!$T939*Basecase_Pop_2006)/(1+(1/(BaseCase_RespHA_Child_1_4*('9 All Base Data'!$W939*Basecase_PM10)/10)))))</f>
        <v>5.2299676490081435E-3</v>
      </c>
      <c r="P939" s="179">
        <f>IF('9 All Base Data'!$U939="","",IF('9 All Base Data'!$U939=0,0,('9 All Base Data'!$U939*Basecase_Pop_2006)/(1+(1/(BaseCase_RespHA_Child_5_14*('9 All Base Data'!$W939*Basecase_PM10)/10)))))</f>
        <v>0</v>
      </c>
      <c r="Q939" s="156">
        <f>IF('7 Base case Results'!$G939="..C",0,BaseCase_RADs_All*'7 Base case Results'!$G939*('9 All Base Data'!$V939*Basecase_PM10)/10)</f>
        <v>154.07604000000001</v>
      </c>
      <c r="R939" s="189">
        <f t="shared" si="140"/>
        <v>1.4422328935362778</v>
      </c>
      <c r="S939" s="178">
        <f t="shared" si="141"/>
        <v>0.48944626530964286</v>
      </c>
      <c r="T939" s="179">
        <f t="shared" si="142"/>
        <v>4.673924248397957E-3</v>
      </c>
      <c r="U939" s="178">
        <f t="shared" si="143"/>
        <v>3.1228555049752087E-4</v>
      </c>
      <c r="V939" s="178">
        <f t="shared" si="144"/>
        <v>7.171632092224966E-5</v>
      </c>
      <c r="W939" s="178">
        <f t="shared" si="145"/>
        <v>2.3717903288251933E-5</v>
      </c>
      <c r="X939" s="179">
        <f t="shared" si="146"/>
        <v>0</v>
      </c>
      <c r="Y939" s="179">
        <f t="shared" si="147"/>
        <v>9.5527144800000002E-3</v>
      </c>
      <c r="Z939" s="186">
        <f t="shared" si="148"/>
        <v>1.4568435341360957</v>
      </c>
      <c r="AA939" s="156">
        <f>$J939*'9 All Base Data'!$Y939</f>
        <v>3.5287768023248914E-2</v>
      </c>
      <c r="AB939" s="156">
        <f>$K939*'9 All Base Data'!$Y939</f>
        <v>1.1975504336018511E-2</v>
      </c>
      <c r="AC939" s="178">
        <f>$L939*'9 All Base Data'!$Y939</f>
        <v>1.1435902992844645E-4</v>
      </c>
      <c r="AD939" s="178">
        <f>IF($M939="","",$M939*'9 All Base Data'!$Y939)</f>
        <v>4.2836793607227809E-3</v>
      </c>
      <c r="AE939" s="178">
        <f>IF($N939="","",$N939*'9 All Base Data'!$Y939)</f>
        <v>1.3774616037362086E-3</v>
      </c>
      <c r="AF939" s="178">
        <f>IF($O939="","",$O939*'9 All Base Data'!$Y939)</f>
        <v>4.5555182809942394E-4</v>
      </c>
      <c r="AG939" s="178">
        <f>IF($P939="","",$P939*'9 All Base Data'!$Y939)</f>
        <v>0</v>
      </c>
      <c r="AH939" s="167">
        <f>$Q939*'9 All Base Data'!$Y939</f>
        <v>13.420660776292056</v>
      </c>
      <c r="AI939" s="178">
        <f>$R939*'9 All Base Data'!$Y939</f>
        <v>0.12562445416276613</v>
      </c>
      <c r="AJ939" s="178">
        <f>$S939*'9 All Base Data'!$Y939</f>
        <v>4.2632795436225897E-2</v>
      </c>
      <c r="AK939" s="178">
        <f>$T939*'9 All Base Data'!$Y939</f>
        <v>4.071181465452694E-4</v>
      </c>
      <c r="AL939" s="178">
        <f>IF($U939="","",$U939*'9 All Base Data'!$Y939)</f>
        <v>2.720136394058966E-5</v>
      </c>
      <c r="AM939" s="178">
        <f>IF($V939="","",$V939*'9 All Base Data'!$Y939)</f>
        <v>6.2467883729437055E-6</v>
      </c>
      <c r="AN939" s="178">
        <f>IF($W939="","",$W939*'9 All Base Data'!$Y939)</f>
        <v>2.0659275404308877E-6</v>
      </c>
      <c r="AO939" s="178">
        <f>IF($X939="","",$X939*'9 All Base Data'!$Y939)</f>
        <v>0</v>
      </c>
      <c r="AP939" s="178">
        <f>$Y939*'9 All Base Data'!$Y939</f>
        <v>8.3208096813010746E-4</v>
      </c>
      <c r="AQ939" s="179">
        <f t="shared" si="149"/>
        <v>0.12689710142975502</v>
      </c>
    </row>
    <row r="940" spans="1:43" x14ac:dyDescent="0.25">
      <c r="A940" s="124">
        <v>549500</v>
      </c>
      <c r="B940" s="125" t="s">
        <v>975</v>
      </c>
      <c r="C940" s="126" t="s">
        <v>836</v>
      </c>
      <c r="D940" s="101" t="s">
        <v>2094</v>
      </c>
      <c r="E940" s="142"/>
      <c r="F940" s="191" t="str">
        <f>IF('9 All Base Data'!G940="Rural Centre","Rural",IF('9 All Base Data'!G940="Rural (Incl.some Off Shore Islands)","Rural",IF('9 All Base Data'!G940="Inlet-in TA but not in Urban Area","Rural",IF('9 All Base Data'!G940="Rural (Incl.some Off Shore Islands)","Rural",IF('9 All Base Data'!G940="Inlet-not in TA","Rural",IF('9 All Base Data'!G940="Inland Water not in Urban Area","Rural",IF('9 All Base Data'!G940="Oceanic-in Region but not in TA","Rural",'9 All Base Data'!G940)))))))</f>
        <v>Waipukurau</v>
      </c>
      <c r="G940" s="177">
        <f>IF('9 All Base Data'!I940="..C","..C",'9 All Base Data'!I940*Basecase_Pop_2006)</f>
        <v>3741</v>
      </c>
      <c r="H940" s="177">
        <f>IF('9 All Base Data'!J940="..C","..C",'9 All Base Data'!J940*Basecase_Pop_2006)</f>
        <v>2469</v>
      </c>
      <c r="I940" s="191">
        <f>IF('9 All Base Data'!L940="..C","..C",'9 All Base Data'!L940*Basecase_Pop_2006)</f>
        <v>57</v>
      </c>
      <c r="J940" s="156">
        <f>IF('9 All Base Data'!$P940=0,0,('9 All Base Data'!$P940*Basecase_Pop_2006)/(1+(1/(BaseCase_Mort_AllAdults_30*('9 All Base Data'!$W940*Basecase_PM10)/10))))</f>
        <v>0.11430495635209927</v>
      </c>
      <c r="K940" s="156">
        <f>IF('9 All Base Data'!$Q940=0,0,('9 All Base Data'!$Q940*Basecase_Pop_2006)/(1+(1/(BaseCase_Mort_Maori_30*('9 All Base Data'!$W940*Basecase_PM10)/10))))</f>
        <v>0</v>
      </c>
      <c r="L940" s="179">
        <f>133/(1+1/(BaseCase_Mort_Child_0_1*'9 All Base Data'!$AB$10/10))*IF('9 All Base Data'!$L940="..C",0,'9 All Base Data'!L940/'9 All Base Data'!$L$2022)</f>
        <v>8.3150337752398093E-3</v>
      </c>
      <c r="M940" s="178">
        <f>IF('9 All Base Data'!$R940="","",IF('9 All Base Data'!$R940=0,0,('9 All Base Data'!$R940*Basecase_Pop_2006)/(1+(1/(BaseCase_CardiacHA_All*('9 All Base Data'!$W940*Basecase_PM10)/10)))))</f>
        <v>0.67239916703886893</v>
      </c>
      <c r="N940" s="178">
        <f>IF('9 All Base Data'!$S940="","",IF('9 All Base Data'!$S940=0,0,('9 All Base Data'!S940*Basecase_Pop_2006)/(1+(1/(BaseCase_RespHA_All*('9 All Base Data'!$W940*Basecase_PM10)/10)))))</f>
        <v>0.88562346245490742</v>
      </c>
      <c r="O940" s="178">
        <f>IF('9 All Base Data'!$T940="","",IF('9 All Base Data'!$T940=0,0,('9 All Base Data'!$T940*Basecase_Pop_2006)/(1+(1/(BaseCase_RespHA_Child_1_4*('9 All Base Data'!$W940*Basecase_PM10)/10)))))</f>
        <v>0.17394423488299923</v>
      </c>
      <c r="P940" s="179">
        <f>IF('9 All Base Data'!$U940="","",IF('9 All Base Data'!$U940=0,0,('9 All Base Data'!$U940*Basecase_Pop_2006)/(1+(1/(BaseCase_RespHA_Child_5_14*('9 All Base Data'!$W940*Basecase_PM10)/10)))))</f>
        <v>0.10302252782147804</v>
      </c>
      <c r="Q940" s="156">
        <f>IF('7 Base case Results'!$G940="..C",0,BaseCase_RADs_All*'7 Base case Results'!$G940*('9 All Base Data'!$V940*Basecase_PM10)/10)</f>
        <v>2706.0428837707796</v>
      </c>
      <c r="R940" s="189">
        <f t="shared" si="140"/>
        <v>0.40692564461347336</v>
      </c>
      <c r="S940" s="178">
        <f t="shared" si="141"/>
        <v>0</v>
      </c>
      <c r="T940" s="179">
        <f t="shared" si="142"/>
        <v>2.9601520239853723E-2</v>
      </c>
      <c r="U940" s="178">
        <f t="shared" si="143"/>
        <v>4.2697347106968172E-3</v>
      </c>
      <c r="V940" s="178">
        <f t="shared" si="144"/>
        <v>4.016302402233005E-3</v>
      </c>
      <c r="W940" s="178">
        <f t="shared" si="145"/>
        <v>7.888371051944015E-4</v>
      </c>
      <c r="X940" s="179">
        <f t="shared" si="146"/>
        <v>4.6720716367040289E-4</v>
      </c>
      <c r="Y940" s="179">
        <f t="shared" si="147"/>
        <v>0.16777465879378833</v>
      </c>
      <c r="Z940" s="186">
        <f t="shared" si="148"/>
        <v>0.61258786076004523</v>
      </c>
      <c r="AA940" s="156">
        <f>$J940*'9 All Base Data'!$Y940</f>
        <v>5.2219280242990183E-2</v>
      </c>
      <c r="AB940" s="156">
        <f>$K940*'9 All Base Data'!$Y940</f>
        <v>0</v>
      </c>
      <c r="AC940" s="178">
        <f>$L940*'9 All Base Data'!$Y940</f>
        <v>3.7986548684877026E-3</v>
      </c>
      <c r="AD940" s="178">
        <f>IF($M940="","",$M940*'9 All Base Data'!$Y940)</f>
        <v>0.30718003540107219</v>
      </c>
      <c r="AE940" s="178">
        <f>IF($N940="","",$N940*'9 All Base Data'!$Y940)</f>
        <v>0.40458980302870096</v>
      </c>
      <c r="AF940" s="178">
        <f>IF($O940="","",$O940*'9 All Base Data'!$Y940)</f>
        <v>7.9464994676418751E-2</v>
      </c>
      <c r="AG940" s="178">
        <f>IF($P940="","",$P940*'9 All Base Data'!$Y940)</f>
        <v>4.7064995458984855E-2</v>
      </c>
      <c r="AH940" s="167">
        <f>$Q940*'9 All Base Data'!$Y940</f>
        <v>1236.2334600951051</v>
      </c>
      <c r="AI940" s="178">
        <f>$R940*'9 All Base Data'!$Y940</f>
        <v>0.18590063766504503</v>
      </c>
      <c r="AJ940" s="178">
        <f>$S940*'9 All Base Data'!$Y940</f>
        <v>0</v>
      </c>
      <c r="AK940" s="178">
        <f>$T940*'9 All Base Data'!$Y940</f>
        <v>1.3523211331816222E-2</v>
      </c>
      <c r="AL940" s="178">
        <f>IF($U940="","",$U940*'9 All Base Data'!$Y940)</f>
        <v>1.9505932247968082E-3</v>
      </c>
      <c r="AM940" s="178">
        <f>IF($V940="","",$V940*'9 All Base Data'!$Y940)</f>
        <v>1.8348147567351588E-3</v>
      </c>
      <c r="AN940" s="178">
        <f>IF($W940="","",$W940*'9 All Base Data'!$Y940)</f>
        <v>3.60373750857559E-4</v>
      </c>
      <c r="AO940" s="178">
        <f>IF($X940="","",$X940*'9 All Base Data'!$Y940)</f>
        <v>2.1343975440649631E-4</v>
      </c>
      <c r="AP940" s="178">
        <f>$Y940*'9 All Base Data'!$Y940</f>
        <v>7.6646474525896513E-2</v>
      </c>
      <c r="AQ940" s="179">
        <f t="shared" si="149"/>
        <v>0.27985573150428977</v>
      </c>
    </row>
    <row r="941" spans="1:43" x14ac:dyDescent="0.25">
      <c r="A941" s="124">
        <v>549601</v>
      </c>
      <c r="B941" s="125" t="s">
        <v>976</v>
      </c>
      <c r="C941" s="126" t="s">
        <v>836</v>
      </c>
      <c r="D941" s="101" t="s">
        <v>2094</v>
      </c>
      <c r="E941" s="142"/>
      <c r="F941" s="191" t="str">
        <f>IF('9 All Base Data'!G941="Rural Centre","Rural",IF('9 All Base Data'!G941="Rural (Incl.some Off Shore Islands)","Rural",IF('9 All Base Data'!G941="Inlet-in TA but not in Urban Area","Rural",IF('9 All Base Data'!G941="Rural (Incl.some Off Shore Islands)","Rural",IF('9 All Base Data'!G941="Inlet-not in TA","Rural",IF('9 All Base Data'!G941="Inland Water not in Urban Area","Rural",IF('9 All Base Data'!G941="Oceanic-in Region but not in TA","Rural",'9 All Base Data'!G941)))))))</f>
        <v>Rural</v>
      </c>
      <c r="G941" s="177">
        <f>IF('9 All Base Data'!I941="..C","..C",'9 All Base Data'!I941*Basecase_Pop_2006)</f>
        <v>198</v>
      </c>
      <c r="H941" s="177">
        <f>IF('9 All Base Data'!J941="..C","..C",'9 All Base Data'!J941*Basecase_Pop_2006)</f>
        <v>141</v>
      </c>
      <c r="I941" s="191" t="str">
        <f>IF('9 All Base Data'!L941="..C","..C",'9 All Base Data'!L941*Basecase_Pop_2006)</f>
        <v>..C</v>
      </c>
      <c r="J941" s="156">
        <f>IF('9 All Base Data'!$P941=0,0,('9 All Base Data'!$P941*Basecase_Pop_2006)/(1+(1/(BaseCase_Mort_AllAdults_30*('9 All Base Data'!$W941*Basecase_PM10)/10))))</f>
        <v>2.853465177734209</v>
      </c>
      <c r="K941" s="156">
        <f>IF('9 All Base Data'!$Q941=0,0,('9 All Base Data'!$Q941*Basecase_Pop_2006)/(1+(1/(BaseCase_Mort_Maori_30*('9 All Base Data'!$W941*Basecase_PM10)/10))))</f>
        <v>0.50411132194813413</v>
      </c>
      <c r="L941" s="179">
        <f>133/(1+1/(BaseCase_Mort_Child_0_1*'9 All Base Data'!$AB$10/10))*IF('9 All Base Data'!$L941="..C",0,'9 All Base Data'!L941/'9 All Base Data'!$L$2022)</f>
        <v>0</v>
      </c>
      <c r="M941" s="178">
        <f>IF('9 All Base Data'!$R941="","",IF('9 All Base Data'!$R941=0,0,('9 All Base Data'!$R941*Basecase_Pop_2006)/(1+(1/(BaseCase_CardiacHA_All*('9 All Base Data'!$W941*Basecase_PM10)/10)))))</f>
        <v>4.2833171772583507E-2</v>
      </c>
      <c r="N941" s="178">
        <f>IF('9 All Base Data'!$S941="","",IF('9 All Base Data'!$S941=0,0,('9 All Base Data'!S941*Basecase_Pop_2006)/(1+(1/(BaseCase_RespHA_All*('9 All Base Data'!$W941*Basecase_PM10)/10)))))</f>
        <v>2.1085283622859146E-2</v>
      </c>
      <c r="O941" s="178">
        <f>IF('9 All Base Data'!$T941="","",IF('9 All Base Data'!$T941=0,0,('9 All Base Data'!$T941*Basecase_Pop_2006)/(1+(1/(BaseCase_RespHA_Child_1_4*('9 All Base Data'!$W941*Basecase_PM10)/10)))))</f>
        <v>5.2299676490081435E-3</v>
      </c>
      <c r="P941" s="179">
        <f>IF('9 All Base Data'!$U941="","",IF('9 All Base Data'!$U941=0,0,('9 All Base Data'!$U941*Basecase_Pop_2006)/(1+(1/(BaseCase_RespHA_Child_5_14*('9 All Base Data'!$W941*Basecase_PM10)/10)))))</f>
        <v>7.7838872557158328E-3</v>
      </c>
      <c r="Q941" s="156">
        <f>IF('7 Base case Results'!$G941="..C",0,BaseCase_RADs_All*'7 Base case Results'!$G941*('9 All Base Data'!$V941*Basecase_PM10)/10)</f>
        <v>56.81016000000001</v>
      </c>
      <c r="R941" s="189">
        <f t="shared" ref="R941:R1004" si="150">$J941*BaseCase_Cost_Mort_AllAdults_30/1000000</f>
        <v>10.158336032733786</v>
      </c>
      <c r="S941" s="178">
        <f t="shared" ref="S941:S1004" si="151">$K941*BaseCase_Cost_Mort_Maori_30/1000000</f>
        <v>1.7946363061353576</v>
      </c>
      <c r="T941" s="179">
        <f t="shared" ref="T941:T1004" si="152">$L941*BaseCase_Cost_Mort_Child_0_1/1000000</f>
        <v>0</v>
      </c>
      <c r="U941" s="178">
        <f t="shared" ref="U941:U1004" si="153">IF($M941="","",$M941*BaseCase_Cost_CardiacHA_All/1000000)</f>
        <v>2.7199064075590526E-4</v>
      </c>
      <c r="V941" s="178">
        <f t="shared" ref="V941:V1004" si="154">IF($N941="","",$N941*BaseCase_Cost_RespHA_All/1000000)</f>
        <v>9.5621761229666228E-5</v>
      </c>
      <c r="W941" s="178">
        <f t="shared" ref="W941:W1004" si="155">IF($O941="","",$O941*BaseCase_Cost_RespHA_Child_1_4/1000000)</f>
        <v>2.3717903288251933E-5</v>
      </c>
      <c r="X941" s="179">
        <f t="shared" ref="X941:X1004" si="156">IF($P941="","",$P941*BaseCase_Cost_RespHA_Child_5_14/1000000)</f>
        <v>3.52999287046713E-5</v>
      </c>
      <c r="Y941" s="179">
        <f t="shared" ref="Y941:Y1004" si="157">$Q941*BaseCase_Cost_RADs_All/1000000</f>
        <v>3.5222299200000006E-3</v>
      </c>
      <c r="Z941" s="186">
        <f t="shared" si="148"/>
        <v>10.162225875055771</v>
      </c>
      <c r="AA941" s="156">
        <f>$J941*'9 All Base Data'!$Y941</f>
        <v>0.24854862694636193</v>
      </c>
      <c r="AB941" s="156">
        <f>$K941*'9 All Base Data'!$Y941</f>
        <v>4.3910182565401211E-2</v>
      </c>
      <c r="AC941" s="178">
        <f>$L941*'9 All Base Data'!$Y941</f>
        <v>0</v>
      </c>
      <c r="AD941" s="178">
        <f>IF($M941="","",$M941*'9 All Base Data'!$Y941)</f>
        <v>3.7309465399843578E-3</v>
      </c>
      <c r="AE941" s="178">
        <f>IF($N941="","",$N941*'9 All Base Data'!$Y941)</f>
        <v>1.8366154716482782E-3</v>
      </c>
      <c r="AF941" s="178">
        <f>IF($O941="","",$O941*'9 All Base Data'!$Y941)</f>
        <v>4.5555182809942394E-4</v>
      </c>
      <c r="AG941" s="178">
        <f>IF($P941="","",$P941*'9 All Base Data'!$Y941)</f>
        <v>6.7800879604554406E-4</v>
      </c>
      <c r="AH941" s="167">
        <f>$Q941*'9 All Base Data'!$Y941</f>
        <v>4.948400062766904</v>
      </c>
      <c r="AI941" s="178">
        <f>$R941*'9 All Base Data'!$Y941</f>
        <v>0.88483311192904857</v>
      </c>
      <c r="AJ941" s="178">
        <f>$S941*'9 All Base Data'!$Y941</f>
        <v>0.15632024993282834</v>
      </c>
      <c r="AK941" s="178">
        <f>$T941*'9 All Base Data'!$Y941</f>
        <v>0</v>
      </c>
      <c r="AL941" s="178">
        <f>IF($U941="","",$U941*'9 All Base Data'!$Y941)</f>
        <v>2.369151052890067E-5</v>
      </c>
      <c r="AM941" s="178">
        <f>IF($V941="","",$V941*'9 All Base Data'!$Y941)</f>
        <v>8.3290511639249418E-6</v>
      </c>
      <c r="AN941" s="178">
        <f>IF($W941="","",$W941*'9 All Base Data'!$Y941)</f>
        <v>2.0659275404308877E-6</v>
      </c>
      <c r="AO941" s="178">
        <f>IF($X941="","",$X941*'9 All Base Data'!$Y941)</f>
        <v>3.0747698900665421E-6</v>
      </c>
      <c r="AP941" s="178">
        <f>$Y941*'9 All Base Data'!$Y941</f>
        <v>3.0680080389154803E-4</v>
      </c>
      <c r="AQ941" s="179">
        <f t="shared" si="149"/>
        <v>0.88517193329463295</v>
      </c>
    </row>
    <row r="942" spans="1:43" x14ac:dyDescent="0.25">
      <c r="A942" s="124">
        <v>549602</v>
      </c>
      <c r="B942" s="125" t="s">
        <v>977</v>
      </c>
      <c r="C942" s="126" t="s">
        <v>836</v>
      </c>
      <c r="D942" s="101" t="s">
        <v>2094</v>
      </c>
      <c r="E942" s="142"/>
      <c r="F942" s="191" t="str">
        <f>IF('9 All Base Data'!G942="Rural Centre","Rural",IF('9 All Base Data'!G942="Rural (Incl.some Off Shore Islands)","Rural",IF('9 All Base Data'!G942="Inlet-in TA but not in Urban Area","Rural",IF('9 All Base Data'!G942="Rural (Incl.some Off Shore Islands)","Rural",IF('9 All Base Data'!G942="Inlet-not in TA","Rural",IF('9 All Base Data'!G942="Inland Water not in Urban Area","Rural",IF('9 All Base Data'!G942="Oceanic-in Region but not in TA","Rural",'9 All Base Data'!G942)))))))</f>
        <v>Rural</v>
      </c>
      <c r="G942" s="177">
        <f>IF('9 All Base Data'!I942="..C","..C",'9 All Base Data'!I942*Basecase_Pop_2006)</f>
        <v>3024</v>
      </c>
      <c r="H942" s="177">
        <f>IF('9 All Base Data'!J942="..C","..C",'9 All Base Data'!J942*Basecase_Pop_2006)</f>
        <v>2034</v>
      </c>
      <c r="I942" s="191">
        <f>IF('9 All Base Data'!L942="..C","..C",'9 All Base Data'!L942*Basecase_Pop_2006)</f>
        <v>45</v>
      </c>
      <c r="J942" s="156">
        <f>IF('9 All Base Data'!$P942=0,0,('9 All Base Data'!$P942*Basecase_Pop_2006)/(1+(1/(BaseCase_Mort_AllAdults_30*('9 All Base Data'!$W942*Basecase_PM10)/10))))</f>
        <v>0.15852584320745605</v>
      </c>
      <c r="K942" s="156">
        <f>IF('9 All Base Data'!$Q942=0,0,('9 All Base Data'!$Q942*Basecase_Pop_2006)/(1+(1/(BaseCase_Mort_Maori_30*('9 All Base Data'!$W942*Basecase_PM10)/10))))</f>
        <v>0.13748490598585475</v>
      </c>
      <c r="L942" s="179">
        <f>133/(1+1/(BaseCase_Mort_Child_0_1*'9 All Base Data'!$AB$10/10))*IF('9 All Base Data'!$L942="..C",0,'9 All Base Data'!L942/'9 All Base Data'!$L$2022)</f>
        <v>6.5645003488735343E-3</v>
      </c>
      <c r="M942" s="178">
        <f>IF('9 All Base Data'!$R942="","",IF('9 All Base Data'!$R942=0,0,('9 All Base Data'!$R942*Basecase_Pop_2006)/(1+(1/(BaseCase_CardiacHA_All*('9 All Base Data'!$W942*Basecase_PM10)/10)))))</f>
        <v>7.4561447159682395E-2</v>
      </c>
      <c r="N942" s="178">
        <f>IF('9 All Base Data'!$S942="","",IF('9 All Base Data'!$S942=0,0,('9 All Base Data'!S942*Basecase_Pop_2006)/(1+(1/(BaseCase_RespHA_All*('9 All Base Data'!$W942*Basecase_PM10)/10)))))</f>
        <v>9.7519436755723554E-2</v>
      </c>
      <c r="O942" s="178">
        <f>IF('9 All Base Data'!$T942="","",IF('9 All Base Data'!$T942=0,0,('9 All Base Data'!$T942*Basecase_Pop_2006)/(1+(1/(BaseCase_RespHA_Child_1_4*('9 All Base Data'!$W942*Basecase_PM10)/10)))))</f>
        <v>2.6149838245040719E-2</v>
      </c>
      <c r="P942" s="179">
        <f>IF('9 All Base Data'!$U942="","",IF('9 All Base Data'!$U942=0,0,('9 All Base Data'!$U942*Basecase_Pop_2006)/(1+(1/(BaseCase_RespHA_Child_5_14*('9 All Base Data'!$W942*Basecase_PM10)/10)))))</f>
        <v>1.5567774511431666E-2</v>
      </c>
      <c r="Q942" s="156">
        <f>IF('7 Base case Results'!$G942="..C",0,BaseCase_RADs_All*'7 Base case Results'!$G942*('9 All Base Data'!$V942*Basecase_PM10)/10)</f>
        <v>867.6460800000001</v>
      </c>
      <c r="R942" s="189">
        <f t="shared" si="150"/>
        <v>0.5643520018185435</v>
      </c>
      <c r="S942" s="178">
        <f t="shared" si="151"/>
        <v>0.48944626530964286</v>
      </c>
      <c r="T942" s="179">
        <f t="shared" si="152"/>
        <v>2.3369621241989783E-2</v>
      </c>
      <c r="U942" s="178">
        <f t="shared" si="153"/>
        <v>4.7346518946398325E-4</v>
      </c>
      <c r="V942" s="178">
        <f t="shared" si="154"/>
        <v>4.4225064568720633E-4</v>
      </c>
      <c r="W942" s="178">
        <f t="shared" si="155"/>
        <v>1.1858951644125966E-4</v>
      </c>
      <c r="X942" s="179">
        <f t="shared" si="156"/>
        <v>7.0599857409342601E-5</v>
      </c>
      <c r="Y942" s="179">
        <f t="shared" si="157"/>
        <v>5.379405696000001E-2</v>
      </c>
      <c r="Z942" s="186">
        <f t="shared" ref="Z942:Z1005" si="158">SUM(R942,T942:V942,Y942)</f>
        <v>0.64243139585568465</v>
      </c>
      <c r="AA942" s="156">
        <f>$J942*'9 All Base Data'!$Y942</f>
        <v>1.3808257052575662E-2</v>
      </c>
      <c r="AB942" s="156">
        <f>$K942*'9 All Base Data'!$Y942</f>
        <v>1.1975504336018511E-2</v>
      </c>
      <c r="AC942" s="178">
        <f>$L942*'9 All Base Data'!$Y942</f>
        <v>5.7179514964223214E-4</v>
      </c>
      <c r="AD942" s="178">
        <f>IF($M942="","",$M942*'9 All Base Data'!$Y942)</f>
        <v>6.4946106436764746E-3</v>
      </c>
      <c r="AE942" s="178">
        <f>IF($N942="","",$N942*'9 All Base Data'!$Y942)</f>
        <v>8.4943465563732876E-3</v>
      </c>
      <c r="AF942" s="178">
        <f>IF($O942="","",$O942*'9 All Base Data'!$Y942)</f>
        <v>2.2777591404971199E-3</v>
      </c>
      <c r="AG942" s="178">
        <f>IF($P942="","",$P942*'9 All Base Data'!$Y942)</f>
        <v>1.3560175920910881E-3</v>
      </c>
      <c r="AH942" s="167">
        <f>$Q942*'9 All Base Data'!$Y942</f>
        <v>75.575564594985437</v>
      </c>
      <c r="AI942" s="178">
        <f>$R942*'9 All Base Data'!$Y942</f>
        <v>4.9157395107169349E-2</v>
      </c>
      <c r="AJ942" s="178">
        <f>$S942*'9 All Base Data'!$Y942</f>
        <v>4.2632795436225897E-2</v>
      </c>
      <c r="AK942" s="178">
        <f>$T942*'9 All Base Data'!$Y942</f>
        <v>2.0355907327263465E-3</v>
      </c>
      <c r="AL942" s="178">
        <f>IF($U942="","",$U942*'9 All Base Data'!$Y942)</f>
        <v>4.1240777587345612E-5</v>
      </c>
      <c r="AM942" s="178">
        <f>IF($V942="","",$V942*'9 All Base Data'!$Y942)</f>
        <v>3.852186163315286E-5</v>
      </c>
      <c r="AN942" s="178">
        <f>IF($W942="","",$W942*'9 All Base Data'!$Y942)</f>
        <v>1.0329637702154438E-5</v>
      </c>
      <c r="AO942" s="178">
        <f>IF($X942="","",$X942*'9 All Base Data'!$Y942)</f>
        <v>6.1495397801330842E-6</v>
      </c>
      <c r="AP942" s="178">
        <f>$Y942*'9 All Base Data'!$Y942</f>
        <v>4.6856850048890971E-3</v>
      </c>
      <c r="AQ942" s="179">
        <f t="shared" ref="AQ942:AQ1005" si="159">SUM(AI942,AK942:AM942,AP942)</f>
        <v>5.5958433484005296E-2</v>
      </c>
    </row>
    <row r="943" spans="1:43" x14ac:dyDescent="0.25">
      <c r="A943" s="124">
        <v>549800</v>
      </c>
      <c r="B943" s="125" t="s">
        <v>978</v>
      </c>
      <c r="C943" s="126" t="s">
        <v>646</v>
      </c>
      <c r="D943" s="101" t="s">
        <v>2095</v>
      </c>
      <c r="E943" s="142"/>
      <c r="F943" s="191" t="str">
        <f>IF('9 All Base Data'!G943="Rural Centre","Rural",IF('9 All Base Data'!G943="Rural (Incl.some Off Shore Islands)","Rural",IF('9 All Base Data'!G943="Inlet-in TA but not in Urban Area","Rural",IF('9 All Base Data'!G943="Rural (Incl.some Off Shore Islands)","Rural",IF('9 All Base Data'!G943="Inlet-not in TA","Rural",IF('9 All Base Data'!G943="Inland Water not in Urban Area","Rural",IF('9 All Base Data'!G943="Oceanic-in Region but not in TA","Rural",'9 All Base Data'!G943)))))))</f>
        <v>Rural</v>
      </c>
      <c r="G943" s="177">
        <f>IF('9 All Base Data'!I943="..C","..C",'9 All Base Data'!I943*Basecase_Pop_2006)</f>
        <v>3402</v>
      </c>
      <c r="H943" s="177">
        <f>IF('9 All Base Data'!J943="..C","..C",'9 All Base Data'!J943*Basecase_Pop_2006)</f>
        <v>2157</v>
      </c>
      <c r="I943" s="191">
        <f>IF('9 All Base Data'!L943="..C","..C",'9 All Base Data'!L943*Basecase_Pop_2006)</f>
        <v>45</v>
      </c>
      <c r="J943" s="156">
        <f>IF('9 All Base Data'!$P943=0,0,('9 All Base Data'!$P943*Basecase_Pop_2006)/(1+(1/(BaseCase_Mort_AllAdults_30*('9 All Base Data'!$W943*Basecase_PM10)/10))))</f>
        <v>0.28182372125769961</v>
      </c>
      <c r="K943" s="156">
        <f>IF('9 All Base Data'!$Q943=0,0,('9 All Base Data'!$Q943*Basecase_Pop_2006)/(1+(1/(BaseCase_Mort_Maori_30*('9 All Base Data'!$W943*Basecase_PM10)/10))))</f>
        <v>4.5828301995284919E-2</v>
      </c>
      <c r="L943" s="179">
        <f>133/(1+1/(BaseCase_Mort_Child_0_1*'9 All Base Data'!$AB$10/10))*IF('9 All Base Data'!$L943="..C",0,'9 All Base Data'!L943/'9 All Base Data'!$L$2022)</f>
        <v>6.5645003488735343E-3</v>
      </c>
      <c r="M943" s="178">
        <f>IF('9 All Base Data'!$R943="","",IF('9 All Base Data'!$R943=0,0,('9 All Base Data'!$R943*Basecase_Pop_2006)/(1+(1/(BaseCase_CardiacHA_All*('9 All Base Data'!$W943*Basecase_PM10)/10)))))</f>
        <v>0.21099303132420766</v>
      </c>
      <c r="N943" s="178">
        <f>IF('9 All Base Data'!$S943="","",IF('9 All Base Data'!$S943=0,0,('9 All Base Data'!S943*Basecase_Pop_2006)/(1+(1/(BaseCase_RespHA_All*('9 All Base Data'!$W943*Basecase_PM10)/10)))))</f>
        <v>0.26620170573859669</v>
      </c>
      <c r="O943" s="178">
        <f>IF('9 All Base Data'!$T943="","",IF('9 All Base Data'!$T943=0,0,('9 All Base Data'!$T943*Basecase_Pop_2006)/(1+(1/(BaseCase_RespHA_Child_1_4*('9 All Base Data'!$W943*Basecase_PM10)/10)))))</f>
        <v>6.798957943710586E-2</v>
      </c>
      <c r="P943" s="179">
        <f>IF('9 All Base Data'!$U943="","",IF('9 All Base Data'!$U943=0,0,('9 All Base Data'!$U943*Basecase_Pop_2006)/(1+(1/(BaseCase_RespHA_Child_5_14*('9 All Base Data'!$W943*Basecase_PM10)/10)))))</f>
        <v>4.6703323534295002E-2</v>
      </c>
      <c r="Q943" s="156">
        <f>IF('7 Base case Results'!$G943="..C",0,BaseCase_RADs_All*'7 Base case Results'!$G943*('9 All Base Data'!$V943*Basecase_PM10)/10)</f>
        <v>976.10184000000004</v>
      </c>
      <c r="R943" s="189">
        <f t="shared" si="150"/>
        <v>1.0032924476774105</v>
      </c>
      <c r="S943" s="178">
        <f t="shared" si="151"/>
        <v>0.16314875510321433</v>
      </c>
      <c r="T943" s="179">
        <f t="shared" si="152"/>
        <v>2.3369621241989783E-2</v>
      </c>
      <c r="U943" s="178">
        <f t="shared" si="153"/>
        <v>1.3398057489087186E-3</v>
      </c>
      <c r="V943" s="178">
        <f t="shared" si="154"/>
        <v>1.207224735524536E-3</v>
      </c>
      <c r="W943" s="178">
        <f t="shared" si="155"/>
        <v>3.0833274274727506E-4</v>
      </c>
      <c r="X943" s="179">
        <f t="shared" si="156"/>
        <v>2.1179957222802783E-4</v>
      </c>
      <c r="Y943" s="179">
        <f t="shared" si="157"/>
        <v>6.0518314080000003E-2</v>
      </c>
      <c r="Z943" s="186">
        <f t="shared" si="158"/>
        <v>1.0897274134838337</v>
      </c>
      <c r="AA943" s="156">
        <f>$J943*'9 All Base Data'!$Y943</f>
        <v>2.4548012537912285E-2</v>
      </c>
      <c r="AB943" s="156">
        <f>$K943*'9 All Base Data'!$Y943</f>
        <v>3.9918347786728377E-3</v>
      </c>
      <c r="AC943" s="178">
        <f>$L943*'9 All Base Data'!$Y943</f>
        <v>5.7179514964223214E-4</v>
      </c>
      <c r="AD943" s="178">
        <f>IF($M943="","",$M943*'9 All Base Data'!$Y943)</f>
        <v>1.837836628955258E-2</v>
      </c>
      <c r="AE943" s="178">
        <f>IF($N943="","",$N943*'9 All Base Data'!$Y943)</f>
        <v>2.3187270329559511E-2</v>
      </c>
      <c r="AF943" s="178">
        <f>IF($O943="","",$O943*'9 All Base Data'!$Y943)</f>
        <v>5.922173765292511E-3</v>
      </c>
      <c r="AG943" s="178">
        <f>IF($P943="","",$P943*'9 All Base Data'!$Y943)</f>
        <v>4.0680527762732644E-3</v>
      </c>
      <c r="AH943" s="167">
        <f>$Q943*'9 All Base Data'!$Y943</f>
        <v>85.022510169358611</v>
      </c>
      <c r="AI943" s="178">
        <f>$R943*'9 All Base Data'!$Y943</f>
        <v>8.7390924634967726E-2</v>
      </c>
      <c r="AJ943" s="178">
        <f>$S943*'9 All Base Data'!$Y943</f>
        <v>1.4210931812075302E-2</v>
      </c>
      <c r="AK943" s="178">
        <f>$T943*'9 All Base Data'!$Y943</f>
        <v>2.0355907327263465E-3</v>
      </c>
      <c r="AL943" s="178">
        <f>IF($U943="","",$U943*'9 All Base Data'!$Y943)</f>
        <v>1.1670262593865886E-4</v>
      </c>
      <c r="AM943" s="178">
        <f>IF($V943="","",$V943*'9 All Base Data'!$Y943)</f>
        <v>1.0515427094455239E-4</v>
      </c>
      <c r="AN943" s="178">
        <f>IF($W943="","",$W943*'9 All Base Data'!$Y943)</f>
        <v>2.6857058025601536E-5</v>
      </c>
      <c r="AO943" s="178">
        <f>IF($X943="","",$X943*'9 All Base Data'!$Y943)</f>
        <v>1.8448619340399255E-5</v>
      </c>
      <c r="AP943" s="178">
        <f>$Y943*'9 All Base Data'!$Y943</f>
        <v>5.2713956305002335E-3</v>
      </c>
      <c r="AQ943" s="179">
        <f t="shared" si="159"/>
        <v>9.4919767895077514E-2</v>
      </c>
    </row>
    <row r="944" spans="1:43" x14ac:dyDescent="0.25">
      <c r="A944" s="124">
        <v>549901</v>
      </c>
      <c r="B944" s="125" t="s">
        <v>979</v>
      </c>
      <c r="C944" s="126" t="s">
        <v>646</v>
      </c>
      <c r="D944" s="101" t="s">
        <v>2095</v>
      </c>
      <c r="E944" s="142"/>
      <c r="F944" s="191" t="str">
        <f>IF('9 All Base Data'!G944="Rural Centre","Rural",IF('9 All Base Data'!G944="Rural (Incl.some Off Shore Islands)","Rural",IF('9 All Base Data'!G944="Inlet-in TA but not in Urban Area","Rural",IF('9 All Base Data'!G944="Rural (Incl.some Off Shore Islands)","Rural",IF('9 All Base Data'!G944="Inlet-not in TA","Rural",IF('9 All Base Data'!G944="Inland Water not in Urban Area","Rural",IF('9 All Base Data'!G944="Oceanic-in Region but not in TA","Rural",'9 All Base Data'!G944)))))))</f>
        <v>Rural</v>
      </c>
      <c r="G944" s="177">
        <f>IF('9 All Base Data'!I944="..C","..C",'9 All Base Data'!I944*Basecase_Pop_2006)</f>
        <v>498</v>
      </c>
      <c r="H944" s="177">
        <f>IF('9 All Base Data'!J944="..C","..C",'9 All Base Data'!J944*Basecase_Pop_2006)</f>
        <v>318</v>
      </c>
      <c r="I944" s="191">
        <f>IF('9 All Base Data'!L944="..C","..C",'9 All Base Data'!L944*Basecase_Pop_2006)</f>
        <v>12</v>
      </c>
      <c r="J944" s="156">
        <f>IF('9 All Base Data'!$P944=0,0,('9 All Base Data'!$P944*Basecase_Pop_2006)/(1+(1/(BaseCase_Mort_AllAdults_30*('9 All Base Data'!$W944*Basecase_PM10)/10))))</f>
        <v>0.77501523345867396</v>
      </c>
      <c r="K944" s="156">
        <f>IF('9 All Base Data'!$Q944=0,0,('9 All Base Data'!$Q944*Basecase_Pop_2006)/(1+(1/(BaseCase_Mort_Maori_30*('9 All Base Data'!$W944*Basecase_PM10)/10))))</f>
        <v>0.13748490598585475</v>
      </c>
      <c r="L944" s="179">
        <f>133/(1+1/(BaseCase_Mort_Child_0_1*'9 All Base Data'!$AB$10/10))*IF('9 All Base Data'!$L944="..C",0,'9 All Base Data'!L944/'9 All Base Data'!$L$2022)</f>
        <v>1.7505334263662759E-3</v>
      </c>
      <c r="M944" s="178">
        <f>IF('9 All Base Data'!$R944="","",IF('9 All Base Data'!$R944=0,0,('9 All Base Data'!$R944*Basecase_Pop_2006)/(1+(1/(BaseCase_CardiacHA_All*('9 All Base Data'!$W944*Basecase_PM10)/10)))))</f>
        <v>2.2209792770969225E-2</v>
      </c>
      <c r="N944" s="178">
        <f>IF('9 All Base Data'!$S944="","",IF('9 All Base Data'!$S944=0,0,('9 All Base Data'!S944*Basecase_Pop_2006)/(1+(1/(BaseCase_RespHA_All*('9 All Base Data'!$W944*Basecase_PM10)/10)))))</f>
        <v>1.3178302264286967E-2</v>
      </c>
      <c r="O944" s="178">
        <f>IF('9 All Base Data'!$T944="","",IF('9 All Base Data'!$T944=0,0,('9 All Base Data'!$T944*Basecase_Pop_2006)/(1+(1/(BaseCase_RespHA_Child_1_4*('9 All Base Data'!$W944*Basecase_PM10)/10)))))</f>
        <v>5.2299676490081435E-3</v>
      </c>
      <c r="P944" s="179">
        <f>IF('9 All Base Data'!$U944="","",IF('9 All Base Data'!$U944=0,0,('9 All Base Data'!$U944*Basecase_Pop_2006)/(1+(1/(BaseCase_RespHA_Child_5_14*('9 All Base Data'!$W944*Basecase_PM10)/10)))))</f>
        <v>0</v>
      </c>
      <c r="Q944" s="156">
        <f>IF('7 Base case Results'!$G944="..C",0,BaseCase_RADs_All*'7 Base case Results'!$G944*('9 All Base Data'!$V944*Basecase_PM10)/10)</f>
        <v>142.88615999999999</v>
      </c>
      <c r="R944" s="189">
        <f t="shared" si="150"/>
        <v>2.7590542311128794</v>
      </c>
      <c r="S944" s="178">
        <f t="shared" si="151"/>
        <v>0.48944626530964286</v>
      </c>
      <c r="T944" s="179">
        <f t="shared" si="152"/>
        <v>6.2318989978639421E-3</v>
      </c>
      <c r="U944" s="178">
        <f t="shared" si="153"/>
        <v>1.4103218409565457E-4</v>
      </c>
      <c r="V944" s="178">
        <f t="shared" si="154"/>
        <v>5.9763600768541397E-5</v>
      </c>
      <c r="W944" s="178">
        <f t="shared" si="155"/>
        <v>2.3717903288251933E-5</v>
      </c>
      <c r="X944" s="179">
        <f t="shared" si="156"/>
        <v>0</v>
      </c>
      <c r="Y944" s="179">
        <f t="shared" si="157"/>
        <v>8.8589419199999984E-3</v>
      </c>
      <c r="Z944" s="186">
        <f t="shared" si="158"/>
        <v>2.7743458678156072</v>
      </c>
      <c r="AA944" s="156">
        <f>$J944*'9 All Base Data'!$Y944</f>
        <v>6.7507034479258779E-2</v>
      </c>
      <c r="AB944" s="156">
        <f>$K944*'9 All Base Data'!$Y944</f>
        <v>1.1975504336018511E-2</v>
      </c>
      <c r="AC944" s="178">
        <f>$L944*'9 All Base Data'!$Y944</f>
        <v>1.5247870657126192E-4</v>
      </c>
      <c r="AD944" s="178">
        <f>IF($M944="","",$M944*'9 All Base Data'!$Y944)</f>
        <v>1.9345648725844818E-3</v>
      </c>
      <c r="AE944" s="178">
        <f>IF($N944="","",$N944*'9 All Base Data'!$Y944)</f>
        <v>1.1478846697801739E-3</v>
      </c>
      <c r="AF944" s="178">
        <f>IF($O944="","",$O944*'9 All Base Data'!$Y944)</f>
        <v>4.5555182809942394E-4</v>
      </c>
      <c r="AG944" s="178">
        <f>IF($P944="","",$P944*'9 All Base Data'!$Y944)</f>
        <v>0</v>
      </c>
      <c r="AH944" s="167">
        <f>$Q944*'9 All Base Data'!$Y944</f>
        <v>12.445975915444027</v>
      </c>
      <c r="AI944" s="178">
        <f>$R944*'9 All Base Data'!$Y944</f>
        <v>0.24032504274616129</v>
      </c>
      <c r="AJ944" s="178">
        <f>$S944*'9 All Base Data'!$Y944</f>
        <v>4.2632795436225897E-2</v>
      </c>
      <c r="AK944" s="178">
        <f>$T944*'9 All Base Data'!$Y944</f>
        <v>5.4282419539369246E-4</v>
      </c>
      <c r="AL944" s="178">
        <f>IF($U944="","",$U944*'9 All Base Data'!$Y944)</f>
        <v>1.2284486940911459E-5</v>
      </c>
      <c r="AM944" s="178">
        <f>IF($V944="","",$V944*'9 All Base Data'!$Y944)</f>
        <v>5.205656977453089E-6</v>
      </c>
      <c r="AN944" s="178">
        <f>IF($W944="","",$W944*'9 All Base Data'!$Y944)</f>
        <v>2.0659275404308877E-6</v>
      </c>
      <c r="AO944" s="178">
        <f>IF($X944="","",$X944*'9 All Base Data'!$Y944)</f>
        <v>0</v>
      </c>
      <c r="AP944" s="178">
        <f>$Y944*'9 All Base Data'!$Y944</f>
        <v>7.7165050675752963E-4</v>
      </c>
      <c r="AQ944" s="179">
        <f t="shared" si="159"/>
        <v>0.24165700759223088</v>
      </c>
    </row>
    <row r="945" spans="1:43" x14ac:dyDescent="0.25">
      <c r="A945" s="124">
        <v>549902</v>
      </c>
      <c r="B945" s="125" t="s">
        <v>981</v>
      </c>
      <c r="C945" s="126" t="s">
        <v>980</v>
      </c>
      <c r="D945" s="101" t="s">
        <v>2095</v>
      </c>
      <c r="E945" s="142"/>
      <c r="F945" s="191" t="str">
        <f>IF('9 All Base Data'!G945="Rural Centre","Rural",IF('9 All Base Data'!G945="Rural (Incl.some Off Shore Islands)","Rural",IF('9 All Base Data'!G945="Inlet-in TA but not in Urban Area","Rural",IF('9 All Base Data'!G945="Rural (Incl.some Off Shore Islands)","Rural",IF('9 All Base Data'!G945="Inlet-not in TA","Rural",IF('9 All Base Data'!G945="Inland Water not in Urban Area","Rural",IF('9 All Base Data'!G945="Oceanic-in Region but not in TA","Rural",'9 All Base Data'!G945)))))))</f>
        <v>Rural</v>
      </c>
      <c r="G945" s="177">
        <f>IF('9 All Base Data'!I945="..C","..C",'9 All Base Data'!I945*Basecase_Pop_2006)</f>
        <v>6</v>
      </c>
      <c r="H945" s="177" t="str">
        <f>IF('9 All Base Data'!J945="..C","..C",'9 All Base Data'!J945*Basecase_Pop_2006)</f>
        <v>..C</v>
      </c>
      <c r="I945" s="191" t="str">
        <f>IF('9 All Base Data'!L945="..C","..C",'9 All Base Data'!L945*Basecase_Pop_2006)</f>
        <v>..C</v>
      </c>
      <c r="J945" s="156">
        <f>IF('9 All Base Data'!$P945=0,0,('9 All Base Data'!$P945*Basecase_Pop_2006)/(1+(1/(BaseCase_Mort_AllAdults_30*('9 All Base Data'!$W945*Basecase_PM10)/10))))</f>
        <v>0</v>
      </c>
      <c r="K945" s="156">
        <f>IF('9 All Base Data'!$Q945=0,0,('9 All Base Data'!$Q945*Basecase_Pop_2006)/(1+(1/(BaseCase_Mort_Maori_30*('9 All Base Data'!$W945*Basecase_PM10)/10))))</f>
        <v>0</v>
      </c>
      <c r="L945" s="179">
        <f>133/(1+1/(BaseCase_Mort_Child_0_1*'9 All Base Data'!$AB$10/10))*IF('9 All Base Data'!$L945="..C",0,'9 All Base Data'!L945/'9 All Base Data'!$L$2022)</f>
        <v>0</v>
      </c>
      <c r="M945" s="178">
        <f>IF('9 All Base Data'!$R945="","",IF('9 All Base Data'!$R945=0,0,('9 All Base Data'!$R945*Basecase_Pop_2006)/(1+(1/(BaseCase_CardiacHA_All*('9 All Base Data'!$W945*Basecase_PM10)/10)))))</f>
        <v>0</v>
      </c>
      <c r="N945" s="178">
        <f>IF('9 All Base Data'!$S945="","",IF('9 All Base Data'!$S945=0,0,('9 All Base Data'!S945*Basecase_Pop_2006)/(1+(1/(BaseCase_RespHA_All*('9 All Base Data'!$W945*Basecase_PM10)/10)))))</f>
        <v>0</v>
      </c>
      <c r="O945" s="178">
        <f>IF('9 All Base Data'!$T945="","",IF('9 All Base Data'!$T945=0,0,('9 All Base Data'!$T945*Basecase_Pop_2006)/(1+(1/(BaseCase_RespHA_Child_1_4*('9 All Base Data'!$W945*Basecase_PM10)/10)))))</f>
        <v>0</v>
      </c>
      <c r="P945" s="179">
        <f>IF('9 All Base Data'!$U945="","",IF('9 All Base Data'!$U945=0,0,('9 All Base Data'!$U945*Basecase_Pop_2006)/(1+(1/(BaseCase_RespHA_Child_5_14*('9 All Base Data'!$W945*Basecase_PM10)/10)))))</f>
        <v>0</v>
      </c>
      <c r="Q945" s="156">
        <f>IF('7 Base case Results'!$G945="..C",0,BaseCase_RADs_All*'7 Base case Results'!$G945*('9 All Base Data'!$V945*Basecase_PM10)/10)</f>
        <v>1.7215200000000004</v>
      </c>
      <c r="R945" s="189">
        <f t="shared" si="150"/>
        <v>0</v>
      </c>
      <c r="S945" s="178">
        <f t="shared" si="151"/>
        <v>0</v>
      </c>
      <c r="T945" s="179">
        <f t="shared" si="152"/>
        <v>0</v>
      </c>
      <c r="U945" s="178">
        <f t="shared" si="153"/>
        <v>0</v>
      </c>
      <c r="V945" s="178">
        <f t="shared" si="154"/>
        <v>0</v>
      </c>
      <c r="W945" s="178">
        <f t="shared" si="155"/>
        <v>0</v>
      </c>
      <c r="X945" s="179">
        <f t="shared" si="156"/>
        <v>0</v>
      </c>
      <c r="Y945" s="179">
        <f t="shared" si="157"/>
        <v>1.0673424000000003E-4</v>
      </c>
      <c r="Z945" s="186">
        <f t="shared" si="158"/>
        <v>1.0673424000000003E-4</v>
      </c>
      <c r="AA945" s="156">
        <f>$J945*'9 All Base Data'!$Y945</f>
        <v>0</v>
      </c>
      <c r="AB945" s="156">
        <f>$K945*'9 All Base Data'!$Y945</f>
        <v>0</v>
      </c>
      <c r="AC945" s="178">
        <f>$L945*'9 All Base Data'!$Y945</f>
        <v>0</v>
      </c>
      <c r="AD945" s="178">
        <f>IF($M945="","",$M945*'9 All Base Data'!$Y945)</f>
        <v>0</v>
      </c>
      <c r="AE945" s="178">
        <f>IF($N945="","",$N945*'9 All Base Data'!$Y945)</f>
        <v>0</v>
      </c>
      <c r="AF945" s="178">
        <f>IF($O945="","",$O945*'9 All Base Data'!$Y945)</f>
        <v>0</v>
      </c>
      <c r="AG945" s="178">
        <f>IF($P945="","",$P945*'9 All Base Data'!$Y945)</f>
        <v>0</v>
      </c>
      <c r="AH945" s="167">
        <f>$Q945*'9 All Base Data'!$Y945</f>
        <v>0.14995151705354254</v>
      </c>
      <c r="AI945" s="178">
        <f>$R945*'9 All Base Data'!$Y945</f>
        <v>0</v>
      </c>
      <c r="AJ945" s="178">
        <f>$S945*'9 All Base Data'!$Y945</f>
        <v>0</v>
      </c>
      <c r="AK945" s="178">
        <f>$T945*'9 All Base Data'!$Y945</f>
        <v>0</v>
      </c>
      <c r="AL945" s="178">
        <f>IF($U945="","",$U945*'9 All Base Data'!$Y945)</f>
        <v>0</v>
      </c>
      <c r="AM945" s="178">
        <f>IF($V945="","",$V945*'9 All Base Data'!$Y945)</f>
        <v>0</v>
      </c>
      <c r="AN945" s="178">
        <f>IF($W945="","",$W945*'9 All Base Data'!$Y945)</f>
        <v>0</v>
      </c>
      <c r="AO945" s="178">
        <f>IF($X945="","",$X945*'9 All Base Data'!$Y945)</f>
        <v>0</v>
      </c>
      <c r="AP945" s="178">
        <f>$Y945*'9 All Base Data'!$Y945</f>
        <v>9.2969940573196389E-6</v>
      </c>
      <c r="AQ945" s="179">
        <f t="shared" si="159"/>
        <v>9.2969940573196389E-6</v>
      </c>
    </row>
    <row r="946" spans="1:43" x14ac:dyDescent="0.25">
      <c r="A946" s="124">
        <v>550101</v>
      </c>
      <c r="B946" s="125" t="s">
        <v>982</v>
      </c>
      <c r="C946" s="126" t="s">
        <v>646</v>
      </c>
      <c r="D946" s="101" t="s">
        <v>2095</v>
      </c>
      <c r="E946" s="142"/>
      <c r="F946" s="191" t="str">
        <f>IF('9 All Base Data'!G946="Rural Centre","Rural",IF('9 All Base Data'!G946="Rural (Incl.some Off Shore Islands)","Rural",IF('9 All Base Data'!G946="Inlet-in TA but not in Urban Area","Rural",IF('9 All Base Data'!G946="Rural (Incl.some Off Shore Islands)","Rural",IF('9 All Base Data'!G946="Inlet-not in TA","Rural",IF('9 All Base Data'!G946="Inland Water not in Urban Area","Rural",IF('9 All Base Data'!G946="Oceanic-in Region but not in TA","Rural",'9 All Base Data'!G946)))))))</f>
        <v>Dannevirke</v>
      </c>
      <c r="G946" s="177">
        <f>IF('9 All Base Data'!I946="..C","..C",'9 All Base Data'!I946*Basecase_Pop_2006)</f>
        <v>2100</v>
      </c>
      <c r="H946" s="177">
        <f>IF('9 All Base Data'!J946="..C","..C",'9 All Base Data'!J946*Basecase_Pop_2006)</f>
        <v>1311</v>
      </c>
      <c r="I946" s="191">
        <f>IF('9 All Base Data'!L946="..C","..C",'9 All Base Data'!L946*Basecase_Pop_2006)</f>
        <v>33</v>
      </c>
      <c r="J946" s="156">
        <f>IF('9 All Base Data'!$P946=0,0,('9 All Base Data'!$P946*Basecase_Pop_2006)/(1+(1/(BaseCase_Mort_AllAdults_30*('9 All Base Data'!$W946*Basecase_PM10)/10))))</f>
        <v>0.1097718843740163</v>
      </c>
      <c r="K946" s="156">
        <f>IF('9 All Base Data'!$Q946=0,0,('9 All Base Data'!$Q946*Basecase_Pop_2006)/(1+(1/(BaseCase_Mort_Maori_30*('9 All Base Data'!$W946*Basecase_PM10)/10))))</f>
        <v>0</v>
      </c>
      <c r="L946" s="179">
        <f>133/(1+1/(BaseCase_Mort_Child_0_1*'9 All Base Data'!$AB$10/10))*IF('9 All Base Data'!$L946="..C",0,'9 All Base Data'!L946/'9 All Base Data'!$L$2022)</f>
        <v>4.8139669225072592E-3</v>
      </c>
      <c r="M946" s="178">
        <f>IF('9 All Base Data'!$R946="","",IF('9 All Base Data'!$R946=0,0,('9 All Base Data'!$R946*Basecase_Pop_2006)/(1+(1/(BaseCase_CardiacHA_All*('9 All Base Data'!$W946*Basecase_PM10)/10)))))</f>
        <v>0.28235363261808322</v>
      </c>
      <c r="N946" s="178">
        <f>IF('9 All Base Data'!$S946="","",IF('9 All Base Data'!$S946=0,0,('9 All Base Data'!S946*Basecase_Pop_2006)/(1+(1/(BaseCase_RespHA_All*('9 All Base Data'!$W946*Basecase_PM10)/10)))))</f>
        <v>0.37540954063047466</v>
      </c>
      <c r="O946" s="178">
        <f>IF('9 All Base Data'!$T946="","",IF('9 All Base Data'!$T946=0,0,('9 All Base Data'!$T946*Basecase_Pop_2006)/(1+(1/(BaseCase_RespHA_Child_1_4*('9 All Base Data'!$W946*Basecase_PM10)/10)))))</f>
        <v>0.12496125036101488</v>
      </c>
      <c r="P946" s="179">
        <f>IF('9 All Base Data'!$U946="","",IF('9 All Base Data'!$U946=0,0,('9 All Base Data'!$U946*Basecase_Pop_2006)/(1+(1/(BaseCase_RespHA_Child_5_14*('9 All Base Data'!$W946*Basecase_PM10)/10)))))</f>
        <v>0.12341899121496316</v>
      </c>
      <c r="Q946" s="156">
        <f>IF('7 Base case Results'!$G946="..C",0,BaseCase_RADs_All*'7 Base case Results'!$G946*('9 All Base Data'!$V946*Basecase_PM10)/10)</f>
        <v>1453.3839133061733</v>
      </c>
      <c r="R946" s="189">
        <f t="shared" si="150"/>
        <v>0.39078790837149807</v>
      </c>
      <c r="S946" s="178">
        <f t="shared" si="151"/>
        <v>0</v>
      </c>
      <c r="T946" s="179">
        <f t="shared" si="152"/>
        <v>1.7137722244125842E-2</v>
      </c>
      <c r="U946" s="178">
        <f t="shared" si="153"/>
        <v>1.7929455671248284E-3</v>
      </c>
      <c r="V946" s="178">
        <f t="shared" si="154"/>
        <v>1.7024822667592026E-3</v>
      </c>
      <c r="W946" s="178">
        <f t="shared" si="155"/>
        <v>5.6669927038720247E-4</v>
      </c>
      <c r="X946" s="179">
        <f t="shared" si="156"/>
        <v>5.5970512515985792E-4</v>
      </c>
      <c r="Y946" s="179">
        <f t="shared" si="157"/>
        <v>9.0109802624982749E-2</v>
      </c>
      <c r="Z946" s="186">
        <f t="shared" si="158"/>
        <v>0.50153086107449063</v>
      </c>
      <c r="AA946" s="156">
        <f>$J946*'9 All Base Data'!$Y946</f>
        <v>4.7455336823417488E-2</v>
      </c>
      <c r="AB946" s="156">
        <f>$K946*'9 All Base Data'!$Y946</f>
        <v>0</v>
      </c>
      <c r="AC946" s="178">
        <f>$L946*'9 All Base Data'!$Y946</f>
        <v>2.0811196151648433E-3</v>
      </c>
      <c r="AD946" s="178">
        <f>IF($M946="","",$M946*'9 All Base Data'!$Y946)</f>
        <v>0.12206392206544182</v>
      </c>
      <c r="AE946" s="178">
        <f>IF($N946="","",$N946*'9 All Base Data'!$Y946)</f>
        <v>0.16229279745844077</v>
      </c>
      <c r="AF946" s="178">
        <f>IF($O946="","",$O946*'9 All Base Data'!$Y946)</f>
        <v>5.4021831360317324E-2</v>
      </c>
      <c r="AG946" s="178">
        <f>IF($P946="","",$P946*'9 All Base Data'!$Y946)</f>
        <v>5.335509936730979E-2</v>
      </c>
      <c r="AH946" s="167">
        <f>$Q946*'9 All Base Data'!$Y946</f>
        <v>628.31045975928316</v>
      </c>
      <c r="AI946" s="178">
        <f>$R946*'9 All Base Data'!$Y946</f>
        <v>0.16894099909136628</v>
      </c>
      <c r="AJ946" s="178">
        <f>$S946*'9 All Base Data'!$Y946</f>
        <v>0</v>
      </c>
      <c r="AK946" s="178">
        <f>$T946*'9 All Base Data'!$Y946</f>
        <v>7.4087858299868425E-3</v>
      </c>
      <c r="AL946" s="178">
        <f>IF($U946="","",$U946*'9 All Base Data'!$Y946)</f>
        <v>7.7510590511555564E-4</v>
      </c>
      <c r="AM946" s="178">
        <f>IF($V946="","",$V946*'9 All Base Data'!$Y946)</f>
        <v>7.3599783647402888E-4</v>
      </c>
      <c r="AN946" s="178">
        <f>IF($W946="","",$W946*'9 All Base Data'!$Y946)</f>
        <v>2.4498900521903905E-4</v>
      </c>
      <c r="AO946" s="178">
        <f>IF($X946="","",$X946*'9 All Base Data'!$Y946)</f>
        <v>2.4196537563074988E-4</v>
      </c>
      <c r="AP946" s="178">
        <f>$Y946*'9 All Base Data'!$Y946</f>
        <v>3.8955248505075556E-2</v>
      </c>
      <c r="AQ946" s="179">
        <f t="shared" si="159"/>
        <v>0.21681613716801826</v>
      </c>
    </row>
    <row r="947" spans="1:43" x14ac:dyDescent="0.25">
      <c r="A947" s="124">
        <v>550102</v>
      </c>
      <c r="B947" s="125" t="s">
        <v>984</v>
      </c>
      <c r="C947" s="126" t="s">
        <v>646</v>
      </c>
      <c r="D947" s="101" t="s">
        <v>2095</v>
      </c>
      <c r="E947" s="142"/>
      <c r="F947" s="191" t="str">
        <f>IF('9 All Base Data'!G947="Rural Centre","Rural",IF('9 All Base Data'!G947="Rural (Incl.some Off Shore Islands)","Rural",IF('9 All Base Data'!G947="Inlet-in TA but not in Urban Area","Rural",IF('9 All Base Data'!G947="Rural (Incl.some Off Shore Islands)","Rural",IF('9 All Base Data'!G947="Inlet-not in TA","Rural",IF('9 All Base Data'!G947="Inland Water not in Urban Area","Rural",IF('9 All Base Data'!G947="Oceanic-in Region but not in TA","Rural",'9 All Base Data'!G947)))))))</f>
        <v>Dannevirke</v>
      </c>
      <c r="G947" s="177">
        <f>IF('9 All Base Data'!I947="..C","..C",'9 All Base Data'!I947*Basecase_Pop_2006)</f>
        <v>2943</v>
      </c>
      <c r="H947" s="177">
        <f>IF('9 All Base Data'!J947="..C","..C",'9 All Base Data'!J947*Basecase_Pop_2006)</f>
        <v>1806</v>
      </c>
      <c r="I947" s="191">
        <f>IF('9 All Base Data'!L947="..C","..C",'9 All Base Data'!L947*Basecase_Pop_2006)</f>
        <v>36</v>
      </c>
      <c r="J947" s="156">
        <f>IF('9 All Base Data'!$P947=0,0,('9 All Base Data'!$P947*Basecase_Pop_2006)/(1+(1/(BaseCase_Mort_AllAdults_30*('9 All Base Data'!$W947*Basecase_PM10)/10))))</f>
        <v>1.1526047859271713</v>
      </c>
      <c r="K947" s="156">
        <f>IF('9 All Base Data'!$Q947=0,0,('9 All Base Data'!$Q947*Basecase_Pop_2006)/(1+(1/(BaseCase_Mort_Maori_30*('9 All Base Data'!$W947*Basecase_PM10)/10))))</f>
        <v>0.13601999003042312</v>
      </c>
      <c r="L947" s="179">
        <f>133/(1+1/(BaseCase_Mort_Child_0_1*'9 All Base Data'!$AB$10/10))*IF('9 All Base Data'!$L947="..C",0,'9 All Base Data'!L947/'9 All Base Data'!$L$2022)</f>
        <v>5.2516002790988277E-3</v>
      </c>
      <c r="M947" s="178">
        <f>IF('9 All Base Data'!$R947="","",IF('9 All Base Data'!$R947=0,0,('9 All Base Data'!$R947*Basecase_Pop_2006)/(1+(1/(BaseCase_CardiacHA_All*('9 All Base Data'!$W947*Basecase_PM10)/10)))))</f>
        <v>0.47822056695675358</v>
      </c>
      <c r="N947" s="178">
        <f>IF('9 All Base Data'!$S947="","",IF('9 All Base Data'!$S947=0,0,('9 All Base Data'!S947*Basecase_Pop_2006)/(1+(1/(BaseCase_RespHA_All*('9 All Base Data'!$W947*Basecase_PM10)/10)))))</f>
        <v>0.76347333543950469</v>
      </c>
      <c r="O947" s="178">
        <f>IF('9 All Base Data'!$T947="","",IF('9 All Base Data'!$T947=0,0,('9 All Base Data'!$T947*Basecase_Pop_2006)/(1+(1/(BaseCase_RespHA_Child_1_4*('9 All Base Data'!$W947*Basecase_PM10)/10)))))</f>
        <v>0.34989150101084165</v>
      </c>
      <c r="P947" s="179">
        <f>IF('9 All Base Data'!$U947="","",IF('9 All Base Data'!$U947=0,0,('9 All Base Data'!$U947*Basecase_Pop_2006)/(1+(1/(BaseCase_RespHA_Child_5_14*('9 All Base Data'!$W947*Basecase_PM10)/10)))))</f>
        <v>8.6393293850474215E-2</v>
      </c>
      <c r="Q947" s="156">
        <f>IF('7 Base case Results'!$G947="..C",0,BaseCase_RADs_All*'7 Base case Results'!$G947*('9 All Base Data'!$V947*Basecase_PM10)/10)</f>
        <v>2036.8137413619374</v>
      </c>
      <c r="R947" s="189">
        <f t="shared" si="150"/>
        <v>4.1032730379007303</v>
      </c>
      <c r="S947" s="178">
        <f t="shared" si="151"/>
        <v>0.48423116450830628</v>
      </c>
      <c r="T947" s="179">
        <f t="shared" si="152"/>
        <v>1.8695696993591828E-2</v>
      </c>
      <c r="U947" s="178">
        <f t="shared" si="153"/>
        <v>3.0367006001753853E-3</v>
      </c>
      <c r="V947" s="178">
        <f t="shared" si="154"/>
        <v>3.4623515762181537E-3</v>
      </c>
      <c r="W947" s="178">
        <f t="shared" si="155"/>
        <v>1.586757957084167E-3</v>
      </c>
      <c r="X947" s="179">
        <f t="shared" si="156"/>
        <v>3.9179358761190058E-4</v>
      </c>
      <c r="Y947" s="179">
        <f t="shared" si="157"/>
        <v>0.12628245196444013</v>
      </c>
      <c r="Z947" s="186">
        <f t="shared" si="158"/>
        <v>4.2547502390351548</v>
      </c>
      <c r="AA947" s="156">
        <f>$J947*'9 All Base Data'!$Y947</f>
        <v>0.49828103664588369</v>
      </c>
      <c r="AB947" s="156">
        <f>$K947*'9 All Base Data'!$Y947</f>
        <v>5.8802620346923073E-2</v>
      </c>
      <c r="AC947" s="178">
        <f>$L947*'9 All Base Data'!$Y947</f>
        <v>2.2703123074525565E-3</v>
      </c>
      <c r="AD947" s="178">
        <f>IF($M947="","",$M947*'9 All Base Data'!$Y947)</f>
        <v>0.20673889502975734</v>
      </c>
      <c r="AE947" s="178">
        <f>IF($N947="","",$N947*'9 All Base Data'!$Y947)</f>
        <v>0.33005613865143574</v>
      </c>
      <c r="AF947" s="178">
        <f>IF($O947="","",$O947*'9 All Base Data'!$Y947)</f>
        <v>0.15126112780888851</v>
      </c>
      <c r="AG947" s="178">
        <f>IF($P947="","",$P947*'9 All Base Data'!$Y947)</f>
        <v>3.7348569557116858E-2</v>
      </c>
      <c r="AH947" s="167">
        <f>$Q947*'9 All Base Data'!$Y947</f>
        <v>880.53223003408129</v>
      </c>
      <c r="AI947" s="178">
        <f>$R947*'9 All Base Data'!$Y947</f>
        <v>1.7738804904593461</v>
      </c>
      <c r="AJ947" s="178">
        <f>$S947*'9 All Base Data'!$Y947</f>
        <v>0.20933732843504613</v>
      </c>
      <c r="AK947" s="178">
        <f>$T947*'9 All Base Data'!$Y947</f>
        <v>8.0823118145311006E-3</v>
      </c>
      <c r="AL947" s="178">
        <f>IF($U947="","",$U947*'9 All Base Data'!$Y947)</f>
        <v>1.3127919834389592E-3</v>
      </c>
      <c r="AM947" s="178">
        <f>IF($V947="","",$V947*'9 All Base Data'!$Y947)</f>
        <v>1.4968045887842612E-3</v>
      </c>
      <c r="AN947" s="178">
        <f>IF($W947="","",$W947*'9 All Base Data'!$Y947)</f>
        <v>6.8596921461330936E-4</v>
      </c>
      <c r="AO947" s="178">
        <f>IF($X947="","",$X947*'9 All Base Data'!$Y947)</f>
        <v>1.6937576294152494E-4</v>
      </c>
      <c r="AP947" s="178">
        <f>$Y947*'9 All Base Data'!$Y947</f>
        <v>5.4592998262113043E-2</v>
      </c>
      <c r="AQ947" s="179">
        <f t="shared" si="159"/>
        <v>1.8393653971082133</v>
      </c>
    </row>
    <row r="948" spans="1:43" x14ac:dyDescent="0.25">
      <c r="A948" s="124">
        <v>550200</v>
      </c>
      <c r="B948" s="125" t="s">
        <v>985</v>
      </c>
      <c r="C948" s="126" t="s">
        <v>646</v>
      </c>
      <c r="D948" s="101" t="s">
        <v>2095</v>
      </c>
      <c r="E948" s="142"/>
      <c r="F948" s="191" t="str">
        <f>IF('9 All Base Data'!G948="Rural Centre","Rural",IF('9 All Base Data'!G948="Rural (Incl.some Off Shore Islands)","Rural",IF('9 All Base Data'!G948="Inlet-in TA but not in Urban Area","Rural",IF('9 All Base Data'!G948="Rural (Incl.some Off Shore Islands)","Rural",IF('9 All Base Data'!G948="Inlet-not in TA","Rural",IF('9 All Base Data'!G948="Inland Water not in Urban Area","Rural",IF('9 All Base Data'!G948="Oceanic-in Region but not in TA","Rural",'9 All Base Data'!G948)))))))</f>
        <v>Rural</v>
      </c>
      <c r="G948" s="177">
        <f>IF('9 All Base Data'!I948="..C","..C",'9 All Base Data'!I948*Basecase_Pop_2006)</f>
        <v>1071</v>
      </c>
      <c r="H948" s="177">
        <f>IF('9 All Base Data'!J948="..C","..C",'9 All Base Data'!J948*Basecase_Pop_2006)</f>
        <v>636</v>
      </c>
      <c r="I948" s="191">
        <f>IF('9 All Base Data'!L948="..C","..C",'9 All Base Data'!L948*Basecase_Pop_2006)</f>
        <v>18</v>
      </c>
      <c r="J948" s="156">
        <f>IF('9 All Base Data'!$P948=0,0,('9 All Base Data'!$P948*Basecase_Pop_2006)/(1+(1/(BaseCase_Mort_AllAdults_30*('9 All Base Data'!$W948*Basecase_PM10)/10))))</f>
        <v>2.3074317177974155</v>
      </c>
      <c r="K948" s="156">
        <f>IF('9 All Base Data'!$Q948=0,0,('9 All Base Data'!$Q948*Basecase_Pop_2006)/(1+(1/(BaseCase_Mort_Maori_30*('9 All Base Data'!$W948*Basecase_PM10)/10))))</f>
        <v>0.18331320798113968</v>
      </c>
      <c r="L948" s="179">
        <f>133/(1+1/(BaseCase_Mort_Child_0_1*'9 All Base Data'!$AB$10/10))*IF('9 All Base Data'!$L948="..C",0,'9 All Base Data'!L948/'9 All Base Data'!$L$2022)</f>
        <v>2.6258001395494139E-3</v>
      </c>
      <c r="M948" s="178">
        <f>IF('9 All Base Data'!$R948="","",IF('9 All Base Data'!$R948=0,0,('9 All Base Data'!$R948*Basecase_Pop_2006)/(1+(1/(BaseCase_CardiacHA_All*('9 All Base Data'!$W948*Basecase_PM10)/10)))))</f>
        <v>5.7110895696778005E-2</v>
      </c>
      <c r="N948" s="178">
        <f>IF('9 All Base Data'!$S948="","",IF('9 All Base Data'!$S948=0,0,('9 All Base Data'!S948*Basecase_Pop_2006)/(1+(1/(BaseCase_RespHA_All*('9 All Base Data'!$W948*Basecase_PM10)/10)))))</f>
        <v>3.1627925434288717E-2</v>
      </c>
      <c r="O948" s="178">
        <f>IF('9 All Base Data'!$T948="","",IF('9 All Base Data'!$T948=0,0,('9 All Base Data'!$T948*Basecase_Pop_2006)/(1+(1/(BaseCase_RespHA_Child_1_4*('9 All Base Data'!$W948*Basecase_PM10)/10)))))</f>
        <v>5.2299676490081435E-3</v>
      </c>
      <c r="P948" s="179">
        <f>IF('9 All Base Data'!$U948="","",IF('9 All Base Data'!$U948=0,0,('9 All Base Data'!$U948*Basecase_Pop_2006)/(1+(1/(BaseCase_RespHA_Child_5_14*('9 All Base Data'!$W948*Basecase_PM10)/10)))))</f>
        <v>0</v>
      </c>
      <c r="Q948" s="156">
        <f>IF('7 Base case Results'!$G948="..C",0,BaseCase_RADs_All*'7 Base case Results'!$G948*('9 All Base Data'!$V948*Basecase_PM10)/10)</f>
        <v>307.29131999999998</v>
      </c>
      <c r="R948" s="189">
        <f t="shared" si="150"/>
        <v>8.2144569153587987</v>
      </c>
      <c r="S948" s="178">
        <f t="shared" si="151"/>
        <v>0.65259502041285733</v>
      </c>
      <c r="T948" s="179">
        <f t="shared" si="152"/>
        <v>9.3478484967959141E-3</v>
      </c>
      <c r="U948" s="178">
        <f t="shared" si="153"/>
        <v>3.6265418767454031E-4</v>
      </c>
      <c r="V948" s="178">
        <f t="shared" si="154"/>
        <v>1.4343264184449932E-4</v>
      </c>
      <c r="W948" s="178">
        <f t="shared" si="155"/>
        <v>2.3717903288251933E-5</v>
      </c>
      <c r="X948" s="179">
        <f t="shared" si="156"/>
        <v>0</v>
      </c>
      <c r="Y948" s="179">
        <f t="shared" si="157"/>
        <v>1.9052061839999999E-2</v>
      </c>
      <c r="Z948" s="186">
        <f t="shared" si="158"/>
        <v>8.2433629125251127</v>
      </c>
      <c r="AA948" s="156">
        <f>$J948*'9 All Base Data'!$Y948</f>
        <v>0.20098685265415683</v>
      </c>
      <c r="AB948" s="156">
        <f>$K948*'9 All Base Data'!$Y948</f>
        <v>1.5967339114691351E-2</v>
      </c>
      <c r="AC948" s="178">
        <f>$L948*'9 All Base Data'!$Y948</f>
        <v>2.2871805985689289E-4</v>
      </c>
      <c r="AD948" s="178">
        <f>IF($M948="","",$M948*'9 All Base Data'!$Y948)</f>
        <v>4.97459538664581E-3</v>
      </c>
      <c r="AE948" s="178">
        <f>IF($N948="","",$N948*'9 All Base Data'!$Y948)</f>
        <v>2.7549232074724171E-3</v>
      </c>
      <c r="AF948" s="178">
        <f>IF($O948="","",$O948*'9 All Base Data'!$Y948)</f>
        <v>4.5555182809942394E-4</v>
      </c>
      <c r="AG948" s="178">
        <f>IF($P948="","",$P948*'9 All Base Data'!$Y948)</f>
        <v>0</v>
      </c>
      <c r="AH948" s="167">
        <f>$Q948*'9 All Base Data'!$Y948</f>
        <v>26.766345794057337</v>
      </c>
      <c r="AI948" s="178">
        <f>$R948*'9 All Base Data'!$Y948</f>
        <v>0.71551319544879821</v>
      </c>
      <c r="AJ948" s="178">
        <f>$S948*'9 All Base Data'!$Y948</f>
        <v>5.684372724830121E-2</v>
      </c>
      <c r="AK948" s="178">
        <f>$T948*'9 All Base Data'!$Y948</f>
        <v>8.1423629309053879E-4</v>
      </c>
      <c r="AL948" s="178">
        <f>IF($U948="","",$U948*'9 All Base Data'!$Y948)</f>
        <v>3.1588680705200895E-5</v>
      </c>
      <c r="AM948" s="178">
        <f>IF($V948="","",$V948*'9 All Base Data'!$Y948)</f>
        <v>1.2493576745887411E-5</v>
      </c>
      <c r="AN948" s="178">
        <f>IF($W948="","",$W948*'9 All Base Data'!$Y948)</f>
        <v>2.0659275404308877E-6</v>
      </c>
      <c r="AO948" s="178">
        <f>IF($X948="","",$X948*'9 All Base Data'!$Y948)</f>
        <v>0</v>
      </c>
      <c r="AP948" s="178">
        <f>$Y948*'9 All Base Data'!$Y948</f>
        <v>1.6595134392315548E-3</v>
      </c>
      <c r="AQ948" s="179">
        <f t="shared" si="159"/>
        <v>0.71803102743857139</v>
      </c>
    </row>
    <row r="949" spans="1:43" x14ac:dyDescent="0.25">
      <c r="A949" s="124">
        <v>550500</v>
      </c>
      <c r="B949" s="125" t="s">
        <v>986</v>
      </c>
      <c r="C949" s="126" t="s">
        <v>646</v>
      </c>
      <c r="D949" s="101" t="s">
        <v>2095</v>
      </c>
      <c r="E949" s="142"/>
      <c r="F949" s="191" t="str">
        <f>IF('9 All Base Data'!G949="Rural Centre","Rural",IF('9 All Base Data'!G949="Rural (Incl.some Off Shore Islands)","Rural",IF('9 All Base Data'!G949="Inlet-in TA but not in Urban Area","Rural",IF('9 All Base Data'!G949="Rural (Incl.some Off Shore Islands)","Rural",IF('9 All Base Data'!G949="Inlet-not in TA","Rural",IF('9 All Base Data'!G949="Inland Water not in Urban Area","Rural",IF('9 All Base Data'!G949="Oceanic-in Region but not in TA","Rural",'9 All Base Data'!G949)))))))</f>
        <v>Woodville</v>
      </c>
      <c r="G949" s="177">
        <f>IF('9 All Base Data'!I949="..C","..C",'9 All Base Data'!I949*Basecase_Pop_2006)</f>
        <v>1398</v>
      </c>
      <c r="H949" s="177">
        <f>IF('9 All Base Data'!J949="..C","..C",'9 All Base Data'!J949*Basecase_Pop_2006)</f>
        <v>930</v>
      </c>
      <c r="I949" s="191">
        <f>IF('9 All Base Data'!L949="..C","..C",'9 All Base Data'!L949*Basecase_Pop_2006)</f>
        <v>12</v>
      </c>
      <c r="J949" s="156">
        <f>IF('9 All Base Data'!$P949=0,0,('9 All Base Data'!$P949*Basecase_Pop_2006)/(1+(1/(BaseCase_Mort_AllAdults_30*('9 All Base Data'!$W949*Basecase_PM10)/10))))</f>
        <v>0.16465782656102446</v>
      </c>
      <c r="K949" s="156">
        <f>IF('9 All Base Data'!$Q949=0,0,('9 All Base Data'!$Q949*Basecase_Pop_2006)/(1+(1/(BaseCase_Mort_Maori_30*('9 All Base Data'!$W949*Basecase_PM10)/10))))</f>
        <v>0</v>
      </c>
      <c r="L949" s="179">
        <f>133/(1+1/(BaseCase_Mort_Child_0_1*'9 All Base Data'!$AB$10/10))*IF('9 All Base Data'!$L949="..C",0,'9 All Base Data'!L949/'9 All Base Data'!$L$2022)</f>
        <v>1.7505334263662759E-3</v>
      </c>
      <c r="M949" s="178">
        <f>IF('9 All Base Data'!$R949="","",IF('9 All Base Data'!$R949=0,0,('9 All Base Data'!$R949*Basecase_Pop_2006)/(1+(1/(BaseCase_CardiacHA_All*('9 All Base Data'!$W949*Basecase_PM10)/10)))))</f>
        <v>0.24419773631834227</v>
      </c>
      <c r="N949" s="178">
        <f>IF('9 All Base Data'!$S949="","",IF('9 All Base Data'!$S949=0,0,('9 All Base Data'!S949*Basecase_Pop_2006)/(1+(1/(BaseCase_RespHA_All*('9 All Base Data'!$W949*Basecase_PM10)/10)))))</f>
        <v>0.24043082939255117</v>
      </c>
      <c r="O949" s="178">
        <f>IF('9 All Base Data'!$T949="","",IF('9 All Base Data'!$T949=0,0,('9 All Base Data'!$T949*Basecase_Pop_2006)/(1+(1/(BaseCase_RespHA_Child_1_4*('9 All Base Data'!$W949*Basecase_PM10)/10)))))</f>
        <v>9.9969000288811907E-2</v>
      </c>
      <c r="P949" s="179">
        <f>IF('9 All Base Data'!$U949="","",IF('9 All Base Data'!$U949=0,0,('9 All Base Data'!$U949*Basecase_Pop_2006)/(1+(1/(BaseCase_RespHA_Child_5_14*('9 All Base Data'!$W949*Basecase_PM10)/10)))))</f>
        <v>2.4683798242992629E-2</v>
      </c>
      <c r="Q949" s="156">
        <f>IF('7 Base case Results'!$G949="..C",0,BaseCase_RADs_All*'7 Base case Results'!$G949*('9 All Base Data'!$V949*Basecase_PM10)/10)</f>
        <v>967.53843371525249</v>
      </c>
      <c r="R949" s="189">
        <f t="shared" si="150"/>
        <v>0.58618186255724702</v>
      </c>
      <c r="S949" s="178">
        <f t="shared" si="151"/>
        <v>0</v>
      </c>
      <c r="T949" s="179">
        <f t="shared" si="152"/>
        <v>6.2318989978639421E-3</v>
      </c>
      <c r="U949" s="178">
        <f t="shared" si="153"/>
        <v>1.5506556256214732E-3</v>
      </c>
      <c r="V949" s="178">
        <f t="shared" si="154"/>
        <v>1.0903538112952197E-3</v>
      </c>
      <c r="W949" s="178">
        <f t="shared" si="155"/>
        <v>4.5335941630976202E-4</v>
      </c>
      <c r="X949" s="179">
        <f t="shared" si="156"/>
        <v>1.1194102503197158E-4</v>
      </c>
      <c r="Y949" s="179">
        <f t="shared" si="157"/>
        <v>5.998738289034565E-2</v>
      </c>
      <c r="Z949" s="186">
        <f t="shared" si="158"/>
        <v>0.6550421538823733</v>
      </c>
      <c r="AA949" s="156">
        <f>$J949*'9 All Base Data'!$Y949</f>
        <v>7.1183005235126232E-2</v>
      </c>
      <c r="AB949" s="156">
        <f>$K949*'9 All Base Data'!$Y949</f>
        <v>0</v>
      </c>
      <c r="AC949" s="178">
        <f>$L949*'9 All Base Data'!$Y949</f>
        <v>7.5677076915085209E-4</v>
      </c>
      <c r="AD949" s="178">
        <f>IF($M949="","",$M949*'9 All Base Data'!$Y949)</f>
        <v>0.10556879746200376</v>
      </c>
      <c r="AE949" s="178">
        <f>IF($N949="","",$N949*'9 All Base Data'!$Y949)</f>
        <v>0.10394033095652948</v>
      </c>
      <c r="AF949" s="178">
        <f>IF($O949="","",$O949*'9 All Base Data'!$Y949)</f>
        <v>4.3217465088253859E-2</v>
      </c>
      <c r="AG949" s="178">
        <f>IF($P949="","",$P949*'9 All Base Data'!$Y949)</f>
        <v>1.0671019873461958E-2</v>
      </c>
      <c r="AH949" s="167">
        <f>$Q949*'9 All Base Data'!$Y949</f>
        <v>418.27524892546563</v>
      </c>
      <c r="AI949" s="178">
        <f>$R949*'9 All Base Data'!$Y949</f>
        <v>0.25341149863704937</v>
      </c>
      <c r="AJ949" s="178">
        <f>$S949*'9 All Base Data'!$Y949</f>
        <v>0</v>
      </c>
      <c r="AK949" s="178">
        <f>$T949*'9 All Base Data'!$Y949</f>
        <v>2.6941039381770332E-3</v>
      </c>
      <c r="AL949" s="178">
        <f>IF($U949="","",$U949*'9 All Base Data'!$Y949)</f>
        <v>6.7036186388372374E-4</v>
      </c>
      <c r="AM949" s="178">
        <f>IF($V949="","",$V949*'9 All Base Data'!$Y949)</f>
        <v>4.7136940088786123E-4</v>
      </c>
      <c r="AN949" s="178">
        <f>IF($W949="","",$W949*'9 All Base Data'!$Y949)</f>
        <v>1.9599120417523126E-4</v>
      </c>
      <c r="AO949" s="178">
        <f>IF($X949="","",$X949*'9 All Base Data'!$Y949)</f>
        <v>4.8393075126149973E-5</v>
      </c>
      <c r="AP949" s="178">
        <f>$Y949*'9 All Base Data'!$Y949</f>
        <v>2.5933065433378869E-2</v>
      </c>
      <c r="AQ949" s="179">
        <f t="shared" si="159"/>
        <v>0.2831803992733769</v>
      </c>
    </row>
    <row r="950" spans="1:43" x14ac:dyDescent="0.25">
      <c r="A950" s="124">
        <v>550600</v>
      </c>
      <c r="B950" s="125" t="s">
        <v>988</v>
      </c>
      <c r="C950" s="126" t="s">
        <v>987</v>
      </c>
      <c r="D950" s="101" t="s">
        <v>2096</v>
      </c>
      <c r="E950" s="142"/>
      <c r="F950" s="191" t="str">
        <f>IF('9 All Base Data'!G950="Rural Centre","Rural",IF('9 All Base Data'!G950="Rural (Incl.some Off Shore Islands)","Rural",IF('9 All Base Data'!G950="Inlet-in TA but not in Urban Area","Rural",IF('9 All Base Data'!G950="Rural (Incl.some Off Shore Islands)","Rural",IF('9 All Base Data'!G950="Inlet-not in TA","Rural",IF('9 All Base Data'!G950="Inland Water not in Urban Area","Rural",IF('9 All Base Data'!G950="Oceanic-in Region but not in TA","Rural",'9 All Base Data'!G950)))))))</f>
        <v>Rural</v>
      </c>
      <c r="G950" s="177">
        <f>IF('9 All Base Data'!I950="..C","..C",'9 All Base Data'!I950*Basecase_Pop_2006)</f>
        <v>429</v>
      </c>
      <c r="H950" s="177">
        <f>IF('9 All Base Data'!J950="..C","..C",'9 All Base Data'!J950*Basecase_Pop_2006)</f>
        <v>294</v>
      </c>
      <c r="I950" s="191">
        <f>IF('9 All Base Data'!L950="..C","..C",'9 All Base Data'!L950*Basecase_Pop_2006)</f>
        <v>6</v>
      </c>
      <c r="J950" s="156">
        <f>IF('9 All Base Data'!$P950=0,0,('9 All Base Data'!$P950*Basecase_Pop_2006)/(1+(1/(BaseCase_Mort_AllAdults_30*('9 All Base Data'!$W950*Basecase_PM10)/10))))</f>
        <v>0.58126142509400547</v>
      </c>
      <c r="K950" s="156">
        <f>IF('9 All Base Data'!$Q950=0,0,('9 All Base Data'!$Q950*Basecase_Pop_2006)/(1+(1/(BaseCase_Mort_Maori_30*('9 All Base Data'!$W950*Basecase_PM10)/10))))</f>
        <v>0.18331320798113968</v>
      </c>
      <c r="L950" s="179">
        <f>133/(1+1/(BaseCase_Mort_Child_0_1*'9 All Base Data'!$AB$10/10))*IF('9 All Base Data'!$L950="..C",0,'9 All Base Data'!L950/'9 All Base Data'!$L$2022)</f>
        <v>8.7526671318313796E-4</v>
      </c>
      <c r="M950" s="178">
        <f>IF('9 All Base Data'!$R950="","",IF('9 All Base Data'!$R950=0,0,('9 All Base Data'!$R950*Basecase_Pop_2006)/(1+(1/(BaseCase_CardiacHA_All*('9 All Base Data'!$W950*Basecase_PM10)/10)))))</f>
        <v>2.696903407903406E-2</v>
      </c>
      <c r="N950" s="178">
        <f>IF('9 All Base Data'!$S950="","",IF('9 All Base Data'!$S950=0,0,('9 All Base Data'!S950*Basecase_Pop_2006)/(1+(1/(BaseCase_RespHA_All*('9 All Base Data'!$W950*Basecase_PM10)/10)))))</f>
        <v>4.2170567245718292E-2</v>
      </c>
      <c r="O950" s="178">
        <f>IF('9 All Base Data'!$T950="","",IF('9 All Base Data'!$T950=0,0,('9 All Base Data'!$T950*Basecase_Pop_2006)/(1+(1/(BaseCase_RespHA_Child_1_4*('9 All Base Data'!$W950*Basecase_PM10)/10)))))</f>
        <v>1.568990294702443E-2</v>
      </c>
      <c r="P950" s="179">
        <f>IF('9 All Base Data'!$U950="","",IF('9 All Base Data'!$U950=0,0,('9 All Base Data'!$U950*Basecase_Pop_2006)/(1+(1/(BaseCase_RespHA_Child_5_14*('9 All Base Data'!$W950*Basecase_PM10)/10)))))</f>
        <v>2.3351661767147501E-2</v>
      </c>
      <c r="Q950" s="156">
        <f>IF('7 Base case Results'!$G950="..C",0,BaseCase_RADs_All*'7 Base case Results'!$G950*('9 All Base Data'!$V950*Basecase_PM10)/10)</f>
        <v>123.08868000000002</v>
      </c>
      <c r="R950" s="189">
        <f t="shared" si="150"/>
        <v>2.0692906733346597</v>
      </c>
      <c r="S950" s="178">
        <f t="shared" si="151"/>
        <v>0.65259502041285733</v>
      </c>
      <c r="T950" s="179">
        <f t="shared" si="152"/>
        <v>3.1159494989319711E-3</v>
      </c>
      <c r="U950" s="178">
        <f t="shared" si="153"/>
        <v>1.7125336640186629E-4</v>
      </c>
      <c r="V950" s="178">
        <f t="shared" si="154"/>
        <v>1.9124352245933246E-4</v>
      </c>
      <c r="W950" s="178">
        <f t="shared" si="155"/>
        <v>7.1153709864755777E-5</v>
      </c>
      <c r="X950" s="179">
        <f t="shared" si="156"/>
        <v>1.0589978611401391E-4</v>
      </c>
      <c r="Y950" s="179">
        <f t="shared" si="157"/>
        <v>7.6314981600000015E-3</v>
      </c>
      <c r="Z950" s="186">
        <f t="shared" si="158"/>
        <v>2.0804006178824528</v>
      </c>
      <c r="AA950" s="156">
        <f>$J950*'9 All Base Data'!$Y950</f>
        <v>5.0630275859444088E-2</v>
      </c>
      <c r="AB950" s="156">
        <f>$K950*'9 All Base Data'!$Y950</f>
        <v>1.5967339114691351E-2</v>
      </c>
      <c r="AC950" s="178">
        <f>$L950*'9 All Base Data'!$Y950</f>
        <v>7.623935328563096E-5</v>
      </c>
      <c r="AD950" s="178">
        <f>IF($M950="","",$M950*'9 All Base Data'!$Y950)</f>
        <v>2.3491144881382995E-3</v>
      </c>
      <c r="AE950" s="178">
        <f>IF($N950="","",$N950*'9 All Base Data'!$Y950)</f>
        <v>3.6732309432965563E-3</v>
      </c>
      <c r="AF950" s="178">
        <f>IF($O950="","",$O950*'9 All Base Data'!$Y950)</f>
        <v>1.3666554842982717E-3</v>
      </c>
      <c r="AG950" s="178">
        <f>IF($P950="","",$P950*'9 All Base Data'!$Y950)</f>
        <v>2.0340263881366322E-3</v>
      </c>
      <c r="AH950" s="167">
        <f>$Q950*'9 All Base Data'!$Y950</f>
        <v>10.721533469328293</v>
      </c>
      <c r="AI950" s="178">
        <f>$R950*'9 All Base Data'!$Y950</f>
        <v>0.18024378205962097</v>
      </c>
      <c r="AJ950" s="178">
        <f>$S950*'9 All Base Data'!$Y950</f>
        <v>5.684372724830121E-2</v>
      </c>
      <c r="AK950" s="178">
        <f>$T950*'9 All Base Data'!$Y950</f>
        <v>2.7141209769684623E-4</v>
      </c>
      <c r="AL950" s="178">
        <f>IF($U950="","",$U950*'9 All Base Data'!$Y950)</f>
        <v>1.4916876999678202E-5</v>
      </c>
      <c r="AM950" s="178">
        <f>IF($V950="","",$V950*'9 All Base Data'!$Y950)</f>
        <v>1.6658102327849884E-5</v>
      </c>
      <c r="AN950" s="178">
        <f>IF($W950="","",$W950*'9 All Base Data'!$Y950)</f>
        <v>6.1977826212926615E-6</v>
      </c>
      <c r="AO950" s="178">
        <f>IF($X950="","",$X950*'9 All Base Data'!$Y950)</f>
        <v>9.2243096701996275E-6</v>
      </c>
      <c r="AP950" s="178">
        <f>$Y950*'9 All Base Data'!$Y950</f>
        <v>6.6473507509835414E-4</v>
      </c>
      <c r="AQ950" s="179">
        <f t="shared" si="159"/>
        <v>0.18121150421174367</v>
      </c>
    </row>
    <row r="951" spans="1:43" x14ac:dyDescent="0.25">
      <c r="A951" s="124">
        <v>550700</v>
      </c>
      <c r="B951" s="125" t="s">
        <v>989</v>
      </c>
      <c r="C951" s="126" t="s">
        <v>987</v>
      </c>
      <c r="D951" s="101" t="s">
        <v>2096</v>
      </c>
      <c r="E951" s="142"/>
      <c r="F951" s="191" t="str">
        <f>IF('9 All Base Data'!G951="Rural Centre","Rural",IF('9 All Base Data'!G951="Rural (Incl.some Off Shore Islands)","Rural",IF('9 All Base Data'!G951="Inlet-in TA but not in Urban Area","Rural",IF('9 All Base Data'!G951="Rural (Incl.some Off Shore Islands)","Rural",IF('9 All Base Data'!G951="Inlet-not in TA","Rural",IF('9 All Base Data'!G951="Inland Water not in Urban Area","Rural",IF('9 All Base Data'!G951="Oceanic-in Region but not in TA","Rural",'9 All Base Data'!G951)))))))</f>
        <v>Rural</v>
      </c>
      <c r="G951" s="177">
        <f>IF('9 All Base Data'!I951="..C","..C",'9 All Base Data'!I951*Basecase_Pop_2006)</f>
        <v>2169</v>
      </c>
      <c r="H951" s="177">
        <f>IF('9 All Base Data'!J951="..C","..C",'9 All Base Data'!J951*Basecase_Pop_2006)</f>
        <v>1368</v>
      </c>
      <c r="I951" s="191">
        <f>IF('9 All Base Data'!L951="..C","..C",'9 All Base Data'!L951*Basecase_Pop_2006)</f>
        <v>24</v>
      </c>
      <c r="J951" s="156">
        <f>IF('9 All Base Data'!$P951=0,0,('9 All Base Data'!$P951*Basecase_Pop_2006)/(1+(1/(BaseCase_Mort_AllAdults_30*('9 All Base Data'!$W951*Basecase_PM10)/10))))</f>
        <v>7.0455930314424903E-2</v>
      </c>
      <c r="K951" s="156">
        <f>IF('9 All Base Data'!$Q951=0,0,('9 All Base Data'!$Q951*Basecase_Pop_2006)/(1+(1/(BaseCase_Mort_Maori_30*('9 All Base Data'!$W951*Basecase_PM10)/10))))</f>
        <v>9.1656603990569838E-2</v>
      </c>
      <c r="L951" s="179">
        <f>133/(1+1/(BaseCase_Mort_Child_0_1*'9 All Base Data'!$AB$10/10))*IF('9 All Base Data'!$L951="..C",0,'9 All Base Data'!L951/'9 All Base Data'!$L$2022)</f>
        <v>3.5010668527325518E-3</v>
      </c>
      <c r="M951" s="178">
        <f>IF('9 All Base Data'!$R951="","",IF('9 All Base Data'!$R951=0,0,('9 All Base Data'!$R951*Basecase_Pop_2006)/(1+(1/(BaseCase_CardiacHA_All*('9 All Base Data'!$W951*Basecase_PM10)/10)))))</f>
        <v>9.5184826161296684E-2</v>
      </c>
      <c r="N951" s="178">
        <f>IF('9 All Base Data'!$S951="","",IF('9 All Base Data'!$S951=0,0,('9 All Base Data'!S951*Basecase_Pop_2006)/(1+(1/(BaseCase_RespHA_All*('9 All Base Data'!$W951*Basecase_PM10)/10)))))</f>
        <v>8.9612455397151375E-2</v>
      </c>
      <c r="O951" s="178">
        <f>IF('9 All Base Data'!$T951="","",IF('9 All Base Data'!$T951=0,0,('9 All Base Data'!$T951*Basecase_Pop_2006)/(1+(1/(BaseCase_RespHA_Child_1_4*('9 All Base Data'!$W951*Basecase_PM10)/10)))))</f>
        <v>4.7069708841073289E-2</v>
      </c>
      <c r="P951" s="179">
        <f>IF('9 All Base Data'!$U951="","",IF('9 All Base Data'!$U951=0,0,('9 All Base Data'!$U951*Basecase_Pop_2006)/(1+(1/(BaseCase_RespHA_Child_5_14*('9 All Base Data'!$W951*Basecase_PM10)/10)))))</f>
        <v>3.1135549022863331E-2</v>
      </c>
      <c r="Q951" s="156">
        <f>IF('7 Base case Results'!$G951="..C",0,BaseCase_RADs_All*'7 Base case Results'!$G951*('9 All Base Data'!$V951*Basecase_PM10)/10)</f>
        <v>622.3294800000001</v>
      </c>
      <c r="R951" s="189">
        <f t="shared" si="150"/>
        <v>0.25082311191935264</v>
      </c>
      <c r="S951" s="178">
        <f t="shared" si="151"/>
        <v>0.32629751020642866</v>
      </c>
      <c r="T951" s="179">
        <f t="shared" si="152"/>
        <v>1.2463797995727884E-2</v>
      </c>
      <c r="U951" s="178">
        <f t="shared" si="153"/>
        <v>6.0442364612423396E-4</v>
      </c>
      <c r="V951" s="178">
        <f t="shared" si="154"/>
        <v>4.0639248522608148E-4</v>
      </c>
      <c r="W951" s="178">
        <f t="shared" si="155"/>
        <v>2.1346112959426736E-4</v>
      </c>
      <c r="X951" s="179">
        <f t="shared" si="156"/>
        <v>1.411997148186852E-4</v>
      </c>
      <c r="Y951" s="179">
        <f t="shared" si="157"/>
        <v>3.8584427760000005E-2</v>
      </c>
      <c r="Z951" s="186">
        <f t="shared" si="158"/>
        <v>0.3028821538064308</v>
      </c>
      <c r="AA951" s="156">
        <f>$J951*'9 All Base Data'!$Y951</f>
        <v>6.1370031344780713E-3</v>
      </c>
      <c r="AB951" s="156">
        <f>$K951*'9 All Base Data'!$Y951</f>
        <v>7.9836695573456753E-3</v>
      </c>
      <c r="AC951" s="178">
        <f>$L951*'9 All Base Data'!$Y951</f>
        <v>3.0495741314252384E-4</v>
      </c>
      <c r="AD951" s="178">
        <f>IF($M951="","",$M951*'9 All Base Data'!$Y951)</f>
        <v>8.2909923110763509E-3</v>
      </c>
      <c r="AE951" s="178">
        <f>IF($N951="","",$N951*'9 All Base Data'!$Y951)</f>
        <v>7.8056157545051833E-3</v>
      </c>
      <c r="AF951" s="178">
        <f>IF($O951="","",$O951*'9 All Base Data'!$Y951)</f>
        <v>4.0999664528948154E-3</v>
      </c>
      <c r="AG951" s="178">
        <f>IF($P951="","",$P951*'9 All Base Data'!$Y951)</f>
        <v>2.7120351841821762E-3</v>
      </c>
      <c r="AH951" s="167">
        <f>$Q951*'9 All Base Data'!$Y951</f>
        <v>54.207473414855627</v>
      </c>
      <c r="AI951" s="178">
        <f>$R951*'9 All Base Data'!$Y951</f>
        <v>2.1847731158741932E-2</v>
      </c>
      <c r="AJ951" s="178">
        <f>$S951*'9 All Base Data'!$Y951</f>
        <v>2.8421863624150605E-2</v>
      </c>
      <c r="AK951" s="178">
        <f>$T951*'9 All Base Data'!$Y951</f>
        <v>1.0856483907873849E-3</v>
      </c>
      <c r="AL951" s="178">
        <f>IF($U951="","",$U951*'9 All Base Data'!$Y951)</f>
        <v>5.2647801175334828E-5</v>
      </c>
      <c r="AM951" s="178">
        <f>IF($V951="","",$V951*'9 All Base Data'!$Y951)</f>
        <v>3.5398467446681002E-5</v>
      </c>
      <c r="AN951" s="178">
        <f>IF($W951="","",$W951*'9 All Base Data'!$Y951)</f>
        <v>1.8593347863877985E-5</v>
      </c>
      <c r="AO951" s="178">
        <f>IF($X951="","",$X951*'9 All Base Data'!$Y951)</f>
        <v>1.2299079560266168E-5</v>
      </c>
      <c r="AP951" s="178">
        <f>$Y951*'9 All Base Data'!$Y951</f>
        <v>3.3608633517210489E-3</v>
      </c>
      <c r="AQ951" s="179">
        <f t="shared" si="159"/>
        <v>2.638228916987238E-2</v>
      </c>
    </row>
    <row r="952" spans="1:43" x14ac:dyDescent="0.25">
      <c r="A952" s="124">
        <v>550800</v>
      </c>
      <c r="B952" s="125" t="s">
        <v>990</v>
      </c>
      <c r="C952" s="126" t="s">
        <v>987</v>
      </c>
      <c r="D952" s="101" t="s">
        <v>2096</v>
      </c>
      <c r="E952" s="142"/>
      <c r="F952" s="191" t="str">
        <f>IF('9 All Base Data'!G952="Rural Centre","Rural",IF('9 All Base Data'!G952="Rural (Incl.some Off Shore Islands)","Rural",IF('9 All Base Data'!G952="Inlet-in TA but not in Urban Area","Rural",IF('9 All Base Data'!G952="Rural (Incl.some Off Shore Islands)","Rural",IF('9 All Base Data'!G952="Inlet-not in TA","Rural",IF('9 All Base Data'!G952="Inland Water not in Urban Area","Rural",IF('9 All Base Data'!G952="Oceanic-in Region but not in TA","Rural",'9 All Base Data'!G952)))))))</f>
        <v>New Plymouth</v>
      </c>
      <c r="G952" s="177">
        <f>IF('9 All Base Data'!I952="..C","..C",'9 All Base Data'!I952*Basecase_Pop_2006)</f>
        <v>1380</v>
      </c>
      <c r="H952" s="177">
        <f>IF('9 All Base Data'!J952="..C","..C",'9 All Base Data'!J952*Basecase_Pop_2006)</f>
        <v>849</v>
      </c>
      <c r="I952" s="191">
        <f>IF('9 All Base Data'!L952="..C","..C",'9 All Base Data'!L952*Basecase_Pop_2006)</f>
        <v>21</v>
      </c>
      <c r="J952" s="156">
        <f>IF('9 All Base Data'!$P952=0,0,('9 All Base Data'!$P952*Basecase_Pop_2006)/(1+(1/(BaseCase_Mort_AllAdults_30*('9 All Base Data'!$W952*Basecase_PM10)/10))))</f>
        <v>0.58878504672897203</v>
      </c>
      <c r="K952" s="156">
        <f>IF('9 All Base Data'!$Q952=0,0,('9 All Base Data'!$Q952*Basecase_Pop_2006)/(1+(1/(BaseCase_Mort_Maori_30*('9 All Base Data'!$W952*Basecase_PM10)/10))))</f>
        <v>0.16666666666666666</v>
      </c>
      <c r="L952" s="179">
        <f>133/(1+1/(BaseCase_Mort_Child_0_1*'9 All Base Data'!$AB$10/10))*IF('9 All Base Data'!$L952="..C",0,'9 All Base Data'!L952/'9 All Base Data'!$L$2022)</f>
        <v>3.0634334961409829E-3</v>
      </c>
      <c r="M952" s="178">
        <f>IF('9 All Base Data'!$R952="","",IF('9 All Base Data'!$R952=0,0,('9 All Base Data'!$R952*Basecase_Pop_2006)/(1+(1/(BaseCase_CardiacHA_All*('9 All Base Data'!$W952*Basecase_PM10)/10)))))</f>
        <v>2.7833001988071576E-2</v>
      </c>
      <c r="N952" s="178">
        <f>IF('9 All Base Data'!$S952="","",IF('9 All Base Data'!$S952=0,0,('9 All Base Data'!S952*Basecase_Pop_2006)/(1+(1/(BaseCase_RespHA_All*('9 All Base Data'!$W952*Basecase_PM10)/10)))))</f>
        <v>3.3003300330033007E-2</v>
      </c>
      <c r="O952" s="178">
        <f>IF('9 All Base Data'!$T952="","",IF('9 All Base Data'!$T952=0,0,('9 All Base Data'!$T952*Basecase_Pop_2006)/(1+(1/(BaseCase_RespHA_Child_1_4*('9 All Base Data'!$W952*Basecase_PM10)/10)))))</f>
        <v>1.30718954248366E-2</v>
      </c>
      <c r="P952" s="179">
        <f>IF('9 All Base Data'!$U952="","",IF('9 All Base Data'!$U952=0,0,('9 All Base Data'!$U952*Basecase_Pop_2006)/(1+(1/(BaseCase_RespHA_Child_5_14*('9 All Base Data'!$W952*Basecase_PM10)/10)))))</f>
        <v>0</v>
      </c>
      <c r="Q952" s="156">
        <f>IF('7 Base case Results'!$G952="..C",0,BaseCase_RADs_All*'7 Base case Results'!$G952*('9 All Base Data'!$V952*Basecase_PM10)/10)</f>
        <v>745.2</v>
      </c>
      <c r="R952" s="189">
        <f t="shared" si="150"/>
        <v>2.0960747663551405</v>
      </c>
      <c r="S952" s="178">
        <f t="shared" si="151"/>
        <v>0.59333333333333327</v>
      </c>
      <c r="T952" s="179">
        <f t="shared" si="152"/>
        <v>1.09058232462619E-2</v>
      </c>
      <c r="U952" s="178">
        <f t="shared" si="153"/>
        <v>1.7673956262425451E-4</v>
      </c>
      <c r="V952" s="178">
        <f t="shared" si="154"/>
        <v>1.4966996699669968E-4</v>
      </c>
      <c r="W952" s="178">
        <f t="shared" si="155"/>
        <v>5.9281045751633985E-5</v>
      </c>
      <c r="X952" s="179">
        <f t="shared" si="156"/>
        <v>0</v>
      </c>
      <c r="Y952" s="179">
        <f t="shared" si="157"/>
        <v>4.6202400000000005E-2</v>
      </c>
      <c r="Z952" s="186">
        <f t="shared" si="158"/>
        <v>2.153509399131023</v>
      </c>
      <c r="AA952" s="156">
        <f>$J952*'9 All Base Data'!$Y952</f>
        <v>0.16039799919683795</v>
      </c>
      <c r="AB952" s="156">
        <f>$K952*'9 All Base Data'!$Y952</f>
        <v>4.5403666439316551E-2</v>
      </c>
      <c r="AC952" s="178">
        <f>$L952*'9 All Base Data'!$Y952</f>
        <v>8.3454667570688717E-4</v>
      </c>
      <c r="AD952" s="178">
        <f>IF($M952="","",$M952*'9 All Base Data'!$Y952)</f>
        <v>7.5823220296274184E-3</v>
      </c>
      <c r="AE952" s="178">
        <f>IF($N952="","",$N952*'9 All Base Data'!$Y952)</f>
        <v>8.9908250374884282E-3</v>
      </c>
      <c r="AF952" s="178">
        <f>IF($O952="","",$O952*'9 All Base Data'!$Y952)</f>
        <v>3.5610718775934548E-3</v>
      </c>
      <c r="AG952" s="178">
        <f>IF($P952="","",$P952*'9 All Base Data'!$Y952)</f>
        <v>0</v>
      </c>
      <c r="AH952" s="167">
        <f>$Q952*'9 All Base Data'!$Y952</f>
        <v>203.00887338347221</v>
      </c>
      <c r="AI952" s="178">
        <f>$R952*'9 All Base Data'!$Y952</f>
        <v>0.57101687714074312</v>
      </c>
      <c r="AJ952" s="178">
        <f>$S952*'9 All Base Data'!$Y952</f>
        <v>0.16163705252396693</v>
      </c>
      <c r="AK952" s="178">
        <f>$T952*'9 All Base Data'!$Y952</f>
        <v>2.9709861655165186E-3</v>
      </c>
      <c r="AL952" s="178">
        <f>IF($U952="","",$U952*'9 All Base Data'!$Y952)</f>
        <v>4.8147744888134103E-5</v>
      </c>
      <c r="AM952" s="178">
        <f>IF($V952="","",$V952*'9 All Base Data'!$Y952)</f>
        <v>4.0773391545010021E-5</v>
      </c>
      <c r="AN952" s="178">
        <f>IF($W952="","",$W952*'9 All Base Data'!$Y952)</f>
        <v>1.6149460964886319E-5</v>
      </c>
      <c r="AO952" s="178">
        <f>IF($X952="","",$X952*'9 All Base Data'!$Y952)</f>
        <v>0</v>
      </c>
      <c r="AP952" s="178">
        <f>$Y952*'9 All Base Data'!$Y952</f>
        <v>1.2586550149775276E-2</v>
      </c>
      <c r="AQ952" s="179">
        <f t="shared" si="159"/>
        <v>0.586663334592468</v>
      </c>
    </row>
    <row r="953" spans="1:43" x14ac:dyDescent="0.25">
      <c r="A953" s="124">
        <v>550901</v>
      </c>
      <c r="B953" s="125" t="s">
        <v>992</v>
      </c>
      <c r="C953" s="126" t="s">
        <v>987</v>
      </c>
      <c r="D953" s="101" t="s">
        <v>2096</v>
      </c>
      <c r="E953" s="142"/>
      <c r="F953" s="191" t="str">
        <f>IF('9 All Base Data'!G953="Rural Centre","Rural",IF('9 All Base Data'!G953="Rural (Incl.some Off Shore Islands)","Rural",IF('9 All Base Data'!G953="Inlet-in TA but not in Urban Area","Rural",IF('9 All Base Data'!G953="Rural (Incl.some Off Shore Islands)","Rural",IF('9 All Base Data'!G953="Inlet-not in TA","Rural",IF('9 All Base Data'!G953="Inland Water not in Urban Area","Rural",IF('9 All Base Data'!G953="Oceanic-in Region but not in TA","Rural",'9 All Base Data'!G953)))))))</f>
        <v>New Plymouth</v>
      </c>
      <c r="G953" s="177">
        <f>IF('9 All Base Data'!I953="..C","..C",'9 All Base Data'!I953*Basecase_Pop_2006)</f>
        <v>5277</v>
      </c>
      <c r="H953" s="177">
        <f>IF('9 All Base Data'!J953="..C","..C",'9 All Base Data'!J953*Basecase_Pop_2006)</f>
        <v>3123</v>
      </c>
      <c r="I953" s="191">
        <f>IF('9 All Base Data'!L953="..C","..C",'9 All Base Data'!L953*Basecase_Pop_2006)</f>
        <v>99</v>
      </c>
      <c r="J953" s="156">
        <f>IF('9 All Base Data'!$P953=0,0,('9 All Base Data'!$P953*Basecase_Pop_2006)/(1+(1/(BaseCase_Mort_AllAdults_30*('9 All Base Data'!$W953*Basecase_PM10)/10))))</f>
        <v>8.7227414330218064E-2</v>
      </c>
      <c r="K953" s="156">
        <f>IF('9 All Base Data'!$Q953=0,0,('9 All Base Data'!$Q953*Basecase_Pop_2006)/(1+(1/(BaseCase_Mort_Maori_30*('9 All Base Data'!$W953*Basecase_PM10)/10))))</f>
        <v>5.5555555555555552E-2</v>
      </c>
      <c r="L953" s="179">
        <f>133/(1+1/(BaseCase_Mort_Child_0_1*'9 All Base Data'!$AB$10/10))*IF('9 All Base Data'!$L953="..C",0,'9 All Base Data'!L953/'9 All Base Data'!$L$2022)</f>
        <v>1.4441900767521776E-2</v>
      </c>
      <c r="M953" s="178">
        <f>IF('9 All Base Data'!$R953="","",IF('9 All Base Data'!$R953=0,0,('9 All Base Data'!$R953*Basecase_Pop_2006)/(1+(1/(BaseCase_CardiacHA_All*('9 All Base Data'!$W953*Basecase_PM10)/10)))))</f>
        <v>0.31411530815109345</v>
      </c>
      <c r="N953" s="178">
        <f>IF('9 All Base Data'!$S953="","",IF('9 All Base Data'!$S953=0,0,('9 All Base Data'!S953*Basecase_Pop_2006)/(1+(1/(BaseCase_RespHA_All*('9 All Base Data'!$W953*Basecase_PM10)/10)))))</f>
        <v>0.4917491749174917</v>
      </c>
      <c r="O953" s="178">
        <f>IF('9 All Base Data'!$T953="","",IF('9 All Base Data'!$T953=0,0,('9 All Base Data'!$T953*Basecase_Pop_2006)/(1+(1/(BaseCase_RespHA_Child_1_4*('9 All Base Data'!$W953*Basecase_PM10)/10)))))</f>
        <v>0.11764705882352941</v>
      </c>
      <c r="P953" s="179">
        <f>IF('9 All Base Data'!$U953="","",IF('9 All Base Data'!$U953=0,0,('9 All Base Data'!$U953*Basecase_Pop_2006)/(1+(1/(BaseCase_RespHA_Child_5_14*('9 All Base Data'!$W953*Basecase_PM10)/10)))))</f>
        <v>0.10679611650485436</v>
      </c>
      <c r="Q953" s="156">
        <f>IF('7 Base case Results'!$G953="..C",0,BaseCase_RADs_All*'7 Base case Results'!$G953*('9 All Base Data'!$V953*Basecase_PM10)/10)</f>
        <v>2849.5800000000004</v>
      </c>
      <c r="R953" s="189">
        <f t="shared" si="150"/>
        <v>0.31052959501557631</v>
      </c>
      <c r="S953" s="178">
        <f t="shared" si="151"/>
        <v>0.19777777777777777</v>
      </c>
      <c r="T953" s="179">
        <f t="shared" si="152"/>
        <v>5.1413166732377523E-2</v>
      </c>
      <c r="U953" s="178">
        <f t="shared" si="153"/>
        <v>1.9946322067594434E-3</v>
      </c>
      <c r="V953" s="178">
        <f t="shared" si="154"/>
        <v>2.2300825082508251E-3</v>
      </c>
      <c r="W953" s="178">
        <f t="shared" si="155"/>
        <v>5.3352941176470581E-4</v>
      </c>
      <c r="X953" s="179">
        <f t="shared" si="156"/>
        <v>4.8432038834951455E-4</v>
      </c>
      <c r="Y953" s="179">
        <f t="shared" si="157"/>
        <v>0.17667396000000002</v>
      </c>
      <c r="Z953" s="186">
        <f t="shared" si="158"/>
        <v>0.54284143646296412</v>
      </c>
      <c r="AA953" s="156">
        <f>$J953*'9 All Base Data'!$Y953</f>
        <v>2.3762666547679692E-2</v>
      </c>
      <c r="AB953" s="156">
        <f>$K953*'9 All Base Data'!$Y953</f>
        <v>1.5134555479772185E-2</v>
      </c>
      <c r="AC953" s="178">
        <f>$L953*'9 All Base Data'!$Y953</f>
        <v>3.9342914711896111E-3</v>
      </c>
      <c r="AD953" s="178">
        <f>IF($M953="","",$M953*'9 All Base Data'!$Y953)</f>
        <v>8.5571920048652272E-2</v>
      </c>
      <c r="AE953" s="178">
        <f>IF($N953="","",$N953*'9 All Base Data'!$Y953)</f>
        <v>0.13396329305857754</v>
      </c>
      <c r="AF953" s="178">
        <f>IF($O953="","",$O953*'9 All Base Data'!$Y953)</f>
        <v>3.2049646898341097E-2</v>
      </c>
      <c r="AG953" s="178">
        <f>IF($P953="","",$P953*'9 All Base Data'!$Y953)</f>
        <v>2.909361150480478E-2</v>
      </c>
      <c r="AH953" s="167">
        <f>$Q953*'9 All Base Data'!$Y953</f>
        <v>776.28827887288617</v>
      </c>
      <c r="AI953" s="178">
        <f>$R953*'9 All Base Data'!$Y953</f>
        <v>8.4595092909739697E-2</v>
      </c>
      <c r="AJ953" s="178">
        <f>$S953*'9 All Base Data'!$Y953</f>
        <v>5.3879017507988979E-2</v>
      </c>
      <c r="AK953" s="178">
        <f>$T953*'9 All Base Data'!$Y953</f>
        <v>1.4006077637435015E-2</v>
      </c>
      <c r="AL953" s="178">
        <f>IF($U953="","",$U953*'9 All Base Data'!$Y953)</f>
        <v>5.4338169230894195E-4</v>
      </c>
      <c r="AM953" s="178">
        <f>IF($V953="","",$V953*'9 All Base Data'!$Y953)</f>
        <v>6.0752353402064921E-4</v>
      </c>
      <c r="AN953" s="178">
        <f>IF($W953="","",$W953*'9 All Base Data'!$Y953)</f>
        <v>1.4534514868397687E-4</v>
      </c>
      <c r="AO953" s="178">
        <f>IF($X953="","",$X953*'9 All Base Data'!$Y953)</f>
        <v>1.3193952817428968E-4</v>
      </c>
      <c r="AP953" s="178">
        <f>$Y953*'9 All Base Data'!$Y953</f>
        <v>4.8129873290118939E-2</v>
      </c>
      <c r="AQ953" s="179">
        <f t="shared" si="159"/>
        <v>0.14788194906362323</v>
      </c>
    </row>
    <row r="954" spans="1:43" x14ac:dyDescent="0.25">
      <c r="A954" s="124">
        <v>550902</v>
      </c>
      <c r="B954" s="125" t="s">
        <v>993</v>
      </c>
      <c r="C954" s="126" t="s">
        <v>987</v>
      </c>
      <c r="D954" s="101" t="s">
        <v>2096</v>
      </c>
      <c r="E954" s="142"/>
      <c r="F954" s="191" t="str">
        <f>IF('9 All Base Data'!G954="Rural Centre","Rural",IF('9 All Base Data'!G954="Rural (Incl.some Off Shore Islands)","Rural",IF('9 All Base Data'!G954="Inlet-in TA but not in Urban Area","Rural",IF('9 All Base Data'!G954="Rural (Incl.some Off Shore Islands)","Rural",IF('9 All Base Data'!G954="Inlet-not in TA","Rural",IF('9 All Base Data'!G954="Inland Water not in Urban Area","Rural",IF('9 All Base Data'!G954="Oceanic-in Region but not in TA","Rural",'9 All Base Data'!G954)))))))</f>
        <v>New Plymouth</v>
      </c>
      <c r="G954" s="177">
        <f>IF('9 All Base Data'!I954="..C","..C",'9 All Base Data'!I954*Basecase_Pop_2006)</f>
        <v>381</v>
      </c>
      <c r="H954" s="177">
        <f>IF('9 All Base Data'!J954="..C","..C",'9 All Base Data'!J954*Basecase_Pop_2006)</f>
        <v>120</v>
      </c>
      <c r="I954" s="191">
        <f>IF('9 All Base Data'!L954="..C","..C",'9 All Base Data'!L954*Basecase_Pop_2006)</f>
        <v>3</v>
      </c>
      <c r="J954" s="156">
        <f>IF('9 All Base Data'!$P954=0,0,('9 All Base Data'!$P954*Basecase_Pop_2006)/(1+(1/(BaseCase_Mort_AllAdults_30*('9 All Base Data'!$W954*Basecase_PM10)/10))))</f>
        <v>2.9657320872274147</v>
      </c>
      <c r="K954" s="156">
        <f>IF('9 All Base Data'!$Q954=0,0,('9 All Base Data'!$Q954*Basecase_Pop_2006)/(1+(1/(BaseCase_Mort_Maori_30*('9 All Base Data'!$W954*Basecase_PM10)/10))))</f>
        <v>0.44444444444444442</v>
      </c>
      <c r="L954" s="179">
        <f>133/(1+1/(BaseCase_Mort_Child_0_1*'9 All Base Data'!$AB$10/10))*IF('9 All Base Data'!$L954="..C",0,'9 All Base Data'!L954/'9 All Base Data'!$L$2022)</f>
        <v>4.3763335659156898E-4</v>
      </c>
      <c r="M954" s="178">
        <f>IF('9 All Base Data'!$R954="","",IF('9 All Base Data'!$R954=0,0,('9 All Base Data'!$R954*Basecase_Pop_2006)/(1+(1/(BaseCase_CardiacHA_All*('9 All Base Data'!$W954*Basecase_PM10)/10)))))</f>
        <v>9.9403578528827041E-3</v>
      </c>
      <c r="N954" s="178">
        <f>IF('9 All Base Data'!$S954="","",IF('9 All Base Data'!$S954=0,0,('9 All Base Data'!S954*Basecase_Pop_2006)/(1+(1/(BaseCase_RespHA_All*('9 All Base Data'!$W954*Basecase_PM10)/10)))))</f>
        <v>9.9009900990099011E-3</v>
      </c>
      <c r="O954" s="178">
        <f>IF('9 All Base Data'!$T954="","",IF('9 All Base Data'!$T954=0,0,('9 All Base Data'!$T954*Basecase_Pop_2006)/(1+(1/(BaseCase_RespHA_Child_1_4*('9 All Base Data'!$W954*Basecase_PM10)/10)))))</f>
        <v>0</v>
      </c>
      <c r="P954" s="179">
        <f>IF('9 All Base Data'!$U954="","",IF('9 All Base Data'!$U954=0,0,('9 All Base Data'!$U954*Basecase_Pop_2006)/(1+(1/(BaseCase_RespHA_Child_5_14*('9 All Base Data'!$W954*Basecase_PM10)/10)))))</f>
        <v>0</v>
      </c>
      <c r="Q954" s="156">
        <f>IF('7 Base case Results'!$G954="..C",0,BaseCase_RADs_All*'7 Base case Results'!$G954*('9 All Base Data'!$V954*Basecase_PM10)/10)</f>
        <v>205.74</v>
      </c>
      <c r="R954" s="189">
        <f t="shared" si="150"/>
        <v>10.558006230529598</v>
      </c>
      <c r="S954" s="178">
        <f t="shared" si="151"/>
        <v>1.5822222222222222</v>
      </c>
      <c r="T954" s="179">
        <f t="shared" si="152"/>
        <v>1.5579747494659855E-3</v>
      </c>
      <c r="U954" s="178">
        <f t="shared" si="153"/>
        <v>6.312127236580517E-5</v>
      </c>
      <c r="V954" s="178">
        <f t="shared" si="154"/>
        <v>4.49009900990099E-5</v>
      </c>
      <c r="W954" s="178">
        <f t="shared" si="155"/>
        <v>0</v>
      </c>
      <c r="X954" s="179">
        <f t="shared" si="156"/>
        <v>0</v>
      </c>
      <c r="Y954" s="179">
        <f t="shared" si="157"/>
        <v>1.2755880000000001E-2</v>
      </c>
      <c r="Z954" s="186">
        <f t="shared" si="158"/>
        <v>10.572428107541528</v>
      </c>
      <c r="AA954" s="156">
        <f>$J954*'9 All Base Data'!$Y954</f>
        <v>0.80793066262110969</v>
      </c>
      <c r="AB954" s="156">
        <f>$K954*'9 All Base Data'!$Y954</f>
        <v>0.12107644383817748</v>
      </c>
      <c r="AC954" s="178">
        <f>$L954*'9 All Base Data'!$Y954</f>
        <v>1.1922095367241244E-4</v>
      </c>
      <c r="AD954" s="178">
        <f>IF($M954="","",$M954*'9 All Base Data'!$Y954)</f>
        <v>2.707972153438363E-3</v>
      </c>
      <c r="AE954" s="178">
        <f>IF($N954="","",$N954*'9 All Base Data'!$Y954)</f>
        <v>2.697247511246528E-3</v>
      </c>
      <c r="AF954" s="178">
        <f>IF($O954="","",$O954*'9 All Base Data'!$Y954)</f>
        <v>0</v>
      </c>
      <c r="AG954" s="178">
        <f>IF($P954="","",$P954*'9 All Base Data'!$Y954)</f>
        <v>0</v>
      </c>
      <c r="AH954" s="167">
        <f>$Q954*'9 All Base Data'!$Y954</f>
        <v>56.048101999349932</v>
      </c>
      <c r="AI954" s="178">
        <f>$R954*'9 All Base Data'!$Y954</f>
        <v>2.8762331589311509</v>
      </c>
      <c r="AJ954" s="178">
        <f>$S954*'9 All Base Data'!$Y954</f>
        <v>0.43103214006391183</v>
      </c>
      <c r="AK954" s="178">
        <f>$T954*'9 All Base Data'!$Y954</f>
        <v>4.2442659507378831E-4</v>
      </c>
      <c r="AL954" s="178">
        <f>IF($U954="","",$U954*'9 All Base Data'!$Y954)</f>
        <v>1.7195623174333605E-5</v>
      </c>
      <c r="AM954" s="178">
        <f>IF($V954="","",$V954*'9 All Base Data'!$Y954)</f>
        <v>1.2232017463503004E-5</v>
      </c>
      <c r="AN954" s="178">
        <f>IF($W954="","",$W954*'9 All Base Data'!$Y954)</f>
        <v>0</v>
      </c>
      <c r="AO954" s="178">
        <f>IF($X954="","",$X954*'9 All Base Data'!$Y954)</f>
        <v>0</v>
      </c>
      <c r="AP954" s="178">
        <f>$Y954*'9 All Base Data'!$Y954</f>
        <v>3.4749823239596956E-3</v>
      </c>
      <c r="AQ954" s="179">
        <f t="shared" si="159"/>
        <v>2.880161995490822</v>
      </c>
    </row>
    <row r="955" spans="1:43" x14ac:dyDescent="0.25">
      <c r="A955" s="124">
        <v>551012</v>
      </c>
      <c r="B955" s="125" t="s">
        <v>994</v>
      </c>
      <c r="C955" s="126" t="s">
        <v>987</v>
      </c>
      <c r="D955" s="101" t="s">
        <v>2096</v>
      </c>
      <c r="E955" s="142"/>
      <c r="F955" s="191" t="str">
        <f>IF('9 All Base Data'!G955="Rural Centre","Rural",IF('9 All Base Data'!G955="Rural (Incl.some Off Shore Islands)","Rural",IF('9 All Base Data'!G955="Inlet-in TA but not in Urban Area","Rural",IF('9 All Base Data'!G955="Rural (Incl.some Off Shore Islands)","Rural",IF('9 All Base Data'!G955="Inlet-not in TA","Rural",IF('9 All Base Data'!G955="Inland Water not in Urban Area","Rural",IF('9 All Base Data'!G955="Oceanic-in Region but not in TA","Rural",'9 All Base Data'!G955)))))))</f>
        <v>New Plymouth</v>
      </c>
      <c r="G955" s="177">
        <f>IF('9 All Base Data'!I955="..C","..C",'9 All Base Data'!I955*Basecase_Pop_2006)</f>
        <v>873</v>
      </c>
      <c r="H955" s="177">
        <f>IF('9 All Base Data'!J955="..C","..C",'9 All Base Data'!J955*Basecase_Pop_2006)</f>
        <v>558</v>
      </c>
      <c r="I955" s="191">
        <f>IF('9 All Base Data'!L955="..C","..C",'9 All Base Data'!L955*Basecase_Pop_2006)</f>
        <v>12</v>
      </c>
      <c r="J955" s="156">
        <f>IF('9 All Base Data'!$P955=0,0,('9 All Base Data'!$P955*Basecase_Pop_2006)/(1+(1/(BaseCase_Mort_AllAdults_30*('9 All Base Data'!$W955*Basecase_PM10)/10))))</f>
        <v>8.7227414330218064E-2</v>
      </c>
      <c r="K955" s="156">
        <f>IF('9 All Base Data'!$Q955=0,0,('9 All Base Data'!$Q955*Basecase_Pop_2006)/(1+(1/(BaseCase_Mort_Maori_30*('9 All Base Data'!$W955*Basecase_PM10)/10))))</f>
        <v>0</v>
      </c>
      <c r="L955" s="179">
        <f>133/(1+1/(BaseCase_Mort_Child_0_1*'9 All Base Data'!$AB$10/10))*IF('9 All Base Data'!$L955="..C",0,'9 All Base Data'!L955/'9 All Base Data'!$L$2022)</f>
        <v>1.7505334263662759E-3</v>
      </c>
      <c r="M955" s="178">
        <f>IF('9 All Base Data'!$R955="","",IF('9 All Base Data'!$R955=0,0,('9 All Base Data'!$R955*Basecase_Pop_2006)/(1+(1/(BaseCase_CardiacHA_All*('9 All Base Data'!$W955*Basecase_PM10)/10)))))</f>
        <v>5.9642147117296228E-2</v>
      </c>
      <c r="N955" s="178">
        <f>IF('9 All Base Data'!$S955="","",IF('9 All Base Data'!$S955=0,0,('9 All Base Data'!S955*Basecase_Pop_2006)/(1+(1/(BaseCase_RespHA_All*('9 All Base Data'!$W955*Basecase_PM10)/10)))))</f>
        <v>6.6006600660066014E-2</v>
      </c>
      <c r="O955" s="178">
        <f>IF('9 All Base Data'!$T955="","",IF('9 All Base Data'!$T955=0,0,('9 All Base Data'!$T955*Basecase_Pop_2006)/(1+(1/(BaseCase_RespHA_Child_1_4*('9 All Base Data'!$W955*Basecase_PM10)/10)))))</f>
        <v>1.30718954248366E-2</v>
      </c>
      <c r="P955" s="179">
        <f>IF('9 All Base Data'!$U955="","",IF('9 All Base Data'!$U955=0,0,('9 All Base Data'!$U955*Basecase_Pop_2006)/(1+(1/(BaseCase_RespHA_Child_5_14*('9 All Base Data'!$W955*Basecase_PM10)/10)))))</f>
        <v>2.9126213592233007E-2</v>
      </c>
      <c r="Q955" s="156">
        <f>IF('7 Base case Results'!$G955="..C",0,BaseCase_RADs_All*'7 Base case Results'!$G955*('9 All Base Data'!$V955*Basecase_PM10)/10)</f>
        <v>471.42000000000007</v>
      </c>
      <c r="R955" s="189">
        <f t="shared" si="150"/>
        <v>0.31052959501557631</v>
      </c>
      <c r="S955" s="178">
        <f t="shared" si="151"/>
        <v>0</v>
      </c>
      <c r="T955" s="179">
        <f t="shared" si="152"/>
        <v>6.2318989978639421E-3</v>
      </c>
      <c r="U955" s="178">
        <f t="shared" si="153"/>
        <v>3.7872763419483107E-4</v>
      </c>
      <c r="V955" s="178">
        <f t="shared" si="154"/>
        <v>2.9933993399339936E-4</v>
      </c>
      <c r="W955" s="178">
        <f t="shared" si="155"/>
        <v>5.9281045751633985E-5</v>
      </c>
      <c r="X955" s="179">
        <f t="shared" si="156"/>
        <v>1.3208737864077669E-4</v>
      </c>
      <c r="Y955" s="179">
        <f t="shared" si="157"/>
        <v>2.9228040000000004E-2</v>
      </c>
      <c r="Z955" s="186">
        <f t="shared" si="158"/>
        <v>0.34666760158162846</v>
      </c>
      <c r="AA955" s="156">
        <f>$J955*'9 All Base Data'!$Y955</f>
        <v>2.3762666547679692E-2</v>
      </c>
      <c r="AB955" s="156">
        <f>$K955*'9 All Base Data'!$Y955</f>
        <v>0</v>
      </c>
      <c r="AC955" s="178">
        <f>$L955*'9 All Base Data'!$Y955</f>
        <v>4.7688381468964977E-4</v>
      </c>
      <c r="AD955" s="178">
        <f>IF($M955="","",$M955*'9 All Base Data'!$Y955)</f>
        <v>1.624783292063018E-2</v>
      </c>
      <c r="AE955" s="178">
        <f>IF($N955="","",$N955*'9 All Base Data'!$Y955)</f>
        <v>1.7981650074976856E-2</v>
      </c>
      <c r="AF955" s="178">
        <f>IF($O955="","",$O955*'9 All Base Data'!$Y955)</f>
        <v>3.5610718775934548E-3</v>
      </c>
      <c r="AG955" s="178">
        <f>IF($P955="","",$P955*'9 All Base Data'!$Y955)</f>
        <v>7.9346213194922133E-3</v>
      </c>
      <c r="AH955" s="167">
        <f>$Q955*'9 All Base Data'!$Y955</f>
        <v>128.42517859693569</v>
      </c>
      <c r="AI955" s="178">
        <f>$R955*'9 All Base Data'!$Y955</f>
        <v>8.4595092909739697E-2</v>
      </c>
      <c r="AJ955" s="178">
        <f>$S955*'9 All Base Data'!$Y955</f>
        <v>0</v>
      </c>
      <c r="AK955" s="178">
        <f>$T955*'9 All Base Data'!$Y955</f>
        <v>1.6977063802951532E-3</v>
      </c>
      <c r="AL955" s="178">
        <f>IF($U955="","",$U955*'9 All Base Data'!$Y955)</f>
        <v>1.0317373904600165E-4</v>
      </c>
      <c r="AM955" s="178">
        <f>IF($V955="","",$V955*'9 All Base Data'!$Y955)</f>
        <v>8.1546783090020043E-5</v>
      </c>
      <c r="AN955" s="178">
        <f>IF($W955="","",$W955*'9 All Base Data'!$Y955)</f>
        <v>1.6149460964886319E-5</v>
      </c>
      <c r="AO955" s="178">
        <f>IF($X955="","",$X955*'9 All Base Data'!$Y955)</f>
        <v>3.5983507683897184E-5</v>
      </c>
      <c r="AP955" s="178">
        <f>$Y955*'9 All Base Data'!$Y955</f>
        <v>7.9623610730100124E-3</v>
      </c>
      <c r="AQ955" s="179">
        <f t="shared" si="159"/>
        <v>9.4439880885180891E-2</v>
      </c>
    </row>
    <row r="956" spans="1:43" x14ac:dyDescent="0.25">
      <c r="A956" s="124">
        <v>551013</v>
      </c>
      <c r="B956" s="125" t="s">
        <v>995</v>
      </c>
      <c r="C956" s="126" t="s">
        <v>987</v>
      </c>
      <c r="D956" s="101" t="s">
        <v>2096</v>
      </c>
      <c r="E956" s="142"/>
      <c r="F956" s="191" t="str">
        <f>IF('9 All Base Data'!G956="Rural Centre","Rural",IF('9 All Base Data'!G956="Rural (Incl.some Off Shore Islands)","Rural",IF('9 All Base Data'!G956="Inlet-in TA but not in Urban Area","Rural",IF('9 All Base Data'!G956="Rural (Incl.some Off Shore Islands)","Rural",IF('9 All Base Data'!G956="Inlet-not in TA","Rural",IF('9 All Base Data'!G956="Inland Water not in Urban Area","Rural",IF('9 All Base Data'!G956="Oceanic-in Region but not in TA","Rural",'9 All Base Data'!G956)))))))</f>
        <v>New Plymouth</v>
      </c>
      <c r="G956" s="177">
        <f>IF('9 All Base Data'!I956="..C","..C",'9 All Base Data'!I956*Basecase_Pop_2006)</f>
        <v>468</v>
      </c>
      <c r="H956" s="177">
        <f>IF('9 All Base Data'!J956="..C","..C",'9 All Base Data'!J956*Basecase_Pop_2006)</f>
        <v>306</v>
      </c>
      <c r="I956" s="191">
        <f>IF('9 All Base Data'!L956="..C","..C",'9 All Base Data'!L956*Basecase_Pop_2006)</f>
        <v>12</v>
      </c>
      <c r="J956" s="156">
        <f>IF('9 All Base Data'!$P956=0,0,('9 All Base Data'!$P956*Basecase_Pop_2006)/(1+(1/(BaseCase_Mort_AllAdults_30*('9 All Base Data'!$W956*Basecase_PM10)/10))))</f>
        <v>0.26168224299065423</v>
      </c>
      <c r="K956" s="156">
        <f>IF('9 All Base Data'!$Q956=0,0,('9 All Base Data'!$Q956*Basecase_Pop_2006)/(1+(1/(BaseCase_Mort_Maori_30*('9 All Base Data'!$W956*Basecase_PM10)/10))))</f>
        <v>0</v>
      </c>
      <c r="L956" s="179">
        <f>133/(1+1/(BaseCase_Mort_Child_0_1*'9 All Base Data'!$AB$10/10))*IF('9 All Base Data'!$L956="..C",0,'9 All Base Data'!L956/'9 All Base Data'!$L$2022)</f>
        <v>1.7505334263662759E-3</v>
      </c>
      <c r="M956" s="178">
        <f>IF('9 All Base Data'!$R956="","",IF('9 All Base Data'!$R956=0,0,('9 All Base Data'!$R956*Basecase_Pop_2006)/(1+(1/(BaseCase_CardiacHA_All*('9 All Base Data'!$W956*Basecase_PM10)/10)))))</f>
        <v>1.1928429423459246E-2</v>
      </c>
      <c r="N956" s="178">
        <f>IF('9 All Base Data'!$S956="","",IF('9 All Base Data'!$S956=0,0,('9 All Base Data'!S956*Basecase_Pop_2006)/(1+(1/(BaseCase_RespHA_All*('9 All Base Data'!$W956*Basecase_PM10)/10)))))</f>
        <v>1.6501650165016504E-2</v>
      </c>
      <c r="O956" s="178">
        <f>IF('9 All Base Data'!$T956="","",IF('9 All Base Data'!$T956=0,0,('9 All Base Data'!$T956*Basecase_Pop_2006)/(1+(1/(BaseCase_RespHA_Child_1_4*('9 All Base Data'!$W956*Basecase_PM10)/10)))))</f>
        <v>0</v>
      </c>
      <c r="P956" s="179">
        <f>IF('9 All Base Data'!$U956="","",IF('9 All Base Data'!$U956=0,0,('9 All Base Data'!$U956*Basecase_Pop_2006)/(1+(1/(BaseCase_RespHA_Child_5_14*('9 All Base Data'!$W956*Basecase_PM10)/10)))))</f>
        <v>0</v>
      </c>
      <c r="Q956" s="156">
        <f>IF('7 Base case Results'!$G956="..C",0,BaseCase_RADs_All*'7 Base case Results'!$G956*('9 All Base Data'!$V956*Basecase_PM10)/10)</f>
        <v>252.71999999999997</v>
      </c>
      <c r="R956" s="189">
        <f t="shared" si="150"/>
        <v>0.93158878504672904</v>
      </c>
      <c r="S956" s="178">
        <f t="shared" si="151"/>
        <v>0</v>
      </c>
      <c r="T956" s="179">
        <f t="shared" si="152"/>
        <v>6.2318989978639421E-3</v>
      </c>
      <c r="U956" s="178">
        <f t="shared" si="153"/>
        <v>7.5745526838966212E-5</v>
      </c>
      <c r="V956" s="178">
        <f t="shared" si="154"/>
        <v>7.483498349834984E-5</v>
      </c>
      <c r="W956" s="178">
        <f t="shared" si="155"/>
        <v>0</v>
      </c>
      <c r="X956" s="179">
        <f t="shared" si="156"/>
        <v>0</v>
      </c>
      <c r="Y956" s="179">
        <f t="shared" si="157"/>
        <v>1.5668639999999998E-2</v>
      </c>
      <c r="Z956" s="186">
        <f t="shared" si="158"/>
        <v>0.95363990455493031</v>
      </c>
      <c r="AA956" s="156">
        <f>$J956*'9 All Base Data'!$Y956</f>
        <v>7.1287999643039085E-2</v>
      </c>
      <c r="AB956" s="156">
        <f>$K956*'9 All Base Data'!$Y956</f>
        <v>0</v>
      </c>
      <c r="AC956" s="178">
        <f>$L956*'9 All Base Data'!$Y956</f>
        <v>4.7688381468964977E-4</v>
      </c>
      <c r="AD956" s="178">
        <f>IF($M956="","",$M956*'9 All Base Data'!$Y956)</f>
        <v>3.2495665841260363E-3</v>
      </c>
      <c r="AE956" s="178">
        <f>IF($N956="","",$N956*'9 All Base Data'!$Y956)</f>
        <v>4.4954125187442141E-3</v>
      </c>
      <c r="AF956" s="178">
        <f>IF($O956="","",$O956*'9 All Base Data'!$Y956)</f>
        <v>0</v>
      </c>
      <c r="AG956" s="178">
        <f>IF($P956="","",$P956*'9 All Base Data'!$Y956)</f>
        <v>0</v>
      </c>
      <c r="AH956" s="167">
        <f>$Q956*'9 All Base Data'!$Y956</f>
        <v>68.846487495264469</v>
      </c>
      <c r="AI956" s="178">
        <f>$R956*'9 All Base Data'!$Y956</f>
        <v>0.25378527872921913</v>
      </c>
      <c r="AJ956" s="178">
        <f>$S956*'9 All Base Data'!$Y956</f>
        <v>0</v>
      </c>
      <c r="AK956" s="178">
        <f>$T956*'9 All Base Data'!$Y956</f>
        <v>1.6977063802951532E-3</v>
      </c>
      <c r="AL956" s="178">
        <f>IF($U956="","",$U956*'9 All Base Data'!$Y956)</f>
        <v>2.0634747809200328E-5</v>
      </c>
      <c r="AM956" s="178">
        <f>IF($V956="","",$V956*'9 All Base Data'!$Y956)</f>
        <v>2.0386695772505011E-5</v>
      </c>
      <c r="AN956" s="178">
        <f>IF($W956="","",$W956*'9 All Base Data'!$Y956)</f>
        <v>0</v>
      </c>
      <c r="AO956" s="178">
        <f>IF($X956="","",$X956*'9 All Base Data'!$Y956)</f>
        <v>0</v>
      </c>
      <c r="AP956" s="178">
        <f>$Y956*'9 All Base Data'!$Y956</f>
        <v>4.2684822247063972E-3</v>
      </c>
      <c r="AQ956" s="179">
        <f t="shared" si="159"/>
        <v>0.25979248877780237</v>
      </c>
    </row>
    <row r="957" spans="1:43" x14ac:dyDescent="0.25">
      <c r="A957" s="124">
        <v>551014</v>
      </c>
      <c r="B957" s="125" t="s">
        <v>996</v>
      </c>
      <c r="C957" s="126" t="s">
        <v>987</v>
      </c>
      <c r="D957" s="101" t="s">
        <v>2096</v>
      </c>
      <c r="E957" s="142"/>
      <c r="F957" s="191" t="str">
        <f>IF('9 All Base Data'!G957="Rural Centre","Rural",IF('9 All Base Data'!G957="Rural (Incl.some Off Shore Islands)","Rural",IF('9 All Base Data'!G957="Inlet-in TA but not in Urban Area","Rural",IF('9 All Base Data'!G957="Rural (Incl.some Off Shore Islands)","Rural",IF('9 All Base Data'!G957="Inlet-not in TA","Rural",IF('9 All Base Data'!G957="Inland Water not in Urban Area","Rural",IF('9 All Base Data'!G957="Oceanic-in Region but not in TA","Rural",'9 All Base Data'!G957)))))))</f>
        <v>New Plymouth</v>
      </c>
      <c r="G957" s="177">
        <f>IF('9 All Base Data'!I957="..C","..C",'9 All Base Data'!I957*Basecase_Pop_2006)</f>
        <v>867</v>
      </c>
      <c r="H957" s="177">
        <f>IF('9 All Base Data'!J957="..C","..C",'9 All Base Data'!J957*Basecase_Pop_2006)</f>
        <v>567</v>
      </c>
      <c r="I957" s="191">
        <f>IF('9 All Base Data'!L957="..C","..C",'9 All Base Data'!L957*Basecase_Pop_2006)</f>
        <v>9</v>
      </c>
      <c r="J957" s="156">
        <f>IF('9 All Base Data'!$P957=0,0,('9 All Base Data'!$P957*Basecase_Pop_2006)/(1+(1/(BaseCase_Mort_AllAdults_30*('9 All Base Data'!$W957*Basecase_PM10)/10))))</f>
        <v>4.3613707165109032E-2</v>
      </c>
      <c r="K957" s="156">
        <f>IF('9 All Base Data'!$Q957=0,0,('9 All Base Data'!$Q957*Basecase_Pop_2006)/(1+(1/(BaseCase_Mort_Maori_30*('9 All Base Data'!$W957*Basecase_PM10)/10))))</f>
        <v>0</v>
      </c>
      <c r="L957" s="179">
        <f>133/(1+1/(BaseCase_Mort_Child_0_1*'9 All Base Data'!$AB$10/10))*IF('9 All Base Data'!$L957="..C",0,'9 All Base Data'!L957/'9 All Base Data'!$L$2022)</f>
        <v>1.3129000697747069E-3</v>
      </c>
      <c r="M957" s="178">
        <f>IF('9 All Base Data'!$R957="","",IF('9 All Base Data'!$R957=0,0,('9 All Base Data'!$R957*Basecase_Pop_2006)/(1+(1/(BaseCase_CardiacHA_All*('9 All Base Data'!$W957*Basecase_PM10)/10)))))</f>
        <v>1.5904572564612324E-2</v>
      </c>
      <c r="N957" s="178">
        <f>IF('9 All Base Data'!$S957="","",IF('9 All Base Data'!$S957=0,0,('9 All Base Data'!S957*Basecase_Pop_2006)/(1+(1/(BaseCase_RespHA_All*('9 All Base Data'!$W957*Basecase_PM10)/10)))))</f>
        <v>2.3102310231023104E-2</v>
      </c>
      <c r="O957" s="178">
        <f>IF('9 All Base Data'!$T957="","",IF('9 All Base Data'!$T957=0,0,('9 All Base Data'!$T957*Basecase_Pop_2006)/(1+(1/(BaseCase_RespHA_Child_1_4*('9 All Base Data'!$W957*Basecase_PM10)/10)))))</f>
        <v>6.5359477124183E-3</v>
      </c>
      <c r="P957" s="179">
        <f>IF('9 All Base Data'!$U957="","",IF('9 All Base Data'!$U957=0,0,('9 All Base Data'!$U957*Basecase_Pop_2006)/(1+(1/(BaseCase_RespHA_Child_5_14*('9 All Base Data'!$W957*Basecase_PM10)/10)))))</f>
        <v>9.7087378640776691E-3</v>
      </c>
      <c r="Q957" s="156">
        <f>IF('7 Base case Results'!$G957="..C",0,BaseCase_RADs_All*'7 Base case Results'!$G957*('9 All Base Data'!$V957*Basecase_PM10)/10)</f>
        <v>468.18</v>
      </c>
      <c r="R957" s="189">
        <f t="shared" si="150"/>
        <v>0.15526479750778815</v>
      </c>
      <c r="S957" s="178">
        <f t="shared" si="151"/>
        <v>0</v>
      </c>
      <c r="T957" s="179">
        <f t="shared" si="152"/>
        <v>4.673924248397957E-3</v>
      </c>
      <c r="U957" s="178">
        <f t="shared" si="153"/>
        <v>1.0099403578528826E-4</v>
      </c>
      <c r="V957" s="178">
        <f t="shared" si="154"/>
        <v>1.0476897689768979E-4</v>
      </c>
      <c r="W957" s="178">
        <f t="shared" si="155"/>
        <v>2.9640522875816992E-5</v>
      </c>
      <c r="X957" s="179">
        <f t="shared" si="156"/>
        <v>4.4029126213592225E-5</v>
      </c>
      <c r="Y957" s="179">
        <f t="shared" si="157"/>
        <v>2.902716E-2</v>
      </c>
      <c r="Z957" s="186">
        <f t="shared" si="158"/>
        <v>0.18917164476886908</v>
      </c>
      <c r="AA957" s="156">
        <f>$J957*'9 All Base Data'!$Y957</f>
        <v>1.1881333273839846E-2</v>
      </c>
      <c r="AB957" s="156">
        <f>$K957*'9 All Base Data'!$Y957</f>
        <v>0</v>
      </c>
      <c r="AC957" s="178">
        <f>$L957*'9 All Base Data'!$Y957</f>
        <v>3.5766286101723734E-4</v>
      </c>
      <c r="AD957" s="178">
        <f>IF($M957="","",$M957*'9 All Base Data'!$Y957)</f>
        <v>4.3327554455013803E-3</v>
      </c>
      <c r="AE957" s="178">
        <f>IF($N957="","",$N957*'9 All Base Data'!$Y957)</f>
        <v>6.2935775262418997E-3</v>
      </c>
      <c r="AF957" s="178">
        <f>IF($O957="","",$O957*'9 All Base Data'!$Y957)</f>
        <v>1.7805359387967274E-3</v>
      </c>
      <c r="AG957" s="178">
        <f>IF($P957="","",$P957*'9 All Base Data'!$Y957)</f>
        <v>2.6448737731640708E-3</v>
      </c>
      <c r="AH957" s="167">
        <f>$Q957*'9 All Base Data'!$Y957</f>
        <v>127.54253132135536</v>
      </c>
      <c r="AI957" s="178">
        <f>$R957*'9 All Base Data'!$Y957</f>
        <v>4.2297546454869848E-2</v>
      </c>
      <c r="AJ957" s="178">
        <f>$S957*'9 All Base Data'!$Y957</f>
        <v>0</v>
      </c>
      <c r="AK957" s="178">
        <f>$T957*'9 All Base Data'!$Y957</f>
        <v>1.2732797852213651E-3</v>
      </c>
      <c r="AL957" s="178">
        <f>IF($U957="","",$U957*'9 All Base Data'!$Y957)</f>
        <v>2.7512997078933765E-5</v>
      </c>
      <c r="AM957" s="178">
        <f>IF($V957="","",$V957*'9 All Base Data'!$Y957)</f>
        <v>2.8541374081507016E-5</v>
      </c>
      <c r="AN957" s="178">
        <f>IF($W957="","",$W957*'9 All Base Data'!$Y957)</f>
        <v>8.0747304824431594E-6</v>
      </c>
      <c r="AO957" s="178">
        <f>IF($X957="","",$X957*'9 All Base Data'!$Y957)</f>
        <v>1.1994502561299061E-5</v>
      </c>
      <c r="AP957" s="178">
        <f>$Y957*'9 All Base Data'!$Y957</f>
        <v>7.907636941924031E-3</v>
      </c>
      <c r="AQ957" s="179">
        <f t="shared" si="159"/>
        <v>5.1534517553175688E-2</v>
      </c>
    </row>
    <row r="958" spans="1:43" x14ac:dyDescent="0.25">
      <c r="A958" s="124">
        <v>551021</v>
      </c>
      <c r="B958" s="125" t="s">
        <v>997</v>
      </c>
      <c r="C958" s="126" t="s">
        <v>987</v>
      </c>
      <c r="D958" s="101" t="s">
        <v>2096</v>
      </c>
      <c r="E958" s="142"/>
      <c r="F958" s="191" t="str">
        <f>IF('9 All Base Data'!G958="Rural Centre","Rural",IF('9 All Base Data'!G958="Rural (Incl.some Off Shore Islands)","Rural",IF('9 All Base Data'!G958="Inlet-in TA but not in Urban Area","Rural",IF('9 All Base Data'!G958="Rural (Incl.some Off Shore Islands)","Rural",IF('9 All Base Data'!G958="Inlet-not in TA","Rural",IF('9 All Base Data'!G958="Inland Water not in Urban Area","Rural",IF('9 All Base Data'!G958="Oceanic-in Region but not in TA","Rural",'9 All Base Data'!G958)))))))</f>
        <v>New Plymouth</v>
      </c>
      <c r="G958" s="177">
        <f>IF('9 All Base Data'!I958="..C","..C",'9 All Base Data'!I958*Basecase_Pop_2006)</f>
        <v>816</v>
      </c>
      <c r="H958" s="177">
        <f>IF('9 All Base Data'!J958="..C","..C",'9 All Base Data'!J958*Basecase_Pop_2006)</f>
        <v>531</v>
      </c>
      <c r="I958" s="191">
        <f>IF('9 All Base Data'!L958="..C","..C",'9 All Base Data'!L958*Basecase_Pop_2006)</f>
        <v>3</v>
      </c>
      <c r="J958" s="156">
        <f>IF('9 All Base Data'!$P958=0,0,('9 All Base Data'!$P958*Basecase_Pop_2006)/(1+(1/(BaseCase_Mort_AllAdults_30*('9 All Base Data'!$W958*Basecase_PM10)/10))))</f>
        <v>2.1806853582554516E-2</v>
      </c>
      <c r="K958" s="156">
        <f>IF('9 All Base Data'!$Q958=0,0,('9 All Base Data'!$Q958*Basecase_Pop_2006)/(1+(1/(BaseCase_Mort_Maori_30*('9 All Base Data'!$W958*Basecase_PM10)/10))))</f>
        <v>0</v>
      </c>
      <c r="L958" s="179">
        <f>133/(1+1/(BaseCase_Mort_Child_0_1*'9 All Base Data'!$AB$10/10))*IF('9 All Base Data'!$L958="..C",0,'9 All Base Data'!L958/'9 All Base Data'!$L$2022)</f>
        <v>4.3763335659156898E-4</v>
      </c>
      <c r="M958" s="178">
        <f>IF('9 All Base Data'!$R958="","",IF('9 All Base Data'!$R958=0,0,('9 All Base Data'!$R958*Basecase_Pop_2006)/(1+(1/(BaseCase_CardiacHA_All*('9 All Base Data'!$W958*Basecase_PM10)/10)))))</f>
        <v>9.3439363817097415E-2</v>
      </c>
      <c r="N958" s="178">
        <f>IF('9 All Base Data'!$S958="","",IF('9 All Base Data'!$S958=0,0,('9 All Base Data'!S958*Basecase_Pop_2006)/(1+(1/(BaseCase_RespHA_All*('9 All Base Data'!$W958*Basecase_PM10)/10)))))</f>
        <v>5.6105610561056111E-2</v>
      </c>
      <c r="O958" s="178">
        <f>IF('9 All Base Data'!$T958="","",IF('9 All Base Data'!$T958=0,0,('9 All Base Data'!$T958*Basecase_Pop_2006)/(1+(1/(BaseCase_RespHA_Child_1_4*('9 All Base Data'!$W958*Basecase_PM10)/10)))))</f>
        <v>1.9607843137254902E-2</v>
      </c>
      <c r="P958" s="179">
        <f>IF('9 All Base Data'!$U958="","",IF('9 All Base Data'!$U958=0,0,('9 All Base Data'!$U958*Basecase_Pop_2006)/(1+(1/(BaseCase_RespHA_Child_5_14*('9 All Base Data'!$W958*Basecase_PM10)/10)))))</f>
        <v>3.8834951456310676E-2</v>
      </c>
      <c r="Q958" s="156">
        <f>IF('7 Base case Results'!$G958="..C",0,BaseCase_RADs_All*'7 Base case Results'!$G958*('9 All Base Data'!$V958*Basecase_PM10)/10)</f>
        <v>440.64</v>
      </c>
      <c r="R958" s="189">
        <f t="shared" si="150"/>
        <v>7.7632398753894077E-2</v>
      </c>
      <c r="S958" s="178">
        <f t="shared" si="151"/>
        <v>0</v>
      </c>
      <c r="T958" s="179">
        <f t="shared" si="152"/>
        <v>1.5579747494659855E-3</v>
      </c>
      <c r="U958" s="178">
        <f t="shared" si="153"/>
        <v>5.9333996023856858E-4</v>
      </c>
      <c r="V958" s="178">
        <f t="shared" si="154"/>
        <v>2.5443894389438947E-4</v>
      </c>
      <c r="W958" s="178">
        <f t="shared" si="155"/>
        <v>8.8921568627450977E-5</v>
      </c>
      <c r="X958" s="179">
        <f t="shared" si="156"/>
        <v>1.761165048543689E-4</v>
      </c>
      <c r="Y958" s="179">
        <f t="shared" si="157"/>
        <v>2.7319679999999999E-2</v>
      </c>
      <c r="Z958" s="186">
        <f t="shared" si="158"/>
        <v>0.10735783240749301</v>
      </c>
      <c r="AA958" s="156">
        <f>$J958*'9 All Base Data'!$Y958</f>
        <v>5.9406666369199229E-3</v>
      </c>
      <c r="AB958" s="156">
        <f>$K958*'9 All Base Data'!$Y958</f>
        <v>0</v>
      </c>
      <c r="AC958" s="178">
        <f>$L958*'9 All Base Data'!$Y958</f>
        <v>1.1922095367241244E-4</v>
      </c>
      <c r="AD958" s="178">
        <f>IF($M958="","",$M958*'9 All Base Data'!$Y958)</f>
        <v>2.5454938242320615E-2</v>
      </c>
      <c r="AE958" s="178">
        <f>IF($N958="","",$N958*'9 All Base Data'!$Y958)</f>
        <v>1.5284402563730327E-2</v>
      </c>
      <c r="AF958" s="178">
        <f>IF($O958="","",$O958*'9 All Base Data'!$Y958)</f>
        <v>5.3416078163901828E-3</v>
      </c>
      <c r="AG958" s="178">
        <f>IF($P958="","",$P958*'9 All Base Data'!$Y958)</f>
        <v>1.0579495092656283E-2</v>
      </c>
      <c r="AH958" s="167">
        <f>$Q958*'9 All Base Data'!$Y958</f>
        <v>120.04002947892268</v>
      </c>
      <c r="AI958" s="178">
        <f>$R958*'9 All Base Data'!$Y958</f>
        <v>2.1148773227434924E-2</v>
      </c>
      <c r="AJ958" s="178">
        <f>$S958*'9 All Base Data'!$Y958</f>
        <v>0</v>
      </c>
      <c r="AK958" s="178">
        <f>$T958*'9 All Base Data'!$Y958</f>
        <v>4.2442659507378831E-4</v>
      </c>
      <c r="AL958" s="178">
        <f>IF($U958="","",$U958*'9 All Base Data'!$Y958)</f>
        <v>1.6163885783873589E-4</v>
      </c>
      <c r="AM958" s="178">
        <f>IF($V958="","",$V958*'9 All Base Data'!$Y958)</f>
        <v>6.931476562651704E-5</v>
      </c>
      <c r="AN958" s="178">
        <f>IF($W958="","",$W958*'9 All Base Data'!$Y958)</f>
        <v>2.422419144732948E-5</v>
      </c>
      <c r="AO958" s="178">
        <f>IF($X958="","",$X958*'9 All Base Data'!$Y958)</f>
        <v>4.7978010245196246E-5</v>
      </c>
      <c r="AP958" s="178">
        <f>$Y958*'9 All Base Data'!$Y958</f>
        <v>7.4424818276932056E-3</v>
      </c>
      <c r="AQ958" s="179">
        <f t="shared" si="159"/>
        <v>2.9246635273667172E-2</v>
      </c>
    </row>
    <row r="959" spans="1:43" x14ac:dyDescent="0.25">
      <c r="A959" s="124">
        <v>551022</v>
      </c>
      <c r="B959" s="125" t="s">
        <v>998</v>
      </c>
      <c r="C959" s="126" t="s">
        <v>987</v>
      </c>
      <c r="D959" s="101" t="s">
        <v>2096</v>
      </c>
      <c r="E959" s="142"/>
      <c r="F959" s="191" t="str">
        <f>IF('9 All Base Data'!G959="Rural Centre","Rural",IF('9 All Base Data'!G959="Rural (Incl.some Off Shore Islands)","Rural",IF('9 All Base Data'!G959="Inlet-in TA but not in Urban Area","Rural",IF('9 All Base Data'!G959="Rural (Incl.some Off Shore Islands)","Rural",IF('9 All Base Data'!G959="Inlet-not in TA","Rural",IF('9 All Base Data'!G959="Inland Water not in Urban Area","Rural",IF('9 All Base Data'!G959="Oceanic-in Region but not in TA","Rural",'9 All Base Data'!G959)))))))</f>
        <v>New Plymouth</v>
      </c>
      <c r="G959" s="177">
        <f>IF('9 All Base Data'!I959="..C","..C",'9 All Base Data'!I959*Basecase_Pop_2006)</f>
        <v>3024</v>
      </c>
      <c r="H959" s="177">
        <f>IF('9 All Base Data'!J959="..C","..C",'9 All Base Data'!J959*Basecase_Pop_2006)</f>
        <v>2142</v>
      </c>
      <c r="I959" s="191">
        <f>IF('9 All Base Data'!L959="..C","..C",'9 All Base Data'!L959*Basecase_Pop_2006)</f>
        <v>33</v>
      </c>
      <c r="J959" s="156">
        <f>IF('9 All Base Data'!$P959=0,0,('9 All Base Data'!$P959*Basecase_Pop_2006)/(1+(1/(BaseCase_Mort_AllAdults_30*('9 All Base Data'!$W959*Basecase_PM10)/10))))</f>
        <v>0.26168224299065423</v>
      </c>
      <c r="K959" s="156">
        <f>IF('9 All Base Data'!$Q959=0,0,('9 All Base Data'!$Q959*Basecase_Pop_2006)/(1+(1/(BaseCase_Mort_Maori_30*('9 All Base Data'!$W959*Basecase_PM10)/10))))</f>
        <v>0</v>
      </c>
      <c r="L959" s="179">
        <f>133/(1+1/(BaseCase_Mort_Child_0_1*'9 All Base Data'!$AB$10/10))*IF('9 All Base Data'!$L959="..C",0,'9 All Base Data'!L959/'9 All Base Data'!$L$2022)</f>
        <v>4.8139669225072592E-3</v>
      </c>
      <c r="M959" s="178">
        <f>IF('9 All Base Data'!$R959="","",IF('9 All Base Data'!$R959=0,0,('9 All Base Data'!$R959*Basecase_Pop_2006)/(1+(1/(BaseCase_CardiacHA_All*('9 All Base Data'!$W959*Basecase_PM10)/10)))))</f>
        <v>0.21272365805168986</v>
      </c>
      <c r="N959" s="178">
        <f>IF('9 All Base Data'!$S959="","",IF('9 All Base Data'!$S959=0,0,('9 All Base Data'!S959*Basecase_Pop_2006)/(1+(1/(BaseCase_RespHA_All*('9 All Base Data'!$W959*Basecase_PM10)/10)))))</f>
        <v>0.23762376237623761</v>
      </c>
      <c r="O959" s="178">
        <f>IF('9 All Base Data'!$T959="","",IF('9 All Base Data'!$T959=0,0,('9 All Base Data'!$T959*Basecase_Pop_2006)/(1+(1/(BaseCase_RespHA_Child_1_4*('9 All Base Data'!$W959*Basecase_PM10)/10)))))</f>
        <v>1.30718954248366E-2</v>
      </c>
      <c r="P959" s="179">
        <f>IF('9 All Base Data'!$U959="","",IF('9 All Base Data'!$U959=0,0,('9 All Base Data'!$U959*Basecase_Pop_2006)/(1+(1/(BaseCase_RespHA_Child_5_14*('9 All Base Data'!$W959*Basecase_PM10)/10)))))</f>
        <v>7.7669902912621352E-2</v>
      </c>
      <c r="Q959" s="156">
        <f>IF('7 Base case Results'!$G959="..C",0,BaseCase_RADs_All*'7 Base case Results'!$G959*('9 All Base Data'!$V959*Basecase_PM10)/10)</f>
        <v>1632.9599999999998</v>
      </c>
      <c r="R959" s="189">
        <f t="shared" si="150"/>
        <v>0.93158878504672904</v>
      </c>
      <c r="S959" s="178">
        <f t="shared" si="151"/>
        <v>0</v>
      </c>
      <c r="T959" s="179">
        <f t="shared" si="152"/>
        <v>1.7137722244125842E-2</v>
      </c>
      <c r="U959" s="178">
        <f t="shared" si="153"/>
        <v>1.3507952286282306E-3</v>
      </c>
      <c r="V959" s="178">
        <f t="shared" si="154"/>
        <v>1.0776237623762377E-3</v>
      </c>
      <c r="W959" s="178">
        <f t="shared" si="155"/>
        <v>5.9281045751633985E-5</v>
      </c>
      <c r="X959" s="179">
        <f t="shared" si="156"/>
        <v>3.522330097087378E-4</v>
      </c>
      <c r="Y959" s="179">
        <f t="shared" si="157"/>
        <v>0.10124351999999999</v>
      </c>
      <c r="Z959" s="186">
        <f t="shared" si="158"/>
        <v>1.0523984462818592</v>
      </c>
      <c r="AA959" s="156">
        <f>$J959*'9 All Base Data'!$Y959</f>
        <v>7.1287999643039085E-2</v>
      </c>
      <c r="AB959" s="156">
        <f>$K959*'9 All Base Data'!$Y959</f>
        <v>0</v>
      </c>
      <c r="AC959" s="178">
        <f>$L959*'9 All Base Data'!$Y959</f>
        <v>1.3114304903965371E-3</v>
      </c>
      <c r="AD959" s="178">
        <f>IF($M959="","",$M959*'9 All Base Data'!$Y959)</f>
        <v>5.7950604083580971E-2</v>
      </c>
      <c r="AE959" s="178">
        <f>IF($N959="","",$N959*'9 All Base Data'!$Y959)</f>
        <v>6.4733940269916676E-2</v>
      </c>
      <c r="AF959" s="178">
        <f>IF($O959="","",$O959*'9 All Base Data'!$Y959)</f>
        <v>3.5610718775934548E-3</v>
      </c>
      <c r="AG959" s="178">
        <f>IF($P959="","",$P959*'9 All Base Data'!$Y959)</f>
        <v>2.1158990185312566E-2</v>
      </c>
      <c r="AH959" s="167">
        <f>$Q959*'9 All Base Data'!$Y959</f>
        <v>444.8542268924781</v>
      </c>
      <c r="AI959" s="178">
        <f>$R959*'9 All Base Data'!$Y959</f>
        <v>0.25378527872921913</v>
      </c>
      <c r="AJ959" s="178">
        <f>$S959*'9 All Base Data'!$Y959</f>
        <v>0</v>
      </c>
      <c r="AK959" s="178">
        <f>$T959*'9 All Base Data'!$Y959</f>
        <v>4.6686925458116722E-3</v>
      </c>
      <c r="AL959" s="178">
        <f>IF($U959="","",$U959*'9 All Base Data'!$Y959)</f>
        <v>3.6798633593073917E-4</v>
      </c>
      <c r="AM959" s="178">
        <f>IF($V959="","",$V959*'9 All Base Data'!$Y959)</f>
        <v>2.9356841912407211E-4</v>
      </c>
      <c r="AN959" s="178">
        <f>IF($W959="","",$W959*'9 All Base Data'!$Y959)</f>
        <v>1.6149460964886319E-5</v>
      </c>
      <c r="AO959" s="178">
        <f>IF($X959="","",$X959*'9 All Base Data'!$Y959)</f>
        <v>9.5956020490392492E-5</v>
      </c>
      <c r="AP959" s="178">
        <f>$Y959*'9 All Base Data'!$Y959</f>
        <v>2.7580962067333643E-2</v>
      </c>
      <c r="AQ959" s="179">
        <f t="shared" si="159"/>
        <v>0.28669648809741921</v>
      </c>
    </row>
    <row r="960" spans="1:43" x14ac:dyDescent="0.25">
      <c r="A960" s="124">
        <v>551023</v>
      </c>
      <c r="B960" s="125" t="s">
        <v>999</v>
      </c>
      <c r="C960" s="126" t="s">
        <v>987</v>
      </c>
      <c r="D960" s="101" t="s">
        <v>2096</v>
      </c>
      <c r="E960" s="142"/>
      <c r="F960" s="191" t="str">
        <f>IF('9 All Base Data'!G960="Rural Centre","Rural",IF('9 All Base Data'!G960="Rural (Incl.some Off Shore Islands)","Rural",IF('9 All Base Data'!G960="Inlet-in TA but not in Urban Area","Rural",IF('9 All Base Data'!G960="Rural (Incl.some Off Shore Islands)","Rural",IF('9 All Base Data'!G960="Inlet-not in TA","Rural",IF('9 All Base Data'!G960="Inland Water not in Urban Area","Rural",IF('9 All Base Data'!G960="Oceanic-in Region but not in TA","Rural",'9 All Base Data'!G960)))))))</f>
        <v>New Plymouth</v>
      </c>
      <c r="G960" s="177">
        <f>IF('9 All Base Data'!I960="..C","..C",'9 All Base Data'!I960*Basecase_Pop_2006)</f>
        <v>831</v>
      </c>
      <c r="H960" s="177">
        <f>IF('9 All Base Data'!J960="..C","..C",'9 All Base Data'!J960*Basecase_Pop_2006)</f>
        <v>570</v>
      </c>
      <c r="I960" s="191">
        <f>IF('9 All Base Data'!L960="..C","..C",'9 All Base Data'!L960*Basecase_Pop_2006)</f>
        <v>0</v>
      </c>
      <c r="J960" s="156">
        <f>IF('9 All Base Data'!$P960=0,0,('9 All Base Data'!$P960*Basecase_Pop_2006)/(1+(1/(BaseCase_Mort_AllAdults_30*('9 All Base Data'!$W960*Basecase_PM10)/10))))</f>
        <v>2.7476635514018692</v>
      </c>
      <c r="K960" s="156">
        <f>IF('9 All Base Data'!$Q960=0,0,('9 All Base Data'!$Q960*Basecase_Pop_2006)/(1+(1/(BaseCase_Mort_Maori_30*('9 All Base Data'!$W960*Basecase_PM10)/10))))</f>
        <v>0.1111111111111111</v>
      </c>
      <c r="L960" s="179">
        <f>133/(1+1/(BaseCase_Mort_Child_0_1*'9 All Base Data'!$AB$10/10))*IF('9 All Base Data'!$L960="..C",0,'9 All Base Data'!L960/'9 All Base Data'!$L$2022)</f>
        <v>0</v>
      </c>
      <c r="M960" s="178">
        <f>IF('9 All Base Data'!$R960="","",IF('9 All Base Data'!$R960=0,0,('9 All Base Data'!$R960*Basecase_Pop_2006)/(1+(1/(BaseCase_CardiacHA_All*('9 All Base Data'!$W960*Basecase_PM10)/10)))))</f>
        <v>4.37375745526839E-2</v>
      </c>
      <c r="N960" s="178">
        <f>IF('9 All Base Data'!$S960="","",IF('9 All Base Data'!$S960=0,0,('9 All Base Data'!S960*Basecase_Pop_2006)/(1+(1/(BaseCase_RespHA_All*('9 All Base Data'!$W960*Basecase_PM10)/10)))))</f>
        <v>4.2904290429042903E-2</v>
      </c>
      <c r="O960" s="178">
        <f>IF('9 All Base Data'!$T960="","",IF('9 All Base Data'!$T960=0,0,('9 All Base Data'!$T960*Basecase_Pop_2006)/(1+(1/(BaseCase_RespHA_Child_1_4*('9 All Base Data'!$W960*Basecase_PM10)/10)))))</f>
        <v>1.9607843137254902E-2</v>
      </c>
      <c r="P960" s="179">
        <f>IF('9 All Base Data'!$U960="","",IF('9 All Base Data'!$U960=0,0,('9 All Base Data'!$U960*Basecase_Pop_2006)/(1+(1/(BaseCase_RespHA_Child_5_14*('9 All Base Data'!$W960*Basecase_PM10)/10)))))</f>
        <v>0</v>
      </c>
      <c r="Q960" s="156">
        <f>IF('7 Base case Results'!$G960="..C",0,BaseCase_RADs_All*'7 Base case Results'!$G960*('9 All Base Data'!$V960*Basecase_PM10)/10)</f>
        <v>448.73999999999995</v>
      </c>
      <c r="R960" s="189">
        <f t="shared" si="150"/>
        <v>9.7816822429906534</v>
      </c>
      <c r="S960" s="178">
        <f t="shared" si="151"/>
        <v>0.39555555555555555</v>
      </c>
      <c r="T960" s="179">
        <f t="shared" si="152"/>
        <v>0</v>
      </c>
      <c r="U960" s="178">
        <f t="shared" si="153"/>
        <v>2.7773359840954279E-4</v>
      </c>
      <c r="V960" s="178">
        <f t="shared" si="154"/>
        <v>1.9457095709570955E-4</v>
      </c>
      <c r="W960" s="178">
        <f t="shared" si="155"/>
        <v>8.8921568627450977E-5</v>
      </c>
      <c r="X960" s="179">
        <f t="shared" si="156"/>
        <v>0</v>
      </c>
      <c r="Y960" s="179">
        <f t="shared" si="157"/>
        <v>2.7821879999999997E-2</v>
      </c>
      <c r="Z960" s="186">
        <f t="shared" si="158"/>
        <v>9.8099764275461574</v>
      </c>
      <c r="AA960" s="156">
        <f>$J960*'9 All Base Data'!$Y960</f>
        <v>0.74852399625191035</v>
      </c>
      <c r="AB960" s="156">
        <f>$K960*'9 All Base Data'!$Y960</f>
        <v>3.0269110959544369E-2</v>
      </c>
      <c r="AC960" s="178">
        <f>$L960*'9 All Base Data'!$Y960</f>
        <v>0</v>
      </c>
      <c r="AD960" s="178">
        <f>IF($M960="","",$M960*'9 All Base Data'!$Y960)</f>
        <v>1.1915077475128799E-2</v>
      </c>
      <c r="AE960" s="178">
        <f>IF($N960="","",$N960*'9 All Base Data'!$Y960)</f>
        <v>1.1688072548734954E-2</v>
      </c>
      <c r="AF960" s="178">
        <f>IF($O960="","",$O960*'9 All Base Data'!$Y960)</f>
        <v>5.3416078163901828E-3</v>
      </c>
      <c r="AG960" s="178">
        <f>IF($P960="","",$P960*'9 All Base Data'!$Y960)</f>
        <v>0</v>
      </c>
      <c r="AH960" s="167">
        <f>$Q960*'9 All Base Data'!$Y960</f>
        <v>122.24664766787345</v>
      </c>
      <c r="AI960" s="178">
        <f>$R960*'9 All Base Data'!$Y960</f>
        <v>2.6647454266568005</v>
      </c>
      <c r="AJ960" s="178">
        <f>$S960*'9 All Base Data'!$Y960</f>
        <v>0.10775803501597796</v>
      </c>
      <c r="AK960" s="178">
        <f>$T960*'9 All Base Data'!$Y960</f>
        <v>0</v>
      </c>
      <c r="AL960" s="178">
        <f>IF($U960="","",$U960*'9 All Base Data'!$Y960)</f>
        <v>7.5660741967067881E-5</v>
      </c>
      <c r="AM960" s="178">
        <f>IF($V960="","",$V960*'9 All Base Data'!$Y960)</f>
        <v>5.300540900851301E-5</v>
      </c>
      <c r="AN960" s="178">
        <f>IF($W960="","",$W960*'9 All Base Data'!$Y960)</f>
        <v>2.422419144732948E-5</v>
      </c>
      <c r="AO960" s="178">
        <f>IF($X960="","",$X960*'9 All Base Data'!$Y960)</f>
        <v>0</v>
      </c>
      <c r="AP960" s="178">
        <f>$Y960*'9 All Base Data'!$Y960</f>
        <v>7.5792921554081539E-3</v>
      </c>
      <c r="AQ960" s="179">
        <f t="shared" si="159"/>
        <v>2.6724533849631844</v>
      </c>
    </row>
    <row r="961" spans="1:43" x14ac:dyDescent="0.25">
      <c r="A961" s="124">
        <v>551024</v>
      </c>
      <c r="B961" s="125" t="s">
        <v>1000</v>
      </c>
      <c r="C961" s="126" t="s">
        <v>987</v>
      </c>
      <c r="D961" s="101" t="s">
        <v>2096</v>
      </c>
      <c r="E961" s="142"/>
      <c r="F961" s="191" t="str">
        <f>IF('9 All Base Data'!G961="Rural Centre","Rural",IF('9 All Base Data'!G961="Rural (Incl.some Off Shore Islands)","Rural",IF('9 All Base Data'!G961="Inlet-in TA but not in Urban Area","Rural",IF('9 All Base Data'!G961="Rural (Incl.some Off Shore Islands)","Rural",IF('9 All Base Data'!G961="Inlet-not in TA","Rural",IF('9 All Base Data'!G961="Inland Water not in Urban Area","Rural",IF('9 All Base Data'!G961="Oceanic-in Region but not in TA","Rural",'9 All Base Data'!G961)))))))</f>
        <v>New Plymouth</v>
      </c>
      <c r="G961" s="177">
        <f>IF('9 All Base Data'!I961="..C","..C",'9 All Base Data'!I961*Basecase_Pop_2006)</f>
        <v>2094</v>
      </c>
      <c r="H961" s="177">
        <f>IF('9 All Base Data'!J961="..C","..C",'9 All Base Data'!J961*Basecase_Pop_2006)</f>
        <v>1539</v>
      </c>
      <c r="I961" s="191">
        <f>IF('9 All Base Data'!L961="..C","..C",'9 All Base Data'!L961*Basecase_Pop_2006)</f>
        <v>9</v>
      </c>
      <c r="J961" s="156">
        <f>IF('9 All Base Data'!$P961=0,0,('9 All Base Data'!$P961*Basecase_Pop_2006)/(1+(1/(BaseCase_Mort_AllAdults_30*('9 All Base Data'!$W961*Basecase_PM10)/10))))</f>
        <v>0.23987538940809969</v>
      </c>
      <c r="K961" s="156">
        <f>IF('9 All Base Data'!$Q961=0,0,('9 All Base Data'!$Q961*Basecase_Pop_2006)/(1+(1/(BaseCase_Mort_Maori_30*('9 All Base Data'!$W961*Basecase_PM10)/10))))</f>
        <v>0</v>
      </c>
      <c r="L961" s="179">
        <f>133/(1+1/(BaseCase_Mort_Child_0_1*'9 All Base Data'!$AB$10/10))*IF('9 All Base Data'!$L961="..C",0,'9 All Base Data'!L961/'9 All Base Data'!$L$2022)</f>
        <v>1.3129000697747069E-3</v>
      </c>
      <c r="M961" s="178">
        <f>IF('9 All Base Data'!$R961="","",IF('9 All Base Data'!$R961=0,0,('9 All Base Data'!$R961*Basecase_Pop_2006)/(1+(1/(BaseCase_CardiacHA_All*('9 All Base Data'!$W961*Basecase_PM10)/10)))))</f>
        <v>5.5666003976143151E-2</v>
      </c>
      <c r="N961" s="178">
        <f>IF('9 All Base Data'!$S961="","",IF('9 All Base Data'!$S961=0,0,('9 All Base Data'!S961*Basecase_Pop_2006)/(1+(1/(BaseCase_RespHA_All*('9 All Base Data'!$W961*Basecase_PM10)/10)))))</f>
        <v>6.6006600660066014E-2</v>
      </c>
      <c r="O961" s="178">
        <f>IF('9 All Base Data'!$T961="","",IF('9 All Base Data'!$T961=0,0,('9 All Base Data'!$T961*Basecase_Pop_2006)/(1+(1/(BaseCase_RespHA_Child_1_4*('9 All Base Data'!$W961*Basecase_PM10)/10)))))</f>
        <v>6.5359477124183E-3</v>
      </c>
      <c r="P961" s="179">
        <f>IF('9 All Base Data'!$U961="","",IF('9 All Base Data'!$U961=0,0,('9 All Base Data'!$U961*Basecase_Pop_2006)/(1+(1/(BaseCase_RespHA_Child_5_14*('9 All Base Data'!$W961*Basecase_PM10)/10)))))</f>
        <v>4.8543689320388349E-2</v>
      </c>
      <c r="Q961" s="156">
        <f>IF('7 Base case Results'!$G961="..C",0,BaseCase_RADs_All*'7 Base case Results'!$G961*('9 All Base Data'!$V961*Basecase_PM10)/10)</f>
        <v>1130.76</v>
      </c>
      <c r="R961" s="189">
        <f t="shared" si="150"/>
        <v>0.85395638629283488</v>
      </c>
      <c r="S961" s="178">
        <f t="shared" si="151"/>
        <v>0</v>
      </c>
      <c r="T961" s="179">
        <f t="shared" si="152"/>
        <v>4.673924248397957E-3</v>
      </c>
      <c r="U961" s="178">
        <f t="shared" si="153"/>
        <v>3.5347912524850901E-4</v>
      </c>
      <c r="V961" s="178">
        <f t="shared" si="154"/>
        <v>2.9933993399339936E-4</v>
      </c>
      <c r="W961" s="178">
        <f t="shared" si="155"/>
        <v>2.9640522875816992E-5</v>
      </c>
      <c r="X961" s="179">
        <f t="shared" si="156"/>
        <v>2.2014563106796114E-4</v>
      </c>
      <c r="Y961" s="179">
        <f t="shared" si="157"/>
        <v>7.0107119999999995E-2</v>
      </c>
      <c r="Z961" s="186">
        <f t="shared" si="158"/>
        <v>0.92939024960047478</v>
      </c>
      <c r="AA961" s="156">
        <f>$J961*'9 All Base Data'!$Y961</f>
        <v>6.5347333006119154E-2</v>
      </c>
      <c r="AB961" s="156">
        <f>$K961*'9 All Base Data'!$Y961</f>
        <v>0</v>
      </c>
      <c r="AC961" s="178">
        <f>$L961*'9 All Base Data'!$Y961</f>
        <v>3.5766286101723734E-4</v>
      </c>
      <c r="AD961" s="178">
        <f>IF($M961="","",$M961*'9 All Base Data'!$Y961)</f>
        <v>1.5164644059254837E-2</v>
      </c>
      <c r="AE961" s="178">
        <f>IF($N961="","",$N961*'9 All Base Data'!$Y961)</f>
        <v>1.7981650074976856E-2</v>
      </c>
      <c r="AF961" s="178">
        <f>IF($O961="","",$O961*'9 All Base Data'!$Y961)</f>
        <v>1.7805359387967274E-3</v>
      </c>
      <c r="AG961" s="178">
        <f>IF($P961="","",$P961*'9 All Base Data'!$Y961)</f>
        <v>1.3224368865820355E-2</v>
      </c>
      <c r="AH961" s="167">
        <f>$Q961*'9 All Base Data'!$Y961</f>
        <v>308.04389917752951</v>
      </c>
      <c r="AI961" s="178">
        <f>$R961*'9 All Base Data'!$Y961</f>
        <v>0.23263650550178419</v>
      </c>
      <c r="AJ961" s="178">
        <f>$S961*'9 All Base Data'!$Y961</f>
        <v>0</v>
      </c>
      <c r="AK961" s="178">
        <f>$T961*'9 All Base Data'!$Y961</f>
        <v>1.2732797852213651E-3</v>
      </c>
      <c r="AL961" s="178">
        <f>IF($U961="","",$U961*'9 All Base Data'!$Y961)</f>
        <v>9.6295489776268206E-5</v>
      </c>
      <c r="AM961" s="178">
        <f>IF($V961="","",$V961*'9 All Base Data'!$Y961)</f>
        <v>8.1546783090020043E-5</v>
      </c>
      <c r="AN961" s="178">
        <f>IF($W961="","",$W961*'9 All Base Data'!$Y961)</f>
        <v>8.0747304824431594E-6</v>
      </c>
      <c r="AO961" s="178">
        <f>IF($X961="","",$X961*'9 All Base Data'!$Y961)</f>
        <v>5.9972512806495307E-5</v>
      </c>
      <c r="AP961" s="178">
        <f>$Y961*'9 All Base Data'!$Y961</f>
        <v>1.9098721749006828E-2</v>
      </c>
      <c r="AQ961" s="179">
        <f t="shared" si="159"/>
        <v>0.25318634930887868</v>
      </c>
    </row>
    <row r="962" spans="1:43" x14ac:dyDescent="0.25">
      <c r="A962" s="124">
        <v>551030</v>
      </c>
      <c r="B962" s="125" t="s">
        <v>1001</v>
      </c>
      <c r="C962" s="126" t="s">
        <v>987</v>
      </c>
      <c r="D962" s="101" t="s">
        <v>2096</v>
      </c>
      <c r="E962" s="142"/>
      <c r="F962" s="191" t="str">
        <f>IF('9 All Base Data'!G962="Rural Centre","Rural",IF('9 All Base Data'!G962="Rural (Incl.some Off Shore Islands)","Rural",IF('9 All Base Data'!G962="Inlet-in TA but not in Urban Area","Rural",IF('9 All Base Data'!G962="Rural (Incl.some Off Shore Islands)","Rural",IF('9 All Base Data'!G962="Inlet-not in TA","Rural",IF('9 All Base Data'!G962="Inland Water not in Urban Area","Rural",IF('9 All Base Data'!G962="Oceanic-in Region but not in TA","Rural",'9 All Base Data'!G962)))))))</f>
        <v>New Plymouth</v>
      </c>
      <c r="G962" s="177">
        <f>IF('9 All Base Data'!I962="..C","..C",'9 All Base Data'!I962*Basecase_Pop_2006)</f>
        <v>540</v>
      </c>
      <c r="H962" s="177">
        <f>IF('9 All Base Data'!J962="..C","..C",'9 All Base Data'!J962*Basecase_Pop_2006)</f>
        <v>351</v>
      </c>
      <c r="I962" s="191">
        <f>IF('9 All Base Data'!L962="..C","..C",'9 All Base Data'!L962*Basecase_Pop_2006)</f>
        <v>9</v>
      </c>
      <c r="J962" s="156">
        <f>IF('9 All Base Data'!$P962=0,0,('9 All Base Data'!$P962*Basecase_Pop_2006)/(1+(1/(BaseCase_Mort_AllAdults_30*('9 All Base Data'!$W962*Basecase_PM10)/10))))</f>
        <v>0</v>
      </c>
      <c r="K962" s="156">
        <f>IF('9 All Base Data'!$Q962=0,0,('9 All Base Data'!$Q962*Basecase_Pop_2006)/(1+(1/(BaseCase_Mort_Maori_30*('9 All Base Data'!$W962*Basecase_PM10)/10))))</f>
        <v>0</v>
      </c>
      <c r="L962" s="179">
        <f>133/(1+1/(BaseCase_Mort_Child_0_1*'9 All Base Data'!$AB$10/10))*IF('9 All Base Data'!$L962="..C",0,'9 All Base Data'!L962/'9 All Base Data'!$L$2022)</f>
        <v>1.3129000697747069E-3</v>
      </c>
      <c r="M962" s="178">
        <f>IF('9 All Base Data'!$R962="","",IF('9 All Base Data'!$R962=0,0,('9 All Base Data'!$R962*Basecase_Pop_2006)/(1+(1/(BaseCase_CardiacHA_All*('9 All Base Data'!$W962*Basecase_PM10)/10)))))</f>
        <v>3.9761431411530811E-3</v>
      </c>
      <c r="N962" s="178">
        <f>IF('9 All Base Data'!$S962="","",IF('9 All Base Data'!$S962=0,0,('9 All Base Data'!S962*Basecase_Pop_2006)/(1+(1/(BaseCase_RespHA_All*('9 All Base Data'!$W962*Basecase_PM10)/10)))))</f>
        <v>9.9009900990099011E-3</v>
      </c>
      <c r="O962" s="178">
        <f>IF('9 All Base Data'!$T962="","",IF('9 All Base Data'!$T962=0,0,('9 All Base Data'!$T962*Basecase_Pop_2006)/(1+(1/(BaseCase_RespHA_Child_1_4*('9 All Base Data'!$W962*Basecase_PM10)/10)))))</f>
        <v>0</v>
      </c>
      <c r="P962" s="179">
        <f>IF('9 All Base Data'!$U962="","",IF('9 All Base Data'!$U962=0,0,('9 All Base Data'!$U962*Basecase_Pop_2006)/(1+(1/(BaseCase_RespHA_Child_5_14*('9 All Base Data'!$W962*Basecase_PM10)/10)))))</f>
        <v>0</v>
      </c>
      <c r="Q962" s="156">
        <f>IF('7 Base case Results'!$G962="..C",0,BaseCase_RADs_All*'7 Base case Results'!$G962*('9 All Base Data'!$V962*Basecase_PM10)/10)</f>
        <v>291.60000000000002</v>
      </c>
      <c r="R962" s="189">
        <f t="shared" si="150"/>
        <v>0</v>
      </c>
      <c r="S962" s="178">
        <f t="shared" si="151"/>
        <v>0</v>
      </c>
      <c r="T962" s="179">
        <f t="shared" si="152"/>
        <v>4.673924248397957E-3</v>
      </c>
      <c r="U962" s="178">
        <f t="shared" si="153"/>
        <v>2.5248508946322064E-5</v>
      </c>
      <c r="V962" s="178">
        <f t="shared" si="154"/>
        <v>4.49009900990099E-5</v>
      </c>
      <c r="W962" s="178">
        <f t="shared" si="155"/>
        <v>0</v>
      </c>
      <c r="X962" s="179">
        <f t="shared" si="156"/>
        <v>0</v>
      </c>
      <c r="Y962" s="179">
        <f t="shared" si="157"/>
        <v>1.80792E-2</v>
      </c>
      <c r="Z962" s="186">
        <f t="shared" si="158"/>
        <v>2.2823273747443289E-2</v>
      </c>
      <c r="AA962" s="156">
        <f>$J962*'9 All Base Data'!$Y962</f>
        <v>0</v>
      </c>
      <c r="AB962" s="156">
        <f>$K962*'9 All Base Data'!$Y962</f>
        <v>0</v>
      </c>
      <c r="AC962" s="178">
        <f>$L962*'9 All Base Data'!$Y962</f>
        <v>3.5766286101723734E-4</v>
      </c>
      <c r="AD962" s="178">
        <f>IF($M962="","",$M962*'9 All Base Data'!$Y962)</f>
        <v>1.0831888613753451E-3</v>
      </c>
      <c r="AE962" s="178">
        <f>IF($N962="","",$N962*'9 All Base Data'!$Y962)</f>
        <v>2.697247511246528E-3</v>
      </c>
      <c r="AF962" s="178">
        <f>IF($O962="","",$O962*'9 All Base Data'!$Y962)</f>
        <v>0</v>
      </c>
      <c r="AG962" s="178">
        <f>IF($P962="","",$P962*'9 All Base Data'!$Y962)</f>
        <v>0</v>
      </c>
      <c r="AH962" s="167">
        <f>$Q962*'9 All Base Data'!$Y962</f>
        <v>79.438254802228258</v>
      </c>
      <c r="AI962" s="178">
        <f>$R962*'9 All Base Data'!$Y962</f>
        <v>0</v>
      </c>
      <c r="AJ962" s="178">
        <f>$S962*'9 All Base Data'!$Y962</f>
        <v>0</v>
      </c>
      <c r="AK962" s="178">
        <f>$T962*'9 All Base Data'!$Y962</f>
        <v>1.2732797852213651E-3</v>
      </c>
      <c r="AL962" s="178">
        <f>IF($U962="","",$U962*'9 All Base Data'!$Y962)</f>
        <v>6.8782492697334411E-6</v>
      </c>
      <c r="AM962" s="178">
        <f>IF($V962="","",$V962*'9 All Base Data'!$Y962)</f>
        <v>1.2232017463503004E-5</v>
      </c>
      <c r="AN962" s="178">
        <f>IF($W962="","",$W962*'9 All Base Data'!$Y962)</f>
        <v>0</v>
      </c>
      <c r="AO962" s="178">
        <f>IF($X962="","",$X962*'9 All Base Data'!$Y962)</f>
        <v>0</v>
      </c>
      <c r="AP962" s="178">
        <f>$Y962*'9 All Base Data'!$Y962</f>
        <v>4.9251717977381515E-3</v>
      </c>
      <c r="AQ962" s="179">
        <f t="shared" si="159"/>
        <v>6.2175618496927527E-3</v>
      </c>
    </row>
    <row r="963" spans="1:43" x14ac:dyDescent="0.25">
      <c r="A963" s="124">
        <v>551111</v>
      </c>
      <c r="B963" s="125" t="s">
        <v>1002</v>
      </c>
      <c r="C963" s="126" t="s">
        <v>987</v>
      </c>
      <c r="D963" s="101" t="s">
        <v>2096</v>
      </c>
      <c r="E963" s="142"/>
      <c r="F963" s="191" t="str">
        <f>IF('9 All Base Data'!G963="Rural Centre","Rural",IF('9 All Base Data'!G963="Rural (Incl.some Off Shore Islands)","Rural",IF('9 All Base Data'!G963="Inlet-in TA but not in Urban Area","Rural",IF('9 All Base Data'!G963="Rural (Incl.some Off Shore Islands)","Rural",IF('9 All Base Data'!G963="Inlet-not in TA","Rural",IF('9 All Base Data'!G963="Inland Water not in Urban Area","Rural",IF('9 All Base Data'!G963="Oceanic-in Region but not in TA","Rural",'9 All Base Data'!G963)))))))</f>
        <v>Rural</v>
      </c>
      <c r="G963" s="177">
        <f>IF('9 All Base Data'!I963="..C","..C",'9 All Base Data'!I963*Basecase_Pop_2006)</f>
        <v>2376</v>
      </c>
      <c r="H963" s="177">
        <f>IF('9 All Base Data'!J963="..C","..C",'9 All Base Data'!J963*Basecase_Pop_2006)</f>
        <v>1533</v>
      </c>
      <c r="I963" s="191">
        <f>IF('9 All Base Data'!L963="..C","..C",'9 All Base Data'!L963*Basecase_Pop_2006)</f>
        <v>33</v>
      </c>
      <c r="J963" s="156">
        <f>IF('9 All Base Data'!$P963=0,0,('9 All Base Data'!$P963*Basecase_Pop_2006)/(1+(1/(BaseCase_Mort_AllAdults_30*('9 All Base Data'!$W963*Basecase_PM10)/10))))</f>
        <v>0.2465957561004872</v>
      </c>
      <c r="K963" s="156">
        <f>IF('9 All Base Data'!$Q963=0,0,('9 All Base Data'!$Q963*Basecase_Pop_2006)/(1+(1/(BaseCase_Mort_Maori_30*('9 All Base Data'!$W963*Basecase_PM10)/10))))</f>
        <v>4.5828301995284919E-2</v>
      </c>
      <c r="L963" s="179">
        <f>133/(1+1/(BaseCase_Mort_Child_0_1*'9 All Base Data'!$AB$10/10))*IF('9 All Base Data'!$L963="..C",0,'9 All Base Data'!L963/'9 All Base Data'!$L$2022)</f>
        <v>4.8139669225072592E-3</v>
      </c>
      <c r="M963" s="178">
        <f>IF('9 All Base Data'!$R963="","",IF('9 All Base Data'!$R963=0,0,('9 All Base Data'!$R963*Basecase_Pop_2006)/(1+(1/(BaseCase_CardiacHA_All*('9 All Base Data'!$W963*Basecase_PM10)/10)))))</f>
        <v>3.3314689156453837E-2</v>
      </c>
      <c r="N963" s="178">
        <f>IF('9 All Base Data'!$S963="","",IF('9 All Base Data'!$S963=0,0,('9 All Base Data'!S963*Basecase_Pop_2006)/(1+(1/(BaseCase_RespHA_All*('9 All Base Data'!$W963*Basecase_PM10)/10)))))</f>
        <v>5.7984529962862651E-2</v>
      </c>
      <c r="O963" s="178">
        <f>IF('9 All Base Data'!$T963="","",IF('9 All Base Data'!$T963=0,0,('9 All Base Data'!$T963*Basecase_Pop_2006)/(1+(1/(BaseCase_RespHA_Child_1_4*('9 All Base Data'!$W963*Basecase_PM10)/10)))))</f>
        <v>1.568990294702443E-2</v>
      </c>
      <c r="P963" s="179">
        <f>IF('9 All Base Data'!$U963="","",IF('9 All Base Data'!$U963=0,0,('9 All Base Data'!$U963*Basecase_Pop_2006)/(1+(1/(BaseCase_RespHA_Child_5_14*('9 All Base Data'!$W963*Basecase_PM10)/10)))))</f>
        <v>0</v>
      </c>
      <c r="Q963" s="156">
        <f>IF('7 Base case Results'!$G963="..C",0,BaseCase_RADs_All*'7 Base case Results'!$G963*('9 All Base Data'!$V963*Basecase_PM10)/10)</f>
        <v>681.72192000000007</v>
      </c>
      <c r="R963" s="189">
        <f t="shared" si="150"/>
        <v>0.87788089171773442</v>
      </c>
      <c r="S963" s="178">
        <f t="shared" si="151"/>
        <v>0.16314875510321433</v>
      </c>
      <c r="T963" s="179">
        <f t="shared" si="152"/>
        <v>1.7137722244125842E-2</v>
      </c>
      <c r="U963" s="178">
        <f t="shared" si="153"/>
        <v>2.1154827614348188E-4</v>
      </c>
      <c r="V963" s="178">
        <f t="shared" si="154"/>
        <v>2.6295984338158213E-4</v>
      </c>
      <c r="W963" s="178">
        <f t="shared" si="155"/>
        <v>7.1153709864755777E-5</v>
      </c>
      <c r="X963" s="179">
        <f t="shared" si="156"/>
        <v>0</v>
      </c>
      <c r="Y963" s="179">
        <f t="shared" si="157"/>
        <v>4.2266759040000004E-2</v>
      </c>
      <c r="Z963" s="186">
        <f t="shared" si="158"/>
        <v>0.9377598811213852</v>
      </c>
      <c r="AA963" s="156">
        <f>$J963*'9 All Base Data'!$Y963</f>
        <v>2.1479510970673254E-2</v>
      </c>
      <c r="AB963" s="156">
        <f>$K963*'9 All Base Data'!$Y963</f>
        <v>3.9918347786728377E-3</v>
      </c>
      <c r="AC963" s="178">
        <f>$L963*'9 All Base Data'!$Y963</f>
        <v>4.1931644307097036E-4</v>
      </c>
      <c r="AD963" s="178">
        <f>IF($M963="","",$M963*'9 All Base Data'!$Y963)</f>
        <v>2.9018473088767227E-3</v>
      </c>
      <c r="AE963" s="178">
        <f>IF($N963="","",$N963*'9 All Base Data'!$Y963)</f>
        <v>5.0506925470327653E-3</v>
      </c>
      <c r="AF963" s="178">
        <f>IF($O963="","",$O963*'9 All Base Data'!$Y963)</f>
        <v>1.3666554842982717E-3</v>
      </c>
      <c r="AG963" s="178">
        <f>IF($P963="","",$P963*'9 All Base Data'!$Y963)</f>
        <v>0</v>
      </c>
      <c r="AH963" s="167">
        <f>$Q963*'9 All Base Data'!$Y963</f>
        <v>59.380800753202841</v>
      </c>
      <c r="AI963" s="178">
        <f>$R963*'9 All Base Data'!$Y963</f>
        <v>7.6467059055596781E-2</v>
      </c>
      <c r="AJ963" s="178">
        <f>$S963*'9 All Base Data'!$Y963</f>
        <v>1.4210931812075302E-2</v>
      </c>
      <c r="AK963" s="178">
        <f>$T963*'9 All Base Data'!$Y963</f>
        <v>1.4927665373326543E-3</v>
      </c>
      <c r="AL963" s="178">
        <f>IF($U963="","",$U963*'9 All Base Data'!$Y963)</f>
        <v>1.8426730411367188E-5</v>
      </c>
      <c r="AM963" s="178">
        <f>IF($V963="","",$V963*'9 All Base Data'!$Y963)</f>
        <v>2.2904890700793591E-5</v>
      </c>
      <c r="AN963" s="178">
        <f>IF($W963="","",$W963*'9 All Base Data'!$Y963)</f>
        <v>6.1977826212926615E-6</v>
      </c>
      <c r="AO963" s="178">
        <f>IF($X963="","",$X963*'9 All Base Data'!$Y963)</f>
        <v>0</v>
      </c>
      <c r="AP963" s="178">
        <f>$Y963*'9 All Base Data'!$Y963</f>
        <v>3.6816096466985764E-3</v>
      </c>
      <c r="AQ963" s="179">
        <f t="shared" si="159"/>
        <v>8.1682766860740177E-2</v>
      </c>
    </row>
    <row r="964" spans="1:43" x14ac:dyDescent="0.25">
      <c r="A964" s="124">
        <v>551112</v>
      </c>
      <c r="B964" s="125" t="s">
        <v>1003</v>
      </c>
      <c r="C964" s="126" t="s">
        <v>987</v>
      </c>
      <c r="D964" s="101" t="s">
        <v>2096</v>
      </c>
      <c r="E964" s="142"/>
      <c r="F964" s="191" t="str">
        <f>IF('9 All Base Data'!G964="Rural Centre","Rural",IF('9 All Base Data'!G964="Rural (Incl.some Off Shore Islands)","Rural",IF('9 All Base Data'!G964="Inlet-in TA but not in Urban Area","Rural",IF('9 All Base Data'!G964="Rural (Incl.some Off Shore Islands)","Rural",IF('9 All Base Data'!G964="Inlet-not in TA","Rural",IF('9 All Base Data'!G964="Inland Water not in Urban Area","Rural",IF('9 All Base Data'!G964="Oceanic-in Region but not in TA","Rural",'9 All Base Data'!G964)))))))</f>
        <v>Rural</v>
      </c>
      <c r="G964" s="177">
        <f>IF('9 All Base Data'!I964="..C","..C",'9 All Base Data'!I964*Basecase_Pop_2006)</f>
        <v>2862</v>
      </c>
      <c r="H964" s="177">
        <f>IF('9 All Base Data'!J964="..C","..C",'9 All Base Data'!J964*Basecase_Pop_2006)</f>
        <v>1803</v>
      </c>
      <c r="I964" s="191">
        <f>IF('9 All Base Data'!L964="..C","..C",'9 All Base Data'!L964*Basecase_Pop_2006)</f>
        <v>27</v>
      </c>
      <c r="J964" s="156">
        <f>IF('9 All Base Data'!$P964=0,0,('9 All Base Data'!$P964*Basecase_Pop_2006)/(1+(1/(BaseCase_Mort_AllAdults_30*('9 All Base Data'!$W964*Basecase_PM10)/10))))</f>
        <v>0.14091186062884981</v>
      </c>
      <c r="K964" s="156">
        <f>IF('9 All Base Data'!$Q964=0,0,('9 All Base Data'!$Q964*Basecase_Pop_2006)/(1+(1/(BaseCase_Mort_Maori_30*('9 All Base Data'!$W964*Basecase_PM10)/10))))</f>
        <v>0</v>
      </c>
      <c r="L964" s="179">
        <f>133/(1+1/(BaseCase_Mort_Child_0_1*'9 All Base Data'!$AB$10/10))*IF('9 All Base Data'!$L964="..C",0,'9 All Base Data'!L964/'9 All Base Data'!$L$2022)</f>
        <v>3.9387002093241204E-3</v>
      </c>
      <c r="M964" s="178">
        <f>IF('9 All Base Data'!$R964="","",IF('9 All Base Data'!$R964=0,0,('9 All Base Data'!$R964*Basecase_Pop_2006)/(1+(1/(BaseCase_CardiacHA_All*('9 All Base Data'!$W964*Basecase_PM10)/10)))))</f>
        <v>2.3796206540324171E-2</v>
      </c>
      <c r="N964" s="178">
        <f>IF('9 All Base Data'!$S964="","",IF('9 All Base Data'!$S964=0,0,('9 All Base Data'!S964*Basecase_Pop_2006)/(1+(1/(BaseCase_RespHA_All*('9 All Base Data'!$W964*Basecase_PM10)/10)))))</f>
        <v>3.6899246340003508E-2</v>
      </c>
      <c r="O964" s="178">
        <f>IF('9 All Base Data'!$T964="","",IF('9 All Base Data'!$T964=0,0,('9 All Base Data'!$T964*Basecase_Pop_2006)/(1+(1/(BaseCase_RespHA_Child_1_4*('9 All Base Data'!$W964*Basecase_PM10)/10)))))</f>
        <v>2.0919870596032574E-2</v>
      </c>
      <c r="P964" s="179">
        <f>IF('9 All Base Data'!$U964="","",IF('9 All Base Data'!$U964=0,0,('9 All Base Data'!$U964*Basecase_Pop_2006)/(1+(1/(BaseCase_RespHA_Child_5_14*('9 All Base Data'!$W964*Basecase_PM10)/10)))))</f>
        <v>1.5567774511431666E-2</v>
      </c>
      <c r="Q964" s="156">
        <f>IF('7 Base case Results'!$G964="..C",0,BaseCase_RADs_All*'7 Base case Results'!$G964*('9 All Base Data'!$V964*Basecase_PM10)/10)</f>
        <v>821.16504000000009</v>
      </c>
      <c r="R964" s="189">
        <f t="shared" si="150"/>
        <v>0.50164622383870527</v>
      </c>
      <c r="S964" s="178">
        <f t="shared" si="151"/>
        <v>0</v>
      </c>
      <c r="T964" s="179">
        <f t="shared" si="152"/>
        <v>1.4021772745193868E-2</v>
      </c>
      <c r="U964" s="178">
        <f t="shared" si="153"/>
        <v>1.5110591153105849E-4</v>
      </c>
      <c r="V964" s="178">
        <f t="shared" si="154"/>
        <v>1.6733808215191589E-4</v>
      </c>
      <c r="W964" s="178">
        <f t="shared" si="155"/>
        <v>9.487161315300773E-5</v>
      </c>
      <c r="X964" s="179">
        <f t="shared" si="156"/>
        <v>7.0599857409342601E-5</v>
      </c>
      <c r="Y964" s="179">
        <f t="shared" si="157"/>
        <v>5.0912232480000007E-2</v>
      </c>
      <c r="Z964" s="186">
        <f t="shared" si="158"/>
        <v>0.56689867305758224</v>
      </c>
      <c r="AA964" s="156">
        <f>$J964*'9 All Base Data'!$Y964</f>
        <v>1.2274006268956143E-2</v>
      </c>
      <c r="AB964" s="156">
        <f>$K964*'9 All Base Data'!$Y964</f>
        <v>0</v>
      </c>
      <c r="AC964" s="178">
        <f>$L964*'9 All Base Data'!$Y964</f>
        <v>3.4307708978533933E-4</v>
      </c>
      <c r="AD964" s="178">
        <f>IF($M964="","",$M964*'9 All Base Data'!$Y964)</f>
        <v>2.0727480777690877E-3</v>
      </c>
      <c r="AE964" s="178">
        <f>IF($N964="","",$N964*'9 All Base Data'!$Y964)</f>
        <v>3.2140770753844874E-3</v>
      </c>
      <c r="AF964" s="178">
        <f>IF($O964="","",$O964*'9 All Base Data'!$Y964)</f>
        <v>1.8222073123976958E-3</v>
      </c>
      <c r="AG964" s="178">
        <f>IF($P964="","",$P964*'9 All Base Data'!$Y964)</f>
        <v>1.3560175920910881E-3</v>
      </c>
      <c r="AH964" s="167">
        <f>$Q964*'9 All Base Data'!$Y964</f>
        <v>71.526873634539783</v>
      </c>
      <c r="AI964" s="178">
        <f>$R964*'9 All Base Data'!$Y964</f>
        <v>4.3695462317483863E-2</v>
      </c>
      <c r="AJ964" s="178">
        <f>$S964*'9 All Base Data'!$Y964</f>
        <v>0</v>
      </c>
      <c r="AK964" s="178">
        <f>$T964*'9 All Base Data'!$Y964</f>
        <v>1.2213544396358078E-3</v>
      </c>
      <c r="AL964" s="178">
        <f>IF($U964="","",$U964*'9 All Base Data'!$Y964)</f>
        <v>1.3161950293833707E-5</v>
      </c>
      <c r="AM964" s="178">
        <f>IF($V964="","",$V964*'9 All Base Data'!$Y964)</f>
        <v>1.4575839536868647E-5</v>
      </c>
      <c r="AN964" s="178">
        <f>IF($W964="","",$W964*'9 All Base Data'!$Y964)</f>
        <v>8.2637101617235509E-6</v>
      </c>
      <c r="AO964" s="178">
        <f>IF($X964="","",$X964*'9 All Base Data'!$Y964)</f>
        <v>6.1495397801330842E-6</v>
      </c>
      <c r="AP964" s="178">
        <f>$Y964*'9 All Base Data'!$Y964</f>
        <v>4.4346661653414674E-3</v>
      </c>
      <c r="AQ964" s="179">
        <f t="shared" si="159"/>
        <v>4.9379220712291838E-2</v>
      </c>
    </row>
    <row r="965" spans="1:43" x14ac:dyDescent="0.25">
      <c r="A965" s="124">
        <v>551120</v>
      </c>
      <c r="B965" s="125" t="s">
        <v>1004</v>
      </c>
      <c r="C965" s="126" t="s">
        <v>987</v>
      </c>
      <c r="D965" s="101" t="s">
        <v>2096</v>
      </c>
      <c r="E965" s="142"/>
      <c r="F965" s="191" t="str">
        <f>IF('9 All Base Data'!G965="Rural Centre","Rural",IF('9 All Base Data'!G965="Rural (Incl.some Off Shore Islands)","Rural",IF('9 All Base Data'!G965="Inlet-in TA but not in Urban Area","Rural",IF('9 All Base Data'!G965="Rural (Incl.some Off Shore Islands)","Rural",IF('9 All Base Data'!G965="Inlet-not in TA","Rural",IF('9 All Base Data'!G965="Inland Water not in Urban Area","Rural",IF('9 All Base Data'!G965="Oceanic-in Region but not in TA","Rural",'9 All Base Data'!G965)))))))</f>
        <v>Rural</v>
      </c>
      <c r="G965" s="177">
        <f>IF('9 All Base Data'!I965="..C","..C",'9 All Base Data'!I965*Basecase_Pop_2006)</f>
        <v>561</v>
      </c>
      <c r="H965" s="177">
        <f>IF('9 All Base Data'!J965="..C","..C",'9 All Base Data'!J965*Basecase_Pop_2006)</f>
        <v>333</v>
      </c>
      <c r="I965" s="191">
        <f>IF('9 All Base Data'!L965="..C","..C",'9 All Base Data'!L965*Basecase_Pop_2006)</f>
        <v>9</v>
      </c>
      <c r="J965" s="156">
        <f>IF('9 All Base Data'!$P965=0,0,('9 All Base Data'!$P965*Basecase_Pop_2006)/(1+(1/(BaseCase_Mort_AllAdults_30*('9 All Base Data'!$W965*Basecase_PM10)/10))))</f>
        <v>0.14091186062884981</v>
      </c>
      <c r="K965" s="156">
        <f>IF('9 All Base Data'!$Q965=0,0,('9 All Base Data'!$Q965*Basecase_Pop_2006)/(1+(1/(BaseCase_Mort_Maori_30*('9 All Base Data'!$W965*Basecase_PM10)/10))))</f>
        <v>0</v>
      </c>
      <c r="L965" s="179">
        <f>133/(1+1/(BaseCase_Mort_Child_0_1*'9 All Base Data'!$AB$10/10))*IF('9 All Base Data'!$L965="..C",0,'9 All Base Data'!L965/'9 All Base Data'!$L$2022)</f>
        <v>1.3129000697747069E-3</v>
      </c>
      <c r="M965" s="178">
        <f>IF('9 All Base Data'!$R965="","",IF('9 All Base Data'!$R965=0,0,('9 All Base Data'!$R965*Basecase_Pop_2006)/(1+(1/(BaseCase_CardiacHA_All*('9 All Base Data'!$W965*Basecase_PM10)/10)))))</f>
        <v>2.2209792770969225E-2</v>
      </c>
      <c r="N965" s="178">
        <f>IF('9 All Base Data'!$S965="","",IF('9 All Base Data'!$S965=0,0,('9 All Base Data'!S965*Basecase_Pop_2006)/(1+(1/(BaseCase_RespHA_All*('9 All Base Data'!$W965*Basecase_PM10)/10)))))</f>
        <v>5.2713209057147867E-2</v>
      </c>
      <c r="O965" s="178">
        <f>IF('9 All Base Data'!$T965="","",IF('9 All Base Data'!$T965=0,0,('9 All Base Data'!$T965*Basecase_Pop_2006)/(1+(1/(BaseCase_RespHA_Child_1_4*('9 All Base Data'!$W965*Basecase_PM10)/10)))))</f>
        <v>5.2299676490081435E-3</v>
      </c>
      <c r="P965" s="179">
        <f>IF('9 All Base Data'!$U965="","",IF('9 All Base Data'!$U965=0,0,('9 All Base Data'!$U965*Basecase_Pop_2006)/(1+(1/(BaseCase_RespHA_Child_5_14*('9 All Base Data'!$W965*Basecase_PM10)/10)))))</f>
        <v>1.5567774511431666E-2</v>
      </c>
      <c r="Q965" s="156">
        <f>IF('7 Base case Results'!$G965="..C",0,BaseCase_RADs_All*'7 Base case Results'!$G965*('9 All Base Data'!$V965*Basecase_PM10)/10)</f>
        <v>160.96212000000003</v>
      </c>
      <c r="R965" s="189">
        <f t="shared" si="150"/>
        <v>0.50164622383870527</v>
      </c>
      <c r="S965" s="178">
        <f t="shared" si="151"/>
        <v>0</v>
      </c>
      <c r="T965" s="179">
        <f t="shared" si="152"/>
        <v>4.673924248397957E-3</v>
      </c>
      <c r="U965" s="178">
        <f t="shared" si="153"/>
        <v>1.4103218409565457E-4</v>
      </c>
      <c r="V965" s="178">
        <f t="shared" si="154"/>
        <v>2.3905440307416559E-4</v>
      </c>
      <c r="W965" s="178">
        <f t="shared" si="155"/>
        <v>2.3717903288251933E-5</v>
      </c>
      <c r="X965" s="179">
        <f t="shared" si="156"/>
        <v>7.0599857409342601E-5</v>
      </c>
      <c r="Y965" s="179">
        <f t="shared" si="157"/>
        <v>9.9796514400000008E-3</v>
      </c>
      <c r="Z965" s="186">
        <f t="shared" si="158"/>
        <v>0.51667988611427307</v>
      </c>
      <c r="AA965" s="156">
        <f>$J965*'9 All Base Data'!$Y965</f>
        <v>1.2274006268956143E-2</v>
      </c>
      <c r="AB965" s="156">
        <f>$K965*'9 All Base Data'!$Y965</f>
        <v>0</v>
      </c>
      <c r="AC965" s="178">
        <f>$L965*'9 All Base Data'!$Y965</f>
        <v>1.1435902992844645E-4</v>
      </c>
      <c r="AD965" s="178">
        <f>IF($M965="","",$M965*'9 All Base Data'!$Y965)</f>
        <v>1.9345648725844818E-3</v>
      </c>
      <c r="AE965" s="178">
        <f>IF($N965="","",$N965*'9 All Base Data'!$Y965)</f>
        <v>4.5915386791206955E-3</v>
      </c>
      <c r="AF965" s="178">
        <f>IF($O965="","",$O965*'9 All Base Data'!$Y965)</f>
        <v>4.5555182809942394E-4</v>
      </c>
      <c r="AG965" s="178">
        <f>IF($P965="","",$P965*'9 All Base Data'!$Y965)</f>
        <v>1.3560175920910881E-3</v>
      </c>
      <c r="AH965" s="167">
        <f>$Q965*'9 All Base Data'!$Y965</f>
        <v>14.020466844506227</v>
      </c>
      <c r="AI965" s="178">
        <f>$R965*'9 All Base Data'!$Y965</f>
        <v>4.3695462317483863E-2</v>
      </c>
      <c r="AJ965" s="178">
        <f>$S965*'9 All Base Data'!$Y965</f>
        <v>0</v>
      </c>
      <c r="AK965" s="178">
        <f>$T965*'9 All Base Data'!$Y965</f>
        <v>4.071181465452694E-4</v>
      </c>
      <c r="AL965" s="178">
        <f>IF($U965="","",$U965*'9 All Base Data'!$Y965)</f>
        <v>1.2284486940911459E-5</v>
      </c>
      <c r="AM965" s="178">
        <f>IF($V965="","",$V965*'9 All Base Data'!$Y965)</f>
        <v>2.0822627909812356E-5</v>
      </c>
      <c r="AN965" s="178">
        <f>IF($W965="","",$W965*'9 All Base Data'!$Y965)</f>
        <v>2.0659275404308877E-6</v>
      </c>
      <c r="AO965" s="178">
        <f>IF($X965="","",$X965*'9 All Base Data'!$Y965)</f>
        <v>6.1495397801330842E-6</v>
      </c>
      <c r="AP965" s="178">
        <f>$Y965*'9 All Base Data'!$Y965</f>
        <v>8.6926894435938602E-4</v>
      </c>
      <c r="AQ965" s="179">
        <f t="shared" si="159"/>
        <v>4.5004956523239242E-2</v>
      </c>
    </row>
    <row r="966" spans="1:43" x14ac:dyDescent="0.25">
      <c r="A966" s="124">
        <v>551301</v>
      </c>
      <c r="B966" s="125" t="s">
        <v>1005</v>
      </c>
      <c r="C966" s="126" t="s">
        <v>987</v>
      </c>
      <c r="D966" s="101" t="s">
        <v>2096</v>
      </c>
      <c r="E966" s="142"/>
      <c r="F966" s="191" t="str">
        <f>IF('9 All Base Data'!G966="Rural Centre","Rural",IF('9 All Base Data'!G966="Rural (Incl.some Off Shore Islands)","Rural",IF('9 All Base Data'!G966="Inlet-in TA but not in Urban Area","Rural",IF('9 All Base Data'!G966="Rural (Incl.some Off Shore Islands)","Rural",IF('9 All Base Data'!G966="Inlet-not in TA","Rural",IF('9 All Base Data'!G966="Inland Water not in Urban Area","Rural",IF('9 All Base Data'!G966="Oceanic-in Region but not in TA","Rural",'9 All Base Data'!G966)))))))</f>
        <v>Waitara</v>
      </c>
      <c r="G966" s="177">
        <f>IF('9 All Base Data'!I966="..C","..C",'9 All Base Data'!I966*Basecase_Pop_2006)</f>
        <v>3672</v>
      </c>
      <c r="H966" s="177">
        <f>IF('9 All Base Data'!J966="..C","..C",'9 All Base Data'!J966*Basecase_Pop_2006)</f>
        <v>2256</v>
      </c>
      <c r="I966" s="191">
        <f>IF('9 All Base Data'!L966="..C","..C",'9 All Base Data'!L966*Basecase_Pop_2006)</f>
        <v>48</v>
      </c>
      <c r="J966" s="156">
        <f>IF('9 All Base Data'!$P966=0,0,('9 All Base Data'!$P966*Basecase_Pop_2006)/(1+(1/(BaseCase_Mort_AllAdults_30*('9 All Base Data'!$W966*Basecase_PM10)/10))))</f>
        <v>0.27549166716409579</v>
      </c>
      <c r="K966" s="156">
        <f>IF('9 All Base Data'!$Q966=0,0,('9 All Base Data'!$Q966*Basecase_Pop_2006)/(1+(1/(BaseCase_Mort_Maori_30*('9 All Base Data'!$W966*Basecase_PM10)/10))))</f>
        <v>7.4715505893617404E-2</v>
      </c>
      <c r="L966" s="179">
        <f>133/(1+1/(BaseCase_Mort_Child_0_1*'9 All Base Data'!$AB$10/10))*IF('9 All Base Data'!$L966="..C",0,'9 All Base Data'!L966/'9 All Base Data'!$L$2022)</f>
        <v>7.0021337054651037E-3</v>
      </c>
      <c r="M966" s="178">
        <f>IF('9 All Base Data'!$R966="","",IF('9 All Base Data'!$R966=0,0,('9 All Base Data'!$R966*Basecase_Pop_2006)/(1+(1/(BaseCase_CardiacHA_All*('9 All Base Data'!$W966*Basecase_PM10)/10)))))</f>
        <v>0.57570564322176565</v>
      </c>
      <c r="N966" s="178">
        <f>IF('9 All Base Data'!$S966="","",IF('9 All Base Data'!$S966=0,0,('9 All Base Data'!S966*Basecase_Pop_2006)/(1+(1/(BaseCase_RespHA_All*('9 All Base Data'!$W966*Basecase_PM10)/10)))))</f>
        <v>1.13441081822769</v>
      </c>
      <c r="O966" s="178">
        <f>IF('9 All Base Data'!$T966="","",IF('9 All Base Data'!$T966=0,0,('9 All Base Data'!$T966*Basecase_Pop_2006)/(1+(1/(BaseCase_RespHA_Child_1_4*('9 All Base Data'!$W966*Basecase_PM10)/10)))))</f>
        <v>0.19655370880613229</v>
      </c>
      <c r="P966" s="179">
        <f>IF('9 All Base Data'!$U966="","",IF('9 All Base Data'!$U966=0,0,('9 All Base Data'!$U966*Basecase_Pop_2006)/(1+(1/(BaseCase_RespHA_Child_5_14*('9 All Base Data'!$W966*Basecase_PM10)/10)))))</f>
        <v>8.3071023927818441E-2</v>
      </c>
      <c r="Q966" s="156">
        <f>IF('7 Base case Results'!$G966="..C",0,BaseCase_RADs_All*'7 Base case Results'!$G966*('9 All Base Data'!$V966*Basecase_PM10)/10)</f>
        <v>2864.3014248673639</v>
      </c>
      <c r="R966" s="189">
        <f t="shared" si="150"/>
        <v>0.98075033510418097</v>
      </c>
      <c r="S966" s="178">
        <f t="shared" si="151"/>
        <v>0.26598720098127798</v>
      </c>
      <c r="T966" s="179">
        <f t="shared" si="152"/>
        <v>2.4927595991455768E-2</v>
      </c>
      <c r="U966" s="178">
        <f t="shared" si="153"/>
        <v>3.655730834458212E-3</v>
      </c>
      <c r="V966" s="178">
        <f t="shared" si="154"/>
        <v>5.1445530606625744E-3</v>
      </c>
      <c r="W966" s="178">
        <f t="shared" si="155"/>
        <v>8.9137106943581004E-4</v>
      </c>
      <c r="X966" s="179">
        <f t="shared" si="156"/>
        <v>3.7672709351265659E-4</v>
      </c>
      <c r="Y966" s="179">
        <f t="shared" si="157"/>
        <v>0.17758668834177657</v>
      </c>
      <c r="Z966" s="186">
        <f t="shared" si="158"/>
        <v>1.1920649033325341</v>
      </c>
      <c r="AA966" s="156">
        <f>$J966*'9 All Base Data'!$Y966</f>
        <v>0.1367312042387748</v>
      </c>
      <c r="AB966" s="156">
        <f>$K966*'9 All Base Data'!$Y966</f>
        <v>3.7082577492474532E-2</v>
      </c>
      <c r="AC966" s="178">
        <f>$L966*'9 All Base Data'!$Y966</f>
        <v>3.4752781586634323E-3</v>
      </c>
      <c r="AD966" s="178">
        <f>IF($M966="","",$M966*'9 All Base Data'!$Y966)</f>
        <v>0.28573251124101312</v>
      </c>
      <c r="AE966" s="178">
        <f>IF($N966="","",$N966*'9 All Base Data'!$Y966)</f>
        <v>0.56302740069947554</v>
      </c>
      <c r="AF966" s="178">
        <f>IF($O966="","",$O966*'9 All Base Data'!$Y966)</f>
        <v>9.755295170743554E-2</v>
      </c>
      <c r="AG966" s="178">
        <f>IF($P966="","",$P966*'9 All Base Data'!$Y966)</f>
        <v>4.122956333279254E-2</v>
      </c>
      <c r="AH966" s="167">
        <f>$Q966*'9 All Base Data'!$Y966</f>
        <v>1421.601557522516</v>
      </c>
      <c r="AI966" s="178">
        <f>$R966*'9 All Base Data'!$Y966</f>
        <v>0.48676308709003824</v>
      </c>
      <c r="AJ966" s="178">
        <f>$S966*'9 All Base Data'!$Y966</f>
        <v>0.13201397587320934</v>
      </c>
      <c r="AK966" s="178">
        <f>$T966*'9 All Base Data'!$Y966</f>
        <v>1.237199024484182E-2</v>
      </c>
      <c r="AL966" s="178">
        <f>IF($U966="","",$U966*'9 All Base Data'!$Y966)</f>
        <v>1.8144014463804335E-3</v>
      </c>
      <c r="AM966" s="178">
        <f>IF($V966="","",$V966*'9 All Base Data'!$Y966)</f>
        <v>2.5533292621721217E-3</v>
      </c>
      <c r="AN966" s="178">
        <f>IF($W966="","",$W966*'9 All Base Data'!$Y966)</f>
        <v>4.4240263599322022E-4</v>
      </c>
      <c r="AO966" s="178">
        <f>IF($X966="","",$X966*'9 All Base Data'!$Y966)</f>
        <v>1.8697606971421416E-4</v>
      </c>
      <c r="AP966" s="178">
        <f>$Y966*'9 All Base Data'!$Y966</f>
        <v>8.8139296566396005E-2</v>
      </c>
      <c r="AQ966" s="179">
        <f t="shared" si="159"/>
        <v>0.59164210460982858</v>
      </c>
    </row>
    <row r="967" spans="1:43" x14ac:dyDescent="0.25">
      <c r="A967" s="124">
        <v>551302</v>
      </c>
      <c r="B967" s="125" t="s">
        <v>1007</v>
      </c>
      <c r="C967" s="126" t="s">
        <v>987</v>
      </c>
      <c r="D967" s="101" t="s">
        <v>2096</v>
      </c>
      <c r="E967" s="142"/>
      <c r="F967" s="191" t="str">
        <f>IF('9 All Base Data'!G967="Rural Centre","Rural",IF('9 All Base Data'!G967="Rural (Incl.some Off Shore Islands)","Rural",IF('9 All Base Data'!G967="Inlet-in TA but not in Urban Area","Rural",IF('9 All Base Data'!G967="Rural (Incl.some Off Shore Islands)","Rural",IF('9 All Base Data'!G967="Inlet-not in TA","Rural",IF('9 All Base Data'!G967="Inland Water not in Urban Area","Rural",IF('9 All Base Data'!G967="Oceanic-in Region but not in TA","Rural",'9 All Base Data'!G967)))))))</f>
        <v>Waitara</v>
      </c>
      <c r="G967" s="177">
        <f>IF('9 All Base Data'!I967="..C","..C",'9 All Base Data'!I967*Basecase_Pop_2006)</f>
        <v>2811</v>
      </c>
      <c r="H967" s="177">
        <f>IF('9 All Base Data'!J967="..C","..C",'9 All Base Data'!J967*Basecase_Pop_2006)</f>
        <v>1683</v>
      </c>
      <c r="I967" s="191">
        <f>IF('9 All Base Data'!L967="..C","..C",'9 All Base Data'!L967*Basecase_Pop_2006)</f>
        <v>42</v>
      </c>
      <c r="J967" s="156">
        <f>IF('9 All Base Data'!$P967=0,0,('9 All Base Data'!$P967*Basecase_Pop_2006)/(1+(1/(BaseCase_Mort_AllAdults_30*('9 All Base Data'!$W967*Basecase_PM10)/10))))</f>
        <v>3.7038324140950656</v>
      </c>
      <c r="K967" s="156">
        <f>IF('9 All Base Data'!$Q967=0,0,('9 All Base Data'!$Q967*Basecase_Pop_2006)/(1+(1/(BaseCase_Mort_Maori_30*('9 All Base Data'!$W967*Basecase_PM10)/10))))</f>
        <v>0.89658607072340901</v>
      </c>
      <c r="L967" s="179">
        <f>133/(1+1/(BaseCase_Mort_Child_0_1*'9 All Base Data'!$AB$10/10))*IF('9 All Base Data'!$L967="..C",0,'9 All Base Data'!L967/'9 All Base Data'!$L$2022)</f>
        <v>6.1268669922819657E-3</v>
      </c>
      <c r="M967" s="178">
        <f>IF('9 All Base Data'!$R967="","",IF('9 All Base Data'!$R967=0,0,('9 All Base Data'!$R967*Basecase_Pop_2006)/(1+(1/(BaseCase_CardiacHA_All*('9 All Base Data'!$W967*Basecase_PM10)/10)))))</f>
        <v>0.33224803290410354</v>
      </c>
      <c r="N967" s="178">
        <f>IF('9 All Base Data'!$S967="","",IF('9 All Base Data'!$S967=0,0,('9 All Base Data'!S967*Basecase_Pop_2006)/(1+(1/(BaseCase_RespHA_All*('9 All Base Data'!$W967*Basecase_PM10)/10)))))</f>
        <v>0.56008567594505199</v>
      </c>
      <c r="O967" s="178">
        <f>IF('9 All Base Data'!$T967="","",IF('9 All Base Data'!$T967=0,0,('9 All Base Data'!$T967*Basecase_Pop_2006)/(1+(1/(BaseCase_RespHA_Child_1_4*('9 All Base Data'!$W967*Basecase_PM10)/10)))))</f>
        <v>0.13103580587075489</v>
      </c>
      <c r="P967" s="179">
        <f>IF('9 All Base Data'!$U967="","",IF('9 All Base Data'!$U967=0,0,('9 All Base Data'!$U967*Basecase_Pop_2006)/(1+(1/(BaseCase_RespHA_Child_5_14*('9 All Base Data'!$W967*Basecase_PM10)/10)))))</f>
        <v>9.6916194582454845E-2</v>
      </c>
      <c r="Q967" s="156">
        <f>IF('7 Base case Results'!$G967="..C",0,BaseCase_RADs_All*'7 Base case Results'!$G967*('9 All Base Data'!$V967*Basecase_PM10)/10)</f>
        <v>2192.6882639711766</v>
      </c>
      <c r="R967" s="189">
        <f t="shared" si="150"/>
        <v>13.185643394178433</v>
      </c>
      <c r="S967" s="178">
        <f t="shared" si="151"/>
        <v>3.191846411775336</v>
      </c>
      <c r="T967" s="179">
        <f t="shared" si="152"/>
        <v>2.18116464925238E-2</v>
      </c>
      <c r="U967" s="178">
        <f t="shared" si="153"/>
        <v>2.1097750089410575E-3</v>
      </c>
      <c r="V967" s="178">
        <f t="shared" si="154"/>
        <v>2.5399885404108107E-3</v>
      </c>
      <c r="W967" s="178">
        <f t="shared" si="155"/>
        <v>5.9424737962387336E-4</v>
      </c>
      <c r="X967" s="179">
        <f t="shared" si="156"/>
        <v>4.3951494243143271E-4</v>
      </c>
      <c r="Y967" s="179">
        <f t="shared" si="157"/>
        <v>0.13594667236621294</v>
      </c>
      <c r="Z967" s="186">
        <f t="shared" si="158"/>
        <v>13.348051476586521</v>
      </c>
      <c r="AA967" s="156">
        <f>$J967*'9 All Base Data'!$Y967</f>
        <v>1.8382750792101943</v>
      </c>
      <c r="AB967" s="156">
        <f>$K967*'9 All Base Data'!$Y967</f>
        <v>0.44499092990969441</v>
      </c>
      <c r="AC967" s="178">
        <f>$L967*'9 All Base Data'!$Y967</f>
        <v>3.0408683888305033E-3</v>
      </c>
      <c r="AD967" s="178">
        <f>IF($M967="","",$M967*'9 All Base Data'!$Y967)</f>
        <v>0.16490035474605733</v>
      </c>
      <c r="AE967" s="178">
        <f>IF($N967="","",$N967*'9 All Base Data'!$Y967)</f>
        <v>0.27798005557547328</v>
      </c>
      <c r="AF967" s="178">
        <f>IF($O967="","",$O967*'9 All Base Data'!$Y967)</f>
        <v>6.5035301138290369E-2</v>
      </c>
      <c r="AG967" s="178">
        <f>IF($P967="","",$P967*'9 All Base Data'!$Y967)</f>
        <v>4.8101157221591299E-2</v>
      </c>
      <c r="AH967" s="167">
        <f>$Q967*'9 All Base Data'!$Y967</f>
        <v>1088.2685125805538</v>
      </c>
      <c r="AI967" s="178">
        <f>$R967*'9 All Base Data'!$Y967</f>
        <v>6.5442592819882917</v>
      </c>
      <c r="AJ967" s="178">
        <f>$S967*'9 All Base Data'!$Y967</f>
        <v>1.5841677104785121</v>
      </c>
      <c r="AK967" s="178">
        <f>$T967*'9 All Base Data'!$Y967</f>
        <v>1.0825491464236593E-2</v>
      </c>
      <c r="AL967" s="178">
        <f>IF($U967="","",$U967*'9 All Base Data'!$Y967)</f>
        <v>1.0471172526374641E-3</v>
      </c>
      <c r="AM967" s="178">
        <f>IF($V967="","",$V967*'9 All Base Data'!$Y967)</f>
        <v>1.2606395520347712E-3</v>
      </c>
      <c r="AN967" s="178">
        <f>IF($W967="","",$W967*'9 All Base Data'!$Y967)</f>
        <v>2.9493509066214681E-4</v>
      </c>
      <c r="AO967" s="178">
        <f>IF($X967="","",$X967*'9 All Base Data'!$Y967)</f>
        <v>2.1813874799991653E-4</v>
      </c>
      <c r="AP967" s="178">
        <f>$Y967*'9 All Base Data'!$Y967</f>
        <v>6.7472647779994316E-2</v>
      </c>
      <c r="AQ967" s="179">
        <f t="shared" si="159"/>
        <v>6.6248651780371954</v>
      </c>
    </row>
    <row r="968" spans="1:43" x14ac:dyDescent="0.25">
      <c r="A968" s="124">
        <v>551400</v>
      </c>
      <c r="B968" s="125" t="s">
        <v>1008</v>
      </c>
      <c r="C968" s="126" t="s">
        <v>987</v>
      </c>
      <c r="D968" s="101" t="s">
        <v>2096</v>
      </c>
      <c r="E968" s="142"/>
      <c r="F968" s="191" t="str">
        <f>IF('9 All Base Data'!G968="Rural Centre","Rural",IF('9 All Base Data'!G968="Rural (Incl.some Off Shore Islands)","Rural",IF('9 All Base Data'!G968="Inlet-in TA but not in Urban Area","Rural",IF('9 All Base Data'!G968="Rural (Incl.some Off Shore Islands)","Rural",IF('9 All Base Data'!G968="Inlet-not in TA","Rural",IF('9 All Base Data'!G968="Inland Water not in Urban Area","Rural",IF('9 All Base Data'!G968="Oceanic-in Region but not in TA","Rural",'9 All Base Data'!G968)))))))</f>
        <v>New Plymouth</v>
      </c>
      <c r="G968" s="177">
        <f>IF('9 All Base Data'!I968="..C","..C",'9 All Base Data'!I968*Basecase_Pop_2006)</f>
        <v>3351</v>
      </c>
      <c r="H968" s="177">
        <f>IF('9 All Base Data'!J968="..C","..C",'9 All Base Data'!J968*Basecase_Pop_2006)</f>
        <v>2082</v>
      </c>
      <c r="I968" s="191">
        <f>IF('9 All Base Data'!L968="..C","..C",'9 All Base Data'!L968*Basecase_Pop_2006)</f>
        <v>33</v>
      </c>
      <c r="J968" s="156">
        <f>IF('9 All Base Data'!$P968=0,0,('9 All Base Data'!$P968*Basecase_Pop_2006)/(1+(1/(BaseCase_Mort_AllAdults_30*('9 All Base Data'!$W968*Basecase_PM10)/10))))</f>
        <v>1.2211838006230531</v>
      </c>
      <c r="K968" s="156">
        <f>IF('9 All Base Data'!$Q968=0,0,('9 All Base Data'!$Q968*Basecase_Pop_2006)/(1+(1/(BaseCase_Mort_Maori_30*('9 All Base Data'!$W968*Basecase_PM10)/10))))</f>
        <v>0.3888888888888889</v>
      </c>
      <c r="L968" s="179">
        <f>133/(1+1/(BaseCase_Mort_Child_0_1*'9 All Base Data'!$AB$10/10))*IF('9 All Base Data'!$L968="..C",0,'9 All Base Data'!L968/'9 All Base Data'!$L$2022)</f>
        <v>4.8139669225072592E-3</v>
      </c>
      <c r="M968" s="178">
        <f>IF('9 All Base Data'!$R968="","",IF('9 All Base Data'!$R968=0,0,('9 All Base Data'!$R968*Basecase_Pop_2006)/(1+(1/(BaseCase_CardiacHA_All*('9 All Base Data'!$W968*Basecase_PM10)/10)))))</f>
        <v>0.3499005964214712</v>
      </c>
      <c r="N968" s="178">
        <f>IF('9 All Base Data'!$S968="","",IF('9 All Base Data'!$S968=0,0,('9 All Base Data'!S968*Basecase_Pop_2006)/(1+(1/(BaseCase_RespHA_All*('9 All Base Data'!$W968*Basecase_PM10)/10)))))</f>
        <v>0.36963696369636967</v>
      </c>
      <c r="O968" s="178">
        <f>IF('9 All Base Data'!$T968="","",IF('9 All Base Data'!$T968=0,0,('9 All Base Data'!$T968*Basecase_Pop_2006)/(1+(1/(BaseCase_RespHA_Child_1_4*('9 All Base Data'!$W968*Basecase_PM10)/10)))))</f>
        <v>0.1437908496732026</v>
      </c>
      <c r="P968" s="179">
        <f>IF('9 All Base Data'!$U968="","",IF('9 All Base Data'!$U968=0,0,('9 All Base Data'!$U968*Basecase_Pop_2006)/(1+(1/(BaseCase_RespHA_Child_5_14*('9 All Base Data'!$W968*Basecase_PM10)/10)))))</f>
        <v>9.7087378640776698E-2</v>
      </c>
      <c r="Q968" s="156">
        <f>IF('7 Base case Results'!$G968="..C",0,BaseCase_RADs_All*'7 Base case Results'!$G968*('9 All Base Data'!$V968*Basecase_PM10)/10)</f>
        <v>1809.5400000000002</v>
      </c>
      <c r="R968" s="189">
        <f t="shared" si="150"/>
        <v>4.3474143302180694</v>
      </c>
      <c r="S968" s="178">
        <f t="shared" si="151"/>
        <v>1.3844444444444446</v>
      </c>
      <c r="T968" s="179">
        <f t="shared" si="152"/>
        <v>1.7137722244125842E-2</v>
      </c>
      <c r="U968" s="178">
        <f t="shared" si="153"/>
        <v>2.2218687872763423E-3</v>
      </c>
      <c r="V968" s="178">
        <f t="shared" si="154"/>
        <v>1.6763036303630366E-3</v>
      </c>
      <c r="W968" s="178">
        <f t="shared" si="155"/>
        <v>6.5209150326797389E-4</v>
      </c>
      <c r="X968" s="179">
        <f t="shared" si="156"/>
        <v>4.4029126213592228E-4</v>
      </c>
      <c r="Y968" s="179">
        <f t="shared" si="157"/>
        <v>0.11219148000000001</v>
      </c>
      <c r="Z968" s="186">
        <f t="shared" si="158"/>
        <v>4.4806417048798348</v>
      </c>
      <c r="AA968" s="156">
        <f>$J968*'9 All Base Data'!$Y968</f>
        <v>0.33267733166751573</v>
      </c>
      <c r="AB968" s="156">
        <f>$K968*'9 All Base Data'!$Y968</f>
        <v>0.1059418883584053</v>
      </c>
      <c r="AC968" s="178">
        <f>$L968*'9 All Base Data'!$Y968</f>
        <v>1.3114304903965371E-3</v>
      </c>
      <c r="AD968" s="178">
        <f>IF($M968="","",$M968*'9 All Base Data'!$Y968)</f>
        <v>9.532061980103039E-2</v>
      </c>
      <c r="AE968" s="178">
        <f>IF($N968="","",$N968*'9 All Base Data'!$Y968)</f>
        <v>0.1006972404198704</v>
      </c>
      <c r="AF968" s="178">
        <f>IF($O968="","",$O968*'9 All Base Data'!$Y968)</f>
        <v>3.9171790653528007E-2</v>
      </c>
      <c r="AG968" s="178">
        <f>IF($P968="","",$P968*'9 All Base Data'!$Y968)</f>
        <v>2.644873773164071E-2</v>
      </c>
      <c r="AH968" s="167">
        <f>$Q968*'9 All Base Data'!$Y968</f>
        <v>492.95850341160531</v>
      </c>
      <c r="AI968" s="178">
        <f>$R968*'9 All Base Data'!$Y968</f>
        <v>1.1843313007363561</v>
      </c>
      <c r="AJ968" s="178">
        <f>$S968*'9 All Base Data'!$Y968</f>
        <v>0.37715312255592287</v>
      </c>
      <c r="AK968" s="178">
        <f>$T968*'9 All Base Data'!$Y968</f>
        <v>4.6686925458116722E-3</v>
      </c>
      <c r="AL968" s="178">
        <f>IF($U968="","",$U968*'9 All Base Data'!$Y968)</f>
        <v>6.0528593573654305E-4</v>
      </c>
      <c r="AM968" s="178">
        <f>IF($V968="","",$V968*'9 All Base Data'!$Y968)</f>
        <v>4.5666198530411225E-4</v>
      </c>
      <c r="AN968" s="178">
        <f>IF($W968="","",$W968*'9 All Base Data'!$Y968)</f>
        <v>1.7764407061374952E-4</v>
      </c>
      <c r="AO968" s="178">
        <f>IF($X968="","",$X968*'9 All Base Data'!$Y968)</f>
        <v>1.1994502561299061E-4</v>
      </c>
      <c r="AP968" s="178">
        <f>$Y968*'9 All Base Data'!$Y968</f>
        <v>3.0563427211519528E-2</v>
      </c>
      <c r="AQ968" s="179">
        <f t="shared" si="159"/>
        <v>1.2206253684147281</v>
      </c>
    </row>
    <row r="969" spans="1:43" x14ac:dyDescent="0.25">
      <c r="A969" s="124">
        <v>551501</v>
      </c>
      <c r="B969" s="125" t="s">
        <v>1009</v>
      </c>
      <c r="C969" s="126" t="s">
        <v>987</v>
      </c>
      <c r="D969" s="101" t="s">
        <v>2096</v>
      </c>
      <c r="E969" s="142"/>
      <c r="F969" s="191" t="str">
        <f>IF('9 All Base Data'!G969="Rural Centre","Rural",IF('9 All Base Data'!G969="Rural (Incl.some Off Shore Islands)","Rural",IF('9 All Base Data'!G969="Inlet-in TA but not in Urban Area","Rural",IF('9 All Base Data'!G969="Rural (Incl.some Off Shore Islands)","Rural",IF('9 All Base Data'!G969="Inlet-not in TA","Rural",IF('9 All Base Data'!G969="Inland Water not in Urban Area","Rural",IF('9 All Base Data'!G969="Oceanic-in Region but not in TA","Rural",'9 All Base Data'!G969)))))))</f>
        <v>New Plymouth</v>
      </c>
      <c r="G969" s="177">
        <f>IF('9 All Base Data'!I969="..C","..C",'9 All Base Data'!I969*Basecase_Pop_2006)</f>
        <v>2181</v>
      </c>
      <c r="H969" s="177">
        <f>IF('9 All Base Data'!J969="..C","..C",'9 All Base Data'!J969*Basecase_Pop_2006)</f>
        <v>1329</v>
      </c>
      <c r="I969" s="191">
        <f>IF('9 All Base Data'!L969="..C","..C",'9 All Base Data'!L969*Basecase_Pop_2006)</f>
        <v>36</v>
      </c>
      <c r="J969" s="156">
        <f>IF('9 All Base Data'!$P969=0,0,('9 All Base Data'!$P969*Basecase_Pop_2006)/(1+(1/(BaseCase_Mort_AllAdults_30*('9 All Base Data'!$W969*Basecase_PM10)/10))))</f>
        <v>2.0280373831775704</v>
      </c>
      <c r="K969" s="156">
        <f>IF('9 All Base Data'!$Q969=0,0,('9 All Base Data'!$Q969*Basecase_Pop_2006)/(1+(1/(BaseCase_Mort_Maori_30*('9 All Base Data'!$W969*Basecase_PM10)/10))))</f>
        <v>0.44444444444444442</v>
      </c>
      <c r="L969" s="179">
        <f>133/(1+1/(BaseCase_Mort_Child_0_1*'9 All Base Data'!$AB$10/10))*IF('9 All Base Data'!$L969="..C",0,'9 All Base Data'!L969/'9 All Base Data'!$L$2022)</f>
        <v>5.2516002790988277E-3</v>
      </c>
      <c r="M969" s="178">
        <f>IF('9 All Base Data'!$R969="","",IF('9 All Base Data'!$R969=0,0,('9 All Base Data'!$R969*Basecase_Pop_2006)/(1+(1/(BaseCase_CardiacHA_All*('9 All Base Data'!$W969*Basecase_PM10)/10)))))</f>
        <v>0.13518886679920478</v>
      </c>
      <c r="N969" s="178">
        <f>IF('9 All Base Data'!$S969="","",IF('9 All Base Data'!$S969=0,0,('9 All Base Data'!S969*Basecase_Pop_2006)/(1+(1/(BaseCase_RespHA_All*('9 All Base Data'!$W969*Basecase_PM10)/10)))))</f>
        <v>0.27392739273927391</v>
      </c>
      <c r="O969" s="178">
        <f>IF('9 All Base Data'!$T969="","",IF('9 All Base Data'!$T969=0,0,('9 All Base Data'!$T969*Basecase_Pop_2006)/(1+(1/(BaseCase_RespHA_Child_1_4*('9 All Base Data'!$W969*Basecase_PM10)/10)))))</f>
        <v>9.8039215686274508E-2</v>
      </c>
      <c r="P969" s="179">
        <f>IF('9 All Base Data'!$U969="","",IF('9 All Base Data'!$U969=0,0,('9 All Base Data'!$U969*Basecase_Pop_2006)/(1+(1/(BaseCase_RespHA_Child_5_14*('9 All Base Data'!$W969*Basecase_PM10)/10)))))</f>
        <v>5.8252427184466014E-2</v>
      </c>
      <c r="Q969" s="156">
        <f>IF('7 Base case Results'!$G969="..C",0,BaseCase_RADs_All*'7 Base case Results'!$G969*('9 All Base Data'!$V969*Basecase_PM10)/10)</f>
        <v>1177.7400000000002</v>
      </c>
      <c r="R969" s="189">
        <f t="shared" si="150"/>
        <v>7.2198130841121504</v>
      </c>
      <c r="S969" s="178">
        <f t="shared" si="151"/>
        <v>1.5822222222222222</v>
      </c>
      <c r="T969" s="179">
        <f t="shared" si="152"/>
        <v>1.8695696993591828E-2</v>
      </c>
      <c r="U969" s="178">
        <f t="shared" si="153"/>
        <v>8.5844930417495037E-4</v>
      </c>
      <c r="V969" s="178">
        <f t="shared" si="154"/>
        <v>1.2422607260726072E-3</v>
      </c>
      <c r="W969" s="178">
        <f t="shared" si="155"/>
        <v>4.4460784313725491E-4</v>
      </c>
      <c r="X969" s="179">
        <f t="shared" si="156"/>
        <v>2.6417475728155338E-4</v>
      </c>
      <c r="Y969" s="179">
        <f t="shared" si="157"/>
        <v>7.3019880000000023E-2</v>
      </c>
      <c r="Z969" s="186">
        <f t="shared" si="158"/>
        <v>7.3136293711359901</v>
      </c>
      <c r="AA969" s="156">
        <f>$J969*'9 All Base Data'!$Y969</f>
        <v>0.55248199723355296</v>
      </c>
      <c r="AB969" s="156">
        <f>$K969*'9 All Base Data'!$Y969</f>
        <v>0.12107644383817748</v>
      </c>
      <c r="AC969" s="178">
        <f>$L969*'9 All Base Data'!$Y969</f>
        <v>1.4306514440689494E-3</v>
      </c>
      <c r="AD969" s="178">
        <f>IF($M969="","",$M969*'9 All Base Data'!$Y969)</f>
        <v>3.6828421286761739E-2</v>
      </c>
      <c r="AE969" s="178">
        <f>IF($N969="","",$N969*'9 All Base Data'!$Y969)</f>
        <v>7.4623847811153943E-2</v>
      </c>
      <c r="AF969" s="178">
        <f>IF($O969="","",$O969*'9 All Base Data'!$Y969)</f>
        <v>2.6708039081950914E-2</v>
      </c>
      <c r="AG969" s="178">
        <f>IF($P969="","",$P969*'9 All Base Data'!$Y969)</f>
        <v>1.5869242638984427E-2</v>
      </c>
      <c r="AH969" s="167">
        <f>$Q969*'9 All Base Data'!$Y969</f>
        <v>320.84228467344417</v>
      </c>
      <c r="AI969" s="178">
        <f>$R969*'9 All Base Data'!$Y969</f>
        <v>1.9668359101514483</v>
      </c>
      <c r="AJ969" s="178">
        <f>$S969*'9 All Base Data'!$Y969</f>
        <v>0.43103214006391183</v>
      </c>
      <c r="AK969" s="178">
        <f>$T969*'9 All Base Data'!$Y969</f>
        <v>5.0931191408854605E-3</v>
      </c>
      <c r="AL969" s="178">
        <f>IF($U969="","",$U969*'9 All Base Data'!$Y969)</f>
        <v>2.3386047517093706E-4</v>
      </c>
      <c r="AM969" s="178">
        <f>IF($V969="","",$V969*'9 All Base Data'!$Y969)</f>
        <v>3.3841914982358313E-4</v>
      </c>
      <c r="AN969" s="178">
        <f>IF($W969="","",$W969*'9 All Base Data'!$Y969)</f>
        <v>1.211209572366474E-4</v>
      </c>
      <c r="AO969" s="178">
        <f>IF($X969="","",$X969*'9 All Base Data'!$Y969)</f>
        <v>7.1967015367794369E-5</v>
      </c>
      <c r="AP969" s="178">
        <f>$Y969*'9 All Base Data'!$Y969</f>
        <v>1.9892221649753541E-2</v>
      </c>
      <c r="AQ969" s="179">
        <f t="shared" si="159"/>
        <v>1.9923935305670819</v>
      </c>
    </row>
    <row r="970" spans="1:43" x14ac:dyDescent="0.25">
      <c r="A970" s="124">
        <v>551502</v>
      </c>
      <c r="B970" s="125" t="s">
        <v>1010</v>
      </c>
      <c r="C970" s="126" t="s">
        <v>987</v>
      </c>
      <c r="D970" s="101" t="s">
        <v>2096</v>
      </c>
      <c r="E970" s="142"/>
      <c r="F970" s="191" t="str">
        <f>IF('9 All Base Data'!G970="Rural Centre","Rural",IF('9 All Base Data'!G970="Rural (Incl.some Off Shore Islands)","Rural",IF('9 All Base Data'!G970="Inlet-in TA but not in Urban Area","Rural",IF('9 All Base Data'!G970="Rural (Incl.some Off Shore Islands)","Rural",IF('9 All Base Data'!G970="Inlet-not in TA","Rural",IF('9 All Base Data'!G970="Inland Water not in Urban Area","Rural",IF('9 All Base Data'!G970="Oceanic-in Region but not in TA","Rural",'9 All Base Data'!G970)))))))</f>
        <v>New Plymouth</v>
      </c>
      <c r="G970" s="177">
        <f>IF('9 All Base Data'!I970="..C","..C",'9 All Base Data'!I970*Basecase_Pop_2006)</f>
        <v>2016</v>
      </c>
      <c r="H970" s="177">
        <f>IF('9 All Base Data'!J970="..C","..C",'9 All Base Data'!J970*Basecase_Pop_2006)</f>
        <v>1227</v>
      </c>
      <c r="I970" s="191">
        <f>IF('9 All Base Data'!L970="..C","..C",'9 All Base Data'!L970*Basecase_Pop_2006)</f>
        <v>27</v>
      </c>
      <c r="J970" s="156">
        <f>IF('9 All Base Data'!$P970=0,0,('9 All Base Data'!$P970*Basecase_Pop_2006)/(1+(1/(BaseCase_Mort_AllAdults_30*('9 All Base Data'!$W970*Basecase_PM10)/10))))</f>
        <v>0.74143302180685366</v>
      </c>
      <c r="K970" s="156">
        <f>IF('9 All Base Data'!$Q970=0,0,('9 All Base Data'!$Q970*Basecase_Pop_2006)/(1+(1/(BaseCase_Mort_Maori_30*('9 All Base Data'!$W970*Basecase_PM10)/10))))</f>
        <v>0.1111111111111111</v>
      </c>
      <c r="L970" s="179">
        <f>133/(1+1/(BaseCase_Mort_Child_0_1*'9 All Base Data'!$AB$10/10))*IF('9 All Base Data'!$L970="..C",0,'9 All Base Data'!L970/'9 All Base Data'!$L$2022)</f>
        <v>3.9387002093241204E-3</v>
      </c>
      <c r="M970" s="178">
        <f>IF('9 All Base Data'!$R970="","",IF('9 All Base Data'!$R970=0,0,('9 All Base Data'!$R970*Basecase_Pop_2006)/(1+(1/(BaseCase_CardiacHA_All*('9 All Base Data'!$W970*Basecase_PM10)/10)))))</f>
        <v>0.14512922465208747</v>
      </c>
      <c r="N970" s="178">
        <f>IF('9 All Base Data'!$S970="","",IF('9 All Base Data'!$S970=0,0,('9 All Base Data'!S970*Basecase_Pop_2006)/(1+(1/(BaseCase_RespHA_All*('9 All Base Data'!$W970*Basecase_PM10)/10)))))</f>
        <v>0.23102310231023102</v>
      </c>
      <c r="O970" s="178">
        <f>IF('9 All Base Data'!$T970="","",IF('9 All Base Data'!$T970=0,0,('9 All Base Data'!$T970*Basecase_Pop_2006)/(1+(1/(BaseCase_RespHA_Child_1_4*('9 All Base Data'!$W970*Basecase_PM10)/10)))))</f>
        <v>5.22875816993464E-2</v>
      </c>
      <c r="P970" s="179">
        <f>IF('9 All Base Data'!$U970="","",IF('9 All Base Data'!$U970=0,0,('9 All Base Data'!$U970*Basecase_Pop_2006)/(1+(1/(BaseCase_RespHA_Child_5_14*('9 All Base Data'!$W970*Basecase_PM10)/10)))))</f>
        <v>8.7378640776699018E-2</v>
      </c>
      <c r="Q970" s="156">
        <f>IF('7 Base case Results'!$G970="..C",0,BaseCase_RADs_All*'7 Base case Results'!$G970*('9 All Base Data'!$V970*Basecase_PM10)/10)</f>
        <v>1088.6400000000001</v>
      </c>
      <c r="R970" s="189">
        <f t="shared" si="150"/>
        <v>2.6395015576323995</v>
      </c>
      <c r="S970" s="178">
        <f t="shared" si="151"/>
        <v>0.39555555555555555</v>
      </c>
      <c r="T970" s="179">
        <f t="shared" si="152"/>
        <v>1.4021772745193868E-2</v>
      </c>
      <c r="U970" s="178">
        <f t="shared" si="153"/>
        <v>9.2157057654075538E-4</v>
      </c>
      <c r="V970" s="178">
        <f t="shared" si="154"/>
        <v>1.0476897689768979E-3</v>
      </c>
      <c r="W970" s="178">
        <f t="shared" si="155"/>
        <v>2.3712418300653594E-4</v>
      </c>
      <c r="X970" s="179">
        <f t="shared" si="156"/>
        <v>3.9626213592233007E-4</v>
      </c>
      <c r="Y970" s="179">
        <f t="shared" si="157"/>
        <v>6.7495680000000002E-2</v>
      </c>
      <c r="Z970" s="186">
        <f t="shared" si="158"/>
        <v>2.7229882707231106</v>
      </c>
      <c r="AA970" s="156">
        <f>$J970*'9 All Base Data'!$Y970</f>
        <v>0.20198266565527742</v>
      </c>
      <c r="AB970" s="156">
        <f>$K970*'9 All Base Data'!$Y970</f>
        <v>3.0269110959544369E-2</v>
      </c>
      <c r="AC970" s="178">
        <f>$L970*'9 All Base Data'!$Y970</f>
        <v>1.0729885830517119E-3</v>
      </c>
      <c r="AD970" s="178">
        <f>IF($M970="","",$M970*'9 All Base Data'!$Y970)</f>
        <v>3.9536393440200102E-2</v>
      </c>
      <c r="AE970" s="178">
        <f>IF($N970="","",$N970*'9 All Base Data'!$Y970)</f>
        <v>6.2935775262418989E-2</v>
      </c>
      <c r="AF970" s="178">
        <f>IF($O970="","",$O970*'9 All Base Data'!$Y970)</f>
        <v>1.4244287510373819E-2</v>
      </c>
      <c r="AG970" s="178">
        <f>IF($P970="","",$P970*'9 All Base Data'!$Y970)</f>
        <v>2.3803863958476636E-2</v>
      </c>
      <c r="AH970" s="167">
        <f>$Q970*'9 All Base Data'!$Y970</f>
        <v>296.56948459498545</v>
      </c>
      <c r="AI970" s="178">
        <f>$R970*'9 All Base Data'!$Y970</f>
        <v>0.71905828973278774</v>
      </c>
      <c r="AJ970" s="178">
        <f>$S970*'9 All Base Data'!$Y970</f>
        <v>0.10775803501597796</v>
      </c>
      <c r="AK970" s="178">
        <f>$T970*'9 All Base Data'!$Y970</f>
        <v>3.8198393556640943E-3</v>
      </c>
      <c r="AL970" s="178">
        <f>IF($U970="","",$U970*'9 All Base Data'!$Y970)</f>
        <v>2.5105609834527061E-4</v>
      </c>
      <c r="AM970" s="178">
        <f>IF($V970="","",$V970*'9 All Base Data'!$Y970)</f>
        <v>2.8541374081507014E-4</v>
      </c>
      <c r="AN970" s="178">
        <f>IF($W970="","",$W970*'9 All Base Data'!$Y970)</f>
        <v>6.4597843859545275E-5</v>
      </c>
      <c r="AO970" s="178">
        <f>IF($X970="","",$X970*'9 All Base Data'!$Y970)</f>
        <v>1.0795052305169155E-4</v>
      </c>
      <c r="AP970" s="178">
        <f>$Y970*'9 All Base Data'!$Y970</f>
        <v>1.8387308044889097E-2</v>
      </c>
      <c r="AQ970" s="179">
        <f t="shared" si="159"/>
        <v>0.74180190697250126</v>
      </c>
    </row>
    <row r="971" spans="1:43" x14ac:dyDescent="0.25">
      <c r="A971" s="124">
        <v>551503</v>
      </c>
      <c r="B971" s="125" t="s">
        <v>1011</v>
      </c>
      <c r="C971" s="126" t="s">
        <v>987</v>
      </c>
      <c r="D971" s="101" t="s">
        <v>2096</v>
      </c>
      <c r="E971" s="142"/>
      <c r="F971" s="191" t="str">
        <f>IF('9 All Base Data'!G971="Rural Centre","Rural",IF('9 All Base Data'!G971="Rural (Incl.some Off Shore Islands)","Rural",IF('9 All Base Data'!G971="Inlet-in TA but not in Urban Area","Rural",IF('9 All Base Data'!G971="Rural (Incl.some Off Shore Islands)","Rural",IF('9 All Base Data'!G971="Inlet-not in TA","Rural",IF('9 All Base Data'!G971="Inland Water not in Urban Area","Rural",IF('9 All Base Data'!G971="Oceanic-in Region but not in TA","Rural",'9 All Base Data'!G971)))))))</f>
        <v>New Plymouth</v>
      </c>
      <c r="G971" s="177">
        <f>IF('9 All Base Data'!I971="..C","..C",'9 All Base Data'!I971*Basecase_Pop_2006)</f>
        <v>2040</v>
      </c>
      <c r="H971" s="177">
        <f>IF('9 All Base Data'!J971="..C","..C",'9 All Base Data'!J971*Basecase_Pop_2006)</f>
        <v>1107</v>
      </c>
      <c r="I971" s="191">
        <f>IF('9 All Base Data'!L971="..C","..C",'9 All Base Data'!L971*Basecase_Pop_2006)</f>
        <v>39</v>
      </c>
      <c r="J971" s="156">
        <f>IF('9 All Base Data'!$P971=0,0,('9 All Base Data'!$P971*Basecase_Pop_2006)/(1+(1/(BaseCase_Mort_AllAdults_30*('9 All Base Data'!$W971*Basecase_PM10)/10))))</f>
        <v>0.58878504672897203</v>
      </c>
      <c r="K971" s="156">
        <f>IF('9 All Base Data'!$Q971=0,0,('9 All Base Data'!$Q971*Basecase_Pop_2006)/(1+(1/(BaseCase_Mort_Maori_30*('9 All Base Data'!$W971*Basecase_PM10)/10))))</f>
        <v>0.16666666666666666</v>
      </c>
      <c r="L971" s="179">
        <f>133/(1+1/(BaseCase_Mort_Child_0_1*'9 All Base Data'!$AB$10/10))*IF('9 All Base Data'!$L971="..C",0,'9 All Base Data'!L971/'9 All Base Data'!$L$2022)</f>
        <v>5.6892336356903963E-3</v>
      </c>
      <c r="M971" s="178">
        <f>IF('9 All Base Data'!$R971="","",IF('9 All Base Data'!$R971=0,0,('9 All Base Data'!$R971*Basecase_Pop_2006)/(1+(1/(BaseCase_CardiacHA_All*('9 All Base Data'!$W971*Basecase_PM10)/10)))))</f>
        <v>0.14314115308151093</v>
      </c>
      <c r="N971" s="178">
        <f>IF('9 All Base Data'!$S971="","",IF('9 All Base Data'!$S971=0,0,('9 All Base Data'!S971*Basecase_Pop_2006)/(1+(1/(BaseCase_RespHA_All*('9 All Base Data'!$W971*Basecase_PM10)/10)))))</f>
        <v>0.26072607260726072</v>
      </c>
      <c r="O971" s="178">
        <f>IF('9 All Base Data'!$T971="","",IF('9 All Base Data'!$T971=0,0,('9 All Base Data'!$T971*Basecase_Pop_2006)/(1+(1/(BaseCase_RespHA_Child_1_4*('9 All Base Data'!$W971*Basecase_PM10)/10)))))</f>
        <v>0.15032679738562091</v>
      </c>
      <c r="P971" s="179">
        <f>IF('9 All Base Data'!$U971="","",IF('9 All Base Data'!$U971=0,0,('9 All Base Data'!$U971*Basecase_Pop_2006)/(1+(1/(BaseCase_RespHA_Child_5_14*('9 All Base Data'!$W971*Basecase_PM10)/10)))))</f>
        <v>3.8834951456310676E-2</v>
      </c>
      <c r="Q971" s="156">
        <f>IF('7 Base case Results'!$G971="..C",0,BaseCase_RADs_All*'7 Base case Results'!$G971*('9 All Base Data'!$V971*Basecase_PM10)/10)</f>
        <v>1101.5999999999999</v>
      </c>
      <c r="R971" s="189">
        <f t="shared" si="150"/>
        <v>2.0960747663551405</v>
      </c>
      <c r="S971" s="178">
        <f t="shared" si="151"/>
        <v>0.59333333333333327</v>
      </c>
      <c r="T971" s="179">
        <f t="shared" si="152"/>
        <v>2.0253671743057811E-2</v>
      </c>
      <c r="U971" s="178">
        <f t="shared" si="153"/>
        <v>9.0894632206759448E-4</v>
      </c>
      <c r="V971" s="178">
        <f t="shared" si="154"/>
        <v>1.1823927392739274E-3</v>
      </c>
      <c r="W971" s="178">
        <f t="shared" si="155"/>
        <v>6.817320261437908E-4</v>
      </c>
      <c r="X971" s="179">
        <f t="shared" si="156"/>
        <v>1.761165048543689E-4</v>
      </c>
      <c r="Y971" s="179">
        <f t="shared" si="157"/>
        <v>6.829919999999999E-2</v>
      </c>
      <c r="Z971" s="186">
        <f t="shared" si="158"/>
        <v>2.1867189771595399</v>
      </c>
      <c r="AA971" s="156">
        <f>$J971*'9 All Base Data'!$Y971</f>
        <v>0.16039799919683795</v>
      </c>
      <c r="AB971" s="156">
        <f>$K971*'9 All Base Data'!$Y971</f>
        <v>4.5403666439316551E-2</v>
      </c>
      <c r="AC971" s="178">
        <f>$L971*'9 All Base Data'!$Y971</f>
        <v>1.5498723977413616E-3</v>
      </c>
      <c r="AD971" s="178">
        <f>IF($M971="","",$M971*'9 All Base Data'!$Y971)</f>
        <v>3.8994799009512429E-2</v>
      </c>
      <c r="AE971" s="178">
        <f>IF($N971="","",$N971*'9 All Base Data'!$Y971)</f>
        <v>7.1027517796158568E-2</v>
      </c>
      <c r="AF971" s="178">
        <f>IF($O971="","",$O971*'9 All Base Data'!$Y971)</f>
        <v>4.0952326592324735E-2</v>
      </c>
      <c r="AG971" s="178">
        <f>IF($P971="","",$P971*'9 All Base Data'!$Y971)</f>
        <v>1.0579495092656283E-2</v>
      </c>
      <c r="AH971" s="167">
        <f>$Q971*'9 All Base Data'!$Y971</f>
        <v>300.1000736973067</v>
      </c>
      <c r="AI971" s="178">
        <f>$R971*'9 All Base Data'!$Y971</f>
        <v>0.57101687714074312</v>
      </c>
      <c r="AJ971" s="178">
        <f>$S971*'9 All Base Data'!$Y971</f>
        <v>0.16163705252396693</v>
      </c>
      <c r="AK971" s="178">
        <f>$T971*'9 All Base Data'!$Y971</f>
        <v>5.517545735959248E-3</v>
      </c>
      <c r="AL971" s="178">
        <f>IF($U971="","",$U971*'9 All Base Data'!$Y971)</f>
        <v>2.4761697371040396E-4</v>
      </c>
      <c r="AM971" s="178">
        <f>IF($V971="","",$V971*'9 All Base Data'!$Y971)</f>
        <v>3.2210979320557913E-4</v>
      </c>
      <c r="AN971" s="178">
        <f>IF($W971="","",$W971*'9 All Base Data'!$Y971)</f>
        <v>1.8571880109619266E-4</v>
      </c>
      <c r="AO971" s="178">
        <f>IF($X971="","",$X971*'9 All Base Data'!$Y971)</f>
        <v>4.7978010245196246E-5</v>
      </c>
      <c r="AP971" s="178">
        <f>$Y971*'9 All Base Data'!$Y971</f>
        <v>1.8606204569233013E-2</v>
      </c>
      <c r="AQ971" s="179">
        <f t="shared" si="159"/>
        <v>0.59571035421285135</v>
      </c>
    </row>
    <row r="972" spans="1:43" x14ac:dyDescent="0.25">
      <c r="A972" s="124">
        <v>551600</v>
      </c>
      <c r="B972" s="125" t="s">
        <v>1012</v>
      </c>
      <c r="C972" s="126" t="s">
        <v>987</v>
      </c>
      <c r="D972" s="101" t="s">
        <v>2096</v>
      </c>
      <c r="E972" s="142"/>
      <c r="F972" s="191" t="str">
        <f>IF('9 All Base Data'!G972="Rural Centre","Rural",IF('9 All Base Data'!G972="Rural (Incl.some Off Shore Islands)","Rural",IF('9 All Base Data'!G972="Inlet-in TA but not in Urban Area","Rural",IF('9 All Base Data'!G972="Rural (Incl.some Off Shore Islands)","Rural",IF('9 All Base Data'!G972="Inlet-not in TA","Rural",IF('9 All Base Data'!G972="Inland Water not in Urban Area","Rural",IF('9 All Base Data'!G972="Oceanic-in Region but not in TA","Rural",'9 All Base Data'!G972)))))))</f>
        <v>New Plymouth</v>
      </c>
      <c r="G972" s="177">
        <f>IF('9 All Base Data'!I972="..C","..C",'9 All Base Data'!I972*Basecase_Pop_2006)</f>
        <v>1575</v>
      </c>
      <c r="H972" s="177">
        <f>IF('9 All Base Data'!J972="..C","..C",'9 All Base Data'!J972*Basecase_Pop_2006)</f>
        <v>1002</v>
      </c>
      <c r="I972" s="191">
        <f>IF('9 All Base Data'!L972="..C","..C",'9 All Base Data'!L972*Basecase_Pop_2006)</f>
        <v>18</v>
      </c>
      <c r="J972" s="156">
        <f>IF('9 All Base Data'!$P972=0,0,('9 All Base Data'!$P972*Basecase_Pop_2006)/(1+(1/(BaseCase_Mort_AllAdults_30*('9 All Base Data'!$W972*Basecase_PM10)/10))))</f>
        <v>0.61059190031152655</v>
      </c>
      <c r="K972" s="156">
        <f>IF('9 All Base Data'!$Q972=0,0,('9 All Base Data'!$Q972*Basecase_Pop_2006)/(1+(1/(BaseCase_Mort_Maori_30*('9 All Base Data'!$W972*Basecase_PM10)/10))))</f>
        <v>0.16666666666666666</v>
      </c>
      <c r="L972" s="179">
        <f>133/(1+1/(BaseCase_Mort_Child_0_1*'9 All Base Data'!$AB$10/10))*IF('9 All Base Data'!$L972="..C",0,'9 All Base Data'!L972/'9 All Base Data'!$L$2022)</f>
        <v>2.6258001395494139E-3</v>
      </c>
      <c r="M972" s="178">
        <f>IF('9 All Base Data'!$R972="","",IF('9 All Base Data'!$R972=0,0,('9 All Base Data'!$R972*Basecase_Pop_2006)/(1+(1/(BaseCase_CardiacHA_All*('9 All Base Data'!$W972*Basecase_PM10)/10)))))</f>
        <v>0.11332007952286283</v>
      </c>
      <c r="N972" s="178">
        <f>IF('9 All Base Data'!$S972="","",IF('9 All Base Data'!$S972=0,0,('9 All Base Data'!S972*Basecase_Pop_2006)/(1+(1/(BaseCase_RespHA_All*('9 All Base Data'!$W972*Basecase_PM10)/10)))))</f>
        <v>0.12211221122112212</v>
      </c>
      <c r="O972" s="178">
        <f>IF('9 All Base Data'!$T972="","",IF('9 All Base Data'!$T972=0,0,('9 All Base Data'!$T972*Basecase_Pop_2006)/(1+(1/(BaseCase_RespHA_Child_1_4*('9 All Base Data'!$W972*Basecase_PM10)/10)))))</f>
        <v>3.2679738562091505E-2</v>
      </c>
      <c r="P972" s="179">
        <f>IF('9 All Base Data'!$U972="","",IF('9 All Base Data'!$U972=0,0,('9 All Base Data'!$U972*Basecase_Pop_2006)/(1+(1/(BaseCase_RespHA_Child_5_14*('9 All Base Data'!$W972*Basecase_PM10)/10)))))</f>
        <v>1.9417475728155338E-2</v>
      </c>
      <c r="Q972" s="156">
        <f>IF('7 Base case Results'!$G972="..C",0,BaseCase_RADs_All*'7 Base case Results'!$G972*('9 All Base Data'!$V972*Basecase_PM10)/10)</f>
        <v>850.5</v>
      </c>
      <c r="R972" s="189">
        <f t="shared" si="150"/>
        <v>2.1737071651090347</v>
      </c>
      <c r="S972" s="178">
        <f t="shared" si="151"/>
        <v>0.59333333333333327</v>
      </c>
      <c r="T972" s="179">
        <f t="shared" si="152"/>
        <v>9.3478484967959141E-3</v>
      </c>
      <c r="U972" s="178">
        <f t="shared" si="153"/>
        <v>7.1958250497017903E-4</v>
      </c>
      <c r="V972" s="178">
        <f t="shared" si="154"/>
        <v>5.5377887788778883E-4</v>
      </c>
      <c r="W972" s="178">
        <f t="shared" si="155"/>
        <v>1.4820261437908496E-4</v>
      </c>
      <c r="X972" s="179">
        <f t="shared" si="156"/>
        <v>8.805825242718445E-5</v>
      </c>
      <c r="Y972" s="179">
        <f t="shared" si="157"/>
        <v>5.2731E-2</v>
      </c>
      <c r="Z972" s="186">
        <f t="shared" si="158"/>
        <v>2.2370593749886889</v>
      </c>
      <c r="AA972" s="156">
        <f>$J972*'9 All Base Data'!$Y972</f>
        <v>0.16633866583375786</v>
      </c>
      <c r="AB972" s="156">
        <f>$K972*'9 All Base Data'!$Y972</f>
        <v>4.5403666439316551E-2</v>
      </c>
      <c r="AC972" s="178">
        <f>$L972*'9 All Base Data'!$Y972</f>
        <v>7.1532572203447469E-4</v>
      </c>
      <c r="AD972" s="178">
        <f>IF($M972="","",$M972*'9 All Base Data'!$Y972)</f>
        <v>3.0870882549197339E-2</v>
      </c>
      <c r="AE972" s="178">
        <f>IF($N972="","",$N972*'9 All Base Data'!$Y972)</f>
        <v>3.3266052638707182E-2</v>
      </c>
      <c r="AF972" s="178">
        <f>IF($O972="","",$O972*'9 All Base Data'!$Y972)</f>
        <v>8.9026796939836381E-3</v>
      </c>
      <c r="AG972" s="178">
        <f>IF($P972="","",$P972*'9 All Base Data'!$Y972)</f>
        <v>5.2897475463281416E-3</v>
      </c>
      <c r="AH972" s="167">
        <f>$Q972*'9 All Base Data'!$Y972</f>
        <v>231.69490983983238</v>
      </c>
      <c r="AI972" s="178">
        <f>$R972*'9 All Base Data'!$Y972</f>
        <v>0.59216565036817803</v>
      </c>
      <c r="AJ972" s="178">
        <f>$S972*'9 All Base Data'!$Y972</f>
        <v>0.16163705252396693</v>
      </c>
      <c r="AK972" s="178">
        <f>$T972*'9 All Base Data'!$Y972</f>
        <v>2.5465595704427303E-3</v>
      </c>
      <c r="AL972" s="178">
        <f>IF($U972="","",$U972*'9 All Base Data'!$Y972)</f>
        <v>1.9603010418740315E-4</v>
      </c>
      <c r="AM972" s="178">
        <f>IF($V972="","",$V972*'9 All Base Data'!$Y972)</f>
        <v>1.5086154871653707E-4</v>
      </c>
      <c r="AN972" s="178">
        <f>IF($W972="","",$W972*'9 All Base Data'!$Y972)</f>
        <v>4.0373652412215799E-5</v>
      </c>
      <c r="AO972" s="178">
        <f>IF($X972="","",$X972*'9 All Base Data'!$Y972)</f>
        <v>2.3989005122598123E-5</v>
      </c>
      <c r="AP972" s="178">
        <f>$Y972*'9 All Base Data'!$Y972</f>
        <v>1.4365084410069607E-2</v>
      </c>
      <c r="AQ972" s="179">
        <f t="shared" si="159"/>
        <v>0.60942418600159431</v>
      </c>
    </row>
    <row r="973" spans="1:43" x14ac:dyDescent="0.25">
      <c r="A973" s="124">
        <v>551700</v>
      </c>
      <c r="B973" s="125" t="s">
        <v>1013</v>
      </c>
      <c r="C973" s="126" t="s">
        <v>987</v>
      </c>
      <c r="D973" s="101" t="s">
        <v>2096</v>
      </c>
      <c r="E973" s="142"/>
      <c r="F973" s="191" t="str">
        <f>IF('9 All Base Data'!G973="Rural Centre","Rural",IF('9 All Base Data'!G973="Rural (Incl.some Off Shore Islands)","Rural",IF('9 All Base Data'!G973="Inlet-in TA but not in Urban Area","Rural",IF('9 All Base Data'!G973="Rural (Incl.some Off Shore Islands)","Rural",IF('9 All Base Data'!G973="Inlet-not in TA","Rural",IF('9 All Base Data'!G973="Inland Water not in Urban Area","Rural",IF('9 All Base Data'!G973="Oceanic-in Region but not in TA","Rural",'9 All Base Data'!G973)))))))</f>
        <v>New Plymouth</v>
      </c>
      <c r="G973" s="177">
        <f>IF('9 All Base Data'!I973="..C","..C",'9 All Base Data'!I973*Basecase_Pop_2006)</f>
        <v>3414</v>
      </c>
      <c r="H973" s="177">
        <f>IF('9 All Base Data'!J973="..C","..C",'9 All Base Data'!J973*Basecase_Pop_2006)</f>
        <v>2178</v>
      </c>
      <c r="I973" s="191">
        <f>IF('9 All Base Data'!L973="..C","..C",'9 All Base Data'!L973*Basecase_Pop_2006)</f>
        <v>39</v>
      </c>
      <c r="J973" s="156">
        <f>IF('9 All Base Data'!$P973=0,0,('9 All Base Data'!$P973*Basecase_Pop_2006)/(1+(1/(BaseCase_Mort_AllAdults_30*('9 All Base Data'!$W973*Basecase_PM10)/10))))</f>
        <v>0.47975077881619937</v>
      </c>
      <c r="K973" s="156">
        <f>IF('9 All Base Data'!$Q973=0,0,('9 All Base Data'!$Q973*Basecase_Pop_2006)/(1+(1/(BaseCase_Mort_Maori_30*('9 All Base Data'!$W973*Basecase_PM10)/10))))</f>
        <v>0</v>
      </c>
      <c r="L973" s="179">
        <f>133/(1+1/(BaseCase_Mort_Child_0_1*'9 All Base Data'!$AB$10/10))*IF('9 All Base Data'!$L973="..C",0,'9 All Base Data'!L973/'9 All Base Data'!$L$2022)</f>
        <v>5.6892336356903963E-3</v>
      </c>
      <c r="M973" s="178">
        <f>IF('9 All Base Data'!$R973="","",IF('9 All Base Data'!$R973=0,0,('9 All Base Data'!$R973*Basecase_Pop_2006)/(1+(1/(BaseCase_CardiacHA_All*('9 All Base Data'!$W973*Basecase_PM10)/10)))))</f>
        <v>0.33001988071570582</v>
      </c>
      <c r="N973" s="178">
        <f>IF('9 All Base Data'!$S973="","",IF('9 All Base Data'!$S973=0,0,('9 All Base Data'!S973*Basecase_Pop_2006)/(1+(1/(BaseCase_RespHA_All*('9 All Base Data'!$W973*Basecase_PM10)/10)))))</f>
        <v>0.5544554455445545</v>
      </c>
      <c r="O973" s="178">
        <f>IF('9 All Base Data'!$T973="","",IF('9 All Base Data'!$T973=0,0,('9 All Base Data'!$T973*Basecase_Pop_2006)/(1+(1/(BaseCase_RespHA_Child_1_4*('9 All Base Data'!$W973*Basecase_PM10)/10)))))</f>
        <v>0.1045751633986928</v>
      </c>
      <c r="P973" s="179">
        <f>IF('9 All Base Data'!$U973="","",IF('9 All Base Data'!$U973=0,0,('9 All Base Data'!$U973*Basecase_Pop_2006)/(1+(1/(BaseCase_RespHA_Child_5_14*('9 All Base Data'!$W973*Basecase_PM10)/10)))))</f>
        <v>5.8252427184466014E-2</v>
      </c>
      <c r="Q973" s="156">
        <f>IF('7 Base case Results'!$G973="..C",0,BaseCase_RADs_All*'7 Base case Results'!$G973*('9 All Base Data'!$V973*Basecase_PM10)/10)</f>
        <v>1843.56</v>
      </c>
      <c r="R973" s="189">
        <f t="shared" si="150"/>
        <v>1.7079127725856698</v>
      </c>
      <c r="S973" s="178">
        <f t="shared" si="151"/>
        <v>0</v>
      </c>
      <c r="T973" s="179">
        <f t="shared" si="152"/>
        <v>2.0253671743057811E-2</v>
      </c>
      <c r="U973" s="178">
        <f t="shared" si="153"/>
        <v>2.0956262425447323E-3</v>
      </c>
      <c r="V973" s="178">
        <f t="shared" si="154"/>
        <v>2.5144554455445545E-3</v>
      </c>
      <c r="W973" s="178">
        <f t="shared" si="155"/>
        <v>4.7424836601307188E-4</v>
      </c>
      <c r="X973" s="179">
        <f t="shared" si="156"/>
        <v>2.6417475728155338E-4</v>
      </c>
      <c r="Y973" s="179">
        <f t="shared" si="157"/>
        <v>0.11430071999999999</v>
      </c>
      <c r="Z973" s="186">
        <f t="shared" si="158"/>
        <v>1.8470772460168166</v>
      </c>
      <c r="AA973" s="156">
        <f>$J973*'9 All Base Data'!$Y973</f>
        <v>0.13069466601223831</v>
      </c>
      <c r="AB973" s="156">
        <f>$K973*'9 All Base Data'!$Y973</f>
        <v>0</v>
      </c>
      <c r="AC973" s="178">
        <f>$L973*'9 All Base Data'!$Y973</f>
        <v>1.5498723977413616E-3</v>
      </c>
      <c r="AD973" s="178">
        <f>IF($M973="","",$M973*'9 All Base Data'!$Y973)</f>
        <v>8.9904675494153666E-2</v>
      </c>
      <c r="AE973" s="178">
        <f>IF($N973="","",$N973*'9 All Base Data'!$Y973)</f>
        <v>0.15104586062980557</v>
      </c>
      <c r="AF973" s="178">
        <f>IF($O973="","",$O973*'9 All Base Data'!$Y973)</f>
        <v>2.8488575020747638E-2</v>
      </c>
      <c r="AG973" s="178">
        <f>IF($P973="","",$P973*'9 All Base Data'!$Y973)</f>
        <v>1.5869242638984427E-2</v>
      </c>
      <c r="AH973" s="167">
        <f>$Q973*'9 All Base Data'!$Y973</f>
        <v>502.22629980519855</v>
      </c>
      <c r="AI973" s="178">
        <f>$R973*'9 All Base Data'!$Y973</f>
        <v>0.46527301100356838</v>
      </c>
      <c r="AJ973" s="178">
        <f>$S973*'9 All Base Data'!$Y973</f>
        <v>0</v>
      </c>
      <c r="AK973" s="178">
        <f>$T973*'9 All Base Data'!$Y973</f>
        <v>5.517545735959248E-3</v>
      </c>
      <c r="AL973" s="178">
        <f>IF($U973="","",$U973*'9 All Base Data'!$Y973)</f>
        <v>5.7089468938787595E-4</v>
      </c>
      <c r="AM973" s="178">
        <f>IF($V973="","",$V973*'9 All Base Data'!$Y973)</f>
        <v>6.8499297795616824E-4</v>
      </c>
      <c r="AN973" s="178">
        <f>IF($W973="","",$W973*'9 All Base Data'!$Y973)</f>
        <v>1.2919568771909055E-4</v>
      </c>
      <c r="AO973" s="178">
        <f>IF($X973="","",$X973*'9 All Base Data'!$Y973)</f>
        <v>7.1967015367794369E-5</v>
      </c>
      <c r="AP973" s="178">
        <f>$Y973*'9 All Base Data'!$Y973</f>
        <v>3.1138030587922309E-2</v>
      </c>
      <c r="AQ973" s="179">
        <f t="shared" si="159"/>
        <v>0.50318447499479402</v>
      </c>
    </row>
    <row r="974" spans="1:43" x14ac:dyDescent="0.25">
      <c r="A974" s="124">
        <v>551800</v>
      </c>
      <c r="B974" s="125" t="s">
        <v>1014</v>
      </c>
      <c r="C974" s="126" t="s">
        <v>987</v>
      </c>
      <c r="D974" s="101" t="s">
        <v>2096</v>
      </c>
      <c r="E974" s="142"/>
      <c r="F974" s="191" t="str">
        <f>IF('9 All Base Data'!G974="Rural Centre","Rural",IF('9 All Base Data'!G974="Rural (Incl.some Off Shore Islands)","Rural",IF('9 All Base Data'!G974="Inlet-in TA but not in Urban Area","Rural",IF('9 All Base Data'!G974="Rural (Incl.some Off Shore Islands)","Rural",IF('9 All Base Data'!G974="Inlet-not in TA","Rural",IF('9 All Base Data'!G974="Inland Water not in Urban Area","Rural",IF('9 All Base Data'!G974="Oceanic-in Region but not in TA","Rural",'9 All Base Data'!G974)))))))</f>
        <v>New Plymouth</v>
      </c>
      <c r="G974" s="177">
        <f>IF('9 All Base Data'!I974="..C","..C",'9 All Base Data'!I974*Basecase_Pop_2006)</f>
        <v>675</v>
      </c>
      <c r="H974" s="177">
        <f>IF('9 All Base Data'!J974="..C","..C",'9 All Base Data'!J974*Basecase_Pop_2006)</f>
        <v>471</v>
      </c>
      <c r="I974" s="191">
        <f>IF('9 All Base Data'!L974="..C","..C",'9 All Base Data'!L974*Basecase_Pop_2006)</f>
        <v>9</v>
      </c>
      <c r="J974" s="156">
        <f>IF('9 All Base Data'!$P974=0,0,('9 All Base Data'!$P974*Basecase_Pop_2006)/(1+(1/(BaseCase_Mort_AllAdults_30*('9 All Base Data'!$W974*Basecase_PM10)/10))))</f>
        <v>2.856697819314642</v>
      </c>
      <c r="K974" s="156">
        <f>IF('9 All Base Data'!$Q974=0,0,('9 All Base Data'!$Q974*Basecase_Pop_2006)/(1+(1/(BaseCase_Mort_Maori_30*('9 All Base Data'!$W974*Basecase_PM10)/10))))</f>
        <v>0.1111111111111111</v>
      </c>
      <c r="L974" s="179">
        <f>133/(1+1/(BaseCase_Mort_Child_0_1*'9 All Base Data'!$AB$10/10))*IF('9 All Base Data'!$L974="..C",0,'9 All Base Data'!L974/'9 All Base Data'!$L$2022)</f>
        <v>1.3129000697747069E-3</v>
      </c>
      <c r="M974" s="178">
        <f>IF('9 All Base Data'!$R974="","",IF('9 All Base Data'!$R974=0,0,('9 All Base Data'!$R974*Basecase_Pop_2006)/(1+(1/(BaseCase_CardiacHA_All*('9 All Base Data'!$W974*Basecase_PM10)/10)))))</f>
        <v>0.44532803180914521</v>
      </c>
      <c r="N974" s="178">
        <f>IF('9 All Base Data'!$S974="","",IF('9 All Base Data'!$S974=0,0,('9 All Base Data'!S974*Basecase_Pop_2006)/(1+(1/(BaseCase_RespHA_All*('9 All Base Data'!$W974*Basecase_PM10)/10)))))</f>
        <v>0.77887788778877898</v>
      </c>
      <c r="O974" s="178">
        <f>IF('9 All Base Data'!$T974="","",IF('9 All Base Data'!$T974=0,0,('9 All Base Data'!$T974*Basecase_Pop_2006)/(1+(1/(BaseCase_RespHA_Child_1_4*('9 All Base Data'!$W974*Basecase_PM10)/10)))))</f>
        <v>0.19607843137254902</v>
      </c>
      <c r="P974" s="179">
        <f>IF('9 All Base Data'!$U974="","",IF('9 All Base Data'!$U974=0,0,('9 All Base Data'!$U974*Basecase_Pop_2006)/(1+(1/(BaseCase_RespHA_Child_5_14*('9 All Base Data'!$W974*Basecase_PM10)/10)))))</f>
        <v>0.22330097087378639</v>
      </c>
      <c r="Q974" s="156">
        <f>IF('7 Base case Results'!$G974="..C",0,BaseCase_RADs_All*'7 Base case Results'!$G974*('9 All Base Data'!$V974*Basecase_PM10)/10)</f>
        <v>364.5</v>
      </c>
      <c r="R974" s="189">
        <f t="shared" si="150"/>
        <v>10.169844236760124</v>
      </c>
      <c r="S974" s="178">
        <f t="shared" si="151"/>
        <v>0.39555555555555555</v>
      </c>
      <c r="T974" s="179">
        <f t="shared" si="152"/>
        <v>4.673924248397957E-3</v>
      </c>
      <c r="U974" s="178">
        <f t="shared" si="153"/>
        <v>2.8278330019880721E-3</v>
      </c>
      <c r="V974" s="178">
        <f t="shared" si="154"/>
        <v>3.5322112211221128E-3</v>
      </c>
      <c r="W974" s="178">
        <f t="shared" si="155"/>
        <v>8.8921568627450983E-4</v>
      </c>
      <c r="X974" s="179">
        <f t="shared" si="156"/>
        <v>1.0126699029126213E-3</v>
      </c>
      <c r="Y974" s="179">
        <f t="shared" si="157"/>
        <v>2.2599000000000001E-2</v>
      </c>
      <c r="Z974" s="186">
        <f t="shared" si="158"/>
        <v>10.20347720523163</v>
      </c>
      <c r="AA974" s="156">
        <f>$J974*'9 All Base Data'!$Y974</f>
        <v>0.77822732943650996</v>
      </c>
      <c r="AB974" s="156">
        <f>$K974*'9 All Base Data'!$Y974</f>
        <v>3.0269110959544369E-2</v>
      </c>
      <c r="AC974" s="178">
        <f>$L974*'9 All Base Data'!$Y974</f>
        <v>3.5766286101723734E-4</v>
      </c>
      <c r="AD974" s="178">
        <f>IF($M974="","",$M974*'9 All Base Data'!$Y974)</f>
        <v>0.12131715247403869</v>
      </c>
      <c r="AE974" s="178">
        <f>IF($N974="","",$N974*'9 All Base Data'!$Y974)</f>
        <v>0.21218347088472689</v>
      </c>
      <c r="AF974" s="178">
        <f>IF($O974="","",$O974*'9 All Base Data'!$Y974)</f>
        <v>5.3416078163901828E-2</v>
      </c>
      <c r="AG974" s="178">
        <f>IF($P974="","",$P974*'9 All Base Data'!$Y974)</f>
        <v>6.0832096782773633E-2</v>
      </c>
      <c r="AH974" s="167">
        <f>$Q974*'9 All Base Data'!$Y974</f>
        <v>99.297818502785304</v>
      </c>
      <c r="AI974" s="178">
        <f>$R974*'9 All Base Data'!$Y974</f>
        <v>2.7704892927939753</v>
      </c>
      <c r="AJ974" s="178">
        <f>$S974*'9 All Base Data'!$Y974</f>
        <v>0.10775803501597796</v>
      </c>
      <c r="AK974" s="178">
        <f>$T974*'9 All Base Data'!$Y974</f>
        <v>1.2732797852213651E-3</v>
      </c>
      <c r="AL974" s="178">
        <f>IF($U974="","",$U974*'9 All Base Data'!$Y974)</f>
        <v>7.7036391821014565E-4</v>
      </c>
      <c r="AM974" s="178">
        <f>IF($V974="","",$V974*'9 All Base Data'!$Y974)</f>
        <v>9.6225204046223656E-4</v>
      </c>
      <c r="AN974" s="178">
        <f>IF($W974="","",$W974*'9 All Base Data'!$Y974)</f>
        <v>2.422419144732948E-4</v>
      </c>
      <c r="AO974" s="178">
        <f>IF($X974="","",$X974*'9 All Base Data'!$Y974)</f>
        <v>2.7587355890987844E-4</v>
      </c>
      <c r="AP974" s="178">
        <f>$Y974*'9 All Base Data'!$Y974</f>
        <v>6.1564647471726896E-3</v>
      </c>
      <c r="AQ974" s="179">
        <f t="shared" si="159"/>
        <v>2.7796516532850415</v>
      </c>
    </row>
    <row r="975" spans="1:43" x14ac:dyDescent="0.25">
      <c r="A975" s="124">
        <v>551900</v>
      </c>
      <c r="B975" s="125" t="s">
        <v>1015</v>
      </c>
      <c r="C975" s="126" t="s">
        <v>987</v>
      </c>
      <c r="D975" s="101" t="s">
        <v>2096</v>
      </c>
      <c r="E975" s="142"/>
      <c r="F975" s="191" t="str">
        <f>IF('9 All Base Data'!G975="Rural Centre","Rural",IF('9 All Base Data'!G975="Rural (Incl.some Off Shore Islands)","Rural",IF('9 All Base Data'!G975="Inlet-in TA but not in Urban Area","Rural",IF('9 All Base Data'!G975="Rural (Incl.some Off Shore Islands)","Rural",IF('9 All Base Data'!G975="Inlet-not in TA","Rural",IF('9 All Base Data'!G975="Inland Water not in Urban Area","Rural",IF('9 All Base Data'!G975="Oceanic-in Region but not in TA","Rural",'9 All Base Data'!G975)))))))</f>
        <v>New Plymouth</v>
      </c>
      <c r="G975" s="177">
        <f>IF('9 All Base Data'!I975="..C","..C",'9 All Base Data'!I975*Basecase_Pop_2006)</f>
        <v>1911</v>
      </c>
      <c r="H975" s="177">
        <f>IF('9 All Base Data'!J975="..C","..C",'9 All Base Data'!J975*Basecase_Pop_2006)</f>
        <v>1191</v>
      </c>
      <c r="I975" s="191">
        <f>IF('9 All Base Data'!L975="..C","..C",'9 All Base Data'!L975*Basecase_Pop_2006)</f>
        <v>30</v>
      </c>
      <c r="J975" s="156">
        <f>IF('9 All Base Data'!$P975=0,0,('9 All Base Data'!$P975*Basecase_Pop_2006)/(1+(1/(BaseCase_Mort_AllAdults_30*('9 All Base Data'!$W975*Basecase_PM10)/10))))</f>
        <v>3.2274143302180689</v>
      </c>
      <c r="K975" s="156">
        <f>IF('9 All Base Data'!$Q975=0,0,('9 All Base Data'!$Q975*Basecase_Pop_2006)/(1+(1/(BaseCase_Mort_Maori_30*('9 All Base Data'!$W975*Basecase_PM10)/10))))</f>
        <v>0.1111111111111111</v>
      </c>
      <c r="L975" s="179">
        <f>133/(1+1/(BaseCase_Mort_Child_0_1*'9 All Base Data'!$AB$10/10))*IF('9 All Base Data'!$L975="..C",0,'9 All Base Data'!L975/'9 All Base Data'!$L$2022)</f>
        <v>4.3763335659156898E-3</v>
      </c>
      <c r="M975" s="178">
        <f>IF('9 All Base Data'!$R975="","",IF('9 All Base Data'!$R975=0,0,('9 All Base Data'!$R975*Basecase_Pop_2006)/(1+(1/(BaseCase_CardiacHA_All*('9 All Base Data'!$W975*Basecase_PM10)/10)))))</f>
        <v>0.12326043737574555</v>
      </c>
      <c r="N975" s="178">
        <f>IF('9 All Base Data'!$S975="","",IF('9 All Base Data'!$S975=0,0,('9 All Base Data'!S975*Basecase_Pop_2006)/(1+(1/(BaseCase_RespHA_All*('9 All Base Data'!$W975*Basecase_PM10)/10)))))</f>
        <v>0.24422442244224424</v>
      </c>
      <c r="O975" s="178">
        <f>IF('9 All Base Data'!$T975="","",IF('9 All Base Data'!$T975=0,0,('9 All Base Data'!$T975*Basecase_Pop_2006)/(1+(1/(BaseCase_RespHA_Child_1_4*('9 All Base Data'!$W975*Basecase_PM10)/10)))))</f>
        <v>7.8431372549019607E-2</v>
      </c>
      <c r="P975" s="179">
        <f>IF('9 All Base Data'!$U975="","",IF('9 All Base Data'!$U975=0,0,('9 All Base Data'!$U975*Basecase_Pop_2006)/(1+(1/(BaseCase_RespHA_Child_5_14*('9 All Base Data'!$W975*Basecase_PM10)/10)))))</f>
        <v>2.9126213592233007E-2</v>
      </c>
      <c r="Q975" s="156">
        <f>IF('7 Base case Results'!$G975="..C",0,BaseCase_RADs_All*'7 Base case Results'!$G975*('9 All Base Data'!$V975*Basecase_PM10)/10)</f>
        <v>1031.94</v>
      </c>
      <c r="R975" s="189">
        <f t="shared" si="150"/>
        <v>11.489595015576326</v>
      </c>
      <c r="S975" s="178">
        <f t="shared" si="151"/>
        <v>0.39555555555555555</v>
      </c>
      <c r="T975" s="179">
        <f t="shared" si="152"/>
        <v>1.5579747494659856E-2</v>
      </c>
      <c r="U975" s="178">
        <f t="shared" si="153"/>
        <v>7.8270377733598425E-4</v>
      </c>
      <c r="V975" s="178">
        <f t="shared" si="154"/>
        <v>1.1075577557755777E-3</v>
      </c>
      <c r="W975" s="178">
        <f t="shared" si="155"/>
        <v>3.5568627450980391E-4</v>
      </c>
      <c r="X975" s="179">
        <f t="shared" si="156"/>
        <v>1.3208737864077669E-4</v>
      </c>
      <c r="Y975" s="179">
        <f t="shared" si="157"/>
        <v>6.398028E-2</v>
      </c>
      <c r="Z975" s="186">
        <f t="shared" si="158"/>
        <v>11.571045304604098</v>
      </c>
      <c r="AA975" s="156">
        <f>$J975*'9 All Base Data'!$Y975</f>
        <v>0.87921866226414869</v>
      </c>
      <c r="AB975" s="156">
        <f>$K975*'9 All Base Data'!$Y975</f>
        <v>3.0269110959544369E-2</v>
      </c>
      <c r="AC975" s="178">
        <f>$L975*'9 All Base Data'!$Y975</f>
        <v>1.1922095367241244E-3</v>
      </c>
      <c r="AD975" s="178">
        <f>IF($M975="","",$M975*'9 All Base Data'!$Y975)</f>
        <v>3.3578854702635705E-2</v>
      </c>
      <c r="AE975" s="178">
        <f>IF($N975="","",$N975*'9 All Base Data'!$Y975)</f>
        <v>6.6532105277414363E-2</v>
      </c>
      <c r="AF975" s="178">
        <f>IF($O975="","",$O975*'9 All Base Data'!$Y975)</f>
        <v>2.1366431265560731E-2</v>
      </c>
      <c r="AG975" s="178">
        <f>IF($P975="","",$P975*'9 All Base Data'!$Y975)</f>
        <v>7.9346213194922133E-3</v>
      </c>
      <c r="AH975" s="167">
        <f>$Q975*'9 All Base Data'!$Y975</f>
        <v>281.12315727232999</v>
      </c>
      <c r="AI975" s="178">
        <f>$R975*'9 All Base Data'!$Y975</f>
        <v>3.1300184376603695</v>
      </c>
      <c r="AJ975" s="178">
        <f>$S975*'9 All Base Data'!$Y975</f>
        <v>0.10775803501597796</v>
      </c>
      <c r="AK975" s="178">
        <f>$T975*'9 All Base Data'!$Y975</f>
        <v>4.2442659507378831E-3</v>
      </c>
      <c r="AL975" s="178">
        <f>IF($U975="","",$U975*'9 All Base Data'!$Y975)</f>
        <v>2.1322572736173675E-4</v>
      </c>
      <c r="AM975" s="178">
        <f>IF($V975="","",$V975*'9 All Base Data'!$Y975)</f>
        <v>3.0172309743307414E-4</v>
      </c>
      <c r="AN975" s="178">
        <f>IF($W975="","",$W975*'9 All Base Data'!$Y975)</f>
        <v>9.6896765789317919E-5</v>
      </c>
      <c r="AO975" s="178">
        <f>IF($X975="","",$X975*'9 All Base Data'!$Y975)</f>
        <v>3.5983507683897184E-5</v>
      </c>
      <c r="AP975" s="178">
        <f>$Y975*'9 All Base Data'!$Y975</f>
        <v>1.7429635750884458E-2</v>
      </c>
      <c r="AQ975" s="179">
        <f t="shared" si="159"/>
        <v>3.1522072881867862</v>
      </c>
    </row>
    <row r="976" spans="1:43" x14ac:dyDescent="0.25">
      <c r="A976" s="124">
        <v>552001</v>
      </c>
      <c r="B976" s="125" t="s">
        <v>1016</v>
      </c>
      <c r="C976" s="126" t="s">
        <v>987</v>
      </c>
      <c r="D976" s="101" t="s">
        <v>2096</v>
      </c>
      <c r="E976" s="142"/>
      <c r="F976" s="191" t="str">
        <f>IF('9 All Base Data'!G976="Rural Centre","Rural",IF('9 All Base Data'!G976="Rural (Incl.some Off Shore Islands)","Rural",IF('9 All Base Data'!G976="Inlet-in TA but not in Urban Area","Rural",IF('9 All Base Data'!G976="Rural (Incl.some Off Shore Islands)","Rural",IF('9 All Base Data'!G976="Inlet-not in TA","Rural",IF('9 All Base Data'!G976="Inland Water not in Urban Area","Rural",IF('9 All Base Data'!G976="Oceanic-in Region but not in TA","Rural",'9 All Base Data'!G976)))))))</f>
        <v>New Plymouth</v>
      </c>
      <c r="G976" s="177">
        <f>IF('9 All Base Data'!I976="..C","..C",'9 All Base Data'!I976*Basecase_Pop_2006)</f>
        <v>870</v>
      </c>
      <c r="H976" s="177">
        <f>IF('9 All Base Data'!J976="..C","..C",'9 All Base Data'!J976*Basecase_Pop_2006)</f>
        <v>588</v>
      </c>
      <c r="I976" s="191">
        <f>IF('9 All Base Data'!L976="..C","..C",'9 All Base Data'!L976*Basecase_Pop_2006)</f>
        <v>18</v>
      </c>
      <c r="J976" s="156">
        <f>IF('9 All Base Data'!$P976=0,0,('9 All Base Data'!$P976*Basecase_Pop_2006)/(1+(1/(BaseCase_Mort_AllAdults_30*('9 All Base Data'!$W976*Basecase_PM10)/10))))</f>
        <v>1.1339563862928348</v>
      </c>
      <c r="K976" s="156">
        <f>IF('9 All Base Data'!$Q976=0,0,('9 All Base Data'!$Q976*Basecase_Pop_2006)/(1+(1/(BaseCase_Mort_Maori_30*('9 All Base Data'!$W976*Basecase_PM10)/10))))</f>
        <v>5.5555555555555552E-2</v>
      </c>
      <c r="L976" s="179">
        <f>133/(1+1/(BaseCase_Mort_Child_0_1*'9 All Base Data'!$AB$10/10))*IF('9 All Base Data'!$L976="..C",0,'9 All Base Data'!L976/'9 All Base Data'!$L$2022)</f>
        <v>2.6258001395494139E-3</v>
      </c>
      <c r="M976" s="178">
        <f>IF('9 All Base Data'!$R976="","",IF('9 All Base Data'!$R976=0,0,('9 All Base Data'!$R976*Basecase_Pop_2006)/(1+(1/(BaseCase_CardiacHA_All*('9 All Base Data'!$W976*Basecase_PM10)/10)))))</f>
        <v>7.5546719681908556E-2</v>
      </c>
      <c r="N976" s="178">
        <f>IF('9 All Base Data'!$S976="","",IF('9 All Base Data'!$S976=0,0,('9 All Base Data'!S976*Basecase_Pop_2006)/(1+(1/(BaseCase_RespHA_All*('9 All Base Data'!$W976*Basecase_PM10)/10)))))</f>
        <v>8.5808580858085806E-2</v>
      </c>
      <c r="O976" s="178">
        <f>IF('9 All Base Data'!$T976="","",IF('9 All Base Data'!$T976=0,0,('9 All Base Data'!$T976*Basecase_Pop_2006)/(1+(1/(BaseCase_RespHA_Child_1_4*('9 All Base Data'!$W976*Basecase_PM10)/10)))))</f>
        <v>5.8823529411764705E-2</v>
      </c>
      <c r="P976" s="179">
        <f>IF('9 All Base Data'!$U976="","",IF('9 All Base Data'!$U976=0,0,('9 All Base Data'!$U976*Basecase_Pop_2006)/(1+(1/(BaseCase_RespHA_Child_5_14*('9 All Base Data'!$W976*Basecase_PM10)/10)))))</f>
        <v>9.7087378640776691E-3</v>
      </c>
      <c r="Q976" s="156">
        <f>IF('7 Base case Results'!$G976="..C",0,BaseCase_RADs_All*'7 Base case Results'!$G976*('9 All Base Data'!$V976*Basecase_PM10)/10)</f>
        <v>469.8</v>
      </c>
      <c r="R976" s="189">
        <f t="shared" si="150"/>
        <v>4.0368847352024915</v>
      </c>
      <c r="S976" s="178">
        <f t="shared" si="151"/>
        <v>0.19777777777777777</v>
      </c>
      <c r="T976" s="179">
        <f t="shared" si="152"/>
        <v>9.3478484967959141E-3</v>
      </c>
      <c r="U976" s="178">
        <f t="shared" si="153"/>
        <v>4.797216699801193E-4</v>
      </c>
      <c r="V976" s="178">
        <f t="shared" si="154"/>
        <v>3.8914191419141909E-4</v>
      </c>
      <c r="W976" s="178">
        <f t="shared" si="155"/>
        <v>2.667647058823529E-4</v>
      </c>
      <c r="X976" s="179">
        <f t="shared" si="156"/>
        <v>4.4029126213592225E-5</v>
      </c>
      <c r="Y976" s="179">
        <f t="shared" si="157"/>
        <v>2.9127600000000003E-2</v>
      </c>
      <c r="Z976" s="186">
        <f t="shared" si="158"/>
        <v>4.0762290472834586</v>
      </c>
      <c r="AA976" s="156">
        <f>$J976*'9 All Base Data'!$Y976</f>
        <v>0.30891466511983595</v>
      </c>
      <c r="AB976" s="156">
        <f>$K976*'9 All Base Data'!$Y976</f>
        <v>1.5134555479772185E-2</v>
      </c>
      <c r="AC976" s="178">
        <f>$L976*'9 All Base Data'!$Y976</f>
        <v>7.1532572203447469E-4</v>
      </c>
      <c r="AD976" s="178">
        <f>IF($M976="","",$M976*'9 All Base Data'!$Y976)</f>
        <v>2.0580588366131563E-2</v>
      </c>
      <c r="AE976" s="178">
        <f>IF($N976="","",$N976*'9 All Base Data'!$Y976)</f>
        <v>2.3376145097469908E-2</v>
      </c>
      <c r="AF976" s="178">
        <f>IF($O976="","",$O976*'9 All Base Data'!$Y976)</f>
        <v>1.6024823449170549E-2</v>
      </c>
      <c r="AG976" s="178">
        <f>IF($P976="","",$P976*'9 All Base Data'!$Y976)</f>
        <v>2.6448737731640708E-3</v>
      </c>
      <c r="AH976" s="167">
        <f>$Q976*'9 All Base Data'!$Y976</f>
        <v>127.9838549591455</v>
      </c>
      <c r="AI976" s="178">
        <f>$R976*'9 All Base Data'!$Y976</f>
        <v>1.099736207826616</v>
      </c>
      <c r="AJ976" s="178">
        <f>$S976*'9 All Base Data'!$Y976</f>
        <v>5.3879017507988979E-2</v>
      </c>
      <c r="AK976" s="178">
        <f>$T976*'9 All Base Data'!$Y976</f>
        <v>2.5465595704427303E-3</v>
      </c>
      <c r="AL976" s="178">
        <f>IF($U976="","",$U976*'9 All Base Data'!$Y976)</f>
        <v>1.306867361249354E-4</v>
      </c>
      <c r="AM976" s="178">
        <f>IF($V976="","",$V976*'9 All Base Data'!$Y976)</f>
        <v>1.0601081801702602E-4</v>
      </c>
      <c r="AN976" s="178">
        <f>IF($W976="","",$W976*'9 All Base Data'!$Y976)</f>
        <v>7.2672574341988436E-5</v>
      </c>
      <c r="AO976" s="178">
        <f>IF($X976="","",$X976*'9 All Base Data'!$Y976)</f>
        <v>1.1994502561299061E-5</v>
      </c>
      <c r="AP976" s="178">
        <f>$Y976*'9 All Base Data'!$Y976</f>
        <v>7.9349990074670217E-3</v>
      </c>
      <c r="AQ976" s="179">
        <f t="shared" si="159"/>
        <v>1.110454463958668</v>
      </c>
    </row>
    <row r="977" spans="1:43" x14ac:dyDescent="0.25">
      <c r="A977" s="124">
        <v>552002</v>
      </c>
      <c r="B977" s="125" t="s">
        <v>1017</v>
      </c>
      <c r="C977" s="126" t="s">
        <v>987</v>
      </c>
      <c r="D977" s="101" t="s">
        <v>2096</v>
      </c>
      <c r="E977" s="142"/>
      <c r="F977" s="191" t="str">
        <f>IF('9 All Base Data'!G977="Rural Centre","Rural",IF('9 All Base Data'!G977="Rural (Incl.some Off Shore Islands)","Rural",IF('9 All Base Data'!G977="Inlet-in TA but not in Urban Area","Rural",IF('9 All Base Data'!G977="Rural (Incl.some Off Shore Islands)","Rural",IF('9 All Base Data'!G977="Inlet-not in TA","Rural",IF('9 All Base Data'!G977="Inland Water not in Urban Area","Rural",IF('9 All Base Data'!G977="Oceanic-in Region but not in TA","Rural",'9 All Base Data'!G977)))))))</f>
        <v>New Plymouth</v>
      </c>
      <c r="G977" s="177">
        <f>IF('9 All Base Data'!I977="..C","..C",'9 All Base Data'!I977*Basecase_Pop_2006)</f>
        <v>1332</v>
      </c>
      <c r="H977" s="177">
        <f>IF('9 All Base Data'!J977="..C","..C",'9 All Base Data'!J977*Basecase_Pop_2006)</f>
        <v>867</v>
      </c>
      <c r="I977" s="191">
        <f>IF('9 All Base Data'!L977="..C","..C",'9 All Base Data'!L977*Basecase_Pop_2006)</f>
        <v>15</v>
      </c>
      <c r="J977" s="156">
        <f>IF('9 All Base Data'!$P977=0,0,('9 All Base Data'!$P977*Basecase_Pop_2006)/(1+(1/(BaseCase_Mort_AllAdults_30*('9 All Base Data'!$W977*Basecase_PM10)/10))))</f>
        <v>1.3302180685358256</v>
      </c>
      <c r="K977" s="156">
        <f>IF('9 All Base Data'!$Q977=0,0,('9 All Base Data'!$Q977*Basecase_Pop_2006)/(1+(1/(BaseCase_Mort_Maori_30*('9 All Base Data'!$W977*Basecase_PM10)/10))))</f>
        <v>0</v>
      </c>
      <c r="L977" s="179">
        <f>133/(1+1/(BaseCase_Mort_Child_0_1*'9 All Base Data'!$AB$10/10))*IF('9 All Base Data'!$L977="..C",0,'9 All Base Data'!L977/'9 All Base Data'!$L$2022)</f>
        <v>2.1881667829578449E-3</v>
      </c>
      <c r="M977" s="178">
        <f>IF('9 All Base Data'!$R977="","",IF('9 All Base Data'!$R977=0,0,('9 All Base Data'!$R977*Basecase_Pop_2006)/(1+(1/(BaseCase_CardiacHA_All*('9 All Base Data'!$W977*Basecase_PM10)/10)))))</f>
        <v>0.13320079522862824</v>
      </c>
      <c r="N977" s="178">
        <f>IF('9 All Base Data'!$S977="","",IF('9 All Base Data'!$S977=0,0,('9 All Base Data'!S977*Basecase_Pop_2006)/(1+(1/(BaseCase_RespHA_All*('9 All Base Data'!$W977*Basecase_PM10)/10)))))</f>
        <v>0.20132013201320131</v>
      </c>
      <c r="O977" s="178">
        <f>IF('9 All Base Data'!$T977="","",IF('9 All Base Data'!$T977=0,0,('9 All Base Data'!$T977*Basecase_Pop_2006)/(1+(1/(BaseCase_RespHA_Child_1_4*('9 All Base Data'!$W977*Basecase_PM10)/10)))))</f>
        <v>5.22875816993464E-2</v>
      </c>
      <c r="P977" s="179">
        <f>IF('9 All Base Data'!$U977="","",IF('9 All Base Data'!$U977=0,0,('9 All Base Data'!$U977*Basecase_Pop_2006)/(1+(1/(BaseCase_RespHA_Child_5_14*('9 All Base Data'!$W977*Basecase_PM10)/10)))))</f>
        <v>0.13592233009708737</v>
      </c>
      <c r="Q977" s="156">
        <f>IF('7 Base case Results'!$G977="..C",0,BaseCase_RADs_All*'7 Base case Results'!$G977*('9 All Base Data'!$V977*Basecase_PM10)/10)</f>
        <v>719.28</v>
      </c>
      <c r="R977" s="189">
        <f t="shared" si="150"/>
        <v>4.735576323987539</v>
      </c>
      <c r="S977" s="178">
        <f t="shared" si="151"/>
        <v>0</v>
      </c>
      <c r="T977" s="179">
        <f t="shared" si="152"/>
        <v>7.7898737473299281E-3</v>
      </c>
      <c r="U977" s="178">
        <f t="shared" si="153"/>
        <v>8.4582504970178937E-4</v>
      </c>
      <c r="V977" s="178">
        <f t="shared" si="154"/>
        <v>9.1298679867986797E-4</v>
      </c>
      <c r="W977" s="178">
        <f t="shared" si="155"/>
        <v>2.3712418300653594E-4</v>
      </c>
      <c r="X977" s="179">
        <f t="shared" si="156"/>
        <v>6.1640776699029129E-4</v>
      </c>
      <c r="Y977" s="179">
        <f t="shared" si="157"/>
        <v>4.4595360000000001E-2</v>
      </c>
      <c r="Z977" s="186">
        <f t="shared" si="158"/>
        <v>4.7897203695832502</v>
      </c>
      <c r="AA977" s="156">
        <f>$J977*'9 All Base Data'!$Y977</f>
        <v>0.36238066485211534</v>
      </c>
      <c r="AB977" s="156">
        <f>$K977*'9 All Base Data'!$Y977</f>
        <v>0</v>
      </c>
      <c r="AC977" s="178">
        <f>$L977*'9 All Base Data'!$Y977</f>
        <v>5.9610476836206221E-4</v>
      </c>
      <c r="AD977" s="178">
        <f>IF($M977="","",$M977*'9 All Base Data'!$Y977)</f>
        <v>3.6286826856074067E-2</v>
      </c>
      <c r="AE977" s="178">
        <f>IF($N977="","",$N977*'9 All Base Data'!$Y977)</f>
        <v>5.4844032728679402E-2</v>
      </c>
      <c r="AF977" s="178">
        <f>IF($O977="","",$O977*'9 All Base Data'!$Y977)</f>
        <v>1.4244287510373819E-2</v>
      </c>
      <c r="AG977" s="178">
        <f>IF($P977="","",$P977*'9 All Base Data'!$Y977)</f>
        <v>3.7028232824296993E-2</v>
      </c>
      <c r="AH977" s="167">
        <f>$Q977*'9 All Base Data'!$Y977</f>
        <v>195.94769517882966</v>
      </c>
      <c r="AI977" s="178">
        <f>$R977*'9 All Base Data'!$Y977</f>
        <v>1.2900751668735306</v>
      </c>
      <c r="AJ977" s="178">
        <f>$S977*'9 All Base Data'!$Y977</f>
        <v>0</v>
      </c>
      <c r="AK977" s="178">
        <f>$T977*'9 All Base Data'!$Y977</f>
        <v>2.1221329753689415E-3</v>
      </c>
      <c r="AL977" s="178">
        <f>IF($U977="","",$U977*'9 All Base Data'!$Y977)</f>
        <v>2.3042135053607035E-4</v>
      </c>
      <c r="AM977" s="178">
        <f>IF($V977="","",$V977*'9 All Base Data'!$Y977)</f>
        <v>2.4871768842456109E-4</v>
      </c>
      <c r="AN977" s="178">
        <f>IF($W977="","",$W977*'9 All Base Data'!$Y977)</f>
        <v>6.4597843859545275E-5</v>
      </c>
      <c r="AO977" s="178">
        <f>IF($X977="","",$X977*'9 All Base Data'!$Y977)</f>
        <v>1.6792303585818689E-4</v>
      </c>
      <c r="AP977" s="178">
        <f>$Y977*'9 All Base Data'!$Y977</f>
        <v>1.214875710108744E-2</v>
      </c>
      <c r="AQ977" s="179">
        <f t="shared" si="159"/>
        <v>1.3048251959889474</v>
      </c>
    </row>
    <row r="978" spans="1:43" x14ac:dyDescent="0.25">
      <c r="A978" s="124">
        <v>552100</v>
      </c>
      <c r="B978" s="125" t="s">
        <v>1018</v>
      </c>
      <c r="C978" s="126" t="s">
        <v>987</v>
      </c>
      <c r="D978" s="101" t="s">
        <v>2096</v>
      </c>
      <c r="E978" s="142"/>
      <c r="F978" s="191" t="str">
        <f>IF('9 All Base Data'!G978="Rural Centre","Rural",IF('9 All Base Data'!G978="Rural (Incl.some Off Shore Islands)","Rural",IF('9 All Base Data'!G978="Inlet-in TA but not in Urban Area","Rural",IF('9 All Base Data'!G978="Rural (Incl.some Off Shore Islands)","Rural",IF('9 All Base Data'!G978="Inlet-not in TA","Rural",IF('9 All Base Data'!G978="Inland Water not in Urban Area","Rural",IF('9 All Base Data'!G978="Oceanic-in Region but not in TA","Rural",'9 All Base Data'!G978)))))))</f>
        <v>New Plymouth</v>
      </c>
      <c r="G978" s="177">
        <f>IF('9 All Base Data'!I978="..C","..C",'9 All Base Data'!I978*Basecase_Pop_2006)</f>
        <v>3753</v>
      </c>
      <c r="H978" s="177">
        <f>IF('9 All Base Data'!J978="..C","..C",'9 All Base Data'!J978*Basecase_Pop_2006)</f>
        <v>2454</v>
      </c>
      <c r="I978" s="191">
        <f>IF('9 All Base Data'!L978="..C","..C",'9 All Base Data'!L978*Basecase_Pop_2006)</f>
        <v>51</v>
      </c>
      <c r="J978" s="156">
        <f>IF('9 All Base Data'!$P978=0,0,('9 All Base Data'!$P978*Basecase_Pop_2006)/(1+(1/(BaseCase_Mort_AllAdults_30*('9 All Base Data'!$W978*Basecase_PM10)/10))))</f>
        <v>0.61059190031152655</v>
      </c>
      <c r="K978" s="156">
        <f>IF('9 All Base Data'!$Q978=0,0,('9 All Base Data'!$Q978*Basecase_Pop_2006)/(1+(1/(BaseCase_Mort_Maori_30*('9 All Base Data'!$W978*Basecase_PM10)/10))))</f>
        <v>0</v>
      </c>
      <c r="L978" s="179">
        <f>133/(1+1/(BaseCase_Mort_Child_0_1*'9 All Base Data'!$AB$10/10))*IF('9 All Base Data'!$L978="..C",0,'9 All Base Data'!L978/'9 All Base Data'!$L$2022)</f>
        <v>7.4397670620566722E-3</v>
      </c>
      <c r="M978" s="178">
        <f>IF('9 All Base Data'!$R978="","",IF('9 All Base Data'!$R978=0,0,('9 All Base Data'!$R978*Basecase_Pop_2006)/(1+(1/(BaseCase_CardiacHA_All*('9 All Base Data'!$W978*Basecase_PM10)/10)))))</f>
        <v>0.36978131212723658</v>
      </c>
      <c r="N978" s="178">
        <f>IF('9 All Base Data'!$S978="","",IF('9 All Base Data'!$S978=0,0,('9 All Base Data'!S978*Basecase_Pop_2006)/(1+(1/(BaseCase_RespHA_All*('9 All Base Data'!$W978*Basecase_PM10)/10)))))</f>
        <v>0.36303630363036299</v>
      </c>
      <c r="O978" s="178">
        <f>IF('9 All Base Data'!$T978="","",IF('9 All Base Data'!$T978=0,0,('9 All Base Data'!$T978*Basecase_Pop_2006)/(1+(1/(BaseCase_RespHA_Child_1_4*('9 All Base Data'!$W978*Basecase_PM10)/10)))))</f>
        <v>9.8039215686274508E-2</v>
      </c>
      <c r="P978" s="179">
        <f>IF('9 All Base Data'!$U978="","",IF('9 All Base Data'!$U978=0,0,('9 All Base Data'!$U978*Basecase_Pop_2006)/(1+(1/(BaseCase_RespHA_Child_5_14*('9 All Base Data'!$W978*Basecase_PM10)/10)))))</f>
        <v>7.7669902912621352E-2</v>
      </c>
      <c r="Q978" s="156">
        <f>IF('7 Base case Results'!$G978="..C",0,BaseCase_RADs_All*'7 Base case Results'!$G978*('9 All Base Data'!$V978*Basecase_PM10)/10)</f>
        <v>2026.6200000000001</v>
      </c>
      <c r="R978" s="189">
        <f t="shared" si="150"/>
        <v>2.1737071651090347</v>
      </c>
      <c r="S978" s="178">
        <f t="shared" si="151"/>
        <v>0</v>
      </c>
      <c r="T978" s="179">
        <f t="shared" si="152"/>
        <v>2.6485570740921754E-2</v>
      </c>
      <c r="U978" s="178">
        <f t="shared" si="153"/>
        <v>2.3481113320079523E-3</v>
      </c>
      <c r="V978" s="178">
        <f t="shared" si="154"/>
        <v>1.6463696369636962E-3</v>
      </c>
      <c r="W978" s="178">
        <f t="shared" si="155"/>
        <v>4.4460784313725491E-4</v>
      </c>
      <c r="X978" s="179">
        <f t="shared" si="156"/>
        <v>3.522330097087378E-4</v>
      </c>
      <c r="Y978" s="179">
        <f t="shared" si="157"/>
        <v>0.12565044</v>
      </c>
      <c r="Z978" s="186">
        <f t="shared" si="158"/>
        <v>2.3298376568189281</v>
      </c>
      <c r="AA978" s="156">
        <f>$J978*'9 All Base Data'!$Y978</f>
        <v>0.16633866583375786</v>
      </c>
      <c r="AB978" s="156">
        <f>$K978*'9 All Base Data'!$Y978</f>
        <v>0</v>
      </c>
      <c r="AC978" s="178">
        <f>$L978*'9 All Base Data'!$Y978</f>
        <v>2.0267562124310114E-3</v>
      </c>
      <c r="AD978" s="178">
        <f>IF($M978="","",$M978*'9 All Base Data'!$Y978)</f>
        <v>0.10073656410790711</v>
      </c>
      <c r="AE978" s="178">
        <f>IF($N978="","",$N978*'9 All Base Data'!$Y978)</f>
        <v>9.8899075412372681E-2</v>
      </c>
      <c r="AF978" s="178">
        <f>IF($O978="","",$O978*'9 All Base Data'!$Y978)</f>
        <v>2.6708039081950914E-2</v>
      </c>
      <c r="AG978" s="178">
        <f>IF($P978="","",$P978*'9 All Base Data'!$Y978)</f>
        <v>2.1158990185312566E-2</v>
      </c>
      <c r="AH978" s="167">
        <f>$Q978*'9 All Base Data'!$Y978</f>
        <v>552.0958708754863</v>
      </c>
      <c r="AI978" s="178">
        <f>$R978*'9 All Base Data'!$Y978</f>
        <v>0.59216565036817803</v>
      </c>
      <c r="AJ978" s="178">
        <f>$S978*'9 All Base Data'!$Y978</f>
        <v>0</v>
      </c>
      <c r="AK978" s="178">
        <f>$T978*'9 All Base Data'!$Y978</f>
        <v>7.2152521162544012E-3</v>
      </c>
      <c r="AL978" s="178">
        <f>IF($U978="","",$U978*'9 All Base Data'!$Y978)</f>
        <v>6.3967718208521014E-4</v>
      </c>
      <c r="AM978" s="178">
        <f>IF($V978="","",$V978*'9 All Base Data'!$Y978)</f>
        <v>4.4850730699511011E-4</v>
      </c>
      <c r="AN978" s="178">
        <f>IF($W978="","",$W978*'9 All Base Data'!$Y978)</f>
        <v>1.211209572366474E-4</v>
      </c>
      <c r="AO978" s="178">
        <f>IF($X978="","",$X978*'9 All Base Data'!$Y978)</f>
        <v>9.5956020490392492E-5</v>
      </c>
      <c r="AP978" s="178">
        <f>$Y978*'9 All Base Data'!$Y978</f>
        <v>3.422994399428015E-2</v>
      </c>
      <c r="AQ978" s="179">
        <f t="shared" si="159"/>
        <v>0.6346990309677929</v>
      </c>
    </row>
    <row r="979" spans="1:43" x14ac:dyDescent="0.25">
      <c r="A979" s="124">
        <v>552200</v>
      </c>
      <c r="B979" s="125" t="s">
        <v>1019</v>
      </c>
      <c r="C979" s="126" t="s">
        <v>987</v>
      </c>
      <c r="D979" s="101" t="s">
        <v>2096</v>
      </c>
      <c r="E979" s="142"/>
      <c r="F979" s="191" t="str">
        <f>IF('9 All Base Data'!G979="Rural Centre","Rural",IF('9 All Base Data'!G979="Rural (Incl.some Off Shore Islands)","Rural",IF('9 All Base Data'!G979="Inlet-in TA but not in Urban Area","Rural",IF('9 All Base Data'!G979="Rural (Incl.some Off Shore Islands)","Rural",IF('9 All Base Data'!G979="Inlet-not in TA","Rural",IF('9 All Base Data'!G979="Inland Water not in Urban Area","Rural",IF('9 All Base Data'!G979="Oceanic-in Region but not in TA","Rural",'9 All Base Data'!G979)))))))</f>
        <v>New Plymouth</v>
      </c>
      <c r="G979" s="177">
        <f>IF('9 All Base Data'!I979="..C","..C",'9 All Base Data'!I979*Basecase_Pop_2006)</f>
        <v>1842</v>
      </c>
      <c r="H979" s="177">
        <f>IF('9 All Base Data'!J979="..C","..C",'9 All Base Data'!J979*Basecase_Pop_2006)</f>
        <v>1134</v>
      </c>
      <c r="I979" s="191">
        <f>IF('9 All Base Data'!L979="..C","..C",'9 All Base Data'!L979*Basecase_Pop_2006)</f>
        <v>21</v>
      </c>
      <c r="J979" s="156">
        <f>IF('9 All Base Data'!$P979=0,0,('9 All Base Data'!$P979*Basecase_Pop_2006)/(1+(1/(BaseCase_Mort_AllAdults_30*('9 All Base Data'!$W979*Basecase_PM10)/10))))</f>
        <v>2.4205607476635516</v>
      </c>
      <c r="K979" s="156">
        <f>IF('9 All Base Data'!$Q979=0,0,('9 All Base Data'!$Q979*Basecase_Pop_2006)/(1+(1/(BaseCase_Mort_Maori_30*('9 All Base Data'!$W979*Basecase_PM10)/10))))</f>
        <v>0.44444444444444442</v>
      </c>
      <c r="L979" s="179">
        <f>133/(1+1/(BaseCase_Mort_Child_0_1*'9 All Base Data'!$AB$10/10))*IF('9 All Base Data'!$L979="..C",0,'9 All Base Data'!L979/'9 All Base Data'!$L$2022)</f>
        <v>3.0634334961409829E-3</v>
      </c>
      <c r="M979" s="178">
        <f>IF('9 All Base Data'!$R979="","",IF('9 All Base Data'!$R979=0,0,('9 All Base Data'!$R979*Basecase_Pop_2006)/(1+(1/(BaseCase_CardiacHA_All*('9 All Base Data'!$W979*Basecase_PM10)/10)))))</f>
        <v>0.20477137176938373</v>
      </c>
      <c r="N979" s="178">
        <f>IF('9 All Base Data'!$S979="","",IF('9 All Base Data'!$S979=0,0,('9 All Base Data'!S979*Basecase_Pop_2006)/(1+(1/(BaseCase_RespHA_All*('9 All Base Data'!$W979*Basecase_PM10)/10)))))</f>
        <v>0.1617161716171617</v>
      </c>
      <c r="O979" s="178">
        <f>IF('9 All Base Data'!$T979="","",IF('9 All Base Data'!$T979=0,0,('9 All Base Data'!$T979*Basecase_Pop_2006)/(1+(1/(BaseCase_RespHA_Child_1_4*('9 All Base Data'!$W979*Basecase_PM10)/10)))))</f>
        <v>3.9215686274509803E-2</v>
      </c>
      <c r="P979" s="179">
        <f>IF('9 All Base Data'!$U979="","",IF('9 All Base Data'!$U979=0,0,('9 All Base Data'!$U979*Basecase_Pop_2006)/(1+(1/(BaseCase_RespHA_Child_5_14*('9 All Base Data'!$W979*Basecase_PM10)/10)))))</f>
        <v>3.8834951456310676E-2</v>
      </c>
      <c r="Q979" s="156">
        <f>IF('7 Base case Results'!$G979="..C",0,BaseCase_RADs_All*'7 Base case Results'!$G979*('9 All Base Data'!$V979*Basecase_PM10)/10)</f>
        <v>994.68</v>
      </c>
      <c r="R979" s="189">
        <f t="shared" si="150"/>
        <v>8.6171962616822437</v>
      </c>
      <c r="S979" s="178">
        <f t="shared" si="151"/>
        <v>1.5822222222222222</v>
      </c>
      <c r="T979" s="179">
        <f t="shared" si="152"/>
        <v>1.09058232462619E-2</v>
      </c>
      <c r="U979" s="178">
        <f t="shared" si="153"/>
        <v>1.3002982107355868E-3</v>
      </c>
      <c r="V979" s="178">
        <f t="shared" si="154"/>
        <v>7.3338283828382829E-4</v>
      </c>
      <c r="W979" s="178">
        <f t="shared" si="155"/>
        <v>1.7784313725490195E-4</v>
      </c>
      <c r="X979" s="179">
        <f t="shared" si="156"/>
        <v>1.761165048543689E-4</v>
      </c>
      <c r="Y979" s="179">
        <f t="shared" si="157"/>
        <v>6.1670159999999995E-2</v>
      </c>
      <c r="Z979" s="186">
        <f t="shared" si="158"/>
        <v>8.6918059259775244</v>
      </c>
      <c r="AA979" s="156">
        <f>$J979*'9 All Base Data'!$Y979</f>
        <v>0.65941399669811152</v>
      </c>
      <c r="AB979" s="156">
        <f>$K979*'9 All Base Data'!$Y979</f>
        <v>0.12107644383817748</v>
      </c>
      <c r="AC979" s="178">
        <f>$L979*'9 All Base Data'!$Y979</f>
        <v>8.3454667570688717E-4</v>
      </c>
      <c r="AD979" s="178">
        <f>IF($M979="","",$M979*'9 All Base Data'!$Y979)</f>
        <v>5.5784226360830289E-2</v>
      </c>
      <c r="AE979" s="178">
        <f>IF($N979="","",$N979*'9 All Base Data'!$Y979)</f>
        <v>4.4055042683693285E-2</v>
      </c>
      <c r="AF979" s="178">
        <f>IF($O979="","",$O979*'9 All Base Data'!$Y979)</f>
        <v>1.0683215632780366E-2</v>
      </c>
      <c r="AG979" s="178">
        <f>IF($P979="","",$P979*'9 All Base Data'!$Y979)</f>
        <v>1.0579495092656283E-2</v>
      </c>
      <c r="AH979" s="167">
        <f>$Q979*'9 All Base Data'!$Y979</f>
        <v>270.97271360315631</v>
      </c>
      <c r="AI979" s="178">
        <f>$R979*'9 All Base Data'!$Y979</f>
        <v>2.347513828245277</v>
      </c>
      <c r="AJ979" s="178">
        <f>$S979*'9 All Base Data'!$Y979</f>
        <v>0.43103214006391183</v>
      </c>
      <c r="AK979" s="178">
        <f>$T979*'9 All Base Data'!$Y979</f>
        <v>2.9709861655165186E-3</v>
      </c>
      <c r="AL979" s="178">
        <f>IF($U979="","",$U979*'9 All Base Data'!$Y979)</f>
        <v>3.5422983739127238E-4</v>
      </c>
      <c r="AM979" s="178">
        <f>IF($V979="","",$V979*'9 All Base Data'!$Y979)</f>
        <v>1.9978961857054905E-4</v>
      </c>
      <c r="AN979" s="178">
        <f>IF($W979="","",$W979*'9 All Base Data'!$Y979)</f>
        <v>4.844838289465896E-5</v>
      </c>
      <c r="AO979" s="178">
        <f>IF($X979="","",$X979*'9 All Base Data'!$Y979)</f>
        <v>4.7978010245196246E-5</v>
      </c>
      <c r="AP979" s="178">
        <f>$Y979*'9 All Base Data'!$Y979</f>
        <v>1.6800308243395692E-2</v>
      </c>
      <c r="AQ979" s="179">
        <f t="shared" si="159"/>
        <v>2.3678391421101508</v>
      </c>
    </row>
    <row r="980" spans="1:43" x14ac:dyDescent="0.25">
      <c r="A980" s="124">
        <v>552300</v>
      </c>
      <c r="B980" s="125" t="s">
        <v>1020</v>
      </c>
      <c r="C980" s="126" t="s">
        <v>987</v>
      </c>
      <c r="D980" s="101" t="s">
        <v>2096</v>
      </c>
      <c r="E980" s="142"/>
      <c r="F980" s="191" t="str">
        <f>IF('9 All Base Data'!G980="Rural Centre","Rural",IF('9 All Base Data'!G980="Rural (Incl.some Off Shore Islands)","Rural",IF('9 All Base Data'!G980="Inlet-in TA but not in Urban Area","Rural",IF('9 All Base Data'!G980="Rural (Incl.some Off Shore Islands)","Rural",IF('9 All Base Data'!G980="Inlet-not in TA","Rural",IF('9 All Base Data'!G980="Inland Water not in Urban Area","Rural",IF('9 All Base Data'!G980="Oceanic-in Region but not in TA","Rural",'9 All Base Data'!G980)))))))</f>
        <v>New Plymouth</v>
      </c>
      <c r="G980" s="177">
        <f>IF('9 All Base Data'!I980="..C","..C",'9 All Base Data'!I980*Basecase_Pop_2006)</f>
        <v>2814</v>
      </c>
      <c r="H980" s="177">
        <f>IF('9 All Base Data'!J980="..C","..C",'9 All Base Data'!J980*Basecase_Pop_2006)</f>
        <v>1836</v>
      </c>
      <c r="I980" s="191">
        <f>IF('9 All Base Data'!L980="..C","..C",'9 All Base Data'!L980*Basecase_Pop_2006)</f>
        <v>30</v>
      </c>
      <c r="J980" s="156">
        <f>IF('9 All Base Data'!$P980=0,0,('9 All Base Data'!$P980*Basecase_Pop_2006)/(1+(1/(BaseCase_Mort_AllAdults_30*('9 All Base Data'!$W980*Basecase_PM10)/10))))</f>
        <v>1.4174454828660439</v>
      </c>
      <c r="K980" s="156">
        <f>IF('9 All Base Data'!$Q980=0,0,('9 All Base Data'!$Q980*Basecase_Pop_2006)/(1+(1/(BaseCase_Mort_Maori_30*('9 All Base Data'!$W980*Basecase_PM10)/10))))</f>
        <v>0.22222222222222221</v>
      </c>
      <c r="L980" s="179">
        <f>133/(1+1/(BaseCase_Mort_Child_0_1*'9 All Base Data'!$AB$10/10))*IF('9 All Base Data'!$L980="..C",0,'9 All Base Data'!L980/'9 All Base Data'!$L$2022)</f>
        <v>4.3763335659156898E-3</v>
      </c>
      <c r="M980" s="178">
        <f>IF('9 All Base Data'!$R980="","",IF('9 All Base Data'!$R980=0,0,('9 All Base Data'!$R980*Basecase_Pop_2006)/(1+(1/(BaseCase_CardiacHA_All*('9 All Base Data'!$W980*Basecase_PM10)/10)))))</f>
        <v>0.28031809145129227</v>
      </c>
      <c r="N980" s="178">
        <f>IF('9 All Base Data'!$S980="","",IF('9 All Base Data'!$S980=0,0,('9 All Base Data'!S980*Basecase_Pop_2006)/(1+(1/(BaseCase_RespHA_All*('9 All Base Data'!$W980*Basecase_PM10)/10)))))</f>
        <v>0.28052805280528054</v>
      </c>
      <c r="O980" s="178">
        <f>IF('9 All Base Data'!$T980="","",IF('9 All Base Data'!$T980=0,0,('9 All Base Data'!$T980*Basecase_Pop_2006)/(1+(1/(BaseCase_RespHA_Child_1_4*('9 All Base Data'!$W980*Basecase_PM10)/10)))))</f>
        <v>3.9215686274509803E-2</v>
      </c>
      <c r="P980" s="179">
        <f>IF('9 All Base Data'!$U980="","",IF('9 All Base Data'!$U980=0,0,('9 All Base Data'!$U980*Basecase_Pop_2006)/(1+(1/(BaseCase_RespHA_Child_5_14*('9 All Base Data'!$W980*Basecase_PM10)/10)))))</f>
        <v>5.8252427184466014E-2</v>
      </c>
      <c r="Q980" s="156">
        <f>IF('7 Base case Results'!$G980="..C",0,BaseCase_RADs_All*'7 Base case Results'!$G980*('9 All Base Data'!$V980*Basecase_PM10)/10)</f>
        <v>1519.56</v>
      </c>
      <c r="R980" s="189">
        <f t="shared" si="150"/>
        <v>5.0461059190031161</v>
      </c>
      <c r="S980" s="178">
        <f t="shared" si="151"/>
        <v>0.7911111111111111</v>
      </c>
      <c r="T980" s="179">
        <f t="shared" si="152"/>
        <v>1.5579747494659856E-2</v>
      </c>
      <c r="U980" s="178">
        <f t="shared" si="153"/>
        <v>1.780019880715706E-3</v>
      </c>
      <c r="V980" s="178">
        <f t="shared" si="154"/>
        <v>1.2721947194719474E-3</v>
      </c>
      <c r="W980" s="178">
        <f t="shared" si="155"/>
        <v>1.7784313725490195E-4</v>
      </c>
      <c r="X980" s="179">
        <f t="shared" si="156"/>
        <v>2.6417475728155338E-4</v>
      </c>
      <c r="Y980" s="179">
        <f t="shared" si="157"/>
        <v>9.421272E-2</v>
      </c>
      <c r="Z980" s="186">
        <f t="shared" si="158"/>
        <v>5.1589506010979633</v>
      </c>
      <c r="AA980" s="156">
        <f>$J980*'9 All Base Data'!$Y980</f>
        <v>0.38614333139979506</v>
      </c>
      <c r="AB980" s="156">
        <f>$K980*'9 All Base Data'!$Y980</f>
        <v>6.0538221919088739E-2</v>
      </c>
      <c r="AC980" s="178">
        <f>$L980*'9 All Base Data'!$Y980</f>
        <v>1.1922095367241244E-3</v>
      </c>
      <c r="AD980" s="178">
        <f>IF($M980="","",$M980*'9 All Base Data'!$Y980)</f>
        <v>7.6364814726961841E-2</v>
      </c>
      <c r="AE980" s="178">
        <f>IF($N980="","",$N980*'9 All Base Data'!$Y980)</f>
        <v>7.642201281865163E-2</v>
      </c>
      <c r="AF980" s="178">
        <f>IF($O980="","",$O980*'9 All Base Data'!$Y980)</f>
        <v>1.0683215632780366E-2</v>
      </c>
      <c r="AG980" s="178">
        <f>IF($P980="","",$P980*'9 All Base Data'!$Y980)</f>
        <v>1.5869242638984427E-2</v>
      </c>
      <c r="AH980" s="167">
        <f>$Q980*'9 All Base Data'!$Y980</f>
        <v>413.96157224716717</v>
      </c>
      <c r="AI980" s="178">
        <f>$R980*'9 All Base Data'!$Y980</f>
        <v>1.3746702597832705</v>
      </c>
      <c r="AJ980" s="178">
        <f>$S980*'9 All Base Data'!$Y980</f>
        <v>0.21551607003195591</v>
      </c>
      <c r="AK980" s="178">
        <f>$T980*'9 All Base Data'!$Y980</f>
        <v>4.2442659507378831E-3</v>
      </c>
      <c r="AL980" s="178">
        <f>IF($U980="","",$U980*'9 All Base Data'!$Y980)</f>
        <v>4.8491657351620773E-4</v>
      </c>
      <c r="AM980" s="178">
        <f>IF($V980="","",$V980*'9 All Base Data'!$Y980)</f>
        <v>3.4657382813258522E-4</v>
      </c>
      <c r="AN980" s="178">
        <f>IF($W980="","",$W980*'9 All Base Data'!$Y980)</f>
        <v>4.844838289465896E-5</v>
      </c>
      <c r="AO980" s="178">
        <f>IF($X980="","",$X980*'9 All Base Data'!$Y980)</f>
        <v>7.1967015367794369E-5</v>
      </c>
      <c r="AP980" s="178">
        <f>$Y980*'9 All Base Data'!$Y980</f>
        <v>2.5665617479324367E-2</v>
      </c>
      <c r="AQ980" s="179">
        <f t="shared" si="159"/>
        <v>1.4054116336149813</v>
      </c>
    </row>
    <row r="981" spans="1:43" x14ac:dyDescent="0.25">
      <c r="A981" s="124">
        <v>552400</v>
      </c>
      <c r="B981" s="125" t="s">
        <v>1021</v>
      </c>
      <c r="C981" s="126" t="s">
        <v>987</v>
      </c>
      <c r="D981" s="101" t="s">
        <v>2096</v>
      </c>
      <c r="E981" s="142"/>
      <c r="F981" s="191" t="str">
        <f>IF('9 All Base Data'!G981="Rural Centre","Rural",IF('9 All Base Data'!G981="Rural (Incl.some Off Shore Islands)","Rural",IF('9 All Base Data'!G981="Inlet-in TA but not in Urban Area","Rural",IF('9 All Base Data'!G981="Rural (Incl.some Off Shore Islands)","Rural",IF('9 All Base Data'!G981="Inlet-not in TA","Rural",IF('9 All Base Data'!G981="Inland Water not in Urban Area","Rural",IF('9 All Base Data'!G981="Oceanic-in Region but not in TA","Rural",'9 All Base Data'!G981)))))))</f>
        <v>New Plymouth</v>
      </c>
      <c r="G981" s="177">
        <f>IF('9 All Base Data'!I981="..C","..C",'9 All Base Data'!I981*Basecase_Pop_2006)</f>
        <v>3453</v>
      </c>
      <c r="H981" s="177">
        <f>IF('9 All Base Data'!J981="..C","..C",'9 All Base Data'!J981*Basecase_Pop_2006)</f>
        <v>1959</v>
      </c>
      <c r="I981" s="191">
        <f>IF('9 All Base Data'!L981="..C","..C",'9 All Base Data'!L981*Basecase_Pop_2006)</f>
        <v>54</v>
      </c>
      <c r="J981" s="156">
        <f>IF('9 All Base Data'!$P981=0,0,('9 All Base Data'!$P981*Basecase_Pop_2006)/(1+(1/(BaseCase_Mort_AllAdults_30*('9 All Base Data'!$W981*Basecase_PM10)/10))))</f>
        <v>2.0280373831775704</v>
      </c>
      <c r="K981" s="156">
        <f>IF('9 All Base Data'!$Q981=0,0,('9 All Base Data'!$Q981*Basecase_Pop_2006)/(1+(1/(BaseCase_Mort_Maori_30*('9 All Base Data'!$W981*Basecase_PM10)/10))))</f>
        <v>0.1111111111111111</v>
      </c>
      <c r="L981" s="179">
        <f>133/(1+1/(BaseCase_Mort_Child_0_1*'9 All Base Data'!$AB$10/10))*IF('9 All Base Data'!$L981="..C",0,'9 All Base Data'!L981/'9 All Base Data'!$L$2022)</f>
        <v>7.8774004186482408E-3</v>
      </c>
      <c r="M981" s="178">
        <f>IF('9 All Base Data'!$R981="","",IF('9 All Base Data'!$R981=0,0,('9 All Base Data'!$R981*Basecase_Pop_2006)/(1+(1/(BaseCase_CardiacHA_All*('9 All Base Data'!$W981*Basecase_PM10)/10)))))</f>
        <v>0.16898608349900596</v>
      </c>
      <c r="N981" s="178">
        <f>IF('9 All Base Data'!$S981="","",IF('9 All Base Data'!$S981=0,0,('9 All Base Data'!S981*Basecase_Pop_2006)/(1+(1/(BaseCase_RespHA_All*('9 All Base Data'!$W981*Basecase_PM10)/10)))))</f>
        <v>0.44884488448844889</v>
      </c>
      <c r="O981" s="178">
        <f>IF('9 All Base Data'!$T981="","",IF('9 All Base Data'!$T981=0,0,('9 All Base Data'!$T981*Basecase_Pop_2006)/(1+(1/(BaseCase_RespHA_Child_1_4*('9 All Base Data'!$W981*Basecase_PM10)/10)))))</f>
        <v>0.18300653594771243</v>
      </c>
      <c r="P981" s="179">
        <f>IF('9 All Base Data'!$U981="","",IF('9 All Base Data'!$U981=0,0,('9 All Base Data'!$U981*Basecase_Pop_2006)/(1+(1/(BaseCase_RespHA_Child_5_14*('9 All Base Data'!$W981*Basecase_PM10)/10)))))</f>
        <v>0.11650485436893203</v>
      </c>
      <c r="Q981" s="156">
        <f>IF('7 Base case Results'!$G981="..C",0,BaseCase_RADs_All*'7 Base case Results'!$G981*('9 All Base Data'!$V981*Basecase_PM10)/10)</f>
        <v>1864.6200000000001</v>
      </c>
      <c r="R981" s="189">
        <f t="shared" si="150"/>
        <v>7.2198130841121504</v>
      </c>
      <c r="S981" s="178">
        <f t="shared" si="151"/>
        <v>0.39555555555555555</v>
      </c>
      <c r="T981" s="179">
        <f t="shared" si="152"/>
        <v>2.8043545490387737E-2</v>
      </c>
      <c r="U981" s="178">
        <f t="shared" si="153"/>
        <v>1.0730616302186879E-3</v>
      </c>
      <c r="V981" s="178">
        <f t="shared" si="154"/>
        <v>2.0355115511551157E-3</v>
      </c>
      <c r="W981" s="178">
        <f t="shared" si="155"/>
        <v>8.2993464052287579E-4</v>
      </c>
      <c r="X981" s="179">
        <f t="shared" si="156"/>
        <v>5.2834951456310676E-4</v>
      </c>
      <c r="Y981" s="179">
        <f t="shared" si="157"/>
        <v>0.11560644</v>
      </c>
      <c r="Z981" s="186">
        <f t="shared" si="158"/>
        <v>7.3665716427839119</v>
      </c>
      <c r="AA981" s="156">
        <f>$J981*'9 All Base Data'!$Y981</f>
        <v>0.55248199723355296</v>
      </c>
      <c r="AB981" s="156">
        <f>$K981*'9 All Base Data'!$Y981</f>
        <v>3.0269110959544369E-2</v>
      </c>
      <c r="AC981" s="178">
        <f>$L981*'9 All Base Data'!$Y981</f>
        <v>2.1459771661034239E-3</v>
      </c>
      <c r="AD981" s="178">
        <f>IF($M981="","",$M981*'9 All Base Data'!$Y981)</f>
        <v>4.6035526608452171E-2</v>
      </c>
      <c r="AE981" s="178">
        <f>IF($N981="","",$N981*'9 All Base Data'!$Y981)</f>
        <v>0.12227522050984262</v>
      </c>
      <c r="AF981" s="178">
        <f>IF($O981="","",$O981*'9 All Base Data'!$Y981)</f>
        <v>4.985500628630838E-2</v>
      </c>
      <c r="AG981" s="178">
        <f>IF($P981="","",$P981*'9 All Base Data'!$Y981)</f>
        <v>3.1738485277968853E-2</v>
      </c>
      <c r="AH981" s="167">
        <f>$Q981*'9 All Base Data'!$Y981</f>
        <v>507.96350709647066</v>
      </c>
      <c r="AI981" s="178">
        <f>$R981*'9 All Base Data'!$Y981</f>
        <v>1.9668359101514483</v>
      </c>
      <c r="AJ981" s="178">
        <f>$S981*'9 All Base Data'!$Y981</f>
        <v>0.10775803501597796</v>
      </c>
      <c r="AK981" s="178">
        <f>$T981*'9 All Base Data'!$Y981</f>
        <v>7.6396787113281886E-3</v>
      </c>
      <c r="AL981" s="178">
        <f>IF($U981="","",$U981*'9 All Base Data'!$Y981)</f>
        <v>2.9232559396367134E-4</v>
      </c>
      <c r="AM981" s="178">
        <f>IF($V981="","",$V981*'9 All Base Data'!$Y981)</f>
        <v>5.5451812501213632E-4</v>
      </c>
      <c r="AN981" s="178">
        <f>IF($W981="","",$W981*'9 All Base Data'!$Y981)</f>
        <v>2.2609245350840848E-4</v>
      </c>
      <c r="AO981" s="178">
        <f>IF($X981="","",$X981*'9 All Base Data'!$Y981)</f>
        <v>1.4393403073558874E-4</v>
      </c>
      <c r="AP981" s="178">
        <f>$Y981*'9 All Base Data'!$Y981</f>
        <v>3.1493737439981177E-2</v>
      </c>
      <c r="AQ981" s="179">
        <f t="shared" si="159"/>
        <v>2.0068161700217337</v>
      </c>
    </row>
    <row r="982" spans="1:43" x14ac:dyDescent="0.25">
      <c r="A982" s="124">
        <v>552500</v>
      </c>
      <c r="B982" s="125" t="s">
        <v>1022</v>
      </c>
      <c r="C982" s="126" t="s">
        <v>987</v>
      </c>
      <c r="D982" s="101" t="s">
        <v>2096</v>
      </c>
      <c r="E982" s="142"/>
      <c r="F982" s="191" t="str">
        <f>IF('9 All Base Data'!G982="Rural Centre","Rural",IF('9 All Base Data'!G982="Rural (Incl.some Off Shore Islands)","Rural",IF('9 All Base Data'!G982="Inlet-in TA but not in Urban Area","Rural",IF('9 All Base Data'!G982="Rural (Incl.some Off Shore Islands)","Rural",IF('9 All Base Data'!G982="Inlet-not in TA","Rural",IF('9 All Base Data'!G982="Inland Water not in Urban Area","Rural",IF('9 All Base Data'!G982="Oceanic-in Region but not in TA","Rural",'9 All Base Data'!G982)))))))</f>
        <v>New Plymouth</v>
      </c>
      <c r="G982" s="177">
        <f>IF('9 All Base Data'!I982="..C","..C",'9 All Base Data'!I982*Basecase_Pop_2006)</f>
        <v>4905</v>
      </c>
      <c r="H982" s="177">
        <f>IF('9 All Base Data'!J982="..C","..C",'9 All Base Data'!J982*Basecase_Pop_2006)</f>
        <v>3084</v>
      </c>
      <c r="I982" s="191">
        <f>IF('9 All Base Data'!L982="..C","..C",'9 All Base Data'!L982*Basecase_Pop_2006)</f>
        <v>72</v>
      </c>
      <c r="J982" s="156">
        <f>IF('9 All Base Data'!$P982=0,0,('9 All Base Data'!$P982*Basecase_Pop_2006)/(1+(1/(BaseCase_Mort_AllAdults_30*('9 All Base Data'!$W982*Basecase_PM10)/10))))</f>
        <v>0.80685358255451722</v>
      </c>
      <c r="K982" s="156">
        <f>IF('9 All Base Data'!$Q982=0,0,('9 All Base Data'!$Q982*Basecase_Pop_2006)/(1+(1/(BaseCase_Mort_Maori_30*('9 All Base Data'!$W982*Basecase_PM10)/10))))</f>
        <v>0.16666666666666666</v>
      </c>
      <c r="L982" s="179">
        <f>133/(1+1/(BaseCase_Mort_Child_0_1*'9 All Base Data'!$AB$10/10))*IF('9 All Base Data'!$L982="..C",0,'9 All Base Data'!L982/'9 All Base Data'!$L$2022)</f>
        <v>1.0503200558197655E-2</v>
      </c>
      <c r="M982" s="178">
        <f>IF('9 All Base Data'!$R982="","",IF('9 All Base Data'!$R982=0,0,('9 All Base Data'!$R982*Basecase_Pop_2006)/(1+(1/(BaseCase_CardiacHA_All*('9 All Base Data'!$W982*Basecase_PM10)/10)))))</f>
        <v>0.36978131212723658</v>
      </c>
      <c r="N982" s="178">
        <f>IF('9 All Base Data'!$S982="","",IF('9 All Base Data'!$S982=0,0,('9 All Base Data'!S982*Basecase_Pop_2006)/(1+(1/(BaseCase_RespHA_All*('9 All Base Data'!$W982*Basecase_PM10)/10)))))</f>
        <v>0.50495049504950495</v>
      </c>
      <c r="O982" s="178">
        <f>IF('9 All Base Data'!$T982="","",IF('9 All Base Data'!$T982=0,0,('9 All Base Data'!$T982*Basecase_Pop_2006)/(1+(1/(BaseCase_RespHA_Child_1_4*('9 All Base Data'!$W982*Basecase_PM10)/10)))))</f>
        <v>0.11111111111111112</v>
      </c>
      <c r="P982" s="179">
        <f>IF('9 All Base Data'!$U982="","",IF('9 All Base Data'!$U982=0,0,('9 All Base Data'!$U982*Basecase_Pop_2006)/(1+(1/(BaseCase_RespHA_Child_5_14*('9 All Base Data'!$W982*Basecase_PM10)/10)))))</f>
        <v>7.7669902912621352E-2</v>
      </c>
      <c r="Q982" s="156">
        <f>IF('7 Base case Results'!$G982="..C",0,BaseCase_RADs_All*'7 Base case Results'!$G982*('9 All Base Data'!$V982*Basecase_PM10)/10)</f>
        <v>2648.7</v>
      </c>
      <c r="R982" s="189">
        <f t="shared" si="150"/>
        <v>2.8723987538940814</v>
      </c>
      <c r="S982" s="178">
        <f t="shared" si="151"/>
        <v>0.59333333333333327</v>
      </c>
      <c r="T982" s="179">
        <f t="shared" si="152"/>
        <v>3.7391393987183656E-2</v>
      </c>
      <c r="U982" s="178">
        <f t="shared" si="153"/>
        <v>2.3481113320079523E-3</v>
      </c>
      <c r="V982" s="178">
        <f t="shared" si="154"/>
        <v>2.2899504950495047E-3</v>
      </c>
      <c r="W982" s="178">
        <f t="shared" si="155"/>
        <v>5.038888888888889E-4</v>
      </c>
      <c r="X982" s="179">
        <f t="shared" si="156"/>
        <v>3.522330097087378E-4</v>
      </c>
      <c r="Y982" s="179">
        <f t="shared" si="157"/>
        <v>0.16421939999999999</v>
      </c>
      <c r="Z982" s="186">
        <f t="shared" si="158"/>
        <v>3.0786476097083226</v>
      </c>
      <c r="AA982" s="156">
        <f>$J982*'9 All Base Data'!$Y982</f>
        <v>0.21980466556603717</v>
      </c>
      <c r="AB982" s="156">
        <f>$K982*'9 All Base Data'!$Y982</f>
        <v>4.5403666439316551E-2</v>
      </c>
      <c r="AC982" s="178">
        <f>$L982*'9 All Base Data'!$Y982</f>
        <v>2.8613028881378988E-3</v>
      </c>
      <c r="AD982" s="178">
        <f>IF($M982="","",$M982*'9 All Base Data'!$Y982)</f>
        <v>0.10073656410790711</v>
      </c>
      <c r="AE982" s="178">
        <f>IF($N982="","",$N982*'9 All Base Data'!$Y982)</f>
        <v>0.13755962307357292</v>
      </c>
      <c r="AF982" s="178">
        <f>IF($O982="","",$O982*'9 All Base Data'!$Y982)</f>
        <v>3.0269110959544373E-2</v>
      </c>
      <c r="AG982" s="178">
        <f>IF($P982="","",$P982*'9 All Base Data'!$Y982)</f>
        <v>2.1158990185312566E-2</v>
      </c>
      <c r="AH982" s="167">
        <f>$Q982*'9 All Base Data'!$Y982</f>
        <v>721.56414778690646</v>
      </c>
      <c r="AI982" s="178">
        <f>$R982*'9 All Base Data'!$Y982</f>
        <v>0.78250460941509237</v>
      </c>
      <c r="AJ982" s="178">
        <f>$S982*'9 All Base Data'!$Y982</f>
        <v>0.16163705252396693</v>
      </c>
      <c r="AK982" s="178">
        <f>$T982*'9 All Base Data'!$Y982</f>
        <v>1.0186238281770921E-2</v>
      </c>
      <c r="AL982" s="178">
        <f>IF($U982="","",$U982*'9 All Base Data'!$Y982)</f>
        <v>6.3967718208521014E-4</v>
      </c>
      <c r="AM982" s="178">
        <f>IF($V982="","",$V982*'9 All Base Data'!$Y982)</f>
        <v>6.2383289063865316E-4</v>
      </c>
      <c r="AN982" s="178">
        <f>IF($W982="","",$W982*'9 All Base Data'!$Y982)</f>
        <v>1.3727041820153372E-4</v>
      </c>
      <c r="AO982" s="178">
        <f>IF($X982="","",$X982*'9 All Base Data'!$Y982)</f>
        <v>9.5956020490392492E-5</v>
      </c>
      <c r="AP982" s="178">
        <f>$Y982*'9 All Base Data'!$Y982</f>
        <v>4.4736977162788204E-2</v>
      </c>
      <c r="AQ982" s="179">
        <f t="shared" si="159"/>
        <v>0.83869133493237535</v>
      </c>
    </row>
    <row r="983" spans="1:43" x14ac:dyDescent="0.25">
      <c r="A983" s="124">
        <v>552701</v>
      </c>
      <c r="B983" s="125" t="s">
        <v>1023</v>
      </c>
      <c r="C983" s="126" t="s">
        <v>987</v>
      </c>
      <c r="D983" s="101" t="s">
        <v>2096</v>
      </c>
      <c r="E983" s="142"/>
      <c r="F983" s="191" t="str">
        <f>IF('9 All Base Data'!G983="Rural Centre","Rural",IF('9 All Base Data'!G983="Rural (Incl.some Off Shore Islands)","Rural",IF('9 All Base Data'!G983="Inlet-in TA but not in Urban Area","Rural",IF('9 All Base Data'!G983="Rural (Incl.some Off Shore Islands)","Rural",IF('9 All Base Data'!G983="Inlet-not in TA","Rural",IF('9 All Base Data'!G983="Inland Water not in Urban Area","Rural",IF('9 All Base Data'!G983="Oceanic-in Region but not in TA","Rural",'9 All Base Data'!G983)))))))</f>
        <v>Rural</v>
      </c>
      <c r="G983" s="177">
        <f>IF('9 All Base Data'!I983="..C","..C",'9 All Base Data'!I983*Basecase_Pop_2006)</f>
        <v>597</v>
      </c>
      <c r="H983" s="177">
        <f>IF('9 All Base Data'!J983="..C","..C",'9 All Base Data'!J983*Basecase_Pop_2006)</f>
        <v>372</v>
      </c>
      <c r="I983" s="191">
        <f>IF('9 All Base Data'!L983="..C","..C",'9 All Base Data'!L983*Basecase_Pop_2006)</f>
        <v>6</v>
      </c>
      <c r="J983" s="156">
        <f>IF('9 All Base Data'!$P983=0,0,('9 All Base Data'!$P983*Basecase_Pop_2006)/(1+(1/(BaseCase_Mort_AllAdults_30*('9 All Base Data'!$W983*Basecase_PM10)/10))))</f>
        <v>2.3602736655332341</v>
      </c>
      <c r="K983" s="156">
        <f>IF('9 All Base Data'!$Q983=0,0,('9 All Base Data'!$Q983*Basecase_Pop_2006)/(1+(1/(BaseCase_Mort_Maori_30*('9 All Base Data'!$W983*Basecase_PM10)/10))))</f>
        <v>0.22914150997642463</v>
      </c>
      <c r="L983" s="179">
        <f>133/(1+1/(BaseCase_Mort_Child_0_1*'9 All Base Data'!$AB$10/10))*IF('9 All Base Data'!$L983="..C",0,'9 All Base Data'!L983/'9 All Base Data'!$L$2022)</f>
        <v>8.7526671318313796E-4</v>
      </c>
      <c r="M983" s="178">
        <f>IF('9 All Base Data'!$R983="","",IF('9 All Base Data'!$R983=0,0,('9 All Base Data'!$R983*Basecase_Pop_2006)/(1+(1/(BaseCase_CardiacHA_All*('9 All Base Data'!$W983*Basecase_PM10)/10)))))</f>
        <v>2.2209792770969225E-2</v>
      </c>
      <c r="N983" s="178">
        <f>IF('9 All Base Data'!$S983="","",IF('9 All Base Data'!$S983=0,0,('9 All Base Data'!S983*Basecase_Pop_2006)/(1+(1/(BaseCase_RespHA_All*('9 All Base Data'!$W983*Basecase_PM10)/10)))))</f>
        <v>7.9069813585721793E-3</v>
      </c>
      <c r="O983" s="178">
        <f>IF('9 All Base Data'!$T983="","",IF('9 All Base Data'!$T983=0,0,('9 All Base Data'!$T983*Basecase_Pop_2006)/(1+(1/(BaseCase_RespHA_Child_1_4*('9 All Base Data'!$W983*Basecase_PM10)/10)))))</f>
        <v>0</v>
      </c>
      <c r="P983" s="179">
        <f>IF('9 All Base Data'!$U983="","",IF('9 All Base Data'!$U983=0,0,('9 All Base Data'!$U983*Basecase_Pop_2006)/(1+(1/(BaseCase_RespHA_Child_5_14*('9 All Base Data'!$W983*Basecase_PM10)/10)))))</f>
        <v>0</v>
      </c>
      <c r="Q983" s="156">
        <f>IF('7 Base case Results'!$G983="..C",0,BaseCase_RADs_All*'7 Base case Results'!$G983*('9 All Base Data'!$V983*Basecase_PM10)/10)</f>
        <v>171.29124000000004</v>
      </c>
      <c r="R983" s="189">
        <f t="shared" si="150"/>
        <v>8.4025742492983131</v>
      </c>
      <c r="S983" s="178">
        <f t="shared" si="151"/>
        <v>0.81574377551607169</v>
      </c>
      <c r="T983" s="179">
        <f t="shared" si="152"/>
        <v>3.1159494989319711E-3</v>
      </c>
      <c r="U983" s="178">
        <f t="shared" si="153"/>
        <v>1.4103218409565457E-4</v>
      </c>
      <c r="V983" s="178">
        <f t="shared" si="154"/>
        <v>3.585816046112483E-5</v>
      </c>
      <c r="W983" s="178">
        <f t="shared" si="155"/>
        <v>0</v>
      </c>
      <c r="X983" s="179">
        <f t="shared" si="156"/>
        <v>0</v>
      </c>
      <c r="Y983" s="179">
        <f t="shared" si="157"/>
        <v>1.0620056880000003E-2</v>
      </c>
      <c r="Z983" s="186">
        <f t="shared" si="158"/>
        <v>8.4164871460218027</v>
      </c>
      <c r="AA983" s="156">
        <f>$J983*'9 All Base Data'!$Y983</f>
        <v>0.20558960500501539</v>
      </c>
      <c r="AB983" s="156">
        <f>$K983*'9 All Base Data'!$Y983</f>
        <v>1.9959173893364188E-2</v>
      </c>
      <c r="AC983" s="178">
        <f>$L983*'9 All Base Data'!$Y983</f>
        <v>7.623935328563096E-5</v>
      </c>
      <c r="AD983" s="178">
        <f>IF($M983="","",$M983*'9 All Base Data'!$Y983)</f>
        <v>1.9345648725844818E-3</v>
      </c>
      <c r="AE983" s="178">
        <f>IF($N983="","",$N983*'9 All Base Data'!$Y983)</f>
        <v>6.8873080186810428E-4</v>
      </c>
      <c r="AF983" s="178">
        <f>IF($O983="","",$O983*'9 All Base Data'!$Y983)</f>
        <v>0</v>
      </c>
      <c r="AG983" s="178">
        <f>IF($P983="","",$P983*'9 All Base Data'!$Y983)</f>
        <v>0</v>
      </c>
      <c r="AH983" s="167">
        <f>$Q983*'9 All Base Data'!$Y983</f>
        <v>14.920175946827484</v>
      </c>
      <c r="AI983" s="178">
        <f>$R983*'9 All Base Data'!$Y983</f>
        <v>0.73189899381785473</v>
      </c>
      <c r="AJ983" s="178">
        <f>$S983*'9 All Base Data'!$Y983</f>
        <v>7.1054659060376515E-2</v>
      </c>
      <c r="AK983" s="178">
        <f>$T983*'9 All Base Data'!$Y983</f>
        <v>2.7141209769684623E-4</v>
      </c>
      <c r="AL983" s="178">
        <f>IF($U983="","",$U983*'9 All Base Data'!$Y983)</f>
        <v>1.2284486940911459E-5</v>
      </c>
      <c r="AM983" s="178">
        <f>IF($V983="","",$V983*'9 All Base Data'!$Y983)</f>
        <v>3.1233941864718527E-6</v>
      </c>
      <c r="AN983" s="178">
        <f>IF($W983="","",$W983*'9 All Base Data'!$Y983)</f>
        <v>0</v>
      </c>
      <c r="AO983" s="178">
        <f>IF($X983="","",$X983*'9 All Base Data'!$Y983)</f>
        <v>0</v>
      </c>
      <c r="AP983" s="178">
        <f>$Y983*'9 All Base Data'!$Y983</f>
        <v>9.2505090870330397E-4</v>
      </c>
      <c r="AQ983" s="179">
        <f t="shared" si="159"/>
        <v>0.73311086470538234</v>
      </c>
    </row>
    <row r="984" spans="1:43" x14ac:dyDescent="0.25">
      <c r="A984" s="124">
        <v>552702</v>
      </c>
      <c r="B984" s="125" t="s">
        <v>1024</v>
      </c>
      <c r="C984" s="126" t="s">
        <v>987</v>
      </c>
      <c r="D984" s="101" t="s">
        <v>2096</v>
      </c>
      <c r="E984" s="142"/>
      <c r="F984" s="191" t="str">
        <f>IF('9 All Base Data'!G984="Rural Centre","Rural",IF('9 All Base Data'!G984="Rural (Incl.some Off Shore Islands)","Rural",IF('9 All Base Data'!G984="Inlet-in TA but not in Urban Area","Rural",IF('9 All Base Data'!G984="Rural (Incl.some Off Shore Islands)","Rural",IF('9 All Base Data'!G984="Inlet-not in TA","Rural",IF('9 All Base Data'!G984="Inland Water not in Urban Area","Rural",IF('9 All Base Data'!G984="Oceanic-in Region but not in TA","Rural",'9 All Base Data'!G984)))))))</f>
        <v>Rural</v>
      </c>
      <c r="G984" s="177">
        <f>IF('9 All Base Data'!I984="..C","..C",'9 All Base Data'!I984*Basecase_Pop_2006)</f>
        <v>2778</v>
      </c>
      <c r="H984" s="177">
        <f>IF('9 All Base Data'!J984="..C","..C",'9 All Base Data'!J984*Basecase_Pop_2006)</f>
        <v>1686</v>
      </c>
      <c r="I984" s="191">
        <f>IF('9 All Base Data'!L984="..C","..C",'9 All Base Data'!L984*Basecase_Pop_2006)</f>
        <v>39</v>
      </c>
      <c r="J984" s="156">
        <f>IF('9 All Base Data'!$P984=0,0,('9 All Base Data'!$P984*Basecase_Pop_2006)/(1+(1/(BaseCase_Mort_AllAdults_30*('9 All Base Data'!$W984*Basecase_PM10)/10))))</f>
        <v>3.5227965157212451E-2</v>
      </c>
      <c r="K984" s="156">
        <f>IF('9 All Base Data'!$Q984=0,0,('9 All Base Data'!$Q984*Basecase_Pop_2006)/(1+(1/(BaseCase_Mort_Maori_30*('9 All Base Data'!$W984*Basecase_PM10)/10))))</f>
        <v>0</v>
      </c>
      <c r="L984" s="179">
        <f>133/(1+1/(BaseCase_Mort_Child_0_1*'9 All Base Data'!$AB$10/10))*IF('9 All Base Data'!$L984="..C",0,'9 All Base Data'!L984/'9 All Base Data'!$L$2022)</f>
        <v>5.6892336356903963E-3</v>
      </c>
      <c r="M984" s="178">
        <f>IF('9 All Base Data'!$R984="","",IF('9 All Base Data'!$R984=0,0,('9 All Base Data'!$R984*Basecase_Pop_2006)/(1+(1/(BaseCase_CardiacHA_All*('9 All Base Data'!$W984*Basecase_PM10)/10)))))</f>
        <v>5.0765240619358228E-2</v>
      </c>
      <c r="N984" s="178">
        <f>IF('9 All Base Data'!$S984="","",IF('9 All Base Data'!$S984=0,0,('9 All Base Data'!S984*Basecase_Pop_2006)/(1+(1/(BaseCase_RespHA_All*('9 All Base Data'!$W984*Basecase_PM10)/10)))))</f>
        <v>8.6976794944293973E-2</v>
      </c>
      <c r="O984" s="178">
        <f>IF('9 All Base Data'!$T984="","",IF('9 All Base Data'!$T984=0,0,('9 All Base Data'!$T984*Basecase_Pop_2006)/(1+(1/(BaseCase_RespHA_Child_1_4*('9 All Base Data'!$W984*Basecase_PM10)/10)))))</f>
        <v>3.6609773543057007E-2</v>
      </c>
      <c r="P984" s="179">
        <f>IF('9 All Base Data'!$U984="","",IF('9 All Base Data'!$U984=0,0,('9 All Base Data'!$U984*Basecase_Pop_2006)/(1+(1/(BaseCase_RespHA_Child_5_14*('9 All Base Data'!$W984*Basecase_PM10)/10)))))</f>
        <v>1.5567774511431666E-2</v>
      </c>
      <c r="Q984" s="156">
        <f>IF('7 Base case Results'!$G984="..C",0,BaseCase_RADs_All*'7 Base case Results'!$G984*('9 All Base Data'!$V984*Basecase_PM10)/10)</f>
        <v>797.06376000000012</v>
      </c>
      <c r="R984" s="189">
        <f t="shared" si="150"/>
        <v>0.12541155595967632</v>
      </c>
      <c r="S984" s="178">
        <f t="shared" si="151"/>
        <v>0</v>
      </c>
      <c r="T984" s="179">
        <f t="shared" si="152"/>
        <v>2.0253671743057811E-2</v>
      </c>
      <c r="U984" s="178">
        <f t="shared" si="153"/>
        <v>3.223592779329247E-4</v>
      </c>
      <c r="V984" s="178">
        <f t="shared" si="154"/>
        <v>3.9443976507237319E-4</v>
      </c>
      <c r="W984" s="178">
        <f t="shared" si="155"/>
        <v>1.6602532301776354E-4</v>
      </c>
      <c r="X984" s="179">
        <f t="shared" si="156"/>
        <v>7.0599857409342601E-5</v>
      </c>
      <c r="Y984" s="179">
        <f t="shared" si="157"/>
        <v>4.9417953120000004E-2</v>
      </c>
      <c r="Z984" s="186">
        <f t="shared" si="158"/>
        <v>0.19579997986573941</v>
      </c>
      <c r="AA984" s="156">
        <f>$J984*'9 All Base Data'!$Y984</f>
        <v>3.0685015672390356E-3</v>
      </c>
      <c r="AB984" s="156">
        <f>$K984*'9 All Base Data'!$Y984</f>
        <v>0</v>
      </c>
      <c r="AC984" s="178">
        <f>$L984*'9 All Base Data'!$Y984</f>
        <v>4.9555579635660128E-4</v>
      </c>
      <c r="AD984" s="178">
        <f>IF($M984="","",$M984*'9 All Base Data'!$Y984)</f>
        <v>4.4218625659073864E-3</v>
      </c>
      <c r="AE984" s="178">
        <f>IF($N984="","",$N984*'9 All Base Data'!$Y984)</f>
        <v>7.5760388205491471E-3</v>
      </c>
      <c r="AF984" s="178">
        <f>IF($O984="","",$O984*'9 All Base Data'!$Y984)</f>
        <v>3.1888627966959677E-3</v>
      </c>
      <c r="AG984" s="178">
        <f>IF($P984="","",$P984*'9 All Base Data'!$Y984)</f>
        <v>1.3560175920910881E-3</v>
      </c>
      <c r="AH984" s="167">
        <f>$Q984*'9 All Base Data'!$Y984</f>
        <v>69.427552395790201</v>
      </c>
      <c r="AI984" s="178">
        <f>$R984*'9 All Base Data'!$Y984</f>
        <v>1.0923865579370966E-2</v>
      </c>
      <c r="AJ984" s="178">
        <f>$S984*'9 All Base Data'!$Y984</f>
        <v>0</v>
      </c>
      <c r="AK984" s="178">
        <f>$T984*'9 All Base Data'!$Y984</f>
        <v>1.7641786350295003E-3</v>
      </c>
      <c r="AL984" s="178">
        <f>IF($U984="","",$U984*'9 All Base Data'!$Y984)</f>
        <v>2.8078827293511902E-5</v>
      </c>
      <c r="AM984" s="178">
        <f>IF($V984="","",$V984*'9 All Base Data'!$Y984)</f>
        <v>3.4357336051190384E-5</v>
      </c>
      <c r="AN984" s="178">
        <f>IF($W984="","",$W984*'9 All Base Data'!$Y984)</f>
        <v>1.4461492783016215E-5</v>
      </c>
      <c r="AO984" s="178">
        <f>IF($X984="","",$X984*'9 All Base Data'!$Y984)</f>
        <v>6.1495397801330842E-6</v>
      </c>
      <c r="AP984" s="178">
        <f>$Y984*'9 All Base Data'!$Y984</f>
        <v>4.3045082485389918E-3</v>
      </c>
      <c r="AQ984" s="179">
        <f t="shared" si="159"/>
        <v>1.705498862628416E-2</v>
      </c>
    </row>
    <row r="985" spans="1:43" x14ac:dyDescent="0.25">
      <c r="A985" s="124">
        <v>552800</v>
      </c>
      <c r="B985" s="125" t="s">
        <v>1025</v>
      </c>
      <c r="C985" s="126" t="s">
        <v>987</v>
      </c>
      <c r="D985" s="101" t="s">
        <v>2096</v>
      </c>
      <c r="E985" s="142"/>
      <c r="F985" s="191" t="str">
        <f>IF('9 All Base Data'!G985="Rural Centre","Rural",IF('9 All Base Data'!G985="Rural (Incl.some Off Shore Islands)","Rural",IF('9 All Base Data'!G985="Inlet-in TA but not in Urban Area","Rural",IF('9 All Base Data'!G985="Rural (Incl.some Off Shore Islands)","Rural",IF('9 All Base Data'!G985="Inlet-not in TA","Rural",IF('9 All Base Data'!G985="Inland Water not in Urban Area","Rural",IF('9 All Base Data'!G985="Oceanic-in Region but not in TA","Rural",'9 All Base Data'!G985)))))))</f>
        <v>Inglewood</v>
      </c>
      <c r="G985" s="177">
        <f>IF('9 All Base Data'!I985="..C","..C",'9 All Base Data'!I985*Basecase_Pop_2006)</f>
        <v>3243</v>
      </c>
      <c r="H985" s="177">
        <f>IF('9 All Base Data'!J985="..C","..C",'9 All Base Data'!J985*Basecase_Pop_2006)</f>
        <v>2010</v>
      </c>
      <c r="I985" s="191">
        <f>IF('9 All Base Data'!L985="..C","..C",'9 All Base Data'!L985*Basecase_Pop_2006)</f>
        <v>54</v>
      </c>
      <c r="J985" s="156">
        <f>IF('9 All Base Data'!$P985=0,0,('9 All Base Data'!$P985*Basecase_Pop_2006)/(1+(1/(BaseCase_Mort_AllAdults_30*('9 All Base Data'!$W985*Basecase_PM10)/10))))</f>
        <v>0.4591527786068263</v>
      </c>
      <c r="K985" s="156">
        <f>IF('9 All Base Data'!$Q985=0,0,('9 All Base Data'!$Q985*Basecase_Pop_2006)/(1+(1/(BaseCase_Mort_Maori_30*('9 All Base Data'!$W985*Basecase_PM10)/10))))</f>
        <v>7.4715505893617404E-2</v>
      </c>
      <c r="L985" s="179">
        <f>133/(1+1/(BaseCase_Mort_Child_0_1*'9 All Base Data'!$AB$10/10))*IF('9 All Base Data'!$L985="..C",0,'9 All Base Data'!L985/'9 All Base Data'!$L$2022)</f>
        <v>7.8774004186482408E-3</v>
      </c>
      <c r="M985" s="178">
        <f>IF('9 All Base Data'!$R985="","",IF('9 All Base Data'!$R985=0,0,('9 All Base Data'!$R985*Basecase_Pop_2006)/(1+(1/(BaseCase_CardiacHA_All*('9 All Base Data'!$W985*Basecase_PM10)/10)))))</f>
        <v>0.36089010470618144</v>
      </c>
      <c r="N985" s="178">
        <f>IF('9 All Base Data'!$S985="","",IF('9 All Base Data'!$S985=0,0,('9 All Base Data'!S985*Basecase_Pop_2006)/(1+(1/(BaseCase_RespHA_All*('9 All Base Data'!$W985*Basecase_PM10)/10)))))</f>
        <v>0.54584620960746588</v>
      </c>
      <c r="O985" s="178">
        <f>IF('9 All Base Data'!$T985="","",IF('9 All Base Data'!$T985=0,0,('9 All Base Data'!$T985*Basecase_Pop_2006)/(1+(1/(BaseCase_RespHA_Child_1_4*('9 All Base Data'!$W985*Basecase_PM10)/10)))))</f>
        <v>0.17783430796745303</v>
      </c>
      <c r="P985" s="179">
        <f>IF('9 All Base Data'!$U985="","",IF('9 All Base Data'!$U985=0,0,('9 All Base Data'!$U985*Basecase_Pop_2006)/(1+(1/(BaseCase_RespHA_Child_5_14*('9 All Base Data'!$W985*Basecase_PM10)/10)))))</f>
        <v>6.9225853273182036E-2</v>
      </c>
      <c r="Q985" s="156">
        <f>IF('7 Base case Results'!$G985="..C",0,BaseCase_RADs_All*'7 Base case Results'!$G985*('9 All Base Data'!$V985*Basecase_PM10)/10)</f>
        <v>2529.6649021908665</v>
      </c>
      <c r="R985" s="189">
        <f t="shared" si="150"/>
        <v>1.6345838918403017</v>
      </c>
      <c r="S985" s="178">
        <f t="shared" si="151"/>
        <v>0.26598720098127798</v>
      </c>
      <c r="T985" s="179">
        <f t="shared" si="152"/>
        <v>2.8043545490387737E-2</v>
      </c>
      <c r="U985" s="178">
        <f t="shared" si="153"/>
        <v>2.291652164884252E-3</v>
      </c>
      <c r="V985" s="178">
        <f t="shared" si="154"/>
        <v>2.4754125605698576E-3</v>
      </c>
      <c r="W985" s="178">
        <f t="shared" si="155"/>
        <v>8.0647858663239946E-4</v>
      </c>
      <c r="X985" s="179">
        <f t="shared" si="156"/>
        <v>3.1393924459388053E-4</v>
      </c>
      <c r="Y985" s="179">
        <f t="shared" si="157"/>
        <v>0.15683922393583372</v>
      </c>
      <c r="Z985" s="186">
        <f t="shared" si="158"/>
        <v>1.8242337259919776</v>
      </c>
      <c r="AA985" s="156">
        <f>$J985*'9 All Base Data'!$Y985</f>
        <v>0.22788534039795796</v>
      </c>
      <c r="AB985" s="156">
        <f>$K985*'9 All Base Data'!$Y985</f>
        <v>3.7082577492474532E-2</v>
      </c>
      <c r="AC985" s="178">
        <f>$L985*'9 All Base Data'!$Y985</f>
        <v>3.9096879284963608E-3</v>
      </c>
      <c r="AD985" s="178">
        <f>IF($M985="","",$M985*'9 All Base Data'!$Y985)</f>
        <v>0.17911590256899329</v>
      </c>
      <c r="AE985" s="178">
        <f>IF($N985="","",$N985*'9 All Base Data'!$Y985)</f>
        <v>0.27091276602694431</v>
      </c>
      <c r="AF985" s="178">
        <f>IF($O985="","",$O985*'9 All Base Data'!$Y985)</f>
        <v>8.8262194401965491E-2</v>
      </c>
      <c r="AG985" s="178">
        <f>IF($P985="","",$P985*'9 All Base Data'!$Y985)</f>
        <v>3.4357969443993788E-2</v>
      </c>
      <c r="AH985" s="167">
        <f>$Q985*'9 All Base Data'!$Y985</f>
        <v>1255.5157546420262</v>
      </c>
      <c r="AI985" s="178">
        <f>$R985*'9 All Base Data'!$Y985</f>
        <v>0.81127181181673047</v>
      </c>
      <c r="AJ985" s="178">
        <f>$S985*'9 All Base Data'!$Y985</f>
        <v>0.13201397587320934</v>
      </c>
      <c r="AK985" s="178">
        <f>$T985*'9 All Base Data'!$Y985</f>
        <v>1.3918489025447045E-2</v>
      </c>
      <c r="AL985" s="178">
        <f>IF($U985="","",$U985*'9 All Base Data'!$Y985)</f>
        <v>1.1373859813131075E-3</v>
      </c>
      <c r="AM985" s="178">
        <f>IF($V985="","",$V985*'9 All Base Data'!$Y985)</f>
        <v>1.2285893939321922E-3</v>
      </c>
      <c r="AN985" s="178">
        <f>IF($W985="","",$W985*'9 All Base Data'!$Y985)</f>
        <v>4.0026905161291346E-4</v>
      </c>
      <c r="AO985" s="178">
        <f>IF($X985="","",$X985*'9 All Base Data'!$Y985)</f>
        <v>1.5581339142851182E-4</v>
      </c>
      <c r="AP985" s="178">
        <f>$Y985*'9 All Base Data'!$Y985</f>
        <v>7.784197678780562E-2</v>
      </c>
      <c r="AQ985" s="179">
        <f t="shared" si="159"/>
        <v>0.90539825300522836</v>
      </c>
    </row>
    <row r="986" spans="1:43" x14ac:dyDescent="0.25">
      <c r="A986" s="124">
        <v>552900</v>
      </c>
      <c r="B986" s="125" t="s">
        <v>1026</v>
      </c>
      <c r="C986" s="126" t="s">
        <v>987</v>
      </c>
      <c r="D986" s="101" t="s">
        <v>2097</v>
      </c>
      <c r="E986" s="142"/>
      <c r="F986" s="191" t="str">
        <f>IF('9 All Base Data'!G986="Rural Centre","Rural",IF('9 All Base Data'!G986="Rural (Incl.some Off Shore Islands)","Rural",IF('9 All Base Data'!G986="Inlet-in TA but not in Urban Area","Rural",IF('9 All Base Data'!G986="Rural (Incl.some Off Shore Islands)","Rural",IF('9 All Base Data'!G986="Inlet-not in TA","Rural",IF('9 All Base Data'!G986="Inland Water not in Urban Area","Rural",IF('9 All Base Data'!G986="Oceanic-in Region but not in TA","Rural",'9 All Base Data'!G986)))))))</f>
        <v>Rural</v>
      </c>
      <c r="G986" s="177">
        <f>IF('9 All Base Data'!I986="..C","..C",'9 All Base Data'!I986*Basecase_Pop_2006)</f>
        <v>234</v>
      </c>
      <c r="H986" s="177">
        <f>IF('9 All Base Data'!J986="..C","..C",'9 All Base Data'!J986*Basecase_Pop_2006)</f>
        <v>141</v>
      </c>
      <c r="I986" s="191" t="str">
        <f>IF('9 All Base Data'!L986="..C","..C",'9 All Base Data'!L986*Basecase_Pop_2006)</f>
        <v>..C</v>
      </c>
      <c r="J986" s="156">
        <f>IF('9 All Base Data'!$P986=0,0,('9 All Base Data'!$P986*Basecase_Pop_2006)/(1+(1/(BaseCase_Mort_AllAdults_30*('9 All Base Data'!$W986*Basecase_PM10)/10))))</f>
        <v>1.321048693395467</v>
      </c>
      <c r="K986" s="156">
        <f>IF('9 All Base Data'!$Q986=0,0,('9 All Base Data'!$Q986*Basecase_Pop_2006)/(1+(1/(BaseCase_Mort_Maori_30*('9 All Base Data'!$W986*Basecase_PM10)/10))))</f>
        <v>9.1656603990569838E-2</v>
      </c>
      <c r="L986" s="179">
        <f>133/(1+1/(BaseCase_Mort_Child_0_1*'9 All Base Data'!$AB$10/10))*IF('9 All Base Data'!$L986="..C",0,'9 All Base Data'!L986/'9 All Base Data'!$L$2022)</f>
        <v>0</v>
      </c>
      <c r="M986" s="178">
        <f>IF('9 All Base Data'!$R986="","",IF('9 All Base Data'!$R986=0,0,('9 All Base Data'!$R986*Basecase_Pop_2006)/(1+(1/(BaseCase_CardiacHA_All*('9 All Base Data'!$W986*Basecase_PM10)/10)))))</f>
        <v>9.5184826161296681E-3</v>
      </c>
      <c r="N986" s="178">
        <f>IF('9 All Base Data'!$S986="","",IF('9 All Base Data'!$S986=0,0,('9 All Base Data'!S986*Basecase_Pop_2006)/(1+(1/(BaseCase_RespHA_All*('9 All Base Data'!$W986*Basecase_PM10)/10)))))</f>
        <v>5.2713209057147865E-3</v>
      </c>
      <c r="O986" s="178">
        <f>IF('9 All Base Data'!$T986="","",IF('9 All Base Data'!$T986=0,0,('9 All Base Data'!$T986*Basecase_Pop_2006)/(1+(1/(BaseCase_RespHA_Child_1_4*('9 All Base Data'!$W986*Basecase_PM10)/10)))))</f>
        <v>0</v>
      </c>
      <c r="P986" s="179">
        <f>IF('9 All Base Data'!$U986="","",IF('9 All Base Data'!$U986=0,0,('9 All Base Data'!$U986*Basecase_Pop_2006)/(1+(1/(BaseCase_RespHA_Child_5_14*('9 All Base Data'!$W986*Basecase_PM10)/10)))))</f>
        <v>7.7838872557158328E-3</v>
      </c>
      <c r="Q986" s="156">
        <f>IF('7 Base case Results'!$G986="..C",0,BaseCase_RADs_All*'7 Base case Results'!$G986*('9 All Base Data'!$V986*Basecase_PM10)/10)</f>
        <v>67.139279999999999</v>
      </c>
      <c r="R986" s="189">
        <f t="shared" si="150"/>
        <v>4.7029333484878624</v>
      </c>
      <c r="S986" s="178">
        <f t="shared" si="151"/>
        <v>0.32629751020642866</v>
      </c>
      <c r="T986" s="179">
        <f t="shared" si="152"/>
        <v>0</v>
      </c>
      <c r="U986" s="178">
        <f t="shared" si="153"/>
        <v>6.0442364612423392E-5</v>
      </c>
      <c r="V986" s="178">
        <f t="shared" si="154"/>
        <v>2.3905440307416557E-5</v>
      </c>
      <c r="W986" s="178">
        <f t="shared" si="155"/>
        <v>0</v>
      </c>
      <c r="X986" s="179">
        <f t="shared" si="156"/>
        <v>3.52999287046713E-5</v>
      </c>
      <c r="Y986" s="179">
        <f t="shared" si="157"/>
        <v>4.1626353599999999E-3</v>
      </c>
      <c r="Z986" s="186">
        <f t="shared" si="158"/>
        <v>4.7071803316527818</v>
      </c>
      <c r="AA986" s="156">
        <f>$J986*'9 All Base Data'!$Y986</f>
        <v>0.11506880877146385</v>
      </c>
      <c r="AB986" s="156">
        <f>$K986*'9 All Base Data'!$Y986</f>
        <v>7.9836695573456753E-3</v>
      </c>
      <c r="AC986" s="178">
        <f>$L986*'9 All Base Data'!$Y986</f>
        <v>0</v>
      </c>
      <c r="AD986" s="178">
        <f>IF($M986="","",$M986*'9 All Base Data'!$Y986)</f>
        <v>8.2909923110763501E-4</v>
      </c>
      <c r="AE986" s="178">
        <f>IF($N986="","",$N986*'9 All Base Data'!$Y986)</f>
        <v>4.5915386791206954E-4</v>
      </c>
      <c r="AF986" s="178">
        <f>IF($O986="","",$O986*'9 All Base Data'!$Y986)</f>
        <v>0</v>
      </c>
      <c r="AG986" s="178">
        <f>IF($P986="","",$P986*'9 All Base Data'!$Y986)</f>
        <v>6.7800879604554406E-4</v>
      </c>
      <c r="AH986" s="167">
        <f>$Q986*'9 All Base Data'!$Y986</f>
        <v>5.8481091650881583</v>
      </c>
      <c r="AI986" s="178">
        <f>$R986*'9 All Base Data'!$Y986</f>
        <v>0.40964495922641125</v>
      </c>
      <c r="AJ986" s="178">
        <f>$S986*'9 All Base Data'!$Y986</f>
        <v>2.8421863624150605E-2</v>
      </c>
      <c r="AK986" s="178">
        <f>$T986*'9 All Base Data'!$Y986</f>
        <v>0</v>
      </c>
      <c r="AL986" s="178">
        <f>IF($U986="","",$U986*'9 All Base Data'!$Y986)</f>
        <v>5.2647801175334823E-6</v>
      </c>
      <c r="AM986" s="178">
        <f>IF($V986="","",$V986*'9 All Base Data'!$Y986)</f>
        <v>2.0822627909812354E-6</v>
      </c>
      <c r="AN986" s="178">
        <f>IF($W986="","",$W986*'9 All Base Data'!$Y986)</f>
        <v>0</v>
      </c>
      <c r="AO986" s="178">
        <f>IF($X986="","",$X986*'9 All Base Data'!$Y986)</f>
        <v>3.0747698900665421E-6</v>
      </c>
      <c r="AP986" s="178">
        <f>$Y986*'9 All Base Data'!$Y986</f>
        <v>3.6258276823546582E-4</v>
      </c>
      <c r="AQ986" s="179">
        <f t="shared" si="159"/>
        <v>0.41001488903755523</v>
      </c>
    </row>
    <row r="987" spans="1:43" x14ac:dyDescent="0.25">
      <c r="A987" s="124">
        <v>553001</v>
      </c>
      <c r="B987" s="125" t="s">
        <v>1027</v>
      </c>
      <c r="C987" s="126" t="s">
        <v>646</v>
      </c>
      <c r="D987" s="101" t="s">
        <v>2097</v>
      </c>
      <c r="E987" s="142"/>
      <c r="F987" s="191" t="str">
        <f>IF('9 All Base Data'!G987="Rural Centre","Rural",IF('9 All Base Data'!G987="Rural (Incl.some Off Shore Islands)","Rural",IF('9 All Base Data'!G987="Inlet-in TA but not in Urban Area","Rural",IF('9 All Base Data'!G987="Rural (Incl.some Off Shore Islands)","Rural",IF('9 All Base Data'!G987="Inlet-not in TA","Rural",IF('9 All Base Data'!G987="Inland Water not in Urban Area","Rural",IF('9 All Base Data'!G987="Oceanic-in Region but not in TA","Rural",'9 All Base Data'!G987)))))))</f>
        <v>Rural</v>
      </c>
      <c r="G987" s="177">
        <f>IF('9 All Base Data'!I987="..C","..C",'9 All Base Data'!I987*Basecase_Pop_2006)</f>
        <v>150</v>
      </c>
      <c r="H987" s="177">
        <f>IF('9 All Base Data'!J987="..C","..C",'9 All Base Data'!J987*Basecase_Pop_2006)</f>
        <v>102</v>
      </c>
      <c r="I987" s="191" t="str">
        <f>IF('9 All Base Data'!L987="..C","..C",'9 All Base Data'!L987*Basecase_Pop_2006)</f>
        <v>..C</v>
      </c>
      <c r="J987" s="156">
        <f>IF('9 All Base Data'!$P987=0,0,('9 All Base Data'!$P987*Basecase_Pop_2006)/(1+(1/(BaseCase_Mort_AllAdults_30*('9 All Base Data'!$W987*Basecase_PM10)/10))))</f>
        <v>5.2841947735818684E-2</v>
      </c>
      <c r="K987" s="156">
        <f>IF('9 All Base Data'!$Q987=0,0,('9 All Base Data'!$Q987*Basecase_Pop_2006)/(1+(1/(BaseCase_Mort_Maori_30*('9 All Base Data'!$W987*Basecase_PM10)/10))))</f>
        <v>0</v>
      </c>
      <c r="L987" s="179">
        <f>133/(1+1/(BaseCase_Mort_Child_0_1*'9 All Base Data'!$AB$10/10))*IF('9 All Base Data'!$L987="..C",0,'9 All Base Data'!L987/'9 All Base Data'!$L$2022)</f>
        <v>0</v>
      </c>
      <c r="M987" s="178">
        <f>IF('9 All Base Data'!$R987="","",IF('9 All Base Data'!$R987=0,0,('9 All Base Data'!$R987*Basecase_Pop_2006)/(1+(1/(BaseCase_CardiacHA_All*('9 All Base Data'!$W987*Basecase_PM10)/10)))))</f>
        <v>6.3456550774197784E-3</v>
      </c>
      <c r="N987" s="178">
        <f>IF('9 All Base Data'!$S987="","",IF('9 All Base Data'!$S987=0,0,('9 All Base Data'!S987*Basecase_Pop_2006)/(1+(1/(BaseCase_RespHA_All*('9 All Base Data'!$W987*Basecase_PM10)/10)))))</f>
        <v>7.9069813585721793E-3</v>
      </c>
      <c r="O987" s="178">
        <f>IF('9 All Base Data'!$T987="","",IF('9 All Base Data'!$T987=0,0,('9 All Base Data'!$T987*Basecase_Pop_2006)/(1+(1/(BaseCase_RespHA_Child_1_4*('9 All Base Data'!$W987*Basecase_PM10)/10)))))</f>
        <v>0</v>
      </c>
      <c r="P987" s="179">
        <f>IF('9 All Base Data'!$U987="","",IF('9 All Base Data'!$U987=0,0,('9 All Base Data'!$U987*Basecase_Pop_2006)/(1+(1/(BaseCase_RespHA_Child_5_14*('9 All Base Data'!$W987*Basecase_PM10)/10)))))</f>
        <v>0</v>
      </c>
      <c r="Q987" s="156">
        <f>IF('7 Base case Results'!$G987="..C",0,BaseCase_RADs_All*'7 Base case Results'!$G987*('9 All Base Data'!$V987*Basecase_PM10)/10)</f>
        <v>43.037999999999997</v>
      </c>
      <c r="R987" s="189">
        <f t="shared" si="150"/>
        <v>0.18811733393951449</v>
      </c>
      <c r="S987" s="178">
        <f t="shared" si="151"/>
        <v>0</v>
      </c>
      <c r="T987" s="179">
        <f t="shared" si="152"/>
        <v>0</v>
      </c>
      <c r="U987" s="178">
        <f t="shared" si="153"/>
        <v>4.0294909741615588E-5</v>
      </c>
      <c r="V987" s="178">
        <f t="shared" si="154"/>
        <v>3.585816046112483E-5</v>
      </c>
      <c r="W987" s="178">
        <f t="shared" si="155"/>
        <v>0</v>
      </c>
      <c r="X987" s="179">
        <f t="shared" si="156"/>
        <v>0</v>
      </c>
      <c r="Y987" s="179">
        <f t="shared" si="157"/>
        <v>2.6683559999999998E-3</v>
      </c>
      <c r="Z987" s="186">
        <f t="shared" si="158"/>
        <v>0.19086184300971723</v>
      </c>
      <c r="AA987" s="156">
        <f>$J987*'9 All Base Data'!$Y987</f>
        <v>4.6027523508585539E-3</v>
      </c>
      <c r="AB987" s="156">
        <f>$K987*'9 All Base Data'!$Y987</f>
        <v>0</v>
      </c>
      <c r="AC987" s="178">
        <f>$L987*'9 All Base Data'!$Y987</f>
        <v>0</v>
      </c>
      <c r="AD987" s="178">
        <f>IF($M987="","",$M987*'9 All Base Data'!$Y987)</f>
        <v>5.527328207384233E-4</v>
      </c>
      <c r="AE987" s="178">
        <f>IF($N987="","",$N987*'9 All Base Data'!$Y987)</f>
        <v>6.8873080186810428E-4</v>
      </c>
      <c r="AF987" s="178">
        <f>IF($O987="","",$O987*'9 All Base Data'!$Y987)</f>
        <v>0</v>
      </c>
      <c r="AG987" s="178">
        <f>IF($P987="","",$P987*'9 All Base Data'!$Y987)</f>
        <v>0</v>
      </c>
      <c r="AH987" s="167">
        <f>$Q987*'9 All Base Data'!$Y987</f>
        <v>3.7487879263385624</v>
      </c>
      <c r="AI987" s="178">
        <f>$R987*'9 All Base Data'!$Y987</f>
        <v>1.6385798369056449E-2</v>
      </c>
      <c r="AJ987" s="178">
        <f>$S987*'9 All Base Data'!$Y987</f>
        <v>0</v>
      </c>
      <c r="AK987" s="178">
        <f>$T987*'9 All Base Data'!$Y987</f>
        <v>0</v>
      </c>
      <c r="AL987" s="178">
        <f>IF($U987="","",$U987*'9 All Base Data'!$Y987)</f>
        <v>3.5098534116889878E-6</v>
      </c>
      <c r="AM987" s="178">
        <f>IF($V987="","",$V987*'9 All Base Data'!$Y987)</f>
        <v>3.1233941864718527E-6</v>
      </c>
      <c r="AN987" s="178">
        <f>IF($W987="","",$W987*'9 All Base Data'!$Y987)</f>
        <v>0</v>
      </c>
      <c r="AO987" s="178">
        <f>IF($X987="","",$X987*'9 All Base Data'!$Y987)</f>
        <v>0</v>
      </c>
      <c r="AP987" s="178">
        <f>$Y987*'9 All Base Data'!$Y987</f>
        <v>2.3242485143299088E-4</v>
      </c>
      <c r="AQ987" s="179">
        <f t="shared" si="159"/>
        <v>1.66248564680876E-2</v>
      </c>
    </row>
    <row r="988" spans="1:43" x14ac:dyDescent="0.25">
      <c r="A988" s="124">
        <v>553002</v>
      </c>
      <c r="B988" s="125" t="s">
        <v>1028</v>
      </c>
      <c r="C988" s="126" t="s">
        <v>987</v>
      </c>
      <c r="D988" s="101" t="s">
        <v>2097</v>
      </c>
      <c r="E988" s="142"/>
      <c r="F988" s="191" t="str">
        <f>IF('9 All Base Data'!G988="Rural Centre","Rural",IF('9 All Base Data'!G988="Rural (Incl.some Off Shore Islands)","Rural",IF('9 All Base Data'!G988="Inlet-in TA but not in Urban Area","Rural",IF('9 All Base Data'!G988="Rural (Incl.some Off Shore Islands)","Rural",IF('9 All Base Data'!G988="Inlet-not in TA","Rural",IF('9 All Base Data'!G988="Inland Water not in Urban Area","Rural",IF('9 All Base Data'!G988="Oceanic-in Region but not in TA","Rural",'9 All Base Data'!G988)))))))</f>
        <v>Rural</v>
      </c>
      <c r="G988" s="177">
        <f>IF('9 All Base Data'!I988="..C","..C",'9 All Base Data'!I988*Basecase_Pop_2006)</f>
        <v>729</v>
      </c>
      <c r="H988" s="177">
        <f>IF('9 All Base Data'!J988="..C","..C",'9 All Base Data'!J988*Basecase_Pop_2006)</f>
        <v>399</v>
      </c>
      <c r="I988" s="191">
        <f>IF('9 All Base Data'!L988="..C","..C",'9 All Base Data'!L988*Basecase_Pop_2006)</f>
        <v>9</v>
      </c>
      <c r="J988" s="156">
        <f>IF('9 All Base Data'!$P988=0,0,('9 All Base Data'!$P988*Basecase_Pop_2006)/(1+(1/(BaseCase_Mort_AllAdults_30*('9 All Base Data'!$W988*Basecase_PM10)/10))))</f>
        <v>5.2841947735818684E-2</v>
      </c>
      <c r="K988" s="156">
        <f>IF('9 All Base Data'!$Q988=0,0,('9 All Base Data'!$Q988*Basecase_Pop_2006)/(1+(1/(BaseCase_Mort_Maori_30*('9 All Base Data'!$W988*Basecase_PM10)/10))))</f>
        <v>0</v>
      </c>
      <c r="L988" s="179">
        <f>133/(1+1/(BaseCase_Mort_Child_0_1*'9 All Base Data'!$AB$10/10))*IF('9 All Base Data'!$L988="..C",0,'9 All Base Data'!L988/'9 All Base Data'!$L$2022)</f>
        <v>1.3129000697747069E-3</v>
      </c>
      <c r="M988" s="178">
        <f>IF('9 All Base Data'!$R988="","",IF('9 All Base Data'!$R988=0,0,('9 All Base Data'!$R988*Basecase_Pop_2006)/(1+(1/(BaseCase_CardiacHA_All*('9 All Base Data'!$W988*Basecase_PM10)/10)))))</f>
        <v>1.5864137693549447E-2</v>
      </c>
      <c r="N988" s="178">
        <f>IF('9 All Base Data'!$S988="","",IF('9 All Base Data'!$S988=0,0,('9 All Base Data'!S988*Basecase_Pop_2006)/(1+(1/(BaseCase_RespHA_All*('9 All Base Data'!$W988*Basecase_PM10)/10)))))</f>
        <v>1.5813962717144359E-2</v>
      </c>
      <c r="O988" s="178">
        <f>IF('9 All Base Data'!$T988="","",IF('9 All Base Data'!$T988=0,0,('9 All Base Data'!$T988*Basecase_Pop_2006)/(1+(1/(BaseCase_RespHA_Child_1_4*('9 All Base Data'!$W988*Basecase_PM10)/10)))))</f>
        <v>5.2299676490081435E-3</v>
      </c>
      <c r="P988" s="179">
        <f>IF('9 All Base Data'!$U988="","",IF('9 All Base Data'!$U988=0,0,('9 All Base Data'!$U988*Basecase_Pop_2006)/(1+(1/(BaseCase_RespHA_Child_5_14*('9 All Base Data'!$W988*Basecase_PM10)/10)))))</f>
        <v>0</v>
      </c>
      <c r="Q988" s="156">
        <f>IF('7 Base case Results'!$G988="..C",0,BaseCase_RADs_All*'7 Base case Results'!$G988*('9 All Base Data'!$V988*Basecase_PM10)/10)</f>
        <v>209.16468</v>
      </c>
      <c r="R988" s="189">
        <f t="shared" si="150"/>
        <v>0.18811733393951449</v>
      </c>
      <c r="S988" s="178">
        <f t="shared" si="151"/>
        <v>0</v>
      </c>
      <c r="T988" s="179">
        <f t="shared" si="152"/>
        <v>4.673924248397957E-3</v>
      </c>
      <c r="U988" s="178">
        <f t="shared" si="153"/>
        <v>1.0073727435403899E-4</v>
      </c>
      <c r="V988" s="178">
        <f t="shared" si="154"/>
        <v>7.171632092224966E-5</v>
      </c>
      <c r="W988" s="178">
        <f t="shared" si="155"/>
        <v>2.3717903288251933E-5</v>
      </c>
      <c r="X988" s="179">
        <f t="shared" si="156"/>
        <v>0</v>
      </c>
      <c r="Y988" s="179">
        <f t="shared" si="157"/>
        <v>1.296821016E-2</v>
      </c>
      <c r="Z988" s="186">
        <f t="shared" si="158"/>
        <v>0.20593192194318874</v>
      </c>
      <c r="AA988" s="156">
        <f>$J988*'9 All Base Data'!$Y988</f>
        <v>4.6027523508585539E-3</v>
      </c>
      <c r="AB988" s="156">
        <f>$K988*'9 All Base Data'!$Y988</f>
        <v>0</v>
      </c>
      <c r="AC988" s="178">
        <f>$L988*'9 All Base Data'!$Y988</f>
        <v>1.1435902992844645E-4</v>
      </c>
      <c r="AD988" s="178">
        <f>IF($M988="","",$M988*'9 All Base Data'!$Y988)</f>
        <v>1.3818320518460584E-3</v>
      </c>
      <c r="AE988" s="178">
        <f>IF($N988="","",$N988*'9 All Base Data'!$Y988)</f>
        <v>1.3774616037362086E-3</v>
      </c>
      <c r="AF988" s="178">
        <f>IF($O988="","",$O988*'9 All Base Data'!$Y988)</f>
        <v>4.5555182809942394E-4</v>
      </c>
      <c r="AG988" s="178">
        <f>IF($P988="","",$P988*'9 All Base Data'!$Y988)</f>
        <v>0</v>
      </c>
      <c r="AH988" s="167">
        <f>$Q988*'9 All Base Data'!$Y988</f>
        <v>18.219109322005416</v>
      </c>
      <c r="AI988" s="178">
        <f>$R988*'9 All Base Data'!$Y988</f>
        <v>1.6385798369056449E-2</v>
      </c>
      <c r="AJ988" s="178">
        <f>$S988*'9 All Base Data'!$Y988</f>
        <v>0</v>
      </c>
      <c r="AK988" s="178">
        <f>$T988*'9 All Base Data'!$Y988</f>
        <v>4.071181465452694E-4</v>
      </c>
      <c r="AL988" s="178">
        <f>IF($U988="","",$U988*'9 All Base Data'!$Y988)</f>
        <v>8.7746335292224713E-6</v>
      </c>
      <c r="AM988" s="178">
        <f>IF($V988="","",$V988*'9 All Base Data'!$Y988)</f>
        <v>6.2467883729437055E-6</v>
      </c>
      <c r="AN988" s="178">
        <f>IF($W988="","",$W988*'9 All Base Data'!$Y988)</f>
        <v>2.0659275404308877E-6</v>
      </c>
      <c r="AO988" s="178">
        <f>IF($X988="","",$X988*'9 All Base Data'!$Y988)</f>
        <v>0</v>
      </c>
      <c r="AP988" s="178">
        <f>$Y988*'9 All Base Data'!$Y988</f>
        <v>1.1295847779643358E-3</v>
      </c>
      <c r="AQ988" s="179">
        <f t="shared" si="159"/>
        <v>1.793752271546822E-2</v>
      </c>
    </row>
    <row r="989" spans="1:43" x14ac:dyDescent="0.25">
      <c r="A989" s="124">
        <v>553003</v>
      </c>
      <c r="B989" s="125" t="s">
        <v>1029</v>
      </c>
      <c r="C989" s="126" t="s">
        <v>987</v>
      </c>
      <c r="D989" s="101" t="s">
        <v>2097</v>
      </c>
      <c r="E989" s="142"/>
      <c r="F989" s="191" t="str">
        <f>IF('9 All Base Data'!G989="Rural Centre","Rural",IF('9 All Base Data'!G989="Rural (Incl.some Off Shore Islands)","Rural",IF('9 All Base Data'!G989="Inlet-in TA but not in Urban Area","Rural",IF('9 All Base Data'!G989="Rural (Incl.some Off Shore Islands)","Rural",IF('9 All Base Data'!G989="Inlet-not in TA","Rural",IF('9 All Base Data'!G989="Inland Water not in Urban Area","Rural",IF('9 All Base Data'!G989="Oceanic-in Region but not in TA","Rural",'9 All Base Data'!G989)))))))</f>
        <v>Rural</v>
      </c>
      <c r="G989" s="177">
        <f>IF('9 All Base Data'!I989="..C","..C",'9 All Base Data'!I989*Basecase_Pop_2006)</f>
        <v>1188</v>
      </c>
      <c r="H989" s="177">
        <f>IF('9 All Base Data'!J989="..C","..C",'9 All Base Data'!J989*Basecase_Pop_2006)</f>
        <v>696</v>
      </c>
      <c r="I989" s="191">
        <f>IF('9 All Base Data'!L989="..C","..C",'9 All Base Data'!L989*Basecase_Pop_2006)</f>
        <v>15</v>
      </c>
      <c r="J989" s="156">
        <f>IF('9 All Base Data'!$P989=0,0,('9 All Base Data'!$P989*Basecase_Pop_2006)/(1+(1/(BaseCase_Mort_AllAdults_30*('9 All Base Data'!$W989*Basecase_PM10)/10))))</f>
        <v>5.2841947735818684E-2</v>
      </c>
      <c r="K989" s="156">
        <f>IF('9 All Base Data'!$Q989=0,0,('9 All Base Data'!$Q989*Basecase_Pop_2006)/(1+(1/(BaseCase_Mort_Maori_30*('9 All Base Data'!$W989*Basecase_PM10)/10))))</f>
        <v>0</v>
      </c>
      <c r="L989" s="179">
        <f>133/(1+1/(BaseCase_Mort_Child_0_1*'9 All Base Data'!$AB$10/10))*IF('9 All Base Data'!$L989="..C",0,'9 All Base Data'!L989/'9 All Base Data'!$L$2022)</f>
        <v>2.1881667829578449E-3</v>
      </c>
      <c r="M989" s="178">
        <f>IF('9 All Base Data'!$R989="","",IF('9 All Base Data'!$R989=0,0,('9 All Base Data'!$R989*Basecase_Pop_2006)/(1+(1/(BaseCase_CardiacHA_All*('9 All Base Data'!$W989*Basecase_PM10)/10)))))</f>
        <v>1.9036965232259336E-2</v>
      </c>
      <c r="N989" s="178">
        <f>IF('9 All Base Data'!$S989="","",IF('9 All Base Data'!$S989=0,0,('9 All Base Data'!S989*Basecase_Pop_2006)/(1+(1/(BaseCase_RespHA_All*('9 All Base Data'!$W989*Basecase_PM10)/10)))))</f>
        <v>3.4263585887146113E-2</v>
      </c>
      <c r="O989" s="178">
        <f>IF('9 All Base Data'!$T989="","",IF('9 All Base Data'!$T989=0,0,('9 All Base Data'!$T989*Basecase_Pop_2006)/(1+(1/(BaseCase_RespHA_Child_1_4*('9 All Base Data'!$W989*Basecase_PM10)/10)))))</f>
        <v>2.0919870596032574E-2</v>
      </c>
      <c r="P989" s="179">
        <f>IF('9 All Base Data'!$U989="","",IF('9 All Base Data'!$U989=0,0,('9 All Base Data'!$U989*Basecase_Pop_2006)/(1+(1/(BaseCase_RespHA_Child_5_14*('9 All Base Data'!$W989*Basecase_PM10)/10)))))</f>
        <v>7.7838872557158328E-3</v>
      </c>
      <c r="Q989" s="156">
        <f>IF('7 Base case Results'!$G989="..C",0,BaseCase_RADs_All*'7 Base case Results'!$G989*('9 All Base Data'!$V989*Basecase_PM10)/10)</f>
        <v>340.86096000000003</v>
      </c>
      <c r="R989" s="189">
        <f t="shared" si="150"/>
        <v>0.18811733393951449</v>
      </c>
      <c r="S989" s="178">
        <f t="shared" si="151"/>
        <v>0</v>
      </c>
      <c r="T989" s="179">
        <f t="shared" si="152"/>
        <v>7.7898737473299281E-3</v>
      </c>
      <c r="U989" s="178">
        <f t="shared" si="153"/>
        <v>1.2088472922484678E-4</v>
      </c>
      <c r="V989" s="178">
        <f t="shared" si="154"/>
        <v>1.5538536199820763E-4</v>
      </c>
      <c r="W989" s="178">
        <f t="shared" si="155"/>
        <v>9.487161315300773E-5</v>
      </c>
      <c r="X989" s="179">
        <f t="shared" si="156"/>
        <v>3.52999287046713E-5</v>
      </c>
      <c r="Y989" s="179">
        <f t="shared" si="157"/>
        <v>2.1133379520000002E-2</v>
      </c>
      <c r="Z989" s="186">
        <f t="shared" si="158"/>
        <v>0.21731685729806746</v>
      </c>
      <c r="AA989" s="156">
        <f>$J989*'9 All Base Data'!$Y989</f>
        <v>4.6027523508585539E-3</v>
      </c>
      <c r="AB989" s="156">
        <f>$K989*'9 All Base Data'!$Y989</f>
        <v>0</v>
      </c>
      <c r="AC989" s="178">
        <f>$L989*'9 All Base Data'!$Y989</f>
        <v>1.9059838321407741E-4</v>
      </c>
      <c r="AD989" s="178">
        <f>IF($M989="","",$M989*'9 All Base Data'!$Y989)</f>
        <v>1.65819846221527E-3</v>
      </c>
      <c r="AE989" s="178">
        <f>IF($N989="","",$N989*'9 All Base Data'!$Y989)</f>
        <v>2.984500141428452E-3</v>
      </c>
      <c r="AF989" s="178">
        <f>IF($O989="","",$O989*'9 All Base Data'!$Y989)</f>
        <v>1.8222073123976958E-3</v>
      </c>
      <c r="AG989" s="178">
        <f>IF($P989="","",$P989*'9 All Base Data'!$Y989)</f>
        <v>6.7800879604554406E-4</v>
      </c>
      <c r="AH989" s="167">
        <f>$Q989*'9 All Base Data'!$Y989</f>
        <v>29.690400376601421</v>
      </c>
      <c r="AI989" s="178">
        <f>$R989*'9 All Base Data'!$Y989</f>
        <v>1.6385798369056449E-2</v>
      </c>
      <c r="AJ989" s="178">
        <f>$S989*'9 All Base Data'!$Y989</f>
        <v>0</v>
      </c>
      <c r="AK989" s="178">
        <f>$T989*'9 All Base Data'!$Y989</f>
        <v>6.7853024424211557E-4</v>
      </c>
      <c r="AL989" s="178">
        <f>IF($U989="","",$U989*'9 All Base Data'!$Y989)</f>
        <v>1.0529560235066965E-5</v>
      </c>
      <c r="AM989" s="178">
        <f>IF($V989="","",$V989*'9 All Base Data'!$Y989)</f>
        <v>1.3534708141378032E-5</v>
      </c>
      <c r="AN989" s="178">
        <f>IF($W989="","",$W989*'9 All Base Data'!$Y989)</f>
        <v>8.2637101617235509E-6</v>
      </c>
      <c r="AO989" s="178">
        <f>IF($X989="","",$X989*'9 All Base Data'!$Y989)</f>
        <v>3.0747698900665421E-6</v>
      </c>
      <c r="AP989" s="178">
        <f>$Y989*'9 All Base Data'!$Y989</f>
        <v>1.8408048233492882E-3</v>
      </c>
      <c r="AQ989" s="179">
        <f t="shared" si="159"/>
        <v>1.8929197705024298E-2</v>
      </c>
    </row>
    <row r="990" spans="1:43" x14ac:dyDescent="0.25">
      <c r="A990" s="124">
        <v>553004</v>
      </c>
      <c r="B990" s="125" t="s">
        <v>1030</v>
      </c>
      <c r="C990" s="126" t="s">
        <v>987</v>
      </c>
      <c r="D990" s="101" t="s">
        <v>2097</v>
      </c>
      <c r="E990" s="142"/>
      <c r="F990" s="191" t="str">
        <f>IF('9 All Base Data'!G990="Rural Centre","Rural",IF('9 All Base Data'!G990="Rural (Incl.some Off Shore Islands)","Rural",IF('9 All Base Data'!G990="Inlet-in TA but not in Urban Area","Rural",IF('9 All Base Data'!G990="Rural (Incl.some Off Shore Islands)","Rural",IF('9 All Base Data'!G990="Inlet-not in TA","Rural",IF('9 All Base Data'!G990="Inland Water not in Urban Area","Rural",IF('9 All Base Data'!G990="Oceanic-in Region but not in TA","Rural",'9 All Base Data'!G990)))))))</f>
        <v>Rural</v>
      </c>
      <c r="G990" s="177">
        <f>IF('9 All Base Data'!I990="..C","..C",'9 All Base Data'!I990*Basecase_Pop_2006)</f>
        <v>1224</v>
      </c>
      <c r="H990" s="177">
        <f>IF('9 All Base Data'!J990="..C","..C",'9 All Base Data'!J990*Basecase_Pop_2006)</f>
        <v>705</v>
      </c>
      <c r="I990" s="191">
        <f>IF('9 All Base Data'!L990="..C","..C",'9 All Base Data'!L990*Basecase_Pop_2006)</f>
        <v>9</v>
      </c>
      <c r="J990" s="156">
        <f>IF('9 All Base Data'!$P990=0,0,('9 All Base Data'!$P990*Basecase_Pop_2006)/(1+(1/(BaseCase_Mort_AllAdults_30*('9 All Base Data'!$W990*Basecase_PM10)/10))))</f>
        <v>0.14091186062884981</v>
      </c>
      <c r="K990" s="156">
        <f>IF('9 All Base Data'!$Q990=0,0,('9 All Base Data'!$Q990*Basecase_Pop_2006)/(1+(1/(BaseCase_Mort_Maori_30*('9 All Base Data'!$W990*Basecase_PM10)/10))))</f>
        <v>0</v>
      </c>
      <c r="L990" s="179">
        <f>133/(1+1/(BaseCase_Mort_Child_0_1*'9 All Base Data'!$AB$10/10))*IF('9 All Base Data'!$L990="..C",0,'9 All Base Data'!L990/'9 All Base Data'!$L$2022)</f>
        <v>1.3129000697747069E-3</v>
      </c>
      <c r="M990" s="178">
        <f>IF('9 All Base Data'!$R990="","",IF('9 All Base Data'!$R990=0,0,('9 All Base Data'!$R990*Basecase_Pop_2006)/(1+(1/(BaseCase_CardiacHA_All*('9 All Base Data'!$W990*Basecase_PM10)/10)))))</f>
        <v>3.3314689156453837E-2</v>
      </c>
      <c r="N990" s="178">
        <f>IF('9 All Base Data'!$S990="","",IF('9 All Base Data'!$S990=0,0,('9 All Base Data'!S990*Basecase_Pop_2006)/(1+(1/(BaseCase_RespHA_All*('9 All Base Data'!$W990*Basecase_PM10)/10)))))</f>
        <v>4.7441888151433076E-2</v>
      </c>
      <c r="O990" s="178">
        <f>IF('9 All Base Data'!$T990="","",IF('9 All Base Data'!$T990=0,0,('9 All Base Data'!$T990*Basecase_Pop_2006)/(1+(1/(BaseCase_RespHA_Child_1_4*('9 All Base Data'!$W990*Basecase_PM10)/10)))))</f>
        <v>1.568990294702443E-2</v>
      </c>
      <c r="P990" s="179">
        <f>IF('9 All Base Data'!$U990="","",IF('9 All Base Data'!$U990=0,0,('9 All Base Data'!$U990*Basecase_Pop_2006)/(1+(1/(BaseCase_RespHA_Child_5_14*('9 All Base Data'!$W990*Basecase_PM10)/10)))))</f>
        <v>7.7838872557158328E-3</v>
      </c>
      <c r="Q990" s="156">
        <f>IF('7 Base case Results'!$G990="..C",0,BaseCase_RADs_All*'7 Base case Results'!$G990*('9 All Base Data'!$V990*Basecase_PM10)/10)</f>
        <v>351.19008000000008</v>
      </c>
      <c r="R990" s="189">
        <f t="shared" si="150"/>
        <v>0.50164622383870527</v>
      </c>
      <c r="S990" s="178">
        <f t="shared" si="151"/>
        <v>0</v>
      </c>
      <c r="T990" s="179">
        <f t="shared" si="152"/>
        <v>4.673924248397957E-3</v>
      </c>
      <c r="U990" s="178">
        <f t="shared" si="153"/>
        <v>2.1154827614348188E-4</v>
      </c>
      <c r="V990" s="178">
        <f t="shared" si="154"/>
        <v>2.15148962766749E-4</v>
      </c>
      <c r="W990" s="178">
        <f t="shared" si="155"/>
        <v>7.1153709864755777E-5</v>
      </c>
      <c r="X990" s="179">
        <f t="shared" si="156"/>
        <v>3.52999287046713E-5</v>
      </c>
      <c r="Y990" s="179">
        <f t="shared" si="157"/>
        <v>2.1773784960000004E-2</v>
      </c>
      <c r="Z990" s="186">
        <f t="shared" si="158"/>
        <v>0.52852063028601348</v>
      </c>
      <c r="AA990" s="156">
        <f>$J990*'9 All Base Data'!$Y990</f>
        <v>1.2274006268956143E-2</v>
      </c>
      <c r="AB990" s="156">
        <f>$K990*'9 All Base Data'!$Y990</f>
        <v>0</v>
      </c>
      <c r="AC990" s="178">
        <f>$L990*'9 All Base Data'!$Y990</f>
        <v>1.1435902992844645E-4</v>
      </c>
      <c r="AD990" s="178">
        <f>IF($M990="","",$M990*'9 All Base Data'!$Y990)</f>
        <v>2.9018473088767227E-3</v>
      </c>
      <c r="AE990" s="178">
        <f>IF($N990="","",$N990*'9 All Base Data'!$Y990)</f>
        <v>4.1323848112086257E-3</v>
      </c>
      <c r="AF990" s="178">
        <f>IF($O990="","",$O990*'9 All Base Data'!$Y990)</f>
        <v>1.3666554842982717E-3</v>
      </c>
      <c r="AG990" s="178">
        <f>IF($P990="","",$P990*'9 All Base Data'!$Y990)</f>
        <v>6.7800879604554406E-4</v>
      </c>
      <c r="AH990" s="167">
        <f>$Q990*'9 All Base Data'!$Y990</f>
        <v>30.590109478922681</v>
      </c>
      <c r="AI990" s="178">
        <f>$R990*'9 All Base Data'!$Y990</f>
        <v>4.3695462317483863E-2</v>
      </c>
      <c r="AJ990" s="178">
        <f>$S990*'9 All Base Data'!$Y990</f>
        <v>0</v>
      </c>
      <c r="AK990" s="178">
        <f>$T990*'9 All Base Data'!$Y990</f>
        <v>4.071181465452694E-4</v>
      </c>
      <c r="AL990" s="178">
        <f>IF($U990="","",$U990*'9 All Base Data'!$Y990)</f>
        <v>1.8426730411367188E-5</v>
      </c>
      <c r="AM990" s="178">
        <f>IF($V990="","",$V990*'9 All Base Data'!$Y990)</f>
        <v>1.8740365118831118E-5</v>
      </c>
      <c r="AN990" s="178">
        <f>IF($W990="","",$W990*'9 All Base Data'!$Y990)</f>
        <v>6.1977826212926615E-6</v>
      </c>
      <c r="AO990" s="178">
        <f>IF($X990="","",$X990*'9 All Base Data'!$Y990)</f>
        <v>3.0747698900665421E-6</v>
      </c>
      <c r="AP990" s="178">
        <f>$Y990*'9 All Base Data'!$Y990</f>
        <v>1.896586787693206E-3</v>
      </c>
      <c r="AQ990" s="179">
        <f t="shared" si="159"/>
        <v>4.6036334347252537E-2</v>
      </c>
    </row>
    <row r="991" spans="1:43" x14ac:dyDescent="0.25">
      <c r="A991" s="124">
        <v>553101</v>
      </c>
      <c r="B991" s="125" t="s">
        <v>1031</v>
      </c>
      <c r="C991" s="126" t="s">
        <v>987</v>
      </c>
      <c r="D991" s="101" t="s">
        <v>2097</v>
      </c>
      <c r="E991" s="142"/>
      <c r="F991" s="191" t="str">
        <f>IF('9 All Base Data'!G991="Rural Centre","Rural",IF('9 All Base Data'!G991="Rural (Incl.some Off Shore Islands)","Rural",IF('9 All Base Data'!G991="Inlet-in TA but not in Urban Area","Rural",IF('9 All Base Data'!G991="Rural (Incl.some Off Shore Islands)","Rural",IF('9 All Base Data'!G991="Inlet-not in TA","Rural",IF('9 All Base Data'!G991="Inland Water not in Urban Area","Rural",IF('9 All Base Data'!G991="Oceanic-in Region but not in TA","Rural",'9 All Base Data'!G991)))))))</f>
        <v>Stratford</v>
      </c>
      <c r="G991" s="177">
        <f>IF('9 All Base Data'!I991="..C","..C",'9 All Base Data'!I991*Basecase_Pop_2006)</f>
        <v>3264</v>
      </c>
      <c r="H991" s="177">
        <f>IF('9 All Base Data'!J991="..C","..C",'9 All Base Data'!J991*Basecase_Pop_2006)</f>
        <v>2013</v>
      </c>
      <c r="I991" s="191">
        <f>IF('9 All Base Data'!L991="..C","..C",'9 All Base Data'!L991*Basecase_Pop_2006)</f>
        <v>54</v>
      </c>
      <c r="J991" s="156">
        <f>IF('9 All Base Data'!$P991=0,0,('9 All Base Data'!$P991*Basecase_Pop_2006)/(1+(1/(BaseCase_Mort_AllAdults_30*('9 All Base Data'!$W991*Basecase_PM10)/10))))</f>
        <v>0.6428138900495568</v>
      </c>
      <c r="K991" s="156">
        <f>IF('9 All Base Data'!$Q991=0,0,('9 All Base Data'!$Q991*Basecase_Pop_2006)/(1+(1/(BaseCase_Mort_Maori_30*('9 All Base Data'!$W991*Basecase_PM10)/10))))</f>
        <v>7.4715505893617404E-2</v>
      </c>
      <c r="L991" s="179">
        <f>133/(1+1/(BaseCase_Mort_Child_0_1*'9 All Base Data'!$AB$10/10))*IF('9 All Base Data'!$L991="..C",0,'9 All Base Data'!L991/'9 All Base Data'!$L$2022)</f>
        <v>7.8774004186482408E-3</v>
      </c>
      <c r="M991" s="178">
        <f>IF('9 All Base Data'!$R991="","",IF('9 All Base Data'!$R991=0,0,('9 All Base Data'!$R991*Basecase_Pop_2006)/(1+(1/(BaseCase_CardiacHA_All*('9 All Base Data'!$W991*Basecase_PM10)/10)))))</f>
        <v>0.5900266791228046</v>
      </c>
      <c r="N991" s="178">
        <f>IF('9 All Base Data'!$S991="","",IF('9 All Base Data'!$S991=0,0,('9 All Base Data'!S991*Basecase_Pop_2006)/(1+(1/(BaseCase_RespHA_All*('9 All Base Data'!$W991*Basecase_PM10)/10)))))</f>
        <v>0.81164958124240572</v>
      </c>
      <c r="O991" s="178">
        <f>IF('9 All Base Data'!$T991="","",IF('9 All Base Data'!$T991=0,0,('9 All Base Data'!$T991*Basecase_Pop_2006)/(1+(1/(BaseCase_RespHA_Child_1_4*('9 All Base Data'!$W991*Basecase_PM10)/10)))))</f>
        <v>0.2246328100641512</v>
      </c>
      <c r="P991" s="179">
        <f>IF('9 All Base Data'!$U991="","",IF('9 All Base Data'!$U991=0,0,('9 All Base Data'!$U991*Basecase_Pop_2006)/(1+(1/(BaseCase_RespHA_Child_5_14*('9 All Base Data'!$W991*Basecase_PM10)/10)))))</f>
        <v>0.11076136523709124</v>
      </c>
      <c r="Q991" s="156">
        <f>IF('7 Base case Results'!$G991="..C",0,BaseCase_RADs_All*'7 Base case Results'!$G991*('9 All Base Data'!$V991*Basecase_PM10)/10)</f>
        <v>2546.0457109932122</v>
      </c>
      <c r="R991" s="189">
        <f t="shared" si="150"/>
        <v>2.2884174485764226</v>
      </c>
      <c r="S991" s="178">
        <f t="shared" si="151"/>
        <v>0.26598720098127798</v>
      </c>
      <c r="T991" s="179">
        <f t="shared" si="152"/>
        <v>2.8043545490387737E-2</v>
      </c>
      <c r="U991" s="178">
        <f t="shared" si="153"/>
        <v>3.7466694124298093E-3</v>
      </c>
      <c r="V991" s="178">
        <f t="shared" si="154"/>
        <v>3.6808308509343099E-3</v>
      </c>
      <c r="W991" s="178">
        <f t="shared" si="155"/>
        <v>1.0187097936409258E-3</v>
      </c>
      <c r="X991" s="179">
        <f t="shared" si="156"/>
        <v>5.0230279135020871E-4</v>
      </c>
      <c r="Y991" s="179">
        <f t="shared" si="157"/>
        <v>0.15785483408157913</v>
      </c>
      <c r="Z991" s="186">
        <f t="shared" si="158"/>
        <v>2.481743328411754</v>
      </c>
      <c r="AA991" s="156">
        <f>$J991*'9 All Base Data'!$Y991</f>
        <v>0.31903947655714116</v>
      </c>
      <c r="AB991" s="156">
        <f>$K991*'9 All Base Data'!$Y991</f>
        <v>3.7082577492474532E-2</v>
      </c>
      <c r="AC991" s="178">
        <f>$L991*'9 All Base Data'!$Y991</f>
        <v>3.9096879284963608E-3</v>
      </c>
      <c r="AD991" s="178">
        <f>IF($M991="","",$M991*'9 All Base Data'!$Y991)</f>
        <v>0.29284028515248112</v>
      </c>
      <c r="AE991" s="178">
        <f>IF($N991="","",$N991*'9 All Base Data'!$Y991)</f>
        <v>0.40283550426615189</v>
      </c>
      <c r="AF991" s="178">
        <f>IF($O991="","",$O991*'9 All Base Data'!$Y991)</f>
        <v>0.11148908766564063</v>
      </c>
      <c r="AG991" s="178">
        <f>IF($P991="","",$P991*'9 All Base Data'!$Y991)</f>
        <v>5.4972751110390045E-2</v>
      </c>
      <c r="AH991" s="167">
        <f>$Q991*'9 All Base Data'!$Y991</f>
        <v>1263.645828908903</v>
      </c>
      <c r="AI991" s="178">
        <f>$R991*'9 All Base Data'!$Y991</f>
        <v>1.1357805365434228</v>
      </c>
      <c r="AJ991" s="178">
        <f>$S991*'9 All Base Data'!$Y991</f>
        <v>0.13201397587320934</v>
      </c>
      <c r="AK991" s="178">
        <f>$T991*'9 All Base Data'!$Y991</f>
        <v>1.3918489025447045E-2</v>
      </c>
      <c r="AL991" s="178">
        <f>IF($U991="","",$U991*'9 All Base Data'!$Y991)</f>
        <v>1.8595358107182552E-3</v>
      </c>
      <c r="AM991" s="178">
        <f>IF($V991="","",$V991*'9 All Base Data'!$Y991)</f>
        <v>1.8268590118469988E-3</v>
      </c>
      <c r="AN991" s="178">
        <f>IF($W991="","",$W991*'9 All Base Data'!$Y991)</f>
        <v>5.0560301256368022E-4</v>
      </c>
      <c r="AO991" s="178">
        <f>IF($X991="","",$X991*'9 All Base Data'!$Y991)</f>
        <v>2.4930142628561884E-4</v>
      </c>
      <c r="AP991" s="178">
        <f>$Y991*'9 All Base Data'!$Y991</f>
        <v>7.8346041392351976E-2</v>
      </c>
      <c r="AQ991" s="179">
        <f t="shared" si="159"/>
        <v>1.2317314617837873</v>
      </c>
    </row>
    <row r="992" spans="1:43" x14ac:dyDescent="0.25">
      <c r="A992" s="124">
        <v>553102</v>
      </c>
      <c r="B992" s="125" t="s">
        <v>1033</v>
      </c>
      <c r="C992" s="126" t="s">
        <v>987</v>
      </c>
      <c r="D992" s="101" t="s">
        <v>2097</v>
      </c>
      <c r="E992" s="142"/>
      <c r="F992" s="191" t="str">
        <f>IF('9 All Base Data'!G992="Rural Centre","Rural",IF('9 All Base Data'!G992="Rural (Incl.some Off Shore Islands)","Rural",IF('9 All Base Data'!G992="Inlet-in TA but not in Urban Area","Rural",IF('9 All Base Data'!G992="Rural (Incl.some Off Shore Islands)","Rural",IF('9 All Base Data'!G992="Inlet-not in TA","Rural",IF('9 All Base Data'!G992="Inland Water not in Urban Area","Rural",IF('9 All Base Data'!G992="Oceanic-in Region but not in TA","Rural",'9 All Base Data'!G992)))))))</f>
        <v>Stratford</v>
      </c>
      <c r="G992" s="177">
        <f>IF('9 All Base Data'!I992="..C","..C",'9 All Base Data'!I992*Basecase_Pop_2006)</f>
        <v>2196</v>
      </c>
      <c r="H992" s="177">
        <f>IF('9 All Base Data'!J992="..C","..C",'9 All Base Data'!J992*Basecase_Pop_2006)</f>
        <v>1356</v>
      </c>
      <c r="I992" s="191">
        <f>IF('9 All Base Data'!L992="..C","..C",'9 All Base Data'!L992*Basecase_Pop_2006)</f>
        <v>33</v>
      </c>
      <c r="J992" s="156">
        <f>IF('9 All Base Data'!$P992=0,0,('9 All Base Data'!$P992*Basecase_Pop_2006)/(1+(1/(BaseCase_Mort_AllAdults_30*('9 All Base Data'!$W992*Basecase_PM10)/10))))</f>
        <v>4.8057990827514487</v>
      </c>
      <c r="K992" s="156">
        <f>IF('9 All Base Data'!$Q992=0,0,('9 All Base Data'!$Q992*Basecase_Pop_2006)/(1+(1/(BaseCase_Mort_Maori_30*('9 All Base Data'!$W992*Basecase_PM10)/10))))</f>
        <v>0.44829303536170451</v>
      </c>
      <c r="L992" s="179">
        <f>133/(1+1/(BaseCase_Mort_Child_0_1*'9 All Base Data'!$AB$10/10))*IF('9 All Base Data'!$L992="..C",0,'9 All Base Data'!L992/'9 All Base Data'!$L$2022)</f>
        <v>4.8139669225072592E-3</v>
      </c>
      <c r="M992" s="178">
        <f>IF('9 All Base Data'!$R992="","",IF('9 All Base Data'!$R992=0,0,('9 All Base Data'!$R992*Basecase_Pop_2006)/(1+(1/(BaseCase_CardiacHA_All*('9 All Base Data'!$W992*Basecase_PM10)/10)))))</f>
        <v>0.21481553851558421</v>
      </c>
      <c r="N992" s="178">
        <f>IF('9 All Base Data'!$S992="","",IF('9 All Base Data'!$S992=0,0,('9 All Base Data'!S992*Basecase_Pop_2006)/(1+(1/(BaseCase_RespHA_All*('9 All Base Data'!$W992*Basecase_PM10)/10)))))</f>
        <v>0.28004283797252599</v>
      </c>
      <c r="O992" s="178">
        <f>IF('9 All Base Data'!$T992="","",IF('9 All Base Data'!$T992=0,0,('9 All Base Data'!$T992*Basecase_Pop_2006)/(1+(1/(BaseCase_RespHA_Child_1_4*('9 All Base Data'!$W992*Basecase_PM10)/10)))))</f>
        <v>3.7438801677358531E-2</v>
      </c>
      <c r="P992" s="179">
        <f>IF('9 All Base Data'!$U992="","",IF('9 All Base Data'!$U992=0,0,('9 All Base Data'!$U992*Basecase_Pop_2006)/(1+(1/(BaseCase_RespHA_Child_5_14*('9 All Base Data'!$W992*Basecase_PM10)/10)))))</f>
        <v>4.153551196390922E-2</v>
      </c>
      <c r="Q992" s="156">
        <f>IF('7 Base case Results'!$G992="..C",0,BaseCase_RADs_All*'7 Base case Results'!$G992*('9 All Base Data'!$V992*Basecase_PM10)/10)</f>
        <v>1712.964577616757</v>
      </c>
      <c r="R992" s="189">
        <f t="shared" si="150"/>
        <v>17.108644734595156</v>
      </c>
      <c r="S992" s="178">
        <f t="shared" si="151"/>
        <v>1.595923205887668</v>
      </c>
      <c r="T992" s="179">
        <f t="shared" si="152"/>
        <v>1.7137722244125842E-2</v>
      </c>
      <c r="U992" s="178">
        <f t="shared" si="153"/>
        <v>1.3640786695739598E-3</v>
      </c>
      <c r="V992" s="178">
        <f t="shared" si="154"/>
        <v>1.2699942702054053E-3</v>
      </c>
      <c r="W992" s="178">
        <f t="shared" si="155"/>
        <v>1.6978496560682096E-4</v>
      </c>
      <c r="X992" s="179">
        <f t="shared" si="156"/>
        <v>1.8836354675632829E-4</v>
      </c>
      <c r="Y992" s="179">
        <f t="shared" si="157"/>
        <v>0.10620380381223893</v>
      </c>
      <c r="Z992" s="186">
        <f t="shared" si="158"/>
        <v>17.234620333591302</v>
      </c>
      <c r="AA992" s="156">
        <f>$J992*'9 All Base Data'!$Y992</f>
        <v>2.3851998961652936</v>
      </c>
      <c r="AB992" s="156">
        <f>$K992*'9 All Base Data'!$Y992</f>
        <v>0.22249546495484721</v>
      </c>
      <c r="AC992" s="178">
        <f>$L992*'9 All Base Data'!$Y992</f>
        <v>2.3892537340811102E-3</v>
      </c>
      <c r="AD992" s="178">
        <f>IF($M992="","",$M992*'9 All Base Data'!$Y992)</f>
        <v>0.10661660867201983</v>
      </c>
      <c r="AE992" s="178">
        <f>IF($N992="","",$N992*'9 All Base Data'!$Y992)</f>
        <v>0.13899002778773664</v>
      </c>
      <c r="AF992" s="178">
        <f>IF($O992="","",$O992*'9 All Base Data'!$Y992)</f>
        <v>1.8581514610940101E-2</v>
      </c>
      <c r="AG992" s="178">
        <f>IF($P992="","",$P992*'9 All Base Data'!$Y992)</f>
        <v>2.061478166639627E-2</v>
      </c>
      <c r="AH992" s="167">
        <f>$Q992*'9 All Base Data'!$Y992</f>
        <v>850.17348047915186</v>
      </c>
      <c r="AI992" s="178">
        <f>$R992*'9 All Base Data'!$Y992</f>
        <v>8.491311630348445</v>
      </c>
      <c r="AJ992" s="178">
        <f>$S992*'9 All Base Data'!$Y992</f>
        <v>0.79208385523925606</v>
      </c>
      <c r="AK992" s="178">
        <f>$T992*'9 All Base Data'!$Y992</f>
        <v>8.5057432933287516E-3</v>
      </c>
      <c r="AL992" s="178">
        <f>IF($U992="","",$U992*'9 All Base Data'!$Y992)</f>
        <v>6.7701546506732601E-4</v>
      </c>
      <c r="AM992" s="178">
        <f>IF($V992="","",$V992*'9 All Base Data'!$Y992)</f>
        <v>6.3031977601738561E-4</v>
      </c>
      <c r="AN992" s="178">
        <f>IF($W992="","",$W992*'9 All Base Data'!$Y992)</f>
        <v>8.4267168760613365E-5</v>
      </c>
      <c r="AO992" s="178">
        <f>IF($X992="","",$X992*'9 All Base Data'!$Y992)</f>
        <v>9.3488034857107079E-5</v>
      </c>
      <c r="AP992" s="178">
        <f>$Y992*'9 All Base Data'!$Y992</f>
        <v>5.2710755789707416E-2</v>
      </c>
      <c r="AQ992" s="179">
        <f t="shared" si="159"/>
        <v>8.5538354646725665</v>
      </c>
    </row>
    <row r="993" spans="1:43" x14ac:dyDescent="0.25">
      <c r="A993" s="124">
        <v>553200</v>
      </c>
      <c r="B993" s="125" t="s">
        <v>1034</v>
      </c>
      <c r="C993" s="126" t="s">
        <v>987</v>
      </c>
      <c r="D993" s="101" t="s">
        <v>2098</v>
      </c>
      <c r="E993" s="142"/>
      <c r="F993" s="191" t="str">
        <f>IF('9 All Base Data'!G993="Rural Centre","Rural",IF('9 All Base Data'!G993="Rural (Incl.some Off Shore Islands)","Rural",IF('9 All Base Data'!G993="Inlet-in TA but not in Urban Area","Rural",IF('9 All Base Data'!G993="Rural (Incl.some Off Shore Islands)","Rural",IF('9 All Base Data'!G993="Inlet-not in TA","Rural",IF('9 All Base Data'!G993="Inland Water not in Urban Area","Rural",IF('9 All Base Data'!G993="Oceanic-in Region but not in TA","Rural",'9 All Base Data'!G993)))))))</f>
        <v>Opunake</v>
      </c>
      <c r="G993" s="177">
        <f>IF('9 All Base Data'!I993="..C","..C",'9 All Base Data'!I993*Basecase_Pop_2006)</f>
        <v>1335</v>
      </c>
      <c r="H993" s="177">
        <f>IF('9 All Base Data'!J993="..C","..C",'9 All Base Data'!J993*Basecase_Pop_2006)</f>
        <v>855</v>
      </c>
      <c r="I993" s="191">
        <f>IF('9 All Base Data'!L993="..C","..C",'9 All Base Data'!L993*Basecase_Pop_2006)</f>
        <v>15</v>
      </c>
      <c r="J993" s="156">
        <f>IF('9 All Base Data'!$P993=0,0,('9 All Base Data'!$P993*Basecase_Pop_2006)/(1+(1/(BaseCase_Mort_AllAdults_30*('9 All Base Data'!$W993*Basecase_PM10)/10))))</f>
        <v>1.0407462981754729</v>
      </c>
      <c r="K993" s="156">
        <f>IF('9 All Base Data'!$Q993=0,0,('9 All Base Data'!$Q993*Basecase_Pop_2006)/(1+(1/(BaseCase_Mort_Maori_30*('9 All Base Data'!$W993*Basecase_PM10)/10))))</f>
        <v>7.4715505893617404E-2</v>
      </c>
      <c r="L993" s="179">
        <f>133/(1+1/(BaseCase_Mort_Child_0_1*'9 All Base Data'!$AB$10/10))*IF('9 All Base Data'!$L993="..C",0,'9 All Base Data'!L993/'9 All Base Data'!$L$2022)</f>
        <v>2.1881667829578449E-3</v>
      </c>
      <c r="M993" s="178">
        <f>IF('9 All Base Data'!$R993="","",IF('9 All Base Data'!$R993=0,0,('9 All Base Data'!$R993*Basecase_Pop_2006)/(1+(1/(BaseCase_CardiacHA_All*('9 All Base Data'!$W993*Basecase_PM10)/10)))))</f>
        <v>0.19476608825412969</v>
      </c>
      <c r="N993" s="178">
        <f>IF('9 All Base Data'!$S993="","",IF('9 All Base Data'!$S993=0,0,('9 All Base Data'!S993*Basecase_Pop_2006)/(1+(1/(BaseCase_RespHA_All*('9 All Base Data'!$W993*Basecase_PM10)/10)))))</f>
        <v>0.25631039407654921</v>
      </c>
      <c r="O993" s="178">
        <f>IF('9 All Base Data'!$T993="","",IF('9 All Base Data'!$T993=0,0,('9 All Base Data'!$T993*Basecase_Pop_2006)/(1+(1/(BaseCase_RespHA_Child_1_4*('9 All Base Data'!$W993*Basecase_PM10)/10)))))</f>
        <v>5.61582025160378E-2</v>
      </c>
      <c r="P993" s="179">
        <f>IF('9 All Base Data'!$U993="","",IF('9 All Base Data'!$U993=0,0,('9 All Base Data'!$U993*Basecase_Pop_2006)/(1+(1/(BaseCase_RespHA_Child_5_14*('9 All Base Data'!$W993*Basecase_PM10)/10)))))</f>
        <v>5.5380682618545618E-2</v>
      </c>
      <c r="Q993" s="156">
        <f>IF('7 Base case Results'!$G993="..C",0,BaseCase_RADs_All*'7 Base case Results'!$G993*('9 All Base Data'!$V993*Basecase_PM10)/10)</f>
        <v>1041.3514167205694</v>
      </c>
      <c r="R993" s="189">
        <f t="shared" si="150"/>
        <v>3.7050568215046837</v>
      </c>
      <c r="S993" s="178">
        <f t="shared" si="151"/>
        <v>0.26598720098127798</v>
      </c>
      <c r="T993" s="179">
        <f t="shared" si="152"/>
        <v>7.7898737473299281E-3</v>
      </c>
      <c r="U993" s="178">
        <f t="shared" si="153"/>
        <v>1.2367646604137235E-3</v>
      </c>
      <c r="V993" s="178">
        <f t="shared" si="154"/>
        <v>1.1623676371371506E-3</v>
      </c>
      <c r="W993" s="178">
        <f t="shared" si="155"/>
        <v>2.5467744841023145E-4</v>
      </c>
      <c r="X993" s="179">
        <f t="shared" si="156"/>
        <v>2.5115139567510436E-4</v>
      </c>
      <c r="Y993" s="179">
        <f t="shared" si="157"/>
        <v>6.456378783667531E-2</v>
      </c>
      <c r="Z993" s="186">
        <f t="shared" si="158"/>
        <v>3.7798096153862395</v>
      </c>
      <c r="AA993" s="156">
        <f>$J993*'9 All Base Data'!$Y993</f>
        <v>0.51654010490203806</v>
      </c>
      <c r="AB993" s="156">
        <f>$K993*'9 All Base Data'!$Y993</f>
        <v>3.7082577492474532E-2</v>
      </c>
      <c r="AC993" s="178">
        <f>$L993*'9 All Base Data'!$Y993</f>
        <v>1.0860244245823225E-3</v>
      </c>
      <c r="AD993" s="178">
        <f>IF($M993="","",$M993*'9 All Base Data'!$Y993)</f>
        <v>9.6665725195964655E-2</v>
      </c>
      <c r="AE993" s="178">
        <f>IF($N993="","",$N993*'9 All Base Data'!$Y993)</f>
        <v>0.12721121187352166</v>
      </c>
      <c r="AF993" s="178">
        <f>IF($O993="","",$O993*'9 All Base Data'!$Y993)</f>
        <v>2.7872271916410157E-2</v>
      </c>
      <c r="AG993" s="178">
        <f>IF($P993="","",$P993*'9 All Base Data'!$Y993)</f>
        <v>2.7486375555195022E-2</v>
      </c>
      <c r="AH993" s="167">
        <f>$Q993*'9 All Base Data'!$Y993</f>
        <v>516.84043553718925</v>
      </c>
      <c r="AI993" s="178">
        <f>$R993*'9 All Base Data'!$Y993</f>
        <v>1.8388827734512556</v>
      </c>
      <c r="AJ993" s="178">
        <f>$S993*'9 All Base Data'!$Y993</f>
        <v>0.13201397587320934</v>
      </c>
      <c r="AK993" s="178">
        <f>$T993*'9 All Base Data'!$Y993</f>
        <v>3.8662469515130687E-3</v>
      </c>
      <c r="AL993" s="178">
        <f>IF($U993="","",$U993*'9 All Base Data'!$Y993)</f>
        <v>6.1382735499437553E-4</v>
      </c>
      <c r="AM993" s="178">
        <f>IF($V993="","",$V993*'9 All Base Data'!$Y993)</f>
        <v>5.7690284584642081E-4</v>
      </c>
      <c r="AN993" s="178">
        <f>IF($W993="","",$W993*'9 All Base Data'!$Y993)</f>
        <v>1.2640075314092005E-4</v>
      </c>
      <c r="AO993" s="178">
        <f>IF($X993="","",$X993*'9 All Base Data'!$Y993)</f>
        <v>1.2465071314280942E-4</v>
      </c>
      <c r="AP993" s="178">
        <f>$Y993*'9 All Base Data'!$Y993</f>
        <v>3.204410700330574E-2</v>
      </c>
      <c r="AQ993" s="179">
        <f t="shared" si="159"/>
        <v>1.8759838576069152</v>
      </c>
    </row>
    <row r="994" spans="1:43" x14ac:dyDescent="0.25">
      <c r="A994" s="124">
        <v>553301</v>
      </c>
      <c r="B994" s="125" t="s">
        <v>1035</v>
      </c>
      <c r="C994" s="126" t="s">
        <v>987</v>
      </c>
      <c r="D994" s="101" t="s">
        <v>2098</v>
      </c>
      <c r="E994" s="142"/>
      <c r="F994" s="191" t="str">
        <f>IF('9 All Base Data'!G994="Rural Centre","Rural",IF('9 All Base Data'!G994="Rural (Incl.some Off Shore Islands)","Rural",IF('9 All Base Data'!G994="Inlet-in TA but not in Urban Area","Rural",IF('9 All Base Data'!G994="Rural (Incl.some Off Shore Islands)","Rural",IF('9 All Base Data'!G994="Inlet-not in TA","Rural",IF('9 All Base Data'!G994="Inland Water not in Urban Area","Rural",IF('9 All Base Data'!G994="Oceanic-in Region but not in TA","Rural",'9 All Base Data'!G994)))))))</f>
        <v>Rural</v>
      </c>
      <c r="G994" s="177">
        <f>IF('9 All Base Data'!I994="..C","..C",'9 All Base Data'!I994*Basecase_Pop_2006)</f>
        <v>249</v>
      </c>
      <c r="H994" s="177">
        <f>IF('9 All Base Data'!J994="..C","..C",'9 All Base Data'!J994*Basecase_Pop_2006)</f>
        <v>144</v>
      </c>
      <c r="I994" s="191">
        <f>IF('9 All Base Data'!L994="..C","..C",'9 All Base Data'!L994*Basecase_Pop_2006)</f>
        <v>3</v>
      </c>
      <c r="J994" s="156">
        <f>IF('9 All Base Data'!$P994=0,0,('9 All Base Data'!$P994*Basecase_Pop_2006)/(1+(1/(BaseCase_Mort_AllAdults_30*('9 All Base Data'!$W994*Basecase_PM10)/10))))</f>
        <v>0.52841947735818684</v>
      </c>
      <c r="K994" s="156">
        <f>IF('9 All Base Data'!$Q994=0,0,('9 All Base Data'!$Q994*Basecase_Pop_2006)/(1+(1/(BaseCase_Mort_Maori_30*('9 All Base Data'!$W994*Basecase_PM10)/10))))</f>
        <v>0.13748490598585475</v>
      </c>
      <c r="L994" s="179">
        <f>133/(1+1/(BaseCase_Mort_Child_0_1*'9 All Base Data'!$AB$10/10))*IF('9 All Base Data'!$L994="..C",0,'9 All Base Data'!L994/'9 All Base Data'!$L$2022)</f>
        <v>4.3763335659156898E-4</v>
      </c>
      <c r="M994" s="178">
        <f>IF('9 All Base Data'!$R994="","",IF('9 All Base Data'!$R994=0,0,('9 All Base Data'!$R994*Basecase_Pop_2006)/(1+(1/(BaseCase_CardiacHA_All*('9 All Base Data'!$W994*Basecase_PM10)/10)))))</f>
        <v>2.0623379001614279E-2</v>
      </c>
      <c r="N994" s="178">
        <f>IF('9 All Base Data'!$S994="","",IF('9 All Base Data'!$S994=0,0,('9 All Base Data'!S994*Basecase_Pop_2006)/(1+(1/(BaseCase_RespHA_All*('9 All Base Data'!$W994*Basecase_PM10)/10)))))</f>
        <v>1.0542641811429573E-2</v>
      </c>
      <c r="O994" s="178">
        <f>IF('9 All Base Data'!$T994="","",IF('9 All Base Data'!$T994=0,0,('9 All Base Data'!$T994*Basecase_Pop_2006)/(1+(1/(BaseCase_RespHA_Child_1_4*('9 All Base Data'!$W994*Basecase_PM10)/10)))))</f>
        <v>0</v>
      </c>
      <c r="P994" s="179">
        <f>IF('9 All Base Data'!$U994="","",IF('9 All Base Data'!$U994=0,0,('9 All Base Data'!$U994*Basecase_Pop_2006)/(1+(1/(BaseCase_RespHA_Child_5_14*('9 All Base Data'!$W994*Basecase_PM10)/10)))))</f>
        <v>0</v>
      </c>
      <c r="Q994" s="156">
        <f>IF('7 Base case Results'!$G994="..C",0,BaseCase_RADs_All*'7 Base case Results'!$G994*('9 All Base Data'!$V994*Basecase_PM10)/10)</f>
        <v>71.443079999999995</v>
      </c>
      <c r="R994" s="189">
        <f t="shared" si="150"/>
        <v>1.8811733393951451</v>
      </c>
      <c r="S994" s="178">
        <f t="shared" si="151"/>
        <v>0.48944626530964286</v>
      </c>
      <c r="T994" s="179">
        <f t="shared" si="152"/>
        <v>1.5579747494659855E-3</v>
      </c>
      <c r="U994" s="178">
        <f t="shared" si="153"/>
        <v>1.3095845666025069E-4</v>
      </c>
      <c r="V994" s="178">
        <f t="shared" si="154"/>
        <v>4.7810880614833114E-5</v>
      </c>
      <c r="W994" s="178">
        <f t="shared" si="155"/>
        <v>0</v>
      </c>
      <c r="X994" s="179">
        <f t="shared" si="156"/>
        <v>0</v>
      </c>
      <c r="Y994" s="179">
        <f t="shared" si="157"/>
        <v>4.4294709599999992E-3</v>
      </c>
      <c r="Z994" s="186">
        <f t="shared" si="158"/>
        <v>1.8873395544418861</v>
      </c>
      <c r="AA994" s="156">
        <f>$J994*'9 All Base Data'!$Y994</f>
        <v>4.6027523508585542E-2</v>
      </c>
      <c r="AB994" s="156">
        <f>$K994*'9 All Base Data'!$Y994</f>
        <v>1.1975504336018511E-2</v>
      </c>
      <c r="AC994" s="178">
        <f>$L994*'9 All Base Data'!$Y994</f>
        <v>3.811967664281548E-5</v>
      </c>
      <c r="AD994" s="178">
        <f>IF($M994="","",$M994*'9 All Base Data'!$Y994)</f>
        <v>1.7963816673998757E-3</v>
      </c>
      <c r="AE994" s="178">
        <f>IF($N994="","",$N994*'9 All Base Data'!$Y994)</f>
        <v>9.1830773582413908E-4</v>
      </c>
      <c r="AF994" s="178">
        <f>IF($O994="","",$O994*'9 All Base Data'!$Y994)</f>
        <v>0</v>
      </c>
      <c r="AG994" s="178">
        <f>IF($P994="","",$P994*'9 All Base Data'!$Y994)</f>
        <v>0</v>
      </c>
      <c r="AH994" s="167">
        <f>$Q994*'9 All Base Data'!$Y994</f>
        <v>6.2229879577220135</v>
      </c>
      <c r="AI994" s="178">
        <f>$R994*'9 All Base Data'!$Y994</f>
        <v>0.16385798369056451</v>
      </c>
      <c r="AJ994" s="178">
        <f>$S994*'9 All Base Data'!$Y994</f>
        <v>4.2632795436225897E-2</v>
      </c>
      <c r="AK994" s="178">
        <f>$T994*'9 All Base Data'!$Y994</f>
        <v>1.3570604884842311E-4</v>
      </c>
      <c r="AL994" s="178">
        <f>IF($U994="","",$U994*'9 All Base Data'!$Y994)</f>
        <v>1.1407023587989212E-5</v>
      </c>
      <c r="AM994" s="178">
        <f>IF($V994="","",$V994*'9 All Base Data'!$Y994)</f>
        <v>4.1645255819624709E-6</v>
      </c>
      <c r="AN994" s="178">
        <f>IF($W994="","",$W994*'9 All Base Data'!$Y994)</f>
        <v>0</v>
      </c>
      <c r="AO994" s="178">
        <f>IF($X994="","",$X994*'9 All Base Data'!$Y994)</f>
        <v>0</v>
      </c>
      <c r="AP994" s="178">
        <f>$Y994*'9 All Base Data'!$Y994</f>
        <v>3.8582525337876481E-4</v>
      </c>
      <c r="AQ994" s="179">
        <f t="shared" si="159"/>
        <v>0.16439508654196164</v>
      </c>
    </row>
    <row r="995" spans="1:43" x14ac:dyDescent="0.25">
      <c r="A995" s="124">
        <v>553302</v>
      </c>
      <c r="B995" s="125" t="s">
        <v>1036</v>
      </c>
      <c r="C995" s="126" t="s">
        <v>987</v>
      </c>
      <c r="D995" s="101" t="s">
        <v>2098</v>
      </c>
      <c r="E995" s="142"/>
      <c r="F995" s="191" t="str">
        <f>IF('9 All Base Data'!G995="Rural Centre","Rural",IF('9 All Base Data'!G995="Rural (Incl.some Off Shore Islands)","Rural",IF('9 All Base Data'!G995="Inlet-in TA but not in Urban Area","Rural",IF('9 All Base Data'!G995="Rural (Incl.some Off Shore Islands)","Rural",IF('9 All Base Data'!G995="Inlet-not in TA","Rural",IF('9 All Base Data'!G995="Inland Water not in Urban Area","Rural",IF('9 All Base Data'!G995="Oceanic-in Region but not in TA","Rural",'9 All Base Data'!G995)))))))</f>
        <v>Rural</v>
      </c>
      <c r="G995" s="177">
        <f>IF('9 All Base Data'!I995="..C","..C",'9 All Base Data'!I995*Basecase_Pop_2006)</f>
        <v>2601</v>
      </c>
      <c r="H995" s="177">
        <f>IF('9 All Base Data'!J995="..C","..C",'9 All Base Data'!J995*Basecase_Pop_2006)</f>
        <v>1419</v>
      </c>
      <c r="I995" s="191">
        <f>IF('9 All Base Data'!L995="..C","..C",'9 All Base Data'!L995*Basecase_Pop_2006)</f>
        <v>54</v>
      </c>
      <c r="J995" s="156">
        <f>IF('9 All Base Data'!$P995=0,0,('9 All Base Data'!$P995*Basecase_Pop_2006)/(1+(1/(BaseCase_Mort_AllAdults_30*('9 All Base Data'!$W995*Basecase_PM10)/10))))</f>
        <v>0.1232978780502436</v>
      </c>
      <c r="K995" s="156">
        <f>IF('9 All Base Data'!$Q995=0,0,('9 All Base Data'!$Q995*Basecase_Pop_2006)/(1+(1/(BaseCase_Mort_Maori_30*('9 All Base Data'!$W995*Basecase_PM10)/10))))</f>
        <v>0</v>
      </c>
      <c r="L995" s="179">
        <f>133/(1+1/(BaseCase_Mort_Child_0_1*'9 All Base Data'!$AB$10/10))*IF('9 All Base Data'!$L995="..C",0,'9 All Base Data'!L995/'9 All Base Data'!$L$2022)</f>
        <v>7.8774004186482408E-3</v>
      </c>
      <c r="M995" s="178">
        <f>IF('9 All Base Data'!$R995="","",IF('9 All Base Data'!$R995=0,0,('9 All Base Data'!$R995*Basecase_Pop_2006)/(1+(1/(BaseCase_CardiacHA_All*('9 All Base Data'!$W995*Basecase_PM10)/10)))))</f>
        <v>5.8697309466132955E-2</v>
      </c>
      <c r="N995" s="178">
        <f>IF('9 All Base Data'!$S995="","",IF('9 All Base Data'!$S995=0,0,('9 All Base Data'!S995*Basecase_Pop_2006)/(1+(1/(BaseCase_RespHA_All*('9 All Base Data'!$W995*Basecase_PM10)/10)))))</f>
        <v>0.12651170173715487</v>
      </c>
      <c r="O995" s="178">
        <f>IF('9 All Base Data'!$T995="","",IF('9 All Base Data'!$T995=0,0,('9 All Base Data'!$T995*Basecase_Pop_2006)/(1+(1/(BaseCase_RespHA_Child_1_4*('9 All Base Data'!$W995*Basecase_PM10)/10)))))</f>
        <v>2.6149838245040719E-2</v>
      </c>
      <c r="P995" s="179">
        <f>IF('9 All Base Data'!$U995="","",IF('9 All Base Data'!$U995=0,0,('9 All Base Data'!$U995*Basecase_Pop_2006)/(1+(1/(BaseCase_RespHA_Child_5_14*('9 All Base Data'!$W995*Basecase_PM10)/10)))))</f>
        <v>3.8919436278579168E-2</v>
      </c>
      <c r="Q995" s="156">
        <f>IF('7 Base case Results'!$G995="..C",0,BaseCase_RADs_All*'7 Base case Results'!$G995*('9 All Base Data'!$V995*Basecase_PM10)/10)</f>
        <v>746.27892000000008</v>
      </c>
      <c r="R995" s="189">
        <f t="shared" si="150"/>
        <v>0.43894044585886721</v>
      </c>
      <c r="S995" s="178">
        <f t="shared" si="151"/>
        <v>0</v>
      </c>
      <c r="T995" s="179">
        <f t="shared" si="152"/>
        <v>2.8043545490387737E-2</v>
      </c>
      <c r="U995" s="178">
        <f t="shared" si="153"/>
        <v>3.7272791510994425E-4</v>
      </c>
      <c r="V995" s="178">
        <f t="shared" si="154"/>
        <v>5.7373056737799728E-4</v>
      </c>
      <c r="W995" s="178">
        <f t="shared" si="155"/>
        <v>1.1858951644125966E-4</v>
      </c>
      <c r="X995" s="179">
        <f t="shared" si="156"/>
        <v>1.7649964352335653E-4</v>
      </c>
      <c r="Y995" s="179">
        <f t="shared" si="157"/>
        <v>4.6269293040000006E-2</v>
      </c>
      <c r="Z995" s="186">
        <f t="shared" si="158"/>
        <v>0.51419974287174286</v>
      </c>
      <c r="AA995" s="156">
        <f>$J995*'9 All Base Data'!$Y995</f>
        <v>1.0739755485336627E-2</v>
      </c>
      <c r="AB995" s="156">
        <f>$K995*'9 All Base Data'!$Y995</f>
        <v>0</v>
      </c>
      <c r="AC995" s="178">
        <f>$L995*'9 All Base Data'!$Y995</f>
        <v>6.8615417957067866E-4</v>
      </c>
      <c r="AD995" s="178">
        <f>IF($M995="","",$M995*'9 All Base Data'!$Y995)</f>
        <v>5.1127785918304164E-3</v>
      </c>
      <c r="AE995" s="178">
        <f>IF($N995="","",$N995*'9 All Base Data'!$Y995)</f>
        <v>1.1019692829889668E-2</v>
      </c>
      <c r="AF995" s="178">
        <f>IF($O995="","",$O995*'9 All Base Data'!$Y995)</f>
        <v>2.2777591404971199E-3</v>
      </c>
      <c r="AG995" s="178">
        <f>IF($P995="","",$P995*'9 All Base Data'!$Y995)</f>
        <v>3.3900439802277203E-3</v>
      </c>
      <c r="AH995" s="167">
        <f>$Q995*'9 All Base Data'!$Y995</f>
        <v>65.003982642710682</v>
      </c>
      <c r="AI995" s="178">
        <f>$R995*'9 All Base Data'!$Y995</f>
        <v>3.8233529527798391E-2</v>
      </c>
      <c r="AJ995" s="178">
        <f>$S995*'9 All Base Data'!$Y995</f>
        <v>0</v>
      </c>
      <c r="AK995" s="178">
        <f>$T995*'9 All Base Data'!$Y995</f>
        <v>2.4427088792716156E-3</v>
      </c>
      <c r="AL995" s="178">
        <f>IF($U995="","",$U995*'9 All Base Data'!$Y995)</f>
        <v>3.2466144058123141E-5</v>
      </c>
      <c r="AM995" s="178">
        <f>IF($V995="","",$V995*'9 All Base Data'!$Y995)</f>
        <v>4.9974306983549644E-5</v>
      </c>
      <c r="AN995" s="178">
        <f>IF($W995="","",$W995*'9 All Base Data'!$Y995)</f>
        <v>1.0329637702154438E-5</v>
      </c>
      <c r="AO995" s="178">
        <f>IF($X995="","",$X995*'9 All Base Data'!$Y995)</f>
        <v>1.5373849450332713E-5</v>
      </c>
      <c r="AP995" s="178">
        <f>$Y995*'9 All Base Data'!$Y995</f>
        <v>4.0302469238480626E-3</v>
      </c>
      <c r="AQ995" s="179">
        <f t="shared" si="159"/>
        <v>4.478892578195974E-2</v>
      </c>
    </row>
    <row r="996" spans="1:43" x14ac:dyDescent="0.25">
      <c r="A996" s="124">
        <v>553400</v>
      </c>
      <c r="B996" s="125" t="s">
        <v>1037</v>
      </c>
      <c r="C996" s="126" t="s">
        <v>987</v>
      </c>
      <c r="D996" s="101" t="s">
        <v>2098</v>
      </c>
      <c r="E996" s="142"/>
      <c r="F996" s="191" t="str">
        <f>IF('9 All Base Data'!G996="Rural Centre","Rural",IF('9 All Base Data'!G996="Rural (Incl.some Off Shore Islands)","Rural",IF('9 All Base Data'!G996="Inlet-in TA but not in Urban Area","Rural",IF('9 All Base Data'!G996="Rural (Incl.some Off Shore Islands)","Rural",IF('9 All Base Data'!G996="Inlet-not in TA","Rural",IF('9 All Base Data'!G996="Inland Water not in Urban Area","Rural",IF('9 All Base Data'!G996="Oceanic-in Region but not in TA","Rural",'9 All Base Data'!G996)))))))</f>
        <v>Rural</v>
      </c>
      <c r="G996" s="177">
        <f>IF('9 All Base Data'!I996="..C","..C",'9 All Base Data'!I996*Basecase_Pop_2006)</f>
        <v>303</v>
      </c>
      <c r="H996" s="177">
        <f>IF('9 All Base Data'!J996="..C","..C",'9 All Base Data'!J996*Basecase_Pop_2006)</f>
        <v>171</v>
      </c>
      <c r="I996" s="191">
        <f>IF('9 All Base Data'!L996="..C","..C",'9 All Base Data'!L996*Basecase_Pop_2006)</f>
        <v>3</v>
      </c>
      <c r="J996" s="156">
        <f>IF('9 All Base Data'!$P996=0,0,('9 All Base Data'!$P996*Basecase_Pop_2006)/(1+(1/(BaseCase_Mort_AllAdults_30*('9 All Base Data'!$W996*Basecase_PM10)/10))))</f>
        <v>0.44034956446515572</v>
      </c>
      <c r="K996" s="156">
        <f>IF('9 All Base Data'!$Q996=0,0,('9 All Base Data'!$Q996*Basecase_Pop_2006)/(1+(1/(BaseCase_Mort_Maori_30*('9 All Base Data'!$W996*Basecase_PM10)/10))))</f>
        <v>0.41245471795756428</v>
      </c>
      <c r="L996" s="179">
        <f>133/(1+1/(BaseCase_Mort_Child_0_1*'9 All Base Data'!$AB$10/10))*IF('9 All Base Data'!$L996="..C",0,'9 All Base Data'!L996/'9 All Base Data'!$L$2022)</f>
        <v>4.3763335659156898E-4</v>
      </c>
      <c r="M996" s="178">
        <f>IF('9 All Base Data'!$R996="","",IF('9 All Base Data'!$R996=0,0,('9 All Base Data'!$R996*Basecase_Pop_2006)/(1+(1/(BaseCase_CardiacHA_All*('9 All Base Data'!$W996*Basecase_PM10)/10)))))</f>
        <v>3.8073930464518672E-2</v>
      </c>
      <c r="N996" s="178">
        <f>IF('9 All Base Data'!$S996="","",IF('9 All Base Data'!$S996=0,0,('9 All Base Data'!S996*Basecase_Pop_2006)/(1+(1/(BaseCase_RespHA_All*('9 All Base Data'!$W996*Basecase_PM10)/10)))))</f>
        <v>2.1085283622859146E-2</v>
      </c>
      <c r="O996" s="178">
        <f>IF('9 All Base Data'!$T996="","",IF('9 All Base Data'!$T996=0,0,('9 All Base Data'!$T996*Basecase_Pop_2006)/(1+(1/(BaseCase_RespHA_Child_1_4*('9 All Base Data'!$W996*Basecase_PM10)/10)))))</f>
        <v>0</v>
      </c>
      <c r="P996" s="179">
        <f>IF('9 All Base Data'!$U996="","",IF('9 All Base Data'!$U996=0,0,('9 All Base Data'!$U996*Basecase_Pop_2006)/(1+(1/(BaseCase_RespHA_Child_5_14*('9 All Base Data'!$W996*Basecase_PM10)/10)))))</f>
        <v>7.7838872557158328E-3</v>
      </c>
      <c r="Q996" s="156">
        <f>IF('7 Base case Results'!$G996="..C",0,BaseCase_RADs_All*'7 Base case Results'!$G996*('9 All Base Data'!$V996*Basecase_PM10)/10)</f>
        <v>86.936760000000007</v>
      </c>
      <c r="R996" s="189">
        <f t="shared" si="150"/>
        <v>1.5676444494959545</v>
      </c>
      <c r="S996" s="178">
        <f t="shared" si="151"/>
        <v>1.4683387959289287</v>
      </c>
      <c r="T996" s="179">
        <f t="shared" si="152"/>
        <v>1.5579747494659855E-3</v>
      </c>
      <c r="U996" s="178">
        <f t="shared" si="153"/>
        <v>2.4176945844969357E-4</v>
      </c>
      <c r="V996" s="178">
        <f t="shared" si="154"/>
        <v>9.5621761229666228E-5</v>
      </c>
      <c r="W996" s="178">
        <f t="shared" si="155"/>
        <v>0</v>
      </c>
      <c r="X996" s="179">
        <f t="shared" si="156"/>
        <v>3.52999287046713E-5</v>
      </c>
      <c r="Y996" s="179">
        <f t="shared" si="157"/>
        <v>5.3900791200000003E-3</v>
      </c>
      <c r="Z996" s="186">
        <f t="shared" si="158"/>
        <v>1.5749298945850998</v>
      </c>
      <c r="AA996" s="156">
        <f>$J996*'9 All Base Data'!$Y996</f>
        <v>3.8356269590487949E-2</v>
      </c>
      <c r="AB996" s="156">
        <f>$K996*'9 All Base Data'!$Y996</f>
        <v>3.5926513008055536E-2</v>
      </c>
      <c r="AC996" s="178">
        <f>$L996*'9 All Base Data'!$Y996</f>
        <v>3.811967664281548E-5</v>
      </c>
      <c r="AD996" s="178">
        <f>IF($M996="","",$M996*'9 All Base Data'!$Y996)</f>
        <v>3.31639692443054E-3</v>
      </c>
      <c r="AE996" s="178">
        <f>IF($N996="","",$N996*'9 All Base Data'!$Y996)</f>
        <v>1.8366154716482782E-3</v>
      </c>
      <c r="AF996" s="178">
        <f>IF($O996="","",$O996*'9 All Base Data'!$Y996)</f>
        <v>0</v>
      </c>
      <c r="AG996" s="178">
        <f>IF($P996="","",$P996*'9 All Base Data'!$Y996)</f>
        <v>6.7800879604554406E-4</v>
      </c>
      <c r="AH996" s="167">
        <f>$Q996*'9 All Base Data'!$Y996</f>
        <v>7.572551611203898</v>
      </c>
      <c r="AI996" s="178">
        <f>$R996*'9 All Base Data'!$Y996</f>
        <v>0.13654831974213713</v>
      </c>
      <c r="AJ996" s="178">
        <f>$S996*'9 All Base Data'!$Y996</f>
        <v>0.1278983863086777</v>
      </c>
      <c r="AK996" s="178">
        <f>$T996*'9 All Base Data'!$Y996</f>
        <v>1.3570604884842311E-4</v>
      </c>
      <c r="AL996" s="178">
        <f>IF($U996="","",$U996*'9 All Base Data'!$Y996)</f>
        <v>2.1059120470133929E-5</v>
      </c>
      <c r="AM996" s="178">
        <f>IF($V996="","",$V996*'9 All Base Data'!$Y996)</f>
        <v>8.3290511639249418E-6</v>
      </c>
      <c r="AN996" s="178">
        <f>IF($W996="","",$W996*'9 All Base Data'!$Y996)</f>
        <v>0</v>
      </c>
      <c r="AO996" s="178">
        <f>IF($X996="","",$X996*'9 All Base Data'!$Y996)</f>
        <v>3.0747698900665421E-6</v>
      </c>
      <c r="AP996" s="178">
        <f>$Y996*'9 All Base Data'!$Y996</f>
        <v>4.6949819989464163E-4</v>
      </c>
      <c r="AQ996" s="179">
        <f t="shared" si="159"/>
        <v>0.13718291216251424</v>
      </c>
    </row>
    <row r="997" spans="1:43" x14ac:dyDescent="0.25">
      <c r="A997" s="124">
        <v>553500</v>
      </c>
      <c r="B997" s="125" t="s">
        <v>1038</v>
      </c>
      <c r="C997" s="126" t="s">
        <v>987</v>
      </c>
      <c r="D997" s="101" t="s">
        <v>2098</v>
      </c>
      <c r="E997" s="142"/>
      <c r="F997" s="191" t="str">
        <f>IF('9 All Base Data'!G997="Rural Centre","Rural",IF('9 All Base Data'!G997="Rural (Incl.some Off Shore Islands)","Rural",IF('9 All Base Data'!G997="Inlet-in TA but not in Urban Area","Rural",IF('9 All Base Data'!G997="Rural (Incl.some Off Shore Islands)","Rural",IF('9 All Base Data'!G997="Inlet-not in TA","Rural",IF('9 All Base Data'!G997="Inland Water not in Urban Area","Rural",IF('9 All Base Data'!G997="Oceanic-in Region but not in TA","Rural",'9 All Base Data'!G997)))))))</f>
        <v>Rural</v>
      </c>
      <c r="G997" s="177">
        <f>IF('9 All Base Data'!I997="..C","..C",'9 All Base Data'!I997*Basecase_Pop_2006)</f>
        <v>1698</v>
      </c>
      <c r="H997" s="177">
        <f>IF('9 All Base Data'!J997="..C","..C",'9 All Base Data'!J997*Basecase_Pop_2006)</f>
        <v>924</v>
      </c>
      <c r="I997" s="191">
        <f>IF('9 All Base Data'!L997="..C","..C",'9 All Base Data'!L997*Basecase_Pop_2006)</f>
        <v>39</v>
      </c>
      <c r="J997" s="156">
        <f>IF('9 All Base Data'!$P997=0,0,('9 All Base Data'!$P997*Basecase_Pop_2006)/(1+(1/(BaseCase_Mort_AllAdults_30*('9 All Base Data'!$W997*Basecase_PM10)/10))))</f>
        <v>0.15852584320745605</v>
      </c>
      <c r="K997" s="156">
        <f>IF('9 All Base Data'!$Q997=0,0,('9 All Base Data'!$Q997*Basecase_Pop_2006)/(1+(1/(BaseCase_Mort_Maori_30*('9 All Base Data'!$W997*Basecase_PM10)/10))))</f>
        <v>0</v>
      </c>
      <c r="L997" s="179">
        <f>133/(1+1/(BaseCase_Mort_Child_0_1*'9 All Base Data'!$AB$10/10))*IF('9 All Base Data'!$L997="..C",0,'9 All Base Data'!L997/'9 All Base Data'!$L$2022)</f>
        <v>5.6892336356903963E-3</v>
      </c>
      <c r="M997" s="178">
        <f>IF('9 All Base Data'!$R997="","",IF('9 All Base Data'!$R997=0,0,('9 All Base Data'!$R997*Basecase_Pop_2006)/(1+(1/(BaseCase_CardiacHA_All*('9 All Base Data'!$W997*Basecase_PM10)/10)))))</f>
        <v>3.9660344233873622E-2</v>
      </c>
      <c r="N997" s="178">
        <f>IF('9 All Base Data'!$S997="","",IF('9 All Base Data'!$S997=0,0,('9 All Base Data'!S997*Basecase_Pop_2006)/(1+(1/(BaseCase_RespHA_All*('9 All Base Data'!$W997*Basecase_PM10)/10)))))</f>
        <v>6.3255850868577435E-2</v>
      </c>
      <c r="O997" s="178">
        <f>IF('9 All Base Data'!$T997="","",IF('9 All Base Data'!$T997=0,0,('9 All Base Data'!$T997*Basecase_Pop_2006)/(1+(1/(BaseCase_RespHA_Child_1_4*('9 All Base Data'!$W997*Basecase_PM10)/10)))))</f>
        <v>2.0919870596032574E-2</v>
      </c>
      <c r="P997" s="179">
        <f>IF('9 All Base Data'!$U997="","",IF('9 All Base Data'!$U997=0,0,('9 All Base Data'!$U997*Basecase_Pop_2006)/(1+(1/(BaseCase_RespHA_Child_5_14*('9 All Base Data'!$W997*Basecase_PM10)/10)))))</f>
        <v>7.7838872557158328E-3</v>
      </c>
      <c r="Q997" s="156">
        <f>IF('7 Base case Results'!$G997="..C",0,BaseCase_RADs_All*'7 Base case Results'!$G997*('9 All Base Data'!$V997*Basecase_PM10)/10)</f>
        <v>487.19015999999999</v>
      </c>
      <c r="R997" s="189">
        <f t="shared" si="150"/>
        <v>0.5643520018185435</v>
      </c>
      <c r="S997" s="178">
        <f t="shared" si="151"/>
        <v>0</v>
      </c>
      <c r="T997" s="179">
        <f t="shared" si="152"/>
        <v>2.0253671743057811E-2</v>
      </c>
      <c r="U997" s="178">
        <f t="shared" si="153"/>
        <v>2.5184318588509754E-4</v>
      </c>
      <c r="V997" s="178">
        <f t="shared" si="154"/>
        <v>2.8686528368899864E-4</v>
      </c>
      <c r="W997" s="178">
        <f t="shared" si="155"/>
        <v>9.487161315300773E-5</v>
      </c>
      <c r="X997" s="179">
        <f t="shared" si="156"/>
        <v>3.52999287046713E-5</v>
      </c>
      <c r="Y997" s="179">
        <f t="shared" si="157"/>
        <v>3.020578992E-2</v>
      </c>
      <c r="Z997" s="186">
        <f t="shared" si="158"/>
        <v>0.61535017195117547</v>
      </c>
      <c r="AA997" s="156">
        <f>$J997*'9 All Base Data'!$Y997</f>
        <v>1.3808257052575662E-2</v>
      </c>
      <c r="AB997" s="156">
        <f>$K997*'9 All Base Data'!$Y997</f>
        <v>0</v>
      </c>
      <c r="AC997" s="178">
        <f>$L997*'9 All Base Data'!$Y997</f>
        <v>4.9555579635660128E-4</v>
      </c>
      <c r="AD997" s="178">
        <f>IF($M997="","",$M997*'9 All Base Data'!$Y997)</f>
        <v>3.4545801296151464E-3</v>
      </c>
      <c r="AE997" s="178">
        <f>IF($N997="","",$N997*'9 All Base Data'!$Y997)</f>
        <v>5.5098464149448342E-3</v>
      </c>
      <c r="AF997" s="178">
        <f>IF($O997="","",$O997*'9 All Base Data'!$Y997)</f>
        <v>1.8222073123976958E-3</v>
      </c>
      <c r="AG997" s="178">
        <f>IF($P997="","",$P997*'9 All Base Data'!$Y997)</f>
        <v>6.7800879604554406E-4</v>
      </c>
      <c r="AH997" s="167">
        <f>$Q997*'9 All Base Data'!$Y997</f>
        <v>42.43627932615253</v>
      </c>
      <c r="AI997" s="178">
        <f>$R997*'9 All Base Data'!$Y997</f>
        <v>4.9157395107169349E-2</v>
      </c>
      <c r="AJ997" s="178">
        <f>$S997*'9 All Base Data'!$Y997</f>
        <v>0</v>
      </c>
      <c r="AK997" s="178">
        <f>$T997*'9 All Base Data'!$Y997</f>
        <v>1.7641786350295003E-3</v>
      </c>
      <c r="AL997" s="178">
        <f>IF($U997="","",$U997*'9 All Base Data'!$Y997)</f>
        <v>2.1936583823056185E-5</v>
      </c>
      <c r="AM997" s="178">
        <f>IF($V997="","",$V997*'9 All Base Data'!$Y997)</f>
        <v>2.4987153491774822E-5</v>
      </c>
      <c r="AN997" s="178">
        <f>IF($W997="","",$W997*'9 All Base Data'!$Y997)</f>
        <v>8.2637101617235509E-6</v>
      </c>
      <c r="AO997" s="178">
        <f>IF($X997="","",$X997*'9 All Base Data'!$Y997)</f>
        <v>3.0747698900665421E-6</v>
      </c>
      <c r="AP997" s="178">
        <f>$Y997*'9 All Base Data'!$Y997</f>
        <v>2.6310493182214569E-3</v>
      </c>
      <c r="AQ997" s="179">
        <f t="shared" si="159"/>
        <v>5.359954679773514E-2</v>
      </c>
    </row>
    <row r="998" spans="1:43" x14ac:dyDescent="0.25">
      <c r="A998" s="124">
        <v>553601</v>
      </c>
      <c r="B998" s="125" t="s">
        <v>1039</v>
      </c>
      <c r="C998" s="126" t="s">
        <v>987</v>
      </c>
      <c r="D998" s="101" t="s">
        <v>2098</v>
      </c>
      <c r="E998" s="142"/>
      <c r="F998" s="191" t="str">
        <f>IF('9 All Base Data'!G998="Rural Centre","Rural",IF('9 All Base Data'!G998="Rural (Incl.some Off Shore Islands)","Rural",IF('9 All Base Data'!G998="Inlet-in TA but not in Urban Area","Rural",IF('9 All Base Data'!G998="Rural (Incl.some Off Shore Islands)","Rural",IF('9 All Base Data'!G998="Inlet-not in TA","Rural",IF('9 All Base Data'!G998="Inland Water not in Urban Area","Rural",IF('9 All Base Data'!G998="Oceanic-in Region but not in TA","Rural",'9 All Base Data'!G998)))))))</f>
        <v>Eltham</v>
      </c>
      <c r="G998" s="177">
        <f>IF('9 All Base Data'!I998="..C","..C",'9 All Base Data'!I998*Basecase_Pop_2006)</f>
        <v>1944</v>
      </c>
      <c r="H998" s="177">
        <f>IF('9 All Base Data'!J998="..C","..C",'9 All Base Data'!J998*Basecase_Pop_2006)</f>
        <v>1185</v>
      </c>
      <c r="I998" s="191">
        <f>IF('9 All Base Data'!L998="..C","..C",'9 All Base Data'!L998*Basecase_Pop_2006)</f>
        <v>21</v>
      </c>
      <c r="J998" s="156">
        <f>IF('9 All Base Data'!$P998=0,0,('9 All Base Data'!$P998*Basecase_Pop_2006)/(1+(1/(BaseCase_Mort_AllAdults_30*('9 All Base Data'!$W998*Basecase_PM10)/10))))</f>
        <v>0.79586481625183214</v>
      </c>
      <c r="K998" s="156">
        <f>IF('9 All Base Data'!$Q998=0,0,('9 All Base Data'!$Q998*Basecase_Pop_2006)/(1+(1/(BaseCase_Mort_Maori_30*('9 All Base Data'!$W998*Basecase_PM10)/10))))</f>
        <v>0</v>
      </c>
      <c r="L998" s="179">
        <f>133/(1+1/(BaseCase_Mort_Child_0_1*'9 All Base Data'!$AB$10/10))*IF('9 All Base Data'!$L998="..C",0,'9 All Base Data'!L998/'9 All Base Data'!$L$2022)</f>
        <v>3.0634334961409829E-3</v>
      </c>
      <c r="M998" s="178">
        <f>IF('9 All Base Data'!$R998="","",IF('9 All Base Data'!$R998=0,0,('9 All Base Data'!$R998*Basecase_Pop_2006)/(1+(1/(BaseCase_CardiacHA_All*('9 All Base Data'!$W998*Basecase_PM10)/10)))))</f>
        <v>0.19190188107392187</v>
      </c>
      <c r="N998" s="178">
        <f>IF('9 All Base Data'!$S998="","",IF('9 All Base Data'!$S998=0,0,('9 All Base Data'!S998*Basecase_Pop_2006)/(1+(1/(BaseCase_RespHA_All*('9 All Base Data'!$W998*Basecase_PM10)/10)))))</f>
        <v>0.44616994524436338</v>
      </c>
      <c r="O998" s="178">
        <f>IF('9 All Base Data'!$T998="","",IF('9 All Base Data'!$T998=0,0,('9 All Base Data'!$T998*Basecase_Pop_2006)/(1+(1/(BaseCase_RespHA_Child_1_4*('9 All Base Data'!$W998*Basecase_PM10)/10)))))</f>
        <v>7.4877603354717062E-2</v>
      </c>
      <c r="P998" s="179">
        <f>IF('9 All Base Data'!$U998="","",IF('9 All Base Data'!$U998=0,0,('9 All Base Data'!$U998*Basecase_Pop_2006)/(1+(1/(BaseCase_RespHA_Child_5_14*('9 All Base Data'!$W998*Basecase_PM10)/10)))))</f>
        <v>2.7690341309272809E-2</v>
      </c>
      <c r="Q998" s="156">
        <f>IF('7 Base case Results'!$G998="..C",0,BaseCase_RADs_All*'7 Base case Results'!$G998*('9 All Base Data'!$V998*Basecase_PM10)/10)</f>
        <v>1516.3948719886046</v>
      </c>
      <c r="R998" s="189">
        <f t="shared" si="150"/>
        <v>2.8332787458565227</v>
      </c>
      <c r="S998" s="178">
        <f t="shared" si="151"/>
        <v>0</v>
      </c>
      <c r="T998" s="179">
        <f t="shared" si="152"/>
        <v>1.09058232462619E-2</v>
      </c>
      <c r="U998" s="178">
        <f t="shared" si="153"/>
        <v>1.218576944819404E-3</v>
      </c>
      <c r="V998" s="178">
        <f t="shared" si="154"/>
        <v>2.0233807016831881E-3</v>
      </c>
      <c r="W998" s="178">
        <f t="shared" si="155"/>
        <v>3.3956993121364191E-4</v>
      </c>
      <c r="X998" s="179">
        <f t="shared" si="156"/>
        <v>1.2557569783755218E-4</v>
      </c>
      <c r="Y998" s="179">
        <f t="shared" si="157"/>
        <v>9.401648206329348E-2</v>
      </c>
      <c r="Z998" s="186">
        <f t="shared" si="158"/>
        <v>2.9414430088125809</v>
      </c>
      <c r="AA998" s="156">
        <f>$J998*'9 All Base Data'!$Y998</f>
        <v>0.39500125668979374</v>
      </c>
      <c r="AB998" s="156">
        <f>$K998*'9 All Base Data'!$Y998</f>
        <v>0</v>
      </c>
      <c r="AC998" s="178">
        <f>$L998*'9 All Base Data'!$Y998</f>
        <v>1.5204341944152517E-3</v>
      </c>
      <c r="AD998" s="178">
        <f>IF($M998="","",$M998*'9 All Base Data'!$Y998)</f>
        <v>9.5244170413671031E-2</v>
      </c>
      <c r="AE998" s="178">
        <f>IF($N998="","",$N998*'9 All Base Data'!$Y998)</f>
        <v>0.22144173918724139</v>
      </c>
      <c r="AF998" s="178">
        <f>IF($O998="","",$O998*'9 All Base Data'!$Y998)</f>
        <v>3.7163029221880202E-2</v>
      </c>
      <c r="AG998" s="178">
        <f>IF($P998="","",$P998*'9 All Base Data'!$Y998)</f>
        <v>1.3743187777597511E-2</v>
      </c>
      <c r="AH998" s="167">
        <f>$Q998*'9 All Base Data'!$Y998</f>
        <v>752.61258927662618</v>
      </c>
      <c r="AI998" s="178">
        <f>$R998*'9 All Base Data'!$Y998</f>
        <v>1.406204473815666</v>
      </c>
      <c r="AJ998" s="178">
        <f>$S998*'9 All Base Data'!$Y998</f>
        <v>0</v>
      </c>
      <c r="AK998" s="178">
        <f>$T998*'9 All Base Data'!$Y998</f>
        <v>5.4127457321182966E-3</v>
      </c>
      <c r="AL998" s="178">
        <f>IF($U998="","",$U998*'9 All Base Data'!$Y998)</f>
        <v>6.0480048212681119E-4</v>
      </c>
      <c r="AM998" s="178">
        <f>IF($V998="","",$V998*'9 All Base Data'!$Y998)</f>
        <v>1.0042382872141398E-3</v>
      </c>
      <c r="AN998" s="178">
        <f>IF($W998="","",$W998*'9 All Base Data'!$Y998)</f>
        <v>1.6853433752122673E-4</v>
      </c>
      <c r="AO998" s="178">
        <f>IF($X998="","",$X998*'9 All Base Data'!$Y998)</f>
        <v>6.232535657140471E-5</v>
      </c>
      <c r="AP998" s="178">
        <f>$Y998*'9 All Base Data'!$Y998</f>
        <v>4.6661980535150825E-2</v>
      </c>
      <c r="AQ998" s="179">
        <f t="shared" si="159"/>
        <v>1.4598882388522763</v>
      </c>
    </row>
    <row r="999" spans="1:43" x14ac:dyDescent="0.25">
      <c r="A999" s="124">
        <v>553700</v>
      </c>
      <c r="B999" s="125" t="s">
        <v>1040</v>
      </c>
      <c r="C999" s="126" t="s">
        <v>987</v>
      </c>
      <c r="D999" s="101" t="s">
        <v>2098</v>
      </c>
      <c r="E999" s="142"/>
      <c r="F999" s="191" t="str">
        <f>IF('9 All Base Data'!G999="Rural Centre","Rural",IF('9 All Base Data'!G999="Rural (Incl.some Off Shore Islands)","Rural",IF('9 All Base Data'!G999="Inlet-in TA but not in Urban Area","Rural",IF('9 All Base Data'!G999="Rural (Incl.some Off Shore Islands)","Rural",IF('9 All Base Data'!G999="Inlet-not in TA","Rural",IF('9 All Base Data'!G999="Inland Water not in Urban Area","Rural",IF('9 All Base Data'!G999="Oceanic-in Region but not in TA","Rural",'9 All Base Data'!G999)))))))</f>
        <v>Rural</v>
      </c>
      <c r="G999" s="177">
        <f>IF('9 All Base Data'!I999="..C","..C",'9 All Base Data'!I999*Basecase_Pop_2006)</f>
        <v>1320</v>
      </c>
      <c r="H999" s="177">
        <f>IF('9 All Base Data'!J999="..C","..C",'9 All Base Data'!J999*Basecase_Pop_2006)</f>
        <v>702</v>
      </c>
      <c r="I999" s="191">
        <f>IF('9 All Base Data'!L999="..C","..C",'9 All Base Data'!L999*Basecase_Pop_2006)</f>
        <v>24</v>
      </c>
      <c r="J999" s="156">
        <f>IF('9 All Base Data'!$P999=0,0,('9 All Base Data'!$P999*Basecase_Pop_2006)/(1+(1/(BaseCase_Mort_AllAdults_30*('9 All Base Data'!$W999*Basecase_PM10)/10))))</f>
        <v>0.7926292160372802</v>
      </c>
      <c r="K999" s="156">
        <f>IF('9 All Base Data'!$Q999=0,0,('9 All Base Data'!$Q999*Basecase_Pop_2006)/(1+(1/(BaseCase_Mort_Maori_30*('9 All Base Data'!$W999*Basecase_PM10)/10))))</f>
        <v>0.18331320798113968</v>
      </c>
      <c r="L999" s="179">
        <f>133/(1+1/(BaseCase_Mort_Child_0_1*'9 All Base Data'!$AB$10/10))*IF('9 All Base Data'!$L999="..C",0,'9 All Base Data'!L999/'9 All Base Data'!$L$2022)</f>
        <v>3.5010668527325518E-3</v>
      </c>
      <c r="M999" s="178">
        <f>IF('9 All Base Data'!$R999="","",IF('9 All Base Data'!$R999=0,0,('9 All Base Data'!$R999*Basecase_Pop_2006)/(1+(1/(BaseCase_CardiacHA_All*('9 All Base Data'!$W999*Basecase_PM10)/10)))))</f>
        <v>2.696903407903406E-2</v>
      </c>
      <c r="N999" s="178">
        <f>IF('9 All Base Data'!$S999="","",IF('9 All Base Data'!$S999=0,0,('9 All Base Data'!S999*Basecase_Pop_2006)/(1+(1/(BaseCase_RespHA_All*('9 All Base Data'!$W999*Basecase_PM10)/10)))))</f>
        <v>5.5348869510005255E-2</v>
      </c>
      <c r="O999" s="178">
        <f>IF('9 All Base Data'!$T999="","",IF('9 All Base Data'!$T999=0,0,('9 All Base Data'!$T999*Basecase_Pop_2006)/(1+(1/(BaseCase_RespHA_Child_1_4*('9 All Base Data'!$W999*Basecase_PM10)/10)))))</f>
        <v>2.0919870596032574E-2</v>
      </c>
      <c r="P999" s="179">
        <f>IF('9 All Base Data'!$U999="","",IF('9 All Base Data'!$U999=0,0,('9 All Base Data'!$U999*Basecase_Pop_2006)/(1+(1/(BaseCase_RespHA_Child_5_14*('9 All Base Data'!$W999*Basecase_PM10)/10)))))</f>
        <v>7.7838872557158328E-3</v>
      </c>
      <c r="Q999" s="156">
        <f>IF('7 Base case Results'!$G999="..C",0,BaseCase_RADs_All*'7 Base case Results'!$G999*('9 All Base Data'!$V999*Basecase_PM10)/10)</f>
        <v>378.73439999999999</v>
      </c>
      <c r="R999" s="189">
        <f t="shared" si="150"/>
        <v>2.8217600090927175</v>
      </c>
      <c r="S999" s="178">
        <f t="shared" si="151"/>
        <v>0.65259502041285733</v>
      </c>
      <c r="T999" s="179">
        <f t="shared" si="152"/>
        <v>1.2463797995727884E-2</v>
      </c>
      <c r="U999" s="178">
        <f t="shared" si="153"/>
        <v>1.7125336640186629E-4</v>
      </c>
      <c r="V999" s="178">
        <f t="shared" si="154"/>
        <v>2.5100712322787385E-4</v>
      </c>
      <c r="W999" s="178">
        <f t="shared" si="155"/>
        <v>9.487161315300773E-5</v>
      </c>
      <c r="X999" s="179">
        <f t="shared" si="156"/>
        <v>3.52999287046713E-5</v>
      </c>
      <c r="Y999" s="179">
        <f t="shared" si="157"/>
        <v>2.34815328E-2</v>
      </c>
      <c r="Z999" s="186">
        <f t="shared" si="158"/>
        <v>2.8581276003780753</v>
      </c>
      <c r="AA999" s="156">
        <f>$J999*'9 All Base Data'!$Y999</f>
        <v>6.904128526287831E-2</v>
      </c>
      <c r="AB999" s="156">
        <f>$K999*'9 All Base Data'!$Y999</f>
        <v>1.5967339114691351E-2</v>
      </c>
      <c r="AC999" s="178">
        <f>$L999*'9 All Base Data'!$Y999</f>
        <v>3.0495741314252384E-4</v>
      </c>
      <c r="AD999" s="178">
        <f>IF($M999="","",$M999*'9 All Base Data'!$Y999)</f>
        <v>2.3491144881382995E-3</v>
      </c>
      <c r="AE999" s="178">
        <f>IF($N999="","",$N999*'9 All Base Data'!$Y999)</f>
        <v>4.82111561307673E-3</v>
      </c>
      <c r="AF999" s="178">
        <f>IF($O999="","",$O999*'9 All Base Data'!$Y999)</f>
        <v>1.8222073123976958E-3</v>
      </c>
      <c r="AG999" s="178">
        <f>IF($P999="","",$P999*'9 All Base Data'!$Y999)</f>
        <v>6.7800879604554406E-4</v>
      </c>
      <c r="AH999" s="167">
        <f>$Q999*'9 All Base Data'!$Y999</f>
        <v>32.989333751779355</v>
      </c>
      <c r="AI999" s="178">
        <f>$R999*'9 All Base Data'!$Y999</f>
        <v>0.24578697553584675</v>
      </c>
      <c r="AJ999" s="178">
        <f>$S999*'9 All Base Data'!$Y999</f>
        <v>5.684372724830121E-2</v>
      </c>
      <c r="AK999" s="178">
        <f>$T999*'9 All Base Data'!$Y999</f>
        <v>1.0856483907873849E-3</v>
      </c>
      <c r="AL999" s="178">
        <f>IF($U999="","",$U999*'9 All Base Data'!$Y999)</f>
        <v>1.4916876999678202E-5</v>
      </c>
      <c r="AM999" s="178">
        <f>IF($V999="","",$V999*'9 All Base Data'!$Y999)</f>
        <v>2.1863759305302973E-5</v>
      </c>
      <c r="AN999" s="178">
        <f>IF($W999="","",$W999*'9 All Base Data'!$Y999)</f>
        <v>8.2637101617235509E-6</v>
      </c>
      <c r="AO999" s="178">
        <f>IF($X999="","",$X999*'9 All Base Data'!$Y999)</f>
        <v>3.0747698900665421E-6</v>
      </c>
      <c r="AP999" s="178">
        <f>$Y999*'9 All Base Data'!$Y999</f>
        <v>2.0453386926103201E-3</v>
      </c>
      <c r="AQ999" s="179">
        <f t="shared" si="159"/>
        <v>0.24895474325554942</v>
      </c>
    </row>
    <row r="1000" spans="1:43" x14ac:dyDescent="0.25">
      <c r="A1000" s="124">
        <v>553800</v>
      </c>
      <c r="B1000" s="125" t="s">
        <v>1041</v>
      </c>
      <c r="C1000" s="126" t="s">
        <v>987</v>
      </c>
      <c r="D1000" s="101" t="s">
        <v>2098</v>
      </c>
      <c r="E1000" s="142"/>
      <c r="F1000" s="191" t="str">
        <f>IF('9 All Base Data'!G1000="Rural Centre","Rural",IF('9 All Base Data'!G1000="Rural (Incl.some Off Shore Islands)","Rural",IF('9 All Base Data'!G1000="Inlet-in TA but not in Urban Area","Rural",IF('9 All Base Data'!G1000="Rural (Incl.some Off Shore Islands)","Rural",IF('9 All Base Data'!G1000="Inlet-not in TA","Rural",IF('9 All Base Data'!G1000="Inland Water not in Urban Area","Rural",IF('9 All Base Data'!G1000="Oceanic-in Region but not in TA","Rural",'9 All Base Data'!G1000)))))))</f>
        <v>Manaia</v>
      </c>
      <c r="G1000" s="177">
        <f>IF('9 All Base Data'!I1000="..C","..C",'9 All Base Data'!I1000*Basecase_Pop_2006)</f>
        <v>963</v>
      </c>
      <c r="H1000" s="177">
        <f>IF('9 All Base Data'!J1000="..C","..C",'9 All Base Data'!J1000*Basecase_Pop_2006)</f>
        <v>564</v>
      </c>
      <c r="I1000" s="191">
        <f>IF('9 All Base Data'!L1000="..C","..C",'9 All Base Data'!L1000*Basecase_Pop_2006)</f>
        <v>9</v>
      </c>
      <c r="J1000" s="156">
        <f>IF('9 All Base Data'!$P1000=0,0,('9 All Base Data'!$P1000*Basecase_Pop_2006)/(1+(1/(BaseCase_Mort_AllAdults_30*('9 All Base Data'!$W1000*Basecase_PM10)/10))))</f>
        <v>0.24488148192364068</v>
      </c>
      <c r="K1000" s="156">
        <f>IF('9 All Base Data'!$Q1000=0,0,('9 All Base Data'!$Q1000*Basecase_Pop_2006)/(1+(1/(BaseCase_Mort_Maori_30*('9 All Base Data'!$W1000*Basecase_PM10)/10))))</f>
        <v>7.4715505893617404E-2</v>
      </c>
      <c r="L1000" s="179">
        <f>133/(1+1/(BaseCase_Mort_Child_0_1*'9 All Base Data'!$AB$10/10))*IF('9 All Base Data'!$L1000="..C",0,'9 All Base Data'!L1000/'9 All Base Data'!$L$2022)</f>
        <v>1.3129000697747069E-3</v>
      </c>
      <c r="M1000" s="178">
        <f>IF('9 All Base Data'!$R1000="","",IF('9 All Base Data'!$R1000=0,0,('9 All Base Data'!$R1000*Basecase_Pop_2006)/(1+(1/(BaseCase_CardiacHA_All*('9 All Base Data'!$W1000*Basecase_PM10)/10)))))</f>
        <v>0.11170408002810378</v>
      </c>
      <c r="N1000" s="178">
        <f>IF('9 All Base Data'!$S1000="","",IF('9 All Base Data'!$S1000=0,0,('9 All Base Data'!S1000*Basecase_Pop_2006)/(1+(1/(BaseCase_RespHA_All*('9 All Base Data'!$W1000*Basecase_PM10)/10)))))</f>
        <v>0.25631039407654921</v>
      </c>
      <c r="O1000" s="178">
        <f>IF('9 All Base Data'!$T1000="","",IF('9 All Base Data'!$T1000=0,0,('9 All Base Data'!$T1000*Basecase_Pop_2006)/(1+(1/(BaseCase_RespHA_Child_1_4*('9 All Base Data'!$W1000*Basecase_PM10)/10)))))</f>
        <v>6.5517902935377445E-2</v>
      </c>
      <c r="P1000" s="179">
        <f>IF('9 All Base Data'!$U1000="","",IF('9 All Base Data'!$U1000=0,0,('9 All Base Data'!$U1000*Basecase_Pop_2006)/(1+(1/(BaseCase_RespHA_Child_5_14*('9 All Base Data'!$W1000*Basecase_PM10)/10)))))</f>
        <v>4.153551196390922E-2</v>
      </c>
      <c r="Q1000" s="156">
        <f>IF('7 Base case Results'!$G1000="..C",0,BaseCase_RADs_All*'7 Base case Results'!$G1000*('9 All Base Data'!$V1000*Basecase_PM10)/10)</f>
        <v>751.17708936472536</v>
      </c>
      <c r="R1000" s="189">
        <f t="shared" si="150"/>
        <v>0.87177807564816079</v>
      </c>
      <c r="S1000" s="178">
        <f t="shared" si="151"/>
        <v>0.26598720098127798</v>
      </c>
      <c r="T1000" s="179">
        <f t="shared" si="152"/>
        <v>4.673924248397957E-3</v>
      </c>
      <c r="U1000" s="178">
        <f t="shared" si="153"/>
        <v>7.0932090817845902E-4</v>
      </c>
      <c r="V1000" s="178">
        <f t="shared" si="154"/>
        <v>1.1623676371371506E-3</v>
      </c>
      <c r="W1000" s="178">
        <f t="shared" si="155"/>
        <v>2.9712368981193668E-4</v>
      </c>
      <c r="X1000" s="179">
        <f t="shared" si="156"/>
        <v>1.8836354675632829E-4</v>
      </c>
      <c r="Y1000" s="179">
        <f t="shared" si="157"/>
        <v>4.6572979540612972E-2</v>
      </c>
      <c r="Z1000" s="186">
        <f t="shared" si="158"/>
        <v>0.92489666798248737</v>
      </c>
      <c r="AA1000" s="156">
        <f>$J1000*'9 All Base Data'!$Y1000</f>
        <v>0.12153884821224424</v>
      </c>
      <c r="AB1000" s="156">
        <f>$K1000*'9 All Base Data'!$Y1000</f>
        <v>3.7082577492474532E-2</v>
      </c>
      <c r="AC1000" s="178">
        <f>$L1000*'9 All Base Data'!$Y1000</f>
        <v>6.516146547493936E-4</v>
      </c>
      <c r="AD1000" s="178">
        <f>IF($M1000="","",$M1000*'9 All Base Data'!$Y1000)</f>
        <v>5.544063650945031E-2</v>
      </c>
      <c r="AE1000" s="178">
        <f>IF($N1000="","",$N1000*'9 All Base Data'!$Y1000)</f>
        <v>0.12721121187352166</v>
      </c>
      <c r="AF1000" s="178">
        <f>IF($O1000="","",$O1000*'9 All Base Data'!$Y1000)</f>
        <v>3.2517650569145184E-2</v>
      </c>
      <c r="AG1000" s="178">
        <f>IF($P1000="","",$P1000*'9 All Base Data'!$Y1000)</f>
        <v>2.061478166639627E-2</v>
      </c>
      <c r="AH1000" s="167">
        <f>$Q1000*'9 All Base Data'!$Y1000</f>
        <v>372.82197709536575</v>
      </c>
      <c r="AI1000" s="178">
        <f>$R1000*'9 All Base Data'!$Y1000</f>
        <v>0.43267829963558951</v>
      </c>
      <c r="AJ1000" s="178">
        <f>$S1000*'9 All Base Data'!$Y1000</f>
        <v>0.13201397587320934</v>
      </c>
      <c r="AK1000" s="178">
        <f>$T1000*'9 All Base Data'!$Y1000</f>
        <v>2.3197481709078412E-3</v>
      </c>
      <c r="AL1000" s="178">
        <f>IF($U1000="","",$U1000*'9 All Base Data'!$Y1000)</f>
        <v>3.5204804183500946E-4</v>
      </c>
      <c r="AM1000" s="178">
        <f>IF($V1000="","",$V1000*'9 All Base Data'!$Y1000)</f>
        <v>5.7690284584642081E-4</v>
      </c>
      <c r="AN1000" s="178">
        <f>IF($W1000="","",$W1000*'9 All Base Data'!$Y1000)</f>
        <v>1.4746754533107341E-4</v>
      </c>
      <c r="AO1000" s="178">
        <f>IF($X1000="","",$X1000*'9 All Base Data'!$Y1000)</f>
        <v>9.3488034857107079E-5</v>
      </c>
      <c r="AP1000" s="178">
        <f>$Y1000*'9 All Base Data'!$Y1000</f>
        <v>2.3114962579912676E-2</v>
      </c>
      <c r="AQ1000" s="179">
        <f t="shared" si="159"/>
        <v>0.45904196127409153</v>
      </c>
    </row>
    <row r="1001" spans="1:43" x14ac:dyDescent="0.25">
      <c r="A1001" s="124">
        <v>553900</v>
      </c>
      <c r="B1001" s="125" t="s">
        <v>1042</v>
      </c>
      <c r="C1001" s="126" t="s">
        <v>987</v>
      </c>
      <c r="D1001" s="101" t="s">
        <v>2098</v>
      </c>
      <c r="E1001" s="142"/>
      <c r="F1001" s="191" t="str">
        <f>IF('9 All Base Data'!G1001="Rural Centre","Rural",IF('9 All Base Data'!G1001="Rural (Incl.some Off Shore Islands)","Rural",IF('9 All Base Data'!G1001="Inlet-in TA but not in Urban Area","Rural",IF('9 All Base Data'!G1001="Rural (Incl.some Off Shore Islands)","Rural",IF('9 All Base Data'!G1001="Inlet-not in TA","Rural",IF('9 All Base Data'!G1001="Inland Water not in Urban Area","Rural",IF('9 All Base Data'!G1001="Oceanic-in Region but not in TA","Rural",'9 All Base Data'!G1001)))))))</f>
        <v>Hawera</v>
      </c>
      <c r="G1001" s="177">
        <f>IF('9 All Base Data'!I1001="..C","..C",'9 All Base Data'!I1001*Basecase_Pop_2006)</f>
        <v>891</v>
      </c>
      <c r="H1001" s="177">
        <f>IF('9 All Base Data'!J1001="..C","..C",'9 All Base Data'!J1001*Basecase_Pop_2006)</f>
        <v>495</v>
      </c>
      <c r="I1001" s="191">
        <f>IF('9 All Base Data'!L1001="..C","..C",'9 All Base Data'!L1001*Basecase_Pop_2006)</f>
        <v>18</v>
      </c>
      <c r="J1001" s="156">
        <f>IF('9 All Base Data'!$P1001=0,0,('9 All Base Data'!$P1001*Basecase_Pop_2006)/(1+(1/(BaseCase_Mort_AllAdults_30*('9 All Base Data'!$W1001*Basecase_PM10)/10))))</f>
        <v>0.61220370480910169</v>
      </c>
      <c r="K1001" s="156">
        <f>IF('9 All Base Data'!$Q1001=0,0,('9 All Base Data'!$Q1001*Basecase_Pop_2006)/(1+(1/(BaseCase_Mort_Maori_30*('9 All Base Data'!$W1001*Basecase_PM10)/10))))</f>
        <v>0.37357752946808709</v>
      </c>
      <c r="L1001" s="179">
        <f>133/(1+1/(BaseCase_Mort_Child_0_1*'9 All Base Data'!$AB$10/10))*IF('9 All Base Data'!$L1001="..C",0,'9 All Base Data'!L1001/'9 All Base Data'!$L$2022)</f>
        <v>2.6258001395494139E-3</v>
      </c>
      <c r="M1001" s="178">
        <f>IF('9 All Base Data'!$R1001="","",IF('9 All Base Data'!$R1001=0,0,('9 All Base Data'!$R1001*Basecase_Pop_2006)/(1+(1/(BaseCase_CardiacHA_All*('9 All Base Data'!$W1001*Basecase_PM10)/10)))))</f>
        <v>6.8740972324986951E-2</v>
      </c>
      <c r="N1001" s="178">
        <f>IF('9 All Base Data'!$S1001="","",IF('9 All Base Data'!$S1001=0,0,('9 All Base Data'!S1001*Basecase_Pop_2006)/(1+(1/(BaseCase_RespHA_All*('9 All Base Data'!$W1001*Basecase_PM10)/10)))))</f>
        <v>0.13764817459666528</v>
      </c>
      <c r="O1001" s="178">
        <f>IF('9 All Base Data'!$T1001="","",IF('9 All Base Data'!$T1001=0,0,('9 All Base Data'!$T1001*Basecase_Pop_2006)/(1+(1/(BaseCase_RespHA_Child_1_4*('9 All Base Data'!$W1001*Basecase_PM10)/10)))))</f>
        <v>6.5517902935377445E-2</v>
      </c>
      <c r="P1001" s="179">
        <f>IF('9 All Base Data'!$U1001="","",IF('9 All Base Data'!$U1001=0,0,('9 All Base Data'!$U1001*Basecase_Pop_2006)/(1+(1/(BaseCase_RespHA_Child_5_14*('9 All Base Data'!$W1001*Basecase_PM10)/10)))))</f>
        <v>1.3845170654636405E-2</v>
      </c>
      <c r="Q1001" s="156">
        <f>IF('7 Base case Results'!$G1001="..C",0,BaseCase_RADs_All*'7 Base case Results'!$G1001*('9 All Base Data'!$V1001*Basecase_PM10)/10)</f>
        <v>695.01431632811034</v>
      </c>
      <c r="R1001" s="189">
        <f t="shared" si="150"/>
        <v>2.1794451891204023</v>
      </c>
      <c r="S1001" s="178">
        <f t="shared" si="151"/>
        <v>1.3299360049063902</v>
      </c>
      <c r="T1001" s="179">
        <f t="shared" si="152"/>
        <v>9.3478484967959141E-3</v>
      </c>
      <c r="U1001" s="178">
        <f t="shared" si="153"/>
        <v>4.3650517426366715E-4</v>
      </c>
      <c r="V1001" s="178">
        <f t="shared" si="154"/>
        <v>6.2423447179587709E-4</v>
      </c>
      <c r="W1001" s="178">
        <f t="shared" si="155"/>
        <v>2.9712368981193668E-4</v>
      </c>
      <c r="X1001" s="179">
        <f t="shared" si="156"/>
        <v>6.2787848918776089E-5</v>
      </c>
      <c r="Y1001" s="179">
        <f t="shared" si="157"/>
        <v>4.3090887612342844E-2</v>
      </c>
      <c r="Z1001" s="186">
        <f t="shared" si="158"/>
        <v>2.2329446648756011</v>
      </c>
      <c r="AA1001" s="156">
        <f>$J1001*'9 All Base Data'!$Y1001</f>
        <v>0.30384712053061064</v>
      </c>
      <c r="AB1001" s="156">
        <f>$K1001*'9 All Base Data'!$Y1001</f>
        <v>0.18541288746237267</v>
      </c>
      <c r="AC1001" s="178">
        <f>$L1001*'9 All Base Data'!$Y1001</f>
        <v>1.3032293094987872E-3</v>
      </c>
      <c r="AD1001" s="178">
        <f>IF($M1001="","",$M1001*'9 All Base Data'!$Y1001)</f>
        <v>3.4117314775046349E-2</v>
      </c>
      <c r="AE1001" s="178">
        <f>IF($N1001="","",$N1001*'9 All Base Data'!$Y1001)</f>
        <v>6.8317132302446806E-2</v>
      </c>
      <c r="AF1001" s="178">
        <f>IF($O1001="","",$O1001*'9 All Base Data'!$Y1001)</f>
        <v>3.2517650569145184E-2</v>
      </c>
      <c r="AG1001" s="178">
        <f>IF($P1001="","",$P1001*'9 All Base Data'!$Y1001)</f>
        <v>6.8715938887987556E-3</v>
      </c>
      <c r="AH1001" s="167">
        <f>$Q1001*'9 All Base Data'!$Y1001</f>
        <v>344.947436751787</v>
      </c>
      <c r="AI1001" s="178">
        <f>$R1001*'9 All Base Data'!$Y1001</f>
        <v>1.0816957490889738</v>
      </c>
      <c r="AJ1001" s="178">
        <f>$S1001*'9 All Base Data'!$Y1001</f>
        <v>0.66006987936604677</v>
      </c>
      <c r="AK1001" s="178">
        <f>$T1001*'9 All Base Data'!$Y1001</f>
        <v>4.6394963418156824E-3</v>
      </c>
      <c r="AL1001" s="178">
        <f>IF($U1001="","",$U1001*'9 All Base Data'!$Y1001)</f>
        <v>2.166449488215443E-4</v>
      </c>
      <c r="AM1001" s="178">
        <f>IF($V1001="","",$V1001*'9 All Base Data'!$Y1001)</f>
        <v>3.0981819499159628E-4</v>
      </c>
      <c r="AN1001" s="178">
        <f>IF($W1001="","",$W1001*'9 All Base Data'!$Y1001)</f>
        <v>1.4746754533107341E-4</v>
      </c>
      <c r="AO1001" s="178">
        <f>IF($X1001="","",$X1001*'9 All Base Data'!$Y1001)</f>
        <v>3.1162678285702355E-5</v>
      </c>
      <c r="AP1001" s="178">
        <f>$Y1001*'9 All Base Data'!$Y1001</f>
        <v>2.1386741078610796E-2</v>
      </c>
      <c r="AQ1001" s="179">
        <f t="shared" si="159"/>
        <v>1.1082484496532135</v>
      </c>
    </row>
    <row r="1002" spans="1:43" x14ac:dyDescent="0.25">
      <c r="A1002" s="124">
        <v>554010</v>
      </c>
      <c r="B1002" s="125" t="s">
        <v>1044</v>
      </c>
      <c r="C1002" s="126" t="s">
        <v>987</v>
      </c>
      <c r="D1002" s="101" t="s">
        <v>2098</v>
      </c>
      <c r="E1002" s="142"/>
      <c r="F1002" s="191" t="str">
        <f>IF('9 All Base Data'!G1002="Rural Centre","Rural",IF('9 All Base Data'!G1002="Rural (Incl.some Off Shore Islands)","Rural",IF('9 All Base Data'!G1002="Inlet-in TA but not in Urban Area","Rural",IF('9 All Base Data'!G1002="Rural (Incl.some Off Shore Islands)","Rural",IF('9 All Base Data'!G1002="Inlet-not in TA","Rural",IF('9 All Base Data'!G1002="Inland Water not in Urban Area","Rural",IF('9 All Base Data'!G1002="Oceanic-in Region but not in TA","Rural",'9 All Base Data'!G1002)))))))</f>
        <v>Hawera</v>
      </c>
      <c r="G1002" s="177">
        <f>IF('9 All Base Data'!I1002="..C","..C",'9 All Base Data'!I1002*Basecase_Pop_2006)</f>
        <v>3870</v>
      </c>
      <c r="H1002" s="177">
        <f>IF('9 All Base Data'!J1002="..C","..C",'9 All Base Data'!J1002*Basecase_Pop_2006)</f>
        <v>2286</v>
      </c>
      <c r="I1002" s="191">
        <f>IF('9 All Base Data'!L1002="..C","..C",'9 All Base Data'!L1002*Basecase_Pop_2006)</f>
        <v>66</v>
      </c>
      <c r="J1002" s="156">
        <f>IF('9 All Base Data'!$P1002=0,0,('9 All Base Data'!$P1002*Basecase_Pop_2006)/(1+(1/(BaseCase_Mort_AllAdults_30*('9 All Base Data'!$W1002*Basecase_PM10)/10))))</f>
        <v>0.24488148192364068</v>
      </c>
      <c r="K1002" s="156">
        <f>IF('9 All Base Data'!$Q1002=0,0,('9 All Base Data'!$Q1002*Basecase_Pop_2006)/(1+(1/(BaseCase_Mort_Maori_30*('9 All Base Data'!$W1002*Basecase_PM10)/10))))</f>
        <v>7.4715505893617404E-2</v>
      </c>
      <c r="L1002" s="179">
        <f>133/(1+1/(BaseCase_Mort_Child_0_1*'9 All Base Data'!$AB$10/10))*IF('9 All Base Data'!$L1002="..C",0,'9 All Base Data'!L1002/'9 All Base Data'!$L$2022)</f>
        <v>9.6279338450145184E-3</v>
      </c>
      <c r="M1002" s="178">
        <f>IF('9 All Base Data'!$R1002="","",IF('9 All Base Data'!$R1002=0,0,('9 All Base Data'!$R1002*Basecase_Pop_2006)/(1+(1/(BaseCase_CardiacHA_All*('9 All Base Data'!$W1002*Basecase_PM10)/10)))))</f>
        <v>0.65303923708737599</v>
      </c>
      <c r="N1002" s="178">
        <f>IF('9 All Base Data'!$S1002="","",IF('9 All Base Data'!$S1002=0,0,('9 All Base Data'!S1002*Basecase_Pop_2006)/(1+(1/(BaseCase_RespHA_All*('9 All Base Data'!$W1002*Basecase_PM10)/10)))))</f>
        <v>0.95879073339746168</v>
      </c>
      <c r="O1002" s="178">
        <f>IF('9 All Base Data'!$T1002="","",IF('9 All Base Data'!$T1002=0,0,('9 All Base Data'!$T1002*Basecase_Pop_2006)/(1+(1/(BaseCase_RespHA_Child_1_4*('9 All Base Data'!$W1002*Basecase_PM10)/10)))))</f>
        <v>0.12167610545141523</v>
      </c>
      <c r="P1002" s="179">
        <f>IF('9 All Base Data'!$U1002="","",IF('9 All Base Data'!$U1002=0,0,('9 All Base Data'!$U1002*Basecase_Pop_2006)/(1+(1/(BaseCase_RespHA_Child_5_14*('9 All Base Data'!$W1002*Basecase_PM10)/10)))))</f>
        <v>0.16614204785563688</v>
      </c>
      <c r="Q1002" s="156">
        <f>IF('7 Base case Results'!$G1002="..C",0,BaseCase_RADs_All*'7 Base case Results'!$G1002*('9 All Base Data'!$V1002*Basecase_PM10)/10)</f>
        <v>3018.7490507180551</v>
      </c>
      <c r="R1002" s="189">
        <f t="shared" si="150"/>
        <v>0.87177807564816079</v>
      </c>
      <c r="S1002" s="178">
        <f t="shared" si="151"/>
        <v>0.26598720098127798</v>
      </c>
      <c r="T1002" s="179">
        <f t="shared" si="152"/>
        <v>3.4275444488251684E-2</v>
      </c>
      <c r="U1002" s="178">
        <f t="shared" si="153"/>
        <v>4.1467991555048378E-3</v>
      </c>
      <c r="V1002" s="178">
        <f t="shared" si="154"/>
        <v>4.3481159759574881E-3</v>
      </c>
      <c r="W1002" s="178">
        <f t="shared" si="155"/>
        <v>5.5180113822216807E-4</v>
      </c>
      <c r="X1002" s="179">
        <f t="shared" si="156"/>
        <v>7.5345418702531318E-4</v>
      </c>
      <c r="Y1002" s="179">
        <f t="shared" si="157"/>
        <v>0.18716244114451944</v>
      </c>
      <c r="Z1002" s="186">
        <f t="shared" si="158"/>
        <v>1.1017108764123944</v>
      </c>
      <c r="AA1002" s="156">
        <f>$J1002*'9 All Base Data'!$Y1002</f>
        <v>0.12153884821224424</v>
      </c>
      <c r="AB1002" s="156">
        <f>$K1002*'9 All Base Data'!$Y1002</f>
        <v>3.7082577492474532E-2</v>
      </c>
      <c r="AC1002" s="178">
        <f>$L1002*'9 All Base Data'!$Y1002</f>
        <v>4.7785074681622203E-3</v>
      </c>
      <c r="AD1002" s="178">
        <f>IF($M1002="","",$M1002*'9 All Base Data'!$Y1002)</f>
        <v>0.32411449036294027</v>
      </c>
      <c r="AE1002" s="178">
        <f>IF($N1002="","",$N1002*'9 All Base Data'!$Y1002)</f>
        <v>0.47586416293428468</v>
      </c>
      <c r="AF1002" s="178">
        <f>IF($O1002="","",$O1002*'9 All Base Data'!$Y1002)</f>
        <v>6.0389922485555338E-2</v>
      </c>
      <c r="AG1002" s="178">
        <f>IF($P1002="","",$P1002*'9 All Base Data'!$Y1002)</f>
        <v>8.2459126665585081E-2</v>
      </c>
      <c r="AH1002" s="167">
        <f>$Q1002*'9 All Base Data'!$Y1002</f>
        <v>1498.2565434673577</v>
      </c>
      <c r="AI1002" s="178">
        <f>$R1002*'9 All Base Data'!$Y1002</f>
        <v>0.43267829963558951</v>
      </c>
      <c r="AJ1002" s="178">
        <f>$S1002*'9 All Base Data'!$Y1002</f>
        <v>0.13201397587320934</v>
      </c>
      <c r="AK1002" s="178">
        <f>$T1002*'9 All Base Data'!$Y1002</f>
        <v>1.7011486586657503E-2</v>
      </c>
      <c r="AL1002" s="178">
        <f>IF($U1002="","",$U1002*'9 All Base Data'!$Y1002)</f>
        <v>2.0581270138046708E-3</v>
      </c>
      <c r="AM1002" s="178">
        <f>IF($V1002="","",$V1002*'9 All Base Data'!$Y1002)</f>
        <v>2.1580439789069808E-3</v>
      </c>
      <c r="AN1002" s="178">
        <f>IF($W1002="","",$W1002*'9 All Base Data'!$Y1002)</f>
        <v>2.7386829847199346E-4</v>
      </c>
      <c r="AO1002" s="178">
        <f>IF($X1002="","",$X1002*'9 All Base Data'!$Y1002)</f>
        <v>3.7395213942842832E-4</v>
      </c>
      <c r="AP1002" s="178">
        <f>$Y1002*'9 All Base Data'!$Y1002</f>
        <v>9.2891905694976185E-2</v>
      </c>
      <c r="AQ1002" s="179">
        <f t="shared" si="159"/>
        <v>0.54679786290993482</v>
      </c>
    </row>
    <row r="1003" spans="1:43" x14ac:dyDescent="0.25">
      <c r="A1003" s="124">
        <v>554020</v>
      </c>
      <c r="B1003" s="125" t="s">
        <v>1045</v>
      </c>
      <c r="C1003" s="126" t="s">
        <v>987</v>
      </c>
      <c r="D1003" s="101" t="s">
        <v>2098</v>
      </c>
      <c r="E1003" s="142"/>
      <c r="F1003" s="191" t="str">
        <f>IF('9 All Base Data'!G1003="Rural Centre","Rural",IF('9 All Base Data'!G1003="Rural (Incl.some Off Shore Islands)","Rural",IF('9 All Base Data'!G1003="Inlet-in TA but not in Urban Area","Rural",IF('9 All Base Data'!G1003="Rural (Incl.some Off Shore Islands)","Rural",IF('9 All Base Data'!G1003="Inlet-not in TA","Rural",IF('9 All Base Data'!G1003="Inland Water not in Urban Area","Rural",IF('9 All Base Data'!G1003="Oceanic-in Region but not in TA","Rural",'9 All Base Data'!G1003)))))))</f>
        <v>Hawera</v>
      </c>
      <c r="G1003" s="177">
        <f>IF('9 All Base Data'!I1003="..C","..C",'9 All Base Data'!I1003*Basecase_Pop_2006)</f>
        <v>3870</v>
      </c>
      <c r="H1003" s="177">
        <f>IF('9 All Base Data'!J1003="..C","..C",'9 All Base Data'!J1003*Basecase_Pop_2006)</f>
        <v>2301</v>
      </c>
      <c r="I1003" s="191">
        <f>IF('9 All Base Data'!L1003="..C","..C",'9 All Base Data'!L1003*Basecase_Pop_2006)</f>
        <v>60</v>
      </c>
      <c r="J1003" s="156">
        <f>IF('9 All Base Data'!$P1003=0,0,('9 All Base Data'!$P1003*Basecase_Pop_2006)/(1+(1/(BaseCase_Mort_AllAdults_30*('9 All Base Data'!$W1003*Basecase_PM10)/10))))</f>
        <v>4.6833583417896278</v>
      </c>
      <c r="K1003" s="156">
        <f>IF('9 All Base Data'!$Q1003=0,0,('9 All Base Data'!$Q1003*Basecase_Pop_2006)/(1+(1/(BaseCase_Mort_Maori_30*('9 All Base Data'!$W1003*Basecase_PM10)/10))))</f>
        <v>0.74715505893617418</v>
      </c>
      <c r="L1003" s="179">
        <f>133/(1+1/(BaseCase_Mort_Child_0_1*'9 All Base Data'!$AB$10/10))*IF('9 All Base Data'!$L1003="..C",0,'9 All Base Data'!L1003/'9 All Base Data'!$L$2022)</f>
        <v>8.7526671318313796E-3</v>
      </c>
      <c r="M1003" s="178">
        <f>IF('9 All Base Data'!$R1003="","",IF('9 All Base Data'!$R1003=0,0,('9 All Base Data'!$R1003*Basecase_Pop_2006)/(1+(1/(BaseCase_CardiacHA_All*('9 All Base Data'!$W1003*Basecase_PM10)/10)))))</f>
        <v>0.5613846073207267</v>
      </c>
      <c r="N1003" s="178">
        <f>IF('9 All Base Data'!$S1003="","",IF('9 All Base Data'!$S1003=0,0,('9 All Base Data'!S1003*Basecase_Pop_2006)/(1+(1/(BaseCase_RespHA_All*('9 All Base Data'!$W1003*Basecase_PM10)/10)))))</f>
        <v>1.1439037957860805</v>
      </c>
      <c r="O1003" s="178">
        <f>IF('9 All Base Data'!$T1003="","",IF('9 All Base Data'!$T1003=0,0,('9 All Base Data'!$T1003*Basecase_Pop_2006)/(1+(1/(BaseCase_RespHA_Child_1_4*('9 All Base Data'!$W1003*Basecase_PM10)/10)))))</f>
        <v>0.23399251048349085</v>
      </c>
      <c r="P1003" s="179">
        <f>IF('9 All Base Data'!$U1003="","",IF('9 All Base Data'!$U1003=0,0,('9 All Base Data'!$U1003*Basecase_Pop_2006)/(1+(1/(BaseCase_RespHA_Child_5_14*('9 All Base Data'!$W1003*Basecase_PM10)/10)))))</f>
        <v>0.17998721851027327</v>
      </c>
      <c r="Q1003" s="156">
        <f>IF('7 Base case Results'!$G1003="..C",0,BaseCase_RADs_All*'7 Base case Results'!$G1003*('9 All Base Data'!$V1003*Basecase_PM10)/10)</f>
        <v>3018.7490507180551</v>
      </c>
      <c r="R1003" s="189">
        <f t="shared" si="150"/>
        <v>16.672755696771077</v>
      </c>
      <c r="S1003" s="178">
        <f t="shared" si="151"/>
        <v>2.6598720098127804</v>
      </c>
      <c r="T1003" s="179">
        <f t="shared" si="152"/>
        <v>3.1159494989319712E-2</v>
      </c>
      <c r="U1003" s="178">
        <f t="shared" si="153"/>
        <v>3.5647922564866143E-3</v>
      </c>
      <c r="V1003" s="178">
        <f t="shared" si="154"/>
        <v>5.187603713889875E-3</v>
      </c>
      <c r="W1003" s="178">
        <f t="shared" si="155"/>
        <v>1.0611560350426309E-3</v>
      </c>
      <c r="X1003" s="179">
        <f t="shared" si="156"/>
        <v>8.1624203594408929E-4</v>
      </c>
      <c r="Y1003" s="179">
        <f t="shared" si="157"/>
        <v>0.18716244114451944</v>
      </c>
      <c r="Z1003" s="186">
        <f t="shared" si="158"/>
        <v>16.899830028875293</v>
      </c>
      <c r="AA1003" s="156">
        <f>$J1003*'9 All Base Data'!$Y1003</f>
        <v>2.3244304720591713</v>
      </c>
      <c r="AB1003" s="156">
        <f>$K1003*'9 All Base Data'!$Y1003</f>
        <v>0.37082577492474533</v>
      </c>
      <c r="AC1003" s="178">
        <f>$L1003*'9 All Base Data'!$Y1003</f>
        <v>4.3440976983292901E-3</v>
      </c>
      <c r="AD1003" s="178">
        <f>IF($M1003="","",$M1003*'9 All Base Data'!$Y1003)</f>
        <v>0.27862473732954512</v>
      </c>
      <c r="AE1003" s="178">
        <f>IF($N1003="","",$N1003*'9 All Base Data'!$Y1003)</f>
        <v>0.56773892706516138</v>
      </c>
      <c r="AF1003" s="178">
        <f>IF($O1003="","",$O1003*'9 All Base Data'!$Y1003)</f>
        <v>0.11613446631837565</v>
      </c>
      <c r="AG1003" s="178">
        <f>IF($P1003="","",$P1003*'9 All Base Data'!$Y1003)</f>
        <v>8.9330720554383833E-2</v>
      </c>
      <c r="AH1003" s="167">
        <f>$Q1003*'9 All Base Data'!$Y1003</f>
        <v>1498.2565434673577</v>
      </c>
      <c r="AI1003" s="178">
        <f>$R1003*'9 All Base Data'!$Y1003</f>
        <v>8.2749724805306499</v>
      </c>
      <c r="AJ1003" s="178">
        <f>$S1003*'9 All Base Data'!$Y1003</f>
        <v>1.3201397587320935</v>
      </c>
      <c r="AK1003" s="178">
        <f>$T1003*'9 All Base Data'!$Y1003</f>
        <v>1.5464987806052275E-2</v>
      </c>
      <c r="AL1003" s="178">
        <f>IF($U1003="","",$U1003*'9 All Base Data'!$Y1003)</f>
        <v>1.7692670820426116E-3</v>
      </c>
      <c r="AM1003" s="178">
        <f>IF($V1003="","",$V1003*'9 All Base Data'!$Y1003)</f>
        <v>2.5746960342405071E-3</v>
      </c>
      <c r="AN1003" s="178">
        <f>IF($W1003="","",$W1003*'9 All Base Data'!$Y1003)</f>
        <v>5.2666980475383357E-4</v>
      </c>
      <c r="AO1003" s="178">
        <f>IF($X1003="","",$X1003*'9 All Base Data'!$Y1003)</f>
        <v>4.0511481771413066E-4</v>
      </c>
      <c r="AP1003" s="178">
        <f>$Y1003*'9 All Base Data'!$Y1003</f>
        <v>9.2891905694976185E-2</v>
      </c>
      <c r="AQ1003" s="179">
        <f t="shared" si="159"/>
        <v>8.3876733371479624</v>
      </c>
    </row>
    <row r="1004" spans="1:43" x14ac:dyDescent="0.25">
      <c r="A1004" s="124">
        <v>554111</v>
      </c>
      <c r="B1004" s="125" t="s">
        <v>1046</v>
      </c>
      <c r="C1004" s="126" t="s">
        <v>987</v>
      </c>
      <c r="D1004" s="101" t="s">
        <v>2098</v>
      </c>
      <c r="E1004" s="142"/>
      <c r="F1004" s="191" t="str">
        <f>IF('9 All Base Data'!G1004="Rural Centre","Rural",IF('9 All Base Data'!G1004="Rural (Incl.some Off Shore Islands)","Rural",IF('9 All Base Data'!G1004="Inlet-in TA but not in Urban Area","Rural",IF('9 All Base Data'!G1004="Rural (Incl.some Off Shore Islands)","Rural",IF('9 All Base Data'!G1004="Inlet-not in TA","Rural",IF('9 All Base Data'!G1004="Inland Water not in Urban Area","Rural",IF('9 All Base Data'!G1004="Oceanic-in Region but not in TA","Rural",'9 All Base Data'!G1004)))))))</f>
        <v>Hawera</v>
      </c>
      <c r="G1004" s="177">
        <f>IF('9 All Base Data'!I1004="..C","..C",'9 All Base Data'!I1004*Basecase_Pop_2006)</f>
        <v>687</v>
      </c>
      <c r="H1004" s="177">
        <f>IF('9 All Base Data'!J1004="..C","..C",'9 All Base Data'!J1004*Basecase_Pop_2006)</f>
        <v>402</v>
      </c>
      <c r="I1004" s="191">
        <f>IF('9 All Base Data'!L1004="..C","..C",'9 All Base Data'!L1004*Basecase_Pop_2006)</f>
        <v>9</v>
      </c>
      <c r="J1004" s="156">
        <f>IF('9 All Base Data'!$P1004=0,0,('9 All Base Data'!$P1004*Basecase_Pop_2006)/(1+(1/(BaseCase_Mort_AllAdults_30*('9 All Base Data'!$W1004*Basecase_PM10)/10))))</f>
        <v>3.948713896018706</v>
      </c>
      <c r="K1004" s="156">
        <f>IF('9 All Base Data'!$Q1004=0,0,('9 All Base Data'!$Q1004*Basecase_Pop_2006)/(1+(1/(BaseCase_Mort_Maori_30*('9 All Base Data'!$W1004*Basecase_PM10)/10))))</f>
        <v>0.97130157661702632</v>
      </c>
      <c r="L1004" s="179">
        <f>133/(1+1/(BaseCase_Mort_Child_0_1*'9 All Base Data'!$AB$10/10))*IF('9 All Base Data'!$L1004="..C",0,'9 All Base Data'!L1004/'9 All Base Data'!$L$2022)</f>
        <v>1.3129000697747069E-3</v>
      </c>
      <c r="M1004" s="178">
        <f>IF('9 All Base Data'!$R1004="","",IF('9 All Base Data'!$R1004=0,0,('9 All Base Data'!$R1004*Basecase_Pop_2006)/(1+(1/(BaseCase_CardiacHA_All*('9 All Base Data'!$W1004*Basecase_PM10)/10)))))</f>
        <v>2.5777864621870105E-2</v>
      </c>
      <c r="N1004" s="178">
        <f>IF('9 All Base Data'!$S1004="","",IF('9 All Base Data'!$S1004=0,0,('9 All Base Data'!S1004*Basecase_Pop_2006)/(1+(1/(BaseCase_RespHA_All*('9 All Base Data'!$W1004*Basecase_PM10)/10)))))</f>
        <v>8.0690309246321049E-2</v>
      </c>
      <c r="O1004" s="178">
        <f>IF('9 All Base Data'!$T1004="","",IF('9 All Base Data'!$T1004=0,0,('9 All Base Data'!$T1004*Basecase_Pop_2006)/(1+(1/(BaseCase_RespHA_Child_1_4*('9 All Base Data'!$W1004*Basecase_PM10)/10)))))</f>
        <v>1.8719400838679266E-2</v>
      </c>
      <c r="P1004" s="179">
        <f>IF('9 All Base Data'!$U1004="","",IF('9 All Base Data'!$U1004=0,0,('9 All Base Data'!$U1004*Basecase_Pop_2006)/(1+(1/(BaseCase_RespHA_Child_5_14*('9 All Base Data'!$W1004*Basecase_PM10)/10)))))</f>
        <v>4.153551196390922E-2</v>
      </c>
      <c r="Q1004" s="156">
        <f>IF('7 Base case Results'!$G1004="..C",0,BaseCase_RADs_All*'7 Base case Results'!$G1004*('9 All Base Data'!$V1004*Basecase_PM10)/10)</f>
        <v>535.88645939103458</v>
      </c>
      <c r="R1004" s="189">
        <f t="shared" si="150"/>
        <v>14.057421469826593</v>
      </c>
      <c r="S1004" s="178">
        <f t="shared" si="151"/>
        <v>3.4578336127566138</v>
      </c>
      <c r="T1004" s="179">
        <f t="shared" si="152"/>
        <v>4.673924248397957E-3</v>
      </c>
      <c r="U1004" s="178">
        <f t="shared" si="153"/>
        <v>1.6368944034887516E-4</v>
      </c>
      <c r="V1004" s="178">
        <f t="shared" si="154"/>
        <v>3.6593055243206595E-4</v>
      </c>
      <c r="W1004" s="178">
        <f t="shared" si="155"/>
        <v>8.4892482803410478E-5</v>
      </c>
      <c r="X1004" s="179">
        <f t="shared" si="156"/>
        <v>1.8836354675632829E-4</v>
      </c>
      <c r="Y1004" s="179">
        <f t="shared" si="157"/>
        <v>3.3224960482244145E-2</v>
      </c>
      <c r="Z1004" s="186">
        <f t="shared" si="158"/>
        <v>14.095849974550015</v>
      </c>
      <c r="AA1004" s="156">
        <f>$J1004*'9 All Base Data'!$Y1004</f>
        <v>1.9598139274224384</v>
      </c>
      <c r="AB1004" s="156">
        <f>$K1004*'9 All Base Data'!$Y1004</f>
        <v>0.48207350740216892</v>
      </c>
      <c r="AC1004" s="178">
        <f>$L1004*'9 All Base Data'!$Y1004</f>
        <v>6.516146547493936E-4</v>
      </c>
      <c r="AD1004" s="178">
        <f>IF($M1004="","",$M1004*'9 All Base Data'!$Y1004)</f>
        <v>1.279399304064238E-2</v>
      </c>
      <c r="AE1004" s="178">
        <f>IF($N1004="","",$N1004*'9 All Base Data'!$Y1004)</f>
        <v>4.0047974108330893E-2</v>
      </c>
      <c r="AF1004" s="178">
        <f>IF($O1004="","",$O1004*'9 All Base Data'!$Y1004)</f>
        <v>9.2907573054700505E-3</v>
      </c>
      <c r="AG1004" s="178">
        <f>IF($P1004="","",$P1004*'9 All Base Data'!$Y1004)</f>
        <v>2.061478166639627E-2</v>
      </c>
      <c r="AH1004" s="167">
        <f>$Q1004*'9 All Base Data'!$Y1004</f>
        <v>265.96957244498054</v>
      </c>
      <c r="AI1004" s="178">
        <f>$R1004*'9 All Base Data'!$Y1004</f>
        <v>6.976937581623881</v>
      </c>
      <c r="AJ1004" s="178">
        <f>$S1004*'9 All Base Data'!$Y1004</f>
        <v>1.7161816863517214</v>
      </c>
      <c r="AK1004" s="178">
        <f>$T1004*'9 All Base Data'!$Y1004</f>
        <v>2.3197481709078412E-3</v>
      </c>
      <c r="AL1004" s="178">
        <f>IF($U1004="","",$U1004*'9 All Base Data'!$Y1004)</f>
        <v>8.1241855808079111E-5</v>
      </c>
      <c r="AM1004" s="178">
        <f>IF($V1004="","",$V1004*'9 All Base Data'!$Y1004)</f>
        <v>1.8161756258128063E-4</v>
      </c>
      <c r="AN1004" s="178">
        <f>IF($W1004="","",$W1004*'9 All Base Data'!$Y1004)</f>
        <v>4.2133584380306682E-5</v>
      </c>
      <c r="AO1004" s="178">
        <f>IF($X1004="","",$X1004*'9 All Base Data'!$Y1004)</f>
        <v>9.3488034857107079E-5</v>
      </c>
      <c r="AP1004" s="178">
        <f>$Y1004*'9 All Base Data'!$Y1004</f>
        <v>1.6490113491588795E-2</v>
      </c>
      <c r="AQ1004" s="179">
        <f t="shared" si="159"/>
        <v>6.9960103027047662</v>
      </c>
    </row>
    <row r="1005" spans="1:43" x14ac:dyDescent="0.25">
      <c r="A1005" s="124">
        <v>554113</v>
      </c>
      <c r="B1005" s="125" t="s">
        <v>1047</v>
      </c>
      <c r="C1005" s="126" t="s">
        <v>987</v>
      </c>
      <c r="D1005" s="101" t="s">
        <v>2098</v>
      </c>
      <c r="E1005" s="142"/>
      <c r="F1005" s="191" t="str">
        <f>IF('9 All Base Data'!G1005="Rural Centre","Rural",IF('9 All Base Data'!G1005="Rural (Incl.some Off Shore Islands)","Rural",IF('9 All Base Data'!G1005="Inlet-in TA but not in Urban Area","Rural",IF('9 All Base Data'!G1005="Rural (Incl.some Off Shore Islands)","Rural",IF('9 All Base Data'!G1005="Inlet-not in TA","Rural",IF('9 All Base Data'!G1005="Inland Water not in Urban Area","Rural",IF('9 All Base Data'!G1005="Oceanic-in Region but not in TA","Rural",'9 All Base Data'!G1005)))))))</f>
        <v>Hawera</v>
      </c>
      <c r="G1005" s="177">
        <f>IF('9 All Base Data'!I1005="..C","..C",'9 All Base Data'!I1005*Basecase_Pop_2006)</f>
        <v>732</v>
      </c>
      <c r="H1005" s="177">
        <f>IF('9 All Base Data'!J1005="..C","..C",'9 All Base Data'!J1005*Basecase_Pop_2006)</f>
        <v>453</v>
      </c>
      <c r="I1005" s="191">
        <f>IF('9 All Base Data'!L1005="..C","..C",'9 All Base Data'!L1005*Basecase_Pop_2006)</f>
        <v>6</v>
      </c>
      <c r="J1005" s="156">
        <f>IF('9 All Base Data'!$P1005=0,0,('9 All Base Data'!$P1005*Basecase_Pop_2006)/(1+(1/(BaseCase_Mort_AllAdults_30*('9 All Base Data'!$W1005*Basecase_PM10)/10))))</f>
        <v>0.24488148192364068</v>
      </c>
      <c r="K1005" s="156">
        <f>IF('9 All Base Data'!$Q1005=0,0,('9 All Base Data'!$Q1005*Basecase_Pop_2006)/(1+(1/(BaseCase_Mort_Maori_30*('9 All Base Data'!$W1005*Basecase_PM10)/10))))</f>
        <v>0.14943101178723481</v>
      </c>
      <c r="L1005" s="179">
        <f>133/(1+1/(BaseCase_Mort_Child_0_1*'9 All Base Data'!$AB$10/10))*IF('9 All Base Data'!$L1005="..C",0,'9 All Base Data'!L1005/'9 All Base Data'!$L$2022)</f>
        <v>8.7526671318313796E-4</v>
      </c>
      <c r="M1005" s="178">
        <f>IF('9 All Base Data'!$R1005="","",IF('9 All Base Data'!$R1005=0,0,('9 All Base Data'!$R1005*Basecase_Pop_2006)/(1+(1/(BaseCase_CardiacHA_All*('9 All Base Data'!$W1005*Basecase_PM10)/10)))))</f>
        <v>4.0098900522909056E-2</v>
      </c>
      <c r="N1005" s="178">
        <f>IF('9 All Base Data'!$S1005="","",IF('9 All Base Data'!$S1005=0,0,('9 All Base Data'!S1005*Basecase_Pop_2006)/(1+(1/(BaseCase_RespHA_All*('9 All Base Data'!$W1005*Basecase_PM10)/10)))))</f>
        <v>5.6957865350344264E-2</v>
      </c>
      <c r="O1005" s="178">
        <f>IF('9 All Base Data'!$T1005="","",IF('9 All Base Data'!$T1005=0,0,('9 All Base Data'!$T1005*Basecase_Pop_2006)/(1+(1/(BaseCase_RespHA_Child_1_4*('9 All Base Data'!$W1005*Basecase_PM10)/10)))))</f>
        <v>9.3597004193396328E-3</v>
      </c>
      <c r="P1005" s="179">
        <f>IF('9 All Base Data'!$U1005="","",IF('9 All Base Data'!$U1005=0,0,('9 All Base Data'!$U1005*Basecase_Pop_2006)/(1+(1/(BaseCase_RespHA_Child_5_14*('9 All Base Data'!$W1005*Basecase_PM10)/10)))))</f>
        <v>1.3845170654636405E-2</v>
      </c>
      <c r="Q1005" s="156">
        <f>IF('7 Base case Results'!$G1005="..C",0,BaseCase_RADs_All*'7 Base case Results'!$G1005*('9 All Base Data'!$V1005*Basecase_PM10)/10)</f>
        <v>570.98819253891907</v>
      </c>
      <c r="R1005" s="189">
        <f t="shared" ref="R1005:R1068" si="160">$J1005*BaseCase_Cost_Mort_AllAdults_30/1000000</f>
        <v>0.87177807564816079</v>
      </c>
      <c r="S1005" s="178">
        <f t="shared" ref="S1005:S1068" si="161">$K1005*BaseCase_Cost_Mort_Maori_30/1000000</f>
        <v>0.53197440196255597</v>
      </c>
      <c r="T1005" s="179">
        <f t="shared" ref="T1005:T1068" si="162">$L1005*BaseCase_Cost_Mort_Child_0_1/1000000</f>
        <v>3.1159494989319711E-3</v>
      </c>
      <c r="U1005" s="178">
        <f t="shared" ref="U1005:U1068" si="163">IF($M1005="","",$M1005*BaseCase_Cost_CardiacHA_All/1000000)</f>
        <v>2.5462801832047249E-4</v>
      </c>
      <c r="V1005" s="178">
        <f t="shared" ref="V1005:V1068" si="164">IF($N1005="","",$N1005*BaseCase_Cost_RespHA_All/1000000)</f>
        <v>2.5830391936381125E-4</v>
      </c>
      <c r="W1005" s="178">
        <f t="shared" ref="W1005:W1068" si="165">IF($O1005="","",$O1005*BaseCase_Cost_RespHA_Child_1_4/1000000)</f>
        <v>4.2446241401705239E-5</v>
      </c>
      <c r="X1005" s="179">
        <f t="shared" ref="X1005:X1068" si="166">IF($P1005="","",$P1005*BaseCase_Cost_RespHA_Child_5_14/1000000)</f>
        <v>6.2787848918776089E-5</v>
      </c>
      <c r="Y1005" s="179">
        <f t="shared" ref="Y1005:Y1068" si="167">$Q1005*BaseCase_Cost_RADs_All/1000000</f>
        <v>3.5401267937412981E-2</v>
      </c>
      <c r="Z1005" s="186">
        <f t="shared" si="158"/>
        <v>0.91080822502218994</v>
      </c>
      <c r="AA1005" s="156">
        <f>$J1005*'9 All Base Data'!$Y1005</f>
        <v>0.12153884821224424</v>
      </c>
      <c r="AB1005" s="156">
        <f>$K1005*'9 All Base Data'!$Y1005</f>
        <v>7.4165154984949064E-2</v>
      </c>
      <c r="AC1005" s="178">
        <f>$L1005*'9 All Base Data'!$Y1005</f>
        <v>4.3440976983292903E-4</v>
      </c>
      <c r="AD1005" s="178">
        <f>IF($M1005="","",$M1005*'9 All Base Data'!$Y1005)</f>
        <v>1.9901766952110371E-2</v>
      </c>
      <c r="AE1005" s="178">
        <f>IF($N1005="","",$N1005*'9 All Base Data'!$Y1005)</f>
        <v>2.8269158194115924E-2</v>
      </c>
      <c r="AF1005" s="178">
        <f>IF($O1005="","",$O1005*'9 All Base Data'!$Y1005)</f>
        <v>4.6453786527350252E-3</v>
      </c>
      <c r="AG1005" s="178">
        <f>IF($P1005="","",$P1005*'9 All Base Data'!$Y1005)</f>
        <v>6.8715938887987556E-3</v>
      </c>
      <c r="AH1005" s="167">
        <f>$Q1005*'9 All Base Data'!$Y1005</f>
        <v>283.39116015971734</v>
      </c>
      <c r="AI1005" s="178">
        <f>$R1005*'9 All Base Data'!$Y1005</f>
        <v>0.43267829963558951</v>
      </c>
      <c r="AJ1005" s="178">
        <f>$S1005*'9 All Base Data'!$Y1005</f>
        <v>0.26402795174641869</v>
      </c>
      <c r="AK1005" s="178">
        <f>$T1005*'9 All Base Data'!$Y1005</f>
        <v>1.5464987806052275E-3</v>
      </c>
      <c r="AL1005" s="178">
        <f>IF($U1005="","",$U1005*'9 All Base Data'!$Y1005)</f>
        <v>1.2637622014590084E-4</v>
      </c>
      <c r="AM1005" s="178">
        <f>IF($V1005="","",$V1005*'9 All Base Data'!$Y1005)</f>
        <v>1.2820063241031571E-4</v>
      </c>
      <c r="AN1005" s="178">
        <f>IF($W1005="","",$W1005*'9 All Base Data'!$Y1005)</f>
        <v>2.1066792190153341E-5</v>
      </c>
      <c r="AO1005" s="178">
        <f>IF($X1005="","",$X1005*'9 All Base Data'!$Y1005)</f>
        <v>3.1162678285702355E-5</v>
      </c>
      <c r="AP1005" s="178">
        <f>$Y1005*'9 All Base Data'!$Y1005</f>
        <v>1.7570251929902473E-2</v>
      </c>
      <c r="AQ1005" s="179">
        <f t="shared" si="159"/>
        <v>0.45204962719865344</v>
      </c>
    </row>
    <row r="1006" spans="1:43" x14ac:dyDescent="0.25">
      <c r="A1006" s="124">
        <v>554114</v>
      </c>
      <c r="B1006" s="125" t="s">
        <v>1048</v>
      </c>
      <c r="C1006" s="126" t="s">
        <v>987</v>
      </c>
      <c r="D1006" s="101" t="s">
        <v>2098</v>
      </c>
      <c r="E1006" s="142"/>
      <c r="F1006" s="191" t="str">
        <f>IF('9 All Base Data'!G1006="Rural Centre","Rural",IF('9 All Base Data'!G1006="Rural (Incl.some Off Shore Islands)","Rural",IF('9 All Base Data'!G1006="Inlet-in TA but not in Urban Area","Rural",IF('9 All Base Data'!G1006="Rural (Incl.some Off Shore Islands)","Rural",IF('9 All Base Data'!G1006="Inlet-not in TA","Rural",IF('9 All Base Data'!G1006="Inland Water not in Urban Area","Rural",IF('9 All Base Data'!G1006="Oceanic-in Region but not in TA","Rural",'9 All Base Data'!G1006)))))))</f>
        <v>Hawera</v>
      </c>
      <c r="G1006" s="177">
        <f>IF('9 All Base Data'!I1006="..C","..C",'9 All Base Data'!I1006*Basecase_Pop_2006)</f>
        <v>396</v>
      </c>
      <c r="H1006" s="177">
        <f>IF('9 All Base Data'!J1006="..C","..C",'9 All Base Data'!J1006*Basecase_Pop_2006)</f>
        <v>243</v>
      </c>
      <c r="I1006" s="191">
        <f>IF('9 All Base Data'!L1006="..C","..C",'9 All Base Data'!L1006*Basecase_Pop_2006)</f>
        <v>9</v>
      </c>
      <c r="J1006" s="156">
        <f>IF('9 All Base Data'!$P1006=0,0,('9 All Base Data'!$P1006*Basecase_Pop_2006)/(1+(1/(BaseCase_Mort_AllAdults_30*('9 All Base Data'!$W1006*Basecase_PM10)/10))))</f>
        <v>6.1220370480910169E-2</v>
      </c>
      <c r="K1006" s="156">
        <f>IF('9 All Base Data'!$Q1006=0,0,('9 All Base Data'!$Q1006*Basecase_Pop_2006)/(1+(1/(BaseCase_Mort_Maori_30*('9 All Base Data'!$W1006*Basecase_PM10)/10))))</f>
        <v>0</v>
      </c>
      <c r="L1006" s="179">
        <f>133/(1+1/(BaseCase_Mort_Child_0_1*'9 All Base Data'!$AB$10/10))*IF('9 All Base Data'!$L1006="..C",0,'9 All Base Data'!L1006/'9 All Base Data'!$L$2022)</f>
        <v>1.3129000697747069E-3</v>
      </c>
      <c r="M1006" s="178">
        <f>IF('9 All Base Data'!$R1006="","",IF('9 All Base Data'!$R1006=0,0,('9 All Base Data'!$R1006*Basecase_Pop_2006)/(1+(1/(BaseCase_CardiacHA_All*('9 All Base Data'!$W1006*Basecase_PM10)/10)))))</f>
        <v>3.1506278982285682E-2</v>
      </c>
      <c r="N1006" s="178">
        <f>IF('9 All Base Data'!$S1006="","",IF('9 All Base Data'!$S1006=0,0,('9 All Base Data'!S1006*Basecase_Pop_2006)/(1+(1/(BaseCase_RespHA_All*('9 All Base Data'!$W1006*Basecase_PM10)/10)))))</f>
        <v>2.8478932675172132E-2</v>
      </c>
      <c r="O1006" s="178">
        <f>IF('9 All Base Data'!$T1006="","",IF('9 All Base Data'!$T1006=0,0,('9 All Base Data'!$T1006*Basecase_Pop_2006)/(1+(1/(BaseCase_RespHA_Child_1_4*('9 All Base Data'!$W1006*Basecase_PM10)/10)))))</f>
        <v>1.8719400838679266E-2</v>
      </c>
      <c r="P1006" s="179">
        <f>IF('9 All Base Data'!$U1006="","",IF('9 All Base Data'!$U1006=0,0,('9 All Base Data'!$U1006*Basecase_Pop_2006)/(1+(1/(BaseCase_RespHA_Child_5_14*('9 All Base Data'!$W1006*Basecase_PM10)/10)))))</f>
        <v>1.3845170654636405E-2</v>
      </c>
      <c r="Q1006" s="156">
        <f>IF('7 Base case Results'!$G1006="..C",0,BaseCase_RADs_All*'7 Base case Results'!$G1006*('9 All Base Data'!$V1006*Basecase_PM10)/10)</f>
        <v>308.89525170138239</v>
      </c>
      <c r="R1006" s="189">
        <f t="shared" si="160"/>
        <v>0.2179445189120402</v>
      </c>
      <c r="S1006" s="178">
        <f t="shared" si="161"/>
        <v>0</v>
      </c>
      <c r="T1006" s="179">
        <f t="shared" si="162"/>
        <v>4.673924248397957E-3</v>
      </c>
      <c r="U1006" s="178">
        <f t="shared" si="163"/>
        <v>2.0006487153751407E-4</v>
      </c>
      <c r="V1006" s="178">
        <f t="shared" si="164"/>
        <v>1.2915195968190562E-4</v>
      </c>
      <c r="W1006" s="178">
        <f t="shared" si="165"/>
        <v>8.4892482803410478E-5</v>
      </c>
      <c r="X1006" s="179">
        <f t="shared" si="166"/>
        <v>6.2787848918776089E-5</v>
      </c>
      <c r="Y1006" s="179">
        <f t="shared" si="167"/>
        <v>1.9151505605485709E-2</v>
      </c>
      <c r="Z1006" s="186">
        <f t="shared" ref="Z1006:Z1069" si="168">SUM(R1006,T1006:V1006,Y1006)</f>
        <v>0.24209916559714328</v>
      </c>
      <c r="AA1006" s="156">
        <f>$J1006*'9 All Base Data'!$Y1006</f>
        <v>3.038471205306106E-2</v>
      </c>
      <c r="AB1006" s="156">
        <f>$K1006*'9 All Base Data'!$Y1006</f>
        <v>0</v>
      </c>
      <c r="AC1006" s="178">
        <f>$L1006*'9 All Base Data'!$Y1006</f>
        <v>6.516146547493936E-4</v>
      </c>
      <c r="AD1006" s="178">
        <f>IF($M1006="","",$M1006*'9 All Base Data'!$Y1006)</f>
        <v>1.5637102605229575E-2</v>
      </c>
      <c r="AE1006" s="178">
        <f>IF($N1006="","",$N1006*'9 All Base Data'!$Y1006)</f>
        <v>1.4134579097057962E-2</v>
      </c>
      <c r="AF1006" s="178">
        <f>IF($O1006="","",$O1006*'9 All Base Data'!$Y1006)</f>
        <v>9.2907573054700505E-3</v>
      </c>
      <c r="AG1006" s="178">
        <f>IF($P1006="","",$P1006*'9 All Base Data'!$Y1006)</f>
        <v>6.8715938887987556E-3</v>
      </c>
      <c r="AH1006" s="167">
        <f>$Q1006*'9 All Base Data'!$Y1006</f>
        <v>153.30997188968311</v>
      </c>
      <c r="AI1006" s="178">
        <f>$R1006*'9 All Base Data'!$Y1006</f>
        <v>0.10816957490889738</v>
      </c>
      <c r="AJ1006" s="178">
        <f>$S1006*'9 All Base Data'!$Y1006</f>
        <v>0</v>
      </c>
      <c r="AK1006" s="178">
        <f>$T1006*'9 All Base Data'!$Y1006</f>
        <v>2.3197481709078412E-3</v>
      </c>
      <c r="AL1006" s="178">
        <f>IF($U1006="","",$U1006*'9 All Base Data'!$Y1006)</f>
        <v>9.92956015432078E-5</v>
      </c>
      <c r="AM1006" s="178">
        <f>IF($V1006="","",$V1006*'9 All Base Data'!$Y1006)</f>
        <v>6.4100316205157855E-5</v>
      </c>
      <c r="AN1006" s="178">
        <f>IF($W1006="","",$W1006*'9 All Base Data'!$Y1006)</f>
        <v>4.2133584380306682E-5</v>
      </c>
      <c r="AO1006" s="178">
        <f>IF($X1006="","",$X1006*'9 All Base Data'!$Y1006)</f>
        <v>3.1162678285702355E-5</v>
      </c>
      <c r="AP1006" s="178">
        <f>$Y1006*'9 All Base Data'!$Y1006</f>
        <v>9.5052182571603531E-3</v>
      </c>
      <c r="AQ1006" s="179">
        <f t="shared" ref="AQ1006:AQ1069" si="169">SUM(AI1006,AK1006:AM1006,AP1006)</f>
        <v>0.12015793725471394</v>
      </c>
    </row>
    <row r="1007" spans="1:43" x14ac:dyDescent="0.25">
      <c r="A1007" s="124">
        <v>554115</v>
      </c>
      <c r="B1007" s="125" t="s">
        <v>1049</v>
      </c>
      <c r="C1007" s="126" t="s">
        <v>987</v>
      </c>
      <c r="D1007" s="101" t="s">
        <v>2098</v>
      </c>
      <c r="E1007" s="142"/>
      <c r="F1007" s="191" t="str">
        <f>IF('9 All Base Data'!G1007="Rural Centre","Rural",IF('9 All Base Data'!G1007="Rural (Incl.some Off Shore Islands)","Rural",IF('9 All Base Data'!G1007="Inlet-in TA but not in Urban Area","Rural",IF('9 All Base Data'!G1007="Rural (Incl.some Off Shore Islands)","Rural",IF('9 All Base Data'!G1007="Inlet-not in TA","Rural",IF('9 All Base Data'!G1007="Inland Water not in Urban Area","Rural",IF('9 All Base Data'!G1007="Oceanic-in Region but not in TA","Rural",'9 All Base Data'!G1007)))))))</f>
        <v>Hawera</v>
      </c>
      <c r="G1007" s="177">
        <f>IF('9 All Base Data'!I1007="..C","..C",'9 All Base Data'!I1007*Basecase_Pop_2006)</f>
        <v>774</v>
      </c>
      <c r="H1007" s="177">
        <f>IF('9 All Base Data'!J1007="..C","..C",'9 All Base Data'!J1007*Basecase_Pop_2006)</f>
        <v>540</v>
      </c>
      <c r="I1007" s="191">
        <f>IF('9 All Base Data'!L1007="..C","..C",'9 All Base Data'!L1007*Basecase_Pop_2006)</f>
        <v>3</v>
      </c>
      <c r="J1007" s="156">
        <f>IF('9 All Base Data'!$P1007=0,0,('9 All Base Data'!$P1007*Basecase_Pop_2006)/(1+(1/(BaseCase_Mort_AllAdults_30*('9 All Base Data'!$W1007*Basecase_PM10)/10))))</f>
        <v>6.1220370480910169E-2</v>
      </c>
      <c r="K1007" s="156">
        <f>IF('9 All Base Data'!$Q1007=0,0,('9 All Base Data'!$Q1007*Basecase_Pop_2006)/(1+(1/(BaseCase_Mort_Maori_30*('9 All Base Data'!$W1007*Basecase_PM10)/10))))</f>
        <v>7.4715505893617404E-2</v>
      </c>
      <c r="L1007" s="179">
        <f>133/(1+1/(BaseCase_Mort_Child_0_1*'9 All Base Data'!$AB$10/10))*IF('9 All Base Data'!$L1007="..C",0,'9 All Base Data'!L1007/'9 All Base Data'!$L$2022)</f>
        <v>4.3763335659156898E-4</v>
      </c>
      <c r="M1007" s="178">
        <f>IF('9 All Base Data'!$R1007="","",IF('9 All Base Data'!$R1007=0,0,('9 All Base Data'!$R1007*Basecase_Pop_2006)/(1+(1/(BaseCase_CardiacHA_All*('9 All Base Data'!$W1007*Basecase_PM10)/10)))))</f>
        <v>8.0197801045818112E-2</v>
      </c>
      <c r="N1007" s="178">
        <f>IF('9 All Base Data'!$S1007="","",IF('9 All Base Data'!$S1007=0,0,('9 All Base Data'!S1007*Basecase_Pop_2006)/(1+(1/(BaseCase_RespHA_All*('9 All Base Data'!$W1007*Basecase_PM10)/10)))))</f>
        <v>3.797191023356284E-2</v>
      </c>
      <c r="O1007" s="178">
        <f>IF('9 All Base Data'!$T1007="","",IF('9 All Base Data'!$T1007=0,0,('9 All Base Data'!$T1007*Basecase_Pop_2006)/(1+(1/(BaseCase_RespHA_Child_1_4*('9 All Base Data'!$W1007*Basecase_PM10)/10)))))</f>
        <v>0</v>
      </c>
      <c r="P1007" s="179">
        <f>IF('9 All Base Data'!$U1007="","",IF('9 All Base Data'!$U1007=0,0,('9 All Base Data'!$U1007*Basecase_Pop_2006)/(1+(1/(BaseCase_RespHA_Child_5_14*('9 All Base Data'!$W1007*Basecase_PM10)/10)))))</f>
        <v>1.3845170654636405E-2</v>
      </c>
      <c r="Q1007" s="156">
        <f>IF('7 Base case Results'!$G1007="..C",0,BaseCase_RADs_All*'7 Base case Results'!$G1007*('9 All Base Data'!$V1007*Basecase_PM10)/10)</f>
        <v>603.74981014361106</v>
      </c>
      <c r="R1007" s="189">
        <f t="shared" si="160"/>
        <v>0.2179445189120402</v>
      </c>
      <c r="S1007" s="178">
        <f t="shared" si="161"/>
        <v>0.26598720098127798</v>
      </c>
      <c r="T1007" s="179">
        <f t="shared" si="162"/>
        <v>1.5579747494659855E-3</v>
      </c>
      <c r="U1007" s="178">
        <f t="shared" si="163"/>
        <v>5.0925603664094498E-4</v>
      </c>
      <c r="V1007" s="178">
        <f t="shared" si="164"/>
        <v>1.7220261290920748E-4</v>
      </c>
      <c r="W1007" s="178">
        <f t="shared" si="165"/>
        <v>0</v>
      </c>
      <c r="X1007" s="179">
        <f t="shared" si="166"/>
        <v>6.2787848918776089E-5</v>
      </c>
      <c r="Y1007" s="179">
        <f t="shared" si="167"/>
        <v>3.7432488228903889E-2</v>
      </c>
      <c r="Z1007" s="186">
        <f t="shared" si="168"/>
        <v>0.25761644053996025</v>
      </c>
      <c r="AA1007" s="156">
        <f>$J1007*'9 All Base Data'!$Y1007</f>
        <v>3.038471205306106E-2</v>
      </c>
      <c r="AB1007" s="156">
        <f>$K1007*'9 All Base Data'!$Y1007</f>
        <v>3.7082577492474532E-2</v>
      </c>
      <c r="AC1007" s="178">
        <f>$L1007*'9 All Base Data'!$Y1007</f>
        <v>2.1720488491646452E-4</v>
      </c>
      <c r="AD1007" s="178">
        <f>IF($M1007="","",$M1007*'9 All Base Data'!$Y1007)</f>
        <v>3.9803533904220742E-2</v>
      </c>
      <c r="AE1007" s="178">
        <f>IF($N1007="","",$N1007*'9 All Base Data'!$Y1007)</f>
        <v>1.8846105462743949E-2</v>
      </c>
      <c r="AF1007" s="178">
        <f>IF($O1007="","",$O1007*'9 All Base Data'!$Y1007)</f>
        <v>0</v>
      </c>
      <c r="AG1007" s="178">
        <f>IF($P1007="","",$P1007*'9 All Base Data'!$Y1007)</f>
        <v>6.8715938887987556E-3</v>
      </c>
      <c r="AH1007" s="167">
        <f>$Q1007*'9 All Base Data'!$Y1007</f>
        <v>299.65130869347155</v>
      </c>
      <c r="AI1007" s="178">
        <f>$R1007*'9 All Base Data'!$Y1007</f>
        <v>0.10816957490889738</v>
      </c>
      <c r="AJ1007" s="178">
        <f>$S1007*'9 All Base Data'!$Y1007</f>
        <v>0.13201397587320934</v>
      </c>
      <c r="AK1007" s="178">
        <f>$T1007*'9 All Base Data'!$Y1007</f>
        <v>7.7324939030261374E-4</v>
      </c>
      <c r="AL1007" s="178">
        <f>IF($U1007="","",$U1007*'9 All Base Data'!$Y1007)</f>
        <v>2.5275244029180168E-4</v>
      </c>
      <c r="AM1007" s="178">
        <f>IF($V1007="","",$V1007*'9 All Base Data'!$Y1007)</f>
        <v>8.5467088273543802E-5</v>
      </c>
      <c r="AN1007" s="178">
        <f>IF($W1007="","",$W1007*'9 All Base Data'!$Y1007)</f>
        <v>0</v>
      </c>
      <c r="AO1007" s="178">
        <f>IF($X1007="","",$X1007*'9 All Base Data'!$Y1007)</f>
        <v>3.1162678285702355E-5</v>
      </c>
      <c r="AP1007" s="178">
        <f>$Y1007*'9 All Base Data'!$Y1007</f>
        <v>1.8578381138995237E-2</v>
      </c>
      <c r="AQ1007" s="179">
        <f t="shared" si="169"/>
        <v>0.12785942496676056</v>
      </c>
    </row>
    <row r="1008" spans="1:43" x14ac:dyDescent="0.25">
      <c r="A1008" s="124">
        <v>554120</v>
      </c>
      <c r="B1008" s="125" t="s">
        <v>1050</v>
      </c>
      <c r="C1008" s="126" t="s">
        <v>987</v>
      </c>
      <c r="D1008" s="101" t="s">
        <v>2098</v>
      </c>
      <c r="E1008" s="142"/>
      <c r="F1008" s="191" t="str">
        <f>IF('9 All Base Data'!G1008="Rural Centre","Rural",IF('9 All Base Data'!G1008="Rural (Incl.some Off Shore Islands)","Rural",IF('9 All Base Data'!G1008="Inlet-in TA but not in Urban Area","Rural",IF('9 All Base Data'!G1008="Rural (Incl.some Off Shore Islands)","Rural",IF('9 All Base Data'!G1008="Inlet-not in TA","Rural",IF('9 All Base Data'!G1008="Inland Water not in Urban Area","Rural",IF('9 All Base Data'!G1008="Oceanic-in Region but not in TA","Rural",'9 All Base Data'!G1008)))))))</f>
        <v>Rural</v>
      </c>
      <c r="G1008" s="177">
        <f>IF('9 All Base Data'!I1008="..C","..C",'9 All Base Data'!I1008*Basecase_Pop_2006)</f>
        <v>570</v>
      </c>
      <c r="H1008" s="177">
        <f>IF('9 All Base Data'!J1008="..C","..C",'9 All Base Data'!J1008*Basecase_Pop_2006)</f>
        <v>348</v>
      </c>
      <c r="I1008" s="191">
        <f>IF('9 All Base Data'!L1008="..C","..C",'9 All Base Data'!L1008*Basecase_Pop_2006)</f>
        <v>3</v>
      </c>
      <c r="J1008" s="156">
        <f>IF('9 All Base Data'!$P1008=0,0,('9 All Base Data'!$P1008*Basecase_Pop_2006)/(1+(1/(BaseCase_Mort_AllAdults_30*('9 All Base Data'!$W1008*Basecase_PM10)/10))))</f>
        <v>7.0455930314424903E-2</v>
      </c>
      <c r="K1008" s="156">
        <f>IF('9 All Base Data'!$Q1008=0,0,('9 All Base Data'!$Q1008*Basecase_Pop_2006)/(1+(1/(BaseCase_Mort_Maori_30*('9 All Base Data'!$W1008*Basecase_PM10)/10))))</f>
        <v>0</v>
      </c>
      <c r="L1008" s="179">
        <f>133/(1+1/(BaseCase_Mort_Child_0_1*'9 All Base Data'!$AB$10/10))*IF('9 All Base Data'!$L1008="..C",0,'9 All Base Data'!L1008/'9 All Base Data'!$L$2022)</f>
        <v>4.3763335659156898E-4</v>
      </c>
      <c r="M1008" s="178">
        <f>IF('9 All Base Data'!$R1008="","",IF('9 All Base Data'!$R1008=0,0,('9 All Base Data'!$R1008*Basecase_Pop_2006)/(1+(1/(BaseCase_CardiacHA_All*('9 All Base Data'!$W1008*Basecase_PM10)/10)))))</f>
        <v>3.0141861617743949E-2</v>
      </c>
      <c r="N1008" s="178">
        <f>IF('9 All Base Data'!$S1008="","",IF('9 All Base Data'!$S1008=0,0,('9 All Base Data'!S1008*Basecase_Pop_2006)/(1+(1/(BaseCase_RespHA_All*('9 All Base Data'!$W1008*Basecase_PM10)/10)))))</f>
        <v>6.8527171774292225E-2</v>
      </c>
      <c r="O1008" s="178">
        <f>IF('9 All Base Data'!$T1008="","",IF('9 All Base Data'!$T1008=0,0,('9 All Base Data'!$T1008*Basecase_Pop_2006)/(1+(1/(BaseCase_RespHA_Child_1_4*('9 All Base Data'!$W1008*Basecase_PM10)/10)))))</f>
        <v>3.6609773543057007E-2</v>
      </c>
      <c r="P1008" s="179">
        <f>IF('9 All Base Data'!$U1008="","",IF('9 All Base Data'!$U1008=0,0,('9 All Base Data'!$U1008*Basecase_Pop_2006)/(1+(1/(BaseCase_RespHA_Child_5_14*('9 All Base Data'!$W1008*Basecase_PM10)/10)))))</f>
        <v>2.3351661767147501E-2</v>
      </c>
      <c r="Q1008" s="156">
        <f>IF('7 Base case Results'!$G1008="..C",0,BaseCase_RADs_All*'7 Base case Results'!$G1008*('9 All Base Data'!$V1008*Basecase_PM10)/10)</f>
        <v>163.54440000000002</v>
      </c>
      <c r="R1008" s="189">
        <f t="shared" si="160"/>
        <v>0.25082311191935264</v>
      </c>
      <c r="S1008" s="178">
        <f t="shared" si="161"/>
        <v>0</v>
      </c>
      <c r="T1008" s="179">
        <f t="shared" si="162"/>
        <v>1.5579747494659855E-3</v>
      </c>
      <c r="U1008" s="178">
        <f t="shared" si="163"/>
        <v>1.9140082127267407E-4</v>
      </c>
      <c r="V1008" s="178">
        <f t="shared" si="164"/>
        <v>3.1077072399641526E-4</v>
      </c>
      <c r="W1008" s="178">
        <f t="shared" si="165"/>
        <v>1.6602532301776354E-4</v>
      </c>
      <c r="X1008" s="179">
        <f t="shared" si="166"/>
        <v>1.0589978611401391E-4</v>
      </c>
      <c r="Y1008" s="179">
        <f t="shared" si="167"/>
        <v>1.0139752800000002E-2</v>
      </c>
      <c r="Z1008" s="186">
        <f t="shared" si="168"/>
        <v>0.26302301101408776</v>
      </c>
      <c r="AA1008" s="156">
        <f>$J1008*'9 All Base Data'!$Y1008</f>
        <v>6.1370031344780713E-3</v>
      </c>
      <c r="AB1008" s="156">
        <f>$K1008*'9 All Base Data'!$Y1008</f>
        <v>0</v>
      </c>
      <c r="AC1008" s="178">
        <f>$L1008*'9 All Base Data'!$Y1008</f>
        <v>3.811967664281548E-5</v>
      </c>
      <c r="AD1008" s="178">
        <f>IF($M1008="","",$M1008*'9 All Base Data'!$Y1008)</f>
        <v>2.6254808985075109E-3</v>
      </c>
      <c r="AE1008" s="178">
        <f>IF($N1008="","",$N1008*'9 All Base Data'!$Y1008)</f>
        <v>5.969000282856904E-3</v>
      </c>
      <c r="AF1008" s="178">
        <f>IF($O1008="","",$O1008*'9 All Base Data'!$Y1008)</f>
        <v>3.1888627966959677E-3</v>
      </c>
      <c r="AG1008" s="178">
        <f>IF($P1008="","",$P1008*'9 All Base Data'!$Y1008)</f>
        <v>2.0340263881366322E-3</v>
      </c>
      <c r="AH1008" s="167">
        <f>$Q1008*'9 All Base Data'!$Y1008</f>
        <v>14.245394120086541</v>
      </c>
      <c r="AI1008" s="178">
        <f>$R1008*'9 All Base Data'!$Y1008</f>
        <v>2.1847731158741932E-2</v>
      </c>
      <c r="AJ1008" s="178">
        <f>$S1008*'9 All Base Data'!$Y1008</f>
        <v>0</v>
      </c>
      <c r="AK1008" s="178">
        <f>$T1008*'9 All Base Data'!$Y1008</f>
        <v>1.3570604884842311E-4</v>
      </c>
      <c r="AL1008" s="178">
        <f>IF($U1008="","",$U1008*'9 All Base Data'!$Y1008)</f>
        <v>1.6671803705522693E-5</v>
      </c>
      <c r="AM1008" s="178">
        <f>IF($V1008="","",$V1008*'9 All Base Data'!$Y1008)</f>
        <v>2.7069416282756063E-5</v>
      </c>
      <c r="AN1008" s="178">
        <f>IF($W1008="","",$W1008*'9 All Base Data'!$Y1008)</f>
        <v>1.4461492783016215E-5</v>
      </c>
      <c r="AO1008" s="178">
        <f>IF($X1008="","",$X1008*'9 All Base Data'!$Y1008)</f>
        <v>9.2243096701996275E-6</v>
      </c>
      <c r="AP1008" s="178">
        <f>$Y1008*'9 All Base Data'!$Y1008</f>
        <v>8.8321443544536564E-4</v>
      </c>
      <c r="AQ1008" s="179">
        <f t="shared" si="169"/>
        <v>2.2910392863023998E-2</v>
      </c>
    </row>
    <row r="1009" spans="1:43" x14ac:dyDescent="0.25">
      <c r="A1009" s="124">
        <v>554130</v>
      </c>
      <c r="B1009" s="125" t="s">
        <v>1051</v>
      </c>
      <c r="C1009" s="126" t="s">
        <v>987</v>
      </c>
      <c r="D1009" s="101" t="s">
        <v>2098</v>
      </c>
      <c r="E1009" s="142"/>
      <c r="F1009" s="191" t="str">
        <f>IF('9 All Base Data'!G1009="Rural Centre","Rural",IF('9 All Base Data'!G1009="Rural (Incl.some Off Shore Islands)","Rural",IF('9 All Base Data'!G1009="Inlet-in TA but not in Urban Area","Rural",IF('9 All Base Data'!G1009="Rural (Incl.some Off Shore Islands)","Rural",IF('9 All Base Data'!G1009="Inlet-not in TA","Rural",IF('9 All Base Data'!G1009="Inland Water not in Urban Area","Rural",IF('9 All Base Data'!G1009="Oceanic-in Region but not in TA","Rural",'9 All Base Data'!G1009)))))))</f>
        <v>Rural</v>
      </c>
      <c r="G1009" s="177">
        <f>IF('9 All Base Data'!I1009="..C","..C",'9 All Base Data'!I1009*Basecase_Pop_2006)</f>
        <v>537</v>
      </c>
      <c r="H1009" s="177">
        <f>IF('9 All Base Data'!J1009="..C","..C",'9 All Base Data'!J1009*Basecase_Pop_2006)</f>
        <v>306</v>
      </c>
      <c r="I1009" s="191">
        <f>IF('9 All Base Data'!L1009="..C","..C",'9 All Base Data'!L1009*Basecase_Pop_2006)</f>
        <v>9</v>
      </c>
      <c r="J1009" s="156">
        <f>IF('9 All Base Data'!$P1009=0,0,('9 All Base Data'!$P1009*Basecase_Pop_2006)/(1+(1/(BaseCase_Mort_AllAdults_30*('9 All Base Data'!$W1009*Basecase_PM10)/10))))</f>
        <v>0.14091186062884981</v>
      </c>
      <c r="K1009" s="156">
        <f>IF('9 All Base Data'!$Q1009=0,0,('9 All Base Data'!$Q1009*Basecase_Pop_2006)/(1+(1/(BaseCase_Mort_Maori_30*('9 All Base Data'!$W1009*Basecase_PM10)/10))))</f>
        <v>0</v>
      </c>
      <c r="L1009" s="179">
        <f>133/(1+1/(BaseCase_Mort_Child_0_1*'9 All Base Data'!$AB$10/10))*IF('9 All Base Data'!$L1009="..C",0,'9 All Base Data'!L1009/'9 All Base Data'!$L$2022)</f>
        <v>1.3129000697747069E-3</v>
      </c>
      <c r="M1009" s="178">
        <f>IF('9 All Base Data'!$R1009="","",IF('9 All Base Data'!$R1009=0,0,('9 All Base Data'!$R1009*Basecase_Pop_2006)/(1+(1/(BaseCase_CardiacHA_All*('9 All Base Data'!$W1009*Basecase_PM10)/10)))))</f>
        <v>7.9320688467747237E-3</v>
      </c>
      <c r="N1009" s="178">
        <f>IF('9 All Base Data'!$S1009="","",IF('9 All Base Data'!$S1009=0,0,('9 All Base Data'!S1009*Basecase_Pop_2006)/(1+(1/(BaseCase_RespHA_All*('9 All Base Data'!$W1009*Basecase_PM10)/10)))))</f>
        <v>2.8992264981431325E-2</v>
      </c>
      <c r="O1009" s="178">
        <f>IF('9 All Base Data'!$T1009="","",IF('9 All Base Data'!$T1009=0,0,('9 All Base Data'!$T1009*Basecase_Pop_2006)/(1+(1/(BaseCase_RespHA_Child_1_4*('9 All Base Data'!$W1009*Basecase_PM10)/10)))))</f>
        <v>0</v>
      </c>
      <c r="P1009" s="179">
        <f>IF('9 All Base Data'!$U1009="","",IF('9 All Base Data'!$U1009=0,0,('9 All Base Data'!$U1009*Basecase_Pop_2006)/(1+(1/(BaseCase_RespHA_Child_5_14*('9 All Base Data'!$W1009*Basecase_PM10)/10)))))</f>
        <v>7.7838872557158328E-3</v>
      </c>
      <c r="Q1009" s="156">
        <f>IF('7 Base case Results'!$G1009="..C",0,BaseCase_RADs_All*'7 Base case Results'!$G1009*('9 All Base Data'!$V1009*Basecase_PM10)/10)</f>
        <v>154.07604000000001</v>
      </c>
      <c r="R1009" s="189">
        <f t="shared" si="160"/>
        <v>0.50164622383870527</v>
      </c>
      <c r="S1009" s="178">
        <f t="shared" si="161"/>
        <v>0</v>
      </c>
      <c r="T1009" s="179">
        <f t="shared" si="162"/>
        <v>4.673924248397957E-3</v>
      </c>
      <c r="U1009" s="178">
        <f t="shared" si="163"/>
        <v>5.0368637177019497E-5</v>
      </c>
      <c r="V1009" s="178">
        <f t="shared" si="164"/>
        <v>1.3147992169079106E-4</v>
      </c>
      <c r="W1009" s="178">
        <f t="shared" si="165"/>
        <v>0</v>
      </c>
      <c r="X1009" s="179">
        <f t="shared" si="166"/>
        <v>3.52999287046713E-5</v>
      </c>
      <c r="Y1009" s="179">
        <f t="shared" si="167"/>
        <v>9.5527144800000002E-3</v>
      </c>
      <c r="Z1009" s="186">
        <f t="shared" si="168"/>
        <v>0.51605471112597101</v>
      </c>
      <c r="AA1009" s="156">
        <f>$J1009*'9 All Base Data'!$Y1009</f>
        <v>1.2274006268956143E-2</v>
      </c>
      <c r="AB1009" s="156">
        <f>$K1009*'9 All Base Data'!$Y1009</f>
        <v>0</v>
      </c>
      <c r="AC1009" s="178">
        <f>$L1009*'9 All Base Data'!$Y1009</f>
        <v>1.1435902992844645E-4</v>
      </c>
      <c r="AD1009" s="178">
        <f>IF($M1009="","",$M1009*'9 All Base Data'!$Y1009)</f>
        <v>6.9091602592302921E-4</v>
      </c>
      <c r="AE1009" s="178">
        <f>IF($N1009="","",$N1009*'9 All Base Data'!$Y1009)</f>
        <v>2.5253462735163826E-3</v>
      </c>
      <c r="AF1009" s="178">
        <f>IF($O1009="","",$O1009*'9 All Base Data'!$Y1009)</f>
        <v>0</v>
      </c>
      <c r="AG1009" s="178">
        <f>IF($P1009="","",$P1009*'9 All Base Data'!$Y1009)</f>
        <v>6.7800879604554406E-4</v>
      </c>
      <c r="AH1009" s="167">
        <f>$Q1009*'9 All Base Data'!$Y1009</f>
        <v>13.420660776292056</v>
      </c>
      <c r="AI1009" s="178">
        <f>$R1009*'9 All Base Data'!$Y1009</f>
        <v>4.3695462317483863E-2</v>
      </c>
      <c r="AJ1009" s="178">
        <f>$S1009*'9 All Base Data'!$Y1009</f>
        <v>0</v>
      </c>
      <c r="AK1009" s="178">
        <f>$T1009*'9 All Base Data'!$Y1009</f>
        <v>4.071181465452694E-4</v>
      </c>
      <c r="AL1009" s="178">
        <f>IF($U1009="","",$U1009*'9 All Base Data'!$Y1009)</f>
        <v>4.3873167646112356E-6</v>
      </c>
      <c r="AM1009" s="178">
        <f>IF($V1009="","",$V1009*'9 All Base Data'!$Y1009)</f>
        <v>1.1452445350396795E-5</v>
      </c>
      <c r="AN1009" s="178">
        <f>IF($W1009="","",$W1009*'9 All Base Data'!$Y1009)</f>
        <v>0</v>
      </c>
      <c r="AO1009" s="178">
        <f>IF($X1009="","",$X1009*'9 All Base Data'!$Y1009)</f>
        <v>3.0747698900665421E-6</v>
      </c>
      <c r="AP1009" s="178">
        <f>$Y1009*'9 All Base Data'!$Y1009</f>
        <v>8.3208096813010746E-4</v>
      </c>
      <c r="AQ1009" s="179">
        <f t="shared" si="169"/>
        <v>4.4950501194274246E-2</v>
      </c>
    </row>
    <row r="1010" spans="1:43" x14ac:dyDescent="0.25">
      <c r="A1010" s="124">
        <v>554300</v>
      </c>
      <c r="B1010" s="125" t="s">
        <v>1052</v>
      </c>
      <c r="C1010" s="126" t="s">
        <v>987</v>
      </c>
      <c r="D1010" s="101" t="s">
        <v>2098</v>
      </c>
      <c r="E1010" s="142"/>
      <c r="F1010" s="191" t="str">
        <f>IF('9 All Base Data'!G1010="Rural Centre","Rural",IF('9 All Base Data'!G1010="Rural (Incl.some Off Shore Islands)","Rural",IF('9 All Base Data'!G1010="Inlet-in TA but not in Urban Area","Rural",IF('9 All Base Data'!G1010="Rural (Incl.some Off Shore Islands)","Rural",IF('9 All Base Data'!G1010="Inlet-not in TA","Rural",IF('9 All Base Data'!G1010="Inland Water not in Urban Area","Rural",IF('9 All Base Data'!G1010="Oceanic-in Region but not in TA","Rural",'9 All Base Data'!G1010)))))))</f>
        <v>Rural</v>
      </c>
      <c r="G1010" s="177">
        <f>IF('9 All Base Data'!I1010="..C","..C",'9 All Base Data'!I1010*Basecase_Pop_2006)</f>
        <v>63</v>
      </c>
      <c r="H1010" s="177">
        <f>IF('9 All Base Data'!J1010="..C","..C",'9 All Base Data'!J1010*Basecase_Pop_2006)</f>
        <v>51</v>
      </c>
      <c r="I1010" s="191" t="str">
        <f>IF('9 All Base Data'!L1010="..C","..C",'9 All Base Data'!L1010*Basecase_Pop_2006)</f>
        <v>..C</v>
      </c>
      <c r="J1010" s="156">
        <f>IF('9 All Base Data'!$P1010=0,0,('9 All Base Data'!$P1010*Basecase_Pop_2006)/(1+(1/(BaseCase_Mort_AllAdults_30*('9 All Base Data'!$W1010*Basecase_PM10)/10))))</f>
        <v>5.2841947735818684E-2</v>
      </c>
      <c r="K1010" s="156">
        <f>IF('9 All Base Data'!$Q1010=0,0,('9 All Base Data'!$Q1010*Basecase_Pop_2006)/(1+(1/(BaseCase_Mort_Maori_30*('9 All Base Data'!$W1010*Basecase_PM10)/10))))</f>
        <v>0</v>
      </c>
      <c r="L1010" s="179">
        <f>133/(1+1/(BaseCase_Mort_Child_0_1*'9 All Base Data'!$AB$10/10))*IF('9 All Base Data'!$L1010="..C",0,'9 All Base Data'!L1010/'9 All Base Data'!$L$2022)</f>
        <v>0</v>
      </c>
      <c r="M1010" s="178">
        <f>IF('9 All Base Data'!$R1010="","",IF('9 All Base Data'!$R1010=0,0,('9 All Base Data'!$R1010*Basecase_Pop_2006)/(1+(1/(BaseCase_CardiacHA_All*('9 All Base Data'!$W1010*Basecase_PM10)/10)))))</f>
        <v>2.696903407903406E-2</v>
      </c>
      <c r="N1010" s="178">
        <f>IF('9 All Base Data'!$S1010="","",IF('9 All Base Data'!$S1010=0,0,('9 All Base Data'!S1010*Basecase_Pop_2006)/(1+(1/(BaseCase_RespHA_All*('9 All Base Data'!$W1010*Basecase_PM10)/10)))))</f>
        <v>7.9069813585721793E-3</v>
      </c>
      <c r="O1010" s="178">
        <f>IF('9 All Base Data'!$T1010="","",IF('9 All Base Data'!$T1010=0,0,('9 All Base Data'!$T1010*Basecase_Pop_2006)/(1+(1/(BaseCase_RespHA_Child_1_4*('9 All Base Data'!$W1010*Basecase_PM10)/10)))))</f>
        <v>0</v>
      </c>
      <c r="P1010" s="179">
        <f>IF('9 All Base Data'!$U1010="","",IF('9 All Base Data'!$U1010=0,0,('9 All Base Data'!$U1010*Basecase_Pop_2006)/(1+(1/(BaseCase_RespHA_Child_5_14*('9 All Base Data'!$W1010*Basecase_PM10)/10)))))</f>
        <v>0</v>
      </c>
      <c r="Q1010" s="156">
        <f>IF('7 Base case Results'!$G1010="..C",0,BaseCase_RADs_All*'7 Base case Results'!$G1010*('9 All Base Data'!$V1010*Basecase_PM10)/10)</f>
        <v>18.075960000000002</v>
      </c>
      <c r="R1010" s="189">
        <f t="shared" si="160"/>
        <v>0.18811733393951449</v>
      </c>
      <c r="S1010" s="178">
        <f t="shared" si="161"/>
        <v>0</v>
      </c>
      <c r="T1010" s="179">
        <f t="shared" si="162"/>
        <v>0</v>
      </c>
      <c r="U1010" s="178">
        <f t="shared" si="163"/>
        <v>1.7125336640186629E-4</v>
      </c>
      <c r="V1010" s="178">
        <f t="shared" si="164"/>
        <v>3.585816046112483E-5</v>
      </c>
      <c r="W1010" s="178">
        <f t="shared" si="165"/>
        <v>0</v>
      </c>
      <c r="X1010" s="179">
        <f t="shared" si="166"/>
        <v>0</v>
      </c>
      <c r="Y1010" s="179">
        <f t="shared" si="167"/>
        <v>1.1207095200000002E-3</v>
      </c>
      <c r="Z1010" s="186">
        <f t="shared" si="168"/>
        <v>0.18944515498637748</v>
      </c>
      <c r="AA1010" s="156">
        <f>$J1010*'9 All Base Data'!$Y1010</f>
        <v>4.6027523508585539E-3</v>
      </c>
      <c r="AB1010" s="156">
        <f>$K1010*'9 All Base Data'!$Y1010</f>
        <v>0</v>
      </c>
      <c r="AC1010" s="178">
        <f>$L1010*'9 All Base Data'!$Y1010</f>
        <v>0</v>
      </c>
      <c r="AD1010" s="178">
        <f>IF($M1010="","",$M1010*'9 All Base Data'!$Y1010)</f>
        <v>2.3491144881382995E-3</v>
      </c>
      <c r="AE1010" s="178">
        <f>IF($N1010="","",$N1010*'9 All Base Data'!$Y1010)</f>
        <v>6.8873080186810428E-4</v>
      </c>
      <c r="AF1010" s="178">
        <f>IF($O1010="","",$O1010*'9 All Base Data'!$Y1010)</f>
        <v>0</v>
      </c>
      <c r="AG1010" s="178">
        <f>IF($P1010="","",$P1010*'9 All Base Data'!$Y1010)</f>
        <v>0</v>
      </c>
      <c r="AH1010" s="167">
        <f>$Q1010*'9 All Base Data'!$Y1010</f>
        <v>1.5744909290621967</v>
      </c>
      <c r="AI1010" s="178">
        <f>$R1010*'9 All Base Data'!$Y1010</f>
        <v>1.6385798369056449E-2</v>
      </c>
      <c r="AJ1010" s="178">
        <f>$S1010*'9 All Base Data'!$Y1010</f>
        <v>0</v>
      </c>
      <c r="AK1010" s="178">
        <f>$T1010*'9 All Base Data'!$Y1010</f>
        <v>0</v>
      </c>
      <c r="AL1010" s="178">
        <f>IF($U1010="","",$U1010*'9 All Base Data'!$Y1010)</f>
        <v>1.4916876999678202E-5</v>
      </c>
      <c r="AM1010" s="178">
        <f>IF($V1010="","",$V1010*'9 All Base Data'!$Y1010)</f>
        <v>3.1233941864718527E-6</v>
      </c>
      <c r="AN1010" s="178">
        <f>IF($W1010="","",$W1010*'9 All Base Data'!$Y1010)</f>
        <v>0</v>
      </c>
      <c r="AO1010" s="178">
        <f>IF($X1010="","",$X1010*'9 All Base Data'!$Y1010)</f>
        <v>0</v>
      </c>
      <c r="AP1010" s="178">
        <f>$Y1010*'9 All Base Data'!$Y1010</f>
        <v>9.7618437601856199E-5</v>
      </c>
      <c r="AQ1010" s="179">
        <f t="shared" si="169"/>
        <v>1.6501457077844454E-2</v>
      </c>
    </row>
    <row r="1011" spans="1:43" x14ac:dyDescent="0.25">
      <c r="A1011" s="124">
        <v>554400</v>
      </c>
      <c r="B1011" s="125" t="s">
        <v>1053</v>
      </c>
      <c r="C1011" s="126" t="s">
        <v>987</v>
      </c>
      <c r="D1011" s="101" t="s">
        <v>2098</v>
      </c>
      <c r="E1011" s="142"/>
      <c r="F1011" s="191" t="str">
        <f>IF('9 All Base Data'!G1011="Rural Centre","Rural",IF('9 All Base Data'!G1011="Rural (Incl.some Off Shore Islands)","Rural",IF('9 All Base Data'!G1011="Inlet-in TA but not in Urban Area","Rural",IF('9 All Base Data'!G1011="Rural (Incl.some Off Shore Islands)","Rural",IF('9 All Base Data'!G1011="Inlet-not in TA","Rural",IF('9 All Base Data'!G1011="Inland Water not in Urban Area","Rural",IF('9 All Base Data'!G1011="Oceanic-in Region but not in TA","Rural",'9 All Base Data'!G1011)))))))</f>
        <v>Rural</v>
      </c>
      <c r="G1011" s="177">
        <f>IF('9 All Base Data'!I1011="..C","..C",'9 All Base Data'!I1011*Basecase_Pop_2006)</f>
        <v>1068</v>
      </c>
      <c r="H1011" s="177">
        <f>IF('9 All Base Data'!J1011="..C","..C",'9 All Base Data'!J1011*Basecase_Pop_2006)</f>
        <v>573</v>
      </c>
      <c r="I1011" s="191">
        <f>IF('9 All Base Data'!L1011="..C","..C",'9 All Base Data'!L1011*Basecase_Pop_2006)</f>
        <v>24</v>
      </c>
      <c r="J1011" s="156">
        <f>IF('9 All Base Data'!$P1011=0,0,('9 All Base Data'!$P1011*Basecase_Pop_2006)/(1+(1/(BaseCase_Mort_AllAdults_30*('9 All Base Data'!$W1011*Basecase_PM10)/10))))</f>
        <v>7.0455930314424903E-2</v>
      </c>
      <c r="K1011" s="156">
        <f>IF('9 All Base Data'!$Q1011=0,0,('9 All Base Data'!$Q1011*Basecase_Pop_2006)/(1+(1/(BaseCase_Mort_Maori_30*('9 All Base Data'!$W1011*Basecase_PM10)/10))))</f>
        <v>9.1656603990569838E-2</v>
      </c>
      <c r="L1011" s="179">
        <f>133/(1+1/(BaseCase_Mort_Child_0_1*'9 All Base Data'!$AB$10/10))*IF('9 All Base Data'!$L1011="..C",0,'9 All Base Data'!L1011/'9 All Base Data'!$L$2022)</f>
        <v>3.5010668527325518E-3</v>
      </c>
      <c r="M1011" s="178">
        <f>IF('9 All Base Data'!$R1011="","",IF('9 All Base Data'!$R1011=0,0,('9 All Base Data'!$R1011*Basecase_Pop_2006)/(1+(1/(BaseCase_CardiacHA_All*('9 All Base Data'!$W1011*Basecase_PM10)/10)))))</f>
        <v>2.8555447848389003E-2</v>
      </c>
      <c r="N1011" s="178">
        <f>IF('9 All Base Data'!$S1011="","",IF('9 All Base Data'!$S1011=0,0,('9 All Base Data'!S1011*Basecase_Pop_2006)/(1+(1/(BaseCase_RespHA_All*('9 All Base Data'!$W1011*Basecase_PM10)/10)))))</f>
        <v>4.4806227698575687E-2</v>
      </c>
      <c r="O1011" s="178">
        <f>IF('9 All Base Data'!$T1011="","",IF('9 All Base Data'!$T1011=0,0,('9 All Base Data'!$T1011*Basecase_Pop_2006)/(1+(1/(BaseCase_RespHA_Child_1_4*('9 All Base Data'!$W1011*Basecase_PM10)/10)))))</f>
        <v>1.0459935298016287E-2</v>
      </c>
      <c r="P1011" s="179">
        <f>IF('9 All Base Data'!$U1011="","",IF('9 All Base Data'!$U1011=0,0,('9 All Base Data'!$U1011*Basecase_Pop_2006)/(1+(1/(BaseCase_RespHA_Child_5_14*('9 All Base Data'!$W1011*Basecase_PM10)/10)))))</f>
        <v>0</v>
      </c>
      <c r="Q1011" s="156">
        <f>IF('7 Base case Results'!$G1011="..C",0,BaseCase_RADs_All*'7 Base case Results'!$G1011*('9 All Base Data'!$V1011*Basecase_PM10)/10)</f>
        <v>306.43056000000001</v>
      </c>
      <c r="R1011" s="189">
        <f t="shared" si="160"/>
        <v>0.25082311191935264</v>
      </c>
      <c r="S1011" s="178">
        <f t="shared" si="161"/>
        <v>0.32629751020642866</v>
      </c>
      <c r="T1011" s="179">
        <f t="shared" si="162"/>
        <v>1.2463797995727884E-2</v>
      </c>
      <c r="U1011" s="178">
        <f t="shared" si="163"/>
        <v>1.8132709383727016E-4</v>
      </c>
      <c r="V1011" s="178">
        <f t="shared" si="164"/>
        <v>2.0319624261304074E-4</v>
      </c>
      <c r="W1011" s="178">
        <f t="shared" si="165"/>
        <v>4.7435806576503865E-5</v>
      </c>
      <c r="X1011" s="179">
        <f t="shared" si="166"/>
        <v>0</v>
      </c>
      <c r="Y1011" s="179">
        <f t="shared" si="167"/>
        <v>1.8998694720000001E-2</v>
      </c>
      <c r="Z1011" s="186">
        <f t="shared" si="168"/>
        <v>0.28267012797153085</v>
      </c>
      <c r="AA1011" s="156">
        <f>$J1011*'9 All Base Data'!$Y1011</f>
        <v>6.1370031344780713E-3</v>
      </c>
      <c r="AB1011" s="156">
        <f>$K1011*'9 All Base Data'!$Y1011</f>
        <v>7.9836695573456753E-3</v>
      </c>
      <c r="AC1011" s="178">
        <f>$L1011*'9 All Base Data'!$Y1011</f>
        <v>3.0495741314252384E-4</v>
      </c>
      <c r="AD1011" s="178">
        <f>IF($M1011="","",$M1011*'9 All Base Data'!$Y1011)</f>
        <v>2.487297693322905E-3</v>
      </c>
      <c r="AE1011" s="178">
        <f>IF($N1011="","",$N1011*'9 All Base Data'!$Y1011)</f>
        <v>3.9028078772525916E-3</v>
      </c>
      <c r="AF1011" s="178">
        <f>IF($O1011="","",$O1011*'9 All Base Data'!$Y1011)</f>
        <v>9.1110365619884788E-4</v>
      </c>
      <c r="AG1011" s="178">
        <f>IF($P1011="","",$P1011*'9 All Base Data'!$Y1011)</f>
        <v>0</v>
      </c>
      <c r="AH1011" s="167">
        <f>$Q1011*'9 All Base Data'!$Y1011</f>
        <v>26.691370035530568</v>
      </c>
      <c r="AI1011" s="178">
        <f>$R1011*'9 All Base Data'!$Y1011</f>
        <v>2.1847731158741932E-2</v>
      </c>
      <c r="AJ1011" s="178">
        <f>$S1011*'9 All Base Data'!$Y1011</f>
        <v>2.8421863624150605E-2</v>
      </c>
      <c r="AK1011" s="178">
        <f>$T1011*'9 All Base Data'!$Y1011</f>
        <v>1.0856483907873849E-3</v>
      </c>
      <c r="AL1011" s="178">
        <f>IF($U1011="","",$U1011*'9 All Base Data'!$Y1011)</f>
        <v>1.5794340352600448E-5</v>
      </c>
      <c r="AM1011" s="178">
        <f>IF($V1011="","",$V1011*'9 All Base Data'!$Y1011)</f>
        <v>1.7699233723340501E-5</v>
      </c>
      <c r="AN1011" s="178">
        <f>IF($W1011="","",$W1011*'9 All Base Data'!$Y1011)</f>
        <v>4.1318550808617754E-6</v>
      </c>
      <c r="AO1011" s="178">
        <f>IF($X1011="","",$X1011*'9 All Base Data'!$Y1011)</f>
        <v>0</v>
      </c>
      <c r="AP1011" s="178">
        <f>$Y1011*'9 All Base Data'!$Y1011</f>
        <v>1.6548649422028952E-3</v>
      </c>
      <c r="AQ1011" s="179">
        <f t="shared" si="169"/>
        <v>2.4621738065808148E-2</v>
      </c>
    </row>
    <row r="1012" spans="1:43" x14ac:dyDescent="0.25">
      <c r="A1012" s="124">
        <v>554500</v>
      </c>
      <c r="B1012" s="125" t="s">
        <v>1054</v>
      </c>
      <c r="C1012" s="126" t="s">
        <v>987</v>
      </c>
      <c r="D1012" s="101" t="s">
        <v>2098</v>
      </c>
      <c r="E1012" s="142"/>
      <c r="F1012" s="191" t="str">
        <f>IF('9 All Base Data'!G1012="Rural Centre","Rural",IF('9 All Base Data'!G1012="Rural (Incl.some Off Shore Islands)","Rural",IF('9 All Base Data'!G1012="Inlet-in TA but not in Urban Area","Rural",IF('9 All Base Data'!G1012="Rural (Incl.some Off Shore Islands)","Rural",IF('9 All Base Data'!G1012="Inlet-not in TA","Rural",IF('9 All Base Data'!G1012="Inland Water not in Urban Area","Rural",IF('9 All Base Data'!G1012="Oceanic-in Region but not in TA","Rural",'9 All Base Data'!G1012)))))))</f>
        <v>Rural</v>
      </c>
      <c r="G1012" s="177">
        <f>IF('9 All Base Data'!I1012="..C","..C",'9 All Base Data'!I1012*Basecase_Pop_2006)</f>
        <v>810</v>
      </c>
      <c r="H1012" s="177">
        <f>IF('9 All Base Data'!J1012="..C","..C",'9 All Base Data'!J1012*Basecase_Pop_2006)</f>
        <v>498</v>
      </c>
      <c r="I1012" s="191">
        <f>IF('9 All Base Data'!L1012="..C","..C",'9 All Base Data'!L1012*Basecase_Pop_2006)</f>
        <v>9</v>
      </c>
      <c r="J1012" s="156">
        <f>IF('9 All Base Data'!$P1012=0,0,('9 All Base Data'!$P1012*Basecase_Pop_2006)/(1+(1/(BaseCase_Mort_AllAdults_30*('9 All Base Data'!$W1012*Basecase_PM10)/10))))</f>
        <v>0.1232978780502436</v>
      </c>
      <c r="K1012" s="156">
        <f>IF('9 All Base Data'!$Q1012=0,0,('9 All Base Data'!$Q1012*Basecase_Pop_2006)/(1+(1/(BaseCase_Mort_Maori_30*('9 All Base Data'!$W1012*Basecase_PM10)/10))))</f>
        <v>4.5828301995284919E-2</v>
      </c>
      <c r="L1012" s="179">
        <f>133/(1+1/(BaseCase_Mort_Child_0_1*'9 All Base Data'!$AB$10/10))*IF('9 All Base Data'!$L1012="..C",0,'9 All Base Data'!L1012/'9 All Base Data'!$L$2022)</f>
        <v>1.3129000697747069E-3</v>
      </c>
      <c r="M1012" s="178">
        <f>IF('9 All Base Data'!$R1012="","",IF('9 All Base Data'!$R1012=0,0,('9 All Base Data'!$R1012*Basecase_Pop_2006)/(1+(1/(BaseCase_CardiacHA_All*('9 All Base Data'!$W1012*Basecase_PM10)/10)))))</f>
        <v>4.441958554193845E-2</v>
      </c>
      <c r="N1012" s="178">
        <f>IF('9 All Base Data'!$S1012="","",IF('9 All Base Data'!$S1012=0,0,('9 All Base Data'!S1012*Basecase_Pop_2006)/(1+(1/(BaseCase_RespHA_All*('9 All Base Data'!$W1012*Basecase_PM10)/10)))))</f>
        <v>1.3178302264286967E-2</v>
      </c>
      <c r="O1012" s="178">
        <f>IF('9 All Base Data'!$T1012="","",IF('9 All Base Data'!$T1012=0,0,('9 All Base Data'!$T1012*Basecase_Pop_2006)/(1+(1/(BaseCase_RespHA_Child_1_4*('9 All Base Data'!$W1012*Basecase_PM10)/10)))))</f>
        <v>0</v>
      </c>
      <c r="P1012" s="179">
        <f>IF('9 All Base Data'!$U1012="","",IF('9 All Base Data'!$U1012=0,0,('9 All Base Data'!$U1012*Basecase_Pop_2006)/(1+(1/(BaseCase_RespHA_Child_5_14*('9 All Base Data'!$W1012*Basecase_PM10)/10)))))</f>
        <v>7.7838872557158328E-3</v>
      </c>
      <c r="Q1012" s="156">
        <f>IF('7 Base case Results'!$G1012="..C",0,BaseCase_RADs_All*'7 Base case Results'!$G1012*('9 All Base Data'!$V1012*Basecase_PM10)/10)</f>
        <v>232.40520000000001</v>
      </c>
      <c r="R1012" s="189">
        <f t="shared" si="160"/>
        <v>0.43894044585886721</v>
      </c>
      <c r="S1012" s="178">
        <f t="shared" si="161"/>
        <v>0.16314875510321433</v>
      </c>
      <c r="T1012" s="179">
        <f t="shared" si="162"/>
        <v>4.673924248397957E-3</v>
      </c>
      <c r="U1012" s="178">
        <f t="shared" si="163"/>
        <v>2.8206436819130915E-4</v>
      </c>
      <c r="V1012" s="178">
        <f t="shared" si="164"/>
        <v>5.9763600768541397E-5</v>
      </c>
      <c r="W1012" s="178">
        <f t="shared" si="165"/>
        <v>0</v>
      </c>
      <c r="X1012" s="179">
        <f t="shared" si="166"/>
        <v>3.52999287046713E-5</v>
      </c>
      <c r="Y1012" s="179">
        <f t="shared" si="167"/>
        <v>1.44091224E-2</v>
      </c>
      <c r="Z1012" s="186">
        <f t="shared" si="168"/>
        <v>0.45836532047622497</v>
      </c>
      <c r="AA1012" s="156">
        <f>$J1012*'9 All Base Data'!$Y1012</f>
        <v>1.0739755485336627E-2</v>
      </c>
      <c r="AB1012" s="156">
        <f>$K1012*'9 All Base Data'!$Y1012</f>
        <v>3.9918347786728377E-3</v>
      </c>
      <c r="AC1012" s="178">
        <f>$L1012*'9 All Base Data'!$Y1012</f>
        <v>1.1435902992844645E-4</v>
      </c>
      <c r="AD1012" s="178">
        <f>IF($M1012="","",$M1012*'9 All Base Data'!$Y1012)</f>
        <v>3.8691297451689637E-3</v>
      </c>
      <c r="AE1012" s="178">
        <f>IF($N1012="","",$N1012*'9 All Base Data'!$Y1012)</f>
        <v>1.1478846697801739E-3</v>
      </c>
      <c r="AF1012" s="178">
        <f>IF($O1012="","",$O1012*'9 All Base Data'!$Y1012)</f>
        <v>0</v>
      </c>
      <c r="AG1012" s="178">
        <f>IF($P1012="","",$P1012*'9 All Base Data'!$Y1012)</f>
        <v>6.7800879604554406E-4</v>
      </c>
      <c r="AH1012" s="167">
        <f>$Q1012*'9 All Base Data'!$Y1012</f>
        <v>20.243454802228239</v>
      </c>
      <c r="AI1012" s="178">
        <f>$R1012*'9 All Base Data'!$Y1012</f>
        <v>3.8233529527798391E-2</v>
      </c>
      <c r="AJ1012" s="178">
        <f>$S1012*'9 All Base Data'!$Y1012</f>
        <v>1.4210931812075302E-2</v>
      </c>
      <c r="AK1012" s="178">
        <f>$T1012*'9 All Base Data'!$Y1012</f>
        <v>4.071181465452694E-4</v>
      </c>
      <c r="AL1012" s="178">
        <f>IF($U1012="","",$U1012*'9 All Base Data'!$Y1012)</f>
        <v>2.4568973881822919E-5</v>
      </c>
      <c r="AM1012" s="178">
        <f>IF($V1012="","",$V1012*'9 All Base Data'!$Y1012)</f>
        <v>5.205656977453089E-6</v>
      </c>
      <c r="AN1012" s="178">
        <f>IF($W1012="","",$W1012*'9 All Base Data'!$Y1012)</f>
        <v>0</v>
      </c>
      <c r="AO1012" s="178">
        <f>IF($X1012="","",$X1012*'9 All Base Data'!$Y1012)</f>
        <v>3.0747698900665421E-6</v>
      </c>
      <c r="AP1012" s="178">
        <f>$Y1012*'9 All Base Data'!$Y1012</f>
        <v>1.2550941977381509E-3</v>
      </c>
      <c r="AQ1012" s="179">
        <f t="shared" si="169"/>
        <v>3.9925516502941086E-2</v>
      </c>
    </row>
    <row r="1013" spans="1:43" x14ac:dyDescent="0.25">
      <c r="A1013" s="124">
        <v>554700</v>
      </c>
      <c r="B1013" s="125" t="s">
        <v>1055</v>
      </c>
      <c r="C1013" s="126" t="s">
        <v>987</v>
      </c>
      <c r="D1013" s="101" t="s">
        <v>2098</v>
      </c>
      <c r="E1013" s="142"/>
      <c r="F1013" s="191" t="str">
        <f>IF('9 All Base Data'!G1013="Rural Centre","Rural",IF('9 All Base Data'!G1013="Rural (Incl.some Off Shore Islands)","Rural",IF('9 All Base Data'!G1013="Inlet-in TA but not in Urban Area","Rural",IF('9 All Base Data'!G1013="Rural (Incl.some Off Shore Islands)","Rural",IF('9 All Base Data'!G1013="Inlet-not in TA","Rural",IF('9 All Base Data'!G1013="Inland Water not in Urban Area","Rural",IF('9 All Base Data'!G1013="Oceanic-in Region but not in TA","Rural",'9 All Base Data'!G1013)))))))</f>
        <v>Patea</v>
      </c>
      <c r="G1013" s="177">
        <f>IF('9 All Base Data'!I1013="..C","..C",'9 All Base Data'!I1013*Basecase_Pop_2006)</f>
        <v>1098</v>
      </c>
      <c r="H1013" s="177">
        <f>IF('9 All Base Data'!J1013="..C","..C",'9 All Base Data'!J1013*Basecase_Pop_2006)</f>
        <v>711</v>
      </c>
      <c r="I1013" s="191">
        <f>IF('9 All Base Data'!L1013="..C","..C",'9 All Base Data'!L1013*Basecase_Pop_2006)</f>
        <v>12</v>
      </c>
      <c r="J1013" s="156">
        <f>IF('9 All Base Data'!$P1013=0,0,('9 All Base Data'!$P1013*Basecase_Pop_2006)/(1+(1/(BaseCase_Mort_AllAdults_30*('9 All Base Data'!$W1013*Basecase_PM10)/10))))</f>
        <v>0.18366111144273051</v>
      </c>
      <c r="K1013" s="156">
        <f>IF('9 All Base Data'!$Q1013=0,0,('9 All Base Data'!$Q1013*Basecase_Pop_2006)/(1+(1/(BaseCase_Mort_Maori_30*('9 All Base Data'!$W1013*Basecase_PM10)/10))))</f>
        <v>0</v>
      </c>
      <c r="L1013" s="179">
        <f>133/(1+1/(BaseCase_Mort_Child_0_1*'9 All Base Data'!$AB$10/10))*IF('9 All Base Data'!$L1013="..C",0,'9 All Base Data'!L1013/'9 All Base Data'!$L$2022)</f>
        <v>1.7505334263662759E-3</v>
      </c>
      <c r="M1013" s="178">
        <f>IF('9 All Base Data'!$R1013="","",IF('9 All Base Data'!$R1013=0,0,('9 All Base Data'!$R1013*Basecase_Pop_2006)/(1+(1/(BaseCase_CardiacHA_All*('9 All Base Data'!$W1013*Basecase_PM10)/10)))))</f>
        <v>0.2978775467416101</v>
      </c>
      <c r="N1013" s="178">
        <f>IF('9 All Base Data'!$S1013="","",IF('9 All Base Data'!$S1013=0,0,('9 All Base Data'!S1013*Basecase_Pop_2006)/(1+(1/(BaseCase_RespHA_All*('9 All Base Data'!$W1013*Basecase_PM10)/10)))))</f>
        <v>0.39870505745240986</v>
      </c>
      <c r="O1013" s="178">
        <f>IF('9 All Base Data'!$T1013="","",IF('9 All Base Data'!$T1013=0,0,('9 All Base Data'!$T1013*Basecase_Pop_2006)/(1+(1/(BaseCase_RespHA_Child_1_4*('9 All Base Data'!$W1013*Basecase_PM10)/10)))))</f>
        <v>9.3597004193396328E-3</v>
      </c>
      <c r="P1013" s="179">
        <f>IF('9 All Base Data'!$U1013="","",IF('9 All Base Data'!$U1013=0,0,('9 All Base Data'!$U1013*Basecase_Pop_2006)/(1+(1/(BaseCase_RespHA_Child_5_14*('9 All Base Data'!$W1013*Basecase_PM10)/10)))))</f>
        <v>0</v>
      </c>
      <c r="Q1013" s="156">
        <f>IF('7 Base case Results'!$G1013="..C",0,BaseCase_RADs_All*'7 Base case Results'!$G1013*('9 All Base Data'!$V1013*Basecase_PM10)/10)</f>
        <v>856.48228880837848</v>
      </c>
      <c r="R1013" s="189">
        <f t="shared" si="160"/>
        <v>0.65383355673612065</v>
      </c>
      <c r="S1013" s="178">
        <f t="shared" si="161"/>
        <v>0</v>
      </c>
      <c r="T1013" s="179">
        <f t="shared" si="162"/>
        <v>6.2318989978639421E-3</v>
      </c>
      <c r="U1013" s="178">
        <f t="shared" si="163"/>
        <v>1.8915224218092241E-3</v>
      </c>
      <c r="V1013" s="178">
        <f t="shared" si="164"/>
        <v>1.8081274355466787E-3</v>
      </c>
      <c r="W1013" s="178">
        <f t="shared" si="165"/>
        <v>4.2446241401705239E-5</v>
      </c>
      <c r="X1013" s="179">
        <f t="shared" si="166"/>
        <v>0</v>
      </c>
      <c r="Y1013" s="179">
        <f t="shared" si="167"/>
        <v>5.3101901906119464E-2</v>
      </c>
      <c r="Z1013" s="186">
        <f t="shared" si="168"/>
        <v>0.71686700749745991</v>
      </c>
      <c r="AA1013" s="156">
        <f>$J1013*'9 All Base Data'!$Y1013</f>
        <v>9.1154136159183177E-2</v>
      </c>
      <c r="AB1013" s="156">
        <f>$K1013*'9 All Base Data'!$Y1013</f>
        <v>0</v>
      </c>
      <c r="AC1013" s="178">
        <f>$L1013*'9 All Base Data'!$Y1013</f>
        <v>8.6881953966585807E-4</v>
      </c>
      <c r="AD1013" s="178">
        <f>IF($M1013="","",$M1013*'9 All Base Data'!$Y1013)</f>
        <v>0.14784169735853417</v>
      </c>
      <c r="AE1013" s="178">
        <f>IF($N1013="","",$N1013*'9 All Base Data'!$Y1013)</f>
        <v>0.19788410735881148</v>
      </c>
      <c r="AF1013" s="178">
        <f>IF($O1013="","",$O1013*'9 All Base Data'!$Y1013)</f>
        <v>4.6453786527350252E-3</v>
      </c>
      <c r="AG1013" s="178">
        <f>IF($P1013="","",$P1013*'9 All Base Data'!$Y1013)</f>
        <v>0</v>
      </c>
      <c r="AH1013" s="167">
        <f>$Q1013*'9 All Base Data'!$Y1013</f>
        <v>425.08674023957593</v>
      </c>
      <c r="AI1013" s="178">
        <f>$R1013*'9 All Base Data'!$Y1013</f>
        <v>0.32450872472669218</v>
      </c>
      <c r="AJ1013" s="178">
        <f>$S1013*'9 All Base Data'!$Y1013</f>
        <v>0</v>
      </c>
      <c r="AK1013" s="178">
        <f>$T1013*'9 All Base Data'!$Y1013</f>
        <v>3.092997561210455E-3</v>
      </c>
      <c r="AL1013" s="178">
        <f>IF($U1013="","",$U1013*'9 All Base Data'!$Y1013)</f>
        <v>9.3879477822669192E-4</v>
      </c>
      <c r="AM1013" s="178">
        <f>IF($V1013="","",$V1013*'9 All Base Data'!$Y1013)</f>
        <v>8.9740442687220997E-4</v>
      </c>
      <c r="AN1013" s="178">
        <f>IF($W1013="","",$W1013*'9 All Base Data'!$Y1013)</f>
        <v>2.1066792190153341E-5</v>
      </c>
      <c r="AO1013" s="178">
        <f>IF($X1013="","",$X1013*'9 All Base Data'!$Y1013)</f>
        <v>0</v>
      </c>
      <c r="AP1013" s="178">
        <f>$Y1013*'9 All Base Data'!$Y1013</f>
        <v>2.6355377894853708E-2</v>
      </c>
      <c r="AQ1013" s="179">
        <f t="shared" si="169"/>
        <v>0.3557932993878552</v>
      </c>
    </row>
    <row r="1014" spans="1:43" x14ac:dyDescent="0.25">
      <c r="A1014" s="124">
        <v>554800</v>
      </c>
      <c r="B1014" s="125" t="s">
        <v>1056</v>
      </c>
      <c r="C1014" s="126" t="s">
        <v>987</v>
      </c>
      <c r="D1014" s="101" t="s">
        <v>2098</v>
      </c>
      <c r="E1014" s="142"/>
      <c r="F1014" s="191" t="str">
        <f>IF('9 All Base Data'!G1014="Rural Centre","Rural",IF('9 All Base Data'!G1014="Rural (Incl.some Off Shore Islands)","Rural",IF('9 All Base Data'!G1014="Inlet-in TA but not in Urban Area","Rural",IF('9 All Base Data'!G1014="Rural (Incl.some Off Shore Islands)","Rural",IF('9 All Base Data'!G1014="Inlet-not in TA","Rural",IF('9 All Base Data'!G1014="Inland Water not in Urban Area","Rural",IF('9 All Base Data'!G1014="Oceanic-in Region but not in TA","Rural",'9 All Base Data'!G1014)))))))</f>
        <v>Rural</v>
      </c>
      <c r="G1014" s="177">
        <f>IF('9 All Base Data'!I1014="..C","..C",'9 All Base Data'!I1014*Basecase_Pop_2006)</f>
        <v>798</v>
      </c>
      <c r="H1014" s="177">
        <f>IF('9 All Base Data'!J1014="..C","..C",'9 All Base Data'!J1014*Basecase_Pop_2006)</f>
        <v>549</v>
      </c>
      <c r="I1014" s="191">
        <f>IF('9 All Base Data'!L1014="..C","..C",'9 All Base Data'!L1014*Basecase_Pop_2006)</f>
        <v>9</v>
      </c>
      <c r="J1014" s="156">
        <f>IF('9 All Base Data'!$P1014=0,0,('9 All Base Data'!$P1014*Basecase_Pop_2006)/(1+(1/(BaseCase_Mort_AllAdults_30*('9 All Base Data'!$W1014*Basecase_PM10)/10))))</f>
        <v>0.73978726830146158</v>
      </c>
      <c r="K1014" s="156">
        <f>IF('9 All Base Data'!$Q1014=0,0,('9 All Base Data'!$Q1014*Basecase_Pop_2006)/(1+(1/(BaseCase_Mort_Maori_30*('9 All Base Data'!$W1014*Basecase_PM10)/10))))</f>
        <v>0.36662641596227935</v>
      </c>
      <c r="L1014" s="179">
        <f>133/(1+1/(BaseCase_Mort_Child_0_1*'9 All Base Data'!$AB$10/10))*IF('9 All Base Data'!$L1014="..C",0,'9 All Base Data'!L1014/'9 All Base Data'!$L$2022)</f>
        <v>1.3129000697747069E-3</v>
      </c>
      <c r="M1014" s="178">
        <f>IF('9 All Base Data'!$R1014="","",IF('9 All Base Data'!$R1014=0,0,('9 All Base Data'!$R1014*Basecase_Pop_2006)/(1+(1/(BaseCase_CardiacHA_All*('9 All Base Data'!$W1014*Basecase_PM10)/10)))))</f>
        <v>0.11104896385484612</v>
      </c>
      <c r="N1014" s="178">
        <f>IF('9 All Base Data'!$S1014="","",IF('9 All Base Data'!$S1014=0,0,('9 All Base Data'!S1014*Basecase_Pop_2006)/(1+(1/(BaseCase_RespHA_All*('9 All Base Data'!$W1014*Basecase_PM10)/10)))))</f>
        <v>0.20558151532287666</v>
      </c>
      <c r="O1014" s="178">
        <f>IF('9 All Base Data'!$T1014="","",IF('9 All Base Data'!$T1014=0,0,('9 All Base Data'!$T1014*Basecase_Pop_2006)/(1+(1/(BaseCase_RespHA_Child_1_4*('9 All Base Data'!$W1014*Basecase_PM10)/10)))))</f>
        <v>7.8449514735122156E-2</v>
      </c>
      <c r="P1014" s="179">
        <f>IF('9 All Base Data'!$U1014="","",IF('9 All Base Data'!$U1014=0,0,('9 All Base Data'!$U1014*Basecase_Pop_2006)/(1+(1/(BaseCase_RespHA_Child_5_14*('9 All Base Data'!$W1014*Basecase_PM10)/10)))))</f>
        <v>2.3351661767147501E-2</v>
      </c>
      <c r="Q1014" s="156">
        <f>IF('7 Base case Results'!$G1014="..C",0,BaseCase_RADs_All*'7 Base case Results'!$G1014*('9 All Base Data'!$V1014*Basecase_PM10)/10)</f>
        <v>228.96216000000004</v>
      </c>
      <c r="R1014" s="189">
        <f t="shared" si="160"/>
        <v>2.6336426751532032</v>
      </c>
      <c r="S1014" s="178">
        <f t="shared" si="161"/>
        <v>1.3051900408257147</v>
      </c>
      <c r="T1014" s="179">
        <f t="shared" si="162"/>
        <v>4.673924248397957E-3</v>
      </c>
      <c r="U1014" s="178">
        <f t="shared" si="163"/>
        <v>7.0516092047827295E-4</v>
      </c>
      <c r="V1014" s="178">
        <f t="shared" si="164"/>
        <v>9.3231217198924568E-4</v>
      </c>
      <c r="W1014" s="178">
        <f t="shared" si="165"/>
        <v>3.5576854932377897E-4</v>
      </c>
      <c r="X1014" s="179">
        <f t="shared" si="166"/>
        <v>1.0589978611401391E-4</v>
      </c>
      <c r="Y1014" s="179">
        <f t="shared" si="167"/>
        <v>1.4195653920000002E-2</v>
      </c>
      <c r="Z1014" s="186">
        <f t="shared" si="168"/>
        <v>2.6541497264140683</v>
      </c>
      <c r="AA1014" s="156">
        <f>$J1014*'9 All Base Data'!$Y1014</f>
        <v>6.4438532912019758E-2</v>
      </c>
      <c r="AB1014" s="156">
        <f>$K1014*'9 All Base Data'!$Y1014</f>
        <v>3.1934678229382701E-2</v>
      </c>
      <c r="AC1014" s="178">
        <f>$L1014*'9 All Base Data'!$Y1014</f>
        <v>1.1435902992844645E-4</v>
      </c>
      <c r="AD1014" s="178">
        <f>IF($M1014="","",$M1014*'9 All Base Data'!$Y1014)</f>
        <v>9.6728243629224091E-3</v>
      </c>
      <c r="AE1014" s="178">
        <f>IF($N1014="","",$N1014*'9 All Base Data'!$Y1014)</f>
        <v>1.7907000848570713E-2</v>
      </c>
      <c r="AF1014" s="178">
        <f>IF($O1014="","",$O1014*'9 All Base Data'!$Y1014)</f>
        <v>6.8332774214913596E-3</v>
      </c>
      <c r="AG1014" s="178">
        <f>IF($P1014="","",$P1014*'9 All Base Data'!$Y1014)</f>
        <v>2.0340263881366322E-3</v>
      </c>
      <c r="AH1014" s="167">
        <f>$Q1014*'9 All Base Data'!$Y1014</f>
        <v>19.943551768121157</v>
      </c>
      <c r="AI1014" s="178">
        <f>$R1014*'9 All Base Data'!$Y1014</f>
        <v>0.22940117716679032</v>
      </c>
      <c r="AJ1014" s="178">
        <f>$S1014*'9 All Base Data'!$Y1014</f>
        <v>0.11368745449660242</v>
      </c>
      <c r="AK1014" s="178">
        <f>$T1014*'9 All Base Data'!$Y1014</f>
        <v>4.071181465452694E-4</v>
      </c>
      <c r="AL1014" s="178">
        <f>IF($U1014="","",$U1014*'9 All Base Data'!$Y1014)</f>
        <v>6.1422434704557299E-5</v>
      </c>
      <c r="AM1014" s="178">
        <f>IF($V1014="","",$V1014*'9 All Base Data'!$Y1014)</f>
        <v>8.1208248848268176E-5</v>
      </c>
      <c r="AN1014" s="178">
        <f>IF($W1014="","",$W1014*'9 All Base Data'!$Y1014)</f>
        <v>3.0988913106463313E-5</v>
      </c>
      <c r="AO1014" s="178">
        <f>IF($X1014="","",$X1014*'9 All Base Data'!$Y1014)</f>
        <v>9.2243096701996275E-6</v>
      </c>
      <c r="AP1014" s="178">
        <f>$Y1014*'9 All Base Data'!$Y1014</f>
        <v>1.2365002096235119E-3</v>
      </c>
      <c r="AQ1014" s="179">
        <f t="shared" si="169"/>
        <v>0.23118742620651192</v>
      </c>
    </row>
    <row r="1015" spans="1:43" x14ac:dyDescent="0.25">
      <c r="A1015" s="124">
        <v>554900</v>
      </c>
      <c r="B1015" s="125" t="s">
        <v>1057</v>
      </c>
      <c r="C1015" s="126" t="s">
        <v>646</v>
      </c>
      <c r="D1015" s="101" t="s">
        <v>2079</v>
      </c>
      <c r="E1015" s="142"/>
      <c r="F1015" s="191" t="str">
        <f>IF('9 All Base Data'!G1015="Rural Centre","Rural",IF('9 All Base Data'!G1015="Rural (Incl.some Off Shore Islands)","Rural",IF('9 All Base Data'!G1015="Inlet-in TA but not in Urban Area","Rural",IF('9 All Base Data'!G1015="Rural (Incl.some Off Shore Islands)","Rural",IF('9 All Base Data'!G1015="Inlet-not in TA","Rural",IF('9 All Base Data'!G1015="Inland Water not in Urban Area","Rural",IF('9 All Base Data'!G1015="Oceanic-in Region but not in TA","Rural",'9 All Base Data'!G1015)))))))</f>
        <v>Rural</v>
      </c>
      <c r="G1015" s="177">
        <f>IF('9 All Base Data'!I1015="..C","..C",'9 All Base Data'!I1015*Basecase_Pop_2006)</f>
        <v>1221</v>
      </c>
      <c r="H1015" s="177">
        <f>IF('9 All Base Data'!J1015="..C","..C",'9 All Base Data'!J1015*Basecase_Pop_2006)</f>
        <v>717</v>
      </c>
      <c r="I1015" s="191">
        <f>IF('9 All Base Data'!L1015="..C","..C",'9 All Base Data'!L1015*Basecase_Pop_2006)</f>
        <v>18</v>
      </c>
      <c r="J1015" s="156">
        <f>IF('9 All Base Data'!$P1015=0,0,('9 All Base Data'!$P1015*Basecase_Pop_2006)/(1+(1/(BaseCase_Mort_AllAdults_30*('9 All Base Data'!$W1015*Basecase_PM10)/10))))</f>
        <v>0.51080549477958059</v>
      </c>
      <c r="K1015" s="156">
        <f>IF('9 All Base Data'!$Q1015=0,0,('9 All Base Data'!$Q1015*Basecase_Pop_2006)/(1+(1/(BaseCase_Mort_Maori_30*('9 All Base Data'!$W1015*Basecase_PM10)/10))))</f>
        <v>9.1656603990569838E-2</v>
      </c>
      <c r="L1015" s="179">
        <f>133/(1+1/(BaseCase_Mort_Child_0_1*'9 All Base Data'!$AB$10/10))*IF('9 All Base Data'!$L1015="..C",0,'9 All Base Data'!L1015/'9 All Base Data'!$L$2022)</f>
        <v>2.6258001395494139E-3</v>
      </c>
      <c r="M1015" s="178">
        <f>IF('9 All Base Data'!$R1015="","",IF('9 All Base Data'!$R1015=0,0,('9 All Base Data'!$R1015*Basecase_Pop_2006)/(1+(1/(BaseCase_CardiacHA_All*('9 All Base Data'!$W1015*Basecase_PM10)/10)))))</f>
        <v>5.393806815806812E-2</v>
      </c>
      <c r="N1015" s="178">
        <f>IF('9 All Base Data'!$S1015="","",IF('9 All Base Data'!$S1015=0,0,('9 All Base Data'!S1015*Basecase_Pop_2006)/(1+(1/(BaseCase_RespHA_All*('9 All Base Data'!$W1015*Basecase_PM10)/10)))))</f>
        <v>5.2713209057147867E-2</v>
      </c>
      <c r="O1015" s="178">
        <f>IF('9 All Base Data'!$T1015="","",IF('9 All Base Data'!$T1015=0,0,('9 All Base Data'!$T1015*Basecase_Pop_2006)/(1+(1/(BaseCase_RespHA_Child_1_4*('9 All Base Data'!$W1015*Basecase_PM10)/10)))))</f>
        <v>3.1379805894048859E-2</v>
      </c>
      <c r="P1015" s="179">
        <f>IF('9 All Base Data'!$U1015="","",IF('9 All Base Data'!$U1015=0,0,('9 All Base Data'!$U1015*Basecase_Pop_2006)/(1+(1/(BaseCase_RespHA_Child_5_14*('9 All Base Data'!$W1015*Basecase_PM10)/10)))))</f>
        <v>3.8919436278579168E-2</v>
      </c>
      <c r="Q1015" s="156">
        <f>IF('7 Base case Results'!$G1015="..C",0,BaseCase_RADs_All*'7 Base case Results'!$G1015*('9 All Base Data'!$V1015*Basecase_PM10)/10)</f>
        <v>350.32932000000005</v>
      </c>
      <c r="R1015" s="189">
        <f t="shared" si="160"/>
        <v>1.818467561415307</v>
      </c>
      <c r="S1015" s="178">
        <f t="shared" si="161"/>
        <v>0.32629751020642866</v>
      </c>
      <c r="T1015" s="179">
        <f t="shared" si="162"/>
        <v>9.3478484967959141E-3</v>
      </c>
      <c r="U1015" s="178">
        <f t="shared" si="163"/>
        <v>3.4250673280373259E-4</v>
      </c>
      <c r="V1015" s="178">
        <f t="shared" si="164"/>
        <v>2.3905440307416559E-4</v>
      </c>
      <c r="W1015" s="178">
        <f t="shared" si="165"/>
        <v>1.4230741972951155E-4</v>
      </c>
      <c r="X1015" s="179">
        <f t="shared" si="166"/>
        <v>1.7649964352335653E-4</v>
      </c>
      <c r="Y1015" s="179">
        <f t="shared" si="167"/>
        <v>2.1720417840000002E-2</v>
      </c>
      <c r="Z1015" s="186">
        <f t="shared" si="168"/>
        <v>1.8501173888879807</v>
      </c>
      <c r="AA1015" s="156">
        <f>$J1015*'9 All Base Data'!$Y1015</f>
        <v>4.4493272724966018E-2</v>
      </c>
      <c r="AB1015" s="156">
        <f>$K1015*'9 All Base Data'!$Y1015</f>
        <v>7.9836695573456753E-3</v>
      </c>
      <c r="AC1015" s="178">
        <f>$L1015*'9 All Base Data'!$Y1015</f>
        <v>2.2871805985689289E-4</v>
      </c>
      <c r="AD1015" s="178">
        <f>IF($M1015="","",$M1015*'9 All Base Data'!$Y1015)</f>
        <v>4.6982289762765991E-3</v>
      </c>
      <c r="AE1015" s="178">
        <f>IF($N1015="","",$N1015*'9 All Base Data'!$Y1015)</f>
        <v>4.5915386791206955E-3</v>
      </c>
      <c r="AF1015" s="178">
        <f>IF($O1015="","",$O1015*'9 All Base Data'!$Y1015)</f>
        <v>2.7333109685965433E-3</v>
      </c>
      <c r="AG1015" s="178">
        <f>IF($P1015="","",$P1015*'9 All Base Data'!$Y1015)</f>
        <v>3.3900439802277203E-3</v>
      </c>
      <c r="AH1015" s="167">
        <f>$Q1015*'9 All Base Data'!$Y1015</f>
        <v>30.515133720395905</v>
      </c>
      <c r="AI1015" s="178">
        <f>$R1015*'9 All Base Data'!$Y1015</f>
        <v>0.15839605090087902</v>
      </c>
      <c r="AJ1015" s="178">
        <f>$S1015*'9 All Base Data'!$Y1015</f>
        <v>2.8421863624150605E-2</v>
      </c>
      <c r="AK1015" s="178">
        <f>$T1015*'9 All Base Data'!$Y1015</f>
        <v>8.1423629309053879E-4</v>
      </c>
      <c r="AL1015" s="178">
        <f>IF($U1015="","",$U1015*'9 All Base Data'!$Y1015)</f>
        <v>2.9833753999356404E-5</v>
      </c>
      <c r="AM1015" s="178">
        <f>IF($V1015="","",$V1015*'9 All Base Data'!$Y1015)</f>
        <v>2.0822627909812356E-5</v>
      </c>
      <c r="AN1015" s="178">
        <f>IF($W1015="","",$W1015*'9 All Base Data'!$Y1015)</f>
        <v>1.2395565242585323E-5</v>
      </c>
      <c r="AO1015" s="178">
        <f>IF($X1015="","",$X1015*'9 All Base Data'!$Y1015)</f>
        <v>1.5373849450332713E-5</v>
      </c>
      <c r="AP1015" s="178">
        <f>$Y1015*'9 All Base Data'!$Y1015</f>
        <v>1.8919382906645462E-3</v>
      </c>
      <c r="AQ1015" s="179">
        <f t="shared" si="169"/>
        <v>0.16115288186654331</v>
      </c>
    </row>
    <row r="1016" spans="1:43" x14ac:dyDescent="0.25">
      <c r="A1016" s="124">
        <v>555000</v>
      </c>
      <c r="B1016" s="125" t="s">
        <v>1058</v>
      </c>
      <c r="C1016" s="126" t="s">
        <v>646</v>
      </c>
      <c r="D1016" s="101" t="s">
        <v>2079</v>
      </c>
      <c r="E1016" s="142"/>
      <c r="F1016" s="191" t="str">
        <f>IF('9 All Base Data'!G1016="Rural Centre","Rural",IF('9 All Base Data'!G1016="Rural (Incl.some Off Shore Islands)","Rural",IF('9 All Base Data'!G1016="Inlet-in TA but not in Urban Area","Rural",IF('9 All Base Data'!G1016="Rural (Incl.some Off Shore Islands)","Rural",IF('9 All Base Data'!G1016="Inlet-not in TA","Rural",IF('9 All Base Data'!G1016="Inland Water not in Urban Area","Rural",IF('9 All Base Data'!G1016="Oceanic-in Region but not in TA","Rural",'9 All Base Data'!G1016)))))))</f>
        <v>Ohakune</v>
      </c>
      <c r="G1016" s="177">
        <f>IF('9 All Base Data'!I1016="..C","..C",'9 All Base Data'!I1016*Basecase_Pop_2006)</f>
        <v>987</v>
      </c>
      <c r="H1016" s="177">
        <f>IF('9 All Base Data'!J1016="..C","..C",'9 All Base Data'!J1016*Basecase_Pop_2006)</f>
        <v>603</v>
      </c>
      <c r="I1016" s="191">
        <f>IF('9 All Base Data'!L1016="..C","..C",'9 All Base Data'!L1016*Basecase_Pop_2006)</f>
        <v>15</v>
      </c>
      <c r="J1016" s="156">
        <f>IF('9 All Base Data'!$P1016=0,0,('9 All Base Data'!$P1016*Basecase_Pop_2006)/(1+(1/(BaseCase_Mort_AllAdults_30*('9 All Base Data'!$W1016*Basecase_PM10)/10))))</f>
        <v>0.27442971093504076</v>
      </c>
      <c r="K1016" s="156">
        <f>IF('9 All Base Data'!$Q1016=0,0,('9 All Base Data'!$Q1016*Basecase_Pop_2006)/(1+(1/(BaseCase_Mort_Maori_30*('9 All Base Data'!$W1016*Basecase_PM10)/10))))</f>
        <v>6.8009995015211558E-2</v>
      </c>
      <c r="L1016" s="179">
        <f>133/(1+1/(BaseCase_Mort_Child_0_1*'9 All Base Data'!$AB$10/10))*IF('9 All Base Data'!$L1016="..C",0,'9 All Base Data'!L1016/'9 All Base Data'!$L$2022)</f>
        <v>2.1881667829578449E-3</v>
      </c>
      <c r="M1016" s="178">
        <f>IF('9 All Base Data'!$R1016="","",IF('9 All Base Data'!$R1016=0,0,('9 All Base Data'!$R1016*Basecase_Pop_2006)/(1+(1/(BaseCase_CardiacHA_All*('9 All Base Data'!$W1016*Basecase_PM10)/10)))))</f>
        <v>0.14753613235899843</v>
      </c>
      <c r="N1016" s="178">
        <f>IF('9 All Base Data'!$S1016="","",IF('9 All Base Data'!$S1016=0,0,('9 All Base Data'!S1016*Basecase_Pop_2006)/(1+(1/(BaseCase_RespHA_All*('9 All Base Data'!$W1016*Basecase_PM10)/10)))))</f>
        <v>0.27839359192821717</v>
      </c>
      <c r="O1016" s="178">
        <f>IF('9 All Base Data'!$T1016="","",IF('9 All Base Data'!$T1016=0,0,('9 All Base Data'!$T1016*Basecase_Pop_2006)/(1+(1/(BaseCase_RespHA_Child_1_4*('9 All Base Data'!$W1016*Basecase_PM10)/10)))))</f>
        <v>0.10829975031287956</v>
      </c>
      <c r="P1016" s="179">
        <f>IF('9 All Base Data'!$U1016="","",IF('9 All Base Data'!$U1016=0,0,('9 All Base Data'!$U1016*Basecase_Pop_2006)/(1+(1/(BaseCase_RespHA_Child_5_14*('9 All Base Data'!$W1016*Basecase_PM10)/10)))))</f>
        <v>2.4683798242992629E-2</v>
      </c>
      <c r="Q1016" s="156">
        <f>IF('7 Base case Results'!$G1016="..C",0,BaseCase_RADs_All*'7 Base case Results'!$G1016*('9 All Base Data'!$V1016*Basecase_PM10)/10)</f>
        <v>683.09043925390154</v>
      </c>
      <c r="R1016" s="189">
        <f t="shared" si="160"/>
        <v>0.97696977092874515</v>
      </c>
      <c r="S1016" s="178">
        <f t="shared" si="161"/>
        <v>0.24211558225415314</v>
      </c>
      <c r="T1016" s="179">
        <f t="shared" si="162"/>
        <v>7.7898737473299281E-3</v>
      </c>
      <c r="U1016" s="178">
        <f t="shared" si="163"/>
        <v>9.3685444047964005E-4</v>
      </c>
      <c r="V1016" s="178">
        <f t="shared" si="164"/>
        <v>1.2625149393944647E-3</v>
      </c>
      <c r="W1016" s="178">
        <f t="shared" si="165"/>
        <v>4.911393676689088E-4</v>
      </c>
      <c r="X1016" s="179">
        <f t="shared" si="166"/>
        <v>1.1194102503197158E-4</v>
      </c>
      <c r="Y1016" s="179">
        <f t="shared" si="167"/>
        <v>4.2351607233741893E-2</v>
      </c>
      <c r="Z1016" s="186">
        <f t="shared" si="168"/>
        <v>1.0293106212896912</v>
      </c>
      <c r="AA1016" s="156">
        <f>$J1016*'9 All Base Data'!$Y1016</f>
        <v>0.11863834205854372</v>
      </c>
      <c r="AB1016" s="156">
        <f>$K1016*'9 All Base Data'!$Y1016</f>
        <v>2.9401310173461537E-2</v>
      </c>
      <c r="AC1016" s="178">
        <f>$L1016*'9 All Base Data'!$Y1016</f>
        <v>9.4596346143856517E-4</v>
      </c>
      <c r="AD1016" s="178">
        <f>IF($M1016="","",$M1016*'9 All Base Data'!$Y1016)</f>
        <v>6.378114846662726E-2</v>
      </c>
      <c r="AE1016" s="178">
        <f>IF($N1016="","",$N1016*'9 All Base Data'!$Y1016)</f>
        <v>0.12035196216019203</v>
      </c>
      <c r="AF1016" s="178">
        <f>IF($O1016="","",$O1016*'9 All Base Data'!$Y1016)</f>
        <v>4.6818920512275014E-2</v>
      </c>
      <c r="AG1016" s="178">
        <f>IF($P1016="","",$P1016*'9 All Base Data'!$Y1016)</f>
        <v>1.0671019873461958E-2</v>
      </c>
      <c r="AH1016" s="167">
        <f>$Q1016*'9 All Base Data'!$Y1016</f>
        <v>295.30591608686314</v>
      </c>
      <c r="AI1016" s="178">
        <f>$R1016*'9 All Base Data'!$Y1016</f>
        <v>0.42235249772841565</v>
      </c>
      <c r="AJ1016" s="178">
        <f>$S1016*'9 All Base Data'!$Y1016</f>
        <v>0.10466866421752306</v>
      </c>
      <c r="AK1016" s="178">
        <f>$T1016*'9 All Base Data'!$Y1016</f>
        <v>3.3676299227212918E-3</v>
      </c>
      <c r="AL1016" s="178">
        <f>IF($U1016="","",$U1016*'9 All Base Data'!$Y1016)</f>
        <v>4.0501029276308312E-4</v>
      </c>
      <c r="AM1016" s="178">
        <f>IF($V1016="","",$V1016*'9 All Base Data'!$Y1016)</f>
        <v>5.4579614839647087E-4</v>
      </c>
      <c r="AN1016" s="178">
        <f>IF($W1016="","",$W1016*'9 All Base Data'!$Y1016)</f>
        <v>2.1232380452316718E-4</v>
      </c>
      <c r="AO1016" s="178">
        <f>IF($X1016="","",$X1016*'9 All Base Data'!$Y1016)</f>
        <v>4.8393075126149973E-5</v>
      </c>
      <c r="AP1016" s="178">
        <f>$Y1016*'9 All Base Data'!$Y1016</f>
        <v>1.8308966797385515E-2</v>
      </c>
      <c r="AQ1016" s="179">
        <f t="shared" si="169"/>
        <v>0.44497990088968198</v>
      </c>
    </row>
    <row r="1017" spans="1:43" x14ac:dyDescent="0.25">
      <c r="A1017" s="124">
        <v>555100</v>
      </c>
      <c r="B1017" s="125" t="s">
        <v>1059</v>
      </c>
      <c r="C1017" s="126" t="s">
        <v>646</v>
      </c>
      <c r="D1017" s="101" t="s">
        <v>2079</v>
      </c>
      <c r="E1017" s="142"/>
      <c r="F1017" s="191" t="str">
        <f>IF('9 All Base Data'!G1017="Rural Centre","Rural",IF('9 All Base Data'!G1017="Rural (Incl.some Off Shore Islands)","Rural",IF('9 All Base Data'!G1017="Inlet-in TA but not in Urban Area","Rural",IF('9 All Base Data'!G1017="Rural (Incl.some Off Shore Islands)","Rural",IF('9 All Base Data'!G1017="Inlet-not in TA","Rural",IF('9 All Base Data'!G1017="Inland Water not in Urban Area","Rural",IF('9 All Base Data'!G1017="Oceanic-in Region but not in TA","Rural",'9 All Base Data'!G1017)))))))</f>
        <v>Raetihi</v>
      </c>
      <c r="G1017" s="177">
        <f>IF('9 All Base Data'!I1017="..C","..C",'9 All Base Data'!I1017*Basecase_Pop_2006)</f>
        <v>1002</v>
      </c>
      <c r="H1017" s="177">
        <f>IF('9 All Base Data'!J1017="..C","..C",'9 All Base Data'!J1017*Basecase_Pop_2006)</f>
        <v>507</v>
      </c>
      <c r="I1017" s="191">
        <f>IF('9 All Base Data'!L1017="..C","..C",'9 All Base Data'!L1017*Basecase_Pop_2006)</f>
        <v>33</v>
      </c>
      <c r="J1017" s="156">
        <f>IF('9 All Base Data'!$P1017=0,0,('9 All Base Data'!$P1017*Basecase_Pop_2006)/(1+(1/(BaseCase_Mort_AllAdults_30*('9 All Base Data'!$W1017*Basecase_PM10)/10))))</f>
        <v>0.49397347968307337</v>
      </c>
      <c r="K1017" s="156">
        <f>IF('9 All Base Data'!$Q1017=0,0,('9 All Base Data'!$Q1017*Basecase_Pop_2006)/(1+(1/(BaseCase_Mort_Maori_30*('9 All Base Data'!$W1017*Basecase_PM10)/10))))</f>
        <v>0.68009995015211566</v>
      </c>
      <c r="L1017" s="179">
        <f>133/(1+1/(BaseCase_Mort_Child_0_1*'9 All Base Data'!$AB$10/10))*IF('9 All Base Data'!$L1017="..C",0,'9 All Base Data'!L1017/'9 All Base Data'!$L$2022)</f>
        <v>4.8139669225072592E-3</v>
      </c>
      <c r="M1017" s="178">
        <f>IF('9 All Base Data'!$R1017="","",IF('9 All Base Data'!$R1017=0,0,('9 All Base Data'!$R1017*Basecase_Pop_2006)/(1+(1/(BaseCase_CardiacHA_All*('9 All Base Data'!$W1017*Basecase_PM10)/10)))))</f>
        <v>0.10938023605925748</v>
      </c>
      <c r="N1017" s="178">
        <f>IF('9 All Base Data'!$S1017="","",IF('9 All Base Data'!$S1017=0,0,('9 All Base Data'!S1017*Basecase_Pop_2006)/(1+(1/(BaseCase_RespHA_All*('9 All Base Data'!$W1017*Basecase_PM10)/10)))))</f>
        <v>0.29948401555914272</v>
      </c>
      <c r="O1017" s="178">
        <f>IF('9 All Base Data'!$T1017="","",IF('9 All Base Data'!$T1017=0,0,('9 All Base Data'!$T1017*Basecase_Pop_2006)/(1+(1/(BaseCase_RespHA_Child_1_4*('9 All Base Data'!$W1017*Basecase_PM10)/10)))))</f>
        <v>5.8315250168473616E-2</v>
      </c>
      <c r="P1017" s="179">
        <f>IF('9 All Base Data'!$U1017="","",IF('9 All Base Data'!$U1017=0,0,('9 All Base Data'!$U1017*Basecase_Pop_2006)/(1+(1/(BaseCase_RespHA_Child_5_14*('9 All Base Data'!$W1017*Basecase_PM10)/10)))))</f>
        <v>3.7025697364488949E-2</v>
      </c>
      <c r="Q1017" s="156">
        <f>IF('7 Base case Results'!$G1017="..C",0,BaseCase_RADs_All*'7 Base case Results'!$G1017*('9 All Base Data'!$V1017*Basecase_PM10)/10)</f>
        <v>693.47175292037423</v>
      </c>
      <c r="R1017" s="189">
        <f t="shared" si="160"/>
        <v>1.7585455876717411</v>
      </c>
      <c r="S1017" s="178">
        <f t="shared" si="161"/>
        <v>2.4211558225415315</v>
      </c>
      <c r="T1017" s="179">
        <f t="shared" si="162"/>
        <v>1.7137722244125842E-2</v>
      </c>
      <c r="U1017" s="178">
        <f t="shared" si="163"/>
        <v>6.9456449897628504E-4</v>
      </c>
      <c r="V1017" s="178">
        <f t="shared" si="164"/>
        <v>1.3581600105607122E-3</v>
      </c>
      <c r="W1017" s="178">
        <f t="shared" si="165"/>
        <v>2.6445965951402785E-4</v>
      </c>
      <c r="X1017" s="179">
        <f t="shared" si="166"/>
        <v>1.6791153754795737E-4</v>
      </c>
      <c r="Y1017" s="179">
        <f t="shared" si="167"/>
        <v>4.2995248681063206E-2</v>
      </c>
      <c r="Z1017" s="186">
        <f t="shared" si="168"/>
        <v>1.820731283106467</v>
      </c>
      <c r="AA1017" s="156">
        <f>$J1017*'9 All Base Data'!$Y1017</f>
        <v>0.21354901570537871</v>
      </c>
      <c r="AB1017" s="156">
        <f>$K1017*'9 All Base Data'!$Y1017</f>
        <v>0.29401310173461537</v>
      </c>
      <c r="AC1017" s="178">
        <f>$L1017*'9 All Base Data'!$Y1017</f>
        <v>2.0811196151648433E-3</v>
      </c>
      <c r="AD1017" s="178">
        <f>IF($M1017="","",$M1017*'9 All Base Data'!$Y1017)</f>
        <v>4.7286023863189183E-2</v>
      </c>
      <c r="AE1017" s="178">
        <f>IF($N1017="","",$N1017*'9 All Base Data'!$Y1017)</f>
        <v>0.12946953505111569</v>
      </c>
      <c r="AF1017" s="178">
        <f>IF($O1017="","",$O1017*'9 All Base Data'!$Y1017)</f>
        <v>2.5210187968148088E-2</v>
      </c>
      <c r="AG1017" s="178">
        <f>IF($P1017="","",$P1017*'9 All Base Data'!$Y1017)</f>
        <v>1.6006529810192939E-2</v>
      </c>
      <c r="AH1017" s="167">
        <f>$Q1017*'9 All Base Data'!$Y1017</f>
        <v>299.79384794228662</v>
      </c>
      <c r="AI1017" s="178">
        <f>$R1017*'9 All Base Data'!$Y1017</f>
        <v>0.76023449591114811</v>
      </c>
      <c r="AJ1017" s="178">
        <f>$S1017*'9 All Base Data'!$Y1017</f>
        <v>1.0466866421752308</v>
      </c>
      <c r="AK1017" s="178">
        <f>$T1017*'9 All Base Data'!$Y1017</f>
        <v>7.4087858299868425E-3</v>
      </c>
      <c r="AL1017" s="178">
        <f>IF($U1017="","",$U1017*'9 All Base Data'!$Y1017)</f>
        <v>3.0026625153125133E-4</v>
      </c>
      <c r="AM1017" s="178">
        <f>IF($V1017="","",$V1017*'9 All Base Data'!$Y1017)</f>
        <v>5.8714434145680961E-4</v>
      </c>
      <c r="AN1017" s="178">
        <f>IF($W1017="","",$W1017*'9 All Base Data'!$Y1017)</f>
        <v>1.1432820243555158E-4</v>
      </c>
      <c r="AO1017" s="178">
        <f>IF($X1017="","",$X1017*'9 All Base Data'!$Y1017)</f>
        <v>7.2589612689224963E-5</v>
      </c>
      <c r="AP1017" s="178">
        <f>$Y1017*'9 All Base Data'!$Y1017</f>
        <v>1.8587218572421769E-2</v>
      </c>
      <c r="AQ1017" s="179">
        <f t="shared" si="169"/>
        <v>0.7871179109065447</v>
      </c>
    </row>
    <row r="1018" spans="1:43" x14ac:dyDescent="0.25">
      <c r="A1018" s="124">
        <v>555200</v>
      </c>
      <c r="B1018" s="125" t="s">
        <v>1060</v>
      </c>
      <c r="C1018" s="126" t="s">
        <v>646</v>
      </c>
      <c r="D1018" s="101" t="s">
        <v>2099</v>
      </c>
      <c r="E1018" s="142"/>
      <c r="F1018" s="191" t="str">
        <f>IF('9 All Base Data'!G1018="Rural Centre","Rural",IF('9 All Base Data'!G1018="Rural (Incl.some Off Shore Islands)","Rural",IF('9 All Base Data'!G1018="Inlet-in TA but not in Urban Area","Rural",IF('9 All Base Data'!G1018="Rural (Incl.some Off Shore Islands)","Rural",IF('9 All Base Data'!G1018="Inlet-not in TA","Rural",IF('9 All Base Data'!G1018="Inland Water not in Urban Area","Rural",IF('9 All Base Data'!G1018="Oceanic-in Region but not in TA","Rural",'9 All Base Data'!G1018)))))))</f>
        <v>Wanganui</v>
      </c>
      <c r="G1018" s="177">
        <f>IF('9 All Base Data'!I1018="..C","..C",'9 All Base Data'!I1018*Basecase_Pop_2006)</f>
        <v>1284</v>
      </c>
      <c r="H1018" s="177">
        <f>IF('9 All Base Data'!J1018="..C","..C",'9 All Base Data'!J1018*Basecase_Pop_2006)</f>
        <v>945</v>
      </c>
      <c r="I1018" s="191">
        <f>IF('9 All Base Data'!L1018="..C","..C",'9 All Base Data'!L1018*Basecase_Pop_2006)</f>
        <v>9</v>
      </c>
      <c r="J1018" s="156">
        <f>IF('9 All Base Data'!$P1018=0,0,('9 All Base Data'!$P1018*Basecase_Pop_2006)/(1+(1/(BaseCase_Mort_AllAdults_30*('9 All Base Data'!$W1018*Basecase_PM10)/10))))</f>
        <v>0.67601246105919011</v>
      </c>
      <c r="K1018" s="156">
        <f>IF('9 All Base Data'!$Q1018=0,0,('9 All Base Data'!$Q1018*Basecase_Pop_2006)/(1+(1/(BaseCase_Mort_Maori_30*('9 All Base Data'!$W1018*Basecase_PM10)/10))))</f>
        <v>0.83333333333333337</v>
      </c>
      <c r="L1018" s="179">
        <f>133/(1+1/(BaseCase_Mort_Child_0_1*'9 All Base Data'!$AB$10/10))*IF('9 All Base Data'!$L1018="..C",0,'9 All Base Data'!L1018/'9 All Base Data'!$L$2022)</f>
        <v>1.3129000697747069E-3</v>
      </c>
      <c r="M1018" s="178">
        <f>IF('9 All Base Data'!$R1018="","",IF('9 All Base Data'!$R1018=0,0,('9 All Base Data'!$R1018*Basecase_Pop_2006)/(1+(1/(BaseCase_CardiacHA_All*('9 All Base Data'!$W1018*Basecase_PM10)/10)))))</f>
        <v>0.14711729622266403</v>
      </c>
      <c r="N1018" s="178">
        <f>IF('9 All Base Data'!$S1018="","",IF('9 All Base Data'!$S1018=0,0,('9 All Base Data'!S1018*Basecase_Pop_2006)/(1+(1/(BaseCase_RespHA_All*('9 All Base Data'!$W1018*Basecase_PM10)/10)))))</f>
        <v>0.11221122112211222</v>
      </c>
      <c r="O1018" s="178">
        <f>IF('9 All Base Data'!$T1018="","",IF('9 All Base Data'!$T1018=0,0,('9 All Base Data'!$T1018*Basecase_Pop_2006)/(1+(1/(BaseCase_RespHA_Child_1_4*('9 All Base Data'!$W1018*Basecase_PM10)/10)))))</f>
        <v>1.9607843137254902E-2</v>
      </c>
      <c r="P1018" s="179">
        <f>IF('9 All Base Data'!$U1018="","",IF('9 All Base Data'!$U1018=0,0,('9 All Base Data'!$U1018*Basecase_Pop_2006)/(1+(1/(BaseCase_RespHA_Child_5_14*('9 All Base Data'!$W1018*Basecase_PM10)/10)))))</f>
        <v>0</v>
      </c>
      <c r="Q1018" s="156">
        <f>IF('7 Base case Results'!$G1018="..C",0,BaseCase_RADs_All*'7 Base case Results'!$G1018*('9 All Base Data'!$V1018*Basecase_PM10)/10)</f>
        <v>693.36</v>
      </c>
      <c r="R1018" s="189">
        <f t="shared" si="160"/>
        <v>2.4066043613707166</v>
      </c>
      <c r="S1018" s="178">
        <f t="shared" si="161"/>
        <v>2.9666666666666668</v>
      </c>
      <c r="T1018" s="179">
        <f t="shared" si="162"/>
        <v>4.673924248397957E-3</v>
      </c>
      <c r="U1018" s="178">
        <f t="shared" si="163"/>
        <v>9.341948310139167E-4</v>
      </c>
      <c r="V1018" s="178">
        <f t="shared" si="164"/>
        <v>5.0887788778877893E-4</v>
      </c>
      <c r="W1018" s="178">
        <f t="shared" si="165"/>
        <v>8.8921568627450977E-5</v>
      </c>
      <c r="X1018" s="179">
        <f t="shared" si="166"/>
        <v>0</v>
      </c>
      <c r="Y1018" s="179">
        <f t="shared" si="167"/>
        <v>4.2988319999999997E-2</v>
      </c>
      <c r="Z1018" s="186">
        <f t="shared" si="168"/>
        <v>2.4557096783379171</v>
      </c>
      <c r="AA1018" s="156">
        <f>$J1018*'9 All Base Data'!$Y1018</f>
        <v>0.18416066574451764</v>
      </c>
      <c r="AB1018" s="156">
        <f>$K1018*'9 All Base Data'!$Y1018</f>
        <v>0.22701833219658279</v>
      </c>
      <c r="AC1018" s="178">
        <f>$L1018*'9 All Base Data'!$Y1018</f>
        <v>3.5766286101723734E-4</v>
      </c>
      <c r="AD1018" s="178">
        <f>IF($M1018="","",$M1018*'9 All Base Data'!$Y1018)</f>
        <v>4.0077987870887781E-2</v>
      </c>
      <c r="AE1018" s="178">
        <f>IF($N1018="","",$N1018*'9 All Base Data'!$Y1018)</f>
        <v>3.0568805127460654E-2</v>
      </c>
      <c r="AF1018" s="178">
        <f>IF($O1018="","",$O1018*'9 All Base Data'!$Y1018)</f>
        <v>5.3416078163901828E-3</v>
      </c>
      <c r="AG1018" s="178">
        <f>IF($P1018="","",$P1018*'9 All Base Data'!$Y1018)</f>
        <v>0</v>
      </c>
      <c r="AH1018" s="167">
        <f>$Q1018*'9 All Base Data'!$Y1018</f>
        <v>188.88651697418717</v>
      </c>
      <c r="AI1018" s="178">
        <f>$R1018*'9 All Base Data'!$Y1018</f>
        <v>0.65561197005048277</v>
      </c>
      <c r="AJ1018" s="178">
        <f>$S1018*'9 All Base Data'!$Y1018</f>
        <v>0.8081852626198347</v>
      </c>
      <c r="AK1018" s="178">
        <f>$T1018*'9 All Base Data'!$Y1018</f>
        <v>1.2732797852213651E-3</v>
      </c>
      <c r="AL1018" s="178">
        <f>IF($U1018="","",$U1018*'9 All Base Data'!$Y1018)</f>
        <v>2.5449522298013743E-4</v>
      </c>
      <c r="AM1018" s="178">
        <f>IF($V1018="","",$V1018*'9 All Base Data'!$Y1018)</f>
        <v>1.3862953125303408E-4</v>
      </c>
      <c r="AN1018" s="178">
        <f>IF($W1018="","",$W1018*'9 All Base Data'!$Y1018)</f>
        <v>2.422419144732948E-5</v>
      </c>
      <c r="AO1018" s="178">
        <f>IF($X1018="","",$X1018*'9 All Base Data'!$Y1018)</f>
        <v>0</v>
      </c>
      <c r="AP1018" s="178">
        <f>$Y1018*'9 All Base Data'!$Y1018</f>
        <v>1.1710964052399603E-2</v>
      </c>
      <c r="AQ1018" s="179">
        <f t="shared" si="169"/>
        <v>0.66898933864233689</v>
      </c>
    </row>
    <row r="1019" spans="1:43" x14ac:dyDescent="0.25">
      <c r="A1019" s="124">
        <v>555300</v>
      </c>
      <c r="B1019" s="125" t="s">
        <v>1062</v>
      </c>
      <c r="C1019" s="126" t="s">
        <v>646</v>
      </c>
      <c r="D1019" s="101" t="s">
        <v>2099</v>
      </c>
      <c r="E1019" s="142"/>
      <c r="F1019" s="191" t="str">
        <f>IF('9 All Base Data'!G1019="Rural Centre","Rural",IF('9 All Base Data'!G1019="Rural (Incl.some Off Shore Islands)","Rural",IF('9 All Base Data'!G1019="Inlet-in TA but not in Urban Area","Rural",IF('9 All Base Data'!G1019="Rural (Incl.some Off Shore Islands)","Rural",IF('9 All Base Data'!G1019="Inlet-not in TA","Rural",IF('9 All Base Data'!G1019="Inland Water not in Urban Area","Rural",IF('9 All Base Data'!G1019="Oceanic-in Region but not in TA","Rural",'9 All Base Data'!G1019)))))))</f>
        <v>Wanganui</v>
      </c>
      <c r="G1019" s="177">
        <f>IF('9 All Base Data'!I1019="..C","..C",'9 All Base Data'!I1019*Basecase_Pop_2006)</f>
        <v>1770</v>
      </c>
      <c r="H1019" s="177">
        <f>IF('9 All Base Data'!J1019="..C","..C",'9 All Base Data'!J1019*Basecase_Pop_2006)</f>
        <v>1245</v>
      </c>
      <c r="I1019" s="191">
        <f>IF('9 All Base Data'!L1019="..C","..C",'9 All Base Data'!L1019*Basecase_Pop_2006)</f>
        <v>15</v>
      </c>
      <c r="J1019" s="156">
        <f>IF('9 All Base Data'!$P1019=0,0,('9 All Base Data'!$P1019*Basecase_Pop_2006)/(1+(1/(BaseCase_Mort_AllAdults_30*('9 All Base Data'!$W1019*Basecase_PM10)/10))))</f>
        <v>2.0934579439252339</v>
      </c>
      <c r="K1019" s="156">
        <f>IF('9 All Base Data'!$Q1019=0,0,('9 All Base Data'!$Q1019*Basecase_Pop_2006)/(1+(1/(BaseCase_Mort_Maori_30*('9 All Base Data'!$W1019*Basecase_PM10)/10))))</f>
        <v>0.1111111111111111</v>
      </c>
      <c r="L1019" s="179">
        <f>133/(1+1/(BaseCase_Mort_Child_0_1*'9 All Base Data'!$AB$10/10))*IF('9 All Base Data'!$L1019="..C",0,'9 All Base Data'!L1019/'9 All Base Data'!$L$2022)</f>
        <v>2.1881667829578449E-3</v>
      </c>
      <c r="M1019" s="178">
        <f>IF('9 All Base Data'!$R1019="","",IF('9 All Base Data'!$R1019=0,0,('9 All Base Data'!$R1019*Basecase_Pop_2006)/(1+(1/(BaseCase_CardiacHA_All*('9 All Base Data'!$W1019*Basecase_PM10)/10)))))</f>
        <v>0.12326043737574555</v>
      </c>
      <c r="N1019" s="178">
        <f>IF('9 All Base Data'!$S1019="","",IF('9 All Base Data'!$S1019=0,0,('9 All Base Data'!S1019*Basecase_Pop_2006)/(1+(1/(BaseCase_RespHA_All*('9 All Base Data'!$W1019*Basecase_PM10)/10)))))</f>
        <v>9.2409240924092417E-2</v>
      </c>
      <c r="O1019" s="178">
        <f>IF('9 All Base Data'!$T1019="","",IF('9 All Base Data'!$T1019=0,0,('9 All Base Data'!$T1019*Basecase_Pop_2006)/(1+(1/(BaseCase_RespHA_Child_1_4*('9 All Base Data'!$W1019*Basecase_PM10)/10)))))</f>
        <v>4.5751633986928109E-2</v>
      </c>
      <c r="P1019" s="179">
        <f>IF('9 All Base Data'!$U1019="","",IF('9 All Base Data'!$U1019=0,0,('9 All Base Data'!$U1019*Basecase_Pop_2006)/(1+(1/(BaseCase_RespHA_Child_5_14*('9 All Base Data'!$W1019*Basecase_PM10)/10)))))</f>
        <v>1.9417475728155338E-2</v>
      </c>
      <c r="Q1019" s="156">
        <f>IF('7 Base case Results'!$G1019="..C",0,BaseCase_RADs_All*'7 Base case Results'!$G1019*('9 All Base Data'!$V1019*Basecase_PM10)/10)</f>
        <v>955.8</v>
      </c>
      <c r="R1019" s="189">
        <f t="shared" si="160"/>
        <v>7.4527102803738323</v>
      </c>
      <c r="S1019" s="178">
        <f t="shared" si="161"/>
        <v>0.39555555555555555</v>
      </c>
      <c r="T1019" s="179">
        <f t="shared" si="162"/>
        <v>7.7898737473299281E-3</v>
      </c>
      <c r="U1019" s="178">
        <f t="shared" si="163"/>
        <v>7.8270377733598425E-4</v>
      </c>
      <c r="V1019" s="178">
        <f t="shared" si="164"/>
        <v>4.1907590759075915E-4</v>
      </c>
      <c r="W1019" s="178">
        <f t="shared" si="165"/>
        <v>2.0748366013071895E-4</v>
      </c>
      <c r="X1019" s="179">
        <f t="shared" si="166"/>
        <v>8.805825242718445E-5</v>
      </c>
      <c r="Y1019" s="179">
        <f t="shared" si="167"/>
        <v>5.9259599999999996E-2</v>
      </c>
      <c r="Z1019" s="186">
        <f t="shared" si="168"/>
        <v>7.5209615338060889</v>
      </c>
      <c r="AA1019" s="156">
        <f>$J1019*'9 All Base Data'!$Y1019</f>
        <v>0.57030399714431268</v>
      </c>
      <c r="AB1019" s="156">
        <f>$K1019*'9 All Base Data'!$Y1019</f>
        <v>3.0269110959544369E-2</v>
      </c>
      <c r="AC1019" s="178">
        <f>$L1019*'9 All Base Data'!$Y1019</f>
        <v>5.9610476836206221E-4</v>
      </c>
      <c r="AD1019" s="178">
        <f>IF($M1019="","",$M1019*'9 All Base Data'!$Y1019)</f>
        <v>3.3578854702635705E-2</v>
      </c>
      <c r="AE1019" s="178">
        <f>IF($N1019="","",$N1019*'9 All Base Data'!$Y1019)</f>
        <v>2.5174310104967599E-2</v>
      </c>
      <c r="AF1019" s="178">
        <f>IF($O1019="","",$O1019*'9 All Base Data'!$Y1019)</f>
        <v>1.2463751571577095E-2</v>
      </c>
      <c r="AG1019" s="178">
        <f>IF($P1019="","",$P1019*'9 All Base Data'!$Y1019)</f>
        <v>5.2897475463281416E-3</v>
      </c>
      <c r="AH1019" s="167">
        <f>$Q1019*'9 All Base Data'!$Y1019</f>
        <v>260.38094629619258</v>
      </c>
      <c r="AI1019" s="178">
        <f>$R1019*'9 All Base Data'!$Y1019</f>
        <v>2.0302822298337531</v>
      </c>
      <c r="AJ1019" s="178">
        <f>$S1019*'9 All Base Data'!$Y1019</f>
        <v>0.10775803501597796</v>
      </c>
      <c r="AK1019" s="178">
        <f>$T1019*'9 All Base Data'!$Y1019</f>
        <v>2.1221329753689415E-3</v>
      </c>
      <c r="AL1019" s="178">
        <f>IF($U1019="","",$U1019*'9 All Base Data'!$Y1019)</f>
        <v>2.1322572736173675E-4</v>
      </c>
      <c r="AM1019" s="178">
        <f>IF($V1019="","",$V1019*'9 All Base Data'!$Y1019)</f>
        <v>1.1416549632602806E-4</v>
      </c>
      <c r="AN1019" s="178">
        <f>IF($W1019="","",$W1019*'9 All Base Data'!$Y1019)</f>
        <v>5.6523113377102121E-5</v>
      </c>
      <c r="AO1019" s="178">
        <f>IF($X1019="","",$X1019*'9 All Base Data'!$Y1019)</f>
        <v>2.3989005122598123E-5</v>
      </c>
      <c r="AP1019" s="178">
        <f>$Y1019*'9 All Base Data'!$Y1019</f>
        <v>1.614361867036394E-2</v>
      </c>
      <c r="AQ1019" s="179">
        <f t="shared" si="169"/>
        <v>2.0488753727031734</v>
      </c>
    </row>
    <row r="1020" spans="1:43" x14ac:dyDescent="0.25">
      <c r="A1020" s="124">
        <v>555400</v>
      </c>
      <c r="B1020" s="125" t="s">
        <v>1063</v>
      </c>
      <c r="C1020" s="126" t="s">
        <v>646</v>
      </c>
      <c r="D1020" s="101" t="s">
        <v>2099</v>
      </c>
      <c r="E1020" s="142"/>
      <c r="F1020" s="191" t="str">
        <f>IF('9 All Base Data'!G1020="Rural Centre","Rural",IF('9 All Base Data'!G1020="Rural (Incl.some Off Shore Islands)","Rural",IF('9 All Base Data'!G1020="Inlet-in TA but not in Urban Area","Rural",IF('9 All Base Data'!G1020="Rural (Incl.some Off Shore Islands)","Rural",IF('9 All Base Data'!G1020="Inlet-not in TA","Rural",IF('9 All Base Data'!G1020="Inland Water not in Urban Area","Rural",IF('9 All Base Data'!G1020="Oceanic-in Region but not in TA","Rural",'9 All Base Data'!G1020)))))))</f>
        <v>Rural</v>
      </c>
      <c r="G1020" s="177">
        <f>IF('9 All Base Data'!I1020="..C","..C",'9 All Base Data'!I1020*Basecase_Pop_2006)</f>
        <v>1644</v>
      </c>
      <c r="H1020" s="177">
        <f>IF('9 All Base Data'!J1020="..C","..C",'9 All Base Data'!J1020*Basecase_Pop_2006)</f>
        <v>1044</v>
      </c>
      <c r="I1020" s="191">
        <f>IF('9 All Base Data'!L1020="..C","..C",'9 All Base Data'!L1020*Basecase_Pop_2006)</f>
        <v>15</v>
      </c>
      <c r="J1020" s="156">
        <f>IF('9 All Base Data'!$P1020=0,0,('9 All Base Data'!$P1020*Basecase_Pop_2006)/(1+(1/(BaseCase_Mort_AllAdults_30*('9 All Base Data'!$W1020*Basecase_PM10)/10))))</f>
        <v>0.28182372125769961</v>
      </c>
      <c r="K1020" s="156">
        <f>IF('9 All Base Data'!$Q1020=0,0,('9 All Base Data'!$Q1020*Basecase_Pop_2006)/(1+(1/(BaseCase_Mort_Maori_30*('9 All Base Data'!$W1020*Basecase_PM10)/10))))</f>
        <v>0</v>
      </c>
      <c r="L1020" s="179">
        <f>133/(1+1/(BaseCase_Mort_Child_0_1*'9 All Base Data'!$AB$10/10))*IF('9 All Base Data'!$L1020="..C",0,'9 All Base Data'!L1020/'9 All Base Data'!$L$2022)</f>
        <v>2.1881667829578449E-3</v>
      </c>
      <c r="M1020" s="178">
        <f>IF('9 All Base Data'!$R1020="","",IF('9 All Base Data'!$R1020=0,0,('9 All Base Data'!$R1020*Basecase_Pop_2006)/(1+(1/(BaseCase_CardiacHA_All*('9 All Base Data'!$W1020*Basecase_PM10)/10)))))</f>
        <v>4.441958554193845E-2</v>
      </c>
      <c r="N1020" s="178">
        <f>IF('9 All Base Data'!$S1020="","",IF('9 All Base Data'!$S1020=0,0,('9 All Base Data'!S1020*Basecase_Pop_2006)/(1+(1/(BaseCase_RespHA_All*('9 All Base Data'!$W1020*Basecase_PM10)/10)))))</f>
        <v>8.6976794944293973E-2</v>
      </c>
      <c r="O1020" s="178">
        <f>IF('9 All Base Data'!$T1020="","",IF('9 All Base Data'!$T1020=0,0,('9 All Base Data'!$T1020*Basecase_Pop_2006)/(1+(1/(BaseCase_RespHA_Child_1_4*('9 All Base Data'!$W1020*Basecase_PM10)/10)))))</f>
        <v>3.6609773543057007E-2</v>
      </c>
      <c r="P1020" s="179">
        <f>IF('9 All Base Data'!$U1020="","",IF('9 All Base Data'!$U1020=0,0,('9 All Base Data'!$U1020*Basecase_Pop_2006)/(1+(1/(BaseCase_RespHA_Child_5_14*('9 All Base Data'!$W1020*Basecase_PM10)/10)))))</f>
        <v>7.7838872557158328E-3</v>
      </c>
      <c r="Q1020" s="156">
        <f>IF('7 Base case Results'!$G1020="..C",0,BaseCase_RADs_All*'7 Base case Results'!$G1020*('9 All Base Data'!$V1020*Basecase_PM10)/10)</f>
        <v>471.69648000000007</v>
      </c>
      <c r="R1020" s="189">
        <f t="shared" si="160"/>
        <v>1.0032924476774105</v>
      </c>
      <c r="S1020" s="178">
        <f t="shared" si="161"/>
        <v>0</v>
      </c>
      <c r="T1020" s="179">
        <f t="shared" si="162"/>
        <v>7.7898737473299281E-3</v>
      </c>
      <c r="U1020" s="178">
        <f t="shared" si="163"/>
        <v>2.8206436819130915E-4</v>
      </c>
      <c r="V1020" s="178">
        <f t="shared" si="164"/>
        <v>3.9443976507237319E-4</v>
      </c>
      <c r="W1020" s="178">
        <f t="shared" si="165"/>
        <v>1.6602532301776354E-4</v>
      </c>
      <c r="X1020" s="179">
        <f t="shared" si="166"/>
        <v>3.52999287046713E-5</v>
      </c>
      <c r="Y1020" s="179">
        <f t="shared" si="167"/>
        <v>2.9245181760000002E-2</v>
      </c>
      <c r="Z1020" s="186">
        <f t="shared" si="168"/>
        <v>1.041004007318004</v>
      </c>
      <c r="AA1020" s="156">
        <f>$J1020*'9 All Base Data'!$Y1020</f>
        <v>2.4548012537912285E-2</v>
      </c>
      <c r="AB1020" s="156">
        <f>$K1020*'9 All Base Data'!$Y1020</f>
        <v>0</v>
      </c>
      <c r="AC1020" s="178">
        <f>$L1020*'9 All Base Data'!$Y1020</f>
        <v>1.9059838321407741E-4</v>
      </c>
      <c r="AD1020" s="178">
        <f>IF($M1020="","",$M1020*'9 All Base Data'!$Y1020)</f>
        <v>3.8691297451689637E-3</v>
      </c>
      <c r="AE1020" s="178">
        <f>IF($N1020="","",$N1020*'9 All Base Data'!$Y1020)</f>
        <v>7.5760388205491471E-3</v>
      </c>
      <c r="AF1020" s="178">
        <f>IF($O1020="","",$O1020*'9 All Base Data'!$Y1020)</f>
        <v>3.1888627966959677E-3</v>
      </c>
      <c r="AG1020" s="178">
        <f>IF($P1020="","",$P1020*'9 All Base Data'!$Y1020)</f>
        <v>6.7800879604554406E-4</v>
      </c>
      <c r="AH1020" s="167">
        <f>$Q1020*'9 All Base Data'!$Y1020</f>
        <v>41.086715672670657</v>
      </c>
      <c r="AI1020" s="178">
        <f>$R1020*'9 All Base Data'!$Y1020</f>
        <v>8.7390924634967726E-2</v>
      </c>
      <c r="AJ1020" s="178">
        <f>$S1020*'9 All Base Data'!$Y1020</f>
        <v>0</v>
      </c>
      <c r="AK1020" s="178">
        <f>$T1020*'9 All Base Data'!$Y1020</f>
        <v>6.7853024424211557E-4</v>
      </c>
      <c r="AL1020" s="178">
        <f>IF($U1020="","",$U1020*'9 All Base Data'!$Y1020)</f>
        <v>2.4568973881822919E-5</v>
      </c>
      <c r="AM1020" s="178">
        <f>IF($V1020="","",$V1020*'9 All Base Data'!$Y1020)</f>
        <v>3.4357336051190384E-5</v>
      </c>
      <c r="AN1020" s="178">
        <f>IF($W1020="","",$W1020*'9 All Base Data'!$Y1020)</f>
        <v>1.4461492783016215E-5</v>
      </c>
      <c r="AO1020" s="178">
        <f>IF($X1020="","",$X1020*'9 All Base Data'!$Y1020)</f>
        <v>3.0747698900665421E-6</v>
      </c>
      <c r="AP1020" s="178">
        <f>$Y1020*'9 All Base Data'!$Y1020</f>
        <v>2.5473763717055804E-3</v>
      </c>
      <c r="AQ1020" s="179">
        <f t="shared" si="169"/>
        <v>9.0675757560848433E-2</v>
      </c>
    </row>
    <row r="1021" spans="1:43" x14ac:dyDescent="0.25">
      <c r="A1021" s="124">
        <v>555700</v>
      </c>
      <c r="B1021" s="125" t="s">
        <v>1064</v>
      </c>
      <c r="C1021" s="126" t="s">
        <v>646</v>
      </c>
      <c r="D1021" s="101" t="s">
        <v>2099</v>
      </c>
      <c r="E1021" s="142"/>
      <c r="F1021" s="191" t="str">
        <f>IF('9 All Base Data'!G1021="Rural Centre","Rural",IF('9 All Base Data'!G1021="Rural (Incl.some Off Shore Islands)","Rural",IF('9 All Base Data'!G1021="Inlet-in TA but not in Urban Area","Rural",IF('9 All Base Data'!G1021="Rural (Incl.some Off Shore Islands)","Rural",IF('9 All Base Data'!G1021="Inlet-not in TA","Rural",IF('9 All Base Data'!G1021="Inland Water not in Urban Area","Rural",IF('9 All Base Data'!G1021="Oceanic-in Region but not in TA","Rural",'9 All Base Data'!G1021)))))))</f>
        <v>Wanganui</v>
      </c>
      <c r="G1021" s="177">
        <f>IF('9 All Base Data'!I1021="..C","..C",'9 All Base Data'!I1021*Basecase_Pop_2006)</f>
        <v>1956</v>
      </c>
      <c r="H1021" s="177">
        <f>IF('9 All Base Data'!J1021="..C","..C",'9 All Base Data'!J1021*Basecase_Pop_2006)</f>
        <v>1191</v>
      </c>
      <c r="I1021" s="191">
        <f>IF('9 All Base Data'!L1021="..C","..C",'9 All Base Data'!L1021*Basecase_Pop_2006)</f>
        <v>39</v>
      </c>
      <c r="J1021" s="156">
        <f>IF('9 All Base Data'!$P1021=0,0,('9 All Base Data'!$P1021*Basecase_Pop_2006)/(1+(1/(BaseCase_Mort_AllAdults_30*('9 All Base Data'!$W1021*Basecase_PM10)/10))))</f>
        <v>0.30529595015576327</v>
      </c>
      <c r="K1021" s="156">
        <f>IF('9 All Base Data'!$Q1021=0,0,('9 All Base Data'!$Q1021*Basecase_Pop_2006)/(1+(1/(BaseCase_Mort_Maori_30*('9 All Base Data'!$W1021*Basecase_PM10)/10))))</f>
        <v>5.5555555555555552E-2</v>
      </c>
      <c r="L1021" s="179">
        <f>133/(1+1/(BaseCase_Mort_Child_0_1*'9 All Base Data'!$AB$10/10))*IF('9 All Base Data'!$L1021="..C",0,'9 All Base Data'!L1021/'9 All Base Data'!$L$2022)</f>
        <v>5.6892336356903963E-3</v>
      </c>
      <c r="M1021" s="178">
        <f>IF('9 All Base Data'!$R1021="","",IF('9 All Base Data'!$R1021=0,0,('9 All Base Data'!$R1021*Basecase_Pop_2006)/(1+(1/(BaseCase_CardiacHA_All*('9 All Base Data'!$W1021*Basecase_PM10)/10)))))</f>
        <v>0.23061630218687873</v>
      </c>
      <c r="N1021" s="178">
        <f>IF('9 All Base Data'!$S1021="","",IF('9 All Base Data'!$S1021=0,0,('9 All Base Data'!S1021*Basecase_Pop_2006)/(1+(1/(BaseCase_RespHA_All*('9 All Base Data'!$W1021*Basecase_PM10)/10)))))</f>
        <v>0.48514851485148514</v>
      </c>
      <c r="O1021" s="178">
        <f>IF('9 All Base Data'!$T1021="","",IF('9 All Base Data'!$T1021=0,0,('9 All Base Data'!$T1021*Basecase_Pop_2006)/(1+(1/(BaseCase_RespHA_Child_1_4*('9 All Base Data'!$W1021*Basecase_PM10)/10)))))</f>
        <v>0.13725490196078433</v>
      </c>
      <c r="P1021" s="179">
        <f>IF('9 All Base Data'!$U1021="","",IF('9 All Base Data'!$U1021=0,0,('9 All Base Data'!$U1021*Basecase_Pop_2006)/(1+(1/(BaseCase_RespHA_Child_5_14*('9 All Base Data'!$W1021*Basecase_PM10)/10)))))</f>
        <v>6.7961165048543687E-2</v>
      </c>
      <c r="Q1021" s="156">
        <f>IF('7 Base case Results'!$G1021="..C",0,BaseCase_RADs_All*'7 Base case Results'!$G1021*('9 All Base Data'!$V1021*Basecase_PM10)/10)</f>
        <v>1056.2400000000002</v>
      </c>
      <c r="R1021" s="189">
        <f t="shared" si="160"/>
        <v>1.0868535825545174</v>
      </c>
      <c r="S1021" s="178">
        <f t="shared" si="161"/>
        <v>0.19777777777777777</v>
      </c>
      <c r="T1021" s="179">
        <f t="shared" si="162"/>
        <v>2.0253671743057811E-2</v>
      </c>
      <c r="U1021" s="178">
        <f t="shared" si="163"/>
        <v>1.4644135188866798E-3</v>
      </c>
      <c r="V1021" s="178">
        <f t="shared" si="164"/>
        <v>2.2001485148514851E-3</v>
      </c>
      <c r="W1021" s="178">
        <f t="shared" si="165"/>
        <v>6.2245098039215687E-4</v>
      </c>
      <c r="X1021" s="179">
        <f t="shared" si="166"/>
        <v>3.0820388349514564E-4</v>
      </c>
      <c r="Y1021" s="179">
        <f t="shared" si="167"/>
        <v>6.5486880000000011E-2</v>
      </c>
      <c r="Z1021" s="186">
        <f t="shared" si="168"/>
        <v>1.1762586963313131</v>
      </c>
      <c r="AA1021" s="156">
        <f>$J1021*'9 All Base Data'!$Y1021</f>
        <v>8.3169332916878932E-2</v>
      </c>
      <c r="AB1021" s="156">
        <f>$K1021*'9 All Base Data'!$Y1021</f>
        <v>1.5134555479772185E-2</v>
      </c>
      <c r="AC1021" s="178">
        <f>$L1021*'9 All Base Data'!$Y1021</f>
        <v>1.5498723977413616E-3</v>
      </c>
      <c r="AD1021" s="178">
        <f>IF($M1021="","",$M1021*'9 All Base Data'!$Y1021)</f>
        <v>6.282495395977003E-2</v>
      </c>
      <c r="AE1021" s="178">
        <f>IF($N1021="","",$N1021*'9 All Base Data'!$Y1021)</f>
        <v>0.13216512805107988</v>
      </c>
      <c r="AF1021" s="178">
        <f>IF($O1021="","",$O1021*'9 All Base Data'!$Y1021)</f>
        <v>3.7391254714731287E-2</v>
      </c>
      <c r="AG1021" s="178">
        <f>IF($P1021="","",$P1021*'9 All Base Data'!$Y1021)</f>
        <v>1.8514116412148496E-2</v>
      </c>
      <c r="AH1021" s="167">
        <f>$Q1021*'9 All Base Data'!$Y1021</f>
        <v>287.74301183918237</v>
      </c>
      <c r="AI1021" s="178">
        <f>$R1021*'9 All Base Data'!$Y1021</f>
        <v>0.29608282518408902</v>
      </c>
      <c r="AJ1021" s="178">
        <f>$S1021*'9 All Base Data'!$Y1021</f>
        <v>5.3879017507988979E-2</v>
      </c>
      <c r="AK1021" s="178">
        <f>$T1021*'9 All Base Data'!$Y1021</f>
        <v>5.517545735959248E-3</v>
      </c>
      <c r="AL1021" s="178">
        <f>IF($U1021="","",$U1021*'9 All Base Data'!$Y1021)</f>
        <v>3.9893845764453966E-4</v>
      </c>
      <c r="AM1021" s="178">
        <f>IF($V1021="","",$V1021*'9 All Base Data'!$Y1021)</f>
        <v>5.9936885571164724E-4</v>
      </c>
      <c r="AN1021" s="178">
        <f>IF($W1021="","",$W1021*'9 All Base Data'!$Y1021)</f>
        <v>1.6956934013130637E-4</v>
      </c>
      <c r="AO1021" s="178">
        <f>IF($X1021="","",$X1021*'9 All Base Data'!$Y1021)</f>
        <v>8.3961517929093444E-5</v>
      </c>
      <c r="AP1021" s="178">
        <f>$Y1021*'9 All Base Data'!$Y1021</f>
        <v>1.7840066734029308E-2</v>
      </c>
      <c r="AQ1021" s="179">
        <f t="shared" si="169"/>
        <v>0.3204387449674338</v>
      </c>
    </row>
    <row r="1022" spans="1:43" x14ac:dyDescent="0.25">
      <c r="A1022" s="124">
        <v>555800</v>
      </c>
      <c r="B1022" s="125" t="s">
        <v>1065</v>
      </c>
      <c r="C1022" s="126" t="s">
        <v>646</v>
      </c>
      <c r="D1022" s="101" t="s">
        <v>2099</v>
      </c>
      <c r="E1022" s="142"/>
      <c r="F1022" s="191" t="str">
        <f>IF('9 All Base Data'!G1022="Rural Centre","Rural",IF('9 All Base Data'!G1022="Rural (Incl.some Off Shore Islands)","Rural",IF('9 All Base Data'!G1022="Inlet-in TA but not in Urban Area","Rural",IF('9 All Base Data'!G1022="Rural (Incl.some Off Shore Islands)","Rural",IF('9 All Base Data'!G1022="Inlet-not in TA","Rural",IF('9 All Base Data'!G1022="Inland Water not in Urban Area","Rural",IF('9 All Base Data'!G1022="Oceanic-in Region but not in TA","Rural",'9 All Base Data'!G1022)))))))</f>
        <v>Wanganui</v>
      </c>
      <c r="G1022" s="177">
        <f>IF('9 All Base Data'!I1022="..C","..C",'9 All Base Data'!I1022*Basecase_Pop_2006)</f>
        <v>1257</v>
      </c>
      <c r="H1022" s="177">
        <f>IF('9 All Base Data'!J1022="..C","..C",'9 All Base Data'!J1022*Basecase_Pop_2006)</f>
        <v>645</v>
      </c>
      <c r="I1022" s="191">
        <f>IF('9 All Base Data'!L1022="..C","..C",'9 All Base Data'!L1022*Basecase_Pop_2006)</f>
        <v>27</v>
      </c>
      <c r="J1022" s="156">
        <f>IF('9 All Base Data'!$P1022=0,0,('9 All Base Data'!$P1022*Basecase_Pop_2006)/(1+(1/(BaseCase_Mort_AllAdults_30*('9 All Base Data'!$W1022*Basecase_PM10)/10))))</f>
        <v>0.80685358255451722</v>
      </c>
      <c r="K1022" s="156">
        <f>IF('9 All Base Data'!$Q1022=0,0,('9 All Base Data'!$Q1022*Basecase_Pop_2006)/(1+(1/(BaseCase_Mort_Maori_30*('9 All Base Data'!$W1022*Basecase_PM10)/10))))</f>
        <v>0.55555555555555558</v>
      </c>
      <c r="L1022" s="179">
        <f>133/(1+1/(BaseCase_Mort_Child_0_1*'9 All Base Data'!$AB$10/10))*IF('9 All Base Data'!$L1022="..C",0,'9 All Base Data'!L1022/'9 All Base Data'!$L$2022)</f>
        <v>3.9387002093241204E-3</v>
      </c>
      <c r="M1022" s="178">
        <f>IF('9 All Base Data'!$R1022="","",IF('9 All Base Data'!$R1022=0,0,('9 All Base Data'!$R1022*Basecase_Pop_2006)/(1+(1/(BaseCase_CardiacHA_All*('9 All Base Data'!$W1022*Basecase_PM10)/10)))))</f>
        <v>0.18687872763419483</v>
      </c>
      <c r="N1022" s="178">
        <f>IF('9 All Base Data'!$S1022="","",IF('9 All Base Data'!$S1022=0,0,('9 All Base Data'!S1022*Basecase_Pop_2006)/(1+(1/(BaseCase_RespHA_All*('9 All Base Data'!$W1022*Basecase_PM10)/10)))))</f>
        <v>0.45214521452145212</v>
      </c>
      <c r="O1022" s="178">
        <f>IF('9 All Base Data'!$T1022="","",IF('9 All Base Data'!$T1022=0,0,('9 All Base Data'!$T1022*Basecase_Pop_2006)/(1+(1/(BaseCase_RespHA_Child_1_4*('9 All Base Data'!$W1022*Basecase_PM10)/10)))))</f>
        <v>0.11764705882352941</v>
      </c>
      <c r="P1022" s="179">
        <f>IF('9 All Base Data'!$U1022="","",IF('9 All Base Data'!$U1022=0,0,('9 All Base Data'!$U1022*Basecase_Pop_2006)/(1+(1/(BaseCase_RespHA_Child_5_14*('9 All Base Data'!$W1022*Basecase_PM10)/10)))))</f>
        <v>0.24271844660194175</v>
      </c>
      <c r="Q1022" s="156">
        <f>IF('7 Base case Results'!$G1022="..C",0,BaseCase_RADs_All*'7 Base case Results'!$G1022*('9 All Base Data'!$V1022*Basecase_PM10)/10)</f>
        <v>678.78</v>
      </c>
      <c r="R1022" s="189">
        <f t="shared" si="160"/>
        <v>2.8723987538940814</v>
      </c>
      <c r="S1022" s="178">
        <f t="shared" si="161"/>
        <v>1.9777777777777779</v>
      </c>
      <c r="T1022" s="179">
        <f t="shared" si="162"/>
        <v>1.4021772745193868E-2</v>
      </c>
      <c r="U1022" s="178">
        <f t="shared" si="163"/>
        <v>1.1866799204771372E-3</v>
      </c>
      <c r="V1022" s="178">
        <f t="shared" si="164"/>
        <v>2.0504785478547855E-3</v>
      </c>
      <c r="W1022" s="178">
        <f t="shared" si="165"/>
        <v>5.3352941176470581E-4</v>
      </c>
      <c r="X1022" s="179">
        <f t="shared" si="166"/>
        <v>1.1007281553398059E-3</v>
      </c>
      <c r="Y1022" s="179">
        <f t="shared" si="167"/>
        <v>4.2084360000000001E-2</v>
      </c>
      <c r="Z1022" s="186">
        <f t="shared" si="168"/>
        <v>2.9317420451076068</v>
      </c>
      <c r="AA1022" s="156">
        <f>$J1022*'9 All Base Data'!$Y1022</f>
        <v>0.21980466556603717</v>
      </c>
      <c r="AB1022" s="156">
        <f>$K1022*'9 All Base Data'!$Y1022</f>
        <v>0.15134555479772185</v>
      </c>
      <c r="AC1022" s="178">
        <f>$L1022*'9 All Base Data'!$Y1022</f>
        <v>1.0729885830517119E-3</v>
      </c>
      <c r="AD1022" s="178">
        <f>IF($M1022="","",$M1022*'9 All Base Data'!$Y1022)</f>
        <v>5.090987648464123E-2</v>
      </c>
      <c r="AE1022" s="178">
        <f>IF($N1022="","",$N1022*'9 All Base Data'!$Y1022)</f>
        <v>0.12317430301359145</v>
      </c>
      <c r="AF1022" s="178">
        <f>IF($O1022="","",$O1022*'9 All Base Data'!$Y1022)</f>
        <v>3.2049646898341097E-2</v>
      </c>
      <c r="AG1022" s="178">
        <f>IF($P1022="","",$P1022*'9 All Base Data'!$Y1022)</f>
        <v>6.6121844329101787E-2</v>
      </c>
      <c r="AH1022" s="167">
        <f>$Q1022*'9 All Base Data'!$Y1022</f>
        <v>184.91460423407574</v>
      </c>
      <c r="AI1022" s="178">
        <f>$R1022*'9 All Base Data'!$Y1022</f>
        <v>0.78250460941509237</v>
      </c>
      <c r="AJ1022" s="178">
        <f>$S1022*'9 All Base Data'!$Y1022</f>
        <v>0.5387901750798898</v>
      </c>
      <c r="AK1022" s="178">
        <f>$T1022*'9 All Base Data'!$Y1022</f>
        <v>3.8198393556640943E-3</v>
      </c>
      <c r="AL1022" s="178">
        <f>IF($U1022="","",$U1022*'9 All Base Data'!$Y1022)</f>
        <v>3.2327771567747178E-4</v>
      </c>
      <c r="AM1022" s="178">
        <f>IF($V1022="","",$V1022*'9 All Base Data'!$Y1022)</f>
        <v>5.5859546416663726E-4</v>
      </c>
      <c r="AN1022" s="178">
        <f>IF($W1022="","",$W1022*'9 All Base Data'!$Y1022)</f>
        <v>1.4534514868397687E-4</v>
      </c>
      <c r="AO1022" s="178">
        <f>IF($X1022="","",$X1022*'9 All Base Data'!$Y1022)</f>
        <v>2.9986256403247662E-4</v>
      </c>
      <c r="AP1022" s="178">
        <f>$Y1022*'9 All Base Data'!$Y1022</f>
        <v>1.1464705462512697E-2</v>
      </c>
      <c r="AQ1022" s="179">
        <f t="shared" si="169"/>
        <v>0.79867102741311313</v>
      </c>
    </row>
    <row r="1023" spans="1:43" x14ac:dyDescent="0.25">
      <c r="A1023" s="124">
        <v>555900</v>
      </c>
      <c r="B1023" s="125" t="s">
        <v>1066</v>
      </c>
      <c r="C1023" s="126" t="s">
        <v>646</v>
      </c>
      <c r="D1023" s="101" t="s">
        <v>2099</v>
      </c>
      <c r="E1023" s="142"/>
      <c r="F1023" s="191" t="str">
        <f>IF('9 All Base Data'!G1023="Rural Centre","Rural",IF('9 All Base Data'!G1023="Rural (Incl.some Off Shore Islands)","Rural",IF('9 All Base Data'!G1023="Inlet-in TA but not in Urban Area","Rural",IF('9 All Base Data'!G1023="Rural (Incl.some Off Shore Islands)","Rural",IF('9 All Base Data'!G1023="Inlet-not in TA","Rural",IF('9 All Base Data'!G1023="Inland Water not in Urban Area","Rural",IF('9 All Base Data'!G1023="Oceanic-in Region but not in TA","Rural",'9 All Base Data'!G1023)))))))</f>
        <v>Wanganui</v>
      </c>
      <c r="G1023" s="177">
        <f>IF('9 All Base Data'!I1023="..C","..C",'9 All Base Data'!I1023*Basecase_Pop_2006)</f>
        <v>1062</v>
      </c>
      <c r="H1023" s="177">
        <f>IF('9 All Base Data'!J1023="..C","..C",'9 All Base Data'!J1023*Basecase_Pop_2006)</f>
        <v>639</v>
      </c>
      <c r="I1023" s="191">
        <f>IF('9 All Base Data'!L1023="..C","..C",'9 All Base Data'!L1023*Basecase_Pop_2006)</f>
        <v>12</v>
      </c>
      <c r="J1023" s="156">
        <f>IF('9 All Base Data'!$P1023=0,0,('9 All Base Data'!$P1023*Basecase_Pop_2006)/(1+(1/(BaseCase_Mort_AllAdults_30*('9 All Base Data'!$W1023*Basecase_PM10)/10))))</f>
        <v>0.63239875389408096</v>
      </c>
      <c r="K1023" s="156">
        <f>IF('9 All Base Data'!$Q1023=0,0,('9 All Base Data'!$Q1023*Basecase_Pop_2006)/(1+(1/(BaseCase_Mort_Maori_30*('9 All Base Data'!$W1023*Basecase_PM10)/10))))</f>
        <v>0.44444444444444442</v>
      </c>
      <c r="L1023" s="179">
        <f>133/(1+1/(BaseCase_Mort_Child_0_1*'9 All Base Data'!$AB$10/10))*IF('9 All Base Data'!$L1023="..C",0,'9 All Base Data'!L1023/'9 All Base Data'!$L$2022)</f>
        <v>1.7505334263662759E-3</v>
      </c>
      <c r="M1023" s="178">
        <f>IF('9 All Base Data'!$R1023="","",IF('9 All Base Data'!$R1023=0,0,('9 All Base Data'!$R1023*Basecase_Pop_2006)/(1+(1/(BaseCase_CardiacHA_All*('9 All Base Data'!$W1023*Basecase_PM10)/10)))))</f>
        <v>8.1510934393638171E-2</v>
      </c>
      <c r="N1023" s="178">
        <f>IF('9 All Base Data'!$S1023="","",IF('9 All Base Data'!$S1023=0,0,('9 All Base Data'!S1023*Basecase_Pop_2006)/(1+(1/(BaseCase_RespHA_All*('9 All Base Data'!$W1023*Basecase_PM10)/10)))))</f>
        <v>0.31023102310231021</v>
      </c>
      <c r="O1023" s="178">
        <f>IF('9 All Base Data'!$T1023="","",IF('9 All Base Data'!$T1023=0,0,('9 All Base Data'!$T1023*Basecase_Pop_2006)/(1+(1/(BaseCase_RespHA_Child_1_4*('9 All Base Data'!$W1023*Basecase_PM10)/10)))))</f>
        <v>0.13725490196078433</v>
      </c>
      <c r="P1023" s="179">
        <f>IF('9 All Base Data'!$U1023="","",IF('9 All Base Data'!$U1023=0,0,('9 All Base Data'!$U1023*Basecase_Pop_2006)/(1+(1/(BaseCase_RespHA_Child_5_14*('9 All Base Data'!$W1023*Basecase_PM10)/10)))))</f>
        <v>2.9126213592233007E-2</v>
      </c>
      <c r="Q1023" s="156">
        <f>IF('7 Base case Results'!$G1023="..C",0,BaseCase_RADs_All*'7 Base case Results'!$G1023*('9 All Base Data'!$V1023*Basecase_PM10)/10)</f>
        <v>573.48</v>
      </c>
      <c r="R1023" s="189">
        <f t="shared" si="160"/>
        <v>2.2513395638629281</v>
      </c>
      <c r="S1023" s="178">
        <f t="shared" si="161"/>
        <v>1.5822222222222222</v>
      </c>
      <c r="T1023" s="179">
        <f t="shared" si="162"/>
        <v>6.2318989978639421E-3</v>
      </c>
      <c r="U1023" s="178">
        <f t="shared" si="163"/>
        <v>5.1759443339960236E-4</v>
      </c>
      <c r="V1023" s="178">
        <f t="shared" si="164"/>
        <v>1.4068976897689768E-3</v>
      </c>
      <c r="W1023" s="178">
        <f t="shared" si="165"/>
        <v>6.2245098039215687E-4</v>
      </c>
      <c r="X1023" s="179">
        <f t="shared" si="166"/>
        <v>1.3208737864077669E-4</v>
      </c>
      <c r="Y1023" s="179">
        <f t="shared" si="167"/>
        <v>3.5555759999999999E-2</v>
      </c>
      <c r="Z1023" s="186">
        <f t="shared" si="168"/>
        <v>2.2950517149839604</v>
      </c>
      <c r="AA1023" s="156">
        <f>$J1023*'9 All Base Data'!$Y1023</f>
        <v>0.17227933247067775</v>
      </c>
      <c r="AB1023" s="156">
        <f>$K1023*'9 All Base Data'!$Y1023</f>
        <v>0.12107644383817748</v>
      </c>
      <c r="AC1023" s="178">
        <f>$L1023*'9 All Base Data'!$Y1023</f>
        <v>4.7688381468964977E-4</v>
      </c>
      <c r="AD1023" s="178">
        <f>IF($M1023="","",$M1023*'9 All Base Data'!$Y1023)</f>
        <v>2.2205371658194577E-2</v>
      </c>
      <c r="AE1023" s="178">
        <f>IF($N1023="","",$N1023*'9 All Base Data'!$Y1023)</f>
        <v>8.4513755352391209E-2</v>
      </c>
      <c r="AF1023" s="178">
        <f>IF($O1023="","",$O1023*'9 All Base Data'!$Y1023)</f>
        <v>3.7391254714731287E-2</v>
      </c>
      <c r="AG1023" s="178">
        <f>IF($P1023="","",$P1023*'9 All Base Data'!$Y1023)</f>
        <v>7.9346213194922133E-3</v>
      </c>
      <c r="AH1023" s="167">
        <f>$Q1023*'9 All Base Data'!$Y1023</f>
        <v>156.22856777771554</v>
      </c>
      <c r="AI1023" s="178">
        <f>$R1023*'9 All Base Data'!$Y1023</f>
        <v>0.61331442359561283</v>
      </c>
      <c r="AJ1023" s="178">
        <f>$S1023*'9 All Base Data'!$Y1023</f>
        <v>0.43103214006391183</v>
      </c>
      <c r="AK1023" s="178">
        <f>$T1023*'9 All Base Data'!$Y1023</f>
        <v>1.6977063802951532E-3</v>
      </c>
      <c r="AL1023" s="178">
        <f>IF($U1023="","",$U1023*'9 All Base Data'!$Y1023)</f>
        <v>1.4100411002953555E-4</v>
      </c>
      <c r="AM1023" s="178">
        <f>IF($V1023="","",$V1023*'9 All Base Data'!$Y1023)</f>
        <v>3.832698805230941E-4</v>
      </c>
      <c r="AN1023" s="178">
        <f>IF($W1023="","",$W1023*'9 All Base Data'!$Y1023)</f>
        <v>1.6956934013130637E-4</v>
      </c>
      <c r="AO1023" s="178">
        <f>IF($X1023="","",$X1023*'9 All Base Data'!$Y1023)</f>
        <v>3.5983507683897184E-5</v>
      </c>
      <c r="AP1023" s="178">
        <f>$Y1023*'9 All Base Data'!$Y1023</f>
        <v>9.6861712022183639E-3</v>
      </c>
      <c r="AQ1023" s="179">
        <f t="shared" si="169"/>
        <v>0.62522257516867896</v>
      </c>
    </row>
    <row r="1024" spans="1:43" x14ac:dyDescent="0.25">
      <c r="A1024" s="124">
        <v>556000</v>
      </c>
      <c r="B1024" s="125" t="s">
        <v>1067</v>
      </c>
      <c r="C1024" s="126" t="s">
        <v>646</v>
      </c>
      <c r="D1024" s="101" t="s">
        <v>2099</v>
      </c>
      <c r="E1024" s="142"/>
      <c r="F1024" s="191" t="str">
        <f>IF('9 All Base Data'!G1024="Rural Centre","Rural",IF('9 All Base Data'!G1024="Rural (Incl.some Off Shore Islands)","Rural",IF('9 All Base Data'!G1024="Inlet-in TA but not in Urban Area","Rural",IF('9 All Base Data'!G1024="Rural (Incl.some Off Shore Islands)","Rural",IF('9 All Base Data'!G1024="Inlet-not in TA","Rural",IF('9 All Base Data'!G1024="Inland Water not in Urban Area","Rural",IF('9 All Base Data'!G1024="Oceanic-in Region but not in TA","Rural",'9 All Base Data'!G1024)))))))</f>
        <v>Wanganui</v>
      </c>
      <c r="G1024" s="177">
        <f>IF('9 All Base Data'!I1024="..C","..C",'9 All Base Data'!I1024*Basecase_Pop_2006)</f>
        <v>222</v>
      </c>
      <c r="H1024" s="177">
        <f>IF('9 All Base Data'!J1024="..C","..C",'9 All Base Data'!J1024*Basecase_Pop_2006)</f>
        <v>123</v>
      </c>
      <c r="I1024" s="191">
        <f>IF('9 All Base Data'!L1024="..C","..C",'9 All Base Data'!L1024*Basecase_Pop_2006)</f>
        <v>6</v>
      </c>
      <c r="J1024" s="156">
        <f>IF('9 All Base Data'!$P1024=0,0,('9 All Base Data'!$P1024*Basecase_Pop_2006)/(1+(1/(BaseCase_Mort_AllAdults_30*('9 All Base Data'!$W1024*Basecase_PM10)/10))))</f>
        <v>0.89408099688473519</v>
      </c>
      <c r="K1024" s="156">
        <f>IF('9 All Base Data'!$Q1024=0,0,('9 All Base Data'!$Q1024*Basecase_Pop_2006)/(1+(1/(BaseCase_Mort_Maori_30*('9 All Base Data'!$W1024*Basecase_PM10)/10))))</f>
        <v>0.27777777777777779</v>
      </c>
      <c r="L1024" s="179">
        <f>133/(1+1/(BaseCase_Mort_Child_0_1*'9 All Base Data'!$AB$10/10))*IF('9 All Base Data'!$L1024="..C",0,'9 All Base Data'!L1024/'9 All Base Data'!$L$2022)</f>
        <v>8.7526671318313796E-4</v>
      </c>
      <c r="M1024" s="178">
        <f>IF('9 All Base Data'!$R1024="","",IF('9 All Base Data'!$R1024=0,0,('9 All Base Data'!$R1024*Basecase_Pop_2006)/(1+(1/(BaseCase_CardiacHA_All*('9 All Base Data'!$W1024*Basecase_PM10)/10)))))</f>
        <v>2.9821073558648114E-2</v>
      </c>
      <c r="N1024" s="178">
        <f>IF('9 All Base Data'!$S1024="","",IF('9 All Base Data'!$S1024=0,0,('9 All Base Data'!S1024*Basecase_Pop_2006)/(1+(1/(BaseCase_RespHA_All*('9 All Base Data'!$W1024*Basecase_PM10)/10)))))</f>
        <v>6.9306930693069313E-2</v>
      </c>
      <c r="O1024" s="178">
        <f>IF('9 All Base Data'!$T1024="","",IF('9 All Base Data'!$T1024=0,0,('9 All Base Data'!$T1024*Basecase_Pop_2006)/(1+(1/(BaseCase_RespHA_Child_1_4*('9 All Base Data'!$W1024*Basecase_PM10)/10)))))</f>
        <v>2.61437908496732E-2</v>
      </c>
      <c r="P1024" s="179">
        <f>IF('9 All Base Data'!$U1024="","",IF('9 All Base Data'!$U1024=0,0,('9 All Base Data'!$U1024*Basecase_Pop_2006)/(1+(1/(BaseCase_RespHA_Child_5_14*('9 All Base Data'!$W1024*Basecase_PM10)/10)))))</f>
        <v>0</v>
      </c>
      <c r="Q1024" s="156">
        <f>IF('7 Base case Results'!$G1024="..C",0,BaseCase_RADs_All*'7 Base case Results'!$G1024*('9 All Base Data'!$V1024*Basecase_PM10)/10)</f>
        <v>119.88000000000002</v>
      </c>
      <c r="R1024" s="189">
        <f t="shared" si="160"/>
        <v>3.1829283489096576</v>
      </c>
      <c r="S1024" s="178">
        <f t="shared" si="161"/>
        <v>0.98888888888888893</v>
      </c>
      <c r="T1024" s="179">
        <f t="shared" si="162"/>
        <v>3.1159494989319711E-3</v>
      </c>
      <c r="U1024" s="178">
        <f t="shared" si="163"/>
        <v>1.8936381709741554E-4</v>
      </c>
      <c r="V1024" s="178">
        <f t="shared" si="164"/>
        <v>3.1430693069306931E-4</v>
      </c>
      <c r="W1024" s="178">
        <f t="shared" si="165"/>
        <v>1.1856209150326797E-4</v>
      </c>
      <c r="X1024" s="179">
        <f t="shared" si="166"/>
        <v>0</v>
      </c>
      <c r="Y1024" s="179">
        <f t="shared" si="167"/>
        <v>7.4325600000000012E-3</v>
      </c>
      <c r="Z1024" s="186">
        <f t="shared" si="168"/>
        <v>3.1939805291563803</v>
      </c>
      <c r="AA1024" s="156">
        <f>$J1024*'9 All Base Data'!$Y1024</f>
        <v>0.24356733211371684</v>
      </c>
      <c r="AB1024" s="156">
        <f>$K1024*'9 All Base Data'!$Y1024</f>
        <v>7.5672777398860927E-2</v>
      </c>
      <c r="AC1024" s="178">
        <f>$L1024*'9 All Base Data'!$Y1024</f>
        <v>2.3844190734482489E-4</v>
      </c>
      <c r="AD1024" s="178">
        <f>IF($M1024="","",$M1024*'9 All Base Data'!$Y1024)</f>
        <v>8.12391646031509E-3</v>
      </c>
      <c r="AE1024" s="178">
        <f>IF($N1024="","",$N1024*'9 All Base Data'!$Y1024)</f>
        <v>1.8880732578725697E-2</v>
      </c>
      <c r="AF1024" s="178">
        <f>IF($O1024="","",$O1024*'9 All Base Data'!$Y1024)</f>
        <v>7.1221437551869096E-3</v>
      </c>
      <c r="AG1024" s="178">
        <f>IF($P1024="","",$P1024*'9 All Base Data'!$Y1024)</f>
        <v>0</v>
      </c>
      <c r="AH1024" s="167">
        <f>$Q1024*'9 All Base Data'!$Y1024</f>
        <v>32.65794919647162</v>
      </c>
      <c r="AI1024" s="178">
        <f>$R1024*'9 All Base Data'!$Y1024</f>
        <v>0.86709970232483202</v>
      </c>
      <c r="AJ1024" s="178">
        <f>$S1024*'9 All Base Data'!$Y1024</f>
        <v>0.2693950875399449</v>
      </c>
      <c r="AK1024" s="178">
        <f>$T1024*'9 All Base Data'!$Y1024</f>
        <v>8.4885319014757661E-4</v>
      </c>
      <c r="AL1024" s="178">
        <f>IF($U1024="","",$U1024*'9 All Base Data'!$Y1024)</f>
        <v>5.1586869523000826E-5</v>
      </c>
      <c r="AM1024" s="178">
        <f>IF($V1024="","",$V1024*'9 All Base Data'!$Y1024)</f>
        <v>8.562412224452103E-5</v>
      </c>
      <c r="AN1024" s="178">
        <f>IF($W1024="","",$W1024*'9 All Base Data'!$Y1024)</f>
        <v>3.2298921929772637E-5</v>
      </c>
      <c r="AO1024" s="178">
        <f>IF($X1024="","",$X1024*'9 All Base Data'!$Y1024)</f>
        <v>0</v>
      </c>
      <c r="AP1024" s="178">
        <f>$Y1024*'9 All Base Data'!$Y1024</f>
        <v>2.0247928501812402E-3</v>
      </c>
      <c r="AQ1024" s="179">
        <f t="shared" si="169"/>
        <v>0.87011055935692838</v>
      </c>
    </row>
    <row r="1025" spans="1:43" x14ac:dyDescent="0.25">
      <c r="A1025" s="124">
        <v>556100</v>
      </c>
      <c r="B1025" s="125" t="s">
        <v>1068</v>
      </c>
      <c r="C1025" s="126" t="s">
        <v>646</v>
      </c>
      <c r="D1025" s="101" t="s">
        <v>2099</v>
      </c>
      <c r="E1025" s="142"/>
      <c r="F1025" s="191" t="str">
        <f>IF('9 All Base Data'!G1025="Rural Centre","Rural",IF('9 All Base Data'!G1025="Rural (Incl.some Off Shore Islands)","Rural",IF('9 All Base Data'!G1025="Inlet-in TA but not in Urban Area","Rural",IF('9 All Base Data'!G1025="Rural (Incl.some Off Shore Islands)","Rural",IF('9 All Base Data'!G1025="Inlet-not in TA","Rural",IF('9 All Base Data'!G1025="Inland Water not in Urban Area","Rural",IF('9 All Base Data'!G1025="Oceanic-in Region but not in TA","Rural",'9 All Base Data'!G1025)))))))</f>
        <v>Wanganui</v>
      </c>
      <c r="G1025" s="177">
        <f>IF('9 All Base Data'!I1025="..C","..C",'9 All Base Data'!I1025*Basecase_Pop_2006)</f>
        <v>1815</v>
      </c>
      <c r="H1025" s="177">
        <f>IF('9 All Base Data'!J1025="..C","..C",'9 All Base Data'!J1025*Basecase_Pop_2006)</f>
        <v>1152</v>
      </c>
      <c r="I1025" s="191">
        <f>IF('9 All Base Data'!L1025="..C","..C",'9 All Base Data'!L1025*Basecase_Pop_2006)</f>
        <v>21</v>
      </c>
      <c r="J1025" s="156">
        <f>IF('9 All Base Data'!$P1025=0,0,('9 All Base Data'!$P1025*Basecase_Pop_2006)/(1+(1/(BaseCase_Mort_AllAdults_30*('9 All Base Data'!$W1025*Basecase_PM10)/10))))</f>
        <v>0.17445482866043613</v>
      </c>
      <c r="K1025" s="156">
        <f>IF('9 All Base Data'!$Q1025=0,0,('9 All Base Data'!$Q1025*Basecase_Pop_2006)/(1+(1/(BaseCase_Mort_Maori_30*('9 All Base Data'!$W1025*Basecase_PM10)/10))))</f>
        <v>0.22222222222222221</v>
      </c>
      <c r="L1025" s="179">
        <f>133/(1+1/(BaseCase_Mort_Child_0_1*'9 All Base Data'!$AB$10/10))*IF('9 All Base Data'!$L1025="..C",0,'9 All Base Data'!L1025/'9 All Base Data'!$L$2022)</f>
        <v>3.0634334961409829E-3</v>
      </c>
      <c r="M1025" s="178">
        <f>IF('9 All Base Data'!$R1025="","",IF('9 All Base Data'!$R1025=0,0,('9 All Base Data'!$R1025*Basecase_Pop_2006)/(1+(1/(BaseCase_CardiacHA_All*('9 All Base Data'!$W1025*Basecase_PM10)/10)))))</f>
        <v>0.25844930417495032</v>
      </c>
      <c r="N1025" s="178">
        <f>IF('9 All Base Data'!$S1025="","",IF('9 All Base Data'!$S1025=0,0,('9 All Base Data'!S1025*Basecase_Pop_2006)/(1+(1/(BaseCase_RespHA_All*('9 All Base Data'!$W1025*Basecase_PM10)/10)))))</f>
        <v>0.44224422442244221</v>
      </c>
      <c r="O1025" s="178">
        <f>IF('9 All Base Data'!$T1025="","",IF('9 All Base Data'!$T1025=0,0,('9 All Base Data'!$T1025*Basecase_Pop_2006)/(1+(1/(BaseCase_RespHA_Child_1_4*('9 All Base Data'!$W1025*Basecase_PM10)/10)))))</f>
        <v>0.11111111111111112</v>
      </c>
      <c r="P1025" s="179">
        <f>IF('9 All Base Data'!$U1025="","",IF('9 All Base Data'!$U1025=0,0,('9 All Base Data'!$U1025*Basecase_Pop_2006)/(1+(1/(BaseCase_RespHA_Child_5_14*('9 All Base Data'!$W1025*Basecase_PM10)/10)))))</f>
        <v>4.8543689320388349E-2</v>
      </c>
      <c r="Q1025" s="156">
        <f>IF('7 Base case Results'!$G1025="..C",0,BaseCase_RADs_All*'7 Base case Results'!$G1025*('9 All Base Data'!$V1025*Basecase_PM10)/10)</f>
        <v>980.1</v>
      </c>
      <c r="R1025" s="189">
        <f t="shared" si="160"/>
        <v>0.62105919003115262</v>
      </c>
      <c r="S1025" s="178">
        <f t="shared" si="161"/>
        <v>0.7911111111111111</v>
      </c>
      <c r="T1025" s="179">
        <f t="shared" si="162"/>
        <v>1.09058232462619E-2</v>
      </c>
      <c r="U1025" s="178">
        <f t="shared" si="163"/>
        <v>1.6411530815109345E-3</v>
      </c>
      <c r="V1025" s="178">
        <f t="shared" si="164"/>
        <v>2.0055775577557753E-3</v>
      </c>
      <c r="W1025" s="178">
        <f t="shared" si="165"/>
        <v>5.038888888888889E-4</v>
      </c>
      <c r="X1025" s="179">
        <f t="shared" si="166"/>
        <v>2.2014563106796114E-4</v>
      </c>
      <c r="Y1025" s="179">
        <f t="shared" si="167"/>
        <v>6.0766200000000006E-2</v>
      </c>
      <c r="Z1025" s="186">
        <f t="shared" si="168"/>
        <v>0.69637794391668117</v>
      </c>
      <c r="AA1025" s="156">
        <f>$J1025*'9 All Base Data'!$Y1025</f>
        <v>4.7525333095359383E-2</v>
      </c>
      <c r="AB1025" s="156">
        <f>$K1025*'9 All Base Data'!$Y1025</f>
        <v>6.0538221919088739E-2</v>
      </c>
      <c r="AC1025" s="178">
        <f>$L1025*'9 All Base Data'!$Y1025</f>
        <v>8.3454667570688717E-4</v>
      </c>
      <c r="AD1025" s="178">
        <f>IF($M1025="","",$M1025*'9 All Base Data'!$Y1025)</f>
        <v>7.0407275989397444E-2</v>
      </c>
      <c r="AE1025" s="178">
        <f>IF($N1025="","",$N1025*'9 All Base Data'!$Y1025)</f>
        <v>0.12047705550234492</v>
      </c>
      <c r="AF1025" s="178">
        <f>IF($O1025="","",$O1025*'9 All Base Data'!$Y1025)</f>
        <v>3.0269110959544373E-2</v>
      </c>
      <c r="AG1025" s="178">
        <f>IF($P1025="","",$P1025*'9 All Base Data'!$Y1025)</f>
        <v>1.3224368865820355E-2</v>
      </c>
      <c r="AH1025" s="167">
        <f>$Q1025*'9 All Base Data'!$Y1025</f>
        <v>267.00080086304496</v>
      </c>
      <c r="AI1025" s="178">
        <f>$R1025*'9 All Base Data'!$Y1025</f>
        <v>0.16919018581947939</v>
      </c>
      <c r="AJ1025" s="178">
        <f>$S1025*'9 All Base Data'!$Y1025</f>
        <v>0.21551607003195591</v>
      </c>
      <c r="AK1025" s="178">
        <f>$T1025*'9 All Base Data'!$Y1025</f>
        <v>2.9709861655165186E-3</v>
      </c>
      <c r="AL1025" s="178">
        <f>IF($U1025="","",$U1025*'9 All Base Data'!$Y1025)</f>
        <v>4.4708620253267381E-4</v>
      </c>
      <c r="AM1025" s="178">
        <f>IF($V1025="","",$V1025*'9 All Base Data'!$Y1025)</f>
        <v>5.4636344670313413E-4</v>
      </c>
      <c r="AN1025" s="178">
        <f>IF($W1025="","",$W1025*'9 All Base Data'!$Y1025)</f>
        <v>1.3727041820153372E-4</v>
      </c>
      <c r="AO1025" s="178">
        <f>IF($X1025="","",$X1025*'9 All Base Data'!$Y1025)</f>
        <v>5.9972512806495307E-5</v>
      </c>
      <c r="AP1025" s="178">
        <f>$Y1025*'9 All Base Data'!$Y1025</f>
        <v>1.6554049653508787E-2</v>
      </c>
      <c r="AQ1025" s="179">
        <f t="shared" si="169"/>
        <v>0.18970867128774052</v>
      </c>
    </row>
    <row r="1026" spans="1:43" x14ac:dyDescent="0.25">
      <c r="A1026" s="124">
        <v>556200</v>
      </c>
      <c r="B1026" s="125" t="s">
        <v>1069</v>
      </c>
      <c r="C1026" s="126" t="s">
        <v>646</v>
      </c>
      <c r="D1026" s="101" t="s">
        <v>2099</v>
      </c>
      <c r="E1026" s="142"/>
      <c r="F1026" s="191" t="str">
        <f>IF('9 All Base Data'!G1026="Rural Centre","Rural",IF('9 All Base Data'!G1026="Rural (Incl.some Off Shore Islands)","Rural",IF('9 All Base Data'!G1026="Inlet-in TA but not in Urban Area","Rural",IF('9 All Base Data'!G1026="Rural (Incl.some Off Shore Islands)","Rural",IF('9 All Base Data'!G1026="Inlet-not in TA","Rural",IF('9 All Base Data'!G1026="Inland Water not in Urban Area","Rural",IF('9 All Base Data'!G1026="Oceanic-in Region but not in TA","Rural",'9 All Base Data'!G1026)))))))</f>
        <v>Wanganui</v>
      </c>
      <c r="G1026" s="177">
        <f>IF('9 All Base Data'!I1026="..C","..C",'9 All Base Data'!I1026*Basecase_Pop_2006)</f>
        <v>2991</v>
      </c>
      <c r="H1026" s="177">
        <f>IF('9 All Base Data'!J1026="..C","..C",'9 All Base Data'!J1026*Basecase_Pop_2006)</f>
        <v>1722</v>
      </c>
      <c r="I1026" s="191">
        <f>IF('9 All Base Data'!L1026="..C","..C",'9 All Base Data'!L1026*Basecase_Pop_2006)</f>
        <v>48</v>
      </c>
      <c r="J1026" s="156">
        <f>IF('9 All Base Data'!$P1026=0,0,('9 All Base Data'!$P1026*Basecase_Pop_2006)/(1+(1/(BaseCase_Mort_AllAdults_30*('9 All Base Data'!$W1026*Basecase_PM10)/10))))</f>
        <v>0.87227414330218078</v>
      </c>
      <c r="K1026" s="156">
        <f>IF('9 All Base Data'!$Q1026=0,0,('9 All Base Data'!$Q1026*Basecase_Pop_2006)/(1+(1/(BaseCase_Mort_Maori_30*('9 All Base Data'!$W1026*Basecase_PM10)/10))))</f>
        <v>0</v>
      </c>
      <c r="L1026" s="179">
        <f>133/(1+1/(BaseCase_Mort_Child_0_1*'9 All Base Data'!$AB$10/10))*IF('9 All Base Data'!$L1026="..C",0,'9 All Base Data'!L1026/'9 All Base Data'!$L$2022)</f>
        <v>7.0021337054651037E-3</v>
      </c>
      <c r="M1026" s="178">
        <f>IF('9 All Base Data'!$R1026="","",IF('9 All Base Data'!$R1026=0,0,('9 All Base Data'!$R1026*Basecase_Pop_2006)/(1+(1/(BaseCase_CardiacHA_All*('9 All Base Data'!$W1026*Basecase_PM10)/10)))))</f>
        <v>0.29423459244532807</v>
      </c>
      <c r="N1026" s="178">
        <f>IF('9 All Base Data'!$S1026="","",IF('9 All Base Data'!$S1026=0,0,('9 All Base Data'!S1026*Basecase_Pop_2006)/(1+(1/(BaseCase_RespHA_All*('9 All Base Data'!$W1026*Basecase_PM10)/10)))))</f>
        <v>0.61386138613861385</v>
      </c>
      <c r="O1026" s="178">
        <f>IF('9 All Base Data'!$T1026="","",IF('9 All Base Data'!$T1026=0,0,('9 All Base Data'!$T1026*Basecase_Pop_2006)/(1+(1/(BaseCase_RespHA_Child_1_4*('9 All Base Data'!$W1026*Basecase_PM10)/10)))))</f>
        <v>0.22222222222222224</v>
      </c>
      <c r="P1026" s="179">
        <f>IF('9 All Base Data'!$U1026="","",IF('9 All Base Data'!$U1026=0,0,('9 All Base Data'!$U1026*Basecase_Pop_2006)/(1+(1/(BaseCase_RespHA_Child_5_14*('9 All Base Data'!$W1026*Basecase_PM10)/10)))))</f>
        <v>0.10679611650485436</v>
      </c>
      <c r="Q1026" s="156">
        <f>IF('7 Base case Results'!$G1026="..C",0,BaseCase_RADs_All*'7 Base case Results'!$G1026*('9 All Base Data'!$V1026*Basecase_PM10)/10)</f>
        <v>1615.14</v>
      </c>
      <c r="R1026" s="189">
        <f t="shared" si="160"/>
        <v>3.1052959501557633</v>
      </c>
      <c r="S1026" s="178">
        <f t="shared" si="161"/>
        <v>0</v>
      </c>
      <c r="T1026" s="179">
        <f t="shared" si="162"/>
        <v>2.4927595991455768E-2</v>
      </c>
      <c r="U1026" s="178">
        <f t="shared" si="163"/>
        <v>1.8683896620278334E-3</v>
      </c>
      <c r="V1026" s="178">
        <f t="shared" si="164"/>
        <v>2.783861386138614E-3</v>
      </c>
      <c r="W1026" s="178">
        <f t="shared" si="165"/>
        <v>1.0077777777777778E-3</v>
      </c>
      <c r="X1026" s="179">
        <f t="shared" si="166"/>
        <v>4.8432038834951455E-4</v>
      </c>
      <c r="Y1026" s="179">
        <f t="shared" si="167"/>
        <v>0.10013868000000001</v>
      </c>
      <c r="Z1026" s="186">
        <f t="shared" si="168"/>
        <v>3.2350144771953855</v>
      </c>
      <c r="AA1026" s="156">
        <f>$J1026*'9 All Base Data'!$Y1026</f>
        <v>0.23762666547679695</v>
      </c>
      <c r="AB1026" s="156">
        <f>$K1026*'9 All Base Data'!$Y1026</f>
        <v>0</v>
      </c>
      <c r="AC1026" s="178">
        <f>$L1026*'9 All Base Data'!$Y1026</f>
        <v>1.9075352587585991E-3</v>
      </c>
      <c r="AD1026" s="178">
        <f>IF($M1026="","",$M1026*'9 All Base Data'!$Y1026)</f>
        <v>8.0155975741775562E-2</v>
      </c>
      <c r="AE1026" s="178">
        <f>IF($N1026="","",$N1026*'9 All Base Data'!$Y1026)</f>
        <v>0.16722934569728473</v>
      </c>
      <c r="AF1026" s="178">
        <f>IF($O1026="","",$O1026*'9 All Base Data'!$Y1026)</f>
        <v>6.0538221919088746E-2</v>
      </c>
      <c r="AG1026" s="178">
        <f>IF($P1026="","",$P1026*'9 All Base Data'!$Y1026)</f>
        <v>2.909361150480478E-2</v>
      </c>
      <c r="AH1026" s="167">
        <f>$Q1026*'9 All Base Data'!$Y1026</f>
        <v>439.99966687678648</v>
      </c>
      <c r="AI1026" s="178">
        <f>$R1026*'9 All Base Data'!$Y1026</f>
        <v>0.84595092909739711</v>
      </c>
      <c r="AJ1026" s="178">
        <f>$S1026*'9 All Base Data'!$Y1026</f>
        <v>0</v>
      </c>
      <c r="AK1026" s="178">
        <f>$T1026*'9 All Base Data'!$Y1026</f>
        <v>6.7908255211806129E-3</v>
      </c>
      <c r="AL1026" s="178">
        <f>IF($U1026="","",$U1026*'9 All Base Data'!$Y1026)</f>
        <v>5.0899044596027486E-4</v>
      </c>
      <c r="AM1026" s="178">
        <f>IF($V1026="","",$V1026*'9 All Base Data'!$Y1026)</f>
        <v>7.5838508273718633E-4</v>
      </c>
      <c r="AN1026" s="178">
        <f>IF($W1026="","",$W1026*'9 All Base Data'!$Y1026)</f>
        <v>2.7454083640306745E-4</v>
      </c>
      <c r="AO1026" s="178">
        <f>IF($X1026="","",$X1026*'9 All Base Data'!$Y1026)</f>
        <v>1.3193952817428968E-4</v>
      </c>
      <c r="AP1026" s="178">
        <f>$Y1026*'9 All Base Data'!$Y1026</f>
        <v>2.7279979346360762E-2</v>
      </c>
      <c r="AQ1026" s="179">
        <f t="shared" si="169"/>
        <v>0.88128910949363592</v>
      </c>
    </row>
    <row r="1027" spans="1:43" x14ac:dyDescent="0.25">
      <c r="A1027" s="124">
        <v>556300</v>
      </c>
      <c r="B1027" s="125" t="s">
        <v>1070</v>
      </c>
      <c r="C1027" s="126" t="s">
        <v>646</v>
      </c>
      <c r="D1027" s="101" t="s">
        <v>2099</v>
      </c>
      <c r="E1027" s="142"/>
      <c r="F1027" s="191" t="str">
        <f>IF('9 All Base Data'!G1027="Rural Centre","Rural",IF('9 All Base Data'!G1027="Rural (Incl.some Off Shore Islands)","Rural",IF('9 All Base Data'!G1027="Inlet-in TA but not in Urban Area","Rural",IF('9 All Base Data'!G1027="Rural (Incl.some Off Shore Islands)","Rural",IF('9 All Base Data'!G1027="Inlet-not in TA","Rural",IF('9 All Base Data'!G1027="Inland Water not in Urban Area","Rural",IF('9 All Base Data'!G1027="Oceanic-in Region but not in TA","Rural",'9 All Base Data'!G1027)))))))</f>
        <v>Wanganui</v>
      </c>
      <c r="G1027" s="177">
        <f>IF('9 All Base Data'!I1027="..C","..C",'9 All Base Data'!I1027*Basecase_Pop_2006)</f>
        <v>1305</v>
      </c>
      <c r="H1027" s="177">
        <f>IF('9 All Base Data'!J1027="..C","..C",'9 All Base Data'!J1027*Basecase_Pop_2006)</f>
        <v>696</v>
      </c>
      <c r="I1027" s="191">
        <f>IF('9 All Base Data'!L1027="..C","..C",'9 All Base Data'!L1027*Basecase_Pop_2006)</f>
        <v>24</v>
      </c>
      <c r="J1027" s="156">
        <f>IF('9 All Base Data'!$P1027=0,0,('9 All Base Data'!$P1027*Basecase_Pop_2006)/(1+(1/(BaseCase_Mort_AllAdults_30*('9 All Base Data'!$W1027*Basecase_PM10)/10))))</f>
        <v>1.3084112149532712</v>
      </c>
      <c r="K1027" s="156">
        <f>IF('9 All Base Data'!$Q1027=0,0,('9 All Base Data'!$Q1027*Basecase_Pop_2006)/(1+(1/(BaseCase_Mort_Maori_30*('9 All Base Data'!$W1027*Basecase_PM10)/10))))</f>
        <v>0.3888888888888889</v>
      </c>
      <c r="L1027" s="179">
        <f>133/(1+1/(BaseCase_Mort_Child_0_1*'9 All Base Data'!$AB$10/10))*IF('9 All Base Data'!$L1027="..C",0,'9 All Base Data'!L1027/'9 All Base Data'!$L$2022)</f>
        <v>3.5010668527325518E-3</v>
      </c>
      <c r="M1027" s="178">
        <f>IF('9 All Base Data'!$R1027="","",IF('9 All Base Data'!$R1027=0,0,('9 All Base Data'!$R1027*Basecase_Pop_2006)/(1+(1/(BaseCase_CardiacHA_All*('9 All Base Data'!$W1027*Basecase_PM10)/10)))))</f>
        <v>0.23658051689860835</v>
      </c>
      <c r="N1027" s="178">
        <f>IF('9 All Base Data'!$S1027="","",IF('9 All Base Data'!$S1027=0,0,('9 All Base Data'!S1027*Basecase_Pop_2006)/(1+(1/(BaseCase_RespHA_All*('9 All Base Data'!$W1027*Basecase_PM10)/10)))))</f>
        <v>0.28712871287128711</v>
      </c>
      <c r="O1027" s="178">
        <f>IF('9 All Base Data'!$T1027="","",IF('9 All Base Data'!$T1027=0,0,('9 All Base Data'!$T1027*Basecase_Pop_2006)/(1+(1/(BaseCase_RespHA_Child_1_4*('9 All Base Data'!$W1027*Basecase_PM10)/10)))))</f>
        <v>5.8823529411764705E-2</v>
      </c>
      <c r="P1027" s="179">
        <f>IF('9 All Base Data'!$U1027="","",IF('9 All Base Data'!$U1027=0,0,('9 All Base Data'!$U1027*Basecase_Pop_2006)/(1+(1/(BaseCase_RespHA_Child_5_14*('9 All Base Data'!$W1027*Basecase_PM10)/10)))))</f>
        <v>4.8543689320388349E-2</v>
      </c>
      <c r="Q1027" s="156">
        <f>IF('7 Base case Results'!$G1027="..C",0,BaseCase_RADs_All*'7 Base case Results'!$G1027*('9 All Base Data'!$V1027*Basecase_PM10)/10)</f>
        <v>704.7</v>
      </c>
      <c r="R1027" s="189">
        <f t="shared" si="160"/>
        <v>4.6579439252336456</v>
      </c>
      <c r="S1027" s="178">
        <f t="shared" si="161"/>
        <v>1.3844444444444446</v>
      </c>
      <c r="T1027" s="179">
        <f t="shared" si="162"/>
        <v>1.2463797995727884E-2</v>
      </c>
      <c r="U1027" s="178">
        <f t="shared" si="163"/>
        <v>1.5022862823061631E-3</v>
      </c>
      <c r="V1027" s="178">
        <f t="shared" si="164"/>
        <v>1.302128712871287E-3</v>
      </c>
      <c r="W1027" s="178">
        <f t="shared" si="165"/>
        <v>2.667647058823529E-4</v>
      </c>
      <c r="X1027" s="179">
        <f t="shared" si="166"/>
        <v>2.2014563106796114E-4</v>
      </c>
      <c r="Y1027" s="179">
        <f t="shared" si="167"/>
        <v>4.3691399999999998E-2</v>
      </c>
      <c r="Z1027" s="186">
        <f t="shared" si="168"/>
        <v>4.7169035382245506</v>
      </c>
      <c r="AA1027" s="156">
        <f>$J1027*'9 All Base Data'!$Y1027</f>
        <v>0.35643999821519545</v>
      </c>
      <c r="AB1027" s="156">
        <f>$K1027*'9 All Base Data'!$Y1027</f>
        <v>0.1059418883584053</v>
      </c>
      <c r="AC1027" s="178">
        <f>$L1027*'9 All Base Data'!$Y1027</f>
        <v>9.5376762937929955E-4</v>
      </c>
      <c r="AD1027" s="178">
        <f>IF($M1027="","",$M1027*'9 All Base Data'!$Y1027)</f>
        <v>6.4449737251833047E-2</v>
      </c>
      <c r="AE1027" s="178">
        <f>IF($N1027="","",$N1027*'9 All Base Data'!$Y1027)</f>
        <v>7.8220177826149304E-2</v>
      </c>
      <c r="AF1027" s="178">
        <f>IF($O1027="","",$O1027*'9 All Base Data'!$Y1027)</f>
        <v>1.6024823449170549E-2</v>
      </c>
      <c r="AG1027" s="178">
        <f>IF($P1027="","",$P1027*'9 All Base Data'!$Y1027)</f>
        <v>1.3224368865820355E-2</v>
      </c>
      <c r="AH1027" s="167">
        <f>$Q1027*'9 All Base Data'!$Y1027</f>
        <v>191.97578243871828</v>
      </c>
      <c r="AI1027" s="178">
        <f>$R1027*'9 All Base Data'!$Y1027</f>
        <v>1.2689263936460957</v>
      </c>
      <c r="AJ1027" s="178">
        <f>$S1027*'9 All Base Data'!$Y1027</f>
        <v>0.37715312255592287</v>
      </c>
      <c r="AK1027" s="178">
        <f>$T1027*'9 All Base Data'!$Y1027</f>
        <v>3.3954127605903064E-3</v>
      </c>
      <c r="AL1027" s="178">
        <f>IF($U1027="","",$U1027*'9 All Base Data'!$Y1027)</f>
        <v>4.0925583154913985E-4</v>
      </c>
      <c r="AM1027" s="178">
        <f>IF($V1027="","",$V1027*'9 All Base Data'!$Y1027)</f>
        <v>3.5472850644158708E-4</v>
      </c>
      <c r="AN1027" s="178">
        <f>IF($W1027="","",$W1027*'9 All Base Data'!$Y1027)</f>
        <v>7.2672574341988436E-5</v>
      </c>
      <c r="AO1027" s="178">
        <f>IF($X1027="","",$X1027*'9 All Base Data'!$Y1027)</f>
        <v>5.9972512806495307E-5</v>
      </c>
      <c r="AP1027" s="178">
        <f>$Y1027*'9 All Base Data'!$Y1027</f>
        <v>1.1902498511200531E-2</v>
      </c>
      <c r="AQ1027" s="179">
        <f t="shared" si="169"/>
        <v>1.2849882892558775</v>
      </c>
    </row>
    <row r="1028" spans="1:43" x14ac:dyDescent="0.25">
      <c r="A1028" s="124">
        <v>556400</v>
      </c>
      <c r="B1028" s="125" t="s">
        <v>1071</v>
      </c>
      <c r="C1028" s="126" t="s">
        <v>646</v>
      </c>
      <c r="D1028" s="101" t="s">
        <v>2099</v>
      </c>
      <c r="E1028" s="142"/>
      <c r="F1028" s="191" t="str">
        <f>IF('9 All Base Data'!G1028="Rural Centre","Rural",IF('9 All Base Data'!G1028="Rural (Incl.some Off Shore Islands)","Rural",IF('9 All Base Data'!G1028="Inlet-in TA but not in Urban Area","Rural",IF('9 All Base Data'!G1028="Rural (Incl.some Off Shore Islands)","Rural",IF('9 All Base Data'!G1028="Inlet-not in TA","Rural",IF('9 All Base Data'!G1028="Inland Water not in Urban Area","Rural",IF('9 All Base Data'!G1028="Oceanic-in Region but not in TA","Rural",'9 All Base Data'!G1028)))))))</f>
        <v>Wanganui</v>
      </c>
      <c r="G1028" s="177">
        <f>IF('9 All Base Data'!I1028="..C","..C",'9 All Base Data'!I1028*Basecase_Pop_2006)</f>
        <v>1551</v>
      </c>
      <c r="H1028" s="177">
        <f>IF('9 All Base Data'!J1028="..C","..C",'9 All Base Data'!J1028*Basecase_Pop_2006)</f>
        <v>861</v>
      </c>
      <c r="I1028" s="191">
        <f>IF('9 All Base Data'!L1028="..C","..C",'9 All Base Data'!L1028*Basecase_Pop_2006)</f>
        <v>24</v>
      </c>
      <c r="J1028" s="156">
        <f>IF('9 All Base Data'!$P1028=0,0,('9 All Base Data'!$P1028*Basecase_Pop_2006)/(1+(1/(BaseCase_Mort_AllAdults_30*('9 All Base Data'!$W1028*Basecase_PM10)/10))))</f>
        <v>0.67601246105919011</v>
      </c>
      <c r="K1028" s="156">
        <f>IF('9 All Base Data'!$Q1028=0,0,('9 All Base Data'!$Q1028*Basecase_Pop_2006)/(1+(1/(BaseCase_Mort_Maori_30*('9 All Base Data'!$W1028*Basecase_PM10)/10))))</f>
        <v>0.1111111111111111</v>
      </c>
      <c r="L1028" s="179">
        <f>133/(1+1/(BaseCase_Mort_Child_0_1*'9 All Base Data'!$AB$10/10))*IF('9 All Base Data'!$L1028="..C",0,'9 All Base Data'!L1028/'9 All Base Data'!$L$2022)</f>
        <v>3.5010668527325518E-3</v>
      </c>
      <c r="M1028" s="178">
        <f>IF('9 All Base Data'!$R1028="","",IF('9 All Base Data'!$R1028=0,0,('9 All Base Data'!$R1028*Basecase_Pop_2006)/(1+(1/(BaseCase_CardiacHA_All*('9 All Base Data'!$W1028*Basecase_PM10)/10)))))</f>
        <v>0.21272365805168986</v>
      </c>
      <c r="N1028" s="178">
        <f>IF('9 All Base Data'!$S1028="","",IF('9 All Base Data'!$S1028=0,0,('9 All Base Data'!S1028*Basecase_Pop_2006)/(1+(1/(BaseCase_RespHA_All*('9 All Base Data'!$W1028*Basecase_PM10)/10)))))</f>
        <v>0.38613861386138615</v>
      </c>
      <c r="O1028" s="178">
        <f>IF('9 All Base Data'!$T1028="","",IF('9 All Base Data'!$T1028=0,0,('9 All Base Data'!$T1028*Basecase_Pop_2006)/(1+(1/(BaseCase_RespHA_Child_1_4*('9 All Base Data'!$W1028*Basecase_PM10)/10)))))</f>
        <v>0.16339869281045752</v>
      </c>
      <c r="P1028" s="179">
        <f>IF('9 All Base Data'!$U1028="","",IF('9 All Base Data'!$U1028=0,0,('9 All Base Data'!$U1028*Basecase_Pop_2006)/(1+(1/(BaseCase_RespHA_Child_5_14*('9 All Base Data'!$W1028*Basecase_PM10)/10)))))</f>
        <v>4.8543689320388349E-2</v>
      </c>
      <c r="Q1028" s="156">
        <f>IF('7 Base case Results'!$G1028="..C",0,BaseCase_RADs_All*'7 Base case Results'!$G1028*('9 All Base Data'!$V1028*Basecase_PM10)/10)</f>
        <v>837.54000000000019</v>
      </c>
      <c r="R1028" s="189">
        <f t="shared" si="160"/>
        <v>2.4066043613707166</v>
      </c>
      <c r="S1028" s="178">
        <f t="shared" si="161"/>
        <v>0.39555555555555555</v>
      </c>
      <c r="T1028" s="179">
        <f t="shared" si="162"/>
        <v>1.2463797995727884E-2</v>
      </c>
      <c r="U1028" s="178">
        <f t="shared" si="163"/>
        <v>1.3507952286282306E-3</v>
      </c>
      <c r="V1028" s="178">
        <f t="shared" si="164"/>
        <v>1.7511386138613862E-3</v>
      </c>
      <c r="W1028" s="178">
        <f t="shared" si="165"/>
        <v>7.4101307189542494E-4</v>
      </c>
      <c r="X1028" s="179">
        <f t="shared" si="166"/>
        <v>2.2014563106796114E-4</v>
      </c>
      <c r="Y1028" s="179">
        <f t="shared" si="167"/>
        <v>5.1927480000000012E-2</v>
      </c>
      <c r="Z1028" s="186">
        <f t="shared" si="168"/>
        <v>2.4740975732089341</v>
      </c>
      <c r="AA1028" s="156">
        <f>$J1028*'9 All Base Data'!$Y1028</f>
        <v>0.18416066574451764</v>
      </c>
      <c r="AB1028" s="156">
        <f>$K1028*'9 All Base Data'!$Y1028</f>
        <v>3.0269110959544369E-2</v>
      </c>
      <c r="AC1028" s="178">
        <f>$L1028*'9 All Base Data'!$Y1028</f>
        <v>9.5376762937929955E-4</v>
      </c>
      <c r="AD1028" s="178">
        <f>IF($M1028="","",$M1028*'9 All Base Data'!$Y1028)</f>
        <v>5.7950604083580971E-2</v>
      </c>
      <c r="AE1028" s="178">
        <f>IF($N1028="","",$N1028*'9 All Base Data'!$Y1028)</f>
        <v>0.1051926529386146</v>
      </c>
      <c r="AF1028" s="178">
        <f>IF($O1028="","",$O1028*'9 All Base Data'!$Y1028)</f>
        <v>4.451339846991819E-2</v>
      </c>
      <c r="AG1028" s="178">
        <f>IF($P1028="","",$P1028*'9 All Base Data'!$Y1028)</f>
        <v>1.3224368865820355E-2</v>
      </c>
      <c r="AH1028" s="167">
        <f>$Q1028*'9 All Base Data'!$Y1028</f>
        <v>228.16432073751119</v>
      </c>
      <c r="AI1028" s="178">
        <f>$R1028*'9 All Base Data'!$Y1028</f>
        <v>0.65561197005048277</v>
      </c>
      <c r="AJ1028" s="178">
        <f>$S1028*'9 All Base Data'!$Y1028</f>
        <v>0.10775803501597796</v>
      </c>
      <c r="AK1028" s="178">
        <f>$T1028*'9 All Base Data'!$Y1028</f>
        <v>3.3954127605903064E-3</v>
      </c>
      <c r="AL1028" s="178">
        <f>IF($U1028="","",$U1028*'9 All Base Data'!$Y1028)</f>
        <v>3.6798633593073917E-4</v>
      </c>
      <c r="AM1028" s="178">
        <f>IF($V1028="","",$V1028*'9 All Base Data'!$Y1028)</f>
        <v>4.7704868107661719E-4</v>
      </c>
      <c r="AN1028" s="178">
        <f>IF($W1028="","",$W1028*'9 All Base Data'!$Y1028)</f>
        <v>2.0186826206107904E-4</v>
      </c>
      <c r="AO1028" s="178">
        <f>IF($X1028="","",$X1028*'9 All Base Data'!$Y1028)</f>
        <v>5.9972512806495307E-5</v>
      </c>
      <c r="AP1028" s="178">
        <f>$Y1028*'9 All Base Data'!$Y1028</f>
        <v>1.4146187885725693E-2</v>
      </c>
      <c r="AQ1028" s="179">
        <f t="shared" si="169"/>
        <v>0.6739986057138061</v>
      </c>
    </row>
    <row r="1029" spans="1:43" x14ac:dyDescent="0.25">
      <c r="A1029" s="124">
        <v>556500</v>
      </c>
      <c r="B1029" s="125" t="s">
        <v>1072</v>
      </c>
      <c r="C1029" s="126" t="s">
        <v>646</v>
      </c>
      <c r="D1029" s="101" t="s">
        <v>2099</v>
      </c>
      <c r="E1029" s="142"/>
      <c r="F1029" s="191" t="str">
        <f>IF('9 All Base Data'!G1029="Rural Centre","Rural",IF('9 All Base Data'!G1029="Rural (Incl.some Off Shore Islands)","Rural",IF('9 All Base Data'!G1029="Inlet-in TA but not in Urban Area","Rural",IF('9 All Base Data'!G1029="Rural (Incl.some Off Shore Islands)","Rural",IF('9 All Base Data'!G1029="Inlet-not in TA","Rural",IF('9 All Base Data'!G1029="Inland Water not in Urban Area","Rural",IF('9 All Base Data'!G1029="Oceanic-in Region but not in TA","Rural",'9 All Base Data'!G1029)))))))</f>
        <v>Wanganui</v>
      </c>
      <c r="G1029" s="177">
        <f>IF('9 All Base Data'!I1029="..C","..C",'9 All Base Data'!I1029*Basecase_Pop_2006)</f>
        <v>1356</v>
      </c>
      <c r="H1029" s="177">
        <f>IF('9 All Base Data'!J1029="..C","..C",'9 All Base Data'!J1029*Basecase_Pop_2006)</f>
        <v>885</v>
      </c>
      <c r="I1029" s="191">
        <f>IF('9 All Base Data'!L1029="..C","..C",'9 All Base Data'!L1029*Basecase_Pop_2006)</f>
        <v>12</v>
      </c>
      <c r="J1029" s="156">
        <f>IF('9 All Base Data'!$P1029=0,0,('9 All Base Data'!$P1029*Basecase_Pop_2006)/(1+(1/(BaseCase_Mort_AllAdults_30*('9 All Base Data'!$W1029*Basecase_PM10)/10))))</f>
        <v>0.7850467289719627</v>
      </c>
      <c r="K1029" s="156">
        <f>IF('9 All Base Data'!$Q1029=0,0,('9 All Base Data'!$Q1029*Basecase_Pop_2006)/(1+(1/(BaseCase_Mort_Maori_30*('9 All Base Data'!$W1029*Basecase_PM10)/10))))</f>
        <v>0.16666666666666666</v>
      </c>
      <c r="L1029" s="179">
        <f>133/(1+1/(BaseCase_Mort_Child_0_1*'9 All Base Data'!$AB$10/10))*IF('9 All Base Data'!$L1029="..C",0,'9 All Base Data'!L1029/'9 All Base Data'!$L$2022)</f>
        <v>1.7505334263662759E-3</v>
      </c>
      <c r="M1029" s="178">
        <f>IF('9 All Base Data'!$R1029="","",IF('9 All Base Data'!$R1029=0,0,('9 All Base Data'!$R1029*Basecase_Pop_2006)/(1+(1/(BaseCase_CardiacHA_All*('9 All Base Data'!$W1029*Basecase_PM10)/10)))))</f>
        <v>0.1749502982107356</v>
      </c>
      <c r="N1029" s="178">
        <f>IF('9 All Base Data'!$S1029="","",IF('9 All Base Data'!$S1029=0,0,('9 All Base Data'!S1029*Basecase_Pop_2006)/(1+(1/(BaseCase_RespHA_All*('9 All Base Data'!$W1029*Basecase_PM10)/10)))))</f>
        <v>0.1452145214521452</v>
      </c>
      <c r="O1029" s="178">
        <f>IF('9 All Base Data'!$T1029="","",IF('9 All Base Data'!$T1029=0,0,('9 All Base Data'!$T1029*Basecase_Pop_2006)/(1+(1/(BaseCase_RespHA_Child_1_4*('9 All Base Data'!$W1029*Basecase_PM10)/10)))))</f>
        <v>5.22875816993464E-2</v>
      </c>
      <c r="P1029" s="179">
        <f>IF('9 All Base Data'!$U1029="","",IF('9 All Base Data'!$U1029=0,0,('9 All Base Data'!$U1029*Basecase_Pop_2006)/(1+(1/(BaseCase_RespHA_Child_5_14*('9 All Base Data'!$W1029*Basecase_PM10)/10)))))</f>
        <v>9.7087378640776691E-3</v>
      </c>
      <c r="Q1029" s="156">
        <f>IF('7 Base case Results'!$G1029="..C",0,BaseCase_RADs_All*'7 Base case Results'!$G1029*('9 All Base Data'!$V1029*Basecase_PM10)/10)</f>
        <v>732.24</v>
      </c>
      <c r="R1029" s="189">
        <f t="shared" si="160"/>
        <v>2.7947663551401871</v>
      </c>
      <c r="S1029" s="178">
        <f t="shared" si="161"/>
        <v>0.59333333333333327</v>
      </c>
      <c r="T1029" s="179">
        <f t="shared" si="162"/>
        <v>6.2318989978639421E-3</v>
      </c>
      <c r="U1029" s="178">
        <f t="shared" si="163"/>
        <v>1.1109343936381712E-3</v>
      </c>
      <c r="V1029" s="178">
        <f t="shared" si="164"/>
        <v>6.585478547854784E-4</v>
      </c>
      <c r="W1029" s="178">
        <f t="shared" si="165"/>
        <v>2.3712418300653594E-4</v>
      </c>
      <c r="X1029" s="179">
        <f t="shared" si="166"/>
        <v>4.4029126213592225E-5</v>
      </c>
      <c r="Y1029" s="179">
        <f t="shared" si="167"/>
        <v>4.5398879999999996E-2</v>
      </c>
      <c r="Z1029" s="186">
        <f t="shared" si="168"/>
        <v>2.8481666163864747</v>
      </c>
      <c r="AA1029" s="156">
        <f>$J1029*'9 All Base Data'!$Y1029</f>
        <v>0.21386399892911725</v>
      </c>
      <c r="AB1029" s="156">
        <f>$K1029*'9 All Base Data'!$Y1029</f>
        <v>4.5403666439316551E-2</v>
      </c>
      <c r="AC1029" s="178">
        <f>$L1029*'9 All Base Data'!$Y1029</f>
        <v>4.7688381468964977E-4</v>
      </c>
      <c r="AD1029" s="178">
        <f>IF($M1029="","",$M1029*'9 All Base Data'!$Y1029)</f>
        <v>4.7660309900515195E-2</v>
      </c>
      <c r="AE1029" s="178">
        <f>IF($N1029="","",$N1029*'9 All Base Data'!$Y1029)</f>
        <v>3.9559630164949074E-2</v>
      </c>
      <c r="AF1029" s="178">
        <f>IF($O1029="","",$O1029*'9 All Base Data'!$Y1029)</f>
        <v>1.4244287510373819E-2</v>
      </c>
      <c r="AG1029" s="178">
        <f>IF($P1029="","",$P1029*'9 All Base Data'!$Y1029)</f>
        <v>2.6448737731640708E-3</v>
      </c>
      <c r="AH1029" s="167">
        <f>$Q1029*'9 All Base Data'!$Y1029</f>
        <v>199.47828428115093</v>
      </c>
      <c r="AI1029" s="178">
        <f>$R1029*'9 All Base Data'!$Y1029</f>
        <v>0.76135583618765745</v>
      </c>
      <c r="AJ1029" s="178">
        <f>$S1029*'9 All Base Data'!$Y1029</f>
        <v>0.16163705252396693</v>
      </c>
      <c r="AK1029" s="178">
        <f>$T1029*'9 All Base Data'!$Y1029</f>
        <v>1.6977063802951532E-3</v>
      </c>
      <c r="AL1029" s="178">
        <f>IF($U1029="","",$U1029*'9 All Base Data'!$Y1029)</f>
        <v>3.0264296786827152E-4</v>
      </c>
      <c r="AM1029" s="178">
        <f>IF($V1029="","",$V1029*'9 All Base Data'!$Y1029)</f>
        <v>1.7940292279804403E-4</v>
      </c>
      <c r="AN1029" s="178">
        <f>IF($W1029="","",$W1029*'9 All Base Data'!$Y1029)</f>
        <v>6.4597843859545275E-5</v>
      </c>
      <c r="AO1029" s="178">
        <f>IF($X1029="","",$X1029*'9 All Base Data'!$Y1029)</f>
        <v>1.1994502561299061E-5</v>
      </c>
      <c r="AP1029" s="178">
        <f>$Y1029*'9 All Base Data'!$Y1029</f>
        <v>1.2367653625431357E-2</v>
      </c>
      <c r="AQ1029" s="179">
        <f t="shared" si="169"/>
        <v>0.77590324208405037</v>
      </c>
    </row>
    <row r="1030" spans="1:43" x14ac:dyDescent="0.25">
      <c r="A1030" s="124">
        <v>556600</v>
      </c>
      <c r="B1030" s="125" t="s">
        <v>1073</v>
      </c>
      <c r="C1030" s="126" t="s">
        <v>646</v>
      </c>
      <c r="D1030" s="101" t="s">
        <v>2099</v>
      </c>
      <c r="E1030" s="142"/>
      <c r="F1030" s="191" t="str">
        <f>IF('9 All Base Data'!G1030="Rural Centre","Rural",IF('9 All Base Data'!G1030="Rural (Incl.some Off Shore Islands)","Rural",IF('9 All Base Data'!G1030="Inlet-in TA but not in Urban Area","Rural",IF('9 All Base Data'!G1030="Rural (Incl.some Off Shore Islands)","Rural",IF('9 All Base Data'!G1030="Inlet-not in TA","Rural",IF('9 All Base Data'!G1030="Inland Water not in Urban Area","Rural",IF('9 All Base Data'!G1030="Oceanic-in Region but not in TA","Rural",'9 All Base Data'!G1030)))))))</f>
        <v>Wanganui</v>
      </c>
      <c r="G1030" s="177">
        <f>IF('9 All Base Data'!I1030="..C","..C",'9 All Base Data'!I1030*Basecase_Pop_2006)</f>
        <v>1902</v>
      </c>
      <c r="H1030" s="177">
        <f>IF('9 All Base Data'!J1030="..C","..C",'9 All Base Data'!J1030*Basecase_Pop_2006)</f>
        <v>1353</v>
      </c>
      <c r="I1030" s="191">
        <f>IF('9 All Base Data'!L1030="..C","..C",'9 All Base Data'!L1030*Basecase_Pop_2006)</f>
        <v>9</v>
      </c>
      <c r="J1030" s="156">
        <f>IF('9 All Base Data'!$P1030=0,0,('9 All Base Data'!$P1030*Basecase_Pop_2006)/(1+(1/(BaseCase_Mort_AllAdults_30*('9 All Base Data'!$W1030*Basecase_PM10)/10))))</f>
        <v>0.58878504672897203</v>
      </c>
      <c r="K1030" s="156">
        <f>IF('9 All Base Data'!$Q1030=0,0,('9 All Base Data'!$Q1030*Basecase_Pop_2006)/(1+(1/(BaseCase_Mort_Maori_30*('9 All Base Data'!$W1030*Basecase_PM10)/10))))</f>
        <v>0</v>
      </c>
      <c r="L1030" s="179">
        <f>133/(1+1/(BaseCase_Mort_Child_0_1*'9 All Base Data'!$AB$10/10))*IF('9 All Base Data'!$L1030="..C",0,'9 All Base Data'!L1030/'9 All Base Data'!$L$2022)</f>
        <v>1.3129000697747069E-3</v>
      </c>
      <c r="M1030" s="178">
        <f>IF('9 All Base Data'!$R1030="","",IF('9 All Base Data'!$R1030=0,0,('9 All Base Data'!$R1030*Basecase_Pop_2006)/(1+(1/(BaseCase_CardiacHA_All*('9 All Base Data'!$W1030*Basecase_PM10)/10)))))</f>
        <v>0.32206759443339961</v>
      </c>
      <c r="N1030" s="178">
        <f>IF('9 All Base Data'!$S1030="","",IF('9 All Base Data'!$S1030=0,0,('9 All Base Data'!S1030*Basecase_Pop_2006)/(1+(1/(BaseCase_RespHA_All*('9 All Base Data'!$W1030*Basecase_PM10)/10)))))</f>
        <v>0.24422442244224424</v>
      </c>
      <c r="O1030" s="178">
        <f>IF('9 All Base Data'!$T1030="","",IF('9 All Base Data'!$T1030=0,0,('9 All Base Data'!$T1030*Basecase_Pop_2006)/(1+(1/(BaseCase_RespHA_Child_1_4*('9 All Base Data'!$W1030*Basecase_PM10)/10)))))</f>
        <v>4.5751633986928109E-2</v>
      </c>
      <c r="P1030" s="179">
        <f>IF('9 All Base Data'!$U1030="","",IF('9 All Base Data'!$U1030=0,0,('9 All Base Data'!$U1030*Basecase_Pop_2006)/(1+(1/(BaseCase_RespHA_Child_5_14*('9 All Base Data'!$W1030*Basecase_PM10)/10)))))</f>
        <v>3.8834951456310676E-2</v>
      </c>
      <c r="Q1030" s="156">
        <f>IF('7 Base case Results'!$G1030="..C",0,BaseCase_RADs_All*'7 Base case Results'!$G1030*('9 All Base Data'!$V1030*Basecase_PM10)/10)</f>
        <v>1027.08</v>
      </c>
      <c r="R1030" s="189">
        <f t="shared" si="160"/>
        <v>2.0960747663551405</v>
      </c>
      <c r="S1030" s="178">
        <f t="shared" si="161"/>
        <v>0</v>
      </c>
      <c r="T1030" s="179">
        <f t="shared" si="162"/>
        <v>4.673924248397957E-3</v>
      </c>
      <c r="U1030" s="178">
        <f t="shared" si="163"/>
        <v>2.0451292246520874E-3</v>
      </c>
      <c r="V1030" s="178">
        <f t="shared" si="164"/>
        <v>1.1075577557755777E-3</v>
      </c>
      <c r="W1030" s="178">
        <f t="shared" si="165"/>
        <v>2.0748366013071895E-4</v>
      </c>
      <c r="X1030" s="179">
        <f t="shared" si="166"/>
        <v>1.761165048543689E-4</v>
      </c>
      <c r="Y1030" s="179">
        <f t="shared" si="167"/>
        <v>6.3678959999999993E-2</v>
      </c>
      <c r="Z1030" s="186">
        <f t="shared" si="168"/>
        <v>2.1675803375839657</v>
      </c>
      <c r="AA1030" s="156">
        <f>$J1030*'9 All Base Data'!$Y1030</f>
        <v>0.16039799919683795</v>
      </c>
      <c r="AB1030" s="156">
        <f>$K1030*'9 All Base Data'!$Y1030</f>
        <v>0</v>
      </c>
      <c r="AC1030" s="178">
        <f>$L1030*'9 All Base Data'!$Y1030</f>
        <v>3.5766286101723734E-4</v>
      </c>
      <c r="AD1030" s="178">
        <f>IF($M1030="","",$M1030*'9 All Base Data'!$Y1030)</f>
        <v>8.7738297771402962E-2</v>
      </c>
      <c r="AE1030" s="178">
        <f>IF($N1030="","",$N1030*'9 All Base Data'!$Y1030)</f>
        <v>6.6532105277414363E-2</v>
      </c>
      <c r="AF1030" s="178">
        <f>IF($O1030="","",$O1030*'9 All Base Data'!$Y1030)</f>
        <v>1.2463751571577095E-2</v>
      </c>
      <c r="AG1030" s="178">
        <f>IF($P1030="","",$P1030*'9 All Base Data'!$Y1030)</f>
        <v>1.0579495092656283E-2</v>
      </c>
      <c r="AH1030" s="167">
        <f>$Q1030*'9 All Base Data'!$Y1030</f>
        <v>279.79918635895945</v>
      </c>
      <c r="AI1030" s="178">
        <f>$R1030*'9 All Base Data'!$Y1030</f>
        <v>0.57101687714074312</v>
      </c>
      <c r="AJ1030" s="178">
        <f>$S1030*'9 All Base Data'!$Y1030</f>
        <v>0</v>
      </c>
      <c r="AK1030" s="178">
        <f>$T1030*'9 All Base Data'!$Y1030</f>
        <v>1.2732797852213651E-3</v>
      </c>
      <c r="AL1030" s="178">
        <f>IF($U1030="","",$U1030*'9 All Base Data'!$Y1030)</f>
        <v>5.5713819084840879E-4</v>
      </c>
      <c r="AM1030" s="178">
        <f>IF($V1030="","",$V1030*'9 All Base Data'!$Y1030)</f>
        <v>3.0172309743307414E-4</v>
      </c>
      <c r="AN1030" s="178">
        <f>IF($W1030="","",$W1030*'9 All Base Data'!$Y1030)</f>
        <v>5.6523113377102121E-5</v>
      </c>
      <c r="AO1030" s="178">
        <f>IF($X1030="","",$X1030*'9 All Base Data'!$Y1030)</f>
        <v>4.7978010245196246E-5</v>
      </c>
      <c r="AP1030" s="178">
        <f>$Y1030*'9 All Base Data'!$Y1030</f>
        <v>1.7347549554255486E-2</v>
      </c>
      <c r="AQ1030" s="179">
        <f t="shared" si="169"/>
        <v>0.59049656776850146</v>
      </c>
    </row>
    <row r="1031" spans="1:43" x14ac:dyDescent="0.25">
      <c r="A1031" s="124">
        <v>556700</v>
      </c>
      <c r="B1031" s="125" t="s">
        <v>1074</v>
      </c>
      <c r="C1031" s="126" t="s">
        <v>646</v>
      </c>
      <c r="D1031" s="101" t="s">
        <v>2099</v>
      </c>
      <c r="E1031" s="142"/>
      <c r="F1031" s="191" t="str">
        <f>IF('9 All Base Data'!G1031="Rural Centre","Rural",IF('9 All Base Data'!G1031="Rural (Incl.some Off Shore Islands)","Rural",IF('9 All Base Data'!G1031="Inlet-in TA but not in Urban Area","Rural",IF('9 All Base Data'!G1031="Rural (Incl.some Off Shore Islands)","Rural",IF('9 All Base Data'!G1031="Inlet-not in TA","Rural",IF('9 All Base Data'!G1031="Inland Water not in Urban Area","Rural",IF('9 All Base Data'!G1031="Oceanic-in Region but not in TA","Rural",'9 All Base Data'!G1031)))))))</f>
        <v>Wanganui</v>
      </c>
      <c r="G1031" s="177">
        <f>IF('9 All Base Data'!I1031="..C","..C",'9 All Base Data'!I1031*Basecase_Pop_2006)</f>
        <v>1146</v>
      </c>
      <c r="H1031" s="177">
        <f>IF('9 All Base Data'!J1031="..C","..C",'9 All Base Data'!J1031*Basecase_Pop_2006)</f>
        <v>738</v>
      </c>
      <c r="I1031" s="191">
        <f>IF('9 All Base Data'!L1031="..C","..C",'9 All Base Data'!L1031*Basecase_Pop_2006)</f>
        <v>9</v>
      </c>
      <c r="J1031" s="156">
        <f>IF('9 All Base Data'!$P1031=0,0,('9 All Base Data'!$P1031*Basecase_Pop_2006)/(1+(1/(BaseCase_Mort_AllAdults_30*('9 All Base Data'!$W1031*Basecase_PM10)/10))))</f>
        <v>2.1588785046728973</v>
      </c>
      <c r="K1031" s="156">
        <f>IF('9 All Base Data'!$Q1031=0,0,('9 All Base Data'!$Q1031*Basecase_Pop_2006)/(1+(1/(BaseCase_Mort_Maori_30*('9 All Base Data'!$W1031*Basecase_PM10)/10))))</f>
        <v>0.33333333333333331</v>
      </c>
      <c r="L1031" s="179">
        <f>133/(1+1/(BaseCase_Mort_Child_0_1*'9 All Base Data'!$AB$10/10))*IF('9 All Base Data'!$L1031="..C",0,'9 All Base Data'!L1031/'9 All Base Data'!$L$2022)</f>
        <v>1.3129000697747069E-3</v>
      </c>
      <c r="M1031" s="178">
        <f>IF('9 All Base Data'!$R1031="","",IF('9 All Base Data'!$R1031=0,0,('9 All Base Data'!$R1031*Basecase_Pop_2006)/(1+(1/(BaseCase_CardiacHA_All*('9 All Base Data'!$W1031*Basecase_PM10)/10)))))</f>
        <v>0.14115308151093442</v>
      </c>
      <c r="N1031" s="178">
        <f>IF('9 All Base Data'!$S1031="","",IF('9 All Base Data'!$S1031=0,0,('9 All Base Data'!S1031*Basecase_Pop_2006)/(1+(1/(BaseCase_RespHA_All*('9 All Base Data'!$W1031*Basecase_PM10)/10)))))</f>
        <v>0.14851485148514851</v>
      </c>
      <c r="O1031" s="178">
        <f>IF('9 All Base Data'!$T1031="","",IF('9 All Base Data'!$T1031=0,0,('9 All Base Data'!$T1031*Basecase_Pop_2006)/(1+(1/(BaseCase_RespHA_Child_1_4*('9 All Base Data'!$W1031*Basecase_PM10)/10)))))</f>
        <v>1.9607843137254902E-2</v>
      </c>
      <c r="P1031" s="179">
        <f>IF('9 All Base Data'!$U1031="","",IF('9 All Base Data'!$U1031=0,0,('9 All Base Data'!$U1031*Basecase_Pop_2006)/(1+(1/(BaseCase_RespHA_Child_5_14*('9 All Base Data'!$W1031*Basecase_PM10)/10)))))</f>
        <v>2.9126213592233007E-2</v>
      </c>
      <c r="Q1031" s="156">
        <f>IF('7 Base case Results'!$G1031="..C",0,BaseCase_RADs_All*'7 Base case Results'!$G1031*('9 All Base Data'!$V1031*Basecase_PM10)/10)</f>
        <v>618.84</v>
      </c>
      <c r="R1031" s="189">
        <f t="shared" si="160"/>
        <v>7.6856074766355151</v>
      </c>
      <c r="S1031" s="178">
        <f t="shared" si="161"/>
        <v>1.1866666666666665</v>
      </c>
      <c r="T1031" s="179">
        <f t="shared" si="162"/>
        <v>4.673924248397957E-3</v>
      </c>
      <c r="U1031" s="178">
        <f t="shared" si="163"/>
        <v>8.9632206759443348E-4</v>
      </c>
      <c r="V1031" s="178">
        <f t="shared" si="164"/>
        <v>6.7351485148514851E-4</v>
      </c>
      <c r="W1031" s="178">
        <f t="shared" si="165"/>
        <v>8.8921568627450977E-5</v>
      </c>
      <c r="X1031" s="179">
        <f t="shared" si="166"/>
        <v>1.3208737864077669E-4</v>
      </c>
      <c r="Y1031" s="179">
        <f t="shared" si="167"/>
        <v>3.8368079999999999E-2</v>
      </c>
      <c r="Z1031" s="186">
        <f t="shared" si="168"/>
        <v>7.7302193178029928</v>
      </c>
      <c r="AA1031" s="156">
        <f>$J1031*'9 All Base Data'!$Y1031</f>
        <v>0.5881259970550724</v>
      </c>
      <c r="AB1031" s="156">
        <f>$K1031*'9 All Base Data'!$Y1031</f>
        <v>9.0807332878633101E-2</v>
      </c>
      <c r="AC1031" s="178">
        <f>$L1031*'9 All Base Data'!$Y1031</f>
        <v>3.5766286101723734E-4</v>
      </c>
      <c r="AD1031" s="178">
        <f>IF($M1031="","",$M1031*'9 All Base Data'!$Y1031)</f>
        <v>3.8453204578824764E-2</v>
      </c>
      <c r="AE1031" s="178">
        <f>IF($N1031="","",$N1031*'9 All Base Data'!$Y1031)</f>
        <v>4.0458712668697917E-2</v>
      </c>
      <c r="AF1031" s="178">
        <f>IF($O1031="","",$O1031*'9 All Base Data'!$Y1031)</f>
        <v>5.3416078163901828E-3</v>
      </c>
      <c r="AG1031" s="178">
        <f>IF($P1031="","",$P1031*'9 All Base Data'!$Y1031)</f>
        <v>7.9346213194922133E-3</v>
      </c>
      <c r="AH1031" s="167">
        <f>$Q1031*'9 All Base Data'!$Y1031</f>
        <v>168.58562963583995</v>
      </c>
      <c r="AI1031" s="178">
        <f>$R1031*'9 All Base Data'!$Y1031</f>
        <v>2.093728549516058</v>
      </c>
      <c r="AJ1031" s="178">
        <f>$S1031*'9 All Base Data'!$Y1031</f>
        <v>0.32327410504793386</v>
      </c>
      <c r="AK1031" s="178">
        <f>$T1031*'9 All Base Data'!$Y1031</f>
        <v>1.2732797852213651E-3</v>
      </c>
      <c r="AL1031" s="178">
        <f>IF($U1031="","",$U1031*'9 All Base Data'!$Y1031)</f>
        <v>2.4417784907553725E-4</v>
      </c>
      <c r="AM1031" s="178">
        <f>IF($V1031="","",$V1031*'9 All Base Data'!$Y1031)</f>
        <v>1.8348026195254508E-4</v>
      </c>
      <c r="AN1031" s="178">
        <f>IF($W1031="","",$W1031*'9 All Base Data'!$Y1031)</f>
        <v>2.422419144732948E-5</v>
      </c>
      <c r="AO1031" s="178">
        <f>IF($X1031="","",$X1031*'9 All Base Data'!$Y1031)</f>
        <v>3.5983507683897184E-5</v>
      </c>
      <c r="AP1031" s="178">
        <f>$Y1031*'9 All Base Data'!$Y1031</f>
        <v>1.0452309037422076E-2</v>
      </c>
      <c r="AQ1031" s="179">
        <f t="shared" si="169"/>
        <v>2.1058817964497298</v>
      </c>
    </row>
    <row r="1032" spans="1:43" x14ac:dyDescent="0.25">
      <c r="A1032" s="124">
        <v>556800</v>
      </c>
      <c r="B1032" s="125" t="s">
        <v>1075</v>
      </c>
      <c r="C1032" s="126" t="s">
        <v>646</v>
      </c>
      <c r="D1032" s="101" t="s">
        <v>2099</v>
      </c>
      <c r="E1032" s="142"/>
      <c r="F1032" s="191" t="str">
        <f>IF('9 All Base Data'!G1032="Rural Centre","Rural",IF('9 All Base Data'!G1032="Rural (Incl.some Off Shore Islands)","Rural",IF('9 All Base Data'!G1032="Inlet-in TA but not in Urban Area","Rural",IF('9 All Base Data'!G1032="Rural (Incl.some Off Shore Islands)","Rural",IF('9 All Base Data'!G1032="Inlet-not in TA","Rural",IF('9 All Base Data'!G1032="Inland Water not in Urban Area","Rural",IF('9 All Base Data'!G1032="Oceanic-in Region but not in TA","Rural",'9 All Base Data'!G1032)))))))</f>
        <v>Wanganui</v>
      </c>
      <c r="G1032" s="177">
        <f>IF('9 All Base Data'!I1032="..C","..C",'9 All Base Data'!I1032*Basecase_Pop_2006)</f>
        <v>2172</v>
      </c>
      <c r="H1032" s="177">
        <f>IF('9 All Base Data'!J1032="..C","..C",'9 All Base Data'!J1032*Basecase_Pop_2006)</f>
        <v>1257</v>
      </c>
      <c r="I1032" s="191">
        <f>IF('9 All Base Data'!L1032="..C","..C",'9 All Base Data'!L1032*Basecase_Pop_2006)</f>
        <v>36</v>
      </c>
      <c r="J1032" s="156">
        <f>IF('9 All Base Data'!$P1032=0,0,('9 All Base Data'!$P1032*Basecase_Pop_2006)/(1+(1/(BaseCase_Mort_AllAdults_30*('9 All Base Data'!$W1032*Basecase_PM10)/10))))</f>
        <v>0.69781931464174451</v>
      </c>
      <c r="K1032" s="156">
        <f>IF('9 All Base Data'!$Q1032=0,0,('9 All Base Data'!$Q1032*Basecase_Pop_2006)/(1+(1/(BaseCase_Mort_Maori_30*('9 All Base Data'!$W1032*Basecase_PM10)/10))))</f>
        <v>5.5555555555555552E-2</v>
      </c>
      <c r="L1032" s="179">
        <f>133/(1+1/(BaseCase_Mort_Child_0_1*'9 All Base Data'!$AB$10/10))*IF('9 All Base Data'!$L1032="..C",0,'9 All Base Data'!L1032/'9 All Base Data'!$L$2022)</f>
        <v>5.2516002790988277E-3</v>
      </c>
      <c r="M1032" s="178">
        <f>IF('9 All Base Data'!$R1032="","",IF('9 All Base Data'!$R1032=0,0,('9 All Base Data'!$R1032*Basecase_Pop_2006)/(1+(1/(BaseCase_CardiacHA_All*('9 All Base Data'!$W1032*Basecase_PM10)/10)))))</f>
        <v>0.29821073558648115</v>
      </c>
      <c r="N1032" s="178">
        <f>IF('9 All Base Data'!$S1032="","",IF('9 All Base Data'!$S1032=0,0,('9 All Base Data'!S1032*Basecase_Pop_2006)/(1+(1/(BaseCase_RespHA_All*('9 All Base Data'!$W1032*Basecase_PM10)/10)))))</f>
        <v>0.57755775577557755</v>
      </c>
      <c r="O1032" s="178">
        <f>IF('9 All Base Data'!$T1032="","",IF('9 All Base Data'!$T1032=0,0,('9 All Base Data'!$T1032*Basecase_Pop_2006)/(1+(1/(BaseCase_RespHA_Child_1_4*('9 All Base Data'!$W1032*Basecase_PM10)/10)))))</f>
        <v>0.23529411764705882</v>
      </c>
      <c r="P1032" s="179">
        <f>IF('9 All Base Data'!$U1032="","",IF('9 All Base Data'!$U1032=0,0,('9 All Base Data'!$U1032*Basecase_Pop_2006)/(1+(1/(BaseCase_RespHA_Child_5_14*('9 All Base Data'!$W1032*Basecase_PM10)/10)))))</f>
        <v>3.8834951456310676E-2</v>
      </c>
      <c r="Q1032" s="156">
        <f>IF('7 Base case Results'!$G1032="..C",0,BaseCase_RADs_All*'7 Base case Results'!$G1032*('9 All Base Data'!$V1032*Basecase_PM10)/10)</f>
        <v>1172.8799999999999</v>
      </c>
      <c r="R1032" s="189">
        <f t="shared" si="160"/>
        <v>2.4842367601246105</v>
      </c>
      <c r="S1032" s="178">
        <f t="shared" si="161"/>
        <v>0.19777777777777777</v>
      </c>
      <c r="T1032" s="179">
        <f t="shared" si="162"/>
        <v>1.8695696993591828E-2</v>
      </c>
      <c r="U1032" s="178">
        <f t="shared" si="163"/>
        <v>1.8936381709741552E-3</v>
      </c>
      <c r="V1032" s="178">
        <f t="shared" si="164"/>
        <v>2.6192244224422442E-3</v>
      </c>
      <c r="W1032" s="178">
        <f t="shared" si="165"/>
        <v>1.0670588235294116E-3</v>
      </c>
      <c r="X1032" s="179">
        <f t="shared" si="166"/>
        <v>1.761165048543689E-4</v>
      </c>
      <c r="Y1032" s="179">
        <f t="shared" si="167"/>
        <v>7.2718560000000002E-2</v>
      </c>
      <c r="Z1032" s="186">
        <f t="shared" si="168"/>
        <v>2.5801638797116189</v>
      </c>
      <c r="AA1032" s="156">
        <f>$J1032*'9 All Base Data'!$Y1032</f>
        <v>0.19010133238143753</v>
      </c>
      <c r="AB1032" s="156">
        <f>$K1032*'9 All Base Data'!$Y1032</f>
        <v>1.5134555479772185E-2</v>
      </c>
      <c r="AC1032" s="178">
        <f>$L1032*'9 All Base Data'!$Y1032</f>
        <v>1.4306514440689494E-3</v>
      </c>
      <c r="AD1032" s="178">
        <f>IF($M1032="","",$M1032*'9 All Base Data'!$Y1032)</f>
        <v>8.1239164603150907E-2</v>
      </c>
      <c r="AE1032" s="178">
        <f>IF($N1032="","",$N1032*'9 All Base Data'!$Y1032)</f>
        <v>0.15733943815604748</v>
      </c>
      <c r="AF1032" s="178">
        <f>IF($O1032="","",$O1032*'9 All Base Data'!$Y1032)</f>
        <v>6.4099293796682194E-2</v>
      </c>
      <c r="AG1032" s="178">
        <f>IF($P1032="","",$P1032*'9 All Base Data'!$Y1032)</f>
        <v>1.0579495092656283E-2</v>
      </c>
      <c r="AH1032" s="167">
        <f>$Q1032*'9 All Base Data'!$Y1032</f>
        <v>319.51831376007357</v>
      </c>
      <c r="AI1032" s="178">
        <f>$R1032*'9 All Base Data'!$Y1032</f>
        <v>0.67676074327791758</v>
      </c>
      <c r="AJ1032" s="178">
        <f>$S1032*'9 All Base Data'!$Y1032</f>
        <v>5.3879017507988979E-2</v>
      </c>
      <c r="AK1032" s="178">
        <f>$T1032*'9 All Base Data'!$Y1032</f>
        <v>5.0931191408854605E-3</v>
      </c>
      <c r="AL1032" s="178">
        <f>IF($U1032="","",$U1032*'9 All Base Data'!$Y1032)</f>
        <v>5.1586869523000817E-4</v>
      </c>
      <c r="AM1032" s="178">
        <f>IF($V1032="","",$V1032*'9 All Base Data'!$Y1032)</f>
        <v>7.1353435203767531E-4</v>
      </c>
      <c r="AN1032" s="178">
        <f>IF($W1032="","",$W1032*'9 All Base Data'!$Y1032)</f>
        <v>2.9069029736795374E-4</v>
      </c>
      <c r="AO1032" s="178">
        <f>IF($X1032="","",$X1032*'9 All Base Data'!$Y1032)</f>
        <v>4.7978010245196246E-5</v>
      </c>
      <c r="AP1032" s="178">
        <f>$Y1032*'9 All Base Data'!$Y1032</f>
        <v>1.9810135453124565E-2</v>
      </c>
      <c r="AQ1032" s="179">
        <f t="shared" si="169"/>
        <v>0.70289340091919539</v>
      </c>
    </row>
    <row r="1033" spans="1:43" x14ac:dyDescent="0.25">
      <c r="A1033" s="124">
        <v>556900</v>
      </c>
      <c r="B1033" s="125" t="s">
        <v>1076</v>
      </c>
      <c r="C1033" s="126" t="s">
        <v>646</v>
      </c>
      <c r="D1033" s="101" t="s">
        <v>2099</v>
      </c>
      <c r="E1033" s="142"/>
      <c r="F1033" s="191" t="str">
        <f>IF('9 All Base Data'!G1033="Rural Centre","Rural",IF('9 All Base Data'!G1033="Rural (Incl.some Off Shore Islands)","Rural",IF('9 All Base Data'!G1033="Inlet-in TA but not in Urban Area","Rural",IF('9 All Base Data'!G1033="Rural (Incl.some Off Shore Islands)","Rural",IF('9 All Base Data'!G1033="Inlet-not in TA","Rural",IF('9 All Base Data'!G1033="Inland Water not in Urban Area","Rural",IF('9 All Base Data'!G1033="Oceanic-in Region but not in TA","Rural",'9 All Base Data'!G1033)))))))</f>
        <v>Wanganui</v>
      </c>
      <c r="G1033" s="177">
        <f>IF('9 All Base Data'!I1033="..C","..C",'9 All Base Data'!I1033*Basecase_Pop_2006)</f>
        <v>1215</v>
      </c>
      <c r="H1033" s="177">
        <f>IF('9 All Base Data'!J1033="..C","..C",'9 All Base Data'!J1033*Basecase_Pop_2006)</f>
        <v>864</v>
      </c>
      <c r="I1033" s="191">
        <f>IF('9 All Base Data'!L1033="..C","..C",'9 All Base Data'!L1033*Basecase_Pop_2006)</f>
        <v>9</v>
      </c>
      <c r="J1033" s="156">
        <f>IF('9 All Base Data'!$P1033=0,0,('9 All Base Data'!$P1033*Basecase_Pop_2006)/(1+(1/(BaseCase_Mort_AllAdults_30*('9 All Base Data'!$W1033*Basecase_PM10)/10))))</f>
        <v>1.5264797507788161</v>
      </c>
      <c r="K1033" s="156">
        <f>IF('9 All Base Data'!$Q1033=0,0,('9 All Base Data'!$Q1033*Basecase_Pop_2006)/(1+(1/(BaseCase_Mort_Maori_30*('9 All Base Data'!$W1033*Basecase_PM10)/10))))</f>
        <v>0.33333333333333331</v>
      </c>
      <c r="L1033" s="179">
        <f>133/(1+1/(BaseCase_Mort_Child_0_1*'9 All Base Data'!$AB$10/10))*IF('9 All Base Data'!$L1033="..C",0,'9 All Base Data'!L1033/'9 All Base Data'!$L$2022)</f>
        <v>1.3129000697747069E-3</v>
      </c>
      <c r="M1033" s="178">
        <f>IF('9 All Base Data'!$R1033="","",IF('9 All Base Data'!$R1033=0,0,('9 All Base Data'!$R1033*Basecase_Pop_2006)/(1+(1/(BaseCase_CardiacHA_All*('9 All Base Data'!$W1033*Basecase_PM10)/10)))))</f>
        <v>0.57654075546719685</v>
      </c>
      <c r="N1033" s="178">
        <f>IF('9 All Base Data'!$S1033="","",IF('9 All Base Data'!$S1033=0,0,('9 All Base Data'!S1033*Basecase_Pop_2006)/(1+(1/(BaseCase_RespHA_All*('9 All Base Data'!$W1033*Basecase_PM10)/10)))))</f>
        <v>0.73267326732673266</v>
      </c>
      <c r="O1033" s="178">
        <f>IF('9 All Base Data'!$T1033="","",IF('9 All Base Data'!$T1033=0,0,('9 All Base Data'!$T1033*Basecase_Pop_2006)/(1+(1/(BaseCase_RespHA_Child_1_4*('9 All Base Data'!$W1033*Basecase_PM10)/10)))))</f>
        <v>0.24183006535947713</v>
      </c>
      <c r="P1033" s="179">
        <f>IF('9 All Base Data'!$U1033="","",IF('9 All Base Data'!$U1033=0,0,('9 All Base Data'!$U1033*Basecase_Pop_2006)/(1+(1/(BaseCase_RespHA_Child_5_14*('9 All Base Data'!$W1033*Basecase_PM10)/10)))))</f>
        <v>0.1553398058252427</v>
      </c>
      <c r="Q1033" s="156">
        <f>IF('7 Base case Results'!$G1033="..C",0,BaseCase_RADs_All*'7 Base case Results'!$G1033*('9 All Base Data'!$V1033*Basecase_PM10)/10)</f>
        <v>656.1</v>
      </c>
      <c r="R1033" s="189">
        <f t="shared" si="160"/>
        <v>5.4342679127725857</v>
      </c>
      <c r="S1033" s="178">
        <f t="shared" si="161"/>
        <v>1.1866666666666665</v>
      </c>
      <c r="T1033" s="179">
        <f t="shared" si="162"/>
        <v>4.673924248397957E-3</v>
      </c>
      <c r="U1033" s="178">
        <f t="shared" si="163"/>
        <v>3.6610337972166999E-3</v>
      </c>
      <c r="V1033" s="178">
        <f t="shared" si="164"/>
        <v>3.3226732673267323E-3</v>
      </c>
      <c r="W1033" s="178">
        <f t="shared" si="165"/>
        <v>1.0966993464052287E-3</v>
      </c>
      <c r="X1033" s="179">
        <f t="shared" si="166"/>
        <v>7.044660194174756E-4</v>
      </c>
      <c r="Y1033" s="179">
        <f t="shared" si="167"/>
        <v>4.0678200000000005E-2</v>
      </c>
      <c r="Z1033" s="186">
        <f t="shared" si="168"/>
        <v>5.486603744085528</v>
      </c>
      <c r="AA1033" s="156">
        <f>$J1033*'9 All Base Data'!$Y1033</f>
        <v>0.41584666458439462</v>
      </c>
      <c r="AB1033" s="156">
        <f>$K1033*'9 All Base Data'!$Y1033</f>
        <v>9.0807332878633101E-2</v>
      </c>
      <c r="AC1033" s="178">
        <f>$L1033*'9 All Base Data'!$Y1033</f>
        <v>3.5766286101723734E-4</v>
      </c>
      <c r="AD1033" s="178">
        <f>IF($M1033="","",$M1033*'9 All Base Data'!$Y1033)</f>
        <v>0.15706238489942506</v>
      </c>
      <c r="AE1033" s="178">
        <f>IF($N1033="","",$N1033*'9 All Base Data'!$Y1033)</f>
        <v>0.19959631583224308</v>
      </c>
      <c r="AF1033" s="178">
        <f>IF($O1033="","",$O1033*'9 All Base Data'!$Y1033)</f>
        <v>6.5879829735478929E-2</v>
      </c>
      <c r="AG1033" s="178">
        <f>IF($P1033="","",$P1033*'9 All Base Data'!$Y1033)</f>
        <v>4.2317980370625133E-2</v>
      </c>
      <c r="AH1033" s="167">
        <f>$Q1033*'9 All Base Data'!$Y1033</f>
        <v>178.73607330501355</v>
      </c>
      <c r="AI1033" s="178">
        <f>$R1033*'9 All Base Data'!$Y1033</f>
        <v>1.4804141259204449</v>
      </c>
      <c r="AJ1033" s="178">
        <f>$S1033*'9 All Base Data'!$Y1033</f>
        <v>0.32327410504793386</v>
      </c>
      <c r="AK1033" s="178">
        <f>$T1033*'9 All Base Data'!$Y1033</f>
        <v>1.2732797852213651E-3</v>
      </c>
      <c r="AL1033" s="178">
        <f>IF($U1033="","",$U1033*'9 All Base Data'!$Y1033)</f>
        <v>9.9734614411134924E-4</v>
      </c>
      <c r="AM1033" s="178">
        <f>IF($V1033="","",$V1033*'9 All Base Data'!$Y1033)</f>
        <v>9.051692922992222E-4</v>
      </c>
      <c r="AN1033" s="178">
        <f>IF($W1033="","",$W1033*'9 All Base Data'!$Y1033)</f>
        <v>2.9876502785039689E-4</v>
      </c>
      <c r="AO1033" s="178">
        <f>IF($X1033="","",$X1033*'9 All Base Data'!$Y1033)</f>
        <v>1.9191204098078498E-4</v>
      </c>
      <c r="AP1033" s="178">
        <f>$Y1033*'9 All Base Data'!$Y1033</f>
        <v>1.1081636544910841E-2</v>
      </c>
      <c r="AQ1033" s="179">
        <f t="shared" si="169"/>
        <v>1.4946715576869876</v>
      </c>
    </row>
    <row r="1034" spans="1:43" x14ac:dyDescent="0.25">
      <c r="A1034" s="124">
        <v>557000</v>
      </c>
      <c r="B1034" s="125" t="s">
        <v>1077</v>
      </c>
      <c r="C1034" s="126" t="s">
        <v>646</v>
      </c>
      <c r="D1034" s="101" t="s">
        <v>2099</v>
      </c>
      <c r="E1034" s="142"/>
      <c r="F1034" s="191" t="str">
        <f>IF('9 All Base Data'!G1034="Rural Centre","Rural",IF('9 All Base Data'!G1034="Rural (Incl.some Off Shore Islands)","Rural",IF('9 All Base Data'!G1034="Inlet-in TA but not in Urban Area","Rural",IF('9 All Base Data'!G1034="Rural (Incl.some Off Shore Islands)","Rural",IF('9 All Base Data'!G1034="Inlet-not in TA","Rural",IF('9 All Base Data'!G1034="Inland Water not in Urban Area","Rural",IF('9 All Base Data'!G1034="Oceanic-in Region but not in TA","Rural",'9 All Base Data'!G1034)))))))</f>
        <v>Wanganui</v>
      </c>
      <c r="G1034" s="177">
        <f>IF('9 All Base Data'!I1034="..C","..C",'9 All Base Data'!I1034*Basecase_Pop_2006)</f>
        <v>303</v>
      </c>
      <c r="H1034" s="177">
        <f>IF('9 All Base Data'!J1034="..C","..C",'9 All Base Data'!J1034*Basecase_Pop_2006)</f>
        <v>174</v>
      </c>
      <c r="I1034" s="191">
        <f>IF('9 All Base Data'!L1034="..C","..C",'9 All Base Data'!L1034*Basecase_Pop_2006)</f>
        <v>6</v>
      </c>
      <c r="J1034" s="156">
        <f>IF('9 All Base Data'!$P1034=0,0,('9 All Base Data'!$P1034*Basecase_Pop_2006)/(1+(1/(BaseCase_Mort_AllAdults_30*('9 All Base Data'!$W1034*Basecase_PM10)/10))))</f>
        <v>2.6822429906542058</v>
      </c>
      <c r="K1034" s="156">
        <f>IF('9 All Base Data'!$Q1034=0,0,('9 All Base Data'!$Q1034*Basecase_Pop_2006)/(1+(1/(BaseCase_Mort_Maori_30*('9 All Base Data'!$W1034*Basecase_PM10)/10))))</f>
        <v>0.77777777777777779</v>
      </c>
      <c r="L1034" s="179">
        <f>133/(1+1/(BaseCase_Mort_Child_0_1*'9 All Base Data'!$AB$10/10))*IF('9 All Base Data'!$L1034="..C",0,'9 All Base Data'!L1034/'9 All Base Data'!$L$2022)</f>
        <v>8.7526671318313796E-4</v>
      </c>
      <c r="M1034" s="178">
        <f>IF('9 All Base Data'!$R1034="","",IF('9 All Base Data'!$R1034=0,0,('9 All Base Data'!$R1034*Basecase_Pop_2006)/(1+(1/(BaseCase_CardiacHA_All*('9 All Base Data'!$W1034*Basecase_PM10)/10)))))</f>
        <v>2.7833001988071576E-2</v>
      </c>
      <c r="N1034" s="178">
        <f>IF('9 All Base Data'!$S1034="","",IF('9 All Base Data'!$S1034=0,0,('9 All Base Data'!S1034*Basecase_Pop_2006)/(1+(1/(BaseCase_RespHA_All*('9 All Base Data'!$W1034*Basecase_PM10)/10)))))</f>
        <v>1.6501650165016504E-2</v>
      </c>
      <c r="O1034" s="178">
        <f>IF('9 All Base Data'!$T1034="","",IF('9 All Base Data'!$T1034=0,0,('9 All Base Data'!$T1034*Basecase_Pop_2006)/(1+(1/(BaseCase_RespHA_Child_1_4*('9 All Base Data'!$W1034*Basecase_PM10)/10)))))</f>
        <v>6.5359477124183E-3</v>
      </c>
      <c r="P1034" s="179">
        <f>IF('9 All Base Data'!$U1034="","",IF('9 All Base Data'!$U1034=0,0,('9 All Base Data'!$U1034*Basecase_Pop_2006)/(1+(1/(BaseCase_RespHA_Child_5_14*('9 All Base Data'!$W1034*Basecase_PM10)/10)))))</f>
        <v>0</v>
      </c>
      <c r="Q1034" s="156">
        <f>IF('7 Base case Results'!$G1034="..C",0,BaseCase_RADs_All*'7 Base case Results'!$G1034*('9 All Base Data'!$V1034*Basecase_PM10)/10)</f>
        <v>163.61999999999998</v>
      </c>
      <c r="R1034" s="189">
        <f t="shared" si="160"/>
        <v>9.5487850467289732</v>
      </c>
      <c r="S1034" s="178">
        <f t="shared" si="161"/>
        <v>2.7688888888888892</v>
      </c>
      <c r="T1034" s="179">
        <f t="shared" si="162"/>
        <v>3.1159494989319711E-3</v>
      </c>
      <c r="U1034" s="178">
        <f t="shared" si="163"/>
        <v>1.7673956262425451E-4</v>
      </c>
      <c r="V1034" s="178">
        <f t="shared" si="164"/>
        <v>7.483498349834984E-5</v>
      </c>
      <c r="W1034" s="178">
        <f t="shared" si="165"/>
        <v>2.9640522875816992E-5</v>
      </c>
      <c r="X1034" s="179">
        <f t="shared" si="166"/>
        <v>0</v>
      </c>
      <c r="Y1034" s="179">
        <f t="shared" si="167"/>
        <v>1.0144439999999999E-2</v>
      </c>
      <c r="Z1034" s="186">
        <f t="shared" si="168"/>
        <v>9.5622970107740279</v>
      </c>
      <c r="AA1034" s="156">
        <f>$J1034*'9 All Base Data'!$Y1034</f>
        <v>0.73070199634115063</v>
      </c>
      <c r="AB1034" s="156">
        <f>$K1034*'9 All Base Data'!$Y1034</f>
        <v>0.21188377671681061</v>
      </c>
      <c r="AC1034" s="178">
        <f>$L1034*'9 All Base Data'!$Y1034</f>
        <v>2.3844190734482489E-4</v>
      </c>
      <c r="AD1034" s="178">
        <f>IF($M1034="","",$M1034*'9 All Base Data'!$Y1034)</f>
        <v>7.5823220296274184E-3</v>
      </c>
      <c r="AE1034" s="178">
        <f>IF($N1034="","",$N1034*'9 All Base Data'!$Y1034)</f>
        <v>4.4954125187442141E-3</v>
      </c>
      <c r="AF1034" s="178">
        <f>IF($O1034="","",$O1034*'9 All Base Data'!$Y1034)</f>
        <v>1.7805359387967274E-3</v>
      </c>
      <c r="AG1034" s="178">
        <f>IF($P1034="","",$P1034*'9 All Base Data'!$Y1034)</f>
        <v>0</v>
      </c>
      <c r="AH1034" s="167">
        <f>$Q1034*'9 All Base Data'!$Y1034</f>
        <v>44.573687416805839</v>
      </c>
      <c r="AI1034" s="178">
        <f>$R1034*'9 All Base Data'!$Y1034</f>
        <v>2.6012991069744964</v>
      </c>
      <c r="AJ1034" s="178">
        <f>$S1034*'9 All Base Data'!$Y1034</f>
        <v>0.75430624511184574</v>
      </c>
      <c r="AK1034" s="178">
        <f>$T1034*'9 All Base Data'!$Y1034</f>
        <v>8.4885319014757661E-4</v>
      </c>
      <c r="AL1034" s="178">
        <f>IF($U1034="","",$U1034*'9 All Base Data'!$Y1034)</f>
        <v>4.8147744888134103E-5</v>
      </c>
      <c r="AM1034" s="178">
        <f>IF($V1034="","",$V1034*'9 All Base Data'!$Y1034)</f>
        <v>2.0386695772505011E-5</v>
      </c>
      <c r="AN1034" s="178">
        <f>IF($W1034="","",$W1034*'9 All Base Data'!$Y1034)</f>
        <v>8.0747304824431594E-6</v>
      </c>
      <c r="AO1034" s="178">
        <f>IF($X1034="","",$X1034*'9 All Base Data'!$Y1034)</f>
        <v>0</v>
      </c>
      <c r="AP1034" s="178">
        <f>$Y1034*'9 All Base Data'!$Y1034</f>
        <v>2.7635686198419626E-3</v>
      </c>
      <c r="AQ1034" s="179">
        <f t="shared" si="169"/>
        <v>2.6049800632251463</v>
      </c>
    </row>
    <row r="1035" spans="1:43" x14ac:dyDescent="0.25">
      <c r="A1035" s="124">
        <v>557100</v>
      </c>
      <c r="B1035" s="125" t="s">
        <v>1078</v>
      </c>
      <c r="C1035" s="126" t="s">
        <v>646</v>
      </c>
      <c r="D1035" s="101" t="s">
        <v>2099</v>
      </c>
      <c r="E1035" s="142"/>
      <c r="F1035" s="191" t="str">
        <f>IF('9 All Base Data'!G1035="Rural Centre","Rural",IF('9 All Base Data'!G1035="Rural (Incl.some Off Shore Islands)","Rural",IF('9 All Base Data'!G1035="Inlet-in TA but not in Urban Area","Rural",IF('9 All Base Data'!G1035="Rural (Incl.some Off Shore Islands)","Rural",IF('9 All Base Data'!G1035="Inlet-not in TA","Rural",IF('9 All Base Data'!G1035="Inland Water not in Urban Area","Rural",IF('9 All Base Data'!G1035="Oceanic-in Region but not in TA","Rural",'9 All Base Data'!G1035)))))))</f>
        <v>Wanganui</v>
      </c>
      <c r="G1035" s="177">
        <f>IF('9 All Base Data'!I1035="..C","..C",'9 All Base Data'!I1035*Basecase_Pop_2006)</f>
        <v>276</v>
      </c>
      <c r="H1035" s="177">
        <f>IF('9 All Base Data'!J1035="..C","..C",'9 All Base Data'!J1035*Basecase_Pop_2006)</f>
        <v>180</v>
      </c>
      <c r="I1035" s="191">
        <f>IF('9 All Base Data'!L1035="..C","..C",'9 All Base Data'!L1035*Basecase_Pop_2006)</f>
        <v>3</v>
      </c>
      <c r="J1035" s="156">
        <f>IF('9 All Base Data'!$P1035=0,0,('9 All Base Data'!$P1035*Basecase_Pop_2006)/(1+(1/(BaseCase_Mort_AllAdults_30*('9 All Base Data'!$W1035*Basecase_PM10)/10))))</f>
        <v>2.1806853582554516E-2</v>
      </c>
      <c r="K1035" s="156">
        <f>IF('9 All Base Data'!$Q1035=0,0,('9 All Base Data'!$Q1035*Basecase_Pop_2006)/(1+(1/(BaseCase_Mort_Maori_30*('9 All Base Data'!$W1035*Basecase_PM10)/10))))</f>
        <v>0</v>
      </c>
      <c r="L1035" s="179">
        <f>133/(1+1/(BaseCase_Mort_Child_0_1*'9 All Base Data'!$AB$10/10))*IF('9 All Base Data'!$L1035="..C",0,'9 All Base Data'!L1035/'9 All Base Data'!$L$2022)</f>
        <v>4.3763335659156898E-4</v>
      </c>
      <c r="M1035" s="178">
        <f>IF('9 All Base Data'!$R1035="","",IF('9 All Base Data'!$R1035=0,0,('9 All Base Data'!$R1035*Basecase_Pop_2006)/(1+(1/(BaseCase_CardiacHA_All*('9 All Base Data'!$W1035*Basecase_PM10)/10)))))</f>
        <v>3.1809145129224649E-2</v>
      </c>
      <c r="N1035" s="178">
        <f>IF('9 All Base Data'!$S1035="","",IF('9 All Base Data'!$S1035=0,0,('9 All Base Data'!S1035*Basecase_Pop_2006)/(1+(1/(BaseCase_RespHA_All*('9 All Base Data'!$W1035*Basecase_PM10)/10)))))</f>
        <v>3.9603960396039604E-2</v>
      </c>
      <c r="O1035" s="178">
        <f>IF('9 All Base Data'!$T1035="","",IF('9 All Base Data'!$T1035=0,0,('9 All Base Data'!$T1035*Basecase_Pop_2006)/(1+(1/(BaseCase_RespHA_Child_1_4*('9 All Base Data'!$W1035*Basecase_PM10)/10)))))</f>
        <v>6.5359477124183E-3</v>
      </c>
      <c r="P1035" s="179">
        <f>IF('9 All Base Data'!$U1035="","",IF('9 All Base Data'!$U1035=0,0,('9 All Base Data'!$U1035*Basecase_Pop_2006)/(1+(1/(BaseCase_RespHA_Child_5_14*('9 All Base Data'!$W1035*Basecase_PM10)/10)))))</f>
        <v>0</v>
      </c>
      <c r="Q1035" s="156">
        <f>IF('7 Base case Results'!$G1035="..C",0,BaseCase_RADs_All*'7 Base case Results'!$G1035*('9 All Base Data'!$V1035*Basecase_PM10)/10)</f>
        <v>149.04000000000002</v>
      </c>
      <c r="R1035" s="189">
        <f t="shared" si="160"/>
        <v>7.7632398753894077E-2</v>
      </c>
      <c r="S1035" s="178">
        <f t="shared" si="161"/>
        <v>0</v>
      </c>
      <c r="T1035" s="179">
        <f t="shared" si="162"/>
        <v>1.5579747494659855E-3</v>
      </c>
      <c r="U1035" s="178">
        <f t="shared" si="163"/>
        <v>2.0198807157057651E-4</v>
      </c>
      <c r="V1035" s="178">
        <f t="shared" si="164"/>
        <v>1.796039603960396E-4</v>
      </c>
      <c r="W1035" s="178">
        <f t="shared" si="165"/>
        <v>2.9640522875816992E-5</v>
      </c>
      <c r="X1035" s="179">
        <f t="shared" si="166"/>
        <v>0</v>
      </c>
      <c r="Y1035" s="179">
        <f t="shared" si="167"/>
        <v>9.2404800000000006E-3</v>
      </c>
      <c r="Z1035" s="186">
        <f t="shared" si="168"/>
        <v>8.8812445535326676E-2</v>
      </c>
      <c r="AA1035" s="156">
        <f>$J1035*'9 All Base Data'!$Y1035</f>
        <v>5.9406666369199229E-3</v>
      </c>
      <c r="AB1035" s="156">
        <f>$K1035*'9 All Base Data'!$Y1035</f>
        <v>0</v>
      </c>
      <c r="AC1035" s="178">
        <f>$L1035*'9 All Base Data'!$Y1035</f>
        <v>1.1922095367241244E-4</v>
      </c>
      <c r="AD1035" s="178">
        <f>IF($M1035="","",$M1035*'9 All Base Data'!$Y1035)</f>
        <v>8.6655108910027607E-3</v>
      </c>
      <c r="AE1035" s="178">
        <f>IF($N1035="","",$N1035*'9 All Base Data'!$Y1035)</f>
        <v>1.0788990044986112E-2</v>
      </c>
      <c r="AF1035" s="178">
        <f>IF($O1035="","",$O1035*'9 All Base Data'!$Y1035)</f>
        <v>1.7805359387967274E-3</v>
      </c>
      <c r="AG1035" s="178">
        <f>IF($P1035="","",$P1035*'9 All Base Data'!$Y1035)</f>
        <v>0</v>
      </c>
      <c r="AH1035" s="167">
        <f>$Q1035*'9 All Base Data'!$Y1035</f>
        <v>40.60177467669444</v>
      </c>
      <c r="AI1035" s="178">
        <f>$R1035*'9 All Base Data'!$Y1035</f>
        <v>2.1148773227434924E-2</v>
      </c>
      <c r="AJ1035" s="178">
        <f>$S1035*'9 All Base Data'!$Y1035</f>
        <v>0</v>
      </c>
      <c r="AK1035" s="178">
        <f>$T1035*'9 All Base Data'!$Y1035</f>
        <v>4.2442659507378831E-4</v>
      </c>
      <c r="AL1035" s="178">
        <f>IF($U1035="","",$U1035*'9 All Base Data'!$Y1035)</f>
        <v>5.5025994157867529E-5</v>
      </c>
      <c r="AM1035" s="178">
        <f>IF($V1035="","",$V1035*'9 All Base Data'!$Y1035)</f>
        <v>4.8928069854012016E-5</v>
      </c>
      <c r="AN1035" s="178">
        <f>IF($W1035="","",$W1035*'9 All Base Data'!$Y1035)</f>
        <v>8.0747304824431594E-6</v>
      </c>
      <c r="AO1035" s="178">
        <f>IF($X1035="","",$X1035*'9 All Base Data'!$Y1035)</f>
        <v>0</v>
      </c>
      <c r="AP1035" s="178">
        <f>$Y1035*'9 All Base Data'!$Y1035</f>
        <v>2.5173100299550554E-3</v>
      </c>
      <c r="AQ1035" s="179">
        <f t="shared" si="169"/>
        <v>2.4194463916475645E-2</v>
      </c>
    </row>
    <row r="1036" spans="1:43" x14ac:dyDescent="0.25">
      <c r="A1036" s="124">
        <v>557200</v>
      </c>
      <c r="B1036" s="125" t="s">
        <v>1079</v>
      </c>
      <c r="C1036" s="126" t="s">
        <v>646</v>
      </c>
      <c r="D1036" s="101" t="s">
        <v>2099</v>
      </c>
      <c r="E1036" s="142"/>
      <c r="F1036" s="191" t="str">
        <f>IF('9 All Base Data'!G1036="Rural Centre","Rural",IF('9 All Base Data'!G1036="Rural (Incl.some Off Shore Islands)","Rural",IF('9 All Base Data'!G1036="Inlet-in TA but not in Urban Area","Rural",IF('9 All Base Data'!G1036="Rural (Incl.some Off Shore Islands)","Rural",IF('9 All Base Data'!G1036="Inlet-not in TA","Rural",IF('9 All Base Data'!G1036="Inland Water not in Urban Area","Rural",IF('9 All Base Data'!G1036="Oceanic-in Region but not in TA","Rural",'9 All Base Data'!G1036)))))))</f>
        <v>Wanganui</v>
      </c>
      <c r="G1036" s="177">
        <f>IF('9 All Base Data'!I1036="..C","..C",'9 All Base Data'!I1036*Basecase_Pop_2006)</f>
        <v>2115</v>
      </c>
      <c r="H1036" s="177">
        <f>IF('9 All Base Data'!J1036="..C","..C",'9 All Base Data'!J1036*Basecase_Pop_2006)</f>
        <v>1545</v>
      </c>
      <c r="I1036" s="191">
        <f>IF('9 All Base Data'!L1036="..C","..C",'9 All Base Data'!L1036*Basecase_Pop_2006)</f>
        <v>27</v>
      </c>
      <c r="J1036" s="156">
        <f>IF('9 All Base Data'!$P1036=0,0,('9 All Base Data'!$P1036*Basecase_Pop_2006)/(1+(1/(BaseCase_Mort_AllAdults_30*('9 All Base Data'!$W1036*Basecase_PM10)/10))))</f>
        <v>0.1090342679127726</v>
      </c>
      <c r="K1036" s="156">
        <f>IF('9 All Base Data'!$Q1036=0,0,('9 All Base Data'!$Q1036*Basecase_Pop_2006)/(1+(1/(BaseCase_Mort_Maori_30*('9 All Base Data'!$W1036*Basecase_PM10)/10))))</f>
        <v>5.5555555555555552E-2</v>
      </c>
      <c r="L1036" s="179">
        <f>133/(1+1/(BaseCase_Mort_Child_0_1*'9 All Base Data'!$AB$10/10))*IF('9 All Base Data'!$L1036="..C",0,'9 All Base Data'!L1036/'9 All Base Data'!$L$2022)</f>
        <v>3.9387002093241204E-3</v>
      </c>
      <c r="M1036" s="178">
        <f>IF('9 All Base Data'!$R1036="","",IF('9 All Base Data'!$R1036=0,0,('9 All Base Data'!$R1036*Basecase_Pop_2006)/(1+(1/(BaseCase_CardiacHA_All*('9 All Base Data'!$W1036*Basecase_PM10)/10)))))</f>
        <v>0.29025844930417494</v>
      </c>
      <c r="N1036" s="178">
        <f>IF('9 All Base Data'!$S1036="","",IF('9 All Base Data'!$S1036=0,0,('9 All Base Data'!S1036*Basecase_Pop_2006)/(1+(1/(BaseCase_RespHA_All*('9 All Base Data'!$W1036*Basecase_PM10)/10)))))</f>
        <v>0.26402640264026406</v>
      </c>
      <c r="O1036" s="178">
        <f>IF('9 All Base Data'!$T1036="","",IF('9 All Base Data'!$T1036=0,0,('9 All Base Data'!$T1036*Basecase_Pop_2006)/(1+(1/(BaseCase_RespHA_Child_1_4*('9 All Base Data'!$W1036*Basecase_PM10)/10)))))</f>
        <v>4.5751633986928109E-2</v>
      </c>
      <c r="P1036" s="179">
        <f>IF('9 All Base Data'!$U1036="","",IF('9 All Base Data'!$U1036=0,0,('9 All Base Data'!$U1036*Basecase_Pop_2006)/(1+(1/(BaseCase_RespHA_Child_5_14*('9 All Base Data'!$W1036*Basecase_PM10)/10)))))</f>
        <v>4.8543689320388349E-2</v>
      </c>
      <c r="Q1036" s="156">
        <f>IF('7 Base case Results'!$G1036="..C",0,BaseCase_RADs_All*'7 Base case Results'!$G1036*('9 All Base Data'!$V1036*Basecase_PM10)/10)</f>
        <v>1142.0999999999999</v>
      </c>
      <c r="R1036" s="189">
        <f t="shared" si="160"/>
        <v>0.38816199376947041</v>
      </c>
      <c r="S1036" s="178">
        <f t="shared" si="161"/>
        <v>0.19777777777777777</v>
      </c>
      <c r="T1036" s="179">
        <f t="shared" si="162"/>
        <v>1.4021772745193868E-2</v>
      </c>
      <c r="U1036" s="178">
        <f t="shared" si="163"/>
        <v>1.8431411530815108E-3</v>
      </c>
      <c r="V1036" s="178">
        <f t="shared" si="164"/>
        <v>1.1973597359735974E-3</v>
      </c>
      <c r="W1036" s="178">
        <f t="shared" si="165"/>
        <v>2.0748366013071895E-4</v>
      </c>
      <c r="X1036" s="179">
        <f t="shared" si="166"/>
        <v>2.2014563106796114E-4</v>
      </c>
      <c r="Y1036" s="179">
        <f t="shared" si="167"/>
        <v>7.0810200000000004E-2</v>
      </c>
      <c r="Z1036" s="186">
        <f t="shared" si="168"/>
        <v>0.47603446740371941</v>
      </c>
      <c r="AA1036" s="156">
        <f>$J1036*'9 All Base Data'!$Y1036</f>
        <v>2.9703333184599619E-2</v>
      </c>
      <c r="AB1036" s="156">
        <f>$K1036*'9 All Base Data'!$Y1036</f>
        <v>1.5134555479772185E-2</v>
      </c>
      <c r="AC1036" s="178">
        <f>$L1036*'9 All Base Data'!$Y1036</f>
        <v>1.0729885830517119E-3</v>
      </c>
      <c r="AD1036" s="178">
        <f>IF($M1036="","",$M1036*'9 All Base Data'!$Y1036)</f>
        <v>7.9072786880400203E-2</v>
      </c>
      <c r="AE1036" s="178">
        <f>IF($N1036="","",$N1036*'9 All Base Data'!$Y1036)</f>
        <v>7.1926600299907426E-2</v>
      </c>
      <c r="AF1036" s="178">
        <f>IF($O1036="","",$O1036*'9 All Base Data'!$Y1036)</f>
        <v>1.2463751571577095E-2</v>
      </c>
      <c r="AG1036" s="178">
        <f>IF($P1036="","",$P1036*'9 All Base Data'!$Y1036)</f>
        <v>1.3224368865820355E-2</v>
      </c>
      <c r="AH1036" s="167">
        <f>$Q1036*'9 All Base Data'!$Y1036</f>
        <v>311.13316464206059</v>
      </c>
      <c r="AI1036" s="178">
        <f>$R1036*'9 All Base Data'!$Y1036</f>
        <v>0.10574386613717464</v>
      </c>
      <c r="AJ1036" s="178">
        <f>$S1036*'9 All Base Data'!$Y1036</f>
        <v>5.3879017507988979E-2</v>
      </c>
      <c r="AK1036" s="178">
        <f>$T1036*'9 All Base Data'!$Y1036</f>
        <v>3.8198393556640943E-3</v>
      </c>
      <c r="AL1036" s="178">
        <f>IF($U1036="","",$U1036*'9 All Base Data'!$Y1036)</f>
        <v>5.0211219669054122E-4</v>
      </c>
      <c r="AM1036" s="178">
        <f>IF($V1036="","",$V1036*'9 All Base Data'!$Y1036)</f>
        <v>3.2618713236008017E-4</v>
      </c>
      <c r="AN1036" s="178">
        <f>IF($W1036="","",$W1036*'9 All Base Data'!$Y1036)</f>
        <v>5.6523113377102121E-5</v>
      </c>
      <c r="AO1036" s="178">
        <f>IF($X1036="","",$X1036*'9 All Base Data'!$Y1036)</f>
        <v>5.9972512806495307E-5</v>
      </c>
      <c r="AP1036" s="178">
        <f>$Y1036*'9 All Base Data'!$Y1036</f>
        <v>1.9290256207807759E-2</v>
      </c>
      <c r="AQ1036" s="179">
        <f t="shared" si="169"/>
        <v>0.12968226102969713</v>
      </c>
    </row>
    <row r="1037" spans="1:43" x14ac:dyDescent="0.25">
      <c r="A1037" s="124">
        <v>557300</v>
      </c>
      <c r="B1037" s="125" t="s">
        <v>1080</v>
      </c>
      <c r="C1037" s="126" t="s">
        <v>646</v>
      </c>
      <c r="D1037" s="101" t="s">
        <v>2099</v>
      </c>
      <c r="E1037" s="142"/>
      <c r="F1037" s="191" t="str">
        <f>IF('9 All Base Data'!G1037="Rural Centre","Rural",IF('9 All Base Data'!G1037="Rural (Incl.some Off Shore Islands)","Rural",IF('9 All Base Data'!G1037="Inlet-in TA but not in Urban Area","Rural",IF('9 All Base Data'!G1037="Rural (Incl.some Off Shore Islands)","Rural",IF('9 All Base Data'!G1037="Inlet-not in TA","Rural",IF('9 All Base Data'!G1037="Inland Water not in Urban Area","Rural",IF('9 All Base Data'!G1037="Oceanic-in Region but not in TA","Rural",'9 All Base Data'!G1037)))))))</f>
        <v>Wanganui</v>
      </c>
      <c r="G1037" s="177">
        <f>IF('9 All Base Data'!I1037="..C","..C",'9 All Base Data'!I1037*Basecase_Pop_2006)</f>
        <v>1707</v>
      </c>
      <c r="H1037" s="177">
        <f>IF('9 All Base Data'!J1037="..C","..C",'9 All Base Data'!J1037*Basecase_Pop_2006)</f>
        <v>972</v>
      </c>
      <c r="I1037" s="191">
        <f>IF('9 All Base Data'!L1037="..C","..C",'9 All Base Data'!L1037*Basecase_Pop_2006)</f>
        <v>36</v>
      </c>
      <c r="J1037" s="156">
        <f>IF('9 All Base Data'!$P1037=0,0,('9 All Base Data'!$P1037*Basecase_Pop_2006)/(1+(1/(BaseCase_Mort_AllAdults_30*('9 All Base Data'!$W1037*Basecase_PM10)/10))))</f>
        <v>2.4205607476635516</v>
      </c>
      <c r="K1037" s="156">
        <f>IF('9 All Base Data'!$Q1037=0,0,('9 All Base Data'!$Q1037*Basecase_Pop_2006)/(1+(1/(BaseCase_Mort_Maori_30*('9 All Base Data'!$W1037*Basecase_PM10)/10))))</f>
        <v>0.16666666666666666</v>
      </c>
      <c r="L1037" s="179">
        <f>133/(1+1/(BaseCase_Mort_Child_0_1*'9 All Base Data'!$AB$10/10))*IF('9 All Base Data'!$L1037="..C",0,'9 All Base Data'!L1037/'9 All Base Data'!$L$2022)</f>
        <v>5.2516002790988277E-3</v>
      </c>
      <c r="M1037" s="178">
        <f>IF('9 All Base Data'!$R1037="","",IF('9 All Base Data'!$R1037=0,0,('9 All Base Data'!$R1037*Basecase_Pop_2006)/(1+(1/(BaseCase_CardiacHA_All*('9 All Base Data'!$W1037*Basecase_PM10)/10)))))</f>
        <v>0.20079522862823063</v>
      </c>
      <c r="N1037" s="178">
        <f>IF('9 All Base Data'!$S1037="","",IF('9 All Base Data'!$S1037=0,0,('9 All Base Data'!S1037*Basecase_Pop_2006)/(1+(1/(BaseCase_RespHA_All*('9 All Base Data'!$W1037*Basecase_PM10)/10)))))</f>
        <v>0.44884488448844889</v>
      </c>
      <c r="O1037" s="178">
        <f>IF('9 All Base Data'!$T1037="","",IF('9 All Base Data'!$T1037=0,0,('9 All Base Data'!$T1037*Basecase_Pop_2006)/(1+(1/(BaseCase_RespHA_Child_1_4*('9 All Base Data'!$W1037*Basecase_PM10)/10)))))</f>
        <v>0.17647058823529413</v>
      </c>
      <c r="P1037" s="179">
        <f>IF('9 All Base Data'!$U1037="","",IF('9 All Base Data'!$U1037=0,0,('9 All Base Data'!$U1037*Basecase_Pop_2006)/(1+(1/(BaseCase_RespHA_Child_5_14*('9 All Base Data'!$W1037*Basecase_PM10)/10)))))</f>
        <v>8.7378640776699018E-2</v>
      </c>
      <c r="Q1037" s="156">
        <f>IF('7 Base case Results'!$G1037="..C",0,BaseCase_RADs_All*'7 Base case Results'!$G1037*('9 All Base Data'!$V1037*Basecase_PM10)/10)</f>
        <v>921.78</v>
      </c>
      <c r="R1037" s="189">
        <f t="shared" si="160"/>
        <v>8.6171962616822437</v>
      </c>
      <c r="S1037" s="178">
        <f t="shared" si="161"/>
        <v>0.59333333333333327</v>
      </c>
      <c r="T1037" s="179">
        <f t="shared" si="162"/>
        <v>1.8695696993591828E-2</v>
      </c>
      <c r="U1037" s="178">
        <f t="shared" si="163"/>
        <v>1.2750497017892644E-3</v>
      </c>
      <c r="V1037" s="178">
        <f t="shared" si="164"/>
        <v>2.0355115511551157E-3</v>
      </c>
      <c r="W1037" s="178">
        <f t="shared" si="165"/>
        <v>8.0029411764705888E-4</v>
      </c>
      <c r="X1037" s="179">
        <f t="shared" si="166"/>
        <v>3.9626213592233007E-4</v>
      </c>
      <c r="Y1037" s="179">
        <f t="shared" si="167"/>
        <v>5.7150359999999997E-2</v>
      </c>
      <c r="Z1037" s="186">
        <f t="shared" si="168"/>
        <v>8.6963528799287779</v>
      </c>
      <c r="AA1037" s="156">
        <f>$J1037*'9 All Base Data'!$Y1037</f>
        <v>0.65941399669811152</v>
      </c>
      <c r="AB1037" s="156">
        <f>$K1037*'9 All Base Data'!$Y1037</f>
        <v>4.5403666439316551E-2</v>
      </c>
      <c r="AC1037" s="178">
        <f>$L1037*'9 All Base Data'!$Y1037</f>
        <v>1.4306514440689494E-3</v>
      </c>
      <c r="AD1037" s="178">
        <f>IF($M1037="","",$M1037*'9 All Base Data'!$Y1037)</f>
        <v>5.4701037499454937E-2</v>
      </c>
      <c r="AE1037" s="178">
        <f>IF($N1037="","",$N1037*'9 All Base Data'!$Y1037)</f>
        <v>0.12227522050984262</v>
      </c>
      <c r="AF1037" s="178">
        <f>IF($O1037="","",$O1037*'9 All Base Data'!$Y1037)</f>
        <v>4.8074470347511652E-2</v>
      </c>
      <c r="AG1037" s="178">
        <f>IF($P1037="","",$P1037*'9 All Base Data'!$Y1037)</f>
        <v>2.3803863958476636E-2</v>
      </c>
      <c r="AH1037" s="167">
        <f>$Q1037*'9 All Base Data'!$Y1037</f>
        <v>251.11314990259928</v>
      </c>
      <c r="AI1037" s="178">
        <f>$R1037*'9 All Base Data'!$Y1037</f>
        <v>2.347513828245277</v>
      </c>
      <c r="AJ1037" s="178">
        <f>$S1037*'9 All Base Data'!$Y1037</f>
        <v>0.16163705252396693</v>
      </c>
      <c r="AK1037" s="178">
        <f>$T1037*'9 All Base Data'!$Y1037</f>
        <v>5.0931191408854605E-3</v>
      </c>
      <c r="AL1037" s="178">
        <f>IF($U1037="","",$U1037*'9 All Base Data'!$Y1037)</f>
        <v>3.4735158812153886E-4</v>
      </c>
      <c r="AM1037" s="178">
        <f>IF($V1037="","",$V1037*'9 All Base Data'!$Y1037)</f>
        <v>5.5451812501213632E-4</v>
      </c>
      <c r="AN1037" s="178">
        <f>IF($W1037="","",$W1037*'9 All Base Data'!$Y1037)</f>
        <v>2.1801772302596534E-4</v>
      </c>
      <c r="AO1037" s="178">
        <f>IF($X1037="","",$X1037*'9 All Base Data'!$Y1037)</f>
        <v>1.0795052305169155E-4</v>
      </c>
      <c r="AP1037" s="178">
        <f>$Y1037*'9 All Base Data'!$Y1037</f>
        <v>1.5569015293961154E-2</v>
      </c>
      <c r="AQ1037" s="179">
        <f t="shared" si="169"/>
        <v>2.3690778323932573</v>
      </c>
    </row>
    <row r="1038" spans="1:43" x14ac:dyDescent="0.25">
      <c r="A1038" s="124">
        <v>557400</v>
      </c>
      <c r="B1038" s="125" t="s">
        <v>1081</v>
      </c>
      <c r="C1038" s="126" t="s">
        <v>646</v>
      </c>
      <c r="D1038" s="101" t="s">
        <v>2099</v>
      </c>
      <c r="E1038" s="142"/>
      <c r="F1038" s="191" t="str">
        <f>IF('9 All Base Data'!G1038="Rural Centre","Rural",IF('9 All Base Data'!G1038="Rural (Incl.some Off Shore Islands)","Rural",IF('9 All Base Data'!G1038="Inlet-in TA but not in Urban Area","Rural",IF('9 All Base Data'!G1038="Rural (Incl.some Off Shore Islands)","Rural",IF('9 All Base Data'!G1038="Inlet-not in TA","Rural",IF('9 All Base Data'!G1038="Inland Water not in Urban Area","Rural",IF('9 All Base Data'!G1038="Oceanic-in Region but not in TA","Rural",'9 All Base Data'!G1038)))))))</f>
        <v>Wanganui</v>
      </c>
      <c r="G1038" s="177">
        <f>IF('9 All Base Data'!I1038="..C","..C",'9 All Base Data'!I1038*Basecase_Pop_2006)</f>
        <v>1986</v>
      </c>
      <c r="H1038" s="177">
        <f>IF('9 All Base Data'!J1038="..C","..C",'9 All Base Data'!J1038*Basecase_Pop_2006)</f>
        <v>1242</v>
      </c>
      <c r="I1038" s="191">
        <f>IF('9 All Base Data'!L1038="..C","..C",'9 All Base Data'!L1038*Basecase_Pop_2006)</f>
        <v>30</v>
      </c>
      <c r="J1038" s="156">
        <f>IF('9 All Base Data'!$P1038=0,0,('9 All Base Data'!$P1038*Basecase_Pop_2006)/(1+(1/(BaseCase_Mort_AllAdults_30*('9 All Base Data'!$W1038*Basecase_PM10)/10))))</f>
        <v>0.67601246105919011</v>
      </c>
      <c r="K1038" s="156">
        <f>IF('9 All Base Data'!$Q1038=0,0,('9 All Base Data'!$Q1038*Basecase_Pop_2006)/(1+(1/(BaseCase_Mort_Maori_30*('9 All Base Data'!$W1038*Basecase_PM10)/10))))</f>
        <v>0.3888888888888889</v>
      </c>
      <c r="L1038" s="179">
        <f>133/(1+1/(BaseCase_Mort_Child_0_1*'9 All Base Data'!$AB$10/10))*IF('9 All Base Data'!$L1038="..C",0,'9 All Base Data'!L1038/'9 All Base Data'!$L$2022)</f>
        <v>4.3763335659156898E-3</v>
      </c>
      <c r="M1038" s="178">
        <f>IF('9 All Base Data'!$R1038="","",IF('9 All Base Data'!$R1038=0,0,('9 All Base Data'!$R1038*Basecase_Pop_2006)/(1+(1/(BaseCase_CardiacHA_All*('9 All Base Data'!$W1038*Basecase_PM10)/10)))))</f>
        <v>0.25248508946322068</v>
      </c>
      <c r="N1038" s="178">
        <f>IF('9 All Base Data'!$S1038="","",IF('9 All Base Data'!$S1038=0,0,('9 All Base Data'!S1038*Basecase_Pop_2006)/(1+(1/(BaseCase_RespHA_All*('9 All Base Data'!$W1038*Basecase_PM10)/10)))))</f>
        <v>0.43564356435643564</v>
      </c>
      <c r="O1038" s="178">
        <f>IF('9 All Base Data'!$T1038="","",IF('9 All Base Data'!$T1038=0,0,('9 All Base Data'!$T1038*Basecase_Pop_2006)/(1+(1/(BaseCase_RespHA_Child_1_4*('9 All Base Data'!$W1038*Basecase_PM10)/10)))))</f>
        <v>0.1699346405228758</v>
      </c>
      <c r="P1038" s="179">
        <f>IF('9 All Base Data'!$U1038="","",IF('9 All Base Data'!$U1038=0,0,('9 All Base Data'!$U1038*Basecase_Pop_2006)/(1+(1/(BaseCase_RespHA_Child_5_14*('9 All Base Data'!$W1038*Basecase_PM10)/10)))))</f>
        <v>8.7378640776699018E-2</v>
      </c>
      <c r="Q1038" s="156">
        <f>IF('7 Base case Results'!$G1038="..C",0,BaseCase_RADs_All*'7 Base case Results'!$G1038*('9 All Base Data'!$V1038*Basecase_PM10)/10)</f>
        <v>1072.44</v>
      </c>
      <c r="R1038" s="189">
        <f t="shared" si="160"/>
        <v>2.4066043613707166</v>
      </c>
      <c r="S1038" s="178">
        <f t="shared" si="161"/>
        <v>1.3844444444444446</v>
      </c>
      <c r="T1038" s="179">
        <f t="shared" si="162"/>
        <v>1.5579747494659856E-2</v>
      </c>
      <c r="U1038" s="178">
        <f t="shared" si="163"/>
        <v>1.6032803180914513E-3</v>
      </c>
      <c r="V1038" s="178">
        <f t="shared" si="164"/>
        <v>1.9756435643564357E-3</v>
      </c>
      <c r="W1038" s="178">
        <f t="shared" si="165"/>
        <v>7.7065359477124175E-4</v>
      </c>
      <c r="X1038" s="179">
        <f t="shared" si="166"/>
        <v>3.9626213592233007E-4</v>
      </c>
      <c r="Y1038" s="179">
        <f t="shared" si="167"/>
        <v>6.649128E-2</v>
      </c>
      <c r="Z1038" s="186">
        <f t="shared" si="168"/>
        <v>2.4922543127478245</v>
      </c>
      <c r="AA1038" s="156">
        <f>$J1038*'9 All Base Data'!$Y1038</f>
        <v>0.18416066574451764</v>
      </c>
      <c r="AB1038" s="156">
        <f>$K1038*'9 All Base Data'!$Y1038</f>
        <v>0.1059418883584053</v>
      </c>
      <c r="AC1038" s="178">
        <f>$L1038*'9 All Base Data'!$Y1038</f>
        <v>1.1922095367241244E-3</v>
      </c>
      <c r="AD1038" s="178">
        <f>IF($M1038="","",$M1038*'9 All Base Data'!$Y1038)</f>
        <v>6.8782492697334427E-2</v>
      </c>
      <c r="AE1038" s="178">
        <f>IF($N1038="","",$N1038*'9 All Base Data'!$Y1038)</f>
        <v>0.11867889049484723</v>
      </c>
      <c r="AF1038" s="178">
        <f>IF($O1038="","",$O1038*'9 All Base Data'!$Y1038)</f>
        <v>4.6293934408714911E-2</v>
      </c>
      <c r="AG1038" s="178">
        <f>IF($P1038="","",$P1038*'9 All Base Data'!$Y1038)</f>
        <v>2.3803863958476636E-2</v>
      </c>
      <c r="AH1038" s="167">
        <f>$Q1038*'9 All Base Data'!$Y1038</f>
        <v>292.15624821708388</v>
      </c>
      <c r="AI1038" s="178">
        <f>$R1038*'9 All Base Data'!$Y1038</f>
        <v>0.65561197005048277</v>
      </c>
      <c r="AJ1038" s="178">
        <f>$S1038*'9 All Base Data'!$Y1038</f>
        <v>0.37715312255592287</v>
      </c>
      <c r="AK1038" s="178">
        <f>$T1038*'9 All Base Data'!$Y1038</f>
        <v>4.2442659507378831E-3</v>
      </c>
      <c r="AL1038" s="178">
        <f>IF($U1038="","",$U1038*'9 All Base Data'!$Y1038)</f>
        <v>4.3676882862807358E-4</v>
      </c>
      <c r="AM1038" s="178">
        <f>IF($V1038="","",$V1038*'9 All Base Data'!$Y1038)</f>
        <v>5.3820876839413227E-4</v>
      </c>
      <c r="AN1038" s="178">
        <f>IF($W1038="","",$W1038*'9 All Base Data'!$Y1038)</f>
        <v>2.0994299254352213E-4</v>
      </c>
      <c r="AO1038" s="178">
        <f>IF($X1038="","",$X1038*'9 All Base Data'!$Y1038)</f>
        <v>1.0795052305169155E-4</v>
      </c>
      <c r="AP1038" s="178">
        <f>$Y1038*'9 All Base Data'!$Y1038</f>
        <v>1.8113687389459201E-2</v>
      </c>
      <c r="AQ1038" s="179">
        <f t="shared" si="169"/>
        <v>0.6789449009877021</v>
      </c>
    </row>
    <row r="1039" spans="1:43" x14ac:dyDescent="0.25">
      <c r="A1039" s="124">
        <v>557500</v>
      </c>
      <c r="B1039" s="125" t="s">
        <v>1082</v>
      </c>
      <c r="C1039" s="126" t="s">
        <v>646</v>
      </c>
      <c r="D1039" s="101" t="s">
        <v>2099</v>
      </c>
      <c r="E1039" s="142"/>
      <c r="F1039" s="191" t="str">
        <f>IF('9 All Base Data'!G1039="Rural Centre","Rural",IF('9 All Base Data'!G1039="Rural (Incl.some Off Shore Islands)","Rural",IF('9 All Base Data'!G1039="Inlet-in TA but not in Urban Area","Rural",IF('9 All Base Data'!G1039="Rural (Incl.some Off Shore Islands)","Rural",IF('9 All Base Data'!G1039="Inlet-not in TA","Rural",IF('9 All Base Data'!G1039="Inland Water not in Urban Area","Rural",IF('9 All Base Data'!G1039="Oceanic-in Region but not in TA","Rural",'9 All Base Data'!G1039)))))))</f>
        <v>Wanganui</v>
      </c>
      <c r="G1039" s="177">
        <f>IF('9 All Base Data'!I1039="..C","..C",'9 All Base Data'!I1039*Basecase_Pop_2006)</f>
        <v>2136</v>
      </c>
      <c r="H1039" s="177">
        <f>IF('9 All Base Data'!J1039="..C","..C",'9 All Base Data'!J1039*Basecase_Pop_2006)</f>
        <v>1323</v>
      </c>
      <c r="I1039" s="191">
        <f>IF('9 All Base Data'!L1039="..C","..C",'9 All Base Data'!L1039*Basecase_Pop_2006)</f>
        <v>36</v>
      </c>
      <c r="J1039" s="156">
        <f>IF('9 All Base Data'!$P1039=0,0,('9 All Base Data'!$P1039*Basecase_Pop_2006)/(1+(1/(BaseCase_Mort_AllAdults_30*('9 All Base Data'!$W1039*Basecase_PM10)/10))))</f>
        <v>0.89408099688473519</v>
      </c>
      <c r="K1039" s="156">
        <f>IF('9 All Base Data'!$Q1039=0,0,('9 All Base Data'!$Q1039*Basecase_Pop_2006)/(1+(1/(BaseCase_Mort_Maori_30*('9 All Base Data'!$W1039*Basecase_PM10)/10))))</f>
        <v>0.22222222222222221</v>
      </c>
      <c r="L1039" s="179">
        <f>133/(1+1/(BaseCase_Mort_Child_0_1*'9 All Base Data'!$AB$10/10))*IF('9 All Base Data'!$L1039="..C",0,'9 All Base Data'!L1039/'9 All Base Data'!$L$2022)</f>
        <v>5.2516002790988277E-3</v>
      </c>
      <c r="M1039" s="178">
        <f>IF('9 All Base Data'!$R1039="","",IF('9 All Base Data'!$R1039=0,0,('9 All Base Data'!$R1039*Basecase_Pop_2006)/(1+(1/(BaseCase_CardiacHA_All*('9 All Base Data'!$W1039*Basecase_PM10)/10)))))</f>
        <v>0.3797216699801193</v>
      </c>
      <c r="N1039" s="178">
        <f>IF('9 All Base Data'!$S1039="","",IF('9 All Base Data'!$S1039=0,0,('9 All Base Data'!S1039*Basecase_Pop_2006)/(1+(1/(BaseCase_RespHA_All*('9 All Base Data'!$W1039*Basecase_PM10)/10)))))</f>
        <v>0.45544554455445546</v>
      </c>
      <c r="O1039" s="178">
        <f>IF('9 All Base Data'!$T1039="","",IF('9 All Base Data'!$T1039=0,0,('9 All Base Data'!$T1039*Basecase_Pop_2006)/(1+(1/(BaseCase_RespHA_Child_1_4*('9 All Base Data'!$W1039*Basecase_PM10)/10)))))</f>
        <v>0.1045751633986928</v>
      </c>
      <c r="P1039" s="179">
        <f>IF('9 All Base Data'!$U1039="","",IF('9 All Base Data'!$U1039=0,0,('9 All Base Data'!$U1039*Basecase_Pop_2006)/(1+(1/(BaseCase_RespHA_Child_5_14*('9 All Base Data'!$W1039*Basecase_PM10)/10)))))</f>
        <v>8.7378640776699018E-2</v>
      </c>
      <c r="Q1039" s="156">
        <f>IF('7 Base case Results'!$G1039="..C",0,BaseCase_RADs_All*'7 Base case Results'!$G1039*('9 All Base Data'!$V1039*Basecase_PM10)/10)</f>
        <v>1153.44</v>
      </c>
      <c r="R1039" s="189">
        <f t="shared" si="160"/>
        <v>3.1829283489096576</v>
      </c>
      <c r="S1039" s="178">
        <f t="shared" si="161"/>
        <v>0.7911111111111111</v>
      </c>
      <c r="T1039" s="179">
        <f t="shared" si="162"/>
        <v>1.8695696993591828E-2</v>
      </c>
      <c r="U1039" s="178">
        <f t="shared" si="163"/>
        <v>2.4112326043737578E-3</v>
      </c>
      <c r="V1039" s="178">
        <f t="shared" si="164"/>
        <v>2.0654455445544553E-3</v>
      </c>
      <c r="W1039" s="178">
        <f t="shared" si="165"/>
        <v>4.7424836601307188E-4</v>
      </c>
      <c r="X1039" s="179">
        <f t="shared" si="166"/>
        <v>3.9626213592233007E-4</v>
      </c>
      <c r="Y1039" s="179">
        <f t="shared" si="167"/>
        <v>7.1513279999999999E-2</v>
      </c>
      <c r="Z1039" s="186">
        <f t="shared" si="168"/>
        <v>3.277614004052178</v>
      </c>
      <c r="AA1039" s="156">
        <f>$J1039*'9 All Base Data'!$Y1039</f>
        <v>0.24356733211371684</v>
      </c>
      <c r="AB1039" s="156">
        <f>$K1039*'9 All Base Data'!$Y1039</f>
        <v>6.0538221919088739E-2</v>
      </c>
      <c r="AC1039" s="178">
        <f>$L1039*'9 All Base Data'!$Y1039</f>
        <v>1.4306514440689494E-3</v>
      </c>
      <c r="AD1039" s="178">
        <f>IF($M1039="","",$M1039*'9 All Base Data'!$Y1039)</f>
        <v>0.10344453626134548</v>
      </c>
      <c r="AE1039" s="178">
        <f>IF($N1039="","",$N1039*'9 All Base Data'!$Y1039)</f>
        <v>0.12407338551734029</v>
      </c>
      <c r="AF1039" s="178">
        <f>IF($O1039="","",$O1039*'9 All Base Data'!$Y1039)</f>
        <v>2.8488575020747638E-2</v>
      </c>
      <c r="AG1039" s="178">
        <f>IF($P1039="","",$P1039*'9 All Base Data'!$Y1039)</f>
        <v>2.3803863958476636E-2</v>
      </c>
      <c r="AH1039" s="167">
        <f>$Q1039*'9 All Base Data'!$Y1039</f>
        <v>314.22243010659173</v>
      </c>
      <c r="AI1039" s="178">
        <f>$R1039*'9 All Base Data'!$Y1039</f>
        <v>0.86709970232483202</v>
      </c>
      <c r="AJ1039" s="178">
        <f>$S1039*'9 All Base Data'!$Y1039</f>
        <v>0.21551607003195591</v>
      </c>
      <c r="AK1039" s="178">
        <f>$T1039*'9 All Base Data'!$Y1039</f>
        <v>5.0931191408854605E-3</v>
      </c>
      <c r="AL1039" s="178">
        <f>IF($U1039="","",$U1039*'9 All Base Data'!$Y1039)</f>
        <v>6.568728052595438E-4</v>
      </c>
      <c r="AM1039" s="178">
        <f>IF($V1039="","",$V1039*'9 All Base Data'!$Y1039)</f>
        <v>5.6267280332113819E-4</v>
      </c>
      <c r="AN1039" s="178">
        <f>IF($W1039="","",$W1039*'9 All Base Data'!$Y1039)</f>
        <v>1.2919568771909055E-4</v>
      </c>
      <c r="AO1039" s="178">
        <f>IF($X1039="","",$X1039*'9 All Base Data'!$Y1039)</f>
        <v>1.0795052305169155E-4</v>
      </c>
      <c r="AP1039" s="178">
        <f>$Y1039*'9 All Base Data'!$Y1039</f>
        <v>1.9481790666608687E-2</v>
      </c>
      <c r="AQ1039" s="179">
        <f t="shared" si="169"/>
        <v>0.89289415774090686</v>
      </c>
    </row>
    <row r="1040" spans="1:43" x14ac:dyDescent="0.25">
      <c r="A1040" s="124">
        <v>557600</v>
      </c>
      <c r="B1040" s="125" t="s">
        <v>1083</v>
      </c>
      <c r="C1040" s="126" t="s">
        <v>646</v>
      </c>
      <c r="D1040" s="101" t="s">
        <v>2099</v>
      </c>
      <c r="E1040" s="142"/>
      <c r="F1040" s="191" t="str">
        <f>IF('9 All Base Data'!G1040="Rural Centre","Rural",IF('9 All Base Data'!G1040="Rural (Incl.some Off Shore Islands)","Rural",IF('9 All Base Data'!G1040="Inlet-in TA but not in Urban Area","Rural",IF('9 All Base Data'!G1040="Rural (Incl.some Off Shore Islands)","Rural",IF('9 All Base Data'!G1040="Inlet-not in TA","Rural",IF('9 All Base Data'!G1040="Inland Water not in Urban Area","Rural",IF('9 All Base Data'!G1040="Oceanic-in Region but not in TA","Rural",'9 All Base Data'!G1040)))))))</f>
        <v>Wanganui</v>
      </c>
      <c r="G1040" s="177">
        <f>IF('9 All Base Data'!I1040="..C","..C",'9 All Base Data'!I1040*Basecase_Pop_2006)</f>
        <v>1587</v>
      </c>
      <c r="H1040" s="177">
        <f>IF('9 All Base Data'!J1040="..C","..C",'9 All Base Data'!J1040*Basecase_Pop_2006)</f>
        <v>927</v>
      </c>
      <c r="I1040" s="191">
        <f>IF('9 All Base Data'!L1040="..C","..C",'9 All Base Data'!L1040*Basecase_Pop_2006)</f>
        <v>21</v>
      </c>
      <c r="J1040" s="156">
        <f>IF('9 All Base Data'!$P1040=0,0,('9 All Base Data'!$P1040*Basecase_Pop_2006)/(1+(1/(BaseCase_Mort_AllAdults_30*('9 All Base Data'!$W1040*Basecase_PM10)/10))))</f>
        <v>3.2492211838006231</v>
      </c>
      <c r="K1040" s="156">
        <f>IF('9 All Base Data'!$Q1040=0,0,('9 All Base Data'!$Q1040*Basecase_Pop_2006)/(1+(1/(BaseCase_Mort_Maori_30*('9 All Base Data'!$W1040*Basecase_PM10)/10))))</f>
        <v>0.5</v>
      </c>
      <c r="L1040" s="179">
        <f>133/(1+1/(BaseCase_Mort_Child_0_1*'9 All Base Data'!$AB$10/10))*IF('9 All Base Data'!$L1040="..C",0,'9 All Base Data'!L1040/'9 All Base Data'!$L$2022)</f>
        <v>3.0634334961409829E-3</v>
      </c>
      <c r="M1040" s="178">
        <f>IF('9 All Base Data'!$R1040="","",IF('9 All Base Data'!$R1040=0,0,('9 All Base Data'!$R1040*Basecase_Pop_2006)/(1+(1/(BaseCase_CardiacHA_All*('9 All Base Data'!$W1040*Basecase_PM10)/10)))))</f>
        <v>0.14910536779324057</v>
      </c>
      <c r="N1040" s="178">
        <f>IF('9 All Base Data'!$S1040="","",IF('9 All Base Data'!$S1040=0,0,('9 All Base Data'!S1040*Basecase_Pop_2006)/(1+(1/(BaseCase_RespHA_All*('9 All Base Data'!$W1040*Basecase_PM10)/10)))))</f>
        <v>0.42574257425742573</v>
      </c>
      <c r="O1040" s="178">
        <f>IF('9 All Base Data'!$T1040="","",IF('9 All Base Data'!$T1040=0,0,('9 All Base Data'!$T1040*Basecase_Pop_2006)/(1+(1/(BaseCase_RespHA_Child_1_4*('9 All Base Data'!$W1040*Basecase_PM10)/10)))))</f>
        <v>0.16339869281045752</v>
      </c>
      <c r="P1040" s="179">
        <f>IF('9 All Base Data'!$U1040="","",IF('9 All Base Data'!$U1040=0,0,('9 All Base Data'!$U1040*Basecase_Pop_2006)/(1+(1/(BaseCase_RespHA_Child_5_14*('9 All Base Data'!$W1040*Basecase_PM10)/10)))))</f>
        <v>7.7669902912621352E-2</v>
      </c>
      <c r="Q1040" s="156">
        <f>IF('7 Base case Results'!$G1040="..C",0,BaseCase_RADs_All*'7 Base case Results'!$G1040*('9 All Base Data'!$V1040*Basecase_PM10)/10)</f>
        <v>856.9799999999999</v>
      </c>
      <c r="R1040" s="189">
        <f t="shared" si="160"/>
        <v>11.567227414330217</v>
      </c>
      <c r="S1040" s="178">
        <f t="shared" si="161"/>
        <v>1.78</v>
      </c>
      <c r="T1040" s="179">
        <f t="shared" si="162"/>
        <v>1.09058232462619E-2</v>
      </c>
      <c r="U1040" s="178">
        <f t="shared" si="163"/>
        <v>9.468190854870776E-4</v>
      </c>
      <c r="V1040" s="178">
        <f t="shared" si="164"/>
        <v>1.9307425742574257E-3</v>
      </c>
      <c r="W1040" s="178">
        <f t="shared" si="165"/>
        <v>7.4101307189542494E-4</v>
      </c>
      <c r="X1040" s="179">
        <f t="shared" si="166"/>
        <v>3.522330097087378E-4</v>
      </c>
      <c r="Y1040" s="179">
        <f t="shared" si="167"/>
        <v>5.3132759999999994E-2</v>
      </c>
      <c r="Z1040" s="186">
        <f t="shared" si="168"/>
        <v>11.634143559236223</v>
      </c>
      <c r="AA1040" s="156">
        <f>$J1040*'9 All Base Data'!$Y1040</f>
        <v>0.88515932890106852</v>
      </c>
      <c r="AB1040" s="156">
        <f>$K1040*'9 All Base Data'!$Y1040</f>
        <v>0.13621099931794967</v>
      </c>
      <c r="AC1040" s="178">
        <f>$L1040*'9 All Base Data'!$Y1040</f>
        <v>8.3454667570688717E-4</v>
      </c>
      <c r="AD1040" s="178">
        <f>IF($M1040="","",$M1040*'9 All Base Data'!$Y1040)</f>
        <v>4.0619582301575453E-2</v>
      </c>
      <c r="AE1040" s="178">
        <f>IF($N1040="","",$N1040*'9 All Base Data'!$Y1040)</f>
        <v>0.1159816429836007</v>
      </c>
      <c r="AF1040" s="178">
        <f>IF($O1040="","",$O1040*'9 All Base Data'!$Y1040)</f>
        <v>4.451339846991819E-2</v>
      </c>
      <c r="AG1040" s="178">
        <f>IF($P1040="","",$P1040*'9 All Base Data'!$Y1040)</f>
        <v>2.1158990185312566E-2</v>
      </c>
      <c r="AH1040" s="167">
        <f>$Q1040*'9 All Base Data'!$Y1040</f>
        <v>233.46020439099297</v>
      </c>
      <c r="AI1040" s="178">
        <f>$R1040*'9 All Base Data'!$Y1040</f>
        <v>3.1511672108878037</v>
      </c>
      <c r="AJ1040" s="178">
        <f>$S1040*'9 All Base Data'!$Y1040</f>
        <v>0.48491115757190084</v>
      </c>
      <c r="AK1040" s="178">
        <f>$T1040*'9 All Base Data'!$Y1040</f>
        <v>2.9709861655165186E-3</v>
      </c>
      <c r="AL1040" s="178">
        <f>IF($U1040="","",$U1040*'9 All Base Data'!$Y1040)</f>
        <v>2.5793434761500408E-4</v>
      </c>
      <c r="AM1040" s="178">
        <f>IF($V1040="","",$V1040*'9 All Base Data'!$Y1040)</f>
        <v>5.2597675093062925E-4</v>
      </c>
      <c r="AN1040" s="178">
        <f>IF($W1040="","",$W1040*'9 All Base Data'!$Y1040)</f>
        <v>2.0186826206107904E-4</v>
      </c>
      <c r="AO1040" s="178">
        <f>IF($X1040="","",$X1040*'9 All Base Data'!$Y1040)</f>
        <v>9.5956020490392492E-5</v>
      </c>
      <c r="AP1040" s="178">
        <f>$Y1040*'9 All Base Data'!$Y1040</f>
        <v>1.4474532672241565E-2</v>
      </c>
      <c r="AQ1040" s="179">
        <f t="shared" si="169"/>
        <v>3.1693966408241074</v>
      </c>
    </row>
    <row r="1041" spans="1:43" x14ac:dyDescent="0.25">
      <c r="A1041" s="124">
        <v>557700</v>
      </c>
      <c r="B1041" s="125" t="s">
        <v>1084</v>
      </c>
      <c r="C1041" s="126" t="s">
        <v>646</v>
      </c>
      <c r="D1041" s="101" t="s">
        <v>2099</v>
      </c>
      <c r="E1041" s="142"/>
      <c r="F1041" s="191" t="str">
        <f>IF('9 All Base Data'!G1041="Rural Centre","Rural",IF('9 All Base Data'!G1041="Rural (Incl.some Off Shore Islands)","Rural",IF('9 All Base Data'!G1041="Inlet-in TA but not in Urban Area","Rural",IF('9 All Base Data'!G1041="Rural (Incl.some Off Shore Islands)","Rural",IF('9 All Base Data'!G1041="Inlet-not in TA","Rural",IF('9 All Base Data'!G1041="Inland Water not in Urban Area","Rural",IF('9 All Base Data'!G1041="Oceanic-in Region but not in TA","Rural",'9 All Base Data'!G1041)))))))</f>
        <v>Wanganui</v>
      </c>
      <c r="G1041" s="177">
        <f>IF('9 All Base Data'!I1041="..C","..C",'9 All Base Data'!I1041*Basecase_Pop_2006)</f>
        <v>2070</v>
      </c>
      <c r="H1041" s="177">
        <f>IF('9 All Base Data'!J1041="..C","..C",'9 All Base Data'!J1041*Basecase_Pop_2006)</f>
        <v>1302</v>
      </c>
      <c r="I1041" s="191">
        <f>IF('9 All Base Data'!L1041="..C","..C",'9 All Base Data'!L1041*Basecase_Pop_2006)</f>
        <v>39</v>
      </c>
      <c r="J1041" s="156">
        <f>IF('9 All Base Data'!$P1041=0,0,('9 All Base Data'!$P1041*Basecase_Pop_2006)/(1+(1/(BaseCase_Mort_AllAdults_30*('9 All Base Data'!$W1041*Basecase_PM10)/10))))</f>
        <v>0.43613707165109039</v>
      </c>
      <c r="K1041" s="156">
        <f>IF('9 All Base Data'!$Q1041=0,0,('9 All Base Data'!$Q1041*Basecase_Pop_2006)/(1+(1/(BaseCase_Mort_Maori_30*('9 All Base Data'!$W1041*Basecase_PM10)/10))))</f>
        <v>0.27777777777777779</v>
      </c>
      <c r="L1041" s="179">
        <f>133/(1+1/(BaseCase_Mort_Child_0_1*'9 All Base Data'!$AB$10/10))*IF('9 All Base Data'!$L1041="..C",0,'9 All Base Data'!L1041/'9 All Base Data'!$L$2022)</f>
        <v>5.6892336356903963E-3</v>
      </c>
      <c r="M1041" s="178">
        <f>IF('9 All Base Data'!$R1041="","",IF('9 All Base Data'!$R1041=0,0,('9 All Base Data'!$R1041*Basecase_Pop_2006)/(1+(1/(BaseCase_CardiacHA_All*('9 All Base Data'!$W1041*Basecase_PM10)/10)))))</f>
        <v>0.31013916500994038</v>
      </c>
      <c r="N1041" s="178">
        <f>IF('9 All Base Data'!$S1041="","",IF('9 All Base Data'!$S1041=0,0,('9 All Base Data'!S1041*Basecase_Pop_2006)/(1+(1/(BaseCase_RespHA_All*('9 All Base Data'!$W1041*Basecase_PM10)/10)))))</f>
        <v>0.35973597359735976</v>
      </c>
      <c r="O1041" s="178">
        <f>IF('9 All Base Data'!$T1041="","",IF('9 All Base Data'!$T1041=0,0,('9 All Base Data'!$T1041*Basecase_Pop_2006)/(1+(1/(BaseCase_RespHA_Child_1_4*('9 All Base Data'!$W1041*Basecase_PM10)/10)))))</f>
        <v>5.8823529411764705E-2</v>
      </c>
      <c r="P1041" s="179">
        <f>IF('9 All Base Data'!$U1041="","",IF('9 All Base Data'!$U1041=0,0,('9 All Base Data'!$U1041*Basecase_Pop_2006)/(1+(1/(BaseCase_RespHA_Child_5_14*('9 All Base Data'!$W1041*Basecase_PM10)/10)))))</f>
        <v>5.8252427184466014E-2</v>
      </c>
      <c r="Q1041" s="156">
        <f>IF('7 Base case Results'!$G1041="..C",0,BaseCase_RADs_All*'7 Base case Results'!$G1041*('9 All Base Data'!$V1041*Basecase_PM10)/10)</f>
        <v>1117.8</v>
      </c>
      <c r="R1041" s="189">
        <f t="shared" si="160"/>
        <v>1.5526479750778817</v>
      </c>
      <c r="S1041" s="178">
        <f t="shared" si="161"/>
        <v>0.98888888888888893</v>
      </c>
      <c r="T1041" s="179">
        <f t="shared" si="162"/>
        <v>2.0253671743057811E-2</v>
      </c>
      <c r="U1041" s="178">
        <f t="shared" si="163"/>
        <v>1.9693836978131214E-3</v>
      </c>
      <c r="V1041" s="178">
        <f t="shared" si="164"/>
        <v>1.6314026402640266E-3</v>
      </c>
      <c r="W1041" s="178">
        <f t="shared" si="165"/>
        <v>2.667647058823529E-4</v>
      </c>
      <c r="X1041" s="179">
        <f t="shared" si="166"/>
        <v>2.6417475728155338E-4</v>
      </c>
      <c r="Y1041" s="179">
        <f t="shared" si="167"/>
        <v>6.9303599999999993E-2</v>
      </c>
      <c r="Z1041" s="186">
        <f t="shared" si="168"/>
        <v>1.6458060331590165</v>
      </c>
      <c r="AA1041" s="156">
        <f>$J1041*'9 All Base Data'!$Y1041</f>
        <v>0.11881333273839847</v>
      </c>
      <c r="AB1041" s="156">
        <f>$K1041*'9 All Base Data'!$Y1041</f>
        <v>7.5672777398860927E-2</v>
      </c>
      <c r="AC1041" s="178">
        <f>$L1041*'9 All Base Data'!$Y1041</f>
        <v>1.5498723977413616E-3</v>
      </c>
      <c r="AD1041" s="178">
        <f>IF($M1041="","",$M1041*'9 All Base Data'!$Y1041)</f>
        <v>8.4488731187276941E-2</v>
      </c>
      <c r="AE1041" s="178">
        <f>IF($N1041="","",$N1041*'9 All Base Data'!$Y1041)</f>
        <v>9.7999992908623865E-2</v>
      </c>
      <c r="AF1041" s="178">
        <f>IF($O1041="","",$O1041*'9 All Base Data'!$Y1041)</f>
        <v>1.6024823449170549E-2</v>
      </c>
      <c r="AG1041" s="178">
        <f>IF($P1041="","",$P1041*'9 All Base Data'!$Y1041)</f>
        <v>1.5869242638984427E-2</v>
      </c>
      <c r="AH1041" s="167">
        <f>$Q1041*'9 All Base Data'!$Y1041</f>
        <v>304.51331007520827</v>
      </c>
      <c r="AI1041" s="178">
        <f>$R1041*'9 All Base Data'!$Y1041</f>
        <v>0.42297546454869855</v>
      </c>
      <c r="AJ1041" s="178">
        <f>$S1041*'9 All Base Data'!$Y1041</f>
        <v>0.2693950875399449</v>
      </c>
      <c r="AK1041" s="178">
        <f>$T1041*'9 All Base Data'!$Y1041</f>
        <v>5.517545735959248E-3</v>
      </c>
      <c r="AL1041" s="178">
        <f>IF($U1041="","",$U1041*'9 All Base Data'!$Y1041)</f>
        <v>5.3650344303920853E-4</v>
      </c>
      <c r="AM1041" s="178">
        <f>IF($V1041="","",$V1041*'9 All Base Data'!$Y1041)</f>
        <v>4.4442996784060923E-4</v>
      </c>
      <c r="AN1041" s="178">
        <f>IF($W1041="","",$W1041*'9 All Base Data'!$Y1041)</f>
        <v>7.2672574341988436E-5</v>
      </c>
      <c r="AO1041" s="178">
        <f>IF($X1041="","",$X1041*'9 All Base Data'!$Y1041)</f>
        <v>7.1967015367794369E-5</v>
      </c>
      <c r="AP1041" s="178">
        <f>$Y1041*'9 All Base Data'!$Y1041</f>
        <v>1.8879825224662913E-2</v>
      </c>
      <c r="AQ1041" s="179">
        <f t="shared" si="169"/>
        <v>0.44835376892020051</v>
      </c>
    </row>
    <row r="1042" spans="1:43" x14ac:dyDescent="0.25">
      <c r="A1042" s="124">
        <v>557800</v>
      </c>
      <c r="B1042" s="125" t="s">
        <v>1085</v>
      </c>
      <c r="C1042" s="126" t="s">
        <v>646</v>
      </c>
      <c r="D1042" s="101" t="s">
        <v>2099</v>
      </c>
      <c r="E1042" s="142"/>
      <c r="F1042" s="191" t="str">
        <f>IF('9 All Base Data'!G1042="Rural Centre","Rural",IF('9 All Base Data'!G1042="Rural (Incl.some Off Shore Islands)","Rural",IF('9 All Base Data'!G1042="Inlet-in TA but not in Urban Area","Rural",IF('9 All Base Data'!G1042="Rural (Incl.some Off Shore Islands)","Rural",IF('9 All Base Data'!G1042="Inlet-not in TA","Rural",IF('9 All Base Data'!G1042="Inland Water not in Urban Area","Rural",IF('9 All Base Data'!G1042="Oceanic-in Region but not in TA","Rural",'9 All Base Data'!G1042)))))))</f>
        <v>Wanganui</v>
      </c>
      <c r="G1042" s="177">
        <f>IF('9 All Base Data'!I1042="..C","..C",'9 All Base Data'!I1042*Basecase_Pop_2006)</f>
        <v>642</v>
      </c>
      <c r="H1042" s="177">
        <f>IF('9 All Base Data'!J1042="..C","..C",'9 All Base Data'!J1042*Basecase_Pop_2006)</f>
        <v>459</v>
      </c>
      <c r="I1042" s="191">
        <f>IF('9 All Base Data'!L1042="..C","..C",'9 All Base Data'!L1042*Basecase_Pop_2006)</f>
        <v>6</v>
      </c>
      <c r="J1042" s="156">
        <f>IF('9 All Base Data'!$P1042=0,0,('9 All Base Data'!$P1042*Basecase_Pop_2006)/(1+(1/(BaseCase_Mort_AllAdults_30*('9 All Base Data'!$W1042*Basecase_PM10)/10))))</f>
        <v>1.3302180685358256</v>
      </c>
      <c r="K1042" s="156">
        <f>IF('9 All Base Data'!$Q1042=0,0,('9 All Base Data'!$Q1042*Basecase_Pop_2006)/(1+(1/(BaseCase_Mort_Maori_30*('9 All Base Data'!$W1042*Basecase_PM10)/10))))</f>
        <v>0.27777777777777779</v>
      </c>
      <c r="L1042" s="179">
        <f>133/(1+1/(BaseCase_Mort_Child_0_1*'9 All Base Data'!$AB$10/10))*IF('9 All Base Data'!$L1042="..C",0,'9 All Base Data'!L1042/'9 All Base Data'!$L$2022)</f>
        <v>8.7526671318313796E-4</v>
      </c>
      <c r="M1042" s="178">
        <f>IF('9 All Base Data'!$R1042="","",IF('9 All Base Data'!$R1042=0,0,('9 All Base Data'!$R1042*Basecase_Pop_2006)/(1+(1/(BaseCase_CardiacHA_All*('9 All Base Data'!$W1042*Basecase_PM10)/10)))))</f>
        <v>3.5785288270377733E-2</v>
      </c>
      <c r="N1042" s="178">
        <f>IF('9 All Base Data'!$S1042="","",IF('9 All Base Data'!$S1042=0,0,('9 All Base Data'!S1042*Basecase_Pop_2006)/(1+(1/(BaseCase_RespHA_All*('9 All Base Data'!$W1042*Basecase_PM10)/10)))))</f>
        <v>3.6303630363036299E-2</v>
      </c>
      <c r="O1042" s="178">
        <f>IF('9 All Base Data'!$T1042="","",IF('9 All Base Data'!$T1042=0,0,('9 All Base Data'!$T1042*Basecase_Pop_2006)/(1+(1/(BaseCase_RespHA_Child_1_4*('9 All Base Data'!$W1042*Basecase_PM10)/10)))))</f>
        <v>6.5359477124183E-3</v>
      </c>
      <c r="P1042" s="179">
        <f>IF('9 All Base Data'!$U1042="","",IF('9 All Base Data'!$U1042=0,0,('9 All Base Data'!$U1042*Basecase_Pop_2006)/(1+(1/(BaseCase_RespHA_Child_5_14*('9 All Base Data'!$W1042*Basecase_PM10)/10)))))</f>
        <v>1.9417475728155338E-2</v>
      </c>
      <c r="Q1042" s="156">
        <f>IF('7 Base case Results'!$G1042="..C",0,BaseCase_RADs_All*'7 Base case Results'!$G1042*('9 All Base Data'!$V1042*Basecase_PM10)/10)</f>
        <v>346.68</v>
      </c>
      <c r="R1042" s="189">
        <f t="shared" si="160"/>
        <v>4.735576323987539</v>
      </c>
      <c r="S1042" s="178">
        <f t="shared" si="161"/>
        <v>0.98888888888888893</v>
      </c>
      <c r="T1042" s="179">
        <f t="shared" si="162"/>
        <v>3.1159494989319711E-3</v>
      </c>
      <c r="U1042" s="178">
        <f t="shared" si="163"/>
        <v>2.2723658051689862E-4</v>
      </c>
      <c r="V1042" s="178">
        <f t="shared" si="164"/>
        <v>1.646369636963696E-4</v>
      </c>
      <c r="W1042" s="178">
        <f t="shared" si="165"/>
        <v>2.9640522875816992E-5</v>
      </c>
      <c r="X1042" s="179">
        <f t="shared" si="166"/>
        <v>8.805825242718445E-5</v>
      </c>
      <c r="Y1042" s="179">
        <f t="shared" si="167"/>
        <v>2.1494159999999998E-2</v>
      </c>
      <c r="Z1042" s="186">
        <f t="shared" si="168"/>
        <v>4.7605783070306842</v>
      </c>
      <c r="AA1042" s="156">
        <f>$J1042*'9 All Base Data'!$Y1042</f>
        <v>0.36238066485211534</v>
      </c>
      <c r="AB1042" s="156">
        <f>$K1042*'9 All Base Data'!$Y1042</f>
        <v>7.5672777398860927E-2</v>
      </c>
      <c r="AC1042" s="178">
        <f>$L1042*'9 All Base Data'!$Y1042</f>
        <v>2.3844190734482489E-4</v>
      </c>
      <c r="AD1042" s="178">
        <f>IF($M1042="","",$M1042*'9 All Base Data'!$Y1042)</f>
        <v>9.7486997523781073E-3</v>
      </c>
      <c r="AE1042" s="178">
        <f>IF($N1042="","",$N1042*'9 All Base Data'!$Y1042)</f>
        <v>9.8899075412372684E-3</v>
      </c>
      <c r="AF1042" s="178">
        <f>IF($O1042="","",$O1042*'9 All Base Data'!$Y1042)</f>
        <v>1.7805359387967274E-3</v>
      </c>
      <c r="AG1042" s="178">
        <f>IF($P1042="","",$P1042*'9 All Base Data'!$Y1042)</f>
        <v>5.2897475463281416E-3</v>
      </c>
      <c r="AH1042" s="167">
        <f>$Q1042*'9 All Base Data'!$Y1042</f>
        <v>94.443258487093587</v>
      </c>
      <c r="AI1042" s="178">
        <f>$R1042*'9 All Base Data'!$Y1042</f>
        <v>1.2900751668735306</v>
      </c>
      <c r="AJ1042" s="178">
        <f>$S1042*'9 All Base Data'!$Y1042</f>
        <v>0.2693950875399449</v>
      </c>
      <c r="AK1042" s="178">
        <f>$T1042*'9 All Base Data'!$Y1042</f>
        <v>8.4885319014757661E-4</v>
      </c>
      <c r="AL1042" s="178">
        <f>IF($U1042="","",$U1042*'9 All Base Data'!$Y1042)</f>
        <v>6.1904243427600989E-5</v>
      </c>
      <c r="AM1042" s="178">
        <f>IF($V1042="","",$V1042*'9 All Base Data'!$Y1042)</f>
        <v>4.4850730699511009E-5</v>
      </c>
      <c r="AN1042" s="178">
        <f>IF($W1042="","",$W1042*'9 All Base Data'!$Y1042)</f>
        <v>8.0747304824431594E-6</v>
      </c>
      <c r="AO1042" s="178">
        <f>IF($X1042="","",$X1042*'9 All Base Data'!$Y1042)</f>
        <v>2.3989005122598123E-5</v>
      </c>
      <c r="AP1042" s="178">
        <f>$Y1042*'9 All Base Data'!$Y1042</f>
        <v>5.8554820261998014E-3</v>
      </c>
      <c r="AQ1042" s="179">
        <f t="shared" si="169"/>
        <v>1.2968862570640052</v>
      </c>
    </row>
    <row r="1043" spans="1:43" x14ac:dyDescent="0.25">
      <c r="A1043" s="124">
        <v>557900</v>
      </c>
      <c r="B1043" s="125" t="s">
        <v>1086</v>
      </c>
      <c r="C1043" s="126" t="s">
        <v>646</v>
      </c>
      <c r="D1043" s="101" t="s">
        <v>2099</v>
      </c>
      <c r="E1043" s="142"/>
      <c r="F1043" s="191" t="str">
        <f>IF('9 All Base Data'!G1043="Rural Centre","Rural",IF('9 All Base Data'!G1043="Rural (Incl.some Off Shore Islands)","Rural",IF('9 All Base Data'!G1043="Inlet-in TA but not in Urban Area","Rural",IF('9 All Base Data'!G1043="Rural (Incl.some Off Shore Islands)","Rural",IF('9 All Base Data'!G1043="Inlet-not in TA","Rural",IF('9 All Base Data'!G1043="Inland Water not in Urban Area","Rural",IF('9 All Base Data'!G1043="Oceanic-in Region but not in TA","Rural",'9 All Base Data'!G1043)))))))</f>
        <v>Wanganui</v>
      </c>
      <c r="G1043" s="177">
        <f>IF('9 All Base Data'!I1043="..C","..C",'9 All Base Data'!I1043*Basecase_Pop_2006)</f>
        <v>1458</v>
      </c>
      <c r="H1043" s="177">
        <f>IF('9 All Base Data'!J1043="..C","..C",'9 All Base Data'!J1043*Basecase_Pop_2006)</f>
        <v>942</v>
      </c>
      <c r="I1043" s="191">
        <f>IF('9 All Base Data'!L1043="..C","..C",'9 All Base Data'!L1043*Basecase_Pop_2006)</f>
        <v>21</v>
      </c>
      <c r="J1043" s="156">
        <f>IF('9 All Base Data'!$P1043=0,0,('9 All Base Data'!$P1043*Basecase_Pop_2006)/(1+(1/(BaseCase_Mort_AllAdults_30*('9 All Base Data'!$W1043*Basecase_PM10)/10))))</f>
        <v>0.15264797507788164</v>
      </c>
      <c r="K1043" s="156">
        <f>IF('9 All Base Data'!$Q1043=0,0,('9 All Base Data'!$Q1043*Basecase_Pop_2006)/(1+(1/(BaseCase_Mort_Maori_30*('9 All Base Data'!$W1043*Basecase_PM10)/10))))</f>
        <v>0</v>
      </c>
      <c r="L1043" s="179">
        <f>133/(1+1/(BaseCase_Mort_Child_0_1*'9 All Base Data'!$AB$10/10))*IF('9 All Base Data'!$L1043="..C",0,'9 All Base Data'!L1043/'9 All Base Data'!$L$2022)</f>
        <v>3.0634334961409829E-3</v>
      </c>
      <c r="M1043" s="178">
        <f>IF('9 All Base Data'!$R1043="","",IF('9 All Base Data'!$R1043=0,0,('9 All Base Data'!$R1043*Basecase_Pop_2006)/(1+(1/(BaseCase_CardiacHA_All*('9 All Base Data'!$W1043*Basecase_PM10)/10)))))</f>
        <v>0.1888667992047714</v>
      </c>
      <c r="N1043" s="178">
        <f>IF('9 All Base Data'!$S1043="","",IF('9 All Base Data'!$S1043=0,0,('9 All Base Data'!S1043*Basecase_Pop_2006)/(1+(1/(BaseCase_RespHA_All*('9 All Base Data'!$W1043*Basecase_PM10)/10)))))</f>
        <v>0.28052805280528054</v>
      </c>
      <c r="O1043" s="178">
        <f>IF('9 All Base Data'!$T1043="","",IF('9 All Base Data'!$T1043=0,0,('9 All Base Data'!$T1043*Basecase_Pop_2006)/(1+(1/(BaseCase_RespHA_Child_1_4*('9 All Base Data'!$W1043*Basecase_PM10)/10)))))</f>
        <v>0.22222222222222224</v>
      </c>
      <c r="P1043" s="179">
        <f>IF('9 All Base Data'!$U1043="","",IF('9 All Base Data'!$U1043=0,0,('9 All Base Data'!$U1043*Basecase_Pop_2006)/(1+(1/(BaseCase_RespHA_Child_5_14*('9 All Base Data'!$W1043*Basecase_PM10)/10)))))</f>
        <v>0.11650485436893203</v>
      </c>
      <c r="Q1043" s="156">
        <f>IF('7 Base case Results'!$G1043="..C",0,BaseCase_RADs_All*'7 Base case Results'!$G1043*('9 All Base Data'!$V1043*Basecase_PM10)/10)</f>
        <v>787.32</v>
      </c>
      <c r="R1043" s="189">
        <f t="shared" si="160"/>
        <v>0.54342679127725868</v>
      </c>
      <c r="S1043" s="178">
        <f t="shared" si="161"/>
        <v>0</v>
      </c>
      <c r="T1043" s="179">
        <f t="shared" si="162"/>
        <v>1.09058232462619E-2</v>
      </c>
      <c r="U1043" s="178">
        <f t="shared" si="163"/>
        <v>1.1993041749502984E-3</v>
      </c>
      <c r="V1043" s="178">
        <f t="shared" si="164"/>
        <v>1.2721947194719474E-3</v>
      </c>
      <c r="W1043" s="178">
        <f t="shared" si="165"/>
        <v>1.0077777777777778E-3</v>
      </c>
      <c r="X1043" s="179">
        <f t="shared" si="166"/>
        <v>5.2834951456310676E-4</v>
      </c>
      <c r="Y1043" s="179">
        <f t="shared" si="167"/>
        <v>4.8813840000000004E-2</v>
      </c>
      <c r="Z1043" s="186">
        <f t="shared" si="168"/>
        <v>0.60561795341794278</v>
      </c>
      <c r="AA1043" s="156">
        <f>$J1043*'9 All Base Data'!$Y1043</f>
        <v>4.1584666458439466E-2</v>
      </c>
      <c r="AB1043" s="156">
        <f>$K1043*'9 All Base Data'!$Y1043</f>
        <v>0</v>
      </c>
      <c r="AC1043" s="178">
        <f>$L1043*'9 All Base Data'!$Y1043</f>
        <v>8.3454667570688717E-4</v>
      </c>
      <c r="AD1043" s="178">
        <f>IF($M1043="","",$M1043*'9 All Base Data'!$Y1043)</f>
        <v>5.1451470915328909E-2</v>
      </c>
      <c r="AE1043" s="178">
        <f>IF($N1043="","",$N1043*'9 All Base Data'!$Y1043)</f>
        <v>7.642201281865163E-2</v>
      </c>
      <c r="AF1043" s="178">
        <f>IF($O1043="","",$O1043*'9 All Base Data'!$Y1043)</f>
        <v>6.0538221919088746E-2</v>
      </c>
      <c r="AG1043" s="178">
        <f>IF($P1043="","",$P1043*'9 All Base Data'!$Y1043)</f>
        <v>3.1738485277968853E-2</v>
      </c>
      <c r="AH1043" s="167">
        <f>$Q1043*'9 All Base Data'!$Y1043</f>
        <v>214.48328796601626</v>
      </c>
      <c r="AI1043" s="178">
        <f>$R1043*'9 All Base Data'!$Y1043</f>
        <v>0.14804141259204451</v>
      </c>
      <c r="AJ1043" s="178">
        <f>$S1043*'9 All Base Data'!$Y1043</f>
        <v>0</v>
      </c>
      <c r="AK1043" s="178">
        <f>$T1043*'9 All Base Data'!$Y1043</f>
        <v>2.9709861655165186E-3</v>
      </c>
      <c r="AL1043" s="178">
        <f>IF($U1043="","",$U1043*'9 All Base Data'!$Y1043)</f>
        <v>3.2671684031233855E-4</v>
      </c>
      <c r="AM1043" s="178">
        <f>IF($V1043="","",$V1043*'9 All Base Data'!$Y1043)</f>
        <v>3.4657382813258522E-4</v>
      </c>
      <c r="AN1043" s="178">
        <f>IF($W1043="","",$W1043*'9 All Base Data'!$Y1043)</f>
        <v>2.7454083640306745E-4</v>
      </c>
      <c r="AO1043" s="178">
        <f>IF($X1043="","",$X1043*'9 All Base Data'!$Y1043)</f>
        <v>1.4393403073558874E-4</v>
      </c>
      <c r="AP1043" s="178">
        <f>$Y1043*'9 All Base Data'!$Y1043</f>
        <v>1.329796385389301E-2</v>
      </c>
      <c r="AQ1043" s="179">
        <f t="shared" si="169"/>
        <v>0.16498365327989897</v>
      </c>
    </row>
    <row r="1044" spans="1:43" x14ac:dyDescent="0.25">
      <c r="A1044" s="124">
        <v>558100</v>
      </c>
      <c r="B1044" s="125" t="s">
        <v>1087</v>
      </c>
      <c r="C1044" s="126" t="s">
        <v>646</v>
      </c>
      <c r="D1044" s="101" t="s">
        <v>2099</v>
      </c>
      <c r="E1044" s="142"/>
      <c r="F1044" s="191" t="str">
        <f>IF('9 All Base Data'!G1044="Rural Centre","Rural",IF('9 All Base Data'!G1044="Rural (Incl.some Off Shore Islands)","Rural",IF('9 All Base Data'!G1044="Inlet-in TA but not in Urban Area","Rural",IF('9 All Base Data'!G1044="Rural (Incl.some Off Shore Islands)","Rural",IF('9 All Base Data'!G1044="Inlet-not in TA","Rural",IF('9 All Base Data'!G1044="Inland Water not in Urban Area","Rural",IF('9 All Base Data'!G1044="Oceanic-in Region but not in TA","Rural",'9 All Base Data'!G1044)))))))</f>
        <v>Wanganui</v>
      </c>
      <c r="G1044" s="177">
        <f>IF('9 All Base Data'!I1044="..C","..C",'9 All Base Data'!I1044*Basecase_Pop_2006)</f>
        <v>321</v>
      </c>
      <c r="H1044" s="177">
        <f>IF('9 All Base Data'!J1044="..C","..C",'9 All Base Data'!J1044*Basecase_Pop_2006)</f>
        <v>219</v>
      </c>
      <c r="I1044" s="191">
        <f>IF('9 All Base Data'!L1044="..C","..C",'9 All Base Data'!L1044*Basecase_Pop_2006)</f>
        <v>6</v>
      </c>
      <c r="J1044" s="156">
        <f>IF('9 All Base Data'!$P1044=0,0,('9 All Base Data'!$P1044*Basecase_Pop_2006)/(1+(1/(BaseCase_Mort_AllAdults_30*('9 All Base Data'!$W1044*Basecase_PM10)/10))))</f>
        <v>0.63239875389408096</v>
      </c>
      <c r="K1044" s="156">
        <f>IF('9 All Base Data'!$Q1044=0,0,('9 All Base Data'!$Q1044*Basecase_Pop_2006)/(1+(1/(BaseCase_Mort_Maori_30*('9 All Base Data'!$W1044*Basecase_PM10)/10))))</f>
        <v>0.1111111111111111</v>
      </c>
      <c r="L1044" s="179">
        <f>133/(1+1/(BaseCase_Mort_Child_0_1*'9 All Base Data'!$AB$10/10))*IF('9 All Base Data'!$L1044="..C",0,'9 All Base Data'!L1044/'9 All Base Data'!$L$2022)</f>
        <v>8.7526671318313796E-4</v>
      </c>
      <c r="M1044" s="178">
        <f>IF('9 All Base Data'!$R1044="","",IF('9 All Base Data'!$R1044=0,0,('9 All Base Data'!$R1044*Basecase_Pop_2006)/(1+(1/(BaseCase_CardiacHA_All*('9 All Base Data'!$W1044*Basecase_PM10)/10)))))</f>
        <v>5.168986083499006E-2</v>
      </c>
      <c r="N1044" s="178">
        <f>IF('9 All Base Data'!$S1044="","",IF('9 All Base Data'!$S1044=0,0,('9 All Base Data'!S1044*Basecase_Pop_2006)/(1+(1/(BaseCase_RespHA_All*('9 All Base Data'!$W1044*Basecase_PM10)/10)))))</f>
        <v>5.2805280528052799E-2</v>
      </c>
      <c r="O1044" s="178">
        <f>IF('9 All Base Data'!$T1044="","",IF('9 All Base Data'!$T1044=0,0,('9 All Base Data'!$T1044*Basecase_Pop_2006)/(1+(1/(BaseCase_RespHA_Child_1_4*('9 All Base Data'!$W1044*Basecase_PM10)/10)))))</f>
        <v>1.30718954248366E-2</v>
      </c>
      <c r="P1044" s="179">
        <f>IF('9 All Base Data'!$U1044="","",IF('9 All Base Data'!$U1044=0,0,('9 All Base Data'!$U1044*Basecase_Pop_2006)/(1+(1/(BaseCase_RespHA_Child_5_14*('9 All Base Data'!$W1044*Basecase_PM10)/10)))))</f>
        <v>0</v>
      </c>
      <c r="Q1044" s="156">
        <f>IF('7 Base case Results'!$G1044="..C",0,BaseCase_RADs_All*'7 Base case Results'!$G1044*('9 All Base Data'!$V1044*Basecase_PM10)/10)</f>
        <v>173.34</v>
      </c>
      <c r="R1044" s="189">
        <f t="shared" si="160"/>
        <v>2.2513395638629281</v>
      </c>
      <c r="S1044" s="178">
        <f t="shared" si="161"/>
        <v>0.39555555555555555</v>
      </c>
      <c r="T1044" s="179">
        <f t="shared" si="162"/>
        <v>3.1159494989319711E-3</v>
      </c>
      <c r="U1044" s="178">
        <f t="shared" si="163"/>
        <v>3.282306163021869E-4</v>
      </c>
      <c r="V1044" s="178">
        <f t="shared" si="164"/>
        <v>2.3947194719471944E-4</v>
      </c>
      <c r="W1044" s="178">
        <f t="shared" si="165"/>
        <v>5.9281045751633985E-5</v>
      </c>
      <c r="X1044" s="179">
        <f t="shared" si="166"/>
        <v>0</v>
      </c>
      <c r="Y1044" s="179">
        <f t="shared" si="167"/>
        <v>1.0747079999999999E-2</v>
      </c>
      <c r="Z1044" s="186">
        <f t="shared" si="168"/>
        <v>2.2657702959253569</v>
      </c>
      <c r="AA1044" s="156">
        <f>$J1044*'9 All Base Data'!$Y1044</f>
        <v>0.17227933247067775</v>
      </c>
      <c r="AB1044" s="156">
        <f>$K1044*'9 All Base Data'!$Y1044</f>
        <v>3.0269110959544369E-2</v>
      </c>
      <c r="AC1044" s="178">
        <f>$L1044*'9 All Base Data'!$Y1044</f>
        <v>2.3844190734482489E-4</v>
      </c>
      <c r="AD1044" s="178">
        <f>IF($M1044="","",$M1044*'9 All Base Data'!$Y1044)</f>
        <v>1.4081455197879489E-2</v>
      </c>
      <c r="AE1044" s="178">
        <f>IF($N1044="","",$N1044*'9 All Base Data'!$Y1044)</f>
        <v>1.4385320059981482E-2</v>
      </c>
      <c r="AF1044" s="178">
        <f>IF($O1044="","",$O1044*'9 All Base Data'!$Y1044)</f>
        <v>3.5610718775934548E-3</v>
      </c>
      <c r="AG1044" s="178">
        <f>IF($P1044="","",$P1044*'9 All Base Data'!$Y1044)</f>
        <v>0</v>
      </c>
      <c r="AH1044" s="167">
        <f>$Q1044*'9 All Base Data'!$Y1044</f>
        <v>47.221629243546793</v>
      </c>
      <c r="AI1044" s="178">
        <f>$R1044*'9 All Base Data'!$Y1044</f>
        <v>0.61331442359561283</v>
      </c>
      <c r="AJ1044" s="178">
        <f>$S1044*'9 All Base Data'!$Y1044</f>
        <v>0.10775803501597796</v>
      </c>
      <c r="AK1044" s="178">
        <f>$T1044*'9 All Base Data'!$Y1044</f>
        <v>8.4885319014757661E-4</v>
      </c>
      <c r="AL1044" s="178">
        <f>IF($U1044="","",$U1044*'9 All Base Data'!$Y1044)</f>
        <v>8.941724050653476E-5</v>
      </c>
      <c r="AM1044" s="178">
        <f>IF($V1044="","",$V1044*'9 All Base Data'!$Y1044)</f>
        <v>6.5237426472016012E-5</v>
      </c>
      <c r="AN1044" s="178">
        <f>IF($W1044="","",$W1044*'9 All Base Data'!$Y1044)</f>
        <v>1.6149460964886319E-5</v>
      </c>
      <c r="AO1044" s="178">
        <f>IF($X1044="","",$X1044*'9 All Base Data'!$Y1044)</f>
        <v>0</v>
      </c>
      <c r="AP1044" s="178">
        <f>$Y1044*'9 All Base Data'!$Y1044</f>
        <v>2.9277410130999007E-3</v>
      </c>
      <c r="AQ1044" s="179">
        <f t="shared" si="169"/>
        <v>0.61724567246583883</v>
      </c>
    </row>
    <row r="1045" spans="1:43" x14ac:dyDescent="0.25">
      <c r="A1045" s="124">
        <v>558200</v>
      </c>
      <c r="B1045" s="125" t="s">
        <v>1088</v>
      </c>
      <c r="C1045" s="126" t="s">
        <v>646</v>
      </c>
      <c r="D1045" s="101" t="s">
        <v>2099</v>
      </c>
      <c r="E1045" s="142"/>
      <c r="F1045" s="191" t="str">
        <f>IF('9 All Base Data'!G1045="Rural Centre","Rural",IF('9 All Base Data'!G1045="Rural (Incl.some Off Shore Islands)","Rural",IF('9 All Base Data'!G1045="Inlet-in TA but not in Urban Area","Rural",IF('9 All Base Data'!G1045="Rural (Incl.some Off Shore Islands)","Rural",IF('9 All Base Data'!G1045="Inlet-not in TA","Rural",IF('9 All Base Data'!G1045="Inland Water not in Urban Area","Rural",IF('9 All Base Data'!G1045="Oceanic-in Region but not in TA","Rural",'9 All Base Data'!G1045)))))))</f>
        <v>Wanganui</v>
      </c>
      <c r="G1045" s="177">
        <f>IF('9 All Base Data'!I1045="..C","..C",'9 All Base Data'!I1045*Basecase_Pop_2006)</f>
        <v>486</v>
      </c>
      <c r="H1045" s="177">
        <f>IF('9 All Base Data'!J1045="..C","..C",'9 All Base Data'!J1045*Basecase_Pop_2006)</f>
        <v>351</v>
      </c>
      <c r="I1045" s="191">
        <f>IF('9 All Base Data'!L1045="..C","..C",'9 All Base Data'!L1045*Basecase_Pop_2006)</f>
        <v>0</v>
      </c>
      <c r="J1045" s="156">
        <f>IF('9 All Base Data'!$P1045=0,0,('9 All Base Data'!$P1045*Basecase_Pop_2006)/(1+(1/(BaseCase_Mort_AllAdults_30*('9 All Base Data'!$W1045*Basecase_PM10)/10))))</f>
        <v>0.19626168224299068</v>
      </c>
      <c r="K1045" s="156">
        <f>IF('9 All Base Data'!$Q1045=0,0,('9 All Base Data'!$Q1045*Basecase_Pop_2006)/(1+(1/(BaseCase_Mort_Maori_30*('9 All Base Data'!$W1045*Basecase_PM10)/10))))</f>
        <v>0.3888888888888889</v>
      </c>
      <c r="L1045" s="179">
        <f>133/(1+1/(BaseCase_Mort_Child_0_1*'9 All Base Data'!$AB$10/10))*IF('9 All Base Data'!$L1045="..C",0,'9 All Base Data'!L1045/'9 All Base Data'!$L$2022)</f>
        <v>0</v>
      </c>
      <c r="M1045" s="178">
        <f>IF('9 All Base Data'!$R1045="","",IF('9 All Base Data'!$R1045=0,0,('9 All Base Data'!$R1045*Basecase_Pop_2006)/(1+(1/(BaseCase_CardiacHA_All*('9 All Base Data'!$W1045*Basecase_PM10)/10)))))</f>
        <v>4.7713717693836984E-2</v>
      </c>
      <c r="N1045" s="178">
        <f>IF('9 All Base Data'!$S1045="","",IF('9 All Base Data'!$S1045=0,0,('9 All Base Data'!S1045*Basecase_Pop_2006)/(1+(1/(BaseCase_RespHA_All*('9 All Base Data'!$W1045*Basecase_PM10)/10)))))</f>
        <v>6.6006600660066014E-2</v>
      </c>
      <c r="O1045" s="178">
        <f>IF('9 All Base Data'!$T1045="","",IF('9 All Base Data'!$T1045=0,0,('9 All Base Data'!$T1045*Basecase_Pop_2006)/(1+(1/(BaseCase_RespHA_Child_1_4*('9 All Base Data'!$W1045*Basecase_PM10)/10)))))</f>
        <v>2.61437908496732E-2</v>
      </c>
      <c r="P1045" s="179">
        <f>IF('9 All Base Data'!$U1045="","",IF('9 All Base Data'!$U1045=0,0,('9 All Base Data'!$U1045*Basecase_Pop_2006)/(1+(1/(BaseCase_RespHA_Child_5_14*('9 All Base Data'!$W1045*Basecase_PM10)/10)))))</f>
        <v>9.7087378640776691E-3</v>
      </c>
      <c r="Q1045" s="156">
        <f>IF('7 Base case Results'!$G1045="..C",0,BaseCase_RADs_All*'7 Base case Results'!$G1045*('9 All Base Data'!$V1045*Basecase_PM10)/10)</f>
        <v>262.44</v>
      </c>
      <c r="R1045" s="189">
        <f t="shared" si="160"/>
        <v>0.69869158878504678</v>
      </c>
      <c r="S1045" s="178">
        <f t="shared" si="161"/>
        <v>1.3844444444444446</v>
      </c>
      <c r="T1045" s="179">
        <f t="shared" si="162"/>
        <v>0</v>
      </c>
      <c r="U1045" s="178">
        <f t="shared" si="163"/>
        <v>3.0298210735586485E-4</v>
      </c>
      <c r="V1045" s="178">
        <f t="shared" si="164"/>
        <v>2.9933993399339936E-4</v>
      </c>
      <c r="W1045" s="178">
        <f t="shared" si="165"/>
        <v>1.1856209150326797E-4</v>
      </c>
      <c r="X1045" s="179">
        <f t="shared" si="166"/>
        <v>4.4029126213592225E-5</v>
      </c>
      <c r="Y1045" s="179">
        <f t="shared" si="167"/>
        <v>1.6271279999999999E-2</v>
      </c>
      <c r="Z1045" s="186">
        <f t="shared" si="168"/>
        <v>0.71556519082639614</v>
      </c>
      <c r="AA1045" s="156">
        <f>$J1045*'9 All Base Data'!$Y1045</f>
        <v>5.3465999732279314E-2</v>
      </c>
      <c r="AB1045" s="156">
        <f>$K1045*'9 All Base Data'!$Y1045</f>
        <v>0.1059418883584053</v>
      </c>
      <c r="AC1045" s="178">
        <f>$L1045*'9 All Base Data'!$Y1045</f>
        <v>0</v>
      </c>
      <c r="AD1045" s="178">
        <f>IF($M1045="","",$M1045*'9 All Base Data'!$Y1045)</f>
        <v>1.2998266336504145E-2</v>
      </c>
      <c r="AE1045" s="178">
        <f>IF($N1045="","",$N1045*'9 All Base Data'!$Y1045)</f>
        <v>1.7981650074976856E-2</v>
      </c>
      <c r="AF1045" s="178">
        <f>IF($O1045="","",$O1045*'9 All Base Data'!$Y1045)</f>
        <v>7.1221437551869096E-3</v>
      </c>
      <c r="AG1045" s="178">
        <f>IF($P1045="","",$P1045*'9 All Base Data'!$Y1045)</f>
        <v>2.6448737731640708E-3</v>
      </c>
      <c r="AH1045" s="167">
        <f>$Q1045*'9 All Base Data'!$Y1045</f>
        <v>71.494429322005416</v>
      </c>
      <c r="AI1045" s="178">
        <f>$R1045*'9 All Base Data'!$Y1045</f>
        <v>0.19033895904691436</v>
      </c>
      <c r="AJ1045" s="178">
        <f>$S1045*'9 All Base Data'!$Y1045</f>
        <v>0.37715312255592287</v>
      </c>
      <c r="AK1045" s="178">
        <f>$T1045*'9 All Base Data'!$Y1045</f>
        <v>0</v>
      </c>
      <c r="AL1045" s="178">
        <f>IF($U1045="","",$U1045*'9 All Base Data'!$Y1045)</f>
        <v>8.2538991236801314E-5</v>
      </c>
      <c r="AM1045" s="178">
        <f>IF($V1045="","",$V1045*'9 All Base Data'!$Y1045)</f>
        <v>8.1546783090020043E-5</v>
      </c>
      <c r="AN1045" s="178">
        <f>IF($W1045="","",$W1045*'9 All Base Data'!$Y1045)</f>
        <v>3.2298921929772637E-5</v>
      </c>
      <c r="AO1045" s="178">
        <f>IF($X1045="","",$X1045*'9 All Base Data'!$Y1045)</f>
        <v>1.1994502561299061E-5</v>
      </c>
      <c r="AP1045" s="178">
        <f>$Y1045*'9 All Base Data'!$Y1045</f>
        <v>4.4326546179643362E-3</v>
      </c>
      <c r="AQ1045" s="179">
        <f t="shared" si="169"/>
        <v>0.19493569943920552</v>
      </c>
    </row>
    <row r="1046" spans="1:43" x14ac:dyDescent="0.25">
      <c r="A1046" s="124">
        <v>558300</v>
      </c>
      <c r="B1046" s="125" t="s">
        <v>1089</v>
      </c>
      <c r="C1046" s="126" t="s">
        <v>646</v>
      </c>
      <c r="D1046" s="101" t="s">
        <v>2099</v>
      </c>
      <c r="E1046" s="142"/>
      <c r="F1046" s="191" t="str">
        <f>IF('9 All Base Data'!G1046="Rural Centre","Rural",IF('9 All Base Data'!G1046="Rural (Incl.some Off Shore Islands)","Rural",IF('9 All Base Data'!G1046="Inlet-in TA but not in Urban Area","Rural",IF('9 All Base Data'!G1046="Rural (Incl.some Off Shore Islands)","Rural",IF('9 All Base Data'!G1046="Inlet-not in TA","Rural",IF('9 All Base Data'!G1046="Inland Water not in Urban Area","Rural",IF('9 All Base Data'!G1046="Oceanic-in Region but not in TA","Rural",'9 All Base Data'!G1046)))))))</f>
        <v>Rural</v>
      </c>
      <c r="G1046" s="177">
        <f>IF('9 All Base Data'!I1046="..C","..C",'9 All Base Data'!I1046*Basecase_Pop_2006)</f>
        <v>2418</v>
      </c>
      <c r="H1046" s="177">
        <f>IF('9 All Base Data'!J1046="..C","..C",'9 All Base Data'!J1046*Basecase_Pop_2006)</f>
        <v>1578</v>
      </c>
      <c r="I1046" s="191">
        <f>IF('9 All Base Data'!L1046="..C","..C",'9 All Base Data'!L1046*Basecase_Pop_2006)</f>
        <v>24</v>
      </c>
      <c r="J1046" s="156">
        <f>IF('9 All Base Data'!$P1046=0,0,('9 All Base Data'!$P1046*Basecase_Pop_2006)/(1+(1/(BaseCase_Mort_AllAdults_30*('9 All Base Data'!$W1046*Basecase_PM10)/10))))</f>
        <v>0.1232978780502436</v>
      </c>
      <c r="K1046" s="156">
        <f>IF('9 All Base Data'!$Q1046=0,0,('9 All Base Data'!$Q1046*Basecase_Pop_2006)/(1+(1/(BaseCase_Mort_Maori_30*('9 All Base Data'!$W1046*Basecase_PM10)/10))))</f>
        <v>0</v>
      </c>
      <c r="L1046" s="179">
        <f>133/(1+1/(BaseCase_Mort_Child_0_1*'9 All Base Data'!$AB$10/10))*IF('9 All Base Data'!$L1046="..C",0,'9 All Base Data'!L1046/'9 All Base Data'!$L$2022)</f>
        <v>3.5010668527325518E-3</v>
      </c>
      <c r="M1046" s="178">
        <f>IF('9 All Base Data'!$R1046="","",IF('9 All Base Data'!$R1046=0,0,('9 All Base Data'!$R1046*Basecase_Pop_2006)/(1+(1/(BaseCase_CardiacHA_All*('9 All Base Data'!$W1046*Basecase_PM10)/10)))))</f>
        <v>5.8697309466132955E-2</v>
      </c>
      <c r="N1046" s="178">
        <f>IF('9 All Base Data'!$S1046="","",IF('9 All Base Data'!$S1046=0,0,('9 All Base Data'!S1046*Basecase_Pop_2006)/(1+(1/(BaseCase_RespHA_All*('9 All Base Data'!$W1046*Basecase_PM10)/10)))))</f>
        <v>0.12387604128429748</v>
      </c>
      <c r="O1046" s="178">
        <f>IF('9 All Base Data'!$T1046="","",IF('9 All Base Data'!$T1046=0,0,('9 All Base Data'!$T1046*Basecase_Pop_2006)/(1+(1/(BaseCase_RespHA_Child_1_4*('9 All Base Data'!$W1046*Basecase_PM10)/10)))))</f>
        <v>3.1379805894048859E-2</v>
      </c>
      <c r="P1046" s="179">
        <f>IF('9 All Base Data'!$U1046="","",IF('9 All Base Data'!$U1046=0,0,('9 All Base Data'!$U1046*Basecase_Pop_2006)/(1+(1/(BaseCase_RespHA_Child_5_14*('9 All Base Data'!$W1046*Basecase_PM10)/10)))))</f>
        <v>5.4487210790010836E-2</v>
      </c>
      <c r="Q1046" s="156">
        <f>IF('7 Base case Results'!$G1046="..C",0,BaseCase_RADs_All*'7 Base case Results'!$G1046*('9 All Base Data'!$V1046*Basecase_PM10)/10)</f>
        <v>693.77256000000011</v>
      </c>
      <c r="R1046" s="189">
        <f t="shared" si="160"/>
        <v>0.43894044585886721</v>
      </c>
      <c r="S1046" s="178">
        <f t="shared" si="161"/>
        <v>0</v>
      </c>
      <c r="T1046" s="179">
        <f t="shared" si="162"/>
        <v>1.2463797995727884E-2</v>
      </c>
      <c r="U1046" s="178">
        <f t="shared" si="163"/>
        <v>3.7272791510994425E-4</v>
      </c>
      <c r="V1046" s="178">
        <f t="shared" si="164"/>
        <v>5.6177784722428905E-4</v>
      </c>
      <c r="W1046" s="178">
        <f t="shared" si="165"/>
        <v>1.4230741972951155E-4</v>
      </c>
      <c r="X1046" s="179">
        <f t="shared" si="166"/>
        <v>2.470995009326991E-4</v>
      </c>
      <c r="Y1046" s="179">
        <f t="shared" si="167"/>
        <v>4.3013898720000006E-2</v>
      </c>
      <c r="Z1046" s="186">
        <f t="shared" si="168"/>
        <v>0.49535264833692932</v>
      </c>
      <c r="AA1046" s="156">
        <f>$J1046*'9 All Base Data'!$Y1046</f>
        <v>1.0739755485336627E-2</v>
      </c>
      <c r="AB1046" s="156">
        <f>$K1046*'9 All Base Data'!$Y1046</f>
        <v>0</v>
      </c>
      <c r="AC1046" s="178">
        <f>$L1046*'9 All Base Data'!$Y1046</f>
        <v>3.0495741314252384E-4</v>
      </c>
      <c r="AD1046" s="178">
        <f>IF($M1046="","",$M1046*'9 All Base Data'!$Y1046)</f>
        <v>5.1127785918304164E-3</v>
      </c>
      <c r="AE1046" s="178">
        <f>IF($N1046="","",$N1046*'9 All Base Data'!$Y1046)</f>
        <v>1.0790115895933634E-2</v>
      </c>
      <c r="AF1046" s="178">
        <f>IF($O1046="","",$O1046*'9 All Base Data'!$Y1046)</f>
        <v>2.7333109685965433E-3</v>
      </c>
      <c r="AG1046" s="178">
        <f>IF($P1046="","",$P1046*'9 All Base Data'!$Y1046)</f>
        <v>4.7460615723188089E-3</v>
      </c>
      <c r="AH1046" s="167">
        <f>$Q1046*'9 All Base Data'!$Y1046</f>
        <v>60.430461372577646</v>
      </c>
      <c r="AI1046" s="178">
        <f>$R1046*'9 All Base Data'!$Y1046</f>
        <v>3.8233529527798391E-2</v>
      </c>
      <c r="AJ1046" s="178">
        <f>$S1046*'9 All Base Data'!$Y1046</f>
        <v>0</v>
      </c>
      <c r="AK1046" s="178">
        <f>$T1046*'9 All Base Data'!$Y1046</f>
        <v>1.0856483907873849E-3</v>
      </c>
      <c r="AL1046" s="178">
        <f>IF($U1046="","",$U1046*'9 All Base Data'!$Y1046)</f>
        <v>3.2466144058123141E-5</v>
      </c>
      <c r="AM1046" s="178">
        <f>IF($V1046="","",$V1046*'9 All Base Data'!$Y1046)</f>
        <v>4.8933175588059033E-5</v>
      </c>
      <c r="AN1046" s="178">
        <f>IF($W1046="","",$W1046*'9 All Base Data'!$Y1046)</f>
        <v>1.2395565242585323E-5</v>
      </c>
      <c r="AO1046" s="178">
        <f>IF($X1046="","",$X1046*'9 All Base Data'!$Y1046)</f>
        <v>2.1523389230465794E-5</v>
      </c>
      <c r="AP1046" s="178">
        <f>$Y1046*'9 All Base Data'!$Y1046</f>
        <v>3.7466886050998138E-3</v>
      </c>
      <c r="AQ1046" s="179">
        <f t="shared" si="169"/>
        <v>4.314726584333177E-2</v>
      </c>
    </row>
    <row r="1047" spans="1:43" x14ac:dyDescent="0.25">
      <c r="A1047" s="124">
        <v>558500</v>
      </c>
      <c r="B1047" s="125" t="s">
        <v>1090</v>
      </c>
      <c r="C1047" s="126" t="s">
        <v>646</v>
      </c>
      <c r="D1047" s="101" t="s">
        <v>2079</v>
      </c>
      <c r="E1047" s="142"/>
      <c r="F1047" s="191" t="str">
        <f>IF('9 All Base Data'!G1047="Rural Centre","Rural",IF('9 All Base Data'!G1047="Rural (Incl.some Off Shore Islands)","Rural",IF('9 All Base Data'!G1047="Inlet-in TA but not in Urban Area","Rural",IF('9 All Base Data'!G1047="Rural (Incl.some Off Shore Islands)","Rural",IF('9 All Base Data'!G1047="Inlet-not in TA","Rural",IF('9 All Base Data'!G1047="Inland Water not in Urban Area","Rural",IF('9 All Base Data'!G1047="Oceanic-in Region but not in TA","Rural",'9 All Base Data'!G1047)))))))</f>
        <v>Waiouru</v>
      </c>
      <c r="G1047" s="177">
        <f>IF('9 All Base Data'!I1047="..C","..C",'9 All Base Data'!I1047*Basecase_Pop_2006)</f>
        <v>741</v>
      </c>
      <c r="H1047" s="177">
        <f>IF('9 All Base Data'!J1047="..C","..C",'9 All Base Data'!J1047*Basecase_Pop_2006)</f>
        <v>315</v>
      </c>
      <c r="I1047" s="191">
        <f>IF('9 All Base Data'!L1047="..C","..C",'9 All Base Data'!L1047*Basecase_Pop_2006)</f>
        <v>12</v>
      </c>
      <c r="J1047" s="156">
        <f>IF('9 All Base Data'!$P1047=0,0,('9 All Base Data'!$P1047*Basecase_Pop_2006)/(1+(1/(BaseCase_Mort_AllAdults_30*('9 All Base Data'!$W1047*Basecase_PM10)/10))))</f>
        <v>0.19488452381419419</v>
      </c>
      <c r="K1047" s="156">
        <f>IF('9 All Base Data'!$Q1047=0,0,('9 All Base Data'!$Q1047*Basecase_Pop_2006)/(1+(1/(BaseCase_Mort_Maori_30*('9 All Base Data'!$W1047*Basecase_PM10)/10))))</f>
        <v>0</v>
      </c>
      <c r="L1047" s="179">
        <f>133/(1+1/(BaseCase_Mort_Child_0_1*'9 All Base Data'!$AB$10/10))*IF('9 All Base Data'!$L1047="..C",0,'9 All Base Data'!L1047/'9 All Base Data'!$L$2022)</f>
        <v>1.7505334263662759E-3</v>
      </c>
      <c r="M1047" s="178">
        <f>IF('9 All Base Data'!$R1047="","",IF('9 All Base Data'!$R1047=0,0,('9 All Base Data'!$R1047*Basecase_Pop_2006)/(1+(1/(BaseCase_CardiacHA_All*('9 All Base Data'!$W1047*Basecase_PM10)/10)))))</f>
        <v>3.8754525146115715E-2</v>
      </c>
      <c r="N1047" s="178">
        <f>IF('9 All Base Data'!$S1047="","",IF('9 All Base Data'!$S1047=0,0,('9 All Base Data'!S1047*Basecase_Pop_2006)/(1+(1/(BaseCase_RespHA_All*('9 All Base Data'!$W1047*Basecase_PM10)/10)))))</f>
        <v>0.20134434184848934</v>
      </c>
      <c r="O1047" s="178">
        <f>IF('9 All Base Data'!$T1047="","",IF('9 All Base Data'!$T1047=0,0,('9 All Base Data'!$T1047*Basecase_Pop_2006)/(1+(1/(BaseCase_RespHA_Child_1_4*('9 All Base Data'!$W1047*Basecase_PM10)/10)))))</f>
        <v>0.12688694363801684</v>
      </c>
      <c r="P1047" s="179">
        <f>IF('9 All Base Data'!$U1047="","",IF('9 All Base Data'!$U1047=0,0,('9 All Base Data'!$U1047*Basecase_Pop_2006)/(1+(1/(BaseCase_RespHA_Child_5_14*('9 All Base Data'!$W1047*Basecase_PM10)/10)))))</f>
        <v>1.2529708719393835E-2</v>
      </c>
      <c r="Q1047" s="156">
        <f>IF('7 Base case Results'!$G1047="..C",0,BaseCase_RADs_All*'7 Base case Results'!$G1047*('9 All Base Data'!$V1047*Basecase_PM10)/10)</f>
        <v>520.94565670943257</v>
      </c>
      <c r="R1047" s="189">
        <f t="shared" si="160"/>
        <v>0.69378890477853128</v>
      </c>
      <c r="S1047" s="178">
        <f t="shared" si="161"/>
        <v>0</v>
      </c>
      <c r="T1047" s="179">
        <f t="shared" si="162"/>
        <v>6.2318989978639421E-3</v>
      </c>
      <c r="U1047" s="178">
        <f t="shared" si="163"/>
        <v>2.4609123467783477E-4</v>
      </c>
      <c r="V1047" s="178">
        <f t="shared" si="164"/>
        <v>9.1309659028289923E-4</v>
      </c>
      <c r="W1047" s="178">
        <f t="shared" si="165"/>
        <v>5.7543228939840635E-4</v>
      </c>
      <c r="X1047" s="179">
        <f t="shared" si="166"/>
        <v>5.682222904245104E-5</v>
      </c>
      <c r="Y1047" s="179">
        <f t="shared" si="167"/>
        <v>3.2298630715984822E-2</v>
      </c>
      <c r="Z1047" s="186">
        <f t="shared" si="168"/>
        <v>0.73347862231734073</v>
      </c>
      <c r="AA1047" s="156">
        <f>$J1047*'9 All Base Data'!$Y1047</f>
        <v>8.5972342054737874E-2</v>
      </c>
      <c r="AB1047" s="156">
        <f>$K1047*'9 All Base Data'!$Y1047</f>
        <v>0</v>
      </c>
      <c r="AC1047" s="178">
        <f>$L1047*'9 All Base Data'!$Y1047</f>
        <v>7.72239147390176E-4</v>
      </c>
      <c r="AD1047" s="178">
        <f>IF($M1047="","",$M1047*'9 All Base Data'!$Y1047)</f>
        <v>1.709636674489045E-2</v>
      </c>
      <c r="AE1047" s="178">
        <f>IF($N1047="","",$N1047*'9 All Base Data'!$Y1047)</f>
        <v>8.8822058773061194E-2</v>
      </c>
      <c r="AF1047" s="178">
        <f>IF($O1047="","",$O1047*'9 All Base Data'!$Y1047)</f>
        <v>5.5975546478633731E-2</v>
      </c>
      <c r="AG1047" s="178">
        <f>IF($P1047="","",$P1047*'9 All Base Data'!$Y1047)</f>
        <v>5.5274189185847561E-3</v>
      </c>
      <c r="AH1047" s="167">
        <f>$Q1047*'9 All Base Data'!$Y1047</f>
        <v>229.81259524360132</v>
      </c>
      <c r="AI1047" s="178">
        <f>$R1047*'9 All Base Data'!$Y1047</f>
        <v>0.30606153771486683</v>
      </c>
      <c r="AJ1047" s="178">
        <f>$S1047*'9 All Base Data'!$Y1047</f>
        <v>0</v>
      </c>
      <c r="AK1047" s="178">
        <f>$T1047*'9 All Base Data'!$Y1047</f>
        <v>2.7491713647090268E-3</v>
      </c>
      <c r="AL1047" s="178">
        <f>IF($U1047="","",$U1047*'9 All Base Data'!$Y1047)</f>
        <v>1.0856192883005435E-4</v>
      </c>
      <c r="AM1047" s="178">
        <f>IF($V1047="","",$V1047*'9 All Base Data'!$Y1047)</f>
        <v>4.0280803653583252E-4</v>
      </c>
      <c r="AN1047" s="178">
        <f>IF($W1047="","",$W1047*'9 All Base Data'!$Y1047)</f>
        <v>2.5384910328060396E-4</v>
      </c>
      <c r="AO1047" s="178">
        <f>IF($X1047="","",$X1047*'9 All Base Data'!$Y1047)</f>
        <v>2.5066844795781869E-5</v>
      </c>
      <c r="AP1047" s="178">
        <f>$Y1047*'9 All Base Data'!$Y1047</f>
        <v>1.4248380905103282E-2</v>
      </c>
      <c r="AQ1047" s="179">
        <f t="shared" si="169"/>
        <v>0.32357045995004502</v>
      </c>
    </row>
    <row r="1048" spans="1:43" x14ac:dyDescent="0.25">
      <c r="A1048" s="124">
        <v>558600</v>
      </c>
      <c r="B1048" s="125" t="s">
        <v>1091</v>
      </c>
      <c r="C1048" s="126" t="s">
        <v>646</v>
      </c>
      <c r="D1048" s="101" t="s">
        <v>2100</v>
      </c>
      <c r="E1048" s="142"/>
      <c r="F1048" s="191" t="str">
        <f>IF('9 All Base Data'!G1048="Rural Centre","Rural",IF('9 All Base Data'!G1048="Rural (Incl.some Off Shore Islands)","Rural",IF('9 All Base Data'!G1048="Inlet-in TA but not in Urban Area","Rural",IF('9 All Base Data'!G1048="Rural (Incl.some Off Shore Islands)","Rural",IF('9 All Base Data'!G1048="Inlet-not in TA","Rural",IF('9 All Base Data'!G1048="Inland Water not in Urban Area","Rural",IF('9 All Base Data'!G1048="Oceanic-in Region but not in TA","Rural",'9 All Base Data'!G1048)))))))</f>
        <v>Rural</v>
      </c>
      <c r="G1048" s="177">
        <f>IF('9 All Base Data'!I1048="..C","..C",'9 All Base Data'!I1048*Basecase_Pop_2006)</f>
        <v>147</v>
      </c>
      <c r="H1048" s="177">
        <f>IF('9 All Base Data'!J1048="..C","..C",'9 All Base Data'!J1048*Basecase_Pop_2006)</f>
        <v>93</v>
      </c>
      <c r="I1048" s="191" t="str">
        <f>IF('9 All Base Data'!L1048="..C","..C",'9 All Base Data'!L1048*Basecase_Pop_2006)</f>
        <v>..C</v>
      </c>
      <c r="J1048" s="156">
        <f>IF('9 All Base Data'!$P1048=0,0,('9 All Base Data'!$P1048*Basecase_Pop_2006)/(1+(1/(BaseCase_Mort_AllAdults_30*('9 All Base Data'!$W1048*Basecase_PM10)/10))))</f>
        <v>1.7613982578606226E-2</v>
      </c>
      <c r="K1048" s="156">
        <f>IF('9 All Base Data'!$Q1048=0,0,('9 All Base Data'!$Q1048*Basecase_Pop_2006)/(1+(1/(BaseCase_Mort_Maori_30*('9 All Base Data'!$W1048*Basecase_PM10)/10))))</f>
        <v>0</v>
      </c>
      <c r="L1048" s="179">
        <f>133/(1+1/(BaseCase_Mort_Child_0_1*'9 All Base Data'!$AB$10/10))*IF('9 All Base Data'!$L1048="..C",0,'9 All Base Data'!L1048/'9 All Base Data'!$L$2022)</f>
        <v>0</v>
      </c>
      <c r="M1048" s="178">
        <f>IF('9 All Base Data'!$R1048="","",IF('9 All Base Data'!$R1048=0,0,('9 All Base Data'!$R1048*Basecase_Pop_2006)/(1+(1/(BaseCase_CardiacHA_All*('9 All Base Data'!$W1048*Basecase_PM10)/10)))))</f>
        <v>3.0141861617743949E-2</v>
      </c>
      <c r="N1048" s="178">
        <f>IF('9 All Base Data'!$S1048="","",IF('9 All Base Data'!$S1048=0,0,('9 All Base Data'!S1048*Basecase_Pop_2006)/(1+(1/(BaseCase_RespHA_All*('9 All Base Data'!$W1048*Basecase_PM10)/10)))))</f>
        <v>4.4806227698575687E-2</v>
      </c>
      <c r="O1048" s="178">
        <f>IF('9 All Base Data'!$T1048="","",IF('9 All Base Data'!$T1048=0,0,('9 All Base Data'!$T1048*Basecase_Pop_2006)/(1+(1/(BaseCase_RespHA_Child_1_4*('9 All Base Data'!$W1048*Basecase_PM10)/10)))))</f>
        <v>1.0459935298016287E-2</v>
      </c>
      <c r="P1048" s="179">
        <f>IF('9 All Base Data'!$U1048="","",IF('9 All Base Data'!$U1048=0,0,('9 All Base Data'!$U1048*Basecase_Pop_2006)/(1+(1/(BaseCase_RespHA_Child_5_14*('9 All Base Data'!$W1048*Basecase_PM10)/10)))))</f>
        <v>1.5567774511431666E-2</v>
      </c>
      <c r="Q1048" s="156">
        <f>IF('7 Base case Results'!$G1048="..C",0,BaseCase_RADs_All*'7 Base case Results'!$G1048*('9 All Base Data'!$V1048*Basecase_PM10)/10)</f>
        <v>42.177240000000005</v>
      </c>
      <c r="R1048" s="189">
        <f t="shared" si="160"/>
        <v>6.2705777979838159E-2</v>
      </c>
      <c r="S1048" s="178">
        <f t="shared" si="161"/>
        <v>0</v>
      </c>
      <c r="T1048" s="179">
        <f t="shared" si="162"/>
        <v>0</v>
      </c>
      <c r="U1048" s="178">
        <f t="shared" si="163"/>
        <v>1.9140082127267407E-4</v>
      </c>
      <c r="V1048" s="178">
        <f t="shared" si="164"/>
        <v>2.0319624261304074E-4</v>
      </c>
      <c r="W1048" s="178">
        <f t="shared" si="165"/>
        <v>4.7435806576503865E-5</v>
      </c>
      <c r="X1048" s="179">
        <f t="shared" si="166"/>
        <v>7.0599857409342601E-5</v>
      </c>
      <c r="Y1048" s="179">
        <f t="shared" si="167"/>
        <v>2.6149888800000003E-3</v>
      </c>
      <c r="Z1048" s="186">
        <f t="shared" si="168"/>
        <v>6.5715363923723874E-2</v>
      </c>
      <c r="AA1048" s="156">
        <f>$J1048*'9 All Base Data'!$Y1048</f>
        <v>1.5342507836195178E-3</v>
      </c>
      <c r="AB1048" s="156">
        <f>$K1048*'9 All Base Data'!$Y1048</f>
        <v>0</v>
      </c>
      <c r="AC1048" s="178">
        <f>$L1048*'9 All Base Data'!$Y1048</f>
        <v>0</v>
      </c>
      <c r="AD1048" s="178">
        <f>IF($M1048="","",$M1048*'9 All Base Data'!$Y1048)</f>
        <v>2.6254808985075109E-3</v>
      </c>
      <c r="AE1048" s="178">
        <f>IF($N1048="","",$N1048*'9 All Base Data'!$Y1048)</f>
        <v>3.9028078772525916E-3</v>
      </c>
      <c r="AF1048" s="178">
        <f>IF($O1048="","",$O1048*'9 All Base Data'!$Y1048)</f>
        <v>9.1110365619884788E-4</v>
      </c>
      <c r="AG1048" s="178">
        <f>IF($P1048="","",$P1048*'9 All Base Data'!$Y1048)</f>
        <v>1.3560175920910881E-3</v>
      </c>
      <c r="AH1048" s="167">
        <f>$Q1048*'9 All Base Data'!$Y1048</f>
        <v>3.6738121678117919</v>
      </c>
      <c r="AI1048" s="178">
        <f>$R1048*'9 All Base Data'!$Y1048</f>
        <v>5.4619327896854829E-3</v>
      </c>
      <c r="AJ1048" s="178">
        <f>$S1048*'9 All Base Data'!$Y1048</f>
        <v>0</v>
      </c>
      <c r="AK1048" s="178">
        <f>$T1048*'9 All Base Data'!$Y1048</f>
        <v>0</v>
      </c>
      <c r="AL1048" s="178">
        <f>IF($U1048="","",$U1048*'9 All Base Data'!$Y1048)</f>
        <v>1.6671803705522693E-5</v>
      </c>
      <c r="AM1048" s="178">
        <f>IF($V1048="","",$V1048*'9 All Base Data'!$Y1048)</f>
        <v>1.7699233723340501E-5</v>
      </c>
      <c r="AN1048" s="178">
        <f>IF($W1048="","",$W1048*'9 All Base Data'!$Y1048)</f>
        <v>4.1318550808617754E-6</v>
      </c>
      <c r="AO1048" s="178">
        <f>IF($X1048="","",$X1048*'9 All Base Data'!$Y1048)</f>
        <v>6.1495397801330842E-6</v>
      </c>
      <c r="AP1048" s="178">
        <f>$Y1048*'9 All Base Data'!$Y1048</f>
        <v>2.2777635440433111E-4</v>
      </c>
      <c r="AQ1048" s="179">
        <f t="shared" si="169"/>
        <v>5.7240801815186771E-3</v>
      </c>
    </row>
    <row r="1049" spans="1:43" x14ac:dyDescent="0.25">
      <c r="A1049" s="124">
        <v>558700</v>
      </c>
      <c r="B1049" s="125" t="s">
        <v>1092</v>
      </c>
      <c r="C1049" s="126" t="s">
        <v>646</v>
      </c>
      <c r="D1049" s="101" t="s">
        <v>2100</v>
      </c>
      <c r="E1049" s="142"/>
      <c r="F1049" s="191" t="str">
        <f>IF('9 All Base Data'!G1049="Rural Centre","Rural",IF('9 All Base Data'!G1049="Rural (Incl.some Off Shore Islands)","Rural",IF('9 All Base Data'!G1049="Inlet-in TA but not in Urban Area","Rural",IF('9 All Base Data'!G1049="Rural (Incl.some Off Shore Islands)","Rural",IF('9 All Base Data'!G1049="Inlet-not in TA","Rural",IF('9 All Base Data'!G1049="Inland Water not in Urban Area","Rural",IF('9 All Base Data'!G1049="Oceanic-in Region but not in TA","Rural",'9 All Base Data'!G1049)))))))</f>
        <v>Rural</v>
      </c>
      <c r="G1049" s="177">
        <f>IF('9 All Base Data'!I1049="..C","..C",'9 All Base Data'!I1049*Basecase_Pop_2006)</f>
        <v>426</v>
      </c>
      <c r="H1049" s="177">
        <f>IF('9 All Base Data'!J1049="..C","..C",'9 All Base Data'!J1049*Basecase_Pop_2006)</f>
        <v>270</v>
      </c>
      <c r="I1049" s="191">
        <f>IF('9 All Base Data'!L1049="..C","..C",'9 All Base Data'!L1049*Basecase_Pop_2006)</f>
        <v>3</v>
      </c>
      <c r="J1049" s="156">
        <f>IF('9 All Base Data'!$P1049=0,0,('9 All Base Data'!$P1049*Basecase_Pop_2006)/(1+(1/(BaseCase_Mort_AllAdults_30*('9 All Base Data'!$W1049*Basecase_PM10)/10))))</f>
        <v>3.5227965157212451E-2</v>
      </c>
      <c r="K1049" s="156">
        <f>IF('9 All Base Data'!$Q1049=0,0,('9 All Base Data'!$Q1049*Basecase_Pop_2006)/(1+(1/(BaseCase_Mort_Maori_30*('9 All Base Data'!$W1049*Basecase_PM10)/10))))</f>
        <v>4.5828301995284919E-2</v>
      </c>
      <c r="L1049" s="179">
        <f>133/(1+1/(BaseCase_Mort_Child_0_1*'9 All Base Data'!$AB$10/10))*IF('9 All Base Data'!$L1049="..C",0,'9 All Base Data'!L1049/'9 All Base Data'!$L$2022)</f>
        <v>4.3763335659156898E-4</v>
      </c>
      <c r="M1049" s="178">
        <f>IF('9 All Base Data'!$R1049="","",IF('9 All Base Data'!$R1049=0,0,('9 All Base Data'!$R1049*Basecase_Pop_2006)/(1+(1/(BaseCase_CardiacHA_All*('9 All Base Data'!$W1049*Basecase_PM10)/10)))))</f>
        <v>5.393806815806812E-2</v>
      </c>
      <c r="N1049" s="178">
        <f>IF('9 All Base Data'!$S1049="","",IF('9 All Base Data'!$S1049=0,0,('9 All Base Data'!S1049*Basecase_Pop_2006)/(1+(1/(BaseCase_RespHA_All*('9 All Base Data'!$W1049*Basecase_PM10)/10)))))</f>
        <v>7.6434153132864405E-2</v>
      </c>
      <c r="O1049" s="178">
        <f>IF('9 All Base Data'!$T1049="","",IF('9 All Base Data'!$T1049=0,0,('9 All Base Data'!$T1049*Basecase_Pop_2006)/(1+(1/(BaseCase_RespHA_Child_1_4*('9 All Base Data'!$W1049*Basecase_PM10)/10)))))</f>
        <v>3.1379805894048859E-2</v>
      </c>
      <c r="P1049" s="179">
        <f>IF('9 All Base Data'!$U1049="","",IF('9 All Base Data'!$U1049=0,0,('9 All Base Data'!$U1049*Basecase_Pop_2006)/(1+(1/(BaseCase_RespHA_Child_5_14*('9 All Base Data'!$W1049*Basecase_PM10)/10)))))</f>
        <v>4.6703323534295002E-2</v>
      </c>
      <c r="Q1049" s="156">
        <f>IF('7 Base case Results'!$G1049="..C",0,BaseCase_RADs_All*'7 Base case Results'!$G1049*('9 All Base Data'!$V1049*Basecase_PM10)/10)</f>
        <v>122.22792000000001</v>
      </c>
      <c r="R1049" s="189">
        <f t="shared" si="160"/>
        <v>0.12541155595967632</v>
      </c>
      <c r="S1049" s="178">
        <f t="shared" si="161"/>
        <v>0.16314875510321433</v>
      </c>
      <c r="T1049" s="179">
        <f t="shared" si="162"/>
        <v>1.5579747494659855E-3</v>
      </c>
      <c r="U1049" s="178">
        <f t="shared" si="163"/>
        <v>3.4250673280373259E-4</v>
      </c>
      <c r="V1049" s="178">
        <f t="shared" si="164"/>
        <v>3.4662888445754011E-4</v>
      </c>
      <c r="W1049" s="178">
        <f t="shared" si="165"/>
        <v>1.4230741972951155E-4</v>
      </c>
      <c r="X1049" s="179">
        <f t="shared" si="166"/>
        <v>2.1179957222802783E-4</v>
      </c>
      <c r="Y1049" s="179">
        <f t="shared" si="167"/>
        <v>7.5781310400000008E-3</v>
      </c>
      <c r="Z1049" s="186">
        <f t="shared" si="168"/>
        <v>0.13523679736640357</v>
      </c>
      <c r="AA1049" s="156">
        <f>$J1049*'9 All Base Data'!$Y1049</f>
        <v>3.0685015672390356E-3</v>
      </c>
      <c r="AB1049" s="156">
        <f>$K1049*'9 All Base Data'!$Y1049</f>
        <v>3.9918347786728377E-3</v>
      </c>
      <c r="AC1049" s="178">
        <f>$L1049*'9 All Base Data'!$Y1049</f>
        <v>3.811967664281548E-5</v>
      </c>
      <c r="AD1049" s="178">
        <f>IF($M1049="","",$M1049*'9 All Base Data'!$Y1049)</f>
        <v>4.6982289762765991E-3</v>
      </c>
      <c r="AE1049" s="178">
        <f>IF($N1049="","",$N1049*'9 All Base Data'!$Y1049)</f>
        <v>6.6577310847250083E-3</v>
      </c>
      <c r="AF1049" s="178">
        <f>IF($O1049="","",$O1049*'9 All Base Data'!$Y1049)</f>
        <v>2.7333109685965433E-3</v>
      </c>
      <c r="AG1049" s="178">
        <f>IF($P1049="","",$P1049*'9 All Base Data'!$Y1049)</f>
        <v>4.0680527762732644E-3</v>
      </c>
      <c r="AH1049" s="167">
        <f>$Q1049*'9 All Base Data'!$Y1049</f>
        <v>10.64655771080152</v>
      </c>
      <c r="AI1049" s="178">
        <f>$R1049*'9 All Base Data'!$Y1049</f>
        <v>1.0923865579370966E-2</v>
      </c>
      <c r="AJ1049" s="178">
        <f>$S1049*'9 All Base Data'!$Y1049</f>
        <v>1.4210931812075302E-2</v>
      </c>
      <c r="AK1049" s="178">
        <f>$T1049*'9 All Base Data'!$Y1049</f>
        <v>1.3570604884842311E-4</v>
      </c>
      <c r="AL1049" s="178">
        <f>IF($U1049="","",$U1049*'9 All Base Data'!$Y1049)</f>
        <v>2.9833753999356404E-5</v>
      </c>
      <c r="AM1049" s="178">
        <f>IF($V1049="","",$V1049*'9 All Base Data'!$Y1049)</f>
        <v>3.0192810469227919E-5</v>
      </c>
      <c r="AN1049" s="178">
        <f>IF($W1049="","",$W1049*'9 All Base Data'!$Y1049)</f>
        <v>1.2395565242585323E-5</v>
      </c>
      <c r="AO1049" s="178">
        <f>IF($X1049="","",$X1049*'9 All Base Data'!$Y1049)</f>
        <v>1.8448619340399255E-5</v>
      </c>
      <c r="AP1049" s="178">
        <f>$Y1049*'9 All Base Data'!$Y1049</f>
        <v>6.6008657806969427E-4</v>
      </c>
      <c r="AQ1049" s="179">
        <f t="shared" si="169"/>
        <v>1.1779684770757666E-2</v>
      </c>
    </row>
    <row r="1050" spans="1:43" x14ac:dyDescent="0.25">
      <c r="A1050" s="124">
        <v>558800</v>
      </c>
      <c r="B1050" s="125" t="s">
        <v>1093</v>
      </c>
      <c r="C1050" s="126" t="s">
        <v>646</v>
      </c>
      <c r="D1050" s="101" t="s">
        <v>2100</v>
      </c>
      <c r="E1050" s="142"/>
      <c r="F1050" s="191" t="str">
        <f>IF('9 All Base Data'!G1050="Rural Centre","Rural",IF('9 All Base Data'!G1050="Rural (Incl.some Off Shore Islands)","Rural",IF('9 All Base Data'!G1050="Inlet-in TA but not in Urban Area","Rural",IF('9 All Base Data'!G1050="Rural (Incl.some Off Shore Islands)","Rural",IF('9 All Base Data'!G1050="Inlet-not in TA","Rural",IF('9 All Base Data'!G1050="Inland Water not in Urban Area","Rural",IF('9 All Base Data'!G1050="Oceanic-in Region but not in TA","Rural",'9 All Base Data'!G1050)))))))</f>
        <v>Rural</v>
      </c>
      <c r="G1050" s="177">
        <f>IF('9 All Base Data'!I1050="..C","..C",'9 All Base Data'!I1050*Basecase_Pop_2006)</f>
        <v>327</v>
      </c>
      <c r="H1050" s="177">
        <f>IF('9 All Base Data'!J1050="..C","..C",'9 All Base Data'!J1050*Basecase_Pop_2006)</f>
        <v>186</v>
      </c>
      <c r="I1050" s="191">
        <f>IF('9 All Base Data'!L1050="..C","..C",'9 All Base Data'!L1050*Basecase_Pop_2006)</f>
        <v>3</v>
      </c>
      <c r="J1050" s="156">
        <f>IF('9 All Base Data'!$P1050=0,0,('9 All Base Data'!$P1050*Basecase_Pop_2006)/(1+(1/(BaseCase_Mort_AllAdults_30*('9 All Base Data'!$W1050*Basecase_PM10)/10))))</f>
        <v>0.2465957561004872</v>
      </c>
      <c r="K1050" s="156">
        <f>IF('9 All Base Data'!$Q1050=0,0,('9 All Base Data'!$Q1050*Basecase_Pop_2006)/(1+(1/(BaseCase_Mort_Maori_30*('9 All Base Data'!$W1050*Basecase_PM10)/10))))</f>
        <v>9.1656603990569838E-2</v>
      </c>
      <c r="L1050" s="179">
        <f>133/(1+1/(BaseCase_Mort_Child_0_1*'9 All Base Data'!$AB$10/10))*IF('9 All Base Data'!$L1050="..C",0,'9 All Base Data'!L1050/'9 All Base Data'!$L$2022)</f>
        <v>4.3763335659156898E-4</v>
      </c>
      <c r="M1050" s="178">
        <f>IF('9 All Base Data'!$R1050="","",IF('9 All Base Data'!$R1050=0,0,('9 All Base Data'!$R1050*Basecase_Pop_2006)/(1+(1/(BaseCase_CardiacHA_All*('9 All Base Data'!$W1050*Basecase_PM10)/10)))))</f>
        <v>3.648751669516373E-2</v>
      </c>
      <c r="N1050" s="178">
        <f>IF('9 All Base Data'!$S1050="","",IF('9 All Base Data'!$S1050=0,0,('9 All Base Data'!S1050*Basecase_Pop_2006)/(1+(1/(BaseCase_RespHA_All*('9 All Base Data'!$W1050*Basecase_PM10)/10)))))</f>
        <v>8.1705474038579196E-2</v>
      </c>
      <c r="O1050" s="178">
        <f>IF('9 All Base Data'!$T1050="","",IF('9 All Base Data'!$T1050=0,0,('9 All Base Data'!$T1050*Basecase_Pop_2006)/(1+(1/(BaseCase_RespHA_Child_1_4*('9 All Base Data'!$W1050*Basecase_PM10)/10)))))</f>
        <v>1.568990294702443E-2</v>
      </c>
      <c r="P1050" s="179">
        <f>IF('9 All Base Data'!$U1050="","",IF('9 All Base Data'!$U1050=0,0,('9 All Base Data'!$U1050*Basecase_Pop_2006)/(1+(1/(BaseCase_RespHA_Child_5_14*('9 All Base Data'!$W1050*Basecase_PM10)/10)))))</f>
        <v>2.3351661767147501E-2</v>
      </c>
      <c r="Q1050" s="156">
        <f>IF('7 Base case Results'!$G1050="..C",0,BaseCase_RADs_All*'7 Base case Results'!$G1050*('9 All Base Data'!$V1050*Basecase_PM10)/10)</f>
        <v>93.822840000000014</v>
      </c>
      <c r="R1050" s="189">
        <f t="shared" si="160"/>
        <v>0.87788089171773442</v>
      </c>
      <c r="S1050" s="178">
        <f t="shared" si="161"/>
        <v>0.32629751020642866</v>
      </c>
      <c r="T1050" s="179">
        <f t="shared" si="162"/>
        <v>1.5579747494659855E-3</v>
      </c>
      <c r="U1050" s="178">
        <f t="shared" si="163"/>
        <v>2.3169573101428968E-4</v>
      </c>
      <c r="V1050" s="178">
        <f t="shared" si="164"/>
        <v>3.7053432476495663E-4</v>
      </c>
      <c r="W1050" s="178">
        <f t="shared" si="165"/>
        <v>7.1153709864755777E-5</v>
      </c>
      <c r="X1050" s="179">
        <f t="shared" si="166"/>
        <v>1.0589978611401391E-4</v>
      </c>
      <c r="Y1050" s="179">
        <f t="shared" si="167"/>
        <v>5.8170160800000009E-3</v>
      </c>
      <c r="Z1050" s="186">
        <f t="shared" si="168"/>
        <v>0.88585811260297964</v>
      </c>
      <c r="AA1050" s="156">
        <f>$J1050*'9 All Base Data'!$Y1050</f>
        <v>2.1479510970673254E-2</v>
      </c>
      <c r="AB1050" s="156">
        <f>$K1050*'9 All Base Data'!$Y1050</f>
        <v>7.9836695573456753E-3</v>
      </c>
      <c r="AC1050" s="178">
        <f>$L1050*'9 All Base Data'!$Y1050</f>
        <v>3.811967664281548E-5</v>
      </c>
      <c r="AD1050" s="178">
        <f>IF($M1050="","",$M1050*'9 All Base Data'!$Y1050)</f>
        <v>3.1782137192459346E-3</v>
      </c>
      <c r="AE1050" s="178">
        <f>IF($N1050="","",$N1050*'9 All Base Data'!$Y1050)</f>
        <v>7.116884952637079E-3</v>
      </c>
      <c r="AF1050" s="178">
        <f>IF($O1050="","",$O1050*'9 All Base Data'!$Y1050)</f>
        <v>1.3666554842982717E-3</v>
      </c>
      <c r="AG1050" s="178">
        <f>IF($P1050="","",$P1050*'9 All Base Data'!$Y1050)</f>
        <v>2.0340263881366322E-3</v>
      </c>
      <c r="AH1050" s="167">
        <f>$Q1050*'9 All Base Data'!$Y1050</f>
        <v>8.1723576794180683</v>
      </c>
      <c r="AI1050" s="178">
        <f>$R1050*'9 All Base Data'!$Y1050</f>
        <v>7.6467059055596781E-2</v>
      </c>
      <c r="AJ1050" s="178">
        <f>$S1050*'9 All Base Data'!$Y1050</f>
        <v>2.8421863624150605E-2</v>
      </c>
      <c r="AK1050" s="178">
        <f>$T1050*'9 All Base Data'!$Y1050</f>
        <v>1.3570604884842311E-4</v>
      </c>
      <c r="AL1050" s="178">
        <f>IF($U1050="","",$U1050*'9 All Base Data'!$Y1050)</f>
        <v>2.0181657117211683E-5</v>
      </c>
      <c r="AM1050" s="178">
        <f>IF($V1050="","",$V1050*'9 All Base Data'!$Y1050)</f>
        <v>3.227507326020915E-5</v>
      </c>
      <c r="AN1050" s="178">
        <f>IF($W1050="","",$W1050*'9 All Base Data'!$Y1050)</f>
        <v>6.1977826212926615E-6</v>
      </c>
      <c r="AO1050" s="178">
        <f>IF($X1050="","",$X1050*'9 All Base Data'!$Y1050)</f>
        <v>9.2243096701996275E-6</v>
      </c>
      <c r="AP1050" s="178">
        <f>$Y1050*'9 All Base Data'!$Y1050</f>
        <v>5.0668617612392025E-4</v>
      </c>
      <c r="AQ1050" s="179">
        <f t="shared" si="169"/>
        <v>7.716190801094655E-2</v>
      </c>
    </row>
    <row r="1051" spans="1:43" x14ac:dyDescent="0.25">
      <c r="A1051" s="124">
        <v>558900</v>
      </c>
      <c r="B1051" s="125" t="s">
        <v>1094</v>
      </c>
      <c r="C1051" s="126" t="s">
        <v>646</v>
      </c>
      <c r="D1051" s="101" t="s">
        <v>2100</v>
      </c>
      <c r="E1051" s="142"/>
      <c r="F1051" s="191" t="str">
        <f>IF('9 All Base Data'!G1051="Rural Centre","Rural",IF('9 All Base Data'!G1051="Rural (Incl.some Off Shore Islands)","Rural",IF('9 All Base Data'!G1051="Inlet-in TA but not in Urban Area","Rural",IF('9 All Base Data'!G1051="Rural (Incl.some Off Shore Islands)","Rural",IF('9 All Base Data'!G1051="Inlet-not in TA","Rural",IF('9 All Base Data'!G1051="Inland Water not in Urban Area","Rural",IF('9 All Base Data'!G1051="Oceanic-in Region but not in TA","Rural",'9 All Base Data'!G1051)))))))</f>
        <v>Bulls</v>
      </c>
      <c r="G1051" s="177">
        <f>IF('9 All Base Data'!I1051="..C","..C",'9 All Base Data'!I1051*Basecase_Pop_2006)</f>
        <v>1515</v>
      </c>
      <c r="H1051" s="177">
        <f>IF('9 All Base Data'!J1051="..C","..C",'9 All Base Data'!J1051*Basecase_Pop_2006)</f>
        <v>852</v>
      </c>
      <c r="I1051" s="191">
        <f>IF('9 All Base Data'!L1051="..C","..C",'9 All Base Data'!L1051*Basecase_Pop_2006)</f>
        <v>27</v>
      </c>
      <c r="J1051" s="156">
        <f>IF('9 All Base Data'!$P1051=0,0,('9 All Base Data'!$P1051*Basecase_Pop_2006)/(1+(1/(BaseCase_Mort_AllAdults_30*('9 All Base Data'!$W1051*Basecase_PM10)/10))))</f>
        <v>0.21954376874803261</v>
      </c>
      <c r="K1051" s="156">
        <f>IF('9 All Base Data'!$Q1051=0,0,('9 All Base Data'!$Q1051*Basecase_Pop_2006)/(1+(1/(BaseCase_Mort_Maori_30*('9 All Base Data'!$W1051*Basecase_PM10)/10))))</f>
        <v>0.47606996510648097</v>
      </c>
      <c r="L1051" s="179">
        <f>133/(1+1/(BaseCase_Mort_Child_0_1*'9 All Base Data'!$AB$10/10))*IF('9 All Base Data'!$L1051="..C",0,'9 All Base Data'!L1051/'9 All Base Data'!$L$2022)</f>
        <v>3.9387002093241204E-3</v>
      </c>
      <c r="M1051" s="178">
        <f>IF('9 All Base Data'!$R1051="","",IF('9 All Base Data'!$R1051=0,0,('9 All Base Data'!$R1051*Basecase_Pop_2006)/(1+(1/(BaseCase_CardiacHA_All*('9 All Base Data'!$W1051*Basecase_PM10)/10)))))</f>
        <v>0.23402283063841134</v>
      </c>
      <c r="N1051" s="178">
        <f>IF('9 All Base Data'!$S1051="","",IF('9 All Base Data'!$S1051=0,0,('9 All Base Data'!S1051*Basecase_Pop_2006)/(1+(1/(BaseCase_RespHA_All*('9 All Base Data'!$W1051*Basecase_PM10)/10)))))</f>
        <v>0.2066861515830703</v>
      </c>
      <c r="O1051" s="178">
        <f>IF('9 All Base Data'!$T1051="","",IF('9 All Base Data'!$T1051=0,0,('9 All Base Data'!$T1051*Basecase_Pop_2006)/(1+(1/(BaseCase_RespHA_Child_1_4*('9 All Base Data'!$W1051*Basecase_PM10)/10)))))</f>
        <v>4.9984500144405954E-2</v>
      </c>
      <c r="P1051" s="179">
        <f>IF('9 All Base Data'!$U1051="","",IF('9 All Base Data'!$U1051=0,0,('9 All Base Data'!$U1051*Basecase_Pop_2006)/(1+(1/(BaseCase_RespHA_Child_5_14*('9 All Base Data'!$W1051*Basecase_PM10)/10)))))</f>
        <v>3.7025697364488949E-2</v>
      </c>
      <c r="Q1051" s="156">
        <f>IF('7 Base case Results'!$G1051="..C",0,BaseCase_RADs_All*'7 Base case Results'!$G1051*('9 All Base Data'!$V1051*Basecase_PM10)/10)</f>
        <v>1048.5126803137393</v>
      </c>
      <c r="R1051" s="189">
        <f t="shared" si="160"/>
        <v>0.78157581674299614</v>
      </c>
      <c r="S1051" s="178">
        <f t="shared" si="161"/>
        <v>1.6948090757790721</v>
      </c>
      <c r="T1051" s="179">
        <f t="shared" si="162"/>
        <v>1.4021772745193868E-2</v>
      </c>
      <c r="U1051" s="178">
        <f t="shared" si="163"/>
        <v>1.4860449745539119E-3</v>
      </c>
      <c r="V1051" s="178">
        <f t="shared" si="164"/>
        <v>9.3732169742922382E-4</v>
      </c>
      <c r="W1051" s="178">
        <f t="shared" si="165"/>
        <v>2.2667970815488101E-4</v>
      </c>
      <c r="X1051" s="179">
        <f t="shared" si="166"/>
        <v>1.6791153754795737E-4</v>
      </c>
      <c r="Y1051" s="179">
        <f t="shared" si="167"/>
        <v>6.500778617945184E-2</v>
      </c>
      <c r="Z1051" s="186">
        <f t="shared" si="168"/>
        <v>0.86302874233962501</v>
      </c>
      <c r="AA1051" s="156">
        <f>$J1051*'9 All Base Data'!$Y1051</f>
        <v>9.4910673646834975E-2</v>
      </c>
      <c r="AB1051" s="156">
        <f>$K1051*'9 All Base Data'!$Y1051</f>
        <v>0.20580917121423078</v>
      </c>
      <c r="AC1051" s="178">
        <f>$L1051*'9 All Base Data'!$Y1051</f>
        <v>1.7027342305894169E-3</v>
      </c>
      <c r="AD1051" s="178">
        <f>IF($M1051="","",$M1051*'9 All Base Data'!$Y1051)</f>
        <v>0.10117009756775359</v>
      </c>
      <c r="AE1051" s="178">
        <f>IF($N1051="","",$N1051*'9 All Base Data'!$Y1051)</f>
        <v>8.9352214331051658E-2</v>
      </c>
      <c r="AF1051" s="178">
        <f>IF($O1051="","",$O1051*'9 All Base Data'!$Y1051)</f>
        <v>2.160873254412693E-2</v>
      </c>
      <c r="AG1051" s="178">
        <f>IF($P1051="","",$P1051*'9 All Base Data'!$Y1051)</f>
        <v>1.6006529810192939E-2</v>
      </c>
      <c r="AH1051" s="167">
        <f>$Q1051*'9 All Base Data'!$Y1051</f>
        <v>453.28111739776858</v>
      </c>
      <c r="AI1051" s="178">
        <f>$R1051*'9 All Base Data'!$Y1051</f>
        <v>0.33788199818273257</v>
      </c>
      <c r="AJ1051" s="178">
        <f>$S1051*'9 All Base Data'!$Y1051</f>
        <v>0.73268064952266154</v>
      </c>
      <c r="AK1051" s="178">
        <f>$T1051*'9 All Base Data'!$Y1051</f>
        <v>6.0617338608983246E-3</v>
      </c>
      <c r="AL1051" s="178">
        <f>IF($U1051="","",$U1051*'9 All Base Data'!$Y1051)</f>
        <v>6.4243011955523533E-4</v>
      </c>
      <c r="AM1051" s="178">
        <f>IF($V1051="","",$V1051*'9 All Base Data'!$Y1051)</f>
        <v>4.0521229199131926E-4</v>
      </c>
      <c r="AN1051" s="178">
        <f>IF($W1051="","",$W1051*'9 All Base Data'!$Y1051)</f>
        <v>9.7995602087615631E-5</v>
      </c>
      <c r="AO1051" s="178">
        <f>IF($X1051="","",$X1051*'9 All Base Data'!$Y1051)</f>
        <v>7.2589612689224963E-5</v>
      </c>
      <c r="AP1051" s="178">
        <f>$Y1051*'9 All Base Data'!$Y1051</f>
        <v>2.8103429278661652E-2</v>
      </c>
      <c r="AQ1051" s="179">
        <f t="shared" si="169"/>
        <v>0.37309480373383908</v>
      </c>
    </row>
    <row r="1052" spans="1:43" x14ac:dyDescent="0.25">
      <c r="A1052" s="124">
        <v>559000</v>
      </c>
      <c r="B1052" s="125" t="s">
        <v>1095</v>
      </c>
      <c r="C1052" s="126" t="s">
        <v>836</v>
      </c>
      <c r="D1052" s="101" t="s">
        <v>2100</v>
      </c>
      <c r="E1052" s="142"/>
      <c r="F1052" s="191" t="str">
        <f>IF('9 All Base Data'!G1052="Rural Centre","Rural",IF('9 All Base Data'!G1052="Rural (Incl.some Off Shore Islands)","Rural",IF('9 All Base Data'!G1052="Inlet-in TA but not in Urban Area","Rural",IF('9 All Base Data'!G1052="Rural (Incl.some Off Shore Islands)","Rural",IF('9 All Base Data'!G1052="Inlet-not in TA","Rural",IF('9 All Base Data'!G1052="Inland Water not in Urban Area","Rural",IF('9 All Base Data'!G1052="Oceanic-in Region but not in TA","Rural",'9 All Base Data'!G1052)))))))</f>
        <v>Rural</v>
      </c>
      <c r="G1052" s="177">
        <f>IF('9 All Base Data'!I1052="..C","..C",'9 All Base Data'!I1052*Basecase_Pop_2006)</f>
        <v>27</v>
      </c>
      <c r="H1052" s="177">
        <f>IF('9 All Base Data'!J1052="..C","..C",'9 All Base Data'!J1052*Basecase_Pop_2006)</f>
        <v>9</v>
      </c>
      <c r="I1052" s="191" t="str">
        <f>IF('9 All Base Data'!L1052="..C","..C",'9 All Base Data'!L1052*Basecase_Pop_2006)</f>
        <v>..C</v>
      </c>
      <c r="J1052" s="156">
        <f>IF('9 All Base Data'!$P1052=0,0,('9 All Base Data'!$P1052*Basecase_Pop_2006)/(1+(1/(BaseCase_Mort_AllAdults_30*('9 All Base Data'!$W1052*Basecase_PM10)/10))))</f>
        <v>0</v>
      </c>
      <c r="K1052" s="156">
        <f>IF('9 All Base Data'!$Q1052=0,0,('9 All Base Data'!$Q1052*Basecase_Pop_2006)/(1+(1/(BaseCase_Mort_Maori_30*('9 All Base Data'!$W1052*Basecase_PM10)/10))))</f>
        <v>0</v>
      </c>
      <c r="L1052" s="179">
        <f>133/(1+1/(BaseCase_Mort_Child_0_1*'9 All Base Data'!$AB$10/10))*IF('9 All Base Data'!$L1052="..C",0,'9 All Base Data'!L1052/'9 All Base Data'!$L$2022)</f>
        <v>0</v>
      </c>
      <c r="M1052" s="178">
        <f>IF('9 All Base Data'!$R1052="","",IF('9 All Base Data'!$R1052=0,0,('9 All Base Data'!$R1052*Basecase_Pop_2006)/(1+(1/(BaseCase_CardiacHA_All*('9 All Base Data'!$W1052*Basecase_PM10)/10)))))</f>
        <v>0</v>
      </c>
      <c r="N1052" s="178">
        <f>IF('9 All Base Data'!$S1052="","",IF('9 All Base Data'!$S1052=0,0,('9 All Base Data'!S1052*Basecase_Pop_2006)/(1+(1/(BaseCase_RespHA_All*('9 All Base Data'!$W1052*Basecase_PM10)/10)))))</f>
        <v>0</v>
      </c>
      <c r="O1052" s="178">
        <f>IF('9 All Base Data'!$T1052="","",IF('9 All Base Data'!$T1052=0,0,('9 All Base Data'!$T1052*Basecase_Pop_2006)/(1+(1/(BaseCase_RespHA_Child_1_4*('9 All Base Data'!$W1052*Basecase_PM10)/10)))))</f>
        <v>0</v>
      </c>
      <c r="P1052" s="179">
        <f>IF('9 All Base Data'!$U1052="","",IF('9 All Base Data'!$U1052=0,0,('9 All Base Data'!$U1052*Basecase_Pop_2006)/(1+(1/(BaseCase_RespHA_Child_5_14*('9 All Base Data'!$W1052*Basecase_PM10)/10)))))</f>
        <v>0</v>
      </c>
      <c r="Q1052" s="156">
        <f>IF('7 Base case Results'!$G1052="..C",0,BaseCase_RADs_All*'7 Base case Results'!$G1052*('9 All Base Data'!$V1052*Basecase_PM10)/10)</f>
        <v>7.7468400000000006</v>
      </c>
      <c r="R1052" s="189">
        <f t="shared" si="160"/>
        <v>0</v>
      </c>
      <c r="S1052" s="178">
        <f t="shared" si="161"/>
        <v>0</v>
      </c>
      <c r="T1052" s="179">
        <f t="shared" si="162"/>
        <v>0</v>
      </c>
      <c r="U1052" s="178">
        <f t="shared" si="163"/>
        <v>0</v>
      </c>
      <c r="V1052" s="178">
        <f t="shared" si="164"/>
        <v>0</v>
      </c>
      <c r="W1052" s="178">
        <f t="shared" si="165"/>
        <v>0</v>
      </c>
      <c r="X1052" s="179">
        <f t="shared" si="166"/>
        <v>0</v>
      </c>
      <c r="Y1052" s="179">
        <f t="shared" si="167"/>
        <v>4.8030408000000003E-4</v>
      </c>
      <c r="Z1052" s="186">
        <f t="shared" si="168"/>
        <v>4.8030408000000003E-4</v>
      </c>
      <c r="AA1052" s="156">
        <f>$J1052*'9 All Base Data'!$Y1052</f>
        <v>0</v>
      </c>
      <c r="AB1052" s="156">
        <f>$K1052*'9 All Base Data'!$Y1052</f>
        <v>0</v>
      </c>
      <c r="AC1052" s="178">
        <f>$L1052*'9 All Base Data'!$Y1052</f>
        <v>0</v>
      </c>
      <c r="AD1052" s="178">
        <f>IF($M1052="","",$M1052*'9 All Base Data'!$Y1052)</f>
        <v>0</v>
      </c>
      <c r="AE1052" s="178">
        <f>IF($N1052="","",$N1052*'9 All Base Data'!$Y1052)</f>
        <v>0</v>
      </c>
      <c r="AF1052" s="178">
        <f>IF($O1052="","",$O1052*'9 All Base Data'!$Y1052)</f>
        <v>0</v>
      </c>
      <c r="AG1052" s="178">
        <f>IF($P1052="","",$P1052*'9 All Base Data'!$Y1052)</f>
        <v>0</v>
      </c>
      <c r="AH1052" s="167">
        <f>$Q1052*'9 All Base Data'!$Y1052</f>
        <v>0.67478182674094134</v>
      </c>
      <c r="AI1052" s="178">
        <f>$R1052*'9 All Base Data'!$Y1052</f>
        <v>0</v>
      </c>
      <c r="AJ1052" s="178">
        <f>$S1052*'9 All Base Data'!$Y1052</f>
        <v>0</v>
      </c>
      <c r="AK1052" s="178">
        <f>$T1052*'9 All Base Data'!$Y1052</f>
        <v>0</v>
      </c>
      <c r="AL1052" s="178">
        <f>IF($U1052="","",$U1052*'9 All Base Data'!$Y1052)</f>
        <v>0</v>
      </c>
      <c r="AM1052" s="178">
        <f>IF($V1052="","",$V1052*'9 All Base Data'!$Y1052)</f>
        <v>0</v>
      </c>
      <c r="AN1052" s="178">
        <f>IF($W1052="","",$W1052*'9 All Base Data'!$Y1052)</f>
        <v>0</v>
      </c>
      <c r="AO1052" s="178">
        <f>IF($X1052="","",$X1052*'9 All Base Data'!$Y1052)</f>
        <v>0</v>
      </c>
      <c r="AP1052" s="178">
        <f>$Y1052*'9 All Base Data'!$Y1052</f>
        <v>4.1836473257938362E-5</v>
      </c>
      <c r="AQ1052" s="179">
        <f t="shared" si="169"/>
        <v>4.1836473257938362E-5</v>
      </c>
    </row>
    <row r="1053" spans="1:43" x14ac:dyDescent="0.25">
      <c r="A1053" s="124">
        <v>559210</v>
      </c>
      <c r="B1053" s="125" t="s">
        <v>1096</v>
      </c>
      <c r="C1053" s="126" t="s">
        <v>646</v>
      </c>
      <c r="D1053" s="101" t="s">
        <v>2100</v>
      </c>
      <c r="E1053" s="142"/>
      <c r="F1053" s="191" t="str">
        <f>IF('9 All Base Data'!G1053="Rural Centre","Rural",IF('9 All Base Data'!G1053="Rural (Incl.some Off Shore Islands)","Rural",IF('9 All Base Data'!G1053="Inlet-in TA but not in Urban Area","Rural",IF('9 All Base Data'!G1053="Rural (Incl.some Off Shore Islands)","Rural",IF('9 All Base Data'!G1053="Inlet-not in TA","Rural",IF('9 All Base Data'!G1053="Inland Water not in Urban Area","Rural",IF('9 All Base Data'!G1053="Oceanic-in Region but not in TA","Rural",'9 All Base Data'!G1053)))))))</f>
        <v>Rural</v>
      </c>
      <c r="G1053" s="177">
        <f>IF('9 All Base Data'!I1053="..C","..C",'9 All Base Data'!I1053*Basecase_Pop_2006)</f>
        <v>651</v>
      </c>
      <c r="H1053" s="177">
        <f>IF('9 All Base Data'!J1053="..C","..C",'9 All Base Data'!J1053*Basecase_Pop_2006)</f>
        <v>384</v>
      </c>
      <c r="I1053" s="191">
        <f>IF('9 All Base Data'!L1053="..C","..C",'9 All Base Data'!L1053*Basecase_Pop_2006)</f>
        <v>6</v>
      </c>
      <c r="J1053" s="156">
        <f>IF('9 All Base Data'!$P1053=0,0,('9 All Base Data'!$P1053*Basecase_Pop_2006)/(1+(1/(BaseCase_Mort_AllAdults_30*('9 All Base Data'!$W1053*Basecase_PM10)/10))))</f>
        <v>0.54603345993679309</v>
      </c>
      <c r="K1053" s="156">
        <f>IF('9 All Base Data'!$Q1053=0,0,('9 All Base Data'!$Q1053*Basecase_Pop_2006)/(1+(1/(BaseCase_Mort_Maori_30*('9 All Base Data'!$W1053*Basecase_PM10)/10))))</f>
        <v>0.22914150997642463</v>
      </c>
      <c r="L1053" s="179">
        <f>133/(1+1/(BaseCase_Mort_Child_0_1*'9 All Base Data'!$AB$10/10))*IF('9 All Base Data'!$L1053="..C",0,'9 All Base Data'!L1053/'9 All Base Data'!$L$2022)</f>
        <v>8.7526671318313796E-4</v>
      </c>
      <c r="M1053" s="178">
        <f>IF('9 All Base Data'!$R1053="","",IF('9 All Base Data'!$R1053=0,0,('9 All Base Data'!$R1053*Basecase_Pop_2006)/(1+(1/(BaseCase_CardiacHA_All*('9 All Base Data'!$W1053*Basecase_PM10)/10)))))</f>
        <v>2.0623379001614279E-2</v>
      </c>
      <c r="N1053" s="178">
        <f>IF('9 All Base Data'!$S1053="","",IF('9 All Base Data'!$S1053=0,0,('9 All Base Data'!S1053*Basecase_Pop_2006)/(1+(1/(BaseCase_RespHA_All*('9 All Base Data'!$W1053*Basecase_PM10)/10)))))</f>
        <v>2.6356604528573933E-2</v>
      </c>
      <c r="O1053" s="178">
        <f>IF('9 All Base Data'!$T1053="","",IF('9 All Base Data'!$T1053=0,0,('9 All Base Data'!$T1053*Basecase_Pop_2006)/(1+(1/(BaseCase_RespHA_Child_1_4*('9 All Base Data'!$W1053*Basecase_PM10)/10)))))</f>
        <v>1.0459935298016287E-2</v>
      </c>
      <c r="P1053" s="179">
        <f>IF('9 All Base Data'!$U1053="","",IF('9 All Base Data'!$U1053=0,0,('9 All Base Data'!$U1053*Basecase_Pop_2006)/(1+(1/(BaseCase_RespHA_Child_5_14*('9 All Base Data'!$W1053*Basecase_PM10)/10)))))</f>
        <v>7.7838872557158328E-3</v>
      </c>
      <c r="Q1053" s="156">
        <f>IF('7 Base case Results'!$G1053="..C",0,BaseCase_RADs_All*'7 Base case Results'!$G1053*('9 All Base Data'!$V1053*Basecase_PM10)/10)</f>
        <v>186.78492</v>
      </c>
      <c r="R1053" s="189">
        <f t="shared" si="160"/>
        <v>1.9438791173749834</v>
      </c>
      <c r="S1053" s="178">
        <f t="shared" si="161"/>
        <v>0.81574377551607169</v>
      </c>
      <c r="T1053" s="179">
        <f t="shared" si="162"/>
        <v>3.1159494989319711E-3</v>
      </c>
      <c r="U1053" s="178">
        <f t="shared" si="163"/>
        <v>1.3095845666025069E-4</v>
      </c>
      <c r="V1053" s="178">
        <f t="shared" si="164"/>
        <v>1.1952720153708279E-4</v>
      </c>
      <c r="W1053" s="178">
        <f t="shared" si="165"/>
        <v>4.7435806576503865E-5</v>
      </c>
      <c r="X1053" s="179">
        <f t="shared" si="166"/>
        <v>3.52999287046713E-5</v>
      </c>
      <c r="Y1053" s="179">
        <f t="shared" si="167"/>
        <v>1.158066504E-2</v>
      </c>
      <c r="Z1053" s="186">
        <f t="shared" si="168"/>
        <v>1.9588262175721127</v>
      </c>
      <c r="AA1053" s="156">
        <f>$J1053*'9 All Base Data'!$Y1053</f>
        <v>4.756177429220506E-2</v>
      </c>
      <c r="AB1053" s="156">
        <f>$K1053*'9 All Base Data'!$Y1053</f>
        <v>1.9959173893364188E-2</v>
      </c>
      <c r="AC1053" s="178">
        <f>$L1053*'9 All Base Data'!$Y1053</f>
        <v>7.623935328563096E-5</v>
      </c>
      <c r="AD1053" s="178">
        <f>IF($M1053="","",$M1053*'9 All Base Data'!$Y1053)</f>
        <v>1.7963816673998757E-3</v>
      </c>
      <c r="AE1053" s="178">
        <f>IF($N1053="","",$N1053*'9 All Base Data'!$Y1053)</f>
        <v>2.2957693395603477E-3</v>
      </c>
      <c r="AF1053" s="178">
        <f>IF($O1053="","",$O1053*'9 All Base Data'!$Y1053)</f>
        <v>9.1110365619884788E-4</v>
      </c>
      <c r="AG1053" s="178">
        <f>IF($P1053="","",$P1053*'9 All Base Data'!$Y1053)</f>
        <v>6.7800879604554406E-4</v>
      </c>
      <c r="AH1053" s="167">
        <f>$Q1053*'9 All Base Data'!$Y1053</f>
        <v>16.269739600309364</v>
      </c>
      <c r="AI1053" s="178">
        <f>$R1053*'9 All Base Data'!$Y1053</f>
        <v>0.16931991648025002</v>
      </c>
      <c r="AJ1053" s="178">
        <f>$S1053*'9 All Base Data'!$Y1053</f>
        <v>7.1054659060376515E-2</v>
      </c>
      <c r="AK1053" s="178">
        <f>$T1053*'9 All Base Data'!$Y1053</f>
        <v>2.7141209769684623E-4</v>
      </c>
      <c r="AL1053" s="178">
        <f>IF($U1053="","",$U1053*'9 All Base Data'!$Y1053)</f>
        <v>1.1407023587989212E-5</v>
      </c>
      <c r="AM1053" s="178">
        <f>IF($V1053="","",$V1053*'9 All Base Data'!$Y1053)</f>
        <v>1.0411313954906178E-5</v>
      </c>
      <c r="AN1053" s="178">
        <f>IF($W1053="","",$W1053*'9 All Base Data'!$Y1053)</f>
        <v>4.1318550808617754E-6</v>
      </c>
      <c r="AO1053" s="178">
        <f>IF($X1053="","",$X1053*'9 All Base Data'!$Y1053)</f>
        <v>3.0747698900665421E-6</v>
      </c>
      <c r="AP1053" s="178">
        <f>$Y1053*'9 All Base Data'!$Y1053</f>
        <v>1.0087238552191806E-3</v>
      </c>
      <c r="AQ1053" s="179">
        <f t="shared" si="169"/>
        <v>0.17062187077070895</v>
      </c>
    </row>
    <row r="1054" spans="1:43" x14ac:dyDescent="0.25">
      <c r="A1054" s="124">
        <v>559220</v>
      </c>
      <c r="B1054" s="125" t="s">
        <v>1097</v>
      </c>
      <c r="C1054" s="126" t="s">
        <v>646</v>
      </c>
      <c r="D1054" s="101" t="s">
        <v>2100</v>
      </c>
      <c r="E1054" s="142"/>
      <c r="F1054" s="191" t="str">
        <f>IF('9 All Base Data'!G1054="Rural Centre","Rural",IF('9 All Base Data'!G1054="Rural (Incl.some Off Shore Islands)","Rural",IF('9 All Base Data'!G1054="Inlet-in TA but not in Urban Area","Rural",IF('9 All Base Data'!G1054="Rural (Incl.some Off Shore Islands)","Rural",IF('9 All Base Data'!G1054="Inlet-not in TA","Rural",IF('9 All Base Data'!G1054="Inland Water not in Urban Area","Rural",IF('9 All Base Data'!G1054="Oceanic-in Region but not in TA","Rural",'9 All Base Data'!G1054)))))))</f>
        <v>Rural</v>
      </c>
      <c r="G1054" s="177">
        <f>IF('9 All Base Data'!I1054="..C","..C",'9 All Base Data'!I1054*Basecase_Pop_2006)</f>
        <v>2031</v>
      </c>
      <c r="H1054" s="177">
        <f>IF('9 All Base Data'!J1054="..C","..C",'9 All Base Data'!J1054*Basecase_Pop_2006)</f>
        <v>1266</v>
      </c>
      <c r="I1054" s="191">
        <f>IF('9 All Base Data'!L1054="..C","..C",'9 All Base Data'!L1054*Basecase_Pop_2006)</f>
        <v>18</v>
      </c>
      <c r="J1054" s="156">
        <f>IF('9 All Base Data'!$P1054=0,0,('9 All Base Data'!$P1054*Basecase_Pop_2006)/(1+(1/(BaseCase_Mort_AllAdults_30*('9 All Base Data'!$W1054*Basecase_PM10)/10))))</f>
        <v>3.5227965157212451E-2</v>
      </c>
      <c r="K1054" s="156">
        <f>IF('9 All Base Data'!$Q1054=0,0,('9 All Base Data'!$Q1054*Basecase_Pop_2006)/(1+(1/(BaseCase_Mort_Maori_30*('9 All Base Data'!$W1054*Basecase_PM10)/10))))</f>
        <v>4.5828301995284919E-2</v>
      </c>
      <c r="L1054" s="179">
        <f>133/(1+1/(BaseCase_Mort_Child_0_1*'9 All Base Data'!$AB$10/10))*IF('9 All Base Data'!$L1054="..C",0,'9 All Base Data'!L1054/'9 All Base Data'!$L$2022)</f>
        <v>2.6258001395494139E-3</v>
      </c>
      <c r="M1054" s="178">
        <f>IF('9 All Base Data'!$R1054="","",IF('9 All Base Data'!$R1054=0,0,('9 All Base Data'!$R1054*Basecase_Pop_2006)/(1+(1/(BaseCase_CardiacHA_All*('9 All Base Data'!$W1054*Basecase_PM10)/10)))))</f>
        <v>8.725275731452195E-2</v>
      </c>
      <c r="N1054" s="178">
        <f>IF('9 All Base Data'!$S1054="","",IF('9 All Base Data'!$S1054=0,0,('9 All Base Data'!S1054*Basecase_Pop_2006)/(1+(1/(BaseCase_RespHA_All*('9 All Base Data'!$W1054*Basecase_PM10)/10)))))</f>
        <v>0.11333339947286791</v>
      </c>
      <c r="O1054" s="178">
        <f>IF('9 All Base Data'!$T1054="","",IF('9 All Base Data'!$T1054=0,0,('9 All Base Data'!$T1054*Basecase_Pop_2006)/(1+(1/(BaseCase_RespHA_Child_1_4*('9 All Base Data'!$W1054*Basecase_PM10)/10)))))</f>
        <v>6.2759611788097719E-2</v>
      </c>
      <c r="P1054" s="179">
        <f>IF('9 All Base Data'!$U1054="","",IF('9 All Base Data'!$U1054=0,0,('9 All Base Data'!$U1054*Basecase_Pop_2006)/(1+(1/(BaseCase_RespHA_Child_5_14*('9 All Base Data'!$W1054*Basecase_PM10)/10)))))</f>
        <v>3.8919436278579168E-2</v>
      </c>
      <c r="Q1054" s="156">
        <f>IF('7 Base case Results'!$G1054="..C",0,BaseCase_RADs_All*'7 Base case Results'!$G1054*('9 All Base Data'!$V1054*Basecase_PM10)/10)</f>
        <v>582.73452000000009</v>
      </c>
      <c r="R1054" s="189">
        <f t="shared" si="160"/>
        <v>0.12541155595967632</v>
      </c>
      <c r="S1054" s="178">
        <f t="shared" si="161"/>
        <v>0.16314875510321433</v>
      </c>
      <c r="T1054" s="179">
        <f t="shared" si="162"/>
        <v>9.3478484967959141E-3</v>
      </c>
      <c r="U1054" s="178">
        <f t="shared" si="163"/>
        <v>5.540550089472143E-4</v>
      </c>
      <c r="V1054" s="178">
        <f t="shared" si="164"/>
        <v>5.1396696660945603E-4</v>
      </c>
      <c r="W1054" s="178">
        <f t="shared" si="165"/>
        <v>2.8461483945902311E-4</v>
      </c>
      <c r="X1054" s="179">
        <f t="shared" si="166"/>
        <v>1.7649964352335653E-4</v>
      </c>
      <c r="Y1054" s="179">
        <f t="shared" si="167"/>
        <v>3.6129540240000001E-2</v>
      </c>
      <c r="Z1054" s="186">
        <f t="shared" si="168"/>
        <v>0.17195696667202889</v>
      </c>
      <c r="AA1054" s="156">
        <f>$J1054*'9 All Base Data'!$Y1054</f>
        <v>3.0685015672390356E-3</v>
      </c>
      <c r="AB1054" s="156">
        <f>$K1054*'9 All Base Data'!$Y1054</f>
        <v>3.9918347786728377E-3</v>
      </c>
      <c r="AC1054" s="178">
        <f>$L1054*'9 All Base Data'!$Y1054</f>
        <v>2.2871805985689289E-4</v>
      </c>
      <c r="AD1054" s="178">
        <f>IF($M1054="","",$M1054*'9 All Base Data'!$Y1054)</f>
        <v>7.600076285153321E-3</v>
      </c>
      <c r="AE1054" s="178">
        <f>IF($N1054="","",$N1054*'9 All Base Data'!$Y1054)</f>
        <v>9.8718081601094961E-3</v>
      </c>
      <c r="AF1054" s="178">
        <f>IF($O1054="","",$O1054*'9 All Base Data'!$Y1054)</f>
        <v>5.4666219371930867E-3</v>
      </c>
      <c r="AG1054" s="178">
        <f>IF($P1054="","",$P1054*'9 All Base Data'!$Y1054)</f>
        <v>3.3900439802277203E-3</v>
      </c>
      <c r="AH1054" s="167">
        <f>$Q1054*'9 All Base Data'!$Y1054</f>
        <v>50.758588522624152</v>
      </c>
      <c r="AI1054" s="178">
        <f>$R1054*'9 All Base Data'!$Y1054</f>
        <v>1.0923865579370966E-2</v>
      </c>
      <c r="AJ1054" s="178">
        <f>$S1054*'9 All Base Data'!$Y1054</f>
        <v>1.4210931812075302E-2</v>
      </c>
      <c r="AK1054" s="178">
        <f>$T1054*'9 All Base Data'!$Y1054</f>
        <v>8.1423629309053879E-4</v>
      </c>
      <c r="AL1054" s="178">
        <f>IF($U1054="","",$U1054*'9 All Base Data'!$Y1054)</f>
        <v>4.8260484410723579E-5</v>
      </c>
      <c r="AM1054" s="178">
        <f>IF($V1054="","",$V1054*'9 All Base Data'!$Y1054)</f>
        <v>4.4768650006096564E-5</v>
      </c>
      <c r="AN1054" s="178">
        <f>IF($W1054="","",$W1054*'9 All Base Data'!$Y1054)</f>
        <v>2.4791130485170646E-5</v>
      </c>
      <c r="AO1054" s="178">
        <f>IF($X1054="","",$X1054*'9 All Base Data'!$Y1054)</f>
        <v>1.5373849450332713E-5</v>
      </c>
      <c r="AP1054" s="178">
        <f>$Y1054*'9 All Base Data'!$Y1054</f>
        <v>3.1470324884026969E-3</v>
      </c>
      <c r="AQ1054" s="179">
        <f t="shared" si="169"/>
        <v>1.497816349528102E-2</v>
      </c>
    </row>
    <row r="1055" spans="1:43" x14ac:dyDescent="0.25">
      <c r="A1055" s="124">
        <v>559230</v>
      </c>
      <c r="B1055" s="125" t="s">
        <v>1098</v>
      </c>
      <c r="C1055" s="126" t="s">
        <v>646</v>
      </c>
      <c r="D1055" s="101" t="s">
        <v>2100</v>
      </c>
      <c r="E1055" s="142"/>
      <c r="F1055" s="191" t="str">
        <f>IF('9 All Base Data'!G1055="Rural Centre","Rural",IF('9 All Base Data'!G1055="Rural (Incl.some Off Shore Islands)","Rural",IF('9 All Base Data'!G1055="Inlet-in TA but not in Urban Area","Rural",IF('9 All Base Data'!G1055="Rural (Incl.some Off Shore Islands)","Rural",IF('9 All Base Data'!G1055="Inlet-not in TA","Rural",IF('9 All Base Data'!G1055="Inland Water not in Urban Area","Rural",IF('9 All Base Data'!G1055="Oceanic-in Region but not in TA","Rural",'9 All Base Data'!G1055)))))))</f>
        <v>Rural</v>
      </c>
      <c r="G1055" s="177">
        <f>IF('9 All Base Data'!I1055="..C","..C",'9 All Base Data'!I1055*Basecase_Pop_2006)</f>
        <v>2727</v>
      </c>
      <c r="H1055" s="177">
        <f>IF('9 All Base Data'!J1055="..C","..C",'9 All Base Data'!J1055*Basecase_Pop_2006)</f>
        <v>1740</v>
      </c>
      <c r="I1055" s="191">
        <f>IF('9 All Base Data'!L1055="..C","..C",'9 All Base Data'!L1055*Basecase_Pop_2006)</f>
        <v>39</v>
      </c>
      <c r="J1055" s="156">
        <f>IF('9 All Base Data'!$P1055=0,0,('9 All Base Data'!$P1055*Basecase_Pop_2006)/(1+(1/(BaseCase_Mort_AllAdults_30*('9 All Base Data'!$W1055*Basecase_PM10)/10))))</f>
        <v>0.3170516864149121</v>
      </c>
      <c r="K1055" s="156">
        <f>IF('9 All Base Data'!$Q1055=0,0,('9 All Base Data'!$Q1055*Basecase_Pop_2006)/(1+(1/(BaseCase_Mort_Maori_30*('9 All Base Data'!$W1055*Basecase_PM10)/10))))</f>
        <v>0.13748490598585475</v>
      </c>
      <c r="L1055" s="179">
        <f>133/(1+1/(BaseCase_Mort_Child_0_1*'9 All Base Data'!$AB$10/10))*IF('9 All Base Data'!$L1055="..C",0,'9 All Base Data'!L1055/'9 All Base Data'!$L$2022)</f>
        <v>5.6892336356903963E-3</v>
      </c>
      <c r="M1055" s="178">
        <f>IF('9 All Base Data'!$R1055="","",IF('9 All Base Data'!$R1055=0,0,('9 All Base Data'!$R1055*Basecase_Pop_2006)/(1+(1/(BaseCase_CardiacHA_All*('9 All Base Data'!$W1055*Basecase_PM10)/10)))))</f>
        <v>8.2493516006457115E-2</v>
      </c>
      <c r="N1055" s="178">
        <f>IF('9 All Base Data'!$S1055="","",IF('9 All Base Data'!$S1055=0,0,('9 All Base Data'!S1055*Basecase_Pop_2006)/(1+(1/(BaseCase_RespHA_All*('9 All Base Data'!$W1055*Basecase_PM10)/10)))))</f>
        <v>0.15813962717144359</v>
      </c>
      <c r="O1055" s="178">
        <f>IF('9 All Base Data'!$T1055="","",IF('9 All Base Data'!$T1055=0,0,('9 All Base Data'!$T1055*Basecase_Pop_2006)/(1+(1/(BaseCase_RespHA_Child_1_4*('9 All Base Data'!$W1055*Basecase_PM10)/10)))))</f>
        <v>9.4139417682146578E-2</v>
      </c>
      <c r="P1055" s="179">
        <f>IF('9 All Base Data'!$U1055="","",IF('9 All Base Data'!$U1055=0,0,('9 All Base Data'!$U1055*Basecase_Pop_2006)/(1+(1/(BaseCase_RespHA_Child_5_14*('9 All Base Data'!$W1055*Basecase_PM10)/10)))))</f>
        <v>2.3351661767147501E-2</v>
      </c>
      <c r="Q1055" s="156">
        <f>IF('7 Base case Results'!$G1055="..C",0,BaseCase_RADs_All*'7 Base case Results'!$G1055*('9 All Base Data'!$V1055*Basecase_PM10)/10)</f>
        <v>782.4308400000001</v>
      </c>
      <c r="R1055" s="189">
        <f t="shared" si="160"/>
        <v>1.128704003637087</v>
      </c>
      <c r="S1055" s="178">
        <f t="shared" si="161"/>
        <v>0.48944626530964286</v>
      </c>
      <c r="T1055" s="179">
        <f t="shared" si="162"/>
        <v>2.0253671743057811E-2</v>
      </c>
      <c r="U1055" s="178">
        <f t="shared" si="163"/>
        <v>5.2383382664100274E-4</v>
      </c>
      <c r="V1055" s="178">
        <f t="shared" si="164"/>
        <v>7.1716320922249669E-4</v>
      </c>
      <c r="W1055" s="178">
        <f t="shared" si="165"/>
        <v>4.2692225918853472E-4</v>
      </c>
      <c r="X1055" s="179">
        <f t="shared" si="166"/>
        <v>1.0589978611401391E-4</v>
      </c>
      <c r="Y1055" s="179">
        <f t="shared" si="167"/>
        <v>4.8510712080000004E-2</v>
      </c>
      <c r="Z1055" s="186">
        <f t="shared" si="168"/>
        <v>1.1987093844960082</v>
      </c>
      <c r="AA1055" s="156">
        <f>$J1055*'9 All Base Data'!$Y1055</f>
        <v>2.7616514105151323E-2</v>
      </c>
      <c r="AB1055" s="156">
        <f>$K1055*'9 All Base Data'!$Y1055</f>
        <v>1.1975504336018511E-2</v>
      </c>
      <c r="AC1055" s="178">
        <f>$L1055*'9 All Base Data'!$Y1055</f>
        <v>4.9555579635660128E-4</v>
      </c>
      <c r="AD1055" s="178">
        <f>IF($M1055="","",$M1055*'9 All Base Data'!$Y1055)</f>
        <v>7.1855266695995028E-3</v>
      </c>
      <c r="AE1055" s="178">
        <f>IF($N1055="","",$N1055*'9 All Base Data'!$Y1055)</f>
        <v>1.3774616037362086E-2</v>
      </c>
      <c r="AF1055" s="178">
        <f>IF($O1055="","",$O1055*'9 All Base Data'!$Y1055)</f>
        <v>8.1999329057896309E-3</v>
      </c>
      <c r="AG1055" s="178">
        <f>IF($P1055="","",$P1055*'9 All Base Data'!$Y1055)</f>
        <v>2.0340263881366322E-3</v>
      </c>
      <c r="AH1055" s="167">
        <f>$Q1055*'9 All Base Data'!$Y1055</f>
        <v>68.152964500835083</v>
      </c>
      <c r="AI1055" s="178">
        <f>$R1055*'9 All Base Data'!$Y1055</f>
        <v>9.8314790214338699E-2</v>
      </c>
      <c r="AJ1055" s="178">
        <f>$S1055*'9 All Base Data'!$Y1055</f>
        <v>4.2632795436225897E-2</v>
      </c>
      <c r="AK1055" s="178">
        <f>$T1055*'9 All Base Data'!$Y1055</f>
        <v>1.7641786350295003E-3</v>
      </c>
      <c r="AL1055" s="178">
        <f>IF($U1055="","",$U1055*'9 All Base Data'!$Y1055)</f>
        <v>4.5628094351956848E-5</v>
      </c>
      <c r="AM1055" s="178">
        <f>IF($V1055="","",$V1055*'9 All Base Data'!$Y1055)</f>
        <v>6.2467883729437065E-5</v>
      </c>
      <c r="AN1055" s="178">
        <f>IF($W1055="","",$W1055*'9 All Base Data'!$Y1055)</f>
        <v>3.718669572775597E-5</v>
      </c>
      <c r="AO1055" s="178">
        <f>IF($X1055="","",$X1055*'9 All Base Data'!$Y1055)</f>
        <v>9.2243096701996275E-6</v>
      </c>
      <c r="AP1055" s="178">
        <f>$Y1055*'9 All Base Data'!$Y1055</f>
        <v>4.2254837990517748E-3</v>
      </c>
      <c r="AQ1055" s="179">
        <f t="shared" si="169"/>
        <v>0.10441254862650137</v>
      </c>
    </row>
    <row r="1056" spans="1:43" x14ac:dyDescent="0.25">
      <c r="A1056" s="124">
        <v>559240</v>
      </c>
      <c r="B1056" s="125" t="s">
        <v>1099</v>
      </c>
      <c r="C1056" s="126" t="s">
        <v>646</v>
      </c>
      <c r="D1056" s="101" t="s">
        <v>2100</v>
      </c>
      <c r="E1056" s="142"/>
      <c r="F1056" s="191" t="str">
        <f>IF('9 All Base Data'!G1056="Rural Centre","Rural",IF('9 All Base Data'!G1056="Rural (Incl.some Off Shore Islands)","Rural",IF('9 All Base Data'!G1056="Inlet-in TA but not in Urban Area","Rural",IF('9 All Base Data'!G1056="Rural (Incl.some Off Shore Islands)","Rural",IF('9 All Base Data'!G1056="Inlet-not in TA","Rural",IF('9 All Base Data'!G1056="Inland Water not in Urban Area","Rural",IF('9 All Base Data'!G1056="Oceanic-in Region but not in TA","Rural",'9 All Base Data'!G1056)))))))</f>
        <v>Rural</v>
      </c>
      <c r="G1056" s="177">
        <f>IF('9 All Base Data'!I1056="..C","..C",'9 All Base Data'!I1056*Basecase_Pop_2006)</f>
        <v>105</v>
      </c>
      <c r="H1056" s="177">
        <f>IF('9 All Base Data'!J1056="..C","..C",'9 All Base Data'!J1056*Basecase_Pop_2006)</f>
        <v>90</v>
      </c>
      <c r="I1056" s="191" t="str">
        <f>IF('9 All Base Data'!L1056="..C","..C",'9 All Base Data'!L1056*Basecase_Pop_2006)</f>
        <v>..C</v>
      </c>
      <c r="J1056" s="156">
        <f>IF('9 All Base Data'!$P1056=0,0,('9 All Base Data'!$P1056*Basecase_Pop_2006)/(1+(1/(BaseCase_Mort_AllAdults_30*('9 All Base Data'!$W1056*Basecase_PM10)/10))))</f>
        <v>0.33466566899351829</v>
      </c>
      <c r="K1056" s="156">
        <f>IF('9 All Base Data'!$Q1056=0,0,('9 All Base Data'!$Q1056*Basecase_Pop_2006)/(1+(1/(BaseCase_Mort_Maori_30*('9 All Base Data'!$W1056*Basecase_PM10)/10))))</f>
        <v>4.5828301995284919E-2</v>
      </c>
      <c r="L1056" s="179">
        <f>133/(1+1/(BaseCase_Mort_Child_0_1*'9 All Base Data'!$AB$10/10))*IF('9 All Base Data'!$L1056="..C",0,'9 All Base Data'!L1056/'9 All Base Data'!$L$2022)</f>
        <v>0</v>
      </c>
      <c r="M1056" s="178">
        <f>IF('9 All Base Data'!$R1056="","",IF('9 All Base Data'!$R1056=0,0,('9 All Base Data'!$R1056*Basecase_Pop_2006)/(1+(1/(BaseCase_CardiacHA_All*('9 All Base Data'!$W1056*Basecase_PM10)/10)))))</f>
        <v>0</v>
      </c>
      <c r="N1056" s="178">
        <f>IF('9 All Base Data'!$S1056="","",IF('9 All Base Data'!$S1056=0,0,('9 All Base Data'!S1056*Basecase_Pop_2006)/(1+(1/(BaseCase_RespHA_All*('9 All Base Data'!$W1056*Basecase_PM10)/10)))))</f>
        <v>0</v>
      </c>
      <c r="O1056" s="178">
        <f>IF('9 All Base Data'!$T1056="","",IF('9 All Base Data'!$T1056=0,0,('9 All Base Data'!$T1056*Basecase_Pop_2006)/(1+(1/(BaseCase_RespHA_Child_1_4*('9 All Base Data'!$W1056*Basecase_PM10)/10)))))</f>
        <v>0</v>
      </c>
      <c r="P1056" s="179">
        <f>IF('9 All Base Data'!$U1056="","",IF('9 All Base Data'!$U1056=0,0,('9 All Base Data'!$U1056*Basecase_Pop_2006)/(1+(1/(BaseCase_RespHA_Child_5_14*('9 All Base Data'!$W1056*Basecase_PM10)/10)))))</f>
        <v>0</v>
      </c>
      <c r="Q1056" s="156">
        <f>IF('7 Base case Results'!$G1056="..C",0,BaseCase_RADs_All*'7 Base case Results'!$G1056*('9 All Base Data'!$V1056*Basecase_PM10)/10)</f>
        <v>30.126600000000003</v>
      </c>
      <c r="R1056" s="189">
        <f t="shared" si="160"/>
        <v>1.1914097816169251</v>
      </c>
      <c r="S1056" s="178">
        <f t="shared" si="161"/>
        <v>0.16314875510321433</v>
      </c>
      <c r="T1056" s="179">
        <f t="shared" si="162"/>
        <v>0</v>
      </c>
      <c r="U1056" s="178">
        <f t="shared" si="163"/>
        <v>0</v>
      </c>
      <c r="V1056" s="178">
        <f t="shared" si="164"/>
        <v>0</v>
      </c>
      <c r="W1056" s="178">
        <f t="shared" si="165"/>
        <v>0</v>
      </c>
      <c r="X1056" s="179">
        <f t="shared" si="166"/>
        <v>0</v>
      </c>
      <c r="Y1056" s="179">
        <f t="shared" si="167"/>
        <v>1.8678492000000001E-3</v>
      </c>
      <c r="Z1056" s="186">
        <f t="shared" si="168"/>
        <v>1.1932776308169251</v>
      </c>
      <c r="AA1056" s="156">
        <f>$J1056*'9 All Base Data'!$Y1056</f>
        <v>2.9150764888770837E-2</v>
      </c>
      <c r="AB1056" s="156">
        <f>$K1056*'9 All Base Data'!$Y1056</f>
        <v>3.9918347786728377E-3</v>
      </c>
      <c r="AC1056" s="178">
        <f>$L1056*'9 All Base Data'!$Y1056</f>
        <v>0</v>
      </c>
      <c r="AD1056" s="178">
        <f>IF($M1056="","",$M1056*'9 All Base Data'!$Y1056)</f>
        <v>0</v>
      </c>
      <c r="AE1056" s="178">
        <f>IF($N1056="","",$N1056*'9 All Base Data'!$Y1056)</f>
        <v>0</v>
      </c>
      <c r="AF1056" s="178">
        <f>IF($O1056="","",$O1056*'9 All Base Data'!$Y1056)</f>
        <v>0</v>
      </c>
      <c r="AG1056" s="178">
        <f>IF($P1056="","",$P1056*'9 All Base Data'!$Y1056)</f>
        <v>0</v>
      </c>
      <c r="AH1056" s="167">
        <f>$Q1056*'9 All Base Data'!$Y1056</f>
        <v>2.6241515484369944</v>
      </c>
      <c r="AI1056" s="178">
        <f>$R1056*'9 All Base Data'!$Y1056</f>
        <v>0.10377672300402419</v>
      </c>
      <c r="AJ1056" s="178">
        <f>$S1056*'9 All Base Data'!$Y1056</f>
        <v>1.4210931812075302E-2</v>
      </c>
      <c r="AK1056" s="178">
        <f>$T1056*'9 All Base Data'!$Y1056</f>
        <v>0</v>
      </c>
      <c r="AL1056" s="178">
        <f>IF($U1056="","",$U1056*'9 All Base Data'!$Y1056)</f>
        <v>0</v>
      </c>
      <c r="AM1056" s="178">
        <f>IF($V1056="","",$V1056*'9 All Base Data'!$Y1056)</f>
        <v>0</v>
      </c>
      <c r="AN1056" s="178">
        <f>IF($W1056="","",$W1056*'9 All Base Data'!$Y1056)</f>
        <v>0</v>
      </c>
      <c r="AO1056" s="178">
        <f>IF($X1056="","",$X1056*'9 All Base Data'!$Y1056)</f>
        <v>0</v>
      </c>
      <c r="AP1056" s="178">
        <f>$Y1056*'9 All Base Data'!$Y1056</f>
        <v>1.6269739600309363E-4</v>
      </c>
      <c r="AQ1056" s="179">
        <f t="shared" si="169"/>
        <v>0.10393942040002728</v>
      </c>
    </row>
    <row r="1057" spans="1:43" x14ac:dyDescent="0.25">
      <c r="A1057" s="124">
        <v>559400</v>
      </c>
      <c r="B1057" s="125" t="s">
        <v>1100</v>
      </c>
      <c r="C1057" s="126" t="s">
        <v>646</v>
      </c>
      <c r="D1057" s="101" t="s">
        <v>2100</v>
      </c>
      <c r="E1057" s="142"/>
      <c r="F1057" s="191" t="str">
        <f>IF('9 All Base Data'!G1057="Rural Centre","Rural",IF('9 All Base Data'!G1057="Rural (Incl.some Off Shore Islands)","Rural",IF('9 All Base Data'!G1057="Inlet-in TA but not in Urban Area","Rural",IF('9 All Base Data'!G1057="Rural (Incl.some Off Shore Islands)","Rural",IF('9 All Base Data'!G1057="Inlet-not in TA","Rural",IF('9 All Base Data'!G1057="Inland Water not in Urban Area","Rural",IF('9 All Base Data'!G1057="Oceanic-in Region but not in TA","Rural",'9 All Base Data'!G1057)))))))</f>
        <v>Taihape</v>
      </c>
      <c r="G1057" s="177">
        <f>IF('9 All Base Data'!I1057="..C","..C",'9 All Base Data'!I1057*Basecase_Pop_2006)</f>
        <v>1512</v>
      </c>
      <c r="H1057" s="177">
        <f>IF('9 All Base Data'!J1057="..C","..C",'9 All Base Data'!J1057*Basecase_Pop_2006)</f>
        <v>921</v>
      </c>
      <c r="I1057" s="191">
        <f>IF('9 All Base Data'!L1057="..C","..C",'9 All Base Data'!L1057*Basecase_Pop_2006)</f>
        <v>24</v>
      </c>
      <c r="J1057" s="156">
        <f>IF('9 All Base Data'!$P1057=0,0,('9 All Base Data'!$P1057*Basecase_Pop_2006)/(1+(1/(BaseCase_Mort_AllAdults_30*('9 All Base Data'!$W1057*Basecase_PM10)/10))))</f>
        <v>2.9363487142075508E-2</v>
      </c>
      <c r="K1057" s="156">
        <f>IF('9 All Base Data'!$Q1057=0,0,('9 All Base Data'!$Q1057*Basecase_Pop_2006)/(1+(1/(BaseCase_Mort_Maori_30*('9 All Base Data'!$W1057*Basecase_PM10)/10))))</f>
        <v>0</v>
      </c>
      <c r="L1057" s="179">
        <f>133/(1+1/(BaseCase_Mort_Child_0_1*'9 All Base Data'!$AB$10/10))*IF('9 All Base Data'!$L1057="..C",0,'9 All Base Data'!L1057/'9 All Base Data'!$L$2022)</f>
        <v>3.5010668527325518E-3</v>
      </c>
      <c r="M1057" s="178">
        <f>IF('9 All Base Data'!$R1057="","",IF('9 All Base Data'!$R1057=0,0,('9 All Base Data'!$R1057*Basecase_Pop_2006)/(1+(1/(BaseCase_CardiacHA_All*('9 All Base Data'!$W1057*Basecase_PM10)/10)))))</f>
        <v>0.37227754195263224</v>
      </c>
      <c r="N1057" s="178">
        <f>IF('9 All Base Data'!$S1057="","",IF('9 All Base Data'!$S1057=0,0,('9 All Base Data'!S1057*Basecase_Pop_2006)/(1+(1/(BaseCase_RespHA_All*('9 All Base Data'!$W1057*Basecase_PM10)/10)))))</f>
        <v>0.58985993292562644</v>
      </c>
      <c r="O1057" s="178">
        <f>IF('9 All Base Data'!$T1057="","",IF('9 All Base Data'!$T1057=0,0,('9 All Base Data'!$T1057*Basecase_Pop_2006)/(1+(1/(BaseCase_RespHA_Child_1_4*('9 All Base Data'!$W1057*Basecase_PM10)/10)))))</f>
        <v>0.11638769949396653</v>
      </c>
      <c r="P1057" s="179">
        <f>IF('9 All Base Data'!$U1057="","",IF('9 All Base Data'!$U1057=0,0,('9 All Base Data'!$U1057*Basecase_Pop_2006)/(1+(1/(BaseCase_RespHA_Child_5_14*('9 All Base Data'!$W1057*Basecase_PM10)/10)))))</f>
        <v>6.6256961782216253E-2</v>
      </c>
      <c r="Q1057" s="156">
        <f>IF('7 Base case Results'!$G1057="..C",0,BaseCase_RADs_All*'7 Base case Results'!$G1057*('9 All Base Data'!$V1057*Basecase_PM10)/10)</f>
        <v>1126.7423999999999</v>
      </c>
      <c r="R1057" s="189">
        <f t="shared" si="160"/>
        <v>0.10453401422578881</v>
      </c>
      <c r="S1057" s="178">
        <f t="shared" si="161"/>
        <v>0</v>
      </c>
      <c r="T1057" s="179">
        <f t="shared" si="162"/>
        <v>1.2463797995727884E-2</v>
      </c>
      <c r="U1057" s="178">
        <f t="shared" si="163"/>
        <v>2.3639623913992145E-3</v>
      </c>
      <c r="V1057" s="178">
        <f t="shared" si="164"/>
        <v>2.6750147958177158E-3</v>
      </c>
      <c r="W1057" s="178">
        <f t="shared" si="165"/>
        <v>5.278182172051382E-4</v>
      </c>
      <c r="X1057" s="179">
        <f t="shared" si="166"/>
        <v>3.004753216823507E-4</v>
      </c>
      <c r="Y1057" s="179">
        <f t="shared" si="167"/>
        <v>6.9858028799999985E-2</v>
      </c>
      <c r="Z1057" s="186">
        <f t="shared" si="168"/>
        <v>0.19189481820873361</v>
      </c>
      <c r="AA1057" s="156">
        <f>$J1057*'9 All Base Data'!$Y1057</f>
        <v>1.3882163020400316E-2</v>
      </c>
      <c r="AB1057" s="156">
        <f>$K1057*'9 All Base Data'!$Y1057</f>
        <v>0</v>
      </c>
      <c r="AC1057" s="178">
        <f>$L1057*'9 All Base Data'!$Y1057</f>
        <v>1.655197850302659E-3</v>
      </c>
      <c r="AD1057" s="178">
        <f>IF($M1057="","",$M1057*'9 All Base Data'!$Y1057)</f>
        <v>0.17600149128115666</v>
      </c>
      <c r="AE1057" s="178">
        <f>IF($N1057="","",$N1057*'9 All Base Data'!$Y1057)</f>
        <v>0.278867823445344</v>
      </c>
      <c r="AF1057" s="178">
        <f>IF($O1057="","",$O1057*'9 All Base Data'!$Y1057)</f>
        <v>5.5024561971368187E-2</v>
      </c>
      <c r="AG1057" s="178">
        <f>IF($P1057="","",$P1057*'9 All Base Data'!$Y1057)</f>
        <v>3.1324274948910096E-2</v>
      </c>
      <c r="AH1057" s="167">
        <f>$Q1057*'9 All Base Data'!$Y1057</f>
        <v>532.68951344623906</v>
      </c>
      <c r="AI1057" s="178">
        <f>$R1057*'9 All Base Data'!$Y1057</f>
        <v>4.9420500352625123E-2</v>
      </c>
      <c r="AJ1057" s="178">
        <f>$S1057*'9 All Base Data'!$Y1057</f>
        <v>0</v>
      </c>
      <c r="AK1057" s="178">
        <f>$T1057*'9 All Base Data'!$Y1057</f>
        <v>5.8925043470774655E-3</v>
      </c>
      <c r="AL1057" s="178">
        <f>IF($U1057="","",$U1057*'9 All Base Data'!$Y1057)</f>
        <v>1.1176094696353448E-3</v>
      </c>
      <c r="AM1057" s="178">
        <f>IF($V1057="","",$V1057*'9 All Base Data'!$Y1057)</f>
        <v>1.264665579324635E-3</v>
      </c>
      <c r="AN1057" s="178">
        <f>IF($W1057="","",$W1057*'9 All Base Data'!$Y1057)</f>
        <v>2.4953638854015471E-4</v>
      </c>
      <c r="AO1057" s="178">
        <f>IF($X1057="","",$X1057*'9 All Base Data'!$Y1057)</f>
        <v>1.4205558689330726E-4</v>
      </c>
      <c r="AP1057" s="178">
        <f>$Y1057*'9 All Base Data'!$Y1057</f>
        <v>3.3026749833666817E-2</v>
      </c>
      <c r="AQ1057" s="179">
        <f t="shared" si="169"/>
        <v>9.0722029582329389E-2</v>
      </c>
    </row>
    <row r="1058" spans="1:43" x14ac:dyDescent="0.25">
      <c r="A1058" s="124">
        <v>559500</v>
      </c>
      <c r="B1058" s="125" t="s">
        <v>1101</v>
      </c>
      <c r="C1058" s="126" t="s">
        <v>646</v>
      </c>
      <c r="D1058" s="101" t="s">
        <v>2100</v>
      </c>
      <c r="E1058" s="193"/>
      <c r="F1058" s="191" t="str">
        <f>IF('9 All Base Data'!G1058="Rural Centre","Rural",IF('9 All Base Data'!G1058="Rural (Incl.some Off Shore Islands)","Rural",IF('9 All Base Data'!G1058="Inlet-in TA but not in Urban Area","Rural",IF('9 All Base Data'!G1058="Rural (Incl.some Off Shore Islands)","Rural",IF('9 All Base Data'!G1058="Inlet-not in TA","Rural",IF('9 All Base Data'!G1058="Inland Water not in Urban Area","Rural",IF('9 All Base Data'!G1058="Oceanic-in Region but not in TA","Rural",'9 All Base Data'!G1058)))))))</f>
        <v>Marton</v>
      </c>
      <c r="G1058" s="177">
        <f>IF('9 All Base Data'!I1058="..C","..C",'9 All Base Data'!I1058*Basecase_Pop_2006)</f>
        <v>4548</v>
      </c>
      <c r="H1058" s="177">
        <f>IF('9 All Base Data'!J1058="..C","..C",'9 All Base Data'!J1058*Basecase_Pop_2006)</f>
        <v>2913</v>
      </c>
      <c r="I1058" s="191">
        <f>IF('9 All Base Data'!L1058="..C","..C",'9 All Base Data'!L1058*Basecase_Pop_2006)</f>
        <v>57</v>
      </c>
      <c r="J1058" s="156">
        <f>IF('9 All Base Data'!$P1058=0,0,('9 All Base Data'!$P1058*Basecase_Pop_2006)/(1+(1/(BaseCase_Mort_AllAdults_30*('9 All Base Data'!$W1058*Basecase_PM10)/10))))</f>
        <v>1.6465782656102446</v>
      </c>
      <c r="K1058" s="156">
        <f>IF('9 All Base Data'!$Q1058=0,0,('9 All Base Data'!$Q1058*Basecase_Pop_2006)/(1+(1/(BaseCase_Mort_Maori_30*('9 All Base Data'!$W1058*Basecase_PM10)/10))))</f>
        <v>1.1561699152585967</v>
      </c>
      <c r="L1058" s="179">
        <f>133/(1+1/(BaseCase_Mort_Child_0_1*'9 All Base Data'!$AB$10/10))*IF('9 All Base Data'!$L1058="..C",0,'9 All Base Data'!L1058/'9 All Base Data'!$L$2022)</f>
        <v>8.3150337752398093E-3</v>
      </c>
      <c r="M1058" s="178">
        <f>IF('9 All Base Data'!$R1058="","",IF('9 All Base Data'!$R1058=0,0,('9 All Base Data'!$R1058*Basecase_Pop_2006)/(1+(1/(BaseCase_CardiacHA_All*('9 All Base Data'!$W1058*Basecase_PM10)/10)))))</f>
        <v>0.91319778477380076</v>
      </c>
      <c r="N1058" s="178">
        <f>IF('9 All Base Data'!$S1058="","",IF('9 All Base Data'!$S1058=0,0,('9 All Base Data'!S1058*Basecase_Pop_2006)/(1+(1/(BaseCase_RespHA_All*('9 All Base Data'!$W1058*Basecase_PM10)/10)))))</f>
        <v>1.1388828760699792</v>
      </c>
      <c r="O1058" s="178">
        <f>IF('9 All Base Data'!$T1058="","",IF('9 All Base Data'!$T1058=0,0,('9 All Base Data'!$T1058*Basecase_Pop_2006)/(1+(1/(BaseCase_RespHA_Child_1_4*('9 All Base Data'!$W1058*Basecase_PM10)/10)))))</f>
        <v>0.316568500914571</v>
      </c>
      <c r="P1058" s="179">
        <f>IF('9 All Base Data'!$U1058="","",IF('9 All Base Data'!$U1058=0,0,('9 All Base Data'!$U1058*Basecase_Pop_2006)/(1+(1/(BaseCase_RespHA_Child_5_14*('9 All Base Data'!$W1058*Basecase_PM10)/10)))))</f>
        <v>0.1481027894579558</v>
      </c>
      <c r="Q1058" s="156">
        <f>IF('7 Base case Results'!$G1058="..C",0,BaseCase_RADs_All*'7 Base case Results'!$G1058*('9 All Base Data'!$V1058*Basecase_PM10)/10)</f>
        <v>3147.6143036745129</v>
      </c>
      <c r="R1058" s="189">
        <f t="shared" si="160"/>
        <v>5.8618186255724707</v>
      </c>
      <c r="S1058" s="178">
        <f t="shared" si="161"/>
        <v>4.1159648983206045</v>
      </c>
      <c r="T1058" s="179">
        <f t="shared" si="162"/>
        <v>2.9601520239853723E-2</v>
      </c>
      <c r="U1058" s="178">
        <f t="shared" si="163"/>
        <v>5.7988059333136353E-3</v>
      </c>
      <c r="V1058" s="178">
        <f t="shared" si="164"/>
        <v>5.1648338429773561E-3</v>
      </c>
      <c r="W1058" s="178">
        <f t="shared" si="165"/>
        <v>1.4356381516475794E-3</v>
      </c>
      <c r="X1058" s="179">
        <f t="shared" si="166"/>
        <v>6.7164615019182949E-4</v>
      </c>
      <c r="Y1058" s="179">
        <f t="shared" si="167"/>
        <v>0.19515208682781979</v>
      </c>
      <c r="Z1058" s="186">
        <f t="shared" si="168"/>
        <v>6.0975358724164348</v>
      </c>
      <c r="AA1058" s="156">
        <f>$J1058*'9 All Base Data'!$Y1058</f>
        <v>0.71183005235126229</v>
      </c>
      <c r="AB1058" s="156">
        <f>$K1058*'9 All Base Data'!$Y1058</f>
        <v>0.49982227294884618</v>
      </c>
      <c r="AC1058" s="178">
        <f>$L1058*'9 All Base Data'!$Y1058</f>
        <v>3.5946611534665471E-3</v>
      </c>
      <c r="AD1058" s="178">
        <f>IF($M1058="","",$M1058*'9 All Base Data'!$Y1058)</f>
        <v>0.39478331550895152</v>
      </c>
      <c r="AE1058" s="178">
        <f>IF($N1058="","",$N1058*'9 All Base Data'!$Y1058)</f>
        <v>0.49234893610987646</v>
      </c>
      <c r="AF1058" s="178">
        <f>IF($O1058="","",$O1058*'9 All Base Data'!$Y1058)</f>
        <v>0.13685530611280389</v>
      </c>
      <c r="AG1058" s="178">
        <f>IF($P1058="","",$P1058*'9 All Base Data'!$Y1058)</f>
        <v>6.4026119240771756E-2</v>
      </c>
      <c r="AH1058" s="167">
        <f>$Q1058*'9 All Base Data'!$Y1058</f>
        <v>1360.7409385643907</v>
      </c>
      <c r="AI1058" s="178">
        <f>$R1058*'9 All Base Data'!$Y1058</f>
        <v>2.5341149863704939</v>
      </c>
      <c r="AJ1058" s="178">
        <f>$S1058*'9 All Base Data'!$Y1058</f>
        <v>1.7793672916978927</v>
      </c>
      <c r="AK1058" s="178">
        <f>$T1058*'9 All Base Data'!$Y1058</f>
        <v>1.2796993706340907E-2</v>
      </c>
      <c r="AL1058" s="178">
        <f>IF($U1058="","",$U1058*'9 All Base Data'!$Y1058)</f>
        <v>2.5068740534818423E-3</v>
      </c>
      <c r="AM1058" s="178">
        <f>IF($V1058="","",$V1058*'9 All Base Data'!$Y1058)</f>
        <v>2.2328024252582898E-3</v>
      </c>
      <c r="AN1058" s="178">
        <f>IF($W1058="","",$W1058*'9 All Base Data'!$Y1058)</f>
        <v>6.2063881322156557E-4</v>
      </c>
      <c r="AO1058" s="178">
        <f>IF($X1058="","",$X1058*'9 All Base Data'!$Y1058)</f>
        <v>2.9035845075689985E-4</v>
      </c>
      <c r="AP1058" s="178">
        <f>$Y1058*'9 All Base Data'!$Y1058</f>
        <v>8.436593819099221E-2</v>
      </c>
      <c r="AQ1058" s="179">
        <f t="shared" si="169"/>
        <v>2.6360175947465674</v>
      </c>
    </row>
    <row r="1059" spans="1:43" x14ac:dyDescent="0.25">
      <c r="A1059" s="124">
        <v>559700</v>
      </c>
      <c r="B1059" s="125" t="s">
        <v>1102</v>
      </c>
      <c r="C1059" s="126" t="s">
        <v>646</v>
      </c>
      <c r="D1059" s="101" t="s">
        <v>2101</v>
      </c>
      <c r="E1059" s="193"/>
      <c r="F1059" s="191" t="str">
        <f>IF('9 All Base Data'!G1059="Rural Centre","Rural",IF('9 All Base Data'!G1059="Rural (Incl.some Off Shore Islands)","Rural",IF('9 All Base Data'!G1059="Inlet-in TA but not in Urban Area","Rural",IF('9 All Base Data'!G1059="Rural (Incl.some Off Shore Islands)","Rural",IF('9 All Base Data'!G1059="Inlet-not in TA","Rural",IF('9 All Base Data'!G1059="Inland Water not in Urban Area","Rural",IF('9 All Base Data'!G1059="Oceanic-in Region but not in TA","Rural",'9 All Base Data'!G1059)))))))</f>
        <v>Rural</v>
      </c>
      <c r="G1059" s="177">
        <f>IF('9 All Base Data'!I1059="..C","..C",'9 All Base Data'!I1059*Basecase_Pop_2006)</f>
        <v>1443</v>
      </c>
      <c r="H1059" s="177">
        <f>IF('9 All Base Data'!J1059="..C","..C",'9 All Base Data'!J1059*Basecase_Pop_2006)</f>
        <v>891</v>
      </c>
      <c r="I1059" s="191">
        <f>IF('9 All Base Data'!L1059="..C","..C",'9 All Base Data'!L1059*Basecase_Pop_2006)</f>
        <v>30</v>
      </c>
      <c r="J1059" s="156">
        <f>IF('9 All Base Data'!$P1059=0,0,('9 All Base Data'!$P1059*Basecase_Pop_2006)/(1+(1/(BaseCase_Mort_AllAdults_30*('9 All Base Data'!$W1059*Basecase_PM10)/10))))</f>
        <v>2.3955016306904469</v>
      </c>
      <c r="K1059" s="156">
        <f>IF('9 All Base Data'!$Q1059=0,0,('9 All Base Data'!$Q1059*Basecase_Pop_2006)/(1+(1/(BaseCase_Mort_Maori_30*('9 All Base Data'!$W1059*Basecase_PM10)/10))))</f>
        <v>1.1457075498821232</v>
      </c>
      <c r="L1059" s="179">
        <f>133/(1+1/(BaseCase_Mort_Child_0_1*'9 All Base Data'!$AB$10/10))*IF('9 All Base Data'!$L1059="..C",0,'9 All Base Data'!L1059/'9 All Base Data'!$L$2022)</f>
        <v>4.3763335659156898E-3</v>
      </c>
      <c r="M1059" s="178">
        <f>IF('9 All Base Data'!$R1059="","",IF('9 All Base Data'!$R1059=0,0,('9 All Base Data'!$R1059*Basecase_Pop_2006)/(1+(1/(BaseCase_CardiacHA_All*('9 All Base Data'!$W1059*Basecase_PM10)/10)))))</f>
        <v>4.441958554193845E-2</v>
      </c>
      <c r="N1059" s="178">
        <f>IF('9 All Base Data'!$S1059="","",IF('9 All Base Data'!$S1059=0,0,('9 All Base Data'!S1059*Basecase_Pop_2006)/(1+(1/(BaseCase_RespHA_All*('9 All Base Data'!$W1059*Basecase_PM10)/10)))))</f>
        <v>6.0620190415720046E-2</v>
      </c>
      <c r="O1059" s="178">
        <f>IF('9 All Base Data'!$T1059="","",IF('9 All Base Data'!$T1059=0,0,('9 All Base Data'!$T1059*Basecase_Pop_2006)/(1+(1/(BaseCase_RespHA_Child_1_4*('9 All Base Data'!$W1059*Basecase_PM10)/10)))))</f>
        <v>1.568990294702443E-2</v>
      </c>
      <c r="P1059" s="179">
        <f>IF('9 All Base Data'!$U1059="","",IF('9 All Base Data'!$U1059=0,0,('9 All Base Data'!$U1059*Basecase_Pop_2006)/(1+(1/(BaseCase_RespHA_Child_5_14*('9 All Base Data'!$W1059*Basecase_PM10)/10)))))</f>
        <v>4.6703323534295002E-2</v>
      </c>
      <c r="Q1059" s="156">
        <f>IF('7 Base case Results'!$G1059="..C",0,BaseCase_RADs_All*'7 Base case Results'!$G1059*('9 All Base Data'!$V1059*Basecase_PM10)/10)</f>
        <v>414.02556000000004</v>
      </c>
      <c r="R1059" s="189">
        <f t="shared" si="160"/>
        <v>8.5279858052579911</v>
      </c>
      <c r="S1059" s="178">
        <f t="shared" si="161"/>
        <v>4.0787188775803589</v>
      </c>
      <c r="T1059" s="179">
        <f t="shared" si="162"/>
        <v>1.5579747494659856E-2</v>
      </c>
      <c r="U1059" s="178">
        <f t="shared" si="163"/>
        <v>2.8206436819130915E-4</v>
      </c>
      <c r="V1059" s="178">
        <f t="shared" si="164"/>
        <v>2.7491256353529041E-4</v>
      </c>
      <c r="W1059" s="178">
        <f t="shared" si="165"/>
        <v>7.1153709864755777E-5</v>
      </c>
      <c r="X1059" s="179">
        <f t="shared" si="166"/>
        <v>2.1179957222802783E-4</v>
      </c>
      <c r="Y1059" s="179">
        <f t="shared" si="167"/>
        <v>2.5669584720000003E-2</v>
      </c>
      <c r="Z1059" s="186">
        <f t="shared" si="168"/>
        <v>8.5697921144043772</v>
      </c>
      <c r="AA1059" s="156">
        <f>$J1059*'9 All Base Data'!$Y1059</f>
        <v>0.20865810657225442</v>
      </c>
      <c r="AB1059" s="156">
        <f>$K1059*'9 All Base Data'!$Y1059</f>
        <v>9.9795869466820952E-2</v>
      </c>
      <c r="AC1059" s="178">
        <f>$L1059*'9 All Base Data'!$Y1059</f>
        <v>3.8119676642815482E-4</v>
      </c>
      <c r="AD1059" s="178">
        <f>IF($M1059="","",$M1059*'9 All Base Data'!$Y1059)</f>
        <v>3.8691297451689637E-3</v>
      </c>
      <c r="AE1059" s="178">
        <f>IF($N1059="","",$N1059*'9 All Base Data'!$Y1059)</f>
        <v>5.2802694809887998E-3</v>
      </c>
      <c r="AF1059" s="178">
        <f>IF($O1059="","",$O1059*'9 All Base Data'!$Y1059)</f>
        <v>1.3666554842982717E-3</v>
      </c>
      <c r="AG1059" s="178">
        <f>IF($P1059="","",$P1059*'9 All Base Data'!$Y1059)</f>
        <v>4.0680527762732644E-3</v>
      </c>
      <c r="AH1059" s="167">
        <f>$Q1059*'9 All Base Data'!$Y1059</f>
        <v>36.063339851376981</v>
      </c>
      <c r="AI1059" s="178">
        <f>$R1059*'9 All Base Data'!$Y1059</f>
        <v>0.74282285939722581</v>
      </c>
      <c r="AJ1059" s="178">
        <f>$S1059*'9 All Base Data'!$Y1059</f>
        <v>0.35527329530188262</v>
      </c>
      <c r="AK1059" s="178">
        <f>$T1059*'9 All Base Data'!$Y1059</f>
        <v>1.3570604884842311E-3</v>
      </c>
      <c r="AL1059" s="178">
        <f>IF($U1059="","",$U1059*'9 All Base Data'!$Y1059)</f>
        <v>2.4568973881822919E-5</v>
      </c>
      <c r="AM1059" s="178">
        <f>IF($V1059="","",$V1059*'9 All Base Data'!$Y1059)</f>
        <v>2.3946022096284208E-5</v>
      </c>
      <c r="AN1059" s="178">
        <f>IF($W1059="","",$W1059*'9 All Base Data'!$Y1059)</f>
        <v>6.1977826212926615E-6</v>
      </c>
      <c r="AO1059" s="178">
        <f>IF($X1059="","",$X1059*'9 All Base Data'!$Y1059)</f>
        <v>1.8448619340399255E-5</v>
      </c>
      <c r="AP1059" s="178">
        <f>$Y1059*'9 All Base Data'!$Y1059</f>
        <v>2.2359270707853728E-3</v>
      </c>
      <c r="AQ1059" s="179">
        <f t="shared" si="169"/>
        <v>0.74646436195247357</v>
      </c>
    </row>
    <row r="1060" spans="1:43" x14ac:dyDescent="0.25">
      <c r="A1060" s="124">
        <v>560000</v>
      </c>
      <c r="B1060" s="125" t="s">
        <v>1103</v>
      </c>
      <c r="C1060" s="126" t="s">
        <v>646</v>
      </c>
      <c r="D1060" s="101" t="s">
        <v>2101</v>
      </c>
      <c r="E1060" s="193"/>
      <c r="F1060" s="191" t="str">
        <f>IF('9 All Base Data'!G1060="Rural Centre","Rural",IF('9 All Base Data'!G1060="Rural (Incl.some Off Shore Islands)","Rural",IF('9 All Base Data'!G1060="Inlet-in TA but not in Urban Area","Rural",IF('9 All Base Data'!G1060="Rural (Incl.some Off Shore Islands)","Rural",IF('9 All Base Data'!G1060="Inlet-not in TA","Rural",IF('9 All Base Data'!G1060="Inland Water not in Urban Area","Rural",IF('9 All Base Data'!G1060="Oceanic-in Region but not in TA","Rural",'9 All Base Data'!G1060)))))))</f>
        <v>Rural</v>
      </c>
      <c r="G1060" s="177">
        <f>IF('9 All Base Data'!I1060="..C","..C",'9 All Base Data'!I1060*Basecase_Pop_2006)</f>
        <v>1092</v>
      </c>
      <c r="H1060" s="177">
        <f>IF('9 All Base Data'!J1060="..C","..C",'9 All Base Data'!J1060*Basecase_Pop_2006)</f>
        <v>729</v>
      </c>
      <c r="I1060" s="191">
        <f>IF('9 All Base Data'!L1060="..C","..C",'9 All Base Data'!L1060*Basecase_Pop_2006)</f>
        <v>12</v>
      </c>
      <c r="J1060" s="156">
        <f>IF('9 All Base Data'!$P1060=0,0,('9 All Base Data'!$P1060*Basecase_Pop_2006)/(1+(1/(BaseCase_Mort_AllAdults_30*('9 All Base Data'!$W1060*Basecase_PM10)/10))))</f>
        <v>0.1232978780502436</v>
      </c>
      <c r="K1060" s="156">
        <f>IF('9 All Base Data'!$Q1060=0,0,('9 All Base Data'!$Q1060*Basecase_Pop_2006)/(1+(1/(BaseCase_Mort_Maori_30*('9 All Base Data'!$W1060*Basecase_PM10)/10))))</f>
        <v>0</v>
      </c>
      <c r="L1060" s="179">
        <f>133/(1+1/(BaseCase_Mort_Child_0_1*'9 All Base Data'!$AB$10/10))*IF('9 All Base Data'!$L1060="..C",0,'9 All Base Data'!L1060/'9 All Base Data'!$L$2022)</f>
        <v>1.7505334263662759E-3</v>
      </c>
      <c r="M1060" s="178">
        <f>IF('9 All Base Data'!$R1060="","",IF('9 All Base Data'!$R1060=0,0,('9 All Base Data'!$R1060*Basecase_Pop_2006)/(1+(1/(BaseCase_CardiacHA_All*('9 All Base Data'!$W1060*Basecase_PM10)/10)))))</f>
        <v>3.490110292580878E-2</v>
      </c>
      <c r="N1060" s="178">
        <f>IF('9 All Base Data'!$S1060="","",IF('9 All Base Data'!$S1060=0,0,('9 All Base Data'!S1060*Basecase_Pop_2006)/(1+(1/(BaseCase_RespHA_All*('9 All Base Data'!$W1060*Basecase_PM10)/10)))))</f>
        <v>1.8449623170001754E-2</v>
      </c>
      <c r="O1060" s="178">
        <f>IF('9 All Base Data'!$T1060="","",IF('9 All Base Data'!$T1060=0,0,('9 All Base Data'!$T1060*Basecase_Pop_2006)/(1+(1/(BaseCase_RespHA_Child_1_4*('9 All Base Data'!$W1060*Basecase_PM10)/10)))))</f>
        <v>2.0919870596032574E-2</v>
      </c>
      <c r="P1060" s="179">
        <f>IF('9 All Base Data'!$U1060="","",IF('9 All Base Data'!$U1060=0,0,('9 All Base Data'!$U1060*Basecase_Pop_2006)/(1+(1/(BaseCase_RespHA_Child_5_14*('9 All Base Data'!$W1060*Basecase_PM10)/10)))))</f>
        <v>7.7838872557158328E-3</v>
      </c>
      <c r="Q1060" s="156">
        <f>IF('7 Base case Results'!$G1060="..C",0,BaseCase_RADs_All*'7 Base case Results'!$G1060*('9 All Base Data'!$V1060*Basecase_PM10)/10)</f>
        <v>313.31664000000006</v>
      </c>
      <c r="R1060" s="189">
        <f t="shared" si="160"/>
        <v>0.43894044585886721</v>
      </c>
      <c r="S1060" s="178">
        <f t="shared" si="161"/>
        <v>0</v>
      </c>
      <c r="T1060" s="179">
        <f t="shared" si="162"/>
        <v>6.2318989978639421E-3</v>
      </c>
      <c r="U1060" s="178">
        <f t="shared" si="163"/>
        <v>2.2162200357888576E-4</v>
      </c>
      <c r="V1060" s="178">
        <f t="shared" si="164"/>
        <v>8.3669041075957944E-5</v>
      </c>
      <c r="W1060" s="178">
        <f t="shared" si="165"/>
        <v>9.487161315300773E-5</v>
      </c>
      <c r="X1060" s="179">
        <f t="shared" si="166"/>
        <v>3.52999287046713E-5</v>
      </c>
      <c r="Y1060" s="179">
        <f t="shared" si="167"/>
        <v>1.9425631680000003E-2</v>
      </c>
      <c r="Z1060" s="186">
        <f t="shared" si="168"/>
        <v>0.464903267581386</v>
      </c>
      <c r="AA1060" s="156">
        <f>$J1060*'9 All Base Data'!$Y1060</f>
        <v>1.0739755485336627E-2</v>
      </c>
      <c r="AB1060" s="156">
        <f>$K1060*'9 All Base Data'!$Y1060</f>
        <v>0</v>
      </c>
      <c r="AC1060" s="178">
        <f>$L1060*'9 All Base Data'!$Y1060</f>
        <v>1.5247870657126192E-4</v>
      </c>
      <c r="AD1060" s="178">
        <f>IF($M1060="","",$M1060*'9 All Base Data'!$Y1060)</f>
        <v>3.0400305140613282E-3</v>
      </c>
      <c r="AE1060" s="178">
        <f>IF($N1060="","",$N1060*'9 All Base Data'!$Y1060)</f>
        <v>1.6070385376922437E-3</v>
      </c>
      <c r="AF1060" s="178">
        <f>IF($O1060="","",$O1060*'9 All Base Data'!$Y1060)</f>
        <v>1.8222073123976958E-3</v>
      </c>
      <c r="AG1060" s="178">
        <f>IF($P1060="","",$P1060*'9 All Base Data'!$Y1060)</f>
        <v>6.7800879604554406E-4</v>
      </c>
      <c r="AH1060" s="167">
        <f>$Q1060*'9 All Base Data'!$Y1060</f>
        <v>27.291176103744743</v>
      </c>
      <c r="AI1060" s="178">
        <f>$R1060*'9 All Base Data'!$Y1060</f>
        <v>3.8233529527798391E-2</v>
      </c>
      <c r="AJ1060" s="178">
        <f>$S1060*'9 All Base Data'!$Y1060</f>
        <v>0</v>
      </c>
      <c r="AK1060" s="178">
        <f>$T1060*'9 All Base Data'!$Y1060</f>
        <v>5.4282419539369246E-4</v>
      </c>
      <c r="AL1060" s="178">
        <f>IF($U1060="","",$U1060*'9 All Base Data'!$Y1060)</f>
        <v>1.9304193764289434E-5</v>
      </c>
      <c r="AM1060" s="178">
        <f>IF($V1060="","",$V1060*'9 All Base Data'!$Y1060)</f>
        <v>7.2879197684343236E-6</v>
      </c>
      <c r="AN1060" s="178">
        <f>IF($W1060="","",$W1060*'9 All Base Data'!$Y1060)</f>
        <v>8.2637101617235509E-6</v>
      </c>
      <c r="AO1060" s="178">
        <f>IF($X1060="","",$X1060*'9 All Base Data'!$Y1060)</f>
        <v>3.0747698900665421E-6</v>
      </c>
      <c r="AP1060" s="178">
        <f>$Y1060*'9 All Base Data'!$Y1060</f>
        <v>1.6920529184321739E-3</v>
      </c>
      <c r="AQ1060" s="179">
        <f t="shared" si="169"/>
        <v>4.0494998755156983E-2</v>
      </c>
    </row>
    <row r="1061" spans="1:43" x14ac:dyDescent="0.25">
      <c r="A1061" s="124">
        <v>560200</v>
      </c>
      <c r="B1061" s="125" t="s">
        <v>1104</v>
      </c>
      <c r="C1061" s="126" t="s">
        <v>646</v>
      </c>
      <c r="D1061" s="101" t="s">
        <v>2102</v>
      </c>
      <c r="E1061" s="193"/>
      <c r="F1061" s="191" t="str">
        <f>IF('9 All Base Data'!G1061="Rural Centre","Rural",IF('9 All Base Data'!G1061="Rural (Incl.some Off Shore Islands)","Rural",IF('9 All Base Data'!G1061="Inlet-in TA but not in Urban Area","Rural",IF('9 All Base Data'!G1061="Rural (Incl.some Off Shore Islands)","Rural",IF('9 All Base Data'!G1061="Inlet-not in TA","Rural",IF('9 All Base Data'!G1061="Inland Water not in Urban Area","Rural",IF('9 All Base Data'!G1061="Oceanic-in Region but not in TA","Rural",'9 All Base Data'!G1061)))))))</f>
        <v>Palmerston North</v>
      </c>
      <c r="G1061" s="177">
        <f>IF('9 All Base Data'!I1061="..C","..C",'9 All Base Data'!I1061*Basecase_Pop_2006)</f>
        <v>2778</v>
      </c>
      <c r="H1061" s="177">
        <f>IF('9 All Base Data'!J1061="..C","..C",'9 All Base Data'!J1061*Basecase_Pop_2006)</f>
        <v>1641</v>
      </c>
      <c r="I1061" s="191">
        <f>IF('9 All Base Data'!L1061="..C","..C",'9 All Base Data'!L1061*Basecase_Pop_2006)</f>
        <v>36</v>
      </c>
      <c r="J1061" s="156">
        <f>IF('9 All Base Data'!$P1061=0,0,('9 All Base Data'!$P1061*Basecase_Pop_2006)/(1+(1/(BaseCase_Mort_AllAdults_30*('9 All Base Data'!$W1061*Basecase_PM10)/10))))</f>
        <v>0.2180685358255452</v>
      </c>
      <c r="K1061" s="156">
        <f>IF('9 All Base Data'!$Q1061=0,0,('9 All Base Data'!$Q1061*Basecase_Pop_2006)/(1+(1/(BaseCase_Mort_Maori_30*('9 All Base Data'!$W1061*Basecase_PM10)/10))))</f>
        <v>0</v>
      </c>
      <c r="L1061" s="179">
        <f>133/(1+1/(BaseCase_Mort_Child_0_1*'9 All Base Data'!$AB$10/10))*IF('9 All Base Data'!$L1061="..C",0,'9 All Base Data'!L1061/'9 All Base Data'!$L$2022)</f>
        <v>5.2516002790988277E-3</v>
      </c>
      <c r="M1061" s="178">
        <f>IF('9 All Base Data'!$R1061="","",IF('9 All Base Data'!$R1061=0,0,('9 All Base Data'!$R1061*Basecase_Pop_2006)/(1+(1/(BaseCase_CardiacHA_All*('9 All Base Data'!$W1061*Basecase_PM10)/10)))))</f>
        <v>0.22862823061630222</v>
      </c>
      <c r="N1061" s="178">
        <f>IF('9 All Base Data'!$S1061="","",IF('9 All Base Data'!$S1061=0,0,('9 All Base Data'!S1061*Basecase_Pop_2006)/(1+(1/(BaseCase_RespHA_All*('9 All Base Data'!$W1061*Basecase_PM10)/10)))))</f>
        <v>0.24422442244224424</v>
      </c>
      <c r="O1061" s="178">
        <f>IF('9 All Base Data'!$T1061="","",IF('9 All Base Data'!$T1061=0,0,('9 All Base Data'!$T1061*Basecase_Pop_2006)/(1+(1/(BaseCase_RespHA_Child_1_4*('9 All Base Data'!$W1061*Basecase_PM10)/10)))))</f>
        <v>5.8823529411764705E-2</v>
      </c>
      <c r="P1061" s="179">
        <f>IF('9 All Base Data'!$U1061="","",IF('9 All Base Data'!$U1061=0,0,('9 All Base Data'!$U1061*Basecase_Pop_2006)/(1+(1/(BaseCase_RespHA_Child_5_14*('9 All Base Data'!$W1061*Basecase_PM10)/10)))))</f>
        <v>4.8543689320388349E-2</v>
      </c>
      <c r="Q1061" s="156">
        <f>IF('7 Base case Results'!$G1061="..C",0,BaseCase_RADs_All*'7 Base case Results'!$G1061*('9 All Base Data'!$V1061*Basecase_PM10)/10)</f>
        <v>1500.1200000000001</v>
      </c>
      <c r="R1061" s="189">
        <f t="shared" si="160"/>
        <v>0.77632398753894083</v>
      </c>
      <c r="S1061" s="178">
        <f t="shared" si="161"/>
        <v>0</v>
      </c>
      <c r="T1061" s="179">
        <f t="shared" si="162"/>
        <v>1.8695696993591828E-2</v>
      </c>
      <c r="U1061" s="178">
        <f t="shared" si="163"/>
        <v>1.4517892644135191E-3</v>
      </c>
      <c r="V1061" s="178">
        <f t="shared" si="164"/>
        <v>1.1075577557755777E-3</v>
      </c>
      <c r="W1061" s="178">
        <f t="shared" si="165"/>
        <v>2.667647058823529E-4</v>
      </c>
      <c r="X1061" s="179">
        <f t="shared" si="166"/>
        <v>2.2014563106796114E-4</v>
      </c>
      <c r="Y1061" s="179">
        <f t="shared" si="167"/>
        <v>9.3007439999999997E-2</v>
      </c>
      <c r="Z1061" s="186">
        <f t="shared" si="168"/>
        <v>0.89058647155272164</v>
      </c>
      <c r="AA1061" s="156">
        <f>$J1061*'9 All Base Data'!$Y1061</f>
        <v>5.9406666369199237E-2</v>
      </c>
      <c r="AB1061" s="156">
        <f>$K1061*'9 All Base Data'!$Y1061</f>
        <v>0</v>
      </c>
      <c r="AC1061" s="178">
        <f>$L1061*'9 All Base Data'!$Y1061</f>
        <v>1.4306514440689494E-3</v>
      </c>
      <c r="AD1061" s="178">
        <f>IF($M1061="","",$M1061*'9 All Base Data'!$Y1061)</f>
        <v>6.2283359529082358E-2</v>
      </c>
      <c r="AE1061" s="178">
        <f>IF($N1061="","",$N1061*'9 All Base Data'!$Y1061)</f>
        <v>6.6532105277414363E-2</v>
      </c>
      <c r="AF1061" s="178">
        <f>IF($O1061="","",$O1061*'9 All Base Data'!$Y1061)</f>
        <v>1.6024823449170549E-2</v>
      </c>
      <c r="AG1061" s="178">
        <f>IF($P1061="","",$P1061*'9 All Base Data'!$Y1061)</f>
        <v>1.3224368865820355E-2</v>
      </c>
      <c r="AH1061" s="167">
        <f>$Q1061*'9 All Base Data'!$Y1061</f>
        <v>408.66568859368533</v>
      </c>
      <c r="AI1061" s="178">
        <f>$R1061*'9 All Base Data'!$Y1061</f>
        <v>0.21148773227434928</v>
      </c>
      <c r="AJ1061" s="178">
        <f>$S1061*'9 All Base Data'!$Y1061</f>
        <v>0</v>
      </c>
      <c r="AK1061" s="178">
        <f>$T1061*'9 All Base Data'!$Y1061</f>
        <v>5.0931191408854605E-3</v>
      </c>
      <c r="AL1061" s="178">
        <f>IF($U1061="","",$U1061*'9 All Base Data'!$Y1061)</f>
        <v>3.9549933300967301E-4</v>
      </c>
      <c r="AM1061" s="178">
        <f>IF($V1061="","",$V1061*'9 All Base Data'!$Y1061)</f>
        <v>3.0172309743307414E-4</v>
      </c>
      <c r="AN1061" s="178">
        <f>IF($W1061="","",$W1061*'9 All Base Data'!$Y1061)</f>
        <v>7.2672574341988436E-5</v>
      </c>
      <c r="AO1061" s="178">
        <f>IF($X1061="","",$X1061*'9 All Base Data'!$Y1061)</f>
        <v>5.9972512806495307E-5</v>
      </c>
      <c r="AP1061" s="178">
        <f>$Y1061*'9 All Base Data'!$Y1061</f>
        <v>2.5337272692808489E-2</v>
      </c>
      <c r="AQ1061" s="179">
        <f t="shared" si="169"/>
        <v>0.24261534653848596</v>
      </c>
    </row>
    <row r="1062" spans="1:43" x14ac:dyDescent="0.25">
      <c r="A1062" s="124">
        <v>560301</v>
      </c>
      <c r="B1062" s="125" t="s">
        <v>1106</v>
      </c>
      <c r="C1062" s="126" t="s">
        <v>646</v>
      </c>
      <c r="D1062" s="101" t="s">
        <v>2102</v>
      </c>
      <c r="E1062" s="142"/>
      <c r="F1062" s="191" t="str">
        <f>IF('9 All Base Data'!G1062="Rural Centre","Rural",IF('9 All Base Data'!G1062="Rural (Incl.some Off Shore Islands)","Rural",IF('9 All Base Data'!G1062="Inlet-in TA but not in Urban Area","Rural",IF('9 All Base Data'!G1062="Rural (Incl.some Off Shore Islands)","Rural",IF('9 All Base Data'!G1062="Inlet-not in TA","Rural",IF('9 All Base Data'!G1062="Inland Water not in Urban Area","Rural",IF('9 All Base Data'!G1062="Oceanic-in Region but not in TA","Rural",'9 All Base Data'!G1062)))))))</f>
        <v>Palmerston North</v>
      </c>
      <c r="G1062" s="177">
        <f>IF('9 All Base Data'!I1062="..C","..C",'9 All Base Data'!I1062*Basecase_Pop_2006)</f>
        <v>846</v>
      </c>
      <c r="H1062" s="177">
        <f>IF('9 All Base Data'!J1062="..C","..C",'9 All Base Data'!J1062*Basecase_Pop_2006)</f>
        <v>531</v>
      </c>
      <c r="I1062" s="191">
        <f>IF('9 All Base Data'!L1062="..C","..C",'9 All Base Data'!L1062*Basecase_Pop_2006)</f>
        <v>6</v>
      </c>
      <c r="J1062" s="156">
        <f>IF('9 All Base Data'!$P1062=0,0,('9 All Base Data'!$P1062*Basecase_Pop_2006)/(1+(1/(BaseCase_Mort_AllAdults_30*('9 All Base Data'!$W1062*Basecase_PM10)/10))))</f>
        <v>0.80685358255451722</v>
      </c>
      <c r="K1062" s="156">
        <f>IF('9 All Base Data'!$Q1062=0,0,('9 All Base Data'!$Q1062*Basecase_Pop_2006)/(1+(1/(BaseCase_Mort_Maori_30*('9 All Base Data'!$W1062*Basecase_PM10)/10))))</f>
        <v>0.22222222222222221</v>
      </c>
      <c r="L1062" s="179">
        <f>133/(1+1/(BaseCase_Mort_Child_0_1*'9 All Base Data'!$AB$10/10))*IF('9 All Base Data'!$L1062="..C",0,'9 All Base Data'!L1062/'9 All Base Data'!$L$2022)</f>
        <v>8.7526671318313796E-4</v>
      </c>
      <c r="M1062" s="178">
        <f>IF('9 All Base Data'!$R1062="","",IF('9 All Base Data'!$R1062=0,0,('9 All Base Data'!$R1062*Basecase_Pop_2006)/(1+(1/(BaseCase_CardiacHA_All*('9 All Base Data'!$W1062*Basecase_PM10)/10)))))</f>
        <v>5.5666003976143151E-2</v>
      </c>
      <c r="N1062" s="178">
        <f>IF('9 All Base Data'!$S1062="","",IF('9 All Base Data'!$S1062=0,0,('9 All Base Data'!S1062*Basecase_Pop_2006)/(1+(1/(BaseCase_RespHA_All*('9 All Base Data'!$W1062*Basecase_PM10)/10)))))</f>
        <v>7.9207920792079209E-2</v>
      </c>
      <c r="O1062" s="178">
        <f>IF('9 All Base Data'!$T1062="","",IF('9 All Base Data'!$T1062=0,0,('9 All Base Data'!$T1062*Basecase_Pop_2006)/(1+(1/(BaseCase_RespHA_Child_1_4*('9 All Base Data'!$W1062*Basecase_PM10)/10)))))</f>
        <v>3.9215686274509803E-2</v>
      </c>
      <c r="P1062" s="179">
        <f>IF('9 All Base Data'!$U1062="","",IF('9 All Base Data'!$U1062=0,0,('9 All Base Data'!$U1062*Basecase_Pop_2006)/(1+(1/(BaseCase_RespHA_Child_5_14*('9 All Base Data'!$W1062*Basecase_PM10)/10)))))</f>
        <v>9.7087378640776691E-3</v>
      </c>
      <c r="Q1062" s="156">
        <f>IF('7 Base case Results'!$G1062="..C",0,BaseCase_RADs_All*'7 Base case Results'!$G1062*('9 All Base Data'!$V1062*Basecase_PM10)/10)</f>
        <v>456.84</v>
      </c>
      <c r="R1062" s="189">
        <f t="shared" si="160"/>
        <v>2.8723987538940814</v>
      </c>
      <c r="S1062" s="178">
        <f t="shared" si="161"/>
        <v>0.7911111111111111</v>
      </c>
      <c r="T1062" s="179">
        <f t="shared" si="162"/>
        <v>3.1159494989319711E-3</v>
      </c>
      <c r="U1062" s="178">
        <f t="shared" si="163"/>
        <v>3.5347912524850901E-4</v>
      </c>
      <c r="V1062" s="178">
        <f t="shared" si="164"/>
        <v>3.592079207920792E-4</v>
      </c>
      <c r="W1062" s="178">
        <f t="shared" si="165"/>
        <v>1.7784313725490195E-4</v>
      </c>
      <c r="X1062" s="179">
        <f t="shared" si="166"/>
        <v>4.4029126213592225E-5</v>
      </c>
      <c r="Y1062" s="179">
        <f t="shared" si="167"/>
        <v>2.8324079999999998E-2</v>
      </c>
      <c r="Z1062" s="186">
        <f t="shared" si="168"/>
        <v>2.904551470439054</v>
      </c>
      <c r="AA1062" s="156">
        <f>$J1062*'9 All Base Data'!$Y1062</f>
        <v>0.21980466556603717</v>
      </c>
      <c r="AB1062" s="156">
        <f>$K1062*'9 All Base Data'!$Y1062</f>
        <v>6.0538221919088739E-2</v>
      </c>
      <c r="AC1062" s="178">
        <f>$L1062*'9 All Base Data'!$Y1062</f>
        <v>2.3844190734482489E-4</v>
      </c>
      <c r="AD1062" s="178">
        <f>IF($M1062="","",$M1062*'9 All Base Data'!$Y1062)</f>
        <v>1.5164644059254837E-2</v>
      </c>
      <c r="AE1062" s="178">
        <f>IF($N1062="","",$N1062*'9 All Base Data'!$Y1062)</f>
        <v>2.1577980089972224E-2</v>
      </c>
      <c r="AF1062" s="178">
        <f>IF($O1062="","",$O1062*'9 All Base Data'!$Y1062)</f>
        <v>1.0683215632780366E-2</v>
      </c>
      <c r="AG1062" s="178">
        <f>IF($P1062="","",$P1062*'9 All Base Data'!$Y1062)</f>
        <v>2.6448737731640708E-3</v>
      </c>
      <c r="AH1062" s="167">
        <f>$Q1062*'9 All Base Data'!$Y1062</f>
        <v>124.45326585682425</v>
      </c>
      <c r="AI1062" s="178">
        <f>$R1062*'9 All Base Data'!$Y1062</f>
        <v>0.78250460941509237</v>
      </c>
      <c r="AJ1062" s="178">
        <f>$S1062*'9 All Base Data'!$Y1062</f>
        <v>0.21551607003195591</v>
      </c>
      <c r="AK1062" s="178">
        <f>$T1062*'9 All Base Data'!$Y1062</f>
        <v>8.4885319014757661E-4</v>
      </c>
      <c r="AL1062" s="178">
        <f>IF($U1062="","",$U1062*'9 All Base Data'!$Y1062)</f>
        <v>9.6295489776268206E-5</v>
      </c>
      <c r="AM1062" s="178">
        <f>IF($V1062="","",$V1062*'9 All Base Data'!$Y1062)</f>
        <v>9.7856139708024032E-5</v>
      </c>
      <c r="AN1062" s="178">
        <f>IF($W1062="","",$W1062*'9 All Base Data'!$Y1062)</f>
        <v>4.844838289465896E-5</v>
      </c>
      <c r="AO1062" s="178">
        <f>IF($X1062="","",$X1062*'9 All Base Data'!$Y1062)</f>
        <v>1.1994502561299061E-5</v>
      </c>
      <c r="AP1062" s="178">
        <f>$Y1062*'9 All Base Data'!$Y1062</f>
        <v>7.716102483123103E-3</v>
      </c>
      <c r="AQ1062" s="179">
        <f t="shared" si="169"/>
        <v>0.79126371671784745</v>
      </c>
    </row>
    <row r="1063" spans="1:43" x14ac:dyDescent="0.25">
      <c r="A1063" s="124">
        <v>560302</v>
      </c>
      <c r="B1063" s="125" t="s">
        <v>1107</v>
      </c>
      <c r="C1063" s="126" t="s">
        <v>646</v>
      </c>
      <c r="D1063" s="101" t="s">
        <v>2102</v>
      </c>
      <c r="E1063" s="142"/>
      <c r="F1063" s="191" t="str">
        <f>IF('9 All Base Data'!G1063="Rural Centre","Rural",IF('9 All Base Data'!G1063="Rural (Incl.some Off Shore Islands)","Rural",IF('9 All Base Data'!G1063="Inlet-in TA but not in Urban Area","Rural",IF('9 All Base Data'!G1063="Rural (Incl.some Off Shore Islands)","Rural",IF('9 All Base Data'!G1063="Inlet-not in TA","Rural",IF('9 All Base Data'!G1063="Inland Water not in Urban Area","Rural",IF('9 All Base Data'!G1063="Oceanic-in Region but not in TA","Rural",'9 All Base Data'!G1063)))))))</f>
        <v>Palmerston North</v>
      </c>
      <c r="G1063" s="177">
        <f>IF('9 All Base Data'!I1063="..C","..C",'9 All Base Data'!I1063*Basecase_Pop_2006)</f>
        <v>942</v>
      </c>
      <c r="H1063" s="177">
        <f>IF('9 All Base Data'!J1063="..C","..C",'9 All Base Data'!J1063*Basecase_Pop_2006)</f>
        <v>591</v>
      </c>
      <c r="I1063" s="191">
        <f>IF('9 All Base Data'!L1063="..C","..C",'9 All Base Data'!L1063*Basecase_Pop_2006)</f>
        <v>6</v>
      </c>
      <c r="J1063" s="156">
        <f>IF('9 All Base Data'!$P1063=0,0,('9 All Base Data'!$P1063*Basecase_Pop_2006)/(1+(1/(BaseCase_Mort_AllAdults_30*('9 All Base Data'!$W1063*Basecase_PM10)/10))))</f>
        <v>0.39252336448598135</v>
      </c>
      <c r="K1063" s="156">
        <f>IF('9 All Base Data'!$Q1063=0,0,('9 All Base Data'!$Q1063*Basecase_Pop_2006)/(1+(1/(BaseCase_Mort_Maori_30*('9 All Base Data'!$W1063*Basecase_PM10)/10))))</f>
        <v>0</v>
      </c>
      <c r="L1063" s="179">
        <f>133/(1+1/(BaseCase_Mort_Child_0_1*'9 All Base Data'!$AB$10/10))*IF('9 All Base Data'!$L1063="..C",0,'9 All Base Data'!L1063/'9 All Base Data'!$L$2022)</f>
        <v>8.7526671318313796E-4</v>
      </c>
      <c r="M1063" s="178">
        <f>IF('9 All Base Data'!$R1063="","",IF('9 All Base Data'!$R1063=0,0,('9 All Base Data'!$R1063*Basecase_Pop_2006)/(1+(1/(BaseCase_CardiacHA_All*('9 All Base Data'!$W1063*Basecase_PM10)/10)))))</f>
        <v>7.9522862823061632E-2</v>
      </c>
      <c r="N1063" s="178">
        <f>IF('9 All Base Data'!$S1063="","",IF('9 All Base Data'!$S1063=0,0,('9 All Base Data'!S1063*Basecase_Pop_2006)/(1+(1/(BaseCase_RespHA_All*('9 All Base Data'!$W1063*Basecase_PM10)/10)))))</f>
        <v>6.6006600660066014E-2</v>
      </c>
      <c r="O1063" s="178">
        <f>IF('9 All Base Data'!$T1063="","",IF('9 All Base Data'!$T1063=0,0,('9 All Base Data'!$T1063*Basecase_Pop_2006)/(1+(1/(BaseCase_RespHA_Child_1_4*('9 All Base Data'!$W1063*Basecase_PM10)/10)))))</f>
        <v>1.30718954248366E-2</v>
      </c>
      <c r="P1063" s="179">
        <f>IF('9 All Base Data'!$U1063="","",IF('9 All Base Data'!$U1063=0,0,('9 All Base Data'!$U1063*Basecase_Pop_2006)/(1+(1/(BaseCase_RespHA_Child_5_14*('9 All Base Data'!$W1063*Basecase_PM10)/10)))))</f>
        <v>1.9417475728155338E-2</v>
      </c>
      <c r="Q1063" s="156">
        <f>IF('7 Base case Results'!$G1063="..C",0,BaseCase_RADs_All*'7 Base case Results'!$G1063*('9 All Base Data'!$V1063*Basecase_PM10)/10)</f>
        <v>508.68</v>
      </c>
      <c r="R1063" s="189">
        <f t="shared" si="160"/>
        <v>1.3973831775700936</v>
      </c>
      <c r="S1063" s="178">
        <f t="shared" si="161"/>
        <v>0</v>
      </c>
      <c r="T1063" s="179">
        <f t="shared" si="162"/>
        <v>3.1159494989319711E-3</v>
      </c>
      <c r="U1063" s="178">
        <f t="shared" si="163"/>
        <v>5.0497017892644136E-4</v>
      </c>
      <c r="V1063" s="178">
        <f t="shared" si="164"/>
        <v>2.9933993399339936E-4</v>
      </c>
      <c r="W1063" s="178">
        <f t="shared" si="165"/>
        <v>5.9281045751633985E-5</v>
      </c>
      <c r="X1063" s="179">
        <f t="shared" si="166"/>
        <v>8.805825242718445E-5</v>
      </c>
      <c r="Y1063" s="179">
        <f t="shared" si="167"/>
        <v>3.1538160000000003E-2</v>
      </c>
      <c r="Z1063" s="186">
        <f t="shared" si="168"/>
        <v>1.4328415971819453</v>
      </c>
      <c r="AA1063" s="156">
        <f>$J1063*'9 All Base Data'!$Y1063</f>
        <v>0.10693199946455863</v>
      </c>
      <c r="AB1063" s="156">
        <f>$K1063*'9 All Base Data'!$Y1063</f>
        <v>0</v>
      </c>
      <c r="AC1063" s="178">
        <f>$L1063*'9 All Base Data'!$Y1063</f>
        <v>2.3844190734482489E-4</v>
      </c>
      <c r="AD1063" s="178">
        <f>IF($M1063="","",$M1063*'9 All Base Data'!$Y1063)</f>
        <v>2.1663777227506904E-2</v>
      </c>
      <c r="AE1063" s="178">
        <f>IF($N1063="","",$N1063*'9 All Base Data'!$Y1063)</f>
        <v>1.7981650074976856E-2</v>
      </c>
      <c r="AF1063" s="178">
        <f>IF($O1063="","",$O1063*'9 All Base Data'!$Y1063)</f>
        <v>3.5610718775934548E-3</v>
      </c>
      <c r="AG1063" s="178">
        <f>IF($P1063="","",$P1063*'9 All Base Data'!$Y1063)</f>
        <v>5.2897475463281416E-3</v>
      </c>
      <c r="AH1063" s="167">
        <f>$Q1063*'9 All Base Data'!$Y1063</f>
        <v>138.57562226610926</v>
      </c>
      <c r="AI1063" s="178">
        <f>$R1063*'9 All Base Data'!$Y1063</f>
        <v>0.38067791809382873</v>
      </c>
      <c r="AJ1063" s="178">
        <f>$S1063*'9 All Base Data'!$Y1063</f>
        <v>0</v>
      </c>
      <c r="AK1063" s="178">
        <f>$T1063*'9 All Base Data'!$Y1063</f>
        <v>8.4885319014757661E-4</v>
      </c>
      <c r="AL1063" s="178">
        <f>IF($U1063="","",$U1063*'9 All Base Data'!$Y1063)</f>
        <v>1.3756498539466884E-4</v>
      </c>
      <c r="AM1063" s="178">
        <f>IF($V1063="","",$V1063*'9 All Base Data'!$Y1063)</f>
        <v>8.1546783090020043E-5</v>
      </c>
      <c r="AN1063" s="178">
        <f>IF($W1063="","",$W1063*'9 All Base Data'!$Y1063)</f>
        <v>1.6149460964886319E-5</v>
      </c>
      <c r="AO1063" s="178">
        <f>IF($X1063="","",$X1063*'9 All Base Data'!$Y1063)</f>
        <v>2.3989005122598123E-5</v>
      </c>
      <c r="AP1063" s="178">
        <f>$Y1063*'9 All Base Data'!$Y1063</f>
        <v>8.5916885804987759E-3</v>
      </c>
      <c r="AQ1063" s="179">
        <f t="shared" si="169"/>
        <v>0.39033757163295985</v>
      </c>
    </row>
    <row r="1064" spans="1:43" x14ac:dyDescent="0.25">
      <c r="A1064" s="124">
        <v>560411</v>
      </c>
      <c r="B1064" s="125" t="s">
        <v>1108</v>
      </c>
      <c r="C1064" s="126" t="s">
        <v>646</v>
      </c>
      <c r="D1064" s="101" t="s">
        <v>2101</v>
      </c>
      <c r="E1064" s="193"/>
      <c r="F1064" s="191" t="str">
        <f>IF('9 All Base Data'!G1064="Rural Centre","Rural",IF('9 All Base Data'!G1064="Rural (Incl.some Off Shore Islands)","Rural",IF('9 All Base Data'!G1064="Inlet-in TA but not in Urban Area","Rural",IF('9 All Base Data'!G1064="Rural (Incl.some Off Shore Islands)","Rural",IF('9 All Base Data'!G1064="Inlet-not in TA","Rural",IF('9 All Base Data'!G1064="Inland Water not in Urban Area","Rural",IF('9 All Base Data'!G1064="Oceanic-in Region but not in TA","Rural",'9 All Base Data'!G1064)))))))</f>
        <v>Feilding</v>
      </c>
      <c r="G1064" s="177">
        <f>IF('9 All Base Data'!I1064="..C","..C",'9 All Base Data'!I1064*Basecase_Pop_2006)</f>
        <v>231</v>
      </c>
      <c r="H1064" s="177">
        <f>IF('9 All Base Data'!J1064="..C","..C",'9 All Base Data'!J1064*Basecase_Pop_2006)</f>
        <v>159</v>
      </c>
      <c r="I1064" s="191" t="str">
        <f>IF('9 All Base Data'!L1064="..C","..C",'9 All Base Data'!L1064*Basecase_Pop_2006)</f>
        <v>..C</v>
      </c>
      <c r="J1064" s="156">
        <f>IF('9 All Base Data'!$P1064=0,0,('9 All Base Data'!$P1064*Basecase_Pop_2006)/(1+(1/(BaseCase_Mort_AllAdults_30*('9 All Base Data'!$W1064*Basecase_PM10)/10))))</f>
        <v>0.69731800766283525</v>
      </c>
      <c r="K1064" s="156">
        <f>IF('9 All Base Data'!$Q1064=0,0,('9 All Base Data'!$Q1064*Basecase_Pop_2006)/(1+(1/(BaseCase_Mort_Maori_30*('9 All Base Data'!$W1064*Basecase_PM10)/10))))</f>
        <v>6.6666666666666666E-2</v>
      </c>
      <c r="L1064" s="179">
        <f>133/(1+1/(BaseCase_Mort_Child_0_1*'9 All Base Data'!$AB$10/10))*IF('9 All Base Data'!$L1064="..C",0,'9 All Base Data'!L1064/'9 All Base Data'!$L$2022)</f>
        <v>0</v>
      </c>
      <c r="M1064" s="178">
        <f>IF('9 All Base Data'!$R1064="","",IF('9 All Base Data'!$R1064=0,0,('9 All Base Data'!$R1064*Basecase_Pop_2006)/(1+(1/(BaseCase_CardiacHA_All*('9 All Base Data'!$W1064*Basecase_PM10)/10)))))</f>
        <v>2.4813895781637713E-3</v>
      </c>
      <c r="N1064" s="178">
        <f>IF('9 All Base Data'!$S1064="","",IF('9 All Base Data'!$S1064=0,0,('9 All Base Data'!S1064*Basecase_Pop_2006)/(1+(1/(BaseCase_RespHA_All*('9 All Base Data'!$W1064*Basecase_PM10)/10)))))</f>
        <v>1.2345679012345678E-2</v>
      </c>
      <c r="O1064" s="178">
        <f>IF('9 All Base Data'!$T1064="","",IF('9 All Base Data'!$T1064=0,0,('9 All Base Data'!$T1064*Basecase_Pop_2006)/(1+(1/(BaseCase_RespHA_Child_1_4*('9 All Base Data'!$W1064*Basecase_PM10)/10)))))</f>
        <v>0</v>
      </c>
      <c r="P1064" s="179">
        <f>IF('9 All Base Data'!$U1064="","",IF('9 All Base Data'!$U1064=0,0,('9 All Base Data'!$U1064*Basecase_Pop_2006)/(1+(1/(BaseCase_RespHA_Child_5_14*('9 All Base Data'!$W1064*Basecase_PM10)/10)))))</f>
        <v>0</v>
      </c>
      <c r="Q1064" s="156">
        <f>IF('7 Base case Results'!$G1064="..C",0,BaseCase_RADs_All*'7 Base case Results'!$G1064*('9 All Base Data'!$V1064*Basecase_PM10)/10)</f>
        <v>155.92500000000001</v>
      </c>
      <c r="R1064" s="189">
        <f t="shared" si="160"/>
        <v>2.4824521072796939</v>
      </c>
      <c r="S1064" s="178">
        <f t="shared" si="161"/>
        <v>0.23733333333333334</v>
      </c>
      <c r="T1064" s="179">
        <f t="shared" si="162"/>
        <v>0</v>
      </c>
      <c r="U1064" s="178">
        <f t="shared" si="163"/>
        <v>1.5756823821339949E-5</v>
      </c>
      <c r="V1064" s="178">
        <f t="shared" si="164"/>
        <v>5.5987654320987648E-5</v>
      </c>
      <c r="W1064" s="178">
        <f t="shared" si="165"/>
        <v>0</v>
      </c>
      <c r="X1064" s="179">
        <f t="shared" si="166"/>
        <v>0</v>
      </c>
      <c r="Y1064" s="179">
        <f t="shared" si="167"/>
        <v>9.6673499999999999E-3</v>
      </c>
      <c r="Z1064" s="186">
        <f t="shared" si="168"/>
        <v>2.4921912017578363</v>
      </c>
      <c r="AA1064" s="156">
        <f>$J1064*'9 All Base Data'!$Y1064</f>
        <v>0.29143541379841742</v>
      </c>
      <c r="AB1064" s="156">
        <f>$K1064*'9 All Base Data'!$Y1064</f>
        <v>2.7862506593914631E-2</v>
      </c>
      <c r="AC1064" s="178">
        <f>$L1064*'9 All Base Data'!$Y1064</f>
        <v>0</v>
      </c>
      <c r="AD1064" s="178">
        <f>IF($M1064="","",$M1064*'9 All Base Data'!$Y1064)</f>
        <v>1.0370660022548867E-3</v>
      </c>
      <c r="AE1064" s="178">
        <f>IF($N1064="","",$N1064*'9 All Base Data'!$Y1064)</f>
        <v>5.1597234433175239E-3</v>
      </c>
      <c r="AF1064" s="178">
        <f>IF($O1064="","",$O1064*'9 All Base Data'!$Y1064)</f>
        <v>0</v>
      </c>
      <c r="AG1064" s="178">
        <f>IF($P1064="","",$P1064*'9 All Base Data'!$Y1064)</f>
        <v>0</v>
      </c>
      <c r="AH1064" s="167">
        <f>$Q1064*'9 All Base Data'!$Y1064</f>
        <v>65.166920109842081</v>
      </c>
      <c r="AI1064" s="178">
        <f>$R1064*'9 All Base Data'!$Y1064</f>
        <v>1.0375100731223661</v>
      </c>
      <c r="AJ1064" s="178">
        <f>$S1064*'9 All Base Data'!$Y1064</f>
        <v>9.9190523474336087E-2</v>
      </c>
      <c r="AK1064" s="178">
        <f>$T1064*'9 All Base Data'!$Y1064</f>
        <v>0</v>
      </c>
      <c r="AL1064" s="178">
        <f>IF($U1064="","",$U1064*'9 All Base Data'!$Y1064)</f>
        <v>6.5853691143185319E-6</v>
      </c>
      <c r="AM1064" s="178">
        <f>IF($V1064="","",$V1064*'9 All Base Data'!$Y1064)</f>
        <v>2.3399345815444969E-5</v>
      </c>
      <c r="AN1064" s="178">
        <f>IF($W1064="","",$W1064*'9 All Base Data'!$Y1064)</f>
        <v>0</v>
      </c>
      <c r="AO1064" s="178">
        <f>IF($X1064="","",$X1064*'9 All Base Data'!$Y1064)</f>
        <v>0</v>
      </c>
      <c r="AP1064" s="178">
        <f>$Y1064*'9 All Base Data'!$Y1064</f>
        <v>4.0403490468102089E-3</v>
      </c>
      <c r="AQ1064" s="179">
        <f t="shared" si="169"/>
        <v>1.0415804068841059</v>
      </c>
    </row>
    <row r="1065" spans="1:43" x14ac:dyDescent="0.25">
      <c r="A1065" s="124">
        <v>560412</v>
      </c>
      <c r="B1065" s="125" t="s">
        <v>1110</v>
      </c>
      <c r="C1065" s="126" t="s">
        <v>646</v>
      </c>
      <c r="D1065" s="101" t="s">
        <v>2101</v>
      </c>
      <c r="E1065" s="142"/>
      <c r="F1065" s="191" t="str">
        <f>IF('9 All Base Data'!G1065="Rural Centre","Rural",IF('9 All Base Data'!G1065="Rural (Incl.some Off Shore Islands)","Rural",IF('9 All Base Data'!G1065="Inlet-in TA but not in Urban Area","Rural",IF('9 All Base Data'!G1065="Rural (Incl.some Off Shore Islands)","Rural",IF('9 All Base Data'!G1065="Inlet-not in TA","Rural",IF('9 All Base Data'!G1065="Inland Water not in Urban Area","Rural",IF('9 All Base Data'!G1065="Oceanic-in Region but not in TA","Rural",'9 All Base Data'!G1065)))))))</f>
        <v>Feilding</v>
      </c>
      <c r="G1065" s="177">
        <f>IF('9 All Base Data'!I1065="..C","..C",'9 All Base Data'!I1065*Basecase_Pop_2006)</f>
        <v>918</v>
      </c>
      <c r="H1065" s="177">
        <f>IF('9 All Base Data'!J1065="..C","..C",'9 All Base Data'!J1065*Basecase_Pop_2006)</f>
        <v>618</v>
      </c>
      <c r="I1065" s="191">
        <f>IF('9 All Base Data'!L1065="..C","..C",'9 All Base Data'!L1065*Basecase_Pop_2006)</f>
        <v>12</v>
      </c>
      <c r="J1065" s="156">
        <f>IF('9 All Base Data'!$P1065=0,0,('9 All Base Data'!$P1065*Basecase_Pop_2006)/(1+(1/(BaseCase_Mort_AllAdults_30*('9 All Base Data'!$W1065*Basecase_PM10)/10))))</f>
        <v>8.0459770114942541E-2</v>
      </c>
      <c r="K1065" s="156">
        <f>IF('9 All Base Data'!$Q1065=0,0,('9 All Base Data'!$Q1065*Basecase_Pop_2006)/(1+(1/(BaseCase_Mort_Maori_30*('9 All Base Data'!$W1065*Basecase_PM10)/10))))</f>
        <v>0</v>
      </c>
      <c r="L1065" s="179">
        <f>133/(1+1/(BaseCase_Mort_Child_0_1*'9 All Base Data'!$AB$10/10))*IF('9 All Base Data'!$L1065="..C",0,'9 All Base Data'!L1065/'9 All Base Data'!$L$2022)</f>
        <v>1.7505334263662759E-3</v>
      </c>
      <c r="M1065" s="178">
        <f>IF('9 All Base Data'!$R1065="","",IF('9 All Base Data'!$R1065=0,0,('9 All Base Data'!$R1065*Basecase_Pop_2006)/(1+(1/(BaseCase_CardiacHA_All*('9 All Base Data'!$W1065*Basecase_PM10)/10)))))</f>
        <v>8.6848635235731997E-2</v>
      </c>
      <c r="N1065" s="178">
        <f>IF('9 All Base Data'!$S1065="","",IF('9 All Base Data'!$S1065=0,0,('9 All Base Data'!S1065*Basecase_Pop_2006)/(1+(1/(BaseCase_RespHA_All*('9 All Base Data'!$W1065*Basecase_PM10)/10)))))</f>
        <v>5.3497942386831275E-2</v>
      </c>
      <c r="O1065" s="178">
        <f>IF('9 All Base Data'!$T1065="","",IF('9 All Base Data'!$T1065=0,0,('9 All Base Data'!$T1065*Basecase_Pop_2006)/(1+(1/(BaseCase_RespHA_Child_1_4*('9 All Base Data'!$W1065*Basecase_PM10)/10)))))</f>
        <v>1.6260162601626015E-2</v>
      </c>
      <c r="P1065" s="179">
        <f>IF('9 All Base Data'!$U1065="","",IF('9 All Base Data'!$U1065=0,0,('9 All Base Data'!$U1065*Basecase_Pop_2006)/(1+(1/(BaseCase_RespHA_Child_5_14*('9 All Base Data'!$W1065*Basecase_PM10)/10)))))</f>
        <v>0</v>
      </c>
      <c r="Q1065" s="156">
        <f>IF('7 Base case Results'!$G1065="..C",0,BaseCase_RADs_All*'7 Base case Results'!$G1065*('9 All Base Data'!$V1065*Basecase_PM10)/10)</f>
        <v>619.65</v>
      </c>
      <c r="R1065" s="189">
        <f t="shared" si="160"/>
        <v>0.28643678160919545</v>
      </c>
      <c r="S1065" s="178">
        <f t="shared" si="161"/>
        <v>0</v>
      </c>
      <c r="T1065" s="179">
        <f t="shared" si="162"/>
        <v>6.2318989978639421E-3</v>
      </c>
      <c r="U1065" s="178">
        <f t="shared" si="163"/>
        <v>5.5148883374689817E-4</v>
      </c>
      <c r="V1065" s="178">
        <f t="shared" si="164"/>
        <v>2.4261316872427983E-4</v>
      </c>
      <c r="W1065" s="178">
        <f t="shared" si="165"/>
        <v>7.3739837398373984E-5</v>
      </c>
      <c r="X1065" s="179">
        <f t="shared" si="166"/>
        <v>0</v>
      </c>
      <c r="Y1065" s="179">
        <f t="shared" si="167"/>
        <v>3.8418299999999996E-2</v>
      </c>
      <c r="Z1065" s="186">
        <f t="shared" si="168"/>
        <v>0.33188108260953053</v>
      </c>
      <c r="AA1065" s="156">
        <f>$J1065*'9 All Base Data'!$Y1065</f>
        <v>3.3627163130586626E-2</v>
      </c>
      <c r="AB1065" s="156">
        <f>$K1065*'9 All Base Data'!$Y1065</f>
        <v>0</v>
      </c>
      <c r="AC1065" s="178">
        <f>$L1065*'9 All Base Data'!$Y1065</f>
        <v>7.31613737024975E-4</v>
      </c>
      <c r="AD1065" s="178">
        <f>IF($M1065="","",$M1065*'9 All Base Data'!$Y1065)</f>
        <v>3.6297310078921036E-2</v>
      </c>
      <c r="AE1065" s="178">
        <f>IF($N1065="","",$N1065*'9 All Base Data'!$Y1065)</f>
        <v>2.2358801587709271E-2</v>
      </c>
      <c r="AF1065" s="178">
        <f>IF($O1065="","",$O1065*'9 All Base Data'!$Y1065)</f>
        <v>6.7957333155889334E-3</v>
      </c>
      <c r="AG1065" s="178">
        <f>IF($P1065="","",$P1065*'9 All Base Data'!$Y1065)</f>
        <v>0</v>
      </c>
      <c r="AH1065" s="167">
        <f>$Q1065*'9 All Base Data'!$Y1065</f>
        <v>258.975033163788</v>
      </c>
      <c r="AI1065" s="178">
        <f>$R1065*'9 All Base Data'!$Y1065</f>
        <v>0.11971270074488839</v>
      </c>
      <c r="AJ1065" s="178">
        <f>$S1065*'9 All Base Data'!$Y1065</f>
        <v>0</v>
      </c>
      <c r="AK1065" s="178">
        <f>$T1065*'9 All Base Data'!$Y1065</f>
        <v>2.6045449038089108E-3</v>
      </c>
      <c r="AL1065" s="178">
        <f>IF($U1065="","",$U1065*'9 All Base Data'!$Y1065)</f>
        <v>2.3048791900114859E-4</v>
      </c>
      <c r="AM1065" s="178">
        <f>IF($V1065="","",$V1065*'9 All Base Data'!$Y1065)</f>
        <v>1.0139716520026154E-4</v>
      </c>
      <c r="AN1065" s="178">
        <f>IF($W1065="","",$W1065*'9 All Base Data'!$Y1065)</f>
        <v>3.0818650586195819E-5</v>
      </c>
      <c r="AO1065" s="178">
        <f>IF($X1065="","",$X1065*'9 All Base Data'!$Y1065)</f>
        <v>0</v>
      </c>
      <c r="AP1065" s="178">
        <f>$Y1065*'9 All Base Data'!$Y1065</f>
        <v>1.6056452056154854E-2</v>
      </c>
      <c r="AQ1065" s="179">
        <f t="shared" si="169"/>
        <v>0.13870558278905357</v>
      </c>
    </row>
    <row r="1066" spans="1:43" x14ac:dyDescent="0.25">
      <c r="A1066" s="124">
        <v>560421</v>
      </c>
      <c r="B1066" s="125" t="s">
        <v>1111</v>
      </c>
      <c r="C1066" s="126" t="s">
        <v>646</v>
      </c>
      <c r="D1066" s="101" t="s">
        <v>2101</v>
      </c>
      <c r="E1066" s="142"/>
      <c r="F1066" s="191" t="str">
        <f>IF('9 All Base Data'!G1066="Rural Centre","Rural",IF('9 All Base Data'!G1066="Rural (Incl.some Off Shore Islands)","Rural",IF('9 All Base Data'!G1066="Inlet-in TA but not in Urban Area","Rural",IF('9 All Base Data'!G1066="Rural (Incl.some Off Shore Islands)","Rural",IF('9 All Base Data'!G1066="Inlet-not in TA","Rural",IF('9 All Base Data'!G1066="Inland Water not in Urban Area","Rural",IF('9 All Base Data'!G1066="Oceanic-in Region but not in TA","Rural",'9 All Base Data'!G1066)))))))</f>
        <v>Rural</v>
      </c>
      <c r="G1066" s="177">
        <f>IF('9 All Base Data'!I1066="..C","..C",'9 All Base Data'!I1066*Basecase_Pop_2006)</f>
        <v>537</v>
      </c>
      <c r="H1066" s="177">
        <f>IF('9 All Base Data'!J1066="..C","..C",'9 All Base Data'!J1066*Basecase_Pop_2006)</f>
        <v>354</v>
      </c>
      <c r="I1066" s="191">
        <f>IF('9 All Base Data'!L1066="..C","..C",'9 All Base Data'!L1066*Basecase_Pop_2006)</f>
        <v>3</v>
      </c>
      <c r="J1066" s="156">
        <f>IF('9 All Base Data'!$P1066=0,0,('9 All Base Data'!$P1066*Basecase_Pop_2006)/(1+(1/(BaseCase_Mort_AllAdults_30*('9 All Base Data'!$W1066*Basecase_PM10)/10))))</f>
        <v>0.22898177352188093</v>
      </c>
      <c r="K1066" s="156">
        <f>IF('9 All Base Data'!$Q1066=0,0,('9 All Base Data'!$Q1066*Basecase_Pop_2006)/(1+(1/(BaseCase_Mort_Maori_30*('9 All Base Data'!$W1066*Basecase_PM10)/10))))</f>
        <v>0</v>
      </c>
      <c r="L1066" s="179">
        <f>133/(1+1/(BaseCase_Mort_Child_0_1*'9 All Base Data'!$AB$10/10))*IF('9 All Base Data'!$L1066="..C",0,'9 All Base Data'!L1066/'9 All Base Data'!$L$2022)</f>
        <v>4.3763335659156898E-4</v>
      </c>
      <c r="M1066" s="178">
        <f>IF('9 All Base Data'!$R1066="","",IF('9 All Base Data'!$R1066=0,0,('9 All Base Data'!$R1066*Basecase_Pop_2006)/(1+(1/(BaseCase_CardiacHA_All*('9 All Base Data'!$W1066*Basecase_PM10)/10)))))</f>
        <v>2.0623379001614279E-2</v>
      </c>
      <c r="N1066" s="178">
        <f>IF('9 All Base Data'!$S1066="","",IF('9 All Base Data'!$S1066=0,0,('9 All Base Data'!S1066*Basecase_Pop_2006)/(1+(1/(BaseCase_RespHA_All*('9 All Base Data'!$W1066*Basecase_PM10)/10)))))</f>
        <v>2.1085283622859146E-2</v>
      </c>
      <c r="O1066" s="178">
        <f>IF('9 All Base Data'!$T1066="","",IF('9 All Base Data'!$T1066=0,0,('9 All Base Data'!$T1066*Basecase_Pop_2006)/(1+(1/(BaseCase_RespHA_Child_1_4*('9 All Base Data'!$W1066*Basecase_PM10)/10)))))</f>
        <v>1.568990294702443E-2</v>
      </c>
      <c r="P1066" s="179">
        <f>IF('9 All Base Data'!$U1066="","",IF('9 All Base Data'!$U1066=0,0,('9 All Base Data'!$U1066*Basecase_Pop_2006)/(1+(1/(BaseCase_RespHA_Child_5_14*('9 All Base Data'!$W1066*Basecase_PM10)/10)))))</f>
        <v>0</v>
      </c>
      <c r="Q1066" s="156">
        <f>IF('7 Base case Results'!$G1066="..C",0,BaseCase_RADs_All*'7 Base case Results'!$G1066*('9 All Base Data'!$V1066*Basecase_PM10)/10)</f>
        <v>154.07604000000001</v>
      </c>
      <c r="R1066" s="189">
        <f t="shared" si="160"/>
        <v>0.81517511373789608</v>
      </c>
      <c r="S1066" s="178">
        <f t="shared" si="161"/>
        <v>0</v>
      </c>
      <c r="T1066" s="179">
        <f t="shared" si="162"/>
        <v>1.5579747494659855E-3</v>
      </c>
      <c r="U1066" s="178">
        <f t="shared" si="163"/>
        <v>1.3095845666025069E-4</v>
      </c>
      <c r="V1066" s="178">
        <f t="shared" si="164"/>
        <v>9.5621761229666228E-5</v>
      </c>
      <c r="W1066" s="178">
        <f t="shared" si="165"/>
        <v>7.1153709864755777E-5</v>
      </c>
      <c r="X1066" s="179">
        <f t="shared" si="166"/>
        <v>0</v>
      </c>
      <c r="Y1066" s="179">
        <f t="shared" si="167"/>
        <v>9.5527144800000002E-3</v>
      </c>
      <c r="Z1066" s="186">
        <f t="shared" si="168"/>
        <v>0.82651238318525189</v>
      </c>
      <c r="AA1066" s="156">
        <f>$J1066*'9 All Base Data'!$Y1066</f>
        <v>1.994526018705373E-2</v>
      </c>
      <c r="AB1066" s="156">
        <f>$K1066*'9 All Base Data'!$Y1066</f>
        <v>0</v>
      </c>
      <c r="AC1066" s="178">
        <f>$L1066*'9 All Base Data'!$Y1066</f>
        <v>3.811967664281548E-5</v>
      </c>
      <c r="AD1066" s="178">
        <f>IF($M1066="","",$M1066*'9 All Base Data'!$Y1066)</f>
        <v>1.7963816673998757E-3</v>
      </c>
      <c r="AE1066" s="178">
        <f>IF($N1066="","",$N1066*'9 All Base Data'!$Y1066)</f>
        <v>1.8366154716482782E-3</v>
      </c>
      <c r="AF1066" s="178">
        <f>IF($O1066="","",$O1066*'9 All Base Data'!$Y1066)</f>
        <v>1.3666554842982717E-3</v>
      </c>
      <c r="AG1066" s="178">
        <f>IF($P1066="","",$P1066*'9 All Base Data'!$Y1066)</f>
        <v>0</v>
      </c>
      <c r="AH1066" s="167">
        <f>$Q1066*'9 All Base Data'!$Y1066</f>
        <v>13.420660776292056</v>
      </c>
      <c r="AI1066" s="178">
        <f>$R1066*'9 All Base Data'!$Y1066</f>
        <v>7.1005126265911281E-2</v>
      </c>
      <c r="AJ1066" s="178">
        <f>$S1066*'9 All Base Data'!$Y1066</f>
        <v>0</v>
      </c>
      <c r="AK1066" s="178">
        <f>$T1066*'9 All Base Data'!$Y1066</f>
        <v>1.3570604884842311E-4</v>
      </c>
      <c r="AL1066" s="178">
        <f>IF($U1066="","",$U1066*'9 All Base Data'!$Y1066)</f>
        <v>1.1407023587989212E-5</v>
      </c>
      <c r="AM1066" s="178">
        <f>IF($V1066="","",$V1066*'9 All Base Data'!$Y1066)</f>
        <v>8.3290511639249418E-6</v>
      </c>
      <c r="AN1066" s="178">
        <f>IF($W1066="","",$W1066*'9 All Base Data'!$Y1066)</f>
        <v>6.1977826212926615E-6</v>
      </c>
      <c r="AO1066" s="178">
        <f>IF($X1066="","",$X1066*'9 All Base Data'!$Y1066)</f>
        <v>0</v>
      </c>
      <c r="AP1066" s="178">
        <f>$Y1066*'9 All Base Data'!$Y1066</f>
        <v>8.3208096813010746E-4</v>
      </c>
      <c r="AQ1066" s="179">
        <f t="shared" si="169"/>
        <v>7.1992649357641714E-2</v>
      </c>
    </row>
    <row r="1067" spans="1:43" x14ac:dyDescent="0.25">
      <c r="A1067" s="124">
        <v>560422</v>
      </c>
      <c r="B1067" s="125" t="s">
        <v>1112</v>
      </c>
      <c r="C1067" s="126" t="s">
        <v>646</v>
      </c>
      <c r="D1067" s="101" t="s">
        <v>2101</v>
      </c>
      <c r="E1067" s="142"/>
      <c r="F1067" s="191" t="str">
        <f>IF('9 All Base Data'!G1067="Rural Centre","Rural",IF('9 All Base Data'!G1067="Rural (Incl.some Off Shore Islands)","Rural",IF('9 All Base Data'!G1067="Inlet-in TA but not in Urban Area","Rural",IF('9 All Base Data'!G1067="Rural (Incl.some Off Shore Islands)","Rural",IF('9 All Base Data'!G1067="Inlet-not in TA","Rural",IF('9 All Base Data'!G1067="Inland Water not in Urban Area","Rural",IF('9 All Base Data'!G1067="Oceanic-in Region but not in TA","Rural",'9 All Base Data'!G1067)))))))</f>
        <v>Rural</v>
      </c>
      <c r="G1067" s="177">
        <f>IF('9 All Base Data'!I1067="..C","..C",'9 All Base Data'!I1067*Basecase_Pop_2006)</f>
        <v>2403</v>
      </c>
      <c r="H1067" s="177">
        <f>IF('9 All Base Data'!J1067="..C","..C",'9 All Base Data'!J1067*Basecase_Pop_2006)</f>
        <v>1554</v>
      </c>
      <c r="I1067" s="191">
        <f>IF('9 All Base Data'!L1067="..C","..C",'9 All Base Data'!L1067*Basecase_Pop_2006)</f>
        <v>27</v>
      </c>
      <c r="J1067" s="156">
        <f>IF('9 All Base Data'!$P1067=0,0,('9 All Base Data'!$P1067*Basecase_Pop_2006)/(1+(1/(BaseCase_Mort_AllAdults_30*('9 All Base Data'!$W1067*Basecase_PM10)/10))))</f>
        <v>0.21136779094327474</v>
      </c>
      <c r="K1067" s="156">
        <f>IF('9 All Base Data'!$Q1067=0,0,('9 All Base Data'!$Q1067*Basecase_Pop_2006)/(1+(1/(BaseCase_Mort_Maori_30*('9 All Base Data'!$W1067*Basecase_PM10)/10))))</f>
        <v>0</v>
      </c>
      <c r="L1067" s="179">
        <f>133/(1+1/(BaseCase_Mort_Child_0_1*'9 All Base Data'!$AB$10/10))*IF('9 All Base Data'!$L1067="..C",0,'9 All Base Data'!L1067/'9 All Base Data'!$L$2022)</f>
        <v>3.9387002093241204E-3</v>
      </c>
      <c r="M1067" s="178">
        <f>IF('9 All Base Data'!$R1067="","",IF('9 All Base Data'!$R1067=0,0,('9 All Base Data'!$R1067*Basecase_Pop_2006)/(1+(1/(BaseCase_CardiacHA_All*('9 All Base Data'!$W1067*Basecase_PM10)/10)))))</f>
        <v>2.3796206540324171E-2</v>
      </c>
      <c r="N1067" s="178">
        <f>IF('9 All Base Data'!$S1067="","",IF('9 All Base Data'!$S1067=0,0,('9 All Base Data'!S1067*Basecase_Pop_2006)/(1+(1/(BaseCase_RespHA_All*('9 All Base Data'!$W1067*Basecase_PM10)/10)))))</f>
        <v>6.5891511321434837E-2</v>
      </c>
      <c r="O1067" s="178">
        <f>IF('9 All Base Data'!$T1067="","",IF('9 All Base Data'!$T1067=0,0,('9 All Base Data'!$T1067*Basecase_Pop_2006)/(1+(1/(BaseCase_RespHA_Child_1_4*('9 All Base Data'!$W1067*Basecase_PM10)/10)))))</f>
        <v>2.0919870596032574E-2</v>
      </c>
      <c r="P1067" s="179">
        <f>IF('9 All Base Data'!$U1067="","",IF('9 All Base Data'!$U1067=0,0,('9 All Base Data'!$U1067*Basecase_Pop_2006)/(1+(1/(BaseCase_RespHA_Child_5_14*('9 All Base Data'!$W1067*Basecase_PM10)/10)))))</f>
        <v>7.7838872557158328E-3</v>
      </c>
      <c r="Q1067" s="156">
        <f>IF('7 Base case Results'!$G1067="..C",0,BaseCase_RADs_All*'7 Base case Results'!$G1067*('9 All Base Data'!$V1067*Basecase_PM10)/10)</f>
        <v>689.46876000000009</v>
      </c>
      <c r="R1067" s="189">
        <f t="shared" si="160"/>
        <v>0.75246933575805797</v>
      </c>
      <c r="S1067" s="178">
        <f t="shared" si="161"/>
        <v>0</v>
      </c>
      <c r="T1067" s="179">
        <f t="shared" si="162"/>
        <v>1.4021772745193868E-2</v>
      </c>
      <c r="U1067" s="178">
        <f t="shared" si="163"/>
        <v>1.5110591153105849E-4</v>
      </c>
      <c r="V1067" s="178">
        <f t="shared" si="164"/>
        <v>2.9881800384270698E-4</v>
      </c>
      <c r="W1067" s="178">
        <f t="shared" si="165"/>
        <v>9.487161315300773E-5</v>
      </c>
      <c r="X1067" s="179">
        <f t="shared" si="166"/>
        <v>3.52999287046713E-5</v>
      </c>
      <c r="Y1067" s="179">
        <f t="shared" si="167"/>
        <v>4.2747063120000005E-2</v>
      </c>
      <c r="Z1067" s="186">
        <f t="shared" si="168"/>
        <v>0.80968809553862564</v>
      </c>
      <c r="AA1067" s="156">
        <f>$J1067*'9 All Base Data'!$Y1067</f>
        <v>1.8411009403434216E-2</v>
      </c>
      <c r="AB1067" s="156">
        <f>$K1067*'9 All Base Data'!$Y1067</f>
        <v>0</v>
      </c>
      <c r="AC1067" s="178">
        <f>$L1067*'9 All Base Data'!$Y1067</f>
        <v>3.4307708978533933E-4</v>
      </c>
      <c r="AD1067" s="178">
        <f>IF($M1067="","",$M1067*'9 All Base Data'!$Y1067)</f>
        <v>2.0727480777690877E-3</v>
      </c>
      <c r="AE1067" s="178">
        <f>IF($N1067="","",$N1067*'9 All Base Data'!$Y1067)</f>
        <v>5.7394233489008696E-3</v>
      </c>
      <c r="AF1067" s="178">
        <f>IF($O1067="","",$O1067*'9 All Base Data'!$Y1067)</f>
        <v>1.8222073123976958E-3</v>
      </c>
      <c r="AG1067" s="178">
        <f>IF($P1067="","",$P1067*'9 All Base Data'!$Y1067)</f>
        <v>6.7800879604554406E-4</v>
      </c>
      <c r="AH1067" s="167">
        <f>$Q1067*'9 All Base Data'!$Y1067</f>
        <v>60.055582579943788</v>
      </c>
      <c r="AI1067" s="178">
        <f>$R1067*'9 All Base Data'!$Y1067</f>
        <v>6.5543193476225795E-2</v>
      </c>
      <c r="AJ1067" s="178">
        <f>$S1067*'9 All Base Data'!$Y1067</f>
        <v>0</v>
      </c>
      <c r="AK1067" s="178">
        <f>$T1067*'9 All Base Data'!$Y1067</f>
        <v>1.2213544396358078E-3</v>
      </c>
      <c r="AL1067" s="178">
        <f>IF($U1067="","",$U1067*'9 All Base Data'!$Y1067)</f>
        <v>1.3161950293833707E-5</v>
      </c>
      <c r="AM1067" s="178">
        <f>IF($V1067="","",$V1067*'9 All Base Data'!$Y1067)</f>
        <v>2.6028284887265446E-5</v>
      </c>
      <c r="AN1067" s="178">
        <f>IF($W1067="","",$W1067*'9 All Base Data'!$Y1067)</f>
        <v>8.2637101617235509E-6</v>
      </c>
      <c r="AO1067" s="178">
        <f>IF($X1067="","",$X1067*'9 All Base Data'!$Y1067)</f>
        <v>3.0747698900665421E-6</v>
      </c>
      <c r="AP1067" s="178">
        <f>$Y1067*'9 All Base Data'!$Y1067</f>
        <v>3.7234461199565148E-3</v>
      </c>
      <c r="AQ1067" s="179">
        <f t="shared" si="169"/>
        <v>7.0527184270999202E-2</v>
      </c>
    </row>
    <row r="1068" spans="1:43" x14ac:dyDescent="0.25">
      <c r="A1068" s="124">
        <v>560710</v>
      </c>
      <c r="B1068" s="125" t="s">
        <v>1113</v>
      </c>
      <c r="C1068" s="126" t="s">
        <v>646</v>
      </c>
      <c r="D1068" s="101" t="s">
        <v>2101</v>
      </c>
      <c r="E1068" s="142"/>
      <c r="F1068" s="191" t="str">
        <f>IF('9 All Base Data'!G1068="Rural Centre","Rural",IF('9 All Base Data'!G1068="Rural (Incl.some Off Shore Islands)","Rural",IF('9 All Base Data'!G1068="Inlet-in TA but not in Urban Area","Rural",IF('9 All Base Data'!G1068="Rural (Incl.some Off Shore Islands)","Rural",IF('9 All Base Data'!G1068="Inlet-not in TA","Rural",IF('9 All Base Data'!G1068="Inland Water not in Urban Area","Rural",IF('9 All Base Data'!G1068="Oceanic-in Region but not in TA","Rural",'9 All Base Data'!G1068)))))))</f>
        <v>Feilding</v>
      </c>
      <c r="G1068" s="177">
        <f>IF('9 All Base Data'!I1068="..C","..C",'9 All Base Data'!I1068*Basecase_Pop_2006)</f>
        <v>4029</v>
      </c>
      <c r="H1068" s="177">
        <f>IF('9 All Base Data'!J1068="..C","..C",'9 All Base Data'!J1068*Basecase_Pop_2006)</f>
        <v>2124</v>
      </c>
      <c r="I1068" s="191">
        <f>IF('9 All Base Data'!L1068="..C","..C",'9 All Base Data'!L1068*Basecase_Pop_2006)</f>
        <v>60</v>
      </c>
      <c r="J1068" s="156">
        <f>IF('9 All Base Data'!$P1068=0,0,('9 All Base Data'!$P1068*Basecase_Pop_2006)/(1+(1/(BaseCase_Mort_AllAdults_30*('9 All Base Data'!$W1068*Basecase_PM10)/10))))</f>
        <v>0.29501915708812265</v>
      </c>
      <c r="K1068" s="156">
        <f>IF('9 All Base Data'!$Q1068=0,0,('9 All Base Data'!$Q1068*Basecase_Pop_2006)/(1+(1/(BaseCase_Mort_Maori_30*('9 All Base Data'!$W1068*Basecase_PM10)/10))))</f>
        <v>6.6666666666666666E-2</v>
      </c>
      <c r="L1068" s="179">
        <f>133/(1+1/(BaseCase_Mort_Child_0_1*'9 All Base Data'!$AB$10/10))*IF('9 All Base Data'!$L1068="..C",0,'9 All Base Data'!L1068/'9 All Base Data'!$L$2022)</f>
        <v>8.7526671318313796E-3</v>
      </c>
      <c r="M1068" s="178">
        <f>IF('9 All Base Data'!$R1068="","",IF('9 All Base Data'!$R1068=0,0,('9 All Base Data'!$R1068*Basecase_Pop_2006)/(1+(1/(BaseCase_CardiacHA_All*('9 All Base Data'!$W1068*Basecase_PM10)/10)))))</f>
        <v>0.34491315136476425</v>
      </c>
      <c r="N1068" s="178">
        <f>IF('9 All Base Data'!$S1068="","",IF('9 All Base Data'!$S1068=0,0,('9 All Base Data'!S1068*Basecase_Pop_2006)/(1+(1/(BaseCase_RespHA_All*('9 All Base Data'!$W1068*Basecase_PM10)/10)))))</f>
        <v>0.55144032921810693</v>
      </c>
      <c r="O1068" s="178">
        <f>IF('9 All Base Data'!$T1068="","",IF('9 All Base Data'!$T1068=0,0,('9 All Base Data'!$T1068*Basecase_Pop_2006)/(1+(1/(BaseCase_RespHA_Child_1_4*('9 All Base Data'!$W1068*Basecase_PM10)/10)))))</f>
        <v>0.12195121951219512</v>
      </c>
      <c r="P1068" s="179">
        <f>IF('9 All Base Data'!$U1068="","",IF('9 All Base Data'!$U1068=0,0,('9 All Base Data'!$U1068*Basecase_Pop_2006)/(1+(1/(BaseCase_RespHA_Child_5_14*('9 All Base Data'!$W1068*Basecase_PM10)/10)))))</f>
        <v>4.8192771084337345E-2</v>
      </c>
      <c r="Q1068" s="156">
        <f>IF('7 Base case Results'!$G1068="..C",0,BaseCase_RADs_All*'7 Base case Results'!$G1068*('9 All Base Data'!$V1068*Basecase_PM10)/10)</f>
        <v>2719.5749999999998</v>
      </c>
      <c r="R1068" s="189">
        <f t="shared" si="160"/>
        <v>1.0502681992337166</v>
      </c>
      <c r="S1068" s="178">
        <f t="shared" si="161"/>
        <v>0.23733333333333334</v>
      </c>
      <c r="T1068" s="179">
        <f t="shared" si="162"/>
        <v>3.1159494989319712E-2</v>
      </c>
      <c r="U1068" s="178">
        <f t="shared" si="163"/>
        <v>2.190198511166253E-3</v>
      </c>
      <c r="V1068" s="178">
        <f t="shared" si="164"/>
        <v>2.5007818930041148E-3</v>
      </c>
      <c r="W1068" s="178">
        <f t="shared" si="165"/>
        <v>5.5304878048780481E-4</v>
      </c>
      <c r="X1068" s="179">
        <f t="shared" si="166"/>
        <v>2.1855421686746985E-4</v>
      </c>
      <c r="Y1068" s="179">
        <f t="shared" si="167"/>
        <v>0.16861365</v>
      </c>
      <c r="Z1068" s="186">
        <f t="shared" si="168"/>
        <v>1.2547323246272066</v>
      </c>
      <c r="AA1068" s="156">
        <f>$J1068*'9 All Base Data'!$Y1068</f>
        <v>0.1232995981454843</v>
      </c>
      <c r="AB1068" s="156">
        <f>$K1068*'9 All Base Data'!$Y1068</f>
        <v>2.7862506593914631E-2</v>
      </c>
      <c r="AC1068" s="178">
        <f>$L1068*'9 All Base Data'!$Y1068</f>
        <v>3.6580686851248752E-3</v>
      </c>
      <c r="AD1068" s="178">
        <f>IF($M1068="","",$M1068*'9 All Base Data'!$Y1068)</f>
        <v>0.14415217431342928</v>
      </c>
      <c r="AE1068" s="178">
        <f>IF($N1068="","",$N1068*'9 All Base Data'!$Y1068)</f>
        <v>0.23046764713484938</v>
      </c>
      <c r="AF1068" s="178">
        <f>IF($O1068="","",$O1068*'9 All Base Data'!$Y1068)</f>
        <v>5.0967999866917003E-2</v>
      </c>
      <c r="AG1068" s="178">
        <f>IF($P1068="","",$P1068*'9 All Base Data'!$Y1068)</f>
        <v>2.0141571031745513E-2</v>
      </c>
      <c r="AH1068" s="167">
        <f>$Q1068*'9 All Base Data'!$Y1068</f>
        <v>1136.6126455521805</v>
      </c>
      <c r="AI1068" s="178">
        <f>$R1068*'9 All Base Data'!$Y1068</f>
        <v>0.43894656939792409</v>
      </c>
      <c r="AJ1068" s="178">
        <f>$S1068*'9 All Base Data'!$Y1068</f>
        <v>9.9190523474336087E-2</v>
      </c>
      <c r="AK1068" s="178">
        <f>$T1068*'9 All Base Data'!$Y1068</f>
        <v>1.3022724519044555E-2</v>
      </c>
      <c r="AL1068" s="178">
        <f>IF($U1068="","",$U1068*'9 All Base Data'!$Y1068)</f>
        <v>9.1536630689027592E-4</v>
      </c>
      <c r="AM1068" s="178">
        <f>IF($V1068="","",$V1068*'9 All Base Data'!$Y1068)</f>
        <v>1.0451707797565419E-3</v>
      </c>
      <c r="AN1068" s="178">
        <f>IF($W1068="","",$W1068*'9 All Base Data'!$Y1068)</f>
        <v>2.3113987939646859E-4</v>
      </c>
      <c r="AO1068" s="178">
        <f>IF($X1068="","",$X1068*'9 All Base Data'!$Y1068)</f>
        <v>9.1342024628965907E-5</v>
      </c>
      <c r="AP1068" s="178">
        <f>$Y1068*'9 All Base Data'!$Y1068</f>
        <v>7.046998402423521E-2</v>
      </c>
      <c r="AQ1068" s="179">
        <f t="shared" si="169"/>
        <v>0.5243998150278506</v>
      </c>
    </row>
    <row r="1069" spans="1:43" x14ac:dyDescent="0.25">
      <c r="A1069" s="124">
        <v>560720</v>
      </c>
      <c r="B1069" s="125" t="s">
        <v>1114</v>
      </c>
      <c r="C1069" s="126" t="s">
        <v>646</v>
      </c>
      <c r="D1069" s="101" t="s">
        <v>2101</v>
      </c>
      <c r="E1069" s="193"/>
      <c r="F1069" s="191" t="str">
        <f>IF('9 All Base Data'!G1069="Rural Centre","Rural",IF('9 All Base Data'!G1069="Rural (Incl.some Off Shore Islands)","Rural",IF('9 All Base Data'!G1069="Inlet-in TA but not in Urban Area","Rural",IF('9 All Base Data'!G1069="Rural (Incl.some Off Shore Islands)","Rural",IF('9 All Base Data'!G1069="Inlet-not in TA","Rural",IF('9 All Base Data'!G1069="Inland Water not in Urban Area","Rural",IF('9 All Base Data'!G1069="Oceanic-in Region but not in TA","Rural",'9 All Base Data'!G1069)))))))</f>
        <v>Feilding</v>
      </c>
      <c r="G1069" s="177">
        <f>IF('9 All Base Data'!I1069="..C","..C",'9 All Base Data'!I1069*Basecase_Pop_2006)</f>
        <v>3768</v>
      </c>
      <c r="H1069" s="177">
        <f>IF('9 All Base Data'!J1069="..C","..C",'9 All Base Data'!J1069*Basecase_Pop_2006)</f>
        <v>2487</v>
      </c>
      <c r="I1069" s="191">
        <f>IF('9 All Base Data'!L1069="..C","..C",'9 All Base Data'!L1069*Basecase_Pop_2006)</f>
        <v>36</v>
      </c>
      <c r="J1069" s="156">
        <f>IF('9 All Base Data'!$P1069=0,0,('9 All Base Data'!$P1069*Basecase_Pop_2006)/(1+(1/(BaseCase_Mort_AllAdults_30*('9 All Base Data'!$W1069*Basecase_PM10)/10))))</f>
        <v>1.8505747126436785</v>
      </c>
      <c r="K1069" s="156">
        <f>IF('9 All Base Data'!$Q1069=0,0,('9 All Base Data'!$Q1069*Basecase_Pop_2006)/(1+(1/(BaseCase_Mort_Maori_30*('9 All Base Data'!$W1069*Basecase_PM10)/10))))</f>
        <v>0.46666666666666667</v>
      </c>
      <c r="L1069" s="179">
        <f>133/(1+1/(BaseCase_Mort_Child_0_1*'9 All Base Data'!$AB$10/10))*IF('9 All Base Data'!$L1069="..C",0,'9 All Base Data'!L1069/'9 All Base Data'!$L$2022)</f>
        <v>5.2516002790988277E-3</v>
      </c>
      <c r="M1069" s="178">
        <f>IF('9 All Base Data'!$R1069="","",IF('9 All Base Data'!$R1069=0,0,('9 All Base Data'!$R1069*Basecase_Pop_2006)/(1+(1/(BaseCase_CardiacHA_All*('9 All Base Data'!$W1069*Basecase_PM10)/10)))))</f>
        <v>0.68238213399503722</v>
      </c>
      <c r="N1069" s="178">
        <f>IF('9 All Base Data'!$S1069="","",IF('9 All Base Data'!$S1069=0,0,('9 All Base Data'!S1069*Basecase_Pop_2006)/(1+(1/(BaseCase_RespHA_All*('9 All Base Data'!$W1069*Basecase_PM10)/10)))))</f>
        <v>0.69958847736625507</v>
      </c>
      <c r="O1069" s="178">
        <f>IF('9 All Base Data'!$T1069="","",IF('9 All Base Data'!$T1069=0,0,('9 All Base Data'!$T1069*Basecase_Pop_2006)/(1+(1/(BaseCase_RespHA_Child_1_4*('9 All Base Data'!$W1069*Basecase_PM10)/10)))))</f>
        <v>0.15447154471544713</v>
      </c>
      <c r="P1069" s="179">
        <f>IF('9 All Base Data'!$U1069="","",IF('9 All Base Data'!$U1069=0,0,('9 All Base Data'!$U1069*Basecase_Pop_2006)/(1+(1/(BaseCase_RespHA_Child_5_14*('9 All Base Data'!$W1069*Basecase_PM10)/10)))))</f>
        <v>9.638554216867469E-2</v>
      </c>
      <c r="Q1069" s="156">
        <f>IF('7 Base case Results'!$G1069="..C",0,BaseCase_RADs_All*'7 Base case Results'!$G1069*('9 All Base Data'!$V1069*Basecase_PM10)/10)</f>
        <v>2543.4000000000005</v>
      </c>
      <c r="R1069" s="189">
        <f t="shared" ref="R1069:R1132" si="170">$J1069*BaseCase_Cost_Mort_AllAdults_30/1000000</f>
        <v>6.588045977011495</v>
      </c>
      <c r="S1069" s="178">
        <f t="shared" ref="S1069:S1132" si="171">$K1069*BaseCase_Cost_Mort_Maori_30/1000000</f>
        <v>1.6613333333333333</v>
      </c>
      <c r="T1069" s="179">
        <f t="shared" ref="T1069:T1132" si="172">$L1069*BaseCase_Cost_Mort_Child_0_1/1000000</f>
        <v>1.8695696993591828E-2</v>
      </c>
      <c r="U1069" s="178">
        <f t="shared" ref="U1069:U1132" si="173">IF($M1069="","",$M1069*BaseCase_Cost_CardiacHA_All/1000000)</f>
        <v>4.3331265508684868E-3</v>
      </c>
      <c r="V1069" s="178">
        <f t="shared" ref="V1069:V1132" si="174">IF($N1069="","",$N1069*BaseCase_Cost_RespHA_All/1000000)</f>
        <v>3.1726337448559666E-3</v>
      </c>
      <c r="W1069" s="178">
        <f t="shared" ref="W1069:W1132" si="175">IF($O1069="","",$O1069*BaseCase_Cost_RespHA_Child_1_4/1000000)</f>
        <v>7.0052845528455275E-4</v>
      </c>
      <c r="X1069" s="179">
        <f t="shared" ref="X1069:X1132" si="176">IF($P1069="","",$P1069*BaseCase_Cost_RespHA_Child_5_14/1000000)</f>
        <v>4.3710843373493969E-4</v>
      </c>
      <c r="Y1069" s="179">
        <f t="shared" ref="Y1069:Y1132" si="177">$Q1069*BaseCase_Cost_RADs_All/1000000</f>
        <v>0.15769080000000005</v>
      </c>
      <c r="Z1069" s="186">
        <f t="shared" si="168"/>
        <v>6.7719382343008112</v>
      </c>
      <c r="AA1069" s="156">
        <f>$J1069*'9 All Base Data'!$Y1069</f>
        <v>0.77342475200349248</v>
      </c>
      <c r="AB1069" s="156">
        <f>$K1069*'9 All Base Data'!$Y1069</f>
        <v>0.1950375461574024</v>
      </c>
      <c r="AC1069" s="178">
        <f>$L1069*'9 All Base Data'!$Y1069</f>
        <v>2.1948412110749252E-3</v>
      </c>
      <c r="AD1069" s="178">
        <f>IF($M1069="","",$M1069*'9 All Base Data'!$Y1069)</f>
        <v>0.28519315062009393</v>
      </c>
      <c r="AE1069" s="178">
        <f>IF($N1069="","",$N1069*'9 All Base Data'!$Y1069)</f>
        <v>0.29238432845465967</v>
      </c>
      <c r="AF1069" s="178">
        <f>IF($O1069="","",$O1069*'9 All Base Data'!$Y1069)</f>
        <v>6.4559466498094867E-2</v>
      </c>
      <c r="AG1069" s="178">
        <f>IF($P1069="","",$P1069*'9 All Base Data'!$Y1069)</f>
        <v>4.0283142063491026E-2</v>
      </c>
      <c r="AH1069" s="167">
        <f>$Q1069*'9 All Base Data'!$Y1069</f>
        <v>1062.9824890644372</v>
      </c>
      <c r="AI1069" s="178">
        <f>$R1069*'9 All Base Data'!$Y1069</f>
        <v>2.7533921171324329</v>
      </c>
      <c r="AJ1069" s="178">
        <f>$S1069*'9 All Base Data'!$Y1069</f>
        <v>0.69433366432035259</v>
      </c>
      <c r="AK1069" s="178">
        <f>$T1069*'9 All Base Data'!$Y1069</f>
        <v>7.8136347114267334E-3</v>
      </c>
      <c r="AL1069" s="178">
        <f>IF($U1069="","",$U1069*'9 All Base Data'!$Y1069)</f>
        <v>1.8109765064375967E-3</v>
      </c>
      <c r="AM1069" s="178">
        <f>IF($V1069="","",$V1069*'9 All Base Data'!$Y1069)</f>
        <v>1.3259629295418816E-3</v>
      </c>
      <c r="AN1069" s="178">
        <f>IF($W1069="","",$W1069*'9 All Base Data'!$Y1069)</f>
        <v>2.9277718056886019E-4</v>
      </c>
      <c r="AO1069" s="178">
        <f>IF($X1069="","",$X1069*'9 All Base Data'!$Y1069)</f>
        <v>1.8268404925793181E-4</v>
      </c>
      <c r="AP1069" s="178">
        <f>$Y1069*'9 All Base Data'!$Y1069</f>
        <v>6.590491432199512E-2</v>
      </c>
      <c r="AQ1069" s="179">
        <f t="shared" si="169"/>
        <v>2.8302476056018344</v>
      </c>
    </row>
    <row r="1070" spans="1:43" x14ac:dyDescent="0.25">
      <c r="A1070" s="124">
        <v>560730</v>
      </c>
      <c r="B1070" s="125" t="s">
        <v>1115</v>
      </c>
      <c r="C1070" s="126" t="s">
        <v>646</v>
      </c>
      <c r="D1070" s="101" t="s">
        <v>2101</v>
      </c>
      <c r="E1070" s="142"/>
      <c r="F1070" s="191" t="str">
        <f>IF('9 All Base Data'!G1070="Rural Centre","Rural",IF('9 All Base Data'!G1070="Rural (Incl.some Off Shore Islands)","Rural",IF('9 All Base Data'!G1070="Inlet-in TA but not in Urban Area","Rural",IF('9 All Base Data'!G1070="Rural (Incl.some Off Shore Islands)","Rural",IF('9 All Base Data'!G1070="Inlet-not in TA","Rural",IF('9 All Base Data'!G1070="Inland Water not in Urban Area","Rural",IF('9 All Base Data'!G1070="Oceanic-in Region but not in TA","Rural",'9 All Base Data'!G1070)))))))</f>
        <v>Feilding</v>
      </c>
      <c r="G1070" s="177">
        <f>IF('9 All Base Data'!I1070="..C","..C",'9 All Base Data'!I1070*Basecase_Pop_2006)</f>
        <v>2715</v>
      </c>
      <c r="H1070" s="177">
        <f>IF('9 All Base Data'!J1070="..C","..C",'9 All Base Data'!J1070*Basecase_Pop_2006)</f>
        <v>1575</v>
      </c>
      <c r="I1070" s="191">
        <f>IF('9 All Base Data'!L1070="..C","..C",'9 All Base Data'!L1070*Basecase_Pop_2006)</f>
        <v>42</v>
      </c>
      <c r="J1070" s="156">
        <f>IF('9 All Base Data'!$P1070=0,0,('9 All Base Data'!$P1070*Basecase_Pop_2006)/(1+(1/(BaseCase_Mort_AllAdults_30*('9 All Base Data'!$W1070*Basecase_PM10)/10))))</f>
        <v>3.5134099616858241</v>
      </c>
      <c r="K1070" s="156">
        <f>IF('9 All Base Data'!$Q1070=0,0,('9 All Base Data'!$Q1070*Basecase_Pop_2006)/(1+(1/(BaseCase_Mort_Maori_30*('9 All Base Data'!$W1070*Basecase_PM10)/10))))</f>
        <v>0.46666666666666667</v>
      </c>
      <c r="L1070" s="179">
        <f>133/(1+1/(BaseCase_Mort_Child_0_1*'9 All Base Data'!$AB$10/10))*IF('9 All Base Data'!$L1070="..C",0,'9 All Base Data'!L1070/'9 All Base Data'!$L$2022)</f>
        <v>6.1268669922819657E-3</v>
      </c>
      <c r="M1070" s="178">
        <f>IF('9 All Base Data'!$R1070="","",IF('9 All Base Data'!$R1070=0,0,('9 All Base Data'!$R1070*Basecase_Pop_2006)/(1+(1/(BaseCase_CardiacHA_All*('9 All Base Data'!$W1070*Basecase_PM10)/10)))))</f>
        <v>0.38957816377171217</v>
      </c>
      <c r="N1070" s="178">
        <f>IF('9 All Base Data'!$S1070="","",IF('9 All Base Data'!$S1070=0,0,('9 All Base Data'!S1070*Basecase_Pop_2006)/(1+(1/(BaseCase_RespHA_All*('9 All Base Data'!$W1070*Basecase_PM10)/10)))))</f>
        <v>0.44444444444444442</v>
      </c>
      <c r="O1070" s="178">
        <f>IF('9 All Base Data'!$T1070="","",IF('9 All Base Data'!$T1070=0,0,('9 All Base Data'!$T1070*Basecase_Pop_2006)/(1+(1/(BaseCase_RespHA_Child_1_4*('9 All Base Data'!$W1070*Basecase_PM10)/10)))))</f>
        <v>0.12195121951219512</v>
      </c>
      <c r="P1070" s="179">
        <f>IF('9 All Base Data'!$U1070="","",IF('9 All Base Data'!$U1070=0,0,('9 All Base Data'!$U1070*Basecase_Pop_2006)/(1+(1/(BaseCase_RespHA_Child_5_14*('9 All Base Data'!$W1070*Basecase_PM10)/10)))))</f>
        <v>9.638554216867469E-2</v>
      </c>
      <c r="Q1070" s="156">
        <f>IF('7 Base case Results'!$G1070="..C",0,BaseCase_RADs_All*'7 Base case Results'!$G1070*('9 All Base Data'!$V1070*Basecase_PM10)/10)</f>
        <v>1832.625</v>
      </c>
      <c r="R1070" s="189">
        <f t="shared" si="170"/>
        <v>12.507739463601533</v>
      </c>
      <c r="S1070" s="178">
        <f t="shared" si="171"/>
        <v>1.6613333333333333</v>
      </c>
      <c r="T1070" s="179">
        <f t="shared" si="172"/>
        <v>2.18116464925238E-2</v>
      </c>
      <c r="U1070" s="178">
        <f t="shared" si="173"/>
        <v>2.4738213399503723E-3</v>
      </c>
      <c r="V1070" s="178">
        <f t="shared" si="174"/>
        <v>2.0155555555555556E-3</v>
      </c>
      <c r="W1070" s="178">
        <f t="shared" si="175"/>
        <v>5.5304878048780481E-4</v>
      </c>
      <c r="X1070" s="179">
        <f t="shared" si="176"/>
        <v>4.3710843373493969E-4</v>
      </c>
      <c r="Y1070" s="179">
        <f t="shared" si="177"/>
        <v>0.11362274999999999</v>
      </c>
      <c r="Z1070" s="186">
        <f t="shared" ref="Z1070:Z1133" si="178">SUM(R1070,T1070:V1070,Y1070)</f>
        <v>12.647663236989562</v>
      </c>
      <c r="AA1070" s="156">
        <f>$J1070*'9 All Base Data'!$Y1070</f>
        <v>1.4683861233689492</v>
      </c>
      <c r="AB1070" s="156">
        <f>$K1070*'9 All Base Data'!$Y1070</f>
        <v>0.1950375461574024</v>
      </c>
      <c r="AC1070" s="178">
        <f>$L1070*'9 All Base Data'!$Y1070</f>
        <v>2.5606480795874126E-3</v>
      </c>
      <c r="AD1070" s="178">
        <f>IF($M1070="","",$M1070*'9 All Base Data'!$Y1070)</f>
        <v>0.16281936235401726</v>
      </c>
      <c r="AE1070" s="178">
        <f>IF($N1070="","",$N1070*'9 All Base Data'!$Y1070)</f>
        <v>0.18575004395943087</v>
      </c>
      <c r="AF1070" s="178">
        <f>IF($O1070="","",$O1070*'9 All Base Data'!$Y1070)</f>
        <v>5.0967999866917003E-2</v>
      </c>
      <c r="AG1070" s="178">
        <f>IF($P1070="","",$P1070*'9 All Base Data'!$Y1070)</f>
        <v>4.0283142063491026E-2</v>
      </c>
      <c r="AH1070" s="167">
        <f>$Q1070*'9 All Base Data'!$Y1070</f>
        <v>765.92289220009195</v>
      </c>
      <c r="AI1070" s="178">
        <f>$R1070*'9 All Base Data'!$Y1070</f>
        <v>5.2274545991934591</v>
      </c>
      <c r="AJ1070" s="178">
        <f>$S1070*'9 All Base Data'!$Y1070</f>
        <v>0.69433366432035259</v>
      </c>
      <c r="AK1070" s="178">
        <f>$T1070*'9 All Base Data'!$Y1070</f>
        <v>9.1159071633311901E-3</v>
      </c>
      <c r="AL1070" s="178">
        <f>IF($U1070="","",$U1070*'9 All Base Data'!$Y1070)</f>
        <v>1.0339029509480095E-3</v>
      </c>
      <c r="AM1070" s="178">
        <f>IF($V1070="","",$V1070*'9 All Base Data'!$Y1070)</f>
        <v>8.4237644935601901E-4</v>
      </c>
      <c r="AN1070" s="178">
        <f>IF($W1070="","",$W1070*'9 All Base Data'!$Y1070)</f>
        <v>2.3113987939646859E-4</v>
      </c>
      <c r="AO1070" s="178">
        <f>IF($X1070="","",$X1070*'9 All Base Data'!$Y1070)</f>
        <v>1.8268404925793181E-4</v>
      </c>
      <c r="AP1070" s="178">
        <f>$Y1070*'9 All Base Data'!$Y1070</f>
        <v>4.7487219316405704E-2</v>
      </c>
      <c r="AQ1070" s="179">
        <f t="shared" ref="AQ1070:AQ1133" si="179">SUM(AI1070,AK1070:AM1070,AP1070)</f>
        <v>5.2859340050735</v>
      </c>
    </row>
    <row r="1071" spans="1:43" x14ac:dyDescent="0.25">
      <c r="A1071" s="124">
        <v>560740</v>
      </c>
      <c r="B1071" s="125" t="s">
        <v>1116</v>
      </c>
      <c r="C1071" s="126" t="s">
        <v>646</v>
      </c>
      <c r="D1071" s="101" t="s">
        <v>2101</v>
      </c>
      <c r="E1071" s="142"/>
      <c r="F1071" s="191" t="str">
        <f>IF('9 All Base Data'!G1071="Rural Centre","Rural",IF('9 All Base Data'!G1071="Rural (Incl.some Off Shore Islands)","Rural",IF('9 All Base Data'!G1071="Inlet-in TA but not in Urban Area","Rural",IF('9 All Base Data'!G1071="Rural (Incl.some Off Shore Islands)","Rural",IF('9 All Base Data'!G1071="Inlet-not in TA","Rural",IF('9 All Base Data'!G1071="Inland Water not in Urban Area","Rural",IF('9 All Base Data'!G1071="Oceanic-in Region but not in TA","Rural",'9 All Base Data'!G1071)))))))</f>
        <v>Feilding</v>
      </c>
      <c r="G1071" s="177">
        <f>IF('9 All Base Data'!I1071="..C","..C",'9 All Base Data'!I1071*Basecase_Pop_2006)</f>
        <v>2862</v>
      </c>
      <c r="H1071" s="177">
        <f>IF('9 All Base Data'!J1071="..C","..C",'9 All Base Data'!J1071*Basecase_Pop_2006)</f>
        <v>1884</v>
      </c>
      <c r="I1071" s="191">
        <f>IF('9 All Base Data'!L1071="..C","..C",'9 All Base Data'!L1071*Basecase_Pop_2006)</f>
        <v>27</v>
      </c>
      <c r="J1071" s="156">
        <f>IF('9 All Base Data'!$P1071=0,0,('9 All Base Data'!$P1071*Basecase_Pop_2006)/(1+(1/(BaseCase_Mort_AllAdults_30*('9 All Base Data'!$W1071*Basecase_PM10)/10))))</f>
        <v>2.0383141762452111</v>
      </c>
      <c r="K1071" s="156">
        <f>IF('9 All Base Data'!$Q1071=0,0,('9 All Base Data'!$Q1071*Basecase_Pop_2006)/(1+(1/(BaseCase_Mort_Maori_30*('9 All Base Data'!$W1071*Basecase_PM10)/10))))</f>
        <v>0.2</v>
      </c>
      <c r="L1071" s="179">
        <f>133/(1+1/(BaseCase_Mort_Child_0_1*'9 All Base Data'!$AB$10/10))*IF('9 All Base Data'!$L1071="..C",0,'9 All Base Data'!L1071/'9 All Base Data'!$L$2022)</f>
        <v>3.9387002093241204E-3</v>
      </c>
      <c r="M1071" s="178">
        <f>IF('9 All Base Data'!$R1071="","",IF('9 All Base Data'!$R1071=0,0,('9 All Base Data'!$R1071*Basecase_Pop_2006)/(1+(1/(BaseCase_CardiacHA_All*('9 All Base Data'!$W1071*Basecase_PM10)/10)))))</f>
        <v>0.36228287841191065</v>
      </c>
      <c r="N1071" s="178">
        <f>IF('9 All Base Data'!$S1071="","",IF('9 All Base Data'!$S1071=0,0,('9 All Base Data'!S1071*Basecase_Pop_2006)/(1+(1/(BaseCase_RespHA_All*('9 All Base Data'!$W1071*Basecase_PM10)/10)))))</f>
        <v>0.40740740740740738</v>
      </c>
      <c r="O1071" s="178">
        <f>IF('9 All Base Data'!$T1071="","",IF('9 All Base Data'!$T1071=0,0,('9 All Base Data'!$T1071*Basecase_Pop_2006)/(1+(1/(BaseCase_RespHA_Child_1_4*('9 All Base Data'!$W1071*Basecase_PM10)/10)))))</f>
        <v>0.11382113821138212</v>
      </c>
      <c r="P1071" s="179">
        <f>IF('9 All Base Data'!$U1071="","",IF('9 All Base Data'!$U1071=0,0,('9 All Base Data'!$U1071*Basecase_Pop_2006)/(1+(1/(BaseCase_RespHA_Child_5_14*('9 All Base Data'!$W1071*Basecase_PM10)/10)))))</f>
        <v>6.0240963855421686E-2</v>
      </c>
      <c r="Q1071" s="156">
        <f>IF('7 Base case Results'!$G1071="..C",0,BaseCase_RADs_All*'7 Base case Results'!$G1071*('9 All Base Data'!$V1071*Basecase_PM10)/10)</f>
        <v>1931.85</v>
      </c>
      <c r="R1071" s="189">
        <f t="shared" si="170"/>
        <v>7.2563984674329518</v>
      </c>
      <c r="S1071" s="178">
        <f t="shared" si="171"/>
        <v>0.71199999999999997</v>
      </c>
      <c r="T1071" s="179">
        <f t="shared" si="172"/>
        <v>1.4021772745193868E-2</v>
      </c>
      <c r="U1071" s="178">
        <f t="shared" si="173"/>
        <v>2.3004962779156327E-3</v>
      </c>
      <c r="V1071" s="178">
        <f t="shared" si="174"/>
        <v>1.8475925925925923E-3</v>
      </c>
      <c r="W1071" s="178">
        <f t="shared" si="175"/>
        <v>5.1617886178861796E-4</v>
      </c>
      <c r="X1071" s="179">
        <f t="shared" si="176"/>
        <v>2.7319277108433734E-4</v>
      </c>
      <c r="Y1071" s="179">
        <f t="shared" si="177"/>
        <v>0.1197747</v>
      </c>
      <c r="Z1071" s="186">
        <f t="shared" si="178"/>
        <v>7.3943430290486534</v>
      </c>
      <c r="AA1071" s="156">
        <f>$J1071*'9 All Base Data'!$Y1071</f>
        <v>0.85188813264152796</v>
      </c>
      <c r="AB1071" s="156">
        <f>$K1071*'9 All Base Data'!$Y1071</f>
        <v>8.3587519781743891E-2</v>
      </c>
      <c r="AC1071" s="178">
        <f>$L1071*'9 All Base Data'!$Y1071</f>
        <v>1.6461309083061935E-3</v>
      </c>
      <c r="AD1071" s="178">
        <f>IF($M1071="","",$M1071*'9 All Base Data'!$Y1071)</f>
        <v>0.15141163632921348</v>
      </c>
      <c r="AE1071" s="178">
        <f>IF($N1071="","",$N1071*'9 All Base Data'!$Y1071)</f>
        <v>0.17027087362947829</v>
      </c>
      <c r="AF1071" s="178">
        <f>IF($O1071="","",$O1071*'9 All Base Data'!$Y1071)</f>
        <v>4.7570133209122546E-2</v>
      </c>
      <c r="AG1071" s="178">
        <f>IF($P1071="","",$P1071*'9 All Base Data'!$Y1071)</f>
        <v>2.5176963789681896E-2</v>
      </c>
      <c r="AH1071" s="167">
        <f>$Q1071*'9 All Base Data'!$Y1071</f>
        <v>807.39275045180966</v>
      </c>
      <c r="AI1071" s="178">
        <f>$R1071*'9 All Base Data'!$Y1071</f>
        <v>3.0327217522038397</v>
      </c>
      <c r="AJ1071" s="178">
        <f>$S1071*'9 All Base Data'!$Y1071</f>
        <v>0.29757157042300825</v>
      </c>
      <c r="AK1071" s="178">
        <f>$T1071*'9 All Base Data'!$Y1071</f>
        <v>5.8602260335700491E-3</v>
      </c>
      <c r="AL1071" s="178">
        <f>IF($U1071="","",$U1071*'9 All Base Data'!$Y1071)</f>
        <v>9.6146389069050569E-4</v>
      </c>
      <c r="AM1071" s="178">
        <f>IF($V1071="","",$V1071*'9 All Base Data'!$Y1071)</f>
        <v>7.7217841190968398E-4</v>
      </c>
      <c r="AN1071" s="178">
        <f>IF($W1071="","",$W1071*'9 All Base Data'!$Y1071)</f>
        <v>2.1573055410337074E-4</v>
      </c>
      <c r="AO1071" s="178">
        <f>IF($X1071="","",$X1071*'9 All Base Data'!$Y1071)</f>
        <v>1.1417753078620739E-4</v>
      </c>
      <c r="AP1071" s="178">
        <f>$Y1071*'9 All Base Data'!$Y1071</f>
        <v>5.0058350528012198E-2</v>
      </c>
      <c r="AQ1071" s="179">
        <f t="shared" si="179"/>
        <v>3.090373971068022</v>
      </c>
    </row>
    <row r="1072" spans="1:43" x14ac:dyDescent="0.25">
      <c r="A1072" s="124">
        <v>560900</v>
      </c>
      <c r="B1072" s="125" t="s">
        <v>1117</v>
      </c>
      <c r="C1072" s="126" t="s">
        <v>646</v>
      </c>
      <c r="D1072" s="101" t="s">
        <v>2101</v>
      </c>
      <c r="E1072" s="142"/>
      <c r="F1072" s="191" t="str">
        <f>IF('9 All Base Data'!G1072="Rural Centre","Rural",IF('9 All Base Data'!G1072="Rural (Incl.some Off Shore Islands)","Rural",IF('9 All Base Data'!G1072="Inlet-in TA but not in Urban Area","Rural",IF('9 All Base Data'!G1072="Rural (Incl.some Off Shore Islands)","Rural",IF('9 All Base Data'!G1072="Inlet-not in TA","Rural",IF('9 All Base Data'!G1072="Inland Water not in Urban Area","Rural",IF('9 All Base Data'!G1072="Oceanic-in Region but not in TA","Rural",'9 All Base Data'!G1072)))))))</f>
        <v>Rural</v>
      </c>
      <c r="G1072" s="177">
        <f>IF('9 All Base Data'!I1072="..C","..C",'9 All Base Data'!I1072*Basecase_Pop_2006)</f>
        <v>537</v>
      </c>
      <c r="H1072" s="177">
        <f>IF('9 All Base Data'!J1072="..C","..C",'9 All Base Data'!J1072*Basecase_Pop_2006)</f>
        <v>327</v>
      </c>
      <c r="I1072" s="191">
        <f>IF('9 All Base Data'!L1072="..C","..C",'9 All Base Data'!L1072*Basecase_Pop_2006)</f>
        <v>9</v>
      </c>
      <c r="J1072" s="156">
        <f>IF('9 All Base Data'!$P1072=0,0,('9 All Base Data'!$P1072*Basecase_Pop_2006)/(1+(1/(BaseCase_Mort_AllAdults_30*('9 All Base Data'!$W1072*Basecase_PM10)/10))))</f>
        <v>1.9375380836466849</v>
      </c>
      <c r="K1072" s="156">
        <f>IF('9 All Base Data'!$Q1072=0,0,('9 All Base Data'!$Q1072*Basecase_Pop_2006)/(1+(1/(BaseCase_Mort_Maori_30*('9 All Base Data'!$W1072*Basecase_PM10)/10))))</f>
        <v>9.1656603990569838E-2</v>
      </c>
      <c r="L1072" s="179">
        <f>133/(1+1/(BaseCase_Mort_Child_0_1*'9 All Base Data'!$AB$10/10))*IF('9 All Base Data'!$L1072="..C",0,'9 All Base Data'!L1072/'9 All Base Data'!$L$2022)</f>
        <v>1.3129000697747069E-3</v>
      </c>
      <c r="M1072" s="178">
        <f>IF('9 All Base Data'!$R1072="","",IF('9 All Base Data'!$R1072=0,0,('9 All Base Data'!$R1072*Basecase_Pop_2006)/(1+(1/(BaseCase_CardiacHA_All*('9 All Base Data'!$W1072*Basecase_PM10)/10)))))</f>
        <v>5.7110895696778005E-2</v>
      </c>
      <c r="N1072" s="178">
        <f>IF('9 All Base Data'!$S1072="","",IF('9 All Base Data'!$S1072=0,0,('9 All Base Data'!S1072*Basecase_Pop_2006)/(1+(1/(BaseCase_RespHA_All*('9 All Base Data'!$W1072*Basecase_PM10)/10)))))</f>
        <v>4.4806227698575687E-2</v>
      </c>
      <c r="O1072" s="178">
        <f>IF('9 All Base Data'!$T1072="","",IF('9 All Base Data'!$T1072=0,0,('9 All Base Data'!$T1072*Basecase_Pop_2006)/(1+(1/(BaseCase_RespHA_Child_1_4*('9 All Base Data'!$W1072*Basecase_PM10)/10)))))</f>
        <v>1.0459935298016287E-2</v>
      </c>
      <c r="P1072" s="179">
        <f>IF('9 All Base Data'!$U1072="","",IF('9 All Base Data'!$U1072=0,0,('9 All Base Data'!$U1072*Basecase_Pop_2006)/(1+(1/(BaseCase_RespHA_Child_5_14*('9 All Base Data'!$W1072*Basecase_PM10)/10)))))</f>
        <v>7.7838872557158328E-3</v>
      </c>
      <c r="Q1072" s="156">
        <f>IF('7 Base case Results'!$G1072="..C",0,BaseCase_RADs_All*'7 Base case Results'!$G1072*('9 All Base Data'!$V1072*Basecase_PM10)/10)</f>
        <v>154.07604000000001</v>
      </c>
      <c r="R1072" s="189">
        <f t="shared" si="170"/>
        <v>6.8976355777821983</v>
      </c>
      <c r="S1072" s="178">
        <f t="shared" si="171"/>
        <v>0.32629751020642866</v>
      </c>
      <c r="T1072" s="179">
        <f t="shared" si="172"/>
        <v>4.673924248397957E-3</v>
      </c>
      <c r="U1072" s="178">
        <f t="shared" si="173"/>
        <v>3.6265418767454031E-4</v>
      </c>
      <c r="V1072" s="178">
        <f t="shared" si="174"/>
        <v>2.0319624261304074E-4</v>
      </c>
      <c r="W1072" s="178">
        <f t="shared" si="175"/>
        <v>4.7435806576503865E-5</v>
      </c>
      <c r="X1072" s="179">
        <f t="shared" si="176"/>
        <v>3.52999287046713E-5</v>
      </c>
      <c r="Y1072" s="179">
        <f t="shared" si="177"/>
        <v>9.5527144800000002E-3</v>
      </c>
      <c r="Z1072" s="186">
        <f t="shared" si="178"/>
        <v>6.9124280669408842</v>
      </c>
      <c r="AA1072" s="156">
        <f>$J1072*'9 All Base Data'!$Y1072</f>
        <v>0.16876758619814697</v>
      </c>
      <c r="AB1072" s="156">
        <f>$K1072*'9 All Base Data'!$Y1072</f>
        <v>7.9836695573456753E-3</v>
      </c>
      <c r="AC1072" s="178">
        <f>$L1072*'9 All Base Data'!$Y1072</f>
        <v>1.1435902992844645E-4</v>
      </c>
      <c r="AD1072" s="178">
        <f>IF($M1072="","",$M1072*'9 All Base Data'!$Y1072)</f>
        <v>4.97459538664581E-3</v>
      </c>
      <c r="AE1072" s="178">
        <f>IF($N1072="","",$N1072*'9 All Base Data'!$Y1072)</f>
        <v>3.9028078772525916E-3</v>
      </c>
      <c r="AF1072" s="178">
        <f>IF($O1072="","",$O1072*'9 All Base Data'!$Y1072)</f>
        <v>9.1110365619884788E-4</v>
      </c>
      <c r="AG1072" s="178">
        <f>IF($P1072="","",$P1072*'9 All Base Data'!$Y1072)</f>
        <v>6.7800879604554406E-4</v>
      </c>
      <c r="AH1072" s="167">
        <f>$Q1072*'9 All Base Data'!$Y1072</f>
        <v>13.420660776292056</v>
      </c>
      <c r="AI1072" s="178">
        <f>$R1072*'9 All Base Data'!$Y1072</f>
        <v>0.60081260686540316</v>
      </c>
      <c r="AJ1072" s="178">
        <f>$S1072*'9 All Base Data'!$Y1072</f>
        <v>2.8421863624150605E-2</v>
      </c>
      <c r="AK1072" s="178">
        <f>$T1072*'9 All Base Data'!$Y1072</f>
        <v>4.071181465452694E-4</v>
      </c>
      <c r="AL1072" s="178">
        <f>IF($U1072="","",$U1072*'9 All Base Data'!$Y1072)</f>
        <v>3.1588680705200895E-5</v>
      </c>
      <c r="AM1072" s="178">
        <f>IF($V1072="","",$V1072*'9 All Base Data'!$Y1072)</f>
        <v>1.7699233723340501E-5</v>
      </c>
      <c r="AN1072" s="178">
        <f>IF($W1072="","",$W1072*'9 All Base Data'!$Y1072)</f>
        <v>4.1318550808617754E-6</v>
      </c>
      <c r="AO1072" s="178">
        <f>IF($X1072="","",$X1072*'9 All Base Data'!$Y1072)</f>
        <v>3.0747698900665421E-6</v>
      </c>
      <c r="AP1072" s="178">
        <f>$Y1072*'9 All Base Data'!$Y1072</f>
        <v>8.3208096813010746E-4</v>
      </c>
      <c r="AQ1072" s="179">
        <f t="shared" si="179"/>
        <v>0.60210109389450706</v>
      </c>
    </row>
    <row r="1073" spans="1:43" x14ac:dyDescent="0.25">
      <c r="A1073" s="124">
        <v>561000</v>
      </c>
      <c r="B1073" s="125" t="s">
        <v>1118</v>
      </c>
      <c r="C1073" s="126" t="s">
        <v>646</v>
      </c>
      <c r="D1073" s="101" t="s">
        <v>2101</v>
      </c>
      <c r="E1073" s="142"/>
      <c r="F1073" s="191" t="str">
        <f>IF('9 All Base Data'!G1073="Rural Centre","Rural",IF('9 All Base Data'!G1073="Rural (Incl.some Off Shore Islands)","Rural",IF('9 All Base Data'!G1073="Inlet-in TA but not in Urban Area","Rural",IF('9 All Base Data'!G1073="Rural (Incl.some Off Shore Islands)","Rural",IF('9 All Base Data'!G1073="Inlet-not in TA","Rural",IF('9 All Base Data'!G1073="Inland Water not in Urban Area","Rural",IF('9 All Base Data'!G1073="Oceanic-in Region but not in TA","Rural",'9 All Base Data'!G1073)))))))</f>
        <v>Rural</v>
      </c>
      <c r="G1073" s="177">
        <f>IF('9 All Base Data'!I1073="..C","..C",'9 All Base Data'!I1073*Basecase_Pop_2006)</f>
        <v>594</v>
      </c>
      <c r="H1073" s="177">
        <f>IF('9 All Base Data'!J1073="..C","..C",'9 All Base Data'!J1073*Basecase_Pop_2006)</f>
        <v>372</v>
      </c>
      <c r="I1073" s="191">
        <f>IF('9 All Base Data'!L1073="..C","..C",'9 All Base Data'!L1073*Basecase_Pop_2006)</f>
        <v>9</v>
      </c>
      <c r="J1073" s="156">
        <f>IF('9 All Base Data'!$P1073=0,0,('9 All Base Data'!$P1073*Basecase_Pop_2006)/(1+(1/(BaseCase_Mort_AllAdults_30*('9 All Base Data'!$W1073*Basecase_PM10)/10))))</f>
        <v>0.19375380836466849</v>
      </c>
      <c r="K1073" s="156">
        <f>IF('9 All Base Data'!$Q1073=0,0,('9 All Base Data'!$Q1073*Basecase_Pop_2006)/(1+(1/(BaseCase_Mort_Maori_30*('9 All Base Data'!$W1073*Basecase_PM10)/10))))</f>
        <v>0</v>
      </c>
      <c r="L1073" s="179">
        <f>133/(1+1/(BaseCase_Mort_Child_0_1*'9 All Base Data'!$AB$10/10))*IF('9 All Base Data'!$L1073="..C",0,'9 All Base Data'!L1073/'9 All Base Data'!$L$2022)</f>
        <v>1.3129000697747069E-3</v>
      </c>
      <c r="M1073" s="178">
        <f>IF('9 All Base Data'!$R1073="","",IF('9 All Base Data'!$R1073=0,0,('9 All Base Data'!$R1073*Basecase_Pop_2006)/(1+(1/(BaseCase_CardiacHA_All*('9 All Base Data'!$W1073*Basecase_PM10)/10)))))</f>
        <v>3.490110292580878E-2</v>
      </c>
      <c r="N1073" s="178">
        <f>IF('9 All Base Data'!$S1073="","",IF('9 All Base Data'!$S1073=0,0,('9 All Base Data'!S1073*Basecase_Pop_2006)/(1+(1/(BaseCase_RespHA_All*('9 All Base Data'!$W1073*Basecase_PM10)/10)))))</f>
        <v>6.0620190415720046E-2</v>
      </c>
      <c r="O1073" s="178">
        <f>IF('9 All Base Data'!$T1073="","",IF('9 All Base Data'!$T1073=0,0,('9 All Base Data'!$T1073*Basecase_Pop_2006)/(1+(1/(BaseCase_RespHA_Child_1_4*('9 All Base Data'!$W1073*Basecase_PM10)/10)))))</f>
        <v>1.568990294702443E-2</v>
      </c>
      <c r="P1073" s="179">
        <f>IF('9 All Base Data'!$U1073="","",IF('9 All Base Data'!$U1073=0,0,('9 All Base Data'!$U1073*Basecase_Pop_2006)/(1+(1/(BaseCase_RespHA_Child_5_14*('9 All Base Data'!$W1073*Basecase_PM10)/10)))))</f>
        <v>7.7838872557158328E-3</v>
      </c>
      <c r="Q1073" s="156">
        <f>IF('7 Base case Results'!$G1073="..C",0,BaseCase_RADs_All*'7 Base case Results'!$G1073*('9 All Base Data'!$V1073*Basecase_PM10)/10)</f>
        <v>170.43048000000002</v>
      </c>
      <c r="R1073" s="189">
        <f t="shared" si="170"/>
        <v>0.68976355777821985</v>
      </c>
      <c r="S1073" s="178">
        <f t="shared" si="171"/>
        <v>0</v>
      </c>
      <c r="T1073" s="179">
        <f t="shared" si="172"/>
        <v>4.673924248397957E-3</v>
      </c>
      <c r="U1073" s="178">
        <f t="shared" si="173"/>
        <v>2.2162200357888576E-4</v>
      </c>
      <c r="V1073" s="178">
        <f t="shared" si="174"/>
        <v>2.7491256353529041E-4</v>
      </c>
      <c r="W1073" s="178">
        <f t="shared" si="175"/>
        <v>7.1153709864755777E-5</v>
      </c>
      <c r="X1073" s="179">
        <f t="shared" si="176"/>
        <v>3.52999287046713E-5</v>
      </c>
      <c r="Y1073" s="179">
        <f t="shared" si="177"/>
        <v>1.0566689760000001E-2</v>
      </c>
      <c r="Z1073" s="186">
        <f t="shared" si="178"/>
        <v>0.70550070635373197</v>
      </c>
      <c r="AA1073" s="156">
        <f>$J1073*'9 All Base Data'!$Y1073</f>
        <v>1.6876758619814695E-2</v>
      </c>
      <c r="AB1073" s="156">
        <f>$K1073*'9 All Base Data'!$Y1073</f>
        <v>0</v>
      </c>
      <c r="AC1073" s="178">
        <f>$L1073*'9 All Base Data'!$Y1073</f>
        <v>1.1435902992844645E-4</v>
      </c>
      <c r="AD1073" s="178">
        <f>IF($M1073="","",$M1073*'9 All Base Data'!$Y1073)</f>
        <v>3.0400305140613282E-3</v>
      </c>
      <c r="AE1073" s="178">
        <f>IF($N1073="","",$N1073*'9 All Base Data'!$Y1073)</f>
        <v>5.2802694809887998E-3</v>
      </c>
      <c r="AF1073" s="178">
        <f>IF($O1073="","",$O1073*'9 All Base Data'!$Y1073)</f>
        <v>1.3666554842982717E-3</v>
      </c>
      <c r="AG1073" s="178">
        <f>IF($P1073="","",$P1073*'9 All Base Data'!$Y1073)</f>
        <v>6.7800879604554406E-4</v>
      </c>
      <c r="AH1073" s="167">
        <f>$Q1073*'9 All Base Data'!$Y1073</f>
        <v>14.84520018830071</v>
      </c>
      <c r="AI1073" s="178">
        <f>$R1073*'9 All Base Data'!$Y1073</f>
        <v>6.0081260686540322E-2</v>
      </c>
      <c r="AJ1073" s="178">
        <f>$S1073*'9 All Base Data'!$Y1073</f>
        <v>0</v>
      </c>
      <c r="AK1073" s="178">
        <f>$T1073*'9 All Base Data'!$Y1073</f>
        <v>4.071181465452694E-4</v>
      </c>
      <c r="AL1073" s="178">
        <f>IF($U1073="","",$U1073*'9 All Base Data'!$Y1073)</f>
        <v>1.9304193764289434E-5</v>
      </c>
      <c r="AM1073" s="178">
        <f>IF($V1073="","",$V1073*'9 All Base Data'!$Y1073)</f>
        <v>2.3946022096284208E-5</v>
      </c>
      <c r="AN1073" s="178">
        <f>IF($W1073="","",$W1073*'9 All Base Data'!$Y1073)</f>
        <v>6.1977826212926615E-6</v>
      </c>
      <c r="AO1073" s="178">
        <f>IF($X1073="","",$X1073*'9 All Base Data'!$Y1073)</f>
        <v>3.0747698900665421E-6</v>
      </c>
      <c r="AP1073" s="178">
        <f>$Y1073*'9 All Base Data'!$Y1073</f>
        <v>9.204024116746441E-4</v>
      </c>
      <c r="AQ1073" s="179">
        <f t="shared" si="179"/>
        <v>6.145203146062081E-2</v>
      </c>
    </row>
    <row r="1074" spans="1:43" x14ac:dyDescent="0.25">
      <c r="A1074" s="124">
        <v>561100</v>
      </c>
      <c r="B1074" s="125" t="s">
        <v>1119</v>
      </c>
      <c r="C1074" s="126" t="s">
        <v>646</v>
      </c>
      <c r="D1074" s="101" t="s">
        <v>2101</v>
      </c>
      <c r="E1074" s="142"/>
      <c r="F1074" s="191" t="str">
        <f>IF('9 All Base Data'!G1074="Rural Centre","Rural",IF('9 All Base Data'!G1074="Rural (Incl.some Off Shore Islands)","Rural",IF('9 All Base Data'!G1074="Inlet-in TA but not in Urban Area","Rural",IF('9 All Base Data'!G1074="Rural (Incl.some Off Shore Islands)","Rural",IF('9 All Base Data'!G1074="Inlet-not in TA","Rural",IF('9 All Base Data'!G1074="Inland Water not in Urban Area","Rural",IF('9 All Base Data'!G1074="Oceanic-in Region but not in TA","Rural",'9 All Base Data'!G1074)))))))</f>
        <v>Rural</v>
      </c>
      <c r="G1074" s="177">
        <f>IF('9 All Base Data'!I1074="..C","..C",'9 All Base Data'!I1074*Basecase_Pop_2006)</f>
        <v>198</v>
      </c>
      <c r="H1074" s="177">
        <f>IF('9 All Base Data'!J1074="..C","..C",'9 All Base Data'!J1074*Basecase_Pop_2006)</f>
        <v>156</v>
      </c>
      <c r="I1074" s="191" t="str">
        <f>IF('9 All Base Data'!L1074="..C","..C",'9 All Base Data'!L1074*Basecase_Pop_2006)</f>
        <v>..C</v>
      </c>
      <c r="J1074" s="156">
        <f>IF('9 All Base Data'!$P1074=0,0,('9 All Base Data'!$P1074*Basecase_Pop_2006)/(1+(1/(BaseCase_Mort_AllAdults_30*('9 All Base Data'!$W1074*Basecase_PM10)/10))))</f>
        <v>8.8069912893031135E-2</v>
      </c>
      <c r="K1074" s="156">
        <f>IF('9 All Base Data'!$Q1074=0,0,('9 All Base Data'!$Q1074*Basecase_Pop_2006)/(1+(1/(BaseCase_Mort_Maori_30*('9 All Base Data'!$W1074*Basecase_PM10)/10))))</f>
        <v>0</v>
      </c>
      <c r="L1074" s="179">
        <f>133/(1+1/(BaseCase_Mort_Child_0_1*'9 All Base Data'!$AB$10/10))*IF('9 All Base Data'!$L1074="..C",0,'9 All Base Data'!L1074/'9 All Base Data'!$L$2022)</f>
        <v>0</v>
      </c>
      <c r="M1074" s="178">
        <f>IF('9 All Base Data'!$R1074="","",IF('9 All Base Data'!$R1074=0,0,('9 All Base Data'!$R1074*Basecase_Pop_2006)/(1+(1/(BaseCase_CardiacHA_All*('9 All Base Data'!$W1074*Basecase_PM10)/10)))))</f>
        <v>1.9036965232259336E-2</v>
      </c>
      <c r="N1074" s="178">
        <f>IF('9 All Base Data'!$S1074="","",IF('9 All Base Data'!$S1074=0,0,('9 All Base Data'!S1074*Basecase_Pop_2006)/(1+(1/(BaseCase_RespHA_All*('9 All Base Data'!$W1074*Basecase_PM10)/10)))))</f>
        <v>3.1627925434288717E-2</v>
      </c>
      <c r="O1074" s="178">
        <f>IF('9 All Base Data'!$T1074="","",IF('9 All Base Data'!$T1074=0,0,('9 All Base Data'!$T1074*Basecase_Pop_2006)/(1+(1/(BaseCase_RespHA_Child_1_4*('9 All Base Data'!$W1074*Basecase_PM10)/10)))))</f>
        <v>5.2299676490081435E-3</v>
      </c>
      <c r="P1074" s="179">
        <f>IF('9 All Base Data'!$U1074="","",IF('9 All Base Data'!$U1074=0,0,('9 All Base Data'!$U1074*Basecase_Pop_2006)/(1+(1/(BaseCase_RespHA_Child_5_14*('9 All Base Data'!$W1074*Basecase_PM10)/10)))))</f>
        <v>0</v>
      </c>
      <c r="Q1074" s="156">
        <f>IF('7 Base case Results'!$G1074="..C",0,BaseCase_RADs_All*'7 Base case Results'!$G1074*('9 All Base Data'!$V1074*Basecase_PM10)/10)</f>
        <v>56.81016000000001</v>
      </c>
      <c r="R1074" s="189">
        <f t="shared" si="170"/>
        <v>0.31352888989919087</v>
      </c>
      <c r="S1074" s="178">
        <f t="shared" si="171"/>
        <v>0</v>
      </c>
      <c r="T1074" s="179">
        <f t="shared" si="172"/>
        <v>0</v>
      </c>
      <c r="U1074" s="178">
        <f t="shared" si="173"/>
        <v>1.2088472922484678E-4</v>
      </c>
      <c r="V1074" s="178">
        <f t="shared" si="174"/>
        <v>1.4343264184449932E-4</v>
      </c>
      <c r="W1074" s="178">
        <f t="shared" si="175"/>
        <v>2.3717903288251933E-5</v>
      </c>
      <c r="X1074" s="179">
        <f t="shared" si="176"/>
        <v>0</v>
      </c>
      <c r="Y1074" s="179">
        <f t="shared" si="177"/>
        <v>3.5222299200000006E-3</v>
      </c>
      <c r="Z1074" s="186">
        <f t="shared" si="178"/>
        <v>0.31731543719026023</v>
      </c>
      <c r="AA1074" s="156">
        <f>$J1074*'9 All Base Data'!$Y1074</f>
        <v>7.6712539180975895E-3</v>
      </c>
      <c r="AB1074" s="156">
        <f>$K1074*'9 All Base Data'!$Y1074</f>
        <v>0</v>
      </c>
      <c r="AC1074" s="178">
        <f>$L1074*'9 All Base Data'!$Y1074</f>
        <v>0</v>
      </c>
      <c r="AD1074" s="178">
        <f>IF($M1074="","",$M1074*'9 All Base Data'!$Y1074)</f>
        <v>1.65819846221527E-3</v>
      </c>
      <c r="AE1074" s="178">
        <f>IF($N1074="","",$N1074*'9 All Base Data'!$Y1074)</f>
        <v>2.7549232074724171E-3</v>
      </c>
      <c r="AF1074" s="178">
        <f>IF($O1074="","",$O1074*'9 All Base Data'!$Y1074)</f>
        <v>4.5555182809942394E-4</v>
      </c>
      <c r="AG1074" s="178">
        <f>IF($P1074="","",$P1074*'9 All Base Data'!$Y1074)</f>
        <v>0</v>
      </c>
      <c r="AH1074" s="167">
        <f>$Q1074*'9 All Base Data'!$Y1074</f>
        <v>4.948400062766904</v>
      </c>
      <c r="AI1074" s="178">
        <f>$R1074*'9 All Base Data'!$Y1074</f>
        <v>2.7309663948427421E-2</v>
      </c>
      <c r="AJ1074" s="178">
        <f>$S1074*'9 All Base Data'!$Y1074</f>
        <v>0</v>
      </c>
      <c r="AK1074" s="178">
        <f>$T1074*'9 All Base Data'!$Y1074</f>
        <v>0</v>
      </c>
      <c r="AL1074" s="178">
        <f>IF($U1074="","",$U1074*'9 All Base Data'!$Y1074)</f>
        <v>1.0529560235066965E-5</v>
      </c>
      <c r="AM1074" s="178">
        <f>IF($V1074="","",$V1074*'9 All Base Data'!$Y1074)</f>
        <v>1.2493576745887411E-5</v>
      </c>
      <c r="AN1074" s="178">
        <f>IF($W1074="","",$W1074*'9 All Base Data'!$Y1074)</f>
        <v>2.0659275404308877E-6</v>
      </c>
      <c r="AO1074" s="178">
        <f>IF($X1074="","",$X1074*'9 All Base Data'!$Y1074)</f>
        <v>0</v>
      </c>
      <c r="AP1074" s="178">
        <f>$Y1074*'9 All Base Data'!$Y1074</f>
        <v>3.0680080389154803E-4</v>
      </c>
      <c r="AQ1074" s="179">
        <f t="shared" si="179"/>
        <v>2.7639487889299919E-2</v>
      </c>
    </row>
    <row r="1075" spans="1:43" x14ac:dyDescent="0.25">
      <c r="A1075" s="124">
        <v>561200</v>
      </c>
      <c r="B1075" s="125" t="s">
        <v>1120</v>
      </c>
      <c r="C1075" s="126" t="s">
        <v>646</v>
      </c>
      <c r="D1075" s="101" t="s">
        <v>2101</v>
      </c>
      <c r="E1075" s="142"/>
      <c r="F1075" s="191" t="str">
        <f>IF('9 All Base Data'!G1075="Rural Centre","Rural",IF('9 All Base Data'!G1075="Rural (Incl.some Off Shore Islands)","Rural",IF('9 All Base Data'!G1075="Inlet-in TA but not in Urban Area","Rural",IF('9 All Base Data'!G1075="Rural (Incl.some Off Shore Islands)","Rural",IF('9 All Base Data'!G1075="Inlet-not in TA","Rural",IF('9 All Base Data'!G1075="Inland Water not in Urban Area","Rural",IF('9 All Base Data'!G1075="Oceanic-in Region but not in TA","Rural",'9 All Base Data'!G1075)))))))</f>
        <v>Rural</v>
      </c>
      <c r="G1075" s="177">
        <f>IF('9 All Base Data'!I1075="..C","..C",'9 All Base Data'!I1075*Basecase_Pop_2006)</f>
        <v>429</v>
      </c>
      <c r="H1075" s="177">
        <f>IF('9 All Base Data'!J1075="..C","..C",'9 All Base Data'!J1075*Basecase_Pop_2006)</f>
        <v>294</v>
      </c>
      <c r="I1075" s="191">
        <f>IF('9 All Base Data'!L1075="..C","..C",'9 All Base Data'!L1075*Basecase_Pop_2006)</f>
        <v>6</v>
      </c>
      <c r="J1075" s="156">
        <f>IF('9 All Base Data'!$P1075=0,0,('9 All Base Data'!$P1075*Basecase_Pop_2006)/(1+(1/(BaseCase_Mort_AllAdults_30*('9 All Base Data'!$W1075*Basecase_PM10)/10))))</f>
        <v>7.0455930314424903E-2</v>
      </c>
      <c r="K1075" s="156">
        <f>IF('9 All Base Data'!$Q1075=0,0,('9 All Base Data'!$Q1075*Basecase_Pop_2006)/(1+(1/(BaseCase_Mort_Maori_30*('9 All Base Data'!$W1075*Basecase_PM10)/10))))</f>
        <v>0</v>
      </c>
      <c r="L1075" s="179">
        <f>133/(1+1/(BaseCase_Mort_Child_0_1*'9 All Base Data'!$AB$10/10))*IF('9 All Base Data'!$L1075="..C",0,'9 All Base Data'!L1075/'9 All Base Data'!$L$2022)</f>
        <v>8.7526671318313796E-4</v>
      </c>
      <c r="M1075" s="178">
        <f>IF('9 All Base Data'!$R1075="","",IF('9 All Base Data'!$R1075=0,0,('9 All Base Data'!$R1075*Basecase_Pop_2006)/(1+(1/(BaseCase_CardiacHA_All*('9 All Base Data'!$W1075*Basecase_PM10)/10)))))</f>
        <v>3.1728275387098895E-2</v>
      </c>
      <c r="N1075" s="178">
        <f>IF('9 All Base Data'!$S1075="","",IF('9 All Base Data'!$S1075=0,0,('9 All Base Data'!S1075*Basecase_Pop_2006)/(1+(1/(BaseCase_RespHA_All*('9 All Base Data'!$W1075*Basecase_PM10)/10)))))</f>
        <v>4.4806227698575687E-2</v>
      </c>
      <c r="O1075" s="178">
        <f>IF('9 All Base Data'!$T1075="","",IF('9 All Base Data'!$T1075=0,0,('9 All Base Data'!$T1075*Basecase_Pop_2006)/(1+(1/(BaseCase_RespHA_Child_1_4*('9 All Base Data'!$W1075*Basecase_PM10)/10)))))</f>
        <v>3.6609773543057007E-2</v>
      </c>
      <c r="P1075" s="179">
        <f>IF('9 All Base Data'!$U1075="","",IF('9 All Base Data'!$U1075=0,0,('9 All Base Data'!$U1075*Basecase_Pop_2006)/(1+(1/(BaseCase_RespHA_Child_5_14*('9 All Base Data'!$W1075*Basecase_PM10)/10)))))</f>
        <v>0</v>
      </c>
      <c r="Q1075" s="156">
        <f>IF('7 Base case Results'!$G1075="..C",0,BaseCase_RADs_All*'7 Base case Results'!$G1075*('9 All Base Data'!$V1075*Basecase_PM10)/10)</f>
        <v>123.08868000000002</v>
      </c>
      <c r="R1075" s="189">
        <f t="shared" si="170"/>
        <v>0.25082311191935264</v>
      </c>
      <c r="S1075" s="178">
        <f t="shared" si="171"/>
        <v>0</v>
      </c>
      <c r="T1075" s="179">
        <f t="shared" si="172"/>
        <v>3.1159494989319711E-3</v>
      </c>
      <c r="U1075" s="178">
        <f t="shared" si="173"/>
        <v>2.0147454870807799E-4</v>
      </c>
      <c r="V1075" s="178">
        <f t="shared" si="174"/>
        <v>2.0319624261304074E-4</v>
      </c>
      <c r="W1075" s="178">
        <f t="shared" si="175"/>
        <v>1.6602532301776354E-4</v>
      </c>
      <c r="X1075" s="179">
        <f t="shared" si="176"/>
        <v>0</v>
      </c>
      <c r="Y1075" s="179">
        <f t="shared" si="177"/>
        <v>7.6314981600000015E-3</v>
      </c>
      <c r="Z1075" s="186">
        <f t="shared" si="178"/>
        <v>0.26197523036960574</v>
      </c>
      <c r="AA1075" s="156">
        <f>$J1075*'9 All Base Data'!$Y1075</f>
        <v>6.1370031344780713E-3</v>
      </c>
      <c r="AB1075" s="156">
        <f>$K1075*'9 All Base Data'!$Y1075</f>
        <v>0</v>
      </c>
      <c r="AC1075" s="178">
        <f>$L1075*'9 All Base Data'!$Y1075</f>
        <v>7.623935328563096E-5</v>
      </c>
      <c r="AD1075" s="178">
        <f>IF($M1075="","",$M1075*'9 All Base Data'!$Y1075)</f>
        <v>2.7636641036921168E-3</v>
      </c>
      <c r="AE1075" s="178">
        <f>IF($N1075="","",$N1075*'9 All Base Data'!$Y1075)</f>
        <v>3.9028078772525916E-3</v>
      </c>
      <c r="AF1075" s="178">
        <f>IF($O1075="","",$O1075*'9 All Base Data'!$Y1075)</f>
        <v>3.1888627966959677E-3</v>
      </c>
      <c r="AG1075" s="178">
        <f>IF($P1075="","",$P1075*'9 All Base Data'!$Y1075)</f>
        <v>0</v>
      </c>
      <c r="AH1075" s="167">
        <f>$Q1075*'9 All Base Data'!$Y1075</f>
        <v>10.721533469328293</v>
      </c>
      <c r="AI1075" s="178">
        <f>$R1075*'9 All Base Data'!$Y1075</f>
        <v>2.1847731158741932E-2</v>
      </c>
      <c r="AJ1075" s="178">
        <f>$S1075*'9 All Base Data'!$Y1075</f>
        <v>0</v>
      </c>
      <c r="AK1075" s="178">
        <f>$T1075*'9 All Base Data'!$Y1075</f>
        <v>2.7141209769684623E-4</v>
      </c>
      <c r="AL1075" s="178">
        <f>IF($U1075="","",$U1075*'9 All Base Data'!$Y1075)</f>
        <v>1.7549267058444943E-5</v>
      </c>
      <c r="AM1075" s="178">
        <f>IF($V1075="","",$V1075*'9 All Base Data'!$Y1075)</f>
        <v>1.7699233723340501E-5</v>
      </c>
      <c r="AN1075" s="178">
        <f>IF($W1075="","",$W1075*'9 All Base Data'!$Y1075)</f>
        <v>1.4461492783016215E-5</v>
      </c>
      <c r="AO1075" s="178">
        <f>IF($X1075="","",$X1075*'9 All Base Data'!$Y1075)</f>
        <v>0</v>
      </c>
      <c r="AP1075" s="178">
        <f>$Y1075*'9 All Base Data'!$Y1075</f>
        <v>6.6473507509835414E-4</v>
      </c>
      <c r="AQ1075" s="179">
        <f t="shared" si="179"/>
        <v>2.2819126832318914E-2</v>
      </c>
    </row>
    <row r="1076" spans="1:43" x14ac:dyDescent="0.25">
      <c r="A1076" s="124">
        <v>561300</v>
      </c>
      <c r="B1076" s="125" t="s">
        <v>1121</v>
      </c>
      <c r="C1076" s="126" t="s">
        <v>646</v>
      </c>
      <c r="D1076" s="101" t="s">
        <v>2103</v>
      </c>
      <c r="E1076" s="142"/>
      <c r="F1076" s="191" t="str">
        <f>IF('9 All Base Data'!G1076="Rural Centre","Rural",IF('9 All Base Data'!G1076="Rural (Incl.some Off Shore Islands)","Rural",IF('9 All Base Data'!G1076="Inlet-in TA but not in Urban Area","Rural",IF('9 All Base Data'!G1076="Rural (Incl.some Off Shore Islands)","Rural",IF('9 All Base Data'!G1076="Inlet-not in TA","Rural",IF('9 All Base Data'!G1076="Inland Water not in Urban Area","Rural",IF('9 All Base Data'!G1076="Oceanic-in Region but not in TA","Rural",'9 All Base Data'!G1076)))))))</f>
        <v>Foxton Community</v>
      </c>
      <c r="G1076" s="177">
        <f>IF('9 All Base Data'!I1076="..C","..C",'9 All Base Data'!I1076*Basecase_Pop_2006)</f>
        <v>1644</v>
      </c>
      <c r="H1076" s="177">
        <f>IF('9 All Base Data'!J1076="..C","..C",'9 All Base Data'!J1076*Basecase_Pop_2006)</f>
        <v>1272</v>
      </c>
      <c r="I1076" s="191">
        <f>IF('9 All Base Data'!L1076="..C","..C",'9 All Base Data'!L1076*Basecase_Pop_2006)</f>
        <v>12</v>
      </c>
      <c r="J1076" s="156">
        <f>IF('9 All Base Data'!$P1076=0,0,('9 All Base Data'!$P1076*Basecase_Pop_2006)/(1+(1/(BaseCase_Mort_AllAdults_30*('9 All Base Data'!$W1076*Basecase_PM10)/10))))</f>
        <v>8.2328913280512228E-2</v>
      </c>
      <c r="K1076" s="156">
        <f>IF('9 All Base Data'!$Q1076=0,0,('9 All Base Data'!$Q1076*Basecase_Pop_2006)/(1+(1/(BaseCase_Mort_Maori_30*('9 All Base Data'!$W1076*Basecase_PM10)/10))))</f>
        <v>0</v>
      </c>
      <c r="L1076" s="179">
        <f>133/(1+1/(BaseCase_Mort_Child_0_1*'9 All Base Data'!$AB$10/10))*IF('9 All Base Data'!$L1076="..C",0,'9 All Base Data'!L1076/'9 All Base Data'!$L$2022)</f>
        <v>1.7505334263662759E-3</v>
      </c>
      <c r="M1076" s="178">
        <f>IF('9 All Base Data'!$R1076="","",IF('9 All Base Data'!$R1076=0,0,('9 All Base Data'!$R1076*Basecase_Pop_2006)/(1+(1/(BaseCase_CardiacHA_All*('9 All Base Data'!$W1076*Basecase_PM10)/10)))))</f>
        <v>0.25691636841825588</v>
      </c>
      <c r="N1076" s="178">
        <f>IF('9 All Base Data'!$S1076="","",IF('9 All Base Data'!$S1076=0,0,('9 All Base Data'!S1076*Basecase_Pop_2006)/(1+(1/(BaseCase_RespHA_All*('9 All Base Data'!$W1076*Basecase_PM10)/10)))))</f>
        <v>0.30370210028532779</v>
      </c>
      <c r="O1076" s="178">
        <f>IF('9 All Base Data'!$T1076="","",IF('9 All Base Data'!$T1076=0,0,('9 All Base Data'!$T1076*Basecase_Pop_2006)/(1+(1/(BaseCase_RespHA_Child_1_4*('9 All Base Data'!$W1076*Basecase_PM10)/10)))))</f>
        <v>1.6661500048135318E-2</v>
      </c>
      <c r="P1076" s="179">
        <f>IF('9 All Base Data'!$U1076="","",IF('9 All Base Data'!$U1076=0,0,('9 All Base Data'!$U1076*Basecase_Pop_2006)/(1+(1/(BaseCase_RespHA_Child_5_14*('9 All Base Data'!$W1076*Basecase_PM10)/10)))))</f>
        <v>0</v>
      </c>
      <c r="Q1076" s="156">
        <f>IF('7 Base case Results'!$G1076="..C",0,BaseCase_RADs_All*'7 Base case Results'!$G1076*('9 All Base Data'!$V1076*Basecase_PM10)/10)</f>
        <v>1137.7919778454045</v>
      </c>
      <c r="R1076" s="189">
        <f t="shared" si="170"/>
        <v>0.29309093127862351</v>
      </c>
      <c r="S1076" s="178">
        <f t="shared" si="171"/>
        <v>0</v>
      </c>
      <c r="T1076" s="179">
        <f t="shared" si="172"/>
        <v>6.2318989978639421E-3</v>
      </c>
      <c r="U1076" s="178">
        <f t="shared" si="173"/>
        <v>1.6314189394559249E-3</v>
      </c>
      <c r="V1076" s="178">
        <f t="shared" si="174"/>
        <v>1.3772890247939614E-3</v>
      </c>
      <c r="W1076" s="178">
        <f t="shared" si="175"/>
        <v>7.555990271829367E-5</v>
      </c>
      <c r="X1076" s="179">
        <f t="shared" si="176"/>
        <v>0</v>
      </c>
      <c r="Y1076" s="179">
        <f t="shared" si="177"/>
        <v>7.0543102626415083E-2</v>
      </c>
      <c r="Z1076" s="186">
        <f t="shared" si="178"/>
        <v>0.37287464086715238</v>
      </c>
      <c r="AA1076" s="156">
        <f>$J1076*'9 All Base Data'!$Y1076</f>
        <v>3.5591502617563116E-2</v>
      </c>
      <c r="AB1076" s="156">
        <f>$K1076*'9 All Base Data'!$Y1076</f>
        <v>0</v>
      </c>
      <c r="AC1076" s="178">
        <f>$L1076*'9 All Base Data'!$Y1076</f>
        <v>7.5677076915085209E-4</v>
      </c>
      <c r="AD1076" s="178">
        <f>IF($M1076="","",$M1076*'9 All Base Data'!$Y1076)</f>
        <v>0.11106717232981643</v>
      </c>
      <c r="AE1076" s="178">
        <f>IF($N1076="","",$N1076*'9 All Base Data'!$Y1076)</f>
        <v>0.13129304962930038</v>
      </c>
      <c r="AF1076" s="178">
        <f>IF($O1076="","",$O1076*'9 All Base Data'!$Y1076)</f>
        <v>7.2029108480423107E-3</v>
      </c>
      <c r="AG1076" s="178">
        <f>IF($P1076="","",$P1076*'9 All Base Data'!$Y1076)</f>
        <v>0</v>
      </c>
      <c r="AH1076" s="167">
        <f>$Q1076*'9 All Base Data'!$Y1076</f>
        <v>491.87733135441039</v>
      </c>
      <c r="AI1076" s="178">
        <f>$R1076*'9 All Base Data'!$Y1076</f>
        <v>0.12670574931852469</v>
      </c>
      <c r="AJ1076" s="178">
        <f>$S1076*'9 All Base Data'!$Y1076</f>
        <v>0</v>
      </c>
      <c r="AK1076" s="178">
        <f>$T1076*'9 All Base Data'!$Y1076</f>
        <v>2.6941039381770332E-3</v>
      </c>
      <c r="AL1076" s="178">
        <f>IF($U1076="","",$U1076*'9 All Base Data'!$Y1076)</f>
        <v>7.0527654429433434E-4</v>
      </c>
      <c r="AM1076" s="178">
        <f>IF($V1076="","",$V1076*'9 All Base Data'!$Y1076)</f>
        <v>5.9541398006887722E-4</v>
      </c>
      <c r="AN1076" s="178">
        <f>IF($W1076="","",$W1076*'9 All Base Data'!$Y1076)</f>
        <v>3.2665200695871881E-5</v>
      </c>
      <c r="AO1076" s="178">
        <f>IF($X1076="","",$X1076*'9 All Base Data'!$Y1076)</f>
        <v>0</v>
      </c>
      <c r="AP1076" s="178">
        <f>$Y1076*'9 All Base Data'!$Y1076</f>
        <v>3.0496394543973446E-2</v>
      </c>
      <c r="AQ1076" s="179">
        <f t="shared" si="179"/>
        <v>0.1611969383250384</v>
      </c>
    </row>
    <row r="1077" spans="1:43" x14ac:dyDescent="0.25">
      <c r="A1077" s="124">
        <v>561410</v>
      </c>
      <c r="B1077" s="125" t="s">
        <v>1123</v>
      </c>
      <c r="C1077" s="126" t="s">
        <v>646</v>
      </c>
      <c r="D1077" s="101" t="s">
        <v>2101</v>
      </c>
      <c r="E1077" s="142"/>
      <c r="F1077" s="191" t="str">
        <f>IF('9 All Base Data'!G1077="Rural Centre","Rural",IF('9 All Base Data'!G1077="Rural (Incl.some Off Shore Islands)","Rural",IF('9 All Base Data'!G1077="Inlet-in TA but not in Urban Area","Rural",IF('9 All Base Data'!G1077="Rural (Incl.some Off Shore Islands)","Rural",IF('9 All Base Data'!G1077="Inlet-not in TA","Rural",IF('9 All Base Data'!G1077="Inland Water not in Urban Area","Rural",IF('9 All Base Data'!G1077="Oceanic-in Region but not in TA","Rural",'9 All Base Data'!G1077)))))))</f>
        <v>Feilding</v>
      </c>
      <c r="G1077" s="177">
        <f>IF('9 All Base Data'!I1077="..C","..C",'9 All Base Data'!I1077*Basecase_Pop_2006)</f>
        <v>300</v>
      </c>
      <c r="H1077" s="177">
        <f>IF('9 All Base Data'!J1077="..C","..C",'9 All Base Data'!J1077*Basecase_Pop_2006)</f>
        <v>210</v>
      </c>
      <c r="I1077" s="191">
        <f>IF('9 All Base Data'!L1077="..C","..C",'9 All Base Data'!L1077*Basecase_Pop_2006)</f>
        <v>3</v>
      </c>
      <c r="J1077" s="156">
        <f>IF('9 All Base Data'!$P1077=0,0,('9 All Base Data'!$P1077*Basecase_Pop_2006)/(1+(1/(BaseCase_Mort_AllAdults_30*('9 All Base Data'!$W1077*Basecase_PM10)/10))))</f>
        <v>1.314176245210728</v>
      </c>
      <c r="K1077" s="156">
        <f>IF('9 All Base Data'!$Q1077=0,0,('9 All Base Data'!$Q1077*Basecase_Pop_2006)/(1+(1/(BaseCase_Mort_Maori_30*('9 All Base Data'!$W1077*Basecase_PM10)/10))))</f>
        <v>6.6666666666666666E-2</v>
      </c>
      <c r="L1077" s="179">
        <f>133/(1+1/(BaseCase_Mort_Child_0_1*'9 All Base Data'!$AB$10/10))*IF('9 All Base Data'!$L1077="..C",0,'9 All Base Data'!L1077/'9 All Base Data'!$L$2022)</f>
        <v>4.3763335659156898E-4</v>
      </c>
      <c r="M1077" s="178">
        <f>IF('9 All Base Data'!$R1077="","",IF('9 All Base Data'!$R1077=0,0,('9 All Base Data'!$R1077*Basecase_Pop_2006)/(1+(1/(BaseCase_CardiacHA_All*('9 All Base Data'!$W1077*Basecase_PM10)/10)))))</f>
        <v>9.9255583126550851E-3</v>
      </c>
      <c r="N1077" s="178">
        <f>IF('9 All Base Data'!$S1077="","",IF('9 All Base Data'!$S1077=0,0,('9 All Base Data'!S1077*Basecase_Pop_2006)/(1+(1/(BaseCase_RespHA_All*('9 All Base Data'!$W1077*Basecase_PM10)/10)))))</f>
        <v>2.0576131687242798E-2</v>
      </c>
      <c r="O1077" s="178">
        <f>IF('9 All Base Data'!$T1077="","",IF('9 All Base Data'!$T1077=0,0,('9 All Base Data'!$T1077*Basecase_Pop_2006)/(1+(1/(BaseCase_RespHA_Child_1_4*('9 All Base Data'!$W1077*Basecase_PM10)/10)))))</f>
        <v>8.1300813008130073E-3</v>
      </c>
      <c r="P1077" s="179">
        <f>IF('9 All Base Data'!$U1077="","",IF('9 All Base Data'!$U1077=0,0,('9 All Base Data'!$U1077*Basecase_Pop_2006)/(1+(1/(BaseCase_RespHA_Child_5_14*('9 All Base Data'!$W1077*Basecase_PM10)/10)))))</f>
        <v>2.4096385542168672E-2</v>
      </c>
      <c r="Q1077" s="156">
        <f>IF('7 Base case Results'!$G1077="..C",0,BaseCase_RADs_All*'7 Base case Results'!$G1077*('9 All Base Data'!$V1077*Basecase_PM10)/10)</f>
        <v>202.5</v>
      </c>
      <c r="R1077" s="189">
        <f t="shared" si="170"/>
        <v>4.6784674329501916</v>
      </c>
      <c r="S1077" s="178">
        <f t="shared" si="171"/>
        <v>0.23733333333333334</v>
      </c>
      <c r="T1077" s="179">
        <f t="shared" si="172"/>
        <v>1.5579747494659855E-3</v>
      </c>
      <c r="U1077" s="178">
        <f t="shared" si="173"/>
        <v>6.3027295285359794E-5</v>
      </c>
      <c r="V1077" s="178">
        <f t="shared" si="174"/>
        <v>9.3312757201646088E-5</v>
      </c>
      <c r="W1077" s="178">
        <f t="shared" si="175"/>
        <v>3.6869918699186992E-5</v>
      </c>
      <c r="X1077" s="179">
        <f t="shared" si="176"/>
        <v>1.0927710843373492E-4</v>
      </c>
      <c r="Y1077" s="179">
        <f t="shared" si="177"/>
        <v>1.2555E-2</v>
      </c>
      <c r="Z1077" s="186">
        <f t="shared" si="178"/>
        <v>4.6927367477521447</v>
      </c>
      <c r="AA1077" s="156">
        <f>$J1077*'9 All Base Data'!$Y1077</f>
        <v>0.54924366446624817</v>
      </c>
      <c r="AB1077" s="156">
        <f>$K1077*'9 All Base Data'!$Y1077</f>
        <v>2.7862506593914631E-2</v>
      </c>
      <c r="AC1077" s="178">
        <f>$L1077*'9 All Base Data'!$Y1077</f>
        <v>1.8290343425624375E-4</v>
      </c>
      <c r="AD1077" s="178">
        <f>IF($M1077="","",$M1077*'9 All Base Data'!$Y1077)</f>
        <v>4.1482640090195469E-3</v>
      </c>
      <c r="AE1077" s="178">
        <f>IF($N1077="","",$N1077*'9 All Base Data'!$Y1077)</f>
        <v>8.5995390721958741E-3</v>
      </c>
      <c r="AF1077" s="178">
        <f>IF($O1077="","",$O1077*'9 All Base Data'!$Y1077)</f>
        <v>3.3978666577944667E-3</v>
      </c>
      <c r="AG1077" s="178">
        <f>IF($P1077="","",$P1077*'9 All Base Data'!$Y1077)</f>
        <v>1.0070785515872756E-2</v>
      </c>
      <c r="AH1077" s="167">
        <f>$Q1077*'9 All Base Data'!$Y1077</f>
        <v>84.632363779015691</v>
      </c>
      <c r="AI1077" s="178">
        <f>$R1077*'9 All Base Data'!$Y1077</f>
        <v>1.9553074454998436</v>
      </c>
      <c r="AJ1077" s="178">
        <f>$S1077*'9 All Base Data'!$Y1077</f>
        <v>9.9190523474336087E-2</v>
      </c>
      <c r="AK1077" s="178">
        <f>$T1077*'9 All Base Data'!$Y1077</f>
        <v>6.5113622595222771E-4</v>
      </c>
      <c r="AL1077" s="178">
        <f>IF($U1077="","",$U1077*'9 All Base Data'!$Y1077)</f>
        <v>2.6341476457274128E-5</v>
      </c>
      <c r="AM1077" s="178">
        <f>IF($V1077="","",$V1077*'9 All Base Data'!$Y1077)</f>
        <v>3.8998909692408284E-5</v>
      </c>
      <c r="AN1077" s="178">
        <f>IF($W1077="","",$W1077*'9 All Base Data'!$Y1077)</f>
        <v>1.540932529309791E-5</v>
      </c>
      <c r="AO1077" s="178">
        <f>IF($X1077="","",$X1077*'9 All Base Data'!$Y1077)</f>
        <v>4.5671012314482953E-5</v>
      </c>
      <c r="AP1077" s="178">
        <f>$Y1077*'9 All Base Data'!$Y1077</f>
        <v>5.247206554298973E-3</v>
      </c>
      <c r="AQ1077" s="179">
        <f t="shared" si="179"/>
        <v>1.9612711286662445</v>
      </c>
    </row>
    <row r="1078" spans="1:43" x14ac:dyDescent="0.25">
      <c r="A1078" s="124">
        <v>561421</v>
      </c>
      <c r="B1078" s="125" t="s">
        <v>1124</v>
      </c>
      <c r="C1078" s="126" t="s">
        <v>646</v>
      </c>
      <c r="D1078" s="101" t="s">
        <v>2101</v>
      </c>
      <c r="E1078" s="193"/>
      <c r="F1078" s="191" t="str">
        <f>IF('9 All Base Data'!G1078="Rural Centre","Rural",IF('9 All Base Data'!G1078="Rural (Incl.some Off Shore Islands)","Rural",IF('9 All Base Data'!G1078="Inlet-in TA but not in Urban Area","Rural",IF('9 All Base Data'!G1078="Rural (Incl.some Off Shore Islands)","Rural",IF('9 All Base Data'!G1078="Inlet-not in TA","Rural",IF('9 All Base Data'!G1078="Inland Water not in Urban Area","Rural",IF('9 All Base Data'!G1078="Oceanic-in Region but not in TA","Rural",'9 All Base Data'!G1078)))))))</f>
        <v>Rural</v>
      </c>
      <c r="G1078" s="177">
        <f>IF('9 All Base Data'!I1078="..C","..C",'9 All Base Data'!I1078*Basecase_Pop_2006)</f>
        <v>249</v>
      </c>
      <c r="H1078" s="177">
        <f>IF('9 All Base Data'!J1078="..C","..C",'9 All Base Data'!J1078*Basecase_Pop_2006)</f>
        <v>81</v>
      </c>
      <c r="I1078" s="191">
        <f>IF('9 All Base Data'!L1078="..C","..C",'9 All Base Data'!L1078*Basecase_Pop_2006)</f>
        <v>9</v>
      </c>
      <c r="J1078" s="156">
        <f>IF('9 All Base Data'!$P1078=0,0,('9 All Base Data'!$P1078*Basecase_Pop_2006)/(1+(1/(BaseCase_Mort_AllAdults_30*('9 All Base Data'!$W1078*Basecase_PM10)/10))))</f>
        <v>0</v>
      </c>
      <c r="K1078" s="156">
        <f>IF('9 All Base Data'!$Q1078=0,0,('9 All Base Data'!$Q1078*Basecase_Pop_2006)/(1+(1/(BaseCase_Mort_Maori_30*('9 All Base Data'!$W1078*Basecase_PM10)/10))))</f>
        <v>0</v>
      </c>
      <c r="L1078" s="179">
        <f>133/(1+1/(BaseCase_Mort_Child_0_1*'9 All Base Data'!$AB$10/10))*IF('9 All Base Data'!$L1078="..C",0,'9 All Base Data'!L1078/'9 All Base Data'!$L$2022)</f>
        <v>1.3129000697747069E-3</v>
      </c>
      <c r="M1078" s="178">
        <f>IF('9 All Base Data'!$R1078="","",IF('9 All Base Data'!$R1078=0,0,('9 All Base Data'!$R1078*Basecase_Pop_2006)/(1+(1/(BaseCase_CardiacHA_All*('9 All Base Data'!$W1078*Basecase_PM10)/10)))))</f>
        <v>1.5864137693549446E-3</v>
      </c>
      <c r="N1078" s="178">
        <f>IF('9 All Base Data'!$S1078="","",IF('9 All Base Data'!$S1078=0,0,('9 All Base Data'!S1078*Basecase_Pop_2006)/(1+(1/(BaseCase_RespHA_All*('9 All Base Data'!$W1078*Basecase_PM10)/10)))))</f>
        <v>2.6356604528573933E-3</v>
      </c>
      <c r="O1078" s="178">
        <f>IF('9 All Base Data'!$T1078="","",IF('9 All Base Data'!$T1078=0,0,('9 All Base Data'!$T1078*Basecase_Pop_2006)/(1+(1/(BaseCase_RespHA_Child_1_4*('9 All Base Data'!$W1078*Basecase_PM10)/10)))))</f>
        <v>5.2299676490081435E-3</v>
      </c>
      <c r="P1078" s="179">
        <f>IF('9 All Base Data'!$U1078="","",IF('9 All Base Data'!$U1078=0,0,('9 All Base Data'!$U1078*Basecase_Pop_2006)/(1+(1/(BaseCase_RespHA_Child_5_14*('9 All Base Data'!$W1078*Basecase_PM10)/10)))))</f>
        <v>0</v>
      </c>
      <c r="Q1078" s="156">
        <f>IF('7 Base case Results'!$G1078="..C",0,BaseCase_RADs_All*'7 Base case Results'!$G1078*('9 All Base Data'!$V1078*Basecase_PM10)/10)</f>
        <v>71.443079999999995</v>
      </c>
      <c r="R1078" s="189">
        <f t="shared" si="170"/>
        <v>0</v>
      </c>
      <c r="S1078" s="178">
        <f t="shared" si="171"/>
        <v>0</v>
      </c>
      <c r="T1078" s="179">
        <f t="shared" si="172"/>
        <v>4.673924248397957E-3</v>
      </c>
      <c r="U1078" s="178">
        <f t="shared" si="173"/>
        <v>1.0073727435403897E-5</v>
      </c>
      <c r="V1078" s="178">
        <f t="shared" si="174"/>
        <v>1.1952720153708278E-5</v>
      </c>
      <c r="W1078" s="178">
        <f t="shared" si="175"/>
        <v>2.3717903288251933E-5</v>
      </c>
      <c r="X1078" s="179">
        <f t="shared" si="176"/>
        <v>0</v>
      </c>
      <c r="Y1078" s="179">
        <f t="shared" si="177"/>
        <v>4.4294709599999992E-3</v>
      </c>
      <c r="Z1078" s="186">
        <f t="shared" si="178"/>
        <v>9.1254216559870684E-3</v>
      </c>
      <c r="AA1078" s="156">
        <f>$J1078*'9 All Base Data'!$Y1078</f>
        <v>0</v>
      </c>
      <c r="AB1078" s="156">
        <f>$K1078*'9 All Base Data'!$Y1078</f>
        <v>0</v>
      </c>
      <c r="AC1078" s="178">
        <f>$L1078*'9 All Base Data'!$Y1078</f>
        <v>1.1435902992844645E-4</v>
      </c>
      <c r="AD1078" s="178">
        <f>IF($M1078="","",$M1078*'9 All Base Data'!$Y1078)</f>
        <v>1.3818320518460583E-4</v>
      </c>
      <c r="AE1078" s="178">
        <f>IF($N1078="","",$N1078*'9 All Base Data'!$Y1078)</f>
        <v>2.2957693395603477E-4</v>
      </c>
      <c r="AF1078" s="178">
        <f>IF($O1078="","",$O1078*'9 All Base Data'!$Y1078)</f>
        <v>4.5555182809942394E-4</v>
      </c>
      <c r="AG1078" s="178">
        <f>IF($P1078="","",$P1078*'9 All Base Data'!$Y1078)</f>
        <v>0</v>
      </c>
      <c r="AH1078" s="167">
        <f>$Q1078*'9 All Base Data'!$Y1078</f>
        <v>6.2229879577220135</v>
      </c>
      <c r="AI1078" s="178">
        <f>$R1078*'9 All Base Data'!$Y1078</f>
        <v>0</v>
      </c>
      <c r="AJ1078" s="178">
        <f>$S1078*'9 All Base Data'!$Y1078</f>
        <v>0</v>
      </c>
      <c r="AK1078" s="178">
        <f>$T1078*'9 All Base Data'!$Y1078</f>
        <v>4.071181465452694E-4</v>
      </c>
      <c r="AL1078" s="178">
        <f>IF($U1078="","",$U1078*'9 All Base Data'!$Y1078)</f>
        <v>8.7746335292224694E-7</v>
      </c>
      <c r="AM1078" s="178">
        <f>IF($V1078="","",$V1078*'9 All Base Data'!$Y1078)</f>
        <v>1.0411313954906177E-6</v>
      </c>
      <c r="AN1078" s="178">
        <f>IF($W1078="","",$W1078*'9 All Base Data'!$Y1078)</f>
        <v>2.0659275404308877E-6</v>
      </c>
      <c r="AO1078" s="178">
        <f>IF($X1078="","",$X1078*'9 All Base Data'!$Y1078)</f>
        <v>0</v>
      </c>
      <c r="AP1078" s="178">
        <f>$Y1078*'9 All Base Data'!$Y1078</f>
        <v>3.8582525337876481E-4</v>
      </c>
      <c r="AQ1078" s="179">
        <f t="shared" si="179"/>
        <v>7.9486199467244706E-4</v>
      </c>
    </row>
    <row r="1079" spans="1:43" x14ac:dyDescent="0.25">
      <c r="A1079" s="124">
        <v>561422</v>
      </c>
      <c r="B1079" s="125" t="s">
        <v>1125</v>
      </c>
      <c r="C1079" s="126" t="s">
        <v>646</v>
      </c>
      <c r="D1079" s="101" t="s">
        <v>2101</v>
      </c>
      <c r="E1079" s="142"/>
      <c r="F1079" s="191" t="str">
        <f>IF('9 All Base Data'!G1079="Rural Centre","Rural",IF('9 All Base Data'!G1079="Rural (Incl.some Off Shore Islands)","Rural",IF('9 All Base Data'!G1079="Inlet-in TA but not in Urban Area","Rural",IF('9 All Base Data'!G1079="Rural (Incl.some Off Shore Islands)","Rural",IF('9 All Base Data'!G1079="Inlet-not in TA","Rural",IF('9 All Base Data'!G1079="Inland Water not in Urban Area","Rural",IF('9 All Base Data'!G1079="Oceanic-in Region but not in TA","Rural",'9 All Base Data'!G1079)))))))</f>
        <v>Rural</v>
      </c>
      <c r="G1079" s="177">
        <f>IF('9 All Base Data'!I1079="..C","..C",'9 All Base Data'!I1079*Basecase_Pop_2006)</f>
        <v>3207</v>
      </c>
      <c r="H1079" s="177">
        <f>IF('9 All Base Data'!J1079="..C","..C",'9 All Base Data'!J1079*Basecase_Pop_2006)</f>
        <v>2019</v>
      </c>
      <c r="I1079" s="191">
        <f>IF('9 All Base Data'!L1079="..C","..C",'9 All Base Data'!L1079*Basecase_Pop_2006)</f>
        <v>39</v>
      </c>
      <c r="J1079" s="156">
        <f>IF('9 All Base Data'!$P1079=0,0,('9 All Base Data'!$P1079*Basecase_Pop_2006)/(1+(1/(BaseCase_Mort_AllAdults_30*('9 All Base Data'!$W1079*Basecase_PM10)/10))))</f>
        <v>3.5227965157212451E-2</v>
      </c>
      <c r="K1079" s="156">
        <f>IF('9 All Base Data'!$Q1079=0,0,('9 All Base Data'!$Q1079*Basecase_Pop_2006)/(1+(1/(BaseCase_Mort_Maori_30*('9 All Base Data'!$W1079*Basecase_PM10)/10))))</f>
        <v>0</v>
      </c>
      <c r="L1079" s="179">
        <f>133/(1+1/(BaseCase_Mort_Child_0_1*'9 All Base Data'!$AB$10/10))*IF('9 All Base Data'!$L1079="..C",0,'9 All Base Data'!L1079/'9 All Base Data'!$L$2022)</f>
        <v>5.6892336356903963E-3</v>
      </c>
      <c r="M1079" s="178">
        <f>IF('9 All Base Data'!$R1079="","",IF('9 All Base Data'!$R1079=0,0,('9 All Base Data'!$R1079*Basecase_Pop_2006)/(1+(1/(BaseCase_CardiacHA_All*('9 All Base Data'!$W1079*Basecase_PM10)/10)))))</f>
        <v>6.980220585161756E-2</v>
      </c>
      <c r="N1079" s="178">
        <f>IF('9 All Base Data'!$S1079="","",IF('9 All Base Data'!$S1079=0,0,('9 All Base Data'!S1079*Basecase_Pop_2006)/(1+(1/(BaseCase_RespHA_All*('9 All Base Data'!$W1079*Basecase_PM10)/10)))))</f>
        <v>8.1705474038579196E-2</v>
      </c>
      <c r="O1079" s="178">
        <f>IF('9 All Base Data'!$T1079="","",IF('9 All Base Data'!$T1079=0,0,('9 All Base Data'!$T1079*Basecase_Pop_2006)/(1+(1/(BaseCase_RespHA_Child_1_4*('9 All Base Data'!$W1079*Basecase_PM10)/10)))))</f>
        <v>1.568990294702443E-2</v>
      </c>
      <c r="P1079" s="179">
        <f>IF('9 All Base Data'!$U1079="","",IF('9 All Base Data'!$U1079=0,0,('9 All Base Data'!$U1079*Basecase_Pop_2006)/(1+(1/(BaseCase_RespHA_Child_5_14*('9 All Base Data'!$W1079*Basecase_PM10)/10)))))</f>
        <v>7.7838872557158328E-3</v>
      </c>
      <c r="Q1079" s="156">
        <f>IF('7 Base case Results'!$G1079="..C",0,BaseCase_RADs_All*'7 Base case Results'!$G1079*('9 All Base Data'!$V1079*Basecase_PM10)/10)</f>
        <v>920.15244000000007</v>
      </c>
      <c r="R1079" s="189">
        <f t="shared" si="170"/>
        <v>0.12541155595967632</v>
      </c>
      <c r="S1079" s="178">
        <f t="shared" si="171"/>
        <v>0</v>
      </c>
      <c r="T1079" s="179">
        <f t="shared" si="172"/>
        <v>2.0253671743057811E-2</v>
      </c>
      <c r="U1079" s="178">
        <f t="shared" si="173"/>
        <v>4.4324400715777153E-4</v>
      </c>
      <c r="V1079" s="178">
        <f t="shared" si="174"/>
        <v>3.7053432476495663E-4</v>
      </c>
      <c r="W1079" s="178">
        <f t="shared" si="175"/>
        <v>7.1153709864755777E-5</v>
      </c>
      <c r="X1079" s="179">
        <f t="shared" si="176"/>
        <v>3.52999287046713E-5</v>
      </c>
      <c r="Y1079" s="179">
        <f t="shared" si="177"/>
        <v>5.7049451280000003E-2</v>
      </c>
      <c r="Z1079" s="186">
        <f t="shared" si="178"/>
        <v>0.20352845731465685</v>
      </c>
      <c r="AA1079" s="156">
        <f>$J1079*'9 All Base Data'!$Y1079</f>
        <v>3.0685015672390356E-3</v>
      </c>
      <c r="AB1079" s="156">
        <f>$K1079*'9 All Base Data'!$Y1079</f>
        <v>0</v>
      </c>
      <c r="AC1079" s="178">
        <f>$L1079*'9 All Base Data'!$Y1079</f>
        <v>4.9555579635660128E-4</v>
      </c>
      <c r="AD1079" s="178">
        <f>IF($M1079="","",$M1079*'9 All Base Data'!$Y1079)</f>
        <v>6.0800610281226564E-3</v>
      </c>
      <c r="AE1079" s="178">
        <f>IF($N1079="","",$N1079*'9 All Base Data'!$Y1079)</f>
        <v>7.116884952637079E-3</v>
      </c>
      <c r="AF1079" s="178">
        <f>IF($O1079="","",$O1079*'9 All Base Data'!$Y1079)</f>
        <v>1.3666554842982717E-3</v>
      </c>
      <c r="AG1079" s="178">
        <f>IF($P1079="","",$P1079*'9 All Base Data'!$Y1079)</f>
        <v>6.7800879604554406E-4</v>
      </c>
      <c r="AH1079" s="167">
        <f>$Q1079*'9 All Base Data'!$Y1079</f>
        <v>80.149085865118479</v>
      </c>
      <c r="AI1079" s="178">
        <f>$R1079*'9 All Base Data'!$Y1079</f>
        <v>1.0923865579370966E-2</v>
      </c>
      <c r="AJ1079" s="178">
        <f>$S1079*'9 All Base Data'!$Y1079</f>
        <v>0</v>
      </c>
      <c r="AK1079" s="178">
        <f>$T1079*'9 All Base Data'!$Y1079</f>
        <v>1.7641786350295003E-3</v>
      </c>
      <c r="AL1079" s="178">
        <f>IF($U1079="","",$U1079*'9 All Base Data'!$Y1079)</f>
        <v>3.8608387528578868E-5</v>
      </c>
      <c r="AM1079" s="178">
        <f>IF($V1079="","",$V1079*'9 All Base Data'!$Y1079)</f>
        <v>3.227507326020915E-5</v>
      </c>
      <c r="AN1079" s="178">
        <f>IF($W1079="","",$W1079*'9 All Base Data'!$Y1079)</f>
        <v>6.1977826212926615E-6</v>
      </c>
      <c r="AO1079" s="178">
        <f>IF($X1079="","",$X1079*'9 All Base Data'!$Y1079)</f>
        <v>3.0747698900665421E-6</v>
      </c>
      <c r="AP1079" s="178">
        <f>$Y1079*'9 All Base Data'!$Y1079</f>
        <v>4.969243323637346E-3</v>
      </c>
      <c r="AQ1079" s="179">
        <f t="shared" si="179"/>
        <v>1.7728170998826599E-2</v>
      </c>
    </row>
    <row r="1080" spans="1:43" x14ac:dyDescent="0.25">
      <c r="A1080" s="124">
        <v>561500</v>
      </c>
      <c r="B1080" s="125" t="s">
        <v>1126</v>
      </c>
      <c r="C1080" s="126" t="s">
        <v>646</v>
      </c>
      <c r="D1080" s="101" t="s">
        <v>2103</v>
      </c>
      <c r="E1080" s="142"/>
      <c r="F1080" s="191" t="str">
        <f>IF('9 All Base Data'!G1080="Rural Centre","Rural",IF('9 All Base Data'!G1080="Rural (Incl.some Off Shore Islands)","Rural",IF('9 All Base Data'!G1080="Inlet-in TA but not in Urban Area","Rural",IF('9 All Base Data'!G1080="Rural (Incl.some Off Shore Islands)","Rural",IF('9 All Base Data'!G1080="Inlet-not in TA","Rural",IF('9 All Base Data'!G1080="Inland Water not in Urban Area","Rural",IF('9 All Base Data'!G1080="Oceanic-in Region but not in TA","Rural",'9 All Base Data'!G1080)))))))</f>
        <v>Rural</v>
      </c>
      <c r="G1080" s="177">
        <f>IF('9 All Base Data'!I1080="..C","..C",'9 All Base Data'!I1080*Basecase_Pop_2006)</f>
        <v>918</v>
      </c>
      <c r="H1080" s="177">
        <f>IF('9 All Base Data'!J1080="..C","..C",'9 All Base Data'!J1080*Basecase_Pop_2006)</f>
        <v>591</v>
      </c>
      <c r="I1080" s="191">
        <f>IF('9 All Base Data'!L1080="..C","..C",'9 All Base Data'!L1080*Basecase_Pop_2006)</f>
        <v>12</v>
      </c>
      <c r="J1080" s="156">
        <f>IF('9 All Base Data'!$P1080=0,0,('9 All Base Data'!$P1080*Basecase_Pop_2006)/(1+(1/(BaseCase_Mort_AllAdults_30*('9 All Base Data'!$W1080*Basecase_PM10)/10))))</f>
        <v>0.22898177352188093</v>
      </c>
      <c r="K1080" s="156">
        <f>IF('9 All Base Data'!$Q1080=0,0,('9 All Base Data'!$Q1080*Basecase_Pop_2006)/(1+(1/(BaseCase_Mort_Maori_30*('9 All Base Data'!$W1080*Basecase_PM10)/10))))</f>
        <v>4.5828301995284919E-2</v>
      </c>
      <c r="L1080" s="179">
        <f>133/(1+1/(BaseCase_Mort_Child_0_1*'9 All Base Data'!$AB$10/10))*IF('9 All Base Data'!$L1080="..C",0,'9 All Base Data'!L1080/'9 All Base Data'!$L$2022)</f>
        <v>1.7505334263662759E-3</v>
      </c>
      <c r="M1080" s="178">
        <f>IF('9 All Base Data'!$R1080="","",IF('9 All Base Data'!$R1080=0,0,('9 All Base Data'!$R1080*Basecase_Pop_2006)/(1+(1/(BaseCase_CardiacHA_All*('9 All Base Data'!$W1080*Basecase_PM10)/10)))))</f>
        <v>2.8555447848389003E-2</v>
      </c>
      <c r="N1080" s="178">
        <f>IF('9 All Base Data'!$S1080="","",IF('9 All Base Data'!$S1080=0,0,('9 All Base Data'!S1080*Basecase_Pop_2006)/(1+(1/(BaseCase_RespHA_All*('9 All Base Data'!$W1080*Basecase_PM10)/10)))))</f>
        <v>5.7984529962862651E-2</v>
      </c>
      <c r="O1080" s="178">
        <f>IF('9 All Base Data'!$T1080="","",IF('9 All Base Data'!$T1080=0,0,('9 All Base Data'!$T1080*Basecase_Pop_2006)/(1+(1/(BaseCase_RespHA_Child_1_4*('9 All Base Data'!$W1080*Basecase_PM10)/10)))))</f>
        <v>1.0459935298016287E-2</v>
      </c>
      <c r="P1080" s="179">
        <f>IF('9 All Base Data'!$U1080="","",IF('9 All Base Data'!$U1080=0,0,('9 All Base Data'!$U1080*Basecase_Pop_2006)/(1+(1/(BaseCase_RespHA_Child_5_14*('9 All Base Data'!$W1080*Basecase_PM10)/10)))))</f>
        <v>7.7838872557158328E-3</v>
      </c>
      <c r="Q1080" s="156">
        <f>IF('7 Base case Results'!$G1080="..C",0,BaseCase_RADs_All*'7 Base case Results'!$G1080*('9 All Base Data'!$V1080*Basecase_PM10)/10)</f>
        <v>263.39256000000006</v>
      </c>
      <c r="R1080" s="189">
        <f t="shared" si="170"/>
        <v>0.81517511373789608</v>
      </c>
      <c r="S1080" s="178">
        <f t="shared" si="171"/>
        <v>0.16314875510321433</v>
      </c>
      <c r="T1080" s="179">
        <f t="shared" si="172"/>
        <v>6.2318989978639421E-3</v>
      </c>
      <c r="U1080" s="178">
        <f t="shared" si="173"/>
        <v>1.8132709383727016E-4</v>
      </c>
      <c r="V1080" s="178">
        <f t="shared" si="174"/>
        <v>2.6295984338158213E-4</v>
      </c>
      <c r="W1080" s="178">
        <f t="shared" si="175"/>
        <v>4.7435806576503865E-5</v>
      </c>
      <c r="X1080" s="179">
        <f t="shared" si="176"/>
        <v>3.52999287046713E-5</v>
      </c>
      <c r="Y1080" s="179">
        <f t="shared" si="177"/>
        <v>1.6330338720000004E-2</v>
      </c>
      <c r="Z1080" s="186">
        <f t="shared" si="178"/>
        <v>0.83818163839297877</v>
      </c>
      <c r="AA1080" s="156">
        <f>$J1080*'9 All Base Data'!$Y1080</f>
        <v>1.994526018705373E-2</v>
      </c>
      <c r="AB1080" s="156">
        <f>$K1080*'9 All Base Data'!$Y1080</f>
        <v>3.9918347786728377E-3</v>
      </c>
      <c r="AC1080" s="178">
        <f>$L1080*'9 All Base Data'!$Y1080</f>
        <v>1.5247870657126192E-4</v>
      </c>
      <c r="AD1080" s="178">
        <f>IF($M1080="","",$M1080*'9 All Base Data'!$Y1080)</f>
        <v>2.487297693322905E-3</v>
      </c>
      <c r="AE1080" s="178">
        <f>IF($N1080="","",$N1080*'9 All Base Data'!$Y1080)</f>
        <v>5.0506925470327653E-3</v>
      </c>
      <c r="AF1080" s="178">
        <f>IF($O1080="","",$O1080*'9 All Base Data'!$Y1080)</f>
        <v>9.1110365619884788E-4</v>
      </c>
      <c r="AG1080" s="178">
        <f>IF($P1080="","",$P1080*'9 All Base Data'!$Y1080)</f>
        <v>6.7800879604554406E-4</v>
      </c>
      <c r="AH1080" s="167">
        <f>$Q1080*'9 All Base Data'!$Y1080</f>
        <v>22.94258210919201</v>
      </c>
      <c r="AI1080" s="178">
        <f>$R1080*'9 All Base Data'!$Y1080</f>
        <v>7.1005126265911281E-2</v>
      </c>
      <c r="AJ1080" s="178">
        <f>$S1080*'9 All Base Data'!$Y1080</f>
        <v>1.4210931812075302E-2</v>
      </c>
      <c r="AK1080" s="178">
        <f>$T1080*'9 All Base Data'!$Y1080</f>
        <v>5.4282419539369246E-4</v>
      </c>
      <c r="AL1080" s="178">
        <f>IF($U1080="","",$U1080*'9 All Base Data'!$Y1080)</f>
        <v>1.5794340352600448E-5</v>
      </c>
      <c r="AM1080" s="178">
        <f>IF($V1080="","",$V1080*'9 All Base Data'!$Y1080)</f>
        <v>2.2904890700793591E-5</v>
      </c>
      <c r="AN1080" s="178">
        <f>IF($W1080="","",$W1080*'9 All Base Data'!$Y1080)</f>
        <v>4.1318550808617754E-6</v>
      </c>
      <c r="AO1080" s="178">
        <f>IF($X1080="","",$X1080*'9 All Base Data'!$Y1080)</f>
        <v>3.0747698900665421E-6</v>
      </c>
      <c r="AP1080" s="178">
        <f>$Y1080*'9 All Base Data'!$Y1080</f>
        <v>1.4224400907699047E-3</v>
      </c>
      <c r="AQ1080" s="179">
        <f t="shared" si="179"/>
        <v>7.3009089783128284E-2</v>
      </c>
    </row>
    <row r="1081" spans="1:43" x14ac:dyDescent="0.25">
      <c r="A1081" s="124">
        <v>561700</v>
      </c>
      <c r="B1081" s="125" t="s">
        <v>1127</v>
      </c>
      <c r="C1081" s="126" t="s">
        <v>646</v>
      </c>
      <c r="D1081" s="101" t="s">
        <v>2103</v>
      </c>
      <c r="E1081" s="142"/>
      <c r="F1081" s="191" t="str">
        <f>IF('9 All Base Data'!G1081="Rural Centre","Rural",IF('9 All Base Data'!G1081="Rural (Incl.some Off Shore Islands)","Rural",IF('9 All Base Data'!G1081="Inlet-in TA but not in Urban Area","Rural",IF('9 All Base Data'!G1081="Rural (Incl.some Off Shore Islands)","Rural",IF('9 All Base Data'!G1081="Inlet-not in TA","Rural",IF('9 All Base Data'!G1081="Inland Water not in Urban Area","Rural",IF('9 All Base Data'!G1081="Oceanic-in Region but not in TA","Rural",'9 All Base Data'!G1081)))))))</f>
        <v>Foxton Community</v>
      </c>
      <c r="G1081" s="177">
        <f>IF('9 All Base Data'!I1081="..C","..C",'9 All Base Data'!I1081*Basecase_Pop_2006)</f>
        <v>2643</v>
      </c>
      <c r="H1081" s="177">
        <f>IF('9 All Base Data'!J1081="..C","..C",'9 All Base Data'!J1081*Basecase_Pop_2006)</f>
        <v>1644</v>
      </c>
      <c r="I1081" s="191">
        <f>IF('9 All Base Data'!L1081="..C","..C",'9 All Base Data'!L1081*Basecase_Pop_2006)</f>
        <v>30</v>
      </c>
      <c r="J1081" s="156">
        <f>IF('9 All Base Data'!$P1081=0,0,('9 All Base Data'!$P1081*Basecase_Pop_2006)/(1+(1/(BaseCase_Mort_AllAdults_30*('9 All Base Data'!$W1081*Basecase_PM10)/10))))</f>
        <v>0.35675862421555299</v>
      </c>
      <c r="K1081" s="156">
        <f>IF('9 All Base Data'!$Q1081=0,0,('9 All Base Data'!$Q1081*Basecase_Pop_2006)/(1+(1/(BaseCase_Mort_Maori_30*('9 All Base Data'!$W1081*Basecase_PM10)/10))))</f>
        <v>6.8009995015211558E-2</v>
      </c>
      <c r="L1081" s="179">
        <f>133/(1+1/(BaseCase_Mort_Child_0_1*'9 All Base Data'!$AB$10/10))*IF('9 All Base Data'!$L1081="..C",0,'9 All Base Data'!L1081/'9 All Base Data'!$L$2022)</f>
        <v>4.3763335659156898E-3</v>
      </c>
      <c r="M1081" s="178">
        <f>IF('9 All Base Data'!$R1081="","",IF('9 All Base Data'!$R1081=0,0,('9 All Base Data'!$R1081*Basecase_Pop_2006)/(1+(1/(BaseCase_CardiacHA_All*('9 All Base Data'!$W1081*Basecase_PM10)/10)))))</f>
        <v>0.47058938769680536</v>
      </c>
      <c r="N1081" s="178">
        <f>IF('9 All Base Data'!$S1081="","",IF('9 All Base Data'!$S1081=0,0,('9 All Base Data'!S1081*Basecase_Pop_2006)/(1+(1/(BaseCase_RespHA_All*('9 All Base Data'!$W1081*Basecase_PM10)/10)))))</f>
        <v>0.65802121728487695</v>
      </c>
      <c r="O1081" s="178">
        <f>IF('9 All Base Data'!$T1081="","",IF('9 All Base Data'!$T1081=0,0,('9 All Base Data'!$T1081*Basecase_Pop_2006)/(1+(1/(BaseCase_RespHA_Child_1_4*('9 All Base Data'!$W1081*Basecase_PM10)/10)))))</f>
        <v>9.9969000288811907E-2</v>
      </c>
      <c r="P1081" s="179">
        <f>IF('9 All Base Data'!$U1081="","",IF('9 All Base Data'!$U1081=0,0,('9 All Base Data'!$U1081*Basecase_Pop_2006)/(1+(1/(BaseCase_RespHA_Child_5_14*('9 All Base Data'!$W1081*Basecase_PM10)/10)))))</f>
        <v>3.7025697364488949E-2</v>
      </c>
      <c r="Q1081" s="156">
        <f>IF('7 Base case Results'!$G1081="..C",0,BaseCase_RADs_All*'7 Base case Results'!$G1081*('9 All Base Data'!$V1081*Basecase_PM10)/10)</f>
        <v>1829.1874680324843</v>
      </c>
      <c r="R1081" s="189">
        <f t="shared" si="170"/>
        <v>1.2700607022073687</v>
      </c>
      <c r="S1081" s="178">
        <f t="shared" si="171"/>
        <v>0.24211558225415314</v>
      </c>
      <c r="T1081" s="179">
        <f t="shared" si="172"/>
        <v>1.5579747494659856E-2</v>
      </c>
      <c r="U1081" s="178">
        <f t="shared" si="173"/>
        <v>2.988242611874714E-3</v>
      </c>
      <c r="V1081" s="178">
        <f t="shared" si="174"/>
        <v>2.9841262203869168E-3</v>
      </c>
      <c r="W1081" s="178">
        <f t="shared" si="175"/>
        <v>4.5335941630976202E-4</v>
      </c>
      <c r="X1081" s="179">
        <f t="shared" si="176"/>
        <v>1.6791153754795737E-4</v>
      </c>
      <c r="Y1081" s="179">
        <f t="shared" si="177"/>
        <v>0.11340962301801402</v>
      </c>
      <c r="Z1081" s="186">
        <f t="shared" si="178"/>
        <v>1.4050224415523043</v>
      </c>
      <c r="AA1081" s="156">
        <f>$J1081*'9 All Base Data'!$Y1081</f>
        <v>0.15422984467610684</v>
      </c>
      <c r="AB1081" s="156">
        <f>$K1081*'9 All Base Data'!$Y1081</f>
        <v>2.9401310173461537E-2</v>
      </c>
      <c r="AC1081" s="178">
        <f>$L1081*'9 All Base Data'!$Y1081</f>
        <v>1.8919269228771303E-3</v>
      </c>
      <c r="AD1081" s="178">
        <f>IF($M1081="","",$M1081*'9 All Base Data'!$Y1081)</f>
        <v>0.20343987010906972</v>
      </c>
      <c r="AE1081" s="178">
        <f>IF($N1081="","",$N1081*'9 All Base Data'!$Y1081)</f>
        <v>0.28446827419681753</v>
      </c>
      <c r="AF1081" s="178">
        <f>IF($O1081="","",$O1081*'9 All Base Data'!$Y1081)</f>
        <v>4.3217465088253859E-2</v>
      </c>
      <c r="AG1081" s="178">
        <f>IF($P1081="","",$P1081*'9 All Base Data'!$Y1081)</f>
        <v>1.6006529810192939E-2</v>
      </c>
      <c r="AH1081" s="167">
        <f>$Q1081*'9 All Base Data'!$Y1081</f>
        <v>790.77359292561232</v>
      </c>
      <c r="AI1081" s="178">
        <f>$R1081*'9 All Base Data'!$Y1081</f>
        <v>0.5490582470469404</v>
      </c>
      <c r="AJ1081" s="178">
        <f>$S1081*'9 All Base Data'!$Y1081</f>
        <v>0.10466866421752306</v>
      </c>
      <c r="AK1081" s="178">
        <f>$T1081*'9 All Base Data'!$Y1081</f>
        <v>6.7352598454425835E-3</v>
      </c>
      <c r="AL1081" s="178">
        <f>IF($U1081="","",$U1081*'9 All Base Data'!$Y1081)</f>
        <v>1.2918431751925926E-3</v>
      </c>
      <c r="AM1081" s="178">
        <f>IF($V1081="","",$V1081*'9 All Base Data'!$Y1081)</f>
        <v>1.2900636234825676E-3</v>
      </c>
      <c r="AN1081" s="178">
        <f>IF($W1081="","",$W1081*'9 All Base Data'!$Y1081)</f>
        <v>1.9599120417523126E-4</v>
      </c>
      <c r="AO1081" s="178">
        <f>IF($X1081="","",$X1081*'9 All Base Data'!$Y1081)</f>
        <v>7.2589612689224963E-5</v>
      </c>
      <c r="AP1081" s="178">
        <f>$Y1081*'9 All Base Data'!$Y1081</f>
        <v>4.9027962761387961E-2</v>
      </c>
      <c r="AQ1081" s="179">
        <f t="shared" si="179"/>
        <v>0.60740337645244613</v>
      </c>
    </row>
    <row r="1082" spans="1:43" x14ac:dyDescent="0.25">
      <c r="A1082" s="124">
        <v>561811</v>
      </c>
      <c r="B1082" s="125" t="s">
        <v>1128</v>
      </c>
      <c r="C1082" s="126" t="s">
        <v>646</v>
      </c>
      <c r="D1082" s="101" t="s">
        <v>2102</v>
      </c>
      <c r="E1082" s="142"/>
      <c r="F1082" s="191" t="str">
        <f>IF('9 All Base Data'!G1082="Rural Centre","Rural",IF('9 All Base Data'!G1082="Rural (Incl.some Off Shore Islands)","Rural",IF('9 All Base Data'!G1082="Inlet-in TA but not in Urban Area","Rural",IF('9 All Base Data'!G1082="Rural (Incl.some Off Shore Islands)","Rural",IF('9 All Base Data'!G1082="Inlet-not in TA","Rural",IF('9 All Base Data'!G1082="Inland Water not in Urban Area","Rural",IF('9 All Base Data'!G1082="Oceanic-in Region but not in TA","Rural",'9 All Base Data'!G1082)))))))</f>
        <v>Palmerston North</v>
      </c>
      <c r="G1082" s="177">
        <f>IF('9 All Base Data'!I1082="..C","..C",'9 All Base Data'!I1082*Basecase_Pop_2006)</f>
        <v>879</v>
      </c>
      <c r="H1082" s="177">
        <f>IF('9 All Base Data'!J1082="..C","..C",'9 All Base Data'!J1082*Basecase_Pop_2006)</f>
        <v>570</v>
      </c>
      <c r="I1082" s="191">
        <f>IF('9 All Base Data'!L1082="..C","..C",'9 All Base Data'!L1082*Basecase_Pop_2006)</f>
        <v>6</v>
      </c>
      <c r="J1082" s="156">
        <f>IF('9 All Base Data'!$P1082=0,0,('9 All Base Data'!$P1082*Basecase_Pop_2006)/(1+(1/(BaseCase_Mort_AllAdults_30*('9 All Base Data'!$W1082*Basecase_PM10)/10))))</f>
        <v>2.3115264797507793</v>
      </c>
      <c r="K1082" s="156">
        <f>IF('9 All Base Data'!$Q1082=0,0,('9 All Base Data'!$Q1082*Basecase_Pop_2006)/(1+(1/(BaseCase_Mort_Maori_30*('9 All Base Data'!$W1082*Basecase_PM10)/10))))</f>
        <v>0.72222222222222221</v>
      </c>
      <c r="L1082" s="179">
        <f>133/(1+1/(BaseCase_Mort_Child_0_1*'9 All Base Data'!$AB$10/10))*IF('9 All Base Data'!$L1082="..C",0,'9 All Base Data'!L1082/'9 All Base Data'!$L$2022)</f>
        <v>8.7526671318313796E-4</v>
      </c>
      <c r="M1082" s="178">
        <f>IF('9 All Base Data'!$R1082="","",IF('9 All Base Data'!$R1082=0,0,('9 All Base Data'!$R1082*Basecase_Pop_2006)/(1+(1/(BaseCase_CardiacHA_All*('9 All Base Data'!$W1082*Basecase_PM10)/10)))))</f>
        <v>4.5725646123260438E-2</v>
      </c>
      <c r="N1082" s="178">
        <f>IF('9 All Base Data'!$S1082="","",IF('9 All Base Data'!$S1082=0,0,('9 All Base Data'!S1082*Basecase_Pop_2006)/(1+(1/(BaseCase_RespHA_All*('9 All Base Data'!$W1082*Basecase_PM10)/10)))))</f>
        <v>6.6006600660066014E-2</v>
      </c>
      <c r="O1082" s="178">
        <f>IF('9 All Base Data'!$T1082="","",IF('9 All Base Data'!$T1082=0,0,('9 All Base Data'!$T1082*Basecase_Pop_2006)/(1+(1/(BaseCase_RespHA_Child_1_4*('9 All Base Data'!$W1082*Basecase_PM10)/10)))))</f>
        <v>6.5359477124183E-3</v>
      </c>
      <c r="P1082" s="179">
        <f>IF('9 All Base Data'!$U1082="","",IF('9 All Base Data'!$U1082=0,0,('9 All Base Data'!$U1082*Basecase_Pop_2006)/(1+(1/(BaseCase_RespHA_Child_5_14*('9 All Base Data'!$W1082*Basecase_PM10)/10)))))</f>
        <v>9.7087378640776691E-3</v>
      </c>
      <c r="Q1082" s="156">
        <f>IF('7 Base case Results'!$G1082="..C",0,BaseCase_RADs_All*'7 Base case Results'!$G1082*('9 All Base Data'!$V1082*Basecase_PM10)/10)</f>
        <v>474.66</v>
      </c>
      <c r="R1082" s="189">
        <f t="shared" si="170"/>
        <v>8.229034267912775</v>
      </c>
      <c r="S1082" s="178">
        <f t="shared" si="171"/>
        <v>2.5711111111111111</v>
      </c>
      <c r="T1082" s="179">
        <f t="shared" si="172"/>
        <v>3.1159494989319711E-3</v>
      </c>
      <c r="U1082" s="178">
        <f t="shared" si="173"/>
        <v>2.9035785288270379E-4</v>
      </c>
      <c r="V1082" s="178">
        <f t="shared" si="174"/>
        <v>2.9933993399339936E-4</v>
      </c>
      <c r="W1082" s="178">
        <f t="shared" si="175"/>
        <v>2.9640522875816992E-5</v>
      </c>
      <c r="X1082" s="179">
        <f t="shared" si="176"/>
        <v>4.4029126213592225E-5</v>
      </c>
      <c r="Y1082" s="179">
        <f t="shared" si="177"/>
        <v>2.9428920000000001E-2</v>
      </c>
      <c r="Z1082" s="186">
        <f t="shared" si="178"/>
        <v>8.2621688351985849</v>
      </c>
      <c r="AA1082" s="156">
        <f>$J1082*'9 All Base Data'!$Y1082</f>
        <v>0.62971066351351201</v>
      </c>
      <c r="AB1082" s="156">
        <f>$K1082*'9 All Base Data'!$Y1082</f>
        <v>0.19674922123703839</v>
      </c>
      <c r="AC1082" s="178">
        <f>$L1082*'9 All Base Data'!$Y1082</f>
        <v>2.3844190734482489E-4</v>
      </c>
      <c r="AD1082" s="178">
        <f>IF($M1082="","",$M1082*'9 All Base Data'!$Y1082)</f>
        <v>1.2456671905816471E-2</v>
      </c>
      <c r="AE1082" s="178">
        <f>IF($N1082="","",$N1082*'9 All Base Data'!$Y1082)</f>
        <v>1.7981650074976856E-2</v>
      </c>
      <c r="AF1082" s="178">
        <f>IF($O1082="","",$O1082*'9 All Base Data'!$Y1082)</f>
        <v>1.7805359387967274E-3</v>
      </c>
      <c r="AG1082" s="178">
        <f>IF($P1082="","",$P1082*'9 All Base Data'!$Y1082)</f>
        <v>2.6448737731640708E-3</v>
      </c>
      <c r="AH1082" s="167">
        <f>$Q1082*'9 All Base Data'!$Y1082</f>
        <v>129.30782587251599</v>
      </c>
      <c r="AI1082" s="178">
        <f>$R1082*'9 All Base Data'!$Y1082</f>
        <v>2.2417699621081026</v>
      </c>
      <c r="AJ1082" s="178">
        <f>$S1082*'9 All Base Data'!$Y1082</f>
        <v>0.70042722760385678</v>
      </c>
      <c r="AK1082" s="178">
        <f>$T1082*'9 All Base Data'!$Y1082</f>
        <v>8.4885319014757661E-4</v>
      </c>
      <c r="AL1082" s="178">
        <f>IF($U1082="","",$U1082*'9 All Base Data'!$Y1082)</f>
        <v>7.9099866601934591E-5</v>
      </c>
      <c r="AM1082" s="178">
        <f>IF($V1082="","",$V1082*'9 All Base Data'!$Y1082)</f>
        <v>8.1546783090020043E-5</v>
      </c>
      <c r="AN1082" s="178">
        <f>IF($W1082="","",$W1082*'9 All Base Data'!$Y1082)</f>
        <v>8.0747304824431594E-6</v>
      </c>
      <c r="AO1082" s="178">
        <f>IF($X1082="","",$X1082*'9 All Base Data'!$Y1082)</f>
        <v>1.1994502561299061E-5</v>
      </c>
      <c r="AP1082" s="178">
        <f>$Y1082*'9 All Base Data'!$Y1082</f>
        <v>8.0170852040959903E-3</v>
      </c>
      <c r="AQ1082" s="179">
        <f t="shared" si="179"/>
        <v>2.2507965471520381</v>
      </c>
    </row>
    <row r="1083" spans="1:43" x14ac:dyDescent="0.25">
      <c r="A1083" s="124">
        <v>561812</v>
      </c>
      <c r="B1083" s="125" t="s">
        <v>1129</v>
      </c>
      <c r="C1083" s="126" t="s">
        <v>646</v>
      </c>
      <c r="D1083" s="101" t="s">
        <v>2102</v>
      </c>
      <c r="E1083" s="142"/>
      <c r="F1083" s="191" t="str">
        <f>IF('9 All Base Data'!G1083="Rural Centre","Rural",IF('9 All Base Data'!G1083="Rural (Incl.some Off Shore Islands)","Rural",IF('9 All Base Data'!G1083="Inlet-in TA but not in Urban Area","Rural",IF('9 All Base Data'!G1083="Rural (Incl.some Off Shore Islands)","Rural",IF('9 All Base Data'!G1083="Inlet-not in TA","Rural",IF('9 All Base Data'!G1083="Inland Water not in Urban Area","Rural",IF('9 All Base Data'!G1083="Oceanic-in Region but not in TA","Rural",'9 All Base Data'!G1083)))))))</f>
        <v>Palmerston North</v>
      </c>
      <c r="G1083" s="177">
        <f>IF('9 All Base Data'!I1083="..C","..C",'9 All Base Data'!I1083*Basecase_Pop_2006)</f>
        <v>648</v>
      </c>
      <c r="H1083" s="177">
        <f>IF('9 All Base Data'!J1083="..C","..C",'9 All Base Data'!J1083*Basecase_Pop_2006)</f>
        <v>324</v>
      </c>
      <c r="I1083" s="191">
        <f>IF('9 All Base Data'!L1083="..C","..C",'9 All Base Data'!L1083*Basecase_Pop_2006)</f>
        <v>12</v>
      </c>
      <c r="J1083" s="156">
        <f>IF('9 All Base Data'!$P1083=0,0,('9 All Base Data'!$P1083*Basecase_Pop_2006)/(1+(1/(BaseCase_Mort_AllAdults_30*('9 All Base Data'!$W1083*Basecase_PM10)/10))))</f>
        <v>0.1090342679127726</v>
      </c>
      <c r="K1083" s="156">
        <f>IF('9 All Base Data'!$Q1083=0,0,('9 All Base Data'!$Q1083*Basecase_Pop_2006)/(1+(1/(BaseCase_Mort_Maori_30*('9 All Base Data'!$W1083*Basecase_PM10)/10))))</f>
        <v>5.5555555555555552E-2</v>
      </c>
      <c r="L1083" s="179">
        <f>133/(1+1/(BaseCase_Mort_Child_0_1*'9 All Base Data'!$AB$10/10))*IF('9 All Base Data'!$L1083="..C",0,'9 All Base Data'!L1083/'9 All Base Data'!$L$2022)</f>
        <v>1.7505334263662759E-3</v>
      </c>
      <c r="M1083" s="178">
        <f>IF('9 All Base Data'!$R1083="","",IF('9 All Base Data'!$R1083=0,0,('9 All Base Data'!$R1083*Basecase_Pop_2006)/(1+(1/(BaseCase_CardiacHA_All*('9 All Base Data'!$W1083*Basecase_PM10)/10)))))</f>
        <v>1.7892644135188866E-2</v>
      </c>
      <c r="N1083" s="178">
        <f>IF('9 All Base Data'!$S1083="","",IF('9 All Base Data'!$S1083=0,0,('9 All Base Data'!S1083*Basecase_Pop_2006)/(1+(1/(BaseCase_RespHA_All*('9 All Base Data'!$W1083*Basecase_PM10)/10)))))</f>
        <v>3.9603960396039604E-2</v>
      </c>
      <c r="O1083" s="178">
        <f>IF('9 All Base Data'!$T1083="","",IF('9 All Base Data'!$T1083=0,0,('9 All Base Data'!$T1083*Basecase_Pop_2006)/(1+(1/(BaseCase_RespHA_Child_1_4*('9 All Base Data'!$W1083*Basecase_PM10)/10)))))</f>
        <v>0</v>
      </c>
      <c r="P1083" s="179">
        <f>IF('9 All Base Data'!$U1083="","",IF('9 All Base Data'!$U1083=0,0,('9 All Base Data'!$U1083*Basecase_Pop_2006)/(1+(1/(BaseCase_RespHA_Child_5_14*('9 All Base Data'!$W1083*Basecase_PM10)/10)))))</f>
        <v>9.7087378640776691E-3</v>
      </c>
      <c r="Q1083" s="156">
        <f>IF('7 Base case Results'!$G1083="..C",0,BaseCase_RADs_All*'7 Base case Results'!$G1083*('9 All Base Data'!$V1083*Basecase_PM10)/10)</f>
        <v>349.92</v>
      </c>
      <c r="R1083" s="189">
        <f t="shared" si="170"/>
        <v>0.38816199376947041</v>
      </c>
      <c r="S1083" s="178">
        <f t="shared" si="171"/>
        <v>0.19777777777777777</v>
      </c>
      <c r="T1083" s="179">
        <f t="shared" si="172"/>
        <v>6.2318989978639421E-3</v>
      </c>
      <c r="U1083" s="178">
        <f t="shared" si="173"/>
        <v>1.1361829025844931E-4</v>
      </c>
      <c r="V1083" s="178">
        <f t="shared" si="174"/>
        <v>1.796039603960396E-4</v>
      </c>
      <c r="W1083" s="178">
        <f t="shared" si="175"/>
        <v>0</v>
      </c>
      <c r="X1083" s="179">
        <f t="shared" si="176"/>
        <v>4.4029126213592225E-5</v>
      </c>
      <c r="Y1083" s="179">
        <f t="shared" si="177"/>
        <v>2.1695040000000002E-2</v>
      </c>
      <c r="Z1083" s="186">
        <f t="shared" si="178"/>
        <v>0.41638215501798881</v>
      </c>
      <c r="AA1083" s="156">
        <f>$J1083*'9 All Base Data'!$Y1083</f>
        <v>2.9703333184599619E-2</v>
      </c>
      <c r="AB1083" s="156">
        <f>$K1083*'9 All Base Data'!$Y1083</f>
        <v>1.5134555479772185E-2</v>
      </c>
      <c r="AC1083" s="178">
        <f>$L1083*'9 All Base Data'!$Y1083</f>
        <v>4.7688381468964977E-4</v>
      </c>
      <c r="AD1083" s="178">
        <f>IF($M1083="","",$M1083*'9 All Base Data'!$Y1083)</f>
        <v>4.8743498761890536E-3</v>
      </c>
      <c r="AE1083" s="178">
        <f>IF($N1083="","",$N1083*'9 All Base Data'!$Y1083)</f>
        <v>1.0788990044986112E-2</v>
      </c>
      <c r="AF1083" s="178">
        <f>IF($O1083="","",$O1083*'9 All Base Data'!$Y1083)</f>
        <v>0</v>
      </c>
      <c r="AG1083" s="178">
        <f>IF($P1083="","",$P1083*'9 All Base Data'!$Y1083)</f>
        <v>2.6448737731640708E-3</v>
      </c>
      <c r="AH1083" s="167">
        <f>$Q1083*'9 All Base Data'!$Y1083</f>
        <v>95.325905762673898</v>
      </c>
      <c r="AI1083" s="178">
        <f>$R1083*'9 All Base Data'!$Y1083</f>
        <v>0.10574386613717464</v>
      </c>
      <c r="AJ1083" s="178">
        <f>$S1083*'9 All Base Data'!$Y1083</f>
        <v>5.3879017507988979E-2</v>
      </c>
      <c r="AK1083" s="178">
        <f>$T1083*'9 All Base Data'!$Y1083</f>
        <v>1.6977063802951532E-3</v>
      </c>
      <c r="AL1083" s="178">
        <f>IF($U1083="","",$U1083*'9 All Base Data'!$Y1083)</f>
        <v>3.0952121713800494E-5</v>
      </c>
      <c r="AM1083" s="178">
        <f>IF($V1083="","",$V1083*'9 All Base Data'!$Y1083)</f>
        <v>4.8928069854012016E-5</v>
      </c>
      <c r="AN1083" s="178">
        <f>IF($W1083="","",$W1083*'9 All Base Data'!$Y1083)</f>
        <v>0</v>
      </c>
      <c r="AO1083" s="178">
        <f>IF($X1083="","",$X1083*'9 All Base Data'!$Y1083)</f>
        <v>1.1994502561299061E-5</v>
      </c>
      <c r="AP1083" s="178">
        <f>$Y1083*'9 All Base Data'!$Y1083</f>
        <v>5.9102061572857819E-3</v>
      </c>
      <c r="AQ1083" s="179">
        <f t="shared" si="179"/>
        <v>0.11343165886632339</v>
      </c>
    </row>
    <row r="1084" spans="1:43" x14ac:dyDescent="0.25">
      <c r="A1084" s="124">
        <v>561813</v>
      </c>
      <c r="B1084" s="125" t="s">
        <v>1130</v>
      </c>
      <c r="C1084" s="126" t="s">
        <v>646</v>
      </c>
      <c r="D1084" s="101" t="s">
        <v>2102</v>
      </c>
      <c r="E1084" s="142"/>
      <c r="F1084" s="191" t="str">
        <f>IF('9 All Base Data'!G1084="Rural Centre","Rural",IF('9 All Base Data'!G1084="Rural (Incl.some Off Shore Islands)","Rural",IF('9 All Base Data'!G1084="Inlet-in TA but not in Urban Area","Rural",IF('9 All Base Data'!G1084="Rural (Incl.some Off Shore Islands)","Rural",IF('9 All Base Data'!G1084="Inlet-not in TA","Rural",IF('9 All Base Data'!G1084="Inland Water not in Urban Area","Rural",IF('9 All Base Data'!G1084="Oceanic-in Region but not in TA","Rural",'9 All Base Data'!G1084)))))))</f>
        <v>Palmerston North</v>
      </c>
      <c r="G1084" s="177">
        <f>IF('9 All Base Data'!I1084="..C","..C",'9 All Base Data'!I1084*Basecase_Pop_2006)</f>
        <v>771</v>
      </c>
      <c r="H1084" s="177">
        <f>IF('9 All Base Data'!J1084="..C","..C",'9 All Base Data'!J1084*Basecase_Pop_2006)</f>
        <v>120</v>
      </c>
      <c r="I1084" s="191">
        <f>IF('9 All Base Data'!L1084="..C","..C",'9 All Base Data'!L1084*Basecase_Pop_2006)</f>
        <v>0</v>
      </c>
      <c r="J1084" s="156">
        <f>IF('9 All Base Data'!$P1084=0,0,('9 All Base Data'!$P1084*Basecase_Pop_2006)/(1+(1/(BaseCase_Mort_AllAdults_30*('9 All Base Data'!$W1084*Basecase_PM10)/10))))</f>
        <v>0.13084112149532712</v>
      </c>
      <c r="K1084" s="156">
        <f>IF('9 All Base Data'!$Q1084=0,0,('9 All Base Data'!$Q1084*Basecase_Pop_2006)/(1+(1/(BaseCase_Mort_Maori_30*('9 All Base Data'!$W1084*Basecase_PM10)/10))))</f>
        <v>0</v>
      </c>
      <c r="L1084" s="179">
        <f>133/(1+1/(BaseCase_Mort_Child_0_1*'9 All Base Data'!$AB$10/10))*IF('9 All Base Data'!$L1084="..C",0,'9 All Base Data'!L1084/'9 All Base Data'!$L$2022)</f>
        <v>0</v>
      </c>
      <c r="M1084" s="178">
        <f>IF('9 All Base Data'!$R1084="","",IF('9 All Base Data'!$R1084=0,0,('9 All Base Data'!$R1084*Basecase_Pop_2006)/(1+(1/(BaseCase_CardiacHA_All*('9 All Base Data'!$W1084*Basecase_PM10)/10)))))</f>
        <v>3.9761431411530811E-3</v>
      </c>
      <c r="N1084" s="178">
        <f>IF('9 All Base Data'!$S1084="","",IF('9 All Base Data'!$S1084=0,0,('9 All Base Data'!S1084*Basecase_Pop_2006)/(1+(1/(BaseCase_RespHA_All*('9 All Base Data'!$W1084*Basecase_PM10)/10)))))</f>
        <v>6.6006600660065999E-3</v>
      </c>
      <c r="O1084" s="178">
        <f>IF('9 All Base Data'!$T1084="","",IF('9 All Base Data'!$T1084=0,0,('9 All Base Data'!$T1084*Basecase_Pop_2006)/(1+(1/(BaseCase_RespHA_Child_1_4*('9 All Base Data'!$W1084*Basecase_PM10)/10)))))</f>
        <v>0</v>
      </c>
      <c r="P1084" s="179">
        <f>IF('9 All Base Data'!$U1084="","",IF('9 All Base Data'!$U1084=0,0,('9 All Base Data'!$U1084*Basecase_Pop_2006)/(1+(1/(BaseCase_RespHA_Child_5_14*('9 All Base Data'!$W1084*Basecase_PM10)/10)))))</f>
        <v>0</v>
      </c>
      <c r="Q1084" s="156">
        <f>IF('7 Base case Results'!$G1084="..C",0,BaseCase_RADs_All*'7 Base case Results'!$G1084*('9 All Base Data'!$V1084*Basecase_PM10)/10)</f>
        <v>416.34</v>
      </c>
      <c r="R1084" s="189">
        <f t="shared" si="170"/>
        <v>0.46579439252336452</v>
      </c>
      <c r="S1084" s="178">
        <f t="shared" si="171"/>
        <v>0</v>
      </c>
      <c r="T1084" s="179">
        <f t="shared" si="172"/>
        <v>0</v>
      </c>
      <c r="U1084" s="178">
        <f t="shared" si="173"/>
        <v>2.5248508946322064E-5</v>
      </c>
      <c r="V1084" s="178">
        <f t="shared" si="174"/>
        <v>2.993399339933993E-5</v>
      </c>
      <c r="W1084" s="178">
        <f t="shared" si="175"/>
        <v>0</v>
      </c>
      <c r="X1084" s="179">
        <f t="shared" si="176"/>
        <v>0</v>
      </c>
      <c r="Y1084" s="179">
        <f t="shared" si="177"/>
        <v>2.5813079999999999E-2</v>
      </c>
      <c r="Z1084" s="186">
        <f t="shared" si="178"/>
        <v>0.49166265502571016</v>
      </c>
      <c r="AA1084" s="156">
        <f>$J1084*'9 All Base Data'!$Y1084</f>
        <v>3.5643999821519542E-2</v>
      </c>
      <c r="AB1084" s="156">
        <f>$K1084*'9 All Base Data'!$Y1084</f>
        <v>0</v>
      </c>
      <c r="AC1084" s="178">
        <f>$L1084*'9 All Base Data'!$Y1084</f>
        <v>0</v>
      </c>
      <c r="AD1084" s="178">
        <f>IF($M1084="","",$M1084*'9 All Base Data'!$Y1084)</f>
        <v>1.0831888613753451E-3</v>
      </c>
      <c r="AE1084" s="178">
        <f>IF($N1084="","",$N1084*'9 All Base Data'!$Y1084)</f>
        <v>1.7981650074976852E-3</v>
      </c>
      <c r="AF1084" s="178">
        <f>IF($O1084="","",$O1084*'9 All Base Data'!$Y1084)</f>
        <v>0</v>
      </c>
      <c r="AG1084" s="178">
        <f>IF($P1084="","",$P1084*'9 All Base Data'!$Y1084)</f>
        <v>0</v>
      </c>
      <c r="AH1084" s="167">
        <f>$Q1084*'9 All Base Data'!$Y1084</f>
        <v>113.42017491207032</v>
      </c>
      <c r="AI1084" s="178">
        <f>$R1084*'9 All Base Data'!$Y1084</f>
        <v>0.12689263936460957</v>
      </c>
      <c r="AJ1084" s="178">
        <f>$S1084*'9 All Base Data'!$Y1084</f>
        <v>0</v>
      </c>
      <c r="AK1084" s="178">
        <f>$T1084*'9 All Base Data'!$Y1084</f>
        <v>0</v>
      </c>
      <c r="AL1084" s="178">
        <f>IF($U1084="","",$U1084*'9 All Base Data'!$Y1084)</f>
        <v>6.8782492697334411E-6</v>
      </c>
      <c r="AM1084" s="178">
        <f>IF($V1084="","",$V1084*'9 All Base Data'!$Y1084)</f>
        <v>8.1546783090020016E-6</v>
      </c>
      <c r="AN1084" s="178">
        <f>IF($W1084="","",$W1084*'9 All Base Data'!$Y1084)</f>
        <v>0</v>
      </c>
      <c r="AO1084" s="178">
        <f>IF($X1084="","",$X1084*'9 All Base Data'!$Y1084)</f>
        <v>0</v>
      </c>
      <c r="AP1084" s="178">
        <f>$Y1084*'9 All Base Data'!$Y1084</f>
        <v>7.0320508445483598E-3</v>
      </c>
      <c r="AQ1084" s="179">
        <f t="shared" si="179"/>
        <v>0.13393972313673666</v>
      </c>
    </row>
    <row r="1085" spans="1:43" x14ac:dyDescent="0.25">
      <c r="A1085" s="124">
        <v>561820</v>
      </c>
      <c r="B1085" s="125" t="s">
        <v>1131</v>
      </c>
      <c r="C1085" s="126" t="s">
        <v>646</v>
      </c>
      <c r="D1085" s="101" t="s">
        <v>2102</v>
      </c>
      <c r="E1085" s="142"/>
      <c r="F1085" s="191" t="str">
        <f>IF('9 All Base Data'!G1085="Rural Centre","Rural",IF('9 All Base Data'!G1085="Rural (Incl.some Off Shore Islands)","Rural",IF('9 All Base Data'!G1085="Inlet-in TA but not in Urban Area","Rural",IF('9 All Base Data'!G1085="Rural (Incl.some Off Shore Islands)","Rural",IF('9 All Base Data'!G1085="Inlet-not in TA","Rural",IF('9 All Base Data'!G1085="Inland Water not in Urban Area","Rural",IF('9 All Base Data'!G1085="Oceanic-in Region but not in TA","Rural",'9 All Base Data'!G1085)))))))</f>
        <v>Palmerston North</v>
      </c>
      <c r="G1085" s="177">
        <f>IF('9 All Base Data'!I1085="..C","..C",'9 All Base Data'!I1085*Basecase_Pop_2006)</f>
        <v>1347</v>
      </c>
      <c r="H1085" s="177">
        <f>IF('9 All Base Data'!J1085="..C","..C",'9 All Base Data'!J1085*Basecase_Pop_2006)</f>
        <v>363</v>
      </c>
      <c r="I1085" s="191">
        <f>IF('9 All Base Data'!L1085="..C","..C",'9 All Base Data'!L1085*Basecase_Pop_2006)</f>
        <v>27</v>
      </c>
      <c r="J1085" s="156">
        <f>IF('9 All Base Data'!$P1085=0,0,('9 All Base Data'!$P1085*Basecase_Pop_2006)/(1+(1/(BaseCase_Mort_AllAdults_30*('9 All Base Data'!$W1085*Basecase_PM10)/10))))</f>
        <v>4.3613707165109032E-2</v>
      </c>
      <c r="K1085" s="156">
        <f>IF('9 All Base Data'!$Q1085=0,0,('9 All Base Data'!$Q1085*Basecase_Pop_2006)/(1+(1/(BaseCase_Mort_Maori_30*('9 All Base Data'!$W1085*Basecase_PM10)/10))))</f>
        <v>0</v>
      </c>
      <c r="L1085" s="179">
        <f>133/(1+1/(BaseCase_Mort_Child_0_1*'9 All Base Data'!$AB$10/10))*IF('9 All Base Data'!$L1085="..C",0,'9 All Base Data'!L1085/'9 All Base Data'!$L$2022)</f>
        <v>3.9387002093241204E-3</v>
      </c>
      <c r="M1085" s="178">
        <f>IF('9 All Base Data'!$R1085="","",IF('9 All Base Data'!$R1085=0,0,('9 All Base Data'!$R1085*Basecase_Pop_2006)/(1+(1/(BaseCase_CardiacHA_All*('9 All Base Data'!$W1085*Basecase_PM10)/10)))))</f>
        <v>1.1928429423459246E-2</v>
      </c>
      <c r="N1085" s="178">
        <f>IF('9 All Base Data'!$S1085="","",IF('9 All Base Data'!$S1085=0,0,('9 All Base Data'!S1085*Basecase_Pop_2006)/(1+(1/(BaseCase_RespHA_All*('9 All Base Data'!$W1085*Basecase_PM10)/10)))))</f>
        <v>1.9801980198019802E-2</v>
      </c>
      <c r="O1085" s="178">
        <f>IF('9 All Base Data'!$T1085="","",IF('9 All Base Data'!$T1085=0,0,('9 All Base Data'!$T1085*Basecase_Pop_2006)/(1+(1/(BaseCase_RespHA_Child_1_4*('9 All Base Data'!$W1085*Basecase_PM10)/10)))))</f>
        <v>6.5359477124183E-3</v>
      </c>
      <c r="P1085" s="179">
        <f>IF('9 All Base Data'!$U1085="","",IF('9 All Base Data'!$U1085=0,0,('9 All Base Data'!$U1085*Basecase_Pop_2006)/(1+(1/(BaseCase_RespHA_Child_5_14*('9 All Base Data'!$W1085*Basecase_PM10)/10)))))</f>
        <v>0</v>
      </c>
      <c r="Q1085" s="156">
        <f>IF('7 Base case Results'!$G1085="..C",0,BaseCase_RADs_All*'7 Base case Results'!$G1085*('9 All Base Data'!$V1085*Basecase_PM10)/10)</f>
        <v>727.37999999999988</v>
      </c>
      <c r="R1085" s="189">
        <f t="shared" si="170"/>
        <v>0.15526479750778815</v>
      </c>
      <c r="S1085" s="178">
        <f t="shared" si="171"/>
        <v>0</v>
      </c>
      <c r="T1085" s="179">
        <f t="shared" si="172"/>
        <v>1.4021772745193868E-2</v>
      </c>
      <c r="U1085" s="178">
        <f t="shared" si="173"/>
        <v>7.5745526838966212E-5</v>
      </c>
      <c r="V1085" s="178">
        <f t="shared" si="174"/>
        <v>8.98019801980198E-5</v>
      </c>
      <c r="W1085" s="178">
        <f t="shared" si="175"/>
        <v>2.9640522875816992E-5</v>
      </c>
      <c r="X1085" s="179">
        <f t="shared" si="176"/>
        <v>0</v>
      </c>
      <c r="Y1085" s="179">
        <f t="shared" si="177"/>
        <v>4.5097559999999988E-2</v>
      </c>
      <c r="Z1085" s="186">
        <f t="shared" si="178"/>
        <v>0.21454967776001899</v>
      </c>
      <c r="AA1085" s="156">
        <f>$J1085*'9 All Base Data'!$Y1085</f>
        <v>1.1881333273839846E-2</v>
      </c>
      <c r="AB1085" s="156">
        <f>$K1085*'9 All Base Data'!$Y1085</f>
        <v>0</v>
      </c>
      <c r="AC1085" s="178">
        <f>$L1085*'9 All Base Data'!$Y1085</f>
        <v>1.0729885830517119E-3</v>
      </c>
      <c r="AD1085" s="178">
        <f>IF($M1085="","",$M1085*'9 All Base Data'!$Y1085)</f>
        <v>3.2495665841260363E-3</v>
      </c>
      <c r="AE1085" s="178">
        <f>IF($N1085="","",$N1085*'9 All Base Data'!$Y1085)</f>
        <v>5.394495022493056E-3</v>
      </c>
      <c r="AF1085" s="178">
        <f>IF($O1085="","",$O1085*'9 All Base Data'!$Y1085)</f>
        <v>1.7805359387967274E-3</v>
      </c>
      <c r="AG1085" s="178">
        <f>IF($P1085="","",$P1085*'9 All Base Data'!$Y1085)</f>
        <v>0</v>
      </c>
      <c r="AH1085" s="167">
        <f>$Q1085*'9 All Base Data'!$Y1085</f>
        <v>198.15431336778042</v>
      </c>
      <c r="AI1085" s="178">
        <f>$R1085*'9 All Base Data'!$Y1085</f>
        <v>4.2297546454869848E-2</v>
      </c>
      <c r="AJ1085" s="178">
        <f>$S1085*'9 All Base Data'!$Y1085</f>
        <v>0</v>
      </c>
      <c r="AK1085" s="178">
        <f>$T1085*'9 All Base Data'!$Y1085</f>
        <v>3.8198393556640943E-3</v>
      </c>
      <c r="AL1085" s="178">
        <f>IF($U1085="","",$U1085*'9 All Base Data'!$Y1085)</f>
        <v>2.0634747809200328E-5</v>
      </c>
      <c r="AM1085" s="178">
        <f>IF($V1085="","",$V1085*'9 All Base Data'!$Y1085)</f>
        <v>2.4464034927006008E-5</v>
      </c>
      <c r="AN1085" s="178">
        <f>IF($W1085="","",$W1085*'9 All Base Data'!$Y1085)</f>
        <v>8.0747304824431594E-6</v>
      </c>
      <c r="AO1085" s="178">
        <f>IF($X1085="","",$X1085*'9 All Base Data'!$Y1085)</f>
        <v>0</v>
      </c>
      <c r="AP1085" s="178">
        <f>$Y1085*'9 All Base Data'!$Y1085</f>
        <v>1.2285567428802385E-2</v>
      </c>
      <c r="AQ1085" s="179">
        <f t="shared" si="179"/>
        <v>5.8448052022072539E-2</v>
      </c>
    </row>
    <row r="1086" spans="1:43" x14ac:dyDescent="0.25">
      <c r="A1086" s="124">
        <v>561901</v>
      </c>
      <c r="B1086" s="125" t="s">
        <v>1132</v>
      </c>
      <c r="C1086" s="126" t="s">
        <v>646</v>
      </c>
      <c r="D1086" s="101" t="s">
        <v>2101</v>
      </c>
      <c r="E1086" s="142"/>
      <c r="F1086" s="191" t="str">
        <f>IF('9 All Base Data'!G1086="Rural Centre","Rural",IF('9 All Base Data'!G1086="Rural (Incl.some Off Shore Islands)","Rural",IF('9 All Base Data'!G1086="Inlet-in TA but not in Urban Area","Rural",IF('9 All Base Data'!G1086="Rural (Incl.some Off Shore Islands)","Rural",IF('9 All Base Data'!G1086="Inlet-not in TA","Rural",IF('9 All Base Data'!G1086="Inland Water not in Urban Area","Rural",IF('9 All Base Data'!G1086="Oceanic-in Region but not in TA","Rural",'9 All Base Data'!G1086)))))))</f>
        <v>Rural</v>
      </c>
      <c r="G1086" s="177">
        <f>IF('9 All Base Data'!I1086="..C","..C",'9 All Base Data'!I1086*Basecase_Pop_2006)</f>
        <v>1947</v>
      </c>
      <c r="H1086" s="177">
        <f>IF('9 All Base Data'!J1086="..C","..C",'9 All Base Data'!J1086*Basecase_Pop_2006)</f>
        <v>1203</v>
      </c>
      <c r="I1086" s="191">
        <f>IF('9 All Base Data'!L1086="..C","..C",'9 All Base Data'!L1086*Basecase_Pop_2006)</f>
        <v>15</v>
      </c>
      <c r="J1086" s="156">
        <f>IF('9 All Base Data'!$P1086=0,0,('9 All Base Data'!$P1086*Basecase_Pop_2006)/(1+(1/(BaseCase_Mort_AllAdults_30*('9 All Base Data'!$W1086*Basecase_PM10)/10))))</f>
        <v>1.7613982578606226E-2</v>
      </c>
      <c r="K1086" s="156">
        <f>IF('9 All Base Data'!$Q1086=0,0,('9 All Base Data'!$Q1086*Basecase_Pop_2006)/(1+(1/(BaseCase_Mort_Maori_30*('9 All Base Data'!$W1086*Basecase_PM10)/10))))</f>
        <v>4.5828301995284919E-2</v>
      </c>
      <c r="L1086" s="179">
        <f>133/(1+1/(BaseCase_Mort_Child_0_1*'9 All Base Data'!$AB$10/10))*IF('9 All Base Data'!$L1086="..C",0,'9 All Base Data'!L1086/'9 All Base Data'!$L$2022)</f>
        <v>2.1881667829578449E-3</v>
      </c>
      <c r="M1086" s="178">
        <f>IF('9 All Base Data'!$R1086="","",IF('9 All Base Data'!$R1086=0,0,('9 All Base Data'!$R1086*Basecase_Pop_2006)/(1+(1/(BaseCase_CardiacHA_All*('9 All Base Data'!$W1086*Basecase_PM10)/10)))))</f>
        <v>3.648751669516373E-2</v>
      </c>
      <c r="N1086" s="178">
        <f>IF('9 All Base Data'!$S1086="","",IF('9 All Base Data'!$S1086=0,0,('9 All Base Data'!S1086*Basecase_Pop_2006)/(1+(1/(BaseCase_RespHA_All*('9 All Base Data'!$W1086*Basecase_PM10)/10)))))</f>
        <v>5.5348869510005255E-2</v>
      </c>
      <c r="O1086" s="178">
        <f>IF('9 All Base Data'!$T1086="","",IF('9 All Base Data'!$T1086=0,0,('9 All Base Data'!$T1086*Basecase_Pop_2006)/(1+(1/(BaseCase_RespHA_Child_1_4*('9 All Base Data'!$W1086*Basecase_PM10)/10)))))</f>
        <v>5.2299676490081435E-3</v>
      </c>
      <c r="P1086" s="179">
        <f>IF('9 All Base Data'!$U1086="","",IF('9 All Base Data'!$U1086=0,0,('9 All Base Data'!$U1086*Basecase_Pop_2006)/(1+(1/(BaseCase_RespHA_Child_5_14*('9 All Base Data'!$W1086*Basecase_PM10)/10)))))</f>
        <v>3.1135549022863331E-2</v>
      </c>
      <c r="Q1086" s="156">
        <f>IF('7 Base case Results'!$G1086="..C",0,BaseCase_RADs_All*'7 Base case Results'!$G1086*('9 All Base Data'!$V1086*Basecase_PM10)/10)</f>
        <v>558.63324</v>
      </c>
      <c r="R1086" s="189">
        <f t="shared" si="170"/>
        <v>6.2705777979838159E-2</v>
      </c>
      <c r="S1086" s="178">
        <f t="shared" si="171"/>
        <v>0.16314875510321433</v>
      </c>
      <c r="T1086" s="179">
        <f t="shared" si="172"/>
        <v>7.7898737473299281E-3</v>
      </c>
      <c r="U1086" s="178">
        <f t="shared" si="173"/>
        <v>2.3169573101428968E-4</v>
      </c>
      <c r="V1086" s="178">
        <f t="shared" si="174"/>
        <v>2.5100712322787385E-4</v>
      </c>
      <c r="W1086" s="178">
        <f t="shared" si="175"/>
        <v>2.3717903288251933E-5</v>
      </c>
      <c r="X1086" s="179">
        <f t="shared" si="176"/>
        <v>1.411997148186852E-4</v>
      </c>
      <c r="Y1086" s="179">
        <f t="shared" si="177"/>
        <v>3.4635260880000004E-2</v>
      </c>
      <c r="Z1086" s="186">
        <f t="shared" si="178"/>
        <v>0.10561361546141025</v>
      </c>
      <c r="AA1086" s="156">
        <f>$J1086*'9 All Base Data'!$Y1086</f>
        <v>1.5342507836195178E-3</v>
      </c>
      <c r="AB1086" s="156">
        <f>$K1086*'9 All Base Data'!$Y1086</f>
        <v>3.9918347786728377E-3</v>
      </c>
      <c r="AC1086" s="178">
        <f>$L1086*'9 All Base Data'!$Y1086</f>
        <v>1.9059838321407741E-4</v>
      </c>
      <c r="AD1086" s="178">
        <f>IF($M1086="","",$M1086*'9 All Base Data'!$Y1086)</f>
        <v>3.1782137192459346E-3</v>
      </c>
      <c r="AE1086" s="178">
        <f>IF($N1086="","",$N1086*'9 All Base Data'!$Y1086)</f>
        <v>4.82111561307673E-3</v>
      </c>
      <c r="AF1086" s="178">
        <f>IF($O1086="","",$O1086*'9 All Base Data'!$Y1086)</f>
        <v>4.5555182809942394E-4</v>
      </c>
      <c r="AG1086" s="178">
        <f>IF($P1086="","",$P1086*'9 All Base Data'!$Y1086)</f>
        <v>2.7120351841821762E-3</v>
      </c>
      <c r="AH1086" s="167">
        <f>$Q1086*'9 All Base Data'!$Y1086</f>
        <v>48.659267283874549</v>
      </c>
      <c r="AI1086" s="178">
        <f>$R1086*'9 All Base Data'!$Y1086</f>
        <v>5.4619327896854829E-3</v>
      </c>
      <c r="AJ1086" s="178">
        <f>$S1086*'9 All Base Data'!$Y1086</f>
        <v>1.4210931812075302E-2</v>
      </c>
      <c r="AK1086" s="178">
        <f>$T1086*'9 All Base Data'!$Y1086</f>
        <v>6.7853024424211557E-4</v>
      </c>
      <c r="AL1086" s="178">
        <f>IF($U1086="","",$U1086*'9 All Base Data'!$Y1086)</f>
        <v>2.0181657117211683E-5</v>
      </c>
      <c r="AM1086" s="178">
        <f>IF($V1086="","",$V1086*'9 All Base Data'!$Y1086)</f>
        <v>2.1863759305302973E-5</v>
      </c>
      <c r="AN1086" s="178">
        <f>IF($W1086="","",$W1086*'9 All Base Data'!$Y1086)</f>
        <v>2.0659275404308877E-6</v>
      </c>
      <c r="AO1086" s="178">
        <f>IF($X1086="","",$X1086*'9 All Base Data'!$Y1086)</f>
        <v>1.2299079560266168E-5</v>
      </c>
      <c r="AP1086" s="178">
        <f>$Y1086*'9 All Base Data'!$Y1086</f>
        <v>3.0168745716002221E-3</v>
      </c>
      <c r="AQ1086" s="179">
        <f t="shared" si="179"/>
        <v>9.1993830219503359E-3</v>
      </c>
    </row>
    <row r="1087" spans="1:43" x14ac:dyDescent="0.25">
      <c r="A1087" s="124">
        <v>561902</v>
      </c>
      <c r="B1087" s="125" t="s">
        <v>1133</v>
      </c>
      <c r="C1087" s="126" t="s">
        <v>646</v>
      </c>
      <c r="D1087" s="101" t="s">
        <v>2102</v>
      </c>
      <c r="E1087" s="142"/>
      <c r="F1087" s="191" t="str">
        <f>IF('9 All Base Data'!G1087="Rural Centre","Rural",IF('9 All Base Data'!G1087="Rural (Incl.some Off Shore Islands)","Rural",IF('9 All Base Data'!G1087="Inlet-in TA but not in Urban Area","Rural",IF('9 All Base Data'!G1087="Rural (Incl.some Off Shore Islands)","Rural",IF('9 All Base Data'!G1087="Inlet-not in TA","Rural",IF('9 All Base Data'!G1087="Inland Water not in Urban Area","Rural",IF('9 All Base Data'!G1087="Oceanic-in Region but not in TA","Rural",'9 All Base Data'!G1087)))))))</f>
        <v>Rural</v>
      </c>
      <c r="G1087" s="177">
        <f>IF('9 All Base Data'!I1087="..C","..C",'9 All Base Data'!I1087*Basecase_Pop_2006)</f>
        <v>1875</v>
      </c>
      <c r="H1087" s="177">
        <f>IF('9 All Base Data'!J1087="..C","..C",'9 All Base Data'!J1087*Basecase_Pop_2006)</f>
        <v>1119</v>
      </c>
      <c r="I1087" s="191">
        <f>IF('9 All Base Data'!L1087="..C","..C",'9 All Base Data'!L1087*Basecase_Pop_2006)</f>
        <v>18</v>
      </c>
      <c r="J1087" s="156">
        <f>IF('9 All Base Data'!$P1087=0,0,('9 All Base Data'!$P1087*Basecase_Pop_2006)/(1+(1/(BaseCase_Mort_AllAdults_30*('9 All Base Data'!$W1087*Basecase_PM10)/10))))</f>
        <v>0.19375380836466849</v>
      </c>
      <c r="K1087" s="156">
        <f>IF('9 All Base Data'!$Q1087=0,0,('9 All Base Data'!$Q1087*Basecase_Pop_2006)/(1+(1/(BaseCase_Mort_Maori_30*('9 All Base Data'!$W1087*Basecase_PM10)/10))))</f>
        <v>9.1656603990569838E-2</v>
      </c>
      <c r="L1087" s="179">
        <f>133/(1+1/(BaseCase_Mort_Child_0_1*'9 All Base Data'!$AB$10/10))*IF('9 All Base Data'!$L1087="..C",0,'9 All Base Data'!L1087/'9 All Base Data'!$L$2022)</f>
        <v>2.6258001395494139E-3</v>
      </c>
      <c r="M1087" s="178">
        <f>IF('9 All Base Data'!$R1087="","",IF('9 All Base Data'!$R1087=0,0,('9 All Base Data'!$R1087*Basecase_Pop_2006)/(1+(1/(BaseCase_CardiacHA_All*('9 All Base Data'!$W1087*Basecase_PM10)/10)))))</f>
        <v>3.3314689156453837E-2</v>
      </c>
      <c r="N1087" s="178">
        <f>IF('9 All Base Data'!$S1087="","",IF('9 All Base Data'!$S1087=0,0,('9 All Base Data'!S1087*Basecase_Pop_2006)/(1+(1/(BaseCase_RespHA_All*('9 All Base Data'!$W1087*Basecase_PM10)/10)))))</f>
        <v>0.10542641811429573</v>
      </c>
      <c r="O1087" s="178">
        <f>IF('9 All Base Data'!$T1087="","",IF('9 All Base Data'!$T1087=0,0,('9 All Base Data'!$T1087*Basecase_Pop_2006)/(1+(1/(BaseCase_RespHA_Child_1_4*('9 All Base Data'!$W1087*Basecase_PM10)/10)))))</f>
        <v>4.7069708841073289E-2</v>
      </c>
      <c r="P1087" s="179">
        <f>IF('9 All Base Data'!$U1087="","",IF('9 All Base Data'!$U1087=0,0,('9 All Base Data'!$U1087*Basecase_Pop_2006)/(1+(1/(BaseCase_RespHA_Child_5_14*('9 All Base Data'!$W1087*Basecase_PM10)/10)))))</f>
        <v>1.5567774511431666E-2</v>
      </c>
      <c r="Q1087" s="156">
        <f>IF('7 Base case Results'!$G1087="..C",0,BaseCase_RADs_All*'7 Base case Results'!$G1087*('9 All Base Data'!$V1087*Basecase_PM10)/10)</f>
        <v>537.97500000000002</v>
      </c>
      <c r="R1087" s="189">
        <f t="shared" si="170"/>
        <v>0.68976355777821985</v>
      </c>
      <c r="S1087" s="178">
        <f t="shared" si="171"/>
        <v>0.32629751020642866</v>
      </c>
      <c r="T1087" s="179">
        <f t="shared" si="172"/>
        <v>9.3478484967959141E-3</v>
      </c>
      <c r="U1087" s="178">
        <f t="shared" si="173"/>
        <v>2.1154827614348188E-4</v>
      </c>
      <c r="V1087" s="178">
        <f t="shared" si="174"/>
        <v>4.7810880614833118E-4</v>
      </c>
      <c r="W1087" s="178">
        <f t="shared" si="175"/>
        <v>2.1346112959426736E-4</v>
      </c>
      <c r="X1087" s="179">
        <f t="shared" si="176"/>
        <v>7.0599857409342601E-5</v>
      </c>
      <c r="Y1087" s="179">
        <f t="shared" si="177"/>
        <v>3.3354450000000008E-2</v>
      </c>
      <c r="Z1087" s="186">
        <f t="shared" si="178"/>
        <v>0.73315551335730755</v>
      </c>
      <c r="AA1087" s="156">
        <f>$J1087*'9 All Base Data'!$Y1087</f>
        <v>1.6876758619814695E-2</v>
      </c>
      <c r="AB1087" s="156">
        <f>$K1087*'9 All Base Data'!$Y1087</f>
        <v>7.9836695573456753E-3</v>
      </c>
      <c r="AC1087" s="178">
        <f>$L1087*'9 All Base Data'!$Y1087</f>
        <v>2.2871805985689289E-4</v>
      </c>
      <c r="AD1087" s="178">
        <f>IF($M1087="","",$M1087*'9 All Base Data'!$Y1087)</f>
        <v>2.9018473088767227E-3</v>
      </c>
      <c r="AE1087" s="178">
        <f>IF($N1087="","",$N1087*'9 All Base Data'!$Y1087)</f>
        <v>9.183077358241391E-3</v>
      </c>
      <c r="AF1087" s="178">
        <f>IF($O1087="","",$O1087*'9 All Base Data'!$Y1087)</f>
        <v>4.0999664528948154E-3</v>
      </c>
      <c r="AG1087" s="178">
        <f>IF($P1087="","",$P1087*'9 All Base Data'!$Y1087)</f>
        <v>1.3560175920910881E-3</v>
      </c>
      <c r="AH1087" s="167">
        <f>$Q1087*'9 All Base Data'!$Y1087</f>
        <v>46.859849079232035</v>
      </c>
      <c r="AI1087" s="178">
        <f>$R1087*'9 All Base Data'!$Y1087</f>
        <v>6.0081260686540322E-2</v>
      </c>
      <c r="AJ1087" s="178">
        <f>$S1087*'9 All Base Data'!$Y1087</f>
        <v>2.8421863624150605E-2</v>
      </c>
      <c r="AK1087" s="178">
        <f>$T1087*'9 All Base Data'!$Y1087</f>
        <v>8.1423629309053879E-4</v>
      </c>
      <c r="AL1087" s="178">
        <f>IF($U1087="","",$U1087*'9 All Base Data'!$Y1087)</f>
        <v>1.8426730411367188E-5</v>
      </c>
      <c r="AM1087" s="178">
        <f>IF($V1087="","",$V1087*'9 All Base Data'!$Y1087)</f>
        <v>4.1645255819624712E-5</v>
      </c>
      <c r="AN1087" s="178">
        <f>IF($W1087="","",$W1087*'9 All Base Data'!$Y1087)</f>
        <v>1.8593347863877985E-5</v>
      </c>
      <c r="AO1087" s="178">
        <f>IF($X1087="","",$X1087*'9 All Base Data'!$Y1087)</f>
        <v>6.1495397801330842E-6</v>
      </c>
      <c r="AP1087" s="178">
        <f>$Y1087*'9 All Base Data'!$Y1087</f>
        <v>2.9053106429123869E-3</v>
      </c>
      <c r="AQ1087" s="179">
        <f t="shared" si="179"/>
        <v>6.3860879608774235E-2</v>
      </c>
    </row>
    <row r="1088" spans="1:43" x14ac:dyDescent="0.25">
      <c r="A1088" s="124">
        <v>562100</v>
      </c>
      <c r="B1088" s="125" t="s">
        <v>1134</v>
      </c>
      <c r="C1088" s="126" t="s">
        <v>646</v>
      </c>
      <c r="D1088" s="101" t="s">
        <v>2102</v>
      </c>
      <c r="E1088" s="142"/>
      <c r="F1088" s="191" t="str">
        <f>IF('9 All Base Data'!G1088="Rural Centre","Rural",IF('9 All Base Data'!G1088="Rural (Incl.some Off Shore Islands)","Rural",IF('9 All Base Data'!G1088="Inlet-in TA but not in Urban Area","Rural",IF('9 All Base Data'!G1088="Rural (Incl.some Off Shore Islands)","Rural",IF('9 All Base Data'!G1088="Inlet-not in TA","Rural",IF('9 All Base Data'!G1088="Inland Water not in Urban Area","Rural",IF('9 All Base Data'!G1088="Oceanic-in Region but not in TA","Rural",'9 All Base Data'!G1088)))))))</f>
        <v>Palmerston North</v>
      </c>
      <c r="G1088" s="177">
        <f>IF('9 All Base Data'!I1088="..C","..C",'9 All Base Data'!I1088*Basecase_Pop_2006)</f>
        <v>5505</v>
      </c>
      <c r="H1088" s="177">
        <f>IF('9 All Base Data'!J1088="..C","..C",'9 All Base Data'!J1088*Basecase_Pop_2006)</f>
        <v>3264</v>
      </c>
      <c r="I1088" s="191">
        <f>IF('9 All Base Data'!L1088="..C","..C",'9 All Base Data'!L1088*Basecase_Pop_2006)</f>
        <v>78</v>
      </c>
      <c r="J1088" s="156">
        <f>IF('9 All Base Data'!$P1088=0,0,('9 All Base Data'!$P1088*Basecase_Pop_2006)/(1+(1/(BaseCase_Mort_AllAdults_30*('9 All Base Data'!$W1088*Basecase_PM10)/10))))</f>
        <v>8.7227414330218064E-2</v>
      </c>
      <c r="K1088" s="156">
        <f>IF('9 All Base Data'!$Q1088=0,0,('9 All Base Data'!$Q1088*Basecase_Pop_2006)/(1+(1/(BaseCase_Mort_Maori_30*('9 All Base Data'!$W1088*Basecase_PM10)/10))))</f>
        <v>0</v>
      </c>
      <c r="L1088" s="179">
        <f>133/(1+1/(BaseCase_Mort_Child_0_1*'9 All Base Data'!$AB$10/10))*IF('9 All Base Data'!$L1088="..C",0,'9 All Base Data'!L1088/'9 All Base Data'!$L$2022)</f>
        <v>1.1378467271380793E-2</v>
      </c>
      <c r="M1088" s="178">
        <f>IF('9 All Base Data'!$R1088="","",IF('9 All Base Data'!$R1088=0,0,('9 All Base Data'!$R1088*Basecase_Pop_2006)/(1+(1/(BaseCase_CardiacHA_All*('9 All Base Data'!$W1088*Basecase_PM10)/10)))))</f>
        <v>0.46918489065606367</v>
      </c>
      <c r="N1088" s="178">
        <f>IF('9 All Base Data'!$S1088="","",IF('9 All Base Data'!$S1088=0,0,('9 All Base Data'!S1088*Basecase_Pop_2006)/(1+(1/(BaseCase_RespHA_All*('9 All Base Data'!$W1088*Basecase_PM10)/10)))))</f>
        <v>0.51485148514851486</v>
      </c>
      <c r="O1088" s="178">
        <f>IF('9 All Base Data'!$T1088="","",IF('9 All Base Data'!$T1088=0,0,('9 All Base Data'!$T1088*Basecase_Pop_2006)/(1+(1/(BaseCase_RespHA_Child_1_4*('9 All Base Data'!$W1088*Basecase_PM10)/10)))))</f>
        <v>0.1699346405228758</v>
      </c>
      <c r="P1088" s="179">
        <f>IF('9 All Base Data'!$U1088="","",IF('9 All Base Data'!$U1088=0,0,('9 All Base Data'!$U1088*Basecase_Pop_2006)/(1+(1/(BaseCase_RespHA_Child_5_14*('9 All Base Data'!$W1088*Basecase_PM10)/10)))))</f>
        <v>0.11650485436893203</v>
      </c>
      <c r="Q1088" s="156">
        <f>IF('7 Base case Results'!$G1088="..C",0,BaseCase_RADs_All*'7 Base case Results'!$G1088*('9 All Base Data'!$V1088*Basecase_PM10)/10)</f>
        <v>2972.7</v>
      </c>
      <c r="R1088" s="189">
        <f t="shared" si="170"/>
        <v>0.31052959501557631</v>
      </c>
      <c r="S1088" s="178">
        <f t="shared" si="171"/>
        <v>0</v>
      </c>
      <c r="T1088" s="179">
        <f t="shared" si="172"/>
        <v>4.0507343486115621E-2</v>
      </c>
      <c r="U1088" s="178">
        <f t="shared" si="173"/>
        <v>2.9793240556660046E-3</v>
      </c>
      <c r="V1088" s="178">
        <f t="shared" si="174"/>
        <v>2.3348514851485149E-3</v>
      </c>
      <c r="W1088" s="178">
        <f t="shared" si="175"/>
        <v>7.7065359477124175E-4</v>
      </c>
      <c r="X1088" s="179">
        <f t="shared" si="176"/>
        <v>5.2834951456310676E-4</v>
      </c>
      <c r="Y1088" s="179">
        <f t="shared" si="177"/>
        <v>0.18430739999999998</v>
      </c>
      <c r="Z1088" s="186">
        <f t="shared" si="178"/>
        <v>0.54065851404250642</v>
      </c>
      <c r="AA1088" s="156">
        <f>$J1088*'9 All Base Data'!$Y1088</f>
        <v>2.3762666547679692E-2</v>
      </c>
      <c r="AB1088" s="156">
        <f>$K1088*'9 All Base Data'!$Y1088</f>
        <v>0</v>
      </c>
      <c r="AC1088" s="178">
        <f>$L1088*'9 All Base Data'!$Y1088</f>
        <v>3.0997447954827233E-3</v>
      </c>
      <c r="AD1088" s="178">
        <f>IF($M1088="","",$M1088*'9 All Base Data'!$Y1088)</f>
        <v>0.12781628564229075</v>
      </c>
      <c r="AE1088" s="178">
        <f>IF($N1088="","",$N1088*'9 All Base Data'!$Y1088)</f>
        <v>0.14025687058481945</v>
      </c>
      <c r="AF1088" s="178">
        <f>IF($O1088="","",$O1088*'9 All Base Data'!$Y1088)</f>
        <v>4.6293934408714911E-2</v>
      </c>
      <c r="AG1088" s="178">
        <f>IF($P1088="","",$P1088*'9 All Base Data'!$Y1088)</f>
        <v>3.1738485277968853E-2</v>
      </c>
      <c r="AH1088" s="167">
        <f>$Q1088*'9 All Base Data'!$Y1088</f>
        <v>809.82887534493784</v>
      </c>
      <c r="AI1088" s="178">
        <f>$R1088*'9 All Base Data'!$Y1088</f>
        <v>8.4595092909739697E-2</v>
      </c>
      <c r="AJ1088" s="178">
        <f>$S1088*'9 All Base Data'!$Y1088</f>
        <v>0</v>
      </c>
      <c r="AK1088" s="178">
        <f>$T1088*'9 All Base Data'!$Y1088</f>
        <v>1.1035091471918496E-2</v>
      </c>
      <c r="AL1088" s="178">
        <f>IF($U1088="","",$U1088*'9 All Base Data'!$Y1088)</f>
        <v>8.1163341382854638E-4</v>
      </c>
      <c r="AM1088" s="178">
        <f>IF($V1088="","",$V1088*'9 All Base Data'!$Y1088)</f>
        <v>6.3606490810215628E-4</v>
      </c>
      <c r="AN1088" s="178">
        <f>IF($W1088="","",$W1088*'9 All Base Data'!$Y1088)</f>
        <v>2.0994299254352213E-4</v>
      </c>
      <c r="AO1088" s="178">
        <f>IF($X1088="","",$X1088*'9 All Base Data'!$Y1088)</f>
        <v>1.4393403073558874E-4</v>
      </c>
      <c r="AP1088" s="178">
        <f>$Y1088*'9 All Base Data'!$Y1088</f>
        <v>5.0209390271386149E-2</v>
      </c>
      <c r="AQ1088" s="179">
        <f t="shared" si="179"/>
        <v>0.14728727297497504</v>
      </c>
    </row>
    <row r="1089" spans="1:43" x14ac:dyDescent="0.25">
      <c r="A1089" s="124">
        <v>562200</v>
      </c>
      <c r="B1089" s="125" t="s">
        <v>1135</v>
      </c>
      <c r="C1089" s="126" t="s">
        <v>646</v>
      </c>
      <c r="D1089" s="101" t="s">
        <v>2102</v>
      </c>
      <c r="E1089" s="142"/>
      <c r="F1089" s="191" t="str">
        <f>IF('9 All Base Data'!G1089="Rural Centre","Rural",IF('9 All Base Data'!G1089="Rural (Incl.some Off Shore Islands)","Rural",IF('9 All Base Data'!G1089="Inlet-in TA but not in Urban Area","Rural",IF('9 All Base Data'!G1089="Rural (Incl.some Off Shore Islands)","Rural",IF('9 All Base Data'!G1089="Inlet-not in TA","Rural",IF('9 All Base Data'!G1089="Inland Water not in Urban Area","Rural",IF('9 All Base Data'!G1089="Oceanic-in Region but not in TA","Rural",'9 All Base Data'!G1089)))))))</f>
        <v>Palmerston North</v>
      </c>
      <c r="G1089" s="177">
        <f>IF('9 All Base Data'!I1089="..C","..C",'9 All Base Data'!I1089*Basecase_Pop_2006)</f>
        <v>6771</v>
      </c>
      <c r="H1089" s="177">
        <f>IF('9 All Base Data'!J1089="..C","..C",'9 All Base Data'!J1089*Basecase_Pop_2006)</f>
        <v>3690</v>
      </c>
      <c r="I1089" s="191">
        <f>IF('9 All Base Data'!L1089="..C","..C",'9 All Base Data'!L1089*Basecase_Pop_2006)</f>
        <v>117</v>
      </c>
      <c r="J1089" s="156">
        <f>IF('9 All Base Data'!$P1089=0,0,('9 All Base Data'!$P1089*Basecase_Pop_2006)/(1+(1/(BaseCase_Mort_AllAdults_30*('9 All Base Data'!$W1089*Basecase_PM10)/10))))</f>
        <v>1.0249221183800623</v>
      </c>
      <c r="K1089" s="156">
        <f>IF('9 All Base Data'!$Q1089=0,0,('9 All Base Data'!$Q1089*Basecase_Pop_2006)/(1+(1/(BaseCase_Mort_Maori_30*('9 All Base Data'!$W1089*Basecase_PM10)/10))))</f>
        <v>0.27777777777777779</v>
      </c>
      <c r="L1089" s="179">
        <f>133/(1+1/(BaseCase_Mort_Child_0_1*'9 All Base Data'!$AB$10/10))*IF('9 All Base Data'!$L1089="..C",0,'9 All Base Data'!L1089/'9 All Base Data'!$L$2022)</f>
        <v>1.7067700907071191E-2</v>
      </c>
      <c r="M1089" s="178">
        <f>IF('9 All Base Data'!$R1089="","",IF('9 All Base Data'!$R1089=0,0,('9 All Base Data'!$R1089*Basecase_Pop_2006)/(1+(1/(BaseCase_CardiacHA_All*('9 All Base Data'!$W1089*Basecase_PM10)/10)))))</f>
        <v>0.22664015904572565</v>
      </c>
      <c r="N1089" s="178">
        <f>IF('9 All Base Data'!$S1089="","",IF('9 All Base Data'!$S1089=0,0,('9 All Base Data'!S1089*Basecase_Pop_2006)/(1+(1/(BaseCase_RespHA_All*('9 All Base Data'!$W1089*Basecase_PM10)/10)))))</f>
        <v>0.45214521452145212</v>
      </c>
      <c r="O1089" s="178">
        <f>IF('9 All Base Data'!$T1089="","",IF('9 All Base Data'!$T1089=0,0,('9 All Base Data'!$T1089*Basecase_Pop_2006)/(1+(1/(BaseCase_RespHA_Child_1_4*('9 All Base Data'!$W1089*Basecase_PM10)/10)))))</f>
        <v>0.2483660130718954</v>
      </c>
      <c r="P1089" s="179">
        <f>IF('9 All Base Data'!$U1089="","",IF('9 All Base Data'!$U1089=0,0,('9 All Base Data'!$U1089*Basecase_Pop_2006)/(1+(1/(BaseCase_RespHA_Child_5_14*('9 All Base Data'!$W1089*Basecase_PM10)/10)))))</f>
        <v>0.14563106796116504</v>
      </c>
      <c r="Q1089" s="156">
        <f>IF('7 Base case Results'!$G1089="..C",0,BaseCase_RADs_All*'7 Base case Results'!$G1089*('9 All Base Data'!$V1089*Basecase_PM10)/10)</f>
        <v>3656.34</v>
      </c>
      <c r="R1089" s="189">
        <f t="shared" si="170"/>
        <v>3.6487227414330214</v>
      </c>
      <c r="S1089" s="178">
        <f t="shared" si="171"/>
        <v>0.98888888888888893</v>
      </c>
      <c r="T1089" s="179">
        <f t="shared" si="172"/>
        <v>6.0761015229173439E-2</v>
      </c>
      <c r="U1089" s="178">
        <f t="shared" si="173"/>
        <v>1.4391650099403581E-3</v>
      </c>
      <c r="V1089" s="178">
        <f t="shared" si="174"/>
        <v>2.0504785478547855E-3</v>
      </c>
      <c r="W1089" s="178">
        <f t="shared" si="175"/>
        <v>1.1263398692810457E-3</v>
      </c>
      <c r="X1089" s="179">
        <f t="shared" si="176"/>
        <v>6.6043689320388339E-4</v>
      </c>
      <c r="Y1089" s="179">
        <f t="shared" si="177"/>
        <v>0.22669308000000002</v>
      </c>
      <c r="Z1089" s="186">
        <f t="shared" si="178"/>
        <v>3.9396664802199899</v>
      </c>
      <c r="AA1089" s="156">
        <f>$J1089*'9 All Base Data'!$Y1089</f>
        <v>0.2792113319352364</v>
      </c>
      <c r="AB1089" s="156">
        <f>$K1089*'9 All Base Data'!$Y1089</f>
        <v>7.5672777398860927E-2</v>
      </c>
      <c r="AC1089" s="178">
        <f>$L1089*'9 All Base Data'!$Y1089</f>
        <v>4.649617193224086E-3</v>
      </c>
      <c r="AD1089" s="178">
        <f>IF($M1089="","",$M1089*'9 All Base Data'!$Y1089)</f>
        <v>6.1741765098394678E-2</v>
      </c>
      <c r="AE1089" s="178">
        <f>IF($N1089="","",$N1089*'9 All Base Data'!$Y1089)</f>
        <v>0.12317430301359145</v>
      </c>
      <c r="AF1089" s="178">
        <f>IF($O1089="","",$O1089*'9 All Base Data'!$Y1089)</f>
        <v>6.7660365674275649E-2</v>
      </c>
      <c r="AG1089" s="178">
        <f>IF($P1089="","",$P1089*'9 All Base Data'!$Y1089)</f>
        <v>3.9673106597461066E-2</v>
      </c>
      <c r="AH1089" s="167">
        <f>$Q1089*'9 All Base Data'!$Y1089</f>
        <v>996.06745049238418</v>
      </c>
      <c r="AI1089" s="178">
        <f>$R1089*'9 All Base Data'!$Y1089</f>
        <v>0.99399234168944139</v>
      </c>
      <c r="AJ1089" s="178">
        <f>$S1089*'9 All Base Data'!$Y1089</f>
        <v>0.2693950875399449</v>
      </c>
      <c r="AK1089" s="178">
        <f>$T1089*'9 All Base Data'!$Y1089</f>
        <v>1.6552637207877745E-2</v>
      </c>
      <c r="AL1089" s="178">
        <f>IF($U1089="","",$U1089*'9 All Base Data'!$Y1089)</f>
        <v>3.920602083748063E-4</v>
      </c>
      <c r="AM1089" s="178">
        <f>IF($V1089="","",$V1089*'9 All Base Data'!$Y1089)</f>
        <v>5.5859546416663726E-4</v>
      </c>
      <c r="AN1089" s="178">
        <f>IF($W1089="","",$W1089*'9 All Base Data'!$Y1089)</f>
        <v>3.0683975833284004E-4</v>
      </c>
      <c r="AO1089" s="178">
        <f>IF($X1089="","",$X1089*'9 All Base Data'!$Y1089)</f>
        <v>1.7991753841948592E-4</v>
      </c>
      <c r="AP1089" s="178">
        <f>$Y1089*'9 All Base Data'!$Y1089</f>
        <v>6.1756181930527822E-2</v>
      </c>
      <c r="AQ1089" s="179">
        <f t="shared" si="179"/>
        <v>1.0732518165003886</v>
      </c>
    </row>
    <row r="1090" spans="1:43" x14ac:dyDescent="0.25">
      <c r="A1090" s="124">
        <v>562310</v>
      </c>
      <c r="B1090" s="125" t="s">
        <v>1136</v>
      </c>
      <c r="C1090" s="126" t="s">
        <v>646</v>
      </c>
      <c r="D1090" s="101" t="s">
        <v>2102</v>
      </c>
      <c r="E1090" s="142"/>
      <c r="F1090" s="191" t="str">
        <f>IF('9 All Base Data'!G1090="Rural Centre","Rural",IF('9 All Base Data'!G1090="Rural (Incl.some Off Shore Islands)","Rural",IF('9 All Base Data'!G1090="Inlet-in TA but not in Urban Area","Rural",IF('9 All Base Data'!G1090="Rural (Incl.some Off Shore Islands)","Rural",IF('9 All Base Data'!G1090="Inlet-not in TA","Rural",IF('9 All Base Data'!G1090="Inland Water not in Urban Area","Rural",IF('9 All Base Data'!G1090="Oceanic-in Region but not in TA","Rural",'9 All Base Data'!G1090)))))))</f>
        <v>Palmerston North</v>
      </c>
      <c r="G1090" s="177">
        <f>IF('9 All Base Data'!I1090="..C","..C",'9 All Base Data'!I1090*Basecase_Pop_2006)</f>
        <v>5253</v>
      </c>
      <c r="H1090" s="177">
        <f>IF('9 All Base Data'!J1090="..C","..C",'9 All Base Data'!J1090*Basecase_Pop_2006)</f>
        <v>2772</v>
      </c>
      <c r="I1090" s="191">
        <f>IF('9 All Base Data'!L1090="..C","..C",'9 All Base Data'!L1090*Basecase_Pop_2006)</f>
        <v>87</v>
      </c>
      <c r="J1090" s="156">
        <f>IF('9 All Base Data'!$P1090=0,0,('9 All Base Data'!$P1090*Basecase_Pop_2006)/(1+(1/(BaseCase_Mort_AllAdults_30*('9 All Base Data'!$W1090*Basecase_PM10)/10))))</f>
        <v>0.82866043613707163</v>
      </c>
      <c r="K1090" s="156">
        <f>IF('9 All Base Data'!$Q1090=0,0,('9 All Base Data'!$Q1090*Basecase_Pop_2006)/(1+(1/(BaseCase_Mort_Maori_30*('9 All Base Data'!$W1090*Basecase_PM10)/10))))</f>
        <v>0</v>
      </c>
      <c r="L1090" s="179">
        <f>133/(1+1/(BaseCase_Mort_Child_0_1*'9 All Base Data'!$AB$10/10))*IF('9 All Base Data'!$L1090="..C",0,'9 All Base Data'!L1090/'9 All Base Data'!$L$2022)</f>
        <v>1.26913673411555E-2</v>
      </c>
      <c r="M1090" s="178">
        <f>IF('9 All Base Data'!$R1090="","",IF('9 All Base Data'!$R1090=0,0,('9 All Base Data'!$R1090*Basecase_Pop_2006)/(1+(1/(BaseCase_CardiacHA_All*('9 All Base Data'!$W1090*Basecase_PM10)/10)))))</f>
        <v>0.48310139165009941</v>
      </c>
      <c r="N1090" s="178">
        <f>IF('9 All Base Data'!$S1090="","",IF('9 All Base Data'!$S1090=0,0,('9 All Base Data'!S1090*Basecase_Pop_2006)/(1+(1/(BaseCase_RespHA_All*('9 All Base Data'!$W1090*Basecase_PM10)/10)))))</f>
        <v>0.88448844884488442</v>
      </c>
      <c r="O1090" s="178">
        <f>IF('9 All Base Data'!$T1090="","",IF('9 All Base Data'!$T1090=0,0,('9 All Base Data'!$T1090*Basecase_Pop_2006)/(1+(1/(BaseCase_RespHA_Child_1_4*('9 All Base Data'!$W1090*Basecase_PM10)/10)))))</f>
        <v>0.24183006535947713</v>
      </c>
      <c r="P1090" s="179">
        <f>IF('9 All Base Data'!$U1090="","",IF('9 All Base Data'!$U1090=0,0,('9 All Base Data'!$U1090*Basecase_Pop_2006)/(1+(1/(BaseCase_RespHA_Child_5_14*('9 All Base Data'!$W1090*Basecase_PM10)/10)))))</f>
        <v>0.14563106796116504</v>
      </c>
      <c r="Q1090" s="156">
        <f>IF('7 Base case Results'!$G1090="..C",0,BaseCase_RADs_All*'7 Base case Results'!$G1090*('9 All Base Data'!$V1090*Basecase_PM10)/10)</f>
        <v>2836.62</v>
      </c>
      <c r="R1090" s="189">
        <f t="shared" si="170"/>
        <v>2.9500311526479748</v>
      </c>
      <c r="S1090" s="178">
        <f t="shared" si="171"/>
        <v>0</v>
      </c>
      <c r="T1090" s="179">
        <f t="shared" si="172"/>
        <v>4.5181267734513579E-2</v>
      </c>
      <c r="U1090" s="178">
        <f t="shared" si="173"/>
        <v>3.0676938369781316E-3</v>
      </c>
      <c r="V1090" s="178">
        <f t="shared" si="174"/>
        <v>4.0111551155115506E-3</v>
      </c>
      <c r="W1090" s="178">
        <f t="shared" si="175"/>
        <v>1.0966993464052287E-3</v>
      </c>
      <c r="X1090" s="179">
        <f t="shared" si="176"/>
        <v>6.6043689320388339E-4</v>
      </c>
      <c r="Y1090" s="179">
        <f t="shared" si="177"/>
        <v>0.17587043999999999</v>
      </c>
      <c r="Z1090" s="186">
        <f t="shared" si="178"/>
        <v>3.1781617093349785</v>
      </c>
      <c r="AA1090" s="156">
        <f>$J1090*'9 All Base Data'!$Y1090</f>
        <v>0.22574533220295706</v>
      </c>
      <c r="AB1090" s="156">
        <f>$K1090*'9 All Base Data'!$Y1090</f>
        <v>0</v>
      </c>
      <c r="AC1090" s="178">
        <f>$L1090*'9 All Base Data'!$Y1090</f>
        <v>3.4574076564999607E-3</v>
      </c>
      <c r="AD1090" s="178">
        <f>IF($M1090="","",$M1090*'9 All Base Data'!$Y1090)</f>
        <v>0.13160744665710444</v>
      </c>
      <c r="AE1090" s="178">
        <f>IF($N1090="","",$N1090*'9 All Base Data'!$Y1090)</f>
        <v>0.24095411100468983</v>
      </c>
      <c r="AF1090" s="178">
        <f>IF($O1090="","",$O1090*'9 All Base Data'!$Y1090)</f>
        <v>6.5879829735478929E-2</v>
      </c>
      <c r="AG1090" s="178">
        <f>IF($P1090="","",$P1090*'9 All Base Data'!$Y1090)</f>
        <v>3.9673106597461066E-2</v>
      </c>
      <c r="AH1090" s="167">
        <f>$Q1090*'9 All Base Data'!$Y1090</f>
        <v>772.75768977056475</v>
      </c>
      <c r="AI1090" s="178">
        <f>$R1090*'9 All Base Data'!$Y1090</f>
        <v>0.80365338264252717</v>
      </c>
      <c r="AJ1090" s="178">
        <f>$S1090*'9 All Base Data'!$Y1090</f>
        <v>0</v>
      </c>
      <c r="AK1090" s="178">
        <f>$T1090*'9 All Base Data'!$Y1090</f>
        <v>1.230837125713986E-2</v>
      </c>
      <c r="AL1090" s="178">
        <f>IF($U1090="","",$U1090*'9 All Base Data'!$Y1090)</f>
        <v>8.3570728627261335E-4</v>
      </c>
      <c r="AM1090" s="178">
        <f>IF($V1090="","",$V1090*'9 All Base Data'!$Y1090)</f>
        <v>1.0927268934062683E-3</v>
      </c>
      <c r="AN1090" s="178">
        <f>IF($W1090="","",$W1090*'9 All Base Data'!$Y1090)</f>
        <v>2.9876502785039689E-4</v>
      </c>
      <c r="AO1090" s="178">
        <f>IF($X1090="","",$X1090*'9 All Base Data'!$Y1090)</f>
        <v>1.7991753841948592E-4</v>
      </c>
      <c r="AP1090" s="178">
        <f>$Y1090*'9 All Base Data'!$Y1090</f>
        <v>4.7910976765775014E-2</v>
      </c>
      <c r="AQ1090" s="179">
        <f t="shared" si="179"/>
        <v>0.86580116484512093</v>
      </c>
    </row>
    <row r="1091" spans="1:43" x14ac:dyDescent="0.25">
      <c r="A1091" s="124">
        <v>562320</v>
      </c>
      <c r="B1091" s="125" t="s">
        <v>1137</v>
      </c>
      <c r="C1091" s="126" t="s">
        <v>646</v>
      </c>
      <c r="D1091" s="101" t="s">
        <v>2102</v>
      </c>
      <c r="E1091" s="142"/>
      <c r="F1091" s="191" t="str">
        <f>IF('9 All Base Data'!G1091="Rural Centre","Rural",IF('9 All Base Data'!G1091="Rural (Incl.some Off Shore Islands)","Rural",IF('9 All Base Data'!G1091="Inlet-in TA but not in Urban Area","Rural",IF('9 All Base Data'!G1091="Rural (Incl.some Off Shore Islands)","Rural",IF('9 All Base Data'!G1091="Inlet-not in TA","Rural",IF('9 All Base Data'!G1091="Inland Water not in Urban Area","Rural",IF('9 All Base Data'!G1091="Oceanic-in Region but not in TA","Rural",'9 All Base Data'!G1091)))))))</f>
        <v>Palmerston North</v>
      </c>
      <c r="G1091" s="177">
        <f>IF('9 All Base Data'!I1091="..C","..C",'9 All Base Data'!I1091*Basecase_Pop_2006)</f>
        <v>1923</v>
      </c>
      <c r="H1091" s="177">
        <f>IF('9 All Base Data'!J1091="..C","..C",'9 All Base Data'!J1091*Basecase_Pop_2006)</f>
        <v>1086</v>
      </c>
      <c r="I1091" s="191">
        <f>IF('9 All Base Data'!L1091="..C","..C",'9 All Base Data'!L1091*Basecase_Pop_2006)</f>
        <v>30</v>
      </c>
      <c r="J1091" s="156">
        <f>IF('9 All Base Data'!$P1091=0,0,('9 All Base Data'!$P1091*Basecase_Pop_2006)/(1+(1/(BaseCase_Mort_AllAdults_30*('9 All Base Data'!$W1091*Basecase_PM10)/10))))</f>
        <v>3.7507788161993774</v>
      </c>
      <c r="K1091" s="156">
        <f>IF('9 All Base Data'!$Q1091=0,0,('9 All Base Data'!$Q1091*Basecase_Pop_2006)/(1+(1/(BaseCase_Mort_Maori_30*('9 All Base Data'!$W1091*Basecase_PM10)/10))))</f>
        <v>0.33333333333333331</v>
      </c>
      <c r="L1091" s="179">
        <f>133/(1+1/(BaseCase_Mort_Child_0_1*'9 All Base Data'!$AB$10/10))*IF('9 All Base Data'!$L1091="..C",0,'9 All Base Data'!L1091/'9 All Base Data'!$L$2022)</f>
        <v>4.3763335659156898E-3</v>
      </c>
      <c r="M1091" s="178">
        <f>IF('9 All Base Data'!$R1091="","",IF('9 All Base Data'!$R1091=0,0,('9 All Base Data'!$R1091*Basecase_Pop_2006)/(1+(1/(BaseCase_CardiacHA_All*('9 All Base Data'!$W1091*Basecase_PM10)/10)))))</f>
        <v>0.14314115308151093</v>
      </c>
      <c r="N1091" s="178">
        <f>IF('9 All Base Data'!$S1091="","",IF('9 All Base Data'!$S1091=0,0,('9 All Base Data'!S1091*Basecase_Pop_2006)/(1+(1/(BaseCase_RespHA_All*('9 All Base Data'!$W1091*Basecase_PM10)/10)))))</f>
        <v>0.28052805280528054</v>
      </c>
      <c r="O1091" s="178">
        <f>IF('9 All Base Data'!$T1091="","",IF('9 All Base Data'!$T1091=0,0,('9 All Base Data'!$T1091*Basecase_Pop_2006)/(1+(1/(BaseCase_RespHA_Child_1_4*('9 All Base Data'!$W1091*Basecase_PM10)/10)))))</f>
        <v>0.1045751633986928</v>
      </c>
      <c r="P1091" s="179">
        <f>IF('9 All Base Data'!$U1091="","",IF('9 All Base Data'!$U1091=0,0,('9 All Base Data'!$U1091*Basecase_Pop_2006)/(1+(1/(BaseCase_RespHA_Child_5_14*('9 All Base Data'!$W1091*Basecase_PM10)/10)))))</f>
        <v>6.7961165048543687E-2</v>
      </c>
      <c r="Q1091" s="156">
        <f>IF('7 Base case Results'!$G1091="..C",0,BaseCase_RADs_All*'7 Base case Results'!$G1091*('9 All Base Data'!$V1091*Basecase_PM10)/10)</f>
        <v>1038.42</v>
      </c>
      <c r="R1091" s="189">
        <f t="shared" si="170"/>
        <v>13.352772585669785</v>
      </c>
      <c r="S1091" s="178">
        <f t="shared" si="171"/>
        <v>1.1866666666666665</v>
      </c>
      <c r="T1091" s="179">
        <f t="shared" si="172"/>
        <v>1.5579747494659856E-2</v>
      </c>
      <c r="U1091" s="178">
        <f t="shared" si="173"/>
        <v>9.0894632206759448E-4</v>
      </c>
      <c r="V1091" s="178">
        <f t="shared" si="174"/>
        <v>1.2721947194719474E-3</v>
      </c>
      <c r="W1091" s="178">
        <f t="shared" si="175"/>
        <v>4.7424836601307188E-4</v>
      </c>
      <c r="X1091" s="179">
        <f t="shared" si="176"/>
        <v>3.0820388349514564E-4</v>
      </c>
      <c r="Y1091" s="179">
        <f t="shared" si="177"/>
        <v>6.4382040000000001E-2</v>
      </c>
      <c r="Z1091" s="186">
        <f t="shared" si="178"/>
        <v>13.434915514205985</v>
      </c>
      <c r="AA1091" s="156">
        <f>$J1091*'9 All Base Data'!$Y1091</f>
        <v>1.0217946615502269</v>
      </c>
      <c r="AB1091" s="156">
        <f>$K1091*'9 All Base Data'!$Y1091</f>
        <v>9.0807332878633101E-2</v>
      </c>
      <c r="AC1091" s="178">
        <f>$L1091*'9 All Base Data'!$Y1091</f>
        <v>1.1922095367241244E-3</v>
      </c>
      <c r="AD1091" s="178">
        <f>IF($M1091="","",$M1091*'9 All Base Data'!$Y1091)</f>
        <v>3.8994799009512429E-2</v>
      </c>
      <c r="AE1091" s="178">
        <f>IF($N1091="","",$N1091*'9 All Base Data'!$Y1091)</f>
        <v>7.642201281865163E-2</v>
      </c>
      <c r="AF1091" s="178">
        <f>IF($O1091="","",$O1091*'9 All Base Data'!$Y1091)</f>
        <v>2.8488575020747638E-2</v>
      </c>
      <c r="AG1091" s="178">
        <f>IF($P1091="","",$P1091*'9 All Base Data'!$Y1091)</f>
        <v>1.8514116412148496E-2</v>
      </c>
      <c r="AH1091" s="167">
        <f>$Q1091*'9 All Base Data'!$Y1091</f>
        <v>282.88845182349058</v>
      </c>
      <c r="AI1091" s="178">
        <f>$R1091*'9 All Base Data'!$Y1091</f>
        <v>3.6375889951188078</v>
      </c>
      <c r="AJ1091" s="178">
        <f>$S1091*'9 All Base Data'!$Y1091</f>
        <v>0.32327410504793386</v>
      </c>
      <c r="AK1091" s="178">
        <f>$T1091*'9 All Base Data'!$Y1091</f>
        <v>4.2442659507378831E-3</v>
      </c>
      <c r="AL1091" s="178">
        <f>IF($U1091="","",$U1091*'9 All Base Data'!$Y1091)</f>
        <v>2.4761697371040396E-4</v>
      </c>
      <c r="AM1091" s="178">
        <f>IF($V1091="","",$V1091*'9 All Base Data'!$Y1091)</f>
        <v>3.4657382813258522E-4</v>
      </c>
      <c r="AN1091" s="178">
        <f>IF($W1091="","",$W1091*'9 All Base Data'!$Y1091)</f>
        <v>1.2919568771909055E-4</v>
      </c>
      <c r="AO1091" s="178">
        <f>IF($X1091="","",$X1091*'9 All Base Data'!$Y1091)</f>
        <v>8.3961517929093444E-5</v>
      </c>
      <c r="AP1091" s="178">
        <f>$Y1091*'9 All Base Data'!$Y1091</f>
        <v>1.7539084013056417E-2</v>
      </c>
      <c r="AQ1091" s="179">
        <f t="shared" si="179"/>
        <v>3.6599665358844446</v>
      </c>
    </row>
    <row r="1092" spans="1:43" x14ac:dyDescent="0.25">
      <c r="A1092" s="124">
        <v>562401</v>
      </c>
      <c r="B1092" s="125" t="s">
        <v>1138</v>
      </c>
      <c r="C1092" s="126" t="s">
        <v>646</v>
      </c>
      <c r="D1092" s="101" t="s">
        <v>2102</v>
      </c>
      <c r="E1092" s="142"/>
      <c r="F1092" s="191" t="str">
        <f>IF('9 All Base Data'!G1092="Rural Centre","Rural",IF('9 All Base Data'!G1092="Rural (Incl.some Off Shore Islands)","Rural",IF('9 All Base Data'!G1092="Inlet-in TA but not in Urban Area","Rural",IF('9 All Base Data'!G1092="Rural (Incl.some Off Shore Islands)","Rural",IF('9 All Base Data'!G1092="Inlet-not in TA","Rural",IF('9 All Base Data'!G1092="Inland Water not in Urban Area","Rural",IF('9 All Base Data'!G1092="Oceanic-in Region but not in TA","Rural",'9 All Base Data'!G1092)))))))</f>
        <v>Palmerston North</v>
      </c>
      <c r="G1092" s="177">
        <f>IF('9 All Base Data'!I1092="..C","..C",'9 All Base Data'!I1092*Basecase_Pop_2006)</f>
        <v>2601</v>
      </c>
      <c r="H1092" s="177">
        <f>IF('9 All Base Data'!J1092="..C","..C",'9 All Base Data'!J1092*Basecase_Pop_2006)</f>
        <v>1500</v>
      </c>
      <c r="I1092" s="191">
        <f>IF('9 All Base Data'!L1092="..C","..C",'9 All Base Data'!L1092*Basecase_Pop_2006)</f>
        <v>39</v>
      </c>
      <c r="J1092" s="156">
        <f>IF('9 All Base Data'!$P1092=0,0,('9 All Base Data'!$P1092*Basecase_Pop_2006)/(1+(1/(BaseCase_Mort_AllAdults_30*('9 All Base Data'!$W1092*Basecase_PM10)/10))))</f>
        <v>0.63239875389408096</v>
      </c>
      <c r="K1092" s="156">
        <f>IF('9 All Base Data'!$Q1092=0,0,('9 All Base Data'!$Q1092*Basecase_Pop_2006)/(1+(1/(BaseCase_Mort_Maori_30*('9 All Base Data'!$W1092*Basecase_PM10)/10))))</f>
        <v>0.1111111111111111</v>
      </c>
      <c r="L1092" s="179">
        <f>133/(1+1/(BaseCase_Mort_Child_0_1*'9 All Base Data'!$AB$10/10))*IF('9 All Base Data'!$L1092="..C",0,'9 All Base Data'!L1092/'9 All Base Data'!$L$2022)</f>
        <v>5.6892336356903963E-3</v>
      </c>
      <c r="M1092" s="178">
        <f>IF('9 All Base Data'!$R1092="","",IF('9 All Base Data'!$R1092=0,0,('9 All Base Data'!$R1092*Basecase_Pop_2006)/(1+(1/(BaseCase_CardiacHA_All*('9 All Base Data'!$W1092*Basecase_PM10)/10)))))</f>
        <v>0.2922465208747515</v>
      </c>
      <c r="N1092" s="178">
        <f>IF('9 All Base Data'!$S1092="","",IF('9 All Base Data'!$S1092=0,0,('9 All Base Data'!S1092*Basecase_Pop_2006)/(1+(1/(BaseCase_RespHA_All*('9 All Base Data'!$W1092*Basecase_PM10)/10)))))</f>
        <v>0.36963696369636967</v>
      </c>
      <c r="O1092" s="178">
        <f>IF('9 All Base Data'!$T1092="","",IF('9 All Base Data'!$T1092=0,0,('9 All Base Data'!$T1092*Basecase_Pop_2006)/(1+(1/(BaseCase_RespHA_Child_1_4*('9 All Base Data'!$W1092*Basecase_PM10)/10)))))</f>
        <v>9.8039215686274508E-2</v>
      </c>
      <c r="P1092" s="179">
        <f>IF('9 All Base Data'!$U1092="","",IF('9 All Base Data'!$U1092=0,0,('9 All Base Data'!$U1092*Basecase_Pop_2006)/(1+(1/(BaseCase_RespHA_Child_5_14*('9 All Base Data'!$W1092*Basecase_PM10)/10)))))</f>
        <v>6.7961165048543687E-2</v>
      </c>
      <c r="Q1092" s="156">
        <f>IF('7 Base case Results'!$G1092="..C",0,BaseCase_RADs_All*'7 Base case Results'!$G1092*('9 All Base Data'!$V1092*Basecase_PM10)/10)</f>
        <v>1404.5400000000002</v>
      </c>
      <c r="R1092" s="189">
        <f t="shared" si="170"/>
        <v>2.2513395638629281</v>
      </c>
      <c r="S1092" s="178">
        <f t="shared" si="171"/>
        <v>0.39555555555555555</v>
      </c>
      <c r="T1092" s="179">
        <f t="shared" si="172"/>
        <v>2.0253671743057811E-2</v>
      </c>
      <c r="U1092" s="178">
        <f t="shared" si="173"/>
        <v>1.855765407554672E-3</v>
      </c>
      <c r="V1092" s="178">
        <f t="shared" si="174"/>
        <v>1.6763036303630366E-3</v>
      </c>
      <c r="W1092" s="178">
        <f t="shared" si="175"/>
        <v>4.4460784313725491E-4</v>
      </c>
      <c r="X1092" s="179">
        <f t="shared" si="176"/>
        <v>3.0820388349514564E-4</v>
      </c>
      <c r="Y1092" s="179">
        <f t="shared" si="177"/>
        <v>8.7081480000000017E-2</v>
      </c>
      <c r="Z1092" s="186">
        <f t="shared" si="178"/>
        <v>2.3622067846439037</v>
      </c>
      <c r="AA1092" s="156">
        <f>$J1092*'9 All Base Data'!$Y1092</f>
        <v>0.17227933247067775</v>
      </c>
      <c r="AB1092" s="156">
        <f>$K1092*'9 All Base Data'!$Y1092</f>
        <v>3.0269110959544369E-2</v>
      </c>
      <c r="AC1092" s="178">
        <f>$L1092*'9 All Base Data'!$Y1092</f>
        <v>1.5498723977413616E-3</v>
      </c>
      <c r="AD1092" s="178">
        <f>IF($M1092="","",$M1092*'9 All Base Data'!$Y1092)</f>
        <v>7.9614381311087876E-2</v>
      </c>
      <c r="AE1092" s="178">
        <f>IF($N1092="","",$N1092*'9 All Base Data'!$Y1092)</f>
        <v>0.1006972404198704</v>
      </c>
      <c r="AF1092" s="178">
        <f>IF($O1092="","",$O1092*'9 All Base Data'!$Y1092)</f>
        <v>2.6708039081950914E-2</v>
      </c>
      <c r="AG1092" s="178">
        <f>IF($P1092="","",$P1092*'9 All Base Data'!$Y1092)</f>
        <v>1.8514116412148496E-2</v>
      </c>
      <c r="AH1092" s="167">
        <f>$Q1092*'9 All Base Data'!$Y1092</f>
        <v>382.62759396406608</v>
      </c>
      <c r="AI1092" s="178">
        <f>$R1092*'9 All Base Data'!$Y1092</f>
        <v>0.61331442359561283</v>
      </c>
      <c r="AJ1092" s="178">
        <f>$S1092*'9 All Base Data'!$Y1092</f>
        <v>0.10775803501597796</v>
      </c>
      <c r="AK1092" s="178">
        <f>$T1092*'9 All Base Data'!$Y1092</f>
        <v>5.517545735959248E-3</v>
      </c>
      <c r="AL1092" s="178">
        <f>IF($U1092="","",$U1092*'9 All Base Data'!$Y1092)</f>
        <v>5.0555132132540804E-4</v>
      </c>
      <c r="AM1092" s="178">
        <f>IF($V1092="","",$V1092*'9 All Base Data'!$Y1092)</f>
        <v>4.5666198530411225E-4</v>
      </c>
      <c r="AN1092" s="178">
        <f>IF($W1092="","",$W1092*'9 All Base Data'!$Y1092)</f>
        <v>1.211209572366474E-4</v>
      </c>
      <c r="AO1092" s="178">
        <f>IF($X1092="","",$X1092*'9 All Base Data'!$Y1092)</f>
        <v>8.3961517929093444E-5</v>
      </c>
      <c r="AP1092" s="178">
        <f>$Y1092*'9 All Base Data'!$Y1092</f>
        <v>2.37229108257721E-2</v>
      </c>
      <c r="AQ1092" s="179">
        <f t="shared" si="179"/>
        <v>0.64351709346397368</v>
      </c>
    </row>
    <row r="1093" spans="1:43" x14ac:dyDescent="0.25">
      <c r="A1093" s="124">
        <v>562402</v>
      </c>
      <c r="B1093" s="125" t="s">
        <v>1139</v>
      </c>
      <c r="C1093" s="126" t="s">
        <v>646</v>
      </c>
      <c r="D1093" s="101" t="s">
        <v>2102</v>
      </c>
      <c r="E1093" s="142"/>
      <c r="F1093" s="191" t="str">
        <f>IF('9 All Base Data'!G1093="Rural Centre","Rural",IF('9 All Base Data'!G1093="Rural (Incl.some Off Shore Islands)","Rural",IF('9 All Base Data'!G1093="Inlet-in TA but not in Urban Area","Rural",IF('9 All Base Data'!G1093="Rural (Incl.some Off Shore Islands)","Rural",IF('9 All Base Data'!G1093="Inlet-not in TA","Rural",IF('9 All Base Data'!G1093="Inland Water not in Urban Area","Rural",IF('9 All Base Data'!G1093="Oceanic-in Region but not in TA","Rural",'9 All Base Data'!G1093)))))))</f>
        <v>Palmerston North</v>
      </c>
      <c r="G1093" s="177">
        <f>IF('9 All Base Data'!I1093="..C","..C",'9 All Base Data'!I1093*Basecase_Pop_2006)</f>
        <v>2649</v>
      </c>
      <c r="H1093" s="177">
        <f>IF('9 All Base Data'!J1093="..C","..C",'9 All Base Data'!J1093*Basecase_Pop_2006)</f>
        <v>1527</v>
      </c>
      <c r="I1093" s="191">
        <f>IF('9 All Base Data'!L1093="..C","..C",'9 All Base Data'!L1093*Basecase_Pop_2006)</f>
        <v>24</v>
      </c>
      <c r="J1093" s="156">
        <f>IF('9 All Base Data'!$P1093=0,0,('9 All Base Data'!$P1093*Basecase_Pop_2006)/(1+(1/(BaseCase_Mort_AllAdults_30*('9 All Base Data'!$W1093*Basecase_PM10)/10))))</f>
        <v>1.7445482866043616</v>
      </c>
      <c r="K1093" s="156">
        <f>IF('9 All Base Data'!$Q1093=0,0,('9 All Base Data'!$Q1093*Basecase_Pop_2006)/(1+(1/(BaseCase_Mort_Maori_30*('9 All Base Data'!$W1093*Basecase_PM10)/10))))</f>
        <v>0.55555555555555558</v>
      </c>
      <c r="L1093" s="179">
        <f>133/(1+1/(BaseCase_Mort_Child_0_1*'9 All Base Data'!$AB$10/10))*IF('9 All Base Data'!$L1093="..C",0,'9 All Base Data'!L1093/'9 All Base Data'!$L$2022)</f>
        <v>3.5010668527325518E-3</v>
      </c>
      <c r="M1093" s="178">
        <f>IF('9 All Base Data'!$R1093="","",IF('9 All Base Data'!$R1093=0,0,('9 All Base Data'!$R1093*Basecase_Pop_2006)/(1+(1/(BaseCase_CardiacHA_All*('9 All Base Data'!$W1093*Basecase_PM10)/10)))))</f>
        <v>0.32405566600397617</v>
      </c>
      <c r="N1093" s="178">
        <f>IF('9 All Base Data'!$S1093="","",IF('9 All Base Data'!$S1093=0,0,('9 All Base Data'!S1093*Basecase_Pop_2006)/(1+(1/(BaseCase_RespHA_All*('9 All Base Data'!$W1093*Basecase_PM10)/10)))))</f>
        <v>0.36963696369636967</v>
      </c>
      <c r="O1093" s="178">
        <f>IF('9 All Base Data'!$T1093="","",IF('9 All Base Data'!$T1093=0,0,('9 All Base Data'!$T1093*Basecase_Pop_2006)/(1+(1/(BaseCase_RespHA_Child_1_4*('9 All Base Data'!$W1093*Basecase_PM10)/10)))))</f>
        <v>6.535947712418301E-2</v>
      </c>
      <c r="P1093" s="179">
        <f>IF('9 All Base Data'!$U1093="","",IF('9 All Base Data'!$U1093=0,0,('9 All Base Data'!$U1093*Basecase_Pop_2006)/(1+(1/(BaseCase_RespHA_Child_5_14*('9 All Base Data'!$W1093*Basecase_PM10)/10)))))</f>
        <v>9.7087378640776698E-2</v>
      </c>
      <c r="Q1093" s="156">
        <f>IF('7 Base case Results'!$G1093="..C",0,BaseCase_RADs_All*'7 Base case Results'!$G1093*('9 All Base Data'!$V1093*Basecase_PM10)/10)</f>
        <v>1430.4599999999998</v>
      </c>
      <c r="R1093" s="189">
        <f t="shared" si="170"/>
        <v>6.2105919003115266</v>
      </c>
      <c r="S1093" s="178">
        <f t="shared" si="171"/>
        <v>1.9777777777777779</v>
      </c>
      <c r="T1093" s="179">
        <f t="shared" si="172"/>
        <v>1.2463797995727884E-2</v>
      </c>
      <c r="U1093" s="178">
        <f t="shared" si="173"/>
        <v>2.0577534791252489E-3</v>
      </c>
      <c r="V1093" s="178">
        <f t="shared" si="174"/>
        <v>1.6763036303630366E-3</v>
      </c>
      <c r="W1093" s="178">
        <f t="shared" si="175"/>
        <v>2.9640522875816992E-4</v>
      </c>
      <c r="X1093" s="179">
        <f t="shared" si="176"/>
        <v>4.4029126213592228E-4</v>
      </c>
      <c r="Y1093" s="179">
        <f t="shared" si="177"/>
        <v>8.8688519999999993E-2</v>
      </c>
      <c r="Z1093" s="186">
        <f t="shared" si="178"/>
        <v>6.3154782754167424</v>
      </c>
      <c r="AA1093" s="156">
        <f>$J1093*'9 All Base Data'!$Y1093</f>
        <v>0.4752533309535939</v>
      </c>
      <c r="AB1093" s="156">
        <f>$K1093*'9 All Base Data'!$Y1093</f>
        <v>0.15134555479772185</v>
      </c>
      <c r="AC1093" s="178">
        <f>$L1093*'9 All Base Data'!$Y1093</f>
        <v>9.5376762937929955E-4</v>
      </c>
      <c r="AD1093" s="178">
        <f>IF($M1093="","",$M1093*'9 All Base Data'!$Y1093)</f>
        <v>8.8279892202090648E-2</v>
      </c>
      <c r="AE1093" s="178">
        <f>IF($N1093="","",$N1093*'9 All Base Data'!$Y1093)</f>
        <v>0.1006972404198704</v>
      </c>
      <c r="AF1093" s="178">
        <f>IF($O1093="","",$O1093*'9 All Base Data'!$Y1093)</f>
        <v>1.7805359387967276E-2</v>
      </c>
      <c r="AG1093" s="178">
        <f>IF($P1093="","",$P1093*'9 All Base Data'!$Y1093)</f>
        <v>2.644873773164071E-2</v>
      </c>
      <c r="AH1093" s="167">
        <f>$Q1093*'9 All Base Data'!$Y1093</f>
        <v>389.68877216870851</v>
      </c>
      <c r="AI1093" s="178">
        <f>$R1093*'9 All Base Data'!$Y1093</f>
        <v>1.6919018581947942</v>
      </c>
      <c r="AJ1093" s="178">
        <f>$S1093*'9 All Base Data'!$Y1093</f>
        <v>0.5387901750798898</v>
      </c>
      <c r="AK1093" s="178">
        <f>$T1093*'9 All Base Data'!$Y1093</f>
        <v>3.3954127605903064E-3</v>
      </c>
      <c r="AL1093" s="178">
        <f>IF($U1093="","",$U1093*'9 All Base Data'!$Y1093)</f>
        <v>5.6057731548327561E-4</v>
      </c>
      <c r="AM1093" s="178">
        <f>IF($V1093="","",$V1093*'9 All Base Data'!$Y1093)</f>
        <v>4.5666198530411225E-4</v>
      </c>
      <c r="AN1093" s="178">
        <f>IF($W1093="","",$W1093*'9 All Base Data'!$Y1093)</f>
        <v>8.0747304824431597E-5</v>
      </c>
      <c r="AO1093" s="178">
        <f>IF($X1093="","",$X1093*'9 All Base Data'!$Y1093)</f>
        <v>1.1994502561299061E-4</v>
      </c>
      <c r="AP1093" s="178">
        <f>$Y1093*'9 All Base Data'!$Y1093</f>
        <v>2.416070387445993E-2</v>
      </c>
      <c r="AQ1093" s="179">
        <f t="shared" si="179"/>
        <v>1.7204752141306321</v>
      </c>
    </row>
    <row r="1094" spans="1:43" x14ac:dyDescent="0.25">
      <c r="A1094" s="124">
        <v>562500</v>
      </c>
      <c r="B1094" s="125" t="s">
        <v>1140</v>
      </c>
      <c r="C1094" s="126" t="s">
        <v>646</v>
      </c>
      <c r="D1094" s="101" t="s">
        <v>2102</v>
      </c>
      <c r="E1094" s="142"/>
      <c r="F1094" s="191" t="str">
        <f>IF('9 All Base Data'!G1094="Rural Centre","Rural",IF('9 All Base Data'!G1094="Rural (Incl.some Off Shore Islands)","Rural",IF('9 All Base Data'!G1094="Inlet-in TA but not in Urban Area","Rural",IF('9 All Base Data'!G1094="Rural (Incl.some Off Shore Islands)","Rural",IF('9 All Base Data'!G1094="Inlet-not in TA","Rural",IF('9 All Base Data'!G1094="Inland Water not in Urban Area","Rural",IF('9 All Base Data'!G1094="Oceanic-in Region but not in TA","Rural",'9 All Base Data'!G1094)))))))</f>
        <v>Palmerston North</v>
      </c>
      <c r="G1094" s="177">
        <f>IF('9 All Base Data'!I1094="..C","..C",'9 All Base Data'!I1094*Basecase_Pop_2006)</f>
        <v>5601</v>
      </c>
      <c r="H1094" s="177">
        <f>IF('9 All Base Data'!J1094="..C","..C",'9 All Base Data'!J1094*Basecase_Pop_2006)</f>
        <v>3042</v>
      </c>
      <c r="I1094" s="191">
        <f>IF('9 All Base Data'!L1094="..C","..C",'9 All Base Data'!L1094*Basecase_Pop_2006)</f>
        <v>93</v>
      </c>
      <c r="J1094" s="156">
        <f>IF('9 All Base Data'!$P1094=0,0,('9 All Base Data'!$P1094*Basecase_Pop_2006)/(1+(1/(BaseCase_Mort_AllAdults_30*('9 All Base Data'!$W1094*Basecase_PM10)/10))))</f>
        <v>1.3302180685358256</v>
      </c>
      <c r="K1094" s="156">
        <f>IF('9 All Base Data'!$Q1094=0,0,('9 All Base Data'!$Q1094*Basecase_Pop_2006)/(1+(1/(BaseCase_Mort_Maori_30*('9 All Base Data'!$W1094*Basecase_PM10)/10))))</f>
        <v>0.22222222222222221</v>
      </c>
      <c r="L1094" s="179">
        <f>133/(1+1/(BaseCase_Mort_Child_0_1*'9 All Base Data'!$AB$10/10))*IF('9 All Base Data'!$L1094="..C",0,'9 All Base Data'!L1094/'9 All Base Data'!$L$2022)</f>
        <v>1.3566634054338639E-2</v>
      </c>
      <c r="M1094" s="178">
        <f>IF('9 All Base Data'!$R1094="","",IF('9 All Base Data'!$R1094=0,0,('9 All Base Data'!$R1094*Basecase_Pop_2006)/(1+(1/(BaseCase_CardiacHA_All*('9 All Base Data'!$W1094*Basecase_PM10)/10)))))</f>
        <v>0.53479125248508952</v>
      </c>
      <c r="N1094" s="178">
        <f>IF('9 All Base Data'!$S1094="","",IF('9 All Base Data'!$S1094=0,0,('9 All Base Data'!S1094*Basecase_Pop_2006)/(1+(1/(BaseCase_RespHA_All*('9 All Base Data'!$W1094*Basecase_PM10)/10)))))</f>
        <v>0.86798679867986805</v>
      </c>
      <c r="O1094" s="178">
        <f>IF('9 All Base Data'!$T1094="","",IF('9 All Base Data'!$T1094=0,0,('9 All Base Data'!$T1094*Basecase_Pop_2006)/(1+(1/(BaseCase_RespHA_Child_1_4*('9 All Base Data'!$W1094*Basecase_PM10)/10)))))</f>
        <v>0.21568627450980393</v>
      </c>
      <c r="P1094" s="179">
        <f>IF('9 All Base Data'!$U1094="","",IF('9 All Base Data'!$U1094=0,0,('9 All Base Data'!$U1094*Basecase_Pop_2006)/(1+(1/(BaseCase_RespHA_Child_5_14*('9 All Base Data'!$W1094*Basecase_PM10)/10)))))</f>
        <v>0.12621359223300968</v>
      </c>
      <c r="Q1094" s="156">
        <f>IF('7 Base case Results'!$G1094="..C",0,BaseCase_RADs_All*'7 Base case Results'!$G1094*('9 All Base Data'!$V1094*Basecase_PM10)/10)</f>
        <v>3024.54</v>
      </c>
      <c r="R1094" s="189">
        <f t="shared" si="170"/>
        <v>4.735576323987539</v>
      </c>
      <c r="S1094" s="178">
        <f t="shared" si="171"/>
        <v>0.7911111111111111</v>
      </c>
      <c r="T1094" s="179">
        <f t="shared" si="172"/>
        <v>4.8297217233445551E-2</v>
      </c>
      <c r="U1094" s="178">
        <f t="shared" si="173"/>
        <v>3.3959244532803185E-3</v>
      </c>
      <c r="V1094" s="178">
        <f t="shared" si="174"/>
        <v>3.9363201320132017E-3</v>
      </c>
      <c r="W1094" s="178">
        <f t="shared" si="175"/>
        <v>9.7813725490196088E-4</v>
      </c>
      <c r="X1094" s="179">
        <f t="shared" si="176"/>
        <v>5.7237864077669897E-4</v>
      </c>
      <c r="Y1094" s="179">
        <f t="shared" si="177"/>
        <v>0.18752148000000002</v>
      </c>
      <c r="Z1094" s="186">
        <f t="shared" si="178"/>
        <v>4.9787272658062776</v>
      </c>
      <c r="AA1094" s="156">
        <f>$J1094*'9 All Base Data'!$Y1094</f>
        <v>0.36238066485211534</v>
      </c>
      <c r="AB1094" s="156">
        <f>$K1094*'9 All Base Data'!$Y1094</f>
        <v>6.0538221919088739E-2</v>
      </c>
      <c r="AC1094" s="178">
        <f>$L1094*'9 All Base Data'!$Y1094</f>
        <v>3.6958495638447861E-3</v>
      </c>
      <c r="AD1094" s="178">
        <f>IF($M1094="","",$M1094*'9 All Base Data'!$Y1094)</f>
        <v>0.14568890185498395</v>
      </c>
      <c r="AE1094" s="178">
        <f>IF($N1094="","",$N1094*'9 All Base Data'!$Y1094)</f>
        <v>0.23645869848594564</v>
      </c>
      <c r="AF1094" s="178">
        <f>IF($O1094="","",$O1094*'9 All Base Data'!$Y1094)</f>
        <v>5.8757685980292018E-2</v>
      </c>
      <c r="AG1094" s="178">
        <f>IF($P1094="","",$P1094*'9 All Base Data'!$Y1094)</f>
        <v>3.438335905113292E-2</v>
      </c>
      <c r="AH1094" s="167">
        <f>$Q1094*'9 All Base Data'!$Y1094</f>
        <v>823.95123175422293</v>
      </c>
      <c r="AI1094" s="178">
        <f>$R1094*'9 All Base Data'!$Y1094</f>
        <v>1.2900751668735306</v>
      </c>
      <c r="AJ1094" s="178">
        <f>$S1094*'9 All Base Data'!$Y1094</f>
        <v>0.21551607003195591</v>
      </c>
      <c r="AK1094" s="178">
        <f>$T1094*'9 All Base Data'!$Y1094</f>
        <v>1.3157224447287438E-2</v>
      </c>
      <c r="AL1094" s="178">
        <f>IF($U1094="","",$U1094*'9 All Base Data'!$Y1094)</f>
        <v>9.2512452677914812E-4</v>
      </c>
      <c r="AM1094" s="178">
        <f>IF($V1094="","",$V1094*'9 All Base Data'!$Y1094)</f>
        <v>1.0723401976337635E-3</v>
      </c>
      <c r="AN1094" s="178">
        <f>IF($W1094="","",$W1094*'9 All Base Data'!$Y1094)</f>
        <v>2.664661059206243E-4</v>
      </c>
      <c r="AO1094" s="178">
        <f>IF($X1094="","",$X1094*'9 All Base Data'!$Y1094)</f>
        <v>1.559285332968878E-4</v>
      </c>
      <c r="AP1094" s="178">
        <f>$Y1094*'9 All Base Data'!$Y1094</f>
        <v>5.1084976368761831E-2</v>
      </c>
      <c r="AQ1094" s="179">
        <f t="shared" si="179"/>
        <v>1.3563148324139929</v>
      </c>
    </row>
    <row r="1095" spans="1:43" x14ac:dyDescent="0.25">
      <c r="A1095" s="124">
        <v>562600</v>
      </c>
      <c r="B1095" s="125" t="s">
        <v>1141</v>
      </c>
      <c r="C1095" s="126" t="s">
        <v>646</v>
      </c>
      <c r="D1095" s="101" t="s">
        <v>2102</v>
      </c>
      <c r="E1095" s="142"/>
      <c r="F1095" s="191" t="str">
        <f>IF('9 All Base Data'!G1095="Rural Centre","Rural",IF('9 All Base Data'!G1095="Rural (Incl.some Off Shore Islands)","Rural",IF('9 All Base Data'!G1095="Inlet-in TA but not in Urban Area","Rural",IF('9 All Base Data'!G1095="Rural (Incl.some Off Shore Islands)","Rural",IF('9 All Base Data'!G1095="Inlet-not in TA","Rural",IF('9 All Base Data'!G1095="Inland Water not in Urban Area","Rural",IF('9 All Base Data'!G1095="Oceanic-in Region but not in TA","Rural",'9 All Base Data'!G1095)))))))</f>
        <v>Palmerston North</v>
      </c>
      <c r="G1095" s="177">
        <f>IF('9 All Base Data'!I1095="..C","..C",'9 All Base Data'!I1095*Basecase_Pop_2006)</f>
        <v>2967</v>
      </c>
      <c r="H1095" s="177">
        <f>IF('9 All Base Data'!J1095="..C","..C",'9 All Base Data'!J1095*Basecase_Pop_2006)</f>
        <v>1650</v>
      </c>
      <c r="I1095" s="191">
        <f>IF('9 All Base Data'!L1095="..C","..C",'9 All Base Data'!L1095*Basecase_Pop_2006)</f>
        <v>48</v>
      </c>
      <c r="J1095" s="156">
        <f>IF('9 All Base Data'!$P1095=0,0,('9 All Base Data'!$P1095*Basecase_Pop_2006)/(1+(1/(BaseCase_Mort_AllAdults_30*('9 All Base Data'!$W1095*Basecase_PM10)/10))))</f>
        <v>2.4423676012461062</v>
      </c>
      <c r="K1095" s="156">
        <f>IF('9 All Base Data'!$Q1095=0,0,('9 All Base Data'!$Q1095*Basecase_Pop_2006)/(1+(1/(BaseCase_Mort_Maori_30*('9 All Base Data'!$W1095*Basecase_PM10)/10))))</f>
        <v>0.27777777777777779</v>
      </c>
      <c r="L1095" s="179">
        <f>133/(1+1/(BaseCase_Mort_Child_0_1*'9 All Base Data'!$AB$10/10))*IF('9 All Base Data'!$L1095="..C",0,'9 All Base Data'!L1095/'9 All Base Data'!$L$2022)</f>
        <v>7.0021337054651037E-3</v>
      </c>
      <c r="M1095" s="178">
        <f>IF('9 All Base Data'!$R1095="","",IF('9 All Base Data'!$R1095=0,0,('9 All Base Data'!$R1095*Basecase_Pop_2006)/(1+(1/(BaseCase_CardiacHA_All*('9 All Base Data'!$W1095*Basecase_PM10)/10)))))</f>
        <v>0.23061630218687873</v>
      </c>
      <c r="N1095" s="178">
        <f>IF('9 All Base Data'!$S1095="","",IF('9 All Base Data'!$S1095=0,0,('9 All Base Data'!S1095*Basecase_Pop_2006)/(1+(1/(BaseCase_RespHA_All*('9 All Base Data'!$W1095*Basecase_PM10)/10)))))</f>
        <v>0.40924092409240925</v>
      </c>
      <c r="O1095" s="178">
        <f>IF('9 All Base Data'!$T1095="","",IF('9 All Base Data'!$T1095=0,0,('9 All Base Data'!$T1095*Basecase_Pop_2006)/(1+(1/(BaseCase_RespHA_Child_1_4*('9 All Base Data'!$W1095*Basecase_PM10)/10)))))</f>
        <v>8.4967320261437898E-2</v>
      </c>
      <c r="P1095" s="179">
        <f>IF('9 All Base Data'!$U1095="","",IF('9 All Base Data'!$U1095=0,0,('9 All Base Data'!$U1095*Basecase_Pop_2006)/(1+(1/(BaseCase_RespHA_Child_5_14*('9 All Base Data'!$W1095*Basecase_PM10)/10)))))</f>
        <v>0.17475728155339804</v>
      </c>
      <c r="Q1095" s="156">
        <f>IF('7 Base case Results'!$G1095="..C",0,BaseCase_RADs_All*'7 Base case Results'!$G1095*('9 All Base Data'!$V1095*Basecase_PM10)/10)</f>
        <v>1602.18</v>
      </c>
      <c r="R1095" s="189">
        <f t="shared" si="170"/>
        <v>8.6948286604361389</v>
      </c>
      <c r="S1095" s="178">
        <f t="shared" si="171"/>
        <v>0.98888888888888893</v>
      </c>
      <c r="T1095" s="179">
        <f t="shared" si="172"/>
        <v>2.4927595991455768E-2</v>
      </c>
      <c r="U1095" s="178">
        <f t="shared" si="173"/>
        <v>1.4644135188866798E-3</v>
      </c>
      <c r="V1095" s="178">
        <f t="shared" si="174"/>
        <v>1.8559075907590759E-3</v>
      </c>
      <c r="W1095" s="178">
        <f t="shared" si="175"/>
        <v>3.8532679738562087E-4</v>
      </c>
      <c r="X1095" s="179">
        <f t="shared" si="176"/>
        <v>7.9252427184466014E-4</v>
      </c>
      <c r="Y1095" s="179">
        <f t="shared" si="177"/>
        <v>9.9335160000000006E-2</v>
      </c>
      <c r="Z1095" s="186">
        <f t="shared" si="178"/>
        <v>8.8224117375372408</v>
      </c>
      <c r="AA1095" s="156">
        <f>$J1095*'9 All Base Data'!$Y1095</f>
        <v>0.66535466333503146</v>
      </c>
      <c r="AB1095" s="156">
        <f>$K1095*'9 All Base Data'!$Y1095</f>
        <v>7.5672777398860927E-2</v>
      </c>
      <c r="AC1095" s="178">
        <f>$L1095*'9 All Base Data'!$Y1095</f>
        <v>1.9075352587585991E-3</v>
      </c>
      <c r="AD1095" s="178">
        <f>IF($M1095="","",$M1095*'9 All Base Data'!$Y1095)</f>
        <v>6.282495395977003E-2</v>
      </c>
      <c r="AE1095" s="178">
        <f>IF($N1095="","",$N1095*'9 All Base Data'!$Y1095)</f>
        <v>0.11148623046485649</v>
      </c>
      <c r="AF1095" s="178">
        <f>IF($O1095="","",$O1095*'9 All Base Data'!$Y1095)</f>
        <v>2.3146967204357455E-2</v>
      </c>
      <c r="AG1095" s="178">
        <f>IF($P1095="","",$P1095*'9 All Base Data'!$Y1095)</f>
        <v>4.7607727916953273E-2</v>
      </c>
      <c r="AH1095" s="167">
        <f>$Q1095*'9 All Base Data'!$Y1095</f>
        <v>436.46907777446523</v>
      </c>
      <c r="AI1095" s="178">
        <f>$R1095*'9 All Base Data'!$Y1095</f>
        <v>2.3686626014727121</v>
      </c>
      <c r="AJ1095" s="178">
        <f>$S1095*'9 All Base Data'!$Y1095</f>
        <v>0.2693950875399449</v>
      </c>
      <c r="AK1095" s="178">
        <f>$T1095*'9 All Base Data'!$Y1095</f>
        <v>6.7908255211806129E-3</v>
      </c>
      <c r="AL1095" s="178">
        <f>IF($U1095="","",$U1095*'9 All Base Data'!$Y1095)</f>
        <v>3.9893845764453966E-4</v>
      </c>
      <c r="AM1095" s="178">
        <f>IF($V1095="","",$V1095*'9 All Base Data'!$Y1095)</f>
        <v>5.0559005515812415E-4</v>
      </c>
      <c r="AN1095" s="178">
        <f>IF($W1095="","",$W1095*'9 All Base Data'!$Y1095)</f>
        <v>1.0497149627176107E-4</v>
      </c>
      <c r="AO1095" s="178">
        <f>IF($X1095="","",$X1095*'9 All Base Data'!$Y1095)</f>
        <v>2.1590104610338311E-4</v>
      </c>
      <c r="AP1095" s="178">
        <f>$Y1095*'9 All Base Data'!$Y1095</f>
        <v>2.7061082822016844E-2</v>
      </c>
      <c r="AQ1095" s="179">
        <f t="shared" si="179"/>
        <v>2.4034190383287126</v>
      </c>
    </row>
    <row r="1096" spans="1:43" x14ac:dyDescent="0.25">
      <c r="A1096" s="124">
        <v>562710</v>
      </c>
      <c r="B1096" s="125" t="s">
        <v>1142</v>
      </c>
      <c r="C1096" s="126" t="s">
        <v>646</v>
      </c>
      <c r="D1096" s="101" t="s">
        <v>2102</v>
      </c>
      <c r="E1096" s="142"/>
      <c r="F1096" s="191" t="str">
        <f>IF('9 All Base Data'!G1096="Rural Centre","Rural",IF('9 All Base Data'!G1096="Rural (Incl.some Off Shore Islands)","Rural",IF('9 All Base Data'!G1096="Inlet-in TA but not in Urban Area","Rural",IF('9 All Base Data'!G1096="Rural (Incl.some Off Shore Islands)","Rural",IF('9 All Base Data'!G1096="Inlet-not in TA","Rural",IF('9 All Base Data'!G1096="Inland Water not in Urban Area","Rural",IF('9 All Base Data'!G1096="Oceanic-in Region but not in TA","Rural",'9 All Base Data'!G1096)))))))</f>
        <v>Palmerston North</v>
      </c>
      <c r="G1096" s="177">
        <f>IF('9 All Base Data'!I1096="..C","..C",'9 All Base Data'!I1096*Basecase_Pop_2006)</f>
        <v>3117</v>
      </c>
      <c r="H1096" s="177">
        <f>IF('9 All Base Data'!J1096="..C","..C",'9 All Base Data'!J1096*Basecase_Pop_2006)</f>
        <v>1629</v>
      </c>
      <c r="I1096" s="191">
        <f>IF('9 All Base Data'!L1096="..C","..C",'9 All Base Data'!L1096*Basecase_Pop_2006)</f>
        <v>69</v>
      </c>
      <c r="J1096" s="156">
        <f>IF('9 All Base Data'!$P1096=0,0,('9 All Base Data'!$P1096*Basecase_Pop_2006)/(1+(1/(BaseCase_Mort_AllAdults_30*('9 All Base Data'!$W1096*Basecase_PM10)/10))))</f>
        <v>2.180685358255452</v>
      </c>
      <c r="K1096" s="156">
        <f>IF('9 All Base Data'!$Q1096=0,0,('9 All Base Data'!$Q1096*Basecase_Pop_2006)/(1+(1/(BaseCase_Mort_Maori_30*('9 All Base Data'!$W1096*Basecase_PM10)/10))))</f>
        <v>0.3888888888888889</v>
      </c>
      <c r="L1096" s="179">
        <f>133/(1+1/(BaseCase_Mort_Child_0_1*'9 All Base Data'!$AB$10/10))*IF('9 All Base Data'!$L1096="..C",0,'9 All Base Data'!L1096/'9 All Base Data'!$L$2022)</f>
        <v>1.0065567201606085E-2</v>
      </c>
      <c r="M1096" s="178">
        <f>IF('9 All Base Data'!$R1096="","",IF('9 All Base Data'!$R1096=0,0,('9 All Base Data'!$R1096*Basecase_Pop_2006)/(1+(1/(BaseCase_CardiacHA_All*('9 All Base Data'!$W1096*Basecase_PM10)/10)))))</f>
        <v>0.30019880715705771</v>
      </c>
      <c r="N1096" s="178">
        <f>IF('9 All Base Data'!$S1096="","",IF('9 All Base Data'!$S1096=0,0,('9 All Base Data'!S1096*Basecase_Pop_2006)/(1+(1/(BaseCase_RespHA_All*('9 All Base Data'!$W1096*Basecase_PM10)/10)))))</f>
        <v>0.60726072607260728</v>
      </c>
      <c r="O1096" s="178">
        <f>IF('9 All Base Data'!$T1096="","",IF('9 All Base Data'!$T1096=0,0,('9 All Base Data'!$T1096*Basecase_Pop_2006)/(1+(1/(BaseCase_RespHA_Child_1_4*('9 All Base Data'!$W1096*Basecase_PM10)/10)))))</f>
        <v>0.22875816993464052</v>
      </c>
      <c r="P1096" s="179">
        <f>IF('9 All Base Data'!$U1096="","",IF('9 All Base Data'!$U1096=0,0,('9 All Base Data'!$U1096*Basecase_Pop_2006)/(1+(1/(BaseCase_RespHA_Child_5_14*('9 All Base Data'!$W1096*Basecase_PM10)/10)))))</f>
        <v>0.10679611650485436</v>
      </c>
      <c r="Q1096" s="156">
        <f>IF('7 Base case Results'!$G1096="..C",0,BaseCase_RADs_All*'7 Base case Results'!$G1096*('9 All Base Data'!$V1096*Basecase_PM10)/10)</f>
        <v>1683.1800000000003</v>
      </c>
      <c r="R1096" s="189">
        <f t="shared" si="170"/>
        <v>7.7632398753894094</v>
      </c>
      <c r="S1096" s="178">
        <f t="shared" si="171"/>
        <v>1.3844444444444446</v>
      </c>
      <c r="T1096" s="179">
        <f t="shared" si="172"/>
        <v>3.5833419237717663E-2</v>
      </c>
      <c r="U1096" s="178">
        <f t="shared" si="173"/>
        <v>1.9062624254473164E-3</v>
      </c>
      <c r="V1096" s="178">
        <f t="shared" si="174"/>
        <v>2.753927392739274E-3</v>
      </c>
      <c r="W1096" s="178">
        <f t="shared" si="175"/>
        <v>1.0374183006535947E-3</v>
      </c>
      <c r="X1096" s="179">
        <f t="shared" si="176"/>
        <v>4.8432038834951455E-4</v>
      </c>
      <c r="Y1096" s="179">
        <f t="shared" si="177"/>
        <v>0.10435716000000002</v>
      </c>
      <c r="Z1096" s="186">
        <f t="shared" si="178"/>
        <v>7.9080906444453136</v>
      </c>
      <c r="AA1096" s="156">
        <f>$J1096*'9 All Base Data'!$Y1096</f>
        <v>0.59406666369199235</v>
      </c>
      <c r="AB1096" s="156">
        <f>$K1096*'9 All Base Data'!$Y1096</f>
        <v>0.1059418883584053</v>
      </c>
      <c r="AC1096" s="178">
        <f>$L1096*'9 All Base Data'!$Y1096</f>
        <v>2.7420819344654858E-3</v>
      </c>
      <c r="AD1096" s="178">
        <f>IF($M1096="","",$M1096*'9 All Base Data'!$Y1096)</f>
        <v>8.1780759033838579E-2</v>
      </c>
      <c r="AE1096" s="178">
        <f>IF($N1096="","",$N1096*'9 All Base Data'!$Y1096)</f>
        <v>0.16543118068978707</v>
      </c>
      <c r="AF1096" s="178">
        <f>IF($O1096="","",$O1096*'9 All Base Data'!$Y1096)</f>
        <v>6.2318757857885466E-2</v>
      </c>
      <c r="AG1096" s="178">
        <f>IF($P1096="","",$P1096*'9 All Base Data'!$Y1096)</f>
        <v>2.909361150480478E-2</v>
      </c>
      <c r="AH1096" s="167">
        <f>$Q1096*'9 All Base Data'!$Y1096</f>
        <v>458.53525966397314</v>
      </c>
      <c r="AI1096" s="178">
        <f>$R1096*'9 All Base Data'!$Y1096</f>
        <v>2.1148773227434932</v>
      </c>
      <c r="AJ1096" s="178">
        <f>$S1096*'9 All Base Data'!$Y1096</f>
        <v>0.37715312255592287</v>
      </c>
      <c r="AK1096" s="178">
        <f>$T1096*'9 All Base Data'!$Y1096</f>
        <v>9.7618116866971302E-3</v>
      </c>
      <c r="AL1096" s="178">
        <f>IF($U1096="","",$U1096*'9 All Base Data'!$Y1096)</f>
        <v>5.1930781986487499E-4</v>
      </c>
      <c r="AM1096" s="178">
        <f>IF($V1096="","",$V1096*'9 All Base Data'!$Y1096)</f>
        <v>7.5023040442818436E-4</v>
      </c>
      <c r="AN1096" s="178">
        <f>IF($W1096="","",$W1096*'9 All Base Data'!$Y1096)</f>
        <v>2.826155668855106E-4</v>
      </c>
      <c r="AO1096" s="178">
        <f>IF($X1096="","",$X1096*'9 All Base Data'!$Y1096)</f>
        <v>1.3193952817428968E-4</v>
      </c>
      <c r="AP1096" s="178">
        <f>$Y1096*'9 All Base Data'!$Y1096</f>
        <v>2.8429186099166334E-2</v>
      </c>
      <c r="AQ1096" s="179">
        <f t="shared" si="179"/>
        <v>2.1543378587536495</v>
      </c>
    </row>
    <row r="1097" spans="1:43" x14ac:dyDescent="0.25">
      <c r="A1097" s="124">
        <v>562720</v>
      </c>
      <c r="B1097" s="125" t="s">
        <v>1143</v>
      </c>
      <c r="C1097" s="126" t="s">
        <v>646</v>
      </c>
      <c r="D1097" s="101" t="s">
        <v>2102</v>
      </c>
      <c r="E1097" s="142"/>
      <c r="F1097" s="191" t="str">
        <f>IF('9 All Base Data'!G1097="Rural Centre","Rural",IF('9 All Base Data'!G1097="Rural (Incl.some Off Shore Islands)","Rural",IF('9 All Base Data'!G1097="Inlet-in TA but not in Urban Area","Rural",IF('9 All Base Data'!G1097="Rural (Incl.some Off Shore Islands)","Rural",IF('9 All Base Data'!G1097="Inlet-not in TA","Rural",IF('9 All Base Data'!G1097="Inland Water not in Urban Area","Rural",IF('9 All Base Data'!G1097="Oceanic-in Region but not in TA","Rural",'9 All Base Data'!G1097)))))))</f>
        <v>Palmerston North</v>
      </c>
      <c r="G1097" s="177">
        <f>IF('9 All Base Data'!I1097="..C","..C",'9 All Base Data'!I1097*Basecase_Pop_2006)</f>
        <v>3999</v>
      </c>
      <c r="H1097" s="177">
        <f>IF('9 All Base Data'!J1097="..C","..C",'9 All Base Data'!J1097*Basecase_Pop_2006)</f>
        <v>2367</v>
      </c>
      <c r="I1097" s="191">
        <f>IF('9 All Base Data'!L1097="..C","..C",'9 All Base Data'!L1097*Basecase_Pop_2006)</f>
        <v>51</v>
      </c>
      <c r="J1097" s="156">
        <f>IF('9 All Base Data'!$P1097=0,0,('9 All Base Data'!$P1097*Basecase_Pop_2006)/(1+(1/(BaseCase_Mort_AllAdults_30*('9 All Base Data'!$W1097*Basecase_PM10)/10))))</f>
        <v>1.7227414330218069</v>
      </c>
      <c r="K1097" s="156">
        <f>IF('9 All Base Data'!$Q1097=0,0,('9 All Base Data'!$Q1097*Basecase_Pop_2006)/(1+(1/(BaseCase_Mort_Maori_30*('9 All Base Data'!$W1097*Basecase_PM10)/10))))</f>
        <v>0.44444444444444442</v>
      </c>
      <c r="L1097" s="179">
        <f>133/(1+1/(BaseCase_Mort_Child_0_1*'9 All Base Data'!$AB$10/10))*IF('9 All Base Data'!$L1097="..C",0,'9 All Base Data'!L1097/'9 All Base Data'!$L$2022)</f>
        <v>7.4397670620566722E-3</v>
      </c>
      <c r="M1097" s="178">
        <f>IF('9 All Base Data'!$R1097="","",IF('9 All Base Data'!$R1097=0,0,('9 All Base Data'!$R1097*Basecase_Pop_2006)/(1+(1/(BaseCase_CardiacHA_All*('9 All Base Data'!$W1097*Basecase_PM10)/10)))))</f>
        <v>0.44135188866799208</v>
      </c>
      <c r="N1097" s="178">
        <f>IF('9 All Base Data'!$S1097="","",IF('9 All Base Data'!$S1097=0,0,('9 All Base Data'!S1097*Basecase_Pop_2006)/(1+(1/(BaseCase_RespHA_All*('9 All Base Data'!$W1097*Basecase_PM10)/10)))))</f>
        <v>0.53795379537953802</v>
      </c>
      <c r="O1097" s="178">
        <f>IF('9 All Base Data'!$T1097="","",IF('9 All Base Data'!$T1097=0,0,('9 All Base Data'!$T1097*Basecase_Pop_2006)/(1+(1/(BaseCase_RespHA_Child_1_4*('9 All Base Data'!$W1097*Basecase_PM10)/10)))))</f>
        <v>7.8431372549019607E-2</v>
      </c>
      <c r="P1097" s="179">
        <f>IF('9 All Base Data'!$U1097="","",IF('9 All Base Data'!$U1097=0,0,('9 All Base Data'!$U1097*Basecase_Pop_2006)/(1+(1/(BaseCase_RespHA_Child_5_14*('9 All Base Data'!$W1097*Basecase_PM10)/10)))))</f>
        <v>0.1553398058252427</v>
      </c>
      <c r="Q1097" s="156">
        <f>IF('7 Base case Results'!$G1097="..C",0,BaseCase_RADs_All*'7 Base case Results'!$G1097*('9 All Base Data'!$V1097*Basecase_PM10)/10)</f>
        <v>2159.46</v>
      </c>
      <c r="R1097" s="189">
        <f t="shared" si="170"/>
        <v>6.1329595015576324</v>
      </c>
      <c r="S1097" s="178">
        <f t="shared" si="171"/>
        <v>1.5822222222222222</v>
      </c>
      <c r="T1097" s="179">
        <f t="shared" si="172"/>
        <v>2.6485570740921754E-2</v>
      </c>
      <c r="U1097" s="178">
        <f t="shared" si="173"/>
        <v>2.8025844930417497E-3</v>
      </c>
      <c r="V1097" s="178">
        <f t="shared" si="174"/>
        <v>2.4396204620462051E-3</v>
      </c>
      <c r="W1097" s="178">
        <f t="shared" si="175"/>
        <v>3.5568627450980391E-4</v>
      </c>
      <c r="X1097" s="179">
        <f t="shared" si="176"/>
        <v>7.044660194174756E-4</v>
      </c>
      <c r="Y1097" s="179">
        <f t="shared" si="177"/>
        <v>0.13388651999999998</v>
      </c>
      <c r="Z1097" s="186">
        <f t="shared" si="178"/>
        <v>6.298573797253642</v>
      </c>
      <c r="AA1097" s="156">
        <f>$J1097*'9 All Base Data'!$Y1097</f>
        <v>0.46931266431667396</v>
      </c>
      <c r="AB1097" s="156">
        <f>$K1097*'9 All Base Data'!$Y1097</f>
        <v>0.12107644383817748</v>
      </c>
      <c r="AC1097" s="178">
        <f>$L1097*'9 All Base Data'!$Y1097</f>
        <v>2.0267562124310114E-3</v>
      </c>
      <c r="AD1097" s="178">
        <f>IF($M1097="","",$M1097*'9 All Base Data'!$Y1097)</f>
        <v>0.12023396361266334</v>
      </c>
      <c r="AE1097" s="178">
        <f>IF($N1097="","",$N1097*'9 All Base Data'!$Y1097)</f>
        <v>0.14655044811106138</v>
      </c>
      <c r="AF1097" s="178">
        <f>IF($O1097="","",$O1097*'9 All Base Data'!$Y1097)</f>
        <v>2.1366431265560731E-2</v>
      </c>
      <c r="AG1097" s="178">
        <f>IF($P1097="","",$P1097*'9 All Base Data'!$Y1097)</f>
        <v>4.2317980370625133E-2</v>
      </c>
      <c r="AH1097" s="167">
        <f>$Q1097*'9 All Base Data'!$Y1097</f>
        <v>588.28440917427918</v>
      </c>
      <c r="AI1097" s="178">
        <f>$R1097*'9 All Base Data'!$Y1097</f>
        <v>1.6707530849673591</v>
      </c>
      <c r="AJ1097" s="178">
        <f>$S1097*'9 All Base Data'!$Y1097</f>
        <v>0.43103214006391183</v>
      </c>
      <c r="AK1097" s="178">
        <f>$T1097*'9 All Base Data'!$Y1097</f>
        <v>7.2152521162544012E-3</v>
      </c>
      <c r="AL1097" s="178">
        <f>IF($U1097="","",$U1097*'9 All Base Data'!$Y1097)</f>
        <v>7.6348566894041212E-4</v>
      </c>
      <c r="AM1097" s="178">
        <f>IF($V1097="","",$V1097*'9 All Base Data'!$Y1097)</f>
        <v>6.6460628218366336E-4</v>
      </c>
      <c r="AN1097" s="178">
        <f>IF($W1097="","",$W1097*'9 All Base Data'!$Y1097)</f>
        <v>9.6896765789317919E-5</v>
      </c>
      <c r="AO1097" s="178">
        <f>IF($X1097="","",$X1097*'9 All Base Data'!$Y1097)</f>
        <v>1.9191204098078498E-4</v>
      </c>
      <c r="AP1097" s="178">
        <f>$Y1097*'9 All Base Data'!$Y1097</f>
        <v>3.6473633368805304E-2</v>
      </c>
      <c r="AQ1097" s="179">
        <f t="shared" si="179"/>
        <v>1.715870062403543</v>
      </c>
    </row>
    <row r="1098" spans="1:43" x14ac:dyDescent="0.25">
      <c r="A1098" s="124">
        <v>562800</v>
      </c>
      <c r="B1098" s="125" t="s">
        <v>1144</v>
      </c>
      <c r="C1098" s="126" t="s">
        <v>646</v>
      </c>
      <c r="D1098" s="101" t="s">
        <v>2102</v>
      </c>
      <c r="E1098" s="142"/>
      <c r="F1098" s="191" t="str">
        <f>IF('9 All Base Data'!G1098="Rural Centre","Rural",IF('9 All Base Data'!G1098="Rural (Incl.some Off Shore Islands)","Rural",IF('9 All Base Data'!G1098="Inlet-in TA but not in Urban Area","Rural",IF('9 All Base Data'!G1098="Rural (Incl.some Off Shore Islands)","Rural",IF('9 All Base Data'!G1098="Inlet-not in TA","Rural",IF('9 All Base Data'!G1098="Inland Water not in Urban Area","Rural",IF('9 All Base Data'!G1098="Oceanic-in Region but not in TA","Rural",'9 All Base Data'!G1098)))))))</f>
        <v>Palmerston North</v>
      </c>
      <c r="G1098" s="177">
        <f>IF('9 All Base Data'!I1098="..C","..C",'9 All Base Data'!I1098*Basecase_Pop_2006)</f>
        <v>2865</v>
      </c>
      <c r="H1098" s="177">
        <f>IF('9 All Base Data'!J1098="..C","..C",'9 All Base Data'!J1098*Basecase_Pop_2006)</f>
        <v>1179</v>
      </c>
      <c r="I1098" s="191">
        <f>IF('9 All Base Data'!L1098="..C","..C",'9 All Base Data'!L1098*Basecase_Pop_2006)</f>
        <v>24</v>
      </c>
      <c r="J1098" s="156">
        <f>IF('9 All Base Data'!$P1098=0,0,('9 All Base Data'!$P1098*Basecase_Pop_2006)/(1+(1/(BaseCase_Mort_AllAdults_30*('9 All Base Data'!$W1098*Basecase_PM10)/10))))</f>
        <v>2.0498442367601246</v>
      </c>
      <c r="K1098" s="156">
        <f>IF('9 All Base Data'!$Q1098=0,0,('9 All Base Data'!$Q1098*Basecase_Pop_2006)/(1+(1/(BaseCase_Mort_Maori_30*('9 All Base Data'!$W1098*Basecase_PM10)/10))))</f>
        <v>0.55555555555555558</v>
      </c>
      <c r="L1098" s="179">
        <f>133/(1+1/(BaseCase_Mort_Child_0_1*'9 All Base Data'!$AB$10/10))*IF('9 All Base Data'!$L1098="..C",0,'9 All Base Data'!L1098/'9 All Base Data'!$L$2022)</f>
        <v>3.5010668527325518E-3</v>
      </c>
      <c r="M1098" s="178">
        <f>IF('9 All Base Data'!$R1098="","",IF('9 All Base Data'!$R1098=0,0,('9 All Base Data'!$R1098*Basecase_Pop_2006)/(1+(1/(BaseCase_CardiacHA_All*('9 All Base Data'!$W1098*Basecase_PM10)/10)))))</f>
        <v>0.86282306163021871</v>
      </c>
      <c r="N1098" s="178">
        <f>IF('9 All Base Data'!$S1098="","",IF('9 All Base Data'!$S1098=0,0,('9 All Base Data'!S1098*Basecase_Pop_2006)/(1+(1/(BaseCase_RespHA_All*('9 All Base Data'!$W1098*Basecase_PM10)/10)))))</f>
        <v>1.1551155115511551</v>
      </c>
      <c r="O1098" s="178">
        <f>IF('9 All Base Data'!$T1098="","",IF('9 All Base Data'!$T1098=0,0,('9 All Base Data'!$T1098*Basecase_Pop_2006)/(1+(1/(BaseCase_RespHA_Child_1_4*('9 All Base Data'!$W1098*Basecase_PM10)/10)))))</f>
        <v>0.43137254901960786</v>
      </c>
      <c r="P1098" s="179">
        <f>IF('9 All Base Data'!$U1098="","",IF('9 All Base Data'!$U1098=0,0,('9 All Base Data'!$U1098*Basecase_Pop_2006)/(1+(1/(BaseCase_RespHA_Child_5_14*('9 All Base Data'!$W1098*Basecase_PM10)/10)))))</f>
        <v>0.3300970873786408</v>
      </c>
      <c r="Q1098" s="156">
        <f>IF('7 Base case Results'!$G1098="..C",0,BaseCase_RADs_All*'7 Base case Results'!$G1098*('9 All Base Data'!$V1098*Basecase_PM10)/10)</f>
        <v>1547.1</v>
      </c>
      <c r="R1098" s="189">
        <f t="shared" si="170"/>
        <v>7.2974454828660429</v>
      </c>
      <c r="S1098" s="178">
        <f t="shared" si="171"/>
        <v>1.9777777777777779</v>
      </c>
      <c r="T1098" s="179">
        <f t="shared" si="172"/>
        <v>1.2463797995727884E-2</v>
      </c>
      <c r="U1098" s="178">
        <f t="shared" si="173"/>
        <v>5.4789264413518885E-3</v>
      </c>
      <c r="V1098" s="178">
        <f t="shared" si="174"/>
        <v>5.2384488448844885E-3</v>
      </c>
      <c r="W1098" s="178">
        <f t="shared" si="175"/>
        <v>1.9562745098039218E-3</v>
      </c>
      <c r="X1098" s="179">
        <f t="shared" si="176"/>
        <v>1.4969902912621361E-3</v>
      </c>
      <c r="Y1098" s="179">
        <f t="shared" si="177"/>
        <v>9.5920199999999997E-2</v>
      </c>
      <c r="Z1098" s="186">
        <f t="shared" si="178"/>
        <v>7.416546856148007</v>
      </c>
      <c r="AA1098" s="156">
        <f>$J1098*'9 All Base Data'!$Y1098</f>
        <v>0.55842266387047279</v>
      </c>
      <c r="AB1098" s="156">
        <f>$K1098*'9 All Base Data'!$Y1098</f>
        <v>0.15134555479772185</v>
      </c>
      <c r="AC1098" s="178">
        <f>$L1098*'9 All Base Data'!$Y1098</f>
        <v>9.5376762937929955E-4</v>
      </c>
      <c r="AD1098" s="178">
        <f>IF($M1098="","",$M1098*'9 All Base Data'!$Y1098)</f>
        <v>0.23505198291844992</v>
      </c>
      <c r="AE1098" s="178">
        <f>IF($N1098="","",$N1098*'9 All Base Data'!$Y1098)</f>
        <v>0.31467887631209496</v>
      </c>
      <c r="AF1098" s="178">
        <f>IF($O1098="","",$O1098*'9 All Base Data'!$Y1098)</f>
        <v>0.11751537196058404</v>
      </c>
      <c r="AG1098" s="178">
        <f>IF($P1098="","",$P1098*'9 All Base Data'!$Y1098)</f>
        <v>8.9925708287578426E-2</v>
      </c>
      <c r="AH1098" s="167">
        <f>$Q1098*'9 All Base Data'!$Y1098</f>
        <v>421.46407408959982</v>
      </c>
      <c r="AI1098" s="178">
        <f>$R1098*'9 All Base Data'!$Y1098</f>
        <v>1.9879846833788828</v>
      </c>
      <c r="AJ1098" s="178">
        <f>$S1098*'9 All Base Data'!$Y1098</f>
        <v>0.5387901750798898</v>
      </c>
      <c r="AK1098" s="178">
        <f>$T1098*'9 All Base Data'!$Y1098</f>
        <v>3.3954127605903064E-3</v>
      </c>
      <c r="AL1098" s="178">
        <f>IF($U1098="","",$U1098*'9 All Base Data'!$Y1098)</f>
        <v>1.4925800915321569E-3</v>
      </c>
      <c r="AM1098" s="178">
        <f>IF($V1098="","",$V1098*'9 All Base Data'!$Y1098)</f>
        <v>1.4270687040753506E-3</v>
      </c>
      <c r="AN1098" s="178">
        <f>IF($W1098="","",$W1098*'9 All Base Data'!$Y1098)</f>
        <v>5.329322118412486E-4</v>
      </c>
      <c r="AO1098" s="178">
        <f>IF($X1098="","",$X1098*'9 All Base Data'!$Y1098)</f>
        <v>4.078130870841682E-4</v>
      </c>
      <c r="AP1098" s="178">
        <f>$Y1098*'9 All Base Data'!$Y1098</f>
        <v>2.6130772593555191E-2</v>
      </c>
      <c r="AQ1098" s="179">
        <f t="shared" si="179"/>
        <v>2.0204305175286361</v>
      </c>
    </row>
    <row r="1099" spans="1:43" x14ac:dyDescent="0.25">
      <c r="A1099" s="124">
        <v>562910</v>
      </c>
      <c r="B1099" s="125" t="s">
        <v>1145</v>
      </c>
      <c r="C1099" s="126" t="s">
        <v>646</v>
      </c>
      <c r="D1099" s="101" t="s">
        <v>2102</v>
      </c>
      <c r="E1099" s="142"/>
      <c r="F1099" s="191" t="str">
        <f>IF('9 All Base Data'!G1099="Rural Centre","Rural",IF('9 All Base Data'!G1099="Rural (Incl.some Off Shore Islands)","Rural",IF('9 All Base Data'!G1099="Inlet-in TA but not in Urban Area","Rural",IF('9 All Base Data'!G1099="Rural (Incl.some Off Shore Islands)","Rural",IF('9 All Base Data'!G1099="Inlet-not in TA","Rural",IF('9 All Base Data'!G1099="Inland Water not in Urban Area","Rural",IF('9 All Base Data'!G1099="Oceanic-in Region but not in TA","Rural",'9 All Base Data'!G1099)))))))</f>
        <v>Palmerston North</v>
      </c>
      <c r="G1099" s="177">
        <f>IF('9 All Base Data'!I1099="..C","..C",'9 All Base Data'!I1099*Basecase_Pop_2006)</f>
        <v>3324</v>
      </c>
      <c r="H1099" s="177">
        <f>IF('9 All Base Data'!J1099="..C","..C",'9 All Base Data'!J1099*Basecase_Pop_2006)</f>
        <v>1695</v>
      </c>
      <c r="I1099" s="191">
        <f>IF('9 All Base Data'!L1099="..C","..C",'9 All Base Data'!L1099*Basecase_Pop_2006)</f>
        <v>66</v>
      </c>
      <c r="J1099" s="156">
        <f>IF('9 All Base Data'!$P1099=0,0,('9 All Base Data'!$P1099*Basecase_Pop_2006)/(1+(1/(BaseCase_Mort_AllAdults_30*('9 All Base Data'!$W1099*Basecase_PM10)/10))))</f>
        <v>4.4049844236760123</v>
      </c>
      <c r="K1099" s="156">
        <f>IF('9 All Base Data'!$Q1099=0,0,('9 All Base Data'!$Q1099*Basecase_Pop_2006)/(1+(1/(BaseCase_Mort_Maori_30*('9 All Base Data'!$W1099*Basecase_PM10)/10))))</f>
        <v>0.44444444444444442</v>
      </c>
      <c r="L1099" s="179">
        <f>133/(1+1/(BaseCase_Mort_Child_0_1*'9 All Base Data'!$AB$10/10))*IF('9 All Base Data'!$L1099="..C",0,'9 All Base Data'!L1099/'9 All Base Data'!$L$2022)</f>
        <v>9.6279338450145184E-3</v>
      </c>
      <c r="M1099" s="178">
        <f>IF('9 All Base Data'!$R1099="","",IF('9 All Base Data'!$R1099=0,0,('9 All Base Data'!$R1099*Basecase_Pop_2006)/(1+(1/(BaseCase_CardiacHA_All*('9 All Base Data'!$W1099*Basecase_PM10)/10)))))</f>
        <v>0.35387673956262428</v>
      </c>
      <c r="N1099" s="178">
        <f>IF('9 All Base Data'!$S1099="","",IF('9 All Base Data'!$S1099=0,0,('9 All Base Data'!S1099*Basecase_Pop_2006)/(1+(1/(BaseCase_RespHA_All*('9 All Base Data'!$W1099*Basecase_PM10)/10)))))</f>
        <v>0.45874587458745875</v>
      </c>
      <c r="O1099" s="178">
        <f>IF('9 All Base Data'!$T1099="","",IF('9 All Base Data'!$T1099=0,0,('9 All Base Data'!$T1099*Basecase_Pop_2006)/(1+(1/(BaseCase_RespHA_Child_1_4*('9 All Base Data'!$W1099*Basecase_PM10)/10)))))</f>
        <v>0.13725490196078433</v>
      </c>
      <c r="P1099" s="179">
        <f>IF('9 All Base Data'!$U1099="","",IF('9 All Base Data'!$U1099=0,0,('9 All Base Data'!$U1099*Basecase_Pop_2006)/(1+(1/(BaseCase_RespHA_Child_5_14*('9 All Base Data'!$W1099*Basecase_PM10)/10)))))</f>
        <v>8.7378640776699018E-2</v>
      </c>
      <c r="Q1099" s="156">
        <f>IF('7 Base case Results'!$G1099="..C",0,BaseCase_RADs_All*'7 Base case Results'!$G1099*('9 All Base Data'!$V1099*Basecase_PM10)/10)</f>
        <v>1794.9599999999998</v>
      </c>
      <c r="R1099" s="189">
        <f t="shared" si="170"/>
        <v>15.681744548286604</v>
      </c>
      <c r="S1099" s="178">
        <f t="shared" si="171"/>
        <v>1.5822222222222222</v>
      </c>
      <c r="T1099" s="179">
        <f t="shared" si="172"/>
        <v>3.4275444488251684E-2</v>
      </c>
      <c r="U1099" s="178">
        <f t="shared" si="173"/>
        <v>2.2471172962226643E-3</v>
      </c>
      <c r="V1099" s="178">
        <f t="shared" si="174"/>
        <v>2.0804125412541251E-3</v>
      </c>
      <c r="W1099" s="178">
        <f t="shared" si="175"/>
        <v>6.2245098039215687E-4</v>
      </c>
      <c r="X1099" s="179">
        <f t="shared" si="176"/>
        <v>3.9626213592233007E-4</v>
      </c>
      <c r="Y1099" s="179">
        <f t="shared" si="177"/>
        <v>0.11128751999999999</v>
      </c>
      <c r="Z1099" s="186">
        <f t="shared" si="178"/>
        <v>15.831635042612332</v>
      </c>
      <c r="AA1099" s="156">
        <f>$J1099*'9 All Base Data'!$Y1099</f>
        <v>1.2000146606578244</v>
      </c>
      <c r="AB1099" s="156">
        <f>$K1099*'9 All Base Data'!$Y1099</f>
        <v>0.12107644383817748</v>
      </c>
      <c r="AC1099" s="178">
        <f>$L1099*'9 All Base Data'!$Y1099</f>
        <v>2.6228609807930742E-3</v>
      </c>
      <c r="AD1099" s="178">
        <f>IF($M1099="","",$M1099*'9 All Base Data'!$Y1099)</f>
        <v>9.6403808662405735E-2</v>
      </c>
      <c r="AE1099" s="178">
        <f>IF($N1099="","",$N1099*'9 All Base Data'!$Y1099)</f>
        <v>0.12497246802108913</v>
      </c>
      <c r="AF1099" s="178">
        <f>IF($O1099="","",$O1099*'9 All Base Data'!$Y1099)</f>
        <v>3.7391254714731287E-2</v>
      </c>
      <c r="AG1099" s="178">
        <f>IF($P1099="","",$P1099*'9 All Base Data'!$Y1099)</f>
        <v>2.3803863958476636E-2</v>
      </c>
      <c r="AH1099" s="167">
        <f>$Q1099*'9 All Base Data'!$Y1099</f>
        <v>488.98659067149379</v>
      </c>
      <c r="AI1099" s="178">
        <f>$R1099*'9 All Base Data'!$Y1099</f>
        <v>4.2720521919418548</v>
      </c>
      <c r="AJ1099" s="178">
        <f>$S1099*'9 All Base Data'!$Y1099</f>
        <v>0.43103214006391183</v>
      </c>
      <c r="AK1099" s="178">
        <f>$T1099*'9 All Base Data'!$Y1099</f>
        <v>9.3373850916233445E-3</v>
      </c>
      <c r="AL1099" s="178">
        <f>IF($U1099="","",$U1099*'9 All Base Data'!$Y1099)</f>
        <v>6.1216418500627647E-4</v>
      </c>
      <c r="AM1099" s="178">
        <f>IF($V1099="","",$V1099*'9 All Base Data'!$Y1099)</f>
        <v>5.6675014247563912E-4</v>
      </c>
      <c r="AN1099" s="178">
        <f>IF($W1099="","",$W1099*'9 All Base Data'!$Y1099)</f>
        <v>1.6956934013130637E-4</v>
      </c>
      <c r="AO1099" s="178">
        <f>IF($X1099="","",$X1099*'9 All Base Data'!$Y1099)</f>
        <v>1.0795052305169155E-4</v>
      </c>
      <c r="AP1099" s="178">
        <f>$Y1099*'9 All Base Data'!$Y1099</f>
        <v>3.0317168621632615E-2</v>
      </c>
      <c r="AQ1099" s="179">
        <f t="shared" si="179"/>
        <v>4.3128856599825918</v>
      </c>
    </row>
    <row r="1100" spans="1:43" x14ac:dyDescent="0.25">
      <c r="A1100" s="124">
        <v>562921</v>
      </c>
      <c r="B1100" s="125" t="s">
        <v>1146</v>
      </c>
      <c r="C1100" s="126" t="s">
        <v>646</v>
      </c>
      <c r="D1100" s="101" t="s">
        <v>2102</v>
      </c>
      <c r="E1100" s="142"/>
      <c r="F1100" s="191" t="str">
        <f>IF('9 All Base Data'!G1100="Rural Centre","Rural",IF('9 All Base Data'!G1100="Rural (Incl.some Off Shore Islands)","Rural",IF('9 All Base Data'!G1100="Inlet-in TA but not in Urban Area","Rural",IF('9 All Base Data'!G1100="Rural (Incl.some Off Shore Islands)","Rural",IF('9 All Base Data'!G1100="Inlet-not in TA","Rural",IF('9 All Base Data'!G1100="Inland Water not in Urban Area","Rural",IF('9 All Base Data'!G1100="Oceanic-in Region but not in TA","Rural",'9 All Base Data'!G1100)))))))</f>
        <v>Palmerston North</v>
      </c>
      <c r="G1100" s="177">
        <f>IF('9 All Base Data'!I1100="..C","..C",'9 All Base Data'!I1100*Basecase_Pop_2006)</f>
        <v>1419</v>
      </c>
      <c r="H1100" s="177">
        <f>IF('9 All Base Data'!J1100="..C","..C",'9 All Base Data'!J1100*Basecase_Pop_2006)</f>
        <v>891</v>
      </c>
      <c r="I1100" s="191">
        <f>IF('9 All Base Data'!L1100="..C","..C",'9 All Base Data'!L1100*Basecase_Pop_2006)</f>
        <v>18</v>
      </c>
      <c r="J1100" s="156">
        <f>IF('9 All Base Data'!$P1100=0,0,('9 All Base Data'!$P1100*Basecase_Pop_2006)/(1+(1/(BaseCase_Mort_AllAdults_30*('9 All Base Data'!$W1100*Basecase_PM10)/10))))</f>
        <v>2.0280373831775704</v>
      </c>
      <c r="K1100" s="156">
        <f>IF('9 All Base Data'!$Q1100=0,0,('9 All Base Data'!$Q1100*Basecase_Pop_2006)/(1+(1/(BaseCase_Mort_Maori_30*('9 All Base Data'!$W1100*Basecase_PM10)/10))))</f>
        <v>0.22222222222222221</v>
      </c>
      <c r="L1100" s="179">
        <f>133/(1+1/(BaseCase_Mort_Child_0_1*'9 All Base Data'!$AB$10/10))*IF('9 All Base Data'!$L1100="..C",0,'9 All Base Data'!L1100/'9 All Base Data'!$L$2022)</f>
        <v>2.6258001395494139E-3</v>
      </c>
      <c r="M1100" s="178">
        <f>IF('9 All Base Data'!$R1100="","",IF('9 All Base Data'!$R1100=0,0,('9 All Base Data'!$R1100*Basecase_Pop_2006)/(1+(1/(BaseCase_CardiacHA_All*('9 All Base Data'!$W1100*Basecase_PM10)/10)))))</f>
        <v>9.3439363817097415E-2</v>
      </c>
      <c r="N1100" s="178">
        <f>IF('9 All Base Data'!$S1100="","",IF('9 All Base Data'!$S1100=0,0,('9 All Base Data'!S1100*Basecase_Pop_2006)/(1+(1/(BaseCase_RespHA_All*('9 All Base Data'!$W1100*Basecase_PM10)/10)))))</f>
        <v>0.1056105610561056</v>
      </c>
      <c r="O1100" s="178">
        <f>IF('9 All Base Data'!$T1100="","",IF('9 All Base Data'!$T1100=0,0,('9 All Base Data'!$T1100*Basecase_Pop_2006)/(1+(1/(BaseCase_RespHA_Child_1_4*('9 All Base Data'!$W1100*Basecase_PM10)/10)))))</f>
        <v>5.22875816993464E-2</v>
      </c>
      <c r="P1100" s="179">
        <f>IF('9 All Base Data'!$U1100="","",IF('9 All Base Data'!$U1100=0,0,('9 All Base Data'!$U1100*Basecase_Pop_2006)/(1+(1/(BaseCase_RespHA_Child_5_14*('9 All Base Data'!$W1100*Basecase_PM10)/10)))))</f>
        <v>9.7087378640776691E-3</v>
      </c>
      <c r="Q1100" s="156">
        <f>IF('7 Base case Results'!$G1100="..C",0,BaseCase_RADs_All*'7 Base case Results'!$G1100*('9 All Base Data'!$V1100*Basecase_PM10)/10)</f>
        <v>766.26</v>
      </c>
      <c r="R1100" s="189">
        <f t="shared" si="170"/>
        <v>7.2198130841121504</v>
      </c>
      <c r="S1100" s="178">
        <f t="shared" si="171"/>
        <v>0.7911111111111111</v>
      </c>
      <c r="T1100" s="179">
        <f t="shared" si="172"/>
        <v>9.3478484967959141E-3</v>
      </c>
      <c r="U1100" s="178">
        <f t="shared" si="173"/>
        <v>5.9333996023856858E-4</v>
      </c>
      <c r="V1100" s="178">
        <f t="shared" si="174"/>
        <v>4.7894389438943888E-4</v>
      </c>
      <c r="W1100" s="178">
        <f t="shared" si="175"/>
        <v>2.3712418300653594E-4</v>
      </c>
      <c r="X1100" s="179">
        <f t="shared" si="176"/>
        <v>4.4029126213592225E-5</v>
      </c>
      <c r="Y1100" s="179">
        <f t="shared" si="177"/>
        <v>4.7508120000000001E-2</v>
      </c>
      <c r="Z1100" s="186">
        <f t="shared" si="178"/>
        <v>7.2777413364635741</v>
      </c>
      <c r="AA1100" s="156">
        <f>$J1100*'9 All Base Data'!$Y1100</f>
        <v>0.55248199723355296</v>
      </c>
      <c r="AB1100" s="156">
        <f>$K1100*'9 All Base Data'!$Y1100</f>
        <v>6.0538221919088739E-2</v>
      </c>
      <c r="AC1100" s="178">
        <f>$L1100*'9 All Base Data'!$Y1100</f>
        <v>7.1532572203447469E-4</v>
      </c>
      <c r="AD1100" s="178">
        <f>IF($M1100="","",$M1100*'9 All Base Data'!$Y1100)</f>
        <v>2.5454938242320615E-2</v>
      </c>
      <c r="AE1100" s="178">
        <f>IF($N1100="","",$N1100*'9 All Base Data'!$Y1100)</f>
        <v>2.8770640119962963E-2</v>
      </c>
      <c r="AF1100" s="178">
        <f>IF($O1100="","",$O1100*'9 All Base Data'!$Y1100)</f>
        <v>1.4244287510373819E-2</v>
      </c>
      <c r="AG1100" s="178">
        <f>IF($P1100="","",$P1100*'9 All Base Data'!$Y1100)</f>
        <v>2.6448737731640708E-3</v>
      </c>
      <c r="AH1100" s="167">
        <f>$Q1100*'9 All Base Data'!$Y1100</f>
        <v>208.74608067474421</v>
      </c>
      <c r="AI1100" s="178">
        <f>$R1100*'9 All Base Data'!$Y1100</f>
        <v>1.9668359101514483</v>
      </c>
      <c r="AJ1100" s="178">
        <f>$S1100*'9 All Base Data'!$Y1100</f>
        <v>0.21551607003195591</v>
      </c>
      <c r="AK1100" s="178">
        <f>$T1100*'9 All Base Data'!$Y1100</f>
        <v>2.5465595704427303E-3</v>
      </c>
      <c r="AL1100" s="178">
        <f>IF($U1100="","",$U1100*'9 All Base Data'!$Y1100)</f>
        <v>1.6163885783873589E-4</v>
      </c>
      <c r="AM1100" s="178">
        <f>IF($V1100="","",$V1100*'9 All Base Data'!$Y1100)</f>
        <v>1.3047485294403202E-4</v>
      </c>
      <c r="AN1100" s="178">
        <f>IF($W1100="","",$W1100*'9 All Base Data'!$Y1100)</f>
        <v>6.4597843859545275E-5</v>
      </c>
      <c r="AO1100" s="178">
        <f>IF($X1100="","",$X1100*'9 All Base Data'!$Y1100)</f>
        <v>1.1994502561299061E-5</v>
      </c>
      <c r="AP1100" s="178">
        <f>$Y1100*'9 All Base Data'!$Y1100</f>
        <v>1.2942257001834143E-2</v>
      </c>
      <c r="AQ1100" s="179">
        <f t="shared" si="179"/>
        <v>1.9826168404345079</v>
      </c>
    </row>
    <row r="1101" spans="1:43" x14ac:dyDescent="0.25">
      <c r="A1101" s="124">
        <v>562922</v>
      </c>
      <c r="B1101" s="125" t="s">
        <v>1147</v>
      </c>
      <c r="C1101" s="126" t="s">
        <v>646</v>
      </c>
      <c r="D1101" s="101" t="s">
        <v>2102</v>
      </c>
      <c r="E1101" s="142"/>
      <c r="F1101" s="191" t="str">
        <f>IF('9 All Base Data'!G1101="Rural Centre","Rural",IF('9 All Base Data'!G1101="Rural (Incl.some Off Shore Islands)","Rural",IF('9 All Base Data'!G1101="Inlet-in TA but not in Urban Area","Rural",IF('9 All Base Data'!G1101="Rural (Incl.some Off Shore Islands)","Rural",IF('9 All Base Data'!G1101="Inlet-not in TA","Rural",IF('9 All Base Data'!G1101="Inland Water not in Urban Area","Rural",IF('9 All Base Data'!G1101="Oceanic-in Region but not in TA","Rural",'9 All Base Data'!G1101)))))))</f>
        <v>Palmerston North</v>
      </c>
      <c r="G1101" s="177">
        <f>IF('9 All Base Data'!I1101="..C","..C",'9 All Base Data'!I1101*Basecase_Pop_2006)</f>
        <v>3210</v>
      </c>
      <c r="H1101" s="177">
        <f>IF('9 All Base Data'!J1101="..C","..C",'9 All Base Data'!J1101*Basecase_Pop_2006)</f>
        <v>1926</v>
      </c>
      <c r="I1101" s="191">
        <f>IF('9 All Base Data'!L1101="..C","..C",'9 All Base Data'!L1101*Basecase_Pop_2006)</f>
        <v>45</v>
      </c>
      <c r="J1101" s="156">
        <f>IF('9 All Base Data'!$P1101=0,0,('9 All Base Data'!$P1101*Basecase_Pop_2006)/(1+(1/(BaseCase_Mort_AllAdults_30*('9 All Base Data'!$W1101*Basecase_PM10)/10))))</f>
        <v>0.34890965732087226</v>
      </c>
      <c r="K1101" s="156">
        <f>IF('9 All Base Data'!$Q1101=0,0,('9 All Base Data'!$Q1101*Basecase_Pop_2006)/(1+(1/(BaseCase_Mort_Maori_30*('9 All Base Data'!$W1101*Basecase_PM10)/10))))</f>
        <v>0.1111111111111111</v>
      </c>
      <c r="L1101" s="179">
        <f>133/(1+1/(BaseCase_Mort_Child_0_1*'9 All Base Data'!$AB$10/10))*IF('9 All Base Data'!$L1101="..C",0,'9 All Base Data'!L1101/'9 All Base Data'!$L$2022)</f>
        <v>6.5645003488735343E-3</v>
      </c>
      <c r="M1101" s="178">
        <f>IF('9 All Base Data'!$R1101="","",IF('9 All Base Data'!$R1101=0,0,('9 All Base Data'!$R1101*Basecase_Pop_2006)/(1+(1/(BaseCase_CardiacHA_All*('9 All Base Data'!$W1101*Basecase_PM10)/10)))))</f>
        <v>0.17693836978131214</v>
      </c>
      <c r="N1101" s="178">
        <f>IF('9 All Base Data'!$S1101="","",IF('9 All Base Data'!$S1101=0,0,('9 All Base Data'!S1101*Basecase_Pop_2006)/(1+(1/(BaseCase_RespHA_All*('9 All Base Data'!$W1101*Basecase_PM10)/10)))))</f>
        <v>0.22112211221122111</v>
      </c>
      <c r="O1101" s="178">
        <f>IF('9 All Base Data'!$T1101="","",IF('9 All Base Data'!$T1101=0,0,('9 All Base Data'!$T1101*Basecase_Pop_2006)/(1+(1/(BaseCase_RespHA_Child_1_4*('9 All Base Data'!$W1101*Basecase_PM10)/10)))))</f>
        <v>0.11111111111111112</v>
      </c>
      <c r="P1101" s="179">
        <f>IF('9 All Base Data'!$U1101="","",IF('9 All Base Data'!$U1101=0,0,('9 All Base Data'!$U1101*Basecase_Pop_2006)/(1+(1/(BaseCase_RespHA_Child_5_14*('9 All Base Data'!$W1101*Basecase_PM10)/10)))))</f>
        <v>6.7961165048543687E-2</v>
      </c>
      <c r="Q1101" s="156">
        <f>IF('7 Base case Results'!$G1101="..C",0,BaseCase_RADs_All*'7 Base case Results'!$G1101*('9 All Base Data'!$V1101*Basecase_PM10)/10)</f>
        <v>1733.4</v>
      </c>
      <c r="R1101" s="189">
        <f t="shared" si="170"/>
        <v>1.2421183800623052</v>
      </c>
      <c r="S1101" s="178">
        <f t="shared" si="171"/>
        <v>0.39555555555555555</v>
      </c>
      <c r="T1101" s="179">
        <f t="shared" si="172"/>
        <v>2.3369621241989783E-2</v>
      </c>
      <c r="U1101" s="178">
        <f t="shared" si="173"/>
        <v>1.1235586481113322E-3</v>
      </c>
      <c r="V1101" s="178">
        <f t="shared" si="174"/>
        <v>1.0027887788778877E-3</v>
      </c>
      <c r="W1101" s="178">
        <f t="shared" si="175"/>
        <v>5.038888888888889E-4</v>
      </c>
      <c r="X1101" s="179">
        <f t="shared" si="176"/>
        <v>3.0820388349514564E-4</v>
      </c>
      <c r="Y1101" s="179">
        <f t="shared" si="177"/>
        <v>0.10747080000000001</v>
      </c>
      <c r="Z1101" s="186">
        <f t="shared" si="178"/>
        <v>1.3750851487312843</v>
      </c>
      <c r="AA1101" s="156">
        <f>$J1101*'9 All Base Data'!$Y1101</f>
        <v>9.5050666190718766E-2</v>
      </c>
      <c r="AB1101" s="156">
        <f>$K1101*'9 All Base Data'!$Y1101</f>
        <v>3.0269110959544369E-2</v>
      </c>
      <c r="AC1101" s="178">
        <f>$L1101*'9 All Base Data'!$Y1101</f>
        <v>1.7883143050861866E-3</v>
      </c>
      <c r="AD1101" s="178">
        <f>IF($M1101="","",$M1101*'9 All Base Data'!$Y1101)</f>
        <v>4.8201904331202867E-2</v>
      </c>
      <c r="AE1101" s="178">
        <f>IF($N1101="","",$N1101*'9 All Base Data'!$Y1101)</f>
        <v>6.0238527751172458E-2</v>
      </c>
      <c r="AF1101" s="178">
        <f>IF($O1101="","",$O1101*'9 All Base Data'!$Y1101)</f>
        <v>3.0269110959544373E-2</v>
      </c>
      <c r="AG1101" s="178">
        <f>IF($P1101="","",$P1101*'9 All Base Data'!$Y1101)</f>
        <v>1.8514116412148496E-2</v>
      </c>
      <c r="AH1101" s="167">
        <f>$Q1101*'9 All Base Data'!$Y1101</f>
        <v>472.21629243546795</v>
      </c>
      <c r="AI1101" s="178">
        <f>$R1101*'9 All Base Data'!$Y1101</f>
        <v>0.33838037163895879</v>
      </c>
      <c r="AJ1101" s="178">
        <f>$S1101*'9 All Base Data'!$Y1101</f>
        <v>0.10775803501597796</v>
      </c>
      <c r="AK1101" s="178">
        <f>$T1101*'9 All Base Data'!$Y1101</f>
        <v>6.3663989261068246E-3</v>
      </c>
      <c r="AL1101" s="178">
        <f>IF($U1101="","",$U1101*'9 All Base Data'!$Y1101)</f>
        <v>3.0608209250313823E-4</v>
      </c>
      <c r="AM1101" s="178">
        <f>IF($V1101="","",$V1101*'9 All Base Data'!$Y1101)</f>
        <v>2.7318172335156707E-4</v>
      </c>
      <c r="AN1101" s="178">
        <f>IF($W1101="","",$W1101*'9 All Base Data'!$Y1101)</f>
        <v>1.3727041820153372E-4</v>
      </c>
      <c r="AO1101" s="178">
        <f>IF($X1101="","",$X1101*'9 All Base Data'!$Y1101)</f>
        <v>8.3961517929093444E-5</v>
      </c>
      <c r="AP1101" s="178">
        <f>$Y1101*'9 All Base Data'!$Y1101</f>
        <v>2.927741013099901E-2</v>
      </c>
      <c r="AQ1101" s="179">
        <f t="shared" si="179"/>
        <v>0.37460344451191929</v>
      </c>
    </row>
    <row r="1102" spans="1:43" x14ac:dyDescent="0.25">
      <c r="A1102" s="124">
        <v>563000</v>
      </c>
      <c r="B1102" s="125" t="s">
        <v>1148</v>
      </c>
      <c r="C1102" s="126" t="s">
        <v>646</v>
      </c>
      <c r="D1102" s="101" t="s">
        <v>2102</v>
      </c>
      <c r="E1102" s="142"/>
      <c r="F1102" s="191" t="str">
        <f>IF('9 All Base Data'!G1102="Rural Centre","Rural",IF('9 All Base Data'!G1102="Rural (Incl.some Off Shore Islands)","Rural",IF('9 All Base Data'!G1102="Inlet-in TA but not in Urban Area","Rural",IF('9 All Base Data'!G1102="Rural (Incl.some Off Shore Islands)","Rural",IF('9 All Base Data'!G1102="Inlet-not in TA","Rural",IF('9 All Base Data'!G1102="Inland Water not in Urban Area","Rural",IF('9 All Base Data'!G1102="Oceanic-in Region but not in TA","Rural",'9 All Base Data'!G1102)))))))</f>
        <v>Palmerston North</v>
      </c>
      <c r="G1102" s="177">
        <f>IF('9 All Base Data'!I1102="..C","..C",'9 All Base Data'!I1102*Basecase_Pop_2006)</f>
        <v>4716</v>
      </c>
      <c r="H1102" s="177">
        <f>IF('9 All Base Data'!J1102="..C","..C",'9 All Base Data'!J1102*Basecase_Pop_2006)</f>
        <v>2286</v>
      </c>
      <c r="I1102" s="191">
        <f>IF('9 All Base Data'!L1102="..C","..C",'9 All Base Data'!L1102*Basecase_Pop_2006)</f>
        <v>60</v>
      </c>
      <c r="J1102" s="156">
        <f>IF('9 All Base Data'!$P1102=0,0,('9 All Base Data'!$P1102*Basecase_Pop_2006)/(1+(1/(BaseCase_Mort_AllAdults_30*('9 All Base Data'!$W1102*Basecase_PM10)/10))))</f>
        <v>0.76323987538940807</v>
      </c>
      <c r="K1102" s="156">
        <f>IF('9 All Base Data'!$Q1102=0,0,('9 All Base Data'!$Q1102*Basecase_Pop_2006)/(1+(1/(BaseCase_Mort_Maori_30*('9 All Base Data'!$W1102*Basecase_PM10)/10))))</f>
        <v>0</v>
      </c>
      <c r="L1102" s="179">
        <f>133/(1+1/(BaseCase_Mort_Child_0_1*'9 All Base Data'!$AB$10/10))*IF('9 All Base Data'!$L1102="..C",0,'9 All Base Data'!L1102/'9 All Base Data'!$L$2022)</f>
        <v>8.7526671318313796E-3</v>
      </c>
      <c r="M1102" s="178">
        <f>IF('9 All Base Data'!$R1102="","",IF('9 All Base Data'!$R1102=0,0,('9 All Base Data'!$R1102*Basecase_Pop_2006)/(1+(1/(BaseCase_CardiacHA_All*('9 All Base Data'!$W1102*Basecase_PM10)/10)))))</f>
        <v>0.29622266401590458</v>
      </c>
      <c r="N1102" s="178">
        <f>IF('9 All Base Data'!$S1102="","",IF('9 All Base Data'!$S1102=0,0,('9 All Base Data'!S1102*Basecase_Pop_2006)/(1+(1/(BaseCase_RespHA_All*('9 All Base Data'!$W1102*Basecase_PM10)/10)))))</f>
        <v>0.27062706270627063</v>
      </c>
      <c r="O1102" s="178">
        <f>IF('9 All Base Data'!$T1102="","",IF('9 All Base Data'!$T1102=0,0,('9 All Base Data'!$T1102*Basecase_Pop_2006)/(1+(1/(BaseCase_RespHA_Child_1_4*('9 All Base Data'!$W1102*Basecase_PM10)/10)))))</f>
        <v>7.8431372549019607E-2</v>
      </c>
      <c r="P1102" s="179">
        <f>IF('9 All Base Data'!$U1102="","",IF('9 All Base Data'!$U1102=0,0,('9 All Base Data'!$U1102*Basecase_Pop_2006)/(1+(1/(BaseCase_RespHA_Child_5_14*('9 All Base Data'!$W1102*Basecase_PM10)/10)))))</f>
        <v>4.8543689320388349E-2</v>
      </c>
      <c r="Q1102" s="156">
        <f>IF('7 Base case Results'!$G1102="..C",0,BaseCase_RADs_All*'7 Base case Results'!$G1102*('9 All Base Data'!$V1102*Basecase_PM10)/10)</f>
        <v>2546.6400000000003</v>
      </c>
      <c r="R1102" s="189">
        <f t="shared" si="170"/>
        <v>2.7171339563862928</v>
      </c>
      <c r="S1102" s="178">
        <f t="shared" si="171"/>
        <v>0</v>
      </c>
      <c r="T1102" s="179">
        <f t="shared" si="172"/>
        <v>3.1159494989319712E-2</v>
      </c>
      <c r="U1102" s="178">
        <f t="shared" si="173"/>
        <v>1.8810139165009942E-3</v>
      </c>
      <c r="V1102" s="178">
        <f t="shared" si="174"/>
        <v>1.2272937293729374E-3</v>
      </c>
      <c r="W1102" s="178">
        <f t="shared" si="175"/>
        <v>3.5568627450980391E-4</v>
      </c>
      <c r="X1102" s="179">
        <f t="shared" si="176"/>
        <v>2.2014563106796114E-4</v>
      </c>
      <c r="Y1102" s="179">
        <f t="shared" si="177"/>
        <v>0.15789168000000003</v>
      </c>
      <c r="Z1102" s="186">
        <f t="shared" si="178"/>
        <v>2.9092934390214866</v>
      </c>
      <c r="AA1102" s="156">
        <f>$J1102*'9 All Base Data'!$Y1102</f>
        <v>0.20792333229219731</v>
      </c>
      <c r="AB1102" s="156">
        <f>$K1102*'9 All Base Data'!$Y1102</f>
        <v>0</v>
      </c>
      <c r="AC1102" s="178">
        <f>$L1102*'9 All Base Data'!$Y1102</f>
        <v>2.3844190734482488E-3</v>
      </c>
      <c r="AD1102" s="178">
        <f>IF($M1102="","",$M1102*'9 All Base Data'!$Y1102)</f>
        <v>8.0697570172463221E-2</v>
      </c>
      <c r="AE1102" s="178">
        <f>IF($N1102="","",$N1102*'9 All Base Data'!$Y1102)</f>
        <v>7.3724765307405099E-2</v>
      </c>
      <c r="AF1102" s="178">
        <f>IF($O1102="","",$O1102*'9 All Base Data'!$Y1102)</f>
        <v>2.1366431265560731E-2</v>
      </c>
      <c r="AG1102" s="178">
        <f>IF($P1102="","",$P1102*'9 All Base Data'!$Y1102)</f>
        <v>1.3224368865820355E-2</v>
      </c>
      <c r="AH1102" s="167">
        <f>$Q1102*'9 All Base Data'!$Y1102</f>
        <v>693.76075860612673</v>
      </c>
      <c r="AI1102" s="178">
        <f>$R1102*'9 All Base Data'!$Y1102</f>
        <v>0.74020706296022243</v>
      </c>
      <c r="AJ1102" s="178">
        <f>$S1102*'9 All Base Data'!$Y1102</f>
        <v>0</v>
      </c>
      <c r="AK1102" s="178">
        <f>$T1102*'9 All Base Data'!$Y1102</f>
        <v>8.4885319014757661E-3</v>
      </c>
      <c r="AL1102" s="178">
        <f>IF($U1102="","",$U1102*'9 All Base Data'!$Y1102)</f>
        <v>5.1242957059514146E-4</v>
      </c>
      <c r="AM1102" s="178">
        <f>IF($V1102="","",$V1102*'9 All Base Data'!$Y1102)</f>
        <v>3.3434181066908215E-4</v>
      </c>
      <c r="AN1102" s="178">
        <f>IF($W1102="","",$W1102*'9 All Base Data'!$Y1102)</f>
        <v>9.6896765789317919E-5</v>
      </c>
      <c r="AO1102" s="178">
        <f>IF($X1102="","",$X1102*'9 All Base Data'!$Y1102)</f>
        <v>5.9972512806495307E-5</v>
      </c>
      <c r="AP1102" s="178">
        <f>$Y1102*'9 All Base Data'!$Y1102</f>
        <v>4.3013167033579866E-2</v>
      </c>
      <c r="AQ1102" s="179">
        <f t="shared" si="179"/>
        <v>0.79255553327654227</v>
      </c>
    </row>
    <row r="1103" spans="1:43" x14ac:dyDescent="0.25">
      <c r="A1103" s="124">
        <v>563101</v>
      </c>
      <c r="B1103" s="125" t="s">
        <v>1149</v>
      </c>
      <c r="C1103" s="126" t="s">
        <v>646</v>
      </c>
      <c r="D1103" s="101" t="s">
        <v>2102</v>
      </c>
      <c r="E1103" s="142"/>
      <c r="F1103" s="191" t="str">
        <f>IF('9 All Base Data'!G1103="Rural Centre","Rural",IF('9 All Base Data'!G1103="Rural (Incl.some Off Shore Islands)","Rural",IF('9 All Base Data'!G1103="Inlet-in TA but not in Urban Area","Rural",IF('9 All Base Data'!G1103="Rural (Incl.some Off Shore Islands)","Rural",IF('9 All Base Data'!G1103="Inlet-not in TA","Rural",IF('9 All Base Data'!G1103="Inland Water not in Urban Area","Rural",IF('9 All Base Data'!G1103="Oceanic-in Region but not in TA","Rural",'9 All Base Data'!G1103)))))))</f>
        <v>Palmerston North</v>
      </c>
      <c r="G1103" s="177">
        <f>IF('9 All Base Data'!I1103="..C","..C",'9 All Base Data'!I1103*Basecase_Pop_2006)</f>
        <v>4158</v>
      </c>
      <c r="H1103" s="177">
        <f>IF('9 All Base Data'!J1103="..C","..C",'9 All Base Data'!J1103*Basecase_Pop_2006)</f>
        <v>2193</v>
      </c>
      <c r="I1103" s="191">
        <f>IF('9 All Base Data'!L1103="..C","..C",'9 All Base Data'!L1103*Basecase_Pop_2006)</f>
        <v>33</v>
      </c>
      <c r="J1103" s="156">
        <f>IF('9 All Base Data'!$P1103=0,0,('9 All Base Data'!$P1103*Basecase_Pop_2006)/(1+(1/(BaseCase_Mort_AllAdults_30*('9 All Base Data'!$W1103*Basecase_PM10)/10))))</f>
        <v>1.090342679127726</v>
      </c>
      <c r="K1103" s="156">
        <f>IF('9 All Base Data'!$Q1103=0,0,('9 All Base Data'!$Q1103*Basecase_Pop_2006)/(1+(1/(BaseCase_Mort_Maori_30*('9 All Base Data'!$W1103*Basecase_PM10)/10))))</f>
        <v>0.16666666666666666</v>
      </c>
      <c r="L1103" s="179">
        <f>133/(1+1/(BaseCase_Mort_Child_0_1*'9 All Base Data'!$AB$10/10))*IF('9 All Base Data'!$L1103="..C",0,'9 All Base Data'!L1103/'9 All Base Data'!$L$2022)</f>
        <v>4.8139669225072592E-3</v>
      </c>
      <c r="M1103" s="178">
        <f>IF('9 All Base Data'!$R1103="","",IF('9 All Base Data'!$R1103=0,0,('9 All Base Data'!$R1103*Basecase_Pop_2006)/(1+(1/(BaseCase_CardiacHA_All*('9 All Base Data'!$W1103*Basecase_PM10)/10)))))</f>
        <v>0.28230616302186884</v>
      </c>
      <c r="N1103" s="178">
        <f>IF('9 All Base Data'!$S1103="","",IF('9 All Base Data'!$S1103=0,0,('9 All Base Data'!S1103*Basecase_Pop_2006)/(1+(1/(BaseCase_RespHA_All*('9 All Base Data'!$W1103*Basecase_PM10)/10)))))</f>
        <v>0.35313531353135313</v>
      </c>
      <c r="O1103" s="178">
        <f>IF('9 All Base Data'!$T1103="","",IF('9 All Base Data'!$T1103=0,0,('9 All Base Data'!$T1103*Basecase_Pop_2006)/(1+(1/(BaseCase_RespHA_Child_1_4*('9 All Base Data'!$W1103*Basecase_PM10)/10)))))</f>
        <v>0.1241830065359477</v>
      </c>
      <c r="P1103" s="179">
        <f>IF('9 All Base Data'!$U1103="","",IF('9 All Base Data'!$U1103=0,0,('9 All Base Data'!$U1103*Basecase_Pop_2006)/(1+(1/(BaseCase_RespHA_Child_5_14*('9 All Base Data'!$W1103*Basecase_PM10)/10)))))</f>
        <v>4.8543689320388349E-2</v>
      </c>
      <c r="Q1103" s="156">
        <f>IF('7 Base case Results'!$G1103="..C",0,BaseCase_RADs_All*'7 Base case Results'!$G1103*('9 All Base Data'!$V1103*Basecase_PM10)/10)</f>
        <v>2245.3200000000002</v>
      </c>
      <c r="R1103" s="189">
        <f t="shared" si="170"/>
        <v>3.8816199376947047</v>
      </c>
      <c r="S1103" s="178">
        <f t="shared" si="171"/>
        <v>0.59333333333333327</v>
      </c>
      <c r="T1103" s="179">
        <f t="shared" si="172"/>
        <v>1.7137722244125842E-2</v>
      </c>
      <c r="U1103" s="178">
        <f t="shared" si="173"/>
        <v>1.792644135188867E-3</v>
      </c>
      <c r="V1103" s="178">
        <f t="shared" si="174"/>
        <v>1.6014686468646864E-3</v>
      </c>
      <c r="W1103" s="178">
        <f t="shared" si="175"/>
        <v>5.6316993464052283E-4</v>
      </c>
      <c r="X1103" s="179">
        <f t="shared" si="176"/>
        <v>2.2014563106796114E-4</v>
      </c>
      <c r="Y1103" s="179">
        <f t="shared" si="177"/>
        <v>0.13920984</v>
      </c>
      <c r="Z1103" s="186">
        <f t="shared" si="178"/>
        <v>4.041361612720884</v>
      </c>
      <c r="AA1103" s="156">
        <f>$J1103*'9 All Base Data'!$Y1103</f>
        <v>0.29703333184599617</v>
      </c>
      <c r="AB1103" s="156">
        <f>$K1103*'9 All Base Data'!$Y1103</f>
        <v>4.5403666439316551E-2</v>
      </c>
      <c r="AC1103" s="178">
        <f>$L1103*'9 All Base Data'!$Y1103</f>
        <v>1.3114304903965371E-3</v>
      </c>
      <c r="AD1103" s="178">
        <f>IF($M1103="","",$M1103*'9 All Base Data'!$Y1103)</f>
        <v>7.6906409157649527E-2</v>
      </c>
      <c r="AE1103" s="178">
        <f>IF($N1103="","",$N1103*'9 All Base Data'!$Y1103)</f>
        <v>9.6201827901126163E-2</v>
      </c>
      <c r="AF1103" s="178">
        <f>IF($O1103="","",$O1103*'9 All Base Data'!$Y1103)</f>
        <v>3.3830182837137825E-2</v>
      </c>
      <c r="AG1103" s="178">
        <f>IF($P1103="","",$P1103*'9 All Base Data'!$Y1103)</f>
        <v>1.3224368865820355E-2</v>
      </c>
      <c r="AH1103" s="167">
        <f>$Q1103*'9 All Base Data'!$Y1103</f>
        <v>611.67456197715751</v>
      </c>
      <c r="AI1103" s="178">
        <f>$R1103*'9 All Base Data'!$Y1103</f>
        <v>1.0574386613717466</v>
      </c>
      <c r="AJ1103" s="178">
        <f>$S1103*'9 All Base Data'!$Y1103</f>
        <v>0.16163705252396693</v>
      </c>
      <c r="AK1103" s="178">
        <f>$T1103*'9 All Base Data'!$Y1103</f>
        <v>4.6686925458116722E-3</v>
      </c>
      <c r="AL1103" s="178">
        <f>IF($U1103="","",$U1103*'9 All Base Data'!$Y1103)</f>
        <v>4.8835569815107449E-4</v>
      </c>
      <c r="AM1103" s="178">
        <f>IF($V1103="","",$V1103*'9 All Base Data'!$Y1103)</f>
        <v>4.3627528953160715E-4</v>
      </c>
      <c r="AN1103" s="178">
        <f>IF($W1103="","",$W1103*'9 All Base Data'!$Y1103)</f>
        <v>1.5341987916642002E-4</v>
      </c>
      <c r="AO1103" s="178">
        <f>IF($X1103="","",$X1103*'9 All Base Data'!$Y1103)</f>
        <v>5.9972512806495307E-5</v>
      </c>
      <c r="AP1103" s="178">
        <f>$Y1103*'9 All Base Data'!$Y1103</f>
        <v>3.7923822842583763E-2</v>
      </c>
      <c r="AQ1103" s="179">
        <f t="shared" si="179"/>
        <v>1.1009558077478248</v>
      </c>
    </row>
    <row r="1104" spans="1:43" x14ac:dyDescent="0.25">
      <c r="A1104" s="124">
        <v>563102</v>
      </c>
      <c r="B1104" s="125" t="s">
        <v>1150</v>
      </c>
      <c r="C1104" s="126" t="s">
        <v>646</v>
      </c>
      <c r="D1104" s="101" t="s">
        <v>2102</v>
      </c>
      <c r="E1104" s="142"/>
      <c r="F1104" s="191" t="str">
        <f>IF('9 All Base Data'!G1104="Rural Centre","Rural",IF('9 All Base Data'!G1104="Rural (Incl.some Off Shore Islands)","Rural",IF('9 All Base Data'!G1104="Inlet-in TA but not in Urban Area","Rural",IF('9 All Base Data'!G1104="Rural (Incl.some Off Shore Islands)","Rural",IF('9 All Base Data'!G1104="Inlet-not in TA","Rural",IF('9 All Base Data'!G1104="Inland Water not in Urban Area","Rural",IF('9 All Base Data'!G1104="Oceanic-in Region but not in TA","Rural",'9 All Base Data'!G1104)))))))</f>
        <v>Palmerston North</v>
      </c>
      <c r="G1104" s="177">
        <f>IF('9 All Base Data'!I1104="..C","..C",'9 All Base Data'!I1104*Basecase_Pop_2006)</f>
        <v>1512</v>
      </c>
      <c r="H1104" s="177">
        <f>IF('9 All Base Data'!J1104="..C","..C",'9 All Base Data'!J1104*Basecase_Pop_2006)</f>
        <v>1014</v>
      </c>
      <c r="I1104" s="191">
        <f>IF('9 All Base Data'!L1104="..C","..C",'9 All Base Data'!L1104*Basecase_Pop_2006)</f>
        <v>12</v>
      </c>
      <c r="J1104" s="156">
        <f>IF('9 All Base Data'!$P1104=0,0,('9 All Base Data'!$P1104*Basecase_Pop_2006)/(1+(1/(BaseCase_Mort_AllAdults_30*('9 All Base Data'!$W1104*Basecase_PM10)/10))))</f>
        <v>1.4174454828660439</v>
      </c>
      <c r="K1104" s="156">
        <f>IF('9 All Base Data'!$Q1104=0,0,('9 All Base Data'!$Q1104*Basecase_Pop_2006)/(1+(1/(BaseCase_Mort_Maori_30*('9 All Base Data'!$W1104*Basecase_PM10)/10))))</f>
        <v>0.1111111111111111</v>
      </c>
      <c r="L1104" s="179">
        <f>133/(1+1/(BaseCase_Mort_Child_0_1*'9 All Base Data'!$AB$10/10))*IF('9 All Base Data'!$L1104="..C",0,'9 All Base Data'!L1104/'9 All Base Data'!$L$2022)</f>
        <v>1.7505334263662759E-3</v>
      </c>
      <c r="M1104" s="178">
        <f>IF('9 All Base Data'!$R1104="","",IF('9 All Base Data'!$R1104=0,0,('9 All Base Data'!$R1104*Basecase_Pop_2006)/(1+(1/(BaseCase_CardiacHA_All*('9 All Base Data'!$W1104*Basecase_PM10)/10)))))</f>
        <v>6.1630218687872773E-2</v>
      </c>
      <c r="N1104" s="178">
        <f>IF('9 All Base Data'!$S1104="","",IF('9 All Base Data'!$S1104=0,0,('9 All Base Data'!S1104*Basecase_Pop_2006)/(1+(1/(BaseCase_RespHA_All*('9 All Base Data'!$W1104*Basecase_PM10)/10)))))</f>
        <v>4.9504950495049507E-2</v>
      </c>
      <c r="O1104" s="178">
        <f>IF('9 All Base Data'!$T1104="","",IF('9 All Base Data'!$T1104=0,0,('9 All Base Data'!$T1104*Basecase_Pop_2006)/(1+(1/(BaseCase_RespHA_Child_1_4*('9 All Base Data'!$W1104*Basecase_PM10)/10)))))</f>
        <v>1.9607843137254902E-2</v>
      </c>
      <c r="P1104" s="179">
        <f>IF('9 All Base Data'!$U1104="","",IF('9 All Base Data'!$U1104=0,0,('9 All Base Data'!$U1104*Basecase_Pop_2006)/(1+(1/(BaseCase_RespHA_Child_5_14*('9 All Base Data'!$W1104*Basecase_PM10)/10)))))</f>
        <v>0</v>
      </c>
      <c r="Q1104" s="156">
        <f>IF('7 Base case Results'!$G1104="..C",0,BaseCase_RADs_All*'7 Base case Results'!$G1104*('9 All Base Data'!$V1104*Basecase_PM10)/10)</f>
        <v>816.4799999999999</v>
      </c>
      <c r="R1104" s="189">
        <f t="shared" si="170"/>
        <v>5.0461059190031161</v>
      </c>
      <c r="S1104" s="178">
        <f t="shared" si="171"/>
        <v>0.39555555555555555</v>
      </c>
      <c r="T1104" s="179">
        <f t="shared" si="172"/>
        <v>6.2318989978639421E-3</v>
      </c>
      <c r="U1104" s="178">
        <f t="shared" si="173"/>
        <v>3.9135188866799213E-4</v>
      </c>
      <c r="V1104" s="178">
        <f t="shared" si="174"/>
        <v>2.2450495049504952E-4</v>
      </c>
      <c r="W1104" s="178">
        <f t="shared" si="175"/>
        <v>8.8921568627450977E-5</v>
      </c>
      <c r="X1104" s="179">
        <f t="shared" si="176"/>
        <v>0</v>
      </c>
      <c r="Y1104" s="179">
        <f t="shared" si="177"/>
        <v>5.0621759999999995E-2</v>
      </c>
      <c r="Z1104" s="186">
        <f t="shared" si="178"/>
        <v>5.1035754348401436</v>
      </c>
      <c r="AA1104" s="156">
        <f>$J1104*'9 All Base Data'!$Y1104</f>
        <v>0.38614333139979506</v>
      </c>
      <c r="AB1104" s="156">
        <f>$K1104*'9 All Base Data'!$Y1104</f>
        <v>3.0269110959544369E-2</v>
      </c>
      <c r="AC1104" s="178">
        <f>$L1104*'9 All Base Data'!$Y1104</f>
        <v>4.7688381468964977E-4</v>
      </c>
      <c r="AD1104" s="178">
        <f>IF($M1104="","",$M1104*'9 All Base Data'!$Y1104)</f>
        <v>1.6789427351317852E-2</v>
      </c>
      <c r="AE1104" s="178">
        <f>IF($N1104="","",$N1104*'9 All Base Data'!$Y1104)</f>
        <v>1.3486237556232641E-2</v>
      </c>
      <c r="AF1104" s="178">
        <f>IF($O1104="","",$O1104*'9 All Base Data'!$Y1104)</f>
        <v>5.3416078163901828E-3</v>
      </c>
      <c r="AG1104" s="178">
        <f>IF($P1104="","",$P1104*'9 All Base Data'!$Y1104)</f>
        <v>0</v>
      </c>
      <c r="AH1104" s="167">
        <f>$Q1104*'9 All Base Data'!$Y1104</f>
        <v>222.42711344623905</v>
      </c>
      <c r="AI1104" s="178">
        <f>$R1104*'9 All Base Data'!$Y1104</f>
        <v>1.3746702597832705</v>
      </c>
      <c r="AJ1104" s="178">
        <f>$S1104*'9 All Base Data'!$Y1104</f>
        <v>0.10775803501597796</v>
      </c>
      <c r="AK1104" s="178">
        <f>$T1104*'9 All Base Data'!$Y1104</f>
        <v>1.6977063802951532E-3</v>
      </c>
      <c r="AL1104" s="178">
        <f>IF($U1104="","",$U1104*'9 All Base Data'!$Y1104)</f>
        <v>1.0661286368086838E-4</v>
      </c>
      <c r="AM1104" s="178">
        <f>IF($V1104="","",$V1104*'9 All Base Data'!$Y1104)</f>
        <v>6.1160087317515025E-5</v>
      </c>
      <c r="AN1104" s="178">
        <f>IF($W1104="","",$W1104*'9 All Base Data'!$Y1104)</f>
        <v>2.422419144732948E-5</v>
      </c>
      <c r="AO1104" s="178">
        <f>IF($X1104="","",$X1104*'9 All Base Data'!$Y1104)</f>
        <v>0</v>
      </c>
      <c r="AP1104" s="178">
        <f>$Y1104*'9 All Base Data'!$Y1104</f>
        <v>1.3790481033666821E-2</v>
      </c>
      <c r="AQ1104" s="179">
        <f t="shared" si="179"/>
        <v>1.3903262201482309</v>
      </c>
    </row>
    <row r="1105" spans="1:43" x14ac:dyDescent="0.25">
      <c r="A1105" s="124">
        <v>563200</v>
      </c>
      <c r="B1105" s="125" t="s">
        <v>1151</v>
      </c>
      <c r="C1105" s="126" t="s">
        <v>646</v>
      </c>
      <c r="D1105" s="101" t="s">
        <v>2102</v>
      </c>
      <c r="E1105" s="142"/>
      <c r="F1105" s="191" t="str">
        <f>IF('9 All Base Data'!G1105="Rural Centre","Rural",IF('9 All Base Data'!G1105="Rural (Incl.some Off Shore Islands)","Rural",IF('9 All Base Data'!G1105="Inlet-in TA but not in Urban Area","Rural",IF('9 All Base Data'!G1105="Rural (Incl.some Off Shore Islands)","Rural",IF('9 All Base Data'!G1105="Inlet-not in TA","Rural",IF('9 All Base Data'!G1105="Inland Water not in Urban Area","Rural",IF('9 All Base Data'!G1105="Oceanic-in Region but not in TA","Rural",'9 All Base Data'!G1105)))))))</f>
        <v>Palmerston North</v>
      </c>
      <c r="G1105" s="177">
        <f>IF('9 All Base Data'!I1105="..C","..C",'9 All Base Data'!I1105*Basecase_Pop_2006)</f>
        <v>4965</v>
      </c>
      <c r="H1105" s="177">
        <f>IF('9 All Base Data'!J1105="..C","..C",'9 All Base Data'!J1105*Basecase_Pop_2006)</f>
        <v>2826</v>
      </c>
      <c r="I1105" s="191">
        <f>IF('9 All Base Data'!L1105="..C","..C",'9 All Base Data'!L1105*Basecase_Pop_2006)</f>
        <v>54</v>
      </c>
      <c r="J1105" s="156">
        <f>IF('9 All Base Data'!$P1105=0,0,('9 All Base Data'!$P1105*Basecase_Pop_2006)/(1+(1/(BaseCase_Mort_AllAdults_30*('9 All Base Data'!$W1105*Basecase_PM10)/10))))</f>
        <v>0.43613707165109039</v>
      </c>
      <c r="K1105" s="156">
        <f>IF('9 All Base Data'!$Q1105=0,0,('9 All Base Data'!$Q1105*Basecase_Pop_2006)/(1+(1/(BaseCase_Mort_Maori_30*('9 All Base Data'!$W1105*Basecase_PM10)/10))))</f>
        <v>5.5555555555555552E-2</v>
      </c>
      <c r="L1105" s="179">
        <f>133/(1+1/(BaseCase_Mort_Child_0_1*'9 All Base Data'!$AB$10/10))*IF('9 All Base Data'!$L1105="..C",0,'9 All Base Data'!L1105/'9 All Base Data'!$L$2022)</f>
        <v>7.8774004186482408E-3</v>
      </c>
      <c r="M1105" s="178">
        <f>IF('9 All Base Data'!$R1105="","",IF('9 All Base Data'!$R1105=0,0,('9 All Base Data'!$R1105*Basecase_Pop_2006)/(1+(1/(BaseCase_CardiacHA_All*('9 All Base Data'!$W1105*Basecase_PM10)/10)))))</f>
        <v>0.29025844930417494</v>
      </c>
      <c r="N1105" s="178">
        <f>IF('9 All Base Data'!$S1105="","",IF('9 All Base Data'!$S1105=0,0,('9 All Base Data'!S1105*Basecase_Pop_2006)/(1+(1/(BaseCase_RespHA_All*('9 All Base Data'!$W1105*Basecase_PM10)/10)))))</f>
        <v>0.29702970297029702</v>
      </c>
      <c r="O1105" s="178">
        <f>IF('9 All Base Data'!$T1105="","",IF('9 All Base Data'!$T1105=0,0,('9 All Base Data'!$T1105*Basecase_Pop_2006)/(1+(1/(BaseCase_RespHA_Child_1_4*('9 All Base Data'!$W1105*Basecase_PM10)/10)))))</f>
        <v>0.1437908496732026</v>
      </c>
      <c r="P1105" s="179">
        <f>IF('9 All Base Data'!$U1105="","",IF('9 All Base Data'!$U1105=0,0,('9 All Base Data'!$U1105*Basecase_Pop_2006)/(1+(1/(BaseCase_RespHA_Child_5_14*('9 All Base Data'!$W1105*Basecase_PM10)/10)))))</f>
        <v>2.9126213592233007E-2</v>
      </c>
      <c r="Q1105" s="156">
        <f>IF('7 Base case Results'!$G1105="..C",0,BaseCase_RADs_All*'7 Base case Results'!$G1105*('9 All Base Data'!$V1105*Basecase_PM10)/10)</f>
        <v>2681.1</v>
      </c>
      <c r="R1105" s="189">
        <f t="shared" si="170"/>
        <v>1.5526479750778817</v>
      </c>
      <c r="S1105" s="178">
        <f t="shared" si="171"/>
        <v>0.19777777777777777</v>
      </c>
      <c r="T1105" s="179">
        <f t="shared" si="172"/>
        <v>2.8043545490387737E-2</v>
      </c>
      <c r="U1105" s="178">
        <f t="shared" si="173"/>
        <v>1.8431411530815108E-3</v>
      </c>
      <c r="V1105" s="178">
        <f t="shared" si="174"/>
        <v>1.347029702970297E-3</v>
      </c>
      <c r="W1105" s="178">
        <f t="shared" si="175"/>
        <v>6.5209150326797389E-4</v>
      </c>
      <c r="X1105" s="179">
        <f t="shared" si="176"/>
        <v>1.3208737864077669E-4</v>
      </c>
      <c r="Y1105" s="179">
        <f t="shared" si="177"/>
        <v>0.16622819999999999</v>
      </c>
      <c r="Z1105" s="186">
        <f t="shared" si="178"/>
        <v>1.7501098914243212</v>
      </c>
      <c r="AA1105" s="156">
        <f>$J1105*'9 All Base Data'!$Y1105</f>
        <v>0.11881333273839847</v>
      </c>
      <c r="AB1105" s="156">
        <f>$K1105*'9 All Base Data'!$Y1105</f>
        <v>1.5134555479772185E-2</v>
      </c>
      <c r="AC1105" s="178">
        <f>$L1105*'9 All Base Data'!$Y1105</f>
        <v>2.1459771661034239E-3</v>
      </c>
      <c r="AD1105" s="178">
        <f>IF($M1105="","",$M1105*'9 All Base Data'!$Y1105)</f>
        <v>7.9072786880400203E-2</v>
      </c>
      <c r="AE1105" s="178">
        <f>IF($N1105="","",$N1105*'9 All Base Data'!$Y1105)</f>
        <v>8.0917425337395835E-2</v>
      </c>
      <c r="AF1105" s="178">
        <f>IF($O1105="","",$O1105*'9 All Base Data'!$Y1105)</f>
        <v>3.9171790653528007E-2</v>
      </c>
      <c r="AG1105" s="178">
        <f>IF($P1105="","",$P1105*'9 All Base Data'!$Y1105)</f>
        <v>7.9346213194922133E-3</v>
      </c>
      <c r="AH1105" s="167">
        <f>$Q1105*'9 All Base Data'!$Y1105</f>
        <v>730.39062054270971</v>
      </c>
      <c r="AI1105" s="178">
        <f>$R1105*'9 All Base Data'!$Y1105</f>
        <v>0.42297546454869855</v>
      </c>
      <c r="AJ1105" s="178">
        <f>$S1105*'9 All Base Data'!$Y1105</f>
        <v>5.3879017507988979E-2</v>
      </c>
      <c r="AK1105" s="178">
        <f>$T1105*'9 All Base Data'!$Y1105</f>
        <v>7.6396787113281886E-3</v>
      </c>
      <c r="AL1105" s="178">
        <f>IF($U1105="","",$U1105*'9 All Base Data'!$Y1105)</f>
        <v>5.0211219669054122E-4</v>
      </c>
      <c r="AM1105" s="178">
        <f>IF($V1105="","",$V1105*'9 All Base Data'!$Y1105)</f>
        <v>3.6696052390509015E-4</v>
      </c>
      <c r="AN1105" s="178">
        <f>IF($W1105="","",$W1105*'9 All Base Data'!$Y1105)</f>
        <v>1.7764407061374952E-4</v>
      </c>
      <c r="AO1105" s="178">
        <f>IF($X1105="","",$X1105*'9 All Base Data'!$Y1105)</f>
        <v>3.5983507683897184E-5</v>
      </c>
      <c r="AP1105" s="178">
        <f>$Y1105*'9 All Base Data'!$Y1105</f>
        <v>4.5284218473647997E-2</v>
      </c>
      <c r="AQ1105" s="179">
        <f t="shared" si="179"/>
        <v>0.47676843445427042</v>
      </c>
    </row>
    <row r="1106" spans="1:43" x14ac:dyDescent="0.25">
      <c r="A1106" s="124">
        <v>563300</v>
      </c>
      <c r="B1106" s="125" t="s">
        <v>1152</v>
      </c>
      <c r="C1106" s="126" t="s">
        <v>646</v>
      </c>
      <c r="D1106" s="101" t="s">
        <v>2102</v>
      </c>
      <c r="E1106" s="142"/>
      <c r="F1106" s="191" t="str">
        <f>IF('9 All Base Data'!G1106="Rural Centre","Rural",IF('9 All Base Data'!G1106="Rural (Incl.some Off Shore Islands)","Rural",IF('9 All Base Data'!G1106="Inlet-in TA but not in Urban Area","Rural",IF('9 All Base Data'!G1106="Rural (Incl.some Off Shore Islands)","Rural",IF('9 All Base Data'!G1106="Inlet-not in TA","Rural",IF('9 All Base Data'!G1106="Inland Water not in Urban Area","Rural",IF('9 All Base Data'!G1106="Oceanic-in Region but not in TA","Rural",'9 All Base Data'!G1106)))))))</f>
        <v>Palmerston North</v>
      </c>
      <c r="G1106" s="177">
        <f>IF('9 All Base Data'!I1106="..C","..C",'9 All Base Data'!I1106*Basecase_Pop_2006)</f>
        <v>3441</v>
      </c>
      <c r="H1106" s="177">
        <f>IF('9 All Base Data'!J1106="..C","..C",'9 All Base Data'!J1106*Basecase_Pop_2006)</f>
        <v>2076</v>
      </c>
      <c r="I1106" s="191">
        <f>IF('9 All Base Data'!L1106="..C","..C",'9 All Base Data'!L1106*Basecase_Pop_2006)</f>
        <v>27</v>
      </c>
      <c r="J1106" s="156">
        <f>IF('9 All Base Data'!$P1106=0,0,('9 All Base Data'!$P1106*Basecase_Pop_2006)/(1+(1/(BaseCase_Mort_AllAdults_30*('9 All Base Data'!$W1106*Basecase_PM10)/10))))</f>
        <v>0.95950155763239875</v>
      </c>
      <c r="K1106" s="156">
        <f>IF('9 All Base Data'!$Q1106=0,0,('9 All Base Data'!$Q1106*Basecase_Pop_2006)/(1+(1/(BaseCase_Mort_Maori_30*('9 All Base Data'!$W1106*Basecase_PM10)/10))))</f>
        <v>0.1111111111111111</v>
      </c>
      <c r="L1106" s="179">
        <f>133/(1+1/(BaseCase_Mort_Child_0_1*'9 All Base Data'!$AB$10/10))*IF('9 All Base Data'!$L1106="..C",0,'9 All Base Data'!L1106/'9 All Base Data'!$L$2022)</f>
        <v>3.9387002093241204E-3</v>
      </c>
      <c r="M1106" s="178">
        <f>IF('9 All Base Data'!$R1106="","",IF('9 All Base Data'!$R1106=0,0,('9 All Base Data'!$R1106*Basecase_Pop_2006)/(1+(1/(BaseCase_CardiacHA_All*('9 All Base Data'!$W1106*Basecase_PM10)/10)))))</f>
        <v>0.20278330019880716</v>
      </c>
      <c r="N1106" s="178">
        <f>IF('9 All Base Data'!$S1106="","",IF('9 All Base Data'!$S1106=0,0,('9 All Base Data'!S1106*Basecase_Pop_2006)/(1+(1/(BaseCase_RespHA_All*('9 All Base Data'!$W1106*Basecase_PM10)/10)))))</f>
        <v>0.1254125412541254</v>
      </c>
      <c r="O1106" s="178">
        <f>IF('9 All Base Data'!$T1106="","",IF('9 All Base Data'!$T1106=0,0,('9 All Base Data'!$T1106*Basecase_Pop_2006)/(1+(1/(BaseCase_RespHA_Child_1_4*('9 All Base Data'!$W1106*Basecase_PM10)/10)))))</f>
        <v>4.5751633986928109E-2</v>
      </c>
      <c r="P1106" s="179">
        <f>IF('9 All Base Data'!$U1106="","",IF('9 All Base Data'!$U1106=0,0,('9 All Base Data'!$U1106*Basecase_Pop_2006)/(1+(1/(BaseCase_RespHA_Child_5_14*('9 All Base Data'!$W1106*Basecase_PM10)/10)))))</f>
        <v>2.9126213592233007E-2</v>
      </c>
      <c r="Q1106" s="156">
        <f>IF('7 Base case Results'!$G1106="..C",0,BaseCase_RADs_All*'7 Base case Results'!$G1106*('9 All Base Data'!$V1106*Basecase_PM10)/10)</f>
        <v>1858.14</v>
      </c>
      <c r="R1106" s="189">
        <f t="shared" si="170"/>
        <v>3.4158255451713395</v>
      </c>
      <c r="S1106" s="178">
        <f t="shared" si="171"/>
        <v>0.39555555555555555</v>
      </c>
      <c r="T1106" s="179">
        <f t="shared" si="172"/>
        <v>1.4021772745193868E-2</v>
      </c>
      <c r="U1106" s="178">
        <f t="shared" si="173"/>
        <v>1.2876739562624254E-3</v>
      </c>
      <c r="V1106" s="178">
        <f t="shared" si="174"/>
        <v>5.6874587458745872E-4</v>
      </c>
      <c r="W1106" s="178">
        <f t="shared" si="175"/>
        <v>2.0748366013071895E-4</v>
      </c>
      <c r="X1106" s="179">
        <f t="shared" si="176"/>
        <v>1.3208737864077669E-4</v>
      </c>
      <c r="Y1106" s="179">
        <f t="shared" si="177"/>
        <v>0.11520468</v>
      </c>
      <c r="Z1106" s="186">
        <f t="shared" si="178"/>
        <v>3.5469084177473831</v>
      </c>
      <c r="AA1106" s="156">
        <f>$J1106*'9 All Base Data'!$Y1106</f>
        <v>0.26138933202447662</v>
      </c>
      <c r="AB1106" s="156">
        <f>$K1106*'9 All Base Data'!$Y1106</f>
        <v>3.0269110959544369E-2</v>
      </c>
      <c r="AC1106" s="178">
        <f>$L1106*'9 All Base Data'!$Y1106</f>
        <v>1.0729885830517119E-3</v>
      </c>
      <c r="AD1106" s="178">
        <f>IF($M1106="","",$M1106*'9 All Base Data'!$Y1106)</f>
        <v>5.5242631930142609E-2</v>
      </c>
      <c r="AE1106" s="178">
        <f>IF($N1106="","",$N1106*'9 All Base Data'!$Y1106)</f>
        <v>3.4165135142456018E-2</v>
      </c>
      <c r="AF1106" s="178">
        <f>IF($O1106="","",$O1106*'9 All Base Data'!$Y1106)</f>
        <v>1.2463751571577095E-2</v>
      </c>
      <c r="AG1106" s="178">
        <f>IF($P1106="","",$P1106*'9 All Base Data'!$Y1106)</f>
        <v>7.9346213194922133E-3</v>
      </c>
      <c r="AH1106" s="167">
        <f>$Q1106*'9 All Base Data'!$Y1106</f>
        <v>506.19821254531001</v>
      </c>
      <c r="AI1106" s="178">
        <f>$R1106*'9 All Base Data'!$Y1106</f>
        <v>0.93054602200713676</v>
      </c>
      <c r="AJ1106" s="178">
        <f>$S1106*'9 All Base Data'!$Y1106</f>
        <v>0.10775803501597796</v>
      </c>
      <c r="AK1106" s="178">
        <f>$T1106*'9 All Base Data'!$Y1106</f>
        <v>3.8198393556640943E-3</v>
      </c>
      <c r="AL1106" s="178">
        <f>IF($U1106="","",$U1106*'9 All Base Data'!$Y1106)</f>
        <v>3.5079071275640557E-4</v>
      </c>
      <c r="AM1106" s="178">
        <f>IF($V1106="","",$V1106*'9 All Base Data'!$Y1106)</f>
        <v>1.5493888787103806E-4</v>
      </c>
      <c r="AN1106" s="178">
        <f>IF($W1106="","",$W1106*'9 All Base Data'!$Y1106)</f>
        <v>5.6523113377102121E-5</v>
      </c>
      <c r="AO1106" s="178">
        <f>IF($X1106="","",$X1106*'9 All Base Data'!$Y1106)</f>
        <v>3.5983507683897184E-5</v>
      </c>
      <c r="AP1106" s="178">
        <f>$Y1106*'9 All Base Data'!$Y1106</f>
        <v>3.1384289177809221E-2</v>
      </c>
      <c r="AQ1106" s="179">
        <f t="shared" si="179"/>
        <v>0.96625588014123753</v>
      </c>
    </row>
    <row r="1107" spans="1:43" x14ac:dyDescent="0.25">
      <c r="A1107" s="124">
        <v>563500</v>
      </c>
      <c r="B1107" s="125" t="s">
        <v>1153</v>
      </c>
      <c r="C1107" s="126" t="s">
        <v>646</v>
      </c>
      <c r="D1107" s="101" t="s">
        <v>2103</v>
      </c>
      <c r="E1107" s="142"/>
      <c r="F1107" s="191" t="str">
        <f>IF('9 All Base Data'!G1107="Rural Centre","Rural",IF('9 All Base Data'!G1107="Rural (Incl.some Off Shore Islands)","Rural",IF('9 All Base Data'!G1107="Inlet-in TA but not in Urban Area","Rural",IF('9 All Base Data'!G1107="Rural (Incl.some Off Shore Islands)","Rural",IF('9 All Base Data'!G1107="Inlet-not in TA","Rural",IF('9 All Base Data'!G1107="Inland Water not in Urban Area","Rural",IF('9 All Base Data'!G1107="Oceanic-in Region but not in TA","Rural",'9 All Base Data'!G1107)))))))</f>
        <v>Shannon</v>
      </c>
      <c r="G1107" s="177">
        <f>IF('9 All Base Data'!I1107="..C","..C",'9 All Base Data'!I1107*Basecase_Pop_2006)</f>
        <v>1239</v>
      </c>
      <c r="H1107" s="177">
        <f>IF('9 All Base Data'!J1107="..C","..C",'9 All Base Data'!J1107*Basecase_Pop_2006)</f>
        <v>768</v>
      </c>
      <c r="I1107" s="191">
        <f>IF('9 All Base Data'!L1107="..C","..C",'9 All Base Data'!L1107*Basecase_Pop_2006)</f>
        <v>15</v>
      </c>
      <c r="J1107" s="156">
        <f>IF('9 All Base Data'!$P1107=0,0,('9 All Base Data'!$P1107*Basecase_Pop_2006)/(1+(1/(BaseCase_Mort_AllAdults_30*('9 All Base Data'!$W1107*Basecase_PM10)/10))))</f>
        <v>1.2074907281141793</v>
      </c>
      <c r="K1107" s="156">
        <f>IF('9 All Base Data'!$Q1107=0,0,('9 All Base Data'!$Q1107*Basecase_Pop_2006)/(1+(1/(BaseCase_Mort_Maori_30*('9 All Base Data'!$W1107*Basecase_PM10)/10))))</f>
        <v>0</v>
      </c>
      <c r="L1107" s="179">
        <f>133/(1+1/(BaseCase_Mort_Child_0_1*'9 All Base Data'!$AB$10/10))*IF('9 All Base Data'!$L1107="..C",0,'9 All Base Data'!L1107/'9 All Base Data'!$L$2022)</f>
        <v>2.1881667829578449E-3</v>
      </c>
      <c r="M1107" s="178">
        <f>IF('9 All Base Data'!$R1107="","",IF('9 All Base Data'!$R1107=0,0,('9 All Base Data'!$R1107*Basecase_Pop_2006)/(1+(1/(BaseCase_CardiacHA_All*('9 All Base Data'!$W1107*Basecase_PM10)/10)))))</f>
        <v>0.27217872693815232</v>
      </c>
      <c r="N1107" s="178">
        <f>IF('9 All Base Data'!$S1107="","",IF('9 All Base Data'!$S1107=0,0,('9 All Base Data'!S1107*Basecase_Pop_2006)/(1+(1/(BaseCase_RespHA_All*('9 All Base Data'!$W1107*Basecase_PM10)/10)))))</f>
        <v>0.21934040576162561</v>
      </c>
      <c r="O1107" s="178">
        <f>IF('9 All Base Data'!$T1107="","",IF('9 All Base Data'!$T1107=0,0,('9 All Base Data'!$T1107*Basecase_Pop_2006)/(1+(1/(BaseCase_RespHA_Child_1_4*('9 All Base Data'!$W1107*Basecase_PM10)/10)))))</f>
        <v>6.6646000192541272E-2</v>
      </c>
      <c r="P1107" s="179">
        <f>IF('9 All Base Data'!$U1107="","",IF('9 All Base Data'!$U1107=0,0,('9 All Base Data'!$U1107*Basecase_Pop_2006)/(1+(1/(BaseCase_RespHA_Child_5_14*('9 All Base Data'!$W1107*Basecase_PM10)/10)))))</f>
        <v>2.4683798242992629E-2</v>
      </c>
      <c r="Q1107" s="156">
        <f>IF('7 Base case Results'!$G1107="..C",0,BaseCase_RADs_All*'7 Base case Results'!$G1107*('9 All Base Data'!$V1107*Basecase_PM10)/10)</f>
        <v>857.49650885064239</v>
      </c>
      <c r="R1107" s="189">
        <f t="shared" si="170"/>
        <v>4.2986669920864786</v>
      </c>
      <c r="S1107" s="178">
        <f t="shared" si="171"/>
        <v>0</v>
      </c>
      <c r="T1107" s="179">
        <f t="shared" si="172"/>
        <v>7.7898737473299281E-3</v>
      </c>
      <c r="U1107" s="178">
        <f t="shared" si="173"/>
        <v>1.7283349160572674E-3</v>
      </c>
      <c r="V1107" s="178">
        <f t="shared" si="174"/>
        <v>9.9470874012897218E-4</v>
      </c>
      <c r="W1107" s="178">
        <f t="shared" si="175"/>
        <v>3.0223961087317468E-4</v>
      </c>
      <c r="X1107" s="179">
        <f t="shared" si="176"/>
        <v>1.1194102503197158E-4</v>
      </c>
      <c r="Y1107" s="179">
        <f t="shared" si="177"/>
        <v>5.3164783548739825E-2</v>
      </c>
      <c r="Z1107" s="186">
        <f t="shared" si="178"/>
        <v>4.3623446930387351</v>
      </c>
      <c r="AA1107" s="156">
        <f>$J1107*'9 All Base Data'!$Y1107</f>
        <v>0.52200870505759234</v>
      </c>
      <c r="AB1107" s="156">
        <f>$K1107*'9 All Base Data'!$Y1107</f>
        <v>0</v>
      </c>
      <c r="AC1107" s="178">
        <f>$L1107*'9 All Base Data'!$Y1107</f>
        <v>9.4596346143856517E-4</v>
      </c>
      <c r="AD1107" s="178">
        <f>IF($M1107="","",$M1107*'9 All Base Data'!$Y1107)</f>
        <v>0.11766522217119169</v>
      </c>
      <c r="AE1107" s="178">
        <f>IF($N1107="","",$N1107*'9 All Base Data'!$Y1107)</f>
        <v>9.4822758065605833E-2</v>
      </c>
      <c r="AF1107" s="178">
        <f>IF($O1107="","",$O1107*'9 All Base Data'!$Y1107)</f>
        <v>2.8811643392169243E-2</v>
      </c>
      <c r="AG1107" s="178">
        <f>IF($P1107="","",$P1107*'9 All Base Data'!$Y1107)</f>
        <v>1.0671019873461958E-2</v>
      </c>
      <c r="AH1107" s="167">
        <f>$Q1107*'9 All Base Data'!$Y1107</f>
        <v>370.70317125797715</v>
      </c>
      <c r="AI1107" s="178">
        <f>$R1107*'9 All Base Data'!$Y1107</f>
        <v>1.858350990005029</v>
      </c>
      <c r="AJ1107" s="178">
        <f>$S1107*'9 All Base Data'!$Y1107</f>
        <v>0</v>
      </c>
      <c r="AK1107" s="178">
        <f>$T1107*'9 All Base Data'!$Y1107</f>
        <v>3.3676299227212918E-3</v>
      </c>
      <c r="AL1107" s="178">
        <f>IF($U1107="","",$U1107*'9 All Base Data'!$Y1107)</f>
        <v>7.4717416078706723E-4</v>
      </c>
      <c r="AM1107" s="178">
        <f>IF($V1107="","",$V1107*'9 All Base Data'!$Y1107)</f>
        <v>4.3002120782752249E-4</v>
      </c>
      <c r="AN1107" s="178">
        <f>IF($W1107="","",$W1107*'9 All Base Data'!$Y1107)</f>
        <v>1.3066080278348753E-4</v>
      </c>
      <c r="AO1107" s="178">
        <f>IF($X1107="","",$X1107*'9 All Base Data'!$Y1107)</f>
        <v>4.8393075126149973E-5</v>
      </c>
      <c r="AP1107" s="178">
        <f>$Y1107*'9 All Base Data'!$Y1107</f>
        <v>2.2983596617994581E-2</v>
      </c>
      <c r="AQ1107" s="179">
        <f t="shared" si="179"/>
        <v>1.8858794119143591</v>
      </c>
    </row>
    <row r="1108" spans="1:43" x14ac:dyDescent="0.25">
      <c r="A1108" s="124">
        <v>563600</v>
      </c>
      <c r="B1108" s="125" t="s">
        <v>1154</v>
      </c>
      <c r="C1108" s="126" t="s">
        <v>646</v>
      </c>
      <c r="D1108" s="101" t="s">
        <v>2103</v>
      </c>
      <c r="E1108" s="142"/>
      <c r="F1108" s="191" t="str">
        <f>IF('9 All Base Data'!G1108="Rural Centre","Rural",IF('9 All Base Data'!G1108="Rural (Incl.some Off Shore Islands)","Rural",IF('9 All Base Data'!G1108="Inlet-in TA but not in Urban Area","Rural",IF('9 All Base Data'!G1108="Rural (Incl.some Off Shore Islands)","Rural",IF('9 All Base Data'!G1108="Inlet-not in TA","Rural",IF('9 All Base Data'!G1108="Inland Water not in Urban Area","Rural",IF('9 All Base Data'!G1108="Oceanic-in Region but not in TA","Rural",'9 All Base Data'!G1108)))))))</f>
        <v>Levin</v>
      </c>
      <c r="G1108" s="177">
        <f>IF('9 All Base Data'!I1108="..C","..C",'9 All Base Data'!I1108*Basecase_Pop_2006)</f>
        <v>588</v>
      </c>
      <c r="H1108" s="177">
        <f>IF('9 All Base Data'!J1108="..C","..C",'9 All Base Data'!J1108*Basecase_Pop_2006)</f>
        <v>456</v>
      </c>
      <c r="I1108" s="191">
        <f>IF('9 All Base Data'!L1108="..C","..C",'9 All Base Data'!L1108*Basecase_Pop_2006)</f>
        <v>3</v>
      </c>
      <c r="J1108" s="156">
        <f>IF('9 All Base Data'!$P1108=0,0,('9 All Base Data'!$P1108*Basecase_Pop_2006)/(1+(1/(BaseCase_Mort_AllAdults_30*('9 All Base Data'!$W1108*Basecase_PM10)/10))))</f>
        <v>0.76261219436706895</v>
      </c>
      <c r="K1108" s="156">
        <f>IF('9 All Base Data'!$Q1108=0,0,('9 All Base Data'!$Q1108*Basecase_Pop_2006)/(1+(1/(BaseCase_Mort_Maori_30*('9 All Base Data'!$W1108*Basecase_PM10)/10))))</f>
        <v>0.48087431693989074</v>
      </c>
      <c r="L1108" s="179">
        <f>133/(1+1/(BaseCase_Mort_Child_0_1*'9 All Base Data'!$AB$10/10))*IF('9 All Base Data'!$L1108="..C",0,'9 All Base Data'!L1108/'9 All Base Data'!$L$2022)</f>
        <v>4.3763335659156898E-4</v>
      </c>
      <c r="M1108" s="178">
        <f>IF('9 All Base Data'!$R1108="","",IF('9 All Base Data'!$R1108=0,0,('9 All Base Data'!$R1108*Basecase_Pop_2006)/(1+(1/(BaseCase_CardiacHA_All*('9 All Base Data'!$W1108*Basecase_PM10)/10)))))</f>
        <v>9.6165308960858328E-2</v>
      </c>
      <c r="N1108" s="178">
        <f>IF('9 All Base Data'!$S1108="","",IF('9 All Base Data'!$S1108=0,0,('9 All Base Data'!S1108*Basecase_Pop_2006)/(1+(1/(BaseCase_RespHA_All*('9 All Base Data'!$W1108*Basecase_PM10)/10)))))</f>
        <v>0.10517639301022089</v>
      </c>
      <c r="O1108" s="178">
        <f>IF('9 All Base Data'!$T1108="","",IF('9 All Base Data'!$T1108=0,0,('9 All Base Data'!$T1108*Basecase_Pop_2006)/(1+(1/(BaseCase_RespHA_Child_1_4*('9 All Base Data'!$W1108*Basecase_PM10)/10)))))</f>
        <v>7.1754729288975852E-3</v>
      </c>
      <c r="P1108" s="179">
        <f>IF('9 All Base Data'!$U1108="","",IF('9 All Base Data'!$U1108=0,0,('9 All Base Data'!$U1108*Basecase_Pop_2006)/(1+(1/(BaseCase_RespHA_Child_5_14*('9 All Base Data'!$W1108*Basecase_PM10)/10)))))</f>
        <v>1.0648596321393996E-2</v>
      </c>
      <c r="Q1108" s="156">
        <f>IF('7 Base case Results'!$G1108="..C",0,BaseCase_RADs_All*'7 Base case Results'!$G1108*('9 All Base Data'!$V1108*Basecase_PM10)/10)</f>
        <v>349.27200000000005</v>
      </c>
      <c r="R1108" s="189">
        <f t="shared" si="170"/>
        <v>2.7148994119467655</v>
      </c>
      <c r="S1108" s="178">
        <f t="shared" si="171"/>
        <v>1.7119125683060112</v>
      </c>
      <c r="T1108" s="179">
        <f t="shared" si="172"/>
        <v>1.5579747494659855E-3</v>
      </c>
      <c r="U1108" s="178">
        <f t="shared" si="173"/>
        <v>6.1064971190145033E-4</v>
      </c>
      <c r="V1108" s="178">
        <f t="shared" si="174"/>
        <v>4.7697494230135177E-4</v>
      </c>
      <c r="W1108" s="178">
        <f t="shared" si="175"/>
        <v>3.254076973255055E-5</v>
      </c>
      <c r="X1108" s="179">
        <f t="shared" si="176"/>
        <v>4.8291384317521772E-5</v>
      </c>
      <c r="Y1108" s="179">
        <f t="shared" si="177"/>
        <v>2.1654864000000003E-2</v>
      </c>
      <c r="Z1108" s="186">
        <f t="shared" si="178"/>
        <v>2.7391998753504345</v>
      </c>
      <c r="AA1108" s="156">
        <f>$J1108*'9 All Base Data'!$Y1108</f>
        <v>0.25819414328208434</v>
      </c>
      <c r="AB1108" s="156">
        <f>$K1108*'9 All Base Data'!$Y1108</f>
        <v>0.16280743109766091</v>
      </c>
      <c r="AC1108" s="178">
        <f>$L1108*'9 All Base Data'!$Y1108</f>
        <v>1.4816753575597213E-4</v>
      </c>
      <c r="AD1108" s="178">
        <f>IF($M1108="","",$M1108*'9 All Base Data'!$Y1108)</f>
        <v>3.2558251420583287E-2</v>
      </c>
      <c r="AE1108" s="178">
        <f>IF($N1108="","",$N1108*'9 All Base Data'!$Y1108)</f>
        <v>3.5609093176528453E-2</v>
      </c>
      <c r="AF1108" s="178">
        <f>IF($O1108="","",$O1108*'9 All Base Data'!$Y1108)</f>
        <v>2.4293672448525718E-3</v>
      </c>
      <c r="AG1108" s="178">
        <f>IF($P1108="","",$P1108*'9 All Base Data'!$Y1108)</f>
        <v>3.6052468406185794E-3</v>
      </c>
      <c r="AH1108" s="167">
        <f>$Q1108*'9 All Base Data'!$Y1108</f>
        <v>118.25143300687077</v>
      </c>
      <c r="AI1108" s="178">
        <f>$R1108*'9 All Base Data'!$Y1108</f>
        <v>0.91917115008422023</v>
      </c>
      <c r="AJ1108" s="178">
        <f>$S1108*'9 All Base Data'!$Y1108</f>
        <v>0.5795944547076729</v>
      </c>
      <c r="AK1108" s="178">
        <f>$T1108*'9 All Base Data'!$Y1108</f>
        <v>5.2747642729126078E-4</v>
      </c>
      <c r="AL1108" s="178">
        <f>IF($U1108="","",$U1108*'9 All Base Data'!$Y1108)</f>
        <v>2.0674489652070386E-4</v>
      </c>
      <c r="AM1108" s="178">
        <f>IF($V1108="","",$V1108*'9 All Base Data'!$Y1108)</f>
        <v>1.6148723755555653E-4</v>
      </c>
      <c r="AN1108" s="178">
        <f>IF($W1108="","",$W1108*'9 All Base Data'!$Y1108)</f>
        <v>1.1017180455406414E-5</v>
      </c>
      <c r="AO1108" s="178">
        <f>IF($X1108="","",$X1108*'9 All Base Data'!$Y1108)</f>
        <v>1.6349794422205257E-5</v>
      </c>
      <c r="AP1108" s="178">
        <f>$Y1108*'9 All Base Data'!$Y1108</f>
        <v>7.3315888464259875E-3</v>
      </c>
      <c r="AQ1108" s="179">
        <f t="shared" si="179"/>
        <v>0.92739844749201383</v>
      </c>
    </row>
    <row r="1109" spans="1:43" x14ac:dyDescent="0.25">
      <c r="A1109" s="124">
        <v>563701</v>
      </c>
      <c r="B1109" s="125" t="s">
        <v>1156</v>
      </c>
      <c r="C1109" s="126" t="s">
        <v>980</v>
      </c>
      <c r="D1109" s="101" t="s">
        <v>2104</v>
      </c>
      <c r="E1109" s="142"/>
      <c r="F1109" s="191" t="str">
        <f>IF('9 All Base Data'!G1109="Rural Centre","Rural",IF('9 All Base Data'!G1109="Rural (Incl.some Off Shore Islands)","Rural",IF('9 All Base Data'!G1109="Inlet-in TA but not in Urban Area","Rural",IF('9 All Base Data'!G1109="Rural (Incl.some Off Shore Islands)","Rural",IF('9 All Base Data'!G1109="Inlet-not in TA","Rural",IF('9 All Base Data'!G1109="Inland Water not in Urban Area","Rural",IF('9 All Base Data'!G1109="Oceanic-in Region but not in TA","Rural",'9 All Base Data'!G1109)))))))</f>
        <v>Kapiti</v>
      </c>
      <c r="G1109" s="177">
        <f>IF('9 All Base Data'!I1109="..C","..C",'9 All Base Data'!I1109*Basecase_Pop_2006)</f>
        <v>3051</v>
      </c>
      <c r="H1109" s="177">
        <f>IF('9 All Base Data'!J1109="..C","..C",'9 All Base Data'!J1109*Basecase_Pop_2006)</f>
        <v>2088</v>
      </c>
      <c r="I1109" s="191">
        <f>IF('9 All Base Data'!L1109="..C","..C",'9 All Base Data'!L1109*Basecase_Pop_2006)</f>
        <v>39</v>
      </c>
      <c r="J1109" s="156">
        <f>IF('9 All Base Data'!$P1109=0,0,('9 All Base Data'!$P1109*Basecase_Pop_2006)/(1+(1/(BaseCase_Mort_AllAdults_30*('9 All Base Data'!$W1109*Basecase_PM10)/10))))</f>
        <v>0.1090342679127726</v>
      </c>
      <c r="K1109" s="156">
        <f>IF('9 All Base Data'!$Q1109=0,0,('9 All Base Data'!$Q1109*Basecase_Pop_2006)/(1+(1/(BaseCase_Mort_Maori_30*('9 All Base Data'!$W1109*Basecase_PM10)/10))))</f>
        <v>0</v>
      </c>
      <c r="L1109" s="179">
        <f>133/(1+1/(BaseCase_Mort_Child_0_1*'9 All Base Data'!$AB$10/10))*IF('9 All Base Data'!$L1109="..C",0,'9 All Base Data'!L1109/'9 All Base Data'!$L$2022)</f>
        <v>5.6892336356903963E-3</v>
      </c>
      <c r="M1109" s="178">
        <f>IF('9 All Base Data'!$R1109="","",IF('9 All Base Data'!$R1109=0,0,('9 All Base Data'!$R1109*Basecase_Pop_2006)/(1+(1/(BaseCase_CardiacHA_All*('9 All Base Data'!$W1109*Basecase_PM10)/10)))))</f>
        <v>0.13717693836978131</v>
      </c>
      <c r="N1109" s="178">
        <f>IF('9 All Base Data'!$S1109="","",IF('9 All Base Data'!$S1109=0,0,('9 All Base Data'!S1109*Basecase_Pop_2006)/(1+(1/(BaseCase_RespHA_All*('9 All Base Data'!$W1109*Basecase_PM10)/10)))))</f>
        <v>0.1617161716171617</v>
      </c>
      <c r="O1109" s="178">
        <f>IF('9 All Base Data'!$T1109="","",IF('9 All Base Data'!$T1109=0,0,('9 All Base Data'!$T1109*Basecase_Pop_2006)/(1+(1/(BaseCase_RespHA_Child_1_4*('9 All Base Data'!$W1109*Basecase_PM10)/10)))))</f>
        <v>2.61437908496732E-2</v>
      </c>
      <c r="P1109" s="179">
        <f>IF('9 All Base Data'!$U1109="","",IF('9 All Base Data'!$U1109=0,0,('9 All Base Data'!$U1109*Basecase_Pop_2006)/(1+(1/(BaseCase_RespHA_Child_5_14*('9 All Base Data'!$W1109*Basecase_PM10)/10)))))</f>
        <v>9.7087378640776691E-3</v>
      </c>
      <c r="Q1109" s="156">
        <f>IF('7 Base case Results'!$G1109="..C",0,BaseCase_RADs_All*'7 Base case Results'!$G1109*('9 All Base Data'!$V1109*Basecase_PM10)/10)</f>
        <v>1647.5400000000002</v>
      </c>
      <c r="R1109" s="189">
        <f t="shared" si="170"/>
        <v>0.38816199376947041</v>
      </c>
      <c r="S1109" s="178">
        <f t="shared" si="171"/>
        <v>0</v>
      </c>
      <c r="T1109" s="179">
        <f t="shared" si="172"/>
        <v>2.0253671743057811E-2</v>
      </c>
      <c r="U1109" s="178">
        <f t="shared" si="173"/>
        <v>8.7107355864811126E-4</v>
      </c>
      <c r="V1109" s="178">
        <f t="shared" si="174"/>
        <v>7.3338283828382829E-4</v>
      </c>
      <c r="W1109" s="178">
        <f t="shared" si="175"/>
        <v>1.1856209150326797E-4</v>
      </c>
      <c r="X1109" s="179">
        <f t="shared" si="176"/>
        <v>4.4029126213592225E-5</v>
      </c>
      <c r="Y1109" s="179">
        <f t="shared" si="177"/>
        <v>0.10214748000000001</v>
      </c>
      <c r="Z1109" s="186">
        <f t="shared" si="178"/>
        <v>0.5121676019094602</v>
      </c>
      <c r="AA1109" s="156">
        <f>$J1109*'9 All Base Data'!$Y1109</f>
        <v>2.9703333184599619E-2</v>
      </c>
      <c r="AB1109" s="156">
        <f>$K1109*'9 All Base Data'!$Y1109</f>
        <v>0</v>
      </c>
      <c r="AC1109" s="178">
        <f>$L1109*'9 All Base Data'!$Y1109</f>
        <v>1.5498723977413616E-3</v>
      </c>
      <c r="AD1109" s="178">
        <f>IF($M1109="","",$M1109*'9 All Base Data'!$Y1109)</f>
        <v>3.7370015717449412E-2</v>
      </c>
      <c r="AE1109" s="178">
        <f>IF($N1109="","",$N1109*'9 All Base Data'!$Y1109)</f>
        <v>4.4055042683693285E-2</v>
      </c>
      <c r="AF1109" s="178">
        <f>IF($O1109="","",$O1109*'9 All Base Data'!$Y1109)</f>
        <v>7.1221437551869096E-3</v>
      </c>
      <c r="AG1109" s="178">
        <f>IF($P1109="","",$P1109*'9 All Base Data'!$Y1109)</f>
        <v>2.6448737731640708E-3</v>
      </c>
      <c r="AH1109" s="167">
        <f>$Q1109*'9 All Base Data'!$Y1109</f>
        <v>448.82613963258962</v>
      </c>
      <c r="AI1109" s="178">
        <f>$R1109*'9 All Base Data'!$Y1109</f>
        <v>0.10574386613717464</v>
      </c>
      <c r="AJ1109" s="178">
        <f>$S1109*'9 All Base Data'!$Y1109</f>
        <v>0</v>
      </c>
      <c r="AK1109" s="178">
        <f>$T1109*'9 All Base Data'!$Y1109</f>
        <v>5.517545735959248E-3</v>
      </c>
      <c r="AL1109" s="178">
        <f>IF($U1109="","",$U1109*'9 All Base Data'!$Y1109)</f>
        <v>2.3729959980580375E-4</v>
      </c>
      <c r="AM1109" s="178">
        <f>IF($V1109="","",$V1109*'9 All Base Data'!$Y1109)</f>
        <v>1.9978961857054905E-4</v>
      </c>
      <c r="AN1109" s="178">
        <f>IF($W1109="","",$W1109*'9 All Base Data'!$Y1109)</f>
        <v>3.2298921929772637E-5</v>
      </c>
      <c r="AO1109" s="178">
        <f>IF($X1109="","",$X1109*'9 All Base Data'!$Y1109)</f>
        <v>1.1994502561299061E-5</v>
      </c>
      <c r="AP1109" s="178">
        <f>$Y1109*'9 All Base Data'!$Y1109</f>
        <v>2.7827220657220559E-2</v>
      </c>
      <c r="AQ1109" s="179">
        <f t="shared" si="179"/>
        <v>0.13952572174873079</v>
      </c>
    </row>
    <row r="1110" spans="1:43" x14ac:dyDescent="0.25">
      <c r="A1110" s="124">
        <v>563703</v>
      </c>
      <c r="B1110" s="125" t="s">
        <v>1158</v>
      </c>
      <c r="C1110" s="126" t="s">
        <v>980</v>
      </c>
      <c r="D1110" s="101" t="s">
        <v>2104</v>
      </c>
      <c r="E1110" s="142"/>
      <c r="F1110" s="191" t="str">
        <f>IF('9 All Base Data'!G1110="Rural Centre","Rural",IF('9 All Base Data'!G1110="Rural (Incl.some Off Shore Islands)","Rural",IF('9 All Base Data'!G1110="Inlet-in TA but not in Urban Area","Rural",IF('9 All Base Data'!G1110="Rural (Incl.some Off Shore Islands)","Rural",IF('9 All Base Data'!G1110="Inlet-not in TA","Rural",IF('9 All Base Data'!G1110="Inland Water not in Urban Area","Rural",IF('9 All Base Data'!G1110="Oceanic-in Region but not in TA","Rural",'9 All Base Data'!G1110)))))))</f>
        <v>Kapiti</v>
      </c>
      <c r="G1110" s="177">
        <f>IF('9 All Base Data'!I1110="..C","..C",'9 All Base Data'!I1110*Basecase_Pop_2006)</f>
        <v>2175</v>
      </c>
      <c r="H1110" s="177">
        <f>IF('9 All Base Data'!J1110="..C","..C",'9 All Base Data'!J1110*Basecase_Pop_2006)</f>
        <v>1605</v>
      </c>
      <c r="I1110" s="191">
        <f>IF('9 All Base Data'!L1110="..C","..C",'9 All Base Data'!L1110*Basecase_Pop_2006)</f>
        <v>21</v>
      </c>
      <c r="J1110" s="156">
        <f>IF('9 All Base Data'!$P1110=0,0,('9 All Base Data'!$P1110*Basecase_Pop_2006)/(1+(1/(BaseCase_Mort_AllAdults_30*('9 All Base Data'!$W1110*Basecase_PM10)/10))))</f>
        <v>1.0031152647975079</v>
      </c>
      <c r="K1110" s="156">
        <f>IF('9 All Base Data'!$Q1110=0,0,('9 All Base Data'!$Q1110*Basecase_Pop_2006)/(1+(1/(BaseCase_Mort_Maori_30*('9 All Base Data'!$W1110*Basecase_PM10)/10))))</f>
        <v>5.5555555555555552E-2</v>
      </c>
      <c r="L1110" s="179">
        <f>133/(1+1/(BaseCase_Mort_Child_0_1*'9 All Base Data'!$AB$10/10))*IF('9 All Base Data'!$L1110="..C",0,'9 All Base Data'!L1110/'9 All Base Data'!$L$2022)</f>
        <v>3.0634334961409829E-3</v>
      </c>
      <c r="M1110" s="178">
        <f>IF('9 All Base Data'!$R1110="","",IF('9 All Base Data'!$R1110=0,0,('9 All Base Data'!$R1110*Basecase_Pop_2006)/(1+(1/(BaseCase_CardiacHA_All*('9 All Base Data'!$W1110*Basecase_PM10)/10)))))</f>
        <v>0.12127236580516898</v>
      </c>
      <c r="N1110" s="178">
        <f>IF('9 All Base Data'!$S1110="","",IF('9 All Base Data'!$S1110=0,0,('9 All Base Data'!S1110*Basecase_Pop_2006)/(1+(1/(BaseCase_RespHA_All*('9 All Base Data'!$W1110*Basecase_PM10)/10)))))</f>
        <v>9.9009900990099015E-2</v>
      </c>
      <c r="O1110" s="178">
        <f>IF('9 All Base Data'!$T1110="","",IF('9 All Base Data'!$T1110=0,0,('9 All Base Data'!$T1110*Basecase_Pop_2006)/(1+(1/(BaseCase_RespHA_Child_1_4*('9 All Base Data'!$W1110*Basecase_PM10)/10)))))</f>
        <v>6.5359477124183E-3</v>
      </c>
      <c r="P1110" s="179">
        <f>IF('9 All Base Data'!$U1110="","",IF('9 All Base Data'!$U1110=0,0,('9 All Base Data'!$U1110*Basecase_Pop_2006)/(1+(1/(BaseCase_RespHA_Child_5_14*('9 All Base Data'!$W1110*Basecase_PM10)/10)))))</f>
        <v>2.9126213592233007E-2</v>
      </c>
      <c r="Q1110" s="156">
        <f>IF('7 Base case Results'!$G1110="..C",0,BaseCase_RADs_All*'7 Base case Results'!$G1110*('9 All Base Data'!$V1110*Basecase_PM10)/10)</f>
        <v>1174.5</v>
      </c>
      <c r="R1110" s="189">
        <f t="shared" si="170"/>
        <v>3.5710903426791281</v>
      </c>
      <c r="S1110" s="178">
        <f t="shared" si="171"/>
        <v>0.19777777777777777</v>
      </c>
      <c r="T1110" s="179">
        <f t="shared" si="172"/>
        <v>1.09058232462619E-2</v>
      </c>
      <c r="U1110" s="178">
        <f t="shared" si="173"/>
        <v>7.7007952286282304E-4</v>
      </c>
      <c r="V1110" s="178">
        <f t="shared" si="174"/>
        <v>4.4900990099009904E-4</v>
      </c>
      <c r="W1110" s="178">
        <f t="shared" si="175"/>
        <v>2.9640522875816992E-5</v>
      </c>
      <c r="X1110" s="179">
        <f t="shared" si="176"/>
        <v>1.3208737864077669E-4</v>
      </c>
      <c r="Y1110" s="179">
        <f t="shared" si="177"/>
        <v>7.2818999999999995E-2</v>
      </c>
      <c r="Z1110" s="186">
        <f t="shared" si="178"/>
        <v>3.6560342553492426</v>
      </c>
      <c r="AA1110" s="156">
        <f>$J1110*'9 All Base Data'!$Y1110</f>
        <v>0.27327066529831651</v>
      </c>
      <c r="AB1110" s="156">
        <f>$K1110*'9 All Base Data'!$Y1110</f>
        <v>1.5134555479772185E-2</v>
      </c>
      <c r="AC1110" s="178">
        <f>$L1110*'9 All Base Data'!$Y1110</f>
        <v>8.3454667570688717E-4</v>
      </c>
      <c r="AD1110" s="178">
        <f>IF($M1110="","",$M1110*'9 All Base Data'!$Y1110)</f>
        <v>3.3037260271948025E-2</v>
      </c>
      <c r="AE1110" s="178">
        <f>IF($N1110="","",$N1110*'9 All Base Data'!$Y1110)</f>
        <v>2.6972475112465283E-2</v>
      </c>
      <c r="AF1110" s="178">
        <f>IF($O1110="","",$O1110*'9 All Base Data'!$Y1110)</f>
        <v>1.7805359387967274E-3</v>
      </c>
      <c r="AG1110" s="178">
        <f>IF($P1110="","",$P1110*'9 All Base Data'!$Y1110)</f>
        <v>7.9346213194922133E-3</v>
      </c>
      <c r="AH1110" s="167">
        <f>$Q1110*'9 All Base Data'!$Y1110</f>
        <v>319.95963739786379</v>
      </c>
      <c r="AI1110" s="178">
        <f>$R1110*'9 All Base Data'!$Y1110</f>
        <v>0.9728435684620067</v>
      </c>
      <c r="AJ1110" s="178">
        <f>$S1110*'9 All Base Data'!$Y1110</f>
        <v>5.3879017507988979E-2</v>
      </c>
      <c r="AK1110" s="178">
        <f>$T1110*'9 All Base Data'!$Y1110</f>
        <v>2.9709861655165186E-3</v>
      </c>
      <c r="AL1110" s="178">
        <f>IF($U1110="","",$U1110*'9 All Base Data'!$Y1110)</f>
        <v>2.0978660272686999E-4</v>
      </c>
      <c r="AM1110" s="178">
        <f>IF($V1110="","",$V1110*'9 All Base Data'!$Y1110)</f>
        <v>1.2232017463503005E-4</v>
      </c>
      <c r="AN1110" s="178">
        <f>IF($W1110="","",$W1110*'9 All Base Data'!$Y1110)</f>
        <v>8.0747304824431594E-6</v>
      </c>
      <c r="AO1110" s="178">
        <f>IF($X1110="","",$X1110*'9 All Base Data'!$Y1110)</f>
        <v>3.5983507683897184E-5</v>
      </c>
      <c r="AP1110" s="178">
        <f>$Y1110*'9 All Base Data'!$Y1110</f>
        <v>1.9837497518667552E-2</v>
      </c>
      <c r="AQ1110" s="179">
        <f t="shared" si="179"/>
        <v>0.99598415892355263</v>
      </c>
    </row>
    <row r="1111" spans="1:43" x14ac:dyDescent="0.25">
      <c r="A1111" s="124">
        <v>563704</v>
      </c>
      <c r="B1111" s="125" t="s">
        <v>1159</v>
      </c>
      <c r="C1111" s="126" t="s">
        <v>980</v>
      </c>
      <c r="D1111" s="101" t="s">
        <v>2104</v>
      </c>
      <c r="E1111" s="142"/>
      <c r="F1111" s="191" t="str">
        <f>IF('9 All Base Data'!G1111="Rural Centre","Rural",IF('9 All Base Data'!G1111="Rural (Incl.some Off Shore Islands)","Rural",IF('9 All Base Data'!G1111="Inlet-in TA but not in Urban Area","Rural",IF('9 All Base Data'!G1111="Rural (Incl.some Off Shore Islands)","Rural",IF('9 All Base Data'!G1111="Inlet-not in TA","Rural",IF('9 All Base Data'!G1111="Inland Water not in Urban Area","Rural",IF('9 All Base Data'!G1111="Oceanic-in Region but not in TA","Rural",'9 All Base Data'!G1111)))))))</f>
        <v>Kapiti</v>
      </c>
      <c r="G1111" s="177">
        <f>IF('9 All Base Data'!I1111="..C","..C",'9 All Base Data'!I1111*Basecase_Pop_2006)</f>
        <v>360</v>
      </c>
      <c r="H1111" s="177">
        <f>IF('9 All Base Data'!J1111="..C","..C",'9 All Base Data'!J1111*Basecase_Pop_2006)</f>
        <v>270</v>
      </c>
      <c r="I1111" s="191">
        <f>IF('9 All Base Data'!L1111="..C","..C",'9 All Base Data'!L1111*Basecase_Pop_2006)</f>
        <v>0</v>
      </c>
      <c r="J1111" s="156">
        <f>IF('9 All Base Data'!$P1111=0,0,('9 All Base Data'!$P1111*Basecase_Pop_2006)/(1+(1/(BaseCase_Mort_AllAdults_30*('9 All Base Data'!$W1111*Basecase_PM10)/10))))</f>
        <v>0.80685358255451722</v>
      </c>
      <c r="K1111" s="156">
        <f>IF('9 All Base Data'!$Q1111=0,0,('9 All Base Data'!$Q1111*Basecase_Pop_2006)/(1+(1/(BaseCase_Mort_Maori_30*('9 All Base Data'!$W1111*Basecase_PM10)/10))))</f>
        <v>0</v>
      </c>
      <c r="L1111" s="179">
        <f>133/(1+1/(BaseCase_Mort_Child_0_1*'9 All Base Data'!$AB$10/10))*IF('9 All Base Data'!$L1111="..C",0,'9 All Base Data'!L1111/'9 All Base Data'!$L$2022)</f>
        <v>0</v>
      </c>
      <c r="M1111" s="178">
        <f>IF('9 All Base Data'!$R1111="","",IF('9 All Base Data'!$R1111=0,0,('9 All Base Data'!$R1111*Basecase_Pop_2006)/(1+(1/(BaseCase_CardiacHA_All*('9 All Base Data'!$W1111*Basecase_PM10)/10)))))</f>
        <v>0</v>
      </c>
      <c r="N1111" s="178">
        <f>IF('9 All Base Data'!$S1111="","",IF('9 All Base Data'!$S1111=0,0,('9 All Base Data'!S1111*Basecase_Pop_2006)/(1+(1/(BaseCase_RespHA_All*('9 All Base Data'!$W1111*Basecase_PM10)/10)))))</f>
        <v>0</v>
      </c>
      <c r="O1111" s="178">
        <f>IF('9 All Base Data'!$T1111="","",IF('9 All Base Data'!$T1111=0,0,('9 All Base Data'!$T1111*Basecase_Pop_2006)/(1+(1/(BaseCase_RespHA_Child_1_4*('9 All Base Data'!$W1111*Basecase_PM10)/10)))))</f>
        <v>0</v>
      </c>
      <c r="P1111" s="179">
        <f>IF('9 All Base Data'!$U1111="","",IF('9 All Base Data'!$U1111=0,0,('9 All Base Data'!$U1111*Basecase_Pop_2006)/(1+(1/(BaseCase_RespHA_Child_5_14*('9 All Base Data'!$W1111*Basecase_PM10)/10)))))</f>
        <v>0</v>
      </c>
      <c r="Q1111" s="156">
        <f>IF('7 Base case Results'!$G1111="..C",0,BaseCase_RADs_All*'7 Base case Results'!$G1111*('9 All Base Data'!$V1111*Basecase_PM10)/10)</f>
        <v>194.4</v>
      </c>
      <c r="R1111" s="189">
        <f t="shared" si="170"/>
        <v>2.8723987538940814</v>
      </c>
      <c r="S1111" s="178">
        <f t="shared" si="171"/>
        <v>0</v>
      </c>
      <c r="T1111" s="179">
        <f t="shared" si="172"/>
        <v>0</v>
      </c>
      <c r="U1111" s="178">
        <f t="shared" si="173"/>
        <v>0</v>
      </c>
      <c r="V1111" s="178">
        <f t="shared" si="174"/>
        <v>0</v>
      </c>
      <c r="W1111" s="178">
        <f t="shared" si="175"/>
        <v>0</v>
      </c>
      <c r="X1111" s="179">
        <f t="shared" si="176"/>
        <v>0</v>
      </c>
      <c r="Y1111" s="179">
        <f t="shared" si="177"/>
        <v>1.2052800000000001E-2</v>
      </c>
      <c r="Z1111" s="186">
        <f t="shared" si="178"/>
        <v>2.8844515538940816</v>
      </c>
      <c r="AA1111" s="156">
        <f>$J1111*'9 All Base Data'!$Y1111</f>
        <v>0.21980466556603717</v>
      </c>
      <c r="AB1111" s="156">
        <f>$K1111*'9 All Base Data'!$Y1111</f>
        <v>0</v>
      </c>
      <c r="AC1111" s="178">
        <f>$L1111*'9 All Base Data'!$Y1111</f>
        <v>0</v>
      </c>
      <c r="AD1111" s="178">
        <f>IF($M1111="","",$M1111*'9 All Base Data'!$Y1111)</f>
        <v>0</v>
      </c>
      <c r="AE1111" s="178">
        <f>IF($N1111="","",$N1111*'9 All Base Data'!$Y1111)</f>
        <v>0</v>
      </c>
      <c r="AF1111" s="178">
        <f>IF($O1111="","",$O1111*'9 All Base Data'!$Y1111)</f>
        <v>0</v>
      </c>
      <c r="AG1111" s="178">
        <f>IF($P1111="","",$P1111*'9 All Base Data'!$Y1111)</f>
        <v>0</v>
      </c>
      <c r="AH1111" s="167">
        <f>$Q1111*'9 All Base Data'!$Y1111</f>
        <v>52.958836534818829</v>
      </c>
      <c r="AI1111" s="178">
        <f>$R1111*'9 All Base Data'!$Y1111</f>
        <v>0.78250460941509237</v>
      </c>
      <c r="AJ1111" s="178">
        <f>$S1111*'9 All Base Data'!$Y1111</f>
        <v>0</v>
      </c>
      <c r="AK1111" s="178">
        <f>$T1111*'9 All Base Data'!$Y1111</f>
        <v>0</v>
      </c>
      <c r="AL1111" s="178">
        <f>IF($U1111="","",$U1111*'9 All Base Data'!$Y1111)</f>
        <v>0</v>
      </c>
      <c r="AM1111" s="178">
        <f>IF($V1111="","",$V1111*'9 All Base Data'!$Y1111)</f>
        <v>0</v>
      </c>
      <c r="AN1111" s="178">
        <f>IF($W1111="","",$W1111*'9 All Base Data'!$Y1111)</f>
        <v>0</v>
      </c>
      <c r="AO1111" s="178">
        <f>IF($X1111="","",$X1111*'9 All Base Data'!$Y1111)</f>
        <v>0</v>
      </c>
      <c r="AP1111" s="178">
        <f>$Y1111*'9 All Base Data'!$Y1111</f>
        <v>3.2834478651587676E-3</v>
      </c>
      <c r="AQ1111" s="179">
        <f t="shared" si="179"/>
        <v>0.78578805728025114</v>
      </c>
    </row>
    <row r="1112" spans="1:43" x14ac:dyDescent="0.25">
      <c r="A1112" s="124">
        <v>563705</v>
      </c>
      <c r="B1112" s="125" t="s">
        <v>1160</v>
      </c>
      <c r="C1112" s="126" t="s">
        <v>980</v>
      </c>
      <c r="D1112" s="101" t="s">
        <v>2104</v>
      </c>
      <c r="E1112" s="142"/>
      <c r="F1112" s="191" t="str">
        <f>IF('9 All Base Data'!G1112="Rural Centre","Rural",IF('9 All Base Data'!G1112="Rural (Incl.some Off Shore Islands)","Rural",IF('9 All Base Data'!G1112="Inlet-in TA but not in Urban Area","Rural",IF('9 All Base Data'!G1112="Rural (Incl.some Off Shore Islands)","Rural",IF('9 All Base Data'!G1112="Inlet-not in TA","Rural",IF('9 All Base Data'!G1112="Inland Water not in Urban Area","Rural",IF('9 All Base Data'!G1112="Oceanic-in Region but not in TA","Rural",'9 All Base Data'!G1112)))))))</f>
        <v>Kapiti</v>
      </c>
      <c r="G1112" s="177">
        <f>IF('9 All Base Data'!I1112="..C","..C",'9 All Base Data'!I1112*Basecase_Pop_2006)</f>
        <v>1950</v>
      </c>
      <c r="H1112" s="177">
        <f>IF('9 All Base Data'!J1112="..C","..C",'9 All Base Data'!J1112*Basecase_Pop_2006)</f>
        <v>1563</v>
      </c>
      <c r="I1112" s="191">
        <f>IF('9 All Base Data'!L1112="..C","..C",'9 All Base Data'!L1112*Basecase_Pop_2006)</f>
        <v>12</v>
      </c>
      <c r="J1112" s="156">
        <f>IF('9 All Base Data'!$P1112=0,0,('9 All Base Data'!$P1112*Basecase_Pop_2006)/(1+(1/(BaseCase_Mort_AllAdults_30*('9 All Base Data'!$W1112*Basecase_PM10)/10))))</f>
        <v>4.3613707165109032E-2</v>
      </c>
      <c r="K1112" s="156">
        <f>IF('9 All Base Data'!$Q1112=0,0,('9 All Base Data'!$Q1112*Basecase_Pop_2006)/(1+(1/(BaseCase_Mort_Maori_30*('9 All Base Data'!$W1112*Basecase_PM10)/10))))</f>
        <v>5.5555555555555552E-2</v>
      </c>
      <c r="L1112" s="179">
        <f>133/(1+1/(BaseCase_Mort_Child_0_1*'9 All Base Data'!$AB$10/10))*IF('9 All Base Data'!$L1112="..C",0,'9 All Base Data'!L1112/'9 All Base Data'!$L$2022)</f>
        <v>1.7505334263662759E-3</v>
      </c>
      <c r="M1112" s="178">
        <f>IF('9 All Base Data'!$R1112="","",IF('9 All Base Data'!$R1112=0,0,('9 All Base Data'!$R1112*Basecase_Pop_2006)/(1+(1/(BaseCase_CardiacHA_All*('9 All Base Data'!$W1112*Basecase_PM10)/10)))))</f>
        <v>0.1312127236580517</v>
      </c>
      <c r="N1112" s="178">
        <f>IF('9 All Base Data'!$S1112="","",IF('9 All Base Data'!$S1112=0,0,('9 All Base Data'!S1112*Basecase_Pop_2006)/(1+(1/(BaseCase_RespHA_All*('9 All Base Data'!$W1112*Basecase_PM10)/10)))))</f>
        <v>0.11881188118811881</v>
      </c>
      <c r="O1112" s="178">
        <f>IF('9 All Base Data'!$T1112="","",IF('9 All Base Data'!$T1112=0,0,('9 All Base Data'!$T1112*Basecase_Pop_2006)/(1+(1/(BaseCase_RespHA_Child_1_4*('9 All Base Data'!$W1112*Basecase_PM10)/10)))))</f>
        <v>2.61437908496732E-2</v>
      </c>
      <c r="P1112" s="179">
        <f>IF('9 All Base Data'!$U1112="","",IF('9 All Base Data'!$U1112=0,0,('9 All Base Data'!$U1112*Basecase_Pop_2006)/(1+(1/(BaseCase_RespHA_Child_5_14*('9 All Base Data'!$W1112*Basecase_PM10)/10)))))</f>
        <v>9.7087378640776691E-3</v>
      </c>
      <c r="Q1112" s="156">
        <f>IF('7 Base case Results'!$G1112="..C",0,BaseCase_RADs_All*'7 Base case Results'!$G1112*('9 All Base Data'!$V1112*Basecase_PM10)/10)</f>
        <v>1053</v>
      </c>
      <c r="R1112" s="189">
        <f t="shared" si="170"/>
        <v>0.15526479750778815</v>
      </c>
      <c r="S1112" s="178">
        <f t="shared" si="171"/>
        <v>0.19777777777777777</v>
      </c>
      <c r="T1112" s="179">
        <f t="shared" si="172"/>
        <v>6.2318989978639421E-3</v>
      </c>
      <c r="U1112" s="178">
        <f t="shared" si="173"/>
        <v>8.3320079522862826E-4</v>
      </c>
      <c r="V1112" s="178">
        <f t="shared" si="174"/>
        <v>5.3881188118811883E-4</v>
      </c>
      <c r="W1112" s="178">
        <f t="shared" si="175"/>
        <v>1.1856209150326797E-4</v>
      </c>
      <c r="X1112" s="179">
        <f t="shared" si="176"/>
        <v>4.4029126213592225E-5</v>
      </c>
      <c r="Y1112" s="179">
        <f t="shared" si="177"/>
        <v>6.5285999999999997E-2</v>
      </c>
      <c r="Z1112" s="186">
        <f t="shared" si="178"/>
        <v>0.22815470918206887</v>
      </c>
      <c r="AA1112" s="156">
        <f>$J1112*'9 All Base Data'!$Y1112</f>
        <v>1.1881333273839846E-2</v>
      </c>
      <c r="AB1112" s="156">
        <f>$K1112*'9 All Base Data'!$Y1112</f>
        <v>1.5134555479772185E-2</v>
      </c>
      <c r="AC1112" s="178">
        <f>$L1112*'9 All Base Data'!$Y1112</f>
        <v>4.7688381468964977E-4</v>
      </c>
      <c r="AD1112" s="178">
        <f>IF($M1112="","",$M1112*'9 All Base Data'!$Y1112)</f>
        <v>3.5745232425386395E-2</v>
      </c>
      <c r="AE1112" s="178">
        <f>IF($N1112="","",$N1112*'9 All Base Data'!$Y1112)</f>
        <v>3.2366970134958338E-2</v>
      </c>
      <c r="AF1112" s="178">
        <f>IF($O1112="","",$O1112*'9 All Base Data'!$Y1112)</f>
        <v>7.1221437551869096E-3</v>
      </c>
      <c r="AG1112" s="178">
        <f>IF($P1112="","",$P1112*'9 All Base Data'!$Y1112)</f>
        <v>2.6448737731640708E-3</v>
      </c>
      <c r="AH1112" s="167">
        <f>$Q1112*'9 All Base Data'!$Y1112</f>
        <v>286.86036456360199</v>
      </c>
      <c r="AI1112" s="178">
        <f>$R1112*'9 All Base Data'!$Y1112</f>
        <v>4.2297546454869848E-2</v>
      </c>
      <c r="AJ1112" s="178">
        <f>$S1112*'9 All Base Data'!$Y1112</f>
        <v>5.3879017507988979E-2</v>
      </c>
      <c r="AK1112" s="178">
        <f>$T1112*'9 All Base Data'!$Y1112</f>
        <v>1.6977063802951532E-3</v>
      </c>
      <c r="AL1112" s="178">
        <f>IF($U1112="","",$U1112*'9 All Base Data'!$Y1112)</f>
        <v>2.2698222590120362E-4</v>
      </c>
      <c r="AM1112" s="178">
        <f>IF($V1112="","",$V1112*'9 All Base Data'!$Y1112)</f>
        <v>1.4678420956203606E-4</v>
      </c>
      <c r="AN1112" s="178">
        <f>IF($W1112="","",$W1112*'9 All Base Data'!$Y1112)</f>
        <v>3.2298921929772637E-5</v>
      </c>
      <c r="AO1112" s="178">
        <f>IF($X1112="","",$X1112*'9 All Base Data'!$Y1112)</f>
        <v>1.1994502561299061E-5</v>
      </c>
      <c r="AP1112" s="178">
        <f>$Y1112*'9 All Base Data'!$Y1112</f>
        <v>1.7785342602943323E-2</v>
      </c>
      <c r="AQ1112" s="179">
        <f t="shared" si="179"/>
        <v>6.2154361873571567E-2</v>
      </c>
    </row>
    <row r="1113" spans="1:43" x14ac:dyDescent="0.25">
      <c r="A1113" s="124">
        <v>563706</v>
      </c>
      <c r="B1113" s="125" t="s">
        <v>1161</v>
      </c>
      <c r="C1113" s="126" t="s">
        <v>980</v>
      </c>
      <c r="D1113" s="101" t="s">
        <v>2104</v>
      </c>
      <c r="E1113" s="142"/>
      <c r="F1113" s="191" t="str">
        <f>IF('9 All Base Data'!G1113="Rural Centre","Rural",IF('9 All Base Data'!G1113="Rural (Incl.some Off Shore Islands)","Rural",IF('9 All Base Data'!G1113="Inlet-in TA but not in Urban Area","Rural",IF('9 All Base Data'!G1113="Rural (Incl.some Off Shore Islands)","Rural",IF('9 All Base Data'!G1113="Inlet-not in TA","Rural",IF('9 All Base Data'!G1113="Inland Water not in Urban Area","Rural",IF('9 All Base Data'!G1113="Oceanic-in Region but not in TA","Rural",'9 All Base Data'!G1113)))))))</f>
        <v>Kapiti</v>
      </c>
      <c r="G1113" s="177">
        <f>IF('9 All Base Data'!I1113="..C","..C",'9 All Base Data'!I1113*Basecase_Pop_2006)</f>
        <v>3459</v>
      </c>
      <c r="H1113" s="177">
        <f>IF('9 All Base Data'!J1113="..C","..C",'9 All Base Data'!J1113*Basecase_Pop_2006)</f>
        <v>2763</v>
      </c>
      <c r="I1113" s="191">
        <f>IF('9 All Base Data'!L1113="..C","..C",'9 All Base Data'!L1113*Basecase_Pop_2006)</f>
        <v>21</v>
      </c>
      <c r="J1113" s="156">
        <f>IF('9 All Base Data'!$P1113=0,0,('9 All Base Data'!$P1113*Basecase_Pop_2006)/(1+(1/(BaseCase_Mort_AllAdults_30*('9 All Base Data'!$W1113*Basecase_PM10)/10))))</f>
        <v>1.1121495327102804</v>
      </c>
      <c r="K1113" s="156">
        <f>IF('9 All Base Data'!$Q1113=0,0,('9 All Base Data'!$Q1113*Basecase_Pop_2006)/(1+(1/(BaseCase_Mort_Maori_30*('9 All Base Data'!$W1113*Basecase_PM10)/10))))</f>
        <v>0</v>
      </c>
      <c r="L1113" s="179">
        <f>133/(1+1/(BaseCase_Mort_Child_0_1*'9 All Base Data'!$AB$10/10))*IF('9 All Base Data'!$L1113="..C",0,'9 All Base Data'!L1113/'9 All Base Data'!$L$2022)</f>
        <v>3.0634334961409829E-3</v>
      </c>
      <c r="M1113" s="178">
        <f>IF('9 All Base Data'!$R1113="","",IF('9 All Base Data'!$R1113=0,0,('9 All Base Data'!$R1113*Basecase_Pop_2006)/(1+(1/(BaseCase_CardiacHA_All*('9 All Base Data'!$W1113*Basecase_PM10)/10)))))</f>
        <v>0.55666003976143141</v>
      </c>
      <c r="N1113" s="178">
        <f>IF('9 All Base Data'!$S1113="","",IF('9 All Base Data'!$S1113=0,0,('9 All Base Data'!S1113*Basecase_Pop_2006)/(1+(1/(BaseCase_RespHA_All*('9 All Base Data'!$W1113*Basecase_PM10)/10)))))</f>
        <v>0.63036303630363033</v>
      </c>
      <c r="O1113" s="178">
        <f>IF('9 All Base Data'!$T1113="","",IF('9 All Base Data'!$T1113=0,0,('9 All Base Data'!$T1113*Basecase_Pop_2006)/(1+(1/(BaseCase_RespHA_Child_1_4*('9 All Base Data'!$W1113*Basecase_PM10)/10)))))</f>
        <v>5.22875816993464E-2</v>
      </c>
      <c r="P1113" s="179">
        <f>IF('9 All Base Data'!$U1113="","",IF('9 All Base Data'!$U1113=0,0,('9 All Base Data'!$U1113*Basecase_Pop_2006)/(1+(1/(BaseCase_RespHA_Child_5_14*('9 All Base Data'!$W1113*Basecase_PM10)/10)))))</f>
        <v>1.9417475728155338E-2</v>
      </c>
      <c r="Q1113" s="156">
        <f>IF('7 Base case Results'!$G1113="..C",0,BaseCase_RADs_All*'7 Base case Results'!$G1113*('9 All Base Data'!$V1113*Basecase_PM10)/10)</f>
        <v>1867.86</v>
      </c>
      <c r="R1113" s="189">
        <f t="shared" si="170"/>
        <v>3.9592523364485981</v>
      </c>
      <c r="S1113" s="178">
        <f t="shared" si="171"/>
        <v>0</v>
      </c>
      <c r="T1113" s="179">
        <f t="shared" si="172"/>
        <v>1.09058232462619E-2</v>
      </c>
      <c r="U1113" s="178">
        <f t="shared" si="173"/>
        <v>3.5347912524850895E-3</v>
      </c>
      <c r="V1113" s="178">
        <f t="shared" si="174"/>
        <v>2.8586963696369634E-3</v>
      </c>
      <c r="W1113" s="178">
        <f t="shared" si="175"/>
        <v>2.3712418300653594E-4</v>
      </c>
      <c r="X1113" s="179">
        <f t="shared" si="176"/>
        <v>8.805825242718445E-5</v>
      </c>
      <c r="Y1113" s="179">
        <f t="shared" si="177"/>
        <v>0.11580731999999999</v>
      </c>
      <c r="Z1113" s="186">
        <f t="shared" si="178"/>
        <v>4.092358967316982</v>
      </c>
      <c r="AA1113" s="156">
        <f>$J1113*'9 All Base Data'!$Y1113</f>
        <v>0.30297399848291606</v>
      </c>
      <c r="AB1113" s="156">
        <f>$K1113*'9 All Base Data'!$Y1113</f>
        <v>0</v>
      </c>
      <c r="AC1113" s="178">
        <f>$L1113*'9 All Base Data'!$Y1113</f>
        <v>8.3454667570688717E-4</v>
      </c>
      <c r="AD1113" s="178">
        <f>IF($M1113="","",$M1113*'9 All Base Data'!$Y1113)</f>
        <v>0.15164644059254834</v>
      </c>
      <c r="AE1113" s="178">
        <f>IF($N1113="","",$N1113*'9 All Base Data'!$Y1113)</f>
        <v>0.17172475821602895</v>
      </c>
      <c r="AF1113" s="178">
        <f>IF($O1113="","",$O1113*'9 All Base Data'!$Y1113)</f>
        <v>1.4244287510373819E-2</v>
      </c>
      <c r="AG1113" s="178">
        <f>IF($P1113="","",$P1113*'9 All Base Data'!$Y1113)</f>
        <v>5.2897475463281416E-3</v>
      </c>
      <c r="AH1113" s="167">
        <f>$Q1113*'9 All Base Data'!$Y1113</f>
        <v>508.84615437205088</v>
      </c>
      <c r="AI1113" s="178">
        <f>$R1113*'9 All Base Data'!$Y1113</f>
        <v>1.0785874345991813</v>
      </c>
      <c r="AJ1113" s="178">
        <f>$S1113*'9 All Base Data'!$Y1113</f>
        <v>0</v>
      </c>
      <c r="AK1113" s="178">
        <f>$T1113*'9 All Base Data'!$Y1113</f>
        <v>2.9709861655165186E-3</v>
      </c>
      <c r="AL1113" s="178">
        <f>IF($U1113="","",$U1113*'9 All Base Data'!$Y1113)</f>
        <v>9.6295489776268193E-4</v>
      </c>
      <c r="AM1113" s="178">
        <f>IF($V1113="","",$V1113*'9 All Base Data'!$Y1113)</f>
        <v>7.7877177850969122E-4</v>
      </c>
      <c r="AN1113" s="178">
        <f>IF($W1113="","",$W1113*'9 All Base Data'!$Y1113)</f>
        <v>6.4597843859545275E-5</v>
      </c>
      <c r="AO1113" s="178">
        <f>IF($X1113="","",$X1113*'9 All Base Data'!$Y1113)</f>
        <v>2.3989005122598123E-5</v>
      </c>
      <c r="AP1113" s="178">
        <f>$Y1113*'9 All Base Data'!$Y1113</f>
        <v>3.1548461571067152E-2</v>
      </c>
      <c r="AQ1113" s="179">
        <f t="shared" si="179"/>
        <v>1.1148486090120373</v>
      </c>
    </row>
    <row r="1114" spans="1:43" x14ac:dyDescent="0.25">
      <c r="A1114" s="124">
        <v>563801</v>
      </c>
      <c r="B1114" s="125" t="s">
        <v>1162</v>
      </c>
      <c r="C1114" s="126" t="s">
        <v>646</v>
      </c>
      <c r="D1114" s="101" t="s">
        <v>2103</v>
      </c>
      <c r="E1114" s="142"/>
      <c r="F1114" s="191" t="str">
        <f>IF('9 All Base Data'!G1114="Rural Centre","Rural",IF('9 All Base Data'!G1114="Rural (Incl.some Off Shore Islands)","Rural",IF('9 All Base Data'!G1114="Inlet-in TA but not in Urban Area","Rural",IF('9 All Base Data'!G1114="Rural (Incl.some Off Shore Islands)","Rural",IF('9 All Base Data'!G1114="Inlet-not in TA","Rural",IF('9 All Base Data'!G1114="Inland Water not in Urban Area","Rural",IF('9 All Base Data'!G1114="Oceanic-in Region but not in TA","Rural",'9 All Base Data'!G1114)))))))</f>
        <v>Rural</v>
      </c>
      <c r="G1114" s="177">
        <f>IF('9 All Base Data'!I1114="..C","..C",'9 All Base Data'!I1114*Basecase_Pop_2006)</f>
        <v>552</v>
      </c>
      <c r="H1114" s="177">
        <f>IF('9 All Base Data'!J1114="..C","..C",'9 All Base Data'!J1114*Basecase_Pop_2006)</f>
        <v>312</v>
      </c>
      <c r="I1114" s="191">
        <f>IF('9 All Base Data'!L1114="..C","..C",'9 All Base Data'!L1114*Basecase_Pop_2006)</f>
        <v>15</v>
      </c>
      <c r="J1114" s="156">
        <f>IF('9 All Base Data'!$P1114=0,0,('9 All Base Data'!$P1114*Basecase_Pop_2006)/(1+(1/(BaseCase_Mort_AllAdults_30*('9 All Base Data'!$W1114*Basecase_PM10)/10))))</f>
        <v>0</v>
      </c>
      <c r="K1114" s="156">
        <f>IF('9 All Base Data'!$Q1114=0,0,('9 All Base Data'!$Q1114*Basecase_Pop_2006)/(1+(1/(BaseCase_Mort_Maori_30*('9 All Base Data'!$W1114*Basecase_PM10)/10))))</f>
        <v>0</v>
      </c>
      <c r="L1114" s="179">
        <f>133/(1+1/(BaseCase_Mort_Child_0_1*'9 All Base Data'!$AB$10/10))*IF('9 All Base Data'!$L1114="..C",0,'9 All Base Data'!L1114/'9 All Base Data'!$L$2022)</f>
        <v>2.1881667829578449E-3</v>
      </c>
      <c r="M1114" s="178">
        <f>IF('9 All Base Data'!$R1114="","",IF('9 All Base Data'!$R1114=0,0,('9 All Base Data'!$R1114*Basecase_Pop_2006)/(1+(1/(BaseCase_CardiacHA_All*('9 All Base Data'!$W1114*Basecase_PM10)/10)))))</f>
        <v>2.2209792770969225E-2</v>
      </c>
      <c r="N1114" s="178">
        <f>IF('9 All Base Data'!$S1114="","",IF('9 All Base Data'!$S1114=0,0,('9 All Base Data'!S1114*Basecase_Pop_2006)/(1+(1/(BaseCase_RespHA_All*('9 All Base Data'!$W1114*Basecase_PM10)/10)))))</f>
        <v>4.2170567245718292E-2</v>
      </c>
      <c r="O1114" s="178">
        <f>IF('9 All Base Data'!$T1114="","",IF('9 All Base Data'!$T1114=0,0,('9 All Base Data'!$T1114*Basecase_Pop_2006)/(1+(1/(BaseCase_RespHA_Child_1_4*('9 All Base Data'!$W1114*Basecase_PM10)/10)))))</f>
        <v>4.7069708841073289E-2</v>
      </c>
      <c r="P1114" s="179">
        <f>IF('9 All Base Data'!$U1114="","",IF('9 All Base Data'!$U1114=0,0,('9 All Base Data'!$U1114*Basecase_Pop_2006)/(1+(1/(BaseCase_RespHA_Child_5_14*('9 All Base Data'!$W1114*Basecase_PM10)/10)))))</f>
        <v>7.7838872557158328E-3</v>
      </c>
      <c r="Q1114" s="156">
        <f>IF('7 Base case Results'!$G1114="..C",0,BaseCase_RADs_All*'7 Base case Results'!$G1114*('9 All Base Data'!$V1114*Basecase_PM10)/10)</f>
        <v>158.37984</v>
      </c>
      <c r="R1114" s="189">
        <f t="shared" si="170"/>
        <v>0</v>
      </c>
      <c r="S1114" s="178">
        <f t="shared" si="171"/>
        <v>0</v>
      </c>
      <c r="T1114" s="179">
        <f t="shared" si="172"/>
        <v>7.7898737473299281E-3</v>
      </c>
      <c r="U1114" s="178">
        <f t="shared" si="173"/>
        <v>1.4103218409565457E-4</v>
      </c>
      <c r="V1114" s="178">
        <f t="shared" si="174"/>
        <v>1.9124352245933246E-4</v>
      </c>
      <c r="W1114" s="178">
        <f t="shared" si="175"/>
        <v>2.1346112959426736E-4</v>
      </c>
      <c r="X1114" s="179">
        <f t="shared" si="176"/>
        <v>3.52999287046713E-5</v>
      </c>
      <c r="Y1114" s="179">
        <f t="shared" si="177"/>
        <v>9.8195500800000012E-3</v>
      </c>
      <c r="Z1114" s="186">
        <f t="shared" si="178"/>
        <v>1.7941699533884914E-2</v>
      </c>
      <c r="AA1114" s="156">
        <f>$J1114*'9 All Base Data'!$Y1114</f>
        <v>0</v>
      </c>
      <c r="AB1114" s="156">
        <f>$K1114*'9 All Base Data'!$Y1114</f>
        <v>0</v>
      </c>
      <c r="AC1114" s="178">
        <f>$L1114*'9 All Base Data'!$Y1114</f>
        <v>1.9059838321407741E-4</v>
      </c>
      <c r="AD1114" s="178">
        <f>IF($M1114="","",$M1114*'9 All Base Data'!$Y1114)</f>
        <v>1.9345648725844818E-3</v>
      </c>
      <c r="AE1114" s="178">
        <f>IF($N1114="","",$N1114*'9 All Base Data'!$Y1114)</f>
        <v>3.6732309432965563E-3</v>
      </c>
      <c r="AF1114" s="178">
        <f>IF($O1114="","",$O1114*'9 All Base Data'!$Y1114)</f>
        <v>4.0999664528948154E-3</v>
      </c>
      <c r="AG1114" s="178">
        <f>IF($P1114="","",$P1114*'9 All Base Data'!$Y1114)</f>
        <v>6.7800879604554406E-4</v>
      </c>
      <c r="AH1114" s="167">
        <f>$Q1114*'9 All Base Data'!$Y1114</f>
        <v>13.795539568925912</v>
      </c>
      <c r="AI1114" s="178">
        <f>$R1114*'9 All Base Data'!$Y1114</f>
        <v>0</v>
      </c>
      <c r="AJ1114" s="178">
        <f>$S1114*'9 All Base Data'!$Y1114</f>
        <v>0</v>
      </c>
      <c r="AK1114" s="178">
        <f>$T1114*'9 All Base Data'!$Y1114</f>
        <v>6.7853024424211557E-4</v>
      </c>
      <c r="AL1114" s="178">
        <f>IF($U1114="","",$U1114*'9 All Base Data'!$Y1114)</f>
        <v>1.2284486940911459E-5</v>
      </c>
      <c r="AM1114" s="178">
        <f>IF($V1114="","",$V1114*'9 All Base Data'!$Y1114)</f>
        <v>1.6658102327849884E-5</v>
      </c>
      <c r="AN1114" s="178">
        <f>IF($W1114="","",$W1114*'9 All Base Data'!$Y1114)</f>
        <v>1.8593347863877985E-5</v>
      </c>
      <c r="AO1114" s="178">
        <f>IF($X1114="","",$X1114*'9 All Base Data'!$Y1114)</f>
        <v>3.0747698900665421E-6</v>
      </c>
      <c r="AP1114" s="178">
        <f>$Y1114*'9 All Base Data'!$Y1114</f>
        <v>8.5532345327340661E-4</v>
      </c>
      <c r="AQ1114" s="179">
        <f t="shared" si="179"/>
        <v>1.5627962867842834E-3</v>
      </c>
    </row>
    <row r="1115" spans="1:43" x14ac:dyDescent="0.25">
      <c r="A1115" s="124">
        <v>563802</v>
      </c>
      <c r="B1115" s="125" t="s">
        <v>1163</v>
      </c>
      <c r="C1115" s="126" t="s">
        <v>646</v>
      </c>
      <c r="D1115" s="101" t="s">
        <v>2103</v>
      </c>
      <c r="E1115" s="142"/>
      <c r="F1115" s="191" t="str">
        <f>IF('9 All Base Data'!G1115="Rural Centre","Rural",IF('9 All Base Data'!G1115="Rural (Incl.some Off Shore Islands)","Rural",IF('9 All Base Data'!G1115="Inlet-in TA but not in Urban Area","Rural",IF('9 All Base Data'!G1115="Rural (Incl.some Off Shore Islands)","Rural",IF('9 All Base Data'!G1115="Inlet-not in TA","Rural",IF('9 All Base Data'!G1115="Inland Water not in Urban Area","Rural",IF('9 All Base Data'!G1115="Oceanic-in Region but not in TA","Rural",'9 All Base Data'!G1115)))))))</f>
        <v>Rural</v>
      </c>
      <c r="G1115" s="177">
        <f>IF('9 All Base Data'!I1115="..C","..C",'9 All Base Data'!I1115*Basecase_Pop_2006)</f>
        <v>525</v>
      </c>
      <c r="H1115" s="177">
        <f>IF('9 All Base Data'!J1115="..C","..C",'9 All Base Data'!J1115*Basecase_Pop_2006)</f>
        <v>309</v>
      </c>
      <c r="I1115" s="191">
        <f>IF('9 All Base Data'!L1115="..C","..C",'9 All Base Data'!L1115*Basecase_Pop_2006)</f>
        <v>6</v>
      </c>
      <c r="J1115" s="156">
        <f>IF('9 All Base Data'!$P1115=0,0,('9 All Base Data'!$P1115*Basecase_Pop_2006)/(1+(1/(BaseCase_Mort_AllAdults_30*('9 All Base Data'!$W1115*Basecase_PM10)/10))))</f>
        <v>5.4251066342107181</v>
      </c>
      <c r="K1115" s="156">
        <f>IF('9 All Base Data'!$Q1115=0,0,('9 All Base Data'!$Q1115*Basecase_Pop_2006)/(1+(1/(BaseCase_Mort_Maori_30*('9 All Base Data'!$W1115*Basecase_PM10)/10))))</f>
        <v>0.18331320798113968</v>
      </c>
      <c r="L1115" s="179">
        <f>133/(1+1/(BaseCase_Mort_Child_0_1*'9 All Base Data'!$AB$10/10))*IF('9 All Base Data'!$L1115="..C",0,'9 All Base Data'!L1115/'9 All Base Data'!$L$2022)</f>
        <v>8.7526671318313796E-4</v>
      </c>
      <c r="M1115" s="178">
        <f>IF('9 All Base Data'!$R1115="","",IF('9 All Base Data'!$R1115=0,0,('9 All Base Data'!$R1115*Basecase_Pop_2006)/(1+(1/(BaseCase_CardiacHA_All*('9 All Base Data'!$W1115*Basecase_PM10)/10)))))</f>
        <v>2.0623379001614279E-2</v>
      </c>
      <c r="N1115" s="178">
        <f>IF('9 All Base Data'!$S1115="","",IF('9 All Base Data'!$S1115=0,0,('9 All Base Data'!S1115*Basecase_Pop_2006)/(1+(1/(BaseCase_RespHA_All*('9 All Base Data'!$W1115*Basecase_PM10)/10)))))</f>
        <v>1.5813962717144359E-2</v>
      </c>
      <c r="O1115" s="178">
        <f>IF('9 All Base Data'!$T1115="","",IF('9 All Base Data'!$T1115=0,0,('9 All Base Data'!$T1115*Basecase_Pop_2006)/(1+(1/(BaseCase_RespHA_Child_1_4*('9 All Base Data'!$W1115*Basecase_PM10)/10)))))</f>
        <v>1.0459935298016287E-2</v>
      </c>
      <c r="P1115" s="179">
        <f>IF('9 All Base Data'!$U1115="","",IF('9 All Base Data'!$U1115=0,0,('9 All Base Data'!$U1115*Basecase_Pop_2006)/(1+(1/(BaseCase_RespHA_Child_5_14*('9 All Base Data'!$W1115*Basecase_PM10)/10)))))</f>
        <v>0</v>
      </c>
      <c r="Q1115" s="156">
        <f>IF('7 Base case Results'!$G1115="..C",0,BaseCase_RADs_All*'7 Base case Results'!$G1115*('9 All Base Data'!$V1115*Basecase_PM10)/10)</f>
        <v>150.63300000000001</v>
      </c>
      <c r="R1115" s="189">
        <f t="shared" si="170"/>
        <v>19.313379617790154</v>
      </c>
      <c r="S1115" s="178">
        <f t="shared" si="171"/>
        <v>0.65259502041285733</v>
      </c>
      <c r="T1115" s="179">
        <f t="shared" si="172"/>
        <v>3.1159494989319711E-3</v>
      </c>
      <c r="U1115" s="178">
        <f t="shared" si="173"/>
        <v>1.3095845666025069E-4</v>
      </c>
      <c r="V1115" s="178">
        <f t="shared" si="174"/>
        <v>7.171632092224966E-5</v>
      </c>
      <c r="W1115" s="178">
        <f t="shared" si="175"/>
        <v>4.7435806576503865E-5</v>
      </c>
      <c r="X1115" s="179">
        <f t="shared" si="176"/>
        <v>0</v>
      </c>
      <c r="Y1115" s="179">
        <f t="shared" si="177"/>
        <v>9.3392460000000007E-3</v>
      </c>
      <c r="Z1115" s="186">
        <f t="shared" si="178"/>
        <v>19.326037488066667</v>
      </c>
      <c r="AA1115" s="156">
        <f>$J1115*'9 All Base Data'!$Y1115</f>
        <v>0.47254924135481152</v>
      </c>
      <c r="AB1115" s="156">
        <f>$K1115*'9 All Base Data'!$Y1115</f>
        <v>1.5967339114691351E-2</v>
      </c>
      <c r="AC1115" s="178">
        <f>$L1115*'9 All Base Data'!$Y1115</f>
        <v>7.623935328563096E-5</v>
      </c>
      <c r="AD1115" s="178">
        <f>IF($M1115="","",$M1115*'9 All Base Data'!$Y1115)</f>
        <v>1.7963816673998757E-3</v>
      </c>
      <c r="AE1115" s="178">
        <f>IF($N1115="","",$N1115*'9 All Base Data'!$Y1115)</f>
        <v>1.3774616037362086E-3</v>
      </c>
      <c r="AF1115" s="178">
        <f>IF($O1115="","",$O1115*'9 All Base Data'!$Y1115)</f>
        <v>9.1110365619884788E-4</v>
      </c>
      <c r="AG1115" s="178">
        <f>IF($P1115="","",$P1115*'9 All Base Data'!$Y1115)</f>
        <v>0</v>
      </c>
      <c r="AH1115" s="167">
        <f>$Q1115*'9 All Base Data'!$Y1115</f>
        <v>13.120757742184971</v>
      </c>
      <c r="AI1115" s="178">
        <f>$R1115*'9 All Base Data'!$Y1115</f>
        <v>1.6822752992231289</v>
      </c>
      <c r="AJ1115" s="178">
        <f>$S1115*'9 All Base Data'!$Y1115</f>
        <v>5.684372724830121E-2</v>
      </c>
      <c r="AK1115" s="178">
        <f>$T1115*'9 All Base Data'!$Y1115</f>
        <v>2.7141209769684623E-4</v>
      </c>
      <c r="AL1115" s="178">
        <f>IF($U1115="","",$U1115*'9 All Base Data'!$Y1115)</f>
        <v>1.1407023587989212E-5</v>
      </c>
      <c r="AM1115" s="178">
        <f>IF($V1115="","",$V1115*'9 All Base Data'!$Y1115)</f>
        <v>6.2467883729437055E-6</v>
      </c>
      <c r="AN1115" s="178">
        <f>IF($W1115="","",$W1115*'9 All Base Data'!$Y1115)</f>
        <v>4.1318550808617754E-6</v>
      </c>
      <c r="AO1115" s="178">
        <f>IF($X1115="","",$X1115*'9 All Base Data'!$Y1115)</f>
        <v>0</v>
      </c>
      <c r="AP1115" s="178">
        <f>$Y1115*'9 All Base Data'!$Y1115</f>
        <v>8.1348698001546817E-4</v>
      </c>
      <c r="AQ1115" s="179">
        <f t="shared" si="179"/>
        <v>1.683377852112802</v>
      </c>
    </row>
    <row r="1116" spans="1:43" x14ac:dyDescent="0.25">
      <c r="A1116" s="124">
        <v>563920</v>
      </c>
      <c r="B1116" s="125" t="s">
        <v>1164</v>
      </c>
      <c r="C1116" s="126" t="s">
        <v>980</v>
      </c>
      <c r="D1116" s="101" t="s">
        <v>2104</v>
      </c>
      <c r="E1116" s="142"/>
      <c r="F1116" s="191" t="str">
        <f>IF('9 All Base Data'!G1116="Rural Centre","Rural",IF('9 All Base Data'!G1116="Rural (Incl.some Off Shore Islands)","Rural",IF('9 All Base Data'!G1116="Inlet-in TA but not in Urban Area","Rural",IF('9 All Base Data'!G1116="Rural (Incl.some Off Shore Islands)","Rural",IF('9 All Base Data'!G1116="Inlet-not in TA","Rural",IF('9 All Base Data'!G1116="Inland Water not in Urban Area","Rural",IF('9 All Base Data'!G1116="Oceanic-in Region but not in TA","Rural",'9 All Base Data'!G1116)))))))</f>
        <v>Rural</v>
      </c>
      <c r="G1116" s="177">
        <f>IF('9 All Base Data'!I1116="..C","..C",'9 All Base Data'!I1116*Basecase_Pop_2006)</f>
        <v>543</v>
      </c>
      <c r="H1116" s="177">
        <f>IF('9 All Base Data'!J1116="..C","..C",'9 All Base Data'!J1116*Basecase_Pop_2006)</f>
        <v>387</v>
      </c>
      <c r="I1116" s="191">
        <f>IF('9 All Base Data'!L1116="..C","..C",'9 All Base Data'!L1116*Basecase_Pop_2006)</f>
        <v>3</v>
      </c>
      <c r="J1116" s="156">
        <f>IF('9 All Base Data'!$P1116=0,0,('9 All Base Data'!$P1116*Basecase_Pop_2006)/(1+(1/(BaseCase_Mort_AllAdults_30*('9 All Base Data'!$W1116*Basecase_PM10)/10))))</f>
        <v>8.8069912893031135E-2</v>
      </c>
      <c r="K1116" s="156">
        <f>IF('9 All Base Data'!$Q1116=0,0,('9 All Base Data'!$Q1116*Basecase_Pop_2006)/(1+(1/(BaseCase_Mort_Maori_30*('9 All Base Data'!$W1116*Basecase_PM10)/10))))</f>
        <v>4.5828301995284919E-2</v>
      </c>
      <c r="L1116" s="179">
        <f>133/(1+1/(BaseCase_Mort_Child_0_1*'9 All Base Data'!$AB$10/10))*IF('9 All Base Data'!$L1116="..C",0,'9 All Base Data'!L1116/'9 All Base Data'!$L$2022)</f>
        <v>4.3763335659156898E-4</v>
      </c>
      <c r="M1116" s="178">
        <f>IF('9 All Base Data'!$R1116="","",IF('9 All Base Data'!$R1116=0,0,('9 All Base Data'!$R1116*Basecase_Pop_2006)/(1+(1/(BaseCase_CardiacHA_All*('9 All Base Data'!$W1116*Basecase_PM10)/10)))))</f>
        <v>2.8555447848389003E-2</v>
      </c>
      <c r="N1116" s="178">
        <f>IF('9 All Base Data'!$S1116="","",IF('9 All Base Data'!$S1116=0,0,('9 All Base Data'!S1116*Basecase_Pop_2006)/(1+(1/(BaseCase_RespHA_All*('9 All Base Data'!$W1116*Basecase_PM10)/10)))))</f>
        <v>4.4806227698575687E-2</v>
      </c>
      <c r="O1116" s="178">
        <f>IF('9 All Base Data'!$T1116="","",IF('9 All Base Data'!$T1116=0,0,('9 All Base Data'!$T1116*Basecase_Pop_2006)/(1+(1/(BaseCase_RespHA_Child_1_4*('9 All Base Data'!$W1116*Basecase_PM10)/10)))))</f>
        <v>0</v>
      </c>
      <c r="P1116" s="179">
        <f>IF('9 All Base Data'!$U1116="","",IF('9 All Base Data'!$U1116=0,0,('9 All Base Data'!$U1116*Basecase_Pop_2006)/(1+(1/(BaseCase_RespHA_Child_5_14*('9 All Base Data'!$W1116*Basecase_PM10)/10)))))</f>
        <v>2.3351661767147501E-2</v>
      </c>
      <c r="Q1116" s="156">
        <f>IF('7 Base case Results'!$G1116="..C",0,BaseCase_RADs_All*'7 Base case Results'!$G1116*('9 All Base Data'!$V1116*Basecase_PM10)/10)</f>
        <v>155.79756</v>
      </c>
      <c r="R1116" s="189">
        <f t="shared" si="170"/>
        <v>0.31352888989919087</v>
      </c>
      <c r="S1116" s="178">
        <f t="shared" si="171"/>
        <v>0.16314875510321433</v>
      </c>
      <c r="T1116" s="179">
        <f t="shared" si="172"/>
        <v>1.5579747494659855E-3</v>
      </c>
      <c r="U1116" s="178">
        <f t="shared" si="173"/>
        <v>1.8132709383727016E-4</v>
      </c>
      <c r="V1116" s="178">
        <f t="shared" si="174"/>
        <v>2.0319624261304074E-4</v>
      </c>
      <c r="W1116" s="178">
        <f t="shared" si="175"/>
        <v>0</v>
      </c>
      <c r="X1116" s="179">
        <f t="shared" si="176"/>
        <v>1.0589978611401391E-4</v>
      </c>
      <c r="Y1116" s="179">
        <f t="shared" si="177"/>
        <v>9.6594487199999999E-3</v>
      </c>
      <c r="Z1116" s="186">
        <f t="shared" si="178"/>
        <v>0.32513083670510723</v>
      </c>
      <c r="AA1116" s="156">
        <f>$J1116*'9 All Base Data'!$Y1116</f>
        <v>7.6712539180975895E-3</v>
      </c>
      <c r="AB1116" s="156">
        <f>$K1116*'9 All Base Data'!$Y1116</f>
        <v>3.9918347786728377E-3</v>
      </c>
      <c r="AC1116" s="178">
        <f>$L1116*'9 All Base Data'!$Y1116</f>
        <v>3.811967664281548E-5</v>
      </c>
      <c r="AD1116" s="178">
        <f>IF($M1116="","",$M1116*'9 All Base Data'!$Y1116)</f>
        <v>2.487297693322905E-3</v>
      </c>
      <c r="AE1116" s="178">
        <f>IF($N1116="","",$N1116*'9 All Base Data'!$Y1116)</f>
        <v>3.9028078772525916E-3</v>
      </c>
      <c r="AF1116" s="178">
        <f>IF($O1116="","",$O1116*'9 All Base Data'!$Y1116)</f>
        <v>0</v>
      </c>
      <c r="AG1116" s="178">
        <f>IF($P1116="","",$P1116*'9 All Base Data'!$Y1116)</f>
        <v>2.0340263881366322E-3</v>
      </c>
      <c r="AH1116" s="167">
        <f>$Q1116*'9 All Base Data'!$Y1116</f>
        <v>13.570612293345597</v>
      </c>
      <c r="AI1116" s="178">
        <f>$R1116*'9 All Base Data'!$Y1116</f>
        <v>2.7309663948427421E-2</v>
      </c>
      <c r="AJ1116" s="178">
        <f>$S1116*'9 All Base Data'!$Y1116</f>
        <v>1.4210931812075302E-2</v>
      </c>
      <c r="AK1116" s="178">
        <f>$T1116*'9 All Base Data'!$Y1116</f>
        <v>1.3570604884842311E-4</v>
      </c>
      <c r="AL1116" s="178">
        <f>IF($U1116="","",$U1116*'9 All Base Data'!$Y1116)</f>
        <v>1.5794340352600448E-5</v>
      </c>
      <c r="AM1116" s="178">
        <f>IF($V1116="","",$V1116*'9 All Base Data'!$Y1116)</f>
        <v>1.7699233723340501E-5</v>
      </c>
      <c r="AN1116" s="178">
        <f>IF($W1116="","",$W1116*'9 All Base Data'!$Y1116)</f>
        <v>0</v>
      </c>
      <c r="AO1116" s="178">
        <f>IF($X1116="","",$X1116*'9 All Base Data'!$Y1116)</f>
        <v>9.2243096701996275E-6</v>
      </c>
      <c r="AP1116" s="178">
        <f>$Y1116*'9 All Base Data'!$Y1116</f>
        <v>8.413779621874271E-4</v>
      </c>
      <c r="AQ1116" s="179">
        <f t="shared" si="179"/>
        <v>2.8320241533539212E-2</v>
      </c>
    </row>
    <row r="1117" spans="1:43" x14ac:dyDescent="0.25">
      <c r="A1117" s="124">
        <v>564011</v>
      </c>
      <c r="B1117" s="125" t="s">
        <v>1165</v>
      </c>
      <c r="C1117" s="126" t="s">
        <v>646</v>
      </c>
      <c r="D1117" s="101" t="s">
        <v>2103</v>
      </c>
      <c r="E1117" s="142"/>
      <c r="F1117" s="191" t="str">
        <f>IF('9 All Base Data'!G1117="Rural Centre","Rural",IF('9 All Base Data'!G1117="Rural (Incl.some Off Shore Islands)","Rural",IF('9 All Base Data'!G1117="Inlet-in TA but not in Urban Area","Rural",IF('9 All Base Data'!G1117="Rural (Incl.some Off Shore Islands)","Rural",IF('9 All Base Data'!G1117="Inlet-not in TA","Rural",IF('9 All Base Data'!G1117="Inland Water not in Urban Area","Rural",IF('9 All Base Data'!G1117="Oceanic-in Region but not in TA","Rural",'9 All Base Data'!G1117)))))))</f>
        <v>Levin</v>
      </c>
      <c r="G1117" s="177">
        <f>IF('9 All Base Data'!I1117="..C","..C",'9 All Base Data'!I1117*Basecase_Pop_2006)</f>
        <v>756</v>
      </c>
      <c r="H1117" s="177">
        <f>IF('9 All Base Data'!J1117="..C","..C",'9 All Base Data'!J1117*Basecase_Pop_2006)</f>
        <v>525</v>
      </c>
      <c r="I1117" s="191">
        <f>IF('9 All Base Data'!L1117="..C","..C",'9 All Base Data'!L1117*Basecase_Pop_2006)</f>
        <v>3</v>
      </c>
      <c r="J1117" s="156">
        <f>IF('9 All Base Data'!$P1117=0,0,('9 All Base Data'!$P1117*Basecase_Pop_2006)/(1+(1/(BaseCase_Mort_AllAdults_30*('9 All Base Data'!$W1117*Basecase_PM10)/10))))</f>
        <v>0.14298978644382543</v>
      </c>
      <c r="K1117" s="156">
        <f>IF('9 All Base Data'!$Q1117=0,0,('9 All Base Data'!$Q1117*Basecase_Pop_2006)/(1+(1/(BaseCase_Mort_Maori_30*('9 All Base Data'!$W1117*Basecase_PM10)/10))))</f>
        <v>0</v>
      </c>
      <c r="L1117" s="179">
        <f>133/(1+1/(BaseCase_Mort_Child_0_1*'9 All Base Data'!$AB$10/10))*IF('9 All Base Data'!$L1117="..C",0,'9 All Base Data'!L1117/'9 All Base Data'!$L$2022)</f>
        <v>4.3763335659156898E-4</v>
      </c>
      <c r="M1117" s="178">
        <f>IF('9 All Base Data'!$R1117="","",IF('9 All Base Data'!$R1117=0,0,('9 All Base Data'!$R1117*Basecase_Pop_2006)/(1+(1/(BaseCase_CardiacHA_All*('9 All Base Data'!$W1117*Basecase_PM10)/10)))))</f>
        <v>9.8350884164514193E-2</v>
      </c>
      <c r="N1117" s="178">
        <f>IF('9 All Base Data'!$S1117="","",IF('9 All Base Data'!$S1117=0,0,('9 All Base Data'!S1117*Basecase_Pop_2006)/(1+(1/(BaseCase_RespHA_All*('9 All Base Data'!$W1117*Basecase_PM10)/10)))))</f>
        <v>0.10880316518298713</v>
      </c>
      <c r="O1117" s="178">
        <f>IF('9 All Base Data'!$T1117="","",IF('9 All Base Data'!$T1117=0,0,('9 All Base Data'!$T1117*Basecase_Pop_2006)/(1+(1/(BaseCase_RespHA_Child_1_4*('9 All Base Data'!$W1117*Basecase_PM10)/10)))))</f>
        <v>3.587736464448793E-2</v>
      </c>
      <c r="P1117" s="179">
        <f>IF('9 All Base Data'!$U1117="","",IF('9 All Base Data'!$U1117=0,0,('9 All Base Data'!$U1117*Basecase_Pop_2006)/(1+(1/(BaseCase_RespHA_Child_5_14*('9 All Base Data'!$W1117*Basecase_PM10)/10)))))</f>
        <v>0</v>
      </c>
      <c r="Q1117" s="156">
        <f>IF('7 Base case Results'!$G1117="..C",0,BaseCase_RADs_All*'7 Base case Results'!$G1117*('9 All Base Data'!$V1117*Basecase_PM10)/10)</f>
        <v>449.06399999999996</v>
      </c>
      <c r="R1117" s="189">
        <f t="shared" si="170"/>
        <v>0.50904363974001854</v>
      </c>
      <c r="S1117" s="178">
        <f t="shared" si="171"/>
        <v>0</v>
      </c>
      <c r="T1117" s="179">
        <f t="shared" si="172"/>
        <v>1.5579747494659855E-3</v>
      </c>
      <c r="U1117" s="178">
        <f t="shared" si="173"/>
        <v>6.2452811444466507E-4</v>
      </c>
      <c r="V1117" s="178">
        <f t="shared" si="174"/>
        <v>4.9342235410484666E-4</v>
      </c>
      <c r="W1117" s="178">
        <f t="shared" si="175"/>
        <v>1.6270384866275277E-4</v>
      </c>
      <c r="X1117" s="179">
        <f t="shared" si="176"/>
        <v>0</v>
      </c>
      <c r="Y1117" s="179">
        <f t="shared" si="177"/>
        <v>2.7841967999999998E-2</v>
      </c>
      <c r="Z1117" s="186">
        <f t="shared" si="178"/>
        <v>0.53956153295803411</v>
      </c>
      <c r="AA1117" s="156">
        <f>$J1117*'9 All Base Data'!$Y1117</f>
        <v>4.8411401865390807E-2</v>
      </c>
      <c r="AB1117" s="156">
        <f>$K1117*'9 All Base Data'!$Y1117</f>
        <v>0</v>
      </c>
      <c r="AC1117" s="178">
        <f>$L1117*'9 All Base Data'!$Y1117</f>
        <v>1.4816753575597213E-4</v>
      </c>
      <c r="AD1117" s="178">
        <f>IF($M1117="","",$M1117*'9 All Base Data'!$Y1117)</f>
        <v>3.3298211680141999E-2</v>
      </c>
      <c r="AE1117" s="178">
        <f>IF($N1117="","",$N1117*'9 All Base Data'!$Y1117)</f>
        <v>3.6836992941236331E-2</v>
      </c>
      <c r="AF1117" s="178">
        <f>IF($O1117="","",$O1117*'9 All Base Data'!$Y1117)</f>
        <v>1.2146836224262861E-2</v>
      </c>
      <c r="AG1117" s="178">
        <f>IF($P1117="","",$P1117*'9 All Base Data'!$Y1117)</f>
        <v>0</v>
      </c>
      <c r="AH1117" s="167">
        <f>$Q1117*'9 All Base Data'!$Y1117</f>
        <v>152.03755672311954</v>
      </c>
      <c r="AI1117" s="178">
        <f>$R1117*'9 All Base Data'!$Y1117</f>
        <v>0.17234459064079127</v>
      </c>
      <c r="AJ1117" s="178">
        <f>$S1117*'9 All Base Data'!$Y1117</f>
        <v>0</v>
      </c>
      <c r="AK1117" s="178">
        <f>$T1117*'9 All Base Data'!$Y1117</f>
        <v>5.2747642729126078E-4</v>
      </c>
      <c r="AL1117" s="178">
        <f>IF($U1117="","",$U1117*'9 All Base Data'!$Y1117)</f>
        <v>2.1144364416890167E-4</v>
      </c>
      <c r="AM1117" s="178">
        <f>IF($V1117="","",$V1117*'9 All Base Data'!$Y1117)</f>
        <v>1.6705576298850676E-4</v>
      </c>
      <c r="AN1117" s="178">
        <f>IF($W1117="","",$W1117*'9 All Base Data'!$Y1117)</f>
        <v>5.5085902277032079E-5</v>
      </c>
      <c r="AO1117" s="178">
        <f>IF($X1117="","",$X1117*'9 All Base Data'!$Y1117)</f>
        <v>0</v>
      </c>
      <c r="AP1117" s="178">
        <f>$Y1117*'9 All Base Data'!$Y1117</f>
        <v>9.4263285168334106E-3</v>
      </c>
      <c r="AQ1117" s="179">
        <f t="shared" si="179"/>
        <v>0.18267689499207335</v>
      </c>
    </row>
    <row r="1118" spans="1:43" x14ac:dyDescent="0.25">
      <c r="A1118" s="124">
        <v>564012</v>
      </c>
      <c r="B1118" s="125" t="s">
        <v>1166</v>
      </c>
      <c r="C1118" s="126" t="s">
        <v>646</v>
      </c>
      <c r="D1118" s="101" t="s">
        <v>2103</v>
      </c>
      <c r="E1118" s="142"/>
      <c r="F1118" s="191" t="str">
        <f>IF('9 All Base Data'!G1118="Rural Centre","Rural",IF('9 All Base Data'!G1118="Rural (Incl.some Off Shore Islands)","Rural",IF('9 All Base Data'!G1118="Inlet-in TA but not in Urban Area","Rural",IF('9 All Base Data'!G1118="Rural (Incl.some Off Shore Islands)","Rural",IF('9 All Base Data'!G1118="Inlet-not in TA","Rural",IF('9 All Base Data'!G1118="Inland Water not in Urban Area","Rural",IF('9 All Base Data'!G1118="Oceanic-in Region but not in TA","Rural",'9 All Base Data'!G1118)))))))</f>
        <v>Levin</v>
      </c>
      <c r="G1118" s="177">
        <f>IF('9 All Base Data'!I1118="..C","..C",'9 All Base Data'!I1118*Basecase_Pop_2006)</f>
        <v>1521</v>
      </c>
      <c r="H1118" s="177">
        <f>IF('9 All Base Data'!J1118="..C","..C",'9 All Base Data'!J1118*Basecase_Pop_2006)</f>
        <v>1125</v>
      </c>
      <c r="I1118" s="191">
        <f>IF('9 All Base Data'!L1118="..C","..C",'9 All Base Data'!L1118*Basecase_Pop_2006)</f>
        <v>6</v>
      </c>
      <c r="J1118" s="156">
        <f>IF('9 All Base Data'!$P1118=0,0,('9 All Base Data'!$P1118*Basecase_Pop_2006)/(1+(1/(BaseCase_Mort_AllAdults_30*('9 All Base Data'!$W1118*Basecase_PM10)/10))))</f>
        <v>0.81027545651501087</v>
      </c>
      <c r="K1118" s="156">
        <f>IF('9 All Base Data'!$Q1118=0,0,('9 All Base Data'!$Q1118*Basecase_Pop_2006)/(1+(1/(BaseCase_Mort_Maori_30*('9 All Base Data'!$W1118*Basecase_PM10)/10))))</f>
        <v>0.42076502732240445</v>
      </c>
      <c r="L1118" s="179">
        <f>133/(1+1/(BaseCase_Mort_Child_0_1*'9 All Base Data'!$AB$10/10))*IF('9 All Base Data'!$L1118="..C",0,'9 All Base Data'!L1118/'9 All Base Data'!$L$2022)</f>
        <v>8.7526671318313796E-4</v>
      </c>
      <c r="M1118" s="178">
        <f>IF('9 All Base Data'!$R1118="","",IF('9 All Base Data'!$R1118=0,0,('9 All Base Data'!$R1118*Basecase_Pop_2006)/(1+(1/(BaseCase_CardiacHA_All*('9 All Base Data'!$W1118*Basecase_PM10)/10)))))</f>
        <v>0.13332008742300813</v>
      </c>
      <c r="N1118" s="178">
        <f>IF('9 All Base Data'!$S1118="","",IF('9 All Base Data'!$S1118=0,0,('9 All Base Data'!S1118*Basecase_Pop_2006)/(1+(1/(BaseCase_RespHA_All*('9 All Base Data'!$W1118*Basecase_PM10)/10)))))</f>
        <v>0.1341905703923508</v>
      </c>
      <c r="O1118" s="178">
        <f>IF('9 All Base Data'!$T1118="","",IF('9 All Base Data'!$T1118=0,0,('9 All Base Data'!$T1118*Basecase_Pop_2006)/(1+(1/(BaseCase_RespHA_Child_1_4*('9 All Base Data'!$W1118*Basecase_PM10)/10)))))</f>
        <v>4.3052837573385516E-2</v>
      </c>
      <c r="P1118" s="179">
        <f>IF('9 All Base Data'!$U1118="","",IF('9 All Base Data'!$U1118=0,0,('9 All Base Data'!$U1118*Basecase_Pop_2006)/(1+(1/(BaseCase_RespHA_Child_5_14*('9 All Base Data'!$W1118*Basecase_PM10)/10)))))</f>
        <v>3.1945788964181987E-2</v>
      </c>
      <c r="Q1118" s="156">
        <f>IF('7 Base case Results'!$G1118="..C",0,BaseCase_RADs_All*'7 Base case Results'!$G1118*('9 All Base Data'!$V1118*Basecase_PM10)/10)</f>
        <v>903.47399999999993</v>
      </c>
      <c r="R1118" s="189">
        <f t="shared" si="170"/>
        <v>2.8845806251934385</v>
      </c>
      <c r="S1118" s="178">
        <f t="shared" si="171"/>
        <v>1.49792349726776</v>
      </c>
      <c r="T1118" s="179">
        <f t="shared" si="172"/>
        <v>3.1159494989319711E-3</v>
      </c>
      <c r="U1118" s="178">
        <f t="shared" si="173"/>
        <v>8.465825551361016E-4</v>
      </c>
      <c r="V1118" s="178">
        <f t="shared" si="174"/>
        <v>6.0855423672931093E-4</v>
      </c>
      <c r="W1118" s="178">
        <f t="shared" si="175"/>
        <v>1.9524461839530332E-4</v>
      </c>
      <c r="X1118" s="179">
        <f t="shared" si="176"/>
        <v>1.4487415295256532E-4</v>
      </c>
      <c r="Y1118" s="179">
        <f t="shared" si="177"/>
        <v>5.6015387999999999E-2</v>
      </c>
      <c r="Z1118" s="186">
        <f t="shared" si="178"/>
        <v>2.9451670994842361</v>
      </c>
      <c r="AA1118" s="156">
        <f>$J1118*'9 All Base Data'!$Y1118</f>
        <v>0.27433127723721462</v>
      </c>
      <c r="AB1118" s="156">
        <f>$K1118*'9 All Base Data'!$Y1118</f>
        <v>0.14245650221045333</v>
      </c>
      <c r="AC1118" s="178">
        <f>$L1118*'9 All Base Data'!$Y1118</f>
        <v>2.9633507151194426E-4</v>
      </c>
      <c r="AD1118" s="178">
        <f>IF($M1118="","",$M1118*'9 All Base Data'!$Y1118)</f>
        <v>4.5137575833081374E-2</v>
      </c>
      <c r="AE1118" s="178">
        <f>IF($N1118="","",$N1118*'9 All Base Data'!$Y1118)</f>
        <v>4.5432291294191476E-2</v>
      </c>
      <c r="AF1118" s="178">
        <f>IF($O1118="","",$O1118*'9 All Base Data'!$Y1118)</f>
        <v>1.4576203469115433E-2</v>
      </c>
      <c r="AG1118" s="178">
        <f>IF($P1118="","",$P1118*'9 All Base Data'!$Y1118)</f>
        <v>1.0815740521855738E-2</v>
      </c>
      <c r="AH1118" s="167">
        <f>$Q1118*'9 All Base Data'!$Y1118</f>
        <v>305.88508435960955</v>
      </c>
      <c r="AI1118" s="178">
        <f>$R1118*'9 All Base Data'!$Y1118</f>
        <v>0.97661934696448405</v>
      </c>
      <c r="AJ1118" s="178">
        <f>$S1118*'9 All Base Data'!$Y1118</f>
        <v>0.50714514786921383</v>
      </c>
      <c r="AK1118" s="178">
        <f>$T1118*'9 All Base Data'!$Y1118</f>
        <v>1.0549528545825216E-3</v>
      </c>
      <c r="AL1118" s="178">
        <f>IF($U1118="","",$U1118*'9 All Base Data'!$Y1118)</f>
        <v>2.8662360654006672E-4</v>
      </c>
      <c r="AM1118" s="178">
        <f>IF($V1118="","",$V1118*'9 All Base Data'!$Y1118)</f>
        <v>2.0603544101915837E-4</v>
      </c>
      <c r="AN1118" s="178">
        <f>IF($W1118="","",$W1118*'9 All Base Data'!$Y1118)</f>
        <v>6.6103082732438495E-5</v>
      </c>
      <c r="AO1118" s="178">
        <f>IF($X1118="","",$X1118*'9 All Base Data'!$Y1118)</f>
        <v>4.9049383266615775E-5</v>
      </c>
      <c r="AP1118" s="178">
        <f>$Y1118*'9 All Base Data'!$Y1118</f>
        <v>1.8964875230295792E-2</v>
      </c>
      <c r="AQ1118" s="179">
        <f t="shared" si="179"/>
        <v>0.99713183409692163</v>
      </c>
    </row>
    <row r="1119" spans="1:43" x14ac:dyDescent="0.25">
      <c r="A1119" s="124">
        <v>564013</v>
      </c>
      <c r="B1119" s="125" t="s">
        <v>1167</v>
      </c>
      <c r="C1119" s="126" t="s">
        <v>646</v>
      </c>
      <c r="D1119" s="101" t="s">
        <v>2103</v>
      </c>
      <c r="E1119" s="142"/>
      <c r="F1119" s="191" t="str">
        <f>IF('9 All Base Data'!G1119="Rural Centre","Rural",IF('9 All Base Data'!G1119="Rural (Incl.some Off Shore Islands)","Rural",IF('9 All Base Data'!G1119="Inlet-in TA but not in Urban Area","Rural",IF('9 All Base Data'!G1119="Rural (Incl.some Off Shore Islands)","Rural",IF('9 All Base Data'!G1119="Inlet-not in TA","Rural",IF('9 All Base Data'!G1119="Inland Water not in Urban Area","Rural",IF('9 All Base Data'!G1119="Oceanic-in Region but not in TA","Rural",'9 All Base Data'!G1119)))))))</f>
        <v>Levin</v>
      </c>
      <c r="G1119" s="177">
        <f>IF('9 All Base Data'!I1119="..C","..C",'9 All Base Data'!I1119*Basecase_Pop_2006)</f>
        <v>834</v>
      </c>
      <c r="H1119" s="177">
        <f>IF('9 All Base Data'!J1119="..C","..C",'9 All Base Data'!J1119*Basecase_Pop_2006)</f>
        <v>573</v>
      </c>
      <c r="I1119" s="191">
        <f>IF('9 All Base Data'!L1119="..C","..C",'9 All Base Data'!L1119*Basecase_Pop_2006)</f>
        <v>9</v>
      </c>
      <c r="J1119" s="156">
        <f>IF('9 All Base Data'!$P1119=0,0,('9 All Base Data'!$P1119*Basecase_Pop_2006)/(1+(1/(BaseCase_Mort_AllAdults_30*('9 All Base Data'!$W1119*Basecase_PM10)/10))))</f>
        <v>0.57195914577530171</v>
      </c>
      <c r="K1119" s="156">
        <f>IF('9 All Base Data'!$Q1119=0,0,('9 All Base Data'!$Q1119*Basecase_Pop_2006)/(1+(1/(BaseCase_Mort_Maori_30*('9 All Base Data'!$W1119*Basecase_PM10)/10))))</f>
        <v>0</v>
      </c>
      <c r="L1119" s="179">
        <f>133/(1+1/(BaseCase_Mort_Child_0_1*'9 All Base Data'!$AB$10/10))*IF('9 All Base Data'!$L1119="..C",0,'9 All Base Data'!L1119/'9 All Base Data'!$L$2022)</f>
        <v>1.3129000697747069E-3</v>
      </c>
      <c r="M1119" s="178">
        <f>IF('9 All Base Data'!$R1119="","",IF('9 All Base Data'!$R1119=0,0,('9 All Base Data'!$R1119*Basecase_Pop_2006)/(1+(1/(BaseCase_CardiacHA_All*('9 All Base Data'!$W1119*Basecase_PM10)/10)))))</f>
        <v>4.5897079276773292E-2</v>
      </c>
      <c r="N1119" s="178">
        <f>IF('9 All Base Data'!$S1119="","",IF('9 All Base Data'!$S1119=0,0,('9 All Base Data'!S1119*Basecase_Pop_2006)/(1+(1/(BaseCase_RespHA_All*('9 All Base Data'!$W1119*Basecase_PM10)/10)))))</f>
        <v>7.978898780085722E-2</v>
      </c>
      <c r="O1119" s="178">
        <f>IF('9 All Base Data'!$T1119="","",IF('9 All Base Data'!$T1119=0,0,('9 All Base Data'!$T1119*Basecase_Pop_2006)/(1+(1/(BaseCase_RespHA_Child_1_4*('9 All Base Data'!$W1119*Basecase_PM10)/10)))))</f>
        <v>1.435094585779517E-2</v>
      </c>
      <c r="P1119" s="179">
        <f>IF('9 All Base Data'!$U1119="","",IF('9 All Base Data'!$U1119=0,0,('9 All Base Data'!$U1119*Basecase_Pop_2006)/(1+(1/(BaseCase_RespHA_Child_5_14*('9 All Base Data'!$W1119*Basecase_PM10)/10)))))</f>
        <v>0</v>
      </c>
      <c r="Q1119" s="156">
        <f>IF('7 Base case Results'!$G1119="..C",0,BaseCase_RADs_All*'7 Base case Results'!$G1119*('9 All Base Data'!$V1119*Basecase_PM10)/10)</f>
        <v>495.39600000000002</v>
      </c>
      <c r="R1119" s="189">
        <f t="shared" si="170"/>
        <v>2.0361745589600742</v>
      </c>
      <c r="S1119" s="178">
        <f t="shared" si="171"/>
        <v>0</v>
      </c>
      <c r="T1119" s="179">
        <f t="shared" si="172"/>
        <v>4.673924248397957E-3</v>
      </c>
      <c r="U1119" s="178">
        <f t="shared" si="173"/>
        <v>2.9144645340751043E-4</v>
      </c>
      <c r="V1119" s="178">
        <f t="shared" si="174"/>
        <v>3.6184305967688749E-4</v>
      </c>
      <c r="W1119" s="178">
        <f t="shared" si="175"/>
        <v>6.5081539465101099E-5</v>
      </c>
      <c r="X1119" s="179">
        <f t="shared" si="176"/>
        <v>0</v>
      </c>
      <c r="Y1119" s="179">
        <f t="shared" si="177"/>
        <v>3.0714551999999999E-2</v>
      </c>
      <c r="Z1119" s="186">
        <f t="shared" si="178"/>
        <v>2.0722163247215564</v>
      </c>
      <c r="AA1119" s="156">
        <f>$J1119*'9 All Base Data'!$Y1119</f>
        <v>0.19364560746156323</v>
      </c>
      <c r="AB1119" s="156">
        <f>$K1119*'9 All Base Data'!$Y1119</f>
        <v>0</v>
      </c>
      <c r="AC1119" s="178">
        <f>$L1119*'9 All Base Data'!$Y1119</f>
        <v>4.4450260726791639E-4</v>
      </c>
      <c r="AD1119" s="178">
        <f>IF($M1119="","",$M1119*'9 All Base Data'!$Y1119)</f>
        <v>1.5539165450732932E-2</v>
      </c>
      <c r="AE1119" s="178">
        <f>IF($N1119="","",$N1119*'9 All Base Data'!$Y1119)</f>
        <v>2.7013794823573304E-2</v>
      </c>
      <c r="AF1119" s="178">
        <f>IF($O1119="","",$O1119*'9 All Base Data'!$Y1119)</f>
        <v>4.8587344897051436E-3</v>
      </c>
      <c r="AG1119" s="178">
        <f>IF($P1119="","",$P1119*'9 All Base Data'!$Y1119)</f>
        <v>0</v>
      </c>
      <c r="AH1119" s="167">
        <f>$Q1119*'9 All Base Data'!$Y1119</f>
        <v>167.72397130566364</v>
      </c>
      <c r="AI1119" s="178">
        <f>$R1119*'9 All Base Data'!$Y1119</f>
        <v>0.68937836256316509</v>
      </c>
      <c r="AJ1119" s="178">
        <f>$S1119*'9 All Base Data'!$Y1119</f>
        <v>0</v>
      </c>
      <c r="AK1119" s="178">
        <f>$T1119*'9 All Base Data'!$Y1119</f>
        <v>1.5824292818737826E-3</v>
      </c>
      <c r="AL1119" s="178">
        <f>IF($U1119="","",$U1119*'9 All Base Data'!$Y1119)</f>
        <v>9.867370061215413E-5</v>
      </c>
      <c r="AM1119" s="178">
        <f>IF($V1119="","",$V1119*'9 All Base Data'!$Y1119)</f>
        <v>1.2250755952490495E-4</v>
      </c>
      <c r="AN1119" s="178">
        <f>IF($W1119="","",$W1119*'9 All Base Data'!$Y1119)</f>
        <v>2.2034360910812828E-5</v>
      </c>
      <c r="AO1119" s="178">
        <f>IF($X1119="","",$X1119*'9 All Base Data'!$Y1119)</f>
        <v>0</v>
      </c>
      <c r="AP1119" s="178">
        <f>$Y1119*'9 All Base Data'!$Y1119</f>
        <v>1.0398886220951144E-2</v>
      </c>
      <c r="AQ1119" s="179">
        <f t="shared" si="179"/>
        <v>0.70158085932612713</v>
      </c>
    </row>
    <row r="1120" spans="1:43" x14ac:dyDescent="0.25">
      <c r="A1120" s="124">
        <v>564021</v>
      </c>
      <c r="B1120" s="125" t="s">
        <v>1168</v>
      </c>
      <c r="C1120" s="126" t="s">
        <v>646</v>
      </c>
      <c r="D1120" s="101" t="s">
        <v>2103</v>
      </c>
      <c r="E1120" s="142"/>
      <c r="F1120" s="191" t="str">
        <f>IF('9 All Base Data'!G1120="Rural Centre","Rural",IF('9 All Base Data'!G1120="Rural (Incl.some Off Shore Islands)","Rural",IF('9 All Base Data'!G1120="Inlet-in TA but not in Urban Area","Rural",IF('9 All Base Data'!G1120="Rural (Incl.some Off Shore Islands)","Rural",IF('9 All Base Data'!G1120="Inlet-not in TA","Rural",IF('9 All Base Data'!G1120="Inland Water not in Urban Area","Rural",IF('9 All Base Data'!G1120="Oceanic-in Region but not in TA","Rural",'9 All Base Data'!G1120)))))))</f>
        <v>Rural</v>
      </c>
      <c r="G1120" s="177">
        <f>IF('9 All Base Data'!I1120="..C","..C",'9 All Base Data'!I1120*Basecase_Pop_2006)</f>
        <v>3141</v>
      </c>
      <c r="H1120" s="177">
        <f>IF('9 All Base Data'!J1120="..C","..C",'9 All Base Data'!J1120*Basecase_Pop_2006)</f>
        <v>2169</v>
      </c>
      <c r="I1120" s="191">
        <f>IF('9 All Base Data'!L1120="..C","..C",'9 All Base Data'!L1120*Basecase_Pop_2006)</f>
        <v>30</v>
      </c>
      <c r="J1120" s="156">
        <f>IF('9 All Base Data'!$P1120=0,0,('9 All Base Data'!$P1120*Basecase_Pop_2006)/(1+(1/(BaseCase_Mort_AllAdults_30*('9 All Base Data'!$W1120*Basecase_PM10)/10))))</f>
        <v>0.15852584320745605</v>
      </c>
      <c r="K1120" s="156">
        <f>IF('9 All Base Data'!$Q1120=0,0,('9 All Base Data'!$Q1120*Basecase_Pop_2006)/(1+(1/(BaseCase_Mort_Maori_30*('9 All Base Data'!$W1120*Basecase_PM10)/10))))</f>
        <v>4.5828301995284919E-2</v>
      </c>
      <c r="L1120" s="179">
        <f>133/(1+1/(BaseCase_Mort_Child_0_1*'9 All Base Data'!$AB$10/10))*IF('9 All Base Data'!$L1120="..C",0,'9 All Base Data'!L1120/'9 All Base Data'!$L$2022)</f>
        <v>4.3763335659156898E-3</v>
      </c>
      <c r="M1120" s="178">
        <f>IF('9 All Base Data'!$R1120="","",IF('9 All Base Data'!$R1120=0,0,('9 All Base Data'!$R1120*Basecase_Pop_2006)/(1+(1/(BaseCase_CardiacHA_All*('9 All Base Data'!$W1120*Basecase_PM10)/10)))))</f>
        <v>0.12056744647097579</v>
      </c>
      <c r="N1120" s="178">
        <f>IF('9 All Base Data'!$S1120="","",IF('9 All Base Data'!$S1120=0,0,('9 All Base Data'!S1120*Basecase_Pop_2006)/(1+(1/(BaseCase_RespHA_All*('9 All Base Data'!$W1120*Basecase_PM10)/10)))))</f>
        <v>0.14232566445429923</v>
      </c>
      <c r="O1120" s="178">
        <f>IF('9 All Base Data'!$T1120="","",IF('9 All Base Data'!$T1120=0,0,('9 All Base Data'!$T1120*Basecase_Pop_2006)/(1+(1/(BaseCase_RespHA_Child_1_4*('9 All Base Data'!$W1120*Basecase_PM10)/10)))))</f>
        <v>4.1839741192065148E-2</v>
      </c>
      <c r="P1120" s="179">
        <f>IF('9 All Base Data'!$U1120="","",IF('9 All Base Data'!$U1120=0,0,('9 All Base Data'!$U1120*Basecase_Pop_2006)/(1+(1/(BaseCase_RespHA_Child_5_14*('9 All Base Data'!$W1120*Basecase_PM10)/10)))))</f>
        <v>4.6703323534295002E-2</v>
      </c>
      <c r="Q1120" s="156">
        <f>IF('7 Base case Results'!$G1120="..C",0,BaseCase_RADs_All*'7 Base case Results'!$G1120*('9 All Base Data'!$V1120*Basecase_PM10)/10)</f>
        <v>901.21572000000015</v>
      </c>
      <c r="R1120" s="189">
        <f t="shared" si="170"/>
        <v>0.5643520018185435</v>
      </c>
      <c r="S1120" s="178">
        <f t="shared" si="171"/>
        <v>0.16314875510321433</v>
      </c>
      <c r="T1120" s="179">
        <f t="shared" si="172"/>
        <v>1.5579747494659856E-2</v>
      </c>
      <c r="U1120" s="178">
        <f t="shared" si="173"/>
        <v>7.6560328509069628E-4</v>
      </c>
      <c r="V1120" s="178">
        <f t="shared" si="174"/>
        <v>6.4544688830024699E-4</v>
      </c>
      <c r="W1120" s="178">
        <f t="shared" si="175"/>
        <v>1.8974322630601546E-4</v>
      </c>
      <c r="X1120" s="179">
        <f t="shared" si="176"/>
        <v>2.1179957222802783E-4</v>
      </c>
      <c r="Y1120" s="179">
        <f t="shared" si="177"/>
        <v>5.587537464000001E-2</v>
      </c>
      <c r="Z1120" s="186">
        <f t="shared" si="178"/>
        <v>0.63721817412659432</v>
      </c>
      <c r="AA1120" s="156">
        <f>$J1120*'9 All Base Data'!$Y1120</f>
        <v>1.3808257052575662E-2</v>
      </c>
      <c r="AB1120" s="156">
        <f>$K1120*'9 All Base Data'!$Y1120</f>
        <v>3.9918347786728377E-3</v>
      </c>
      <c r="AC1120" s="178">
        <f>$L1120*'9 All Base Data'!$Y1120</f>
        <v>3.8119676642815482E-4</v>
      </c>
      <c r="AD1120" s="178">
        <f>IF($M1120="","",$M1120*'9 All Base Data'!$Y1120)</f>
        <v>1.0501923594030044E-2</v>
      </c>
      <c r="AE1120" s="178">
        <f>IF($N1120="","",$N1120*'9 All Base Data'!$Y1120)</f>
        <v>1.2397154433625877E-2</v>
      </c>
      <c r="AF1120" s="178">
        <f>IF($O1120="","",$O1120*'9 All Base Data'!$Y1120)</f>
        <v>3.6444146247953915E-3</v>
      </c>
      <c r="AG1120" s="178">
        <f>IF($P1120="","",$P1120*'9 All Base Data'!$Y1120)</f>
        <v>4.0680527762732644E-3</v>
      </c>
      <c r="AH1120" s="167">
        <f>$Q1120*'9 All Base Data'!$Y1120</f>
        <v>78.499619177529524</v>
      </c>
      <c r="AI1120" s="178">
        <f>$R1120*'9 All Base Data'!$Y1120</f>
        <v>4.9157395107169349E-2</v>
      </c>
      <c r="AJ1120" s="178">
        <f>$S1120*'9 All Base Data'!$Y1120</f>
        <v>1.4210931812075302E-2</v>
      </c>
      <c r="AK1120" s="178">
        <f>$T1120*'9 All Base Data'!$Y1120</f>
        <v>1.3570604884842311E-3</v>
      </c>
      <c r="AL1120" s="178">
        <f>IF($U1120="","",$U1120*'9 All Base Data'!$Y1120)</f>
        <v>6.6687214822090774E-5</v>
      </c>
      <c r="AM1120" s="178">
        <f>IF($V1120="","",$V1120*'9 All Base Data'!$Y1120)</f>
        <v>5.6221095356493354E-5</v>
      </c>
      <c r="AN1120" s="178">
        <f>IF($W1120="","",$W1120*'9 All Base Data'!$Y1120)</f>
        <v>1.6527420323447102E-5</v>
      </c>
      <c r="AO1120" s="178">
        <f>IF($X1120="","",$X1120*'9 All Base Data'!$Y1120)</f>
        <v>1.8448619340399255E-5</v>
      </c>
      <c r="AP1120" s="178">
        <f>$Y1120*'9 All Base Data'!$Y1120</f>
        <v>4.8669763890068305E-3</v>
      </c>
      <c r="AQ1120" s="179">
        <f t="shared" si="179"/>
        <v>5.5504340294839E-2</v>
      </c>
    </row>
    <row r="1121" spans="1:43" x14ac:dyDescent="0.25">
      <c r="A1121" s="124">
        <v>564022</v>
      </c>
      <c r="B1121" s="125" t="s">
        <v>1169</v>
      </c>
      <c r="C1121" s="126" t="s">
        <v>980</v>
      </c>
      <c r="D1121" s="101" t="s">
        <v>2104</v>
      </c>
      <c r="E1121" s="142"/>
      <c r="F1121" s="191" t="str">
        <f>IF('9 All Base Data'!G1121="Rural Centre","Rural",IF('9 All Base Data'!G1121="Rural (Incl.some Off Shore Islands)","Rural",IF('9 All Base Data'!G1121="Inlet-in TA but not in Urban Area","Rural",IF('9 All Base Data'!G1121="Rural (Incl.some Off Shore Islands)","Rural",IF('9 All Base Data'!G1121="Inlet-not in TA","Rural",IF('9 All Base Data'!G1121="Inland Water not in Urban Area","Rural",IF('9 All Base Data'!G1121="Oceanic-in Region but not in TA","Rural",'9 All Base Data'!G1121)))))))</f>
        <v>Rural</v>
      </c>
      <c r="G1121" s="177">
        <f>IF('9 All Base Data'!I1121="..C","..C",'9 All Base Data'!I1121*Basecase_Pop_2006)</f>
        <v>1488</v>
      </c>
      <c r="H1121" s="177">
        <f>IF('9 All Base Data'!J1121="..C","..C",'9 All Base Data'!J1121*Basecase_Pop_2006)</f>
        <v>1098</v>
      </c>
      <c r="I1121" s="191">
        <f>IF('9 All Base Data'!L1121="..C","..C",'9 All Base Data'!L1121*Basecase_Pop_2006)</f>
        <v>3</v>
      </c>
      <c r="J1121" s="156">
        <f>IF('9 All Base Data'!$P1121=0,0,('9 All Base Data'!$P1121*Basecase_Pop_2006)/(1+(1/(BaseCase_Mort_AllAdults_30*('9 All Base Data'!$W1121*Basecase_PM10)/10))))</f>
        <v>0.47557752962236816</v>
      </c>
      <c r="K1121" s="156">
        <f>IF('9 All Base Data'!$Q1121=0,0,('9 All Base Data'!$Q1121*Basecase_Pop_2006)/(1+(1/(BaseCase_Mort_Maori_30*('9 All Base Data'!$W1121*Basecase_PM10)/10))))</f>
        <v>4.5828301995284919E-2</v>
      </c>
      <c r="L1121" s="179">
        <f>133/(1+1/(BaseCase_Mort_Child_0_1*'9 All Base Data'!$AB$10/10))*IF('9 All Base Data'!$L1121="..C",0,'9 All Base Data'!L1121/'9 All Base Data'!$L$2022)</f>
        <v>4.3763335659156898E-4</v>
      </c>
      <c r="M1121" s="178">
        <f>IF('9 All Base Data'!$R1121="","",IF('9 All Base Data'!$R1121=0,0,('9 All Base Data'!$R1121*Basecase_Pop_2006)/(1+(1/(BaseCase_CardiacHA_All*('9 All Base Data'!$W1121*Basecase_PM10)/10)))))</f>
        <v>2.5382620309679114E-2</v>
      </c>
      <c r="N1121" s="178">
        <f>IF('9 All Base Data'!$S1121="","",IF('9 All Base Data'!$S1121=0,0,('9 All Base Data'!S1121*Basecase_Pop_2006)/(1+(1/(BaseCase_RespHA_All*('9 All Base Data'!$W1121*Basecase_PM10)/10)))))</f>
        <v>1.8449623170001754E-2</v>
      </c>
      <c r="O1121" s="178">
        <f>IF('9 All Base Data'!$T1121="","",IF('9 All Base Data'!$T1121=0,0,('9 All Base Data'!$T1121*Basecase_Pop_2006)/(1+(1/(BaseCase_RespHA_Child_1_4*('9 All Base Data'!$W1121*Basecase_PM10)/10)))))</f>
        <v>0</v>
      </c>
      <c r="P1121" s="179">
        <f>IF('9 All Base Data'!$U1121="","",IF('9 All Base Data'!$U1121=0,0,('9 All Base Data'!$U1121*Basecase_Pop_2006)/(1+(1/(BaseCase_RespHA_Child_5_14*('9 All Base Data'!$W1121*Basecase_PM10)/10)))))</f>
        <v>0</v>
      </c>
      <c r="Q1121" s="156">
        <f>IF('7 Base case Results'!$G1121="..C",0,BaseCase_RADs_All*'7 Base case Results'!$G1121*('9 All Base Data'!$V1121*Basecase_PM10)/10)</f>
        <v>426.93696</v>
      </c>
      <c r="R1121" s="189">
        <f t="shared" si="170"/>
        <v>1.6930560054556305</v>
      </c>
      <c r="S1121" s="178">
        <f t="shared" si="171"/>
        <v>0.16314875510321433</v>
      </c>
      <c r="T1121" s="179">
        <f t="shared" si="172"/>
        <v>1.5579747494659855E-3</v>
      </c>
      <c r="U1121" s="178">
        <f t="shared" si="173"/>
        <v>1.6117963896646235E-4</v>
      </c>
      <c r="V1121" s="178">
        <f t="shared" si="174"/>
        <v>8.3669041075957944E-5</v>
      </c>
      <c r="W1121" s="178">
        <f t="shared" si="175"/>
        <v>0</v>
      </c>
      <c r="X1121" s="179">
        <f t="shared" si="176"/>
        <v>0</v>
      </c>
      <c r="Y1121" s="179">
        <f t="shared" si="177"/>
        <v>2.6470091520000003E-2</v>
      </c>
      <c r="Z1121" s="186">
        <f t="shared" si="178"/>
        <v>1.721328920405139</v>
      </c>
      <c r="AA1121" s="156">
        <f>$J1121*'9 All Base Data'!$Y1121</f>
        <v>4.1424771157726983E-2</v>
      </c>
      <c r="AB1121" s="156">
        <f>$K1121*'9 All Base Data'!$Y1121</f>
        <v>3.9918347786728377E-3</v>
      </c>
      <c r="AC1121" s="178">
        <f>$L1121*'9 All Base Data'!$Y1121</f>
        <v>3.811967664281548E-5</v>
      </c>
      <c r="AD1121" s="178">
        <f>IF($M1121="","",$M1121*'9 All Base Data'!$Y1121)</f>
        <v>2.2109312829536932E-3</v>
      </c>
      <c r="AE1121" s="178">
        <f>IF($N1121="","",$N1121*'9 All Base Data'!$Y1121)</f>
        <v>1.6070385376922437E-3</v>
      </c>
      <c r="AF1121" s="178">
        <f>IF($O1121="","",$O1121*'9 All Base Data'!$Y1121)</f>
        <v>0</v>
      </c>
      <c r="AG1121" s="178">
        <f>IF($P1121="","",$P1121*'9 All Base Data'!$Y1121)</f>
        <v>0</v>
      </c>
      <c r="AH1121" s="167">
        <f>$Q1121*'9 All Base Data'!$Y1121</f>
        <v>37.187976229278547</v>
      </c>
      <c r="AI1121" s="178">
        <f>$R1121*'9 All Base Data'!$Y1121</f>
        <v>0.14747218532150805</v>
      </c>
      <c r="AJ1121" s="178">
        <f>$S1121*'9 All Base Data'!$Y1121</f>
        <v>1.4210931812075302E-2</v>
      </c>
      <c r="AK1121" s="178">
        <f>$T1121*'9 All Base Data'!$Y1121</f>
        <v>1.3570604884842311E-4</v>
      </c>
      <c r="AL1121" s="178">
        <f>IF($U1121="","",$U1121*'9 All Base Data'!$Y1121)</f>
        <v>1.4039413646755951E-5</v>
      </c>
      <c r="AM1121" s="178">
        <f>IF($V1121="","",$V1121*'9 All Base Data'!$Y1121)</f>
        <v>7.2879197684343236E-6</v>
      </c>
      <c r="AN1121" s="178">
        <f>IF($W1121="","",$W1121*'9 All Base Data'!$Y1121)</f>
        <v>0</v>
      </c>
      <c r="AO1121" s="178">
        <f>IF($X1121="","",$X1121*'9 All Base Data'!$Y1121)</f>
        <v>0</v>
      </c>
      <c r="AP1121" s="178">
        <f>$Y1121*'9 All Base Data'!$Y1121</f>
        <v>2.30565452621527E-3</v>
      </c>
      <c r="AQ1121" s="179">
        <f t="shared" si="179"/>
        <v>0.14993487322998689</v>
      </c>
    </row>
    <row r="1122" spans="1:43" x14ac:dyDescent="0.25">
      <c r="A1122" s="124">
        <v>564023</v>
      </c>
      <c r="B1122" s="125" t="s">
        <v>1170</v>
      </c>
      <c r="C1122" s="126" t="s">
        <v>980</v>
      </c>
      <c r="D1122" s="101" t="s">
        <v>2104</v>
      </c>
      <c r="E1122" s="142"/>
      <c r="F1122" s="191" t="str">
        <f>IF('9 All Base Data'!G1122="Rural Centre","Rural",IF('9 All Base Data'!G1122="Rural (Incl.some Off Shore Islands)","Rural",IF('9 All Base Data'!G1122="Inlet-in TA but not in Urban Area","Rural",IF('9 All Base Data'!G1122="Rural (Incl.some Off Shore Islands)","Rural",IF('9 All Base Data'!G1122="Inlet-not in TA","Rural",IF('9 All Base Data'!G1122="Inland Water not in Urban Area","Rural",IF('9 All Base Data'!G1122="Oceanic-in Region but not in TA","Rural",'9 All Base Data'!G1122)))))))</f>
        <v>Rural</v>
      </c>
      <c r="G1122" s="177">
        <f>IF('9 All Base Data'!I1122="..C","..C",'9 All Base Data'!I1122*Basecase_Pop_2006)</f>
        <v>810</v>
      </c>
      <c r="H1122" s="177">
        <f>IF('9 All Base Data'!J1122="..C","..C",'9 All Base Data'!J1122*Basecase_Pop_2006)</f>
        <v>564</v>
      </c>
      <c r="I1122" s="191">
        <f>IF('9 All Base Data'!L1122="..C","..C",'9 All Base Data'!L1122*Basecase_Pop_2006)</f>
        <v>6</v>
      </c>
      <c r="J1122" s="156">
        <f>IF('9 All Base Data'!$P1122=0,0,('9 All Base Data'!$P1122*Basecase_Pop_2006)/(1+(1/(BaseCase_Mort_AllAdults_30*('9 All Base Data'!$W1122*Basecase_PM10)/10))))</f>
        <v>8.8069912893031135E-2</v>
      </c>
      <c r="K1122" s="156">
        <f>IF('9 All Base Data'!$Q1122=0,0,('9 All Base Data'!$Q1122*Basecase_Pop_2006)/(1+(1/(BaseCase_Mort_Maori_30*('9 All Base Data'!$W1122*Basecase_PM10)/10))))</f>
        <v>0</v>
      </c>
      <c r="L1122" s="179">
        <f>133/(1+1/(BaseCase_Mort_Child_0_1*'9 All Base Data'!$AB$10/10))*IF('9 All Base Data'!$L1122="..C",0,'9 All Base Data'!L1122/'9 All Base Data'!$L$2022)</f>
        <v>8.7526671318313796E-4</v>
      </c>
      <c r="M1122" s="178">
        <f>IF('9 All Base Data'!$R1122="","",IF('9 All Base Data'!$R1122=0,0,('9 All Base Data'!$R1122*Basecase_Pop_2006)/(1+(1/(BaseCase_CardiacHA_All*('9 All Base Data'!$W1122*Basecase_PM10)/10)))))</f>
        <v>3.1728275387098895E-2</v>
      </c>
      <c r="N1122" s="178">
        <f>IF('9 All Base Data'!$S1122="","",IF('9 All Base Data'!$S1122=0,0,('9 All Base Data'!S1122*Basecase_Pop_2006)/(1+(1/(BaseCase_RespHA_All*('9 All Base Data'!$W1122*Basecase_PM10)/10)))))</f>
        <v>1.8449623170001754E-2</v>
      </c>
      <c r="O1122" s="178">
        <f>IF('9 All Base Data'!$T1122="","",IF('9 All Base Data'!$T1122=0,0,('9 All Base Data'!$T1122*Basecase_Pop_2006)/(1+(1/(BaseCase_RespHA_Child_1_4*('9 All Base Data'!$W1122*Basecase_PM10)/10)))))</f>
        <v>0</v>
      </c>
      <c r="P1122" s="179">
        <f>IF('9 All Base Data'!$U1122="","",IF('9 All Base Data'!$U1122=0,0,('9 All Base Data'!$U1122*Basecase_Pop_2006)/(1+(1/(BaseCase_RespHA_Child_5_14*('9 All Base Data'!$W1122*Basecase_PM10)/10)))))</f>
        <v>0</v>
      </c>
      <c r="Q1122" s="156">
        <f>IF('7 Base case Results'!$G1122="..C",0,BaseCase_RADs_All*'7 Base case Results'!$G1122*('9 All Base Data'!$V1122*Basecase_PM10)/10)</f>
        <v>232.40520000000001</v>
      </c>
      <c r="R1122" s="189">
        <f t="shared" si="170"/>
        <v>0.31352888989919087</v>
      </c>
      <c r="S1122" s="178">
        <f t="shared" si="171"/>
        <v>0</v>
      </c>
      <c r="T1122" s="179">
        <f t="shared" si="172"/>
        <v>3.1159494989319711E-3</v>
      </c>
      <c r="U1122" s="178">
        <f t="shared" si="173"/>
        <v>2.0147454870807799E-4</v>
      </c>
      <c r="V1122" s="178">
        <f t="shared" si="174"/>
        <v>8.3669041075957944E-5</v>
      </c>
      <c r="W1122" s="178">
        <f t="shared" si="175"/>
        <v>0</v>
      </c>
      <c r="X1122" s="179">
        <f t="shared" si="176"/>
        <v>0</v>
      </c>
      <c r="Y1122" s="179">
        <f t="shared" si="177"/>
        <v>1.44091224E-2</v>
      </c>
      <c r="Z1122" s="186">
        <f t="shared" si="178"/>
        <v>0.33133910538790684</v>
      </c>
      <c r="AA1122" s="156">
        <f>$J1122*'9 All Base Data'!$Y1122</f>
        <v>7.6712539180975895E-3</v>
      </c>
      <c r="AB1122" s="156">
        <f>$K1122*'9 All Base Data'!$Y1122</f>
        <v>0</v>
      </c>
      <c r="AC1122" s="178">
        <f>$L1122*'9 All Base Data'!$Y1122</f>
        <v>7.623935328563096E-5</v>
      </c>
      <c r="AD1122" s="178">
        <f>IF($M1122="","",$M1122*'9 All Base Data'!$Y1122)</f>
        <v>2.7636641036921168E-3</v>
      </c>
      <c r="AE1122" s="178">
        <f>IF($N1122="","",$N1122*'9 All Base Data'!$Y1122)</f>
        <v>1.6070385376922437E-3</v>
      </c>
      <c r="AF1122" s="178">
        <f>IF($O1122="","",$O1122*'9 All Base Data'!$Y1122)</f>
        <v>0</v>
      </c>
      <c r="AG1122" s="178">
        <f>IF($P1122="","",$P1122*'9 All Base Data'!$Y1122)</f>
        <v>0</v>
      </c>
      <c r="AH1122" s="167">
        <f>$Q1122*'9 All Base Data'!$Y1122</f>
        <v>20.243454802228239</v>
      </c>
      <c r="AI1122" s="178">
        <f>$R1122*'9 All Base Data'!$Y1122</f>
        <v>2.7309663948427421E-2</v>
      </c>
      <c r="AJ1122" s="178">
        <f>$S1122*'9 All Base Data'!$Y1122</f>
        <v>0</v>
      </c>
      <c r="AK1122" s="178">
        <f>$T1122*'9 All Base Data'!$Y1122</f>
        <v>2.7141209769684623E-4</v>
      </c>
      <c r="AL1122" s="178">
        <f>IF($U1122="","",$U1122*'9 All Base Data'!$Y1122)</f>
        <v>1.7549267058444943E-5</v>
      </c>
      <c r="AM1122" s="178">
        <f>IF($V1122="","",$V1122*'9 All Base Data'!$Y1122)</f>
        <v>7.2879197684343236E-6</v>
      </c>
      <c r="AN1122" s="178">
        <f>IF($W1122="","",$W1122*'9 All Base Data'!$Y1122)</f>
        <v>0</v>
      </c>
      <c r="AO1122" s="178">
        <f>IF($X1122="","",$X1122*'9 All Base Data'!$Y1122)</f>
        <v>0</v>
      </c>
      <c r="AP1122" s="178">
        <f>$Y1122*'9 All Base Data'!$Y1122</f>
        <v>1.2550941977381509E-3</v>
      </c>
      <c r="AQ1122" s="179">
        <f t="shared" si="179"/>
        <v>2.8861007430689294E-2</v>
      </c>
    </row>
    <row r="1123" spans="1:43" x14ac:dyDescent="0.25">
      <c r="A1123" s="124">
        <v>564210</v>
      </c>
      <c r="B1123" s="125" t="s">
        <v>1171</v>
      </c>
      <c r="C1123" s="126" t="s">
        <v>646</v>
      </c>
      <c r="D1123" s="101" t="s">
        <v>2103</v>
      </c>
      <c r="E1123" s="142"/>
      <c r="F1123" s="191" t="str">
        <f>IF('9 All Base Data'!G1123="Rural Centre","Rural",IF('9 All Base Data'!G1123="Rural (Incl.some Off Shore Islands)","Rural",IF('9 All Base Data'!G1123="Inlet-in TA but not in Urban Area","Rural",IF('9 All Base Data'!G1123="Rural (Incl.some Off Shore Islands)","Rural",IF('9 All Base Data'!G1123="Inlet-not in TA","Rural",IF('9 All Base Data'!G1123="Inland Water not in Urban Area","Rural",IF('9 All Base Data'!G1123="Oceanic-in Region but not in TA","Rural",'9 All Base Data'!G1123)))))))</f>
        <v>Levin</v>
      </c>
      <c r="G1123" s="177">
        <f>IF('9 All Base Data'!I1123="..C","..C",'9 All Base Data'!I1123*Basecase_Pop_2006)</f>
        <v>3489</v>
      </c>
      <c r="H1123" s="177">
        <f>IF('9 All Base Data'!J1123="..C","..C",'9 All Base Data'!J1123*Basecase_Pop_2006)</f>
        <v>2340</v>
      </c>
      <c r="I1123" s="191">
        <f>IF('9 All Base Data'!L1123="..C","..C",'9 All Base Data'!L1123*Basecase_Pop_2006)</f>
        <v>42</v>
      </c>
      <c r="J1123" s="156">
        <f>IF('9 All Base Data'!$P1123=0,0,('9 All Base Data'!$P1123*Basecase_Pop_2006)/(1+(1/(BaseCase_Mort_AllAdults_30*('9 All Base Data'!$W1123*Basecase_PM10)/10))))</f>
        <v>0.23831631073970908</v>
      </c>
      <c r="K1123" s="156">
        <f>IF('9 All Base Data'!$Q1123=0,0,('9 All Base Data'!$Q1123*Basecase_Pop_2006)/(1+(1/(BaseCase_Mort_Maori_30*('9 All Base Data'!$W1123*Basecase_PM10)/10))))</f>
        <v>0</v>
      </c>
      <c r="L1123" s="179">
        <f>133/(1+1/(BaseCase_Mort_Child_0_1*'9 All Base Data'!$AB$10/10))*IF('9 All Base Data'!$L1123="..C",0,'9 All Base Data'!L1123/'9 All Base Data'!$L$2022)</f>
        <v>6.1268669922819657E-3</v>
      </c>
      <c r="M1123" s="178">
        <f>IF('9 All Base Data'!$R1123="","",IF('9 All Base Data'!$R1123=0,0,('9 All Base Data'!$R1123*Basecase_Pop_2006)/(1+(1/(BaseCase_CardiacHA_All*('9 All Base Data'!$W1123*Basecase_PM10)/10)))))</f>
        <v>0.51579574806278561</v>
      </c>
      <c r="N1123" s="178">
        <f>IF('9 All Base Data'!$S1123="","",IF('9 All Base Data'!$S1123=0,0,('9 All Base Data'!S1123*Basecase_Pop_2006)/(1+(1/(BaseCase_RespHA_All*('9 All Base Data'!$W1123*Basecase_PM10)/10)))))</f>
        <v>0.43883943290471478</v>
      </c>
      <c r="O1123" s="178">
        <f>IF('9 All Base Data'!$T1123="","",IF('9 All Base Data'!$T1123=0,0,('9 All Base Data'!$T1123*Basecase_Pop_2006)/(1+(1/(BaseCase_RespHA_Child_1_4*('9 All Base Data'!$W1123*Basecase_PM10)/10)))))</f>
        <v>0.1004566210045662</v>
      </c>
      <c r="P1123" s="179">
        <f>IF('9 All Base Data'!$U1123="","",IF('9 All Base Data'!$U1123=0,0,('9 All Base Data'!$U1123*Basecase_Pop_2006)/(1+(1/(BaseCase_RespHA_Child_5_14*('9 All Base Data'!$W1123*Basecase_PM10)/10)))))</f>
        <v>8.518877057115197E-2</v>
      </c>
      <c r="Q1123" s="156">
        <f>IF('7 Base case Results'!$G1123="..C",0,BaseCase_RADs_All*'7 Base case Results'!$G1123*('9 All Base Data'!$V1123*Basecase_PM10)/10)</f>
        <v>2072.4659999999999</v>
      </c>
      <c r="R1123" s="189">
        <f t="shared" si="170"/>
        <v>0.84840606623336423</v>
      </c>
      <c r="S1123" s="178">
        <f t="shared" si="171"/>
        <v>0</v>
      </c>
      <c r="T1123" s="179">
        <f t="shared" si="172"/>
        <v>2.18116464925238E-2</v>
      </c>
      <c r="U1123" s="178">
        <f t="shared" si="173"/>
        <v>3.2753030001986885E-3</v>
      </c>
      <c r="V1123" s="178">
        <f t="shared" si="174"/>
        <v>1.9901368282228818E-3</v>
      </c>
      <c r="W1123" s="178">
        <f t="shared" si="175"/>
        <v>4.5557077625570775E-4</v>
      </c>
      <c r="X1123" s="179">
        <f t="shared" si="176"/>
        <v>3.8633107454017417E-4</v>
      </c>
      <c r="Y1123" s="179">
        <f t="shared" si="177"/>
        <v>0.128492892</v>
      </c>
      <c r="Z1123" s="186">
        <f t="shared" si="178"/>
        <v>1.0039760445543096</v>
      </c>
      <c r="AA1123" s="156">
        <f>$J1123*'9 All Base Data'!$Y1123</f>
        <v>8.0685669775651364E-2</v>
      </c>
      <c r="AB1123" s="156">
        <f>$K1123*'9 All Base Data'!$Y1123</f>
        <v>0</v>
      </c>
      <c r="AC1123" s="178">
        <f>$L1123*'9 All Base Data'!$Y1123</f>
        <v>2.0743455005836097E-3</v>
      </c>
      <c r="AD1123" s="178">
        <f>IF($M1123="","",$M1123*'9 All Base Data'!$Y1123)</f>
        <v>0.17463062125585582</v>
      </c>
      <c r="AE1123" s="178">
        <f>IF($N1123="","",$N1123*'9 All Base Data'!$Y1123)</f>
        <v>0.14857587152965321</v>
      </c>
      <c r="AF1123" s="178">
        <f>IF($O1123="","",$O1123*'9 All Base Data'!$Y1123)</f>
        <v>3.4011141427936008E-2</v>
      </c>
      <c r="AG1123" s="178">
        <f>IF($P1123="","",$P1123*'9 All Base Data'!$Y1123)</f>
        <v>2.8841974724948635E-2</v>
      </c>
      <c r="AH1123" s="167">
        <f>$Q1123*'9 All Base Data'!$Y1123</f>
        <v>701.66539074995251</v>
      </c>
      <c r="AI1123" s="178">
        <f>$R1123*'9 All Base Data'!$Y1123</f>
        <v>0.28724098440131879</v>
      </c>
      <c r="AJ1123" s="178">
        <f>$S1123*'9 All Base Data'!$Y1123</f>
        <v>0</v>
      </c>
      <c r="AK1123" s="178">
        <f>$T1123*'9 All Base Data'!$Y1123</f>
        <v>7.3846699820776518E-3</v>
      </c>
      <c r="AL1123" s="178">
        <f>IF($U1123="","",$U1123*'9 All Base Data'!$Y1123)</f>
        <v>1.1089044449746845E-3</v>
      </c>
      <c r="AM1123" s="178">
        <f>IF($V1123="","",$V1123*'9 All Base Data'!$Y1123)</f>
        <v>6.737915773869774E-4</v>
      </c>
      <c r="AN1123" s="178">
        <f>IF($W1123="","",$W1123*'9 All Base Data'!$Y1123)</f>
        <v>1.5424052637568982E-4</v>
      </c>
      <c r="AO1123" s="178">
        <f>IF($X1123="","",$X1123*'9 All Base Data'!$Y1123)</f>
        <v>1.3079835537764206E-4</v>
      </c>
      <c r="AP1123" s="178">
        <f>$Y1123*'9 All Base Data'!$Y1123</f>
        <v>4.3503254226497055E-2</v>
      </c>
      <c r="AQ1123" s="179">
        <f t="shared" si="179"/>
        <v>0.33991160463225512</v>
      </c>
    </row>
    <row r="1124" spans="1:43" x14ac:dyDescent="0.25">
      <c r="A1124" s="124">
        <v>564220</v>
      </c>
      <c r="B1124" s="125" t="s">
        <v>1172</v>
      </c>
      <c r="C1124" s="126" t="s">
        <v>646</v>
      </c>
      <c r="D1124" s="101" t="s">
        <v>2103</v>
      </c>
      <c r="E1124" s="142"/>
      <c r="F1124" s="191" t="str">
        <f>IF('9 All Base Data'!G1124="Rural Centre","Rural",IF('9 All Base Data'!G1124="Rural (Incl.some Off Shore Islands)","Rural",IF('9 All Base Data'!G1124="Inlet-in TA but not in Urban Area","Rural",IF('9 All Base Data'!G1124="Rural (Incl.some Off Shore Islands)","Rural",IF('9 All Base Data'!G1124="Inlet-not in TA","Rural",IF('9 All Base Data'!G1124="Inland Water not in Urban Area","Rural",IF('9 All Base Data'!G1124="Oceanic-in Region but not in TA","Rural",'9 All Base Data'!G1124)))))))</f>
        <v>Levin</v>
      </c>
      <c r="G1124" s="177">
        <f>IF('9 All Base Data'!I1124="..C","..C",'9 All Base Data'!I1124*Basecase_Pop_2006)</f>
        <v>2670</v>
      </c>
      <c r="H1124" s="177">
        <f>IF('9 All Base Data'!J1124="..C","..C",'9 All Base Data'!J1124*Basecase_Pop_2006)</f>
        <v>1629</v>
      </c>
      <c r="I1124" s="191">
        <f>IF('9 All Base Data'!L1124="..C","..C",'9 All Base Data'!L1124*Basecase_Pop_2006)</f>
        <v>27</v>
      </c>
      <c r="J1124" s="156">
        <f>IF('9 All Base Data'!$P1124=0,0,('9 All Base Data'!$P1124*Basecase_Pop_2006)/(1+(1/(BaseCase_Mort_AllAdults_30*('9 All Base Data'!$W1124*Basecase_PM10)/10))))</f>
        <v>2.5023212627669453</v>
      </c>
      <c r="K1124" s="156">
        <f>IF('9 All Base Data'!$Q1124=0,0,('9 All Base Data'!$Q1124*Basecase_Pop_2006)/(1+(1/(BaseCase_Mort_Maori_30*('9 All Base Data'!$W1124*Basecase_PM10)/10))))</f>
        <v>0.12021857923497269</v>
      </c>
      <c r="L1124" s="179">
        <f>133/(1+1/(BaseCase_Mort_Child_0_1*'9 All Base Data'!$AB$10/10))*IF('9 All Base Data'!$L1124="..C",0,'9 All Base Data'!L1124/'9 All Base Data'!$L$2022)</f>
        <v>3.9387002093241204E-3</v>
      </c>
      <c r="M1124" s="178">
        <f>IF('9 All Base Data'!$R1124="","",IF('9 All Base Data'!$R1124=0,0,('9 All Base Data'!$R1124*Basecase_Pop_2006)/(1+(1/(BaseCase_CardiacHA_All*('9 All Base Data'!$W1124*Basecase_PM10)/10)))))</f>
        <v>0.3475064573812835</v>
      </c>
      <c r="N1124" s="178">
        <f>IF('9 All Base Data'!$S1124="","",IF('9 All Base Data'!$S1124=0,0,('9 All Base Data'!S1124*Basecase_Pop_2006)/(1+(1/(BaseCase_RespHA_All*('9 All Base Data'!$W1124*Basecase_PM10)/10)))))</f>
        <v>0.55489614243323437</v>
      </c>
      <c r="O1124" s="178">
        <f>IF('9 All Base Data'!$T1124="","",IF('9 All Base Data'!$T1124=0,0,('9 All Base Data'!$T1124*Basecase_Pop_2006)/(1+(1/(BaseCase_RespHA_Child_1_4*('9 All Base Data'!$W1124*Basecase_PM10)/10)))))</f>
        <v>0.13633398564905411</v>
      </c>
      <c r="P1124" s="179">
        <f>IF('9 All Base Data'!$U1124="","",IF('9 All Base Data'!$U1124=0,0,('9 All Base Data'!$U1124*Basecase_Pop_2006)/(1+(1/(BaseCase_RespHA_Child_5_14*('9 All Base Data'!$W1124*Basecase_PM10)/10)))))</f>
        <v>5.3242981606969983E-2</v>
      </c>
      <c r="Q1124" s="156">
        <f>IF('7 Base case Results'!$G1124="..C",0,BaseCase_RADs_All*'7 Base case Results'!$G1124*('9 All Base Data'!$V1124*Basecase_PM10)/10)</f>
        <v>1585.98</v>
      </c>
      <c r="R1124" s="189">
        <f t="shared" si="170"/>
        <v>8.9082636954503247</v>
      </c>
      <c r="S1124" s="178">
        <f t="shared" si="171"/>
        <v>0.42797814207650281</v>
      </c>
      <c r="T1124" s="179">
        <f t="shared" si="172"/>
        <v>1.4021772745193868E-2</v>
      </c>
      <c r="U1124" s="178">
        <f t="shared" si="173"/>
        <v>2.2066660043711505E-3</v>
      </c>
      <c r="V1124" s="178">
        <f t="shared" si="174"/>
        <v>2.5164540059347176E-3</v>
      </c>
      <c r="W1124" s="178">
        <f t="shared" si="175"/>
        <v>6.1827462491846044E-4</v>
      </c>
      <c r="X1124" s="179">
        <f t="shared" si="176"/>
        <v>2.4145692158760885E-4</v>
      </c>
      <c r="Y1124" s="179">
        <f t="shared" si="177"/>
        <v>9.8330759999999989E-2</v>
      </c>
      <c r="Z1124" s="186">
        <f t="shared" si="178"/>
        <v>9.025339348205824</v>
      </c>
      <c r="AA1124" s="156">
        <f>$J1124*'9 All Base Data'!$Y1124</f>
        <v>0.84719953264433923</v>
      </c>
      <c r="AB1124" s="156">
        <f>$K1124*'9 All Base Data'!$Y1124</f>
        <v>4.0701857774415227E-2</v>
      </c>
      <c r="AC1124" s="178">
        <f>$L1124*'9 All Base Data'!$Y1124</f>
        <v>1.333507821803749E-3</v>
      </c>
      <c r="AD1124" s="178">
        <f>IF($M1124="","",$M1124*'9 All Base Data'!$Y1124)</f>
        <v>0.11765368126983507</v>
      </c>
      <c r="AE1124" s="178">
        <f>IF($N1124="","",$N1124*'9 All Base Data'!$Y1124)</f>
        <v>0.18786866400030527</v>
      </c>
      <c r="AF1124" s="178">
        <f>IF($O1124="","",$O1124*'9 All Base Data'!$Y1124)</f>
        <v>4.615797765219886E-2</v>
      </c>
      <c r="AG1124" s="178">
        <f>IF($P1124="","",$P1124*'9 All Base Data'!$Y1124)</f>
        <v>1.8026234203092899E-2</v>
      </c>
      <c r="AH1124" s="167">
        <f>$Q1124*'9 All Base Data'!$Y1124</f>
        <v>536.95803763323966</v>
      </c>
      <c r="AI1124" s="178">
        <f>$R1124*'9 All Base Data'!$Y1124</f>
        <v>3.0160303362138476</v>
      </c>
      <c r="AJ1124" s="178">
        <f>$S1124*'9 All Base Data'!$Y1124</f>
        <v>0.14489861367691823</v>
      </c>
      <c r="AK1124" s="178">
        <f>$T1124*'9 All Base Data'!$Y1124</f>
        <v>4.7472878456213466E-3</v>
      </c>
      <c r="AL1124" s="178">
        <f>IF($U1124="","",$U1124*'9 All Base Data'!$Y1124)</f>
        <v>7.4710087606345279E-4</v>
      </c>
      <c r="AM1124" s="178">
        <f>IF($V1124="","",$V1124*'9 All Base Data'!$Y1124)</f>
        <v>8.5198439124138431E-4</v>
      </c>
      <c r="AN1124" s="178">
        <f>IF($W1124="","",$W1124*'9 All Base Data'!$Y1124)</f>
        <v>2.0932642865272185E-4</v>
      </c>
      <c r="AO1124" s="178">
        <f>IF($X1124="","",$X1124*'9 All Base Data'!$Y1124)</f>
        <v>8.1748972111026283E-5</v>
      </c>
      <c r="AP1124" s="178">
        <f>$Y1124*'9 All Base Data'!$Y1124</f>
        <v>3.3291398333260856E-2</v>
      </c>
      <c r="AQ1124" s="179">
        <f t="shared" si="179"/>
        <v>3.0556681076600345</v>
      </c>
    </row>
    <row r="1125" spans="1:43" x14ac:dyDescent="0.25">
      <c r="A1125" s="124">
        <v>564231</v>
      </c>
      <c r="B1125" s="125" t="s">
        <v>1173</v>
      </c>
      <c r="C1125" s="126" t="s">
        <v>646</v>
      </c>
      <c r="D1125" s="101" t="s">
        <v>2103</v>
      </c>
      <c r="E1125" s="142"/>
      <c r="F1125" s="191" t="str">
        <f>IF('9 All Base Data'!G1125="Rural Centre","Rural",IF('9 All Base Data'!G1125="Rural (Incl.some Off Shore Islands)","Rural",IF('9 All Base Data'!G1125="Inlet-in TA but not in Urban Area","Rural",IF('9 All Base Data'!G1125="Rural (Incl.some Off Shore Islands)","Rural",IF('9 All Base Data'!G1125="Inlet-not in TA","Rural",IF('9 All Base Data'!G1125="Inland Water not in Urban Area","Rural",IF('9 All Base Data'!G1125="Oceanic-in Region but not in TA","Rural",'9 All Base Data'!G1125)))))))</f>
        <v>Levin</v>
      </c>
      <c r="G1125" s="177">
        <f>IF('9 All Base Data'!I1125="..C","..C",'9 All Base Data'!I1125*Basecase_Pop_2006)</f>
        <v>3336</v>
      </c>
      <c r="H1125" s="177">
        <f>IF('9 All Base Data'!J1125="..C","..C",'9 All Base Data'!J1125*Basecase_Pop_2006)</f>
        <v>2139</v>
      </c>
      <c r="I1125" s="191">
        <f>IF('9 All Base Data'!L1125="..C","..C",'9 All Base Data'!L1125*Basecase_Pop_2006)</f>
        <v>45</v>
      </c>
      <c r="J1125" s="156">
        <f>IF('9 All Base Data'!$P1125=0,0,('9 All Base Data'!$P1125*Basecase_Pop_2006)/(1+(1/(BaseCase_Mort_AllAdults_30*('9 All Base Data'!$W1125*Basecase_PM10)/10))))</f>
        <v>1.6205509130300217</v>
      </c>
      <c r="K1125" s="156">
        <f>IF('9 All Base Data'!$Q1125=0,0,('9 All Base Data'!$Q1125*Basecase_Pop_2006)/(1+(1/(BaseCase_Mort_Maori_30*('9 All Base Data'!$W1125*Basecase_PM10)/10))))</f>
        <v>0.42076502732240445</v>
      </c>
      <c r="L1125" s="179">
        <f>133/(1+1/(BaseCase_Mort_Child_0_1*'9 All Base Data'!$AB$10/10))*IF('9 All Base Data'!$L1125="..C",0,'9 All Base Data'!L1125/'9 All Base Data'!$L$2022)</f>
        <v>6.5645003488735343E-3</v>
      </c>
      <c r="M1125" s="178">
        <f>IF('9 All Base Data'!$R1125="","",IF('9 All Base Data'!$R1125=0,0,('9 All Base Data'!$R1125*Basecase_Pop_2006)/(1+(1/(BaseCase_CardiacHA_All*('9 All Base Data'!$W1125*Basecase_PM10)/10)))))</f>
        <v>0.70375521557719045</v>
      </c>
      <c r="N1125" s="178">
        <f>IF('9 All Base Data'!$S1125="","",IF('9 All Base Data'!$S1125=0,0,('9 All Base Data'!S1125*Basecase_Pop_2006)/(1+(1/(BaseCase_RespHA_All*('9 All Base Data'!$W1125*Basecase_PM10)/10)))))</f>
        <v>0.81965051104516962</v>
      </c>
      <c r="O1125" s="178">
        <f>IF('9 All Base Data'!$T1125="","",IF('9 All Base Data'!$T1125=0,0,('9 All Base Data'!$T1125*Basecase_Pop_2006)/(1+(1/(BaseCase_RespHA_Child_1_4*('9 All Base Data'!$W1125*Basecase_PM10)/10)))))</f>
        <v>0.15786040443574686</v>
      </c>
      <c r="P1125" s="179">
        <f>IF('9 All Base Data'!$U1125="","",IF('9 All Base Data'!$U1125=0,0,('9 All Base Data'!$U1125*Basecase_Pop_2006)/(1+(1/(BaseCase_RespHA_Child_5_14*('9 All Base Data'!$W1125*Basecase_PM10)/10)))))</f>
        <v>0.10648596321393997</v>
      </c>
      <c r="Q1125" s="156">
        <f>IF('7 Base case Results'!$G1125="..C",0,BaseCase_RADs_All*'7 Base case Results'!$G1125*('9 All Base Data'!$V1125*Basecase_PM10)/10)</f>
        <v>1981.5840000000001</v>
      </c>
      <c r="R1125" s="189">
        <f t="shared" si="170"/>
        <v>5.769161250386877</v>
      </c>
      <c r="S1125" s="178">
        <f t="shared" si="171"/>
        <v>1.49792349726776</v>
      </c>
      <c r="T1125" s="179">
        <f t="shared" si="172"/>
        <v>2.3369621241989783E-2</v>
      </c>
      <c r="U1125" s="178">
        <f t="shared" si="173"/>
        <v>4.4688456189151595E-3</v>
      </c>
      <c r="V1125" s="178">
        <f t="shared" si="174"/>
        <v>3.7171150675898443E-3</v>
      </c>
      <c r="W1125" s="178">
        <f t="shared" si="175"/>
        <v>7.1589693411611198E-4</v>
      </c>
      <c r="X1125" s="179">
        <f t="shared" si="176"/>
        <v>4.8291384317521771E-4</v>
      </c>
      <c r="Y1125" s="179">
        <f t="shared" si="177"/>
        <v>0.122858208</v>
      </c>
      <c r="Z1125" s="186">
        <f t="shared" si="178"/>
        <v>5.9235750403153729</v>
      </c>
      <c r="AA1125" s="156">
        <f>$J1125*'9 All Base Data'!$Y1125</f>
        <v>0.54866255447442924</v>
      </c>
      <c r="AB1125" s="156">
        <f>$K1125*'9 All Base Data'!$Y1125</f>
        <v>0.14245650221045333</v>
      </c>
      <c r="AC1125" s="178">
        <f>$L1125*'9 All Base Data'!$Y1125</f>
        <v>2.2225130363395817E-3</v>
      </c>
      <c r="AD1125" s="178">
        <f>IF($M1125="","",$M1125*'9 All Base Data'!$Y1125)</f>
        <v>0.23826720357790496</v>
      </c>
      <c r="AE1125" s="178">
        <f>IF($N1125="","",$N1125*'9 All Base Data'!$Y1125)</f>
        <v>0.27750534682398031</v>
      </c>
      <c r="AF1125" s="178">
        <f>IF($O1125="","",$O1125*'9 All Base Data'!$Y1125)</f>
        <v>5.3446079386756579E-2</v>
      </c>
      <c r="AG1125" s="178">
        <f>IF($P1125="","",$P1125*'9 All Base Data'!$Y1125)</f>
        <v>3.6052468406185798E-2</v>
      </c>
      <c r="AH1125" s="167">
        <f>$Q1125*'9 All Base Data'!$Y1125</f>
        <v>670.89588522265456</v>
      </c>
      <c r="AI1125" s="178">
        <f>$R1125*'9 All Base Data'!$Y1125</f>
        <v>1.9532386939289681</v>
      </c>
      <c r="AJ1125" s="178">
        <f>$S1125*'9 All Base Data'!$Y1125</f>
        <v>0.50714514786921383</v>
      </c>
      <c r="AK1125" s="178">
        <f>$T1125*'9 All Base Data'!$Y1125</f>
        <v>7.9121464093689121E-3</v>
      </c>
      <c r="AL1125" s="178">
        <f>IF($U1125="","",$U1125*'9 All Base Data'!$Y1125)</f>
        <v>1.5129967427196967E-3</v>
      </c>
      <c r="AM1125" s="178">
        <f>IF($V1125="","",$V1125*'9 All Base Data'!$Y1125)</f>
        <v>1.2584867478467507E-3</v>
      </c>
      <c r="AN1125" s="178">
        <f>IF($W1125="","",$W1125*'9 All Base Data'!$Y1125)</f>
        <v>2.4237797001894107E-4</v>
      </c>
      <c r="AO1125" s="178">
        <f>IF($X1125="","",$X1125*'9 All Base Data'!$Y1125)</f>
        <v>1.6349794422205257E-4</v>
      </c>
      <c r="AP1125" s="178">
        <f>$Y1125*'9 All Base Data'!$Y1125</f>
        <v>4.1595544883804576E-2</v>
      </c>
      <c r="AQ1125" s="179">
        <f t="shared" si="179"/>
        <v>2.0055178687127082</v>
      </c>
    </row>
    <row r="1126" spans="1:43" x14ac:dyDescent="0.25">
      <c r="A1126" s="124">
        <v>564232</v>
      </c>
      <c r="B1126" s="125" t="s">
        <v>1174</v>
      </c>
      <c r="C1126" s="126" t="s">
        <v>646</v>
      </c>
      <c r="D1126" s="101" t="s">
        <v>2103</v>
      </c>
      <c r="E1126" s="142"/>
      <c r="F1126" s="191" t="str">
        <f>IF('9 All Base Data'!G1126="Rural Centre","Rural",IF('9 All Base Data'!G1126="Rural (Incl.some Off Shore Islands)","Rural",IF('9 All Base Data'!G1126="Inlet-in TA but not in Urban Area","Rural",IF('9 All Base Data'!G1126="Rural (Incl.some Off Shore Islands)","Rural",IF('9 All Base Data'!G1126="Inlet-not in TA","Rural",IF('9 All Base Data'!G1126="Inland Water not in Urban Area","Rural",IF('9 All Base Data'!G1126="Oceanic-in Region but not in TA","Rural",'9 All Base Data'!G1126)))))))</f>
        <v>Levin</v>
      </c>
      <c r="G1126" s="177">
        <f>IF('9 All Base Data'!I1126="..C","..C",'9 All Base Data'!I1126*Basecase_Pop_2006)</f>
        <v>1815</v>
      </c>
      <c r="H1126" s="177">
        <f>IF('9 All Base Data'!J1126="..C","..C",'9 All Base Data'!J1126*Basecase_Pop_2006)</f>
        <v>1026</v>
      </c>
      <c r="I1126" s="191">
        <f>IF('9 All Base Data'!L1126="..C","..C",'9 All Base Data'!L1126*Basecase_Pop_2006)</f>
        <v>33</v>
      </c>
      <c r="J1126" s="156">
        <f>IF('9 All Base Data'!$P1126=0,0,('9 All Base Data'!$P1126*Basecase_Pop_2006)/(1+(1/(BaseCase_Mort_AllAdults_30*('9 All Base Data'!$W1126*Basecase_PM10)/10))))</f>
        <v>2.8836273599504798</v>
      </c>
      <c r="K1126" s="156">
        <f>IF('9 All Base Data'!$Q1126=0,0,('9 All Base Data'!$Q1126*Basecase_Pop_2006)/(1+(1/(BaseCase_Mort_Maori_30*('9 All Base Data'!$W1126*Basecase_PM10)/10))))</f>
        <v>0.48087431693989074</v>
      </c>
      <c r="L1126" s="179">
        <f>133/(1+1/(BaseCase_Mort_Child_0_1*'9 All Base Data'!$AB$10/10))*IF('9 All Base Data'!$L1126="..C",0,'9 All Base Data'!L1126/'9 All Base Data'!$L$2022)</f>
        <v>4.8139669225072592E-3</v>
      </c>
      <c r="M1126" s="178">
        <f>IF('9 All Base Data'!$R1126="","",IF('9 All Base Data'!$R1126=0,0,('9 All Base Data'!$R1126*Basecase_Pop_2006)/(1+(1/(BaseCase_CardiacHA_All*('9 All Base Data'!$W1126*Basecase_PM10)/10)))))</f>
        <v>0.2578978740313928</v>
      </c>
      <c r="N1126" s="178">
        <f>IF('9 All Base Data'!$S1126="","",IF('9 All Base Data'!$S1126=0,0,('9 All Base Data'!S1126*Basecase_Pop_2006)/(1+(1/(BaseCase_RespHA_All*('9 All Base Data'!$W1126*Basecase_PM10)/10)))))</f>
        <v>0.4606000659413122</v>
      </c>
      <c r="O1126" s="178">
        <f>IF('9 All Base Data'!$T1126="","",IF('9 All Base Data'!$T1126=0,0,('9 All Base Data'!$T1126*Basecase_Pop_2006)/(1+(1/(BaseCase_RespHA_Child_1_4*('9 All Base Data'!$W1126*Basecase_PM10)/10)))))</f>
        <v>7.175472928897586E-2</v>
      </c>
      <c r="P1126" s="179">
        <f>IF('9 All Base Data'!$U1126="","",IF('9 All Base Data'!$U1126=0,0,('9 All Base Data'!$U1126*Basecase_Pop_2006)/(1+(1/(BaseCase_RespHA_Child_5_14*('9 All Base Data'!$W1126*Basecase_PM10)/10)))))</f>
        <v>0.13843175217812195</v>
      </c>
      <c r="Q1126" s="156">
        <f>IF('7 Base case Results'!$G1126="..C",0,BaseCase_RADs_All*'7 Base case Results'!$G1126*('9 All Base Data'!$V1126*Basecase_PM10)/10)</f>
        <v>1078.1099999999999</v>
      </c>
      <c r="R1126" s="189">
        <f t="shared" si="170"/>
        <v>10.265713401423708</v>
      </c>
      <c r="S1126" s="178">
        <f t="shared" si="171"/>
        <v>1.7119125683060112</v>
      </c>
      <c r="T1126" s="179">
        <f t="shared" si="172"/>
        <v>1.7137722244125842E-2</v>
      </c>
      <c r="U1126" s="178">
        <f t="shared" si="173"/>
        <v>1.6376515000993443E-3</v>
      </c>
      <c r="V1126" s="178">
        <f t="shared" si="174"/>
        <v>2.0888212990438511E-3</v>
      </c>
      <c r="W1126" s="178">
        <f t="shared" si="175"/>
        <v>3.2540769732550555E-4</v>
      </c>
      <c r="X1126" s="179">
        <f t="shared" si="176"/>
        <v>6.27787996127783E-4</v>
      </c>
      <c r="Y1126" s="179">
        <f t="shared" si="177"/>
        <v>6.6842819999999997E-2</v>
      </c>
      <c r="Z1126" s="186">
        <f t="shared" si="178"/>
        <v>10.353420416466976</v>
      </c>
      <c r="AA1126" s="156">
        <f>$J1126*'9 All Base Data'!$Y1126</f>
        <v>0.97629660428538145</v>
      </c>
      <c r="AB1126" s="156">
        <f>$K1126*'9 All Base Data'!$Y1126</f>
        <v>0.16280743109766091</v>
      </c>
      <c r="AC1126" s="178">
        <f>$L1126*'9 All Base Data'!$Y1126</f>
        <v>1.6298428933156936E-3</v>
      </c>
      <c r="AD1126" s="178">
        <f>IF($M1126="","",$M1126*'9 All Base Data'!$Y1126)</f>
        <v>8.7315310627927911E-2</v>
      </c>
      <c r="AE1126" s="178">
        <f>IF($N1126="","",$N1126*'9 All Base Data'!$Y1126)</f>
        <v>0.15594327011790046</v>
      </c>
      <c r="AF1126" s="178">
        <f>IF($O1126="","",$O1126*'9 All Base Data'!$Y1126)</f>
        <v>2.4293672448525722E-2</v>
      </c>
      <c r="AG1126" s="178">
        <f>IF($P1126="","",$P1126*'9 All Base Data'!$Y1126)</f>
        <v>4.6868208928041534E-2</v>
      </c>
      <c r="AH1126" s="167">
        <f>$Q1126*'9 All Base Data'!$Y1126</f>
        <v>365.01080086304489</v>
      </c>
      <c r="AI1126" s="178">
        <f>$R1126*'9 All Base Data'!$Y1126</f>
        <v>3.4756159112559581</v>
      </c>
      <c r="AJ1126" s="178">
        <f>$S1126*'9 All Base Data'!$Y1126</f>
        <v>0.5795944547076729</v>
      </c>
      <c r="AK1126" s="178">
        <f>$T1126*'9 All Base Data'!$Y1126</f>
        <v>5.802240700203869E-3</v>
      </c>
      <c r="AL1126" s="178">
        <f>IF($U1126="","",$U1126*'9 All Base Data'!$Y1126)</f>
        <v>5.5445222248734223E-4</v>
      </c>
      <c r="AM1126" s="178">
        <f>IF($V1126="","",$V1126*'9 All Base Data'!$Y1126)</f>
        <v>7.072027299846787E-4</v>
      </c>
      <c r="AN1126" s="178">
        <f>IF($W1126="","",$W1126*'9 All Base Data'!$Y1126)</f>
        <v>1.1017180455406416E-4</v>
      </c>
      <c r="AO1126" s="178">
        <f>IF($X1126="","",$X1126*'9 All Base Data'!$Y1126)</f>
        <v>2.1254732748866834E-4</v>
      </c>
      <c r="AP1126" s="178">
        <f>$Y1126*'9 All Base Data'!$Y1126</f>
        <v>2.2630669653508784E-2</v>
      </c>
      <c r="AQ1126" s="179">
        <f t="shared" si="179"/>
        <v>3.5053104765621423</v>
      </c>
    </row>
    <row r="1127" spans="1:43" x14ac:dyDescent="0.25">
      <c r="A1127" s="124">
        <v>564240</v>
      </c>
      <c r="B1127" s="125" t="s">
        <v>1175</v>
      </c>
      <c r="C1127" s="126" t="s">
        <v>646</v>
      </c>
      <c r="D1127" s="101" t="s">
        <v>2103</v>
      </c>
      <c r="E1127" s="142"/>
      <c r="F1127" s="191" t="str">
        <f>IF('9 All Base Data'!G1127="Rural Centre","Rural",IF('9 All Base Data'!G1127="Rural (Incl.some Off Shore Islands)","Rural",IF('9 All Base Data'!G1127="Inlet-in TA but not in Urban Area","Rural",IF('9 All Base Data'!G1127="Rural (Incl.some Off Shore Islands)","Rural",IF('9 All Base Data'!G1127="Inlet-not in TA","Rural",IF('9 All Base Data'!G1127="Inland Water not in Urban Area","Rural",IF('9 All Base Data'!G1127="Oceanic-in Region but not in TA","Rural",'9 All Base Data'!G1127)))))))</f>
        <v>Levin</v>
      </c>
      <c r="G1127" s="177">
        <f>IF('9 All Base Data'!I1127="..C","..C",'9 All Base Data'!I1127*Basecase_Pop_2006)</f>
        <v>4428</v>
      </c>
      <c r="H1127" s="177">
        <f>IF('9 All Base Data'!J1127="..C","..C",'9 All Base Data'!J1127*Basecase_Pop_2006)</f>
        <v>2991</v>
      </c>
      <c r="I1127" s="191">
        <f>IF('9 All Base Data'!L1127="..C","..C",'9 All Base Data'!L1127*Basecase_Pop_2006)</f>
        <v>42</v>
      </c>
      <c r="J1127" s="156">
        <f>IF('9 All Base Data'!$P1127=0,0,('9 All Base Data'!$P1127*Basecase_Pop_2006)/(1+(1/(BaseCase_Mort_AllAdults_30*('9 All Base Data'!$W1127*Basecase_PM10)/10))))</f>
        <v>2.0256886412875268</v>
      </c>
      <c r="K1127" s="156">
        <f>IF('9 All Base Data'!$Q1127=0,0,('9 All Base Data'!$Q1127*Basecase_Pop_2006)/(1+(1/(BaseCase_Mort_Maori_30*('9 All Base Data'!$W1127*Basecase_PM10)/10))))</f>
        <v>0.42076502732240445</v>
      </c>
      <c r="L1127" s="179">
        <f>133/(1+1/(BaseCase_Mort_Child_0_1*'9 All Base Data'!$AB$10/10))*IF('9 All Base Data'!$L1127="..C",0,'9 All Base Data'!L1127/'9 All Base Data'!$L$2022)</f>
        <v>6.1268669922819657E-3</v>
      </c>
      <c r="M1127" s="178">
        <f>IF('9 All Base Data'!$R1127="","",IF('9 All Base Data'!$R1127=0,0,('9 All Base Data'!$R1127*Basecase_Pop_2006)/(1+(1/(BaseCase_CardiacHA_All*('9 All Base Data'!$W1127*Basecase_PM10)/10)))))</f>
        <v>1.2610768925094376</v>
      </c>
      <c r="N1127" s="178">
        <f>IF('9 All Base Data'!$S1127="","",IF('9 All Base Data'!$S1127=0,0,('9 All Base Data'!S1127*Basecase_Pop_2006)/(1+(1/(BaseCase_RespHA_All*('9 All Base Data'!$W1127*Basecase_PM10)/10)))))</f>
        <v>1.1569403231124298</v>
      </c>
      <c r="O1127" s="178">
        <f>IF('9 All Base Data'!$T1127="","",IF('9 All Base Data'!$T1127=0,0,('9 All Base Data'!$T1127*Basecase_Pop_2006)/(1+(1/(BaseCase_RespHA_Child_1_4*('9 All Base Data'!$W1127*Basecase_PM10)/10)))))</f>
        <v>0.24396607958251793</v>
      </c>
      <c r="P1127" s="179">
        <f>IF('9 All Base Data'!$U1127="","",IF('9 All Base Data'!$U1127=0,0,('9 All Base Data'!$U1127*Basecase_Pop_2006)/(1+(1/(BaseCase_RespHA_Child_5_14*('9 All Base Data'!$W1127*Basecase_PM10)/10)))))</f>
        <v>0.20232333010648593</v>
      </c>
      <c r="Q1127" s="156">
        <f>IF('7 Base case Results'!$G1127="..C",0,BaseCase_RADs_All*'7 Base case Results'!$G1127*('9 All Base Data'!$V1127*Basecase_PM10)/10)</f>
        <v>2630.232</v>
      </c>
      <c r="R1127" s="189">
        <f t="shared" si="170"/>
        <v>7.211451562983596</v>
      </c>
      <c r="S1127" s="178">
        <f t="shared" si="171"/>
        <v>1.49792349726776</v>
      </c>
      <c r="T1127" s="179">
        <f t="shared" si="172"/>
        <v>2.18116464925238E-2</v>
      </c>
      <c r="U1127" s="178">
        <f t="shared" si="173"/>
        <v>8.0078382674349281E-3</v>
      </c>
      <c r="V1127" s="178">
        <f t="shared" si="174"/>
        <v>5.246724365314869E-3</v>
      </c>
      <c r="W1127" s="178">
        <f t="shared" si="175"/>
        <v>1.1063861709067187E-3</v>
      </c>
      <c r="X1127" s="179">
        <f t="shared" si="176"/>
        <v>9.175363020329137E-4</v>
      </c>
      <c r="Y1127" s="179">
        <f t="shared" si="177"/>
        <v>0.16307438399999999</v>
      </c>
      <c r="Z1127" s="186">
        <f t="shared" si="178"/>
        <v>7.4095921561088698</v>
      </c>
      <c r="AA1127" s="156">
        <f>$J1127*'9 All Base Data'!$Y1127</f>
        <v>0.68582819309303644</v>
      </c>
      <c r="AB1127" s="156">
        <f>$K1127*'9 All Base Data'!$Y1127</f>
        <v>0.14245650221045333</v>
      </c>
      <c r="AC1127" s="178">
        <f>$L1127*'9 All Base Data'!$Y1127</f>
        <v>2.0743455005836097E-3</v>
      </c>
      <c r="AD1127" s="178">
        <f>IF($M1127="","",$M1127*'9 All Base Data'!$Y1127)</f>
        <v>0.42695706976537628</v>
      </c>
      <c r="AE1127" s="178">
        <f>IF($N1127="","",$N1127*'9 All Base Data'!$Y1127)</f>
        <v>0.39170002494181294</v>
      </c>
      <c r="AF1127" s="178">
        <f>IF($O1127="","",$O1127*'9 All Base Data'!$Y1127)</f>
        <v>8.2598486324987452E-2</v>
      </c>
      <c r="AG1127" s="178">
        <f>IF($P1127="","",$P1127*'9 All Base Data'!$Y1127)</f>
        <v>6.8499689971753014E-2</v>
      </c>
      <c r="AH1127" s="167">
        <f>$Q1127*'9 All Base Data'!$Y1127</f>
        <v>890.50568937827165</v>
      </c>
      <c r="AI1127" s="178">
        <f>$R1127*'9 All Base Data'!$Y1127</f>
        <v>2.44154836741121</v>
      </c>
      <c r="AJ1127" s="178">
        <f>$S1127*'9 All Base Data'!$Y1127</f>
        <v>0.50714514786921383</v>
      </c>
      <c r="AK1127" s="178">
        <f>$T1127*'9 All Base Data'!$Y1127</f>
        <v>7.3846699820776518E-3</v>
      </c>
      <c r="AL1127" s="178">
        <f>IF($U1127="","",$U1127*'9 All Base Data'!$Y1127)</f>
        <v>2.7111773930101391E-3</v>
      </c>
      <c r="AM1127" s="178">
        <f>IF($V1127="","",$V1127*'9 All Base Data'!$Y1127)</f>
        <v>1.7763596131111217E-3</v>
      </c>
      <c r="AN1127" s="178">
        <f>IF($W1127="","",$W1127*'9 All Base Data'!$Y1127)</f>
        <v>3.7458413548381808E-4</v>
      </c>
      <c r="AO1127" s="178">
        <f>IF($X1127="","",$X1127*'9 All Base Data'!$Y1127)</f>
        <v>3.1064609402189989E-4</v>
      </c>
      <c r="AP1127" s="178">
        <f>$Y1127*'9 All Base Data'!$Y1127</f>
        <v>5.5211352741452835E-2</v>
      </c>
      <c r="AQ1127" s="179">
        <f t="shared" si="179"/>
        <v>2.5086319271408621</v>
      </c>
    </row>
    <row r="1128" spans="1:43" x14ac:dyDescent="0.25">
      <c r="A1128" s="124">
        <v>564400</v>
      </c>
      <c r="B1128" s="125" t="s">
        <v>1176</v>
      </c>
      <c r="C1128" s="126" t="s">
        <v>980</v>
      </c>
      <c r="D1128" s="101" t="s">
        <v>2104</v>
      </c>
      <c r="E1128" s="142"/>
      <c r="F1128" s="191" t="str">
        <f>IF('9 All Base Data'!G1128="Rural Centre","Rural",IF('9 All Base Data'!G1128="Rural (Incl.some Off Shore Islands)","Rural",IF('9 All Base Data'!G1128="Inlet-in TA but not in Urban Area","Rural",IF('9 All Base Data'!G1128="Rural (Incl.some Off Shore Islands)","Rural",IF('9 All Base Data'!G1128="Inlet-not in TA","Rural",IF('9 All Base Data'!G1128="Inland Water not in Urban Area","Rural",IF('9 All Base Data'!G1128="Oceanic-in Region but not in TA","Rural",'9 All Base Data'!G1128)))))))</f>
        <v>Otaki</v>
      </c>
      <c r="G1128" s="177">
        <f>IF('9 All Base Data'!I1128="..C","..C",'9 All Base Data'!I1128*Basecase_Pop_2006)</f>
        <v>5778</v>
      </c>
      <c r="H1128" s="177">
        <f>IF('9 All Base Data'!J1128="..C","..C",'9 All Base Data'!J1128*Basecase_Pop_2006)</f>
        <v>3843</v>
      </c>
      <c r="I1128" s="191">
        <f>IF('9 All Base Data'!L1128="..C","..C",'9 All Base Data'!L1128*Basecase_Pop_2006)</f>
        <v>75</v>
      </c>
      <c r="J1128" s="156">
        <f>IF('9 All Base Data'!$P1128=0,0,('9 All Base Data'!$P1128*Basecase_Pop_2006)/(1+(1/(BaseCase_Mort_AllAdults_30*('9 All Base Data'!$W1128*Basecase_PM10)/10))))</f>
        <v>6.6460321873165942</v>
      </c>
      <c r="K1128" s="156">
        <f>IF('9 All Base Data'!$Q1128=0,0,('9 All Base Data'!$Q1128*Basecase_Pop_2006)/(1+(1/(BaseCase_Mort_Maori_30*('9 All Base Data'!$W1128*Basecase_PM10)/10))))</f>
        <v>0.79880369766177284</v>
      </c>
      <c r="L1128" s="179">
        <f>133/(1+1/(BaseCase_Mort_Child_0_1*'9 All Base Data'!$AB$10/10))*IF('9 All Base Data'!$L1128="..C",0,'9 All Base Data'!L1128/'9 All Base Data'!$L$2022)</f>
        <v>1.0940833914789226E-2</v>
      </c>
      <c r="M1128" s="178">
        <f>IF('9 All Base Data'!$R1128="","",IF('9 All Base Data'!$R1128=0,0,('9 All Base Data'!$R1128*Basecase_Pop_2006)/(1+(1/(BaseCase_CardiacHA_All*('9 All Base Data'!$W1128*Basecase_PM10)/10)))))</f>
        <v>0.57690855996344803</v>
      </c>
      <c r="N1128" s="178">
        <f>IF('9 All Base Data'!$S1128="","",IF('9 All Base Data'!$S1128=0,0,('9 All Base Data'!S1128*Basecase_Pop_2006)/(1+(1/(BaseCase_RespHA_All*('9 All Base Data'!$W1128*Basecase_PM10)/10)))))</f>
        <v>0.82685652130920606</v>
      </c>
      <c r="O1128" s="178">
        <f>IF('9 All Base Data'!$T1128="","",IF('9 All Base Data'!$T1128=0,0,('9 All Base Data'!$T1128*Basecase_Pop_2006)/(1+(1/(BaseCase_RespHA_Child_1_4*('9 All Base Data'!$W1128*Basecase_PM10)/10)))))</f>
        <v>0.24310580872286333</v>
      </c>
      <c r="P1128" s="179">
        <f>IF('9 All Base Data'!$U1128="","",IF('9 All Base Data'!$U1128=0,0,('9 All Base Data'!$U1128*Basecase_Pop_2006)/(1+(1/(BaseCase_RespHA_Child_5_14*('9 All Base Data'!$W1128*Basecase_PM10)/10)))))</f>
        <v>7.6506431956668938E-2</v>
      </c>
      <c r="Q1128" s="156">
        <f>IF('7 Base case Results'!$G1128="..C",0,BaseCase_RADs_All*'7 Base case Results'!$G1128*('9 All Base Data'!$V1128*Basecase_PM10)/10)</f>
        <v>3525.7356000000009</v>
      </c>
      <c r="R1128" s="189">
        <f t="shared" si="170"/>
        <v>23.659874586847074</v>
      </c>
      <c r="S1128" s="178">
        <f t="shared" si="171"/>
        <v>2.8437411636759111</v>
      </c>
      <c r="T1128" s="179">
        <f t="shared" si="172"/>
        <v>3.8949368736649642E-2</v>
      </c>
      <c r="U1128" s="178">
        <f t="shared" si="173"/>
        <v>3.6633693557678948E-3</v>
      </c>
      <c r="V1128" s="178">
        <f t="shared" si="174"/>
        <v>3.7497943241372495E-3</v>
      </c>
      <c r="W1128" s="178">
        <f t="shared" si="175"/>
        <v>1.1024848425581853E-3</v>
      </c>
      <c r="X1128" s="179">
        <f t="shared" si="176"/>
        <v>3.4695666892349363E-4</v>
      </c>
      <c r="Y1128" s="179">
        <f t="shared" si="177"/>
        <v>0.21859560720000007</v>
      </c>
      <c r="Z1128" s="186">
        <f t="shared" si="178"/>
        <v>23.924832726463627</v>
      </c>
      <c r="AA1128" s="156">
        <f>$J1128*'9 All Base Data'!$Y1128</f>
        <v>2.3668226157685508</v>
      </c>
      <c r="AB1128" s="156">
        <f>$K1128*'9 All Base Data'!$Y1128</f>
        <v>0.28447449604495345</v>
      </c>
      <c r="AC1128" s="178">
        <f>$L1128*'9 All Base Data'!$Y1128</f>
        <v>3.8963117263123119E-3</v>
      </c>
      <c r="AD1128" s="178">
        <f>IF($M1128="","",$M1128*'9 All Base Data'!$Y1128)</f>
        <v>0.20545194312446852</v>
      </c>
      <c r="AE1128" s="178">
        <f>IF($N1128="","",$N1128*'9 All Base Data'!$Y1128)</f>
        <v>0.29446482645166189</v>
      </c>
      <c r="AF1128" s="178">
        <f>IF($O1128="","",$O1128*'9 All Base Data'!$Y1128)</f>
        <v>8.6576217191372873E-2</v>
      </c>
      <c r="AG1128" s="178">
        <f>IF($P1128="","",$P1128*'9 All Base Data'!$Y1128)</f>
        <v>2.7245903766817844E-2</v>
      </c>
      <c r="AH1128" s="167">
        <f>$Q1128*'9 All Base Data'!$Y1128</f>
        <v>1255.6049263838429</v>
      </c>
      <c r="AI1128" s="178">
        <f>$R1128*'9 All Base Data'!$Y1128</f>
        <v>8.4258885121360407</v>
      </c>
      <c r="AJ1128" s="178">
        <f>$S1128*'9 All Base Data'!$Y1128</f>
        <v>1.0127292059200343</v>
      </c>
      <c r="AK1128" s="178">
        <f>$T1128*'9 All Base Data'!$Y1128</f>
        <v>1.3870869745671831E-2</v>
      </c>
      <c r="AL1128" s="178">
        <f>IF($U1128="","",$U1128*'9 All Base Data'!$Y1128)</f>
        <v>1.3046198388403749E-3</v>
      </c>
      <c r="AM1128" s="178">
        <f>IF($V1128="","",$V1128*'9 All Base Data'!$Y1128)</f>
        <v>1.3353979879582865E-3</v>
      </c>
      <c r="AN1128" s="178">
        <f>IF($W1128="","",$W1128*'9 All Base Data'!$Y1128)</f>
        <v>3.92623144962876E-4</v>
      </c>
      <c r="AO1128" s="178">
        <f>IF($X1128="","",$X1128*'9 All Base Data'!$Y1128)</f>
        <v>1.2356017358251893E-4</v>
      </c>
      <c r="AP1128" s="178">
        <f>$Y1128*'9 All Base Data'!$Y1128</f>
        <v>7.784750543579827E-2</v>
      </c>
      <c r="AQ1128" s="179">
        <f t="shared" si="179"/>
        <v>8.5202469051443099</v>
      </c>
    </row>
    <row r="1129" spans="1:43" x14ac:dyDescent="0.25">
      <c r="A1129" s="124">
        <v>564510</v>
      </c>
      <c r="B1129" s="125" t="s">
        <v>1177</v>
      </c>
      <c r="C1129" s="126" t="s">
        <v>980</v>
      </c>
      <c r="D1129" s="101" t="s">
        <v>2105</v>
      </c>
      <c r="E1129" s="142"/>
      <c r="F1129" s="191" t="str">
        <f>IF('9 All Base Data'!G1129="Rural Centre","Rural",IF('9 All Base Data'!G1129="Rural (Incl.some Off Shore Islands)","Rural",IF('9 All Base Data'!G1129="Inlet-in TA but not in Urban Area","Rural",IF('9 All Base Data'!G1129="Rural (Incl.some Off Shore Islands)","Rural",IF('9 All Base Data'!G1129="Inlet-not in TA","Rural",IF('9 All Base Data'!G1129="Inland Water not in Urban Area","Rural",IF('9 All Base Data'!G1129="Oceanic-in Region but not in TA","Rural",'9 All Base Data'!G1129)))))))</f>
        <v>Upper Hutt Zone</v>
      </c>
      <c r="G1129" s="177">
        <f>IF('9 All Base Data'!I1129="..C","..C",'9 All Base Data'!I1129*Basecase_Pop_2006)</f>
        <v>1194</v>
      </c>
      <c r="H1129" s="177">
        <f>IF('9 All Base Data'!J1129="..C","..C",'9 All Base Data'!J1129*Basecase_Pop_2006)</f>
        <v>822</v>
      </c>
      <c r="I1129" s="191">
        <f>IF('9 All Base Data'!L1129="..C","..C",'9 All Base Data'!L1129*Basecase_Pop_2006)</f>
        <v>15</v>
      </c>
      <c r="J1129" s="156">
        <f>IF('9 All Base Data'!$P1129=0,0,('9 All Base Data'!$P1129*Basecase_Pop_2006)/(1+(1/(BaseCase_Mort_AllAdults_30*('9 All Base Data'!$W1129*Basecase_PM10)/10))))</f>
        <v>3.3800623052959504</v>
      </c>
      <c r="K1129" s="156">
        <f>IF('9 All Base Data'!$Q1129=0,0,('9 All Base Data'!$Q1129*Basecase_Pop_2006)/(1+(1/(BaseCase_Mort_Maori_30*('9 All Base Data'!$W1129*Basecase_PM10)/10))))</f>
        <v>0.83333333333333337</v>
      </c>
      <c r="L1129" s="179">
        <f>133/(1+1/(BaseCase_Mort_Child_0_1*'9 All Base Data'!$AB$10/10))*IF('9 All Base Data'!$L1129="..C",0,'9 All Base Data'!L1129/'9 All Base Data'!$L$2022)</f>
        <v>2.1881667829578449E-3</v>
      </c>
      <c r="M1129" s="178">
        <f>IF('9 All Base Data'!$R1129="","",IF('9 All Base Data'!$R1129=0,0,('9 All Base Data'!$R1129*Basecase_Pop_2006)/(1+(1/(BaseCase_CardiacHA_All*('9 All Base Data'!$W1129*Basecase_PM10)/10)))))</f>
        <v>0.18687872763419483</v>
      </c>
      <c r="N1129" s="178">
        <f>IF('9 All Base Data'!$S1129="","",IF('9 All Base Data'!$S1129=0,0,('9 All Base Data'!S1129*Basecase_Pop_2006)/(1+(1/(BaseCase_RespHA_All*('9 All Base Data'!$W1129*Basecase_PM10)/10)))))</f>
        <v>0.20132013201320131</v>
      </c>
      <c r="O1129" s="178">
        <f>IF('9 All Base Data'!$T1129="","",IF('9 All Base Data'!$T1129=0,0,('9 All Base Data'!$T1129*Basecase_Pop_2006)/(1+(1/(BaseCase_RespHA_Child_1_4*('9 All Base Data'!$W1129*Basecase_PM10)/10)))))</f>
        <v>7.1895424836601302E-2</v>
      </c>
      <c r="P1129" s="179">
        <f>IF('9 All Base Data'!$U1129="","",IF('9 All Base Data'!$U1129=0,0,('9 All Base Data'!$U1129*Basecase_Pop_2006)/(1+(1/(BaseCase_RespHA_Child_5_14*('9 All Base Data'!$W1129*Basecase_PM10)/10)))))</f>
        <v>3.8834951456310676E-2</v>
      </c>
      <c r="Q1129" s="156">
        <f>IF('7 Base case Results'!$G1129="..C",0,BaseCase_RADs_All*'7 Base case Results'!$G1129*('9 All Base Data'!$V1129*Basecase_PM10)/10)</f>
        <v>644.76</v>
      </c>
      <c r="R1129" s="189">
        <f t="shared" si="170"/>
        <v>12.033021806853583</v>
      </c>
      <c r="S1129" s="178">
        <f t="shared" si="171"/>
        <v>2.9666666666666668</v>
      </c>
      <c r="T1129" s="179">
        <f t="shared" si="172"/>
        <v>7.7898737473299281E-3</v>
      </c>
      <c r="U1129" s="178">
        <f t="shared" si="173"/>
        <v>1.1866799204771372E-3</v>
      </c>
      <c r="V1129" s="178">
        <f t="shared" si="174"/>
        <v>9.1298679867986797E-4</v>
      </c>
      <c r="W1129" s="178">
        <f t="shared" si="175"/>
        <v>3.2604575163398694E-4</v>
      </c>
      <c r="X1129" s="179">
        <f t="shared" si="176"/>
        <v>1.761165048543689E-4</v>
      </c>
      <c r="Y1129" s="179">
        <f t="shared" si="177"/>
        <v>3.9975120000000003E-2</v>
      </c>
      <c r="Z1129" s="186">
        <f t="shared" si="178"/>
        <v>12.082886467320069</v>
      </c>
      <c r="AA1129" s="156">
        <f>$J1129*'9 All Base Data'!$Y1129</f>
        <v>0.92080332872258819</v>
      </c>
      <c r="AB1129" s="156">
        <f>$K1129*'9 All Base Data'!$Y1129</f>
        <v>0.22701833219658279</v>
      </c>
      <c r="AC1129" s="178">
        <f>$L1129*'9 All Base Data'!$Y1129</f>
        <v>5.9610476836206221E-4</v>
      </c>
      <c r="AD1129" s="178">
        <f>IF($M1129="","",$M1129*'9 All Base Data'!$Y1129)</f>
        <v>5.090987648464123E-2</v>
      </c>
      <c r="AE1129" s="178">
        <f>IF($N1129="","",$N1129*'9 All Base Data'!$Y1129)</f>
        <v>5.4844032728679402E-2</v>
      </c>
      <c r="AF1129" s="178">
        <f>IF($O1129="","",$O1129*'9 All Base Data'!$Y1129)</f>
        <v>1.9585895326764004E-2</v>
      </c>
      <c r="AG1129" s="178">
        <f>IF($P1129="","",$P1129*'9 All Base Data'!$Y1129)</f>
        <v>1.0579495092656283E-2</v>
      </c>
      <c r="AH1129" s="167">
        <f>$Q1129*'9 All Base Data'!$Y1129</f>
        <v>175.64680784048244</v>
      </c>
      <c r="AI1129" s="178">
        <f>$R1129*'9 All Base Data'!$Y1129</f>
        <v>3.2780598502524136</v>
      </c>
      <c r="AJ1129" s="178">
        <f>$S1129*'9 All Base Data'!$Y1129</f>
        <v>0.8081852626198347</v>
      </c>
      <c r="AK1129" s="178">
        <f>$T1129*'9 All Base Data'!$Y1129</f>
        <v>2.1221329753689415E-3</v>
      </c>
      <c r="AL1129" s="178">
        <f>IF($U1129="","",$U1129*'9 All Base Data'!$Y1129)</f>
        <v>3.2327771567747178E-4</v>
      </c>
      <c r="AM1129" s="178">
        <f>IF($V1129="","",$V1129*'9 All Base Data'!$Y1129)</f>
        <v>2.4871768842456109E-4</v>
      </c>
      <c r="AN1129" s="178">
        <f>IF($W1129="","",$W1129*'9 All Base Data'!$Y1129)</f>
        <v>8.8822035306874758E-5</v>
      </c>
      <c r="AO1129" s="178">
        <f>IF($X1129="","",$X1129*'9 All Base Data'!$Y1129)</f>
        <v>4.7978010245196246E-5</v>
      </c>
      <c r="AP1129" s="178">
        <f>$Y1129*'9 All Base Data'!$Y1129</f>
        <v>1.0890102086109913E-2</v>
      </c>
      <c r="AQ1129" s="179">
        <f t="shared" si="179"/>
        <v>3.2916440807179947</v>
      </c>
    </row>
    <row r="1130" spans="1:43" x14ac:dyDescent="0.25">
      <c r="A1130" s="124">
        <v>564520</v>
      </c>
      <c r="B1130" s="125" t="s">
        <v>1179</v>
      </c>
      <c r="C1130" s="126" t="s">
        <v>980</v>
      </c>
      <c r="D1130" s="101" t="s">
        <v>2105</v>
      </c>
      <c r="E1130" s="142"/>
      <c r="F1130" s="191" t="str">
        <f>IF('9 All Base Data'!G1130="Rural Centre","Rural",IF('9 All Base Data'!G1130="Rural (Incl.some Off Shore Islands)","Rural",IF('9 All Base Data'!G1130="Inlet-in TA but not in Urban Area","Rural",IF('9 All Base Data'!G1130="Rural (Incl.some Off Shore Islands)","Rural",IF('9 All Base Data'!G1130="Inlet-not in TA","Rural",IF('9 All Base Data'!G1130="Inland Water not in Urban Area","Rural",IF('9 All Base Data'!G1130="Oceanic-in Region but not in TA","Rural",'9 All Base Data'!G1130)))))))</f>
        <v>Upper Hutt Zone</v>
      </c>
      <c r="G1130" s="177">
        <f>IF('9 All Base Data'!I1130="..C","..C",'9 All Base Data'!I1130*Basecase_Pop_2006)</f>
        <v>1128</v>
      </c>
      <c r="H1130" s="177">
        <f>IF('9 All Base Data'!J1130="..C","..C",'9 All Base Data'!J1130*Basecase_Pop_2006)</f>
        <v>789</v>
      </c>
      <c r="I1130" s="191">
        <f>IF('9 All Base Data'!L1130="..C","..C",'9 All Base Data'!L1130*Basecase_Pop_2006)</f>
        <v>6</v>
      </c>
      <c r="J1130" s="156">
        <f>IF('9 All Base Data'!$P1130=0,0,('9 All Base Data'!$P1130*Basecase_Pop_2006)/(1+(1/(BaseCase_Mort_AllAdults_30*('9 All Base Data'!$W1130*Basecase_PM10)/10))))</f>
        <v>1.6355140186915889</v>
      </c>
      <c r="K1130" s="156">
        <f>IF('9 All Base Data'!$Q1130=0,0,('9 All Base Data'!$Q1130*Basecase_Pop_2006)/(1+(1/(BaseCase_Mort_Maori_30*('9 All Base Data'!$W1130*Basecase_PM10)/10))))</f>
        <v>0</v>
      </c>
      <c r="L1130" s="179">
        <f>133/(1+1/(BaseCase_Mort_Child_0_1*'9 All Base Data'!$AB$10/10))*IF('9 All Base Data'!$L1130="..C",0,'9 All Base Data'!L1130/'9 All Base Data'!$L$2022)</f>
        <v>8.7526671318313796E-4</v>
      </c>
      <c r="M1130" s="178">
        <f>IF('9 All Base Data'!$R1130="","",IF('9 All Base Data'!$R1130=0,0,('9 All Base Data'!$R1130*Basecase_Pop_2006)/(1+(1/(BaseCase_CardiacHA_All*('9 All Base Data'!$W1130*Basecase_PM10)/10)))))</f>
        <v>0.14115308151093442</v>
      </c>
      <c r="N1130" s="178">
        <f>IF('9 All Base Data'!$S1130="","",IF('9 All Base Data'!$S1130=0,0,('9 All Base Data'!S1130*Basecase_Pop_2006)/(1+(1/(BaseCase_RespHA_All*('9 All Base Data'!$W1130*Basecase_PM10)/10)))))</f>
        <v>0.15181518151815182</v>
      </c>
      <c r="O1130" s="178">
        <f>IF('9 All Base Data'!$T1130="","",IF('9 All Base Data'!$T1130=0,0,('9 All Base Data'!$T1130*Basecase_Pop_2006)/(1+(1/(BaseCase_RespHA_Child_1_4*('9 All Base Data'!$W1130*Basecase_PM10)/10)))))</f>
        <v>6.5359477124183E-3</v>
      </c>
      <c r="P1130" s="179">
        <f>IF('9 All Base Data'!$U1130="","",IF('9 All Base Data'!$U1130=0,0,('9 All Base Data'!$U1130*Basecase_Pop_2006)/(1+(1/(BaseCase_RespHA_Child_5_14*('9 All Base Data'!$W1130*Basecase_PM10)/10)))))</f>
        <v>0</v>
      </c>
      <c r="Q1130" s="156">
        <f>IF('7 Base case Results'!$G1130="..C",0,BaseCase_RADs_All*'7 Base case Results'!$G1130*('9 All Base Data'!$V1130*Basecase_PM10)/10)</f>
        <v>609.12000000000012</v>
      </c>
      <c r="R1130" s="189">
        <f t="shared" si="170"/>
        <v>5.8224299065420562</v>
      </c>
      <c r="S1130" s="178">
        <f t="shared" si="171"/>
        <v>0</v>
      </c>
      <c r="T1130" s="179">
        <f t="shared" si="172"/>
        <v>3.1159494989319711E-3</v>
      </c>
      <c r="U1130" s="178">
        <f t="shared" si="173"/>
        <v>8.9632206759443348E-4</v>
      </c>
      <c r="V1130" s="178">
        <f t="shared" si="174"/>
        <v>6.8848184818481851E-4</v>
      </c>
      <c r="W1130" s="178">
        <f t="shared" si="175"/>
        <v>2.9640522875816992E-5</v>
      </c>
      <c r="X1130" s="179">
        <f t="shared" si="176"/>
        <v>0</v>
      </c>
      <c r="Y1130" s="179">
        <f t="shared" si="177"/>
        <v>3.7765440000000011E-2</v>
      </c>
      <c r="Z1130" s="186">
        <f t="shared" si="178"/>
        <v>5.8648960999567681</v>
      </c>
      <c r="AA1130" s="156">
        <f>$J1130*'9 All Base Data'!$Y1130</f>
        <v>0.44554999776899423</v>
      </c>
      <c r="AB1130" s="156">
        <f>$K1130*'9 All Base Data'!$Y1130</f>
        <v>0</v>
      </c>
      <c r="AC1130" s="178">
        <f>$L1130*'9 All Base Data'!$Y1130</f>
        <v>2.3844190734482489E-4</v>
      </c>
      <c r="AD1130" s="178">
        <f>IF($M1130="","",$M1130*'9 All Base Data'!$Y1130)</f>
        <v>3.8453204578824764E-2</v>
      </c>
      <c r="AE1130" s="178">
        <f>IF($N1130="","",$N1130*'9 All Base Data'!$Y1130)</f>
        <v>4.1357795172446768E-2</v>
      </c>
      <c r="AF1130" s="178">
        <f>IF($O1130="","",$O1130*'9 All Base Data'!$Y1130)</f>
        <v>1.7805359387967274E-3</v>
      </c>
      <c r="AG1130" s="178">
        <f>IF($P1130="","",$P1130*'9 All Base Data'!$Y1130)</f>
        <v>0</v>
      </c>
      <c r="AH1130" s="167">
        <f>$Q1130*'9 All Base Data'!$Y1130</f>
        <v>165.93768780909903</v>
      </c>
      <c r="AI1130" s="178">
        <f>$R1130*'9 All Base Data'!$Y1130</f>
        <v>1.5861579920576194</v>
      </c>
      <c r="AJ1130" s="178">
        <f>$S1130*'9 All Base Data'!$Y1130</f>
        <v>0</v>
      </c>
      <c r="AK1130" s="178">
        <f>$T1130*'9 All Base Data'!$Y1130</f>
        <v>8.4885319014757661E-4</v>
      </c>
      <c r="AL1130" s="178">
        <f>IF($U1130="","",$U1130*'9 All Base Data'!$Y1130)</f>
        <v>2.4417784907553725E-4</v>
      </c>
      <c r="AM1130" s="178">
        <f>IF($V1130="","",$V1130*'9 All Base Data'!$Y1130)</f>
        <v>1.8755760110704609E-4</v>
      </c>
      <c r="AN1130" s="178">
        <f>IF($W1130="","",$W1130*'9 All Base Data'!$Y1130)</f>
        <v>8.0747304824431594E-6</v>
      </c>
      <c r="AO1130" s="178">
        <f>IF($X1130="","",$X1130*'9 All Base Data'!$Y1130)</f>
        <v>0</v>
      </c>
      <c r="AP1130" s="178">
        <f>$Y1130*'9 All Base Data'!$Y1130</f>
        <v>1.0288136644164142E-2</v>
      </c>
      <c r="AQ1130" s="179">
        <f t="shared" si="179"/>
        <v>1.5977267173421137</v>
      </c>
    </row>
    <row r="1131" spans="1:43" x14ac:dyDescent="0.25">
      <c r="A1131" s="124">
        <v>564530</v>
      </c>
      <c r="B1131" s="125" t="s">
        <v>1180</v>
      </c>
      <c r="C1131" s="126" t="s">
        <v>980</v>
      </c>
      <c r="D1131" s="101" t="s">
        <v>2105</v>
      </c>
      <c r="E1131" s="142"/>
      <c r="F1131" s="191" t="str">
        <f>IF('9 All Base Data'!G1131="Rural Centre","Rural",IF('9 All Base Data'!G1131="Rural (Incl.some Off Shore Islands)","Rural",IF('9 All Base Data'!G1131="Inlet-in TA but not in Urban Area","Rural",IF('9 All Base Data'!G1131="Rural (Incl.some Off Shore Islands)","Rural",IF('9 All Base Data'!G1131="Inlet-not in TA","Rural",IF('9 All Base Data'!G1131="Inland Water not in Urban Area","Rural",IF('9 All Base Data'!G1131="Oceanic-in Region but not in TA","Rural",'9 All Base Data'!G1131)))))))</f>
        <v>Upper Hutt Zone</v>
      </c>
      <c r="G1131" s="177">
        <f>IF('9 All Base Data'!I1131="..C","..C",'9 All Base Data'!I1131*Basecase_Pop_2006)</f>
        <v>2691</v>
      </c>
      <c r="H1131" s="177">
        <f>IF('9 All Base Data'!J1131="..C","..C",'9 All Base Data'!J1131*Basecase_Pop_2006)</f>
        <v>1689</v>
      </c>
      <c r="I1131" s="191">
        <f>IF('9 All Base Data'!L1131="..C","..C",'9 All Base Data'!L1131*Basecase_Pop_2006)</f>
        <v>30</v>
      </c>
      <c r="J1131" s="156">
        <f>IF('9 All Base Data'!$P1131=0,0,('9 All Base Data'!$P1131*Basecase_Pop_2006)/(1+(1/(BaseCase_Mort_AllAdults_30*('9 All Base Data'!$W1131*Basecase_PM10)/10))))</f>
        <v>0.96846299928395763</v>
      </c>
      <c r="K1131" s="156">
        <f>IF('9 All Base Data'!$Q1131=0,0,('9 All Base Data'!$Q1131*Basecase_Pop_2006)/(1+(1/(BaseCase_Mort_Maori_30*('9 All Base Data'!$W1131*Basecase_PM10)/10))))</f>
        <v>0</v>
      </c>
      <c r="L1131" s="179">
        <f>133/(1+1/(BaseCase_Mort_Child_0_1*'9 All Base Data'!$AB$10/10))*IF('9 All Base Data'!$L1131="..C",0,'9 All Base Data'!L1131/'9 All Base Data'!$L$2022)</f>
        <v>4.3763335659156898E-3</v>
      </c>
      <c r="M1131" s="178">
        <f>IF('9 All Base Data'!$R1131="","",IF('9 All Base Data'!$R1131=0,0,('9 All Base Data'!$R1131*Basecase_Pop_2006)/(1+(1/(BaseCase_CardiacHA_All*('9 All Base Data'!$W1131*Basecase_PM10)/10)))))</f>
        <v>0.24696340178518184</v>
      </c>
      <c r="N1131" s="178">
        <f>IF('9 All Base Data'!$S1131="","",IF('9 All Base Data'!$S1131=0,0,('9 All Base Data'!S1131*Basecase_Pop_2006)/(1+(1/(BaseCase_RespHA_All*('9 All Base Data'!$W1131*Basecase_PM10)/10)))))</f>
        <v>0.36663036663036658</v>
      </c>
      <c r="O1131" s="178">
        <f>IF('9 All Base Data'!$T1131="","",IF('9 All Base Data'!$T1131=0,0,('9 All Base Data'!$T1131*Basecase_Pop_2006)/(1+(1/(BaseCase_RespHA_Child_1_4*('9 All Base Data'!$W1131*Basecase_PM10)/10)))))</f>
        <v>0.16500032673332027</v>
      </c>
      <c r="P1131" s="179">
        <f>IF('9 All Base Data'!$U1131="","",IF('9 All Base Data'!$U1131=0,0,('9 All Base Data'!$U1131*Basecase_Pop_2006)/(1+(1/(BaseCase_RespHA_Child_5_14*('9 All Base Data'!$W1131*Basecase_PM10)/10)))))</f>
        <v>8.8226730078617893E-2</v>
      </c>
      <c r="Q1131" s="156">
        <f>IF('7 Base case Results'!$G1131="..C",0,BaseCase_RADs_All*'7 Base case Results'!$G1131*('9 All Base Data'!$V1131*Basecase_PM10)/10)</f>
        <v>1467.6713999999999</v>
      </c>
      <c r="R1131" s="189">
        <f t="shared" si="170"/>
        <v>3.4477282774508895</v>
      </c>
      <c r="S1131" s="178">
        <f t="shared" si="171"/>
        <v>0</v>
      </c>
      <c r="T1131" s="179">
        <f t="shared" si="172"/>
        <v>1.5579747494659856E-2</v>
      </c>
      <c r="U1131" s="178">
        <f t="shared" si="173"/>
        <v>1.5682176013359047E-3</v>
      </c>
      <c r="V1131" s="178">
        <f t="shared" si="174"/>
        <v>1.6626687126687124E-3</v>
      </c>
      <c r="W1131" s="178">
        <f t="shared" si="175"/>
        <v>7.4827648173560733E-4</v>
      </c>
      <c r="X1131" s="179">
        <f t="shared" si="176"/>
        <v>4.0010822090653215E-4</v>
      </c>
      <c r="Y1131" s="179">
        <f t="shared" si="177"/>
        <v>9.0995626799999993E-2</v>
      </c>
      <c r="Z1131" s="186">
        <f t="shared" si="178"/>
        <v>3.5575345380595538</v>
      </c>
      <c r="AA1131" s="156">
        <f>$J1131*'9 All Base Data'!$Y1131</f>
        <v>0.27080718402246817</v>
      </c>
      <c r="AB1131" s="156">
        <f>$K1131*'9 All Base Data'!$Y1131</f>
        <v>0</v>
      </c>
      <c r="AC1131" s="178">
        <f>$L1131*'9 All Base Data'!$Y1131</f>
        <v>1.2237355172111696E-3</v>
      </c>
      <c r="AD1131" s="178">
        <f>IF($M1131="","",$M1131*'9 All Base Data'!$Y1131)</f>
        <v>6.9057324279298685E-2</v>
      </c>
      <c r="AE1131" s="178">
        <f>IF($N1131="","",$N1131*'9 All Base Data'!$Y1131)</f>
        <v>0.10251928802411946</v>
      </c>
      <c r="AF1131" s="178">
        <f>IF($O1131="","",$O1131*'9 All Base Data'!$Y1131)</f>
        <v>4.6138338664951206E-2</v>
      </c>
      <c r="AG1131" s="178">
        <f>IF($P1131="","",$P1131*'9 All Base Data'!$Y1131)</f>
        <v>2.4670464793973543E-2</v>
      </c>
      <c r="AH1131" s="167">
        <f>$Q1131*'9 All Base Data'!$Y1131</f>
        <v>410.39870309777069</v>
      </c>
      <c r="AI1131" s="178">
        <f>$R1131*'9 All Base Data'!$Y1131</f>
        <v>0.9640735751199867</v>
      </c>
      <c r="AJ1131" s="178">
        <f>$S1131*'9 All Base Data'!$Y1131</f>
        <v>0</v>
      </c>
      <c r="AK1131" s="178">
        <f>$T1131*'9 All Base Data'!$Y1131</f>
        <v>4.3564984412717642E-3</v>
      </c>
      <c r="AL1131" s="178">
        <f>IF($U1131="","",$U1131*'9 All Base Data'!$Y1131)</f>
        <v>4.3851400917354667E-4</v>
      </c>
      <c r="AM1131" s="178">
        <f>IF($V1131="","",$V1131*'9 All Base Data'!$Y1131)</f>
        <v>4.6492497118938176E-4</v>
      </c>
      <c r="AN1131" s="178">
        <f>IF($W1131="","",$W1131*'9 All Base Data'!$Y1131)</f>
        <v>2.092373658455537E-4</v>
      </c>
      <c r="AO1131" s="178">
        <f>IF($X1131="","",$X1131*'9 All Base Data'!$Y1131)</f>
        <v>1.1188055784067003E-4</v>
      </c>
      <c r="AP1131" s="178">
        <f>$Y1131*'9 All Base Data'!$Y1131</f>
        <v>2.5444719592061783E-2</v>
      </c>
      <c r="AQ1131" s="179">
        <f t="shared" si="179"/>
        <v>0.99477823213368299</v>
      </c>
    </row>
    <row r="1132" spans="1:43" x14ac:dyDescent="0.25">
      <c r="A1132" s="124">
        <v>564601</v>
      </c>
      <c r="B1132" s="125" t="s">
        <v>1181</v>
      </c>
      <c r="C1132" s="126" t="s">
        <v>980</v>
      </c>
      <c r="D1132" s="101" t="s">
        <v>2105</v>
      </c>
      <c r="E1132" s="142"/>
      <c r="F1132" s="191" t="str">
        <f>IF('9 All Base Data'!G1132="Rural Centre","Rural",IF('9 All Base Data'!G1132="Rural (Incl.some Off Shore Islands)","Rural",IF('9 All Base Data'!G1132="Inlet-in TA but not in Urban Area","Rural",IF('9 All Base Data'!G1132="Rural (Incl.some Off Shore Islands)","Rural",IF('9 All Base Data'!G1132="Inlet-not in TA","Rural",IF('9 All Base Data'!G1132="Inland Water not in Urban Area","Rural",IF('9 All Base Data'!G1132="Oceanic-in Region but not in TA","Rural",'9 All Base Data'!G1132)))))))</f>
        <v>Rural</v>
      </c>
      <c r="G1132" s="177">
        <f>IF('9 All Base Data'!I1132="..C","..C",'9 All Base Data'!I1132*Basecase_Pop_2006)</f>
        <v>201</v>
      </c>
      <c r="H1132" s="177">
        <f>IF('9 All Base Data'!J1132="..C","..C",'9 All Base Data'!J1132*Basecase_Pop_2006)</f>
        <v>132</v>
      </c>
      <c r="I1132" s="191" t="str">
        <f>IF('9 All Base Data'!L1132="..C","..C",'9 All Base Data'!L1132*Basecase_Pop_2006)</f>
        <v>..C</v>
      </c>
      <c r="J1132" s="156">
        <f>IF('9 All Base Data'!$P1132=0,0,('9 All Base Data'!$P1132*Basecase_Pop_2006)/(1+(1/(BaseCase_Mort_AllAdults_30*('9 All Base Data'!$W1132*Basecase_PM10)/10))))</f>
        <v>0.89831311150891757</v>
      </c>
      <c r="K1132" s="156">
        <f>IF('9 All Base Data'!$Q1132=0,0,('9 All Base Data'!$Q1132*Basecase_Pop_2006)/(1+(1/(BaseCase_Mort_Maori_30*('9 All Base Data'!$W1132*Basecase_PM10)/10))))</f>
        <v>0</v>
      </c>
      <c r="L1132" s="179">
        <f>133/(1+1/(BaseCase_Mort_Child_0_1*'9 All Base Data'!$AB$10/10))*IF('9 All Base Data'!$L1132="..C",0,'9 All Base Data'!L1132/'9 All Base Data'!$L$2022)</f>
        <v>0</v>
      </c>
      <c r="M1132" s="178">
        <f>IF('9 All Base Data'!$R1132="","",IF('9 All Base Data'!$R1132=0,0,('9 All Base Data'!$R1132*Basecase_Pop_2006)/(1+(1/(BaseCase_CardiacHA_All*('9 All Base Data'!$W1132*Basecase_PM10)/10)))))</f>
        <v>1.2691310154839557E-2</v>
      </c>
      <c r="N1132" s="178">
        <f>IF('9 All Base Data'!$S1132="","",IF('9 All Base Data'!$S1132=0,0,('9 All Base Data'!S1132*Basecase_Pop_2006)/(1+(1/(BaseCase_RespHA_All*('9 All Base Data'!$W1132*Basecase_PM10)/10)))))</f>
        <v>2.6356604528573933E-2</v>
      </c>
      <c r="O1132" s="178">
        <f>IF('9 All Base Data'!$T1132="","",IF('9 All Base Data'!$T1132=0,0,('9 All Base Data'!$T1132*Basecase_Pop_2006)/(1+(1/(BaseCase_RespHA_Child_1_4*('9 All Base Data'!$W1132*Basecase_PM10)/10)))))</f>
        <v>5.2299676490081435E-3</v>
      </c>
      <c r="P1132" s="179">
        <f>IF('9 All Base Data'!$U1132="","",IF('9 All Base Data'!$U1132=0,0,('9 All Base Data'!$U1132*Basecase_Pop_2006)/(1+(1/(BaseCase_RespHA_Child_5_14*('9 All Base Data'!$W1132*Basecase_PM10)/10)))))</f>
        <v>2.3351661767147501E-2</v>
      </c>
      <c r="Q1132" s="156">
        <f>IF('7 Base case Results'!$G1132="..C",0,BaseCase_RADs_All*'7 Base case Results'!$G1132*('9 All Base Data'!$V1132*Basecase_PM10)/10)</f>
        <v>57.670920000000002</v>
      </c>
      <c r="R1132" s="189">
        <f t="shared" si="170"/>
        <v>3.1979946769717467</v>
      </c>
      <c r="S1132" s="178">
        <f t="shared" si="171"/>
        <v>0</v>
      </c>
      <c r="T1132" s="179">
        <f t="shared" si="172"/>
        <v>0</v>
      </c>
      <c r="U1132" s="178">
        <f t="shared" si="173"/>
        <v>8.0589819483231176E-5</v>
      </c>
      <c r="V1132" s="178">
        <f t="shared" si="174"/>
        <v>1.1952720153708279E-4</v>
      </c>
      <c r="W1132" s="178">
        <f t="shared" si="175"/>
        <v>2.3717903288251933E-5</v>
      </c>
      <c r="X1132" s="179">
        <f t="shared" si="176"/>
        <v>1.0589978611401391E-4</v>
      </c>
      <c r="Y1132" s="179">
        <f t="shared" si="177"/>
        <v>3.5755970400000001E-3</v>
      </c>
      <c r="Z1132" s="186">
        <f t="shared" si="178"/>
        <v>3.2017703910327673</v>
      </c>
      <c r="AA1132" s="156">
        <f>$J1132*'9 All Base Data'!$Y1132</f>
        <v>7.8246789964595415E-2</v>
      </c>
      <c r="AB1132" s="156">
        <f>$K1132*'9 All Base Data'!$Y1132</f>
        <v>0</v>
      </c>
      <c r="AC1132" s="178">
        <f>$L1132*'9 All Base Data'!$Y1132</f>
        <v>0</v>
      </c>
      <c r="AD1132" s="178">
        <f>IF($M1132="","",$M1132*'9 All Base Data'!$Y1132)</f>
        <v>1.1054656414768466E-3</v>
      </c>
      <c r="AE1132" s="178">
        <f>IF($N1132="","",$N1132*'9 All Base Data'!$Y1132)</f>
        <v>2.2957693395603477E-3</v>
      </c>
      <c r="AF1132" s="178">
        <f>IF($O1132="","",$O1132*'9 All Base Data'!$Y1132)</f>
        <v>4.5555182809942394E-4</v>
      </c>
      <c r="AG1132" s="178">
        <f>IF($P1132="","",$P1132*'9 All Base Data'!$Y1132)</f>
        <v>2.0340263881366322E-3</v>
      </c>
      <c r="AH1132" s="167">
        <f>$Q1132*'9 All Base Data'!$Y1132</f>
        <v>5.0233758212936745</v>
      </c>
      <c r="AI1132" s="178">
        <f>$R1132*'9 All Base Data'!$Y1132</f>
        <v>0.27855857227395969</v>
      </c>
      <c r="AJ1132" s="178">
        <f>$S1132*'9 All Base Data'!$Y1132</f>
        <v>0</v>
      </c>
      <c r="AK1132" s="178">
        <f>$T1132*'9 All Base Data'!$Y1132</f>
        <v>0</v>
      </c>
      <c r="AL1132" s="178">
        <f>IF($U1132="","",$U1132*'9 All Base Data'!$Y1132)</f>
        <v>7.0197068233779755E-6</v>
      </c>
      <c r="AM1132" s="178">
        <f>IF($V1132="","",$V1132*'9 All Base Data'!$Y1132)</f>
        <v>1.0411313954906178E-5</v>
      </c>
      <c r="AN1132" s="178">
        <f>IF($W1132="","",$W1132*'9 All Base Data'!$Y1132)</f>
        <v>2.0659275404308877E-6</v>
      </c>
      <c r="AO1132" s="178">
        <f>IF($X1132="","",$X1132*'9 All Base Data'!$Y1132)</f>
        <v>9.2243096701996275E-6</v>
      </c>
      <c r="AP1132" s="178">
        <f>$Y1132*'9 All Base Data'!$Y1132</f>
        <v>3.114493009202078E-4</v>
      </c>
      <c r="AQ1132" s="179">
        <f t="shared" si="179"/>
        <v>0.27888745259565817</v>
      </c>
    </row>
    <row r="1133" spans="1:43" x14ac:dyDescent="0.25">
      <c r="A1133" s="124">
        <v>564602</v>
      </c>
      <c r="B1133" s="125" t="s">
        <v>1182</v>
      </c>
      <c r="C1133" s="126" t="s">
        <v>980</v>
      </c>
      <c r="D1133" s="101" t="s">
        <v>2105</v>
      </c>
      <c r="E1133" s="142"/>
      <c r="F1133" s="191" t="str">
        <f>IF('9 All Base Data'!G1133="Rural Centre","Rural",IF('9 All Base Data'!G1133="Rural (Incl.some Off Shore Islands)","Rural",IF('9 All Base Data'!G1133="Inlet-in TA but not in Urban Area","Rural",IF('9 All Base Data'!G1133="Rural (Incl.some Off Shore Islands)","Rural",IF('9 All Base Data'!G1133="Inlet-not in TA","Rural",IF('9 All Base Data'!G1133="Inland Water not in Urban Area","Rural",IF('9 All Base Data'!G1133="Oceanic-in Region but not in TA","Rural",'9 All Base Data'!G1133)))))))</f>
        <v>Upper Hutt Zone</v>
      </c>
      <c r="G1133" s="177">
        <f>IF('9 All Base Data'!I1133="..C","..C",'9 All Base Data'!I1133*Basecase_Pop_2006)</f>
        <v>1386</v>
      </c>
      <c r="H1133" s="177">
        <f>IF('9 All Base Data'!J1133="..C","..C",'9 All Base Data'!J1133*Basecase_Pop_2006)</f>
        <v>885</v>
      </c>
      <c r="I1133" s="191">
        <f>IF('9 All Base Data'!L1133="..C","..C",'9 All Base Data'!L1133*Basecase_Pop_2006)</f>
        <v>15</v>
      </c>
      <c r="J1133" s="156">
        <f>IF('9 All Base Data'!$P1133=0,0,('9 All Base Data'!$P1133*Basecase_Pop_2006)/(1+(1/(BaseCase_Mort_AllAdults_30*('9 All Base Data'!$W1133*Basecase_PM10)/10))))</f>
        <v>2.1806853582554516E-2</v>
      </c>
      <c r="K1133" s="156">
        <f>IF('9 All Base Data'!$Q1133=0,0,('9 All Base Data'!$Q1133*Basecase_Pop_2006)/(1+(1/(BaseCase_Mort_Maori_30*('9 All Base Data'!$W1133*Basecase_PM10)/10))))</f>
        <v>0</v>
      </c>
      <c r="L1133" s="179">
        <f>133/(1+1/(BaseCase_Mort_Child_0_1*'9 All Base Data'!$AB$10/10))*IF('9 All Base Data'!$L1133="..C",0,'9 All Base Data'!L1133/'9 All Base Data'!$L$2022)</f>
        <v>2.1881667829578449E-3</v>
      </c>
      <c r="M1133" s="178">
        <f>IF('9 All Base Data'!$R1133="","",IF('9 All Base Data'!$R1133=0,0,('9 All Base Data'!$R1133*Basecase_Pop_2006)/(1+(1/(BaseCase_CardiacHA_All*('9 All Base Data'!$W1133*Basecase_PM10)/10)))))</f>
        <v>0</v>
      </c>
      <c r="N1133" s="178">
        <f>IF('9 All Base Data'!$S1133="","",IF('9 All Base Data'!$S1133=0,0,('9 All Base Data'!S1133*Basecase_Pop_2006)/(1+(1/(BaseCase_RespHA_All*('9 All Base Data'!$W1133*Basecase_PM10)/10)))))</f>
        <v>0</v>
      </c>
      <c r="O1133" s="178">
        <f>IF('9 All Base Data'!$T1133="","",IF('9 All Base Data'!$T1133=0,0,('9 All Base Data'!$T1133*Basecase_Pop_2006)/(1+(1/(BaseCase_RespHA_Child_1_4*('9 All Base Data'!$W1133*Basecase_PM10)/10)))))</f>
        <v>0</v>
      </c>
      <c r="P1133" s="179">
        <f>IF('9 All Base Data'!$U1133="","",IF('9 All Base Data'!$U1133=0,0,('9 All Base Data'!$U1133*Basecase_Pop_2006)/(1+(1/(BaseCase_RespHA_Child_5_14*('9 All Base Data'!$W1133*Basecase_PM10)/10)))))</f>
        <v>0</v>
      </c>
      <c r="Q1133" s="156">
        <f>IF('7 Base case Results'!$G1133="..C",0,BaseCase_RADs_All*'7 Base case Results'!$G1133*('9 All Base Data'!$V1133*Basecase_PM10)/10)</f>
        <v>748.44</v>
      </c>
      <c r="R1133" s="189">
        <f t="shared" ref="R1133:R1196" si="180">$J1133*BaseCase_Cost_Mort_AllAdults_30/1000000</f>
        <v>7.7632398753894077E-2</v>
      </c>
      <c r="S1133" s="178">
        <f t="shared" ref="S1133:S1196" si="181">$K1133*BaseCase_Cost_Mort_Maori_30/1000000</f>
        <v>0</v>
      </c>
      <c r="T1133" s="179">
        <f t="shared" ref="T1133:T1196" si="182">$L1133*BaseCase_Cost_Mort_Child_0_1/1000000</f>
        <v>7.7898737473299281E-3</v>
      </c>
      <c r="U1133" s="178">
        <f t="shared" ref="U1133:U1196" si="183">IF($M1133="","",$M1133*BaseCase_Cost_CardiacHA_All/1000000)</f>
        <v>0</v>
      </c>
      <c r="V1133" s="178">
        <f t="shared" ref="V1133:V1196" si="184">IF($N1133="","",$N1133*BaseCase_Cost_RespHA_All/1000000)</f>
        <v>0</v>
      </c>
      <c r="W1133" s="178">
        <f t="shared" ref="W1133:W1196" si="185">IF($O1133="","",$O1133*BaseCase_Cost_RespHA_Child_1_4/1000000)</f>
        <v>0</v>
      </c>
      <c r="X1133" s="179">
        <f t="shared" ref="X1133:X1196" si="186">IF($P1133="","",$P1133*BaseCase_Cost_RespHA_Child_5_14/1000000)</f>
        <v>0</v>
      </c>
      <c r="Y1133" s="179">
        <f t="shared" ref="Y1133:Y1196" si="187">$Q1133*BaseCase_Cost_RADs_All/1000000</f>
        <v>4.6403280000000005E-2</v>
      </c>
      <c r="Z1133" s="186">
        <f t="shared" si="178"/>
        <v>0.13182555250122402</v>
      </c>
      <c r="AA1133" s="156">
        <f>$J1133*'9 All Base Data'!$Y1133</f>
        <v>5.9406666369199229E-3</v>
      </c>
      <c r="AB1133" s="156">
        <f>$K1133*'9 All Base Data'!$Y1133</f>
        <v>0</v>
      </c>
      <c r="AC1133" s="178">
        <f>$L1133*'9 All Base Data'!$Y1133</f>
        <v>5.9610476836206221E-4</v>
      </c>
      <c r="AD1133" s="178">
        <f>IF($M1133="","",$M1133*'9 All Base Data'!$Y1133)</f>
        <v>0</v>
      </c>
      <c r="AE1133" s="178">
        <f>IF($N1133="","",$N1133*'9 All Base Data'!$Y1133)</f>
        <v>0</v>
      </c>
      <c r="AF1133" s="178">
        <f>IF($O1133="","",$O1133*'9 All Base Data'!$Y1133)</f>
        <v>0</v>
      </c>
      <c r="AG1133" s="178">
        <f>IF($P1133="","",$P1133*'9 All Base Data'!$Y1133)</f>
        <v>0</v>
      </c>
      <c r="AH1133" s="167">
        <f>$Q1133*'9 All Base Data'!$Y1133</f>
        <v>203.8915206590525</v>
      </c>
      <c r="AI1133" s="178">
        <f>$R1133*'9 All Base Data'!$Y1133</f>
        <v>2.1148773227434924E-2</v>
      </c>
      <c r="AJ1133" s="178">
        <f>$S1133*'9 All Base Data'!$Y1133</f>
        <v>0</v>
      </c>
      <c r="AK1133" s="178">
        <f>$T1133*'9 All Base Data'!$Y1133</f>
        <v>2.1221329753689415E-3</v>
      </c>
      <c r="AL1133" s="178">
        <f>IF($U1133="","",$U1133*'9 All Base Data'!$Y1133)</f>
        <v>0</v>
      </c>
      <c r="AM1133" s="178">
        <f>IF($V1133="","",$V1133*'9 All Base Data'!$Y1133)</f>
        <v>0</v>
      </c>
      <c r="AN1133" s="178">
        <f>IF($W1133="","",$W1133*'9 All Base Data'!$Y1133)</f>
        <v>0</v>
      </c>
      <c r="AO1133" s="178">
        <f>IF($X1133="","",$X1133*'9 All Base Data'!$Y1133)</f>
        <v>0</v>
      </c>
      <c r="AP1133" s="178">
        <f>$Y1133*'9 All Base Data'!$Y1133</f>
        <v>1.2641274280861255E-2</v>
      </c>
      <c r="AQ1133" s="179">
        <f t="shared" si="179"/>
        <v>3.5912180483665124E-2</v>
      </c>
    </row>
    <row r="1134" spans="1:43" x14ac:dyDescent="0.25">
      <c r="A1134" s="124">
        <v>564800</v>
      </c>
      <c r="B1134" s="125" t="s">
        <v>1183</v>
      </c>
      <c r="C1134" s="126" t="s">
        <v>980</v>
      </c>
      <c r="D1134" s="101" t="s">
        <v>2106</v>
      </c>
      <c r="E1134" s="142"/>
      <c r="F1134" s="191" t="str">
        <f>IF('9 All Base Data'!G1134="Rural Centre","Rural",IF('9 All Base Data'!G1134="Rural (Incl.some Off Shore Islands)","Rural",IF('9 All Base Data'!G1134="Inlet-in TA but not in Urban Area","Rural",IF('9 All Base Data'!G1134="Rural (Incl.some Off Shore Islands)","Rural",IF('9 All Base Data'!G1134="Inlet-not in TA","Rural",IF('9 All Base Data'!G1134="Inland Water not in Urban Area","Rural",IF('9 All Base Data'!G1134="Oceanic-in Region but not in TA","Rural",'9 All Base Data'!G1134)))))))</f>
        <v>Lower Hutt Zone</v>
      </c>
      <c r="G1134" s="177">
        <f>IF('9 All Base Data'!I1134="..C","..C",'9 All Base Data'!I1134*Basecase_Pop_2006)</f>
        <v>3804</v>
      </c>
      <c r="H1134" s="177">
        <f>IF('9 All Base Data'!J1134="..C","..C",'9 All Base Data'!J1134*Basecase_Pop_2006)</f>
        <v>1953</v>
      </c>
      <c r="I1134" s="191">
        <f>IF('9 All Base Data'!L1134="..C","..C",'9 All Base Data'!L1134*Basecase_Pop_2006)</f>
        <v>63</v>
      </c>
      <c r="J1134" s="156">
        <f>IF('9 All Base Data'!$P1134=0,0,('9 All Base Data'!$P1134*Basecase_Pop_2006)/(1+(1/(BaseCase_Mort_AllAdults_30*('9 All Base Data'!$W1134*Basecase_PM10)/10))))</f>
        <v>4.402104542199807E-2</v>
      </c>
      <c r="K1134" s="156">
        <f>IF('9 All Base Data'!$Q1134=0,0,('9 All Base Data'!$Q1134*Basecase_Pop_2006)/(1+(1/(BaseCase_Mort_Maori_30*('9 All Base Data'!$W1134*Basecase_PM10)/10))))</f>
        <v>0</v>
      </c>
      <c r="L1134" s="179">
        <f>133/(1+1/(BaseCase_Mort_Child_0_1*'9 All Base Data'!$AB$10/10))*IF('9 All Base Data'!$L1134="..C",0,'9 All Base Data'!L1134/'9 All Base Data'!$L$2022)</f>
        <v>9.1903004884229481E-3</v>
      </c>
      <c r="M1134" s="178">
        <f>IF('9 All Base Data'!$R1134="","",IF('9 All Base Data'!$R1134=0,0,('9 All Base Data'!$R1134*Basecase_Pop_2006)/(1+(1/(BaseCase_CardiacHA_All*('9 All Base Data'!$W1134*Basecase_PM10)/10)))))</f>
        <v>0.36140985627099781</v>
      </c>
      <c r="N1134" s="178">
        <f>IF('9 All Base Data'!$S1134="","",IF('9 All Base Data'!$S1134=0,0,('9 All Base Data'!S1134*Basecase_Pop_2006)/(1+(1/(BaseCase_RespHA_All*('9 All Base Data'!$W1134*Basecase_PM10)/10)))))</f>
        <v>0.65993465993465994</v>
      </c>
      <c r="O1134" s="178">
        <f>IF('9 All Base Data'!$T1134="","",IF('9 All Base Data'!$T1134=0,0,('9 All Base Data'!$T1134*Basecase_Pop_2006)/(1+(1/(BaseCase_RespHA_Child_1_4*('9 All Base Data'!$W1134*Basecase_PM10)/10)))))</f>
        <v>0.33000065346664054</v>
      </c>
      <c r="P1134" s="179">
        <f>IF('9 All Base Data'!$U1134="","",IF('9 All Base Data'!$U1134=0,0,('9 All Base Data'!$U1134*Basecase_Pop_2006)/(1+(1/(BaseCase_RespHA_Child_5_14*('9 All Base Data'!$W1134*Basecase_PM10)/10)))))</f>
        <v>0.16665049014850047</v>
      </c>
      <c r="Q1134" s="156">
        <f>IF('7 Base case Results'!$G1134="..C",0,BaseCase_RADs_All*'7 Base case Results'!$G1134*('9 All Base Data'!$V1134*Basecase_PM10)/10)</f>
        <v>2074.7015999999999</v>
      </c>
      <c r="R1134" s="189">
        <f t="shared" si="180"/>
        <v>0.15671492170231313</v>
      </c>
      <c r="S1134" s="178">
        <f t="shared" si="181"/>
        <v>0</v>
      </c>
      <c r="T1134" s="179">
        <f t="shared" si="182"/>
        <v>3.2717469738785691E-2</v>
      </c>
      <c r="U1134" s="178">
        <f t="shared" si="183"/>
        <v>2.2949525873208363E-3</v>
      </c>
      <c r="V1134" s="178">
        <f t="shared" si="184"/>
        <v>2.992803682803683E-3</v>
      </c>
      <c r="W1134" s="178">
        <f t="shared" si="185"/>
        <v>1.4965529634712147E-3</v>
      </c>
      <c r="X1134" s="179">
        <f t="shared" si="186"/>
        <v>7.5575997282344967E-4</v>
      </c>
      <c r="Y1134" s="179">
        <f t="shared" si="187"/>
        <v>0.1286314992</v>
      </c>
      <c r="Z1134" s="186">
        <f t="shared" ref="Z1134:Z1197" si="188">SUM(R1134,T1134:V1134,Y1134)</f>
        <v>0.32335164691122337</v>
      </c>
      <c r="AA1134" s="156">
        <f>$J1134*'9 All Base Data'!$Y1134</f>
        <v>1.4939334797640169E-2</v>
      </c>
      <c r="AB1134" s="156">
        <f>$K1134*'9 All Base Data'!$Y1134</f>
        <v>0</v>
      </c>
      <c r="AC1134" s="178">
        <f>$L1134*'9 All Base Data'!$Y1134</f>
        <v>3.118894032872212E-3</v>
      </c>
      <c r="AD1134" s="178">
        <f>IF($M1134="","",$M1134*'9 All Base Data'!$Y1134)</f>
        <v>0.12265094547939485</v>
      </c>
      <c r="AE1134" s="178">
        <f>IF($N1134="","",$N1134*'9 All Base Data'!$Y1134)</f>
        <v>0.22396071549005042</v>
      </c>
      <c r="AF1134" s="178">
        <f>IF($O1134="","",$O1134*'9 All Base Data'!$Y1134)</f>
        <v>0.11199166667483497</v>
      </c>
      <c r="AG1134" s="178">
        <f>IF($P1134="","",$P1134*'9 All Base Data'!$Y1134)</f>
        <v>5.6555846019848581E-2</v>
      </c>
      <c r="AH1134" s="167">
        <f>$Q1134*'9 All Base Data'!$Y1134</f>
        <v>704.08736345255375</v>
      </c>
      <c r="AI1134" s="178">
        <f>$R1134*'9 All Base Data'!$Y1134</f>
        <v>5.3184031879599004E-2</v>
      </c>
      <c r="AJ1134" s="178">
        <f>$S1134*'9 All Base Data'!$Y1134</f>
        <v>0</v>
      </c>
      <c r="AK1134" s="178">
        <f>$T1134*'9 All Base Data'!$Y1134</f>
        <v>1.1103262757025074E-2</v>
      </c>
      <c r="AL1134" s="178">
        <f>IF($U1134="","",$U1134*'9 All Base Data'!$Y1134)</f>
        <v>7.7883350379415737E-4</v>
      </c>
      <c r="AM1134" s="178">
        <f>IF($V1134="","",$V1134*'9 All Base Data'!$Y1134)</f>
        <v>1.0156618447473788E-3</v>
      </c>
      <c r="AN1134" s="178">
        <f>IF($W1134="","",$W1134*'9 All Base Data'!$Y1134)</f>
        <v>5.0788220837037648E-4</v>
      </c>
      <c r="AO1134" s="178">
        <f>IF($X1134="","",$X1134*'9 All Base Data'!$Y1134)</f>
        <v>2.5648076170001335E-4</v>
      </c>
      <c r="AP1134" s="178">
        <f>$Y1134*'9 All Base Data'!$Y1134</f>
        <v>4.3653416534058333E-2</v>
      </c>
      <c r="AQ1134" s="179">
        <f t="shared" ref="AQ1134:AQ1197" si="189">SUM(AI1134,AK1134:AM1134,AP1134)</f>
        <v>0.10973520651922394</v>
      </c>
    </row>
    <row r="1135" spans="1:43" x14ac:dyDescent="0.25">
      <c r="A1135" s="124">
        <v>564900</v>
      </c>
      <c r="B1135" s="125" t="s">
        <v>1185</v>
      </c>
      <c r="C1135" s="126" t="s">
        <v>980</v>
      </c>
      <c r="D1135" s="101" t="s">
        <v>2106</v>
      </c>
      <c r="E1135" s="142"/>
      <c r="F1135" s="191" t="str">
        <f>IF('9 All Base Data'!G1135="Rural Centre","Rural",IF('9 All Base Data'!G1135="Rural (Incl.some Off Shore Islands)","Rural",IF('9 All Base Data'!G1135="Inlet-in TA but not in Urban Area","Rural",IF('9 All Base Data'!G1135="Rural (Incl.some Off Shore Islands)","Rural",IF('9 All Base Data'!G1135="Inlet-not in TA","Rural",IF('9 All Base Data'!G1135="Inland Water not in Urban Area","Rural",IF('9 All Base Data'!G1135="Oceanic-in Region but not in TA","Rural",'9 All Base Data'!G1135)))))))</f>
        <v>Lower Hutt Zone</v>
      </c>
      <c r="G1135" s="177">
        <f>IF('9 All Base Data'!I1135="..C","..C",'9 All Base Data'!I1135*Basecase_Pop_2006)</f>
        <v>3138</v>
      </c>
      <c r="H1135" s="177">
        <f>IF('9 All Base Data'!J1135="..C","..C",'9 All Base Data'!J1135*Basecase_Pop_2006)</f>
        <v>1785</v>
      </c>
      <c r="I1135" s="191">
        <f>IF('9 All Base Data'!L1135="..C","..C",'9 All Base Data'!L1135*Basecase_Pop_2006)</f>
        <v>57</v>
      </c>
      <c r="J1135" s="156">
        <f>IF('9 All Base Data'!$P1135=0,0,('9 All Base Data'!$P1135*Basecase_Pop_2006)/(1+(1/(BaseCase_Mort_AllAdults_30*('9 All Base Data'!$W1135*Basecase_PM10)/10))))</f>
        <v>0.90243143115096047</v>
      </c>
      <c r="K1135" s="156">
        <f>IF('9 All Base Data'!$Q1135=0,0,('9 All Base Data'!$Q1135*Basecase_Pop_2006)/(1+(1/(BaseCase_Mort_Maori_30*('9 All Base Data'!$W1135*Basecase_PM10)/10))))</f>
        <v>0.33610648918469216</v>
      </c>
      <c r="L1135" s="179">
        <f>133/(1+1/(BaseCase_Mort_Child_0_1*'9 All Base Data'!$AB$10/10))*IF('9 All Base Data'!$L1135="..C",0,'9 All Base Data'!L1135/'9 All Base Data'!$L$2022)</f>
        <v>8.3150337752398093E-3</v>
      </c>
      <c r="M1135" s="178">
        <f>IF('9 All Base Data'!$R1135="","",IF('9 All Base Data'!$R1135=0,0,('9 All Base Data'!$R1135*Basecase_Pop_2006)/(1+(1/(BaseCase_CardiacHA_All*('9 All Base Data'!$W1135*Basecase_PM10)/10)))))</f>
        <v>0.30920621036518703</v>
      </c>
      <c r="N1135" s="178">
        <f>IF('9 All Base Data'!$S1135="","",IF('9 All Base Data'!$S1135=0,0,('9 All Base Data'!S1135*Basecase_Pop_2006)/(1+(1/(BaseCase_RespHA_All*('9 All Base Data'!$W1135*Basecase_PM10)/10)))))</f>
        <v>0.57660957660957657</v>
      </c>
      <c r="O1135" s="178">
        <f>IF('9 All Base Data'!$T1135="","",IF('9 All Base Data'!$T1135=0,0,('9 All Base Data'!$T1135*Basecase_Pop_2006)/(1+(1/(BaseCase_RespHA_Child_1_4*('9 All Base Data'!$W1135*Basecase_PM10)/10)))))</f>
        <v>0.26400052277331243</v>
      </c>
      <c r="P1135" s="179">
        <f>IF('9 All Base Data'!$U1135="","",IF('9 All Base Data'!$U1135=0,0,('9 All Base Data'!$U1135*Basecase_Pop_2006)/(1+(1/(BaseCase_RespHA_Child_5_14*('9 All Base Data'!$W1135*Basecase_PM10)/10)))))</f>
        <v>0.2254683102009124</v>
      </c>
      <c r="Q1135" s="156">
        <f>IF('7 Base case Results'!$G1135="..C",0,BaseCase_RADs_All*'7 Base case Results'!$G1135*('9 All Base Data'!$V1135*Basecase_PM10)/10)</f>
        <v>1711.4652000000001</v>
      </c>
      <c r="R1135" s="189">
        <f t="shared" si="180"/>
        <v>3.2126558948974195</v>
      </c>
      <c r="S1135" s="178">
        <f t="shared" si="181"/>
        <v>1.1965391014975042</v>
      </c>
      <c r="T1135" s="179">
        <f t="shared" si="182"/>
        <v>2.9601520239853723E-2</v>
      </c>
      <c r="U1135" s="178">
        <f t="shared" si="183"/>
        <v>1.9634594358189377E-3</v>
      </c>
      <c r="V1135" s="178">
        <f t="shared" si="184"/>
        <v>2.6149244299244296E-3</v>
      </c>
      <c r="W1135" s="178">
        <f t="shared" si="185"/>
        <v>1.1972423707769719E-3</v>
      </c>
      <c r="X1135" s="179">
        <f t="shared" si="186"/>
        <v>1.0224987867611377E-3</v>
      </c>
      <c r="Y1135" s="179">
        <f t="shared" si="187"/>
        <v>0.1061108424</v>
      </c>
      <c r="Z1135" s="186">
        <f t="shared" si="188"/>
        <v>3.3529466414030171</v>
      </c>
      <c r="AA1135" s="156">
        <f>$J1135*'9 All Base Data'!$Y1135</f>
        <v>0.30625636335162348</v>
      </c>
      <c r="AB1135" s="156">
        <f>$K1135*'9 All Base Data'!$Y1135</f>
        <v>0.11406379202163057</v>
      </c>
      <c r="AC1135" s="178">
        <f>$L1135*'9 All Base Data'!$Y1135</f>
        <v>2.8218565059320009E-3</v>
      </c>
      <c r="AD1135" s="178">
        <f>IF($M1135="","",$M1135*'9 All Base Data'!$Y1135)</f>
        <v>0.10493469779903782</v>
      </c>
      <c r="AE1135" s="178">
        <f>IF($N1135="","",$N1135*'9 All Base Data'!$Y1135)</f>
        <v>0.19568284737261979</v>
      </c>
      <c r="AF1135" s="178">
        <f>IF($O1135="","",$O1135*'9 All Base Data'!$Y1135)</f>
        <v>8.9593333339867978E-2</v>
      </c>
      <c r="AG1135" s="178">
        <f>IF($P1135="","",$P1135*'9 All Base Data'!$Y1135)</f>
        <v>7.6516732850383379E-2</v>
      </c>
      <c r="AH1135" s="167">
        <f>$Q1135*'9 All Base Data'!$Y1135</f>
        <v>580.81654745376284</v>
      </c>
      <c r="AI1135" s="178">
        <f>$R1135*'9 All Base Data'!$Y1135</f>
        <v>1.0902726535317797</v>
      </c>
      <c r="AJ1135" s="178">
        <f>$S1135*'9 All Base Data'!$Y1135</f>
        <v>0.40606709959700488</v>
      </c>
      <c r="AK1135" s="178">
        <f>$T1135*'9 All Base Data'!$Y1135</f>
        <v>1.0045809161117924E-2</v>
      </c>
      <c r="AL1135" s="178">
        <f>IF($U1135="","",$U1135*'9 All Base Data'!$Y1135)</f>
        <v>6.6633533102389015E-4</v>
      </c>
      <c r="AM1135" s="178">
        <f>IF($V1135="","",$V1135*'9 All Base Data'!$Y1135)</f>
        <v>8.8742171283483077E-4</v>
      </c>
      <c r="AN1135" s="178">
        <f>IF($W1135="","",$W1135*'9 All Base Data'!$Y1135)</f>
        <v>4.0630576669630126E-4</v>
      </c>
      <c r="AO1135" s="178">
        <f>IF($X1135="","",$X1135*'9 All Base Data'!$Y1135)</f>
        <v>3.470033834764886E-4</v>
      </c>
      <c r="AP1135" s="178">
        <f>$Y1135*'9 All Base Data'!$Y1135</f>
        <v>3.6010625942133299E-2</v>
      </c>
      <c r="AQ1135" s="179">
        <f t="shared" si="189"/>
        <v>1.1378828456788896</v>
      </c>
    </row>
    <row r="1136" spans="1:43" x14ac:dyDescent="0.25">
      <c r="A1136" s="124">
        <v>565000</v>
      </c>
      <c r="B1136" s="125" t="s">
        <v>1186</v>
      </c>
      <c r="C1136" s="126" t="s">
        <v>980</v>
      </c>
      <c r="D1136" s="101" t="s">
        <v>2106</v>
      </c>
      <c r="E1136" s="142"/>
      <c r="F1136" s="191" t="str">
        <f>IF('9 All Base Data'!G1136="Rural Centre","Rural",IF('9 All Base Data'!G1136="Rural (Incl.some Off Shore Islands)","Rural",IF('9 All Base Data'!G1136="Inlet-in TA but not in Urban Area","Rural",IF('9 All Base Data'!G1136="Rural (Incl.some Off Shore Islands)","Rural",IF('9 All Base Data'!G1136="Inlet-not in TA","Rural",IF('9 All Base Data'!G1136="Inland Water not in Urban Area","Rural",IF('9 All Base Data'!G1136="Oceanic-in Region but not in TA","Rural",'9 All Base Data'!G1136)))))))</f>
        <v>Lower Hutt Zone</v>
      </c>
      <c r="G1136" s="177">
        <f>IF('9 All Base Data'!I1136="..C","..C",'9 All Base Data'!I1136*Basecase_Pop_2006)</f>
        <v>1974</v>
      </c>
      <c r="H1136" s="177">
        <f>IF('9 All Base Data'!J1136="..C","..C",'9 All Base Data'!J1136*Basecase_Pop_2006)</f>
        <v>1110</v>
      </c>
      <c r="I1136" s="191">
        <f>IF('9 All Base Data'!L1136="..C","..C",'9 All Base Data'!L1136*Basecase_Pop_2006)</f>
        <v>33</v>
      </c>
      <c r="J1136" s="156">
        <f>IF('9 All Base Data'!$P1136=0,0,('9 All Base Data'!$P1136*Basecase_Pop_2006)/(1+(1/(BaseCase_Mort_AllAdults_30*('9 All Base Data'!$W1136*Basecase_PM10)/10))))</f>
        <v>0.83639986301796343</v>
      </c>
      <c r="K1136" s="156">
        <f>IF('9 All Base Data'!$Q1136=0,0,('9 All Base Data'!$Q1136*Basecase_Pop_2006)/(1+(1/(BaseCase_Mort_Maori_30*('9 All Base Data'!$W1136*Basecase_PM10)/10))))</f>
        <v>0.33610648918469216</v>
      </c>
      <c r="L1136" s="179">
        <f>133/(1+1/(BaseCase_Mort_Child_0_1*'9 All Base Data'!$AB$10/10))*IF('9 All Base Data'!$L1136="..C",0,'9 All Base Data'!L1136/'9 All Base Data'!$L$2022)</f>
        <v>4.8139669225072592E-3</v>
      </c>
      <c r="M1136" s="178">
        <f>IF('9 All Base Data'!$R1136="","",IF('9 All Base Data'!$R1136=0,0,('9 All Base Data'!$R1136*Basecase_Pop_2006)/(1+(1/(BaseCase_CardiacHA_All*('9 All Base Data'!$W1136*Basecase_PM10)/10)))))</f>
        <v>0.17668926306582114</v>
      </c>
      <c r="N1136" s="178">
        <f>IF('9 All Base Data'!$S1136="","",IF('9 All Base Data'!$S1136=0,0,('9 All Base Data'!S1136*Basecase_Pop_2006)/(1+(1/(BaseCase_RespHA_All*('9 All Base Data'!$W1136*Basecase_PM10)/10)))))</f>
        <v>0.22664422664422665</v>
      </c>
      <c r="O1136" s="178">
        <f>IF('9 All Base Data'!$T1136="","",IF('9 All Base Data'!$T1136=0,0,('9 All Base Data'!$T1136*Basecase_Pop_2006)/(1+(1/(BaseCase_RespHA_Child_1_4*('9 All Base Data'!$W1136*Basecase_PM10)/10)))))</f>
        <v>0.13200026138665621</v>
      </c>
      <c r="P1136" s="179">
        <f>IF('9 All Base Data'!$U1136="","",IF('9 All Base Data'!$U1136=0,0,('9 All Base Data'!$U1136*Basecase_Pop_2006)/(1+(1/(BaseCase_RespHA_Child_5_14*('9 All Base Data'!$W1136*Basecase_PM10)/10)))))</f>
        <v>5.8817820052411929E-2</v>
      </c>
      <c r="Q1136" s="156">
        <f>IF('7 Base case Results'!$G1136="..C",0,BaseCase_RADs_All*'7 Base case Results'!$G1136*('9 All Base Data'!$V1136*Basecase_PM10)/10)</f>
        <v>1076.6196</v>
      </c>
      <c r="R1136" s="189">
        <f t="shared" si="180"/>
        <v>2.9775835123439496</v>
      </c>
      <c r="S1136" s="178">
        <f t="shared" si="181"/>
        <v>1.1965391014975042</v>
      </c>
      <c r="T1136" s="179">
        <f t="shared" si="182"/>
        <v>1.7137722244125842E-2</v>
      </c>
      <c r="U1136" s="178">
        <f t="shared" si="183"/>
        <v>1.1219768204679642E-3</v>
      </c>
      <c r="V1136" s="178">
        <f t="shared" si="184"/>
        <v>1.0278315678315677E-3</v>
      </c>
      <c r="W1136" s="178">
        <f t="shared" si="185"/>
        <v>5.9862118538848595E-4</v>
      </c>
      <c r="X1136" s="179">
        <f t="shared" si="186"/>
        <v>2.6673881393768812E-4</v>
      </c>
      <c r="Y1136" s="179">
        <f t="shared" si="187"/>
        <v>6.6750415199999996E-2</v>
      </c>
      <c r="Z1136" s="186">
        <f t="shared" si="188"/>
        <v>3.063621458176375</v>
      </c>
      <c r="AA1136" s="156">
        <f>$J1136*'9 All Base Data'!$Y1136</f>
        <v>0.28384736115516324</v>
      </c>
      <c r="AB1136" s="156">
        <f>$K1136*'9 All Base Data'!$Y1136</f>
        <v>0.11406379202163057</v>
      </c>
      <c r="AC1136" s="178">
        <f>$L1136*'9 All Base Data'!$Y1136</f>
        <v>1.633706398171159E-3</v>
      </c>
      <c r="AD1136" s="178">
        <f>IF($M1136="","",$M1136*'9 All Base Data'!$Y1136)</f>
        <v>5.9962684456593036E-2</v>
      </c>
      <c r="AE1136" s="178">
        <f>IF($N1136="","",$N1136*'9 All Base Data'!$Y1136)</f>
        <v>7.6915801279411264E-2</v>
      </c>
      <c r="AF1136" s="178">
        <f>IF($O1136="","",$O1136*'9 All Base Data'!$Y1136)</f>
        <v>4.4796666669933989E-2</v>
      </c>
      <c r="AG1136" s="178">
        <f>IF($P1136="","",$P1136*'9 All Base Data'!$Y1136)</f>
        <v>1.9960886830534794E-2</v>
      </c>
      <c r="AH1136" s="167">
        <f>$Q1136*'9 All Base Data'!$Y1136</f>
        <v>365.3702564288489</v>
      </c>
      <c r="AI1136" s="178">
        <f>$R1136*'9 All Base Data'!$Y1136</f>
        <v>1.010496605712381</v>
      </c>
      <c r="AJ1136" s="178">
        <f>$S1136*'9 All Base Data'!$Y1136</f>
        <v>0.40606709959700488</v>
      </c>
      <c r="AK1136" s="178">
        <f>$T1136*'9 All Base Data'!$Y1136</f>
        <v>5.8159947774893252E-3</v>
      </c>
      <c r="AL1136" s="178">
        <f>IF($U1136="","",$U1136*'9 All Base Data'!$Y1136)</f>
        <v>3.8076304629936576E-4</v>
      </c>
      <c r="AM1136" s="178">
        <f>IF($V1136="","",$V1136*'9 All Base Data'!$Y1136)</f>
        <v>3.4881315880212998E-4</v>
      </c>
      <c r="AN1136" s="178">
        <f>IF($W1136="","",$W1136*'9 All Base Data'!$Y1136)</f>
        <v>2.0315288334815063E-4</v>
      </c>
      <c r="AO1136" s="178">
        <f>IF($X1136="","",$X1136*'9 All Base Data'!$Y1136)</f>
        <v>9.052262177647529E-5</v>
      </c>
      <c r="AP1136" s="178">
        <f>$Y1136*'9 All Base Data'!$Y1136</f>
        <v>2.265295589858863E-2</v>
      </c>
      <c r="AQ1136" s="179">
        <f t="shared" si="189"/>
        <v>1.0396951325935604</v>
      </c>
    </row>
    <row r="1137" spans="1:43" x14ac:dyDescent="0.25">
      <c r="A1137" s="124">
        <v>565100</v>
      </c>
      <c r="B1137" s="125" t="s">
        <v>1187</v>
      </c>
      <c r="C1137" s="126" t="s">
        <v>980</v>
      </c>
      <c r="D1137" s="101" t="s">
        <v>2106</v>
      </c>
      <c r="E1137" s="142"/>
      <c r="F1137" s="191" t="str">
        <f>IF('9 All Base Data'!G1137="Rural Centre","Rural",IF('9 All Base Data'!G1137="Rural (Incl.some Off Shore Islands)","Rural",IF('9 All Base Data'!G1137="Inlet-in TA but not in Urban Area","Rural",IF('9 All Base Data'!G1137="Rural (Incl.some Off Shore Islands)","Rural",IF('9 All Base Data'!G1137="Inlet-not in TA","Rural",IF('9 All Base Data'!G1137="Inland Water not in Urban Area","Rural",IF('9 All Base Data'!G1137="Oceanic-in Region but not in TA","Rural",'9 All Base Data'!G1137)))))))</f>
        <v>Lower Hutt Zone</v>
      </c>
      <c r="G1137" s="177">
        <f>IF('9 All Base Data'!I1137="..C","..C",'9 All Base Data'!I1137*Basecase_Pop_2006)</f>
        <v>2445</v>
      </c>
      <c r="H1137" s="177">
        <f>IF('9 All Base Data'!J1137="..C","..C",'9 All Base Data'!J1137*Basecase_Pop_2006)</f>
        <v>1305</v>
      </c>
      <c r="I1137" s="191">
        <f>IF('9 All Base Data'!L1137="..C","..C",'9 All Base Data'!L1137*Basecase_Pop_2006)</f>
        <v>39</v>
      </c>
      <c r="J1137" s="156">
        <f>IF('9 All Base Data'!$P1137=0,0,('9 All Base Data'!$P1137*Basecase_Pop_2006)/(1+(1/(BaseCase_Mort_AllAdults_30*('9 All Base Data'!$W1137*Basecase_PM10)/10))))</f>
        <v>0.72634724946296825</v>
      </c>
      <c r="K1137" s="156">
        <f>IF('9 All Base Data'!$Q1137=0,0,('9 All Base Data'!$Q1137*Basecase_Pop_2006)/(1+(1/(BaseCase_Mort_Maori_30*('9 All Base Data'!$W1137*Basecase_PM10)/10))))</f>
        <v>0.44814198557958956</v>
      </c>
      <c r="L1137" s="179">
        <f>133/(1+1/(BaseCase_Mort_Child_0_1*'9 All Base Data'!$AB$10/10))*IF('9 All Base Data'!$L1137="..C",0,'9 All Base Data'!L1137/'9 All Base Data'!$L$2022)</f>
        <v>5.6892336356903963E-3</v>
      </c>
      <c r="M1137" s="178">
        <f>IF('9 All Base Data'!$R1137="","",IF('9 All Base Data'!$R1137=0,0,('9 All Base Data'!$R1137*Basecase_Pop_2006)/(1+(1/(BaseCase_CardiacHA_All*('9 All Base Data'!$W1137*Basecase_PM10)/10)))))</f>
        <v>0.2228694113671153</v>
      </c>
      <c r="N1137" s="178">
        <f>IF('9 All Base Data'!$S1137="","",IF('9 All Base Data'!$S1137=0,0,('9 All Base Data'!S1137*Basecase_Pop_2006)/(1+(1/(BaseCase_RespHA_All*('9 All Base Data'!$W1137*Basecase_PM10)/10)))))</f>
        <v>0.46995346995346993</v>
      </c>
      <c r="O1137" s="178">
        <f>IF('9 All Base Data'!$T1137="","",IF('9 All Base Data'!$T1137=0,0,('9 All Base Data'!$T1137*Basecase_Pop_2006)/(1+(1/(BaseCase_RespHA_Child_1_4*('9 All Base Data'!$W1137*Basecase_PM10)/10)))))</f>
        <v>0.2574005097039796</v>
      </c>
      <c r="P1137" s="179">
        <f>IF('9 All Base Data'!$U1137="","",IF('9 All Base Data'!$U1137=0,0,('9 All Base Data'!$U1137*Basecase_Pop_2006)/(1+(1/(BaseCase_RespHA_Child_5_14*('9 All Base Data'!$W1137*Basecase_PM10)/10)))))</f>
        <v>0.13724158012229451</v>
      </c>
      <c r="Q1137" s="156">
        <f>IF('7 Base case Results'!$G1137="..C",0,BaseCase_RADs_All*'7 Base case Results'!$G1137*('9 All Base Data'!$V1137*Basecase_PM10)/10)</f>
        <v>1333.5029999999999</v>
      </c>
      <c r="R1137" s="189">
        <f t="shared" si="180"/>
        <v>2.5857962080881669</v>
      </c>
      <c r="S1137" s="178">
        <f t="shared" si="181"/>
        <v>1.5953854686633389</v>
      </c>
      <c r="T1137" s="179">
        <f t="shared" si="182"/>
        <v>2.0253671743057811E-2</v>
      </c>
      <c r="U1137" s="178">
        <f t="shared" si="183"/>
        <v>1.4152207621811821E-3</v>
      </c>
      <c r="V1137" s="178">
        <f t="shared" si="184"/>
        <v>2.131238986238986E-3</v>
      </c>
      <c r="W1137" s="178">
        <f t="shared" si="185"/>
        <v>1.1673113115075475E-3</v>
      </c>
      <c r="X1137" s="179">
        <f t="shared" si="186"/>
        <v>6.2239056585460559E-4</v>
      </c>
      <c r="Y1137" s="179">
        <f t="shared" si="187"/>
        <v>8.2677186E-2</v>
      </c>
      <c r="Z1137" s="186">
        <f t="shared" si="188"/>
        <v>2.6922735255796453</v>
      </c>
      <c r="AA1137" s="156">
        <f>$J1137*'9 All Base Data'!$Y1137</f>
        <v>0.24649902416106281</v>
      </c>
      <c r="AB1137" s="156">
        <f>$K1137*'9 All Base Data'!$Y1137</f>
        <v>0.15208505602884076</v>
      </c>
      <c r="AC1137" s="178">
        <f>$L1137*'9 All Base Data'!$Y1137</f>
        <v>1.9307439251113692E-3</v>
      </c>
      <c r="AD1137" s="178">
        <f>IF($M1137="","",$M1137*'9 All Base Data'!$Y1137)</f>
        <v>7.5634749712293489E-2</v>
      </c>
      <c r="AE1137" s="178">
        <f>IF($N1137="","",$N1137*'9 All Base Data'!$Y1137)</f>
        <v>0.15948717618230862</v>
      </c>
      <c r="AF1137" s="178">
        <f>IF($O1137="","",$O1137*'9 All Base Data'!$Y1137)</f>
        <v>8.7353500006371265E-2</v>
      </c>
      <c r="AG1137" s="178">
        <f>IF($P1137="","",$P1137*'9 All Base Data'!$Y1137)</f>
        <v>4.6575402604581186E-2</v>
      </c>
      <c r="AH1137" s="167">
        <f>$Q1137*'9 All Base Data'!$Y1137</f>
        <v>452.54826594150734</v>
      </c>
      <c r="AI1137" s="178">
        <f>$R1137*'9 All Base Data'!$Y1137</f>
        <v>0.87753652601338361</v>
      </c>
      <c r="AJ1137" s="178">
        <f>$S1137*'9 All Base Data'!$Y1137</f>
        <v>0.54142279946267313</v>
      </c>
      <c r="AK1137" s="178">
        <f>$T1137*'9 All Base Data'!$Y1137</f>
        <v>6.8734483733964742E-3</v>
      </c>
      <c r="AL1137" s="178">
        <f>IF($U1137="","",$U1137*'9 All Base Data'!$Y1137)</f>
        <v>4.802806606730636E-4</v>
      </c>
      <c r="AM1137" s="178">
        <f>IF($V1137="","",$V1137*'9 All Base Data'!$Y1137)</f>
        <v>7.2327434398676961E-4</v>
      </c>
      <c r="AN1137" s="178">
        <f>IF($W1137="","",$W1137*'9 All Base Data'!$Y1137)</f>
        <v>3.9614812252889369E-4</v>
      </c>
      <c r="AO1137" s="178">
        <f>IF($X1137="","",$X1137*'9 All Base Data'!$Y1137)</f>
        <v>2.1121945081177567E-4</v>
      </c>
      <c r="AP1137" s="178">
        <f>$Y1137*'9 All Base Data'!$Y1137</f>
        <v>2.8057992488373457E-2</v>
      </c>
      <c r="AQ1137" s="179">
        <f t="shared" si="189"/>
        <v>0.91367152187981338</v>
      </c>
    </row>
    <row r="1138" spans="1:43" x14ac:dyDescent="0.25">
      <c r="A1138" s="124">
        <v>565200</v>
      </c>
      <c r="B1138" s="125" t="s">
        <v>1188</v>
      </c>
      <c r="C1138" s="126" t="s">
        <v>980</v>
      </c>
      <c r="D1138" s="101" t="s">
        <v>2106</v>
      </c>
      <c r="E1138" s="142"/>
      <c r="F1138" s="191" t="str">
        <f>IF('9 All Base Data'!G1138="Rural Centre","Rural",IF('9 All Base Data'!G1138="Rural (Incl.some Off Shore Islands)","Rural",IF('9 All Base Data'!G1138="Inlet-in TA but not in Urban Area","Rural",IF('9 All Base Data'!G1138="Rural (Incl.some Off Shore Islands)","Rural",IF('9 All Base Data'!G1138="Inlet-not in TA","Rural",IF('9 All Base Data'!G1138="Inland Water not in Urban Area","Rural",IF('9 All Base Data'!G1138="Oceanic-in Region but not in TA","Rural",'9 All Base Data'!G1138)))))))</f>
        <v>Lower Hutt Zone</v>
      </c>
      <c r="G1138" s="177">
        <f>IF('9 All Base Data'!I1138="..C","..C",'9 All Base Data'!I1138*Basecase_Pop_2006)</f>
        <v>2463</v>
      </c>
      <c r="H1138" s="177">
        <f>IF('9 All Base Data'!J1138="..C","..C",'9 All Base Data'!J1138*Basecase_Pop_2006)</f>
        <v>1401</v>
      </c>
      <c r="I1138" s="191">
        <f>IF('9 All Base Data'!L1138="..C","..C",'9 All Base Data'!L1138*Basecase_Pop_2006)</f>
        <v>39</v>
      </c>
      <c r="J1138" s="156">
        <f>IF('9 All Base Data'!$P1138=0,0,('9 All Base Data'!$P1138*Basecase_Pop_2006)/(1+(1/(BaseCase_Mort_AllAdults_30*('9 All Base Data'!$W1138*Basecase_PM10)/10))))</f>
        <v>0.88042090843996157</v>
      </c>
      <c r="K1138" s="156">
        <f>IF('9 All Base Data'!$Q1138=0,0,('9 All Base Data'!$Q1138*Basecase_Pop_2006)/(1+(1/(BaseCase_Mort_Maori_30*('9 All Base Data'!$W1138*Basecase_PM10)/10))))</f>
        <v>0.33610648918469216</v>
      </c>
      <c r="L1138" s="179">
        <f>133/(1+1/(BaseCase_Mort_Child_0_1*'9 All Base Data'!$AB$10/10))*IF('9 All Base Data'!$L1138="..C",0,'9 All Base Data'!L1138/'9 All Base Data'!$L$2022)</f>
        <v>5.6892336356903963E-3</v>
      </c>
      <c r="M1138" s="178">
        <f>IF('9 All Base Data'!$R1138="","",IF('9 All Base Data'!$R1138=0,0,('9 All Base Data'!$R1138*Basecase_Pop_2006)/(1+(1/(BaseCase_CardiacHA_All*('9 All Base Data'!$W1138*Basecase_PM10)/10)))))</f>
        <v>0.25298689938969848</v>
      </c>
      <c r="N1138" s="178">
        <f>IF('9 All Base Data'!$S1138="","",IF('9 All Base Data'!$S1138=0,0,('9 All Base Data'!S1138*Basecase_Pop_2006)/(1+(1/(BaseCase_RespHA_All*('9 All Base Data'!$W1138*Basecase_PM10)/10)))))</f>
        <v>0.42662442662442657</v>
      </c>
      <c r="O1138" s="178">
        <f>IF('9 All Base Data'!$T1138="","",IF('9 All Base Data'!$T1138=0,0,('9 All Base Data'!$T1138*Basecase_Pop_2006)/(1+(1/(BaseCase_RespHA_Child_1_4*('9 All Base Data'!$W1138*Basecase_PM10)/10)))))</f>
        <v>0.19800039207998432</v>
      </c>
      <c r="P1138" s="179">
        <f>IF('9 All Base Data'!$U1138="","",IF('9 All Base Data'!$U1138=0,0,('9 All Base Data'!$U1138*Basecase_Pop_2006)/(1+(1/(BaseCase_RespHA_Child_5_14*('9 All Base Data'!$W1138*Basecase_PM10)/10)))))</f>
        <v>0.12743861011355917</v>
      </c>
      <c r="Q1138" s="156">
        <f>IF('7 Base case Results'!$G1138="..C",0,BaseCase_RADs_All*'7 Base case Results'!$G1138*('9 All Base Data'!$V1138*Basecase_PM10)/10)</f>
        <v>1343.3202000000001</v>
      </c>
      <c r="R1138" s="189">
        <f t="shared" si="180"/>
        <v>3.1342984340462632</v>
      </c>
      <c r="S1138" s="178">
        <f t="shared" si="181"/>
        <v>1.1965391014975042</v>
      </c>
      <c r="T1138" s="179">
        <f t="shared" si="182"/>
        <v>2.0253671743057811E-2</v>
      </c>
      <c r="U1138" s="178">
        <f t="shared" si="183"/>
        <v>1.6064668111245852E-3</v>
      </c>
      <c r="V1138" s="178">
        <f t="shared" si="184"/>
        <v>1.9347417747417744E-3</v>
      </c>
      <c r="W1138" s="178">
        <f t="shared" si="185"/>
        <v>8.9793177808272892E-4</v>
      </c>
      <c r="X1138" s="179">
        <f t="shared" si="186"/>
        <v>5.7793409686499085E-4</v>
      </c>
      <c r="Y1138" s="179">
        <f t="shared" si="187"/>
        <v>8.3285852399999999E-2</v>
      </c>
      <c r="Z1138" s="186">
        <f t="shared" si="188"/>
        <v>3.2413791667751877</v>
      </c>
      <c r="AA1138" s="156">
        <f>$J1138*'9 All Base Data'!$Y1138</f>
        <v>0.29878669595280344</v>
      </c>
      <c r="AB1138" s="156">
        <f>$K1138*'9 All Base Data'!$Y1138</f>
        <v>0.11406379202163057</v>
      </c>
      <c r="AC1138" s="178">
        <f>$L1138*'9 All Base Data'!$Y1138</f>
        <v>1.9307439251113692E-3</v>
      </c>
      <c r="AD1138" s="178">
        <f>IF($M1138="","",$M1138*'9 All Base Data'!$Y1138)</f>
        <v>8.58556618355764E-2</v>
      </c>
      <c r="AE1138" s="178">
        <f>IF($N1138="","",$N1138*'9 All Base Data'!$Y1138)</f>
        <v>0.1447826847612447</v>
      </c>
      <c r="AF1138" s="178">
        <f>IF($O1138="","",$O1138*'9 All Base Data'!$Y1138)</f>
        <v>6.7195000004900987E-2</v>
      </c>
      <c r="AG1138" s="178">
        <f>IF($P1138="","",$P1138*'9 All Base Data'!$Y1138)</f>
        <v>4.324858813282538E-2</v>
      </c>
      <c r="AH1138" s="167">
        <f>$Q1138*'9 All Base Data'!$Y1138</f>
        <v>455.87990961715042</v>
      </c>
      <c r="AI1138" s="178">
        <f>$R1138*'9 All Base Data'!$Y1138</f>
        <v>1.0636806375919803</v>
      </c>
      <c r="AJ1138" s="178">
        <f>$S1138*'9 All Base Data'!$Y1138</f>
        <v>0.40606709959700488</v>
      </c>
      <c r="AK1138" s="178">
        <f>$T1138*'9 All Base Data'!$Y1138</f>
        <v>6.8734483733964742E-3</v>
      </c>
      <c r="AL1138" s="178">
        <f>IF($U1138="","",$U1138*'9 All Base Data'!$Y1138)</f>
        <v>5.4518345265591012E-4</v>
      </c>
      <c r="AM1138" s="178">
        <f>IF($V1138="","",$V1138*'9 All Base Data'!$Y1138)</f>
        <v>6.5658947539224473E-4</v>
      </c>
      <c r="AN1138" s="178">
        <f>IF($W1138="","",$W1138*'9 All Base Data'!$Y1138)</f>
        <v>3.0472932502222593E-4</v>
      </c>
      <c r="AO1138" s="178">
        <f>IF($X1138="","",$X1138*'9 All Base Data'!$Y1138)</f>
        <v>1.9613234718236311E-4</v>
      </c>
      <c r="AP1138" s="178">
        <f>$Y1138*'9 All Base Data'!$Y1138</f>
        <v>2.8264554396263322E-2</v>
      </c>
      <c r="AQ1138" s="179">
        <f t="shared" si="189"/>
        <v>1.1000204132896885</v>
      </c>
    </row>
    <row r="1139" spans="1:43" x14ac:dyDescent="0.25">
      <c r="A1139" s="124">
        <v>565300</v>
      </c>
      <c r="B1139" s="125" t="s">
        <v>1189</v>
      </c>
      <c r="C1139" s="126" t="s">
        <v>980</v>
      </c>
      <c r="D1139" s="101" t="s">
        <v>2106</v>
      </c>
      <c r="E1139" s="142"/>
      <c r="F1139" s="191" t="str">
        <f>IF('9 All Base Data'!G1139="Rural Centre","Rural",IF('9 All Base Data'!G1139="Rural (Incl.some Off Shore Islands)","Rural",IF('9 All Base Data'!G1139="Inlet-in TA but not in Urban Area","Rural",IF('9 All Base Data'!G1139="Rural (Incl.some Off Shore Islands)","Rural",IF('9 All Base Data'!G1139="Inlet-not in TA","Rural",IF('9 All Base Data'!G1139="Inland Water not in Urban Area","Rural",IF('9 All Base Data'!G1139="Oceanic-in Region but not in TA","Rural",'9 All Base Data'!G1139)))))))</f>
        <v>Lower Hutt Zone</v>
      </c>
      <c r="G1139" s="177">
        <f>IF('9 All Base Data'!I1139="..C","..C",'9 All Base Data'!I1139*Basecase_Pop_2006)</f>
        <v>2925</v>
      </c>
      <c r="H1139" s="177">
        <f>IF('9 All Base Data'!J1139="..C","..C",'9 All Base Data'!J1139*Basecase_Pop_2006)</f>
        <v>1593</v>
      </c>
      <c r="I1139" s="191">
        <f>IF('9 All Base Data'!L1139="..C","..C",'9 All Base Data'!L1139*Basecase_Pop_2006)</f>
        <v>39</v>
      </c>
      <c r="J1139" s="156">
        <f>IF('9 All Base Data'!$P1139=0,0,('9 All Base Data'!$P1139*Basecase_Pop_2006)/(1+(1/(BaseCase_Mort_AllAdults_30*('9 All Base Data'!$W1139*Basecase_PM10)/10))))</f>
        <v>0.81438934030696442</v>
      </c>
      <c r="K1139" s="156">
        <f>IF('9 All Base Data'!$Q1139=0,0,('9 All Base Data'!$Q1139*Basecase_Pop_2006)/(1+(1/(BaseCase_Mort_Maori_30*('9 All Base Data'!$W1139*Basecase_PM10)/10))))</f>
        <v>0.44814198557958956</v>
      </c>
      <c r="L1139" s="179">
        <f>133/(1+1/(BaseCase_Mort_Child_0_1*'9 All Base Data'!$AB$10/10))*IF('9 All Base Data'!$L1139="..C",0,'9 All Base Data'!L1139/'9 All Base Data'!$L$2022)</f>
        <v>5.6892336356903963E-3</v>
      </c>
      <c r="M1139" s="178">
        <f>IF('9 All Base Data'!$R1139="","",IF('9 All Base Data'!$R1139=0,0,('9 All Base Data'!$R1139*Basecase_Pop_2006)/(1+(1/(BaseCase_CardiacHA_All*('9 All Base Data'!$W1139*Basecase_PM10)/10)))))</f>
        <v>0.22487724390195421</v>
      </c>
      <c r="N1139" s="178">
        <f>IF('9 All Base Data'!$S1139="","",IF('9 All Base Data'!$S1139=0,0,('9 All Base Data'!S1139*Basecase_Pop_2006)/(1+(1/(BaseCase_RespHA_All*('9 All Base Data'!$W1139*Basecase_PM10)/10)))))</f>
        <v>0.54327954327954331</v>
      </c>
      <c r="O1139" s="178">
        <f>IF('9 All Base Data'!$T1139="","",IF('9 All Base Data'!$T1139=0,0,('9 All Base Data'!$T1139*Basecase_Pop_2006)/(1+(1/(BaseCase_RespHA_Child_1_4*('9 All Base Data'!$W1139*Basecase_PM10)/10)))))</f>
        <v>0.29700058811997648</v>
      </c>
      <c r="P1139" s="179">
        <f>IF('9 All Base Data'!$U1139="","",IF('9 All Base Data'!$U1139=0,0,('9 All Base Data'!$U1139*Basecase_Pop_2006)/(1+(1/(BaseCase_RespHA_Child_5_14*('9 All Base Data'!$W1139*Basecase_PM10)/10)))))</f>
        <v>0.1862564301659711</v>
      </c>
      <c r="Q1139" s="156">
        <f>IF('7 Base case Results'!$G1139="..C",0,BaseCase_RADs_All*'7 Base case Results'!$G1139*('9 All Base Data'!$V1139*Basecase_PM10)/10)</f>
        <v>1595.2949999999998</v>
      </c>
      <c r="R1139" s="189">
        <f t="shared" si="180"/>
        <v>2.8992260514927937</v>
      </c>
      <c r="S1139" s="178">
        <f t="shared" si="181"/>
        <v>1.5953854686633389</v>
      </c>
      <c r="T1139" s="179">
        <f t="shared" si="182"/>
        <v>2.0253671743057811E-2</v>
      </c>
      <c r="U1139" s="178">
        <f t="shared" si="183"/>
        <v>1.4279704987774091E-3</v>
      </c>
      <c r="V1139" s="178">
        <f t="shared" si="184"/>
        <v>2.4637727287727287E-3</v>
      </c>
      <c r="W1139" s="178">
        <f t="shared" si="185"/>
        <v>1.3468976671240935E-3</v>
      </c>
      <c r="X1139" s="179">
        <f t="shared" si="186"/>
        <v>8.4467291080267902E-4</v>
      </c>
      <c r="Y1139" s="179">
        <f t="shared" si="187"/>
        <v>9.8908289999999996E-2</v>
      </c>
      <c r="Z1139" s="186">
        <f t="shared" si="188"/>
        <v>3.0222797564634014</v>
      </c>
      <c r="AA1139" s="156">
        <f>$J1139*'9 All Base Data'!$Y1139</f>
        <v>0.27637769375634313</v>
      </c>
      <c r="AB1139" s="156">
        <f>$K1139*'9 All Base Data'!$Y1139</f>
        <v>0.15208505602884076</v>
      </c>
      <c r="AC1139" s="178">
        <f>$L1139*'9 All Base Data'!$Y1139</f>
        <v>1.9307439251113692E-3</v>
      </c>
      <c r="AD1139" s="178">
        <f>IF($M1139="","",$M1139*'9 All Base Data'!$Y1139)</f>
        <v>7.6316143853845692E-2</v>
      </c>
      <c r="AE1139" s="178">
        <f>IF($N1139="","",$N1139*'9 All Base Data'!$Y1139)</f>
        <v>0.18437170012564758</v>
      </c>
      <c r="AF1139" s="178">
        <f>IF($O1139="","",$O1139*'9 All Base Data'!$Y1139)</f>
        <v>0.10079250000735147</v>
      </c>
      <c r="AG1139" s="178">
        <f>IF($P1139="","",$P1139*'9 All Base Data'!$Y1139)</f>
        <v>6.3209474963360171E-2</v>
      </c>
      <c r="AH1139" s="167">
        <f>$Q1139*'9 All Base Data'!$Y1139</f>
        <v>541.39209729198728</v>
      </c>
      <c r="AI1139" s="178">
        <f>$R1139*'9 All Base Data'!$Y1139</f>
        <v>0.98390458977258177</v>
      </c>
      <c r="AJ1139" s="178">
        <f>$S1139*'9 All Base Data'!$Y1139</f>
        <v>0.54142279946267313</v>
      </c>
      <c r="AK1139" s="178">
        <f>$T1139*'9 All Base Data'!$Y1139</f>
        <v>6.8734483733964742E-3</v>
      </c>
      <c r="AL1139" s="178">
        <f>IF($U1139="","",$U1139*'9 All Base Data'!$Y1139)</f>
        <v>4.8460751347192011E-4</v>
      </c>
      <c r="AM1139" s="178">
        <f>IF($V1139="","",$V1139*'9 All Base Data'!$Y1139)</f>
        <v>8.361256600698117E-4</v>
      </c>
      <c r="AN1139" s="178">
        <f>IF($W1139="","",$W1139*'9 All Base Data'!$Y1139)</f>
        <v>4.5709398753333895E-4</v>
      </c>
      <c r="AO1139" s="178">
        <f>IF($X1139="","",$X1139*'9 All Base Data'!$Y1139)</f>
        <v>2.8665496895883841E-4</v>
      </c>
      <c r="AP1139" s="178">
        <f>$Y1139*'9 All Base Data'!$Y1139</f>
        <v>3.3566310032103211E-2</v>
      </c>
      <c r="AQ1139" s="179">
        <f t="shared" si="189"/>
        <v>1.0256650813516233</v>
      </c>
    </row>
    <row r="1140" spans="1:43" x14ac:dyDescent="0.25">
      <c r="A1140" s="124">
        <v>565400</v>
      </c>
      <c r="B1140" s="125" t="s">
        <v>1190</v>
      </c>
      <c r="C1140" s="126" t="s">
        <v>980</v>
      </c>
      <c r="D1140" s="101" t="s">
        <v>2106</v>
      </c>
      <c r="E1140" s="142"/>
      <c r="F1140" s="191" t="str">
        <f>IF('9 All Base Data'!G1140="Rural Centre","Rural",IF('9 All Base Data'!G1140="Rural (Incl.some Off Shore Islands)","Rural",IF('9 All Base Data'!G1140="Inlet-in TA but not in Urban Area","Rural",IF('9 All Base Data'!G1140="Rural (Incl.some Off Shore Islands)","Rural",IF('9 All Base Data'!G1140="Inlet-not in TA","Rural",IF('9 All Base Data'!G1140="Inland Water not in Urban Area","Rural",IF('9 All Base Data'!G1140="Oceanic-in Region but not in TA","Rural",'9 All Base Data'!G1140)))))))</f>
        <v>Rural</v>
      </c>
      <c r="G1140" s="177">
        <f>IF('9 All Base Data'!I1140="..C","..C",'9 All Base Data'!I1140*Basecase_Pop_2006)</f>
        <v>546</v>
      </c>
      <c r="H1140" s="177">
        <f>IF('9 All Base Data'!J1140="..C","..C",'9 All Base Data'!J1140*Basecase_Pop_2006)</f>
        <v>375</v>
      </c>
      <c r="I1140" s="191">
        <f>IF('9 All Base Data'!L1140="..C","..C",'9 All Base Data'!L1140*Basecase_Pop_2006)</f>
        <v>6</v>
      </c>
      <c r="J1140" s="156">
        <f>IF('9 All Base Data'!$P1140=0,0,('9 All Base Data'!$P1140*Basecase_Pop_2006)/(1+(1/(BaseCase_Mort_AllAdults_30*('9 All Base Data'!$W1140*Basecase_PM10)/10))))</f>
        <v>0.54603345993679309</v>
      </c>
      <c r="K1140" s="156">
        <f>IF('9 All Base Data'!$Q1140=0,0,('9 All Base Data'!$Q1140*Basecase_Pop_2006)/(1+(1/(BaseCase_Mort_Maori_30*('9 All Base Data'!$W1140*Basecase_PM10)/10))))</f>
        <v>0.18331320798113968</v>
      </c>
      <c r="L1140" s="179">
        <f>133/(1+1/(BaseCase_Mort_Child_0_1*'9 All Base Data'!$AB$10/10))*IF('9 All Base Data'!$L1140="..C",0,'9 All Base Data'!L1140/'9 All Base Data'!$L$2022)</f>
        <v>8.7526671318313796E-4</v>
      </c>
      <c r="M1140" s="178">
        <f>IF('9 All Base Data'!$R1140="","",IF('9 All Base Data'!$R1140=0,0,('9 All Base Data'!$R1140*Basecase_Pop_2006)/(1+(1/(BaseCase_CardiacHA_All*('9 All Base Data'!$W1140*Basecase_PM10)/10)))))</f>
        <v>1.4277723924194501E-2</v>
      </c>
      <c r="N1140" s="178">
        <f>IF('9 All Base Data'!$S1140="","",IF('9 All Base Data'!$S1140=0,0,('9 All Base Data'!S1140*Basecase_Pop_2006)/(1+(1/(BaseCase_RespHA_All*('9 All Base Data'!$W1140*Basecase_PM10)/10)))))</f>
        <v>4.4806227698575687E-2</v>
      </c>
      <c r="O1140" s="178">
        <f>IF('9 All Base Data'!$T1140="","",IF('9 All Base Data'!$T1140=0,0,('9 All Base Data'!$T1140*Basecase_Pop_2006)/(1+(1/(BaseCase_RespHA_Child_1_4*('9 All Base Data'!$W1140*Basecase_PM10)/10)))))</f>
        <v>2.0919870596032574E-2</v>
      </c>
      <c r="P1140" s="179">
        <f>IF('9 All Base Data'!$U1140="","",IF('9 All Base Data'!$U1140=0,0,('9 All Base Data'!$U1140*Basecase_Pop_2006)/(1+(1/(BaseCase_RespHA_Child_5_14*('9 All Base Data'!$W1140*Basecase_PM10)/10)))))</f>
        <v>3.8919436278579168E-2</v>
      </c>
      <c r="Q1140" s="156">
        <f>IF('7 Base case Results'!$G1140="..C",0,BaseCase_RADs_All*'7 Base case Results'!$G1140*('9 All Base Data'!$V1140*Basecase_PM10)/10)</f>
        <v>156.65832000000003</v>
      </c>
      <c r="R1140" s="189">
        <f t="shared" si="180"/>
        <v>1.9438791173749834</v>
      </c>
      <c r="S1140" s="178">
        <f t="shared" si="181"/>
        <v>0.65259502041285733</v>
      </c>
      <c r="T1140" s="179">
        <f t="shared" si="182"/>
        <v>3.1159494989319711E-3</v>
      </c>
      <c r="U1140" s="178">
        <f t="shared" si="183"/>
        <v>9.0663546918635078E-5</v>
      </c>
      <c r="V1140" s="178">
        <f t="shared" si="184"/>
        <v>2.0319624261304074E-4</v>
      </c>
      <c r="W1140" s="178">
        <f t="shared" si="185"/>
        <v>9.487161315300773E-5</v>
      </c>
      <c r="X1140" s="179">
        <f t="shared" si="186"/>
        <v>1.7649964352335653E-4</v>
      </c>
      <c r="Y1140" s="179">
        <f t="shared" si="187"/>
        <v>9.7128158400000015E-3</v>
      </c>
      <c r="Z1140" s="186">
        <f t="shared" si="188"/>
        <v>1.9570017425034469</v>
      </c>
      <c r="AA1140" s="156">
        <f>$J1140*'9 All Base Data'!$Y1140</f>
        <v>4.756177429220506E-2</v>
      </c>
      <c r="AB1140" s="156">
        <f>$K1140*'9 All Base Data'!$Y1140</f>
        <v>1.5967339114691351E-2</v>
      </c>
      <c r="AC1140" s="178">
        <f>$L1140*'9 All Base Data'!$Y1140</f>
        <v>7.623935328563096E-5</v>
      </c>
      <c r="AD1140" s="178">
        <f>IF($M1140="","",$M1140*'9 All Base Data'!$Y1140)</f>
        <v>1.2436488466614525E-3</v>
      </c>
      <c r="AE1140" s="178">
        <f>IF($N1140="","",$N1140*'9 All Base Data'!$Y1140)</f>
        <v>3.9028078772525916E-3</v>
      </c>
      <c r="AF1140" s="178">
        <f>IF($O1140="","",$O1140*'9 All Base Data'!$Y1140)</f>
        <v>1.8222073123976958E-3</v>
      </c>
      <c r="AG1140" s="178">
        <f>IF($P1140="","",$P1140*'9 All Base Data'!$Y1140)</f>
        <v>3.3900439802277203E-3</v>
      </c>
      <c r="AH1140" s="167">
        <f>$Q1140*'9 All Base Data'!$Y1140</f>
        <v>13.645588051872371</v>
      </c>
      <c r="AI1140" s="178">
        <f>$R1140*'9 All Base Data'!$Y1140</f>
        <v>0.16931991648025002</v>
      </c>
      <c r="AJ1140" s="178">
        <f>$S1140*'9 All Base Data'!$Y1140</f>
        <v>5.684372724830121E-2</v>
      </c>
      <c r="AK1140" s="178">
        <f>$T1140*'9 All Base Data'!$Y1140</f>
        <v>2.7141209769684623E-4</v>
      </c>
      <c r="AL1140" s="178">
        <f>IF($U1140="","",$U1140*'9 All Base Data'!$Y1140)</f>
        <v>7.8971701763002238E-6</v>
      </c>
      <c r="AM1140" s="178">
        <f>IF($V1140="","",$V1140*'9 All Base Data'!$Y1140)</f>
        <v>1.7699233723340501E-5</v>
      </c>
      <c r="AN1140" s="178">
        <f>IF($W1140="","",$W1140*'9 All Base Data'!$Y1140)</f>
        <v>8.2637101617235509E-6</v>
      </c>
      <c r="AO1140" s="178">
        <f>IF($X1140="","",$X1140*'9 All Base Data'!$Y1140)</f>
        <v>1.5373849450332713E-5</v>
      </c>
      <c r="AP1140" s="178">
        <f>$Y1140*'9 All Base Data'!$Y1140</f>
        <v>8.4602645921608697E-4</v>
      </c>
      <c r="AQ1140" s="179">
        <f t="shared" si="189"/>
        <v>0.17046295144106258</v>
      </c>
    </row>
    <row r="1141" spans="1:43" x14ac:dyDescent="0.25">
      <c r="A1141" s="124">
        <v>565601</v>
      </c>
      <c r="B1141" s="125" t="s">
        <v>1191</v>
      </c>
      <c r="C1141" s="126" t="s">
        <v>980</v>
      </c>
      <c r="D1141" s="101" t="s">
        <v>2107</v>
      </c>
      <c r="E1141" s="142"/>
      <c r="F1141" s="191" t="str">
        <f>IF('9 All Base Data'!G1141="Rural Centre","Rural",IF('9 All Base Data'!G1141="Rural (Incl.some Off Shore Islands)","Rural",IF('9 All Base Data'!G1141="Inlet-in TA but not in Urban Area","Rural",IF('9 All Base Data'!G1141="Rural (Incl.some Off Shore Islands)","Rural",IF('9 All Base Data'!G1141="Inlet-not in TA","Rural",IF('9 All Base Data'!G1141="Inland Water not in Urban Area","Rural",IF('9 All Base Data'!G1141="Oceanic-in Region but not in TA","Rural",'9 All Base Data'!G1141)))))))</f>
        <v>Porirua Zone</v>
      </c>
      <c r="G1141" s="177">
        <f>IF('9 All Base Data'!I1141="..C","..C",'9 All Base Data'!I1141*Basecase_Pop_2006)</f>
        <v>1080</v>
      </c>
      <c r="H1141" s="177">
        <f>IF('9 All Base Data'!J1141="..C","..C",'9 All Base Data'!J1141*Basecase_Pop_2006)</f>
        <v>666</v>
      </c>
      <c r="I1141" s="191">
        <f>IF('9 All Base Data'!L1141="..C","..C",'9 All Base Data'!L1141*Basecase_Pop_2006)</f>
        <v>12</v>
      </c>
      <c r="J1141" s="156">
        <f>IF('9 All Base Data'!$P1141=0,0,('9 All Base Data'!$P1141*Basecase_Pop_2006)/(1+(1/(BaseCase_Mort_AllAdults_30*('9 All Base Data'!$W1141*Basecase_PM10)/10))))</f>
        <v>7.8086106757628837E-2</v>
      </c>
      <c r="K1141" s="156">
        <f>IF('9 All Base Data'!$Q1141=0,0,('9 All Base Data'!$Q1141*Basecase_Pop_2006)/(1+(1/(BaseCase_Mort_Maori_30*('9 All Base Data'!$W1141*Basecase_PM10)/10))))</f>
        <v>6.4949006977992482E-2</v>
      </c>
      <c r="L1141" s="179">
        <f>133/(1+1/(BaseCase_Mort_Child_0_1*'9 All Base Data'!$AB$10/10))*IF('9 All Base Data'!$L1141="..C",0,'9 All Base Data'!L1141/'9 All Base Data'!$L$2022)</f>
        <v>1.7505334263662759E-3</v>
      </c>
      <c r="M1141" s="178">
        <f>IF('9 All Base Data'!$R1141="","",IF('9 All Base Data'!$R1141=0,0,('9 All Base Data'!$R1141*Basecase_Pop_2006)/(1+(1/(BaseCase_CardiacHA_All*('9 All Base Data'!$W1141*Basecase_PM10)/10)))))</f>
        <v>4.0843476361614679E-2</v>
      </c>
      <c r="N1141" s="178">
        <f>IF('9 All Base Data'!$S1141="","",IF('9 All Base Data'!$S1141=0,0,('9 All Base Data'!S1141*Basecase_Pop_2006)/(1+(1/(BaseCase_RespHA_All*('9 All Base Data'!$W1141*Basecase_PM10)/10)))))</f>
        <v>9.9627836511543652E-2</v>
      </c>
      <c r="O1141" s="178">
        <f>IF('9 All Base Data'!$T1141="","",IF('9 All Base Data'!$T1141=0,0,('9 All Base Data'!$T1141*Basecase_Pop_2006)/(1+(1/(BaseCase_RespHA_Child_1_4*('9 All Base Data'!$W1141*Basecase_PM10)/10)))))</f>
        <v>1.5752131745101865E-2</v>
      </c>
      <c r="P1141" s="179">
        <f>IF('9 All Base Data'!$U1141="","",IF('9 All Base Data'!$U1141=0,0,('9 All Base Data'!$U1141*Basecase_Pop_2006)/(1+(1/(BaseCase_RespHA_Child_5_14*('9 All Base Data'!$W1141*Basecase_PM10)/10)))))</f>
        <v>5.8380777767055879E-2</v>
      </c>
      <c r="Q1141" s="156">
        <f>IF('7 Base case Results'!$G1141="..C",0,BaseCase_RADs_All*'7 Base case Results'!$G1141*('9 All Base Data'!$V1141*Basecase_PM10)/10)</f>
        <v>705.67199999999991</v>
      </c>
      <c r="R1141" s="189">
        <f t="shared" si="180"/>
        <v>0.27798654005715867</v>
      </c>
      <c r="S1141" s="178">
        <f t="shared" si="181"/>
        <v>0.23121846484165323</v>
      </c>
      <c r="T1141" s="179">
        <f t="shared" si="182"/>
        <v>6.2318989978639421E-3</v>
      </c>
      <c r="U1141" s="178">
        <f t="shared" si="183"/>
        <v>2.5935607489625324E-4</v>
      </c>
      <c r="V1141" s="178">
        <f t="shared" si="184"/>
        <v>4.5181223857985049E-4</v>
      </c>
      <c r="W1141" s="178">
        <f t="shared" si="185"/>
        <v>7.1435917464036963E-5</v>
      </c>
      <c r="X1141" s="179">
        <f t="shared" si="186"/>
        <v>2.6475682717359844E-4</v>
      </c>
      <c r="Y1141" s="179">
        <f t="shared" si="187"/>
        <v>4.3751663999999996E-2</v>
      </c>
      <c r="Z1141" s="186">
        <f t="shared" si="188"/>
        <v>0.32868127136849867</v>
      </c>
      <c r="AA1141" s="156">
        <f>$J1141*'9 All Base Data'!$Y1141</f>
        <v>3.1132608006373148E-2</v>
      </c>
      <c r="AB1141" s="156">
        <f>$K1141*'9 All Base Data'!$Y1141</f>
        <v>2.5894900624578599E-2</v>
      </c>
      <c r="AC1141" s="178">
        <f>$L1141*'9 All Base Data'!$Y1141</f>
        <v>6.9793044150956017E-4</v>
      </c>
      <c r="AD1141" s="178">
        <f>IF($M1141="","",$M1141*'9 All Base Data'!$Y1141)</f>
        <v>1.6284125204634931E-2</v>
      </c>
      <c r="AE1141" s="178">
        <f>IF($N1141="","",$N1141*'9 All Base Data'!$Y1141)</f>
        <v>3.9721206619561585E-2</v>
      </c>
      <c r="AF1141" s="178">
        <f>IF($O1141="","",$O1141*'9 All Base Data'!$Y1141)</f>
        <v>6.2803098175603627E-3</v>
      </c>
      <c r="AG1141" s="178">
        <f>IF($P1141="","",$P1141*'9 All Base Data'!$Y1141)</f>
        <v>2.3276174787025927E-2</v>
      </c>
      <c r="AH1141" s="167">
        <f>$Q1141*'9 All Base Data'!$Y1141</f>
        <v>281.34850960445647</v>
      </c>
      <c r="AI1141" s="178">
        <f>$R1141*'9 All Base Data'!$Y1141</f>
        <v>0.11083208450268842</v>
      </c>
      <c r="AJ1141" s="178">
        <f>$S1141*'9 All Base Data'!$Y1141</f>
        <v>9.2185846223499818E-2</v>
      </c>
      <c r="AK1141" s="178">
        <f>$T1141*'9 All Base Data'!$Y1141</f>
        <v>2.4846323717740339E-3</v>
      </c>
      <c r="AL1141" s="178">
        <f>IF($U1141="","",$U1141*'9 All Base Data'!$Y1141)</f>
        <v>1.0340419504943181E-4</v>
      </c>
      <c r="AM1141" s="178">
        <f>IF($V1141="","",$V1141*'9 All Base Data'!$Y1141)</f>
        <v>1.8013567201971179E-4</v>
      </c>
      <c r="AN1141" s="178">
        <f>IF($W1141="","",$W1141*'9 All Base Data'!$Y1141)</f>
        <v>2.8481205022636245E-5</v>
      </c>
      <c r="AO1141" s="178">
        <f>IF($X1141="","",$X1141*'9 All Base Data'!$Y1141)</f>
        <v>1.055574526591626E-4</v>
      </c>
      <c r="AP1141" s="178">
        <f>$Y1141*'9 All Base Data'!$Y1141</f>
        <v>1.74436075954763E-2</v>
      </c>
      <c r="AQ1141" s="179">
        <f t="shared" si="189"/>
        <v>0.1310438643370079</v>
      </c>
    </row>
    <row r="1142" spans="1:43" x14ac:dyDescent="0.25">
      <c r="A1142" s="124">
        <v>565602</v>
      </c>
      <c r="B1142" s="125" t="s">
        <v>1193</v>
      </c>
      <c r="C1142" s="126" t="s">
        <v>980</v>
      </c>
      <c r="D1142" s="101" t="s">
        <v>2107</v>
      </c>
      <c r="E1142" s="142"/>
      <c r="F1142" s="191" t="str">
        <f>IF('9 All Base Data'!G1142="Rural Centre","Rural",IF('9 All Base Data'!G1142="Rural (Incl.some Off Shore Islands)","Rural",IF('9 All Base Data'!G1142="Inlet-in TA but not in Urban Area","Rural",IF('9 All Base Data'!G1142="Rural (Incl.some Off Shore Islands)","Rural",IF('9 All Base Data'!G1142="Inlet-not in TA","Rural",IF('9 All Base Data'!G1142="Inland Water not in Urban Area","Rural",IF('9 All Base Data'!G1142="Oceanic-in Region but not in TA","Rural",'9 All Base Data'!G1142)))))))</f>
        <v>Porirua Zone</v>
      </c>
      <c r="G1142" s="177">
        <f>IF('9 All Base Data'!I1142="..C","..C",'9 All Base Data'!I1142*Basecase_Pop_2006)</f>
        <v>3765</v>
      </c>
      <c r="H1142" s="177">
        <f>IF('9 All Base Data'!J1142="..C","..C",'9 All Base Data'!J1142*Basecase_Pop_2006)</f>
        <v>2373</v>
      </c>
      <c r="I1142" s="191">
        <f>IF('9 All Base Data'!L1142="..C","..C",'9 All Base Data'!L1142*Basecase_Pop_2006)</f>
        <v>39</v>
      </c>
      <c r="J1142" s="156">
        <f>IF('9 All Base Data'!$P1142=0,0,('9 All Base Data'!$P1142*Basecase_Pop_2006)/(1+(1/(BaseCase_Mort_AllAdults_30*('9 All Base Data'!$W1142*Basecase_PM10)/10))))</f>
        <v>0.2863157247779724</v>
      </c>
      <c r="K1142" s="156">
        <f>IF('9 All Base Data'!$Q1142=0,0,('9 All Base Data'!$Q1142*Basecase_Pop_2006)/(1+(1/(BaseCase_Mort_Maori_30*('9 All Base Data'!$W1142*Basecase_PM10)/10))))</f>
        <v>0</v>
      </c>
      <c r="L1142" s="179">
        <f>133/(1+1/(BaseCase_Mort_Child_0_1*'9 All Base Data'!$AB$10/10))*IF('9 All Base Data'!$L1142="..C",0,'9 All Base Data'!L1142/'9 All Base Data'!$L$2022)</f>
        <v>5.6892336356903963E-3</v>
      </c>
      <c r="M1142" s="178">
        <f>IF('9 All Base Data'!$R1142="","",IF('9 All Base Data'!$R1142=0,0,('9 All Base Data'!$R1142*Basecase_Pop_2006)/(1+(1/(BaseCase_CardiacHA_All*('9 All Base Data'!$W1142*Basecase_PM10)/10)))))</f>
        <v>0.10571252705359094</v>
      </c>
      <c r="N1142" s="178">
        <f>IF('9 All Base Data'!$S1142="","",IF('9 All Base Data'!$S1142=0,0,('9 All Base Data'!S1142*Basecase_Pop_2006)/(1+(1/(BaseCase_RespHA_All*('9 All Base Data'!$W1142*Basecase_PM10)/10)))))</f>
        <v>0.21519612686493428</v>
      </c>
      <c r="O1142" s="178">
        <f>IF('9 All Base Data'!$T1142="","",IF('9 All Base Data'!$T1142=0,0,('9 All Base Data'!$T1142*Basecase_Pop_2006)/(1+(1/(BaseCase_RespHA_Child_1_4*('9 All Base Data'!$W1142*Basecase_PM10)/10)))))</f>
        <v>0.13389311983336588</v>
      </c>
      <c r="P1142" s="179">
        <f>IF('9 All Base Data'!$U1142="","",IF('9 All Base Data'!$U1142=0,0,('9 All Base Data'!$U1142*Basecase_Pop_2006)/(1+(1/(BaseCase_RespHA_Child_5_14*('9 All Base Data'!$W1142*Basecase_PM10)/10)))))</f>
        <v>2.3352311106822347E-2</v>
      </c>
      <c r="Q1142" s="156">
        <f>IF('7 Base case Results'!$G1142="..C",0,BaseCase_RADs_All*'7 Base case Results'!$G1142*('9 All Base Data'!$V1142*Basecase_PM10)/10)</f>
        <v>2460.0509999999999</v>
      </c>
      <c r="R1142" s="189">
        <f t="shared" si="180"/>
        <v>1.0192839802095819</v>
      </c>
      <c r="S1142" s="178">
        <f t="shared" si="181"/>
        <v>0</v>
      </c>
      <c r="T1142" s="179">
        <f t="shared" si="182"/>
        <v>2.0253671743057811E-2</v>
      </c>
      <c r="U1142" s="178">
        <f t="shared" si="183"/>
        <v>6.712745467903024E-4</v>
      </c>
      <c r="V1142" s="178">
        <f t="shared" si="184"/>
        <v>9.7591443533247692E-4</v>
      </c>
      <c r="W1142" s="178">
        <f t="shared" si="185"/>
        <v>6.0720529844431428E-4</v>
      </c>
      <c r="X1142" s="179">
        <f t="shared" si="186"/>
        <v>1.0590273086943934E-4</v>
      </c>
      <c r="Y1142" s="179">
        <f t="shared" si="187"/>
        <v>0.15252316199999999</v>
      </c>
      <c r="Z1142" s="186">
        <f t="shared" si="188"/>
        <v>1.1937080029347624</v>
      </c>
      <c r="AA1142" s="156">
        <f>$J1142*'9 All Base Data'!$Y1142</f>
        <v>0.11415289602336821</v>
      </c>
      <c r="AB1142" s="156">
        <f>$K1142*'9 All Base Data'!$Y1142</f>
        <v>0</v>
      </c>
      <c r="AC1142" s="178">
        <f>$L1142*'9 All Base Data'!$Y1142</f>
        <v>2.2682739349060704E-3</v>
      </c>
      <c r="AD1142" s="178">
        <f>IF($M1142="","",$M1142*'9 All Base Data'!$Y1142)</f>
        <v>4.2147147588466875E-2</v>
      </c>
      <c r="AE1142" s="178">
        <f>IF($N1142="","",$N1142*'9 All Base Data'!$Y1142)</f>
        <v>8.579780629825301E-2</v>
      </c>
      <c r="AF1142" s="178">
        <f>IF($O1142="","",$O1142*'9 All Base Data'!$Y1142)</f>
        <v>5.3382633449263091E-2</v>
      </c>
      <c r="AG1142" s="178">
        <f>IF($P1142="","",$P1142*'9 All Base Data'!$Y1142)</f>
        <v>9.3104699148103699E-3</v>
      </c>
      <c r="AH1142" s="167">
        <f>$Q1142*'9 All Base Data'!$Y1142</f>
        <v>980.81216542664697</v>
      </c>
      <c r="AI1142" s="178">
        <f>$R1142*'9 All Base Data'!$Y1142</f>
        <v>0.40638430984319091</v>
      </c>
      <c r="AJ1142" s="178">
        <f>$S1142*'9 All Base Data'!$Y1142</f>
        <v>0</v>
      </c>
      <c r="AK1142" s="178">
        <f>$T1142*'9 All Base Data'!$Y1142</f>
        <v>8.0750552082656107E-3</v>
      </c>
      <c r="AL1142" s="178">
        <f>IF($U1142="","",$U1142*'9 All Base Data'!$Y1142)</f>
        <v>2.6763438718676463E-4</v>
      </c>
      <c r="AM1142" s="178">
        <f>IF($V1142="","",$V1142*'9 All Base Data'!$Y1142)</f>
        <v>3.8909305156257742E-4</v>
      </c>
      <c r="AN1142" s="178">
        <f>IF($W1142="","",$W1142*'9 All Base Data'!$Y1142)</f>
        <v>2.4209024269240812E-4</v>
      </c>
      <c r="AO1142" s="178">
        <f>IF($X1142="","",$X1142*'9 All Base Data'!$Y1142)</f>
        <v>4.2222981063665023E-5</v>
      </c>
      <c r="AP1142" s="178">
        <f>$Y1142*'9 All Base Data'!$Y1142</f>
        <v>6.0810354256452107E-2</v>
      </c>
      <c r="AQ1142" s="179">
        <f t="shared" si="189"/>
        <v>0.47592644674665796</v>
      </c>
    </row>
    <row r="1143" spans="1:43" x14ac:dyDescent="0.25">
      <c r="A1143" s="124">
        <v>565603</v>
      </c>
      <c r="B1143" s="125" t="s">
        <v>1194</v>
      </c>
      <c r="C1143" s="126" t="s">
        <v>980</v>
      </c>
      <c r="D1143" s="101" t="s">
        <v>2107</v>
      </c>
      <c r="E1143" s="142"/>
      <c r="F1143" s="191" t="str">
        <f>IF('9 All Base Data'!G1143="Rural Centre","Rural",IF('9 All Base Data'!G1143="Rural (Incl.some Off Shore Islands)","Rural",IF('9 All Base Data'!G1143="Inlet-in TA but not in Urban Area","Rural",IF('9 All Base Data'!G1143="Rural (Incl.some Off Shore Islands)","Rural",IF('9 All Base Data'!G1143="Inlet-not in TA","Rural",IF('9 All Base Data'!G1143="Inland Water not in Urban Area","Rural",IF('9 All Base Data'!G1143="Oceanic-in Region but not in TA","Rural",'9 All Base Data'!G1143)))))))</f>
        <v>Porirua Zone</v>
      </c>
      <c r="G1143" s="177">
        <f>IF('9 All Base Data'!I1143="..C","..C",'9 All Base Data'!I1143*Basecase_Pop_2006)</f>
        <v>138</v>
      </c>
      <c r="H1143" s="177">
        <f>IF('9 All Base Data'!J1143="..C","..C",'9 All Base Data'!J1143*Basecase_Pop_2006)</f>
        <v>87</v>
      </c>
      <c r="I1143" s="191" t="str">
        <f>IF('9 All Base Data'!L1143="..C","..C",'9 All Base Data'!L1143*Basecase_Pop_2006)</f>
        <v>..C</v>
      </c>
      <c r="J1143" s="156">
        <f>IF('9 All Base Data'!$P1143=0,0,('9 All Base Data'!$P1143*Basecase_Pop_2006)/(1+(1/(BaseCase_Mort_AllAdults_30*('9 All Base Data'!$W1143*Basecase_PM10)/10))))</f>
        <v>0.85894717433391721</v>
      </c>
      <c r="K1143" s="156">
        <f>IF('9 All Base Data'!$Q1143=0,0,('9 All Base Data'!$Q1143*Basecase_Pop_2006)/(1+(1/(BaseCase_Mort_Maori_30*('9 All Base Data'!$W1143*Basecase_PM10)/10))))</f>
        <v>0</v>
      </c>
      <c r="L1143" s="179">
        <f>133/(1+1/(BaseCase_Mort_Child_0_1*'9 All Base Data'!$AB$10/10))*IF('9 All Base Data'!$L1143="..C",0,'9 All Base Data'!L1143/'9 All Base Data'!$L$2022)</f>
        <v>0</v>
      </c>
      <c r="M1143" s="178">
        <f>IF('9 All Base Data'!$R1143="","",IF('9 All Base Data'!$R1143=0,0,('9 All Base Data'!$R1143*Basecase_Pop_2006)/(1+(1/(BaseCase_CardiacHA_All*('9 All Base Data'!$W1143*Basecase_PM10)/10)))))</f>
        <v>7.2076722991084733E-3</v>
      </c>
      <c r="N1143" s="178">
        <f>IF('9 All Base Data'!$S1143="","",IF('9 All Base Data'!$S1143=0,0,('9 All Base Data'!S1143*Basecase_Pop_2006)/(1+(1/(BaseCase_RespHA_All*('9 All Base Data'!$W1143*Basecase_PM10)/10)))))</f>
        <v>2.7895794223232222E-2</v>
      </c>
      <c r="O1143" s="178">
        <f>IF('9 All Base Data'!$T1143="","",IF('9 All Base Data'!$T1143=0,0,('9 All Base Data'!$T1143*Basecase_Pop_2006)/(1+(1/(BaseCase_RespHA_Child_1_4*('9 All Base Data'!$W1143*Basecase_PM10)/10)))))</f>
        <v>1.5752131745101865E-2</v>
      </c>
      <c r="P1143" s="179">
        <f>IF('9 All Base Data'!$U1143="","",IF('9 All Base Data'!$U1143=0,0,('9 All Base Data'!$U1143*Basecase_Pop_2006)/(1+(1/(BaseCase_RespHA_Child_5_14*('9 All Base Data'!$W1143*Basecase_PM10)/10)))))</f>
        <v>0</v>
      </c>
      <c r="Q1143" s="156">
        <f>IF('7 Base case Results'!$G1143="..C",0,BaseCase_RADs_All*'7 Base case Results'!$G1143*('9 All Base Data'!$V1143*Basecase_PM10)/10)</f>
        <v>90.169200000000004</v>
      </c>
      <c r="R1143" s="189">
        <f t="shared" si="180"/>
        <v>3.057851940628745</v>
      </c>
      <c r="S1143" s="178">
        <f t="shared" si="181"/>
        <v>0</v>
      </c>
      <c r="T1143" s="179">
        <f t="shared" si="182"/>
        <v>0</v>
      </c>
      <c r="U1143" s="178">
        <f t="shared" si="183"/>
        <v>4.5768719099338804E-5</v>
      </c>
      <c r="V1143" s="178">
        <f t="shared" si="184"/>
        <v>1.2650742680235812E-4</v>
      </c>
      <c r="W1143" s="178">
        <f t="shared" si="185"/>
        <v>7.1435917464036963E-5</v>
      </c>
      <c r="X1143" s="179">
        <f t="shared" si="186"/>
        <v>0</v>
      </c>
      <c r="Y1143" s="179">
        <f t="shared" si="187"/>
        <v>5.5904904000000002E-3</v>
      </c>
      <c r="Z1143" s="186">
        <f t="shared" si="188"/>
        <v>3.0636147071746467</v>
      </c>
      <c r="AA1143" s="156">
        <f>$J1143*'9 All Base Data'!$Y1143</f>
        <v>0.34245868807010466</v>
      </c>
      <c r="AB1143" s="156">
        <f>$K1143*'9 All Base Data'!$Y1143</f>
        <v>0</v>
      </c>
      <c r="AC1143" s="178">
        <f>$L1143*'9 All Base Data'!$Y1143</f>
        <v>0</v>
      </c>
      <c r="AD1143" s="178">
        <f>IF($M1143="","",$M1143*'9 All Base Data'!$Y1143)</f>
        <v>2.8736691537591054E-3</v>
      </c>
      <c r="AE1143" s="178">
        <f>IF($N1143="","",$N1143*'9 All Base Data'!$Y1143)</f>
        <v>1.1121937853477242E-2</v>
      </c>
      <c r="AF1143" s="178">
        <f>IF($O1143="","",$O1143*'9 All Base Data'!$Y1143)</f>
        <v>6.2803098175603627E-3</v>
      </c>
      <c r="AG1143" s="178">
        <f>IF($P1143="","",$P1143*'9 All Base Data'!$Y1143)</f>
        <v>0</v>
      </c>
      <c r="AH1143" s="167">
        <f>$Q1143*'9 All Base Data'!$Y1143</f>
        <v>35.950087338347224</v>
      </c>
      <c r="AI1143" s="178">
        <f>$R1143*'9 All Base Data'!$Y1143</f>
        <v>1.2191529295295724</v>
      </c>
      <c r="AJ1143" s="178">
        <f>$S1143*'9 All Base Data'!$Y1143</f>
        <v>0</v>
      </c>
      <c r="AK1143" s="178">
        <f>$T1143*'9 All Base Data'!$Y1143</f>
        <v>0</v>
      </c>
      <c r="AL1143" s="178">
        <f>IF($U1143="","",$U1143*'9 All Base Data'!$Y1143)</f>
        <v>1.8247799126370318E-5</v>
      </c>
      <c r="AM1143" s="178">
        <f>IF($V1143="","",$V1143*'9 All Base Data'!$Y1143)</f>
        <v>5.0437988165519292E-5</v>
      </c>
      <c r="AN1143" s="178">
        <f>IF($W1143="","",$W1143*'9 All Base Data'!$Y1143)</f>
        <v>2.8481205022636245E-5</v>
      </c>
      <c r="AO1143" s="178">
        <f>IF($X1143="","",$X1143*'9 All Base Data'!$Y1143)</f>
        <v>0</v>
      </c>
      <c r="AP1143" s="178">
        <f>$Y1143*'9 All Base Data'!$Y1143</f>
        <v>2.2289054149775278E-3</v>
      </c>
      <c r="AQ1143" s="179">
        <f t="shared" si="189"/>
        <v>1.221450520731842</v>
      </c>
    </row>
    <row r="1144" spans="1:43" x14ac:dyDescent="0.25">
      <c r="A1144" s="124">
        <v>565604</v>
      </c>
      <c r="B1144" s="125" t="s">
        <v>1195</v>
      </c>
      <c r="C1144" s="126" t="s">
        <v>980</v>
      </c>
      <c r="D1144" s="101" t="s">
        <v>2107</v>
      </c>
      <c r="E1144" s="142"/>
      <c r="F1144" s="191" t="str">
        <f>IF('9 All Base Data'!G1144="Rural Centre","Rural",IF('9 All Base Data'!G1144="Rural (Incl.some Off Shore Islands)","Rural",IF('9 All Base Data'!G1144="Inlet-in TA but not in Urban Area","Rural",IF('9 All Base Data'!G1144="Rural (Incl.some Off Shore Islands)","Rural",IF('9 All Base Data'!G1144="Inlet-not in TA","Rural",IF('9 All Base Data'!G1144="Inland Water not in Urban Area","Rural",IF('9 All Base Data'!G1144="Oceanic-in Region but not in TA","Rural",'9 All Base Data'!G1144)))))))</f>
        <v>Porirua Zone</v>
      </c>
      <c r="G1144" s="177">
        <f>IF('9 All Base Data'!I1144="..C","..C",'9 All Base Data'!I1144*Basecase_Pop_2006)</f>
        <v>1359</v>
      </c>
      <c r="H1144" s="177">
        <f>IF('9 All Base Data'!J1144="..C","..C",'9 All Base Data'!J1144*Basecase_Pop_2006)</f>
        <v>822</v>
      </c>
      <c r="I1144" s="191">
        <f>IF('9 All Base Data'!L1144="..C","..C",'9 All Base Data'!L1144*Basecase_Pop_2006)</f>
        <v>21</v>
      </c>
      <c r="J1144" s="156">
        <f>IF('9 All Base Data'!$P1144=0,0,('9 All Base Data'!$P1144*Basecase_Pop_2006)/(1+(1/(BaseCase_Mort_AllAdults_30*('9 All Base Data'!$W1144*Basecase_PM10)/10))))</f>
        <v>2.6028702252542946E-2</v>
      </c>
      <c r="K1144" s="156">
        <f>IF('9 All Base Data'!$Q1144=0,0,('9 All Base Data'!$Q1144*Basecase_Pop_2006)/(1+(1/(BaseCase_Mort_Maori_30*('9 All Base Data'!$W1144*Basecase_PM10)/10))))</f>
        <v>0</v>
      </c>
      <c r="L1144" s="179">
        <f>133/(1+1/(BaseCase_Mort_Child_0_1*'9 All Base Data'!$AB$10/10))*IF('9 All Base Data'!$L1144="..C",0,'9 All Base Data'!L1144/'9 All Base Data'!$L$2022)</f>
        <v>3.0634334961409829E-3</v>
      </c>
      <c r="M1144" s="178">
        <f>IF('9 All Base Data'!$R1144="","",IF('9 All Base Data'!$R1144=0,0,('9 All Base Data'!$R1144*Basecase_Pop_2006)/(1+(1/(BaseCase_CardiacHA_All*('9 All Base Data'!$W1144*Basecase_PM10)/10)))))</f>
        <v>5.0453706093759314E-2</v>
      </c>
      <c r="N1144" s="178">
        <f>IF('9 All Base Data'!$S1144="","",IF('9 All Base Data'!$S1144=0,0,('9 All Base Data'!S1144*Basecase_Pop_2006)/(1+(1/(BaseCase_RespHA_All*('9 All Base Data'!$W1144*Basecase_PM10)/10)))))</f>
        <v>0.13150874419523761</v>
      </c>
      <c r="O1144" s="178">
        <f>IF('9 All Base Data'!$T1144="","",IF('9 All Base Data'!$T1144=0,0,('9 All Base Data'!$T1144*Basecase_Pop_2006)/(1+(1/(BaseCase_RespHA_Child_1_4*('9 All Base Data'!$W1144*Basecase_PM10)/10)))))</f>
        <v>5.5132461107856537E-2</v>
      </c>
      <c r="P1144" s="179">
        <f>IF('9 All Base Data'!$U1144="","",IF('9 All Base Data'!$U1144=0,0,('9 All Base Data'!$U1144*Basecase_Pop_2006)/(1+(1/(BaseCase_RespHA_Child_5_14*('9 All Base Data'!$W1144*Basecase_PM10)/10)))))</f>
        <v>5.8380777767055879E-2</v>
      </c>
      <c r="Q1144" s="156">
        <f>IF('7 Base case Results'!$G1144="..C",0,BaseCase_RADs_All*'7 Base case Results'!$G1144*('9 All Base Data'!$V1144*Basecase_PM10)/10)</f>
        <v>887.97059999999999</v>
      </c>
      <c r="R1144" s="189">
        <f t="shared" si="180"/>
        <v>9.2662180019052895E-2</v>
      </c>
      <c r="S1144" s="178">
        <f t="shared" si="181"/>
        <v>0</v>
      </c>
      <c r="T1144" s="179">
        <f t="shared" si="182"/>
        <v>1.09058232462619E-2</v>
      </c>
      <c r="U1144" s="178">
        <f t="shared" si="183"/>
        <v>3.2038103369537164E-4</v>
      </c>
      <c r="V1144" s="178">
        <f t="shared" si="184"/>
        <v>5.9639215492540254E-4</v>
      </c>
      <c r="W1144" s="178">
        <f t="shared" si="185"/>
        <v>2.5002571112412938E-4</v>
      </c>
      <c r="X1144" s="179">
        <f t="shared" si="186"/>
        <v>2.6475682717359844E-4</v>
      </c>
      <c r="Y1144" s="179">
        <f t="shared" si="187"/>
        <v>5.5054177199999998E-2</v>
      </c>
      <c r="Z1144" s="186">
        <f t="shared" si="188"/>
        <v>0.15953895365393556</v>
      </c>
      <c r="AA1144" s="156">
        <f>$J1144*'9 All Base Data'!$Y1144</f>
        <v>1.0377536002124382E-2</v>
      </c>
      <c r="AB1144" s="156">
        <f>$K1144*'9 All Base Data'!$Y1144</f>
        <v>0</v>
      </c>
      <c r="AC1144" s="178">
        <f>$L1144*'9 All Base Data'!$Y1144</f>
        <v>1.2213782726417303E-3</v>
      </c>
      <c r="AD1144" s="178">
        <f>IF($M1144="","",$M1144*'9 All Base Data'!$Y1144)</f>
        <v>2.0115684076313738E-2</v>
      </c>
      <c r="AE1144" s="178">
        <f>IF($N1144="","",$N1144*'9 All Base Data'!$Y1144)</f>
        <v>5.2431992737821287E-2</v>
      </c>
      <c r="AF1144" s="178">
        <f>IF($O1144="","",$O1144*'9 All Base Data'!$Y1144)</f>
        <v>2.1981084361461272E-2</v>
      </c>
      <c r="AG1144" s="178">
        <f>IF($P1144="","",$P1144*'9 All Base Data'!$Y1144)</f>
        <v>2.3276174787025927E-2</v>
      </c>
      <c r="AH1144" s="167">
        <f>$Q1144*'9 All Base Data'!$Y1144</f>
        <v>354.03020791894107</v>
      </c>
      <c r="AI1144" s="178">
        <f>$R1144*'9 All Base Data'!$Y1144</f>
        <v>3.6944028167562808E-2</v>
      </c>
      <c r="AJ1144" s="178">
        <f>$S1144*'9 All Base Data'!$Y1144</f>
        <v>0</v>
      </c>
      <c r="AK1144" s="178">
        <f>$T1144*'9 All Base Data'!$Y1144</f>
        <v>4.3481066506045598E-3</v>
      </c>
      <c r="AL1144" s="178">
        <f>IF($U1144="","",$U1144*'9 All Base Data'!$Y1144)</f>
        <v>1.2773459388459223E-4</v>
      </c>
      <c r="AM1144" s="178">
        <f>IF($V1144="","",$V1144*'9 All Base Data'!$Y1144)</f>
        <v>2.3777908706601952E-4</v>
      </c>
      <c r="AN1144" s="178">
        <f>IF($W1144="","",$W1144*'9 All Base Data'!$Y1144)</f>
        <v>9.9684217579226869E-5</v>
      </c>
      <c r="AO1144" s="178">
        <f>IF($X1144="","",$X1144*'9 All Base Data'!$Y1144)</f>
        <v>1.055574526591626E-4</v>
      </c>
      <c r="AP1144" s="178">
        <f>$Y1144*'9 All Base Data'!$Y1144</f>
        <v>2.1949872890974349E-2</v>
      </c>
      <c r="AQ1144" s="179">
        <f t="shared" si="189"/>
        <v>6.3607521390092334E-2</v>
      </c>
    </row>
    <row r="1145" spans="1:43" x14ac:dyDescent="0.25">
      <c r="A1145" s="124">
        <v>565700</v>
      </c>
      <c r="B1145" s="125" t="s">
        <v>1196</v>
      </c>
      <c r="C1145" s="126" t="s">
        <v>980</v>
      </c>
      <c r="D1145" s="101" t="s">
        <v>2107</v>
      </c>
      <c r="E1145" s="142"/>
      <c r="F1145" s="191" t="str">
        <f>IF('9 All Base Data'!G1145="Rural Centre","Rural",IF('9 All Base Data'!G1145="Rural (Incl.some Off Shore Islands)","Rural",IF('9 All Base Data'!G1145="Inlet-in TA but not in Urban Area","Rural",IF('9 All Base Data'!G1145="Rural (Incl.some Off Shore Islands)","Rural",IF('9 All Base Data'!G1145="Inlet-not in TA","Rural",IF('9 All Base Data'!G1145="Inland Water not in Urban Area","Rural",IF('9 All Base Data'!G1145="Oceanic-in Region but not in TA","Rural",'9 All Base Data'!G1145)))))))</f>
        <v>Rural</v>
      </c>
      <c r="G1145" s="177">
        <f>IF('9 All Base Data'!I1145="..C","..C",'9 All Base Data'!I1145*Basecase_Pop_2006)</f>
        <v>150</v>
      </c>
      <c r="H1145" s="177">
        <f>IF('9 All Base Data'!J1145="..C","..C",'9 All Base Data'!J1145*Basecase_Pop_2006)</f>
        <v>96</v>
      </c>
      <c r="I1145" s="191" t="str">
        <f>IF('9 All Base Data'!L1145="..C","..C",'9 All Base Data'!L1145*Basecase_Pop_2006)</f>
        <v>..C</v>
      </c>
      <c r="J1145" s="156">
        <f>IF('9 All Base Data'!$P1145=0,0,('9 All Base Data'!$P1145*Basecase_Pop_2006)/(1+(1/(BaseCase_Mort_AllAdults_30*('9 All Base Data'!$W1145*Basecase_PM10)/10))))</f>
        <v>0.15852584320745605</v>
      </c>
      <c r="K1145" s="156">
        <f>IF('9 All Base Data'!$Q1145=0,0,('9 All Base Data'!$Q1145*Basecase_Pop_2006)/(1+(1/(BaseCase_Mort_Maori_30*('9 All Base Data'!$W1145*Basecase_PM10)/10))))</f>
        <v>4.5828301995284919E-2</v>
      </c>
      <c r="L1145" s="179">
        <f>133/(1+1/(BaseCase_Mort_Child_0_1*'9 All Base Data'!$AB$10/10))*IF('9 All Base Data'!$L1145="..C",0,'9 All Base Data'!L1145/'9 All Base Data'!$L$2022)</f>
        <v>0</v>
      </c>
      <c r="M1145" s="178">
        <f>IF('9 All Base Data'!$R1145="","",IF('9 All Base Data'!$R1145=0,0,('9 All Base Data'!$R1145*Basecase_Pop_2006)/(1+(1/(BaseCase_CardiacHA_All*('9 All Base Data'!$W1145*Basecase_PM10)/10)))))</f>
        <v>1.5864137693549446E-3</v>
      </c>
      <c r="N1145" s="178">
        <f>IF('9 All Base Data'!$S1145="","",IF('9 All Base Data'!$S1145=0,0,('9 All Base Data'!S1145*Basecase_Pop_2006)/(1+(1/(BaseCase_RespHA_All*('9 All Base Data'!$W1145*Basecase_PM10)/10)))))</f>
        <v>7.9069813585721793E-3</v>
      </c>
      <c r="O1145" s="178">
        <f>IF('9 All Base Data'!$T1145="","",IF('9 All Base Data'!$T1145=0,0,('9 All Base Data'!$T1145*Basecase_Pop_2006)/(1+(1/(BaseCase_RespHA_Child_1_4*('9 All Base Data'!$W1145*Basecase_PM10)/10)))))</f>
        <v>0</v>
      </c>
      <c r="P1145" s="179">
        <f>IF('9 All Base Data'!$U1145="","",IF('9 All Base Data'!$U1145=0,0,('9 All Base Data'!$U1145*Basecase_Pop_2006)/(1+(1/(BaseCase_RespHA_Child_5_14*('9 All Base Data'!$W1145*Basecase_PM10)/10)))))</f>
        <v>0</v>
      </c>
      <c r="Q1145" s="156">
        <f>IF('7 Base case Results'!$G1145="..C",0,BaseCase_RADs_All*'7 Base case Results'!$G1145*('9 All Base Data'!$V1145*Basecase_PM10)/10)</f>
        <v>43.037999999999997</v>
      </c>
      <c r="R1145" s="189">
        <f t="shared" si="180"/>
        <v>0.5643520018185435</v>
      </c>
      <c r="S1145" s="178">
        <f t="shared" si="181"/>
        <v>0.16314875510321433</v>
      </c>
      <c r="T1145" s="179">
        <f t="shared" si="182"/>
        <v>0</v>
      </c>
      <c r="U1145" s="178">
        <f t="shared" si="183"/>
        <v>1.0073727435403897E-5</v>
      </c>
      <c r="V1145" s="178">
        <f t="shared" si="184"/>
        <v>3.585816046112483E-5</v>
      </c>
      <c r="W1145" s="178">
        <f t="shared" si="185"/>
        <v>0</v>
      </c>
      <c r="X1145" s="179">
        <f t="shared" si="186"/>
        <v>0</v>
      </c>
      <c r="Y1145" s="179">
        <f t="shared" si="187"/>
        <v>2.6683559999999998E-3</v>
      </c>
      <c r="Z1145" s="186">
        <f t="shared" si="188"/>
        <v>0.56706628970644013</v>
      </c>
      <c r="AA1145" s="156">
        <f>$J1145*'9 All Base Data'!$Y1145</f>
        <v>1.3808257052575662E-2</v>
      </c>
      <c r="AB1145" s="156">
        <f>$K1145*'9 All Base Data'!$Y1145</f>
        <v>3.9918347786728377E-3</v>
      </c>
      <c r="AC1145" s="178">
        <f>$L1145*'9 All Base Data'!$Y1145</f>
        <v>0</v>
      </c>
      <c r="AD1145" s="178">
        <f>IF($M1145="","",$M1145*'9 All Base Data'!$Y1145)</f>
        <v>1.3818320518460583E-4</v>
      </c>
      <c r="AE1145" s="178">
        <f>IF($N1145="","",$N1145*'9 All Base Data'!$Y1145)</f>
        <v>6.8873080186810428E-4</v>
      </c>
      <c r="AF1145" s="178">
        <f>IF($O1145="","",$O1145*'9 All Base Data'!$Y1145)</f>
        <v>0</v>
      </c>
      <c r="AG1145" s="178">
        <f>IF($P1145="","",$P1145*'9 All Base Data'!$Y1145)</f>
        <v>0</v>
      </c>
      <c r="AH1145" s="167">
        <f>$Q1145*'9 All Base Data'!$Y1145</f>
        <v>3.7487879263385624</v>
      </c>
      <c r="AI1145" s="178">
        <f>$R1145*'9 All Base Data'!$Y1145</f>
        <v>4.9157395107169349E-2</v>
      </c>
      <c r="AJ1145" s="178">
        <f>$S1145*'9 All Base Data'!$Y1145</f>
        <v>1.4210931812075302E-2</v>
      </c>
      <c r="AK1145" s="178">
        <f>$T1145*'9 All Base Data'!$Y1145</f>
        <v>0</v>
      </c>
      <c r="AL1145" s="178">
        <f>IF($U1145="","",$U1145*'9 All Base Data'!$Y1145)</f>
        <v>8.7746335292224694E-7</v>
      </c>
      <c r="AM1145" s="178">
        <f>IF($V1145="","",$V1145*'9 All Base Data'!$Y1145)</f>
        <v>3.1233941864718527E-6</v>
      </c>
      <c r="AN1145" s="178">
        <f>IF($W1145="","",$W1145*'9 All Base Data'!$Y1145)</f>
        <v>0</v>
      </c>
      <c r="AO1145" s="178">
        <f>IF($X1145="","",$X1145*'9 All Base Data'!$Y1145)</f>
        <v>0</v>
      </c>
      <c r="AP1145" s="178">
        <f>$Y1145*'9 All Base Data'!$Y1145</f>
        <v>2.3242485143299088E-4</v>
      </c>
      <c r="AQ1145" s="179">
        <f t="shared" si="189"/>
        <v>4.9393820816141729E-2</v>
      </c>
    </row>
    <row r="1146" spans="1:43" x14ac:dyDescent="0.25">
      <c r="A1146" s="124">
        <v>565901</v>
      </c>
      <c r="B1146" s="125" t="s">
        <v>1197</v>
      </c>
      <c r="C1146" s="126" t="s">
        <v>980</v>
      </c>
      <c r="D1146" s="101" t="s">
        <v>2104</v>
      </c>
      <c r="E1146" s="142"/>
      <c r="F1146" s="191" t="str">
        <f>IF('9 All Base Data'!G1146="Rural Centre","Rural",IF('9 All Base Data'!G1146="Rural (Incl.some Off Shore Islands)","Rural",IF('9 All Base Data'!G1146="Inlet-in TA but not in Urban Area","Rural",IF('9 All Base Data'!G1146="Rural (Incl.some Off Shore Islands)","Rural",IF('9 All Base Data'!G1146="Inlet-not in TA","Rural",IF('9 All Base Data'!G1146="Inland Water not in Urban Area","Rural",IF('9 All Base Data'!G1146="Oceanic-in Region but not in TA","Rural",'9 All Base Data'!G1146)))))))</f>
        <v>Kapiti</v>
      </c>
      <c r="G1146" s="177">
        <f>IF('9 All Base Data'!I1146="..C","..C",'9 All Base Data'!I1146*Basecase_Pop_2006)</f>
        <v>3564</v>
      </c>
      <c r="H1146" s="177">
        <f>IF('9 All Base Data'!J1146="..C","..C",'9 All Base Data'!J1146*Basecase_Pop_2006)</f>
        <v>2250</v>
      </c>
      <c r="I1146" s="191">
        <f>IF('9 All Base Data'!L1146="..C","..C",'9 All Base Data'!L1146*Basecase_Pop_2006)</f>
        <v>39</v>
      </c>
      <c r="J1146" s="156">
        <f>IF('9 All Base Data'!$P1146=0,0,('9 All Base Data'!$P1146*Basecase_Pop_2006)/(1+(1/(BaseCase_Mort_AllAdults_30*('9 All Base Data'!$W1146*Basecase_PM10)/10))))</f>
        <v>2.1806853582554516E-2</v>
      </c>
      <c r="K1146" s="156">
        <f>IF('9 All Base Data'!$Q1146=0,0,('9 All Base Data'!$Q1146*Basecase_Pop_2006)/(1+(1/(BaseCase_Mort_Maori_30*('9 All Base Data'!$W1146*Basecase_PM10)/10))))</f>
        <v>0</v>
      </c>
      <c r="L1146" s="179">
        <f>133/(1+1/(BaseCase_Mort_Child_0_1*'9 All Base Data'!$AB$10/10))*IF('9 All Base Data'!$L1146="..C",0,'9 All Base Data'!L1146/'9 All Base Data'!$L$2022)</f>
        <v>5.6892336356903963E-3</v>
      </c>
      <c r="M1146" s="178">
        <f>IF('9 All Base Data'!$R1146="","",IF('9 All Base Data'!$R1146=0,0,('9 All Base Data'!$R1146*Basecase_Pop_2006)/(1+(1/(BaseCase_CardiacHA_All*('9 All Base Data'!$W1146*Basecase_PM10)/10)))))</f>
        <v>0.21669980119284296</v>
      </c>
      <c r="N1146" s="178">
        <f>IF('9 All Base Data'!$S1146="","",IF('9 All Base Data'!$S1146=0,0,('9 All Base Data'!S1146*Basecase_Pop_2006)/(1+(1/(BaseCase_RespHA_All*('9 All Base Data'!$W1146*Basecase_PM10)/10)))))</f>
        <v>0.21782178217821782</v>
      </c>
      <c r="O1146" s="178">
        <f>IF('9 All Base Data'!$T1146="","",IF('9 All Base Data'!$T1146=0,0,('9 All Base Data'!$T1146*Basecase_Pop_2006)/(1+(1/(BaseCase_RespHA_Child_1_4*('9 All Base Data'!$W1146*Basecase_PM10)/10)))))</f>
        <v>3.9215686274509803E-2</v>
      </c>
      <c r="P1146" s="179">
        <f>IF('9 All Base Data'!$U1146="","",IF('9 All Base Data'!$U1146=0,0,('9 All Base Data'!$U1146*Basecase_Pop_2006)/(1+(1/(BaseCase_RespHA_Child_5_14*('9 All Base Data'!$W1146*Basecase_PM10)/10)))))</f>
        <v>2.9126213592233007E-2</v>
      </c>
      <c r="Q1146" s="156">
        <f>IF('7 Base case Results'!$G1146="..C",0,BaseCase_RADs_All*'7 Base case Results'!$G1146*('9 All Base Data'!$V1146*Basecase_PM10)/10)</f>
        <v>1924.56</v>
      </c>
      <c r="R1146" s="189">
        <f t="shared" si="180"/>
        <v>7.7632398753894077E-2</v>
      </c>
      <c r="S1146" s="178">
        <f t="shared" si="181"/>
        <v>0</v>
      </c>
      <c r="T1146" s="179">
        <f t="shared" si="182"/>
        <v>2.0253671743057811E-2</v>
      </c>
      <c r="U1146" s="178">
        <f t="shared" si="183"/>
        <v>1.3760437375745528E-3</v>
      </c>
      <c r="V1146" s="178">
        <f t="shared" si="184"/>
        <v>9.8782178217821787E-4</v>
      </c>
      <c r="W1146" s="178">
        <f t="shared" si="185"/>
        <v>1.7784313725490195E-4</v>
      </c>
      <c r="X1146" s="179">
        <f t="shared" si="186"/>
        <v>1.3208737864077669E-4</v>
      </c>
      <c r="Y1146" s="179">
        <f t="shared" si="187"/>
        <v>0.11932272000000001</v>
      </c>
      <c r="Z1146" s="186">
        <f t="shared" si="188"/>
        <v>0.21957265601670467</v>
      </c>
      <c r="AA1146" s="156">
        <f>$J1146*'9 All Base Data'!$Y1146</f>
        <v>5.9406666369199229E-3</v>
      </c>
      <c r="AB1146" s="156">
        <f>$K1146*'9 All Base Data'!$Y1146</f>
        <v>0</v>
      </c>
      <c r="AC1146" s="178">
        <f>$L1146*'9 All Base Data'!$Y1146</f>
        <v>1.5498723977413616E-3</v>
      </c>
      <c r="AD1146" s="178">
        <f>IF($M1146="","",$M1146*'9 All Base Data'!$Y1146)</f>
        <v>5.9033792944956323E-2</v>
      </c>
      <c r="AE1146" s="178">
        <f>IF($N1146="","",$N1146*'9 All Base Data'!$Y1146)</f>
        <v>5.9339445247423614E-2</v>
      </c>
      <c r="AF1146" s="178">
        <f>IF($O1146="","",$O1146*'9 All Base Data'!$Y1146)</f>
        <v>1.0683215632780366E-2</v>
      </c>
      <c r="AG1146" s="178">
        <f>IF($P1146="","",$P1146*'9 All Base Data'!$Y1146)</f>
        <v>7.9346213194922133E-3</v>
      </c>
      <c r="AH1146" s="167">
        <f>$Q1146*'9 All Base Data'!$Y1146</f>
        <v>524.29248169470645</v>
      </c>
      <c r="AI1146" s="178">
        <f>$R1146*'9 All Base Data'!$Y1146</f>
        <v>2.1148773227434924E-2</v>
      </c>
      <c r="AJ1146" s="178">
        <f>$S1146*'9 All Base Data'!$Y1146</f>
        <v>0</v>
      </c>
      <c r="AK1146" s="178">
        <f>$T1146*'9 All Base Data'!$Y1146</f>
        <v>5.517545735959248E-3</v>
      </c>
      <c r="AL1146" s="178">
        <f>IF($U1146="","",$U1146*'9 All Base Data'!$Y1146)</f>
        <v>3.7486458520047264E-4</v>
      </c>
      <c r="AM1146" s="178">
        <f>IF($V1146="","",$V1146*'9 All Base Data'!$Y1146)</f>
        <v>2.6910438419706613E-4</v>
      </c>
      <c r="AN1146" s="178">
        <f>IF($W1146="","",$W1146*'9 All Base Data'!$Y1146)</f>
        <v>4.844838289465896E-5</v>
      </c>
      <c r="AO1146" s="178">
        <f>IF($X1146="","",$X1146*'9 All Base Data'!$Y1146)</f>
        <v>3.5983507683897184E-5</v>
      </c>
      <c r="AP1146" s="178">
        <f>$Y1146*'9 All Base Data'!$Y1146</f>
        <v>3.2506133865071798E-2</v>
      </c>
      <c r="AQ1146" s="179">
        <f t="shared" si="189"/>
        <v>5.9816421797863506E-2</v>
      </c>
    </row>
    <row r="1147" spans="1:43" x14ac:dyDescent="0.25">
      <c r="A1147" s="124">
        <v>565902</v>
      </c>
      <c r="B1147" s="125" t="s">
        <v>1198</v>
      </c>
      <c r="C1147" s="126" t="s">
        <v>980</v>
      </c>
      <c r="D1147" s="101" t="s">
        <v>2104</v>
      </c>
      <c r="E1147" s="142"/>
      <c r="F1147" s="191" t="str">
        <f>IF('9 All Base Data'!G1147="Rural Centre","Rural",IF('9 All Base Data'!G1147="Rural (Incl.some Off Shore Islands)","Rural",IF('9 All Base Data'!G1147="Inlet-in TA but not in Urban Area","Rural",IF('9 All Base Data'!G1147="Rural (Incl.some Off Shore Islands)","Rural",IF('9 All Base Data'!G1147="Inlet-not in TA","Rural",IF('9 All Base Data'!G1147="Inland Water not in Urban Area","Rural",IF('9 All Base Data'!G1147="Oceanic-in Region but not in TA","Rural",'9 All Base Data'!G1147)))))))</f>
        <v>Kapiti</v>
      </c>
      <c r="G1147" s="177">
        <f>IF('9 All Base Data'!I1147="..C","..C",'9 All Base Data'!I1147*Basecase_Pop_2006)</f>
        <v>1206</v>
      </c>
      <c r="H1147" s="177">
        <f>IF('9 All Base Data'!J1147="..C","..C",'9 All Base Data'!J1147*Basecase_Pop_2006)</f>
        <v>792</v>
      </c>
      <c r="I1147" s="191">
        <f>IF('9 All Base Data'!L1147="..C","..C",'9 All Base Data'!L1147*Basecase_Pop_2006)</f>
        <v>18</v>
      </c>
      <c r="J1147" s="156">
        <f>IF('9 All Base Data'!$P1147=0,0,('9 All Base Data'!$P1147*Basecase_Pop_2006)/(1+(1/(BaseCase_Mort_AllAdults_30*('9 All Base Data'!$W1147*Basecase_PM10)/10))))</f>
        <v>0.93769470404984434</v>
      </c>
      <c r="K1147" s="156">
        <f>IF('9 All Base Data'!$Q1147=0,0,('9 All Base Data'!$Q1147*Basecase_Pop_2006)/(1+(1/(BaseCase_Mort_Maori_30*('9 All Base Data'!$W1147*Basecase_PM10)/10))))</f>
        <v>5.5555555555555552E-2</v>
      </c>
      <c r="L1147" s="179">
        <f>133/(1+1/(BaseCase_Mort_Child_0_1*'9 All Base Data'!$AB$10/10))*IF('9 All Base Data'!$L1147="..C",0,'9 All Base Data'!L1147/'9 All Base Data'!$L$2022)</f>
        <v>2.6258001395494139E-3</v>
      </c>
      <c r="M1147" s="178">
        <f>IF('9 All Base Data'!$R1147="","",IF('9 All Base Data'!$R1147=0,0,('9 All Base Data'!$R1147*Basecase_Pop_2006)/(1+(1/(BaseCase_CardiacHA_All*('9 All Base Data'!$W1147*Basecase_PM10)/10)))))</f>
        <v>5.3677932405566606E-2</v>
      </c>
      <c r="N1147" s="178">
        <f>IF('9 All Base Data'!$S1147="","",IF('9 All Base Data'!$S1147=0,0,('9 All Base Data'!S1147*Basecase_Pop_2006)/(1+(1/(BaseCase_RespHA_All*('9 All Base Data'!$W1147*Basecase_PM10)/10)))))</f>
        <v>3.6303630363036299E-2</v>
      </c>
      <c r="O1147" s="178">
        <f>IF('9 All Base Data'!$T1147="","",IF('9 All Base Data'!$T1147=0,0,('9 All Base Data'!$T1147*Basecase_Pop_2006)/(1+(1/(BaseCase_RespHA_Child_1_4*('9 All Base Data'!$W1147*Basecase_PM10)/10)))))</f>
        <v>0</v>
      </c>
      <c r="P1147" s="179">
        <f>IF('9 All Base Data'!$U1147="","",IF('9 All Base Data'!$U1147=0,0,('9 All Base Data'!$U1147*Basecase_Pop_2006)/(1+(1/(BaseCase_RespHA_Child_5_14*('9 All Base Data'!$W1147*Basecase_PM10)/10)))))</f>
        <v>9.7087378640776691E-3</v>
      </c>
      <c r="Q1147" s="156">
        <f>IF('7 Base case Results'!$G1147="..C",0,BaseCase_RADs_All*'7 Base case Results'!$G1147*('9 All Base Data'!$V1147*Basecase_PM10)/10)</f>
        <v>651.24</v>
      </c>
      <c r="R1147" s="189">
        <f t="shared" si="180"/>
        <v>3.3381931464174461</v>
      </c>
      <c r="S1147" s="178">
        <f t="shared" si="181"/>
        <v>0.19777777777777777</v>
      </c>
      <c r="T1147" s="179">
        <f t="shared" si="182"/>
        <v>9.3478484967959141E-3</v>
      </c>
      <c r="U1147" s="178">
        <f t="shared" si="183"/>
        <v>3.4085487077534796E-4</v>
      </c>
      <c r="V1147" s="178">
        <f t="shared" si="184"/>
        <v>1.646369636963696E-4</v>
      </c>
      <c r="W1147" s="178">
        <f t="shared" si="185"/>
        <v>0</v>
      </c>
      <c r="X1147" s="179">
        <f t="shared" si="186"/>
        <v>4.4029126213592225E-5</v>
      </c>
      <c r="Y1147" s="179">
        <f t="shared" si="187"/>
        <v>4.0376879999999997E-2</v>
      </c>
      <c r="Z1147" s="186">
        <f t="shared" si="188"/>
        <v>3.388423366748714</v>
      </c>
      <c r="AA1147" s="156">
        <f>$J1147*'9 All Base Data'!$Y1147</f>
        <v>0.25544866538755673</v>
      </c>
      <c r="AB1147" s="156">
        <f>$K1147*'9 All Base Data'!$Y1147</f>
        <v>1.5134555479772185E-2</v>
      </c>
      <c r="AC1147" s="178">
        <f>$L1147*'9 All Base Data'!$Y1147</f>
        <v>7.1532572203447469E-4</v>
      </c>
      <c r="AD1147" s="178">
        <f>IF($M1147="","",$M1147*'9 All Base Data'!$Y1147)</f>
        <v>1.4623049628567163E-2</v>
      </c>
      <c r="AE1147" s="178">
        <f>IF($N1147="","",$N1147*'9 All Base Data'!$Y1147)</f>
        <v>9.8899075412372684E-3</v>
      </c>
      <c r="AF1147" s="178">
        <f>IF($O1147="","",$O1147*'9 All Base Data'!$Y1147)</f>
        <v>0</v>
      </c>
      <c r="AG1147" s="178">
        <f>IF($P1147="","",$P1147*'9 All Base Data'!$Y1147)</f>
        <v>2.6448737731640708E-3</v>
      </c>
      <c r="AH1147" s="167">
        <f>$Q1147*'9 All Base Data'!$Y1147</f>
        <v>177.41210239164309</v>
      </c>
      <c r="AI1147" s="178">
        <f>$R1147*'9 All Base Data'!$Y1147</f>
        <v>0.90939724877970196</v>
      </c>
      <c r="AJ1147" s="178">
        <f>$S1147*'9 All Base Data'!$Y1147</f>
        <v>5.3879017507988979E-2</v>
      </c>
      <c r="AK1147" s="178">
        <f>$T1147*'9 All Base Data'!$Y1147</f>
        <v>2.5465595704427303E-3</v>
      </c>
      <c r="AL1147" s="178">
        <f>IF($U1147="","",$U1147*'9 All Base Data'!$Y1147)</f>
        <v>9.2856365141401483E-5</v>
      </c>
      <c r="AM1147" s="178">
        <f>IF($V1147="","",$V1147*'9 All Base Data'!$Y1147)</f>
        <v>4.4850730699511009E-5</v>
      </c>
      <c r="AN1147" s="178">
        <f>IF($W1147="","",$W1147*'9 All Base Data'!$Y1147)</f>
        <v>0</v>
      </c>
      <c r="AO1147" s="178">
        <f>IF($X1147="","",$X1147*'9 All Base Data'!$Y1147)</f>
        <v>1.1994502561299061E-5</v>
      </c>
      <c r="AP1147" s="178">
        <f>$Y1147*'9 All Base Data'!$Y1147</f>
        <v>1.0999550348281871E-2</v>
      </c>
      <c r="AQ1147" s="179">
        <f t="shared" si="189"/>
        <v>0.92308106579426741</v>
      </c>
    </row>
    <row r="1148" spans="1:43" x14ac:dyDescent="0.25">
      <c r="A1148" s="124">
        <v>565903</v>
      </c>
      <c r="B1148" s="125" t="s">
        <v>1199</v>
      </c>
      <c r="C1148" s="126" t="s">
        <v>980</v>
      </c>
      <c r="D1148" s="101" t="s">
        <v>2104</v>
      </c>
      <c r="E1148" s="142"/>
      <c r="F1148" s="191" t="str">
        <f>IF('9 All Base Data'!G1148="Rural Centre","Rural",IF('9 All Base Data'!G1148="Rural (Incl.some Off Shore Islands)","Rural",IF('9 All Base Data'!G1148="Inlet-in TA but not in Urban Area","Rural",IF('9 All Base Data'!G1148="Rural (Incl.some Off Shore Islands)","Rural",IF('9 All Base Data'!G1148="Inlet-not in TA","Rural",IF('9 All Base Data'!G1148="Inland Water not in Urban Area","Rural",IF('9 All Base Data'!G1148="Oceanic-in Region but not in TA","Rural",'9 All Base Data'!G1148)))))))</f>
        <v>Kapiti</v>
      </c>
      <c r="G1148" s="177">
        <f>IF('9 All Base Data'!I1148="..C","..C",'9 All Base Data'!I1148*Basecase_Pop_2006)</f>
        <v>4941</v>
      </c>
      <c r="H1148" s="177">
        <f>IF('9 All Base Data'!J1148="..C","..C",'9 All Base Data'!J1148*Basecase_Pop_2006)</f>
        <v>3426</v>
      </c>
      <c r="I1148" s="191">
        <f>IF('9 All Base Data'!L1148="..C","..C",'9 All Base Data'!L1148*Basecase_Pop_2006)</f>
        <v>57</v>
      </c>
      <c r="J1148" s="156">
        <f>IF('9 All Base Data'!$P1148=0,0,('9 All Base Data'!$P1148*Basecase_Pop_2006)/(1+(1/(BaseCase_Mort_AllAdults_30*('9 All Base Data'!$W1148*Basecase_PM10)/10))))</f>
        <v>0.32710280373831779</v>
      </c>
      <c r="K1148" s="156">
        <f>IF('9 All Base Data'!$Q1148=0,0,('9 All Base Data'!$Q1148*Basecase_Pop_2006)/(1+(1/(BaseCase_Mort_Maori_30*('9 All Base Data'!$W1148*Basecase_PM10)/10))))</f>
        <v>0</v>
      </c>
      <c r="L1148" s="179">
        <f>133/(1+1/(BaseCase_Mort_Child_0_1*'9 All Base Data'!$AB$10/10))*IF('9 All Base Data'!$L1148="..C",0,'9 All Base Data'!L1148/'9 All Base Data'!$L$2022)</f>
        <v>8.3150337752398093E-3</v>
      </c>
      <c r="M1148" s="178">
        <f>IF('9 All Base Data'!$R1148="","",IF('9 All Base Data'!$R1148=0,0,('9 All Base Data'!$R1148*Basecase_Pop_2006)/(1+(1/(BaseCase_CardiacHA_All*('9 All Base Data'!$W1148*Basecase_PM10)/10)))))</f>
        <v>0.2922465208747515</v>
      </c>
      <c r="N1148" s="178">
        <f>IF('9 All Base Data'!$S1148="","",IF('9 All Base Data'!$S1148=0,0,('9 All Base Data'!S1148*Basecase_Pop_2006)/(1+(1/(BaseCase_RespHA_All*('9 All Base Data'!$W1148*Basecase_PM10)/10)))))</f>
        <v>0.24092409240924093</v>
      </c>
      <c r="O1148" s="178">
        <f>IF('9 All Base Data'!$T1148="","",IF('9 All Base Data'!$T1148=0,0,('9 All Base Data'!$T1148*Basecase_Pop_2006)/(1+(1/(BaseCase_RespHA_Child_1_4*('9 All Base Data'!$W1148*Basecase_PM10)/10)))))</f>
        <v>5.8823529411764705E-2</v>
      </c>
      <c r="P1148" s="179">
        <f>IF('9 All Base Data'!$U1148="","",IF('9 All Base Data'!$U1148=0,0,('9 All Base Data'!$U1148*Basecase_Pop_2006)/(1+(1/(BaseCase_RespHA_Child_5_14*('9 All Base Data'!$W1148*Basecase_PM10)/10)))))</f>
        <v>9.7087378640776691E-3</v>
      </c>
      <c r="Q1148" s="156">
        <f>IF('7 Base case Results'!$G1148="..C",0,BaseCase_RADs_All*'7 Base case Results'!$G1148*('9 All Base Data'!$V1148*Basecase_PM10)/10)</f>
        <v>2668.1400000000003</v>
      </c>
      <c r="R1148" s="189">
        <f t="shared" si="180"/>
        <v>1.1644859813084114</v>
      </c>
      <c r="S1148" s="178">
        <f t="shared" si="181"/>
        <v>0</v>
      </c>
      <c r="T1148" s="179">
        <f t="shared" si="182"/>
        <v>2.9601520239853723E-2</v>
      </c>
      <c r="U1148" s="178">
        <f t="shared" si="183"/>
        <v>1.855765407554672E-3</v>
      </c>
      <c r="V1148" s="178">
        <f t="shared" si="184"/>
        <v>1.0925907590759074E-3</v>
      </c>
      <c r="W1148" s="178">
        <f t="shared" si="185"/>
        <v>2.667647058823529E-4</v>
      </c>
      <c r="X1148" s="179">
        <f t="shared" si="186"/>
        <v>4.4029126213592225E-5</v>
      </c>
      <c r="Y1148" s="179">
        <f t="shared" si="187"/>
        <v>0.16542468000000002</v>
      </c>
      <c r="Z1148" s="186">
        <f t="shared" si="188"/>
        <v>1.3624605377148957</v>
      </c>
      <c r="AA1148" s="156">
        <f>$J1148*'9 All Base Data'!$Y1148</f>
        <v>8.9109999553798863E-2</v>
      </c>
      <c r="AB1148" s="156">
        <f>$K1148*'9 All Base Data'!$Y1148</f>
        <v>0</v>
      </c>
      <c r="AC1148" s="178">
        <f>$L1148*'9 All Base Data'!$Y1148</f>
        <v>2.2651981197758363E-3</v>
      </c>
      <c r="AD1148" s="178">
        <f>IF($M1148="","",$M1148*'9 All Base Data'!$Y1148)</f>
        <v>7.9614381311087876E-2</v>
      </c>
      <c r="AE1148" s="178">
        <f>IF($N1148="","",$N1148*'9 All Base Data'!$Y1148)</f>
        <v>6.563302277366552E-2</v>
      </c>
      <c r="AF1148" s="178">
        <f>IF($O1148="","",$O1148*'9 All Base Data'!$Y1148)</f>
        <v>1.6024823449170549E-2</v>
      </c>
      <c r="AG1148" s="178">
        <f>IF($P1148="","",$P1148*'9 All Base Data'!$Y1148)</f>
        <v>2.6448737731640708E-3</v>
      </c>
      <c r="AH1148" s="167">
        <f>$Q1148*'9 All Base Data'!$Y1148</f>
        <v>726.86003144038852</v>
      </c>
      <c r="AI1148" s="178">
        <f>$R1148*'9 All Base Data'!$Y1148</f>
        <v>0.31723159841152393</v>
      </c>
      <c r="AJ1148" s="178">
        <f>$S1148*'9 All Base Data'!$Y1148</f>
        <v>0</v>
      </c>
      <c r="AK1148" s="178">
        <f>$T1148*'9 All Base Data'!$Y1148</f>
        <v>8.0641053064019769E-3</v>
      </c>
      <c r="AL1148" s="178">
        <f>IF($U1148="","",$U1148*'9 All Base Data'!$Y1148)</f>
        <v>5.0555132132540804E-4</v>
      </c>
      <c r="AM1148" s="178">
        <f>IF($V1148="","",$V1148*'9 All Base Data'!$Y1148)</f>
        <v>2.976457582785731E-4</v>
      </c>
      <c r="AN1148" s="178">
        <f>IF($W1148="","",$W1148*'9 All Base Data'!$Y1148)</f>
        <v>7.2672574341988436E-5</v>
      </c>
      <c r="AO1148" s="178">
        <f>IF($X1148="","",$X1148*'9 All Base Data'!$Y1148)</f>
        <v>1.1994502561299061E-5</v>
      </c>
      <c r="AP1148" s="178">
        <f>$Y1148*'9 All Base Data'!$Y1148</f>
        <v>4.5065321949304085E-2</v>
      </c>
      <c r="AQ1148" s="179">
        <f t="shared" si="189"/>
        <v>0.37116422274683397</v>
      </c>
    </row>
    <row r="1149" spans="1:43" x14ac:dyDescent="0.25">
      <c r="A1149" s="124">
        <v>566000</v>
      </c>
      <c r="B1149" s="125" t="s">
        <v>1200</v>
      </c>
      <c r="C1149" s="126" t="s">
        <v>980</v>
      </c>
      <c r="D1149" s="101" t="s">
        <v>2104</v>
      </c>
      <c r="E1149" s="142"/>
      <c r="F1149" s="191" t="str">
        <f>IF('9 All Base Data'!G1149="Rural Centre","Rural",IF('9 All Base Data'!G1149="Rural (Incl.some Off Shore Islands)","Rural",IF('9 All Base Data'!G1149="Inlet-in TA but not in Urban Area","Rural",IF('9 All Base Data'!G1149="Rural (Incl.some Off Shore Islands)","Rural",IF('9 All Base Data'!G1149="Inlet-not in TA","Rural",IF('9 All Base Data'!G1149="Inland Water not in Urban Area","Rural",IF('9 All Base Data'!G1149="Oceanic-in Region but not in TA","Rural",'9 All Base Data'!G1149)))))))</f>
        <v>Kapiti</v>
      </c>
      <c r="G1149" s="177">
        <f>IF('9 All Base Data'!I1149="..C","..C",'9 All Base Data'!I1149*Basecase_Pop_2006)</f>
        <v>8682</v>
      </c>
      <c r="H1149" s="177">
        <f>IF('9 All Base Data'!J1149="..C","..C",'9 All Base Data'!J1149*Basecase_Pop_2006)</f>
        <v>5751</v>
      </c>
      <c r="I1149" s="191">
        <f>IF('9 All Base Data'!L1149="..C","..C",'9 All Base Data'!L1149*Basecase_Pop_2006)</f>
        <v>99</v>
      </c>
      <c r="J1149" s="156">
        <f>IF('9 All Base Data'!$P1149=0,0,('9 All Base Data'!$P1149*Basecase_Pop_2006)/(1+(1/(BaseCase_Mort_AllAdults_30*('9 All Base Data'!$W1149*Basecase_PM10)/10))))</f>
        <v>2.8130841121495327</v>
      </c>
      <c r="K1149" s="156">
        <f>IF('9 All Base Data'!$Q1149=0,0,('9 All Base Data'!$Q1149*Basecase_Pop_2006)/(1+(1/(BaseCase_Mort_Maori_30*('9 All Base Data'!$W1149*Basecase_PM10)/10))))</f>
        <v>0</v>
      </c>
      <c r="L1149" s="179">
        <f>133/(1+1/(BaseCase_Mort_Child_0_1*'9 All Base Data'!$AB$10/10))*IF('9 All Base Data'!$L1149="..C",0,'9 All Base Data'!L1149/'9 All Base Data'!$L$2022)</f>
        <v>1.4441900767521776E-2</v>
      </c>
      <c r="M1149" s="178">
        <f>IF('9 All Base Data'!$R1149="","",IF('9 All Base Data'!$R1149=0,0,('9 All Base Data'!$R1149*Basecase_Pop_2006)/(1+(1/(BaseCase_CardiacHA_All*('9 All Base Data'!$W1149*Basecase_PM10)/10)))))</f>
        <v>1.0497017892644136</v>
      </c>
      <c r="N1149" s="178">
        <f>IF('9 All Base Data'!$S1149="","",IF('9 All Base Data'!$S1149=0,0,('9 All Base Data'!S1149*Basecase_Pop_2006)/(1+(1/(BaseCase_RespHA_All*('9 All Base Data'!$W1149*Basecase_PM10)/10)))))</f>
        <v>1.33003300330033</v>
      </c>
      <c r="O1149" s="178">
        <f>IF('9 All Base Data'!$T1149="","",IF('9 All Base Data'!$T1149=0,0,('9 All Base Data'!$T1149*Basecase_Pop_2006)/(1+(1/(BaseCase_RespHA_Child_1_4*('9 All Base Data'!$W1149*Basecase_PM10)/10)))))</f>
        <v>0.33333333333333331</v>
      </c>
      <c r="P1149" s="179">
        <f>IF('9 All Base Data'!$U1149="","",IF('9 All Base Data'!$U1149=0,0,('9 All Base Data'!$U1149*Basecase_Pop_2006)/(1+(1/(BaseCase_RespHA_Child_5_14*('9 All Base Data'!$W1149*Basecase_PM10)/10)))))</f>
        <v>0.11650485436893203</v>
      </c>
      <c r="Q1149" s="156">
        <f>IF('7 Base case Results'!$G1149="..C",0,BaseCase_RADs_All*'7 Base case Results'!$G1149*('9 All Base Data'!$V1149*Basecase_PM10)/10)</f>
        <v>4688.2800000000007</v>
      </c>
      <c r="R1149" s="189">
        <f t="shared" si="180"/>
        <v>10.014579439252335</v>
      </c>
      <c r="S1149" s="178">
        <f t="shared" si="181"/>
        <v>0</v>
      </c>
      <c r="T1149" s="179">
        <f t="shared" si="182"/>
        <v>5.1413166732377523E-2</v>
      </c>
      <c r="U1149" s="178">
        <f t="shared" si="183"/>
        <v>6.6656063618290261E-3</v>
      </c>
      <c r="V1149" s="178">
        <f t="shared" si="184"/>
        <v>6.0316996699669974E-3</v>
      </c>
      <c r="W1149" s="178">
        <f t="shared" si="185"/>
        <v>1.5116666666666666E-3</v>
      </c>
      <c r="X1149" s="179">
        <f t="shared" si="186"/>
        <v>5.2834951456310676E-4</v>
      </c>
      <c r="Y1149" s="179">
        <f t="shared" si="187"/>
        <v>0.29067336000000005</v>
      </c>
      <c r="Z1149" s="186">
        <f t="shared" si="188"/>
        <v>10.369363272016507</v>
      </c>
      <c r="AA1149" s="156">
        <f>$J1149*'9 All Base Data'!$Y1149</f>
        <v>0.76634599616267007</v>
      </c>
      <c r="AB1149" s="156">
        <f>$K1149*'9 All Base Data'!$Y1149</f>
        <v>0</v>
      </c>
      <c r="AC1149" s="178">
        <f>$L1149*'9 All Base Data'!$Y1149</f>
        <v>3.9342914711896111E-3</v>
      </c>
      <c r="AD1149" s="178">
        <f>IF($M1149="","",$M1149*'9 All Base Data'!$Y1149)</f>
        <v>0.28596185940309116</v>
      </c>
      <c r="AE1149" s="178">
        <f>IF($N1149="","",$N1149*'9 All Base Data'!$Y1149)</f>
        <v>0.36233024901078359</v>
      </c>
      <c r="AF1149" s="178">
        <f>IF($O1149="","",$O1149*'9 All Base Data'!$Y1149)</f>
        <v>9.0807332878633101E-2</v>
      </c>
      <c r="AG1149" s="178">
        <f>IF($P1149="","",$P1149*'9 All Base Data'!$Y1149)</f>
        <v>3.1738485277968853E-2</v>
      </c>
      <c r="AH1149" s="167">
        <f>$Q1149*'9 All Base Data'!$Y1149</f>
        <v>1277.1906077647143</v>
      </c>
      <c r="AI1149" s="178">
        <f>$R1149*'9 All Base Data'!$Y1149</f>
        <v>2.728191746339105</v>
      </c>
      <c r="AJ1149" s="178">
        <f>$S1149*'9 All Base Data'!$Y1149</f>
        <v>0</v>
      </c>
      <c r="AK1149" s="178">
        <f>$T1149*'9 All Base Data'!$Y1149</f>
        <v>1.4006077637435015E-2</v>
      </c>
      <c r="AL1149" s="178">
        <f>IF($U1149="","",$U1149*'9 All Base Data'!$Y1149)</f>
        <v>1.8158578072096289E-3</v>
      </c>
      <c r="AM1149" s="178">
        <f>IF($V1149="","",$V1149*'9 All Base Data'!$Y1149)</f>
        <v>1.6431676792639039E-3</v>
      </c>
      <c r="AN1149" s="178">
        <f>IF($W1149="","",$W1149*'9 All Base Data'!$Y1149)</f>
        <v>4.1181125460460112E-4</v>
      </c>
      <c r="AO1149" s="178">
        <f>IF($X1149="","",$X1149*'9 All Base Data'!$Y1149)</f>
        <v>1.4393403073558874E-4</v>
      </c>
      <c r="AP1149" s="178">
        <f>$Y1149*'9 All Base Data'!$Y1149</f>
        <v>7.9185817681412293E-2</v>
      </c>
      <c r="AQ1149" s="179">
        <f t="shared" si="189"/>
        <v>2.8248426671444258</v>
      </c>
    </row>
    <row r="1150" spans="1:43" x14ac:dyDescent="0.25">
      <c r="A1150" s="124">
        <v>566101</v>
      </c>
      <c r="B1150" s="125" t="s">
        <v>1201</v>
      </c>
      <c r="C1150" s="126" t="s">
        <v>980</v>
      </c>
      <c r="D1150" s="101" t="s">
        <v>2104</v>
      </c>
      <c r="E1150" s="142"/>
      <c r="F1150" s="191" t="str">
        <f>IF('9 All Base Data'!G1150="Rural Centre","Rural",IF('9 All Base Data'!G1150="Rural (Incl.some Off Shore Islands)","Rural",IF('9 All Base Data'!G1150="Inlet-in TA but not in Urban Area","Rural",IF('9 All Base Data'!G1150="Rural (Incl.some Off Shore Islands)","Rural",IF('9 All Base Data'!G1150="Inlet-not in TA","Rural",IF('9 All Base Data'!G1150="Inland Water not in Urban Area","Rural",IF('9 All Base Data'!G1150="Oceanic-in Region but not in TA","Rural",'9 All Base Data'!G1150)))))))</f>
        <v>Kapiti</v>
      </c>
      <c r="G1150" s="177">
        <f>IF('9 All Base Data'!I1150="..C","..C",'9 All Base Data'!I1150*Basecase_Pop_2006)</f>
        <v>4848</v>
      </c>
      <c r="H1150" s="177">
        <f>IF('9 All Base Data'!J1150="..C","..C",'9 All Base Data'!J1150*Basecase_Pop_2006)</f>
        <v>3237</v>
      </c>
      <c r="I1150" s="191">
        <f>IF('9 All Base Data'!L1150="..C","..C",'9 All Base Data'!L1150*Basecase_Pop_2006)</f>
        <v>48</v>
      </c>
      <c r="J1150" s="156">
        <f>IF('9 All Base Data'!$P1150=0,0,('9 All Base Data'!$P1150*Basecase_Pop_2006)/(1+(1/(BaseCase_Mort_AllAdults_30*('9 All Base Data'!$W1150*Basecase_PM10)/10))))</f>
        <v>9.1370716510903431</v>
      </c>
      <c r="K1150" s="156">
        <f>IF('9 All Base Data'!$Q1150=0,0,('9 All Base Data'!$Q1150*Basecase_Pop_2006)/(1+(1/(BaseCase_Mort_Maori_30*('9 All Base Data'!$W1150*Basecase_PM10)/10))))</f>
        <v>0.61111111111111105</v>
      </c>
      <c r="L1150" s="179">
        <f>133/(1+1/(BaseCase_Mort_Child_0_1*'9 All Base Data'!$AB$10/10))*IF('9 All Base Data'!$L1150="..C",0,'9 All Base Data'!L1150/'9 All Base Data'!$L$2022)</f>
        <v>7.0021337054651037E-3</v>
      </c>
      <c r="M1150" s="178">
        <f>IF('9 All Base Data'!$R1150="","",IF('9 All Base Data'!$R1150=0,0,('9 All Base Data'!$R1150*Basecase_Pop_2006)/(1+(1/(BaseCase_CardiacHA_All*('9 All Base Data'!$W1150*Basecase_PM10)/10)))))</f>
        <v>0.26441351888667997</v>
      </c>
      <c r="N1150" s="178">
        <f>IF('9 All Base Data'!$S1150="","",IF('9 All Base Data'!$S1150=0,0,('9 All Base Data'!S1150*Basecase_Pop_2006)/(1+(1/(BaseCase_RespHA_All*('9 All Base Data'!$W1150*Basecase_PM10)/10)))))</f>
        <v>0.31683168316831684</v>
      </c>
      <c r="O1150" s="178">
        <f>IF('9 All Base Data'!$T1150="","",IF('9 All Base Data'!$T1150=0,0,('9 All Base Data'!$T1150*Basecase_Pop_2006)/(1+(1/(BaseCase_RespHA_Child_1_4*('9 All Base Data'!$W1150*Basecase_PM10)/10)))))</f>
        <v>7.1895424836601302E-2</v>
      </c>
      <c r="P1150" s="179">
        <f>IF('9 All Base Data'!$U1150="","",IF('9 All Base Data'!$U1150=0,0,('9 All Base Data'!$U1150*Basecase_Pop_2006)/(1+(1/(BaseCase_RespHA_Child_5_14*('9 All Base Data'!$W1150*Basecase_PM10)/10)))))</f>
        <v>2.9126213592233007E-2</v>
      </c>
      <c r="Q1150" s="156">
        <f>IF('7 Base case Results'!$G1150="..C",0,BaseCase_RADs_All*'7 Base case Results'!$G1150*('9 All Base Data'!$V1150*Basecase_PM10)/10)</f>
        <v>2617.9199999999996</v>
      </c>
      <c r="R1150" s="189">
        <f t="shared" si="180"/>
        <v>32.527975077881621</v>
      </c>
      <c r="S1150" s="178">
        <f t="shared" si="181"/>
        <v>2.1755555555555555</v>
      </c>
      <c r="T1150" s="179">
        <f t="shared" si="182"/>
        <v>2.4927595991455768E-2</v>
      </c>
      <c r="U1150" s="178">
        <f t="shared" si="183"/>
        <v>1.679025844930418E-3</v>
      </c>
      <c r="V1150" s="178">
        <f t="shared" si="184"/>
        <v>1.4368316831683168E-3</v>
      </c>
      <c r="W1150" s="178">
        <f t="shared" si="185"/>
        <v>3.2604575163398694E-4</v>
      </c>
      <c r="X1150" s="179">
        <f t="shared" si="186"/>
        <v>1.3208737864077669E-4</v>
      </c>
      <c r="Y1150" s="179">
        <f t="shared" si="187"/>
        <v>0.16231103999999999</v>
      </c>
      <c r="Z1150" s="186">
        <f t="shared" si="188"/>
        <v>32.718329571401171</v>
      </c>
      <c r="AA1150" s="156">
        <f>$J1150*'9 All Base Data'!$Y1150</f>
        <v>2.4891393208694481</v>
      </c>
      <c r="AB1150" s="156">
        <f>$K1150*'9 All Base Data'!$Y1150</f>
        <v>0.16648011027749401</v>
      </c>
      <c r="AC1150" s="178">
        <f>$L1150*'9 All Base Data'!$Y1150</f>
        <v>1.9075352587585991E-3</v>
      </c>
      <c r="AD1150" s="178">
        <f>IF($M1150="","",$M1150*'9 All Base Data'!$Y1150)</f>
        <v>7.2032059281460475E-2</v>
      </c>
      <c r="AE1150" s="178">
        <f>IF($N1150="","",$N1150*'9 All Base Data'!$Y1150)</f>
        <v>8.6311920359888897E-2</v>
      </c>
      <c r="AF1150" s="178">
        <f>IF($O1150="","",$O1150*'9 All Base Data'!$Y1150)</f>
        <v>1.9585895326764004E-2</v>
      </c>
      <c r="AG1150" s="178">
        <f>IF($P1150="","",$P1150*'9 All Base Data'!$Y1150)</f>
        <v>7.9346213194922133E-3</v>
      </c>
      <c r="AH1150" s="167">
        <f>$Q1150*'9 All Base Data'!$Y1150</f>
        <v>713.17899866889343</v>
      </c>
      <c r="AI1150" s="178">
        <f>$R1150*'9 All Base Data'!$Y1150</f>
        <v>8.861335982295234</v>
      </c>
      <c r="AJ1150" s="178">
        <f>$S1150*'9 All Base Data'!$Y1150</f>
        <v>0.59266919258787876</v>
      </c>
      <c r="AK1150" s="178">
        <f>$T1150*'9 All Base Data'!$Y1150</f>
        <v>6.7908255211806129E-3</v>
      </c>
      <c r="AL1150" s="178">
        <f>IF($U1150="","",$U1150*'9 All Base Data'!$Y1150)</f>
        <v>4.5740357643727405E-4</v>
      </c>
      <c r="AM1150" s="178">
        <f>IF($V1150="","",$V1150*'9 All Base Data'!$Y1150)</f>
        <v>3.9142455883209613E-4</v>
      </c>
      <c r="AN1150" s="178">
        <f>IF($W1150="","",$W1150*'9 All Base Data'!$Y1150)</f>
        <v>8.8822035306874758E-5</v>
      </c>
      <c r="AO1150" s="178">
        <f>IF($X1150="","",$X1150*'9 All Base Data'!$Y1150)</f>
        <v>3.5983507683897184E-5</v>
      </c>
      <c r="AP1150" s="178">
        <f>$Y1150*'9 All Base Data'!$Y1150</f>
        <v>4.4217097917471401E-2</v>
      </c>
      <c r="AQ1150" s="179">
        <f t="shared" si="189"/>
        <v>8.9131927338691543</v>
      </c>
    </row>
    <row r="1151" spans="1:43" x14ac:dyDescent="0.25">
      <c r="A1151" s="124">
        <v>566102</v>
      </c>
      <c r="B1151" s="125" t="s">
        <v>1202</v>
      </c>
      <c r="C1151" s="126" t="s">
        <v>980</v>
      </c>
      <c r="D1151" s="101" t="s">
        <v>2104</v>
      </c>
      <c r="E1151" s="142"/>
      <c r="F1151" s="191" t="str">
        <f>IF('9 All Base Data'!G1151="Rural Centre","Rural",IF('9 All Base Data'!G1151="Rural (Incl.some Off Shore Islands)","Rural",IF('9 All Base Data'!G1151="Inlet-in TA but not in Urban Area","Rural",IF('9 All Base Data'!G1151="Rural (Incl.some Off Shore Islands)","Rural",IF('9 All Base Data'!G1151="Inlet-not in TA","Rural",IF('9 All Base Data'!G1151="Inland Water not in Urban Area","Rural",IF('9 All Base Data'!G1151="Oceanic-in Region but not in TA","Rural",'9 All Base Data'!G1151)))))))</f>
        <v>Kapiti</v>
      </c>
      <c r="G1151" s="177">
        <f>IF('9 All Base Data'!I1151="..C","..C",'9 All Base Data'!I1151*Basecase_Pop_2006)</f>
        <v>3594</v>
      </c>
      <c r="H1151" s="177">
        <f>IF('9 All Base Data'!J1151="..C","..C",'9 All Base Data'!J1151*Basecase_Pop_2006)</f>
        <v>2331</v>
      </c>
      <c r="I1151" s="191">
        <f>IF('9 All Base Data'!L1151="..C","..C",'9 All Base Data'!L1151*Basecase_Pop_2006)</f>
        <v>57</v>
      </c>
      <c r="J1151" s="156">
        <f>IF('9 All Base Data'!$P1151=0,0,('9 All Base Data'!$P1151*Basecase_Pop_2006)/(1+(1/(BaseCase_Mort_AllAdults_30*('9 All Base Data'!$W1151*Basecase_PM10)/10))))</f>
        <v>1.5264797507788161</v>
      </c>
      <c r="K1151" s="156">
        <f>IF('9 All Base Data'!$Q1151=0,0,('9 All Base Data'!$Q1151*Basecase_Pop_2006)/(1+(1/(BaseCase_Mort_Maori_30*('9 All Base Data'!$W1151*Basecase_PM10)/10))))</f>
        <v>0</v>
      </c>
      <c r="L1151" s="179">
        <f>133/(1+1/(BaseCase_Mort_Child_0_1*'9 All Base Data'!$AB$10/10))*IF('9 All Base Data'!$L1151="..C",0,'9 All Base Data'!L1151/'9 All Base Data'!$L$2022)</f>
        <v>8.3150337752398093E-3</v>
      </c>
      <c r="M1151" s="178">
        <f>IF('9 All Base Data'!$R1151="","",IF('9 All Base Data'!$R1151=0,0,('9 All Base Data'!$R1151*Basecase_Pop_2006)/(1+(1/(BaseCase_CardiacHA_All*('9 All Base Data'!$W1151*Basecase_PM10)/10)))))</f>
        <v>0.13916500994035785</v>
      </c>
      <c r="N1151" s="178">
        <f>IF('9 All Base Data'!$S1151="","",IF('9 All Base Data'!$S1151=0,0,('9 All Base Data'!S1151*Basecase_Pop_2006)/(1+(1/(BaseCase_RespHA_All*('9 All Base Data'!$W1151*Basecase_PM10)/10)))))</f>
        <v>0.26402640264026406</v>
      </c>
      <c r="O1151" s="178">
        <f>IF('9 All Base Data'!$T1151="","",IF('9 All Base Data'!$T1151=0,0,('9 All Base Data'!$T1151*Basecase_Pop_2006)/(1+(1/(BaseCase_RespHA_Child_1_4*('9 All Base Data'!$W1151*Basecase_PM10)/10)))))</f>
        <v>9.8039215686274508E-2</v>
      </c>
      <c r="P1151" s="179">
        <f>IF('9 All Base Data'!$U1151="","",IF('9 All Base Data'!$U1151=0,0,('9 All Base Data'!$U1151*Basecase_Pop_2006)/(1+(1/(BaseCase_RespHA_Child_5_14*('9 All Base Data'!$W1151*Basecase_PM10)/10)))))</f>
        <v>0.12621359223300968</v>
      </c>
      <c r="Q1151" s="156">
        <f>IF('7 Base case Results'!$G1151="..C",0,BaseCase_RADs_All*'7 Base case Results'!$G1151*('9 All Base Data'!$V1151*Basecase_PM10)/10)</f>
        <v>1940.7599999999998</v>
      </c>
      <c r="R1151" s="189">
        <f t="shared" si="180"/>
        <v>5.4342679127725857</v>
      </c>
      <c r="S1151" s="178">
        <f t="shared" si="181"/>
        <v>0</v>
      </c>
      <c r="T1151" s="179">
        <f t="shared" si="182"/>
        <v>2.9601520239853723E-2</v>
      </c>
      <c r="U1151" s="178">
        <f t="shared" si="183"/>
        <v>8.8369781312127237E-4</v>
      </c>
      <c r="V1151" s="178">
        <f t="shared" si="184"/>
        <v>1.1973597359735974E-3</v>
      </c>
      <c r="W1151" s="178">
        <f t="shared" si="185"/>
        <v>4.4460784313725491E-4</v>
      </c>
      <c r="X1151" s="179">
        <f t="shared" si="186"/>
        <v>5.7237864077669897E-4</v>
      </c>
      <c r="Y1151" s="179">
        <f t="shared" si="187"/>
        <v>0.12032711999999998</v>
      </c>
      <c r="Z1151" s="186">
        <f t="shared" si="188"/>
        <v>5.5862776105615337</v>
      </c>
      <c r="AA1151" s="156">
        <f>$J1151*'9 All Base Data'!$Y1151</f>
        <v>0.41584666458439462</v>
      </c>
      <c r="AB1151" s="156">
        <f>$K1151*'9 All Base Data'!$Y1151</f>
        <v>0</v>
      </c>
      <c r="AC1151" s="178">
        <f>$L1151*'9 All Base Data'!$Y1151</f>
        <v>2.2651981197758363E-3</v>
      </c>
      <c r="AD1151" s="178">
        <f>IF($M1151="","",$M1151*'9 All Base Data'!$Y1151)</f>
        <v>3.7911610148137084E-2</v>
      </c>
      <c r="AE1151" s="178">
        <f>IF($N1151="","",$N1151*'9 All Base Data'!$Y1151)</f>
        <v>7.1926600299907426E-2</v>
      </c>
      <c r="AF1151" s="178">
        <f>IF($O1151="","",$O1151*'9 All Base Data'!$Y1151)</f>
        <v>2.6708039081950914E-2</v>
      </c>
      <c r="AG1151" s="178">
        <f>IF($P1151="","",$P1151*'9 All Base Data'!$Y1151)</f>
        <v>3.438335905113292E-2</v>
      </c>
      <c r="AH1151" s="167">
        <f>$Q1151*'9 All Base Data'!$Y1151</f>
        <v>528.70571807260797</v>
      </c>
      <c r="AI1151" s="178">
        <f>$R1151*'9 All Base Data'!$Y1151</f>
        <v>1.4804141259204449</v>
      </c>
      <c r="AJ1151" s="178">
        <f>$S1151*'9 All Base Data'!$Y1151</f>
        <v>0</v>
      </c>
      <c r="AK1151" s="178">
        <f>$T1151*'9 All Base Data'!$Y1151</f>
        <v>8.0641053064019769E-3</v>
      </c>
      <c r="AL1151" s="178">
        <f>IF($U1151="","",$U1151*'9 All Base Data'!$Y1151)</f>
        <v>2.4073872444067048E-4</v>
      </c>
      <c r="AM1151" s="178">
        <f>IF($V1151="","",$V1151*'9 All Base Data'!$Y1151)</f>
        <v>3.2618713236008017E-4</v>
      </c>
      <c r="AN1151" s="178">
        <f>IF($W1151="","",$W1151*'9 All Base Data'!$Y1151)</f>
        <v>1.211209572366474E-4</v>
      </c>
      <c r="AO1151" s="178">
        <f>IF($X1151="","",$X1151*'9 All Base Data'!$Y1151)</f>
        <v>1.559285332968878E-4</v>
      </c>
      <c r="AP1151" s="178">
        <f>$Y1151*'9 All Base Data'!$Y1151</f>
        <v>3.2779754520501692E-2</v>
      </c>
      <c r="AQ1151" s="179">
        <f t="shared" si="189"/>
        <v>1.5218249116041493</v>
      </c>
    </row>
    <row r="1152" spans="1:43" x14ac:dyDescent="0.25">
      <c r="A1152" s="124">
        <v>566200</v>
      </c>
      <c r="B1152" s="125" t="s">
        <v>1203</v>
      </c>
      <c r="C1152" s="126" t="s">
        <v>980</v>
      </c>
      <c r="D1152" s="101" t="s">
        <v>2104</v>
      </c>
      <c r="E1152" s="142"/>
      <c r="F1152" s="191" t="str">
        <f>IF('9 All Base Data'!G1152="Rural Centre","Rural",IF('9 All Base Data'!G1152="Rural (Incl.some Off Shore Islands)","Rural",IF('9 All Base Data'!G1152="Inlet-in TA but not in Urban Area","Rural",IF('9 All Base Data'!G1152="Rural (Incl.some Off Shore Islands)","Rural",IF('9 All Base Data'!G1152="Inlet-not in TA","Rural",IF('9 All Base Data'!G1152="Inland Water not in Urban Area","Rural",IF('9 All Base Data'!G1152="Oceanic-in Region but not in TA","Rural",'9 All Base Data'!G1152)))))))</f>
        <v>Kapiti</v>
      </c>
      <c r="G1152" s="177">
        <f>IF('9 All Base Data'!I1152="..C","..C",'9 All Base Data'!I1152*Basecase_Pop_2006)</f>
        <v>1665</v>
      </c>
      <c r="H1152" s="177">
        <f>IF('9 All Base Data'!J1152="..C","..C",'9 All Base Data'!J1152*Basecase_Pop_2006)</f>
        <v>1104</v>
      </c>
      <c r="I1152" s="191">
        <f>IF('9 All Base Data'!L1152="..C","..C",'9 All Base Data'!L1152*Basecase_Pop_2006)</f>
        <v>24</v>
      </c>
      <c r="J1152" s="156">
        <f>IF('9 All Base Data'!$P1152=0,0,('9 All Base Data'!$P1152*Basecase_Pop_2006)/(1+(1/(BaseCase_Mort_AllAdults_30*('9 All Base Data'!$W1152*Basecase_PM10)/10))))</f>
        <v>0.7850467289719627</v>
      </c>
      <c r="K1152" s="156">
        <f>IF('9 All Base Data'!$Q1152=0,0,('9 All Base Data'!$Q1152*Basecase_Pop_2006)/(1+(1/(BaseCase_Mort_Maori_30*('9 All Base Data'!$W1152*Basecase_PM10)/10))))</f>
        <v>0.1111111111111111</v>
      </c>
      <c r="L1152" s="179">
        <f>133/(1+1/(BaseCase_Mort_Child_0_1*'9 All Base Data'!$AB$10/10))*IF('9 All Base Data'!$L1152="..C",0,'9 All Base Data'!L1152/'9 All Base Data'!$L$2022)</f>
        <v>3.5010668527325518E-3</v>
      </c>
      <c r="M1152" s="178">
        <f>IF('9 All Base Data'!$R1152="","",IF('9 All Base Data'!$R1152=0,0,('9 All Base Data'!$R1152*Basecase_Pop_2006)/(1+(1/(BaseCase_CardiacHA_All*('9 All Base Data'!$W1152*Basecase_PM10)/10)))))</f>
        <v>6.7594433399602388E-2</v>
      </c>
      <c r="N1152" s="178">
        <f>IF('9 All Base Data'!$S1152="","",IF('9 All Base Data'!$S1152=0,0,('9 All Base Data'!S1152*Basecase_Pop_2006)/(1+(1/(BaseCase_RespHA_All*('9 All Base Data'!$W1152*Basecase_PM10)/10)))))</f>
        <v>5.6105610561056111E-2</v>
      </c>
      <c r="O1152" s="178">
        <f>IF('9 All Base Data'!$T1152="","",IF('9 All Base Data'!$T1152=0,0,('9 All Base Data'!$T1152*Basecase_Pop_2006)/(1+(1/(BaseCase_RespHA_Child_1_4*('9 All Base Data'!$W1152*Basecase_PM10)/10)))))</f>
        <v>1.30718954248366E-2</v>
      </c>
      <c r="P1152" s="179">
        <f>IF('9 All Base Data'!$U1152="","",IF('9 All Base Data'!$U1152=0,0,('9 All Base Data'!$U1152*Basecase_Pop_2006)/(1+(1/(BaseCase_RespHA_Child_5_14*('9 All Base Data'!$W1152*Basecase_PM10)/10)))))</f>
        <v>9.7087378640776691E-3</v>
      </c>
      <c r="Q1152" s="156">
        <f>IF('7 Base case Results'!$G1152="..C",0,BaseCase_RADs_All*'7 Base case Results'!$G1152*('9 All Base Data'!$V1152*Basecase_PM10)/10)</f>
        <v>899.1</v>
      </c>
      <c r="R1152" s="189">
        <f t="shared" si="180"/>
        <v>2.7947663551401871</v>
      </c>
      <c r="S1152" s="178">
        <f t="shared" si="181"/>
        <v>0.39555555555555555</v>
      </c>
      <c r="T1152" s="179">
        <f t="shared" si="182"/>
        <v>1.2463797995727884E-2</v>
      </c>
      <c r="U1152" s="178">
        <f t="shared" si="183"/>
        <v>4.2922465208747519E-4</v>
      </c>
      <c r="V1152" s="178">
        <f t="shared" si="184"/>
        <v>2.5443894389438947E-4</v>
      </c>
      <c r="W1152" s="178">
        <f t="shared" si="185"/>
        <v>5.9281045751633985E-5</v>
      </c>
      <c r="X1152" s="179">
        <f t="shared" si="186"/>
        <v>4.4029126213592225E-5</v>
      </c>
      <c r="Y1152" s="179">
        <f t="shared" si="187"/>
        <v>5.5744200000000008E-2</v>
      </c>
      <c r="Z1152" s="186">
        <f t="shared" si="188"/>
        <v>2.8636580167318972</v>
      </c>
      <c r="AA1152" s="156">
        <f>$J1152*'9 All Base Data'!$Y1152</f>
        <v>0.21386399892911725</v>
      </c>
      <c r="AB1152" s="156">
        <f>$K1152*'9 All Base Data'!$Y1152</f>
        <v>3.0269110959544369E-2</v>
      </c>
      <c r="AC1152" s="178">
        <f>$L1152*'9 All Base Data'!$Y1152</f>
        <v>9.5376762937929955E-4</v>
      </c>
      <c r="AD1152" s="178">
        <f>IF($M1152="","",$M1152*'9 All Base Data'!$Y1152)</f>
        <v>1.841421064338087E-2</v>
      </c>
      <c r="AE1152" s="178">
        <f>IF($N1152="","",$N1152*'9 All Base Data'!$Y1152)</f>
        <v>1.5284402563730327E-2</v>
      </c>
      <c r="AF1152" s="178">
        <f>IF($O1152="","",$O1152*'9 All Base Data'!$Y1152)</f>
        <v>3.5610718775934548E-3</v>
      </c>
      <c r="AG1152" s="178">
        <f>IF($P1152="","",$P1152*'9 All Base Data'!$Y1152)</f>
        <v>2.6448737731640708E-3</v>
      </c>
      <c r="AH1152" s="167">
        <f>$Q1152*'9 All Base Data'!$Y1152</f>
        <v>244.93461897353708</v>
      </c>
      <c r="AI1152" s="178">
        <f>$R1152*'9 All Base Data'!$Y1152</f>
        <v>0.76135583618765745</v>
      </c>
      <c r="AJ1152" s="178">
        <f>$S1152*'9 All Base Data'!$Y1152</f>
        <v>0.10775803501597796</v>
      </c>
      <c r="AK1152" s="178">
        <f>$T1152*'9 All Base Data'!$Y1152</f>
        <v>3.3954127605903064E-3</v>
      </c>
      <c r="AL1152" s="178">
        <f>IF($U1152="","",$U1152*'9 All Base Data'!$Y1152)</f>
        <v>1.1693023758546853E-4</v>
      </c>
      <c r="AM1152" s="178">
        <f>IF($V1152="","",$V1152*'9 All Base Data'!$Y1152)</f>
        <v>6.931476562651704E-5</v>
      </c>
      <c r="AN1152" s="178">
        <f>IF($W1152="","",$W1152*'9 All Base Data'!$Y1152)</f>
        <v>1.6149460964886319E-5</v>
      </c>
      <c r="AO1152" s="178">
        <f>IF($X1152="","",$X1152*'9 All Base Data'!$Y1152)</f>
        <v>1.1994502561299061E-5</v>
      </c>
      <c r="AP1152" s="178">
        <f>$Y1152*'9 All Base Data'!$Y1152</f>
        <v>1.5185946376359302E-2</v>
      </c>
      <c r="AQ1152" s="179">
        <f t="shared" si="189"/>
        <v>0.78012344032781911</v>
      </c>
    </row>
    <row r="1153" spans="1:43" x14ac:dyDescent="0.25">
      <c r="A1153" s="124">
        <v>566301</v>
      </c>
      <c r="B1153" s="125" t="s">
        <v>1204</v>
      </c>
      <c r="C1153" s="126" t="s">
        <v>980</v>
      </c>
      <c r="D1153" s="101" t="s">
        <v>2104</v>
      </c>
      <c r="E1153" s="142"/>
      <c r="F1153" s="191" t="str">
        <f>IF('9 All Base Data'!G1153="Rural Centre","Rural",IF('9 All Base Data'!G1153="Rural (Incl.some Off Shore Islands)","Rural",IF('9 All Base Data'!G1153="Inlet-in TA but not in Urban Area","Rural",IF('9 All Base Data'!G1153="Rural (Incl.some Off Shore Islands)","Rural",IF('9 All Base Data'!G1153="Inlet-not in TA","Rural",IF('9 All Base Data'!G1153="Inland Water not in Urban Area","Rural",IF('9 All Base Data'!G1153="Oceanic-in Region but not in TA","Rural",'9 All Base Data'!G1153)))))))</f>
        <v>Rural</v>
      </c>
      <c r="G1153" s="177">
        <f>IF('9 All Base Data'!I1153="..C","..C",'9 All Base Data'!I1153*Basecase_Pop_2006)</f>
        <v>9</v>
      </c>
      <c r="H1153" s="177">
        <f>IF('9 All Base Data'!J1153="..C","..C",'9 All Base Data'!J1153*Basecase_Pop_2006)</f>
        <v>6</v>
      </c>
      <c r="I1153" s="191" t="str">
        <f>IF('9 All Base Data'!L1153="..C","..C",'9 All Base Data'!L1153*Basecase_Pop_2006)</f>
        <v>..C</v>
      </c>
      <c r="J1153" s="156">
        <f>IF('9 All Base Data'!$P1153=0,0,('9 All Base Data'!$P1153*Basecase_Pop_2006)/(1+(1/(BaseCase_Mort_AllAdults_30*('9 All Base Data'!$W1153*Basecase_PM10)/10))))</f>
        <v>0.3170516864149121</v>
      </c>
      <c r="K1153" s="156">
        <f>IF('9 All Base Data'!$Q1153=0,0,('9 All Base Data'!$Q1153*Basecase_Pop_2006)/(1+(1/(BaseCase_Mort_Maori_30*('9 All Base Data'!$W1153*Basecase_PM10)/10))))</f>
        <v>0.13748490598585475</v>
      </c>
      <c r="L1153" s="179">
        <f>133/(1+1/(BaseCase_Mort_Child_0_1*'9 All Base Data'!$AB$10/10))*IF('9 All Base Data'!$L1153="..C",0,'9 All Base Data'!L1153/'9 All Base Data'!$L$2022)</f>
        <v>0</v>
      </c>
      <c r="M1153" s="178">
        <f>IF('9 All Base Data'!$R1153="","",IF('9 All Base Data'!$R1153=0,0,('9 All Base Data'!$R1153*Basecase_Pop_2006)/(1+(1/(BaseCase_CardiacHA_All*('9 All Base Data'!$W1153*Basecase_PM10)/10)))))</f>
        <v>7.9320688467747237E-3</v>
      </c>
      <c r="N1153" s="178">
        <f>IF('9 All Base Data'!$S1153="","",IF('9 All Base Data'!$S1153=0,0,('9 All Base Data'!S1153*Basecase_Pop_2006)/(1+(1/(BaseCase_RespHA_All*('9 All Base Data'!$W1153*Basecase_PM10)/10)))))</f>
        <v>7.9069813585721793E-3</v>
      </c>
      <c r="O1153" s="178">
        <f>IF('9 All Base Data'!$T1153="","",IF('9 All Base Data'!$T1153=0,0,('9 All Base Data'!$T1153*Basecase_Pop_2006)/(1+(1/(BaseCase_RespHA_Child_1_4*('9 All Base Data'!$W1153*Basecase_PM10)/10)))))</f>
        <v>0</v>
      </c>
      <c r="P1153" s="179">
        <f>IF('9 All Base Data'!$U1153="","",IF('9 All Base Data'!$U1153=0,0,('9 All Base Data'!$U1153*Basecase_Pop_2006)/(1+(1/(BaseCase_RespHA_Child_5_14*('9 All Base Data'!$W1153*Basecase_PM10)/10)))))</f>
        <v>0</v>
      </c>
      <c r="Q1153" s="156">
        <f>IF('7 Base case Results'!$G1153="..C",0,BaseCase_RADs_All*'7 Base case Results'!$G1153*('9 All Base Data'!$V1153*Basecase_PM10)/10)</f>
        <v>2.5822799999999999</v>
      </c>
      <c r="R1153" s="189">
        <f t="shared" si="180"/>
        <v>1.128704003637087</v>
      </c>
      <c r="S1153" s="178">
        <f t="shared" si="181"/>
        <v>0.48944626530964286</v>
      </c>
      <c r="T1153" s="179">
        <f t="shared" si="182"/>
        <v>0</v>
      </c>
      <c r="U1153" s="178">
        <f t="shared" si="183"/>
        <v>5.0368637177019497E-5</v>
      </c>
      <c r="V1153" s="178">
        <f t="shared" si="184"/>
        <v>3.585816046112483E-5</v>
      </c>
      <c r="W1153" s="178">
        <f t="shared" si="185"/>
        <v>0</v>
      </c>
      <c r="X1153" s="179">
        <f t="shared" si="186"/>
        <v>0</v>
      </c>
      <c r="Y1153" s="179">
        <f t="shared" si="187"/>
        <v>1.6010136E-4</v>
      </c>
      <c r="Z1153" s="186">
        <f t="shared" si="188"/>
        <v>1.1289503317947254</v>
      </c>
      <c r="AA1153" s="156">
        <f>$J1153*'9 All Base Data'!$Y1153</f>
        <v>2.7616514105151323E-2</v>
      </c>
      <c r="AB1153" s="156">
        <f>$K1153*'9 All Base Data'!$Y1153</f>
        <v>1.1975504336018511E-2</v>
      </c>
      <c r="AC1153" s="178">
        <f>$L1153*'9 All Base Data'!$Y1153</f>
        <v>0</v>
      </c>
      <c r="AD1153" s="178">
        <f>IF($M1153="","",$M1153*'9 All Base Data'!$Y1153)</f>
        <v>6.9091602592302921E-4</v>
      </c>
      <c r="AE1153" s="178">
        <f>IF($N1153="","",$N1153*'9 All Base Data'!$Y1153)</f>
        <v>6.8873080186810428E-4</v>
      </c>
      <c r="AF1153" s="178">
        <f>IF($O1153="","",$O1153*'9 All Base Data'!$Y1153)</f>
        <v>0</v>
      </c>
      <c r="AG1153" s="178">
        <f>IF($P1153="","",$P1153*'9 All Base Data'!$Y1153)</f>
        <v>0</v>
      </c>
      <c r="AH1153" s="167">
        <f>$Q1153*'9 All Base Data'!$Y1153</f>
        <v>0.22492727558031378</v>
      </c>
      <c r="AI1153" s="178">
        <f>$R1153*'9 All Base Data'!$Y1153</f>
        <v>9.8314790214338699E-2</v>
      </c>
      <c r="AJ1153" s="178">
        <f>$S1153*'9 All Base Data'!$Y1153</f>
        <v>4.2632795436225897E-2</v>
      </c>
      <c r="AK1153" s="178">
        <f>$T1153*'9 All Base Data'!$Y1153</f>
        <v>0</v>
      </c>
      <c r="AL1153" s="178">
        <f>IF($U1153="","",$U1153*'9 All Base Data'!$Y1153)</f>
        <v>4.3873167646112356E-6</v>
      </c>
      <c r="AM1153" s="178">
        <f>IF($V1153="","",$V1153*'9 All Base Data'!$Y1153)</f>
        <v>3.1233941864718527E-6</v>
      </c>
      <c r="AN1153" s="178">
        <f>IF($W1153="","",$W1153*'9 All Base Data'!$Y1153)</f>
        <v>0</v>
      </c>
      <c r="AO1153" s="178">
        <f>IF($X1153="","",$X1153*'9 All Base Data'!$Y1153)</f>
        <v>0</v>
      </c>
      <c r="AP1153" s="178">
        <f>$Y1153*'9 All Base Data'!$Y1153</f>
        <v>1.3945491085979454E-5</v>
      </c>
      <c r="AQ1153" s="179">
        <f t="shared" si="189"/>
        <v>9.8336246416375755E-2</v>
      </c>
    </row>
    <row r="1154" spans="1:43" x14ac:dyDescent="0.25">
      <c r="A1154" s="124">
        <v>566302</v>
      </c>
      <c r="B1154" s="125" t="s">
        <v>1205</v>
      </c>
      <c r="C1154" s="126" t="s">
        <v>980</v>
      </c>
      <c r="D1154" s="101" t="s">
        <v>2104</v>
      </c>
      <c r="E1154" s="142"/>
      <c r="F1154" s="191" t="str">
        <f>IF('9 All Base Data'!G1154="Rural Centre","Rural",IF('9 All Base Data'!G1154="Rural (Incl.some Off Shore Islands)","Rural",IF('9 All Base Data'!G1154="Inlet-in TA but not in Urban Area","Rural",IF('9 All Base Data'!G1154="Rural (Incl.some Off Shore Islands)","Rural",IF('9 All Base Data'!G1154="Inlet-not in TA","Rural",IF('9 All Base Data'!G1154="Inland Water not in Urban Area","Rural",IF('9 All Base Data'!G1154="Oceanic-in Region but not in TA","Rural",'9 All Base Data'!G1154)))))))</f>
        <v>Rural</v>
      </c>
      <c r="G1154" s="177">
        <f>IF('9 All Base Data'!I1154="..C","..C",'9 All Base Data'!I1154*Basecase_Pop_2006)</f>
        <v>978</v>
      </c>
      <c r="H1154" s="177">
        <f>IF('9 All Base Data'!J1154="..C","..C",'9 All Base Data'!J1154*Basecase_Pop_2006)</f>
        <v>696</v>
      </c>
      <c r="I1154" s="191">
        <f>IF('9 All Base Data'!L1154="..C","..C",'9 All Base Data'!L1154*Basecase_Pop_2006)</f>
        <v>6</v>
      </c>
      <c r="J1154" s="156">
        <f>IF('9 All Base Data'!$P1154=0,0,('9 All Base Data'!$P1154*Basecase_Pop_2006)/(1+(1/(BaseCase_Mort_AllAdults_30*('9 All Base Data'!$W1154*Basecase_PM10)/10))))</f>
        <v>5.2841947735818684E-2</v>
      </c>
      <c r="K1154" s="156">
        <f>IF('9 All Base Data'!$Q1154=0,0,('9 All Base Data'!$Q1154*Basecase_Pop_2006)/(1+(1/(BaseCase_Mort_Maori_30*('9 All Base Data'!$W1154*Basecase_PM10)/10))))</f>
        <v>0</v>
      </c>
      <c r="L1154" s="179">
        <f>133/(1+1/(BaseCase_Mort_Child_0_1*'9 All Base Data'!$AB$10/10))*IF('9 All Base Data'!$L1154="..C",0,'9 All Base Data'!L1154/'9 All Base Data'!$L$2022)</f>
        <v>8.7526671318313796E-4</v>
      </c>
      <c r="M1154" s="178">
        <f>IF('9 All Base Data'!$R1154="","",IF('9 All Base Data'!$R1154=0,0,('9 All Base Data'!$R1154*Basecase_Pop_2006)/(1+(1/(BaseCase_CardiacHA_All*('9 All Base Data'!$W1154*Basecase_PM10)/10)))))</f>
        <v>6.5042964543552725E-2</v>
      </c>
      <c r="N1154" s="178">
        <f>IF('9 All Base Data'!$S1154="","",IF('9 All Base Data'!$S1154=0,0,('9 All Base Data'!S1154*Basecase_Pop_2006)/(1+(1/(BaseCase_RespHA_All*('9 All Base Data'!$W1154*Basecase_PM10)/10)))))</f>
        <v>7.1162832227149614E-2</v>
      </c>
      <c r="O1154" s="178">
        <f>IF('9 All Base Data'!$T1154="","",IF('9 All Base Data'!$T1154=0,0,('9 All Base Data'!$T1154*Basecase_Pop_2006)/(1+(1/(BaseCase_RespHA_Child_1_4*('9 All Base Data'!$W1154*Basecase_PM10)/10)))))</f>
        <v>4.1839741192065148E-2</v>
      </c>
      <c r="P1154" s="179">
        <f>IF('9 All Base Data'!$U1154="","",IF('9 All Base Data'!$U1154=0,0,('9 All Base Data'!$U1154*Basecase_Pop_2006)/(1+(1/(BaseCase_RespHA_Child_5_14*('9 All Base Data'!$W1154*Basecase_PM10)/10)))))</f>
        <v>0</v>
      </c>
      <c r="Q1154" s="156">
        <f>IF('7 Base case Results'!$G1154="..C",0,BaseCase_RADs_All*'7 Base case Results'!$G1154*('9 All Base Data'!$V1154*Basecase_PM10)/10)</f>
        <v>280.60775999999998</v>
      </c>
      <c r="R1154" s="189">
        <f t="shared" si="180"/>
        <v>0.18811733393951449</v>
      </c>
      <c r="S1154" s="178">
        <f t="shared" si="181"/>
        <v>0</v>
      </c>
      <c r="T1154" s="179">
        <f t="shared" si="182"/>
        <v>3.1159494989319711E-3</v>
      </c>
      <c r="U1154" s="178">
        <f t="shared" si="183"/>
        <v>4.1302282485155981E-4</v>
      </c>
      <c r="V1154" s="178">
        <f t="shared" si="184"/>
        <v>3.2272344415012349E-4</v>
      </c>
      <c r="W1154" s="178">
        <f t="shared" si="185"/>
        <v>1.8974322630601546E-4</v>
      </c>
      <c r="X1154" s="179">
        <f t="shared" si="186"/>
        <v>0</v>
      </c>
      <c r="Y1154" s="179">
        <f t="shared" si="187"/>
        <v>1.7397681119999998E-2</v>
      </c>
      <c r="Z1154" s="186">
        <f t="shared" si="188"/>
        <v>0.20936671082744815</v>
      </c>
      <c r="AA1154" s="156">
        <f>$J1154*'9 All Base Data'!$Y1154</f>
        <v>4.6027523508585539E-3</v>
      </c>
      <c r="AB1154" s="156">
        <f>$K1154*'9 All Base Data'!$Y1154</f>
        <v>0</v>
      </c>
      <c r="AC1154" s="178">
        <f>$L1154*'9 All Base Data'!$Y1154</f>
        <v>7.623935328563096E-5</v>
      </c>
      <c r="AD1154" s="178">
        <f>IF($M1154="","",$M1154*'9 All Base Data'!$Y1154)</f>
        <v>5.6655114125688391E-3</v>
      </c>
      <c r="AE1154" s="178">
        <f>IF($N1154="","",$N1154*'9 All Base Data'!$Y1154)</f>
        <v>6.1985772168129385E-3</v>
      </c>
      <c r="AF1154" s="178">
        <f>IF($O1154="","",$O1154*'9 All Base Data'!$Y1154)</f>
        <v>3.6444146247953915E-3</v>
      </c>
      <c r="AG1154" s="178">
        <f>IF($P1154="","",$P1154*'9 All Base Data'!$Y1154)</f>
        <v>0</v>
      </c>
      <c r="AH1154" s="167">
        <f>$Q1154*'9 All Base Data'!$Y1154</f>
        <v>24.442097279727427</v>
      </c>
      <c r="AI1154" s="178">
        <f>$R1154*'9 All Base Data'!$Y1154</f>
        <v>1.6385798369056449E-2</v>
      </c>
      <c r="AJ1154" s="178">
        <f>$S1154*'9 All Base Data'!$Y1154</f>
        <v>0</v>
      </c>
      <c r="AK1154" s="178">
        <f>$T1154*'9 All Base Data'!$Y1154</f>
        <v>2.7141209769684623E-4</v>
      </c>
      <c r="AL1154" s="178">
        <f>IF($U1154="","",$U1154*'9 All Base Data'!$Y1154)</f>
        <v>3.5975997469812131E-5</v>
      </c>
      <c r="AM1154" s="178">
        <f>IF($V1154="","",$V1154*'9 All Base Data'!$Y1154)</f>
        <v>2.8110547678246677E-5</v>
      </c>
      <c r="AN1154" s="178">
        <f>IF($W1154="","",$W1154*'9 All Base Data'!$Y1154)</f>
        <v>1.6527420323447102E-5</v>
      </c>
      <c r="AO1154" s="178">
        <f>IF($X1154="","",$X1154*'9 All Base Data'!$Y1154)</f>
        <v>0</v>
      </c>
      <c r="AP1154" s="178">
        <f>$Y1154*'9 All Base Data'!$Y1154</f>
        <v>1.5154100313431004E-3</v>
      </c>
      <c r="AQ1154" s="179">
        <f t="shared" si="189"/>
        <v>1.8236707043244454E-2</v>
      </c>
    </row>
    <row r="1155" spans="1:43" x14ac:dyDescent="0.25">
      <c r="A1155" s="124">
        <v>566500</v>
      </c>
      <c r="B1155" s="125" t="s">
        <v>1206</v>
      </c>
      <c r="C1155" s="126" t="s">
        <v>980</v>
      </c>
      <c r="D1155" s="101" t="s">
        <v>2105</v>
      </c>
      <c r="E1155" s="142"/>
      <c r="F1155" s="191" t="str">
        <f>IF('9 All Base Data'!G1155="Rural Centre","Rural",IF('9 All Base Data'!G1155="Rural (Incl.some Off Shore Islands)","Rural",IF('9 All Base Data'!G1155="Inlet-in TA but not in Urban Area","Rural",IF('9 All Base Data'!G1155="Rural (Incl.some Off Shore Islands)","Rural",IF('9 All Base Data'!G1155="Inlet-not in TA","Rural",IF('9 All Base Data'!G1155="Inland Water not in Urban Area","Rural",IF('9 All Base Data'!G1155="Oceanic-in Region but not in TA","Rural",'9 All Base Data'!G1155)))))))</f>
        <v>Upper Hutt Zone</v>
      </c>
      <c r="G1155" s="177">
        <f>IF('9 All Base Data'!I1155="..C","..C",'9 All Base Data'!I1155*Basecase_Pop_2006)</f>
        <v>1152</v>
      </c>
      <c r="H1155" s="177">
        <f>IF('9 All Base Data'!J1155="..C","..C",'9 All Base Data'!J1155*Basecase_Pop_2006)</f>
        <v>717</v>
      </c>
      <c r="I1155" s="191">
        <f>IF('9 All Base Data'!L1155="..C","..C",'9 All Base Data'!L1155*Basecase_Pop_2006)</f>
        <v>15</v>
      </c>
      <c r="J1155" s="156">
        <f>IF('9 All Base Data'!$P1155=0,0,('9 All Base Data'!$P1155*Basecase_Pop_2006)/(1+(1/(BaseCase_Mort_AllAdults_30*('9 All Base Data'!$W1155*Basecase_PM10)/10))))</f>
        <v>0.22010522710999039</v>
      </c>
      <c r="K1155" s="156">
        <f>IF('9 All Base Data'!$Q1155=0,0,('9 All Base Data'!$Q1155*Basecase_Pop_2006)/(1+(1/(BaseCase_Mort_Maori_30*('9 All Base Data'!$W1155*Basecase_PM10)/10))))</f>
        <v>0</v>
      </c>
      <c r="L1155" s="179">
        <f>133/(1+1/(BaseCase_Mort_Child_0_1*'9 All Base Data'!$AB$10/10))*IF('9 All Base Data'!$L1155="..C",0,'9 All Base Data'!L1155/'9 All Base Data'!$L$2022)</f>
        <v>2.1881667829578449E-3</v>
      </c>
      <c r="M1155" s="178">
        <f>IF('9 All Base Data'!$R1155="","",IF('9 All Base Data'!$R1155=0,0,('9 All Base Data'!$R1155*Basecase_Pop_2006)/(1+(1/(BaseCase_CardiacHA_All*('9 All Base Data'!$W1155*Basecase_PM10)/10)))))</f>
        <v>7.0274138719360682E-2</v>
      </c>
      <c r="N1155" s="178">
        <f>IF('9 All Base Data'!$S1155="","",IF('9 All Base Data'!$S1155=0,0,('9 All Base Data'!S1155*Basecase_Pop_2006)/(1+(1/(BaseCase_RespHA_All*('9 All Base Data'!$W1155*Basecase_PM10)/10)))))</f>
        <v>8.665808665808665E-2</v>
      </c>
      <c r="O1155" s="178">
        <f>IF('9 All Base Data'!$T1155="","",IF('9 All Base Data'!$T1155=0,0,('9 All Base Data'!$T1155*Basecase_Pop_2006)/(1+(1/(BaseCase_RespHA_Child_1_4*('9 All Base Data'!$W1155*Basecase_PM10)/10)))))</f>
        <v>6.6000130693328104E-3</v>
      </c>
      <c r="P1155" s="179">
        <f>IF('9 All Base Data'!$U1155="","",IF('9 All Base Data'!$U1155=0,0,('9 All Base Data'!$U1155*Basecase_Pop_2006)/(1+(1/(BaseCase_RespHA_Child_5_14*('9 All Base Data'!$W1155*Basecase_PM10)/10)))))</f>
        <v>1.9605940017470642E-2</v>
      </c>
      <c r="Q1155" s="156">
        <f>IF('7 Base case Results'!$G1155="..C",0,BaseCase_RADs_All*'7 Base case Results'!$G1155*('9 All Base Data'!$V1155*Basecase_PM10)/10)</f>
        <v>628.30079999999987</v>
      </c>
      <c r="R1155" s="189">
        <f t="shared" si="180"/>
        <v>0.7835746085115658</v>
      </c>
      <c r="S1155" s="178">
        <f t="shared" si="181"/>
        <v>0</v>
      </c>
      <c r="T1155" s="179">
        <f t="shared" si="182"/>
        <v>7.7898737473299281E-3</v>
      </c>
      <c r="U1155" s="178">
        <f t="shared" si="183"/>
        <v>4.4624078086794033E-4</v>
      </c>
      <c r="V1155" s="178">
        <f t="shared" si="184"/>
        <v>3.9299442299442299E-4</v>
      </c>
      <c r="W1155" s="178">
        <f t="shared" si="185"/>
        <v>2.9931059269424294E-5</v>
      </c>
      <c r="X1155" s="179">
        <f t="shared" si="186"/>
        <v>8.8912937979229354E-5</v>
      </c>
      <c r="Y1155" s="179">
        <f t="shared" si="187"/>
        <v>3.8954649599999988E-2</v>
      </c>
      <c r="Z1155" s="186">
        <f t="shared" si="188"/>
        <v>0.83115836706275814</v>
      </c>
      <c r="AA1155" s="156">
        <f>$J1155*'9 All Base Data'!$Y1155</f>
        <v>6.154708727783368E-2</v>
      </c>
      <c r="AB1155" s="156">
        <f>$K1155*'9 All Base Data'!$Y1155</f>
        <v>0</v>
      </c>
      <c r="AC1155" s="178">
        <f>$L1155*'9 All Base Data'!$Y1155</f>
        <v>6.118677586055848E-4</v>
      </c>
      <c r="AD1155" s="178">
        <f>IF($M1155="","",$M1155*'9 All Base Data'!$Y1155)</f>
        <v>1.9650458128255725E-2</v>
      </c>
      <c r="AE1155" s="178">
        <f>IF($N1155="","",$N1155*'9 All Base Data'!$Y1155)</f>
        <v>2.4231831714791874E-2</v>
      </c>
      <c r="AF1155" s="178">
        <f>IF($O1155="","",$O1155*'9 All Base Data'!$Y1155)</f>
        <v>1.8455335465980482E-3</v>
      </c>
      <c r="AG1155" s="178">
        <f>IF($P1155="","",$P1155*'9 All Base Data'!$Y1155)</f>
        <v>5.482325509771898E-3</v>
      </c>
      <c r="AH1155" s="167">
        <f>$Q1155*'9 All Base Data'!$Y1155</f>
        <v>175.68907691142022</v>
      </c>
      <c r="AI1155" s="178">
        <f>$R1155*'9 All Base Data'!$Y1155</f>
        <v>0.2191076307090879</v>
      </c>
      <c r="AJ1155" s="178">
        <f>$S1155*'9 All Base Data'!$Y1155</f>
        <v>0</v>
      </c>
      <c r="AK1155" s="178">
        <f>$T1155*'9 All Base Data'!$Y1155</f>
        <v>2.1782492206358821E-3</v>
      </c>
      <c r="AL1155" s="178">
        <f>IF($U1155="","",$U1155*'9 All Base Data'!$Y1155)</f>
        <v>1.2478040911442385E-4</v>
      </c>
      <c r="AM1155" s="178">
        <f>IF($V1155="","",$V1155*'9 All Base Data'!$Y1155)</f>
        <v>1.0989135682658115E-4</v>
      </c>
      <c r="AN1155" s="178">
        <f>IF($W1155="","",$W1155*'9 All Base Data'!$Y1155)</f>
        <v>8.3694946338221475E-6</v>
      </c>
      <c r="AO1155" s="178">
        <f>IF($X1155="","",$X1155*'9 All Base Data'!$Y1155)</f>
        <v>2.4862346186815556E-5</v>
      </c>
      <c r="AP1155" s="178">
        <f>$Y1155*'9 All Base Data'!$Y1155</f>
        <v>1.0892722768508051E-2</v>
      </c>
      <c r="AQ1155" s="179">
        <f t="shared" si="189"/>
        <v>0.23241327446417284</v>
      </c>
    </row>
    <row r="1156" spans="1:43" x14ac:dyDescent="0.25">
      <c r="A1156" s="124">
        <v>566610</v>
      </c>
      <c r="B1156" s="125" t="s">
        <v>1207</v>
      </c>
      <c r="C1156" s="126" t="s">
        <v>980</v>
      </c>
      <c r="D1156" s="101" t="s">
        <v>2105</v>
      </c>
      <c r="E1156" s="142"/>
      <c r="F1156" s="191" t="str">
        <f>IF('9 All Base Data'!G1156="Rural Centre","Rural",IF('9 All Base Data'!G1156="Rural (Incl.some Off Shore Islands)","Rural",IF('9 All Base Data'!G1156="Inlet-in TA but not in Urban Area","Rural",IF('9 All Base Data'!G1156="Rural (Incl.some Off Shore Islands)","Rural",IF('9 All Base Data'!G1156="Inlet-not in TA","Rural",IF('9 All Base Data'!G1156="Inland Water not in Urban Area","Rural",IF('9 All Base Data'!G1156="Oceanic-in Region but not in TA","Rural",'9 All Base Data'!G1156)))))))</f>
        <v>Upper Hutt Zone</v>
      </c>
      <c r="G1156" s="177">
        <f>IF('9 All Base Data'!I1156="..C","..C",'9 All Base Data'!I1156*Basecase_Pop_2006)</f>
        <v>567</v>
      </c>
      <c r="H1156" s="177">
        <f>IF('9 All Base Data'!J1156="..C","..C",'9 All Base Data'!J1156*Basecase_Pop_2006)</f>
        <v>351</v>
      </c>
      <c r="I1156" s="191">
        <f>IF('9 All Base Data'!L1156="..C","..C",'9 All Base Data'!L1156*Basecase_Pop_2006)</f>
        <v>9</v>
      </c>
      <c r="J1156" s="156">
        <f>IF('9 All Base Data'!$P1156=0,0,('9 All Base Data'!$P1156*Basecase_Pop_2006)/(1+(1/(BaseCase_Mort_AllAdults_30*('9 All Base Data'!$W1156*Basecase_PM10)/10))))</f>
        <v>0.23987538940809969</v>
      </c>
      <c r="K1156" s="156">
        <f>IF('9 All Base Data'!$Q1156=0,0,('9 All Base Data'!$Q1156*Basecase_Pop_2006)/(1+(1/(BaseCase_Mort_Maori_30*('9 All Base Data'!$W1156*Basecase_PM10)/10))))</f>
        <v>5.5555555555555552E-2</v>
      </c>
      <c r="L1156" s="179">
        <f>133/(1+1/(BaseCase_Mort_Child_0_1*'9 All Base Data'!$AB$10/10))*IF('9 All Base Data'!$L1156="..C",0,'9 All Base Data'!L1156/'9 All Base Data'!$L$2022)</f>
        <v>1.3129000697747069E-3</v>
      </c>
      <c r="M1156" s="178">
        <f>IF('9 All Base Data'!$R1156="","",IF('9 All Base Data'!$R1156=0,0,('9 All Base Data'!$R1156*Basecase_Pop_2006)/(1+(1/(BaseCase_CardiacHA_All*('9 All Base Data'!$W1156*Basecase_PM10)/10)))))</f>
        <v>5.3677932405566606E-2</v>
      </c>
      <c r="N1156" s="178">
        <f>IF('9 All Base Data'!$S1156="","",IF('9 All Base Data'!$S1156=0,0,('9 All Base Data'!S1156*Basecase_Pop_2006)/(1+(1/(BaseCase_RespHA_All*('9 All Base Data'!$W1156*Basecase_PM10)/10)))))</f>
        <v>6.2706270627062702E-2</v>
      </c>
      <c r="O1156" s="178">
        <f>IF('9 All Base Data'!$T1156="","",IF('9 All Base Data'!$T1156=0,0,('9 All Base Data'!$T1156*Basecase_Pop_2006)/(1+(1/(BaseCase_RespHA_Child_1_4*('9 All Base Data'!$W1156*Basecase_PM10)/10)))))</f>
        <v>5.22875816993464E-2</v>
      </c>
      <c r="P1156" s="179">
        <f>IF('9 All Base Data'!$U1156="","",IF('9 All Base Data'!$U1156=0,0,('9 All Base Data'!$U1156*Basecase_Pop_2006)/(1+(1/(BaseCase_RespHA_Child_5_14*('9 All Base Data'!$W1156*Basecase_PM10)/10)))))</f>
        <v>9.7087378640776691E-3</v>
      </c>
      <c r="Q1156" s="156">
        <f>IF('7 Base case Results'!$G1156="..C",0,BaseCase_RADs_All*'7 Base case Results'!$G1156*('9 All Base Data'!$V1156*Basecase_PM10)/10)</f>
        <v>306.18</v>
      </c>
      <c r="R1156" s="189">
        <f t="shared" si="180"/>
        <v>0.85395638629283488</v>
      </c>
      <c r="S1156" s="178">
        <f t="shared" si="181"/>
        <v>0.19777777777777777</v>
      </c>
      <c r="T1156" s="179">
        <f t="shared" si="182"/>
        <v>4.673924248397957E-3</v>
      </c>
      <c r="U1156" s="178">
        <f t="shared" si="183"/>
        <v>3.4085487077534796E-4</v>
      </c>
      <c r="V1156" s="178">
        <f t="shared" si="184"/>
        <v>2.8437293729372936E-4</v>
      </c>
      <c r="W1156" s="178">
        <f t="shared" si="185"/>
        <v>2.3712418300653594E-4</v>
      </c>
      <c r="X1156" s="179">
        <f t="shared" si="186"/>
        <v>4.4029126213592225E-5</v>
      </c>
      <c r="Y1156" s="179">
        <f t="shared" si="187"/>
        <v>1.8983159999999999E-2</v>
      </c>
      <c r="Z1156" s="186">
        <f t="shared" si="188"/>
        <v>0.87823869834930202</v>
      </c>
      <c r="AA1156" s="156">
        <f>$J1156*'9 All Base Data'!$Y1156</f>
        <v>6.5347333006119154E-2</v>
      </c>
      <c r="AB1156" s="156">
        <f>$K1156*'9 All Base Data'!$Y1156</f>
        <v>1.5134555479772185E-2</v>
      </c>
      <c r="AC1156" s="178">
        <f>$L1156*'9 All Base Data'!$Y1156</f>
        <v>3.5766286101723734E-4</v>
      </c>
      <c r="AD1156" s="178">
        <f>IF($M1156="","",$M1156*'9 All Base Data'!$Y1156)</f>
        <v>1.4623049628567163E-2</v>
      </c>
      <c r="AE1156" s="178">
        <f>IF($N1156="","",$N1156*'9 All Base Data'!$Y1156)</f>
        <v>1.7082567571228009E-2</v>
      </c>
      <c r="AF1156" s="178">
        <f>IF($O1156="","",$O1156*'9 All Base Data'!$Y1156)</f>
        <v>1.4244287510373819E-2</v>
      </c>
      <c r="AG1156" s="178">
        <f>IF($P1156="","",$P1156*'9 All Base Data'!$Y1156)</f>
        <v>2.6448737731640708E-3</v>
      </c>
      <c r="AH1156" s="167">
        <f>$Q1156*'9 All Base Data'!$Y1156</f>
        <v>83.410167542339664</v>
      </c>
      <c r="AI1156" s="178">
        <f>$R1156*'9 All Base Data'!$Y1156</f>
        <v>0.23263650550178419</v>
      </c>
      <c r="AJ1156" s="178">
        <f>$S1156*'9 All Base Data'!$Y1156</f>
        <v>5.3879017507988979E-2</v>
      </c>
      <c r="AK1156" s="178">
        <f>$T1156*'9 All Base Data'!$Y1156</f>
        <v>1.2732797852213651E-3</v>
      </c>
      <c r="AL1156" s="178">
        <f>IF($U1156="","",$U1156*'9 All Base Data'!$Y1156)</f>
        <v>9.2856365141401483E-5</v>
      </c>
      <c r="AM1156" s="178">
        <f>IF($V1156="","",$V1156*'9 All Base Data'!$Y1156)</f>
        <v>7.7469443935519028E-5</v>
      </c>
      <c r="AN1156" s="178">
        <f>IF($W1156="","",$W1156*'9 All Base Data'!$Y1156)</f>
        <v>6.4597843859545275E-5</v>
      </c>
      <c r="AO1156" s="178">
        <f>IF($X1156="","",$X1156*'9 All Base Data'!$Y1156)</f>
        <v>1.1994502561299061E-5</v>
      </c>
      <c r="AP1156" s="178">
        <f>$Y1156*'9 All Base Data'!$Y1156</f>
        <v>5.1714303876250582E-3</v>
      </c>
      <c r="AQ1156" s="179">
        <f t="shared" si="189"/>
        <v>0.23925154148370753</v>
      </c>
    </row>
    <row r="1157" spans="1:43" x14ac:dyDescent="0.25">
      <c r="A1157" s="124">
        <v>566620</v>
      </c>
      <c r="B1157" s="125" t="s">
        <v>1208</v>
      </c>
      <c r="C1157" s="126" t="s">
        <v>980</v>
      </c>
      <c r="D1157" s="101" t="s">
        <v>2105</v>
      </c>
      <c r="E1157" s="142"/>
      <c r="F1157" s="191" t="str">
        <f>IF('9 All Base Data'!G1157="Rural Centre","Rural",IF('9 All Base Data'!G1157="Rural (Incl.some Off Shore Islands)","Rural",IF('9 All Base Data'!G1157="Inlet-in TA but not in Urban Area","Rural",IF('9 All Base Data'!G1157="Rural (Incl.some Off Shore Islands)","Rural",IF('9 All Base Data'!G1157="Inlet-not in TA","Rural",IF('9 All Base Data'!G1157="Inland Water not in Urban Area","Rural",IF('9 All Base Data'!G1157="Oceanic-in Region but not in TA","Rural",'9 All Base Data'!G1157)))))))</f>
        <v>Upper Hutt Zone</v>
      </c>
      <c r="G1157" s="177">
        <f>IF('9 All Base Data'!I1157="..C","..C",'9 All Base Data'!I1157*Basecase_Pop_2006)</f>
        <v>2760</v>
      </c>
      <c r="H1157" s="177">
        <f>IF('9 All Base Data'!J1157="..C","..C",'9 All Base Data'!J1157*Basecase_Pop_2006)</f>
        <v>1674</v>
      </c>
      <c r="I1157" s="191">
        <f>IF('9 All Base Data'!L1157="..C","..C",'9 All Base Data'!L1157*Basecase_Pop_2006)</f>
        <v>39</v>
      </c>
      <c r="J1157" s="156">
        <f>IF('9 All Base Data'!$P1157=0,0,('9 All Base Data'!$P1157*Basecase_Pop_2006)/(1+(1/(BaseCase_Mort_AllAdults_30*('9 All Base Data'!$W1157*Basecase_PM10)/10))))</f>
        <v>0.15407365897699327</v>
      </c>
      <c r="K1157" s="156">
        <f>IF('9 All Base Data'!$Q1157=0,0,('9 All Base Data'!$Q1157*Basecase_Pop_2006)/(1+(1/(BaseCase_Mort_Maori_30*('9 All Base Data'!$W1157*Basecase_PM10)/10))))</f>
        <v>0</v>
      </c>
      <c r="L1157" s="179">
        <f>133/(1+1/(BaseCase_Mort_Child_0_1*'9 All Base Data'!$AB$10/10))*IF('9 All Base Data'!$L1157="..C",0,'9 All Base Data'!L1157/'9 All Base Data'!$L$2022)</f>
        <v>5.6892336356903963E-3</v>
      </c>
      <c r="M1157" s="178">
        <f>IF('9 All Base Data'!$R1157="","",IF('9 All Base Data'!$R1157=0,0,('9 All Base Data'!$R1157*Basecase_Pop_2006)/(1+(1/(BaseCase_CardiacHA_All*('9 All Base Data'!$W1157*Basecase_PM10)/10)))))</f>
        <v>0.11243862195097711</v>
      </c>
      <c r="N1157" s="178">
        <f>IF('9 All Base Data'!$S1157="","",IF('9 All Base Data'!$S1157=0,0,('9 All Base Data'!S1157*Basecase_Pop_2006)/(1+(1/(BaseCase_RespHA_All*('9 All Base Data'!$W1157*Basecase_PM10)/10)))))</f>
        <v>0.25997425997425999</v>
      </c>
      <c r="O1157" s="178">
        <f>IF('9 All Base Data'!$T1157="","",IF('9 All Base Data'!$T1157=0,0,('9 All Base Data'!$T1157*Basecase_Pop_2006)/(1+(1/(BaseCase_RespHA_Child_1_4*('9 All Base Data'!$W1157*Basecase_PM10)/10)))))</f>
        <v>0.10560020910932497</v>
      </c>
      <c r="P1157" s="179">
        <f>IF('9 All Base Data'!$U1157="","",IF('9 All Base Data'!$U1157=0,0,('9 All Base Data'!$U1157*Basecase_Pop_2006)/(1+(1/(BaseCase_RespHA_Child_5_14*('9 All Base Data'!$W1157*Basecase_PM10)/10)))))</f>
        <v>0.26468019023585365</v>
      </c>
      <c r="Q1157" s="156">
        <f>IF('7 Base case Results'!$G1157="..C",0,BaseCase_RADs_All*'7 Base case Results'!$G1157*('9 All Base Data'!$V1157*Basecase_PM10)/10)</f>
        <v>1505.3039999999999</v>
      </c>
      <c r="R1157" s="189">
        <f t="shared" si="180"/>
        <v>0.54850222595809595</v>
      </c>
      <c r="S1157" s="178">
        <f t="shared" si="181"/>
        <v>0</v>
      </c>
      <c r="T1157" s="179">
        <f t="shared" si="182"/>
        <v>2.0253671743057811E-2</v>
      </c>
      <c r="U1157" s="178">
        <f t="shared" si="183"/>
        <v>7.1398524938870455E-4</v>
      </c>
      <c r="V1157" s="178">
        <f t="shared" si="184"/>
        <v>1.178983268983269E-3</v>
      </c>
      <c r="W1157" s="178">
        <f t="shared" si="185"/>
        <v>4.788969483107887E-4</v>
      </c>
      <c r="X1157" s="179">
        <f t="shared" si="186"/>
        <v>1.2003246627195962E-3</v>
      </c>
      <c r="Y1157" s="179">
        <f t="shared" si="187"/>
        <v>9.3328847999999992E-2</v>
      </c>
      <c r="Z1157" s="186">
        <f t="shared" si="188"/>
        <v>0.66397771421952567</v>
      </c>
      <c r="AA1157" s="156">
        <f>$J1157*'9 All Base Data'!$Y1157</f>
        <v>4.308296109448357E-2</v>
      </c>
      <c r="AB1157" s="156">
        <f>$K1157*'9 All Base Data'!$Y1157</f>
        <v>0</v>
      </c>
      <c r="AC1157" s="178">
        <f>$L1157*'9 All Base Data'!$Y1157</f>
        <v>1.5908561723745203E-3</v>
      </c>
      <c r="AD1157" s="178">
        <f>IF($M1157="","",$M1157*'9 All Base Data'!$Y1157)</f>
        <v>3.1440733005209165E-2</v>
      </c>
      <c r="AE1157" s="178">
        <f>IF($N1157="","",$N1157*'9 All Base Data'!$Y1157)</f>
        <v>7.2695495144375635E-2</v>
      </c>
      <c r="AF1157" s="178">
        <f>IF($O1157="","",$O1157*'9 All Base Data'!$Y1157)</f>
        <v>2.9528536745568771E-2</v>
      </c>
      <c r="AG1157" s="178">
        <f>IF($P1157="","",$P1157*'9 All Base Data'!$Y1157)</f>
        <v>7.4011394381920628E-2</v>
      </c>
      <c r="AH1157" s="167">
        <f>$Q1157*'9 All Base Data'!$Y1157</f>
        <v>420.9217467669443</v>
      </c>
      <c r="AI1157" s="178">
        <f>$R1157*'9 All Base Data'!$Y1157</f>
        <v>0.15337534149636151</v>
      </c>
      <c r="AJ1157" s="178">
        <f>$S1157*'9 All Base Data'!$Y1157</f>
        <v>0</v>
      </c>
      <c r="AK1157" s="178">
        <f>$T1157*'9 All Base Data'!$Y1157</f>
        <v>5.6634479736532928E-3</v>
      </c>
      <c r="AL1157" s="178">
        <f>IF($U1157="","",$U1157*'9 All Base Data'!$Y1157)</f>
        <v>1.9964865458307817E-4</v>
      </c>
      <c r="AM1157" s="178">
        <f>IF($V1157="","",$V1157*'9 All Base Data'!$Y1157)</f>
        <v>3.2967407047974348E-4</v>
      </c>
      <c r="AN1157" s="178">
        <f>IF($W1157="","",$W1157*'9 All Base Data'!$Y1157)</f>
        <v>1.3391191414115436E-4</v>
      </c>
      <c r="AO1157" s="178">
        <f>IF($X1157="","",$X1157*'9 All Base Data'!$Y1157)</f>
        <v>3.3564167352200999E-4</v>
      </c>
      <c r="AP1157" s="178">
        <f>$Y1157*'9 All Base Data'!$Y1157</f>
        <v>2.6097148299550545E-2</v>
      </c>
      <c r="AQ1157" s="179">
        <f t="shared" si="189"/>
        <v>0.18566526049462814</v>
      </c>
    </row>
    <row r="1158" spans="1:43" x14ac:dyDescent="0.25">
      <c r="A1158" s="124">
        <v>566700</v>
      </c>
      <c r="B1158" s="125" t="s">
        <v>1209</v>
      </c>
      <c r="C1158" s="126" t="s">
        <v>980</v>
      </c>
      <c r="D1158" s="101" t="s">
        <v>2105</v>
      </c>
      <c r="E1158" s="142"/>
      <c r="F1158" s="191" t="str">
        <f>IF('9 All Base Data'!G1158="Rural Centre","Rural",IF('9 All Base Data'!G1158="Rural (Incl.some Off Shore Islands)","Rural",IF('9 All Base Data'!G1158="Inlet-in TA but not in Urban Area","Rural",IF('9 All Base Data'!G1158="Rural (Incl.some Off Shore Islands)","Rural",IF('9 All Base Data'!G1158="Inlet-not in TA","Rural",IF('9 All Base Data'!G1158="Inland Water not in Urban Area","Rural",IF('9 All Base Data'!G1158="Oceanic-in Region but not in TA","Rural",'9 All Base Data'!G1158)))))))</f>
        <v>Upper Hutt Zone</v>
      </c>
      <c r="G1158" s="177">
        <f>IF('9 All Base Data'!I1158="..C","..C",'9 All Base Data'!I1158*Basecase_Pop_2006)</f>
        <v>2832</v>
      </c>
      <c r="H1158" s="177">
        <f>IF('9 All Base Data'!J1158="..C","..C",'9 All Base Data'!J1158*Basecase_Pop_2006)</f>
        <v>1605</v>
      </c>
      <c r="I1158" s="191">
        <f>IF('9 All Base Data'!L1158="..C","..C",'9 All Base Data'!L1158*Basecase_Pop_2006)</f>
        <v>39</v>
      </c>
      <c r="J1158" s="156">
        <f>IF('9 All Base Data'!$P1158=0,0,('9 All Base Data'!$P1158*Basecase_Pop_2006)/(1+(1/(BaseCase_Mort_AllAdults_30*('9 All Base Data'!$W1158*Basecase_PM10)/10))))</f>
        <v>0.59428411319697405</v>
      </c>
      <c r="K1158" s="156">
        <f>IF('9 All Base Data'!$Q1158=0,0,('9 All Base Data'!$Q1158*Basecase_Pop_2006)/(1+(1/(BaseCase_Mort_Maori_30*('9 All Base Data'!$W1158*Basecase_PM10)/10))))</f>
        <v>0.16805324459234608</v>
      </c>
      <c r="L1158" s="179">
        <f>133/(1+1/(BaseCase_Mort_Child_0_1*'9 All Base Data'!$AB$10/10))*IF('9 All Base Data'!$L1158="..C",0,'9 All Base Data'!L1158/'9 All Base Data'!$L$2022)</f>
        <v>5.6892336356903963E-3</v>
      </c>
      <c r="M1158" s="178">
        <f>IF('9 All Base Data'!$R1158="","",IF('9 All Base Data'!$R1158=0,0,('9 All Base Data'!$R1158*Basecase_Pop_2006)/(1+(1/(BaseCase_CardiacHA_All*('9 All Base Data'!$W1158*Basecase_PM10)/10)))))</f>
        <v>0.16263443532194902</v>
      </c>
      <c r="N1158" s="178">
        <f>IF('9 All Base Data'!$S1158="","",IF('9 All Base Data'!$S1158=0,0,('9 All Base Data'!S1158*Basecase_Pop_2006)/(1+(1/(BaseCase_RespHA_All*('9 All Base Data'!$W1158*Basecase_PM10)/10)))))</f>
        <v>0.32996732996732997</v>
      </c>
      <c r="O1158" s="178">
        <f>IF('9 All Base Data'!$T1158="","",IF('9 All Base Data'!$T1158=0,0,('9 All Base Data'!$T1158*Basecase_Pop_2006)/(1+(1/(BaseCase_RespHA_Child_1_4*('9 All Base Data'!$W1158*Basecase_PM10)/10)))))</f>
        <v>0.18480036594131871</v>
      </c>
      <c r="P1158" s="179">
        <f>IF('9 All Base Data'!$U1158="","",IF('9 All Base Data'!$U1158=0,0,('9 All Base Data'!$U1158*Basecase_Pop_2006)/(1+(1/(BaseCase_RespHA_Child_5_14*('9 All Base Data'!$W1158*Basecase_PM10)/10)))))</f>
        <v>3.9211880034941284E-2</v>
      </c>
      <c r="Q1158" s="156">
        <f>IF('7 Base case Results'!$G1158="..C",0,BaseCase_RADs_All*'7 Base case Results'!$G1158*('9 All Base Data'!$V1158*Basecase_PM10)/10)</f>
        <v>1544.5728000000001</v>
      </c>
      <c r="R1158" s="189">
        <f t="shared" si="180"/>
        <v>2.1156514429812279</v>
      </c>
      <c r="S1158" s="178">
        <f t="shared" si="181"/>
        <v>0.5982695507487521</v>
      </c>
      <c r="T1158" s="179">
        <f t="shared" si="182"/>
        <v>2.0253671743057811E-2</v>
      </c>
      <c r="U1158" s="178">
        <f t="shared" si="183"/>
        <v>1.0327286642943764E-3</v>
      </c>
      <c r="V1158" s="178">
        <f t="shared" si="184"/>
        <v>1.4964018414018415E-3</v>
      </c>
      <c r="W1158" s="178">
        <f t="shared" si="185"/>
        <v>8.3806965954388033E-4</v>
      </c>
      <c r="X1158" s="179">
        <f t="shared" si="186"/>
        <v>1.7782587595845871E-4</v>
      </c>
      <c r="Y1158" s="179">
        <f t="shared" si="187"/>
        <v>9.5763513600000003E-2</v>
      </c>
      <c r="Z1158" s="186">
        <f t="shared" si="188"/>
        <v>2.234197758829982</v>
      </c>
      <c r="AA1158" s="156">
        <f>$J1158*'9 All Base Data'!$Y1158</f>
        <v>0.16617713565015094</v>
      </c>
      <c r="AB1158" s="156">
        <f>$K1158*'9 All Base Data'!$Y1158</f>
        <v>4.6992013084176255E-2</v>
      </c>
      <c r="AC1158" s="178">
        <f>$L1158*'9 All Base Data'!$Y1158</f>
        <v>1.5908561723745203E-3</v>
      </c>
      <c r="AD1158" s="178">
        <f>IF($M1158="","",$M1158*'9 All Base Data'!$Y1158)</f>
        <v>4.5476774525391825E-2</v>
      </c>
      <c r="AE1158" s="178">
        <f>IF($N1158="","",$N1158*'9 All Base Data'!$Y1158)</f>
        <v>9.2267359221707521E-2</v>
      </c>
      <c r="AF1158" s="178">
        <f>IF($O1158="","",$O1158*'9 All Base Data'!$Y1158)</f>
        <v>5.167493930474535E-2</v>
      </c>
      <c r="AG1158" s="178">
        <f>IF($P1158="","",$P1158*'9 All Base Data'!$Y1158)</f>
        <v>1.0964651019543796E-2</v>
      </c>
      <c r="AH1158" s="167">
        <f>$Q1158*'9 All Base Data'!$Y1158</f>
        <v>431.90231407390814</v>
      </c>
      <c r="AI1158" s="178">
        <f>$R1158*'9 All Base Data'!$Y1158</f>
        <v>0.59159060291453736</v>
      </c>
      <c r="AJ1158" s="178">
        <f>$S1158*'9 All Base Data'!$Y1158</f>
        <v>0.16729156657966748</v>
      </c>
      <c r="AK1158" s="178">
        <f>$T1158*'9 All Base Data'!$Y1158</f>
        <v>5.6634479736532928E-3</v>
      </c>
      <c r="AL1158" s="178">
        <f>IF($U1158="","",$U1158*'9 All Base Data'!$Y1158)</f>
        <v>2.8877751823623809E-4</v>
      </c>
      <c r="AM1158" s="178">
        <f>IF($V1158="","",$V1158*'9 All Base Data'!$Y1158)</f>
        <v>4.1843247407044365E-4</v>
      </c>
      <c r="AN1158" s="178">
        <f>IF($W1158="","",$W1158*'9 All Base Data'!$Y1158)</f>
        <v>2.3434584974702018E-4</v>
      </c>
      <c r="AO1158" s="178">
        <f>IF($X1158="","",$X1158*'9 All Base Data'!$Y1158)</f>
        <v>4.9724692373631112E-5</v>
      </c>
      <c r="AP1158" s="178">
        <f>$Y1158*'9 All Base Data'!$Y1158</f>
        <v>2.6777943472582302E-2</v>
      </c>
      <c r="AQ1158" s="179">
        <f t="shared" si="189"/>
        <v>0.62473920435307961</v>
      </c>
    </row>
    <row r="1159" spans="1:43" x14ac:dyDescent="0.25">
      <c r="A1159" s="124">
        <v>566800</v>
      </c>
      <c r="B1159" s="125" t="s">
        <v>1210</v>
      </c>
      <c r="C1159" s="126" t="s">
        <v>980</v>
      </c>
      <c r="D1159" s="101" t="s">
        <v>2105</v>
      </c>
      <c r="E1159" s="142"/>
      <c r="F1159" s="191" t="str">
        <f>IF('9 All Base Data'!G1159="Rural Centre","Rural",IF('9 All Base Data'!G1159="Rural (Incl.some Off Shore Islands)","Rural",IF('9 All Base Data'!G1159="Inlet-in TA but not in Urban Area","Rural",IF('9 All Base Data'!G1159="Rural (Incl.some Off Shore Islands)","Rural",IF('9 All Base Data'!G1159="Inlet-not in TA","Rural",IF('9 All Base Data'!G1159="Inland Water not in Urban Area","Rural",IF('9 All Base Data'!G1159="Oceanic-in Region but not in TA","Rural",'9 All Base Data'!G1159)))))))</f>
        <v>Upper Hutt Zone</v>
      </c>
      <c r="G1159" s="177">
        <f>IF('9 All Base Data'!I1159="..C","..C",'9 All Base Data'!I1159*Basecase_Pop_2006)</f>
        <v>2460</v>
      </c>
      <c r="H1159" s="177">
        <f>IF('9 All Base Data'!J1159="..C","..C",'9 All Base Data'!J1159*Basecase_Pop_2006)</f>
        <v>1536</v>
      </c>
      <c r="I1159" s="191">
        <f>IF('9 All Base Data'!L1159="..C","..C",'9 All Base Data'!L1159*Basecase_Pop_2006)</f>
        <v>30</v>
      </c>
      <c r="J1159" s="156">
        <f>IF('9 All Base Data'!$P1159=0,0,('9 All Base Data'!$P1159*Basecase_Pop_2006)/(1+(1/(BaseCase_Mort_AllAdults_30*('9 All Base Data'!$W1159*Basecase_PM10)/10))))</f>
        <v>0.30814731795398653</v>
      </c>
      <c r="K1159" s="156">
        <f>IF('9 All Base Data'!$Q1159=0,0,('9 All Base Data'!$Q1159*Basecase_Pop_2006)/(1+(1/(BaseCase_Mort_Maori_30*('9 All Base Data'!$W1159*Basecase_PM10)/10))))</f>
        <v>0.28008874098724351</v>
      </c>
      <c r="L1159" s="179">
        <f>133/(1+1/(BaseCase_Mort_Child_0_1*'9 All Base Data'!$AB$10/10))*IF('9 All Base Data'!$L1159="..C",0,'9 All Base Data'!L1159/'9 All Base Data'!$L$2022)</f>
        <v>4.3763335659156898E-3</v>
      </c>
      <c r="M1159" s="178">
        <f>IF('9 All Base Data'!$R1159="","",IF('9 All Base Data'!$R1159=0,0,('9 All Base Data'!$R1159*Basecase_Pop_2006)/(1+(1/(BaseCase_CardiacHA_All*('9 All Base Data'!$W1159*Basecase_PM10)/10)))))</f>
        <v>0.2228694113671153</v>
      </c>
      <c r="N1159" s="178">
        <f>IF('9 All Base Data'!$S1159="","",IF('9 All Base Data'!$S1159=0,0,('9 All Base Data'!S1159*Basecase_Pop_2006)/(1+(1/(BaseCase_RespHA_All*('9 All Base Data'!$W1159*Basecase_PM10)/10)))))</f>
        <v>0.36329736329736328</v>
      </c>
      <c r="O1159" s="178">
        <f>IF('9 All Base Data'!$T1159="","",IF('9 All Base Data'!$T1159=0,0,('9 All Base Data'!$T1159*Basecase_Pop_2006)/(1+(1/(BaseCase_RespHA_Child_1_4*('9 All Base Data'!$W1159*Basecase_PM10)/10)))))</f>
        <v>0.12540024831732338</v>
      </c>
      <c r="P1159" s="179">
        <f>IF('9 All Base Data'!$U1159="","",IF('9 All Base Data'!$U1159=0,0,('9 All Base Data'!$U1159*Basecase_Pop_2006)/(1+(1/(BaseCase_RespHA_Child_5_14*('9 All Base Data'!$W1159*Basecase_PM10)/10)))))</f>
        <v>1.9605940017470642E-2</v>
      </c>
      <c r="Q1159" s="156">
        <f>IF('7 Base case Results'!$G1159="..C",0,BaseCase_RADs_All*'7 Base case Results'!$G1159*('9 All Base Data'!$V1159*Basecase_PM10)/10)</f>
        <v>1341.6839999999997</v>
      </c>
      <c r="R1159" s="189">
        <f t="shared" si="180"/>
        <v>1.0970044519161919</v>
      </c>
      <c r="S1159" s="178">
        <f t="shared" si="181"/>
        <v>0.99711591791458698</v>
      </c>
      <c r="T1159" s="179">
        <f t="shared" si="182"/>
        <v>1.5579747494659856E-2</v>
      </c>
      <c r="U1159" s="178">
        <f t="shared" si="183"/>
        <v>1.4152207621811821E-3</v>
      </c>
      <c r="V1159" s="178">
        <f t="shared" si="184"/>
        <v>1.6475535425535424E-3</v>
      </c>
      <c r="W1159" s="178">
        <f t="shared" si="185"/>
        <v>5.6869012611906154E-4</v>
      </c>
      <c r="X1159" s="179">
        <f t="shared" si="186"/>
        <v>8.8912937979229354E-5</v>
      </c>
      <c r="Y1159" s="179">
        <f t="shared" si="187"/>
        <v>8.3184407999999987E-2</v>
      </c>
      <c r="Z1159" s="186">
        <f t="shared" si="188"/>
        <v>1.1988313817155865</v>
      </c>
      <c r="AA1159" s="156">
        <f>$J1159*'9 All Base Data'!$Y1159</f>
        <v>8.616592218896714E-2</v>
      </c>
      <c r="AB1159" s="156">
        <f>$K1159*'9 All Base Data'!$Y1159</f>
        <v>7.8320021806960433E-2</v>
      </c>
      <c r="AC1159" s="178">
        <f>$L1159*'9 All Base Data'!$Y1159</f>
        <v>1.2237355172111696E-3</v>
      </c>
      <c r="AD1159" s="178">
        <f>IF($M1159="","",$M1159*'9 All Base Data'!$Y1159)</f>
        <v>6.2320024349611008E-2</v>
      </c>
      <c r="AE1159" s="178">
        <f>IF($N1159="","",$N1159*'9 All Base Data'!$Y1159)</f>
        <v>0.10158729449662747</v>
      </c>
      <c r="AF1159" s="178">
        <f>IF($O1159="","",$O1159*'9 All Base Data'!$Y1159)</f>
        <v>3.5065137385362911E-2</v>
      </c>
      <c r="AG1159" s="178">
        <f>IF($P1159="","",$P1159*'9 All Base Data'!$Y1159)</f>
        <v>5.482325509771898E-3</v>
      </c>
      <c r="AH1159" s="167">
        <f>$Q1159*'9 All Base Data'!$Y1159</f>
        <v>375.16938298792854</v>
      </c>
      <c r="AI1159" s="178">
        <f>$R1159*'9 All Base Data'!$Y1159</f>
        <v>0.30675068299272301</v>
      </c>
      <c r="AJ1159" s="178">
        <f>$S1159*'9 All Base Data'!$Y1159</f>
        <v>0.27881927763277919</v>
      </c>
      <c r="AK1159" s="178">
        <f>$T1159*'9 All Base Data'!$Y1159</f>
        <v>4.3564984412717642E-3</v>
      </c>
      <c r="AL1159" s="178">
        <f>IF($U1159="","",$U1159*'9 All Base Data'!$Y1159)</f>
        <v>3.9573215462002987E-4</v>
      </c>
      <c r="AM1159" s="178">
        <f>IF($V1159="","",$V1159*'9 All Base Data'!$Y1159)</f>
        <v>4.6069838054220555E-4</v>
      </c>
      <c r="AN1159" s="178">
        <f>IF($W1159="","",$W1159*'9 All Base Data'!$Y1159)</f>
        <v>1.5902039804262079E-4</v>
      </c>
      <c r="AO1159" s="178">
        <f>IF($X1159="","",$X1159*'9 All Base Data'!$Y1159)</f>
        <v>2.4862346186815556E-5</v>
      </c>
      <c r="AP1159" s="178">
        <f>$Y1159*'9 All Base Data'!$Y1159</f>
        <v>2.3260501745251572E-2</v>
      </c>
      <c r="AQ1159" s="179">
        <f t="shared" si="189"/>
        <v>0.33522411371440858</v>
      </c>
    </row>
    <row r="1160" spans="1:43" x14ac:dyDescent="0.25">
      <c r="A1160" s="124">
        <v>566900</v>
      </c>
      <c r="B1160" s="125" t="s">
        <v>1211</v>
      </c>
      <c r="C1160" s="126" t="s">
        <v>980</v>
      </c>
      <c r="D1160" s="101" t="s">
        <v>2105</v>
      </c>
      <c r="E1160" s="142"/>
      <c r="F1160" s="191" t="str">
        <f>IF('9 All Base Data'!G1160="Rural Centre","Rural",IF('9 All Base Data'!G1160="Rural (Incl.some Off Shore Islands)","Rural",IF('9 All Base Data'!G1160="Inlet-in TA but not in Urban Area","Rural",IF('9 All Base Data'!G1160="Rural (Incl.some Off Shore Islands)","Rural",IF('9 All Base Data'!G1160="Inlet-not in TA","Rural",IF('9 All Base Data'!G1160="Inland Water not in Urban Area","Rural",IF('9 All Base Data'!G1160="Oceanic-in Region but not in TA","Rural",'9 All Base Data'!G1160)))))))</f>
        <v>Upper Hutt Zone</v>
      </c>
      <c r="G1160" s="177">
        <f>IF('9 All Base Data'!I1160="..C","..C",'9 All Base Data'!I1160*Basecase_Pop_2006)</f>
        <v>2874</v>
      </c>
      <c r="H1160" s="177">
        <f>IF('9 All Base Data'!J1160="..C","..C",'9 All Base Data'!J1160*Basecase_Pop_2006)</f>
        <v>1710</v>
      </c>
      <c r="I1160" s="191">
        <f>IF('9 All Base Data'!L1160="..C","..C",'9 All Base Data'!L1160*Basecase_Pop_2006)</f>
        <v>51</v>
      </c>
      <c r="J1160" s="156">
        <f>IF('9 All Base Data'!$P1160=0,0,('9 All Base Data'!$P1160*Basecase_Pop_2006)/(1+(1/(BaseCase_Mort_AllAdults_30*('9 All Base Data'!$W1160*Basecase_PM10)/10))))</f>
        <v>0.72634724946296825</v>
      </c>
      <c r="K1160" s="156">
        <f>IF('9 All Base Data'!$Q1160=0,0,('9 All Base Data'!$Q1160*Basecase_Pop_2006)/(1+(1/(BaseCase_Mort_Maori_30*('9 All Base Data'!$W1160*Basecase_PM10)/10))))</f>
        <v>0</v>
      </c>
      <c r="L1160" s="179">
        <f>133/(1+1/(BaseCase_Mort_Child_0_1*'9 All Base Data'!$AB$10/10))*IF('9 All Base Data'!$L1160="..C",0,'9 All Base Data'!L1160/'9 All Base Data'!$L$2022)</f>
        <v>7.4397670620566722E-3</v>
      </c>
      <c r="M1160" s="178">
        <f>IF('9 All Base Data'!$R1160="","",IF('9 All Base Data'!$R1160=0,0,('9 All Base Data'!$R1160*Basecase_Pop_2006)/(1+(1/(BaseCase_CardiacHA_All*('9 All Base Data'!$W1160*Basecase_PM10)/10)))))</f>
        <v>0.17066576546130452</v>
      </c>
      <c r="N1160" s="178">
        <f>IF('9 All Base Data'!$S1160="","",IF('9 All Base Data'!$S1160=0,0,('9 All Base Data'!S1160*Basecase_Pop_2006)/(1+(1/(BaseCase_RespHA_All*('9 All Base Data'!$W1160*Basecase_PM10)/10)))))</f>
        <v>0.25664125664125664</v>
      </c>
      <c r="O1160" s="178">
        <f>IF('9 All Base Data'!$T1160="","",IF('9 All Base Data'!$T1160=0,0,('9 All Base Data'!$T1160*Basecase_Pop_2006)/(1+(1/(BaseCase_RespHA_Child_1_4*('9 All Base Data'!$W1160*Basecase_PM10)/10)))))</f>
        <v>0.13860027445598902</v>
      </c>
      <c r="P1160" s="179">
        <f>IF('9 All Base Data'!$U1160="","",IF('9 All Base Data'!$U1160=0,0,('9 All Base Data'!$U1160*Basecase_Pop_2006)/(1+(1/(BaseCase_RespHA_Child_5_14*('9 All Base Data'!$W1160*Basecase_PM10)/10)))))</f>
        <v>9.8029700087353219E-2</v>
      </c>
      <c r="Q1160" s="156">
        <f>IF('7 Base case Results'!$G1160="..C",0,BaseCase_RADs_All*'7 Base case Results'!$G1160*('9 All Base Data'!$V1160*Basecase_PM10)/10)</f>
        <v>1567.4795999999999</v>
      </c>
      <c r="R1160" s="189">
        <f t="shared" si="180"/>
        <v>2.5857962080881669</v>
      </c>
      <c r="S1160" s="178">
        <f t="shared" si="181"/>
        <v>0</v>
      </c>
      <c r="T1160" s="179">
        <f t="shared" si="182"/>
        <v>2.6485570740921754E-2</v>
      </c>
      <c r="U1160" s="178">
        <f t="shared" si="183"/>
        <v>1.0837276106792839E-3</v>
      </c>
      <c r="V1160" s="178">
        <f t="shared" si="184"/>
        <v>1.163868098868099E-3</v>
      </c>
      <c r="W1160" s="178">
        <f t="shared" si="185"/>
        <v>6.2855224465791025E-4</v>
      </c>
      <c r="X1160" s="179">
        <f t="shared" si="186"/>
        <v>4.4456468989614682E-4</v>
      </c>
      <c r="Y1160" s="179">
        <f t="shared" si="187"/>
        <v>9.7183735199999996E-2</v>
      </c>
      <c r="Z1160" s="186">
        <f t="shared" si="188"/>
        <v>2.7117131097386356</v>
      </c>
      <c r="AA1160" s="156">
        <f>$J1160*'9 All Base Data'!$Y1160</f>
        <v>0.20310538801685113</v>
      </c>
      <c r="AB1160" s="156">
        <f>$K1160*'9 All Base Data'!$Y1160</f>
        <v>0</v>
      </c>
      <c r="AC1160" s="178">
        <f>$L1160*'9 All Base Data'!$Y1160</f>
        <v>2.0803503792589883E-3</v>
      </c>
      <c r="AD1160" s="178">
        <f>IF($M1160="","",$M1160*'9 All Base Data'!$Y1160)</f>
        <v>4.7722541168621048E-2</v>
      </c>
      <c r="AE1160" s="178">
        <f>IF($N1160="","",$N1160*'9 All Base Data'!$Y1160)</f>
        <v>7.1763501616883635E-2</v>
      </c>
      <c r="AF1160" s="178">
        <f>IF($O1160="","",$O1160*'9 All Base Data'!$Y1160)</f>
        <v>3.8756204478559007E-2</v>
      </c>
      <c r="AG1160" s="178">
        <f>IF($P1160="","",$P1160*'9 All Base Data'!$Y1160)</f>
        <v>2.7411627548859493E-2</v>
      </c>
      <c r="AH1160" s="167">
        <f>$Q1160*'9 All Base Data'!$Y1160</f>
        <v>438.30764500297028</v>
      </c>
      <c r="AI1160" s="178">
        <f>$R1160*'9 All Base Data'!$Y1160</f>
        <v>0.72305518133999003</v>
      </c>
      <c r="AJ1160" s="178">
        <f>$S1160*'9 All Base Data'!$Y1160</f>
        <v>0</v>
      </c>
      <c r="AK1160" s="178">
        <f>$T1160*'9 All Base Data'!$Y1160</f>
        <v>7.4060473501619982E-3</v>
      </c>
      <c r="AL1160" s="178">
        <f>IF($U1160="","",$U1160*'9 All Base Data'!$Y1160)</f>
        <v>3.0303813642074367E-4</v>
      </c>
      <c r="AM1160" s="178">
        <f>IF($V1160="","",$V1160*'9 All Base Data'!$Y1160)</f>
        <v>3.2544747983256732E-4</v>
      </c>
      <c r="AN1160" s="178">
        <f>IF($W1160="","",$W1160*'9 All Base Data'!$Y1160)</f>
        <v>1.7575938731026513E-4</v>
      </c>
      <c r="AO1160" s="178">
        <f>IF($X1160="","",$X1160*'9 All Base Data'!$Y1160)</f>
        <v>1.243117309340778E-4</v>
      </c>
      <c r="AP1160" s="178">
        <f>$Y1160*'9 All Base Data'!$Y1160</f>
        <v>2.7175073990184158E-2</v>
      </c>
      <c r="AQ1160" s="179">
        <f t="shared" si="189"/>
        <v>0.7582647882965895</v>
      </c>
    </row>
    <row r="1161" spans="1:43" x14ac:dyDescent="0.25">
      <c r="A1161" s="124">
        <v>567000</v>
      </c>
      <c r="B1161" s="125" t="s">
        <v>1212</v>
      </c>
      <c r="C1161" s="126" t="s">
        <v>980</v>
      </c>
      <c r="D1161" s="101" t="s">
        <v>2105</v>
      </c>
      <c r="E1161" s="142"/>
      <c r="F1161" s="191" t="str">
        <f>IF('9 All Base Data'!G1161="Rural Centre","Rural",IF('9 All Base Data'!G1161="Rural (Incl.some Off Shore Islands)","Rural",IF('9 All Base Data'!G1161="Inlet-in TA but not in Urban Area","Rural",IF('9 All Base Data'!G1161="Rural (Incl.some Off Shore Islands)","Rural",IF('9 All Base Data'!G1161="Inlet-not in TA","Rural",IF('9 All Base Data'!G1161="Inland Water not in Urban Area","Rural",IF('9 All Base Data'!G1161="Oceanic-in Region but not in TA","Rural",'9 All Base Data'!G1161)))))))</f>
        <v>Upper Hutt Zone</v>
      </c>
      <c r="G1161" s="177">
        <f>IF('9 All Base Data'!I1161="..C","..C",'9 All Base Data'!I1161*Basecase_Pop_2006)</f>
        <v>2163</v>
      </c>
      <c r="H1161" s="177">
        <f>IF('9 All Base Data'!J1161="..C","..C",'9 All Base Data'!J1161*Basecase_Pop_2006)</f>
        <v>1371</v>
      </c>
      <c r="I1161" s="191">
        <f>IF('9 All Base Data'!L1161="..C","..C",'9 All Base Data'!L1161*Basecase_Pop_2006)</f>
        <v>30</v>
      </c>
      <c r="J1161" s="156">
        <f>IF('9 All Base Data'!$P1161=0,0,('9 All Base Data'!$P1161*Basecase_Pop_2006)/(1+(1/(BaseCase_Mort_AllAdults_30*('9 All Base Data'!$W1161*Basecase_PM10)/10))))</f>
        <v>0.41819993150898171</v>
      </c>
      <c r="K1161" s="156">
        <f>IF('9 All Base Data'!$Q1161=0,0,('9 All Base Data'!$Q1161*Basecase_Pop_2006)/(1+(1/(BaseCase_Mort_Maori_30*('9 All Base Data'!$W1161*Basecase_PM10)/10))))</f>
        <v>5.6017748197448695E-2</v>
      </c>
      <c r="L1161" s="179">
        <f>133/(1+1/(BaseCase_Mort_Child_0_1*'9 All Base Data'!$AB$10/10))*IF('9 All Base Data'!$L1161="..C",0,'9 All Base Data'!L1161/'9 All Base Data'!$L$2022)</f>
        <v>4.3763335659156898E-3</v>
      </c>
      <c r="M1161" s="178">
        <f>IF('9 All Base Data'!$R1161="","",IF('9 All Base Data'!$R1161=0,0,('9 All Base Data'!$R1161*Basecase_Pop_2006)/(1+(1/(BaseCase_CardiacHA_All*('9 All Base Data'!$W1161*Basecase_PM10)/10)))))</f>
        <v>0.2389320716458263</v>
      </c>
      <c r="N1161" s="178">
        <f>IF('9 All Base Data'!$S1161="","",IF('9 All Base Data'!$S1161=0,0,('9 All Base Data'!S1161*Basecase_Pop_2006)/(1+(1/(BaseCase_RespHA_All*('9 All Base Data'!$W1161*Basecase_PM10)/10)))))</f>
        <v>0.4032934032934033</v>
      </c>
      <c r="O1161" s="178">
        <f>IF('9 All Base Data'!$T1161="","",IF('9 All Base Data'!$T1161=0,0,('9 All Base Data'!$T1161*Basecase_Pop_2006)/(1+(1/(BaseCase_RespHA_Child_1_4*('9 All Base Data'!$W1161*Basecase_PM10)/10)))))</f>
        <v>5.2800104554662483E-2</v>
      </c>
      <c r="P1161" s="179">
        <f>IF('9 All Base Data'!$U1161="","",IF('9 All Base Data'!$U1161=0,0,('9 All Base Data'!$U1161*Basecase_Pop_2006)/(1+(1/(BaseCase_RespHA_Child_5_14*('9 All Base Data'!$W1161*Basecase_PM10)/10)))))</f>
        <v>7.8423760069882567E-2</v>
      </c>
      <c r="Q1161" s="156">
        <f>IF('7 Base case Results'!$G1161="..C",0,BaseCase_RADs_All*'7 Base case Results'!$G1161*('9 All Base Data'!$V1161*Basecase_PM10)/10)</f>
        <v>1179.7002</v>
      </c>
      <c r="R1161" s="189">
        <f t="shared" si="180"/>
        <v>1.4887917561719748</v>
      </c>
      <c r="S1161" s="178">
        <f t="shared" si="181"/>
        <v>0.19942318358291736</v>
      </c>
      <c r="T1161" s="179">
        <f t="shared" si="182"/>
        <v>1.5579747494659856E-2</v>
      </c>
      <c r="U1161" s="178">
        <f t="shared" si="183"/>
        <v>1.5172186549509969E-3</v>
      </c>
      <c r="V1161" s="178">
        <f t="shared" si="184"/>
        <v>1.828935583935584E-3</v>
      </c>
      <c r="W1161" s="178">
        <f t="shared" si="185"/>
        <v>2.3944847415539435E-4</v>
      </c>
      <c r="X1161" s="179">
        <f t="shared" si="186"/>
        <v>3.5565175191691742E-4</v>
      </c>
      <c r="Y1161" s="179">
        <f t="shared" si="187"/>
        <v>7.3141412399999994E-2</v>
      </c>
      <c r="Z1161" s="186">
        <f t="shared" si="188"/>
        <v>1.5808590703055214</v>
      </c>
      <c r="AA1161" s="156">
        <f>$J1161*'9 All Base Data'!$Y1161</f>
        <v>0.11693946582788398</v>
      </c>
      <c r="AB1161" s="156">
        <f>$K1161*'9 All Base Data'!$Y1161</f>
        <v>1.5664004361392085E-2</v>
      </c>
      <c r="AC1161" s="178">
        <f>$L1161*'9 All Base Data'!$Y1161</f>
        <v>1.2237355172111696E-3</v>
      </c>
      <c r="AD1161" s="178">
        <f>IF($M1161="","",$M1161*'9 All Base Data'!$Y1161)</f>
        <v>6.6811557636069455E-2</v>
      </c>
      <c r="AE1161" s="178">
        <f>IF($N1161="","",$N1161*'9 All Base Data'!$Y1161)</f>
        <v>0.11277121682653142</v>
      </c>
      <c r="AF1161" s="178">
        <f>IF($O1161="","",$O1161*'9 All Base Data'!$Y1161)</f>
        <v>1.4764268372784385E-2</v>
      </c>
      <c r="AG1161" s="178">
        <f>IF($P1161="","",$P1161*'9 All Base Data'!$Y1161)</f>
        <v>2.1929302039087592E-2</v>
      </c>
      <c r="AH1161" s="167">
        <f>$Q1161*'9 All Base Data'!$Y1161</f>
        <v>329.87454284670309</v>
      </c>
      <c r="AI1161" s="178">
        <f>$R1161*'9 All Base Data'!$Y1161</f>
        <v>0.4163044983472669</v>
      </c>
      <c r="AJ1161" s="178">
        <f>$S1161*'9 All Base Data'!$Y1161</f>
        <v>5.5763855526555828E-2</v>
      </c>
      <c r="AK1161" s="178">
        <f>$T1161*'9 All Base Data'!$Y1161</f>
        <v>4.3564984412717642E-3</v>
      </c>
      <c r="AL1161" s="178">
        <f>IF($U1161="","",$U1161*'9 All Base Data'!$Y1161)</f>
        <v>4.2425339098904104E-4</v>
      </c>
      <c r="AM1161" s="178">
        <f>IF($V1161="","",$V1161*'9 All Base Data'!$Y1161)</f>
        <v>5.1141746830831998E-4</v>
      </c>
      <c r="AN1161" s="178">
        <f>IF($W1161="","",$W1161*'9 All Base Data'!$Y1161)</f>
        <v>6.695595707057718E-5</v>
      </c>
      <c r="AO1161" s="178">
        <f>IF($X1161="","",$X1161*'9 All Base Data'!$Y1161)</f>
        <v>9.9449384747262224E-5</v>
      </c>
      <c r="AP1161" s="178">
        <f>$Y1161*'9 All Base Data'!$Y1161</f>
        <v>2.045222165649559E-2</v>
      </c>
      <c r="AQ1161" s="179">
        <f t="shared" si="189"/>
        <v>0.44204888930433162</v>
      </c>
    </row>
    <row r="1162" spans="1:43" x14ac:dyDescent="0.25">
      <c r="A1162" s="124">
        <v>567100</v>
      </c>
      <c r="B1162" s="125" t="s">
        <v>1213</v>
      </c>
      <c r="C1162" s="126" t="s">
        <v>980</v>
      </c>
      <c r="D1162" s="101" t="s">
        <v>2105</v>
      </c>
      <c r="E1162" s="142"/>
      <c r="F1162" s="191" t="str">
        <f>IF('9 All Base Data'!G1162="Rural Centre","Rural",IF('9 All Base Data'!G1162="Rural (Incl.some Off Shore Islands)","Rural",IF('9 All Base Data'!G1162="Inlet-in TA but not in Urban Area","Rural",IF('9 All Base Data'!G1162="Rural (Incl.some Off Shore Islands)","Rural",IF('9 All Base Data'!G1162="Inlet-not in TA","Rural",IF('9 All Base Data'!G1162="Inland Water not in Urban Area","Rural",IF('9 All Base Data'!G1162="Oceanic-in Region but not in TA","Rural",'9 All Base Data'!G1162)))))))</f>
        <v>Upper Hutt Zone</v>
      </c>
      <c r="G1162" s="177">
        <f>IF('9 All Base Data'!I1162="..C","..C",'9 All Base Data'!I1162*Basecase_Pop_2006)</f>
        <v>309</v>
      </c>
      <c r="H1162" s="177">
        <f>IF('9 All Base Data'!J1162="..C","..C",'9 All Base Data'!J1162*Basecase_Pop_2006)</f>
        <v>198</v>
      </c>
      <c r="I1162" s="191">
        <f>IF('9 All Base Data'!L1162="..C","..C",'9 All Base Data'!L1162*Basecase_Pop_2006)</f>
        <v>9</v>
      </c>
      <c r="J1162" s="156">
        <f>IF('9 All Base Data'!$P1162=0,0,('9 All Base Data'!$P1162*Basecase_Pop_2006)/(1+(1/(BaseCase_Mort_AllAdults_30*('9 All Base Data'!$W1162*Basecase_PM10)/10))))</f>
        <v>1.0344945674169548</v>
      </c>
      <c r="K1162" s="156">
        <f>IF('9 All Base Data'!$Q1162=0,0,('9 All Base Data'!$Q1162*Basecase_Pop_2006)/(1+(1/(BaseCase_Mort_Maori_30*('9 All Base Data'!$W1162*Basecase_PM10)/10))))</f>
        <v>5.6017748197448695E-2</v>
      </c>
      <c r="L1162" s="179">
        <f>133/(1+1/(BaseCase_Mort_Child_0_1*'9 All Base Data'!$AB$10/10))*IF('9 All Base Data'!$L1162="..C",0,'9 All Base Data'!L1162/'9 All Base Data'!$L$2022)</f>
        <v>1.3129000697747069E-3</v>
      </c>
      <c r="M1162" s="178">
        <f>IF('9 All Base Data'!$R1162="","",IF('9 All Base Data'!$R1162=0,0,('9 All Base Data'!$R1162*Basecase_Pop_2006)/(1+(1/(BaseCase_CardiacHA_All*('9 All Base Data'!$W1162*Basecase_PM10)/10)))))</f>
        <v>0.32326103810905915</v>
      </c>
      <c r="N1162" s="178">
        <f>IF('9 All Base Data'!$S1162="","",IF('9 All Base Data'!$S1162=0,0,('9 All Base Data'!S1162*Basecase_Pop_2006)/(1+(1/(BaseCase_RespHA_All*('9 All Base Data'!$W1162*Basecase_PM10)/10)))))</f>
        <v>0.45662145662145659</v>
      </c>
      <c r="O1162" s="178">
        <f>IF('9 All Base Data'!$T1162="","",IF('9 All Base Data'!$T1162=0,0,('9 All Base Data'!$T1162*Basecase_Pop_2006)/(1+(1/(BaseCase_RespHA_Child_1_4*('9 All Base Data'!$W1162*Basecase_PM10)/10)))))</f>
        <v>0.16500032673332027</v>
      </c>
      <c r="P1162" s="179">
        <f>IF('9 All Base Data'!$U1162="","",IF('9 All Base Data'!$U1162=0,0,('9 All Base Data'!$U1162*Basecase_Pop_2006)/(1+(1/(BaseCase_RespHA_Child_5_14*('9 All Base Data'!$W1162*Basecase_PM10)/10)))))</f>
        <v>0.10783267009608853</v>
      </c>
      <c r="Q1162" s="156">
        <f>IF('7 Base case Results'!$G1162="..C",0,BaseCase_RADs_All*'7 Base case Results'!$G1162*('9 All Base Data'!$V1162*Basecase_PM10)/10)</f>
        <v>168.52860000000001</v>
      </c>
      <c r="R1162" s="189">
        <f t="shared" si="180"/>
        <v>3.682800660004359</v>
      </c>
      <c r="S1162" s="178">
        <f t="shared" si="181"/>
        <v>0.19942318358291736</v>
      </c>
      <c r="T1162" s="179">
        <f t="shared" si="182"/>
        <v>4.673924248397957E-3</v>
      </c>
      <c r="U1162" s="178">
        <f t="shared" si="183"/>
        <v>2.0527075919925257E-3</v>
      </c>
      <c r="V1162" s="178">
        <f t="shared" si="184"/>
        <v>2.070778305778306E-3</v>
      </c>
      <c r="W1162" s="178">
        <f t="shared" si="185"/>
        <v>7.4827648173560733E-4</v>
      </c>
      <c r="X1162" s="179">
        <f t="shared" si="186"/>
        <v>4.890211588857615E-4</v>
      </c>
      <c r="Y1162" s="179">
        <f t="shared" si="187"/>
        <v>1.0448773200000001E-2</v>
      </c>
      <c r="Z1162" s="186">
        <f t="shared" si="188"/>
        <v>3.7020468433505274</v>
      </c>
      <c r="AA1162" s="156">
        <f>$J1162*'9 All Base Data'!$Y1162</f>
        <v>0.28927131020581826</v>
      </c>
      <c r="AB1162" s="156">
        <f>$K1162*'9 All Base Data'!$Y1162</f>
        <v>1.5664004361392085E-2</v>
      </c>
      <c r="AC1162" s="178">
        <f>$L1162*'9 All Base Data'!$Y1162</f>
        <v>3.6712065516335089E-4</v>
      </c>
      <c r="AD1162" s="178">
        <f>IF($M1162="","",$M1162*'9 All Base Data'!$Y1162)</f>
        <v>9.0392107389976328E-2</v>
      </c>
      <c r="AE1162" s="178">
        <f>IF($N1162="","",$N1162*'9 All Base Data'!$Y1162)</f>
        <v>0.12768311326640333</v>
      </c>
      <c r="AF1162" s="178">
        <f>IF($O1162="","",$O1162*'9 All Base Data'!$Y1162)</f>
        <v>4.6138338664951206E-2</v>
      </c>
      <c r="AG1162" s="178">
        <f>IF($P1162="","",$P1162*'9 All Base Data'!$Y1162)</f>
        <v>3.0152790303745441E-2</v>
      </c>
      <c r="AH1162" s="167">
        <f>$Q1162*'9 All Base Data'!$Y1162</f>
        <v>47.124934692386162</v>
      </c>
      <c r="AI1162" s="178">
        <f>$R1162*'9 All Base Data'!$Y1162</f>
        <v>1.029805864332713</v>
      </c>
      <c r="AJ1162" s="178">
        <f>$S1162*'9 All Base Data'!$Y1162</f>
        <v>5.5763855526555828E-2</v>
      </c>
      <c r="AK1162" s="178">
        <f>$T1162*'9 All Base Data'!$Y1162</f>
        <v>1.3069495323815292E-3</v>
      </c>
      <c r="AL1162" s="178">
        <f>IF($U1162="","",$U1162*'9 All Base Data'!$Y1162)</f>
        <v>5.7398988192634978E-4</v>
      </c>
      <c r="AM1162" s="178">
        <f>IF($V1162="","",$V1162*'9 All Base Data'!$Y1162)</f>
        <v>5.7904291866313926E-4</v>
      </c>
      <c r="AN1162" s="178">
        <f>IF($W1162="","",$W1162*'9 All Base Data'!$Y1162)</f>
        <v>2.092373658455537E-4</v>
      </c>
      <c r="AO1162" s="178">
        <f>IF($X1162="","",$X1162*'9 All Base Data'!$Y1162)</f>
        <v>1.3674290402748557E-4</v>
      </c>
      <c r="AP1162" s="178">
        <f>$Y1162*'9 All Base Data'!$Y1162</f>
        <v>2.9217459509279422E-3</v>
      </c>
      <c r="AQ1162" s="179">
        <f t="shared" si="189"/>
        <v>1.0351875926166119</v>
      </c>
    </row>
    <row r="1163" spans="1:43" x14ac:dyDescent="0.25">
      <c r="A1163" s="124">
        <v>567200</v>
      </c>
      <c r="B1163" s="125" t="s">
        <v>1214</v>
      </c>
      <c r="C1163" s="126" t="s">
        <v>980</v>
      </c>
      <c r="D1163" s="101" t="s">
        <v>2105</v>
      </c>
      <c r="E1163" s="142"/>
      <c r="F1163" s="191" t="str">
        <f>IF('9 All Base Data'!G1163="Rural Centre","Rural",IF('9 All Base Data'!G1163="Rural (Incl.some Off Shore Islands)","Rural",IF('9 All Base Data'!G1163="Inlet-in TA but not in Urban Area","Rural",IF('9 All Base Data'!G1163="Rural (Incl.some Off Shore Islands)","Rural",IF('9 All Base Data'!G1163="Inlet-not in TA","Rural",IF('9 All Base Data'!G1163="Inland Water not in Urban Area","Rural",IF('9 All Base Data'!G1163="Oceanic-in Region but not in TA","Rural",'9 All Base Data'!G1163)))))))</f>
        <v>Upper Hutt Zone</v>
      </c>
      <c r="G1163" s="177">
        <f>IF('9 All Base Data'!I1163="..C","..C",'9 All Base Data'!I1163*Basecase_Pop_2006)</f>
        <v>111</v>
      </c>
      <c r="H1163" s="177">
        <f>IF('9 All Base Data'!J1163="..C","..C",'9 All Base Data'!J1163*Basecase_Pop_2006)</f>
        <v>57</v>
      </c>
      <c r="I1163" s="191" t="str">
        <f>IF('9 All Base Data'!L1163="..C","..C",'9 All Base Data'!L1163*Basecase_Pop_2006)</f>
        <v>..C</v>
      </c>
      <c r="J1163" s="156">
        <f>IF('9 All Base Data'!$P1163=0,0,('9 All Base Data'!$P1163*Basecase_Pop_2006)/(1+(1/(BaseCase_Mort_AllAdults_30*('9 All Base Data'!$W1163*Basecase_PM10)/10))))</f>
        <v>1.4306839762149375</v>
      </c>
      <c r="K1163" s="156">
        <f>IF('9 All Base Data'!$Q1163=0,0,('9 All Base Data'!$Q1163*Basecase_Pop_2006)/(1+(1/(BaseCase_Mort_Maori_30*('9 All Base Data'!$W1163*Basecase_PM10)/10))))</f>
        <v>0.11203549639489739</v>
      </c>
      <c r="L1163" s="179">
        <f>133/(1+1/(BaseCase_Mort_Child_0_1*'9 All Base Data'!$AB$10/10))*IF('9 All Base Data'!$L1163="..C",0,'9 All Base Data'!L1163/'9 All Base Data'!$L$2022)</f>
        <v>0</v>
      </c>
      <c r="M1163" s="178">
        <f>IF('9 All Base Data'!$R1163="","",IF('9 All Base Data'!$R1163=0,0,('9 All Base Data'!$R1163*Basecase_Pop_2006)/(1+(1/(BaseCase_CardiacHA_All*('9 All Base Data'!$W1163*Basecase_PM10)/10)))))</f>
        <v>3.6140985627099782E-2</v>
      </c>
      <c r="N1163" s="178">
        <f>IF('9 All Base Data'!$S1163="","",IF('9 All Base Data'!$S1163=0,0,('9 All Base Data'!S1163*Basecase_Pop_2006)/(1+(1/(BaseCase_RespHA_All*('9 All Base Data'!$W1163*Basecase_PM10)/10)))))</f>
        <v>4.3329043329043325E-2</v>
      </c>
      <c r="O1163" s="178">
        <f>IF('9 All Base Data'!$T1163="","",IF('9 All Base Data'!$T1163=0,0,('9 All Base Data'!$T1163*Basecase_Pop_2006)/(1+(1/(BaseCase_RespHA_Child_1_4*('9 All Base Data'!$W1163*Basecase_PM10)/10)))))</f>
        <v>1.3200026138665621E-2</v>
      </c>
      <c r="P1163" s="179">
        <f>IF('9 All Base Data'!$U1163="","",IF('9 All Base Data'!$U1163=0,0,('9 All Base Data'!$U1163*Basecase_Pop_2006)/(1+(1/(BaseCase_RespHA_Child_5_14*('9 All Base Data'!$W1163*Basecase_PM10)/10)))))</f>
        <v>9.8029700087353209E-3</v>
      </c>
      <c r="Q1163" s="156">
        <f>IF('7 Base case Results'!$G1163="..C",0,BaseCase_RADs_All*'7 Base case Results'!$G1163*('9 All Base Data'!$V1163*Basecase_PM10)/10)</f>
        <v>60.539400000000001</v>
      </c>
      <c r="R1163" s="189">
        <f t="shared" si="180"/>
        <v>5.0932349553251779</v>
      </c>
      <c r="S1163" s="178">
        <f t="shared" si="181"/>
        <v>0.39884636716583471</v>
      </c>
      <c r="T1163" s="179">
        <f t="shared" si="182"/>
        <v>0</v>
      </c>
      <c r="U1163" s="178">
        <f t="shared" si="183"/>
        <v>2.2949525873208361E-4</v>
      </c>
      <c r="V1163" s="178">
        <f t="shared" si="184"/>
        <v>1.9649721149721149E-4</v>
      </c>
      <c r="W1163" s="178">
        <f t="shared" si="185"/>
        <v>5.9862118538848588E-5</v>
      </c>
      <c r="X1163" s="179">
        <f t="shared" si="186"/>
        <v>4.4456468989614677E-5</v>
      </c>
      <c r="Y1163" s="179">
        <f t="shared" si="187"/>
        <v>3.7534427999999999E-3</v>
      </c>
      <c r="Z1163" s="186">
        <f t="shared" si="188"/>
        <v>5.0974143905954072</v>
      </c>
      <c r="AA1163" s="156">
        <f>$J1163*'9 All Base Data'!$Y1163</f>
        <v>0.40005606730591886</v>
      </c>
      <c r="AB1163" s="156">
        <f>$K1163*'9 All Base Data'!$Y1163</f>
        <v>3.132800872278417E-2</v>
      </c>
      <c r="AC1163" s="178">
        <f>$L1163*'9 All Base Data'!$Y1163</f>
        <v>0</v>
      </c>
      <c r="AD1163" s="178">
        <f>IF($M1163="","",$M1163*'9 All Base Data'!$Y1163)</f>
        <v>1.0105949894531516E-2</v>
      </c>
      <c r="AE1163" s="178">
        <f>IF($N1163="","",$N1163*'9 All Base Data'!$Y1163)</f>
        <v>1.2115915857395937E-2</v>
      </c>
      <c r="AF1163" s="178">
        <f>IF($O1163="","",$O1163*'9 All Base Data'!$Y1163)</f>
        <v>3.6910670931960964E-3</v>
      </c>
      <c r="AG1163" s="178">
        <f>IF($P1163="","",$P1163*'9 All Base Data'!$Y1163)</f>
        <v>2.741162754885949E-3</v>
      </c>
      <c r="AH1163" s="167">
        <f>$Q1163*'9 All Base Data'!$Y1163</f>
        <v>16.928374598235806</v>
      </c>
      <c r="AI1163" s="178">
        <f>$R1163*'9 All Base Data'!$Y1163</f>
        <v>1.4241995996090713</v>
      </c>
      <c r="AJ1163" s="178">
        <f>$S1163*'9 All Base Data'!$Y1163</f>
        <v>0.11152771105311166</v>
      </c>
      <c r="AK1163" s="178">
        <f>$T1163*'9 All Base Data'!$Y1163</f>
        <v>0</v>
      </c>
      <c r="AL1163" s="178">
        <f>IF($U1163="","",$U1163*'9 All Base Data'!$Y1163)</f>
        <v>6.417278183027513E-5</v>
      </c>
      <c r="AM1163" s="178">
        <f>IF($V1163="","",$V1163*'9 All Base Data'!$Y1163)</f>
        <v>5.4945678413290575E-5</v>
      </c>
      <c r="AN1163" s="178">
        <f>IF($W1163="","",$W1163*'9 All Base Data'!$Y1163)</f>
        <v>1.6738989267644295E-5</v>
      </c>
      <c r="AO1163" s="178">
        <f>IF($X1163="","",$X1163*'9 All Base Data'!$Y1163)</f>
        <v>1.2431173093407778E-5</v>
      </c>
      <c r="AP1163" s="178">
        <f>$Y1163*'9 All Base Data'!$Y1163</f>
        <v>1.0495592250906198E-3</v>
      </c>
      <c r="AQ1163" s="179">
        <f t="shared" si="189"/>
        <v>1.4253682772944054</v>
      </c>
    </row>
    <row r="1164" spans="1:43" x14ac:dyDescent="0.25">
      <c r="A1164" s="124">
        <v>567300</v>
      </c>
      <c r="B1164" s="125" t="s">
        <v>1215</v>
      </c>
      <c r="C1164" s="126" t="s">
        <v>980</v>
      </c>
      <c r="D1164" s="101" t="s">
        <v>2105</v>
      </c>
      <c r="E1164" s="142"/>
      <c r="F1164" s="191" t="str">
        <f>IF('9 All Base Data'!G1164="Rural Centre","Rural",IF('9 All Base Data'!G1164="Rural (Incl.some Off Shore Islands)","Rural",IF('9 All Base Data'!G1164="Inlet-in TA but not in Urban Area","Rural",IF('9 All Base Data'!G1164="Rural (Incl.some Off Shore Islands)","Rural",IF('9 All Base Data'!G1164="Inlet-not in TA","Rural",IF('9 All Base Data'!G1164="Inland Water not in Urban Area","Rural",IF('9 All Base Data'!G1164="Oceanic-in Region but not in TA","Rural",'9 All Base Data'!G1164)))))))</f>
        <v>Upper Hutt Zone</v>
      </c>
      <c r="G1164" s="177">
        <f>IF('9 All Base Data'!I1164="..C","..C",'9 All Base Data'!I1164*Basecase_Pop_2006)</f>
        <v>2151</v>
      </c>
      <c r="H1164" s="177">
        <f>IF('9 All Base Data'!J1164="..C","..C",'9 All Base Data'!J1164*Basecase_Pop_2006)</f>
        <v>1293</v>
      </c>
      <c r="I1164" s="191">
        <f>IF('9 All Base Data'!L1164="..C","..C",'9 All Base Data'!L1164*Basecase_Pop_2006)</f>
        <v>27</v>
      </c>
      <c r="J1164" s="156">
        <f>IF('9 All Base Data'!$P1164=0,0,('9 All Base Data'!$P1164*Basecase_Pop_2006)/(1+(1/(BaseCase_Mort_AllAdults_30*('9 All Base Data'!$W1164*Basecase_PM10)/10))))</f>
        <v>0.19809470439899135</v>
      </c>
      <c r="K1164" s="156">
        <f>IF('9 All Base Data'!$Q1164=0,0,('9 All Base Data'!$Q1164*Basecase_Pop_2006)/(1+(1/(BaseCase_Mort_Maori_30*('9 All Base Data'!$W1164*Basecase_PM10)/10))))</f>
        <v>0</v>
      </c>
      <c r="L1164" s="179">
        <f>133/(1+1/(BaseCase_Mort_Child_0_1*'9 All Base Data'!$AB$10/10))*IF('9 All Base Data'!$L1164="..C",0,'9 All Base Data'!L1164/'9 All Base Data'!$L$2022)</f>
        <v>3.9387002093241204E-3</v>
      </c>
      <c r="M1164" s="178">
        <f>IF('9 All Base Data'!$R1164="","",IF('9 All Base Data'!$R1164=0,0,('9 All Base Data'!$R1164*Basecase_Pop_2006)/(1+(1/(BaseCase_CardiacHA_All*('9 All Base Data'!$W1164*Basecase_PM10)/10)))))</f>
        <v>0.21885374629743756</v>
      </c>
      <c r="N1164" s="178">
        <f>IF('9 All Base Data'!$S1164="","",IF('9 All Base Data'!$S1164=0,0,('9 All Base Data'!S1164*Basecase_Pop_2006)/(1+(1/(BaseCase_RespHA_All*('9 All Base Data'!$W1164*Basecase_PM10)/10)))))</f>
        <v>0.34329934329934331</v>
      </c>
      <c r="O1164" s="178">
        <f>IF('9 All Base Data'!$T1164="","",IF('9 All Base Data'!$T1164=0,0,('9 All Base Data'!$T1164*Basecase_Pop_2006)/(1+(1/(BaseCase_RespHA_Child_1_4*('9 All Base Data'!$W1164*Basecase_PM10)/10)))))</f>
        <v>0.15180030059465466</v>
      </c>
      <c r="P1164" s="179">
        <f>IF('9 All Base Data'!$U1164="","",IF('9 All Base Data'!$U1164=0,0,('9 All Base Data'!$U1164*Basecase_Pop_2006)/(1+(1/(BaseCase_RespHA_Child_5_14*('9 All Base Data'!$W1164*Basecase_PM10)/10)))))</f>
        <v>6.8620790061147255E-2</v>
      </c>
      <c r="Q1164" s="156">
        <f>IF('7 Base case Results'!$G1164="..C",0,BaseCase_RADs_All*'7 Base case Results'!$G1164*('9 All Base Data'!$V1164*Basecase_PM10)/10)</f>
        <v>1173.1554000000001</v>
      </c>
      <c r="R1164" s="189">
        <f t="shared" si="180"/>
        <v>0.70521714766040922</v>
      </c>
      <c r="S1164" s="178">
        <f t="shared" si="181"/>
        <v>0</v>
      </c>
      <c r="T1164" s="179">
        <f t="shared" si="182"/>
        <v>1.4021772745193868E-2</v>
      </c>
      <c r="U1164" s="178">
        <f t="shared" si="183"/>
        <v>1.3897212889887286E-3</v>
      </c>
      <c r="V1164" s="178">
        <f t="shared" si="184"/>
        <v>1.5568625218625217E-3</v>
      </c>
      <c r="W1164" s="178">
        <f t="shared" si="185"/>
        <v>6.8841436319675895E-4</v>
      </c>
      <c r="X1164" s="179">
        <f t="shared" si="186"/>
        <v>3.1119528292730279E-4</v>
      </c>
      <c r="Y1164" s="179">
        <f t="shared" si="187"/>
        <v>7.2735634800000004E-2</v>
      </c>
      <c r="Z1164" s="186">
        <f t="shared" si="188"/>
        <v>0.79492113901645434</v>
      </c>
      <c r="AA1164" s="156">
        <f>$J1164*'9 All Base Data'!$Y1164</f>
        <v>5.539237855005031E-2</v>
      </c>
      <c r="AB1164" s="156">
        <f>$K1164*'9 All Base Data'!$Y1164</f>
        <v>0</v>
      </c>
      <c r="AC1164" s="178">
        <f>$L1164*'9 All Base Data'!$Y1164</f>
        <v>1.1013619654900526E-3</v>
      </c>
      <c r="AD1164" s="178">
        <f>IF($M1164="","",$M1164*'9 All Base Data'!$Y1164)</f>
        <v>6.11971410279964E-2</v>
      </c>
      <c r="AE1164" s="178">
        <f>IF($N1164="","",$N1164*'9 All Base Data'!$Y1164)</f>
        <v>9.5995333331675509E-2</v>
      </c>
      <c r="AF1164" s="178">
        <f>IF($O1164="","",$O1164*'9 All Base Data'!$Y1164)</f>
        <v>4.244727157175511E-2</v>
      </c>
      <c r="AG1164" s="178">
        <f>IF($P1164="","",$P1164*'9 All Base Data'!$Y1164)</f>
        <v>1.9188139284201645E-2</v>
      </c>
      <c r="AH1164" s="167">
        <f>$Q1164*'9 All Base Data'!$Y1164</f>
        <v>328.04444829554251</v>
      </c>
      <c r="AI1164" s="178">
        <f>$R1164*'9 All Base Data'!$Y1164</f>
        <v>0.19719686763817909</v>
      </c>
      <c r="AJ1164" s="178">
        <f>$S1164*'9 All Base Data'!$Y1164</f>
        <v>0</v>
      </c>
      <c r="AK1164" s="178">
        <f>$T1164*'9 All Base Data'!$Y1164</f>
        <v>3.9208485971445866E-3</v>
      </c>
      <c r="AL1164" s="178">
        <f>IF($U1164="","",$U1164*'9 All Base Data'!$Y1164)</f>
        <v>3.8860184552777716E-4</v>
      </c>
      <c r="AM1164" s="178">
        <f>IF($V1164="","",$V1164*'9 All Base Data'!$Y1164)</f>
        <v>4.3533883665914839E-4</v>
      </c>
      <c r="AN1164" s="178">
        <f>IF($W1164="","",$W1164*'9 All Base Data'!$Y1164)</f>
        <v>1.9249837657790947E-4</v>
      </c>
      <c r="AO1164" s="178">
        <f>IF($X1164="","",$X1164*'9 All Base Data'!$Y1164)</f>
        <v>8.7018211653854463E-5</v>
      </c>
      <c r="AP1164" s="178">
        <f>$Y1164*'9 All Base Data'!$Y1164</f>
        <v>2.0338755794323635E-2</v>
      </c>
      <c r="AQ1164" s="179">
        <f t="shared" si="189"/>
        <v>0.22228041271183424</v>
      </c>
    </row>
    <row r="1165" spans="1:43" x14ac:dyDescent="0.25">
      <c r="A1165" s="124">
        <v>567400</v>
      </c>
      <c r="B1165" s="125" t="s">
        <v>1216</v>
      </c>
      <c r="C1165" s="126" t="s">
        <v>980</v>
      </c>
      <c r="D1165" s="101" t="s">
        <v>2105</v>
      </c>
      <c r="E1165" s="142"/>
      <c r="F1165" s="191" t="str">
        <f>IF('9 All Base Data'!G1165="Rural Centre","Rural",IF('9 All Base Data'!G1165="Rural (Incl.some Off Shore Islands)","Rural",IF('9 All Base Data'!G1165="Inlet-in TA but not in Urban Area","Rural",IF('9 All Base Data'!G1165="Rural (Incl.some Off Shore Islands)","Rural",IF('9 All Base Data'!G1165="Inlet-not in TA","Rural",IF('9 All Base Data'!G1165="Inland Water not in Urban Area","Rural",IF('9 All Base Data'!G1165="Oceanic-in Region but not in TA","Rural",'9 All Base Data'!G1165)))))))</f>
        <v>Upper Hutt Zone</v>
      </c>
      <c r="G1165" s="177">
        <f>IF('9 All Base Data'!I1165="..C","..C",'9 All Base Data'!I1165*Basecase_Pop_2006)</f>
        <v>3243</v>
      </c>
      <c r="H1165" s="177">
        <f>IF('9 All Base Data'!J1165="..C","..C",'9 All Base Data'!J1165*Basecase_Pop_2006)</f>
        <v>2061</v>
      </c>
      <c r="I1165" s="191">
        <f>IF('9 All Base Data'!L1165="..C","..C",'9 All Base Data'!L1165*Basecase_Pop_2006)</f>
        <v>39</v>
      </c>
      <c r="J1165" s="156">
        <f>IF('9 All Base Data'!$P1165=0,0,('9 All Base Data'!$P1165*Basecase_Pop_2006)/(1+(1/(BaseCase_Mort_AllAdults_30*('9 All Base Data'!$W1165*Basecase_PM10)/10))))</f>
        <v>0.7923788175959654</v>
      </c>
      <c r="K1165" s="156">
        <f>IF('9 All Base Data'!$Q1165=0,0,('9 All Base Data'!$Q1165*Basecase_Pop_2006)/(1+(1/(BaseCase_Mort_Maori_30*('9 All Base Data'!$W1165*Basecase_PM10)/10))))</f>
        <v>5.6017748197448695E-2</v>
      </c>
      <c r="L1165" s="179">
        <f>133/(1+1/(BaseCase_Mort_Child_0_1*'9 All Base Data'!$AB$10/10))*IF('9 All Base Data'!$L1165="..C",0,'9 All Base Data'!L1165/'9 All Base Data'!$L$2022)</f>
        <v>5.6892336356903963E-3</v>
      </c>
      <c r="M1165" s="178">
        <f>IF('9 All Base Data'!$R1165="","",IF('9 All Base Data'!$R1165=0,0,('9 All Base Data'!$R1165*Basecase_Pop_2006)/(1+(1/(BaseCase_CardiacHA_All*('9 All Base Data'!$W1165*Basecase_PM10)/10)))))</f>
        <v>0.28712005248195932</v>
      </c>
      <c r="N1165" s="178">
        <f>IF('9 All Base Data'!$S1165="","",IF('9 All Base Data'!$S1165=0,0,('9 All Base Data'!S1165*Basecase_Pop_2006)/(1+(1/(BaseCase_RespHA_All*('9 All Base Data'!$W1165*Basecase_PM10)/10)))))</f>
        <v>0.33330033330033332</v>
      </c>
      <c r="O1165" s="178">
        <f>IF('9 All Base Data'!$T1165="","",IF('9 All Base Data'!$T1165=0,0,('9 All Base Data'!$T1165*Basecase_Pop_2006)/(1+(1/(BaseCase_RespHA_Child_1_4*('9 All Base Data'!$W1165*Basecase_PM10)/10)))))</f>
        <v>7.9200156831993718E-2</v>
      </c>
      <c r="P1165" s="179">
        <f>IF('9 All Base Data'!$U1165="","",IF('9 All Base Data'!$U1165=0,0,('9 All Base Data'!$U1165*Basecase_Pop_2006)/(1+(1/(BaseCase_RespHA_Child_5_14*('9 All Base Data'!$W1165*Basecase_PM10)/10)))))</f>
        <v>0.13724158012229451</v>
      </c>
      <c r="Q1165" s="156">
        <f>IF('7 Base case Results'!$G1165="..C",0,BaseCase_RADs_All*'7 Base case Results'!$G1165*('9 All Base Data'!$V1165*Basecase_PM10)/10)</f>
        <v>1768.7321999999999</v>
      </c>
      <c r="R1165" s="189">
        <f t="shared" si="180"/>
        <v>2.8208685906416369</v>
      </c>
      <c r="S1165" s="178">
        <f t="shared" si="181"/>
        <v>0.19942318358291736</v>
      </c>
      <c r="T1165" s="179">
        <f t="shared" si="182"/>
        <v>2.0253671743057811E-2</v>
      </c>
      <c r="U1165" s="178">
        <f t="shared" si="183"/>
        <v>1.8232123332604416E-3</v>
      </c>
      <c r="V1165" s="178">
        <f t="shared" si="184"/>
        <v>1.5115170115170115E-3</v>
      </c>
      <c r="W1165" s="178">
        <f t="shared" si="185"/>
        <v>3.5917271123309151E-4</v>
      </c>
      <c r="X1165" s="179">
        <f t="shared" si="186"/>
        <v>6.2239056585460559E-4</v>
      </c>
      <c r="Y1165" s="179">
        <f t="shared" si="187"/>
        <v>0.1096613964</v>
      </c>
      <c r="Z1165" s="186">
        <f t="shared" si="188"/>
        <v>2.9541183881294724</v>
      </c>
      <c r="AA1165" s="156">
        <f>$J1165*'9 All Base Data'!$Y1165</f>
        <v>0.22156951420020124</v>
      </c>
      <c r="AB1165" s="156">
        <f>$K1165*'9 All Base Data'!$Y1165</f>
        <v>1.5664004361392085E-2</v>
      </c>
      <c r="AC1165" s="178">
        <f>$L1165*'9 All Base Data'!$Y1165</f>
        <v>1.5908561723745203E-3</v>
      </c>
      <c r="AD1165" s="178">
        <f>IF($M1165="","",$M1165*'9 All Base Data'!$Y1165)</f>
        <v>8.0286157495444807E-2</v>
      </c>
      <c r="AE1165" s="178">
        <f>IF($N1165="","",$N1165*'9 All Base Data'!$Y1165)</f>
        <v>9.3199352749199521E-2</v>
      </c>
      <c r="AF1165" s="178">
        <f>IF($O1165="","",$O1165*'9 All Base Data'!$Y1165)</f>
        <v>2.2146402559176576E-2</v>
      </c>
      <c r="AG1165" s="178">
        <f>IF($P1165="","",$P1165*'9 All Base Data'!$Y1165)</f>
        <v>3.8376278568403289E-2</v>
      </c>
      <c r="AH1165" s="167">
        <f>$Q1165*'9 All Base Data'!$Y1165</f>
        <v>494.58305245115957</v>
      </c>
      <c r="AI1165" s="178">
        <f>$R1165*'9 All Base Data'!$Y1165</f>
        <v>0.78878747055271636</v>
      </c>
      <c r="AJ1165" s="178">
        <f>$S1165*'9 All Base Data'!$Y1165</f>
        <v>5.5763855526555828E-2</v>
      </c>
      <c r="AK1165" s="178">
        <f>$T1165*'9 All Base Data'!$Y1165</f>
        <v>5.6634479736532928E-3</v>
      </c>
      <c r="AL1165" s="178">
        <f>IF($U1165="","",$U1165*'9 All Base Data'!$Y1165)</f>
        <v>5.0981710009607452E-4</v>
      </c>
      <c r="AM1165" s="178">
        <f>IF($V1165="","",$V1165*'9 All Base Data'!$Y1165)</f>
        <v>4.2265906471761981E-4</v>
      </c>
      <c r="AN1165" s="178">
        <f>IF($W1165="","",$W1165*'9 All Base Data'!$Y1165)</f>
        <v>1.0043393560586578E-4</v>
      </c>
      <c r="AO1165" s="178">
        <f>IF($X1165="","",$X1165*'9 All Base Data'!$Y1165)</f>
        <v>1.7403642330770893E-4</v>
      </c>
      <c r="AP1165" s="178">
        <f>$Y1165*'9 All Base Data'!$Y1165</f>
        <v>3.0664149251971893E-2</v>
      </c>
      <c r="AQ1165" s="179">
        <f t="shared" si="189"/>
        <v>0.82604754394315527</v>
      </c>
    </row>
    <row r="1166" spans="1:43" x14ac:dyDescent="0.25">
      <c r="A1166" s="124">
        <v>567500</v>
      </c>
      <c r="B1166" s="125" t="s">
        <v>1217</v>
      </c>
      <c r="C1166" s="126" t="s">
        <v>980</v>
      </c>
      <c r="D1166" s="101" t="s">
        <v>2105</v>
      </c>
      <c r="E1166" s="142"/>
      <c r="F1166" s="191" t="str">
        <f>IF('9 All Base Data'!G1166="Rural Centre","Rural",IF('9 All Base Data'!G1166="Rural (Incl.some Off Shore Islands)","Rural",IF('9 All Base Data'!G1166="Inlet-in TA but not in Urban Area","Rural",IF('9 All Base Data'!G1166="Rural (Incl.some Off Shore Islands)","Rural",IF('9 All Base Data'!G1166="Inlet-not in TA","Rural",IF('9 All Base Data'!G1166="Inland Water not in Urban Area","Rural",IF('9 All Base Data'!G1166="Oceanic-in Region but not in TA","Rural",'9 All Base Data'!G1166)))))))</f>
        <v>Upper Hutt Zone</v>
      </c>
      <c r="G1166" s="177">
        <f>IF('9 All Base Data'!I1166="..C","..C",'9 All Base Data'!I1166*Basecase_Pop_2006)</f>
        <v>2226</v>
      </c>
      <c r="H1166" s="177">
        <f>IF('9 All Base Data'!J1166="..C","..C",'9 All Base Data'!J1166*Basecase_Pop_2006)</f>
        <v>1347</v>
      </c>
      <c r="I1166" s="191">
        <f>IF('9 All Base Data'!L1166="..C","..C",'9 All Base Data'!L1166*Basecase_Pop_2006)</f>
        <v>24</v>
      </c>
      <c r="J1166" s="156">
        <f>IF('9 All Base Data'!$P1166=0,0,('9 All Base Data'!$P1166*Basecase_Pop_2006)/(1+(1/(BaseCase_Mort_AllAdults_30*('9 All Base Data'!$W1166*Basecase_PM10)/10))))</f>
        <v>2.2010522710999041</v>
      </c>
      <c r="K1166" s="156">
        <f>IF('9 All Base Data'!$Q1166=0,0,('9 All Base Data'!$Q1166*Basecase_Pop_2006)/(1+(1/(BaseCase_Mort_Maori_30*('9 All Base Data'!$W1166*Basecase_PM10)/10))))</f>
        <v>0.22407099278979478</v>
      </c>
      <c r="L1166" s="179">
        <f>133/(1+1/(BaseCase_Mort_Child_0_1*'9 All Base Data'!$AB$10/10))*IF('9 All Base Data'!$L1166="..C",0,'9 All Base Data'!L1166/'9 All Base Data'!$L$2022)</f>
        <v>3.5010668527325518E-3</v>
      </c>
      <c r="M1166" s="178">
        <f>IF('9 All Base Data'!$R1166="","",IF('9 All Base Data'!$R1166=0,0,('9 All Base Data'!$R1166*Basecase_Pop_2006)/(1+(1/(BaseCase_CardiacHA_All*('9 All Base Data'!$W1166*Basecase_PM10)/10)))))</f>
        <v>0.24696340178518184</v>
      </c>
      <c r="N1166" s="178">
        <f>IF('9 All Base Data'!$S1166="","",IF('9 All Base Data'!$S1166=0,0,('9 All Base Data'!S1166*Basecase_Pop_2006)/(1+(1/(BaseCase_RespHA_All*('9 All Base Data'!$W1166*Basecase_PM10)/10)))))</f>
        <v>0.36663036663036658</v>
      </c>
      <c r="O1166" s="178">
        <f>IF('9 All Base Data'!$T1166="","",IF('9 All Base Data'!$T1166=0,0,('9 All Base Data'!$T1166*Basecase_Pop_2006)/(1+(1/(BaseCase_RespHA_Child_1_4*('9 All Base Data'!$W1166*Basecase_PM10)/10)))))</f>
        <v>0.13200026138665621</v>
      </c>
      <c r="P1166" s="179">
        <f>IF('9 All Base Data'!$U1166="","",IF('9 All Base Data'!$U1166=0,0,('9 All Base Data'!$U1166*Basecase_Pop_2006)/(1+(1/(BaseCase_RespHA_Child_5_14*('9 All Base Data'!$W1166*Basecase_PM10)/10)))))</f>
        <v>0.13724158012229451</v>
      </c>
      <c r="Q1166" s="156">
        <f>IF('7 Base case Results'!$G1166="..C",0,BaseCase_RADs_All*'7 Base case Results'!$G1166*('9 All Base Data'!$V1166*Basecase_PM10)/10)</f>
        <v>1214.0603999999998</v>
      </c>
      <c r="R1166" s="189">
        <f t="shared" si="180"/>
        <v>7.835746085115658</v>
      </c>
      <c r="S1166" s="178">
        <f t="shared" si="181"/>
        <v>0.79769273433166943</v>
      </c>
      <c r="T1166" s="179">
        <f t="shared" si="182"/>
        <v>1.2463797995727884E-2</v>
      </c>
      <c r="U1166" s="178">
        <f t="shared" si="183"/>
        <v>1.5682176013359047E-3</v>
      </c>
      <c r="V1166" s="178">
        <f t="shared" si="184"/>
        <v>1.6626687126687124E-3</v>
      </c>
      <c r="W1166" s="178">
        <f t="shared" si="185"/>
        <v>5.9862118538848595E-4</v>
      </c>
      <c r="X1166" s="179">
        <f t="shared" si="186"/>
        <v>6.2239056585460559E-4</v>
      </c>
      <c r="Y1166" s="179">
        <f t="shared" si="187"/>
        <v>7.5271744799999984E-2</v>
      </c>
      <c r="Z1166" s="186">
        <f t="shared" si="188"/>
        <v>7.9267125142253905</v>
      </c>
      <c r="AA1166" s="156">
        <f>$J1166*'9 All Base Data'!$Y1166</f>
        <v>0.61547087277833679</v>
      </c>
      <c r="AB1166" s="156">
        <f>$K1166*'9 All Base Data'!$Y1166</f>
        <v>6.2656017445568341E-2</v>
      </c>
      <c r="AC1166" s="178">
        <f>$L1166*'9 All Base Data'!$Y1166</f>
        <v>9.7898841376893564E-4</v>
      </c>
      <c r="AD1166" s="178">
        <f>IF($M1166="","",$M1166*'9 All Base Data'!$Y1166)</f>
        <v>6.9057324279298685E-2</v>
      </c>
      <c r="AE1166" s="178">
        <f>IF($N1166="","",$N1166*'9 All Base Data'!$Y1166)</f>
        <v>0.10251928802411946</v>
      </c>
      <c r="AF1166" s="178">
        <f>IF($O1166="","",$O1166*'9 All Base Data'!$Y1166)</f>
        <v>3.6910670931960966E-2</v>
      </c>
      <c r="AG1166" s="178">
        <f>IF($P1166="","",$P1166*'9 All Base Data'!$Y1166)</f>
        <v>3.8376278568403289E-2</v>
      </c>
      <c r="AH1166" s="167">
        <f>$Q1166*'9 All Base Data'!$Y1166</f>
        <v>339.48253924029638</v>
      </c>
      <c r="AI1166" s="178">
        <f>$R1166*'9 All Base Data'!$Y1166</f>
        <v>2.1910763070908787</v>
      </c>
      <c r="AJ1166" s="178">
        <f>$S1166*'9 All Base Data'!$Y1166</f>
        <v>0.22305542210622331</v>
      </c>
      <c r="AK1166" s="178">
        <f>$T1166*'9 All Base Data'!$Y1166</f>
        <v>3.4851987530174111E-3</v>
      </c>
      <c r="AL1166" s="178">
        <f>IF($U1166="","",$U1166*'9 All Base Data'!$Y1166)</f>
        <v>4.3851400917354667E-4</v>
      </c>
      <c r="AM1166" s="178">
        <f>IF($V1166="","",$V1166*'9 All Base Data'!$Y1166)</f>
        <v>4.6492497118938176E-4</v>
      </c>
      <c r="AN1166" s="178">
        <f>IF($W1166="","",$W1166*'9 All Base Data'!$Y1166)</f>
        <v>1.6738989267644298E-4</v>
      </c>
      <c r="AO1166" s="178">
        <f>IF($X1166="","",$X1166*'9 All Base Data'!$Y1166)</f>
        <v>1.7403642330770893E-4</v>
      </c>
      <c r="AP1166" s="178">
        <f>$Y1166*'9 All Base Data'!$Y1166</f>
        <v>2.1047917432898373E-2</v>
      </c>
      <c r="AQ1166" s="179">
        <f t="shared" si="189"/>
        <v>2.2165128622571575</v>
      </c>
    </row>
    <row r="1167" spans="1:43" x14ac:dyDescent="0.25">
      <c r="A1167" s="124">
        <v>567600</v>
      </c>
      <c r="B1167" s="125" t="s">
        <v>1218</v>
      </c>
      <c r="C1167" s="126" t="s">
        <v>980</v>
      </c>
      <c r="D1167" s="101" t="s">
        <v>2105</v>
      </c>
      <c r="E1167" s="142"/>
      <c r="F1167" s="191" t="str">
        <f>IF('9 All Base Data'!G1167="Rural Centre","Rural",IF('9 All Base Data'!G1167="Rural (Incl.some Off Shore Islands)","Rural",IF('9 All Base Data'!G1167="Inlet-in TA but not in Urban Area","Rural",IF('9 All Base Data'!G1167="Rural (Incl.some Off Shore Islands)","Rural",IF('9 All Base Data'!G1167="Inlet-not in TA","Rural",IF('9 All Base Data'!G1167="Inland Water not in Urban Area","Rural",IF('9 All Base Data'!G1167="Oceanic-in Region but not in TA","Rural",'9 All Base Data'!G1167)))))))</f>
        <v>Upper Hutt Zone</v>
      </c>
      <c r="G1167" s="177">
        <f>IF('9 All Base Data'!I1167="..C","..C",'9 All Base Data'!I1167*Basecase_Pop_2006)</f>
        <v>2097</v>
      </c>
      <c r="H1167" s="177">
        <f>IF('9 All Base Data'!J1167="..C","..C",'9 All Base Data'!J1167*Basecase_Pop_2006)</f>
        <v>1206</v>
      </c>
      <c r="I1167" s="191">
        <f>IF('9 All Base Data'!L1167="..C","..C",'9 All Base Data'!L1167*Basecase_Pop_2006)</f>
        <v>24</v>
      </c>
      <c r="J1167" s="156">
        <f>IF('9 All Base Data'!$P1167=0,0,('9 All Base Data'!$P1167*Basecase_Pop_2006)/(1+(1/(BaseCase_Mort_AllAdults_30*('9 All Base Data'!$W1167*Basecase_PM10)/10))))</f>
        <v>2.3331154073658982</v>
      </c>
      <c r="K1167" s="156">
        <f>IF('9 All Base Data'!$Q1167=0,0,('9 All Base Data'!$Q1167*Basecase_Pop_2006)/(1+(1/(BaseCase_Mort_Maori_30*('9 All Base Data'!$W1167*Basecase_PM10)/10))))</f>
        <v>0.16805324459234608</v>
      </c>
      <c r="L1167" s="179">
        <f>133/(1+1/(BaseCase_Mort_Child_0_1*'9 All Base Data'!$AB$10/10))*IF('9 All Base Data'!$L1167="..C",0,'9 All Base Data'!L1167/'9 All Base Data'!$L$2022)</f>
        <v>3.5010668527325518E-3</v>
      </c>
      <c r="M1167" s="178">
        <f>IF('9 All Base Data'!$R1167="","",IF('9 All Base Data'!$R1167=0,0,('9 All Base Data'!$R1167*Basecase_Pop_2006)/(1+(1/(BaseCase_CardiacHA_All*('9 All Base Data'!$W1167*Basecase_PM10)/10)))))</f>
        <v>0.14857960757807687</v>
      </c>
      <c r="N1167" s="178">
        <f>IF('9 All Base Data'!$S1167="","",IF('9 All Base Data'!$S1167=0,0,('9 All Base Data'!S1167*Basecase_Pop_2006)/(1+(1/(BaseCase_RespHA_All*('9 All Base Data'!$W1167*Basecase_PM10)/10)))))</f>
        <v>0.35663135663135659</v>
      </c>
      <c r="O1167" s="178">
        <f>IF('9 All Base Data'!$T1167="","",IF('9 All Base Data'!$T1167=0,0,('9 All Base Data'!$T1167*Basecase_Pop_2006)/(1+(1/(BaseCase_RespHA_Child_1_4*('9 All Base Data'!$W1167*Basecase_PM10)/10)))))</f>
        <v>0.24420048356531399</v>
      </c>
      <c r="P1167" s="179">
        <f>IF('9 All Base Data'!$U1167="","",IF('9 All Base Data'!$U1167=0,0,('9 All Base Data'!$U1167*Basecase_Pop_2006)/(1+(1/(BaseCase_RespHA_Child_5_14*('9 All Base Data'!$W1167*Basecase_PM10)/10)))))</f>
        <v>0.13724158012229451</v>
      </c>
      <c r="Q1167" s="156">
        <f>IF('7 Base case Results'!$G1167="..C",0,BaseCase_RADs_All*'7 Base case Results'!$G1167*('9 All Base Data'!$V1167*Basecase_PM10)/10)</f>
        <v>1143.7037999999998</v>
      </c>
      <c r="R1167" s="189">
        <f t="shared" si="180"/>
        <v>8.3058908502225979</v>
      </c>
      <c r="S1167" s="178">
        <f t="shared" si="181"/>
        <v>0.5982695507487521</v>
      </c>
      <c r="T1167" s="179">
        <f t="shared" si="182"/>
        <v>1.2463797995727884E-2</v>
      </c>
      <c r="U1167" s="178">
        <f t="shared" si="183"/>
        <v>9.4348050812078819E-4</v>
      </c>
      <c r="V1167" s="178">
        <f t="shared" si="184"/>
        <v>1.6173232023232022E-3</v>
      </c>
      <c r="W1167" s="178">
        <f t="shared" si="185"/>
        <v>1.1074491929686989E-3</v>
      </c>
      <c r="X1167" s="179">
        <f t="shared" si="186"/>
        <v>6.2239056585460559E-4</v>
      </c>
      <c r="Y1167" s="179">
        <f t="shared" si="187"/>
        <v>7.0909635599999979E-2</v>
      </c>
      <c r="Z1167" s="186">
        <f t="shared" si="188"/>
        <v>8.3918250875287708</v>
      </c>
      <c r="AA1167" s="156">
        <f>$J1167*'9 All Base Data'!$Y1167</f>
        <v>0.65239912514503695</v>
      </c>
      <c r="AB1167" s="156">
        <f>$K1167*'9 All Base Data'!$Y1167</f>
        <v>4.6992013084176255E-2</v>
      </c>
      <c r="AC1167" s="178">
        <f>$L1167*'9 All Base Data'!$Y1167</f>
        <v>9.7898841376893564E-4</v>
      </c>
      <c r="AD1167" s="178">
        <f>IF($M1167="","",$M1167*'9 All Base Data'!$Y1167)</f>
        <v>4.1546682899740672E-2</v>
      </c>
      <c r="AE1167" s="178">
        <f>IF($N1167="","",$N1167*'9 All Base Data'!$Y1167)</f>
        <v>9.9723307441643483E-2</v>
      </c>
      <c r="AF1167" s="178">
        <f>IF($O1167="","",$O1167*'9 All Base Data'!$Y1167)</f>
        <v>6.8284741224127782E-2</v>
      </c>
      <c r="AG1167" s="178">
        <f>IF($P1167="","",$P1167*'9 All Base Data'!$Y1167)</f>
        <v>3.8376278568403289E-2</v>
      </c>
      <c r="AH1167" s="167">
        <f>$Q1167*'9 All Base Data'!$Y1167</f>
        <v>319.80902281531962</v>
      </c>
      <c r="AI1167" s="178">
        <f>$R1167*'9 All Base Data'!$Y1167</f>
        <v>2.3225408855163319</v>
      </c>
      <c r="AJ1167" s="178">
        <f>$S1167*'9 All Base Data'!$Y1167</f>
        <v>0.16729156657966748</v>
      </c>
      <c r="AK1167" s="178">
        <f>$T1167*'9 All Base Data'!$Y1167</f>
        <v>3.4851987530174111E-3</v>
      </c>
      <c r="AL1167" s="178">
        <f>IF($U1167="","",$U1167*'9 All Base Data'!$Y1167)</f>
        <v>2.6382143641335328E-4</v>
      </c>
      <c r="AM1167" s="178">
        <f>IF($V1167="","",$V1167*'9 All Base Data'!$Y1167)</f>
        <v>4.5224519924785318E-4</v>
      </c>
      <c r="AN1167" s="178">
        <f>IF($W1167="","",$W1167*'9 All Base Data'!$Y1167)</f>
        <v>3.0967130145141946E-4</v>
      </c>
      <c r="AO1167" s="178">
        <f>IF($X1167="","",$X1167*'9 All Base Data'!$Y1167)</f>
        <v>1.7403642330770893E-4</v>
      </c>
      <c r="AP1167" s="178">
        <f>$Y1167*'9 All Base Data'!$Y1167</f>
        <v>1.9828159414549813E-2</v>
      </c>
      <c r="AQ1167" s="179">
        <f t="shared" si="189"/>
        <v>2.3465703103195605</v>
      </c>
    </row>
    <row r="1168" spans="1:43" x14ac:dyDescent="0.25">
      <c r="A1168" s="124">
        <v>567700</v>
      </c>
      <c r="B1168" s="125" t="s">
        <v>1221</v>
      </c>
      <c r="C1168" s="126" t="s">
        <v>980</v>
      </c>
      <c r="D1168" s="101" t="s">
        <v>2105</v>
      </c>
      <c r="E1168" s="142"/>
      <c r="F1168" s="191" t="str">
        <f>IF('9 All Base Data'!G1168="Rural Centre","Rural",IF('9 All Base Data'!G1168="Rural (Incl.some Off Shore Islands)","Rural",IF('9 All Base Data'!G1168="Inlet-in TA but not in Urban Area","Rural",IF('9 All Base Data'!G1168="Rural (Incl.some Off Shore Islands)","Rural",IF('9 All Base Data'!G1168="Inlet-not in TA","Rural",IF('9 All Base Data'!G1168="Inland Water not in Urban Area","Rural",IF('9 All Base Data'!G1168="Oceanic-in Region but not in TA","Rural",'9 All Base Data'!G1168)))))))</f>
        <v>Upper Hutt Zone</v>
      </c>
      <c r="G1168" s="177">
        <f>IF('9 All Base Data'!I1168="..C","..C",'9 All Base Data'!I1168*Basecase_Pop_2006)</f>
        <v>2943</v>
      </c>
      <c r="H1168" s="177">
        <f>IF('9 All Base Data'!J1168="..C","..C",'9 All Base Data'!J1168*Basecase_Pop_2006)</f>
        <v>1818</v>
      </c>
      <c r="I1168" s="191">
        <f>IF('9 All Base Data'!L1168="..C","..C",'9 All Base Data'!L1168*Basecase_Pop_2006)</f>
        <v>48</v>
      </c>
      <c r="J1168" s="156">
        <f>IF('9 All Base Data'!$P1168=0,0,('9 All Base Data'!$P1168*Basecase_Pop_2006)/(1+(1/(BaseCase_Mort_AllAdults_30*('9 All Base Data'!$W1168*Basecase_PM10)/10))))</f>
        <v>0.5282525450639769</v>
      </c>
      <c r="K1168" s="156">
        <f>IF('9 All Base Data'!$Q1168=0,0,('9 All Base Data'!$Q1168*Basecase_Pop_2006)/(1+(1/(BaseCase_Mort_Maori_30*('9 All Base Data'!$W1168*Basecase_PM10)/10))))</f>
        <v>0.16805324459234608</v>
      </c>
      <c r="L1168" s="179">
        <f>133/(1+1/(BaseCase_Mort_Child_0_1*'9 All Base Data'!$AB$10/10))*IF('9 All Base Data'!$L1168="..C",0,'9 All Base Data'!L1168/'9 All Base Data'!$L$2022)</f>
        <v>7.0021337054651037E-3</v>
      </c>
      <c r="M1168" s="178">
        <f>IF('9 All Base Data'!$R1168="","",IF('9 All Base Data'!$R1168=0,0,('9 All Base Data'!$R1168*Basecase_Pop_2006)/(1+(1/(BaseCase_CardiacHA_All*('9 All Base Data'!$W1168*Basecase_PM10)/10)))))</f>
        <v>0.2429477367155041</v>
      </c>
      <c r="N1168" s="178">
        <f>IF('9 All Base Data'!$S1168="","",IF('9 All Base Data'!$S1168=0,0,('9 All Base Data'!S1168*Basecase_Pop_2006)/(1+(1/(BaseCase_RespHA_All*('9 All Base Data'!$W1168*Basecase_PM10)/10)))))</f>
        <v>0.37996237996237997</v>
      </c>
      <c r="O1168" s="178">
        <f>IF('9 All Base Data'!$T1168="","",IF('9 All Base Data'!$T1168=0,0,('9 All Base Data'!$T1168*Basecase_Pop_2006)/(1+(1/(BaseCase_RespHA_Child_1_4*('9 All Base Data'!$W1168*Basecase_PM10)/10)))))</f>
        <v>0.13200026138665621</v>
      </c>
      <c r="P1168" s="179">
        <f>IF('9 All Base Data'!$U1168="","",IF('9 All Base Data'!$U1168=0,0,('9 All Base Data'!$U1168*Basecase_Pop_2006)/(1+(1/(BaseCase_RespHA_Child_5_14*('9 All Base Data'!$W1168*Basecase_PM10)/10)))))</f>
        <v>0.10783267009608853</v>
      </c>
      <c r="Q1168" s="156">
        <f>IF('7 Base case Results'!$G1168="..C",0,BaseCase_RADs_All*'7 Base case Results'!$G1168*('9 All Base Data'!$V1168*Basecase_PM10)/10)</f>
        <v>1605.1122</v>
      </c>
      <c r="R1168" s="189">
        <f t="shared" si="180"/>
        <v>1.8805790604277577</v>
      </c>
      <c r="S1168" s="178">
        <f t="shared" si="181"/>
        <v>0.5982695507487521</v>
      </c>
      <c r="T1168" s="179">
        <f t="shared" si="182"/>
        <v>2.4927595991455768E-2</v>
      </c>
      <c r="U1168" s="178">
        <f t="shared" si="183"/>
        <v>1.5427181281434509E-3</v>
      </c>
      <c r="V1168" s="178">
        <f t="shared" si="184"/>
        <v>1.7231293931293931E-3</v>
      </c>
      <c r="W1168" s="178">
        <f t="shared" si="185"/>
        <v>5.9862118538848595E-4</v>
      </c>
      <c r="X1168" s="179">
        <f t="shared" si="186"/>
        <v>4.890211588857615E-4</v>
      </c>
      <c r="Y1168" s="179">
        <f t="shared" si="187"/>
        <v>9.9516956399999995E-2</v>
      </c>
      <c r="Z1168" s="186">
        <f t="shared" si="188"/>
        <v>2.0082894603404862</v>
      </c>
      <c r="AA1168" s="156">
        <f>$J1168*'9 All Base Data'!$Y1168</f>
        <v>0.14771300946680083</v>
      </c>
      <c r="AB1168" s="156">
        <f>$K1168*'9 All Base Data'!$Y1168</f>
        <v>4.6992013084176255E-2</v>
      </c>
      <c r="AC1168" s="178">
        <f>$L1168*'9 All Base Data'!$Y1168</f>
        <v>1.9579768275378713E-3</v>
      </c>
      <c r="AD1168" s="178">
        <f>IF($M1168="","",$M1168*'9 All Base Data'!$Y1168)</f>
        <v>6.7934440957684084E-2</v>
      </c>
      <c r="AE1168" s="178">
        <f>IF($N1168="","",$N1168*'9 All Base Data'!$Y1168)</f>
        <v>0.10624726213408746</v>
      </c>
      <c r="AF1168" s="178">
        <f>IF($O1168="","",$O1168*'9 All Base Data'!$Y1168)</f>
        <v>3.6910670931960966E-2</v>
      </c>
      <c r="AG1168" s="178">
        <f>IF($P1168="","",$P1168*'9 All Base Data'!$Y1168)</f>
        <v>3.0152790303745441E-2</v>
      </c>
      <c r="AH1168" s="167">
        <f>$Q1168*'9 All Base Data'!$Y1168</f>
        <v>448.83068867214394</v>
      </c>
      <c r="AI1168" s="178">
        <f>$R1168*'9 All Base Data'!$Y1168</f>
        <v>0.52585831370181091</v>
      </c>
      <c r="AJ1168" s="178">
        <f>$S1168*'9 All Base Data'!$Y1168</f>
        <v>0.16729156657966748</v>
      </c>
      <c r="AK1168" s="178">
        <f>$T1168*'9 All Base Data'!$Y1168</f>
        <v>6.9703975060348223E-3</v>
      </c>
      <c r="AL1168" s="178">
        <f>IF($U1168="","",$U1168*'9 All Base Data'!$Y1168)</f>
        <v>4.3138370008129391E-4</v>
      </c>
      <c r="AM1168" s="178">
        <f>IF($V1168="","",$V1168*'9 All Base Data'!$Y1168)</f>
        <v>4.8183133377808661E-4</v>
      </c>
      <c r="AN1168" s="178">
        <f>IF($W1168="","",$W1168*'9 All Base Data'!$Y1168)</f>
        <v>1.6738989267644298E-4</v>
      </c>
      <c r="AO1168" s="178">
        <f>IF($X1168="","",$X1168*'9 All Base Data'!$Y1168)</f>
        <v>1.3674290402748557E-4</v>
      </c>
      <c r="AP1168" s="178">
        <f>$Y1168*'9 All Base Data'!$Y1168</f>
        <v>2.782750269767292E-2</v>
      </c>
      <c r="AQ1168" s="179">
        <f t="shared" si="189"/>
        <v>0.561569428939378</v>
      </c>
    </row>
    <row r="1169" spans="1:43" x14ac:dyDescent="0.25">
      <c r="A1169" s="124">
        <v>567800</v>
      </c>
      <c r="B1169" s="125" t="s">
        <v>1222</v>
      </c>
      <c r="C1169" s="126" t="s">
        <v>980</v>
      </c>
      <c r="D1169" s="101" t="s">
        <v>2105</v>
      </c>
      <c r="E1169" s="142"/>
      <c r="F1169" s="191" t="str">
        <f>IF('9 All Base Data'!G1169="Rural Centre","Rural",IF('9 All Base Data'!G1169="Rural (Incl.some Off Shore Islands)","Rural",IF('9 All Base Data'!G1169="Inlet-in TA but not in Urban Area","Rural",IF('9 All Base Data'!G1169="Rural (Incl.some Off Shore Islands)","Rural",IF('9 All Base Data'!G1169="Inlet-not in TA","Rural",IF('9 All Base Data'!G1169="Inland Water not in Urban Area","Rural",IF('9 All Base Data'!G1169="Oceanic-in Region but not in TA","Rural",'9 All Base Data'!G1169)))))))</f>
        <v>Upper Hutt Zone</v>
      </c>
      <c r="G1169" s="177">
        <f>IF('9 All Base Data'!I1169="..C","..C",'9 All Base Data'!I1169*Basecase_Pop_2006)</f>
        <v>3588</v>
      </c>
      <c r="H1169" s="177">
        <f>IF('9 All Base Data'!J1169="..C","..C",'9 All Base Data'!J1169*Basecase_Pop_2006)</f>
        <v>2298</v>
      </c>
      <c r="I1169" s="191">
        <f>IF('9 All Base Data'!L1169="..C","..C",'9 All Base Data'!L1169*Basecase_Pop_2006)</f>
        <v>39</v>
      </c>
      <c r="J1169" s="156">
        <f>IF('9 All Base Data'!$P1169=0,0,('9 All Base Data'!$P1169*Basecase_Pop_2006)/(1+(1/(BaseCase_Mort_AllAdults_30*('9 All Base Data'!$W1169*Basecase_PM10)/10))))</f>
        <v>0.99047352199495664</v>
      </c>
      <c r="K1169" s="156">
        <f>IF('9 All Base Data'!$Q1169=0,0,('9 All Base Data'!$Q1169*Basecase_Pop_2006)/(1+(1/(BaseCase_Mort_Maori_30*('9 All Base Data'!$W1169*Basecase_PM10)/10))))</f>
        <v>0.16805324459234608</v>
      </c>
      <c r="L1169" s="179">
        <f>133/(1+1/(BaseCase_Mort_Child_0_1*'9 All Base Data'!$AB$10/10))*IF('9 All Base Data'!$L1169="..C",0,'9 All Base Data'!L1169/'9 All Base Data'!$L$2022)</f>
        <v>5.6892336356903963E-3</v>
      </c>
      <c r="M1169" s="178">
        <f>IF('9 All Base Data'!$R1169="","",IF('9 All Base Data'!$R1169=0,0,('9 All Base Data'!$R1169*Basecase_Pop_2006)/(1+(1/(BaseCase_CardiacHA_All*('9 All Base Data'!$W1169*Basecase_PM10)/10)))))</f>
        <v>0.20881458362324315</v>
      </c>
      <c r="N1169" s="178">
        <f>IF('9 All Base Data'!$S1169="","",IF('9 All Base Data'!$S1169=0,0,('9 All Base Data'!S1169*Basecase_Pop_2006)/(1+(1/(BaseCase_RespHA_All*('9 All Base Data'!$W1169*Basecase_PM10)/10)))))</f>
        <v>0.3466323466323466</v>
      </c>
      <c r="O1169" s="178">
        <f>IF('9 All Base Data'!$T1169="","",IF('9 All Base Data'!$T1169=0,0,('9 All Base Data'!$T1169*Basecase_Pop_2006)/(1+(1/(BaseCase_RespHA_Child_1_4*('9 All Base Data'!$W1169*Basecase_PM10)/10)))))</f>
        <v>7.9200156831993718E-2</v>
      </c>
      <c r="P1169" s="179">
        <f>IF('9 All Base Data'!$U1169="","",IF('9 All Base Data'!$U1169=0,0,('9 All Base Data'!$U1169*Basecase_Pop_2006)/(1+(1/(BaseCase_RespHA_Child_5_14*('9 All Base Data'!$W1169*Basecase_PM10)/10)))))</f>
        <v>8.8226730078617893E-2</v>
      </c>
      <c r="Q1169" s="156">
        <f>IF('7 Base case Results'!$G1169="..C",0,BaseCase_RADs_All*'7 Base case Results'!$G1169*('9 All Base Data'!$V1169*Basecase_PM10)/10)</f>
        <v>1956.8952000000002</v>
      </c>
      <c r="R1169" s="189">
        <f t="shared" si="180"/>
        <v>3.5260857383020454</v>
      </c>
      <c r="S1169" s="178">
        <f t="shared" si="181"/>
        <v>0.5982695507487521</v>
      </c>
      <c r="T1169" s="179">
        <f t="shared" si="182"/>
        <v>2.0253671743057811E-2</v>
      </c>
      <c r="U1169" s="178">
        <f t="shared" si="183"/>
        <v>1.3259726060075941E-3</v>
      </c>
      <c r="V1169" s="178">
        <f t="shared" si="184"/>
        <v>1.571977691977692E-3</v>
      </c>
      <c r="W1169" s="178">
        <f t="shared" si="185"/>
        <v>3.5917271123309151E-4</v>
      </c>
      <c r="X1169" s="179">
        <f t="shared" si="186"/>
        <v>4.0010822090653215E-4</v>
      </c>
      <c r="Y1169" s="179">
        <f t="shared" si="187"/>
        <v>0.12132750240000001</v>
      </c>
      <c r="Z1169" s="186">
        <f t="shared" si="188"/>
        <v>3.6705648627430891</v>
      </c>
      <c r="AA1169" s="156">
        <f>$J1169*'9 All Base Data'!$Y1169</f>
        <v>0.27696189275025151</v>
      </c>
      <c r="AB1169" s="156">
        <f>$K1169*'9 All Base Data'!$Y1169</f>
        <v>4.6992013084176255E-2</v>
      </c>
      <c r="AC1169" s="178">
        <f>$L1169*'9 All Base Data'!$Y1169</f>
        <v>1.5908561723745203E-3</v>
      </c>
      <c r="AD1169" s="178">
        <f>IF($M1169="","",$M1169*'9 All Base Data'!$Y1169)</f>
        <v>5.8389932723959863E-2</v>
      </c>
      <c r="AE1169" s="178">
        <f>IF($N1169="","",$N1169*'9 All Base Data'!$Y1169)</f>
        <v>9.6927326859167495E-2</v>
      </c>
      <c r="AF1169" s="178">
        <f>IF($O1169="","",$O1169*'9 All Base Data'!$Y1169)</f>
        <v>2.2146402559176576E-2</v>
      </c>
      <c r="AG1169" s="178">
        <f>IF($P1169="","",$P1169*'9 All Base Data'!$Y1169)</f>
        <v>2.4670464793973543E-2</v>
      </c>
      <c r="AH1169" s="167">
        <f>$Q1169*'9 All Base Data'!$Y1169</f>
        <v>547.1982707970277</v>
      </c>
      <c r="AI1169" s="178">
        <f>$R1169*'9 All Base Data'!$Y1169</f>
        <v>0.98598433819089537</v>
      </c>
      <c r="AJ1169" s="178">
        <f>$S1169*'9 All Base Data'!$Y1169</f>
        <v>0.16729156657966748</v>
      </c>
      <c r="AK1169" s="178">
        <f>$T1169*'9 All Base Data'!$Y1169</f>
        <v>5.6634479736532928E-3</v>
      </c>
      <c r="AL1169" s="178">
        <f>IF($U1169="","",$U1169*'9 All Base Data'!$Y1169)</f>
        <v>3.7077607279714512E-4</v>
      </c>
      <c r="AM1169" s="178">
        <f>IF($V1169="","",$V1169*'9 All Base Data'!$Y1169)</f>
        <v>4.395654273063246E-4</v>
      </c>
      <c r="AN1169" s="178">
        <f>IF($W1169="","",$W1169*'9 All Base Data'!$Y1169)</f>
        <v>1.0043393560586578E-4</v>
      </c>
      <c r="AO1169" s="178">
        <f>IF($X1169="","",$X1169*'9 All Base Data'!$Y1169)</f>
        <v>1.1188055784067003E-4</v>
      </c>
      <c r="AP1169" s="178">
        <f>$Y1169*'9 All Base Data'!$Y1169</f>
        <v>3.3926292789415717E-2</v>
      </c>
      <c r="AQ1169" s="179">
        <f t="shared" si="189"/>
        <v>1.0263844204540677</v>
      </c>
    </row>
    <row r="1170" spans="1:43" x14ac:dyDescent="0.25">
      <c r="A1170" s="124">
        <v>567901</v>
      </c>
      <c r="B1170" s="125" t="s">
        <v>1223</v>
      </c>
      <c r="C1170" s="126" t="s">
        <v>980</v>
      </c>
      <c r="D1170" s="101" t="s">
        <v>2105</v>
      </c>
      <c r="E1170" s="142"/>
      <c r="F1170" s="191" t="str">
        <f>IF('9 All Base Data'!G1170="Rural Centre","Rural",IF('9 All Base Data'!G1170="Rural (Incl.some Off Shore Islands)","Rural",IF('9 All Base Data'!G1170="Inlet-in TA but not in Urban Area","Rural",IF('9 All Base Data'!G1170="Rural (Incl.some Off Shore Islands)","Rural",IF('9 All Base Data'!G1170="Inlet-not in TA","Rural",IF('9 All Base Data'!G1170="Inland Water not in Urban Area","Rural",IF('9 All Base Data'!G1170="Oceanic-in Region but not in TA","Rural",'9 All Base Data'!G1170)))))))</f>
        <v>Rural</v>
      </c>
      <c r="G1170" s="177">
        <f>IF('9 All Base Data'!I1170="..C","..C",'9 All Base Data'!I1170*Basecase_Pop_2006)</f>
        <v>408</v>
      </c>
      <c r="H1170" s="177">
        <f>IF('9 All Base Data'!J1170="..C","..C",'9 All Base Data'!J1170*Basecase_Pop_2006)</f>
        <v>255</v>
      </c>
      <c r="I1170" s="191">
        <f>IF('9 All Base Data'!L1170="..C","..C",'9 All Base Data'!L1170*Basecase_Pop_2006)</f>
        <v>6</v>
      </c>
      <c r="J1170" s="156">
        <f>IF('9 All Base Data'!$P1170=0,0,('9 All Base Data'!$P1170*Basecase_Pop_2006)/(1+(1/(BaseCase_Mort_AllAdults_30*('9 All Base Data'!$W1170*Basecase_PM10)/10))))</f>
        <v>0.51080549477958059</v>
      </c>
      <c r="K1170" s="156">
        <f>IF('9 All Base Data'!$Q1170=0,0,('9 All Base Data'!$Q1170*Basecase_Pop_2006)/(1+(1/(BaseCase_Mort_Maori_30*('9 All Base Data'!$W1170*Basecase_PM10)/10))))</f>
        <v>4.5828301995284919E-2</v>
      </c>
      <c r="L1170" s="179">
        <f>133/(1+1/(BaseCase_Mort_Child_0_1*'9 All Base Data'!$AB$10/10))*IF('9 All Base Data'!$L1170="..C",0,'9 All Base Data'!L1170/'9 All Base Data'!$L$2022)</f>
        <v>8.7526671318313796E-4</v>
      </c>
      <c r="M1170" s="178">
        <f>IF('9 All Base Data'!$R1170="","",IF('9 All Base Data'!$R1170=0,0,('9 All Base Data'!$R1170*Basecase_Pop_2006)/(1+(1/(BaseCase_CardiacHA_All*('9 All Base Data'!$W1170*Basecase_PM10)/10)))))</f>
        <v>6.3456550774197784E-3</v>
      </c>
      <c r="N1170" s="178">
        <f>IF('9 All Base Data'!$S1170="","",IF('9 All Base Data'!$S1170=0,0,('9 All Base Data'!S1170*Basecase_Pop_2006)/(1+(1/(BaseCase_RespHA_All*('9 All Base Data'!$W1170*Basecase_PM10)/10)))))</f>
        <v>1.8449623170001754E-2</v>
      </c>
      <c r="O1170" s="178">
        <f>IF('9 All Base Data'!$T1170="","",IF('9 All Base Data'!$T1170=0,0,('9 All Base Data'!$T1170*Basecase_Pop_2006)/(1+(1/(BaseCase_RespHA_Child_1_4*('9 All Base Data'!$W1170*Basecase_PM10)/10)))))</f>
        <v>0</v>
      </c>
      <c r="P1170" s="179">
        <f>IF('9 All Base Data'!$U1170="","",IF('9 All Base Data'!$U1170=0,0,('9 All Base Data'!$U1170*Basecase_Pop_2006)/(1+(1/(BaseCase_RespHA_Child_5_14*('9 All Base Data'!$W1170*Basecase_PM10)/10)))))</f>
        <v>7.7838872557158328E-3</v>
      </c>
      <c r="Q1170" s="156">
        <f>IF('7 Base case Results'!$G1170="..C",0,BaseCase_RADs_All*'7 Base case Results'!$G1170*('9 All Base Data'!$V1170*Basecase_PM10)/10)</f>
        <v>117.06336000000002</v>
      </c>
      <c r="R1170" s="189">
        <f t="shared" si="180"/>
        <v>1.818467561415307</v>
      </c>
      <c r="S1170" s="178">
        <f t="shared" si="181"/>
        <v>0.16314875510321433</v>
      </c>
      <c r="T1170" s="179">
        <f t="shared" si="182"/>
        <v>3.1159494989319711E-3</v>
      </c>
      <c r="U1170" s="178">
        <f t="shared" si="183"/>
        <v>4.0294909741615588E-5</v>
      </c>
      <c r="V1170" s="178">
        <f t="shared" si="184"/>
        <v>8.3669041075957944E-5</v>
      </c>
      <c r="W1170" s="178">
        <f t="shared" si="185"/>
        <v>0</v>
      </c>
      <c r="X1170" s="179">
        <f t="shared" si="186"/>
        <v>3.52999287046713E-5</v>
      </c>
      <c r="Y1170" s="179">
        <f t="shared" si="187"/>
        <v>7.2579283200000008E-3</v>
      </c>
      <c r="Z1170" s="186">
        <f t="shared" si="188"/>
        <v>1.8289654031850564</v>
      </c>
      <c r="AA1170" s="156">
        <f>$J1170*'9 All Base Data'!$Y1170</f>
        <v>4.4493272724966018E-2</v>
      </c>
      <c r="AB1170" s="156">
        <f>$K1170*'9 All Base Data'!$Y1170</f>
        <v>3.9918347786728377E-3</v>
      </c>
      <c r="AC1170" s="178">
        <f>$L1170*'9 All Base Data'!$Y1170</f>
        <v>7.623935328563096E-5</v>
      </c>
      <c r="AD1170" s="178">
        <f>IF($M1170="","",$M1170*'9 All Base Data'!$Y1170)</f>
        <v>5.527328207384233E-4</v>
      </c>
      <c r="AE1170" s="178">
        <f>IF($N1170="","",$N1170*'9 All Base Data'!$Y1170)</f>
        <v>1.6070385376922437E-3</v>
      </c>
      <c r="AF1170" s="178">
        <f>IF($O1170="","",$O1170*'9 All Base Data'!$Y1170)</f>
        <v>0</v>
      </c>
      <c r="AG1170" s="178">
        <f>IF($P1170="","",$P1170*'9 All Base Data'!$Y1170)</f>
        <v>6.7800879604554406E-4</v>
      </c>
      <c r="AH1170" s="167">
        <f>$Q1170*'9 All Base Data'!$Y1170</f>
        <v>10.196703159640892</v>
      </c>
      <c r="AI1170" s="178">
        <f>$R1170*'9 All Base Data'!$Y1170</f>
        <v>0.15839605090087902</v>
      </c>
      <c r="AJ1170" s="178">
        <f>$S1170*'9 All Base Data'!$Y1170</f>
        <v>1.4210931812075302E-2</v>
      </c>
      <c r="AK1170" s="178">
        <f>$T1170*'9 All Base Data'!$Y1170</f>
        <v>2.7141209769684623E-4</v>
      </c>
      <c r="AL1170" s="178">
        <f>IF($U1170="","",$U1170*'9 All Base Data'!$Y1170)</f>
        <v>3.5098534116889878E-6</v>
      </c>
      <c r="AM1170" s="178">
        <f>IF($V1170="","",$V1170*'9 All Base Data'!$Y1170)</f>
        <v>7.2879197684343236E-6</v>
      </c>
      <c r="AN1170" s="178">
        <f>IF($W1170="","",$W1170*'9 All Base Data'!$Y1170)</f>
        <v>0</v>
      </c>
      <c r="AO1170" s="178">
        <f>IF($X1170="","",$X1170*'9 All Base Data'!$Y1170)</f>
        <v>3.0747698900665421E-6</v>
      </c>
      <c r="AP1170" s="178">
        <f>$Y1170*'9 All Base Data'!$Y1170</f>
        <v>6.3219559589773535E-4</v>
      </c>
      <c r="AQ1170" s="179">
        <f t="shared" si="189"/>
        <v>0.1593104563676537</v>
      </c>
    </row>
    <row r="1171" spans="1:43" x14ac:dyDescent="0.25">
      <c r="A1171" s="124">
        <v>567902</v>
      </c>
      <c r="B1171" s="125" t="s">
        <v>1224</v>
      </c>
      <c r="C1171" s="126" t="s">
        <v>980</v>
      </c>
      <c r="D1171" s="101" t="s">
        <v>2105</v>
      </c>
      <c r="E1171" s="142"/>
      <c r="F1171" s="191" t="str">
        <f>IF('9 All Base Data'!G1171="Rural Centre","Rural",IF('9 All Base Data'!G1171="Rural (Incl.some Off Shore Islands)","Rural",IF('9 All Base Data'!G1171="Inlet-in TA but not in Urban Area","Rural",IF('9 All Base Data'!G1171="Rural (Incl.some Off Shore Islands)","Rural",IF('9 All Base Data'!G1171="Inlet-not in TA","Rural",IF('9 All Base Data'!G1171="Inland Water not in Urban Area","Rural",IF('9 All Base Data'!G1171="Oceanic-in Region but not in TA","Rural",'9 All Base Data'!G1171)))))))</f>
        <v>Rural</v>
      </c>
      <c r="G1171" s="177">
        <f>IF('9 All Base Data'!I1171="..C","..C",'9 All Base Data'!I1171*Basecase_Pop_2006)</f>
        <v>1695</v>
      </c>
      <c r="H1171" s="177">
        <f>IF('9 All Base Data'!J1171="..C","..C",'9 All Base Data'!J1171*Basecase_Pop_2006)</f>
        <v>1068</v>
      </c>
      <c r="I1171" s="191">
        <f>IF('9 All Base Data'!L1171="..C","..C",'9 All Base Data'!L1171*Basecase_Pop_2006)</f>
        <v>9</v>
      </c>
      <c r="J1171" s="156">
        <f>IF('9 All Base Data'!$P1171=0,0,('9 All Base Data'!$P1171*Basecase_Pop_2006)/(1+(1/(BaseCase_Mort_AllAdults_30*('9 All Base Data'!$W1171*Basecase_PM10)/10))))</f>
        <v>0.10568389547163737</v>
      </c>
      <c r="K1171" s="156">
        <f>IF('9 All Base Data'!$Q1171=0,0,('9 All Base Data'!$Q1171*Basecase_Pop_2006)/(1+(1/(BaseCase_Mort_Maori_30*('9 All Base Data'!$W1171*Basecase_PM10)/10))))</f>
        <v>0</v>
      </c>
      <c r="L1171" s="179">
        <f>133/(1+1/(BaseCase_Mort_Child_0_1*'9 All Base Data'!$AB$10/10))*IF('9 All Base Data'!$L1171="..C",0,'9 All Base Data'!L1171/'9 All Base Data'!$L$2022)</f>
        <v>1.3129000697747069E-3</v>
      </c>
      <c r="M1171" s="178">
        <f>IF('9 All Base Data'!$R1171="","",IF('9 All Base Data'!$R1171=0,0,('9 All Base Data'!$R1171*Basecase_Pop_2006)/(1+(1/(BaseCase_CardiacHA_All*('9 All Base Data'!$W1171*Basecase_PM10)/10)))))</f>
        <v>3.0141861617743949E-2</v>
      </c>
      <c r="N1171" s="178">
        <f>IF('9 All Base Data'!$S1171="","",IF('9 All Base Data'!$S1171=0,0,('9 All Base Data'!S1171*Basecase_Pop_2006)/(1+(1/(BaseCase_RespHA_All*('9 All Base Data'!$W1171*Basecase_PM10)/10)))))</f>
        <v>5.7984529962862651E-2</v>
      </c>
      <c r="O1171" s="178">
        <f>IF('9 All Base Data'!$T1171="","",IF('9 All Base Data'!$T1171=0,0,('9 All Base Data'!$T1171*Basecase_Pop_2006)/(1+(1/(BaseCase_RespHA_Child_1_4*('9 All Base Data'!$W1171*Basecase_PM10)/10)))))</f>
        <v>2.0919870596032574E-2</v>
      </c>
      <c r="P1171" s="179">
        <f>IF('9 All Base Data'!$U1171="","",IF('9 All Base Data'!$U1171=0,0,('9 All Base Data'!$U1171*Basecase_Pop_2006)/(1+(1/(BaseCase_RespHA_Child_5_14*('9 All Base Data'!$W1171*Basecase_PM10)/10)))))</f>
        <v>2.3351661767147501E-2</v>
      </c>
      <c r="Q1171" s="156">
        <f>IF('7 Base case Results'!$G1171="..C",0,BaseCase_RADs_All*'7 Base case Results'!$G1171*('9 All Base Data'!$V1171*Basecase_PM10)/10)</f>
        <v>486.32939999999996</v>
      </c>
      <c r="R1171" s="189">
        <f t="shared" si="180"/>
        <v>0.37623466787902898</v>
      </c>
      <c r="S1171" s="178">
        <f t="shared" si="181"/>
        <v>0</v>
      </c>
      <c r="T1171" s="179">
        <f t="shared" si="182"/>
        <v>4.673924248397957E-3</v>
      </c>
      <c r="U1171" s="178">
        <f t="shared" si="183"/>
        <v>1.9140082127267407E-4</v>
      </c>
      <c r="V1171" s="178">
        <f t="shared" si="184"/>
        <v>2.6295984338158213E-4</v>
      </c>
      <c r="W1171" s="178">
        <f t="shared" si="185"/>
        <v>9.487161315300773E-5</v>
      </c>
      <c r="X1171" s="179">
        <f t="shared" si="186"/>
        <v>1.0589978611401391E-4</v>
      </c>
      <c r="Y1171" s="179">
        <f t="shared" si="187"/>
        <v>3.0152422799999995E-2</v>
      </c>
      <c r="Z1171" s="186">
        <f t="shared" si="188"/>
        <v>0.41151537559208118</v>
      </c>
      <c r="AA1171" s="156">
        <f>$J1171*'9 All Base Data'!$Y1171</f>
        <v>9.2055047017171078E-3</v>
      </c>
      <c r="AB1171" s="156">
        <f>$K1171*'9 All Base Data'!$Y1171</f>
        <v>0</v>
      </c>
      <c r="AC1171" s="178">
        <f>$L1171*'9 All Base Data'!$Y1171</f>
        <v>1.1435902992844645E-4</v>
      </c>
      <c r="AD1171" s="178">
        <f>IF($M1171="","",$M1171*'9 All Base Data'!$Y1171)</f>
        <v>2.6254808985075109E-3</v>
      </c>
      <c r="AE1171" s="178">
        <f>IF($N1171="","",$N1171*'9 All Base Data'!$Y1171)</f>
        <v>5.0506925470327653E-3</v>
      </c>
      <c r="AF1171" s="178">
        <f>IF($O1171="","",$O1171*'9 All Base Data'!$Y1171)</f>
        <v>1.8222073123976958E-3</v>
      </c>
      <c r="AG1171" s="178">
        <f>IF($P1171="","",$P1171*'9 All Base Data'!$Y1171)</f>
        <v>2.0340263881366322E-3</v>
      </c>
      <c r="AH1171" s="167">
        <f>$Q1171*'9 All Base Data'!$Y1171</f>
        <v>42.361303567625761</v>
      </c>
      <c r="AI1171" s="178">
        <f>$R1171*'9 All Base Data'!$Y1171</f>
        <v>3.2771596738112897E-2</v>
      </c>
      <c r="AJ1171" s="178">
        <f>$S1171*'9 All Base Data'!$Y1171</f>
        <v>0</v>
      </c>
      <c r="AK1171" s="178">
        <f>$T1171*'9 All Base Data'!$Y1171</f>
        <v>4.071181465452694E-4</v>
      </c>
      <c r="AL1171" s="178">
        <f>IF($U1171="","",$U1171*'9 All Base Data'!$Y1171)</f>
        <v>1.6671803705522693E-5</v>
      </c>
      <c r="AM1171" s="178">
        <f>IF($V1171="","",$V1171*'9 All Base Data'!$Y1171)</f>
        <v>2.2904890700793591E-5</v>
      </c>
      <c r="AN1171" s="178">
        <f>IF($W1171="","",$W1171*'9 All Base Data'!$Y1171)</f>
        <v>8.2637101617235509E-6</v>
      </c>
      <c r="AO1171" s="178">
        <f>IF($X1171="","",$X1171*'9 All Base Data'!$Y1171)</f>
        <v>9.2243096701996275E-6</v>
      </c>
      <c r="AP1171" s="178">
        <f>$Y1171*'9 All Base Data'!$Y1171</f>
        <v>2.6264008211927966E-3</v>
      </c>
      <c r="AQ1171" s="179">
        <f t="shared" si="189"/>
        <v>3.5844692400257276E-2</v>
      </c>
    </row>
    <row r="1172" spans="1:43" x14ac:dyDescent="0.25">
      <c r="A1172" s="124">
        <v>568101</v>
      </c>
      <c r="B1172" s="125" t="s">
        <v>1225</v>
      </c>
      <c r="C1172" s="126" t="s">
        <v>980</v>
      </c>
      <c r="D1172" s="101" t="s">
        <v>2106</v>
      </c>
      <c r="E1172" s="142"/>
      <c r="F1172" s="191" t="str">
        <f>IF('9 All Base Data'!G1172="Rural Centre","Rural",IF('9 All Base Data'!G1172="Rural (Incl.some Off Shore Islands)","Rural",IF('9 All Base Data'!G1172="Inlet-in TA but not in Urban Area","Rural",IF('9 All Base Data'!G1172="Rural (Incl.some Off Shore Islands)","Rural",IF('9 All Base Data'!G1172="Inlet-not in TA","Rural",IF('9 All Base Data'!G1172="Inland Water not in Urban Area","Rural",IF('9 All Base Data'!G1172="Oceanic-in Region but not in TA","Rural",'9 All Base Data'!G1172)))))))</f>
        <v>Lower Hutt Zone</v>
      </c>
      <c r="G1172" s="177">
        <f>IF('9 All Base Data'!I1172="..C","..C",'9 All Base Data'!I1172*Basecase_Pop_2006)</f>
        <v>3345</v>
      </c>
      <c r="H1172" s="177">
        <f>IF('9 All Base Data'!J1172="..C","..C",'9 All Base Data'!J1172*Basecase_Pop_2006)</f>
        <v>1941</v>
      </c>
      <c r="I1172" s="191">
        <f>IF('9 All Base Data'!L1172="..C","..C",'9 All Base Data'!L1172*Basecase_Pop_2006)</f>
        <v>51</v>
      </c>
      <c r="J1172" s="156">
        <f>IF('9 All Base Data'!$P1172=0,0,('9 All Base Data'!$P1172*Basecase_Pop_2006)/(1+(1/(BaseCase_Mort_AllAdults_30*('9 All Base Data'!$W1172*Basecase_PM10)/10))))</f>
        <v>0.17608418168799228</v>
      </c>
      <c r="K1172" s="156">
        <f>IF('9 All Base Data'!$Q1172=0,0,('9 All Base Data'!$Q1172*Basecase_Pop_2006)/(1+(1/(BaseCase_Mort_Maori_30*('9 All Base Data'!$W1172*Basecase_PM10)/10))))</f>
        <v>0</v>
      </c>
      <c r="L1172" s="179">
        <f>133/(1+1/(BaseCase_Mort_Child_0_1*'9 All Base Data'!$AB$10/10))*IF('9 All Base Data'!$L1172="..C",0,'9 All Base Data'!L1172/'9 All Base Data'!$L$2022)</f>
        <v>7.4397670620566722E-3</v>
      </c>
      <c r="M1172" s="178">
        <f>IF('9 All Base Data'!$R1172="","",IF('9 All Base Data'!$R1172=0,0,('9 All Base Data'!$R1172*Basecase_Pop_2006)/(1+(1/(BaseCase_CardiacHA_All*('9 All Base Data'!$W1172*Basecase_PM10)/10)))))</f>
        <v>0.27306522473808725</v>
      </c>
      <c r="N1172" s="178">
        <f>IF('9 All Base Data'!$S1172="","",IF('9 All Base Data'!$S1172=0,0,('9 All Base Data'!S1172*Basecase_Pop_2006)/(1+(1/(BaseCase_RespHA_All*('9 All Base Data'!$W1172*Basecase_PM10)/10)))))</f>
        <v>0.48661848661848656</v>
      </c>
      <c r="O1172" s="178">
        <f>IF('9 All Base Data'!$T1172="","",IF('9 All Base Data'!$T1172=0,0,('9 All Base Data'!$T1172*Basecase_Pop_2006)/(1+(1/(BaseCase_RespHA_Child_1_4*('9 All Base Data'!$W1172*Basecase_PM10)/10)))))</f>
        <v>0.11220022217865779</v>
      </c>
      <c r="P1172" s="179">
        <f>IF('9 All Base Data'!$U1172="","",IF('9 All Base Data'!$U1172=0,0,('9 All Base Data'!$U1172*Basecase_Pop_2006)/(1+(1/(BaseCase_RespHA_Child_5_14*('9 All Base Data'!$W1172*Basecase_PM10)/10)))))</f>
        <v>7.8423760069882567E-2</v>
      </c>
      <c r="Q1172" s="156">
        <f>IF('7 Base case Results'!$G1172="..C",0,BaseCase_RADs_All*'7 Base case Results'!$G1172*('9 All Base Data'!$V1172*Basecase_PM10)/10)</f>
        <v>1824.3629999999998</v>
      </c>
      <c r="R1172" s="189">
        <f t="shared" si="180"/>
        <v>0.62685968680925253</v>
      </c>
      <c r="S1172" s="178">
        <f t="shared" si="181"/>
        <v>0</v>
      </c>
      <c r="T1172" s="179">
        <f t="shared" si="182"/>
        <v>2.6485570740921754E-2</v>
      </c>
      <c r="U1172" s="178">
        <f t="shared" si="183"/>
        <v>1.733964177086854E-3</v>
      </c>
      <c r="V1172" s="178">
        <f t="shared" si="184"/>
        <v>2.2068148368148363E-3</v>
      </c>
      <c r="W1172" s="178">
        <f t="shared" si="185"/>
        <v>5.0882800758021306E-4</v>
      </c>
      <c r="X1172" s="179">
        <f t="shared" si="186"/>
        <v>3.5565175191691742E-4</v>
      </c>
      <c r="Y1172" s="179">
        <f t="shared" si="187"/>
        <v>0.113110506</v>
      </c>
      <c r="Z1172" s="186">
        <f t="shared" si="188"/>
        <v>0.77039654256407597</v>
      </c>
      <c r="AA1172" s="156">
        <f>$J1172*'9 All Base Data'!$Y1172</f>
        <v>1.0049420147767045E-2</v>
      </c>
      <c r="AB1172" s="156">
        <f>$K1172*'9 All Base Data'!$Y1172</f>
        <v>0</v>
      </c>
      <c r="AC1172" s="178">
        <f>$L1172*'9 All Base Data'!$Y1172</f>
        <v>4.2460000831082281E-4</v>
      </c>
      <c r="AD1172" s="178">
        <f>IF($M1172="","",$M1172*'9 All Base Data'!$Y1172)</f>
        <v>1.5584291245421973E-2</v>
      </c>
      <c r="AE1172" s="178">
        <f>IF($N1172="","",$N1172*'9 All Base Data'!$Y1172)</f>
        <v>2.7772134764296134E-2</v>
      </c>
      <c r="AF1172" s="178">
        <f>IF($O1172="","",$O1172*'9 All Base Data'!$Y1172)</f>
        <v>6.4034552254334234E-3</v>
      </c>
      <c r="AG1172" s="178">
        <f>IF($P1172="","",$P1172*'9 All Base Data'!$Y1172)</f>
        <v>4.4757757735808612E-3</v>
      </c>
      <c r="AH1172" s="167">
        <f>$Q1172*'9 All Base Data'!$Y1172</f>
        <v>104.11946214184533</v>
      </c>
      <c r="AI1172" s="178">
        <f>$R1172*'9 All Base Data'!$Y1172</f>
        <v>3.577593572605068E-2</v>
      </c>
      <c r="AJ1172" s="178">
        <f>$S1172*'9 All Base Data'!$Y1172</f>
        <v>0</v>
      </c>
      <c r="AK1172" s="178">
        <f>$T1172*'9 All Base Data'!$Y1172</f>
        <v>1.5115760295865293E-3</v>
      </c>
      <c r="AL1172" s="178">
        <f>IF($U1172="","",$U1172*'9 All Base Data'!$Y1172)</f>
        <v>9.8960249408429525E-5</v>
      </c>
      <c r="AM1172" s="178">
        <f>IF($V1172="","",$V1172*'9 All Base Data'!$Y1172)</f>
        <v>1.2594663115608295E-4</v>
      </c>
      <c r="AN1172" s="178">
        <f>IF($W1172="","",$W1172*'9 All Base Data'!$Y1172)</f>
        <v>2.9039669447340574E-5</v>
      </c>
      <c r="AO1172" s="178">
        <f>IF($X1172="","",$X1172*'9 All Base Data'!$Y1172)</f>
        <v>2.0297643133189203E-5</v>
      </c>
      <c r="AP1172" s="178">
        <f>$Y1172*'9 All Base Data'!$Y1172</f>
        <v>6.4554066527944117E-3</v>
      </c>
      <c r="AQ1172" s="179">
        <f t="shared" si="189"/>
        <v>4.3967825288996128E-2</v>
      </c>
    </row>
    <row r="1173" spans="1:43" x14ac:dyDescent="0.25">
      <c r="A1173" s="124">
        <v>568102</v>
      </c>
      <c r="B1173" s="125" t="s">
        <v>1226</v>
      </c>
      <c r="C1173" s="126" t="s">
        <v>980</v>
      </c>
      <c r="D1173" s="101" t="s">
        <v>2106</v>
      </c>
      <c r="E1173" s="142"/>
      <c r="F1173" s="191" t="str">
        <f>IF('9 All Base Data'!G1173="Rural Centre","Rural",IF('9 All Base Data'!G1173="Rural (Incl.some Off Shore Islands)","Rural",IF('9 All Base Data'!G1173="Inlet-in TA but not in Urban Area","Rural",IF('9 All Base Data'!G1173="Rural (Incl.some Off Shore Islands)","Rural",IF('9 All Base Data'!G1173="Inlet-not in TA","Rural",IF('9 All Base Data'!G1173="Inland Water not in Urban Area","Rural",IF('9 All Base Data'!G1173="Oceanic-in Region but not in TA","Rural",'9 All Base Data'!G1173)))))))</f>
        <v>Lower Hutt Zone</v>
      </c>
      <c r="G1173" s="177">
        <f>IF('9 All Base Data'!I1173="..C","..C",'9 All Base Data'!I1173*Basecase_Pop_2006)</f>
        <v>2064</v>
      </c>
      <c r="H1173" s="177">
        <f>IF('9 All Base Data'!J1173="..C","..C",'9 All Base Data'!J1173*Basecase_Pop_2006)</f>
        <v>1131</v>
      </c>
      <c r="I1173" s="191">
        <f>IF('9 All Base Data'!L1173="..C","..C",'9 All Base Data'!L1173*Basecase_Pop_2006)</f>
        <v>30</v>
      </c>
      <c r="J1173" s="156">
        <f>IF('9 All Base Data'!$P1173=0,0,('9 All Base Data'!$P1173*Basecase_Pop_2006)/(1+(1/(BaseCase_Mort_AllAdults_30*('9 All Base Data'!$W1173*Basecase_PM10)/10))))</f>
        <v>1.5847576351919308</v>
      </c>
      <c r="K1173" s="156">
        <f>IF('9 All Base Data'!$Q1173=0,0,('9 All Base Data'!$Q1173*Basecase_Pop_2006)/(1+(1/(BaseCase_Mort_Maori_30*('9 All Base Data'!$W1173*Basecase_PM10)/10))))</f>
        <v>0.11203549639489739</v>
      </c>
      <c r="L1173" s="179">
        <f>133/(1+1/(BaseCase_Mort_Child_0_1*'9 All Base Data'!$AB$10/10))*IF('9 All Base Data'!$L1173="..C",0,'9 All Base Data'!L1173/'9 All Base Data'!$L$2022)</f>
        <v>4.3763335659156898E-3</v>
      </c>
      <c r="M1173" s="178">
        <f>IF('9 All Base Data'!$R1173="","",IF('9 All Base Data'!$R1173=0,0,('9 All Base Data'!$R1173*Basecase_Pop_2006)/(1+(1/(BaseCase_CardiacHA_All*('9 All Base Data'!$W1173*Basecase_PM10)/10)))))</f>
        <v>0.15460310518259351</v>
      </c>
      <c r="N1173" s="178">
        <f>IF('9 All Base Data'!$S1173="","",IF('9 All Base Data'!$S1173=0,0,('9 All Base Data'!S1173*Basecase_Pop_2006)/(1+(1/(BaseCase_RespHA_All*('9 All Base Data'!$W1173*Basecase_PM10)/10)))))</f>
        <v>0.26330726330726328</v>
      </c>
      <c r="O1173" s="178">
        <f>IF('9 All Base Data'!$T1173="","",IF('9 All Base Data'!$T1173=0,0,('9 All Base Data'!$T1173*Basecase_Pop_2006)/(1+(1/(BaseCase_RespHA_Child_1_4*('9 All Base Data'!$W1173*Basecase_PM10)/10)))))</f>
        <v>0.11880023524799059</v>
      </c>
      <c r="P1173" s="179">
        <f>IF('9 All Base Data'!$U1173="","",IF('9 All Base Data'!$U1173=0,0,('9 All Base Data'!$U1173*Basecase_Pop_2006)/(1+(1/(BaseCase_RespHA_Child_5_14*('9 All Base Data'!$W1173*Basecase_PM10)/10)))))</f>
        <v>9.8029700087353219E-2</v>
      </c>
      <c r="Q1173" s="156">
        <f>IF('7 Base case Results'!$G1173="..C",0,BaseCase_RADs_All*'7 Base case Results'!$G1173*('9 All Base Data'!$V1173*Basecase_PM10)/10)</f>
        <v>1125.7056</v>
      </c>
      <c r="R1173" s="189">
        <f t="shared" si="180"/>
        <v>5.6417371812832737</v>
      </c>
      <c r="S1173" s="178">
        <f t="shared" si="181"/>
        <v>0.39884636716583471</v>
      </c>
      <c r="T1173" s="179">
        <f t="shared" si="182"/>
        <v>1.5579747494659856E-2</v>
      </c>
      <c r="U1173" s="178">
        <f t="shared" si="183"/>
        <v>9.8172971790946883E-4</v>
      </c>
      <c r="V1173" s="178">
        <f t="shared" si="184"/>
        <v>1.194098439098439E-3</v>
      </c>
      <c r="W1173" s="178">
        <f t="shared" si="185"/>
        <v>5.3875906684963725E-4</v>
      </c>
      <c r="X1173" s="179">
        <f t="shared" si="186"/>
        <v>4.4456468989614682E-4</v>
      </c>
      <c r="Y1173" s="179">
        <f t="shared" si="187"/>
        <v>6.9793747199999992E-2</v>
      </c>
      <c r="Z1173" s="186">
        <f t="shared" si="188"/>
        <v>5.7292865041349419</v>
      </c>
      <c r="AA1173" s="156">
        <f>$J1173*'9 All Base Data'!$Y1173</f>
        <v>9.0444781329903426E-2</v>
      </c>
      <c r="AB1173" s="156">
        <f>$K1173*'9 All Base Data'!$Y1173</f>
        <v>6.3940540481424854E-3</v>
      </c>
      <c r="AC1173" s="178">
        <f>$L1173*'9 All Base Data'!$Y1173</f>
        <v>2.4976471077107224E-4</v>
      </c>
      <c r="AD1173" s="178">
        <f>IF($M1173="","",$M1173*'9 All Base Data'!$Y1173)</f>
        <v>8.8234590139521455E-3</v>
      </c>
      <c r="AE1173" s="178">
        <f>IF($N1173="","",$N1173*'9 All Base Data'!$Y1173)</f>
        <v>1.5027387988899963E-2</v>
      </c>
      <c r="AF1173" s="178">
        <f>IF($O1173="","",$O1173*'9 All Base Data'!$Y1173)</f>
        <v>6.780129062223624E-3</v>
      </c>
      <c r="AG1173" s="178">
        <f>IF($P1173="","",$P1173*'9 All Base Data'!$Y1173)</f>
        <v>5.5947197169760772E-3</v>
      </c>
      <c r="AH1173" s="167">
        <f>$Q1173*'9 All Base Data'!$Y1173</f>
        <v>64.245910272277669</v>
      </c>
      <c r="AI1173" s="178">
        <f>$R1173*'9 All Base Data'!$Y1173</f>
        <v>0.32198342153445619</v>
      </c>
      <c r="AJ1173" s="178">
        <f>$S1173*'9 All Base Data'!$Y1173</f>
        <v>2.2762832411387251E-2</v>
      </c>
      <c r="AK1173" s="178">
        <f>$T1173*'9 All Base Data'!$Y1173</f>
        <v>8.8916237034501733E-4</v>
      </c>
      <c r="AL1173" s="178">
        <f>IF($U1173="","",$U1173*'9 All Base Data'!$Y1173)</f>
        <v>5.6028964738596131E-5</v>
      </c>
      <c r="AM1173" s="178">
        <f>IF($V1173="","",$V1173*'9 All Base Data'!$Y1173)</f>
        <v>6.8149204529661329E-5</v>
      </c>
      <c r="AN1173" s="178">
        <f>IF($W1173="","",$W1173*'9 All Base Data'!$Y1173)</f>
        <v>3.0747885297184128E-5</v>
      </c>
      <c r="AO1173" s="178">
        <f>IF($X1173="","",$X1173*'9 All Base Data'!$Y1173)</f>
        <v>2.5372053916486507E-5</v>
      </c>
      <c r="AP1173" s="178">
        <f>$Y1173*'9 All Base Data'!$Y1173</f>
        <v>3.9832464368812145E-3</v>
      </c>
      <c r="AQ1173" s="179">
        <f t="shared" si="189"/>
        <v>0.32698000851095071</v>
      </c>
    </row>
    <row r="1174" spans="1:43" x14ac:dyDescent="0.25">
      <c r="A1174" s="124">
        <v>568103</v>
      </c>
      <c r="B1174" s="125" t="s">
        <v>1227</v>
      </c>
      <c r="C1174" s="126" t="s">
        <v>980</v>
      </c>
      <c r="D1174" s="101" t="s">
        <v>2106</v>
      </c>
      <c r="E1174" s="142"/>
      <c r="F1174" s="191" t="str">
        <f>IF('9 All Base Data'!G1174="Rural Centre","Rural",IF('9 All Base Data'!G1174="Rural (Incl.some Off Shore Islands)","Rural",IF('9 All Base Data'!G1174="Inlet-in TA but not in Urban Area","Rural",IF('9 All Base Data'!G1174="Rural (Incl.some Off Shore Islands)","Rural",IF('9 All Base Data'!G1174="Inlet-not in TA","Rural",IF('9 All Base Data'!G1174="Inland Water not in Urban Area","Rural",IF('9 All Base Data'!G1174="Oceanic-in Region but not in TA","Rural",'9 All Base Data'!G1174)))))))</f>
        <v>Lower Hutt Zone</v>
      </c>
      <c r="G1174" s="177">
        <f>IF('9 All Base Data'!I1174="..C","..C",'9 All Base Data'!I1174*Basecase_Pop_2006)</f>
        <v>2412</v>
      </c>
      <c r="H1174" s="177">
        <f>IF('9 All Base Data'!J1174="..C","..C",'9 All Base Data'!J1174*Basecase_Pop_2006)</f>
        <v>1191</v>
      </c>
      <c r="I1174" s="191">
        <f>IF('9 All Base Data'!L1174="..C","..C",'9 All Base Data'!L1174*Basecase_Pop_2006)</f>
        <v>51</v>
      </c>
      <c r="J1174" s="156">
        <f>IF('9 All Base Data'!$P1174=0,0,('9 All Base Data'!$P1174*Basecase_Pop_2006)/(1+(1/(BaseCase_Mort_AllAdults_30*('9 All Base Data'!$W1174*Basecase_PM10)/10))))</f>
        <v>0.55026306777497602</v>
      </c>
      <c r="K1174" s="156">
        <f>IF('9 All Base Data'!$Q1174=0,0,('9 All Base Data'!$Q1174*Basecase_Pop_2006)/(1+(1/(BaseCase_Mort_Maori_30*('9 All Base Data'!$W1174*Basecase_PM10)/10))))</f>
        <v>0.28008874098724351</v>
      </c>
      <c r="L1174" s="179">
        <f>133/(1+1/(BaseCase_Mort_Child_0_1*'9 All Base Data'!$AB$10/10))*IF('9 All Base Data'!$L1174="..C",0,'9 All Base Data'!L1174/'9 All Base Data'!$L$2022)</f>
        <v>7.4397670620566722E-3</v>
      </c>
      <c r="M1174" s="178">
        <f>IF('9 All Base Data'!$R1174="","",IF('9 All Base Data'!$R1174=0,0,('9 All Base Data'!$R1174*Basecase_Pop_2006)/(1+(1/(BaseCase_CardiacHA_All*('9 All Base Data'!$W1174*Basecase_PM10)/10)))))</f>
        <v>0.1285012822296881</v>
      </c>
      <c r="N1174" s="178">
        <f>IF('9 All Base Data'!$S1174="","",IF('9 All Base Data'!$S1174=0,0,('9 All Base Data'!S1174*Basecase_Pop_2006)/(1+(1/(BaseCase_RespHA_All*('9 All Base Data'!$W1174*Basecase_PM10)/10)))))</f>
        <v>0.3966273966273966</v>
      </c>
      <c r="O1174" s="178">
        <f>IF('9 All Base Data'!$T1174="","",IF('9 All Base Data'!$T1174=0,0,('9 All Base Data'!$T1174*Basecase_Pop_2006)/(1+(1/(BaseCase_RespHA_Child_1_4*('9 All Base Data'!$W1174*Basecase_PM10)/10)))))</f>
        <v>0.21120041821864993</v>
      </c>
      <c r="P1174" s="179">
        <f>IF('9 All Base Data'!$U1174="","",IF('9 All Base Data'!$U1174=0,0,('9 All Base Data'!$U1174*Basecase_Pop_2006)/(1+(1/(BaseCase_RespHA_Child_5_14*('9 All Base Data'!$W1174*Basecase_PM10)/10)))))</f>
        <v>7.8423760069882567E-2</v>
      </c>
      <c r="Q1174" s="156">
        <f>IF('7 Base case Results'!$G1174="..C",0,BaseCase_RADs_All*'7 Base case Results'!$G1174*('9 All Base Data'!$V1174*Basecase_PM10)/10)</f>
        <v>1315.5048000000002</v>
      </c>
      <c r="R1174" s="189">
        <f t="shared" si="180"/>
        <v>1.9589365212789145</v>
      </c>
      <c r="S1174" s="178">
        <f t="shared" si="181"/>
        <v>0.99711591791458698</v>
      </c>
      <c r="T1174" s="179">
        <f t="shared" si="182"/>
        <v>2.6485570740921754E-2</v>
      </c>
      <c r="U1174" s="178">
        <f t="shared" si="183"/>
        <v>8.1598314215851938E-4</v>
      </c>
      <c r="V1174" s="178">
        <f t="shared" si="184"/>
        <v>1.7987052437052438E-3</v>
      </c>
      <c r="W1174" s="178">
        <f t="shared" si="185"/>
        <v>9.5779389662157741E-4</v>
      </c>
      <c r="X1174" s="179">
        <f t="shared" si="186"/>
        <v>3.5565175191691742E-4</v>
      </c>
      <c r="Y1174" s="179">
        <f t="shared" si="187"/>
        <v>8.1561297599999999E-2</v>
      </c>
      <c r="Z1174" s="186">
        <f t="shared" si="188"/>
        <v>2.0695980780057002</v>
      </c>
      <c r="AA1174" s="156">
        <f>$J1174*'9 All Base Data'!$Y1174</f>
        <v>3.1404437961772023E-2</v>
      </c>
      <c r="AB1174" s="156">
        <f>$K1174*'9 All Base Data'!$Y1174</f>
        <v>1.5985135120356216E-2</v>
      </c>
      <c r="AC1174" s="178">
        <f>$L1174*'9 All Base Data'!$Y1174</f>
        <v>4.2460000831082281E-4</v>
      </c>
      <c r="AD1174" s="178">
        <f>IF($M1174="","",$M1174*'9 All Base Data'!$Y1174)</f>
        <v>7.3337841154926921E-3</v>
      </c>
      <c r="AE1174" s="178">
        <f>IF($N1174="","",$N1174*'9 All Base Data'!$Y1174)</f>
        <v>2.2636192033912605E-2</v>
      </c>
      <c r="AF1174" s="178">
        <f>IF($O1174="","",$O1174*'9 All Base Data'!$Y1174)</f>
        <v>1.2053562777286442E-2</v>
      </c>
      <c r="AG1174" s="178">
        <f>IF($P1174="","",$P1174*'9 All Base Data'!$Y1174)</f>
        <v>4.4757757735808612E-3</v>
      </c>
      <c r="AH1174" s="167">
        <f>$Q1174*'9 All Base Data'!$Y1174</f>
        <v>75.078069562370999</v>
      </c>
      <c r="AI1174" s="178">
        <f>$R1174*'9 All Base Data'!$Y1174</f>
        <v>0.1117997991439084</v>
      </c>
      <c r="AJ1174" s="178">
        <f>$S1174*'9 All Base Data'!$Y1174</f>
        <v>5.6907081028468136E-2</v>
      </c>
      <c r="AK1174" s="178">
        <f>$T1174*'9 All Base Data'!$Y1174</f>
        <v>1.5115760295865293E-3</v>
      </c>
      <c r="AL1174" s="178">
        <f>IF($U1174="","",$U1174*'9 All Base Data'!$Y1174)</f>
        <v>4.6569529133378593E-5</v>
      </c>
      <c r="AM1174" s="178">
        <f>IF($V1174="","",$V1174*'9 All Base Data'!$Y1174)</f>
        <v>1.0265513087379367E-4</v>
      </c>
      <c r="AN1174" s="178">
        <f>IF($W1174="","",$W1174*'9 All Base Data'!$Y1174)</f>
        <v>5.4662907194994012E-5</v>
      </c>
      <c r="AO1174" s="178">
        <f>IF($X1174="","",$X1174*'9 All Base Data'!$Y1174)</f>
        <v>2.0297643133189203E-5</v>
      </c>
      <c r="AP1174" s="178">
        <f>$Y1174*'9 All Base Data'!$Y1174</f>
        <v>4.6548403128670018E-3</v>
      </c>
      <c r="AQ1174" s="179">
        <f t="shared" si="189"/>
        <v>0.1181154401463691</v>
      </c>
    </row>
    <row r="1175" spans="1:43" x14ac:dyDescent="0.25">
      <c r="A1175" s="124">
        <v>568104</v>
      </c>
      <c r="B1175" s="125" t="s">
        <v>1228</v>
      </c>
      <c r="C1175" s="126" t="s">
        <v>980</v>
      </c>
      <c r="D1175" s="101" t="s">
        <v>2106</v>
      </c>
      <c r="E1175" s="142"/>
      <c r="F1175" s="191" t="str">
        <f>IF('9 All Base Data'!G1175="Rural Centre","Rural",IF('9 All Base Data'!G1175="Rural (Incl.some Off Shore Islands)","Rural",IF('9 All Base Data'!G1175="Inlet-in TA but not in Urban Area","Rural",IF('9 All Base Data'!G1175="Rural (Incl.some Off Shore Islands)","Rural",IF('9 All Base Data'!G1175="Inlet-not in TA","Rural",IF('9 All Base Data'!G1175="Inland Water not in Urban Area","Rural",IF('9 All Base Data'!G1175="Oceanic-in Region but not in TA","Rural",'9 All Base Data'!G1175)))))))</f>
        <v>Lower Hutt Zone</v>
      </c>
      <c r="G1175" s="177">
        <f>IF('9 All Base Data'!I1175="..C","..C",'9 All Base Data'!I1175*Basecase_Pop_2006)</f>
        <v>1710</v>
      </c>
      <c r="H1175" s="177">
        <f>IF('9 All Base Data'!J1175="..C","..C",'9 All Base Data'!J1175*Basecase_Pop_2006)</f>
        <v>1080</v>
      </c>
      <c r="I1175" s="191">
        <f>IF('9 All Base Data'!L1175="..C","..C",'9 All Base Data'!L1175*Basecase_Pop_2006)</f>
        <v>21</v>
      </c>
      <c r="J1175" s="156">
        <f>IF('9 All Base Data'!$P1175=0,0,('9 All Base Data'!$P1175*Basecase_Pop_2006)/(1+(1/(BaseCase_Mort_AllAdults_30*('9 All Base Data'!$W1175*Basecase_PM10)/10))))</f>
        <v>0.44021045421998078</v>
      </c>
      <c r="K1175" s="156">
        <f>IF('9 All Base Data'!$Q1175=0,0,('9 All Base Data'!$Q1175*Basecase_Pop_2006)/(1+(1/(BaseCase_Mort_Maori_30*('9 All Base Data'!$W1175*Basecase_PM10)/10))))</f>
        <v>5.6017748197448695E-2</v>
      </c>
      <c r="L1175" s="179">
        <f>133/(1+1/(BaseCase_Mort_Child_0_1*'9 All Base Data'!$AB$10/10))*IF('9 All Base Data'!$L1175="..C",0,'9 All Base Data'!L1175/'9 All Base Data'!$L$2022)</f>
        <v>3.0634334961409829E-3</v>
      </c>
      <c r="M1175" s="178">
        <f>IF('9 All Base Data'!$R1175="","",IF('9 All Base Data'!$R1175=0,0,('9 All Base Data'!$R1175*Basecase_Pop_2006)/(1+(1/(BaseCase_CardiacHA_All*('9 All Base Data'!$W1175*Basecase_PM10)/10)))))</f>
        <v>0.10039162674194384</v>
      </c>
      <c r="N1175" s="178">
        <f>IF('9 All Base Data'!$S1175="","",IF('9 All Base Data'!$S1175=0,0,('9 All Base Data'!S1175*Basecase_Pop_2006)/(1+(1/(BaseCase_RespHA_All*('9 All Base Data'!$W1175*Basecase_PM10)/10)))))</f>
        <v>0.15331815331815332</v>
      </c>
      <c r="O1175" s="178">
        <f>IF('9 All Base Data'!$T1175="","",IF('9 All Base Data'!$T1175=0,0,('9 All Base Data'!$T1175*Basecase_Pop_2006)/(1+(1/(BaseCase_RespHA_Child_1_4*('9 All Base Data'!$W1175*Basecase_PM10)/10)))))</f>
        <v>9.2400182970659356E-2</v>
      </c>
      <c r="P1175" s="179">
        <f>IF('9 All Base Data'!$U1175="","",IF('9 All Base Data'!$U1175=0,0,('9 All Base Data'!$U1175*Basecase_Pop_2006)/(1+(1/(BaseCase_RespHA_Child_5_14*('9 All Base Data'!$W1175*Basecase_PM10)/10)))))</f>
        <v>2.9408910026205964E-2</v>
      </c>
      <c r="Q1175" s="156">
        <f>IF('7 Base case Results'!$G1175="..C",0,BaseCase_RADs_All*'7 Base case Results'!$G1175*('9 All Base Data'!$V1175*Basecase_PM10)/10)</f>
        <v>932.63400000000001</v>
      </c>
      <c r="R1175" s="189">
        <f t="shared" si="180"/>
        <v>1.5671492170231316</v>
      </c>
      <c r="S1175" s="178">
        <f t="shared" si="181"/>
        <v>0.19942318358291736</v>
      </c>
      <c r="T1175" s="179">
        <f t="shared" si="182"/>
        <v>1.09058232462619E-2</v>
      </c>
      <c r="U1175" s="178">
        <f t="shared" si="183"/>
        <v>6.3748682981134338E-4</v>
      </c>
      <c r="V1175" s="178">
        <f t="shared" si="184"/>
        <v>6.952978252978253E-4</v>
      </c>
      <c r="W1175" s="178">
        <f t="shared" si="185"/>
        <v>4.1903482977194016E-4</v>
      </c>
      <c r="X1175" s="179">
        <f t="shared" si="186"/>
        <v>1.3336940696884406E-4</v>
      </c>
      <c r="Y1175" s="179">
        <f t="shared" si="187"/>
        <v>5.7823308000000004E-2</v>
      </c>
      <c r="Z1175" s="186">
        <f t="shared" si="188"/>
        <v>1.6372111329245027</v>
      </c>
      <c r="AA1175" s="156">
        <f>$J1175*'9 All Base Data'!$Y1175</f>
        <v>2.5123550369417616E-2</v>
      </c>
      <c r="AB1175" s="156">
        <f>$K1175*'9 All Base Data'!$Y1175</f>
        <v>3.1970270240712427E-3</v>
      </c>
      <c r="AC1175" s="178">
        <f>$L1175*'9 All Base Data'!$Y1175</f>
        <v>1.7483529753975057E-4</v>
      </c>
      <c r="AD1175" s="178">
        <f>IF($M1175="","",$M1175*'9 All Base Data'!$Y1175)</f>
        <v>5.7295188402286664E-3</v>
      </c>
      <c r="AE1175" s="178">
        <f>IF($N1175="","",$N1175*'9 All Base Data'!$Y1175)</f>
        <v>8.7501246517645362E-3</v>
      </c>
      <c r="AF1175" s="178">
        <f>IF($O1175="","",$O1175*'9 All Base Data'!$Y1175)</f>
        <v>5.273433715062819E-3</v>
      </c>
      <c r="AG1175" s="178">
        <f>IF($P1175="","",$P1175*'9 All Base Data'!$Y1175)</f>
        <v>1.6784159150928231E-3</v>
      </c>
      <c r="AH1175" s="167">
        <f>$Q1175*'9 All Base Data'!$Y1175</f>
        <v>53.226989615113766</v>
      </c>
      <c r="AI1175" s="178">
        <f>$R1175*'9 All Base Data'!$Y1175</f>
        <v>8.9439839315126723E-2</v>
      </c>
      <c r="AJ1175" s="178">
        <f>$S1175*'9 All Base Data'!$Y1175</f>
        <v>1.1381416205693625E-2</v>
      </c>
      <c r="AK1175" s="178">
        <f>$T1175*'9 All Base Data'!$Y1175</f>
        <v>6.2241365924151212E-4</v>
      </c>
      <c r="AL1175" s="178">
        <f>IF($U1175="","",$U1175*'9 All Base Data'!$Y1175)</f>
        <v>3.6382444635452031E-5</v>
      </c>
      <c r="AM1175" s="178">
        <f>IF($V1175="","",$V1175*'9 All Base Data'!$Y1175)</f>
        <v>3.968181529575217E-5</v>
      </c>
      <c r="AN1175" s="178">
        <f>IF($W1175="","",$W1175*'9 All Base Data'!$Y1175)</f>
        <v>2.3915021897809884E-5</v>
      </c>
      <c r="AO1175" s="178">
        <f>IF($X1175="","",$X1175*'9 All Base Data'!$Y1175)</f>
        <v>7.6116161749459534E-6</v>
      </c>
      <c r="AP1175" s="178">
        <f>$Y1175*'9 All Base Data'!$Y1175</f>
        <v>3.3000733561370536E-3</v>
      </c>
      <c r="AQ1175" s="179">
        <f t="shared" si="189"/>
        <v>9.3438390590436488E-2</v>
      </c>
    </row>
    <row r="1176" spans="1:43" x14ac:dyDescent="0.25">
      <c r="A1176" s="124">
        <v>568201</v>
      </c>
      <c r="B1176" s="125" t="s">
        <v>1229</v>
      </c>
      <c r="C1176" s="126" t="s">
        <v>980</v>
      </c>
      <c r="D1176" s="101" t="s">
        <v>2106</v>
      </c>
      <c r="E1176" s="142"/>
      <c r="F1176" s="191" t="str">
        <f>IF('9 All Base Data'!G1176="Rural Centre","Rural",IF('9 All Base Data'!G1176="Rural (Incl.some Off Shore Islands)","Rural",IF('9 All Base Data'!G1176="Inlet-in TA but not in Urban Area","Rural",IF('9 All Base Data'!G1176="Rural (Incl.some Off Shore Islands)","Rural",IF('9 All Base Data'!G1176="Inlet-not in TA","Rural",IF('9 All Base Data'!G1176="Inland Water not in Urban Area","Rural",IF('9 All Base Data'!G1176="Oceanic-in Region but not in TA","Rural",'9 All Base Data'!G1176)))))))</f>
        <v>Lower Hutt Zone</v>
      </c>
      <c r="G1176" s="177">
        <f>IF('9 All Base Data'!I1176="..C","..C",'9 All Base Data'!I1176*Basecase_Pop_2006)</f>
        <v>2610</v>
      </c>
      <c r="H1176" s="177">
        <f>IF('9 All Base Data'!J1176="..C","..C",'9 All Base Data'!J1176*Basecase_Pop_2006)</f>
        <v>1401</v>
      </c>
      <c r="I1176" s="191">
        <f>IF('9 All Base Data'!L1176="..C","..C",'9 All Base Data'!L1176*Basecase_Pop_2006)</f>
        <v>33</v>
      </c>
      <c r="J1176" s="156">
        <f>IF('9 All Base Data'!$P1176=0,0,('9 All Base Data'!$P1176*Basecase_Pop_2006)/(1+(1/(BaseCase_Mort_AllAdults_30*('9 All Base Data'!$W1176*Basecase_PM10)/10))))</f>
        <v>0.33015784066498555</v>
      </c>
      <c r="K1176" s="156">
        <f>IF('9 All Base Data'!$Q1176=0,0,('9 All Base Data'!$Q1176*Basecase_Pop_2006)/(1+(1/(BaseCase_Mort_Maori_30*('9 All Base Data'!$W1176*Basecase_PM10)/10))))</f>
        <v>5.6017748197448695E-2</v>
      </c>
      <c r="L1176" s="179">
        <f>133/(1+1/(BaseCase_Mort_Child_0_1*'9 All Base Data'!$AB$10/10))*IF('9 All Base Data'!$L1176="..C",0,'9 All Base Data'!L1176/'9 All Base Data'!$L$2022)</f>
        <v>4.8139669225072592E-3</v>
      </c>
      <c r="M1176" s="178">
        <f>IF('9 All Base Data'!$R1176="","",IF('9 All Base Data'!$R1176=0,0,('9 All Base Data'!$R1176*Basecase_Pop_2006)/(1+(1/(BaseCase_CardiacHA_All*('9 All Base Data'!$W1176*Basecase_PM10)/10)))))</f>
        <v>0.36341768880583669</v>
      </c>
      <c r="N1176" s="178">
        <f>IF('9 All Base Data'!$S1176="","",IF('9 All Base Data'!$S1176=0,0,('9 All Base Data'!S1176*Basecase_Pop_2006)/(1+(1/(BaseCase_RespHA_All*('9 All Base Data'!$W1176*Basecase_PM10)/10)))))</f>
        <v>0.90324390324390313</v>
      </c>
      <c r="O1176" s="178">
        <f>IF('9 All Base Data'!$T1176="","",IF('9 All Base Data'!$T1176=0,0,('9 All Base Data'!$T1176*Basecase_Pop_2006)/(1+(1/(BaseCase_RespHA_Child_1_4*('9 All Base Data'!$W1176*Basecase_PM10)/10)))))</f>
        <v>0.30360060118930932</v>
      </c>
      <c r="P1176" s="179">
        <f>IF('9 All Base Data'!$U1176="","",IF('9 All Base Data'!$U1176=0,0,('9 All Base Data'!$U1176*Basecase_Pop_2006)/(1+(1/(BaseCase_RespHA_Child_5_14*('9 All Base Data'!$W1176*Basecase_PM10)/10)))))</f>
        <v>0.34310395030573621</v>
      </c>
      <c r="Q1176" s="156">
        <f>IF('7 Base case Results'!$G1176="..C",0,BaseCase_RADs_All*'7 Base case Results'!$G1176*('9 All Base Data'!$V1176*Basecase_PM10)/10)</f>
        <v>1423.4939999999999</v>
      </c>
      <c r="R1176" s="189">
        <f t="shared" si="180"/>
        <v>1.1753619127673485</v>
      </c>
      <c r="S1176" s="178">
        <f t="shared" si="181"/>
        <v>0.19942318358291736</v>
      </c>
      <c r="T1176" s="179">
        <f t="shared" si="182"/>
        <v>1.7137722244125842E-2</v>
      </c>
      <c r="U1176" s="178">
        <f t="shared" si="183"/>
        <v>2.3077023239170629E-3</v>
      </c>
      <c r="V1176" s="178">
        <f t="shared" si="184"/>
        <v>4.0962111012111009E-3</v>
      </c>
      <c r="W1176" s="178">
        <f t="shared" si="185"/>
        <v>1.3768287263935179E-3</v>
      </c>
      <c r="X1176" s="179">
        <f t="shared" si="186"/>
        <v>1.5559764146365136E-3</v>
      </c>
      <c r="Y1176" s="179">
        <f t="shared" si="187"/>
        <v>8.8256628000000004E-2</v>
      </c>
      <c r="Z1176" s="186">
        <f t="shared" si="188"/>
        <v>1.2871601764366023</v>
      </c>
      <c r="AA1176" s="156">
        <f>$J1176*'9 All Base Data'!$Y1176</f>
        <v>1.8842662777063212E-2</v>
      </c>
      <c r="AB1176" s="156">
        <f>$K1176*'9 All Base Data'!$Y1176</f>
        <v>3.1970270240712427E-3</v>
      </c>
      <c r="AC1176" s="178">
        <f>$L1176*'9 All Base Data'!$Y1176</f>
        <v>2.7474118184817953E-4</v>
      </c>
      <c r="AD1176" s="178">
        <f>IF($M1176="","",$M1176*'9 All Base Data'!$Y1176)</f>
        <v>2.0740858201627771E-2</v>
      </c>
      <c r="AE1176" s="178">
        <f>IF($N1176="","",$N1176*'9 All Base Data'!$Y1176)</f>
        <v>5.1549647404960632E-2</v>
      </c>
      <c r="AF1176" s="178">
        <f>IF($O1176="","",$O1176*'9 All Base Data'!$Y1176)</f>
        <v>1.7326996492349263E-2</v>
      </c>
      <c r="AG1176" s="178">
        <f>IF($P1176="","",$P1176*'9 All Base Data'!$Y1176)</f>
        <v>1.9581519009416265E-2</v>
      </c>
      <c r="AH1176" s="167">
        <f>$Q1176*'9 All Base Data'!$Y1176</f>
        <v>81.241194675699958</v>
      </c>
      <c r="AI1176" s="178">
        <f>$R1176*'9 All Base Data'!$Y1176</f>
        <v>6.7079879486345029E-2</v>
      </c>
      <c r="AJ1176" s="178">
        <f>$S1176*'9 All Base Data'!$Y1176</f>
        <v>1.1381416205693625E-2</v>
      </c>
      <c r="AK1176" s="178">
        <f>$T1176*'9 All Base Data'!$Y1176</f>
        <v>9.7807860737951914E-4</v>
      </c>
      <c r="AL1176" s="178">
        <f>IF($U1176="","",$U1176*'9 All Base Data'!$Y1176)</f>
        <v>1.3170444958033635E-4</v>
      </c>
      <c r="AM1176" s="178">
        <f>IF($V1176="","",$V1176*'9 All Base Data'!$Y1176)</f>
        <v>2.3377765098149647E-4</v>
      </c>
      <c r="AN1176" s="178">
        <f>IF($W1176="","",$W1176*'9 All Base Data'!$Y1176)</f>
        <v>7.8577929092803916E-5</v>
      </c>
      <c r="AO1176" s="178">
        <f>IF($X1176="","",$X1176*'9 All Base Data'!$Y1176)</f>
        <v>8.8802188707702765E-5</v>
      </c>
      <c r="AP1176" s="178">
        <f>$Y1176*'9 All Base Data'!$Y1176</f>
        <v>5.0369540698933972E-3</v>
      </c>
      <c r="AQ1176" s="179">
        <f t="shared" si="189"/>
        <v>7.3460394264179774E-2</v>
      </c>
    </row>
    <row r="1177" spans="1:43" x14ac:dyDescent="0.25">
      <c r="A1177" s="124">
        <v>568202</v>
      </c>
      <c r="B1177" s="125" t="s">
        <v>1230</v>
      </c>
      <c r="C1177" s="126" t="s">
        <v>980</v>
      </c>
      <c r="D1177" s="101" t="s">
        <v>2106</v>
      </c>
      <c r="E1177" s="142"/>
      <c r="F1177" s="191" t="str">
        <f>IF('9 All Base Data'!G1177="Rural Centre","Rural",IF('9 All Base Data'!G1177="Rural (Incl.some Off Shore Islands)","Rural",IF('9 All Base Data'!G1177="Inlet-in TA but not in Urban Area","Rural",IF('9 All Base Data'!G1177="Rural (Incl.some Off Shore Islands)","Rural",IF('9 All Base Data'!G1177="Inlet-not in TA","Rural",IF('9 All Base Data'!G1177="Inland Water not in Urban Area","Rural",IF('9 All Base Data'!G1177="Oceanic-in Region but not in TA","Rural",'9 All Base Data'!G1177)))))))</f>
        <v>Lower Hutt Zone</v>
      </c>
      <c r="G1177" s="177">
        <f>IF('9 All Base Data'!I1177="..C","..C",'9 All Base Data'!I1177*Basecase_Pop_2006)</f>
        <v>2925</v>
      </c>
      <c r="H1177" s="177">
        <f>IF('9 All Base Data'!J1177="..C","..C",'9 All Base Data'!J1177*Basecase_Pop_2006)</f>
        <v>1560</v>
      </c>
      <c r="I1177" s="191">
        <f>IF('9 All Base Data'!L1177="..C","..C",'9 All Base Data'!L1177*Basecase_Pop_2006)</f>
        <v>51</v>
      </c>
      <c r="J1177" s="156">
        <f>IF('9 All Base Data'!$P1177=0,0,('9 All Base Data'!$P1177*Basecase_Pop_2006)/(1+(1/(BaseCase_Mort_AllAdults_30*('9 All Base Data'!$W1177*Basecase_PM10)/10))))</f>
        <v>1.5847576351919308</v>
      </c>
      <c r="K1177" s="156">
        <f>IF('9 All Base Data'!$Q1177=0,0,('9 All Base Data'!$Q1177*Basecase_Pop_2006)/(1+(1/(BaseCase_Mort_Maori_30*('9 All Base Data'!$W1177*Basecase_PM10)/10))))</f>
        <v>0.22407099278979478</v>
      </c>
      <c r="L1177" s="179">
        <f>133/(1+1/(BaseCase_Mort_Child_0_1*'9 All Base Data'!$AB$10/10))*IF('9 All Base Data'!$L1177="..C",0,'9 All Base Data'!L1177/'9 All Base Data'!$L$2022)</f>
        <v>7.4397670620566722E-3</v>
      </c>
      <c r="M1177" s="178">
        <f>IF('9 All Base Data'!$R1177="","",IF('9 All Base Data'!$R1177=0,0,('9 All Base Data'!$R1177*Basecase_Pop_2006)/(1+(1/(BaseCase_CardiacHA_All*('9 All Base Data'!$W1177*Basecase_PM10)/10)))))</f>
        <v>0.3172375405045425</v>
      </c>
      <c r="N1177" s="178">
        <f>IF('9 All Base Data'!$S1177="","",IF('9 All Base Data'!$S1177=0,0,('9 All Base Data'!S1177*Basecase_Pop_2006)/(1+(1/(BaseCase_RespHA_All*('9 All Base Data'!$W1177*Basecase_PM10)/10)))))</f>
        <v>0.72326172326172322</v>
      </c>
      <c r="O1177" s="178">
        <f>IF('9 All Base Data'!$T1177="","",IF('9 All Base Data'!$T1177=0,0,('9 All Base Data'!$T1177*Basecase_Pop_2006)/(1+(1/(BaseCase_RespHA_Child_1_4*('9 All Base Data'!$W1177*Basecase_PM10)/10)))))</f>
        <v>0.31680062732797487</v>
      </c>
      <c r="P1177" s="179">
        <f>IF('9 All Base Data'!$U1177="","",IF('9 All Base Data'!$U1177=0,0,('9 All Base Data'!$U1177*Basecase_Pop_2006)/(1+(1/(BaseCase_RespHA_Child_5_14*('9 All Base Data'!$W1177*Basecase_PM10)/10)))))</f>
        <v>0.21566534019217706</v>
      </c>
      <c r="Q1177" s="156">
        <f>IF('7 Base case Results'!$G1177="..C",0,BaseCase_RADs_All*'7 Base case Results'!$G1177*('9 All Base Data'!$V1177*Basecase_PM10)/10)</f>
        <v>1595.2949999999998</v>
      </c>
      <c r="R1177" s="189">
        <f t="shared" si="180"/>
        <v>5.6417371812832737</v>
      </c>
      <c r="S1177" s="178">
        <f t="shared" si="181"/>
        <v>0.79769273433166943</v>
      </c>
      <c r="T1177" s="179">
        <f t="shared" si="182"/>
        <v>2.6485570740921754E-2</v>
      </c>
      <c r="U1177" s="178">
        <f t="shared" si="183"/>
        <v>2.0144583822038447E-3</v>
      </c>
      <c r="V1177" s="178">
        <f t="shared" si="184"/>
        <v>3.2799919149919146E-3</v>
      </c>
      <c r="W1177" s="178">
        <f t="shared" si="185"/>
        <v>1.4366908449323661E-3</v>
      </c>
      <c r="X1177" s="179">
        <f t="shared" si="186"/>
        <v>9.78042317771523E-4</v>
      </c>
      <c r="Y1177" s="179">
        <f t="shared" si="187"/>
        <v>9.8908289999999996E-2</v>
      </c>
      <c r="Z1177" s="186">
        <f t="shared" si="188"/>
        <v>5.7724254923213918</v>
      </c>
      <c r="AA1177" s="156">
        <f>$J1177*'9 All Base Data'!$Y1177</f>
        <v>9.0444781329903426E-2</v>
      </c>
      <c r="AB1177" s="156">
        <f>$K1177*'9 All Base Data'!$Y1177</f>
        <v>1.2788108096284971E-2</v>
      </c>
      <c r="AC1177" s="178">
        <f>$L1177*'9 All Base Data'!$Y1177</f>
        <v>4.2460000831082281E-4</v>
      </c>
      <c r="AD1177" s="178">
        <f>IF($M1177="","",$M1177*'9 All Base Data'!$Y1177)</f>
        <v>1.8105279535122584E-2</v>
      </c>
      <c r="AE1177" s="178">
        <f>IF($N1177="","",$N1177*'9 All Base Data'!$Y1177)</f>
        <v>4.1277761944193574E-2</v>
      </c>
      <c r="AF1177" s="178">
        <f>IF($O1177="","",$O1177*'9 All Base Data'!$Y1177)</f>
        <v>1.8080344165929661E-2</v>
      </c>
      <c r="AG1177" s="178">
        <f>IF($P1177="","",$P1177*'9 All Base Data'!$Y1177)</f>
        <v>1.2308383377347368E-2</v>
      </c>
      <c r="AH1177" s="167">
        <f>$Q1177*'9 All Base Data'!$Y1177</f>
        <v>91.046166446905119</v>
      </c>
      <c r="AI1177" s="178">
        <f>$R1177*'9 All Base Data'!$Y1177</f>
        <v>0.32198342153445619</v>
      </c>
      <c r="AJ1177" s="178">
        <f>$S1177*'9 All Base Data'!$Y1177</f>
        <v>4.5525664822774502E-2</v>
      </c>
      <c r="AK1177" s="178">
        <f>$T1177*'9 All Base Data'!$Y1177</f>
        <v>1.5115760295865293E-3</v>
      </c>
      <c r="AL1177" s="178">
        <f>IF($U1177="","",$U1177*'9 All Base Data'!$Y1177)</f>
        <v>1.149685250480284E-4</v>
      </c>
      <c r="AM1177" s="178">
        <f>IF($V1177="","",$V1177*'9 All Base Data'!$Y1177)</f>
        <v>1.8719465041691784E-4</v>
      </c>
      <c r="AN1177" s="178">
        <f>IF($W1177="","",$W1177*'9 All Base Data'!$Y1177)</f>
        <v>8.1994360792491018E-5</v>
      </c>
      <c r="AO1177" s="178">
        <f>IF($X1177="","",$X1177*'9 All Base Data'!$Y1177)</f>
        <v>5.5818518616270317E-5</v>
      </c>
      <c r="AP1177" s="178">
        <f>$Y1177*'9 All Base Data'!$Y1177</f>
        <v>5.6448623197081172E-3</v>
      </c>
      <c r="AQ1177" s="179">
        <f t="shared" si="189"/>
        <v>0.32944202305921583</v>
      </c>
    </row>
    <row r="1178" spans="1:43" x14ac:dyDescent="0.25">
      <c r="A1178" s="124">
        <v>568301</v>
      </c>
      <c r="B1178" s="125" t="s">
        <v>1231</v>
      </c>
      <c r="C1178" s="126" t="s">
        <v>980</v>
      </c>
      <c r="D1178" s="101" t="s">
        <v>2106</v>
      </c>
      <c r="E1178" s="142"/>
      <c r="F1178" s="191" t="str">
        <f>IF('9 All Base Data'!G1178="Rural Centre","Rural",IF('9 All Base Data'!G1178="Rural (Incl.some Off Shore Islands)","Rural",IF('9 All Base Data'!G1178="Inlet-in TA but not in Urban Area","Rural",IF('9 All Base Data'!G1178="Rural (Incl.some Off Shore Islands)","Rural",IF('9 All Base Data'!G1178="Inlet-not in TA","Rural",IF('9 All Base Data'!G1178="Inland Water not in Urban Area","Rural",IF('9 All Base Data'!G1178="Oceanic-in Region but not in TA","Rural",'9 All Base Data'!G1178)))))))</f>
        <v>Lower Hutt Zone</v>
      </c>
      <c r="G1178" s="177">
        <f>IF('9 All Base Data'!I1178="..C","..C",'9 All Base Data'!I1178*Basecase_Pop_2006)</f>
        <v>2334</v>
      </c>
      <c r="H1178" s="177">
        <f>IF('9 All Base Data'!J1178="..C","..C",'9 All Base Data'!J1178*Basecase_Pop_2006)</f>
        <v>1416</v>
      </c>
      <c r="I1178" s="191">
        <f>IF('9 All Base Data'!L1178="..C","..C",'9 All Base Data'!L1178*Basecase_Pop_2006)</f>
        <v>39</v>
      </c>
      <c r="J1178" s="156">
        <f>IF('9 All Base Data'!$P1178=0,0,('9 All Base Data'!$P1178*Basecase_Pop_2006)/(1+(1/(BaseCase_Mort_AllAdults_30*('9 All Base Data'!$W1178*Basecase_PM10)/10))))</f>
        <v>1.1445471809719499</v>
      </c>
      <c r="K1178" s="156">
        <f>IF('9 All Base Data'!$Q1178=0,0,('9 All Base Data'!$Q1178*Basecase_Pop_2006)/(1+(1/(BaseCase_Mort_Maori_30*('9 All Base Data'!$W1178*Basecase_PM10)/10))))</f>
        <v>0.39212423738214092</v>
      </c>
      <c r="L1178" s="179">
        <f>133/(1+1/(BaseCase_Mort_Child_0_1*'9 All Base Data'!$AB$10/10))*IF('9 All Base Data'!$L1178="..C",0,'9 All Base Data'!L1178/'9 All Base Data'!$L$2022)</f>
        <v>5.6892336356903963E-3</v>
      </c>
      <c r="M1178" s="178">
        <f>IF('9 All Base Data'!$R1178="","",IF('9 All Base Data'!$R1178=0,0,('9 All Base Data'!$R1178*Basecase_Pop_2006)/(1+(1/(BaseCase_CardiacHA_All*('9 All Base Data'!$W1178*Basecase_PM10)/10)))))</f>
        <v>0.29515138262131485</v>
      </c>
      <c r="N1178" s="178">
        <f>IF('9 All Base Data'!$S1178="","",IF('9 All Base Data'!$S1178=0,0,('9 All Base Data'!S1178*Basecase_Pop_2006)/(1+(1/(BaseCase_RespHA_All*('9 All Base Data'!$W1178*Basecase_PM10)/10)))))</f>
        <v>0.46995346995346993</v>
      </c>
      <c r="O1178" s="178">
        <f>IF('9 All Base Data'!$T1178="","",IF('9 All Base Data'!$T1178=0,0,('9 All Base Data'!$T1178*Basecase_Pop_2006)/(1+(1/(BaseCase_RespHA_Child_1_4*('9 All Base Data'!$W1178*Basecase_PM10)/10)))))</f>
        <v>0.12540024831732338</v>
      </c>
      <c r="P1178" s="179">
        <f>IF('9 All Base Data'!$U1178="","",IF('9 All Base Data'!$U1178=0,0,('9 All Base Data'!$U1178*Basecase_Pop_2006)/(1+(1/(BaseCase_RespHA_Child_5_14*('9 All Base Data'!$W1178*Basecase_PM10)/10)))))</f>
        <v>9.8029700087353219E-2</v>
      </c>
      <c r="Q1178" s="156">
        <f>IF('7 Base case Results'!$G1178="..C",0,BaseCase_RADs_All*'7 Base case Results'!$G1178*('9 All Base Data'!$V1178*Basecase_PM10)/10)</f>
        <v>1272.9635999999998</v>
      </c>
      <c r="R1178" s="189">
        <f t="shared" si="180"/>
        <v>4.0745879642601412</v>
      </c>
      <c r="S1178" s="178">
        <f t="shared" si="181"/>
        <v>1.3959622850804216</v>
      </c>
      <c r="T1178" s="179">
        <f t="shared" si="182"/>
        <v>2.0253671743057811E-2</v>
      </c>
      <c r="U1178" s="178">
        <f t="shared" si="183"/>
        <v>1.8742112796453494E-3</v>
      </c>
      <c r="V1178" s="178">
        <f t="shared" si="184"/>
        <v>2.131238986238986E-3</v>
      </c>
      <c r="W1178" s="178">
        <f t="shared" si="185"/>
        <v>5.6869012611906154E-4</v>
      </c>
      <c r="X1178" s="179">
        <f t="shared" si="186"/>
        <v>4.4456468989614682E-4</v>
      </c>
      <c r="Y1178" s="179">
        <f t="shared" si="187"/>
        <v>7.8923743199999979E-2</v>
      </c>
      <c r="Z1178" s="186">
        <f t="shared" si="188"/>
        <v>4.1777708294690834</v>
      </c>
      <c r="AA1178" s="156">
        <f>$J1178*'9 All Base Data'!$Y1178</f>
        <v>6.5321230960485796E-2</v>
      </c>
      <c r="AB1178" s="156">
        <f>$K1178*'9 All Base Data'!$Y1178</f>
        <v>2.2379189168498702E-2</v>
      </c>
      <c r="AC1178" s="178">
        <f>$L1178*'9 All Base Data'!$Y1178</f>
        <v>3.246941240023939E-4</v>
      </c>
      <c r="AD1178" s="178">
        <f>IF($M1178="","",$M1178*'9 All Base Data'!$Y1178)</f>
        <v>1.6844785390272277E-2</v>
      </c>
      <c r="AE1178" s="178">
        <f>IF($N1178="","",$N1178*'9 All Base Data'!$Y1178)</f>
        <v>2.6821034258669555E-2</v>
      </c>
      <c r="AF1178" s="178">
        <f>IF($O1178="","",$O1178*'9 All Base Data'!$Y1178)</f>
        <v>7.1568028990138246E-3</v>
      </c>
      <c r="AG1178" s="178">
        <f>IF($P1178="","",$P1178*'9 All Base Data'!$Y1178)</f>
        <v>5.5947197169760772E-3</v>
      </c>
      <c r="AH1178" s="167">
        <f>$Q1178*'9 All Base Data'!$Y1178</f>
        <v>72.650171790453513</v>
      </c>
      <c r="AI1178" s="178">
        <f>$R1178*'9 All Base Data'!$Y1178</f>
        <v>0.23254358221932941</v>
      </c>
      <c r="AJ1178" s="178">
        <f>$S1178*'9 All Base Data'!$Y1178</f>
        <v>7.9669913439855383E-2</v>
      </c>
      <c r="AK1178" s="178">
        <f>$T1178*'9 All Base Data'!$Y1178</f>
        <v>1.1559110814485223E-3</v>
      </c>
      <c r="AL1178" s="178">
        <f>IF($U1178="","",$U1178*'9 All Base Data'!$Y1178)</f>
        <v>1.0696438722822896E-4</v>
      </c>
      <c r="AM1178" s="178">
        <f>IF($V1178="","",$V1178*'9 All Base Data'!$Y1178)</f>
        <v>1.2163339036306644E-4</v>
      </c>
      <c r="AN1178" s="178">
        <f>IF($W1178="","",$W1178*'9 All Base Data'!$Y1178)</f>
        <v>3.2456101147027693E-5</v>
      </c>
      <c r="AO1178" s="178">
        <f>IF($X1178="","",$X1178*'9 All Base Data'!$Y1178)</f>
        <v>2.5372053916486507E-5</v>
      </c>
      <c r="AP1178" s="178">
        <f>$Y1178*'9 All Base Data'!$Y1178</f>
        <v>4.5043106510081173E-3</v>
      </c>
      <c r="AQ1178" s="179">
        <f t="shared" si="189"/>
        <v>0.23843240172937735</v>
      </c>
    </row>
    <row r="1179" spans="1:43" x14ac:dyDescent="0.25">
      <c r="A1179" s="124">
        <v>568302</v>
      </c>
      <c r="B1179" s="125" t="s">
        <v>1232</v>
      </c>
      <c r="C1179" s="126" t="s">
        <v>980</v>
      </c>
      <c r="D1179" s="101" t="s">
        <v>2106</v>
      </c>
      <c r="E1179" s="142"/>
      <c r="F1179" s="191" t="str">
        <f>IF('9 All Base Data'!G1179="Rural Centre","Rural",IF('9 All Base Data'!G1179="Rural (Incl.some Off Shore Islands)","Rural",IF('9 All Base Data'!G1179="Inlet-in TA but not in Urban Area","Rural",IF('9 All Base Data'!G1179="Rural (Incl.some Off Shore Islands)","Rural",IF('9 All Base Data'!G1179="Inlet-not in TA","Rural",IF('9 All Base Data'!G1179="Inland Water not in Urban Area","Rural",IF('9 All Base Data'!G1179="Oceanic-in Region but not in TA","Rural",'9 All Base Data'!G1179)))))))</f>
        <v>Lower Hutt Zone</v>
      </c>
      <c r="G1179" s="177">
        <f>IF('9 All Base Data'!I1179="..C","..C",'9 All Base Data'!I1179*Basecase_Pop_2006)</f>
        <v>4659</v>
      </c>
      <c r="H1179" s="177">
        <f>IF('9 All Base Data'!J1179="..C","..C",'9 All Base Data'!J1179*Basecase_Pop_2006)</f>
        <v>2496</v>
      </c>
      <c r="I1179" s="191">
        <f>IF('9 All Base Data'!L1179="..C","..C",'9 All Base Data'!L1179*Basecase_Pop_2006)</f>
        <v>75</v>
      </c>
      <c r="J1179" s="156">
        <f>IF('9 All Base Data'!$P1179=0,0,('9 All Base Data'!$P1179*Basecase_Pop_2006)/(1+(1/(BaseCase_Mort_AllAdults_30*('9 All Base Data'!$W1179*Basecase_PM10)/10))))</f>
        <v>1.0785156128389528</v>
      </c>
      <c r="K1179" s="156">
        <f>IF('9 All Base Data'!$Q1179=0,0,('9 All Base Data'!$Q1179*Basecase_Pop_2006)/(1+(1/(BaseCase_Mort_Maori_30*('9 All Base Data'!$W1179*Basecase_PM10)/10))))</f>
        <v>0.28008874098724351</v>
      </c>
      <c r="L1179" s="179">
        <f>133/(1+1/(BaseCase_Mort_Child_0_1*'9 All Base Data'!$AB$10/10))*IF('9 All Base Data'!$L1179="..C",0,'9 All Base Data'!L1179/'9 All Base Data'!$L$2022)</f>
        <v>1.0940833914789226E-2</v>
      </c>
      <c r="M1179" s="178">
        <f>IF('9 All Base Data'!$R1179="","",IF('9 All Base Data'!$R1179=0,0,('9 All Base Data'!$R1179*Basecase_Pop_2006)/(1+(1/(BaseCase_CardiacHA_All*('9 All Base Data'!$W1179*Basecase_PM10)/10)))))</f>
        <v>0.52002862652326898</v>
      </c>
      <c r="N1179" s="178">
        <f>IF('9 All Base Data'!$S1179="","",IF('9 All Base Data'!$S1179=0,0,('9 All Base Data'!S1179*Basecase_Pop_2006)/(1+(1/(BaseCase_RespHA_All*('9 All Base Data'!$W1179*Basecase_PM10)/10)))))</f>
        <v>1.2265452265452266</v>
      </c>
      <c r="O1179" s="178">
        <f>IF('9 All Base Data'!$T1179="","",IF('9 All Base Data'!$T1179=0,0,('9 All Base Data'!$T1179*Basecase_Pop_2006)/(1+(1/(BaseCase_RespHA_Child_1_4*('9 All Base Data'!$W1179*Basecase_PM10)/10)))))</f>
        <v>0.45540090178396392</v>
      </c>
      <c r="P1179" s="179">
        <f>IF('9 All Base Data'!$U1179="","",IF('9 All Base Data'!$U1179=0,0,('9 All Base Data'!$U1179*Basecase_Pop_2006)/(1+(1/(BaseCase_RespHA_Child_5_14*('9 All Base Data'!$W1179*Basecase_PM10)/10)))))</f>
        <v>0.34310395030573621</v>
      </c>
      <c r="Q1179" s="156">
        <f>IF('7 Base case Results'!$G1179="..C",0,BaseCase_RADs_All*'7 Base case Results'!$G1179*('9 All Base Data'!$V1179*Basecase_PM10)/10)</f>
        <v>2541.0186000000003</v>
      </c>
      <c r="R1179" s="189">
        <f t="shared" si="180"/>
        <v>3.8395155817066722</v>
      </c>
      <c r="S1179" s="178">
        <f t="shared" si="181"/>
        <v>0.99711591791458698</v>
      </c>
      <c r="T1179" s="179">
        <f t="shared" si="182"/>
        <v>3.8949368736649642E-2</v>
      </c>
      <c r="U1179" s="178">
        <f t="shared" si="183"/>
        <v>3.3021817784227576E-3</v>
      </c>
      <c r="V1179" s="178">
        <f t="shared" si="184"/>
        <v>5.5623826023826024E-3</v>
      </c>
      <c r="W1179" s="178">
        <f t="shared" si="185"/>
        <v>2.0652430895902762E-3</v>
      </c>
      <c r="X1179" s="179">
        <f t="shared" si="186"/>
        <v>1.5559764146365136E-3</v>
      </c>
      <c r="Y1179" s="179">
        <f t="shared" si="187"/>
        <v>0.15754315320000004</v>
      </c>
      <c r="Z1179" s="186">
        <f t="shared" si="188"/>
        <v>4.0448726680241274</v>
      </c>
      <c r="AA1179" s="156">
        <f>$J1179*'9 All Base Data'!$Y1179</f>
        <v>6.1552698405073158E-2</v>
      </c>
      <c r="AB1179" s="156">
        <f>$K1179*'9 All Base Data'!$Y1179</f>
        <v>1.5985135120356216E-2</v>
      </c>
      <c r="AC1179" s="178">
        <f>$L1179*'9 All Base Data'!$Y1179</f>
        <v>6.2441177692768078E-4</v>
      </c>
      <c r="AD1179" s="178">
        <f>IF($M1179="","",$M1179*'9 All Base Data'!$Y1179)</f>
        <v>2.9678907592384486E-2</v>
      </c>
      <c r="AE1179" s="178">
        <f>IF($N1179="","",$N1179*'9 All Base Data'!$Y1179)</f>
        <v>7.000099721411629E-2</v>
      </c>
      <c r="AF1179" s="178">
        <f>IF($O1179="","",$O1179*'9 All Base Data'!$Y1179)</f>
        <v>2.5990494738523891E-2</v>
      </c>
      <c r="AG1179" s="178">
        <f>IF($P1179="","",$P1179*'9 All Base Data'!$Y1179)</f>
        <v>1.9581519009416265E-2</v>
      </c>
      <c r="AH1179" s="167">
        <f>$Q1179*'9 All Base Data'!$Y1179</f>
        <v>145.02020153030119</v>
      </c>
      <c r="AI1179" s="178">
        <f>$R1179*'9 All Base Data'!$Y1179</f>
        <v>0.21912760632206044</v>
      </c>
      <c r="AJ1179" s="178">
        <f>$S1179*'9 All Base Data'!$Y1179</f>
        <v>5.6907081028468136E-2</v>
      </c>
      <c r="AK1179" s="178">
        <f>$T1179*'9 All Base Data'!$Y1179</f>
        <v>2.2229059258625432E-3</v>
      </c>
      <c r="AL1179" s="178">
        <f>IF($U1179="","",$U1179*'9 All Base Data'!$Y1179)</f>
        <v>1.8846106321164147E-4</v>
      </c>
      <c r="AM1179" s="178">
        <f>IF($V1179="","",$V1179*'9 All Base Data'!$Y1179)</f>
        <v>3.1745452236601736E-4</v>
      </c>
      <c r="AN1179" s="178">
        <f>IF($W1179="","",$W1179*'9 All Base Data'!$Y1179)</f>
        <v>1.1786689363920583E-4</v>
      </c>
      <c r="AO1179" s="178">
        <f>IF($X1179="","",$X1179*'9 All Base Data'!$Y1179)</f>
        <v>8.8802188707702765E-5</v>
      </c>
      <c r="AP1179" s="178">
        <f>$Y1179*'9 All Base Data'!$Y1179</f>
        <v>8.9912524948786762E-3</v>
      </c>
      <c r="AQ1179" s="179">
        <f t="shared" si="189"/>
        <v>0.2308476803283793</v>
      </c>
    </row>
    <row r="1180" spans="1:43" x14ac:dyDescent="0.25">
      <c r="A1180" s="124">
        <v>568303</v>
      </c>
      <c r="B1180" s="125" t="s">
        <v>1233</v>
      </c>
      <c r="C1180" s="126" t="s">
        <v>980</v>
      </c>
      <c r="D1180" s="101" t="s">
        <v>2106</v>
      </c>
      <c r="E1180" s="142"/>
      <c r="F1180" s="191" t="str">
        <f>IF('9 All Base Data'!G1180="Rural Centre","Rural",IF('9 All Base Data'!G1180="Rural (Incl.some Off Shore Islands)","Rural",IF('9 All Base Data'!G1180="Inlet-in TA but not in Urban Area","Rural",IF('9 All Base Data'!G1180="Rural (Incl.some Off Shore Islands)","Rural",IF('9 All Base Data'!G1180="Inlet-not in TA","Rural",IF('9 All Base Data'!G1180="Inland Water not in Urban Area","Rural",IF('9 All Base Data'!G1180="Oceanic-in Region but not in TA","Rural",'9 All Base Data'!G1180)))))))</f>
        <v>Lower Hutt Zone</v>
      </c>
      <c r="G1180" s="177">
        <f>IF('9 All Base Data'!I1180="..C","..C",'9 All Base Data'!I1180*Basecase_Pop_2006)</f>
        <v>3528</v>
      </c>
      <c r="H1180" s="177">
        <f>IF('9 All Base Data'!J1180="..C","..C",'9 All Base Data'!J1180*Basecase_Pop_2006)</f>
        <v>1896</v>
      </c>
      <c r="I1180" s="191">
        <f>IF('9 All Base Data'!L1180="..C","..C",'9 All Base Data'!L1180*Basecase_Pop_2006)</f>
        <v>57</v>
      </c>
      <c r="J1180" s="156">
        <f>IF('9 All Base Data'!$P1180=0,0,('9 All Base Data'!$P1180*Basecase_Pop_2006)/(1+(1/(BaseCase_Mort_AllAdults_30*('9 All Base Data'!$W1180*Basecase_PM10)/10))))</f>
        <v>3.7637993835808357</v>
      </c>
      <c r="K1180" s="156">
        <f>IF('9 All Base Data'!$Q1180=0,0,('9 All Base Data'!$Q1180*Basecase_Pop_2006)/(1+(1/(BaseCase_Mort_Maori_30*('9 All Base Data'!$W1180*Basecase_PM10)/10))))</f>
        <v>0.72823072656683296</v>
      </c>
      <c r="L1180" s="179">
        <f>133/(1+1/(BaseCase_Mort_Child_0_1*'9 All Base Data'!$AB$10/10))*IF('9 All Base Data'!$L1180="..C",0,'9 All Base Data'!L1180/'9 All Base Data'!$L$2022)</f>
        <v>8.3150337752398093E-3</v>
      </c>
      <c r="M1180" s="178">
        <f>IF('9 All Base Data'!$R1180="","",IF('9 All Base Data'!$R1180=0,0,('9 All Base Data'!$R1180*Basecase_Pop_2006)/(1+(1/(BaseCase_CardiacHA_All*('9 All Base Data'!$W1180*Basecase_PM10)/10)))))</f>
        <v>0.26503389459873172</v>
      </c>
      <c r="N1180" s="178">
        <f>IF('9 All Base Data'!$S1180="","",IF('9 All Base Data'!$S1180=0,0,('9 All Base Data'!S1180*Basecase_Pop_2006)/(1+(1/(BaseCase_RespHA_All*('9 All Base Data'!$W1180*Basecase_PM10)/10)))))</f>
        <v>0.73992673992673985</v>
      </c>
      <c r="O1180" s="178">
        <f>IF('9 All Base Data'!$T1180="","",IF('9 All Base Data'!$T1180=0,0,('9 All Base Data'!$T1180*Basecase_Pop_2006)/(1+(1/(BaseCase_RespHA_Child_1_4*('9 All Base Data'!$W1180*Basecase_PM10)/10)))))</f>
        <v>0.44880088871463114</v>
      </c>
      <c r="P1180" s="179">
        <f>IF('9 All Base Data'!$U1180="","",IF('9 All Base Data'!$U1180=0,0,('9 All Base Data'!$U1180*Basecase_Pop_2006)/(1+(1/(BaseCase_RespHA_Child_5_14*('9 All Base Data'!$W1180*Basecase_PM10)/10)))))</f>
        <v>0.21566534019217706</v>
      </c>
      <c r="Q1180" s="156">
        <f>IF('7 Base case Results'!$G1180="..C",0,BaseCase_RADs_All*'7 Base case Results'!$G1180*('9 All Base Data'!$V1180*Basecase_PM10)/10)</f>
        <v>1924.1712</v>
      </c>
      <c r="R1180" s="189">
        <f t="shared" si="180"/>
        <v>13.399125805547776</v>
      </c>
      <c r="S1180" s="178">
        <f t="shared" si="181"/>
        <v>2.5925013865779252</v>
      </c>
      <c r="T1180" s="179">
        <f t="shared" si="182"/>
        <v>2.9601520239853723E-2</v>
      </c>
      <c r="U1180" s="178">
        <f t="shared" si="183"/>
        <v>1.6829652307019465E-3</v>
      </c>
      <c r="V1180" s="178">
        <f t="shared" si="184"/>
        <v>3.3555677655677648E-3</v>
      </c>
      <c r="W1180" s="178">
        <f t="shared" si="185"/>
        <v>2.0353120303208522E-3</v>
      </c>
      <c r="X1180" s="179">
        <f t="shared" si="186"/>
        <v>9.78042317771523E-4</v>
      </c>
      <c r="Y1180" s="179">
        <f t="shared" si="187"/>
        <v>0.1192986144</v>
      </c>
      <c r="Z1180" s="186">
        <f t="shared" si="188"/>
        <v>13.553064473183898</v>
      </c>
      <c r="AA1180" s="156">
        <f>$J1180*'9 All Base Data'!$Y1180</f>
        <v>0.21480635565852063</v>
      </c>
      <c r="AB1180" s="156">
        <f>$K1180*'9 All Base Data'!$Y1180</f>
        <v>4.1561351312926154E-2</v>
      </c>
      <c r="AC1180" s="178">
        <f>$L1180*'9 All Base Data'!$Y1180</f>
        <v>4.7455295046503723E-4</v>
      </c>
      <c r="AD1180" s="178">
        <f>IF($M1180="","",$M1180*'9 All Base Data'!$Y1180)</f>
        <v>1.5125929738203679E-2</v>
      </c>
      <c r="AE1180" s="178">
        <f>IF($N1180="","",$N1180*'9 All Base Data'!$Y1180)</f>
        <v>4.2228862449820152E-2</v>
      </c>
      <c r="AF1180" s="178">
        <f>IF($O1180="","",$O1180*'9 All Base Data'!$Y1180)</f>
        <v>2.5613820901733694E-2</v>
      </c>
      <c r="AG1180" s="178">
        <f>IF($P1180="","",$P1180*'9 All Base Data'!$Y1180)</f>
        <v>1.2308383377347368E-2</v>
      </c>
      <c r="AH1180" s="167">
        <f>$Q1180*'9 All Base Data'!$Y1180</f>
        <v>109.81568383749787</v>
      </c>
      <c r="AI1180" s="178">
        <f>$R1180*'9 All Base Data'!$Y1180</f>
        <v>0.76471062614433349</v>
      </c>
      <c r="AJ1180" s="178">
        <f>$S1180*'9 All Base Data'!$Y1180</f>
        <v>0.1479584106740171</v>
      </c>
      <c r="AK1180" s="178">
        <f>$T1180*'9 All Base Data'!$Y1180</f>
        <v>1.6894085036555325E-3</v>
      </c>
      <c r="AL1180" s="178">
        <f>IF($U1180="","",$U1180*'9 All Base Data'!$Y1180)</f>
        <v>9.6049653837593362E-5</v>
      </c>
      <c r="AM1180" s="178">
        <f>IF($V1180="","",$V1180*'9 All Base Data'!$Y1180)</f>
        <v>1.9150789120993435E-4</v>
      </c>
      <c r="AN1180" s="178">
        <f>IF($W1180="","",$W1180*'9 All Base Data'!$Y1180)</f>
        <v>1.161586777893623E-4</v>
      </c>
      <c r="AO1180" s="178">
        <f>IF($X1180="","",$X1180*'9 All Base Data'!$Y1180)</f>
        <v>5.5818518616270317E-5</v>
      </c>
      <c r="AP1180" s="178">
        <f>$Y1180*'9 All Base Data'!$Y1180</f>
        <v>6.8085723979248681E-3</v>
      </c>
      <c r="AQ1180" s="179">
        <f t="shared" si="189"/>
        <v>0.77349616459096138</v>
      </c>
    </row>
    <row r="1181" spans="1:43" x14ac:dyDescent="0.25">
      <c r="A1181" s="124">
        <v>568401</v>
      </c>
      <c r="B1181" s="125" t="s">
        <v>1234</v>
      </c>
      <c r="C1181" s="126" t="s">
        <v>980</v>
      </c>
      <c r="D1181" s="101" t="s">
        <v>2106</v>
      </c>
      <c r="E1181" s="142"/>
      <c r="F1181" s="191" t="str">
        <f>IF('9 All Base Data'!G1181="Rural Centre","Rural",IF('9 All Base Data'!G1181="Rural (Incl.some Off Shore Islands)","Rural",IF('9 All Base Data'!G1181="Inlet-in TA but not in Urban Area","Rural",IF('9 All Base Data'!G1181="Rural (Incl.some Off Shore Islands)","Rural",IF('9 All Base Data'!G1181="Inlet-not in TA","Rural",IF('9 All Base Data'!G1181="Inland Water not in Urban Area","Rural",IF('9 All Base Data'!G1181="Oceanic-in Region but not in TA","Rural",'9 All Base Data'!G1181)))))))</f>
        <v>Lower Hutt Zone</v>
      </c>
      <c r="G1181" s="177">
        <f>IF('9 All Base Data'!I1181="..C","..C",'9 All Base Data'!I1181*Basecase_Pop_2006)</f>
        <v>2466</v>
      </c>
      <c r="H1181" s="177">
        <f>IF('9 All Base Data'!J1181="..C","..C",'9 All Base Data'!J1181*Basecase_Pop_2006)</f>
        <v>1764</v>
      </c>
      <c r="I1181" s="191">
        <f>IF('9 All Base Data'!L1181="..C","..C",'9 All Base Data'!L1181*Basecase_Pop_2006)</f>
        <v>18</v>
      </c>
      <c r="J1181" s="156">
        <f>IF('9 All Base Data'!$P1181=0,0,('9 All Base Data'!$P1181*Basecase_Pop_2006)/(1+(1/(BaseCase_Mort_AllAdults_30*('9 All Base Data'!$W1181*Basecase_PM10)/10))))</f>
        <v>0.9244419538619596</v>
      </c>
      <c r="K1181" s="156">
        <f>IF('9 All Base Data'!$Q1181=0,0,('9 All Base Data'!$Q1181*Basecase_Pop_2006)/(1+(1/(BaseCase_Mort_Maori_30*('9 All Base Data'!$W1181*Basecase_PM10)/10))))</f>
        <v>0.33610648918469216</v>
      </c>
      <c r="L1181" s="179">
        <f>133/(1+1/(BaseCase_Mort_Child_0_1*'9 All Base Data'!$AB$10/10))*IF('9 All Base Data'!$L1181="..C",0,'9 All Base Data'!L1181/'9 All Base Data'!$L$2022)</f>
        <v>2.6258001395494139E-3</v>
      </c>
      <c r="M1181" s="178">
        <f>IF('9 All Base Data'!$R1181="","",IF('9 All Base Data'!$R1181=0,0,('9 All Base Data'!$R1181*Basecase_Pop_2006)/(1+(1/(BaseCase_CardiacHA_All*('9 All Base Data'!$W1181*Basecase_PM10)/10)))))</f>
        <v>0.32125320557422027</v>
      </c>
      <c r="N1181" s="178">
        <f>IF('9 All Base Data'!$S1181="","",IF('9 All Base Data'!$S1181=0,0,('9 All Base Data'!S1181*Basecase_Pop_2006)/(1+(1/(BaseCase_RespHA_All*('9 All Base Data'!$W1181*Basecase_PM10)/10)))))</f>
        <v>0.60993960993960994</v>
      </c>
      <c r="O1181" s="178">
        <f>IF('9 All Base Data'!$T1181="","",IF('9 All Base Data'!$T1181=0,0,('9 All Base Data'!$T1181*Basecase_Pop_2006)/(1+(1/(BaseCase_RespHA_Child_1_4*('9 All Base Data'!$W1181*Basecase_PM10)/10)))))</f>
        <v>8.5800169901326523E-2</v>
      </c>
      <c r="P1181" s="179">
        <f>IF('9 All Base Data'!$U1181="","",IF('9 All Base Data'!$U1181=0,0,('9 All Base Data'!$U1181*Basecase_Pop_2006)/(1+(1/(BaseCase_RespHA_Child_5_14*('9 All Base Data'!$W1181*Basecase_PM10)/10)))))</f>
        <v>7.8423760069882567E-2</v>
      </c>
      <c r="Q1181" s="156">
        <f>IF('7 Base case Results'!$G1181="..C",0,BaseCase_RADs_All*'7 Base case Results'!$G1181*('9 All Base Data'!$V1181*Basecase_PM10)/10)</f>
        <v>1344.9564</v>
      </c>
      <c r="R1181" s="189">
        <f t="shared" si="180"/>
        <v>3.2910133557485759</v>
      </c>
      <c r="S1181" s="178">
        <f t="shared" si="181"/>
        <v>1.1965391014975042</v>
      </c>
      <c r="T1181" s="179">
        <f t="shared" si="182"/>
        <v>9.3478484967959141E-3</v>
      </c>
      <c r="U1181" s="178">
        <f t="shared" si="183"/>
        <v>2.0399578553962987E-3</v>
      </c>
      <c r="V1181" s="178">
        <f t="shared" si="184"/>
        <v>2.766076131076131E-3</v>
      </c>
      <c r="W1181" s="178">
        <f t="shared" si="185"/>
        <v>3.8910377050251576E-4</v>
      </c>
      <c r="X1181" s="179">
        <f t="shared" si="186"/>
        <v>3.5565175191691742E-4</v>
      </c>
      <c r="Y1181" s="179">
        <f t="shared" si="187"/>
        <v>8.3387296799999996E-2</v>
      </c>
      <c r="Z1181" s="186">
        <f t="shared" si="188"/>
        <v>3.3885545350318438</v>
      </c>
      <c r="AA1181" s="156">
        <f>$J1181*'9 All Base Data'!$Y1181</f>
        <v>5.2759455775776995E-2</v>
      </c>
      <c r="AB1181" s="156">
        <f>$K1181*'9 All Base Data'!$Y1181</f>
        <v>1.9182162144427455E-2</v>
      </c>
      <c r="AC1181" s="178">
        <f>$L1181*'9 All Base Data'!$Y1181</f>
        <v>1.4985882646264336E-4</v>
      </c>
      <c r="AD1181" s="178">
        <f>IF($M1181="","",$M1181*'9 All Base Data'!$Y1181)</f>
        <v>1.833446028873173E-2</v>
      </c>
      <c r="AE1181" s="178">
        <f>IF($N1181="","",$N1181*'9 All Base Data'!$Y1181)</f>
        <v>3.481027850593283E-2</v>
      </c>
      <c r="AF1181" s="178">
        <f>IF($O1181="","",$O1181*'9 All Base Data'!$Y1181)</f>
        <v>4.8967598782726166E-3</v>
      </c>
      <c r="AG1181" s="178">
        <f>IF($P1181="","",$P1181*'9 All Base Data'!$Y1181)</f>
        <v>4.4757757735808612E-3</v>
      </c>
      <c r="AH1181" s="167">
        <f>$Q1181*'9 All Base Data'!$Y1181</f>
        <v>76.758921866006162</v>
      </c>
      <c r="AI1181" s="178">
        <f>$R1181*'9 All Base Data'!$Y1181</f>
        <v>0.18782366256176608</v>
      </c>
      <c r="AJ1181" s="178">
        <f>$S1181*'9 All Base Data'!$Y1181</f>
        <v>6.8288497234161749E-2</v>
      </c>
      <c r="AK1181" s="178">
        <f>$T1181*'9 All Base Data'!$Y1181</f>
        <v>5.3349742220701042E-4</v>
      </c>
      <c r="AL1181" s="178">
        <f>IF($U1181="","",$U1181*'9 All Base Data'!$Y1181)</f>
        <v>1.164238228334465E-4</v>
      </c>
      <c r="AM1181" s="178">
        <f>IF($V1181="","",$V1181*'9 All Base Data'!$Y1181)</f>
        <v>1.5786461302440537E-4</v>
      </c>
      <c r="AN1181" s="178">
        <f>IF($W1181="","",$W1181*'9 All Base Data'!$Y1181)</f>
        <v>2.2206806047966316E-5</v>
      </c>
      <c r="AO1181" s="178">
        <f>IF($X1181="","",$X1181*'9 All Base Data'!$Y1181)</f>
        <v>2.0297643133189203E-5</v>
      </c>
      <c r="AP1181" s="178">
        <f>$Y1181*'9 All Base Data'!$Y1181</f>
        <v>4.7590531556923818E-3</v>
      </c>
      <c r="AQ1181" s="179">
        <f t="shared" si="189"/>
        <v>0.19339050157552334</v>
      </c>
    </row>
    <row r="1182" spans="1:43" x14ac:dyDescent="0.25">
      <c r="A1182" s="124">
        <v>568402</v>
      </c>
      <c r="B1182" s="125" t="s">
        <v>1235</v>
      </c>
      <c r="C1182" s="126" t="s">
        <v>980</v>
      </c>
      <c r="D1182" s="101" t="s">
        <v>2106</v>
      </c>
      <c r="E1182" s="142"/>
      <c r="F1182" s="191" t="str">
        <f>IF('9 All Base Data'!G1182="Rural Centre","Rural",IF('9 All Base Data'!G1182="Rural (Incl.some Off Shore Islands)","Rural",IF('9 All Base Data'!G1182="Inlet-in TA but not in Urban Area","Rural",IF('9 All Base Data'!G1182="Rural (Incl.some Off Shore Islands)","Rural",IF('9 All Base Data'!G1182="Inlet-not in TA","Rural",IF('9 All Base Data'!G1182="Inland Water not in Urban Area","Rural",IF('9 All Base Data'!G1182="Oceanic-in Region but not in TA","Rural",'9 All Base Data'!G1182)))))))</f>
        <v>Lower Hutt Zone</v>
      </c>
      <c r="G1182" s="177">
        <f>IF('9 All Base Data'!I1182="..C","..C",'9 All Base Data'!I1182*Basecase_Pop_2006)</f>
        <v>2487</v>
      </c>
      <c r="H1182" s="177">
        <f>IF('9 All Base Data'!J1182="..C","..C",'9 All Base Data'!J1182*Basecase_Pop_2006)</f>
        <v>1575</v>
      </c>
      <c r="I1182" s="191">
        <f>IF('9 All Base Data'!L1182="..C","..C",'9 All Base Data'!L1182*Basecase_Pop_2006)</f>
        <v>30</v>
      </c>
      <c r="J1182" s="156">
        <f>IF('9 All Base Data'!$P1182=0,0,('9 All Base Data'!$P1182*Basecase_Pop_2006)/(1+(1/(BaseCase_Mort_AllAdults_30*('9 All Base Data'!$W1182*Basecase_PM10)/10))))</f>
        <v>3.1254942249618636</v>
      </c>
      <c r="K1182" s="156">
        <f>IF('9 All Base Data'!$Q1182=0,0,('9 All Base Data'!$Q1182*Basecase_Pop_2006)/(1+(1/(BaseCase_Mort_Maori_30*('9 All Base Data'!$W1182*Basecase_PM10)/10))))</f>
        <v>0.11203549639489739</v>
      </c>
      <c r="L1182" s="179">
        <f>133/(1+1/(BaseCase_Mort_Child_0_1*'9 All Base Data'!$AB$10/10))*IF('9 All Base Data'!$L1182="..C",0,'9 All Base Data'!L1182/'9 All Base Data'!$L$2022)</f>
        <v>4.3763335659156898E-3</v>
      </c>
      <c r="M1182" s="178">
        <f>IF('9 All Base Data'!$R1182="","",IF('9 All Base Data'!$R1182=0,0,('9 All Base Data'!$R1182*Basecase_Pop_2006)/(1+(1/(BaseCase_CardiacHA_All*('9 All Base Data'!$W1182*Basecase_PM10)/10)))))</f>
        <v>0.2389320716458263</v>
      </c>
      <c r="N1182" s="178">
        <f>IF('9 All Base Data'!$S1182="","",IF('9 All Base Data'!$S1182=0,0,('9 All Base Data'!S1182*Basecase_Pop_2006)/(1+(1/(BaseCase_RespHA_All*('9 All Base Data'!$W1182*Basecase_PM10)/10)))))</f>
        <v>0.44328944328944331</v>
      </c>
      <c r="O1182" s="178">
        <f>IF('9 All Base Data'!$T1182="","",IF('9 All Base Data'!$T1182=0,0,('9 All Base Data'!$T1182*Basecase_Pop_2006)/(1+(1/(BaseCase_RespHA_Child_1_4*('9 All Base Data'!$W1182*Basecase_PM10)/10)))))</f>
        <v>0.14520028752532183</v>
      </c>
      <c r="P1182" s="179">
        <f>IF('9 All Base Data'!$U1182="","",IF('9 All Base Data'!$U1182=0,0,('9 All Base Data'!$U1182*Basecase_Pop_2006)/(1+(1/(BaseCase_RespHA_Child_5_14*('9 All Base Data'!$W1182*Basecase_PM10)/10)))))</f>
        <v>5.8817820052411929E-2</v>
      </c>
      <c r="Q1182" s="156">
        <f>IF('7 Base case Results'!$G1182="..C",0,BaseCase_RADs_All*'7 Base case Results'!$G1182*('9 All Base Data'!$V1182*Basecase_PM10)/10)</f>
        <v>1356.4097999999999</v>
      </c>
      <c r="R1182" s="189">
        <f t="shared" si="180"/>
        <v>11.126759440864236</v>
      </c>
      <c r="S1182" s="178">
        <f t="shared" si="181"/>
        <v>0.39884636716583471</v>
      </c>
      <c r="T1182" s="179">
        <f t="shared" si="182"/>
        <v>1.5579747494659856E-2</v>
      </c>
      <c r="U1182" s="178">
        <f t="shared" si="183"/>
        <v>1.5172186549509969E-3</v>
      </c>
      <c r="V1182" s="178">
        <f t="shared" si="184"/>
        <v>2.0103176253176256E-3</v>
      </c>
      <c r="W1182" s="178">
        <f t="shared" si="185"/>
        <v>6.5848330392733454E-4</v>
      </c>
      <c r="X1182" s="179">
        <f t="shared" si="186"/>
        <v>2.6673881393768812E-4</v>
      </c>
      <c r="Y1182" s="179">
        <f t="shared" si="187"/>
        <v>8.4097407599999993E-2</v>
      </c>
      <c r="Z1182" s="186">
        <f t="shared" si="188"/>
        <v>11.229964132239166</v>
      </c>
      <c r="AA1182" s="156">
        <f>$J1182*'9 All Base Data'!$Y1182</f>
        <v>0.17837720762286507</v>
      </c>
      <c r="AB1182" s="156">
        <f>$K1182*'9 All Base Data'!$Y1182</f>
        <v>6.3940540481424854E-3</v>
      </c>
      <c r="AC1182" s="178">
        <f>$L1182*'9 All Base Data'!$Y1182</f>
        <v>2.4976471077107224E-4</v>
      </c>
      <c r="AD1182" s="178">
        <f>IF($M1182="","",$M1182*'9 All Base Data'!$Y1182)</f>
        <v>1.3636254839744224E-2</v>
      </c>
      <c r="AE1182" s="178">
        <f>IF($N1182="","",$N1182*'9 All Base Data'!$Y1182)</f>
        <v>2.529927344966703E-2</v>
      </c>
      <c r="AF1182" s="178">
        <f>IF($O1182="","",$O1182*'9 All Base Data'!$Y1182)</f>
        <v>8.2868244093844291E-3</v>
      </c>
      <c r="AG1182" s="178">
        <f>IF($P1182="","",$P1182*'9 All Base Data'!$Y1182)</f>
        <v>3.3568318301856461E-3</v>
      </c>
      <c r="AH1182" s="167">
        <f>$Q1182*'9 All Base Data'!$Y1182</f>
        <v>77.41258665075317</v>
      </c>
      <c r="AI1182" s="178">
        <f>$R1182*'9 All Base Data'!$Y1182</f>
        <v>0.63502285913739975</v>
      </c>
      <c r="AJ1182" s="178">
        <f>$S1182*'9 All Base Data'!$Y1182</f>
        <v>2.2762832411387251E-2</v>
      </c>
      <c r="AK1182" s="178">
        <f>$T1182*'9 All Base Data'!$Y1182</f>
        <v>8.8916237034501733E-4</v>
      </c>
      <c r="AL1182" s="178">
        <f>IF($U1182="","",$U1182*'9 All Base Data'!$Y1182)</f>
        <v>8.6590218232375824E-5</v>
      </c>
      <c r="AM1182" s="178">
        <f>IF($V1182="","",$V1182*'9 All Base Data'!$Y1182)</f>
        <v>1.1473220509423998E-4</v>
      </c>
      <c r="AN1182" s="178">
        <f>IF($W1182="","",$W1182*'9 All Base Data'!$Y1182)</f>
        <v>3.7580748696558387E-5</v>
      </c>
      <c r="AO1182" s="178">
        <f>IF($X1182="","",$X1182*'9 All Base Data'!$Y1182)</f>
        <v>1.5223232349891907E-5</v>
      </c>
      <c r="AP1182" s="178">
        <f>$Y1182*'9 All Base Data'!$Y1182</f>
        <v>4.7995803723466963E-3</v>
      </c>
      <c r="AQ1182" s="179">
        <f t="shared" si="189"/>
        <v>0.64091292430341817</v>
      </c>
    </row>
    <row r="1183" spans="1:43" x14ac:dyDescent="0.25">
      <c r="A1183" s="124">
        <v>568501</v>
      </c>
      <c r="B1183" s="125" t="s">
        <v>1236</v>
      </c>
      <c r="C1183" s="126" t="s">
        <v>980</v>
      </c>
      <c r="D1183" s="101" t="s">
        <v>2106</v>
      </c>
      <c r="E1183" s="142"/>
      <c r="F1183" s="191" t="str">
        <f>IF('9 All Base Data'!G1183="Rural Centre","Rural",IF('9 All Base Data'!G1183="Rural (Incl.some Off Shore Islands)","Rural",IF('9 All Base Data'!G1183="Inlet-in TA but not in Urban Area","Rural",IF('9 All Base Data'!G1183="Rural (Incl.some Off Shore Islands)","Rural",IF('9 All Base Data'!G1183="Inlet-not in TA","Rural",IF('9 All Base Data'!G1183="Inland Water not in Urban Area","Rural",IF('9 All Base Data'!G1183="Oceanic-in Region but not in TA","Rural",'9 All Base Data'!G1183)))))))</f>
        <v>Lower Hutt Zone</v>
      </c>
      <c r="G1183" s="177">
        <f>IF('9 All Base Data'!I1183="..C","..C",'9 All Base Data'!I1183*Basecase_Pop_2006)</f>
        <v>3018</v>
      </c>
      <c r="H1183" s="177">
        <f>IF('9 All Base Data'!J1183="..C","..C",'9 All Base Data'!J1183*Basecase_Pop_2006)</f>
        <v>1947</v>
      </c>
      <c r="I1183" s="191">
        <f>IF('9 All Base Data'!L1183="..C","..C",'9 All Base Data'!L1183*Basecase_Pop_2006)</f>
        <v>33</v>
      </c>
      <c r="J1183" s="156">
        <f>IF('9 All Base Data'!$P1183=0,0,('9 All Base Data'!$P1183*Basecase_Pop_2006)/(1+(1/(BaseCase_Mort_AllAdults_30*('9 All Base Data'!$W1183*Basecase_PM10)/10))))</f>
        <v>2.2670838392329009</v>
      </c>
      <c r="K1183" s="156">
        <f>IF('9 All Base Data'!$Q1183=0,0,('9 All Base Data'!$Q1183*Basecase_Pop_2006)/(1+(1/(BaseCase_Mort_Maori_30*('9 All Base Data'!$W1183*Basecase_PM10)/10))))</f>
        <v>5.6017748197448695E-2</v>
      </c>
      <c r="L1183" s="179">
        <f>133/(1+1/(BaseCase_Mort_Child_0_1*'9 All Base Data'!$AB$10/10))*IF('9 All Base Data'!$L1183="..C",0,'9 All Base Data'!L1183/'9 All Base Data'!$L$2022)</f>
        <v>4.8139669225072592E-3</v>
      </c>
      <c r="M1183" s="178">
        <f>IF('9 All Base Data'!$R1183="","",IF('9 All Base Data'!$R1183=0,0,('9 All Base Data'!$R1183*Basecase_Pop_2006)/(1+(1/(BaseCase_CardiacHA_All*('9 All Base Data'!$W1183*Basecase_PM10)/10)))))</f>
        <v>0.3453471959922868</v>
      </c>
      <c r="N1183" s="178">
        <f>IF('9 All Base Data'!$S1183="","",IF('9 All Base Data'!$S1183=0,0,('9 All Base Data'!S1183*Basecase_Pop_2006)/(1+(1/(BaseCase_RespHA_All*('9 All Base Data'!$W1183*Basecase_PM10)/10)))))</f>
        <v>0.40995940995940994</v>
      </c>
      <c r="O1183" s="178">
        <f>IF('9 All Base Data'!$T1183="","",IF('9 All Base Data'!$T1183=0,0,('9 All Base Data'!$T1183*Basecase_Pop_2006)/(1+(1/(BaseCase_RespHA_Child_1_4*('9 All Base Data'!$W1183*Basecase_PM10)/10)))))</f>
        <v>0.19140037901065149</v>
      </c>
      <c r="P1183" s="179">
        <f>IF('9 All Base Data'!$U1183="","",IF('9 All Base Data'!$U1183=0,0,('9 All Base Data'!$U1183*Basecase_Pop_2006)/(1+(1/(BaseCase_RespHA_Child_5_14*('9 All Base Data'!$W1183*Basecase_PM10)/10)))))</f>
        <v>9.8029700087353219E-2</v>
      </c>
      <c r="Q1183" s="156">
        <f>IF('7 Base case Results'!$G1183="..C",0,BaseCase_RADs_All*'7 Base case Results'!$G1183*('9 All Base Data'!$V1183*Basecase_PM10)/10)</f>
        <v>1646.0172000000002</v>
      </c>
      <c r="R1183" s="189">
        <f t="shared" si="180"/>
        <v>8.0708184676691275</v>
      </c>
      <c r="S1183" s="178">
        <f t="shared" si="181"/>
        <v>0.19942318358291736</v>
      </c>
      <c r="T1183" s="179">
        <f t="shared" si="182"/>
        <v>1.7137722244125842E-2</v>
      </c>
      <c r="U1183" s="178">
        <f t="shared" si="183"/>
        <v>2.1929546945510209E-3</v>
      </c>
      <c r="V1183" s="178">
        <f t="shared" si="184"/>
        <v>1.859165924165924E-3</v>
      </c>
      <c r="W1183" s="178">
        <f t="shared" si="185"/>
        <v>8.6800071881330452E-4</v>
      </c>
      <c r="X1183" s="179">
        <f t="shared" si="186"/>
        <v>4.4456468989614682E-4</v>
      </c>
      <c r="Y1183" s="179">
        <f t="shared" si="187"/>
        <v>0.10205306640000002</v>
      </c>
      <c r="Z1183" s="186">
        <f t="shared" si="188"/>
        <v>8.1940613769319715</v>
      </c>
      <c r="AA1183" s="156">
        <f>$J1183*'9 All Base Data'!$Y1183</f>
        <v>0.12938628440250072</v>
      </c>
      <c r="AB1183" s="156">
        <f>$K1183*'9 All Base Data'!$Y1183</f>
        <v>3.1970270240712427E-3</v>
      </c>
      <c r="AC1183" s="178">
        <f>$L1183*'9 All Base Data'!$Y1183</f>
        <v>2.7474118184817953E-4</v>
      </c>
      <c r="AD1183" s="178">
        <f>IF($M1183="","",$M1183*'9 All Base Data'!$Y1183)</f>
        <v>1.9709544810386611E-2</v>
      </c>
      <c r="AE1183" s="178">
        <f>IF($N1183="","",$N1183*'9 All Base Data'!$Y1183)</f>
        <v>2.3397072438413869E-2</v>
      </c>
      <c r="AF1183" s="178">
        <f>IF($O1183="","",$O1183*'9 All Base Data'!$Y1183)</f>
        <v>1.0923541266915837E-2</v>
      </c>
      <c r="AG1183" s="178">
        <f>IF($P1183="","",$P1183*'9 All Base Data'!$Y1183)</f>
        <v>5.5947197169760772E-3</v>
      </c>
      <c r="AH1183" s="167">
        <f>$Q1183*'9 All Base Data'!$Y1183</f>
        <v>93.940967636499039</v>
      </c>
      <c r="AI1183" s="178">
        <f>$R1183*'9 All Base Data'!$Y1183</f>
        <v>0.46061517247290257</v>
      </c>
      <c r="AJ1183" s="178">
        <f>$S1183*'9 All Base Data'!$Y1183</f>
        <v>1.1381416205693625E-2</v>
      </c>
      <c r="AK1183" s="178">
        <f>$T1183*'9 All Base Data'!$Y1183</f>
        <v>9.7807860737951914E-4</v>
      </c>
      <c r="AL1183" s="178">
        <f>IF($U1183="","",$U1183*'9 All Base Data'!$Y1183)</f>
        <v>1.2515560954595497E-4</v>
      </c>
      <c r="AM1183" s="178">
        <f>IF($V1183="","",$V1183*'9 All Base Data'!$Y1183)</f>
        <v>1.0610572350820689E-4</v>
      </c>
      <c r="AN1183" s="178">
        <f>IF($W1183="","",$W1183*'9 All Base Data'!$Y1183)</f>
        <v>4.9538259645463325E-5</v>
      </c>
      <c r="AO1183" s="178">
        <f>IF($X1183="","",$X1183*'9 All Base Data'!$Y1183)</f>
        <v>2.5372053916486507E-5</v>
      </c>
      <c r="AP1183" s="178">
        <f>$Y1183*'9 All Base Data'!$Y1183</f>
        <v>5.8243399934629408E-3</v>
      </c>
      <c r="AQ1183" s="179">
        <f t="shared" si="189"/>
        <v>0.46764885240679921</v>
      </c>
    </row>
    <row r="1184" spans="1:43" x14ac:dyDescent="0.25">
      <c r="A1184" s="124">
        <v>568502</v>
      </c>
      <c r="B1184" s="125" t="s">
        <v>1237</v>
      </c>
      <c r="C1184" s="126" t="s">
        <v>980</v>
      </c>
      <c r="D1184" s="101" t="s">
        <v>2106</v>
      </c>
      <c r="E1184" s="142"/>
      <c r="F1184" s="191" t="str">
        <f>IF('9 All Base Data'!G1184="Rural Centre","Rural",IF('9 All Base Data'!G1184="Rural (Incl.some Off Shore Islands)","Rural",IF('9 All Base Data'!G1184="Inlet-in TA but not in Urban Area","Rural",IF('9 All Base Data'!G1184="Rural (Incl.some Off Shore Islands)","Rural",IF('9 All Base Data'!G1184="Inlet-not in TA","Rural",IF('9 All Base Data'!G1184="Inland Water not in Urban Area","Rural",IF('9 All Base Data'!G1184="Oceanic-in Region but not in TA","Rural",'9 All Base Data'!G1184)))))))</f>
        <v>Lower Hutt Zone</v>
      </c>
      <c r="G1184" s="177">
        <f>IF('9 All Base Data'!I1184="..C","..C",'9 All Base Data'!I1184*Basecase_Pop_2006)</f>
        <v>2874</v>
      </c>
      <c r="H1184" s="177">
        <f>IF('9 All Base Data'!J1184="..C","..C",'9 All Base Data'!J1184*Basecase_Pop_2006)</f>
        <v>1755</v>
      </c>
      <c r="I1184" s="191">
        <f>IF('9 All Base Data'!L1184="..C","..C",'9 All Base Data'!L1184*Basecase_Pop_2006)</f>
        <v>54</v>
      </c>
      <c r="J1184" s="156">
        <f>IF('9 All Base Data'!$P1184=0,0,('9 All Base Data'!$P1184*Basecase_Pop_2006)/(1+(1/(BaseCase_Mort_AllAdults_30*('9 All Base Data'!$W1184*Basecase_PM10)/10))))</f>
        <v>0.83639986301796343</v>
      </c>
      <c r="K1184" s="156">
        <f>IF('9 All Base Data'!$Q1184=0,0,('9 All Base Data'!$Q1184*Basecase_Pop_2006)/(1+(1/(BaseCase_Mort_Maori_30*('9 All Base Data'!$W1184*Basecase_PM10)/10))))</f>
        <v>5.6017748197448695E-2</v>
      </c>
      <c r="L1184" s="179">
        <f>133/(1+1/(BaseCase_Mort_Child_0_1*'9 All Base Data'!$AB$10/10))*IF('9 All Base Data'!$L1184="..C",0,'9 All Base Data'!L1184/'9 All Base Data'!$L$2022)</f>
        <v>7.8774004186482408E-3</v>
      </c>
      <c r="M1184" s="178">
        <f>IF('9 All Base Data'!$R1184="","",IF('9 All Base Data'!$R1184=0,0,('9 All Base Data'!$R1184*Basecase_Pop_2006)/(1+(1/(BaseCase_CardiacHA_All*('9 All Base Data'!$W1184*Basecase_PM10)/10)))))</f>
        <v>0.27105739220324837</v>
      </c>
      <c r="N1184" s="178">
        <f>IF('9 All Base Data'!$S1184="","",IF('9 All Base Data'!$S1184=0,0,('9 All Base Data'!S1184*Basecase_Pop_2006)/(1+(1/(BaseCase_RespHA_All*('9 All Base Data'!$W1184*Basecase_PM10)/10)))))</f>
        <v>0.65660165660165659</v>
      </c>
      <c r="O1184" s="178">
        <f>IF('9 All Base Data'!$T1184="","",IF('9 All Base Data'!$T1184=0,0,('9 All Base Data'!$T1184*Basecase_Pop_2006)/(1+(1/(BaseCase_RespHA_Child_1_4*('9 All Base Data'!$W1184*Basecase_PM10)/10)))))</f>
        <v>0.28380056198131087</v>
      </c>
      <c r="P1184" s="179">
        <f>IF('9 All Base Data'!$U1184="","",IF('9 All Base Data'!$U1184=0,0,('9 All Base Data'!$U1184*Basecase_Pop_2006)/(1+(1/(BaseCase_RespHA_Child_5_14*('9 All Base Data'!$W1184*Basecase_PM10)/10)))))</f>
        <v>0.14704455013102982</v>
      </c>
      <c r="Q1184" s="156">
        <f>IF('7 Base case Results'!$G1184="..C",0,BaseCase_RADs_All*'7 Base case Results'!$G1184*('9 All Base Data'!$V1184*Basecase_PM10)/10)</f>
        <v>1567.4795999999999</v>
      </c>
      <c r="R1184" s="189">
        <f t="shared" si="180"/>
        <v>2.9775835123439496</v>
      </c>
      <c r="S1184" s="178">
        <f t="shared" si="181"/>
        <v>0.19942318358291736</v>
      </c>
      <c r="T1184" s="179">
        <f t="shared" si="182"/>
        <v>2.8043545490387737E-2</v>
      </c>
      <c r="U1184" s="178">
        <f t="shared" si="183"/>
        <v>1.721214440490627E-3</v>
      </c>
      <c r="V1184" s="178">
        <f t="shared" si="184"/>
        <v>2.9776885126885128E-3</v>
      </c>
      <c r="W1184" s="178">
        <f t="shared" si="185"/>
        <v>1.2870355485852449E-3</v>
      </c>
      <c r="X1184" s="179">
        <f t="shared" si="186"/>
        <v>6.6684703484422032E-4</v>
      </c>
      <c r="Y1184" s="179">
        <f t="shared" si="187"/>
        <v>9.7183735199999996E-2</v>
      </c>
      <c r="Z1184" s="186">
        <f t="shared" si="188"/>
        <v>3.1075096959875164</v>
      </c>
      <c r="AA1184" s="156">
        <f>$J1184*'9 All Base Data'!$Y1184</f>
        <v>4.7734745701893469E-2</v>
      </c>
      <c r="AB1184" s="156">
        <f>$K1184*'9 All Base Data'!$Y1184</f>
        <v>3.1970270240712427E-3</v>
      </c>
      <c r="AC1184" s="178">
        <f>$L1184*'9 All Base Data'!$Y1184</f>
        <v>4.4957647938793005E-4</v>
      </c>
      <c r="AD1184" s="178">
        <f>IF($M1184="","",$M1184*'9 All Base Data'!$Y1184)</f>
        <v>1.54697008686174E-2</v>
      </c>
      <c r="AE1184" s="178">
        <f>IF($N1184="","",$N1184*'9 All Base Data'!$Y1184)</f>
        <v>3.7473359921687252E-2</v>
      </c>
      <c r="AF1184" s="178">
        <f>IF($O1184="","",$O1184*'9 All Base Data'!$Y1184)</f>
        <v>1.6196974981978658E-2</v>
      </c>
      <c r="AG1184" s="178">
        <f>IF($P1184="","",$P1184*'9 All Base Data'!$Y1184)</f>
        <v>8.3920795754641158E-3</v>
      </c>
      <c r="AH1184" s="167">
        <f>$Q1184*'9 All Base Data'!$Y1184</f>
        <v>89.458694826805228</v>
      </c>
      <c r="AI1184" s="178">
        <f>$R1184*'9 All Base Data'!$Y1184</f>
        <v>0.16993569469874073</v>
      </c>
      <c r="AJ1184" s="178">
        <f>$S1184*'9 All Base Data'!$Y1184</f>
        <v>1.1381416205693625E-2</v>
      </c>
      <c r="AK1184" s="178">
        <f>$T1184*'9 All Base Data'!$Y1184</f>
        <v>1.6004922666210308E-3</v>
      </c>
      <c r="AL1184" s="178">
        <f>IF($U1184="","",$U1184*'9 All Base Data'!$Y1184)</f>
        <v>9.8232600515720474E-5</v>
      </c>
      <c r="AM1184" s="178">
        <f>IF($V1184="","",$V1184*'9 All Base Data'!$Y1184)</f>
        <v>1.6994168724485169E-4</v>
      </c>
      <c r="AN1184" s="178">
        <f>IF($W1184="","",$W1184*'9 All Base Data'!$Y1184)</f>
        <v>7.3453281543273222E-5</v>
      </c>
      <c r="AO1184" s="178">
        <f>IF($X1184="","",$X1184*'9 All Base Data'!$Y1184)</f>
        <v>3.8058080874729765E-5</v>
      </c>
      <c r="AP1184" s="178">
        <f>$Y1184*'9 All Base Data'!$Y1184</f>
        <v>5.5464390792619245E-3</v>
      </c>
      <c r="AQ1184" s="179">
        <f t="shared" si="189"/>
        <v>0.17735080033238426</v>
      </c>
    </row>
    <row r="1185" spans="1:43" x14ac:dyDescent="0.25">
      <c r="A1185" s="124">
        <v>568601</v>
      </c>
      <c r="B1185" s="125" t="s">
        <v>1238</v>
      </c>
      <c r="C1185" s="126" t="s">
        <v>980</v>
      </c>
      <c r="D1185" s="101" t="s">
        <v>2106</v>
      </c>
      <c r="E1185" s="142"/>
      <c r="F1185" s="191" t="str">
        <f>IF('9 All Base Data'!G1185="Rural Centre","Rural",IF('9 All Base Data'!G1185="Rural (Incl.some Off Shore Islands)","Rural",IF('9 All Base Data'!G1185="Inlet-in TA but not in Urban Area","Rural",IF('9 All Base Data'!G1185="Rural (Incl.some Off Shore Islands)","Rural",IF('9 All Base Data'!G1185="Inlet-not in TA","Rural",IF('9 All Base Data'!G1185="Inland Water not in Urban Area","Rural",IF('9 All Base Data'!G1185="Oceanic-in Region but not in TA","Rural",'9 All Base Data'!G1185)))))))</f>
        <v>Lower Hutt Zone</v>
      </c>
      <c r="G1185" s="177">
        <f>IF('9 All Base Data'!I1185="..C","..C",'9 All Base Data'!I1185*Basecase_Pop_2006)</f>
        <v>882</v>
      </c>
      <c r="H1185" s="177">
        <f>IF('9 All Base Data'!J1185="..C","..C",'9 All Base Data'!J1185*Basecase_Pop_2006)</f>
        <v>564</v>
      </c>
      <c r="I1185" s="191">
        <f>IF('9 All Base Data'!L1185="..C","..C",'9 All Base Data'!L1185*Basecase_Pop_2006)</f>
        <v>3</v>
      </c>
      <c r="J1185" s="156">
        <f>IF('9 All Base Data'!$P1185=0,0,('9 All Base Data'!$P1185*Basecase_Pop_2006)/(1+(1/(BaseCase_Mort_AllAdults_30*('9 All Base Data'!$W1185*Basecase_PM10)/10))))</f>
        <v>0.81438934030696442</v>
      </c>
      <c r="K1185" s="156">
        <f>IF('9 All Base Data'!$Q1185=0,0,('9 All Base Data'!$Q1185*Basecase_Pop_2006)/(1+(1/(BaseCase_Mort_Maori_30*('9 All Base Data'!$W1185*Basecase_PM10)/10))))</f>
        <v>0.11203549639489739</v>
      </c>
      <c r="L1185" s="179">
        <f>133/(1+1/(BaseCase_Mort_Child_0_1*'9 All Base Data'!$AB$10/10))*IF('9 All Base Data'!$L1185="..C",0,'9 All Base Data'!L1185/'9 All Base Data'!$L$2022)</f>
        <v>4.3763335659156898E-4</v>
      </c>
      <c r="M1185" s="178">
        <f>IF('9 All Base Data'!$R1185="","",IF('9 All Base Data'!$R1185=0,0,('9 All Base Data'!$R1185*Basecase_Pop_2006)/(1+(1/(BaseCase_CardiacHA_All*('9 All Base Data'!$W1185*Basecase_PM10)/10)))))</f>
        <v>5.2203645905810787E-2</v>
      </c>
      <c r="N1185" s="178">
        <f>IF('9 All Base Data'!$S1185="","",IF('9 All Base Data'!$S1185=0,0,('9 All Base Data'!S1185*Basecase_Pop_2006)/(1+(1/(BaseCase_RespHA_All*('9 All Base Data'!$W1185*Basecase_PM10)/10)))))</f>
        <v>5.9994059994059989E-2</v>
      </c>
      <c r="O1185" s="178">
        <f>IF('9 All Base Data'!$T1185="","",IF('9 All Base Data'!$T1185=0,0,('9 All Base Data'!$T1185*Basecase_Pop_2006)/(1+(1/(BaseCase_RespHA_Child_1_4*('9 All Base Data'!$W1185*Basecase_PM10)/10)))))</f>
        <v>3.9600078415996859E-2</v>
      </c>
      <c r="P1185" s="179">
        <f>IF('9 All Base Data'!$U1185="","",IF('9 All Base Data'!$U1185=0,0,('9 All Base Data'!$U1185*Basecase_Pop_2006)/(1+(1/(BaseCase_RespHA_Child_5_14*('9 All Base Data'!$W1185*Basecase_PM10)/10)))))</f>
        <v>0</v>
      </c>
      <c r="Q1185" s="156">
        <f>IF('7 Base case Results'!$G1185="..C",0,BaseCase_RADs_All*'7 Base case Results'!$G1185*('9 All Base Data'!$V1185*Basecase_PM10)/10)</f>
        <v>481.0428</v>
      </c>
      <c r="R1185" s="189">
        <f t="shared" si="180"/>
        <v>2.8992260514927937</v>
      </c>
      <c r="S1185" s="178">
        <f t="shared" si="181"/>
        <v>0.39884636716583471</v>
      </c>
      <c r="T1185" s="179">
        <f t="shared" si="182"/>
        <v>1.5579747494659855E-3</v>
      </c>
      <c r="U1185" s="178">
        <f t="shared" si="183"/>
        <v>3.3149315150189852E-4</v>
      </c>
      <c r="V1185" s="178">
        <f t="shared" si="184"/>
        <v>2.7207306207306203E-4</v>
      </c>
      <c r="W1185" s="178">
        <f t="shared" si="185"/>
        <v>1.7958635561654576E-4</v>
      </c>
      <c r="X1185" s="179">
        <f t="shared" si="186"/>
        <v>0</v>
      </c>
      <c r="Y1185" s="179">
        <f t="shared" si="187"/>
        <v>2.9824653600000001E-2</v>
      </c>
      <c r="Z1185" s="186">
        <f t="shared" si="188"/>
        <v>2.9312122460558347</v>
      </c>
      <c r="AA1185" s="156">
        <f>$J1185*'9 All Base Data'!$Y1185</f>
        <v>4.6478568183422588E-2</v>
      </c>
      <c r="AB1185" s="156">
        <f>$K1185*'9 All Base Data'!$Y1185</f>
        <v>6.3940540481424854E-3</v>
      </c>
      <c r="AC1185" s="178">
        <f>$L1185*'9 All Base Data'!$Y1185</f>
        <v>2.4976471077107226E-5</v>
      </c>
      <c r="AD1185" s="178">
        <f>IF($M1185="","",$M1185*'9 All Base Data'!$Y1185)</f>
        <v>2.9793497969189059E-3</v>
      </c>
      <c r="AE1185" s="178">
        <f>IF($N1185="","",$N1185*'9 All Base Data'!$Y1185)</f>
        <v>3.4239618202556877E-3</v>
      </c>
      <c r="AF1185" s="178">
        <f>IF($O1185="","",$O1185*'9 All Base Data'!$Y1185)</f>
        <v>2.2600430207412076E-3</v>
      </c>
      <c r="AG1185" s="178">
        <f>IF($P1185="","",$P1185*'9 All Base Data'!$Y1185)</f>
        <v>0</v>
      </c>
      <c r="AH1185" s="167">
        <f>$Q1185*'9 All Base Data'!$Y1185</f>
        <v>27.453920959374468</v>
      </c>
      <c r="AI1185" s="178">
        <f>$R1185*'9 All Base Data'!$Y1185</f>
        <v>0.16546370273298444</v>
      </c>
      <c r="AJ1185" s="178">
        <f>$S1185*'9 All Base Data'!$Y1185</f>
        <v>2.2762832411387251E-2</v>
      </c>
      <c r="AK1185" s="178">
        <f>$T1185*'9 All Base Data'!$Y1185</f>
        <v>8.8916237034501728E-5</v>
      </c>
      <c r="AL1185" s="178">
        <f>IF($U1185="","",$U1185*'9 All Base Data'!$Y1185)</f>
        <v>1.8918871210435053E-5</v>
      </c>
      <c r="AM1185" s="178">
        <f>IF($V1185="","",$V1185*'9 All Base Data'!$Y1185)</f>
        <v>1.5527666854859543E-5</v>
      </c>
      <c r="AN1185" s="178">
        <f>IF($W1185="","",$W1185*'9 All Base Data'!$Y1185)</f>
        <v>1.0249295099061377E-5</v>
      </c>
      <c r="AO1185" s="178">
        <f>IF($X1185="","",$X1185*'9 All Base Data'!$Y1185)</f>
        <v>0</v>
      </c>
      <c r="AP1185" s="178">
        <f>$Y1185*'9 All Base Data'!$Y1185</f>
        <v>1.702143099481217E-3</v>
      </c>
      <c r="AQ1185" s="179">
        <f t="shared" si="189"/>
        <v>0.16728920860756546</v>
      </c>
    </row>
    <row r="1186" spans="1:43" x14ac:dyDescent="0.25">
      <c r="A1186" s="124">
        <v>568602</v>
      </c>
      <c r="B1186" s="125" t="s">
        <v>1239</v>
      </c>
      <c r="C1186" s="126" t="s">
        <v>980</v>
      </c>
      <c r="D1186" s="101" t="s">
        <v>2106</v>
      </c>
      <c r="E1186" s="142"/>
      <c r="F1186" s="191" t="str">
        <f>IF('9 All Base Data'!G1186="Rural Centre","Rural",IF('9 All Base Data'!G1186="Rural (Incl.some Off Shore Islands)","Rural",IF('9 All Base Data'!G1186="Inlet-in TA but not in Urban Area","Rural",IF('9 All Base Data'!G1186="Rural (Incl.some Off Shore Islands)","Rural",IF('9 All Base Data'!G1186="Inlet-not in TA","Rural",IF('9 All Base Data'!G1186="Inland Water not in Urban Area","Rural",IF('9 All Base Data'!G1186="Oceanic-in Region but not in TA","Rural",'9 All Base Data'!G1186)))))))</f>
        <v>Lower Hutt Zone</v>
      </c>
      <c r="G1186" s="177">
        <f>IF('9 All Base Data'!I1186="..C","..C",'9 All Base Data'!I1186*Basecase_Pop_2006)</f>
        <v>4245</v>
      </c>
      <c r="H1186" s="177">
        <f>IF('9 All Base Data'!J1186="..C","..C",'9 All Base Data'!J1186*Basecase_Pop_2006)</f>
        <v>2637</v>
      </c>
      <c r="I1186" s="191">
        <f>IF('9 All Base Data'!L1186="..C","..C",'9 All Base Data'!L1186*Basecase_Pop_2006)</f>
        <v>51</v>
      </c>
      <c r="J1186" s="156">
        <f>IF('9 All Base Data'!$P1186=0,0,('9 All Base Data'!$P1186*Basecase_Pop_2006)/(1+(1/(BaseCase_Mort_AllAdults_30*('9 All Base Data'!$W1186*Basecase_PM10)/10))))</f>
        <v>0.24211574982098941</v>
      </c>
      <c r="K1186" s="156">
        <f>IF('9 All Base Data'!$Q1186=0,0,('9 All Base Data'!$Q1186*Basecase_Pop_2006)/(1+(1/(BaseCase_Mort_Maori_30*('9 All Base Data'!$W1186*Basecase_PM10)/10))))</f>
        <v>5.6017748197448695E-2</v>
      </c>
      <c r="L1186" s="179">
        <f>133/(1+1/(BaseCase_Mort_Child_0_1*'9 All Base Data'!$AB$10/10))*IF('9 All Base Data'!$L1186="..C",0,'9 All Base Data'!L1186/'9 All Base Data'!$L$2022)</f>
        <v>7.4397670620566722E-3</v>
      </c>
      <c r="M1186" s="178">
        <f>IF('9 All Base Data'!$R1186="","",IF('9 All Base Data'!$R1186=0,0,('9 All Base Data'!$R1186*Basecase_Pop_2006)/(1+(1/(BaseCase_CardiacHA_All*('9 All Base Data'!$W1186*Basecase_PM10)/10)))))</f>
        <v>0.30318271276067038</v>
      </c>
      <c r="N1186" s="178">
        <f>IF('9 All Base Data'!$S1186="","",IF('9 All Base Data'!$S1186=0,0,('9 All Base Data'!S1186*Basecase_Pop_2006)/(1+(1/(BaseCase_RespHA_All*('9 All Base Data'!$W1186*Basecase_PM10)/10)))))</f>
        <v>0.46662046662046658</v>
      </c>
      <c r="O1186" s="178">
        <f>IF('9 All Base Data'!$T1186="","",IF('9 All Base Data'!$T1186=0,0,('9 All Base Data'!$T1186*Basecase_Pop_2006)/(1+(1/(BaseCase_RespHA_Child_1_4*('9 All Base Data'!$W1186*Basecase_PM10)/10)))))</f>
        <v>0.19800039207998432</v>
      </c>
      <c r="P1186" s="179">
        <f>IF('9 All Base Data'!$U1186="","",IF('9 All Base Data'!$U1186=0,0,('9 All Base Data'!$U1186*Basecase_Pop_2006)/(1+(1/(BaseCase_RespHA_Child_5_14*('9 All Base Data'!$W1186*Basecase_PM10)/10)))))</f>
        <v>0.16665049014850047</v>
      </c>
      <c r="Q1186" s="156">
        <f>IF('7 Base case Results'!$G1186="..C",0,BaseCase_RADs_All*'7 Base case Results'!$G1186*('9 All Base Data'!$V1186*Basecase_PM10)/10)</f>
        <v>2315.223</v>
      </c>
      <c r="R1186" s="189">
        <f t="shared" si="180"/>
        <v>0.86193206936272238</v>
      </c>
      <c r="S1186" s="178">
        <f t="shared" si="181"/>
        <v>0.19942318358291736</v>
      </c>
      <c r="T1186" s="179">
        <f t="shared" si="182"/>
        <v>2.6485570740921754E-2</v>
      </c>
      <c r="U1186" s="178">
        <f t="shared" si="183"/>
        <v>1.9252102260302569E-3</v>
      </c>
      <c r="V1186" s="178">
        <f t="shared" si="184"/>
        <v>2.1161238161238162E-3</v>
      </c>
      <c r="W1186" s="178">
        <f t="shared" si="185"/>
        <v>8.9793177808272892E-4</v>
      </c>
      <c r="X1186" s="179">
        <f t="shared" si="186"/>
        <v>7.5575997282344967E-4</v>
      </c>
      <c r="Y1186" s="179">
        <f t="shared" si="187"/>
        <v>0.14354382600000001</v>
      </c>
      <c r="Z1186" s="186">
        <f t="shared" si="188"/>
        <v>1.0360028001457982</v>
      </c>
      <c r="AA1186" s="156">
        <f>$J1186*'9 All Base Data'!$Y1186</f>
        <v>1.3817952703179688E-2</v>
      </c>
      <c r="AB1186" s="156">
        <f>$K1186*'9 All Base Data'!$Y1186</f>
        <v>3.1970270240712427E-3</v>
      </c>
      <c r="AC1186" s="178">
        <f>$L1186*'9 All Base Data'!$Y1186</f>
        <v>4.2460000831082281E-4</v>
      </c>
      <c r="AD1186" s="178">
        <f>IF($M1186="","",$M1186*'9 All Base Data'!$Y1186)</f>
        <v>1.7303146897490573E-2</v>
      </c>
      <c r="AE1186" s="178">
        <f>IF($N1186="","",$N1186*'9 All Base Data'!$Y1186)</f>
        <v>2.6630814157544237E-2</v>
      </c>
      <c r="AF1186" s="178">
        <f>IF($O1186="","",$O1186*'9 All Base Data'!$Y1186)</f>
        <v>1.1300215103706041E-2</v>
      </c>
      <c r="AG1186" s="178">
        <f>IF($P1186="","",$P1186*'9 All Base Data'!$Y1186)</f>
        <v>9.5110235188593309E-3</v>
      </c>
      <c r="AH1186" s="167">
        <f>$Q1186*'9 All Base Data'!$Y1186</f>
        <v>132.13366720243152</v>
      </c>
      <c r="AI1186" s="178">
        <f>$R1186*'9 All Base Data'!$Y1186</f>
        <v>4.9191911623319692E-2</v>
      </c>
      <c r="AJ1186" s="178">
        <f>$S1186*'9 All Base Data'!$Y1186</f>
        <v>1.1381416205693625E-2</v>
      </c>
      <c r="AK1186" s="178">
        <f>$T1186*'9 All Base Data'!$Y1186</f>
        <v>1.5115760295865293E-3</v>
      </c>
      <c r="AL1186" s="178">
        <f>IF($U1186="","",$U1186*'9 All Base Data'!$Y1186)</f>
        <v>1.0987498279906512E-4</v>
      </c>
      <c r="AM1186" s="178">
        <f>IF($V1186="","",$V1186*'9 All Base Data'!$Y1186)</f>
        <v>1.2077074220446314E-4</v>
      </c>
      <c r="AN1186" s="178">
        <f>IF($W1186="","",$W1186*'9 All Base Data'!$Y1186)</f>
        <v>5.1246475495306896E-5</v>
      </c>
      <c r="AO1186" s="178">
        <f>IF($X1186="","",$X1186*'9 All Base Data'!$Y1186)</f>
        <v>4.3132491658027069E-5</v>
      </c>
      <c r="AP1186" s="178">
        <f>$Y1186*'9 All Base Data'!$Y1186</f>
        <v>8.1922873665507562E-3</v>
      </c>
      <c r="AQ1186" s="179">
        <f t="shared" si="189"/>
        <v>5.9126420744460506E-2</v>
      </c>
    </row>
    <row r="1187" spans="1:43" x14ac:dyDescent="0.25">
      <c r="A1187" s="124">
        <v>568701</v>
      </c>
      <c r="B1187" s="125" t="s">
        <v>1240</v>
      </c>
      <c r="C1187" s="126" t="s">
        <v>980</v>
      </c>
      <c r="D1187" s="101" t="s">
        <v>2106</v>
      </c>
      <c r="E1187" s="142"/>
      <c r="F1187" s="191" t="str">
        <f>IF('9 All Base Data'!G1187="Rural Centre","Rural",IF('9 All Base Data'!G1187="Rural (Incl.some Off Shore Islands)","Rural",IF('9 All Base Data'!G1187="Inlet-in TA but not in Urban Area","Rural",IF('9 All Base Data'!G1187="Rural (Incl.some Off Shore Islands)","Rural",IF('9 All Base Data'!G1187="Inlet-not in TA","Rural",IF('9 All Base Data'!G1187="Inland Water not in Urban Area","Rural",IF('9 All Base Data'!G1187="Oceanic-in Region but not in TA","Rural",'9 All Base Data'!G1187)))))))</f>
        <v>Lower Hutt Zone</v>
      </c>
      <c r="G1187" s="177">
        <f>IF('9 All Base Data'!I1187="..C","..C",'9 All Base Data'!I1187*Basecase_Pop_2006)</f>
        <v>1362</v>
      </c>
      <c r="H1187" s="177">
        <f>IF('9 All Base Data'!J1187="..C","..C",'9 All Base Data'!J1187*Basecase_Pop_2006)</f>
        <v>750</v>
      </c>
      <c r="I1187" s="191">
        <f>IF('9 All Base Data'!L1187="..C","..C",'9 All Base Data'!L1187*Basecase_Pop_2006)</f>
        <v>12</v>
      </c>
      <c r="J1187" s="156">
        <f>IF('9 All Base Data'!$P1187=0,0,('9 All Base Data'!$P1187*Basecase_Pop_2006)/(1+(1/(BaseCase_Mort_AllAdults_30*('9 All Base Data'!$W1187*Basecase_PM10)/10))))</f>
        <v>1.1225366582609508</v>
      </c>
      <c r="K1187" s="156">
        <f>IF('9 All Base Data'!$Q1187=0,0,('9 All Base Data'!$Q1187*Basecase_Pop_2006)/(1+(1/(BaseCase_Mort_Maori_30*('9 All Base Data'!$W1187*Basecase_PM10)/10))))</f>
        <v>0.11203549639489739</v>
      </c>
      <c r="L1187" s="179">
        <f>133/(1+1/(BaseCase_Mort_Child_0_1*'9 All Base Data'!$AB$10/10))*IF('9 All Base Data'!$L1187="..C",0,'9 All Base Data'!L1187/'9 All Base Data'!$L$2022)</f>
        <v>1.7505334263662759E-3</v>
      </c>
      <c r="M1187" s="178">
        <f>IF('9 All Base Data'!$R1187="","",IF('9 All Base Data'!$R1187=0,0,('9 All Base Data'!$R1187*Basecase_Pop_2006)/(1+(1/(BaseCase_CardiacHA_All*('9 All Base Data'!$W1187*Basecase_PM10)/10)))))</f>
        <v>0.13251694729936586</v>
      </c>
      <c r="N1187" s="178">
        <f>IF('9 All Base Data'!$S1187="","",IF('9 All Base Data'!$S1187=0,0,('9 All Base Data'!S1187*Basecase_Pop_2006)/(1+(1/(BaseCase_RespHA_All*('9 All Base Data'!$W1187*Basecase_PM10)/10)))))</f>
        <v>0.32663432663432662</v>
      </c>
      <c r="O1187" s="178">
        <f>IF('9 All Base Data'!$T1187="","",IF('9 All Base Data'!$T1187=0,0,('9 All Base Data'!$T1187*Basecase_Pop_2006)/(1+(1/(BaseCase_RespHA_Child_1_4*('9 All Base Data'!$W1187*Basecase_PM10)/10)))))</f>
        <v>0.15180030059465466</v>
      </c>
      <c r="P1187" s="179">
        <f>IF('9 All Base Data'!$U1187="","",IF('9 All Base Data'!$U1187=0,0,('9 All Base Data'!$U1187*Basecase_Pop_2006)/(1+(1/(BaseCase_RespHA_Child_5_14*('9 All Base Data'!$W1187*Basecase_PM10)/10)))))</f>
        <v>0.10783267009608853</v>
      </c>
      <c r="Q1187" s="156">
        <f>IF('7 Base case Results'!$G1187="..C",0,BaseCase_RADs_All*'7 Base case Results'!$G1187*('9 All Base Data'!$V1187*Basecase_PM10)/10)</f>
        <v>742.83479999999986</v>
      </c>
      <c r="R1187" s="189">
        <f t="shared" si="180"/>
        <v>3.9962305034089853</v>
      </c>
      <c r="S1187" s="178">
        <f t="shared" si="181"/>
        <v>0.39884636716583471</v>
      </c>
      <c r="T1187" s="179">
        <f t="shared" si="182"/>
        <v>6.2318989978639421E-3</v>
      </c>
      <c r="U1187" s="178">
        <f t="shared" si="183"/>
        <v>8.4148261535097325E-4</v>
      </c>
      <c r="V1187" s="178">
        <f t="shared" si="184"/>
        <v>1.4812866712866713E-3</v>
      </c>
      <c r="W1187" s="178">
        <f t="shared" si="185"/>
        <v>6.8841436319675895E-4</v>
      </c>
      <c r="X1187" s="179">
        <f t="shared" si="186"/>
        <v>4.890211588857615E-4</v>
      </c>
      <c r="Y1187" s="179">
        <f t="shared" si="187"/>
        <v>4.605575759999999E-2</v>
      </c>
      <c r="Z1187" s="186">
        <f t="shared" si="188"/>
        <v>4.0508409292934866</v>
      </c>
      <c r="AA1187" s="156">
        <f>$J1187*'9 All Base Data'!$Y1187</f>
        <v>6.4065053442014921E-2</v>
      </c>
      <c r="AB1187" s="156">
        <f>$K1187*'9 All Base Data'!$Y1187</f>
        <v>6.3940540481424854E-3</v>
      </c>
      <c r="AC1187" s="178">
        <f>$L1187*'9 All Base Data'!$Y1187</f>
        <v>9.9905884308428906E-5</v>
      </c>
      <c r="AD1187" s="178">
        <f>IF($M1187="","",$M1187*'9 All Base Data'!$Y1187)</f>
        <v>7.5629648691018393E-3</v>
      </c>
      <c r="AE1187" s="178">
        <f>IF($N1187="","",$N1187*'9 All Base Data'!$Y1187)</f>
        <v>1.8641569910280969E-2</v>
      </c>
      <c r="AF1187" s="178">
        <f>IF($O1187="","",$O1187*'9 All Base Data'!$Y1187)</f>
        <v>8.6634982461746314E-3</v>
      </c>
      <c r="AG1187" s="178">
        <f>IF($P1187="","",$P1187*'9 All Base Data'!$Y1187)</f>
        <v>6.1541916886736839E-3</v>
      </c>
      <c r="AH1187" s="167">
        <f>$Q1187*'9 All Base Data'!$Y1187</f>
        <v>42.394830325020429</v>
      </c>
      <c r="AI1187" s="178">
        <f>$R1187*'9 All Base Data'!$Y1187</f>
        <v>0.22807159025357313</v>
      </c>
      <c r="AJ1187" s="178">
        <f>$S1187*'9 All Base Data'!$Y1187</f>
        <v>2.2762832411387251E-2</v>
      </c>
      <c r="AK1187" s="178">
        <f>$T1187*'9 All Base Data'!$Y1187</f>
        <v>3.5566494813800691E-4</v>
      </c>
      <c r="AL1187" s="178">
        <f>IF($U1187="","",$U1187*'9 All Base Data'!$Y1187)</f>
        <v>4.8024826918796681E-5</v>
      </c>
      <c r="AM1187" s="178">
        <f>IF($V1187="","",$V1187*'9 All Base Data'!$Y1187)</f>
        <v>8.4539519543124191E-5</v>
      </c>
      <c r="AN1187" s="178">
        <f>IF($W1187="","",$W1187*'9 All Base Data'!$Y1187)</f>
        <v>3.9288964546401958E-5</v>
      </c>
      <c r="AO1187" s="178">
        <f>IF($X1187="","",$X1187*'9 All Base Data'!$Y1187)</f>
        <v>2.7909259308135158E-5</v>
      </c>
      <c r="AP1187" s="178">
        <f>$Y1187*'9 All Base Data'!$Y1187</f>
        <v>2.6284794801512664E-3</v>
      </c>
      <c r="AQ1187" s="179">
        <f t="shared" si="189"/>
        <v>0.23118829902832433</v>
      </c>
    </row>
    <row r="1188" spans="1:43" x14ac:dyDescent="0.25">
      <c r="A1188" s="124">
        <v>568702</v>
      </c>
      <c r="B1188" s="125" t="s">
        <v>1241</v>
      </c>
      <c r="C1188" s="126" t="s">
        <v>980</v>
      </c>
      <c r="D1188" s="101" t="s">
        <v>2106</v>
      </c>
      <c r="E1188" s="142"/>
      <c r="F1188" s="191" t="str">
        <f>IF('9 All Base Data'!G1188="Rural Centre","Rural",IF('9 All Base Data'!G1188="Rural (Incl.some Off Shore Islands)","Rural",IF('9 All Base Data'!G1188="Inlet-in TA but not in Urban Area","Rural",IF('9 All Base Data'!G1188="Rural (Incl.some Off Shore Islands)","Rural",IF('9 All Base Data'!G1188="Inlet-not in TA","Rural",IF('9 All Base Data'!G1188="Inland Water not in Urban Area","Rural",IF('9 All Base Data'!G1188="Oceanic-in Region but not in TA","Rural",'9 All Base Data'!G1188)))))))</f>
        <v>Lower Hutt Zone</v>
      </c>
      <c r="G1188" s="177">
        <f>IF('9 All Base Data'!I1188="..C","..C",'9 All Base Data'!I1188*Basecase_Pop_2006)</f>
        <v>2601</v>
      </c>
      <c r="H1188" s="177">
        <f>IF('9 All Base Data'!J1188="..C","..C",'9 All Base Data'!J1188*Basecase_Pop_2006)</f>
        <v>1560</v>
      </c>
      <c r="I1188" s="191">
        <f>IF('9 All Base Data'!L1188="..C","..C",'9 All Base Data'!L1188*Basecase_Pop_2006)</f>
        <v>51</v>
      </c>
      <c r="J1188" s="156">
        <f>IF('9 All Base Data'!$P1188=0,0,('9 All Base Data'!$P1188*Basecase_Pop_2006)/(1+(1/(BaseCase_Mort_AllAdults_30*('9 All Base Data'!$W1188*Basecase_PM10)/10))))</f>
        <v>0.59428411319697405</v>
      </c>
      <c r="K1188" s="156">
        <f>IF('9 All Base Data'!$Q1188=0,0,('9 All Base Data'!$Q1188*Basecase_Pop_2006)/(1+(1/(BaseCase_Mort_Maori_30*('9 All Base Data'!$W1188*Basecase_PM10)/10))))</f>
        <v>0.22407099278979478</v>
      </c>
      <c r="L1188" s="179">
        <f>133/(1+1/(BaseCase_Mort_Child_0_1*'9 All Base Data'!$AB$10/10))*IF('9 All Base Data'!$L1188="..C",0,'9 All Base Data'!L1188/'9 All Base Data'!$L$2022)</f>
        <v>7.4397670620566722E-3</v>
      </c>
      <c r="M1188" s="178">
        <f>IF('9 All Base Data'!$R1188="","",IF('9 All Base Data'!$R1188=0,0,('9 All Base Data'!$R1188*Basecase_Pop_2006)/(1+(1/(BaseCase_CardiacHA_All*('9 All Base Data'!$W1188*Basecase_PM10)/10)))))</f>
        <v>0.14657177504323798</v>
      </c>
      <c r="N1188" s="178">
        <f>IF('9 All Base Data'!$S1188="","",IF('9 All Base Data'!$S1188=0,0,('9 All Base Data'!S1188*Basecase_Pop_2006)/(1+(1/(BaseCase_RespHA_All*('9 All Base Data'!$W1188*Basecase_PM10)/10)))))</f>
        <v>0.38996138996138996</v>
      </c>
      <c r="O1188" s="178">
        <f>IF('9 All Base Data'!$T1188="","",IF('9 All Base Data'!$T1188=0,0,('9 All Base Data'!$T1188*Basecase_Pop_2006)/(1+(1/(BaseCase_RespHA_Child_1_4*('9 All Base Data'!$W1188*Basecase_PM10)/10)))))</f>
        <v>0.14520028752532183</v>
      </c>
      <c r="P1188" s="179">
        <f>IF('9 All Base Data'!$U1188="","",IF('9 All Base Data'!$U1188=0,0,('9 All Base Data'!$U1188*Basecase_Pop_2006)/(1+(1/(BaseCase_RespHA_Child_5_14*('9 All Base Data'!$W1188*Basecase_PM10)/10)))))</f>
        <v>0.12743861011355917</v>
      </c>
      <c r="Q1188" s="156">
        <f>IF('7 Base case Results'!$G1188="..C",0,BaseCase_RADs_All*'7 Base case Results'!$G1188*('9 All Base Data'!$V1188*Basecase_PM10)/10)</f>
        <v>1418.5853999999999</v>
      </c>
      <c r="R1188" s="189">
        <f t="shared" si="180"/>
        <v>2.1156514429812279</v>
      </c>
      <c r="S1188" s="178">
        <f t="shared" si="181"/>
        <v>0.79769273433166943</v>
      </c>
      <c r="T1188" s="179">
        <f t="shared" si="182"/>
        <v>2.6485570740921754E-2</v>
      </c>
      <c r="U1188" s="178">
        <f t="shared" si="183"/>
        <v>9.307307715245612E-4</v>
      </c>
      <c r="V1188" s="178">
        <f t="shared" si="184"/>
        <v>1.7684749034749033E-3</v>
      </c>
      <c r="W1188" s="178">
        <f t="shared" si="185"/>
        <v>6.5848330392733454E-4</v>
      </c>
      <c r="X1188" s="179">
        <f t="shared" si="186"/>
        <v>5.7793409686499085E-4</v>
      </c>
      <c r="Y1188" s="179">
        <f t="shared" si="187"/>
        <v>8.7952294799999997E-2</v>
      </c>
      <c r="Z1188" s="186">
        <f t="shared" si="188"/>
        <v>2.2327885141971491</v>
      </c>
      <c r="AA1188" s="156">
        <f>$J1188*'9 All Base Data'!$Y1188</f>
        <v>3.3916792998713786E-2</v>
      </c>
      <c r="AB1188" s="156">
        <f>$K1188*'9 All Base Data'!$Y1188</f>
        <v>1.2788108096284971E-2</v>
      </c>
      <c r="AC1188" s="178">
        <f>$L1188*'9 All Base Data'!$Y1188</f>
        <v>4.2460000831082281E-4</v>
      </c>
      <c r="AD1188" s="178">
        <f>IF($M1188="","",$M1188*'9 All Base Data'!$Y1188)</f>
        <v>8.3650975067338512E-3</v>
      </c>
      <c r="AE1188" s="178">
        <f>IF($N1188="","",$N1188*'9 All Base Data'!$Y1188)</f>
        <v>2.2255751831661973E-2</v>
      </c>
      <c r="AF1188" s="178">
        <f>IF($O1188="","",$O1188*'9 All Base Data'!$Y1188)</f>
        <v>8.2868244093844291E-3</v>
      </c>
      <c r="AG1188" s="178">
        <f>IF($P1188="","",$P1188*'9 All Base Data'!$Y1188)</f>
        <v>7.273135632068899E-3</v>
      </c>
      <c r="AH1188" s="167">
        <f>$Q1188*'9 All Base Data'!$Y1188</f>
        <v>80.961052625094098</v>
      </c>
      <c r="AI1188" s="178">
        <f>$R1188*'9 All Base Data'!$Y1188</f>
        <v>0.12074378307542108</v>
      </c>
      <c r="AJ1188" s="178">
        <f>$S1188*'9 All Base Data'!$Y1188</f>
        <v>4.5525664822774502E-2</v>
      </c>
      <c r="AK1188" s="178">
        <f>$T1188*'9 All Base Data'!$Y1188</f>
        <v>1.5115760295865293E-3</v>
      </c>
      <c r="AL1188" s="178">
        <f>IF($U1188="","",$U1188*'9 All Base Data'!$Y1188)</f>
        <v>5.3118369167759955E-5</v>
      </c>
      <c r="AM1188" s="178">
        <f>IF($V1188="","",$V1188*'9 All Base Data'!$Y1188)</f>
        <v>1.0092983455658704E-4</v>
      </c>
      <c r="AN1188" s="178">
        <f>IF($W1188="","",$W1188*'9 All Base Data'!$Y1188)</f>
        <v>3.7580748696558387E-5</v>
      </c>
      <c r="AO1188" s="178">
        <f>IF($X1188="","",$X1188*'9 All Base Data'!$Y1188)</f>
        <v>3.2983670091432462E-5</v>
      </c>
      <c r="AP1188" s="178">
        <f>$Y1188*'9 All Base Data'!$Y1188</f>
        <v>5.0195852627558336E-3</v>
      </c>
      <c r="AQ1188" s="179">
        <f t="shared" si="189"/>
        <v>0.12742899257148779</v>
      </c>
    </row>
    <row r="1189" spans="1:43" x14ac:dyDescent="0.25">
      <c r="A1189" s="124">
        <v>568800</v>
      </c>
      <c r="B1189" s="125" t="s">
        <v>1242</v>
      </c>
      <c r="C1189" s="126" t="s">
        <v>980</v>
      </c>
      <c r="D1189" s="101" t="s">
        <v>2106</v>
      </c>
      <c r="E1189" s="142"/>
      <c r="F1189" s="191" t="str">
        <f>IF('9 All Base Data'!G1189="Rural Centre","Rural",IF('9 All Base Data'!G1189="Rural (Incl.some Off Shore Islands)","Rural",IF('9 All Base Data'!G1189="Inlet-in TA but not in Urban Area","Rural",IF('9 All Base Data'!G1189="Rural (Incl.some Off Shore Islands)","Rural",IF('9 All Base Data'!G1189="Inlet-not in TA","Rural",IF('9 All Base Data'!G1189="Inland Water not in Urban Area","Rural",IF('9 All Base Data'!G1189="Oceanic-in Region but not in TA","Rural",'9 All Base Data'!G1189)))))))</f>
        <v>Lower Hutt Zone</v>
      </c>
      <c r="G1189" s="177">
        <f>IF('9 All Base Data'!I1189="..C","..C",'9 All Base Data'!I1189*Basecase_Pop_2006)</f>
        <v>60</v>
      </c>
      <c r="H1189" s="177">
        <f>IF('9 All Base Data'!J1189="..C","..C",'9 All Base Data'!J1189*Basecase_Pop_2006)</f>
        <v>39</v>
      </c>
      <c r="I1189" s="191" t="str">
        <f>IF('9 All Base Data'!L1189="..C","..C",'9 All Base Data'!L1189*Basecase_Pop_2006)</f>
        <v>..C</v>
      </c>
      <c r="J1189" s="156">
        <f>IF('9 All Base Data'!$P1189=0,0,('9 All Base Data'!$P1189*Basecase_Pop_2006)/(1+(1/(BaseCase_Mort_AllAdults_30*('9 All Base Data'!$W1189*Basecase_PM10)/10))))</f>
        <v>0.48423149964197881</v>
      </c>
      <c r="K1189" s="156">
        <f>IF('9 All Base Data'!$Q1189=0,0,('9 All Base Data'!$Q1189*Basecase_Pop_2006)/(1+(1/(BaseCase_Mort_Maori_30*('9 All Base Data'!$W1189*Basecase_PM10)/10))))</f>
        <v>5.6017748197448695E-2</v>
      </c>
      <c r="L1189" s="179">
        <f>133/(1+1/(BaseCase_Mort_Child_0_1*'9 All Base Data'!$AB$10/10))*IF('9 All Base Data'!$L1189="..C",0,'9 All Base Data'!L1189/'9 All Base Data'!$L$2022)</f>
        <v>0</v>
      </c>
      <c r="M1189" s="178">
        <f>IF('9 All Base Data'!$R1189="","",IF('9 All Base Data'!$R1189=0,0,('9 All Base Data'!$R1189*Basecase_Pop_2006)/(1+(1/(BaseCase_CardiacHA_All*('9 All Base Data'!$W1189*Basecase_PM10)/10)))))</f>
        <v>1.8070492813549891E-2</v>
      </c>
      <c r="N1189" s="178">
        <f>IF('9 All Base Data'!$S1189="","",IF('9 All Base Data'!$S1189=0,0,('9 All Base Data'!S1189*Basecase_Pop_2006)/(1+(1/(BaseCase_RespHA_All*('9 All Base Data'!$W1189*Basecase_PM10)/10)))))</f>
        <v>1.9998019998019999E-2</v>
      </c>
      <c r="O1189" s="178">
        <f>IF('9 All Base Data'!$T1189="","",IF('9 All Base Data'!$T1189=0,0,('9 All Base Data'!$T1189*Basecase_Pop_2006)/(1+(1/(BaseCase_RespHA_Child_1_4*('9 All Base Data'!$W1189*Basecase_PM10)/10)))))</f>
        <v>0</v>
      </c>
      <c r="P1189" s="179">
        <f>IF('9 All Base Data'!$U1189="","",IF('9 All Base Data'!$U1189=0,0,('9 All Base Data'!$U1189*Basecase_Pop_2006)/(1+(1/(BaseCase_RespHA_Child_5_14*('9 All Base Data'!$W1189*Basecase_PM10)/10)))))</f>
        <v>1.9605940017470642E-2</v>
      </c>
      <c r="Q1189" s="156">
        <f>IF('7 Base case Results'!$G1189="..C",0,BaseCase_RADs_All*'7 Base case Results'!$G1189*('9 All Base Data'!$V1189*Basecase_PM10)/10)</f>
        <v>32.723999999999997</v>
      </c>
      <c r="R1189" s="189">
        <f t="shared" si="180"/>
        <v>1.7238641387254448</v>
      </c>
      <c r="S1189" s="178">
        <f t="shared" si="181"/>
        <v>0.19942318358291736</v>
      </c>
      <c r="T1189" s="179">
        <f t="shared" si="182"/>
        <v>0</v>
      </c>
      <c r="U1189" s="178">
        <f t="shared" si="183"/>
        <v>1.147476293660418E-4</v>
      </c>
      <c r="V1189" s="178">
        <f t="shared" si="184"/>
        <v>9.0691020691020691E-5</v>
      </c>
      <c r="W1189" s="178">
        <f t="shared" si="185"/>
        <v>0</v>
      </c>
      <c r="X1189" s="179">
        <f t="shared" si="186"/>
        <v>8.8912937979229354E-5</v>
      </c>
      <c r="Y1189" s="179">
        <f t="shared" si="187"/>
        <v>2.0288879999999995E-3</v>
      </c>
      <c r="Z1189" s="186">
        <f t="shared" si="188"/>
        <v>1.7260984653755018</v>
      </c>
      <c r="AA1189" s="156">
        <f>$J1189*'9 All Base Data'!$Y1189</f>
        <v>2.7635905406359376E-2</v>
      </c>
      <c r="AB1189" s="156">
        <f>$K1189*'9 All Base Data'!$Y1189</f>
        <v>3.1970270240712427E-3</v>
      </c>
      <c r="AC1189" s="178">
        <f>$L1189*'9 All Base Data'!$Y1189</f>
        <v>0</v>
      </c>
      <c r="AD1189" s="178">
        <f>IF($M1189="","",$M1189*'9 All Base Data'!$Y1189)</f>
        <v>1.03131339124116E-3</v>
      </c>
      <c r="AE1189" s="178">
        <f>IF($N1189="","",$N1189*'9 All Base Data'!$Y1189)</f>
        <v>1.141320606751896E-3</v>
      </c>
      <c r="AF1189" s="178">
        <f>IF($O1189="","",$O1189*'9 All Base Data'!$Y1189)</f>
        <v>0</v>
      </c>
      <c r="AG1189" s="178">
        <f>IF($P1189="","",$P1189*'9 All Base Data'!$Y1189)</f>
        <v>1.1189439433952153E-3</v>
      </c>
      <c r="AH1189" s="167">
        <f>$Q1189*'9 All Base Data'!$Y1189</f>
        <v>1.867613670705746</v>
      </c>
      <c r="AI1189" s="178">
        <f>$R1189*'9 All Base Data'!$Y1189</f>
        <v>9.8383823246639385E-2</v>
      </c>
      <c r="AJ1189" s="178">
        <f>$S1189*'9 All Base Data'!$Y1189</f>
        <v>1.1381416205693625E-2</v>
      </c>
      <c r="AK1189" s="178">
        <f>$T1189*'9 All Base Data'!$Y1189</f>
        <v>0</v>
      </c>
      <c r="AL1189" s="178">
        <f>IF($U1189="","",$U1189*'9 All Base Data'!$Y1189)</f>
        <v>6.5488400343813656E-6</v>
      </c>
      <c r="AM1189" s="178">
        <f>IF($V1189="","",$V1189*'9 All Base Data'!$Y1189)</f>
        <v>5.1758889516198487E-6</v>
      </c>
      <c r="AN1189" s="178">
        <f>IF($W1189="","",$W1189*'9 All Base Data'!$Y1189)</f>
        <v>0</v>
      </c>
      <c r="AO1189" s="178">
        <f>IF($X1189="","",$X1189*'9 All Base Data'!$Y1189)</f>
        <v>5.0744107832973008E-6</v>
      </c>
      <c r="AP1189" s="178">
        <f>$Y1189*'9 All Base Data'!$Y1189</f>
        <v>1.1579204758375624E-4</v>
      </c>
      <c r="AQ1189" s="179">
        <f t="shared" si="189"/>
        <v>9.8511340023209146E-2</v>
      </c>
    </row>
    <row r="1190" spans="1:43" x14ac:dyDescent="0.25">
      <c r="A1190" s="124">
        <v>568900</v>
      </c>
      <c r="B1190" s="125" t="s">
        <v>1243</v>
      </c>
      <c r="C1190" s="126" t="s">
        <v>980</v>
      </c>
      <c r="D1190" s="101" t="s">
        <v>2106</v>
      </c>
      <c r="E1190" s="142"/>
      <c r="F1190" s="191" t="str">
        <f>IF('9 All Base Data'!G1190="Rural Centre","Rural",IF('9 All Base Data'!G1190="Rural (Incl.some Off Shore Islands)","Rural",IF('9 All Base Data'!G1190="Inlet-in TA but not in Urban Area","Rural",IF('9 All Base Data'!G1190="Rural (Incl.some Off Shore Islands)","Rural",IF('9 All Base Data'!G1190="Inlet-not in TA","Rural",IF('9 All Base Data'!G1190="Inland Water not in Urban Area","Rural",IF('9 All Base Data'!G1190="Oceanic-in Region but not in TA","Rural",'9 All Base Data'!G1190)))))))</f>
        <v>Lower Hutt Zone</v>
      </c>
      <c r="G1190" s="177">
        <f>IF('9 All Base Data'!I1190="..C","..C",'9 All Base Data'!I1190*Basecase_Pop_2006)</f>
        <v>1533</v>
      </c>
      <c r="H1190" s="177">
        <f>IF('9 All Base Data'!J1190="..C","..C",'9 All Base Data'!J1190*Basecase_Pop_2006)</f>
        <v>873</v>
      </c>
      <c r="I1190" s="191">
        <f>IF('9 All Base Data'!L1190="..C","..C",'9 All Base Data'!L1190*Basecase_Pop_2006)</f>
        <v>21</v>
      </c>
      <c r="J1190" s="156">
        <f>IF('9 All Base Data'!$P1190=0,0,('9 All Base Data'!$P1190*Basecase_Pop_2006)/(1+(1/(BaseCase_Mort_AllAdults_30*('9 All Base Data'!$W1190*Basecase_PM10)/10))))</f>
        <v>2.2010522710999035E-2</v>
      </c>
      <c r="K1190" s="156">
        <f>IF('9 All Base Data'!$Q1190=0,0,('9 All Base Data'!$Q1190*Basecase_Pop_2006)/(1+(1/(BaseCase_Mort_Maori_30*('9 All Base Data'!$W1190*Basecase_PM10)/10))))</f>
        <v>5.6017748197448695E-2</v>
      </c>
      <c r="L1190" s="179">
        <f>133/(1+1/(BaseCase_Mort_Child_0_1*'9 All Base Data'!$AB$10/10))*IF('9 All Base Data'!$L1190="..C",0,'9 All Base Data'!L1190/'9 All Base Data'!$L$2022)</f>
        <v>3.0634334961409829E-3</v>
      </c>
      <c r="M1190" s="178">
        <f>IF('9 All Base Data'!$R1190="","",IF('9 All Base Data'!$R1190=0,0,('9 All Base Data'!$R1190*Basecase_Pop_2006)/(1+(1/(BaseCase_CardiacHA_All*('9 All Base Data'!$W1190*Basecase_PM10)/10)))))</f>
        <v>0.16263443532194902</v>
      </c>
      <c r="N1190" s="178">
        <f>IF('9 All Base Data'!$S1190="","",IF('9 All Base Data'!$S1190=0,0,('9 All Base Data'!S1190*Basecase_Pop_2006)/(1+(1/(BaseCase_RespHA_All*('9 All Base Data'!$W1190*Basecase_PM10)/10)))))</f>
        <v>0.31996831996831998</v>
      </c>
      <c r="O1190" s="178">
        <f>IF('9 All Base Data'!$T1190="","",IF('9 All Base Data'!$T1190=0,0,('9 All Base Data'!$T1190*Basecase_Pop_2006)/(1+(1/(BaseCase_RespHA_Child_1_4*('9 All Base Data'!$W1190*Basecase_PM10)/10)))))</f>
        <v>0.13860027445598902</v>
      </c>
      <c r="P1190" s="179">
        <f>IF('9 All Base Data'!$U1190="","",IF('9 All Base Data'!$U1190=0,0,('9 All Base Data'!$U1190*Basecase_Pop_2006)/(1+(1/(BaseCase_RespHA_Child_5_14*('9 All Base Data'!$W1190*Basecase_PM10)/10)))))</f>
        <v>3.9211880034941284E-2</v>
      </c>
      <c r="Q1190" s="156">
        <f>IF('7 Base case Results'!$G1190="..C",0,BaseCase_RADs_All*'7 Base case Results'!$G1190*('9 All Base Data'!$V1190*Basecase_PM10)/10)</f>
        <v>836.09820000000002</v>
      </c>
      <c r="R1190" s="189">
        <f t="shared" si="180"/>
        <v>7.8357460851156566E-2</v>
      </c>
      <c r="S1190" s="178">
        <f t="shared" si="181"/>
        <v>0.19942318358291736</v>
      </c>
      <c r="T1190" s="179">
        <f t="shared" si="182"/>
        <v>1.09058232462619E-2</v>
      </c>
      <c r="U1190" s="178">
        <f t="shared" si="183"/>
        <v>1.0327286642943764E-3</v>
      </c>
      <c r="V1190" s="178">
        <f t="shared" si="184"/>
        <v>1.4510563310563311E-3</v>
      </c>
      <c r="W1190" s="178">
        <f t="shared" si="185"/>
        <v>6.2855224465791025E-4</v>
      </c>
      <c r="X1190" s="179">
        <f t="shared" si="186"/>
        <v>1.7782587595845871E-4</v>
      </c>
      <c r="Y1190" s="179">
        <f t="shared" si="187"/>
        <v>5.1838088400000003E-2</v>
      </c>
      <c r="Z1190" s="186">
        <f t="shared" si="188"/>
        <v>0.14358515749276918</v>
      </c>
      <c r="AA1190" s="156">
        <f>$J1190*'9 All Base Data'!$Y1190</f>
        <v>1.2561775184708806E-3</v>
      </c>
      <c r="AB1190" s="156">
        <f>$K1190*'9 All Base Data'!$Y1190</f>
        <v>3.1970270240712427E-3</v>
      </c>
      <c r="AC1190" s="178">
        <f>$L1190*'9 All Base Data'!$Y1190</f>
        <v>1.7483529753975057E-4</v>
      </c>
      <c r="AD1190" s="178">
        <f>IF($M1190="","",$M1190*'9 All Base Data'!$Y1190)</f>
        <v>9.2818205211704398E-3</v>
      </c>
      <c r="AE1190" s="178">
        <f>IF($N1190="","",$N1190*'9 All Base Data'!$Y1190)</f>
        <v>1.8261129708030337E-2</v>
      </c>
      <c r="AF1190" s="178">
        <f>IF($O1190="","",$O1190*'9 All Base Data'!$Y1190)</f>
        <v>7.9101505725942284E-3</v>
      </c>
      <c r="AG1190" s="178">
        <f>IF($P1190="","",$P1190*'9 All Base Data'!$Y1190)</f>
        <v>2.2378878867904306E-3</v>
      </c>
      <c r="AH1190" s="167">
        <f>$Q1190*'9 All Base Data'!$Y1190</f>
        <v>47.717529286531814</v>
      </c>
      <c r="AI1190" s="178">
        <f>$R1190*'9 All Base Data'!$Y1190</f>
        <v>4.471991965756335E-3</v>
      </c>
      <c r="AJ1190" s="178">
        <f>$S1190*'9 All Base Data'!$Y1190</f>
        <v>1.1381416205693625E-2</v>
      </c>
      <c r="AK1190" s="178">
        <f>$T1190*'9 All Base Data'!$Y1190</f>
        <v>6.2241365924151212E-4</v>
      </c>
      <c r="AL1190" s="178">
        <f>IF($U1190="","",$U1190*'9 All Base Data'!$Y1190)</f>
        <v>5.8939560309432294E-5</v>
      </c>
      <c r="AM1190" s="178">
        <f>IF($V1190="","",$V1190*'9 All Base Data'!$Y1190)</f>
        <v>8.2814223225917579E-5</v>
      </c>
      <c r="AN1190" s="178">
        <f>IF($W1190="","",$W1190*'9 All Base Data'!$Y1190)</f>
        <v>3.5872532846714829E-5</v>
      </c>
      <c r="AO1190" s="178">
        <f>IF($X1190="","",$X1190*'9 All Base Data'!$Y1190)</f>
        <v>1.0148821566594602E-5</v>
      </c>
      <c r="AP1190" s="178">
        <f>$Y1190*'9 All Base Data'!$Y1190</f>
        <v>2.9584868157649727E-3</v>
      </c>
      <c r="AQ1190" s="179">
        <f t="shared" si="189"/>
        <v>8.1946462242981702E-3</v>
      </c>
    </row>
    <row r="1191" spans="1:43" x14ac:dyDescent="0.25">
      <c r="A1191" s="124">
        <v>569001</v>
      </c>
      <c r="B1191" s="125" t="s">
        <v>1244</v>
      </c>
      <c r="C1191" s="126" t="s">
        <v>980</v>
      </c>
      <c r="D1191" s="101" t="s">
        <v>2106</v>
      </c>
      <c r="E1191" s="142"/>
      <c r="F1191" s="191" t="str">
        <f>IF('9 All Base Data'!G1191="Rural Centre","Rural",IF('9 All Base Data'!G1191="Rural (Incl.some Off Shore Islands)","Rural",IF('9 All Base Data'!G1191="Inlet-in TA but not in Urban Area","Rural",IF('9 All Base Data'!G1191="Rural (Incl.some Off Shore Islands)","Rural",IF('9 All Base Data'!G1191="Inlet-not in TA","Rural",IF('9 All Base Data'!G1191="Inland Water not in Urban Area","Rural",IF('9 All Base Data'!G1191="Oceanic-in Region but not in TA","Rural",'9 All Base Data'!G1191)))))))</f>
        <v>Lower Hutt Zone</v>
      </c>
      <c r="G1191" s="177">
        <f>IF('9 All Base Data'!I1191="..C","..C",'9 All Base Data'!I1191*Basecase_Pop_2006)</f>
        <v>1299</v>
      </c>
      <c r="H1191" s="177">
        <f>IF('9 All Base Data'!J1191="..C","..C",'9 All Base Data'!J1191*Basecase_Pop_2006)</f>
        <v>831</v>
      </c>
      <c r="I1191" s="191">
        <f>IF('9 All Base Data'!L1191="..C","..C",'9 All Base Data'!L1191*Basecase_Pop_2006)</f>
        <v>12</v>
      </c>
      <c r="J1191" s="156">
        <f>IF('9 All Base Data'!$P1191=0,0,('9 All Base Data'!$P1191*Basecase_Pop_2006)/(1+(1/(BaseCase_Mort_AllAdults_30*('9 All Base Data'!$W1191*Basecase_PM10)/10))))</f>
        <v>0.48423149964197881</v>
      </c>
      <c r="K1191" s="156">
        <f>IF('9 All Base Data'!$Q1191=0,0,('9 All Base Data'!$Q1191*Basecase_Pop_2006)/(1+(1/(BaseCase_Mort_Maori_30*('9 All Base Data'!$W1191*Basecase_PM10)/10))))</f>
        <v>0.22407099278979478</v>
      </c>
      <c r="L1191" s="179">
        <f>133/(1+1/(BaseCase_Mort_Child_0_1*'9 All Base Data'!$AB$10/10))*IF('9 All Base Data'!$L1191="..C",0,'9 All Base Data'!L1191/'9 All Base Data'!$L$2022)</f>
        <v>1.7505334263662759E-3</v>
      </c>
      <c r="M1191" s="178">
        <f>IF('9 All Base Data'!$R1191="","",IF('9 All Base Data'!$R1191=0,0,('9 All Base Data'!$R1191*Basecase_Pop_2006)/(1+(1/(BaseCase_CardiacHA_All*('9 All Base Data'!$W1191*Basecase_PM10)/10)))))</f>
        <v>0.1285012822296881</v>
      </c>
      <c r="N1191" s="178">
        <f>IF('9 All Base Data'!$S1191="","",IF('9 All Base Data'!$S1191=0,0,('9 All Base Data'!S1191*Basecase_Pop_2006)/(1+(1/(BaseCase_RespHA_All*('9 All Base Data'!$W1191*Basecase_PM10)/10)))))</f>
        <v>0.14331914331914333</v>
      </c>
      <c r="O1191" s="178">
        <f>IF('9 All Base Data'!$T1191="","",IF('9 All Base Data'!$T1191=0,0,('9 All Base Data'!$T1191*Basecase_Pop_2006)/(1+(1/(BaseCase_RespHA_Child_1_4*('9 All Base Data'!$W1191*Basecase_PM10)/10)))))</f>
        <v>3.3000065346664054E-2</v>
      </c>
      <c r="P1191" s="179">
        <f>IF('9 All Base Data'!$U1191="","",IF('9 All Base Data'!$U1191=0,0,('9 All Base Data'!$U1191*Basecase_Pop_2006)/(1+(1/(BaseCase_RespHA_Child_5_14*('9 All Base Data'!$W1191*Basecase_PM10)/10)))))</f>
        <v>9.8029700087353209E-3</v>
      </c>
      <c r="Q1191" s="156">
        <f>IF('7 Base case Results'!$G1191="..C",0,BaseCase_RADs_All*'7 Base case Results'!$G1191*('9 All Base Data'!$V1191*Basecase_PM10)/10)</f>
        <v>708.47460000000001</v>
      </c>
      <c r="R1191" s="189">
        <f t="shared" si="180"/>
        <v>1.7238641387254448</v>
      </c>
      <c r="S1191" s="178">
        <f t="shared" si="181"/>
        <v>0.79769273433166943</v>
      </c>
      <c r="T1191" s="179">
        <f t="shared" si="182"/>
        <v>6.2318989978639421E-3</v>
      </c>
      <c r="U1191" s="178">
        <f t="shared" si="183"/>
        <v>8.1598314215851938E-4</v>
      </c>
      <c r="V1191" s="178">
        <f t="shared" si="184"/>
        <v>6.4995231495231496E-4</v>
      </c>
      <c r="W1191" s="178">
        <f t="shared" si="185"/>
        <v>1.4965529634712149E-4</v>
      </c>
      <c r="X1191" s="179">
        <f t="shared" si="186"/>
        <v>4.4456468989614677E-5</v>
      </c>
      <c r="Y1191" s="179">
        <f t="shared" si="187"/>
        <v>4.39254252E-2</v>
      </c>
      <c r="Z1191" s="186">
        <f t="shared" si="188"/>
        <v>1.7754873983804198</v>
      </c>
      <c r="AA1191" s="156">
        <f>$J1191*'9 All Base Data'!$Y1191</f>
        <v>2.7635905406359376E-2</v>
      </c>
      <c r="AB1191" s="156">
        <f>$K1191*'9 All Base Data'!$Y1191</f>
        <v>1.2788108096284971E-2</v>
      </c>
      <c r="AC1191" s="178">
        <f>$L1191*'9 All Base Data'!$Y1191</f>
        <v>9.9905884308428906E-5</v>
      </c>
      <c r="AD1191" s="178">
        <f>IF($M1191="","",$M1191*'9 All Base Data'!$Y1191)</f>
        <v>7.3337841154926921E-3</v>
      </c>
      <c r="AE1191" s="178">
        <f>IF($N1191="","",$N1191*'9 All Base Data'!$Y1191)</f>
        <v>8.1794643483885897E-3</v>
      </c>
      <c r="AF1191" s="178">
        <f>IF($O1191="","",$O1191*'9 All Base Data'!$Y1191)</f>
        <v>1.8833691839510067E-3</v>
      </c>
      <c r="AG1191" s="178">
        <f>IF($P1191="","",$P1191*'9 All Base Data'!$Y1191)</f>
        <v>5.5947197169760766E-4</v>
      </c>
      <c r="AH1191" s="167">
        <f>$Q1191*'9 All Base Data'!$Y1191</f>
        <v>40.433835970779405</v>
      </c>
      <c r="AI1191" s="178">
        <f>$R1191*'9 All Base Data'!$Y1191</f>
        <v>9.8383823246639385E-2</v>
      </c>
      <c r="AJ1191" s="178">
        <f>$S1191*'9 All Base Data'!$Y1191</f>
        <v>4.5525664822774502E-2</v>
      </c>
      <c r="AK1191" s="178">
        <f>$T1191*'9 All Base Data'!$Y1191</f>
        <v>3.5566494813800691E-4</v>
      </c>
      <c r="AL1191" s="178">
        <f>IF($U1191="","",$U1191*'9 All Base Data'!$Y1191)</f>
        <v>4.6569529133378593E-5</v>
      </c>
      <c r="AM1191" s="178">
        <f>IF($V1191="","",$V1191*'9 All Base Data'!$Y1191)</f>
        <v>3.709387081994225E-5</v>
      </c>
      <c r="AN1191" s="178">
        <f>IF($W1191="","",$W1191*'9 All Base Data'!$Y1191)</f>
        <v>8.5410792492178161E-6</v>
      </c>
      <c r="AO1191" s="178">
        <f>IF($X1191="","",$X1191*'9 All Base Data'!$Y1191)</f>
        <v>2.5372053916486504E-6</v>
      </c>
      <c r="AP1191" s="178">
        <f>$Y1191*'9 All Base Data'!$Y1191</f>
        <v>2.5068978301883232E-3</v>
      </c>
      <c r="AQ1191" s="179">
        <f t="shared" si="189"/>
        <v>0.10133004942491904</v>
      </c>
    </row>
    <row r="1192" spans="1:43" x14ac:dyDescent="0.25">
      <c r="A1192" s="124">
        <v>569002</v>
      </c>
      <c r="B1192" s="125" t="s">
        <v>1245</v>
      </c>
      <c r="C1192" s="126" t="s">
        <v>980</v>
      </c>
      <c r="D1192" s="101" t="s">
        <v>2106</v>
      </c>
      <c r="E1192" s="142"/>
      <c r="F1192" s="191" t="str">
        <f>IF('9 All Base Data'!G1192="Rural Centre","Rural",IF('9 All Base Data'!G1192="Rural (Incl.some Off Shore Islands)","Rural",IF('9 All Base Data'!G1192="Inlet-in TA but not in Urban Area","Rural",IF('9 All Base Data'!G1192="Rural (Incl.some Off Shore Islands)","Rural",IF('9 All Base Data'!G1192="Inlet-not in TA","Rural",IF('9 All Base Data'!G1192="Inland Water not in Urban Area","Rural",IF('9 All Base Data'!G1192="Oceanic-in Region but not in TA","Rural",'9 All Base Data'!G1192)))))))</f>
        <v>Lower Hutt Zone</v>
      </c>
      <c r="G1192" s="177">
        <f>IF('9 All Base Data'!I1192="..C","..C",'9 All Base Data'!I1192*Basecase_Pop_2006)</f>
        <v>393</v>
      </c>
      <c r="H1192" s="177">
        <f>IF('9 All Base Data'!J1192="..C","..C",'9 All Base Data'!J1192*Basecase_Pop_2006)</f>
        <v>255</v>
      </c>
      <c r="I1192" s="191">
        <f>IF('9 All Base Data'!L1192="..C","..C",'9 All Base Data'!L1192*Basecase_Pop_2006)</f>
        <v>6</v>
      </c>
      <c r="J1192" s="156">
        <f>IF('9 All Base Data'!$P1192=0,0,('9 All Base Data'!$P1192*Basecase_Pop_2006)/(1+(1/(BaseCase_Mort_AllAdults_30*('9 All Base Data'!$W1192*Basecase_PM10)/10))))</f>
        <v>0.72634724946296825</v>
      </c>
      <c r="K1192" s="156">
        <f>IF('9 All Base Data'!$Q1192=0,0,('9 All Base Data'!$Q1192*Basecase_Pop_2006)/(1+(1/(BaseCase_Mort_Maori_30*('9 All Base Data'!$W1192*Basecase_PM10)/10))))</f>
        <v>0</v>
      </c>
      <c r="L1192" s="179">
        <f>133/(1+1/(BaseCase_Mort_Child_0_1*'9 All Base Data'!$AB$10/10))*IF('9 All Base Data'!$L1192="..C",0,'9 All Base Data'!L1192/'9 All Base Data'!$L$2022)</f>
        <v>8.7526671318313796E-4</v>
      </c>
      <c r="M1192" s="178">
        <f>IF('9 All Base Data'!$R1192="","",IF('9 All Base Data'!$R1192=0,0,('9 All Base Data'!$R1192*Basecase_Pop_2006)/(1+(1/(BaseCase_CardiacHA_All*('9 All Base Data'!$W1192*Basecase_PM10)/10)))))</f>
        <v>2.0078325348388767E-2</v>
      </c>
      <c r="N1192" s="178">
        <f>IF('9 All Base Data'!$S1192="","",IF('9 All Base Data'!$S1192=0,0,('9 All Base Data'!S1192*Basecase_Pop_2006)/(1+(1/(BaseCase_RespHA_All*('9 All Base Data'!$W1192*Basecase_PM10)/10)))))</f>
        <v>1.6665016665016665E-2</v>
      </c>
      <c r="O1192" s="178">
        <f>IF('9 All Base Data'!$T1192="","",IF('9 All Base Data'!$T1192=0,0,('9 All Base Data'!$T1192*Basecase_Pop_2006)/(1+(1/(BaseCase_RespHA_Child_1_4*('9 All Base Data'!$W1192*Basecase_PM10)/10)))))</f>
        <v>0</v>
      </c>
      <c r="P1192" s="179">
        <f>IF('9 All Base Data'!$U1192="","",IF('9 All Base Data'!$U1192=0,0,('9 All Base Data'!$U1192*Basecase_Pop_2006)/(1+(1/(BaseCase_RespHA_Child_5_14*('9 All Base Data'!$W1192*Basecase_PM10)/10)))))</f>
        <v>0</v>
      </c>
      <c r="Q1192" s="156">
        <f>IF('7 Base case Results'!$G1192="..C",0,BaseCase_RADs_All*'7 Base case Results'!$G1192*('9 All Base Data'!$V1192*Basecase_PM10)/10)</f>
        <v>214.34219999999996</v>
      </c>
      <c r="R1192" s="189">
        <f t="shared" si="180"/>
        <v>2.5857962080881669</v>
      </c>
      <c r="S1192" s="178">
        <f t="shared" si="181"/>
        <v>0</v>
      </c>
      <c r="T1192" s="179">
        <f t="shared" si="182"/>
        <v>3.1159494989319711E-3</v>
      </c>
      <c r="U1192" s="178">
        <f t="shared" si="183"/>
        <v>1.2749736596226867E-4</v>
      </c>
      <c r="V1192" s="178">
        <f t="shared" si="184"/>
        <v>7.5575850575850578E-5</v>
      </c>
      <c r="W1192" s="178">
        <f t="shared" si="185"/>
        <v>0</v>
      </c>
      <c r="X1192" s="179">
        <f t="shared" si="186"/>
        <v>0</v>
      </c>
      <c r="Y1192" s="179">
        <f t="shared" si="187"/>
        <v>1.3289216399999998E-2</v>
      </c>
      <c r="Z1192" s="186">
        <f t="shared" si="188"/>
        <v>2.6024044472036372</v>
      </c>
      <c r="AA1192" s="156">
        <f>$J1192*'9 All Base Data'!$Y1192</f>
        <v>4.1453858109539068E-2</v>
      </c>
      <c r="AB1192" s="156">
        <f>$K1192*'9 All Base Data'!$Y1192</f>
        <v>0</v>
      </c>
      <c r="AC1192" s="178">
        <f>$L1192*'9 All Base Data'!$Y1192</f>
        <v>4.9952942154214453E-5</v>
      </c>
      <c r="AD1192" s="178">
        <f>IF($M1192="","",$M1192*'9 All Base Data'!$Y1192)</f>
        <v>1.1459037680457331E-3</v>
      </c>
      <c r="AE1192" s="178">
        <f>IF($N1192="","",$N1192*'9 All Base Data'!$Y1192)</f>
        <v>9.5110050562657996E-4</v>
      </c>
      <c r="AF1192" s="178">
        <f>IF($O1192="","",$O1192*'9 All Base Data'!$Y1192)</f>
        <v>0</v>
      </c>
      <c r="AG1192" s="178">
        <f>IF($P1192="","",$P1192*'9 All Base Data'!$Y1192)</f>
        <v>0</v>
      </c>
      <c r="AH1192" s="167">
        <f>$Q1192*'9 All Base Data'!$Y1192</f>
        <v>12.232869543122636</v>
      </c>
      <c r="AI1192" s="178">
        <f>$R1192*'9 All Base Data'!$Y1192</f>
        <v>0.14757573486995906</v>
      </c>
      <c r="AJ1192" s="178">
        <f>$S1192*'9 All Base Data'!$Y1192</f>
        <v>0</v>
      </c>
      <c r="AK1192" s="178">
        <f>$T1192*'9 All Base Data'!$Y1192</f>
        <v>1.7783247406900346E-4</v>
      </c>
      <c r="AL1192" s="178">
        <f>IF($U1192="","",$U1192*'9 All Base Data'!$Y1192)</f>
        <v>7.2764889270904062E-6</v>
      </c>
      <c r="AM1192" s="178">
        <f>IF($V1192="","",$V1192*'9 All Base Data'!$Y1192)</f>
        <v>4.3132407930165406E-6</v>
      </c>
      <c r="AN1192" s="178">
        <f>IF($W1192="","",$W1192*'9 All Base Data'!$Y1192)</f>
        <v>0</v>
      </c>
      <c r="AO1192" s="178">
        <f>IF($X1192="","",$X1192*'9 All Base Data'!$Y1192)</f>
        <v>0</v>
      </c>
      <c r="AP1192" s="178">
        <f>$Y1192*'9 All Base Data'!$Y1192</f>
        <v>7.5843791167360341E-4</v>
      </c>
      <c r="AQ1192" s="179">
        <f t="shared" si="189"/>
        <v>0.14852359498542178</v>
      </c>
    </row>
    <row r="1193" spans="1:43" x14ac:dyDescent="0.25">
      <c r="A1193" s="124">
        <v>569100</v>
      </c>
      <c r="B1193" s="125" t="s">
        <v>1246</v>
      </c>
      <c r="C1193" s="126" t="s">
        <v>980</v>
      </c>
      <c r="D1193" s="101" t="s">
        <v>2106</v>
      </c>
      <c r="E1193" s="142"/>
      <c r="F1193" s="191" t="str">
        <f>IF('9 All Base Data'!G1193="Rural Centre","Rural",IF('9 All Base Data'!G1193="Rural (Incl.some Off Shore Islands)","Rural",IF('9 All Base Data'!G1193="Inlet-in TA but not in Urban Area","Rural",IF('9 All Base Data'!G1193="Rural (Incl.some Off Shore Islands)","Rural",IF('9 All Base Data'!G1193="Inlet-not in TA","Rural",IF('9 All Base Data'!G1193="Inland Water not in Urban Area","Rural",IF('9 All Base Data'!G1193="Oceanic-in Region but not in TA","Rural",'9 All Base Data'!G1193)))))))</f>
        <v>Lower Hutt Zone</v>
      </c>
      <c r="G1193" s="177">
        <f>IF('9 All Base Data'!I1193="..C","..C",'9 All Base Data'!I1193*Basecase_Pop_2006)</f>
        <v>3954</v>
      </c>
      <c r="H1193" s="177">
        <f>IF('9 All Base Data'!J1193="..C","..C",'9 All Base Data'!J1193*Basecase_Pop_2006)</f>
        <v>2589</v>
      </c>
      <c r="I1193" s="191">
        <f>IF('9 All Base Data'!L1193="..C","..C",'9 All Base Data'!L1193*Basecase_Pop_2006)</f>
        <v>33</v>
      </c>
      <c r="J1193" s="156">
        <f>IF('9 All Base Data'!$P1193=0,0,('9 All Base Data'!$P1193*Basecase_Pop_2006)/(1+(1/(BaseCase_Mort_AllAdults_30*('9 All Base Data'!$W1193*Basecase_PM10)/10))))</f>
        <v>0.15407365897699327</v>
      </c>
      <c r="K1193" s="156">
        <f>IF('9 All Base Data'!$Q1193=0,0,('9 All Base Data'!$Q1193*Basecase_Pop_2006)/(1+(1/(BaseCase_Mort_Maori_30*('9 All Base Data'!$W1193*Basecase_PM10)/10))))</f>
        <v>0</v>
      </c>
      <c r="L1193" s="179">
        <f>133/(1+1/(BaseCase_Mort_Child_0_1*'9 All Base Data'!$AB$10/10))*IF('9 All Base Data'!$L1193="..C",0,'9 All Base Data'!L1193/'9 All Base Data'!$L$2022)</f>
        <v>4.8139669225072592E-3</v>
      </c>
      <c r="M1193" s="178">
        <f>IF('9 All Base Data'!$R1193="","",IF('9 All Base Data'!$R1193=0,0,('9 All Base Data'!$R1193*Basecase_Pop_2006)/(1+(1/(BaseCase_CardiacHA_All*('9 All Base Data'!$W1193*Basecase_PM10)/10)))))</f>
        <v>0.46782498061745831</v>
      </c>
      <c r="N1193" s="178">
        <f>IF('9 All Base Data'!$S1193="","",IF('9 All Base Data'!$S1193=0,0,('9 All Base Data'!S1193*Basecase_Pop_2006)/(1+(1/(BaseCase_RespHA_All*('9 All Base Data'!$W1193*Basecase_PM10)/10)))))</f>
        <v>0.64660264660264666</v>
      </c>
      <c r="O1193" s="178">
        <f>IF('9 All Base Data'!$T1193="","",IF('9 All Base Data'!$T1193=0,0,('9 All Base Data'!$T1193*Basecase_Pop_2006)/(1+(1/(BaseCase_RespHA_Child_1_4*('9 All Base Data'!$W1193*Basecase_PM10)/10)))))</f>
        <v>0.17160033980265305</v>
      </c>
      <c r="P1193" s="179">
        <f>IF('9 All Base Data'!$U1193="","",IF('9 All Base Data'!$U1193=0,0,('9 All Base Data'!$U1193*Basecase_Pop_2006)/(1+(1/(BaseCase_RespHA_Child_5_14*('9 All Base Data'!$W1193*Basecase_PM10)/10)))))</f>
        <v>0.14704455013102982</v>
      </c>
      <c r="Q1193" s="156">
        <f>IF('7 Base case Results'!$G1193="..C",0,BaseCase_RADs_All*'7 Base case Results'!$G1193*('9 All Base Data'!$V1193*Basecase_PM10)/10)</f>
        <v>2156.5115999999998</v>
      </c>
      <c r="R1193" s="189">
        <f t="shared" si="180"/>
        <v>0.54850222595809595</v>
      </c>
      <c r="S1193" s="178">
        <f t="shared" si="181"/>
        <v>0</v>
      </c>
      <c r="T1193" s="179">
        <f t="shared" si="182"/>
        <v>1.7137722244125842E-2</v>
      </c>
      <c r="U1193" s="178">
        <f t="shared" si="183"/>
        <v>2.9706886269208603E-3</v>
      </c>
      <c r="V1193" s="178">
        <f t="shared" si="184"/>
        <v>2.932343002343003E-3</v>
      </c>
      <c r="W1193" s="178">
        <f t="shared" si="185"/>
        <v>7.7820754100503152E-4</v>
      </c>
      <c r="X1193" s="179">
        <f t="shared" si="186"/>
        <v>6.6684703484422032E-4</v>
      </c>
      <c r="Y1193" s="179">
        <f t="shared" si="187"/>
        <v>0.13370371919999999</v>
      </c>
      <c r="Z1193" s="186">
        <f t="shared" si="188"/>
        <v>0.70524669903148562</v>
      </c>
      <c r="AA1193" s="156">
        <f>$J1193*'9 All Base Data'!$Y1193</f>
        <v>8.7932426292961652E-3</v>
      </c>
      <c r="AB1193" s="156">
        <f>$K1193*'9 All Base Data'!$Y1193</f>
        <v>0</v>
      </c>
      <c r="AC1193" s="178">
        <f>$L1193*'9 All Base Data'!$Y1193</f>
        <v>2.7474118184817953E-4</v>
      </c>
      <c r="AD1193" s="178">
        <f>IF($M1193="","",$M1193*'9 All Base Data'!$Y1193)</f>
        <v>2.6699557795465585E-2</v>
      </c>
      <c r="AE1193" s="178">
        <f>IF($N1193="","",$N1193*'9 All Base Data'!$Y1193)</f>
        <v>3.6902699618311309E-2</v>
      </c>
      <c r="AF1193" s="178">
        <f>IF($O1193="","",$O1193*'9 All Base Data'!$Y1193)</f>
        <v>9.7935197565452332E-3</v>
      </c>
      <c r="AG1193" s="178">
        <f>IF($P1193="","",$P1193*'9 All Base Data'!$Y1193)</f>
        <v>8.3920795754641158E-3</v>
      </c>
      <c r="AH1193" s="167">
        <f>$Q1193*'9 All Base Data'!$Y1193</f>
        <v>123.07574089950866</v>
      </c>
      <c r="AI1193" s="178">
        <f>$R1193*'9 All Base Data'!$Y1193</f>
        <v>3.1303943760294342E-2</v>
      </c>
      <c r="AJ1193" s="178">
        <f>$S1193*'9 All Base Data'!$Y1193</f>
        <v>0</v>
      </c>
      <c r="AK1193" s="178">
        <f>$T1193*'9 All Base Data'!$Y1193</f>
        <v>9.7807860737951914E-4</v>
      </c>
      <c r="AL1193" s="178">
        <f>IF($U1193="","",$U1193*'9 All Base Data'!$Y1193)</f>
        <v>1.6954219200120648E-4</v>
      </c>
      <c r="AM1193" s="178">
        <f>IF($V1193="","",$V1193*'9 All Base Data'!$Y1193)</f>
        <v>1.673537427690418E-4</v>
      </c>
      <c r="AN1193" s="178">
        <f>IF($W1193="","",$W1193*'9 All Base Data'!$Y1193)</f>
        <v>4.4413612095932631E-5</v>
      </c>
      <c r="AO1193" s="178">
        <f>IF($X1193="","",$X1193*'9 All Base Data'!$Y1193)</f>
        <v>3.8058080874729765E-5</v>
      </c>
      <c r="AP1193" s="178">
        <f>$Y1193*'9 All Base Data'!$Y1193</f>
        <v>7.6306959357695372E-3</v>
      </c>
      <c r="AQ1193" s="179">
        <f t="shared" si="189"/>
        <v>4.0249614238213653E-2</v>
      </c>
    </row>
    <row r="1194" spans="1:43" x14ac:dyDescent="0.25">
      <c r="A1194" s="124">
        <v>569201</v>
      </c>
      <c r="B1194" s="125" t="s">
        <v>1247</v>
      </c>
      <c r="C1194" s="126" t="s">
        <v>980</v>
      </c>
      <c r="D1194" s="101" t="s">
        <v>2106</v>
      </c>
      <c r="E1194" s="142"/>
      <c r="F1194" s="191" t="str">
        <f>IF('9 All Base Data'!G1194="Rural Centre","Rural",IF('9 All Base Data'!G1194="Rural (Incl.some Off Shore Islands)","Rural",IF('9 All Base Data'!G1194="Inlet-in TA but not in Urban Area","Rural",IF('9 All Base Data'!G1194="Rural (Incl.some Off Shore Islands)","Rural",IF('9 All Base Data'!G1194="Inlet-not in TA","Rural",IF('9 All Base Data'!G1194="Inland Water not in Urban Area","Rural",IF('9 All Base Data'!G1194="Oceanic-in Region but not in TA","Rural",'9 All Base Data'!G1194)))))))</f>
        <v>Lower Hutt Zone</v>
      </c>
      <c r="G1194" s="177">
        <f>IF('9 All Base Data'!I1194="..C","..C",'9 All Base Data'!I1194*Basecase_Pop_2006)</f>
        <v>645</v>
      </c>
      <c r="H1194" s="177">
        <f>IF('9 All Base Data'!J1194="..C","..C",'9 All Base Data'!J1194*Basecase_Pop_2006)</f>
        <v>390</v>
      </c>
      <c r="I1194" s="191">
        <f>IF('9 All Base Data'!L1194="..C","..C",'9 All Base Data'!L1194*Basecase_Pop_2006)</f>
        <v>6</v>
      </c>
      <c r="J1194" s="156">
        <f>IF('9 All Base Data'!$P1194=0,0,('9 All Base Data'!$P1194*Basecase_Pop_2006)/(1+(1/(BaseCase_Mort_AllAdults_30*('9 All Base Data'!$W1194*Basecase_PM10)/10))))</f>
        <v>4.7762834282867912</v>
      </c>
      <c r="K1194" s="156">
        <f>IF('9 All Base Data'!$Q1194=0,0,('9 All Base Data'!$Q1194*Basecase_Pop_2006)/(1+(1/(BaseCase_Mort_Maori_30*('9 All Base Data'!$W1194*Basecase_PM10)/10))))</f>
        <v>0.16805324459234608</v>
      </c>
      <c r="L1194" s="179">
        <f>133/(1+1/(BaseCase_Mort_Child_0_1*'9 All Base Data'!$AB$10/10))*IF('9 All Base Data'!$L1194="..C",0,'9 All Base Data'!L1194/'9 All Base Data'!$L$2022)</f>
        <v>8.7526671318313796E-4</v>
      </c>
      <c r="M1194" s="178">
        <f>IF('9 All Base Data'!$R1194="","",IF('9 All Base Data'!$R1194=0,0,('9 All Base Data'!$R1194*Basecase_Pop_2006)/(1+(1/(BaseCase_CardiacHA_All*('9 All Base Data'!$W1194*Basecase_PM10)/10)))))</f>
        <v>3.2125320557422024E-2</v>
      </c>
      <c r="N1194" s="178">
        <f>IF('9 All Base Data'!$S1194="","",IF('9 All Base Data'!$S1194=0,0,('9 All Base Data'!S1194*Basecase_Pop_2006)/(1+(1/(BaseCase_RespHA_All*('9 All Base Data'!$W1194*Basecase_PM10)/10)))))</f>
        <v>6.3327063327063324E-2</v>
      </c>
      <c r="O1194" s="178">
        <f>IF('9 All Base Data'!$T1194="","",IF('9 All Base Data'!$T1194=0,0,('9 All Base Data'!$T1194*Basecase_Pop_2006)/(1+(1/(BaseCase_RespHA_Child_1_4*('9 All Base Data'!$W1194*Basecase_PM10)/10)))))</f>
        <v>1.9800039207998429E-2</v>
      </c>
      <c r="P1194" s="179">
        <f>IF('9 All Base Data'!$U1194="","",IF('9 All Base Data'!$U1194=0,0,('9 All Base Data'!$U1194*Basecase_Pop_2006)/(1+(1/(BaseCase_RespHA_Child_5_14*('9 All Base Data'!$W1194*Basecase_PM10)/10)))))</f>
        <v>9.8029700087353209E-3</v>
      </c>
      <c r="Q1194" s="156">
        <f>IF('7 Base case Results'!$G1194="..C",0,BaseCase_RADs_All*'7 Base case Results'!$G1194*('9 All Base Data'!$V1194*Basecase_PM10)/10)</f>
        <v>351.78300000000002</v>
      </c>
      <c r="R1194" s="189">
        <f t="shared" si="180"/>
        <v>17.003569004700978</v>
      </c>
      <c r="S1194" s="178">
        <f t="shared" si="181"/>
        <v>0.5982695507487521</v>
      </c>
      <c r="T1194" s="179">
        <f t="shared" si="182"/>
        <v>3.1159494989319711E-3</v>
      </c>
      <c r="U1194" s="178">
        <f t="shared" si="183"/>
        <v>2.0399578553962985E-4</v>
      </c>
      <c r="V1194" s="178">
        <f t="shared" si="184"/>
        <v>2.871882321882322E-4</v>
      </c>
      <c r="W1194" s="178">
        <f t="shared" si="185"/>
        <v>8.9793177808272879E-5</v>
      </c>
      <c r="X1194" s="179">
        <f t="shared" si="186"/>
        <v>4.4456468989614677E-5</v>
      </c>
      <c r="Y1194" s="179">
        <f t="shared" si="187"/>
        <v>2.1810546000000004E-2</v>
      </c>
      <c r="Z1194" s="186">
        <f t="shared" si="188"/>
        <v>17.028986684217639</v>
      </c>
      <c r="AA1194" s="156">
        <f>$J1194*'9 All Base Data'!$Y1194</f>
        <v>0.27259052150818114</v>
      </c>
      <c r="AB1194" s="156">
        <f>$K1194*'9 All Base Data'!$Y1194</f>
        <v>9.5910810722137276E-3</v>
      </c>
      <c r="AC1194" s="178">
        <f>$L1194*'9 All Base Data'!$Y1194</f>
        <v>4.9952942154214453E-5</v>
      </c>
      <c r="AD1194" s="178">
        <f>IF($M1194="","",$M1194*'9 All Base Data'!$Y1194)</f>
        <v>1.833446028873173E-3</v>
      </c>
      <c r="AE1194" s="178">
        <f>IF($N1194="","",$N1194*'9 All Base Data'!$Y1194)</f>
        <v>3.6141819213810038E-3</v>
      </c>
      <c r="AF1194" s="178">
        <f>IF($O1194="","",$O1194*'9 All Base Data'!$Y1194)</f>
        <v>1.1300215103706038E-3</v>
      </c>
      <c r="AG1194" s="178">
        <f>IF($P1194="","",$P1194*'9 All Base Data'!$Y1194)</f>
        <v>5.5947197169760766E-4</v>
      </c>
      <c r="AH1194" s="167">
        <f>$Q1194*'9 All Base Data'!$Y1194</f>
        <v>20.076846960086772</v>
      </c>
      <c r="AI1194" s="178">
        <f>$R1194*'9 All Base Data'!$Y1194</f>
        <v>0.97042225656912495</v>
      </c>
      <c r="AJ1194" s="178">
        <f>$S1194*'9 All Base Data'!$Y1194</f>
        <v>3.4144248617080875E-2</v>
      </c>
      <c r="AK1194" s="178">
        <f>$T1194*'9 All Base Data'!$Y1194</f>
        <v>1.7783247406900346E-4</v>
      </c>
      <c r="AL1194" s="178">
        <f>IF($U1194="","",$U1194*'9 All Base Data'!$Y1194)</f>
        <v>1.1642382283344648E-5</v>
      </c>
      <c r="AM1194" s="178">
        <f>IF($V1194="","",$V1194*'9 All Base Data'!$Y1194)</f>
        <v>1.6390315013462856E-5</v>
      </c>
      <c r="AN1194" s="178">
        <f>IF($W1194="","",$W1194*'9 All Base Data'!$Y1194)</f>
        <v>5.1246475495306886E-6</v>
      </c>
      <c r="AO1194" s="178">
        <f>IF($X1194="","",$X1194*'9 All Base Data'!$Y1194)</f>
        <v>2.5372053916486504E-6</v>
      </c>
      <c r="AP1194" s="178">
        <f>$Y1194*'9 All Base Data'!$Y1194</f>
        <v>1.24476451152538E-3</v>
      </c>
      <c r="AQ1194" s="179">
        <f t="shared" si="189"/>
        <v>0.97187288625201607</v>
      </c>
    </row>
    <row r="1195" spans="1:43" x14ac:dyDescent="0.25">
      <c r="A1195" s="124">
        <v>569202</v>
      </c>
      <c r="B1195" s="125" t="s">
        <v>1248</v>
      </c>
      <c r="C1195" s="126" t="s">
        <v>980</v>
      </c>
      <c r="D1195" s="101" t="s">
        <v>2106</v>
      </c>
      <c r="E1195" s="142"/>
      <c r="F1195" s="191" t="str">
        <f>IF('9 All Base Data'!G1195="Rural Centre","Rural",IF('9 All Base Data'!G1195="Rural (Incl.some Off Shore Islands)","Rural",IF('9 All Base Data'!G1195="Inlet-in TA but not in Urban Area","Rural",IF('9 All Base Data'!G1195="Rural (Incl.some Off Shore Islands)","Rural",IF('9 All Base Data'!G1195="Inlet-not in TA","Rural",IF('9 All Base Data'!G1195="Inland Water not in Urban Area","Rural",IF('9 All Base Data'!G1195="Oceanic-in Region but not in TA","Rural",'9 All Base Data'!G1195)))))))</f>
        <v>Lower Hutt Zone</v>
      </c>
      <c r="G1195" s="177">
        <f>IF('9 All Base Data'!I1195="..C","..C",'9 All Base Data'!I1195*Basecase_Pop_2006)</f>
        <v>1971</v>
      </c>
      <c r="H1195" s="177">
        <f>IF('9 All Base Data'!J1195="..C","..C",'9 All Base Data'!J1195*Basecase_Pop_2006)</f>
        <v>1170</v>
      </c>
      <c r="I1195" s="191">
        <f>IF('9 All Base Data'!L1195="..C","..C",'9 All Base Data'!L1195*Basecase_Pop_2006)</f>
        <v>30</v>
      </c>
      <c r="J1195" s="156">
        <f>IF('9 All Base Data'!$P1195=0,0,('9 All Base Data'!$P1195*Basecase_Pop_2006)/(1+(1/(BaseCase_Mort_AllAdults_30*('9 All Base Data'!$W1195*Basecase_PM10)/10))))</f>
        <v>0.13206313626599422</v>
      </c>
      <c r="K1195" s="156">
        <f>IF('9 All Base Data'!$Q1195=0,0,('9 All Base Data'!$Q1195*Basecase_Pop_2006)/(1+(1/(BaseCase_Mort_Maori_30*('9 All Base Data'!$W1195*Basecase_PM10)/10))))</f>
        <v>5.6017748197448695E-2</v>
      </c>
      <c r="L1195" s="179">
        <f>133/(1+1/(BaseCase_Mort_Child_0_1*'9 All Base Data'!$AB$10/10))*IF('9 All Base Data'!$L1195="..C",0,'9 All Base Data'!L1195/'9 All Base Data'!$L$2022)</f>
        <v>4.3763335659156898E-3</v>
      </c>
      <c r="M1195" s="178">
        <f>IF('9 All Base Data'!$R1195="","",IF('9 All Base Data'!$R1195=0,0,('9 All Base Data'!$R1195*Basecase_Pop_2006)/(1+(1/(BaseCase_CardiacHA_All*('9 All Base Data'!$W1195*Basecase_PM10)/10)))))</f>
        <v>0.15460310518259351</v>
      </c>
      <c r="N1195" s="178">
        <f>IF('9 All Base Data'!$S1195="","",IF('9 All Base Data'!$S1195=0,0,('9 All Base Data'!S1195*Basecase_Pop_2006)/(1+(1/(BaseCase_RespHA_All*('9 All Base Data'!$W1195*Basecase_PM10)/10)))))</f>
        <v>0.19664719664719665</v>
      </c>
      <c r="O1195" s="178">
        <f>IF('9 All Base Data'!$T1195="","",IF('9 All Base Data'!$T1195=0,0,('9 All Base Data'!$T1195*Basecase_Pop_2006)/(1+(1/(BaseCase_RespHA_Child_1_4*('9 All Base Data'!$W1195*Basecase_PM10)/10)))))</f>
        <v>9.2400182970659356E-2</v>
      </c>
      <c r="P1195" s="179">
        <f>IF('9 All Base Data'!$U1195="","",IF('9 All Base Data'!$U1195=0,0,('9 All Base Data'!$U1195*Basecase_Pop_2006)/(1+(1/(BaseCase_RespHA_Child_5_14*('9 All Base Data'!$W1195*Basecase_PM10)/10)))))</f>
        <v>8.8226730078617893E-2</v>
      </c>
      <c r="Q1195" s="156">
        <f>IF('7 Base case Results'!$G1195="..C",0,BaseCase_RADs_All*'7 Base case Results'!$G1195*('9 All Base Data'!$V1195*Basecase_PM10)/10)</f>
        <v>1074.9834000000001</v>
      </c>
      <c r="R1195" s="189">
        <f t="shared" si="180"/>
        <v>0.47014476510693942</v>
      </c>
      <c r="S1195" s="178">
        <f t="shared" si="181"/>
        <v>0.19942318358291736</v>
      </c>
      <c r="T1195" s="179">
        <f t="shared" si="182"/>
        <v>1.5579747494659856E-2</v>
      </c>
      <c r="U1195" s="178">
        <f t="shared" si="183"/>
        <v>9.8172971790946883E-4</v>
      </c>
      <c r="V1195" s="178">
        <f t="shared" si="184"/>
        <v>8.9179503679503688E-4</v>
      </c>
      <c r="W1195" s="178">
        <f t="shared" si="185"/>
        <v>4.1903482977194016E-4</v>
      </c>
      <c r="X1195" s="179">
        <f t="shared" si="186"/>
        <v>4.0010822090653215E-4</v>
      </c>
      <c r="Y1195" s="179">
        <f t="shared" si="187"/>
        <v>6.6648970800000013E-2</v>
      </c>
      <c r="Z1195" s="186">
        <f t="shared" si="188"/>
        <v>0.55424700815630379</v>
      </c>
      <c r="AA1195" s="156">
        <f>$J1195*'9 All Base Data'!$Y1195</f>
        <v>7.5370651108252846E-3</v>
      </c>
      <c r="AB1195" s="156">
        <f>$K1195*'9 All Base Data'!$Y1195</f>
        <v>3.1970270240712427E-3</v>
      </c>
      <c r="AC1195" s="178">
        <f>$L1195*'9 All Base Data'!$Y1195</f>
        <v>2.4976471077107224E-4</v>
      </c>
      <c r="AD1195" s="178">
        <f>IF($M1195="","",$M1195*'9 All Base Data'!$Y1195)</f>
        <v>8.8234590139521455E-3</v>
      </c>
      <c r="AE1195" s="178">
        <f>IF($N1195="","",$N1195*'9 All Base Data'!$Y1195)</f>
        <v>1.1222985966393645E-2</v>
      </c>
      <c r="AF1195" s="178">
        <f>IF($O1195="","",$O1195*'9 All Base Data'!$Y1195)</f>
        <v>5.273433715062819E-3</v>
      </c>
      <c r="AG1195" s="178">
        <f>IF($P1195="","",$P1195*'9 All Base Data'!$Y1195)</f>
        <v>5.0352477452784688E-3</v>
      </c>
      <c r="AH1195" s="167">
        <f>$Q1195*'9 All Base Data'!$Y1195</f>
        <v>61.351109082683763</v>
      </c>
      <c r="AI1195" s="178">
        <f>$R1195*'9 All Base Data'!$Y1195</f>
        <v>2.6831951794538011E-2</v>
      </c>
      <c r="AJ1195" s="178">
        <f>$S1195*'9 All Base Data'!$Y1195</f>
        <v>1.1381416205693625E-2</v>
      </c>
      <c r="AK1195" s="178">
        <f>$T1195*'9 All Base Data'!$Y1195</f>
        <v>8.8916237034501733E-4</v>
      </c>
      <c r="AL1195" s="178">
        <f>IF($U1195="","",$U1195*'9 All Base Data'!$Y1195)</f>
        <v>5.6028964738596131E-5</v>
      </c>
      <c r="AM1195" s="178">
        <f>IF($V1195="","",$V1195*'9 All Base Data'!$Y1195)</f>
        <v>5.089624135759518E-5</v>
      </c>
      <c r="AN1195" s="178">
        <f>IF($W1195="","",$W1195*'9 All Base Data'!$Y1195)</f>
        <v>2.3915021897809884E-5</v>
      </c>
      <c r="AO1195" s="178">
        <f>IF($X1195="","",$X1195*'9 All Base Data'!$Y1195)</f>
        <v>2.2834848524837858E-5</v>
      </c>
      <c r="AP1195" s="178">
        <f>$Y1195*'9 All Base Data'!$Y1195</f>
        <v>3.803768763126394E-3</v>
      </c>
      <c r="AQ1195" s="179">
        <f t="shared" si="189"/>
        <v>3.1631808134105613E-2</v>
      </c>
    </row>
    <row r="1196" spans="1:43" x14ac:dyDescent="0.25">
      <c r="A1196" s="124">
        <v>569301</v>
      </c>
      <c r="B1196" s="125" t="s">
        <v>1249</v>
      </c>
      <c r="C1196" s="126" t="s">
        <v>980</v>
      </c>
      <c r="D1196" s="101" t="s">
        <v>2106</v>
      </c>
      <c r="E1196" s="142"/>
      <c r="F1196" s="191" t="str">
        <f>IF('9 All Base Data'!G1196="Rural Centre","Rural",IF('9 All Base Data'!G1196="Rural (Incl.some Off Shore Islands)","Rural",IF('9 All Base Data'!G1196="Inlet-in TA but not in Urban Area","Rural",IF('9 All Base Data'!G1196="Rural (Incl.some Off Shore Islands)","Rural",IF('9 All Base Data'!G1196="Inlet-not in TA","Rural",IF('9 All Base Data'!G1196="Inland Water not in Urban Area","Rural",IF('9 All Base Data'!G1196="Oceanic-in Region but not in TA","Rural",'9 All Base Data'!G1196)))))))</f>
        <v>Lower Hutt Zone</v>
      </c>
      <c r="G1196" s="177">
        <f>IF('9 All Base Data'!I1196="..C","..C",'9 All Base Data'!I1196*Basecase_Pop_2006)</f>
        <v>2052</v>
      </c>
      <c r="H1196" s="177">
        <f>IF('9 All Base Data'!J1196="..C","..C",'9 All Base Data'!J1196*Basecase_Pop_2006)</f>
        <v>1269</v>
      </c>
      <c r="I1196" s="191">
        <f>IF('9 All Base Data'!L1196="..C","..C",'9 All Base Data'!L1196*Basecase_Pop_2006)</f>
        <v>24</v>
      </c>
      <c r="J1196" s="156">
        <f>IF('9 All Base Data'!$P1196=0,0,('9 All Base Data'!$P1196*Basecase_Pop_2006)/(1+(1/(BaseCase_Mort_AllAdults_30*('9 All Base Data'!$W1196*Basecase_PM10)/10))))</f>
        <v>0.41433021806853582</v>
      </c>
      <c r="K1196" s="156">
        <f>IF('9 All Base Data'!$Q1196=0,0,('9 All Base Data'!$Q1196*Basecase_Pop_2006)/(1+(1/(BaseCase_Mort_Maori_30*('9 All Base Data'!$W1196*Basecase_PM10)/10))))</f>
        <v>0</v>
      </c>
      <c r="L1196" s="179">
        <f>133/(1+1/(BaseCase_Mort_Child_0_1*'9 All Base Data'!$AB$10/10))*IF('9 All Base Data'!$L1196="..C",0,'9 All Base Data'!L1196/'9 All Base Data'!$L$2022)</f>
        <v>3.5010668527325518E-3</v>
      </c>
      <c r="M1196" s="178">
        <f>IF('9 All Base Data'!$R1196="","",IF('9 All Base Data'!$R1196=0,0,('9 All Base Data'!$R1196*Basecase_Pop_2006)/(1+(1/(BaseCase_CardiacHA_All*('9 All Base Data'!$W1196*Basecase_PM10)/10)))))</f>
        <v>0.13320079522862824</v>
      </c>
      <c r="N1196" s="178">
        <f>IF('9 All Base Data'!$S1196="","",IF('9 All Base Data'!$S1196=0,0,('9 All Base Data'!S1196*Basecase_Pop_2006)/(1+(1/(BaseCase_RespHA_All*('9 All Base Data'!$W1196*Basecase_PM10)/10)))))</f>
        <v>0.13201320132013203</v>
      </c>
      <c r="O1196" s="178">
        <f>IF('9 All Base Data'!$T1196="","",IF('9 All Base Data'!$T1196=0,0,('9 All Base Data'!$T1196*Basecase_Pop_2006)/(1+(1/(BaseCase_RespHA_Child_1_4*('9 All Base Data'!$W1196*Basecase_PM10)/10)))))</f>
        <v>7.1895424836601302E-2</v>
      </c>
      <c r="P1196" s="179">
        <f>IF('9 All Base Data'!$U1196="","",IF('9 All Base Data'!$U1196=0,0,('9 All Base Data'!$U1196*Basecase_Pop_2006)/(1+(1/(BaseCase_RespHA_Child_5_14*('9 All Base Data'!$W1196*Basecase_PM10)/10)))))</f>
        <v>9.7087378640776698E-2</v>
      </c>
      <c r="Q1196" s="156">
        <f>IF('7 Base case Results'!$G1196="..C",0,BaseCase_RADs_All*'7 Base case Results'!$G1196*('9 All Base Data'!$V1196*Basecase_PM10)/10)</f>
        <v>1108.08</v>
      </c>
      <c r="R1196" s="189">
        <f t="shared" si="180"/>
        <v>1.4750155763239874</v>
      </c>
      <c r="S1196" s="178">
        <f t="shared" si="181"/>
        <v>0</v>
      </c>
      <c r="T1196" s="179">
        <f t="shared" si="182"/>
        <v>1.2463797995727884E-2</v>
      </c>
      <c r="U1196" s="178">
        <f t="shared" si="183"/>
        <v>8.4582504970178937E-4</v>
      </c>
      <c r="V1196" s="178">
        <f t="shared" si="184"/>
        <v>5.9867986798679872E-4</v>
      </c>
      <c r="W1196" s="178">
        <f t="shared" si="185"/>
        <v>3.2604575163398694E-4</v>
      </c>
      <c r="X1196" s="179">
        <f t="shared" si="186"/>
        <v>4.4029126213592228E-4</v>
      </c>
      <c r="Y1196" s="179">
        <f t="shared" si="187"/>
        <v>6.8700959999999991E-2</v>
      </c>
      <c r="Z1196" s="186">
        <f t="shared" si="188"/>
        <v>1.5576248392374039</v>
      </c>
      <c r="AA1196" s="156">
        <f>$J1196*'9 All Base Data'!$Y1196</f>
        <v>0.11287266610147853</v>
      </c>
      <c r="AB1196" s="156">
        <f>$K1196*'9 All Base Data'!$Y1196</f>
        <v>0</v>
      </c>
      <c r="AC1196" s="178">
        <f>$L1196*'9 All Base Data'!$Y1196</f>
        <v>9.5376762937929955E-4</v>
      </c>
      <c r="AD1196" s="178">
        <f>IF($M1196="","",$M1196*'9 All Base Data'!$Y1196)</f>
        <v>3.6286826856074067E-2</v>
      </c>
      <c r="AE1196" s="178">
        <f>IF($N1196="","",$N1196*'9 All Base Data'!$Y1196)</f>
        <v>3.5963300149953713E-2</v>
      </c>
      <c r="AF1196" s="178">
        <f>IF($O1196="","",$O1196*'9 All Base Data'!$Y1196)</f>
        <v>1.9585895326764004E-2</v>
      </c>
      <c r="AG1196" s="178">
        <f>IF($P1196="","",$P1196*'9 All Base Data'!$Y1196)</f>
        <v>2.644873773164071E-2</v>
      </c>
      <c r="AH1196" s="167">
        <f>$Q1196*'9 All Base Data'!$Y1196</f>
        <v>301.86536824846729</v>
      </c>
      <c r="AI1196" s="178">
        <f>$R1196*'9 All Base Data'!$Y1196</f>
        <v>0.40182669132126358</v>
      </c>
      <c r="AJ1196" s="178">
        <f>$S1196*'9 All Base Data'!$Y1196</f>
        <v>0</v>
      </c>
      <c r="AK1196" s="178">
        <f>$T1196*'9 All Base Data'!$Y1196</f>
        <v>3.3954127605903064E-3</v>
      </c>
      <c r="AL1196" s="178">
        <f>IF($U1196="","",$U1196*'9 All Base Data'!$Y1196)</f>
        <v>2.3042135053607035E-4</v>
      </c>
      <c r="AM1196" s="178">
        <f>IF($V1196="","",$V1196*'9 All Base Data'!$Y1196)</f>
        <v>1.6309356618004009E-4</v>
      </c>
      <c r="AN1196" s="178">
        <f>IF($W1196="","",$W1196*'9 All Base Data'!$Y1196)</f>
        <v>8.8822035306874758E-5</v>
      </c>
      <c r="AO1196" s="178">
        <f>IF($X1196="","",$X1196*'9 All Base Data'!$Y1196)</f>
        <v>1.1994502561299061E-4</v>
      </c>
      <c r="AP1196" s="178">
        <f>$Y1196*'9 All Base Data'!$Y1196</f>
        <v>1.8715652831404972E-2</v>
      </c>
      <c r="AQ1196" s="179">
        <f t="shared" si="189"/>
        <v>0.42433127182997499</v>
      </c>
    </row>
    <row r="1197" spans="1:43" x14ac:dyDescent="0.25">
      <c r="A1197" s="124">
        <v>569302</v>
      </c>
      <c r="B1197" s="125" t="s">
        <v>1250</v>
      </c>
      <c r="C1197" s="126" t="s">
        <v>980</v>
      </c>
      <c r="D1197" s="101" t="s">
        <v>2106</v>
      </c>
      <c r="E1197" s="142"/>
      <c r="F1197" s="191" t="str">
        <f>IF('9 All Base Data'!G1197="Rural Centre","Rural",IF('9 All Base Data'!G1197="Rural (Incl.some Off Shore Islands)","Rural",IF('9 All Base Data'!G1197="Inlet-in TA but not in Urban Area","Rural",IF('9 All Base Data'!G1197="Rural (Incl.some Off Shore Islands)","Rural",IF('9 All Base Data'!G1197="Inlet-not in TA","Rural",IF('9 All Base Data'!G1197="Inland Water not in Urban Area","Rural",IF('9 All Base Data'!G1197="Oceanic-in Region but not in TA","Rural",'9 All Base Data'!G1197)))))))</f>
        <v>Lower Hutt Zone</v>
      </c>
      <c r="G1197" s="177">
        <f>IF('9 All Base Data'!I1197="..C","..C",'9 All Base Data'!I1197*Basecase_Pop_2006)</f>
        <v>3777</v>
      </c>
      <c r="H1197" s="177">
        <f>IF('9 All Base Data'!J1197="..C","..C",'9 All Base Data'!J1197*Basecase_Pop_2006)</f>
        <v>2337</v>
      </c>
      <c r="I1197" s="191">
        <f>IF('9 All Base Data'!L1197="..C","..C",'9 All Base Data'!L1197*Basecase_Pop_2006)</f>
        <v>69</v>
      </c>
      <c r="J1197" s="156">
        <f>IF('9 All Base Data'!$P1197=0,0,('9 All Base Data'!$P1197*Basecase_Pop_2006)/(1+(1/(BaseCase_Mort_AllAdults_30*('9 All Base Data'!$W1197*Basecase_PM10)/10))))</f>
        <v>0.32710280373831779</v>
      </c>
      <c r="K1197" s="156">
        <f>IF('9 All Base Data'!$Q1197=0,0,('9 All Base Data'!$Q1197*Basecase_Pop_2006)/(1+(1/(BaseCase_Mort_Maori_30*('9 All Base Data'!$W1197*Basecase_PM10)/10))))</f>
        <v>5.5555555555555552E-2</v>
      </c>
      <c r="L1197" s="179">
        <f>133/(1+1/(BaseCase_Mort_Child_0_1*'9 All Base Data'!$AB$10/10))*IF('9 All Base Data'!$L1197="..C",0,'9 All Base Data'!L1197/'9 All Base Data'!$L$2022)</f>
        <v>1.0065567201606085E-2</v>
      </c>
      <c r="M1197" s="178">
        <f>IF('9 All Base Data'!$R1197="","",IF('9 All Base Data'!$R1197=0,0,('9 All Base Data'!$R1197*Basecase_Pop_2006)/(1+(1/(BaseCase_CardiacHA_All*('9 All Base Data'!$W1197*Basecase_PM10)/10)))))</f>
        <v>0.10934393638170974</v>
      </c>
      <c r="N1197" s="178">
        <f>IF('9 All Base Data'!$S1197="","",IF('9 All Base Data'!$S1197=0,0,('9 All Base Data'!S1197*Basecase_Pop_2006)/(1+(1/(BaseCase_RespHA_All*('9 All Base Data'!$W1197*Basecase_PM10)/10)))))</f>
        <v>0.31023102310231021</v>
      </c>
      <c r="O1197" s="178">
        <f>IF('9 All Base Data'!$T1197="","",IF('9 All Base Data'!$T1197=0,0,('9 All Base Data'!$T1197*Basecase_Pop_2006)/(1+(1/(BaseCase_RespHA_Child_1_4*('9 All Base Data'!$W1197*Basecase_PM10)/10)))))</f>
        <v>0.22222222222222224</v>
      </c>
      <c r="P1197" s="179">
        <f>IF('9 All Base Data'!$U1197="","",IF('9 All Base Data'!$U1197=0,0,('9 All Base Data'!$U1197*Basecase_Pop_2006)/(1+(1/(BaseCase_RespHA_Child_5_14*('9 All Base Data'!$W1197*Basecase_PM10)/10)))))</f>
        <v>0.1553398058252427</v>
      </c>
      <c r="Q1197" s="156">
        <f>IF('7 Base case Results'!$G1197="..C",0,BaseCase_RADs_All*'7 Base case Results'!$G1197*('9 All Base Data'!$V1197*Basecase_PM10)/10)</f>
        <v>2039.5800000000004</v>
      </c>
      <c r="R1197" s="189">
        <f t="shared" ref="R1197:R1256" si="190">$J1197*BaseCase_Cost_Mort_AllAdults_30/1000000</f>
        <v>1.1644859813084114</v>
      </c>
      <c r="S1197" s="178">
        <f t="shared" ref="S1197:S1256" si="191">$K1197*BaseCase_Cost_Mort_Maori_30/1000000</f>
        <v>0.19777777777777777</v>
      </c>
      <c r="T1197" s="179">
        <f t="shared" ref="T1197:T1256" si="192">$L1197*BaseCase_Cost_Mort_Child_0_1/1000000</f>
        <v>3.5833419237717663E-2</v>
      </c>
      <c r="U1197" s="178">
        <f t="shared" ref="U1197:U1256" si="193">IF($M1197="","",$M1197*BaseCase_Cost_CardiacHA_All/1000000)</f>
        <v>6.9433399602385681E-4</v>
      </c>
      <c r="V1197" s="178">
        <f t="shared" ref="V1197:V1256" si="194">IF($N1197="","",$N1197*BaseCase_Cost_RespHA_All/1000000)</f>
        <v>1.4068976897689768E-3</v>
      </c>
      <c r="W1197" s="178">
        <f t="shared" ref="W1197:W1256" si="195">IF($O1197="","",$O1197*BaseCase_Cost_RespHA_Child_1_4/1000000)</f>
        <v>1.0077777777777778E-3</v>
      </c>
      <c r="X1197" s="179">
        <f t="shared" ref="X1197:X1256" si="196">IF($P1197="","",$P1197*BaseCase_Cost_RespHA_Child_5_14/1000000)</f>
        <v>7.044660194174756E-4</v>
      </c>
      <c r="Y1197" s="179">
        <f t="shared" ref="Y1197:Y1256" si="197">$Q1197*BaseCase_Cost_RADs_All/1000000</f>
        <v>0.12645396000000003</v>
      </c>
      <c r="Z1197" s="186">
        <f t="shared" si="188"/>
        <v>1.3288745922319221</v>
      </c>
      <c r="AA1197" s="156">
        <f>$J1197*'9 All Base Data'!$Y1197</f>
        <v>8.9109999553798863E-2</v>
      </c>
      <c r="AB1197" s="156">
        <f>$K1197*'9 All Base Data'!$Y1197</f>
        <v>1.5134555479772185E-2</v>
      </c>
      <c r="AC1197" s="178">
        <f>$L1197*'9 All Base Data'!$Y1197</f>
        <v>2.7420819344654858E-3</v>
      </c>
      <c r="AD1197" s="178">
        <f>IF($M1197="","",$M1197*'9 All Base Data'!$Y1197)</f>
        <v>2.9787693687821994E-2</v>
      </c>
      <c r="AE1197" s="178">
        <f>IF($N1197="","",$N1197*'9 All Base Data'!$Y1197)</f>
        <v>8.4513755352391209E-2</v>
      </c>
      <c r="AF1197" s="178">
        <f>IF($O1197="","",$O1197*'9 All Base Data'!$Y1197)</f>
        <v>6.0538221919088746E-2</v>
      </c>
      <c r="AG1197" s="178">
        <f>IF($P1197="","",$P1197*'9 All Base Data'!$Y1197)</f>
        <v>4.2317980370625133E-2</v>
      </c>
      <c r="AH1197" s="167">
        <f>$Q1197*'9 All Base Data'!$Y1197</f>
        <v>555.62645997780771</v>
      </c>
      <c r="AI1197" s="178">
        <f>$R1197*'9 All Base Data'!$Y1197</f>
        <v>0.31723159841152393</v>
      </c>
      <c r="AJ1197" s="178">
        <f>$S1197*'9 All Base Data'!$Y1197</f>
        <v>5.3879017507988979E-2</v>
      </c>
      <c r="AK1197" s="178">
        <f>$T1197*'9 All Base Data'!$Y1197</f>
        <v>9.7618116866971302E-3</v>
      </c>
      <c r="AL1197" s="178">
        <f>IF($U1197="","",$U1197*'9 All Base Data'!$Y1197)</f>
        <v>1.8915185491766965E-4</v>
      </c>
      <c r="AM1197" s="178">
        <f>IF($V1197="","",$V1197*'9 All Base Data'!$Y1197)</f>
        <v>3.832698805230941E-4</v>
      </c>
      <c r="AN1197" s="178">
        <f>IF($W1197="","",$W1197*'9 All Base Data'!$Y1197)</f>
        <v>2.7454083640306745E-4</v>
      </c>
      <c r="AO1197" s="178">
        <f>IF($X1197="","",$X1197*'9 All Base Data'!$Y1197)</f>
        <v>1.9191204098078498E-4</v>
      </c>
      <c r="AP1197" s="178">
        <f>$Y1197*'9 All Base Data'!$Y1197</f>
        <v>3.4448840518624076E-2</v>
      </c>
      <c r="AQ1197" s="179">
        <f t="shared" si="189"/>
        <v>0.36201467235228596</v>
      </c>
    </row>
    <row r="1198" spans="1:43" x14ac:dyDescent="0.25">
      <c r="A1198" s="124">
        <v>569401</v>
      </c>
      <c r="B1198" s="125" t="s">
        <v>1251</v>
      </c>
      <c r="C1198" s="126" t="s">
        <v>980</v>
      </c>
      <c r="D1198" s="101" t="s">
        <v>2106</v>
      </c>
      <c r="E1198" s="142"/>
      <c r="F1198" s="191" t="str">
        <f>IF('9 All Base Data'!G1198="Rural Centre","Rural",IF('9 All Base Data'!G1198="Rural (Incl.some Off Shore Islands)","Rural",IF('9 All Base Data'!G1198="Inlet-in TA but not in Urban Area","Rural",IF('9 All Base Data'!G1198="Rural (Incl.some Off Shore Islands)","Rural",IF('9 All Base Data'!G1198="Inlet-not in TA","Rural",IF('9 All Base Data'!G1198="Inland Water not in Urban Area","Rural",IF('9 All Base Data'!G1198="Oceanic-in Region but not in TA","Rural",'9 All Base Data'!G1198)))))))</f>
        <v>Lower Hutt Zone</v>
      </c>
      <c r="G1198" s="177">
        <f>IF('9 All Base Data'!I1198="..C","..C",'9 All Base Data'!I1198*Basecase_Pop_2006)</f>
        <v>1164</v>
      </c>
      <c r="H1198" s="177">
        <f>IF('9 All Base Data'!J1198="..C","..C",'9 All Base Data'!J1198*Basecase_Pop_2006)</f>
        <v>723</v>
      </c>
      <c r="I1198" s="191">
        <f>IF('9 All Base Data'!L1198="..C","..C",'9 All Base Data'!L1198*Basecase_Pop_2006)</f>
        <v>18</v>
      </c>
      <c r="J1198" s="156">
        <f>IF('9 All Base Data'!$P1198=0,0,('9 All Base Data'!$P1198*Basecase_Pop_2006)/(1+(1/(BaseCase_Mort_AllAdults_30*('9 All Base Data'!$W1198*Basecase_PM10)/10))))</f>
        <v>0.54517133956386299</v>
      </c>
      <c r="K1198" s="156">
        <f>IF('9 All Base Data'!$Q1198=0,0,('9 All Base Data'!$Q1198*Basecase_Pop_2006)/(1+(1/(BaseCase_Mort_Maori_30*('9 All Base Data'!$W1198*Basecase_PM10)/10))))</f>
        <v>0</v>
      </c>
      <c r="L1198" s="179">
        <f>133/(1+1/(BaseCase_Mort_Child_0_1*'9 All Base Data'!$AB$10/10))*IF('9 All Base Data'!$L1198="..C",0,'9 All Base Data'!L1198/'9 All Base Data'!$L$2022)</f>
        <v>2.6258001395494139E-3</v>
      </c>
      <c r="M1198" s="178">
        <f>IF('9 All Base Data'!$R1198="","",IF('9 All Base Data'!$R1198=0,0,('9 All Base Data'!$R1198*Basecase_Pop_2006)/(1+(1/(BaseCase_CardiacHA_All*('9 All Base Data'!$W1198*Basecase_PM10)/10)))))</f>
        <v>0.15506958250497019</v>
      </c>
      <c r="N1198" s="178">
        <f>IF('9 All Base Data'!$S1198="","",IF('9 All Base Data'!$S1198=0,0,('9 All Base Data'!S1198*Basecase_Pop_2006)/(1+(1/(BaseCase_RespHA_All*('9 All Base Data'!$W1198*Basecase_PM10)/10)))))</f>
        <v>0.31683168316831684</v>
      </c>
      <c r="O1198" s="178">
        <f>IF('9 All Base Data'!$T1198="","",IF('9 All Base Data'!$T1198=0,0,('9 All Base Data'!$T1198*Basecase_Pop_2006)/(1+(1/(BaseCase_RespHA_Child_1_4*('9 All Base Data'!$W1198*Basecase_PM10)/10)))))</f>
        <v>0.17647058823529413</v>
      </c>
      <c r="P1198" s="179">
        <f>IF('9 All Base Data'!$U1198="","",IF('9 All Base Data'!$U1198=0,0,('9 All Base Data'!$U1198*Basecase_Pop_2006)/(1+(1/(BaseCase_RespHA_Child_5_14*('9 All Base Data'!$W1198*Basecase_PM10)/10)))))</f>
        <v>0.13592233009708737</v>
      </c>
      <c r="Q1198" s="156">
        <f>IF('7 Base case Results'!$G1198="..C",0,BaseCase_RADs_All*'7 Base case Results'!$G1198*('9 All Base Data'!$V1198*Basecase_PM10)/10)</f>
        <v>628.56000000000006</v>
      </c>
      <c r="R1198" s="189">
        <f t="shared" si="190"/>
        <v>1.9408099688473524</v>
      </c>
      <c r="S1198" s="178">
        <f t="shared" si="191"/>
        <v>0</v>
      </c>
      <c r="T1198" s="179">
        <f t="shared" si="192"/>
        <v>9.3478484967959141E-3</v>
      </c>
      <c r="U1198" s="178">
        <f t="shared" si="193"/>
        <v>9.8469184890656071E-4</v>
      </c>
      <c r="V1198" s="178">
        <f t="shared" si="194"/>
        <v>1.4368316831683168E-3</v>
      </c>
      <c r="W1198" s="178">
        <f t="shared" si="195"/>
        <v>8.0029411764705888E-4</v>
      </c>
      <c r="X1198" s="179">
        <f t="shared" si="196"/>
        <v>6.1640776699029129E-4</v>
      </c>
      <c r="Y1198" s="179">
        <f t="shared" si="197"/>
        <v>3.897072E-2</v>
      </c>
      <c r="Z1198" s="186">
        <f t="shared" ref="Z1198:Z1257" si="198">SUM(R1198,T1198:V1198,Y1198)</f>
        <v>1.9915500608762231</v>
      </c>
      <c r="AA1198" s="156">
        <f>$J1198*'9 All Base Data'!$Y1198</f>
        <v>0.14851666592299809</v>
      </c>
      <c r="AB1198" s="156">
        <f>$K1198*'9 All Base Data'!$Y1198</f>
        <v>0</v>
      </c>
      <c r="AC1198" s="178">
        <f>$L1198*'9 All Base Data'!$Y1198</f>
        <v>7.1532572203447469E-4</v>
      </c>
      <c r="AD1198" s="178">
        <f>IF($M1198="","",$M1198*'9 All Base Data'!$Y1198)</f>
        <v>4.2244365593638471E-2</v>
      </c>
      <c r="AE1198" s="178">
        <f>IF($N1198="","",$N1198*'9 All Base Data'!$Y1198)</f>
        <v>8.6311920359888897E-2</v>
      </c>
      <c r="AF1198" s="178">
        <f>IF($O1198="","",$O1198*'9 All Base Data'!$Y1198)</f>
        <v>4.8074470347511652E-2</v>
      </c>
      <c r="AG1198" s="178">
        <f>IF($P1198="","",$P1198*'9 All Base Data'!$Y1198)</f>
        <v>3.7028232824296993E-2</v>
      </c>
      <c r="AH1198" s="167">
        <f>$Q1198*'9 All Base Data'!$Y1198</f>
        <v>171.2335714625809</v>
      </c>
      <c r="AI1198" s="178">
        <f>$R1198*'9 All Base Data'!$Y1198</f>
        <v>0.52871933068587329</v>
      </c>
      <c r="AJ1198" s="178">
        <f>$S1198*'9 All Base Data'!$Y1198</f>
        <v>0</v>
      </c>
      <c r="AK1198" s="178">
        <f>$T1198*'9 All Base Data'!$Y1198</f>
        <v>2.5465595704427303E-3</v>
      </c>
      <c r="AL1198" s="178">
        <f>IF($U1198="","",$U1198*'9 All Base Data'!$Y1198)</f>
        <v>2.6825172151960427E-4</v>
      </c>
      <c r="AM1198" s="178">
        <f>IF($V1198="","",$V1198*'9 All Base Data'!$Y1198)</f>
        <v>3.9142455883209613E-4</v>
      </c>
      <c r="AN1198" s="178">
        <f>IF($W1198="","",$W1198*'9 All Base Data'!$Y1198)</f>
        <v>2.1801772302596534E-4</v>
      </c>
      <c r="AO1198" s="178">
        <f>IF($X1198="","",$X1198*'9 All Base Data'!$Y1198)</f>
        <v>1.6792303585818689E-4</v>
      </c>
      <c r="AP1198" s="178">
        <f>$Y1198*'9 All Base Data'!$Y1198</f>
        <v>1.0616481430680015E-2</v>
      </c>
      <c r="AQ1198" s="179">
        <f t="shared" ref="AQ1198:AQ1257" si="199">SUM(AI1198,AK1198:AM1198,AP1198)</f>
        <v>0.54254204796734773</v>
      </c>
    </row>
    <row r="1199" spans="1:43" x14ac:dyDescent="0.25">
      <c r="A1199" s="124">
        <v>569402</v>
      </c>
      <c r="B1199" s="125" t="s">
        <v>1252</v>
      </c>
      <c r="C1199" s="126" t="s">
        <v>980</v>
      </c>
      <c r="D1199" s="101" t="s">
        <v>2106</v>
      </c>
      <c r="E1199" s="142"/>
      <c r="F1199" s="191" t="str">
        <f>IF('9 All Base Data'!G1199="Rural Centre","Rural",IF('9 All Base Data'!G1199="Rural (Incl.some Off Shore Islands)","Rural",IF('9 All Base Data'!G1199="Inlet-in TA but not in Urban Area","Rural",IF('9 All Base Data'!G1199="Rural (Incl.some Off Shore Islands)","Rural",IF('9 All Base Data'!G1199="Inlet-not in TA","Rural",IF('9 All Base Data'!G1199="Inland Water not in Urban Area","Rural",IF('9 All Base Data'!G1199="Oceanic-in Region but not in TA","Rural",'9 All Base Data'!G1199)))))))</f>
        <v>Lower Hutt Zone</v>
      </c>
      <c r="G1199" s="177">
        <f>IF('9 All Base Data'!I1199="..C","..C",'9 All Base Data'!I1199*Basecase_Pop_2006)</f>
        <v>2697</v>
      </c>
      <c r="H1199" s="177">
        <f>IF('9 All Base Data'!J1199="..C","..C",'9 All Base Data'!J1199*Basecase_Pop_2006)</f>
        <v>1698</v>
      </c>
      <c r="I1199" s="191">
        <f>IF('9 All Base Data'!L1199="..C","..C",'9 All Base Data'!L1199*Basecase_Pop_2006)</f>
        <v>30</v>
      </c>
      <c r="J1199" s="156">
        <f>IF('9 All Base Data'!$P1199=0,0,('9 All Base Data'!$P1199*Basecase_Pop_2006)/(1+(1/(BaseCase_Mort_AllAdults_30*('9 All Base Data'!$W1199*Basecase_PM10)/10))))</f>
        <v>0.13084112149532712</v>
      </c>
      <c r="K1199" s="156">
        <f>IF('9 All Base Data'!$Q1199=0,0,('9 All Base Data'!$Q1199*Basecase_Pop_2006)/(1+(1/(BaseCase_Mort_Maori_30*('9 All Base Data'!$W1199*Basecase_PM10)/10))))</f>
        <v>0</v>
      </c>
      <c r="L1199" s="179">
        <f>133/(1+1/(BaseCase_Mort_Child_0_1*'9 All Base Data'!$AB$10/10))*IF('9 All Base Data'!$L1199="..C",0,'9 All Base Data'!L1199/'9 All Base Data'!$L$2022)</f>
        <v>4.3763335659156898E-3</v>
      </c>
      <c r="M1199" s="178">
        <f>IF('9 All Base Data'!$R1199="","",IF('9 All Base Data'!$R1199=0,0,('9 All Base Data'!$R1199*Basecase_Pop_2006)/(1+(1/(BaseCase_CardiacHA_All*('9 All Base Data'!$W1199*Basecase_PM10)/10)))))</f>
        <v>0</v>
      </c>
      <c r="N1199" s="178">
        <f>IF('9 All Base Data'!$S1199="","",IF('9 All Base Data'!$S1199=0,0,('9 All Base Data'!S1199*Basecase_Pop_2006)/(1+(1/(BaseCase_RespHA_All*('9 All Base Data'!$W1199*Basecase_PM10)/10)))))</f>
        <v>0</v>
      </c>
      <c r="O1199" s="178">
        <f>IF('9 All Base Data'!$T1199="","",IF('9 All Base Data'!$T1199=0,0,('9 All Base Data'!$T1199*Basecase_Pop_2006)/(1+(1/(BaseCase_RespHA_Child_1_4*('9 All Base Data'!$W1199*Basecase_PM10)/10)))))</f>
        <v>0</v>
      </c>
      <c r="P1199" s="179">
        <f>IF('9 All Base Data'!$U1199="","",IF('9 All Base Data'!$U1199=0,0,('9 All Base Data'!$U1199*Basecase_Pop_2006)/(1+(1/(BaseCase_RespHA_Child_5_14*('9 All Base Data'!$W1199*Basecase_PM10)/10)))))</f>
        <v>0</v>
      </c>
      <c r="Q1199" s="156">
        <f>IF('7 Base case Results'!$G1199="..C",0,BaseCase_RADs_All*'7 Base case Results'!$G1199*('9 All Base Data'!$V1199*Basecase_PM10)/10)</f>
        <v>1456.38</v>
      </c>
      <c r="R1199" s="189">
        <f t="shared" si="190"/>
        <v>0.46579439252336452</v>
      </c>
      <c r="S1199" s="178">
        <f t="shared" si="191"/>
        <v>0</v>
      </c>
      <c r="T1199" s="179">
        <f t="shared" si="192"/>
        <v>1.5579747494659856E-2</v>
      </c>
      <c r="U1199" s="178">
        <f t="shared" si="193"/>
        <v>0</v>
      </c>
      <c r="V1199" s="178">
        <f t="shared" si="194"/>
        <v>0</v>
      </c>
      <c r="W1199" s="178">
        <f t="shared" si="195"/>
        <v>0</v>
      </c>
      <c r="X1199" s="179">
        <f t="shared" si="196"/>
        <v>0</v>
      </c>
      <c r="Y1199" s="179">
        <f t="shared" si="197"/>
        <v>9.0295560000000011E-2</v>
      </c>
      <c r="Z1199" s="186">
        <f t="shared" si="198"/>
        <v>0.57166970001802442</v>
      </c>
      <c r="AA1199" s="156">
        <f>$J1199*'9 All Base Data'!$Y1199</f>
        <v>3.5643999821519542E-2</v>
      </c>
      <c r="AB1199" s="156">
        <f>$K1199*'9 All Base Data'!$Y1199</f>
        <v>0</v>
      </c>
      <c r="AC1199" s="178">
        <f>$L1199*'9 All Base Data'!$Y1199</f>
        <v>1.1922095367241244E-3</v>
      </c>
      <c r="AD1199" s="178">
        <f>IF($M1199="","",$M1199*'9 All Base Data'!$Y1199)</f>
        <v>0</v>
      </c>
      <c r="AE1199" s="178">
        <f>IF($N1199="","",$N1199*'9 All Base Data'!$Y1199)</f>
        <v>0</v>
      </c>
      <c r="AF1199" s="178">
        <f>IF($O1199="","",$O1199*'9 All Base Data'!$Y1199)</f>
        <v>0</v>
      </c>
      <c r="AG1199" s="178">
        <f>IF($P1199="","",$P1199*'9 All Base Data'!$Y1199)</f>
        <v>0</v>
      </c>
      <c r="AH1199" s="167">
        <f>$Q1199*'9 All Base Data'!$Y1199</f>
        <v>396.74995037335111</v>
      </c>
      <c r="AI1199" s="178">
        <f>$R1199*'9 All Base Data'!$Y1199</f>
        <v>0.12689263936460957</v>
      </c>
      <c r="AJ1199" s="178">
        <f>$S1199*'9 All Base Data'!$Y1199</f>
        <v>0</v>
      </c>
      <c r="AK1199" s="178">
        <f>$T1199*'9 All Base Data'!$Y1199</f>
        <v>4.2442659507378831E-3</v>
      </c>
      <c r="AL1199" s="178">
        <f>IF($U1199="","",$U1199*'9 All Base Data'!$Y1199)</f>
        <v>0</v>
      </c>
      <c r="AM1199" s="178">
        <f>IF($V1199="","",$V1199*'9 All Base Data'!$Y1199)</f>
        <v>0</v>
      </c>
      <c r="AN1199" s="178">
        <f>IF($W1199="","",$W1199*'9 All Base Data'!$Y1199)</f>
        <v>0</v>
      </c>
      <c r="AO1199" s="178">
        <f>IF($X1199="","",$X1199*'9 All Base Data'!$Y1199)</f>
        <v>0</v>
      </c>
      <c r="AP1199" s="178">
        <f>$Y1199*'9 All Base Data'!$Y1199</f>
        <v>2.4598496923147768E-2</v>
      </c>
      <c r="AQ1199" s="179">
        <f t="shared" si="199"/>
        <v>0.15573540223849522</v>
      </c>
    </row>
    <row r="1200" spans="1:43" x14ac:dyDescent="0.25">
      <c r="A1200" s="124">
        <v>569500</v>
      </c>
      <c r="B1200" s="125" t="s">
        <v>1253</v>
      </c>
      <c r="C1200" s="126" t="s">
        <v>980</v>
      </c>
      <c r="D1200" s="101" t="s">
        <v>2106</v>
      </c>
      <c r="E1200" s="142"/>
      <c r="F1200" s="191" t="str">
        <f>IF('9 All Base Data'!G1200="Rural Centre","Rural",IF('9 All Base Data'!G1200="Rural (Incl.some Off Shore Islands)","Rural",IF('9 All Base Data'!G1200="Inlet-in TA but not in Urban Area","Rural",IF('9 All Base Data'!G1200="Rural (Incl.some Off Shore Islands)","Rural",IF('9 All Base Data'!G1200="Inlet-not in TA","Rural",IF('9 All Base Data'!G1200="Inland Water not in Urban Area","Rural",IF('9 All Base Data'!G1200="Oceanic-in Region but not in TA","Rural",'9 All Base Data'!G1200)))))))</f>
        <v>Lower Hutt Zone</v>
      </c>
      <c r="G1200" s="177">
        <f>IF('9 All Base Data'!I1200="..C","..C",'9 All Base Data'!I1200*Basecase_Pop_2006)</f>
        <v>2697</v>
      </c>
      <c r="H1200" s="177">
        <f>IF('9 All Base Data'!J1200="..C","..C",'9 All Base Data'!J1200*Basecase_Pop_2006)</f>
        <v>1635</v>
      </c>
      <c r="I1200" s="191">
        <f>IF('9 All Base Data'!L1200="..C","..C",'9 All Base Data'!L1200*Basecase_Pop_2006)</f>
        <v>39</v>
      </c>
      <c r="J1200" s="156">
        <f>IF('9 All Base Data'!$P1200=0,0,('9 All Base Data'!$P1200*Basecase_Pop_2006)/(1+(1/(BaseCase_Mort_AllAdults_30*('9 All Base Data'!$W1200*Basecase_PM10)/10))))</f>
        <v>0.37071651090342683</v>
      </c>
      <c r="K1200" s="156">
        <f>IF('9 All Base Data'!$Q1200=0,0,('9 All Base Data'!$Q1200*Basecase_Pop_2006)/(1+(1/(BaseCase_Mort_Maori_30*('9 All Base Data'!$W1200*Basecase_PM10)/10))))</f>
        <v>0</v>
      </c>
      <c r="L1200" s="179">
        <f>133/(1+1/(BaseCase_Mort_Child_0_1*'9 All Base Data'!$AB$10/10))*IF('9 All Base Data'!$L1200="..C",0,'9 All Base Data'!L1200/'9 All Base Data'!$L$2022)</f>
        <v>5.6892336356903963E-3</v>
      </c>
      <c r="M1200" s="178">
        <f>IF('9 All Base Data'!$R1200="","",IF('9 All Base Data'!$R1200=0,0,('9 All Base Data'!$R1200*Basecase_Pop_2006)/(1+(1/(BaseCase_CardiacHA_All*('9 All Base Data'!$W1200*Basecase_PM10)/10)))))</f>
        <v>0.13518886679920478</v>
      </c>
      <c r="N1200" s="178">
        <f>IF('9 All Base Data'!$S1200="","",IF('9 All Base Data'!$S1200=0,0,('9 All Base Data'!S1200*Basecase_Pop_2006)/(1+(1/(BaseCase_RespHA_All*('9 All Base Data'!$W1200*Basecase_PM10)/10)))))</f>
        <v>0.28712871287128711</v>
      </c>
      <c r="O1200" s="178">
        <f>IF('9 All Base Data'!$T1200="","",IF('9 All Base Data'!$T1200=0,0,('9 All Base Data'!$T1200*Basecase_Pop_2006)/(1+(1/(BaseCase_RespHA_Child_1_4*('9 All Base Data'!$W1200*Basecase_PM10)/10)))))</f>
        <v>0.19607843137254902</v>
      </c>
      <c r="P1200" s="179">
        <f>IF('9 All Base Data'!$U1200="","",IF('9 All Base Data'!$U1200=0,0,('9 All Base Data'!$U1200*Basecase_Pop_2006)/(1+(1/(BaseCase_RespHA_Child_5_14*('9 All Base Data'!$W1200*Basecase_PM10)/10)))))</f>
        <v>0.11650485436893203</v>
      </c>
      <c r="Q1200" s="156">
        <f>IF('7 Base case Results'!$G1200="..C",0,BaseCase_RADs_All*'7 Base case Results'!$G1200*('9 All Base Data'!$V1200*Basecase_PM10)/10)</f>
        <v>1456.38</v>
      </c>
      <c r="R1200" s="189">
        <f t="shared" si="190"/>
        <v>1.3197507788161997</v>
      </c>
      <c r="S1200" s="178">
        <f t="shared" si="191"/>
        <v>0</v>
      </c>
      <c r="T1200" s="179">
        <f t="shared" si="192"/>
        <v>2.0253671743057811E-2</v>
      </c>
      <c r="U1200" s="178">
        <f t="shared" si="193"/>
        <v>8.5844930417495037E-4</v>
      </c>
      <c r="V1200" s="178">
        <f t="shared" si="194"/>
        <v>1.302128712871287E-3</v>
      </c>
      <c r="W1200" s="178">
        <f t="shared" si="195"/>
        <v>8.8921568627450983E-4</v>
      </c>
      <c r="X1200" s="179">
        <f t="shared" si="196"/>
        <v>5.2834951456310676E-4</v>
      </c>
      <c r="Y1200" s="179">
        <f t="shared" si="197"/>
        <v>9.0295560000000011E-2</v>
      </c>
      <c r="Z1200" s="186">
        <f t="shared" si="198"/>
        <v>1.4324605885763038</v>
      </c>
      <c r="AA1200" s="156">
        <f>$J1200*'9 All Base Data'!$Y1200</f>
        <v>0.10099133282763871</v>
      </c>
      <c r="AB1200" s="156">
        <f>$K1200*'9 All Base Data'!$Y1200</f>
        <v>0</v>
      </c>
      <c r="AC1200" s="178">
        <f>$L1200*'9 All Base Data'!$Y1200</f>
        <v>1.5498723977413616E-3</v>
      </c>
      <c r="AD1200" s="178">
        <f>IF($M1200="","",$M1200*'9 All Base Data'!$Y1200)</f>
        <v>3.6828421286761739E-2</v>
      </c>
      <c r="AE1200" s="178">
        <f>IF($N1200="","",$N1200*'9 All Base Data'!$Y1200)</f>
        <v>7.8220177826149304E-2</v>
      </c>
      <c r="AF1200" s="178">
        <f>IF($O1200="","",$O1200*'9 All Base Data'!$Y1200)</f>
        <v>5.3416078163901828E-2</v>
      </c>
      <c r="AG1200" s="178">
        <f>IF($P1200="","",$P1200*'9 All Base Data'!$Y1200)</f>
        <v>3.1738485277968853E-2</v>
      </c>
      <c r="AH1200" s="167">
        <f>$Q1200*'9 All Base Data'!$Y1200</f>
        <v>396.74995037335111</v>
      </c>
      <c r="AI1200" s="178">
        <f>$R1200*'9 All Base Data'!$Y1200</f>
        <v>0.35952914486639387</v>
      </c>
      <c r="AJ1200" s="178">
        <f>$S1200*'9 All Base Data'!$Y1200</f>
        <v>0</v>
      </c>
      <c r="AK1200" s="178">
        <f>$T1200*'9 All Base Data'!$Y1200</f>
        <v>5.517545735959248E-3</v>
      </c>
      <c r="AL1200" s="178">
        <f>IF($U1200="","",$U1200*'9 All Base Data'!$Y1200)</f>
        <v>2.3386047517093706E-4</v>
      </c>
      <c r="AM1200" s="178">
        <f>IF($V1200="","",$V1200*'9 All Base Data'!$Y1200)</f>
        <v>3.5472850644158708E-4</v>
      </c>
      <c r="AN1200" s="178">
        <f>IF($W1200="","",$W1200*'9 All Base Data'!$Y1200)</f>
        <v>2.422419144732948E-4</v>
      </c>
      <c r="AO1200" s="178">
        <f>IF($X1200="","",$X1200*'9 All Base Data'!$Y1200)</f>
        <v>1.4393403073558874E-4</v>
      </c>
      <c r="AP1200" s="178">
        <f>$Y1200*'9 All Base Data'!$Y1200</f>
        <v>2.4598496923147768E-2</v>
      </c>
      <c r="AQ1200" s="179">
        <f t="shared" si="199"/>
        <v>0.39023377650711338</v>
      </c>
    </row>
    <row r="1201" spans="1:43" x14ac:dyDescent="0.25">
      <c r="A1201" s="124">
        <v>569600</v>
      </c>
      <c r="B1201" s="125" t="s">
        <v>1254</v>
      </c>
      <c r="C1201" s="126" t="s">
        <v>980</v>
      </c>
      <c r="D1201" s="101" t="s">
        <v>2106</v>
      </c>
      <c r="E1201" s="142"/>
      <c r="F1201" s="191" t="str">
        <f>IF('9 All Base Data'!G1201="Rural Centre","Rural",IF('9 All Base Data'!G1201="Rural (Incl.some Off Shore Islands)","Rural",IF('9 All Base Data'!G1201="Inlet-in TA but not in Urban Area","Rural",IF('9 All Base Data'!G1201="Rural (Incl.some Off Shore Islands)","Rural",IF('9 All Base Data'!G1201="Inlet-not in TA","Rural",IF('9 All Base Data'!G1201="Inland Water not in Urban Area","Rural",IF('9 All Base Data'!G1201="Oceanic-in Region but not in TA","Rural",'9 All Base Data'!G1201)))))))</f>
        <v>Lower Hutt Zone</v>
      </c>
      <c r="G1201" s="177">
        <f>IF('9 All Base Data'!I1201="..C","..C",'9 All Base Data'!I1201*Basecase_Pop_2006)</f>
        <v>390</v>
      </c>
      <c r="H1201" s="177">
        <f>IF('9 All Base Data'!J1201="..C","..C",'9 All Base Data'!J1201*Basecase_Pop_2006)</f>
        <v>252</v>
      </c>
      <c r="I1201" s="191">
        <f>IF('9 All Base Data'!L1201="..C","..C",'9 All Base Data'!L1201*Basecase_Pop_2006)</f>
        <v>3</v>
      </c>
      <c r="J1201" s="156">
        <f>IF('9 All Base Data'!$P1201=0,0,('9 All Base Data'!$P1201*Basecase_Pop_2006)/(1+(1/(BaseCase_Mort_AllAdults_30*('9 All Base Data'!$W1201*Basecase_PM10)/10))))</f>
        <v>0.26168224299065423</v>
      </c>
      <c r="K1201" s="156">
        <f>IF('9 All Base Data'!$Q1201=0,0,('9 All Base Data'!$Q1201*Basecase_Pop_2006)/(1+(1/(BaseCase_Mort_Maori_30*('9 All Base Data'!$W1201*Basecase_PM10)/10))))</f>
        <v>0</v>
      </c>
      <c r="L1201" s="179">
        <f>133/(1+1/(BaseCase_Mort_Child_0_1*'9 All Base Data'!$AB$10/10))*IF('9 All Base Data'!$L1201="..C",0,'9 All Base Data'!L1201/'9 All Base Data'!$L$2022)</f>
        <v>4.3763335659156898E-4</v>
      </c>
      <c r="M1201" s="178">
        <f>IF('9 All Base Data'!$R1201="","",IF('9 All Base Data'!$R1201=0,0,('9 All Base Data'!$R1201*Basecase_Pop_2006)/(1+(1/(BaseCase_CardiacHA_All*('9 All Base Data'!$W1201*Basecase_PM10)/10)))))</f>
        <v>3.5785288270377733E-2</v>
      </c>
      <c r="N1201" s="178">
        <f>IF('9 All Base Data'!$S1201="","",IF('9 All Base Data'!$S1201=0,0,('9 All Base Data'!S1201*Basecase_Pop_2006)/(1+(1/(BaseCase_RespHA_All*('9 All Base Data'!$W1201*Basecase_PM10)/10)))))</f>
        <v>4.9504950495049507E-2</v>
      </c>
      <c r="O1201" s="178">
        <f>IF('9 All Base Data'!$T1201="","",IF('9 All Base Data'!$T1201=0,0,('9 All Base Data'!$T1201*Basecase_Pop_2006)/(1+(1/(BaseCase_RespHA_Child_1_4*('9 All Base Data'!$W1201*Basecase_PM10)/10)))))</f>
        <v>5.8823529411764705E-2</v>
      </c>
      <c r="P1201" s="179">
        <f>IF('9 All Base Data'!$U1201="","",IF('9 All Base Data'!$U1201=0,0,('9 All Base Data'!$U1201*Basecase_Pop_2006)/(1+(1/(BaseCase_RespHA_Child_5_14*('9 All Base Data'!$W1201*Basecase_PM10)/10)))))</f>
        <v>0</v>
      </c>
      <c r="Q1201" s="156">
        <f>IF('7 Base case Results'!$G1201="..C",0,BaseCase_RADs_All*'7 Base case Results'!$G1201*('9 All Base Data'!$V1201*Basecase_PM10)/10)</f>
        <v>210.6</v>
      </c>
      <c r="R1201" s="189">
        <f t="shared" si="190"/>
        <v>0.93158878504672904</v>
      </c>
      <c r="S1201" s="178">
        <f t="shared" si="191"/>
        <v>0</v>
      </c>
      <c r="T1201" s="179">
        <f t="shared" si="192"/>
        <v>1.5579747494659855E-3</v>
      </c>
      <c r="U1201" s="178">
        <f t="shared" si="193"/>
        <v>2.2723658051689862E-4</v>
      </c>
      <c r="V1201" s="178">
        <f t="shared" si="194"/>
        <v>2.2450495049504952E-4</v>
      </c>
      <c r="W1201" s="178">
        <f t="shared" si="195"/>
        <v>2.667647058823529E-4</v>
      </c>
      <c r="X1201" s="179">
        <f t="shared" si="196"/>
        <v>0</v>
      </c>
      <c r="Y1201" s="179">
        <f t="shared" si="197"/>
        <v>1.30572E-2</v>
      </c>
      <c r="Z1201" s="186">
        <f t="shared" si="198"/>
        <v>0.946655701327207</v>
      </c>
      <c r="AA1201" s="156">
        <f>$J1201*'9 All Base Data'!$Y1201</f>
        <v>7.1287999643039085E-2</v>
      </c>
      <c r="AB1201" s="156">
        <f>$K1201*'9 All Base Data'!$Y1201</f>
        <v>0</v>
      </c>
      <c r="AC1201" s="178">
        <f>$L1201*'9 All Base Data'!$Y1201</f>
        <v>1.1922095367241244E-4</v>
      </c>
      <c r="AD1201" s="178">
        <f>IF($M1201="","",$M1201*'9 All Base Data'!$Y1201)</f>
        <v>9.7486997523781073E-3</v>
      </c>
      <c r="AE1201" s="178">
        <f>IF($N1201="","",$N1201*'9 All Base Data'!$Y1201)</f>
        <v>1.3486237556232641E-2</v>
      </c>
      <c r="AF1201" s="178">
        <f>IF($O1201="","",$O1201*'9 All Base Data'!$Y1201)</f>
        <v>1.6024823449170549E-2</v>
      </c>
      <c r="AG1201" s="178">
        <f>IF($P1201="","",$P1201*'9 All Base Data'!$Y1201)</f>
        <v>0</v>
      </c>
      <c r="AH1201" s="167">
        <f>$Q1201*'9 All Base Data'!$Y1201</f>
        <v>57.372072912720398</v>
      </c>
      <c r="AI1201" s="178">
        <f>$R1201*'9 All Base Data'!$Y1201</f>
        <v>0.25378527872921913</v>
      </c>
      <c r="AJ1201" s="178">
        <f>$S1201*'9 All Base Data'!$Y1201</f>
        <v>0</v>
      </c>
      <c r="AK1201" s="178">
        <f>$T1201*'9 All Base Data'!$Y1201</f>
        <v>4.2442659507378831E-4</v>
      </c>
      <c r="AL1201" s="178">
        <f>IF($U1201="","",$U1201*'9 All Base Data'!$Y1201)</f>
        <v>6.1904243427600989E-5</v>
      </c>
      <c r="AM1201" s="178">
        <f>IF($V1201="","",$V1201*'9 All Base Data'!$Y1201)</f>
        <v>6.1160087317515025E-5</v>
      </c>
      <c r="AN1201" s="178">
        <f>IF($W1201="","",$W1201*'9 All Base Data'!$Y1201)</f>
        <v>7.2672574341988436E-5</v>
      </c>
      <c r="AO1201" s="178">
        <f>IF($X1201="","",$X1201*'9 All Base Data'!$Y1201)</f>
        <v>0</v>
      </c>
      <c r="AP1201" s="178">
        <f>$Y1201*'9 All Base Data'!$Y1201</f>
        <v>3.5570685205886647E-3</v>
      </c>
      <c r="AQ1201" s="179">
        <f t="shared" si="199"/>
        <v>0.25788983817562672</v>
      </c>
    </row>
    <row r="1202" spans="1:43" x14ac:dyDescent="0.25">
      <c r="A1202" s="124">
        <v>569800</v>
      </c>
      <c r="B1202" s="125" t="s">
        <v>1255</v>
      </c>
      <c r="C1202" s="126" t="s">
        <v>980</v>
      </c>
      <c r="D1202" s="101" t="s">
        <v>2106</v>
      </c>
      <c r="E1202" s="142"/>
      <c r="F1202" s="191" t="str">
        <f>IF('9 All Base Data'!G1202="Rural Centre","Rural",IF('9 All Base Data'!G1202="Rural (Incl.some Off Shore Islands)","Rural",IF('9 All Base Data'!G1202="Inlet-in TA but not in Urban Area","Rural",IF('9 All Base Data'!G1202="Rural (Incl.some Off Shore Islands)","Rural",IF('9 All Base Data'!G1202="Inlet-not in TA","Rural",IF('9 All Base Data'!G1202="Inland Water not in Urban Area","Rural",IF('9 All Base Data'!G1202="Oceanic-in Region but not in TA","Rural",'9 All Base Data'!G1202)))))))</f>
        <v>Lower Hutt Zone</v>
      </c>
      <c r="G1202" s="177">
        <f>IF('9 All Base Data'!I1202="..C","..C",'9 All Base Data'!I1202*Basecase_Pop_2006)</f>
        <v>1332</v>
      </c>
      <c r="H1202" s="177">
        <f>IF('9 All Base Data'!J1202="..C","..C",'9 All Base Data'!J1202*Basecase_Pop_2006)</f>
        <v>858</v>
      </c>
      <c r="I1202" s="191">
        <f>IF('9 All Base Data'!L1202="..C","..C",'9 All Base Data'!L1202*Basecase_Pop_2006)</f>
        <v>21</v>
      </c>
      <c r="J1202" s="156">
        <f>IF('9 All Base Data'!$P1202=0,0,('9 All Base Data'!$P1202*Basecase_Pop_2006)/(1+(1/(BaseCase_Mort_AllAdults_30*('9 All Base Data'!$W1202*Basecase_PM10)/10))))</f>
        <v>0.58878504672897203</v>
      </c>
      <c r="K1202" s="156">
        <f>IF('9 All Base Data'!$Q1202=0,0,('9 All Base Data'!$Q1202*Basecase_Pop_2006)/(1+(1/(BaseCase_Mort_Maori_30*('9 All Base Data'!$W1202*Basecase_PM10)/10))))</f>
        <v>0.1111111111111111</v>
      </c>
      <c r="L1202" s="179">
        <f>133/(1+1/(BaseCase_Mort_Child_0_1*'9 All Base Data'!$AB$10/10))*IF('9 All Base Data'!$L1202="..C",0,'9 All Base Data'!L1202/'9 All Base Data'!$L$2022)</f>
        <v>3.0634334961409829E-3</v>
      </c>
      <c r="M1202" s="178">
        <f>IF('9 All Base Data'!$R1202="","",IF('9 All Base Data'!$R1202=0,0,('9 All Base Data'!$R1202*Basecase_Pop_2006)/(1+(1/(BaseCase_CardiacHA_All*('9 All Base Data'!$W1202*Basecase_PM10)/10)))))</f>
        <v>6.560636182902585E-2</v>
      </c>
      <c r="N1202" s="178">
        <f>IF('9 All Base Data'!$S1202="","",IF('9 All Base Data'!$S1202=0,0,('9 All Base Data'!S1202*Basecase_Pop_2006)/(1+(1/(BaseCase_RespHA_All*('9 All Base Data'!$W1202*Basecase_PM10)/10)))))</f>
        <v>2.6402640264026399E-2</v>
      </c>
      <c r="O1202" s="178">
        <f>IF('9 All Base Data'!$T1202="","",IF('9 All Base Data'!$T1202=0,0,('9 All Base Data'!$T1202*Basecase_Pop_2006)/(1+(1/(BaseCase_RespHA_Child_1_4*('9 All Base Data'!$W1202*Basecase_PM10)/10)))))</f>
        <v>6.5359477124183E-3</v>
      </c>
      <c r="P1202" s="179">
        <f>IF('9 All Base Data'!$U1202="","",IF('9 All Base Data'!$U1202=0,0,('9 All Base Data'!$U1202*Basecase_Pop_2006)/(1+(1/(BaseCase_RespHA_Child_5_14*('9 All Base Data'!$W1202*Basecase_PM10)/10)))))</f>
        <v>0</v>
      </c>
      <c r="Q1202" s="156">
        <f>IF('7 Base case Results'!$G1202="..C",0,BaseCase_RADs_All*'7 Base case Results'!$G1202*('9 All Base Data'!$V1202*Basecase_PM10)/10)</f>
        <v>719.28</v>
      </c>
      <c r="R1202" s="189">
        <f t="shared" si="190"/>
        <v>2.0960747663551405</v>
      </c>
      <c r="S1202" s="178">
        <f t="shared" si="191"/>
        <v>0.39555555555555555</v>
      </c>
      <c r="T1202" s="179">
        <f t="shared" si="192"/>
        <v>1.09058232462619E-2</v>
      </c>
      <c r="U1202" s="178">
        <f t="shared" si="193"/>
        <v>4.1660039761431413E-4</v>
      </c>
      <c r="V1202" s="178">
        <f t="shared" si="194"/>
        <v>1.1973597359735972E-4</v>
      </c>
      <c r="W1202" s="178">
        <f t="shared" si="195"/>
        <v>2.9640522875816992E-5</v>
      </c>
      <c r="X1202" s="179">
        <f t="shared" si="196"/>
        <v>0</v>
      </c>
      <c r="Y1202" s="179">
        <f t="shared" si="197"/>
        <v>4.4595360000000001E-2</v>
      </c>
      <c r="Z1202" s="186">
        <f t="shared" si="198"/>
        <v>2.1521122859726143</v>
      </c>
      <c r="AA1202" s="156">
        <f>$J1202*'9 All Base Data'!$Y1202</f>
        <v>0.16039799919683795</v>
      </c>
      <c r="AB1202" s="156">
        <f>$K1202*'9 All Base Data'!$Y1202</f>
        <v>3.0269110959544369E-2</v>
      </c>
      <c r="AC1202" s="178">
        <f>$L1202*'9 All Base Data'!$Y1202</f>
        <v>8.3454667570688717E-4</v>
      </c>
      <c r="AD1202" s="178">
        <f>IF($M1202="","",$M1202*'9 All Base Data'!$Y1202)</f>
        <v>1.7872616212693197E-2</v>
      </c>
      <c r="AE1202" s="178">
        <f>IF($N1202="","",$N1202*'9 All Base Data'!$Y1202)</f>
        <v>7.1926600299907408E-3</v>
      </c>
      <c r="AF1202" s="178">
        <f>IF($O1202="","",$O1202*'9 All Base Data'!$Y1202)</f>
        <v>1.7805359387967274E-3</v>
      </c>
      <c r="AG1202" s="178">
        <f>IF($P1202="","",$P1202*'9 All Base Data'!$Y1202)</f>
        <v>0</v>
      </c>
      <c r="AH1202" s="167">
        <f>$Q1202*'9 All Base Data'!$Y1202</f>
        <v>195.94769517882966</v>
      </c>
      <c r="AI1202" s="178">
        <f>$R1202*'9 All Base Data'!$Y1202</f>
        <v>0.57101687714074312</v>
      </c>
      <c r="AJ1202" s="178">
        <f>$S1202*'9 All Base Data'!$Y1202</f>
        <v>0.10775803501597796</v>
      </c>
      <c r="AK1202" s="178">
        <f>$T1202*'9 All Base Data'!$Y1202</f>
        <v>2.9709861655165186E-3</v>
      </c>
      <c r="AL1202" s="178">
        <f>IF($U1202="","",$U1202*'9 All Base Data'!$Y1202)</f>
        <v>1.1349111295060181E-4</v>
      </c>
      <c r="AM1202" s="178">
        <f>IF($V1202="","",$V1202*'9 All Base Data'!$Y1202)</f>
        <v>3.2618713236008006E-5</v>
      </c>
      <c r="AN1202" s="178">
        <f>IF($W1202="","",$W1202*'9 All Base Data'!$Y1202)</f>
        <v>8.0747304824431594E-6</v>
      </c>
      <c r="AO1202" s="178">
        <f>IF($X1202="","",$X1202*'9 All Base Data'!$Y1202)</f>
        <v>0</v>
      </c>
      <c r="AP1202" s="178">
        <f>$Y1202*'9 All Base Data'!$Y1202</f>
        <v>1.214875710108744E-2</v>
      </c>
      <c r="AQ1202" s="179">
        <f t="shared" si="199"/>
        <v>0.58628273023353361</v>
      </c>
    </row>
    <row r="1203" spans="1:43" x14ac:dyDescent="0.25">
      <c r="A1203" s="124">
        <v>569900</v>
      </c>
      <c r="B1203" s="125" t="s">
        <v>1256</v>
      </c>
      <c r="C1203" s="126" t="s">
        <v>980</v>
      </c>
      <c r="D1203" s="101" t="s">
        <v>2106</v>
      </c>
      <c r="E1203" s="142"/>
      <c r="F1203" s="191" t="str">
        <f>IF('9 All Base Data'!G1203="Rural Centre","Rural",IF('9 All Base Data'!G1203="Rural (Incl.some Off Shore Islands)","Rural",IF('9 All Base Data'!G1203="Inlet-in TA but not in Urban Area","Rural",IF('9 All Base Data'!G1203="Rural (Incl.some Off Shore Islands)","Rural",IF('9 All Base Data'!G1203="Inlet-not in TA","Rural",IF('9 All Base Data'!G1203="Inland Water not in Urban Area","Rural",IF('9 All Base Data'!G1203="Oceanic-in Region but not in TA","Rural",'9 All Base Data'!G1203)))))))</f>
        <v>Lower Hutt Zone</v>
      </c>
      <c r="G1203" s="177">
        <f>IF('9 All Base Data'!I1203="..C","..C",'9 All Base Data'!I1203*Basecase_Pop_2006)</f>
        <v>906</v>
      </c>
      <c r="H1203" s="177">
        <f>IF('9 All Base Data'!J1203="..C","..C",'9 All Base Data'!J1203*Basecase_Pop_2006)</f>
        <v>516</v>
      </c>
      <c r="I1203" s="191">
        <f>IF('9 All Base Data'!L1203="..C","..C",'9 All Base Data'!L1203*Basecase_Pop_2006)</f>
        <v>9</v>
      </c>
      <c r="J1203" s="156">
        <f>IF('9 All Base Data'!$P1203=0,0,('9 All Base Data'!$P1203*Basecase_Pop_2006)/(1+(1/(BaseCase_Mort_AllAdults_30*('9 All Base Data'!$W1203*Basecase_PM10)/10))))</f>
        <v>0.13206313626599422</v>
      </c>
      <c r="K1203" s="156">
        <f>IF('9 All Base Data'!$Q1203=0,0,('9 All Base Data'!$Q1203*Basecase_Pop_2006)/(1+(1/(BaseCase_Mort_Maori_30*('9 All Base Data'!$W1203*Basecase_PM10)/10))))</f>
        <v>0</v>
      </c>
      <c r="L1203" s="179">
        <f>133/(1+1/(BaseCase_Mort_Child_0_1*'9 All Base Data'!$AB$10/10))*IF('9 All Base Data'!$L1203="..C",0,'9 All Base Data'!L1203/'9 All Base Data'!$L$2022)</f>
        <v>1.3129000697747069E-3</v>
      </c>
      <c r="M1203" s="178">
        <f>IF('9 All Base Data'!$R1203="","",IF('9 All Base Data'!$R1203=0,0,('9 All Base Data'!$R1203*Basecase_Pop_2006)/(1+(1/(BaseCase_CardiacHA_All*('9 All Base Data'!$W1203*Basecase_PM10)/10)))))</f>
        <v>6.4250641114844048E-2</v>
      </c>
      <c r="N1203" s="178">
        <f>IF('9 All Base Data'!$S1203="","",IF('9 All Base Data'!$S1203=0,0,('9 All Base Data'!S1203*Basecase_Pop_2006)/(1+(1/(BaseCase_RespHA_All*('9 All Base Data'!$W1203*Basecase_PM10)/10)))))</f>
        <v>0.12998712998713</v>
      </c>
      <c r="O1203" s="178">
        <f>IF('9 All Base Data'!$T1203="","",IF('9 All Base Data'!$T1203=0,0,('9 All Base Data'!$T1203*Basecase_Pop_2006)/(1+(1/(BaseCase_RespHA_Child_1_4*('9 All Base Data'!$W1203*Basecase_PM10)/10)))))</f>
        <v>9.2400182970659356E-2</v>
      </c>
      <c r="P1203" s="179">
        <f>IF('9 All Base Data'!$U1203="","",IF('9 All Base Data'!$U1203=0,0,('9 All Base Data'!$U1203*Basecase_Pop_2006)/(1+(1/(BaseCase_RespHA_Child_5_14*('9 All Base Data'!$W1203*Basecase_PM10)/10)))))</f>
        <v>4.901485004367661E-2</v>
      </c>
      <c r="Q1203" s="156">
        <f>IF('7 Base case Results'!$G1203="..C",0,BaseCase_RADs_All*'7 Base case Results'!$G1203*('9 All Base Data'!$V1203*Basecase_PM10)/10)</f>
        <v>494.13239999999996</v>
      </c>
      <c r="R1203" s="189">
        <f t="shared" si="190"/>
        <v>0.47014476510693942</v>
      </c>
      <c r="S1203" s="178">
        <f t="shared" si="191"/>
        <v>0</v>
      </c>
      <c r="T1203" s="179">
        <f t="shared" si="192"/>
        <v>4.673924248397957E-3</v>
      </c>
      <c r="U1203" s="178">
        <f t="shared" si="193"/>
        <v>4.0799157107925969E-4</v>
      </c>
      <c r="V1203" s="178">
        <f t="shared" si="194"/>
        <v>5.8949163449163451E-4</v>
      </c>
      <c r="W1203" s="178">
        <f t="shared" si="195"/>
        <v>4.1903482977194016E-4</v>
      </c>
      <c r="X1203" s="179">
        <f t="shared" si="196"/>
        <v>2.2228234494807341E-4</v>
      </c>
      <c r="Y1203" s="179">
        <f t="shared" si="197"/>
        <v>3.0636208799999998E-2</v>
      </c>
      <c r="Z1203" s="186">
        <f t="shared" si="198"/>
        <v>0.5064523813609082</v>
      </c>
      <c r="AA1203" s="156">
        <f>$J1203*'9 All Base Data'!$Y1203</f>
        <v>7.5370651108252846E-3</v>
      </c>
      <c r="AB1203" s="156">
        <f>$K1203*'9 All Base Data'!$Y1203</f>
        <v>0</v>
      </c>
      <c r="AC1203" s="178">
        <f>$L1203*'9 All Base Data'!$Y1203</f>
        <v>7.4929413231321679E-5</v>
      </c>
      <c r="AD1203" s="178">
        <f>IF($M1203="","",$M1203*'9 All Base Data'!$Y1203)</f>
        <v>3.6668920577463461E-3</v>
      </c>
      <c r="AE1203" s="178">
        <f>IF($N1203="","",$N1203*'9 All Base Data'!$Y1203)</f>
        <v>7.4185839438873245E-3</v>
      </c>
      <c r="AF1203" s="178">
        <f>IF($O1203="","",$O1203*'9 All Base Data'!$Y1203)</f>
        <v>5.273433715062819E-3</v>
      </c>
      <c r="AG1203" s="178">
        <f>IF($P1203="","",$P1203*'9 All Base Data'!$Y1203)</f>
        <v>2.7973598584880386E-3</v>
      </c>
      <c r="AH1203" s="167">
        <f>$Q1203*'9 All Base Data'!$Y1203</f>
        <v>28.200966427656763</v>
      </c>
      <c r="AI1203" s="178">
        <f>$R1203*'9 All Base Data'!$Y1203</f>
        <v>2.6831951794538011E-2</v>
      </c>
      <c r="AJ1203" s="178">
        <f>$S1203*'9 All Base Data'!$Y1203</f>
        <v>0</v>
      </c>
      <c r="AK1203" s="178">
        <f>$T1203*'9 All Base Data'!$Y1203</f>
        <v>2.6674871110350521E-4</v>
      </c>
      <c r="AL1203" s="178">
        <f>IF($U1203="","",$U1203*'9 All Base Data'!$Y1203)</f>
        <v>2.3284764566689297E-5</v>
      </c>
      <c r="AM1203" s="178">
        <f>IF($V1203="","",$V1203*'9 All Base Data'!$Y1203)</f>
        <v>3.3643278185529018E-5</v>
      </c>
      <c r="AN1203" s="178">
        <f>IF($W1203="","",$W1203*'9 All Base Data'!$Y1203)</f>
        <v>2.3915021897809884E-5</v>
      </c>
      <c r="AO1203" s="178">
        <f>IF($X1203="","",$X1203*'9 All Base Data'!$Y1203)</f>
        <v>1.2686026958243253E-5</v>
      </c>
      <c r="AP1203" s="178">
        <f>$Y1203*'9 All Base Data'!$Y1203</f>
        <v>1.7484599185147195E-3</v>
      </c>
      <c r="AQ1203" s="179">
        <f t="shared" si="199"/>
        <v>2.8904088466908458E-2</v>
      </c>
    </row>
    <row r="1204" spans="1:43" x14ac:dyDescent="0.25">
      <c r="A1204" s="124">
        <v>570000</v>
      </c>
      <c r="B1204" s="125" t="s">
        <v>1257</v>
      </c>
      <c r="C1204" s="126" t="s">
        <v>980</v>
      </c>
      <c r="D1204" s="101" t="s">
        <v>2106</v>
      </c>
      <c r="E1204" s="142"/>
      <c r="F1204" s="191" t="str">
        <f>IF('9 All Base Data'!G1204="Rural Centre","Rural",IF('9 All Base Data'!G1204="Rural (Incl.some Off Shore Islands)","Rural",IF('9 All Base Data'!G1204="Inlet-in TA but not in Urban Area","Rural",IF('9 All Base Data'!G1204="Rural (Incl.some Off Shore Islands)","Rural",IF('9 All Base Data'!G1204="Inlet-not in TA","Rural",IF('9 All Base Data'!G1204="Inland Water not in Urban Area","Rural",IF('9 All Base Data'!G1204="Oceanic-in Region but not in TA","Rural",'9 All Base Data'!G1204)))))))</f>
        <v>Lower Hutt Zone</v>
      </c>
      <c r="G1204" s="177">
        <f>IF('9 All Base Data'!I1204="..C","..C",'9 All Base Data'!I1204*Basecase_Pop_2006)</f>
        <v>2484</v>
      </c>
      <c r="H1204" s="177">
        <f>IF('9 All Base Data'!J1204="..C","..C",'9 All Base Data'!J1204*Basecase_Pop_2006)</f>
        <v>1473</v>
      </c>
      <c r="I1204" s="191">
        <f>IF('9 All Base Data'!L1204="..C","..C",'9 All Base Data'!L1204*Basecase_Pop_2006)</f>
        <v>24</v>
      </c>
      <c r="J1204" s="156">
        <f>IF('9 All Base Data'!$P1204=0,0,('9 All Base Data'!$P1204*Basecase_Pop_2006)/(1+(1/(BaseCase_Mort_AllAdults_30*('9 All Base Data'!$W1204*Basecase_PM10)/10))))</f>
        <v>0.33015784066498555</v>
      </c>
      <c r="K1204" s="156">
        <f>IF('9 All Base Data'!$Q1204=0,0,('9 All Base Data'!$Q1204*Basecase_Pop_2006)/(1+(1/(BaseCase_Mort_Maori_30*('9 All Base Data'!$W1204*Basecase_PM10)/10))))</f>
        <v>5.6017748197448695E-2</v>
      </c>
      <c r="L1204" s="179">
        <f>133/(1+1/(BaseCase_Mort_Child_0_1*'9 All Base Data'!$AB$10/10))*IF('9 All Base Data'!$L1204="..C",0,'9 All Base Data'!L1204/'9 All Base Data'!$L$2022)</f>
        <v>3.5010668527325518E-3</v>
      </c>
      <c r="M1204" s="178">
        <f>IF('9 All Base Data'!$R1204="","",IF('9 All Base Data'!$R1204=0,0,('9 All Base Data'!$R1204*Basecase_Pop_2006)/(1+(1/(BaseCase_CardiacHA_All*('9 All Base Data'!$W1204*Basecase_PM10)/10)))))</f>
        <v>0.19877542094904879</v>
      </c>
      <c r="N1204" s="178">
        <f>IF('9 All Base Data'!$S1204="","",IF('9 All Base Data'!$S1204=0,0,('9 All Base Data'!S1204*Basecase_Pop_2006)/(1+(1/(BaseCase_RespHA_All*('9 All Base Data'!$W1204*Basecase_PM10)/10)))))</f>
        <v>0.35663135663135659</v>
      </c>
      <c r="O1204" s="178">
        <f>IF('9 All Base Data'!$T1204="","",IF('9 All Base Data'!$T1204=0,0,('9 All Base Data'!$T1204*Basecase_Pop_2006)/(1+(1/(BaseCase_RespHA_Child_1_4*('9 All Base Data'!$W1204*Basecase_PM10)/10)))))</f>
        <v>0.17820035287198588</v>
      </c>
      <c r="P1204" s="179">
        <f>IF('9 All Base Data'!$U1204="","",IF('9 All Base Data'!$U1204=0,0,('9 All Base Data'!$U1204*Basecase_Pop_2006)/(1+(1/(BaseCase_RespHA_Child_5_14*('9 All Base Data'!$W1204*Basecase_PM10)/10)))))</f>
        <v>6.8620790061147255E-2</v>
      </c>
      <c r="Q1204" s="156">
        <f>IF('7 Base case Results'!$G1204="..C",0,BaseCase_RADs_All*'7 Base case Results'!$G1204*('9 All Base Data'!$V1204*Basecase_PM10)/10)</f>
        <v>1354.7736</v>
      </c>
      <c r="R1204" s="189">
        <f t="shared" si="190"/>
        <v>1.1753619127673485</v>
      </c>
      <c r="S1204" s="178">
        <f t="shared" si="191"/>
        <v>0.19942318358291736</v>
      </c>
      <c r="T1204" s="179">
        <f t="shared" si="192"/>
        <v>1.2463797995727884E-2</v>
      </c>
      <c r="U1204" s="178">
        <f t="shared" si="193"/>
        <v>1.26222392302646E-3</v>
      </c>
      <c r="V1204" s="178">
        <f t="shared" si="194"/>
        <v>1.6173232023232022E-3</v>
      </c>
      <c r="W1204" s="178">
        <f t="shared" si="195"/>
        <v>8.0813860027445592E-4</v>
      </c>
      <c r="X1204" s="179">
        <f t="shared" si="196"/>
        <v>3.1119528292730279E-4</v>
      </c>
      <c r="Y1204" s="179">
        <f t="shared" si="197"/>
        <v>8.3995963199999996E-2</v>
      </c>
      <c r="Z1204" s="186">
        <f t="shared" si="198"/>
        <v>1.2747012210884259</v>
      </c>
      <c r="AA1204" s="156">
        <f>$J1204*'9 All Base Data'!$Y1204</f>
        <v>1.8842662777063212E-2</v>
      </c>
      <c r="AB1204" s="156">
        <f>$K1204*'9 All Base Data'!$Y1204</f>
        <v>3.1970270240712427E-3</v>
      </c>
      <c r="AC1204" s="178">
        <f>$L1204*'9 All Base Data'!$Y1204</f>
        <v>1.9981176861685781E-4</v>
      </c>
      <c r="AD1204" s="178">
        <f>IF($M1204="","",$M1204*'9 All Base Data'!$Y1204)</f>
        <v>1.1344447303652758E-2</v>
      </c>
      <c r="AE1204" s="178">
        <f>IF($N1204="","",$N1204*'9 All Base Data'!$Y1204)</f>
        <v>2.0353550820408812E-2</v>
      </c>
      <c r="AF1204" s="178">
        <f>IF($O1204="","",$O1204*'9 All Base Data'!$Y1204)</f>
        <v>1.0170193593335436E-2</v>
      </c>
      <c r="AG1204" s="178">
        <f>IF($P1204="","",$P1204*'9 All Base Data'!$Y1204)</f>
        <v>3.9163038018832537E-3</v>
      </c>
      <c r="AH1204" s="167">
        <f>$Q1204*'9 All Base Data'!$Y1204</f>
        <v>77.319205967217883</v>
      </c>
      <c r="AI1204" s="178">
        <f>$R1204*'9 All Base Data'!$Y1204</f>
        <v>6.7079879486345029E-2</v>
      </c>
      <c r="AJ1204" s="178">
        <f>$S1204*'9 All Base Data'!$Y1204</f>
        <v>1.1381416205693625E-2</v>
      </c>
      <c r="AK1204" s="178">
        <f>$T1204*'9 All Base Data'!$Y1204</f>
        <v>7.1132989627601382E-4</v>
      </c>
      <c r="AL1204" s="178">
        <f>IF($U1204="","",$U1204*'9 All Base Data'!$Y1204)</f>
        <v>7.2037240378195025E-5</v>
      </c>
      <c r="AM1204" s="178">
        <f>IF($V1204="","",$V1204*'9 All Base Data'!$Y1204)</f>
        <v>9.2303352970553963E-5</v>
      </c>
      <c r="AN1204" s="178">
        <f>IF($W1204="","",$W1204*'9 All Base Data'!$Y1204)</f>
        <v>4.6121827945776196E-5</v>
      </c>
      <c r="AO1204" s="178">
        <f>IF($X1204="","",$X1204*'9 All Base Data'!$Y1204)</f>
        <v>1.7760437741540555E-5</v>
      </c>
      <c r="AP1204" s="178">
        <f>$Y1204*'9 All Base Data'!$Y1204</f>
        <v>4.7937907699675091E-3</v>
      </c>
      <c r="AQ1204" s="179">
        <f t="shared" si="199"/>
        <v>7.2749340745937308E-2</v>
      </c>
    </row>
    <row r="1205" spans="1:43" x14ac:dyDescent="0.25">
      <c r="A1205" s="124">
        <v>570100</v>
      </c>
      <c r="B1205" s="125" t="s">
        <v>1258</v>
      </c>
      <c r="C1205" s="126" t="s">
        <v>980</v>
      </c>
      <c r="D1205" s="101" t="s">
        <v>2106</v>
      </c>
      <c r="E1205" s="142"/>
      <c r="F1205" s="191" t="str">
        <f>IF('9 All Base Data'!G1205="Rural Centre","Rural",IF('9 All Base Data'!G1205="Rural (Incl.some Off Shore Islands)","Rural",IF('9 All Base Data'!G1205="Inlet-in TA but not in Urban Area","Rural",IF('9 All Base Data'!G1205="Rural (Incl.some Off Shore Islands)","Rural",IF('9 All Base Data'!G1205="Inlet-not in TA","Rural",IF('9 All Base Data'!G1205="Inland Water not in Urban Area","Rural",IF('9 All Base Data'!G1205="Oceanic-in Region but not in TA","Rural",'9 All Base Data'!G1205)))))))</f>
        <v>Lower Hutt Zone</v>
      </c>
      <c r="G1205" s="177">
        <f>IF('9 All Base Data'!I1205="..C","..C",'9 All Base Data'!I1205*Basecase_Pop_2006)</f>
        <v>3363</v>
      </c>
      <c r="H1205" s="177">
        <f>IF('9 All Base Data'!J1205="..C","..C",'9 All Base Data'!J1205*Basecase_Pop_2006)</f>
        <v>1995</v>
      </c>
      <c r="I1205" s="191">
        <f>IF('9 All Base Data'!L1205="..C","..C",'9 All Base Data'!L1205*Basecase_Pop_2006)</f>
        <v>51</v>
      </c>
      <c r="J1205" s="156">
        <f>IF('9 All Base Data'!$P1205=0,0,('9 All Base Data'!$P1205*Basecase_Pop_2006)/(1+(1/(BaseCase_Mort_AllAdults_30*('9 All Base Data'!$W1205*Basecase_PM10)/10))))</f>
        <v>0.72634724946296825</v>
      </c>
      <c r="K1205" s="156">
        <f>IF('9 All Base Data'!$Q1205=0,0,('9 All Base Data'!$Q1205*Basecase_Pop_2006)/(1+(1/(BaseCase_Mort_Maori_30*('9 All Base Data'!$W1205*Basecase_PM10)/10))))</f>
        <v>0.22407099278979478</v>
      </c>
      <c r="L1205" s="179">
        <f>133/(1+1/(BaseCase_Mort_Child_0_1*'9 All Base Data'!$AB$10/10))*IF('9 All Base Data'!$L1205="..C",0,'9 All Base Data'!L1205/'9 All Base Data'!$L$2022)</f>
        <v>7.4397670620566722E-3</v>
      </c>
      <c r="M1205" s="178">
        <f>IF('9 All Base Data'!$R1205="","",IF('9 All Base Data'!$R1205=0,0,('9 All Base Data'!$R1205*Basecase_Pop_2006)/(1+(1/(BaseCase_CardiacHA_All*('9 All Base Data'!$W1205*Basecase_PM10)/10)))))</f>
        <v>0.24897123432002072</v>
      </c>
      <c r="N1205" s="178">
        <f>IF('9 All Base Data'!$S1205="","",IF('9 All Base Data'!$S1205=0,0,('9 All Base Data'!S1205*Basecase_Pop_2006)/(1+(1/(BaseCase_RespHA_All*('9 All Base Data'!$W1205*Basecase_PM10)/10)))))</f>
        <v>0.37329637329637333</v>
      </c>
      <c r="O1205" s="178">
        <f>IF('9 All Base Data'!$T1205="","",IF('9 All Base Data'!$T1205=0,0,('9 All Base Data'!$T1205*Basecase_Pop_2006)/(1+(1/(BaseCase_RespHA_Child_1_4*('9 All Base Data'!$W1205*Basecase_PM10)/10)))))</f>
        <v>0.19140037901065149</v>
      </c>
      <c r="P1205" s="179">
        <f>IF('9 All Base Data'!$U1205="","",IF('9 All Base Data'!$U1205=0,0,('9 All Base Data'!$U1205*Basecase_Pop_2006)/(1+(1/(BaseCase_RespHA_Child_5_14*('9 All Base Data'!$W1205*Basecase_PM10)/10)))))</f>
        <v>0.14704455013102982</v>
      </c>
      <c r="Q1205" s="156">
        <f>IF('7 Base case Results'!$G1205="..C",0,BaseCase_RADs_All*'7 Base case Results'!$G1205*('9 All Base Data'!$V1205*Basecase_PM10)/10)</f>
        <v>1834.1802</v>
      </c>
      <c r="R1205" s="189">
        <f t="shared" si="190"/>
        <v>2.5857962080881669</v>
      </c>
      <c r="S1205" s="178">
        <f t="shared" si="191"/>
        <v>0.79769273433166943</v>
      </c>
      <c r="T1205" s="179">
        <f t="shared" si="192"/>
        <v>2.6485570740921754E-2</v>
      </c>
      <c r="U1205" s="178">
        <f t="shared" si="193"/>
        <v>1.5809673379321317E-3</v>
      </c>
      <c r="V1205" s="178">
        <f t="shared" si="194"/>
        <v>1.6928990528990531E-3</v>
      </c>
      <c r="W1205" s="178">
        <f t="shared" si="195"/>
        <v>8.6800071881330452E-4</v>
      </c>
      <c r="X1205" s="179">
        <f t="shared" si="196"/>
        <v>6.6684703484422032E-4</v>
      </c>
      <c r="Y1205" s="179">
        <f t="shared" si="197"/>
        <v>0.1137191724</v>
      </c>
      <c r="Z1205" s="186">
        <f t="shared" si="198"/>
        <v>2.72927481761992</v>
      </c>
      <c r="AA1205" s="156">
        <f>$J1205*'9 All Base Data'!$Y1205</f>
        <v>4.1453858109539068E-2</v>
      </c>
      <c r="AB1205" s="156">
        <f>$K1205*'9 All Base Data'!$Y1205</f>
        <v>1.2788108096284971E-2</v>
      </c>
      <c r="AC1205" s="178">
        <f>$L1205*'9 All Base Data'!$Y1205</f>
        <v>4.2460000831082281E-4</v>
      </c>
      <c r="AD1205" s="178">
        <f>IF($M1205="","",$M1205*'9 All Base Data'!$Y1205)</f>
        <v>1.4209206723767092E-2</v>
      </c>
      <c r="AE1205" s="178">
        <f>IF($N1205="","",$N1205*'9 All Base Data'!$Y1205)</f>
        <v>2.1304651326035394E-2</v>
      </c>
      <c r="AF1205" s="178">
        <f>IF($O1205="","",$O1205*'9 All Base Data'!$Y1205)</f>
        <v>1.0923541266915837E-2</v>
      </c>
      <c r="AG1205" s="178">
        <f>IF($P1205="","",$P1205*'9 All Base Data'!$Y1205)</f>
        <v>8.3920795754641158E-3</v>
      </c>
      <c r="AH1205" s="167">
        <f>$Q1205*'9 All Base Data'!$Y1205</f>
        <v>104.67974624305707</v>
      </c>
      <c r="AI1205" s="178">
        <f>$R1205*'9 All Base Data'!$Y1205</f>
        <v>0.14757573486995906</v>
      </c>
      <c r="AJ1205" s="178">
        <f>$S1205*'9 All Base Data'!$Y1205</f>
        <v>4.5525664822774502E-2</v>
      </c>
      <c r="AK1205" s="178">
        <f>$T1205*'9 All Base Data'!$Y1205</f>
        <v>1.5115760295865293E-3</v>
      </c>
      <c r="AL1205" s="178">
        <f>IF($U1205="","",$U1205*'9 All Base Data'!$Y1205)</f>
        <v>9.0228462695921037E-5</v>
      </c>
      <c r="AM1205" s="178">
        <f>IF($V1205="","",$V1205*'9 All Base Data'!$Y1205)</f>
        <v>9.6616593763570522E-5</v>
      </c>
      <c r="AN1205" s="178">
        <f>IF($W1205="","",$W1205*'9 All Base Data'!$Y1205)</f>
        <v>4.9538259645463325E-5</v>
      </c>
      <c r="AO1205" s="178">
        <f>IF($X1205="","",$X1205*'9 All Base Data'!$Y1205)</f>
        <v>3.8058080874729765E-5</v>
      </c>
      <c r="AP1205" s="178">
        <f>$Y1205*'9 All Base Data'!$Y1205</f>
        <v>6.4901442670695381E-3</v>
      </c>
      <c r="AQ1205" s="179">
        <f t="shared" si="199"/>
        <v>0.15576430022307464</v>
      </c>
    </row>
    <row r="1206" spans="1:43" x14ac:dyDescent="0.25">
      <c r="A1206" s="124">
        <v>570300</v>
      </c>
      <c r="B1206" s="125" t="s">
        <v>1259</v>
      </c>
      <c r="C1206" s="126" t="s">
        <v>980</v>
      </c>
      <c r="D1206" s="101" t="s">
        <v>2106</v>
      </c>
      <c r="E1206" s="142"/>
      <c r="F1206" s="191" t="str">
        <f>IF('9 All Base Data'!G1206="Rural Centre","Rural",IF('9 All Base Data'!G1206="Rural (Incl.some Off Shore Islands)","Rural",IF('9 All Base Data'!G1206="Inlet-in TA but not in Urban Area","Rural",IF('9 All Base Data'!G1206="Rural (Incl.some Off Shore Islands)","Rural",IF('9 All Base Data'!G1206="Inlet-not in TA","Rural",IF('9 All Base Data'!G1206="Inland Water not in Urban Area","Rural",IF('9 All Base Data'!G1206="Oceanic-in Region but not in TA","Rural",'9 All Base Data'!G1206)))))))</f>
        <v>Lower Hutt Zone</v>
      </c>
      <c r="G1206" s="177">
        <f>IF('9 All Base Data'!I1206="..C","..C",'9 All Base Data'!I1206*Basecase_Pop_2006)</f>
        <v>4665</v>
      </c>
      <c r="H1206" s="177">
        <f>IF('9 All Base Data'!J1206="..C","..C",'9 All Base Data'!J1206*Basecase_Pop_2006)</f>
        <v>3219</v>
      </c>
      <c r="I1206" s="191">
        <f>IF('9 All Base Data'!L1206="..C","..C",'9 All Base Data'!L1206*Basecase_Pop_2006)</f>
        <v>33</v>
      </c>
      <c r="J1206" s="156">
        <f>IF('9 All Base Data'!$P1206=0,0,('9 All Base Data'!$P1206*Basecase_Pop_2006)/(1+(1/(BaseCase_Mort_AllAdults_30*('9 All Base Data'!$W1206*Basecase_PM10)/10))))</f>
        <v>1.090342679127726</v>
      </c>
      <c r="K1206" s="156">
        <f>IF('9 All Base Data'!$Q1206=0,0,('9 All Base Data'!$Q1206*Basecase_Pop_2006)/(1+(1/(BaseCase_Mort_Maori_30*('9 All Base Data'!$W1206*Basecase_PM10)/10))))</f>
        <v>0.22222222222222221</v>
      </c>
      <c r="L1206" s="179">
        <f>133/(1+1/(BaseCase_Mort_Child_0_1*'9 All Base Data'!$AB$10/10))*IF('9 All Base Data'!$L1206="..C",0,'9 All Base Data'!L1206/'9 All Base Data'!$L$2022)</f>
        <v>4.8139669225072592E-3</v>
      </c>
      <c r="M1206" s="178">
        <f>IF('9 All Base Data'!$R1206="","",IF('9 All Base Data'!$R1206=0,0,('9 All Base Data'!$R1206*Basecase_Pop_2006)/(1+(1/(BaseCase_CardiacHA_All*('9 All Base Data'!$W1206*Basecase_PM10)/10)))))</f>
        <v>0.30417495029821073</v>
      </c>
      <c r="N1206" s="178">
        <f>IF('9 All Base Data'!$S1206="","",IF('9 All Base Data'!$S1206=0,0,('9 All Base Data'!S1206*Basecase_Pop_2006)/(1+(1/(BaseCase_RespHA_All*('9 All Base Data'!$W1206*Basecase_PM10)/10)))))</f>
        <v>0.29042904290429039</v>
      </c>
      <c r="O1206" s="178">
        <f>IF('9 All Base Data'!$T1206="","",IF('9 All Base Data'!$T1206=0,0,('9 All Base Data'!$T1206*Basecase_Pop_2006)/(1+(1/(BaseCase_RespHA_Child_1_4*('9 All Base Data'!$W1206*Basecase_PM10)/10)))))</f>
        <v>0.1699346405228758</v>
      </c>
      <c r="P1206" s="179">
        <f>IF('9 All Base Data'!$U1206="","",IF('9 All Base Data'!$U1206=0,0,('9 All Base Data'!$U1206*Basecase_Pop_2006)/(1+(1/(BaseCase_RespHA_Child_5_14*('9 All Base Data'!$W1206*Basecase_PM10)/10)))))</f>
        <v>4.8543689320388349E-2</v>
      </c>
      <c r="Q1206" s="156">
        <f>IF('7 Base case Results'!$G1206="..C",0,BaseCase_RADs_All*'7 Base case Results'!$G1206*('9 All Base Data'!$V1206*Basecase_PM10)/10)</f>
        <v>2519.1</v>
      </c>
      <c r="R1206" s="189">
        <f t="shared" si="190"/>
        <v>3.8816199376947047</v>
      </c>
      <c r="S1206" s="178">
        <f t="shared" si="191"/>
        <v>0.7911111111111111</v>
      </c>
      <c r="T1206" s="179">
        <f t="shared" si="192"/>
        <v>1.7137722244125842E-2</v>
      </c>
      <c r="U1206" s="178">
        <f t="shared" si="193"/>
        <v>1.931510934393638E-3</v>
      </c>
      <c r="V1206" s="178">
        <f t="shared" si="194"/>
        <v>1.3170957095709568E-3</v>
      </c>
      <c r="W1206" s="178">
        <f t="shared" si="195"/>
        <v>7.7065359477124175E-4</v>
      </c>
      <c r="X1206" s="179">
        <f t="shared" si="196"/>
        <v>2.2014563106796114E-4</v>
      </c>
      <c r="Y1206" s="179">
        <f t="shared" si="197"/>
        <v>0.1561842</v>
      </c>
      <c r="Z1206" s="186">
        <f t="shared" si="198"/>
        <v>4.0581904665827953</v>
      </c>
      <c r="AA1206" s="156">
        <f>$J1206*'9 All Base Data'!$Y1206</f>
        <v>0.29703333184599617</v>
      </c>
      <c r="AB1206" s="156">
        <f>$K1206*'9 All Base Data'!$Y1206</f>
        <v>6.0538221919088739E-2</v>
      </c>
      <c r="AC1206" s="178">
        <f>$L1206*'9 All Base Data'!$Y1206</f>
        <v>1.3114304903965371E-3</v>
      </c>
      <c r="AD1206" s="178">
        <f>IF($M1206="","",$M1206*'9 All Base Data'!$Y1206)</f>
        <v>8.286394789521391E-2</v>
      </c>
      <c r="AE1206" s="178">
        <f>IF($N1206="","",$N1206*'9 All Base Data'!$Y1206)</f>
        <v>7.9119260329898147E-2</v>
      </c>
      <c r="AF1206" s="178">
        <f>IF($O1206="","",$O1206*'9 All Base Data'!$Y1206)</f>
        <v>4.6293934408714911E-2</v>
      </c>
      <c r="AG1206" s="178">
        <f>IF($P1206="","",$P1206*'9 All Base Data'!$Y1206)</f>
        <v>1.3224368865820355E-2</v>
      </c>
      <c r="AH1206" s="167">
        <f>$Q1206*'9 All Base Data'!$Y1206</f>
        <v>686.25825676369402</v>
      </c>
      <c r="AI1206" s="178">
        <f>$R1206*'9 All Base Data'!$Y1206</f>
        <v>1.0574386613717466</v>
      </c>
      <c r="AJ1206" s="178">
        <f>$S1206*'9 All Base Data'!$Y1206</f>
        <v>0.21551607003195591</v>
      </c>
      <c r="AK1206" s="178">
        <f>$T1206*'9 All Base Data'!$Y1206</f>
        <v>4.6686925458116722E-3</v>
      </c>
      <c r="AL1206" s="178">
        <f>IF($U1206="","",$U1206*'9 All Base Data'!$Y1206)</f>
        <v>5.261860691346083E-4</v>
      </c>
      <c r="AM1206" s="178">
        <f>IF($V1206="","",$V1206*'9 All Base Data'!$Y1206)</f>
        <v>3.5880584559608807E-4</v>
      </c>
      <c r="AN1206" s="178">
        <f>IF($W1206="","",$W1206*'9 All Base Data'!$Y1206)</f>
        <v>2.0994299254352213E-4</v>
      </c>
      <c r="AO1206" s="178">
        <f>IF($X1206="","",$X1206*'9 All Base Data'!$Y1206)</f>
        <v>5.9972512806495307E-5</v>
      </c>
      <c r="AP1206" s="178">
        <f>$Y1206*'9 All Base Data'!$Y1206</f>
        <v>4.2548011919349024E-2</v>
      </c>
      <c r="AQ1206" s="179">
        <f t="shared" si="199"/>
        <v>1.1055403577516381</v>
      </c>
    </row>
    <row r="1207" spans="1:43" x14ac:dyDescent="0.25">
      <c r="A1207" s="124">
        <v>570400</v>
      </c>
      <c r="B1207" s="125" t="s">
        <v>1260</v>
      </c>
      <c r="C1207" s="126" t="s">
        <v>980</v>
      </c>
      <c r="D1207" s="101" t="s">
        <v>2107</v>
      </c>
      <c r="E1207" s="142"/>
      <c r="F1207" s="191" t="str">
        <f>IF('9 All Base Data'!G1207="Rural Centre","Rural",IF('9 All Base Data'!G1207="Rural (Incl.some Off Shore Islands)","Rural",IF('9 All Base Data'!G1207="Inlet-in TA but not in Urban Area","Rural",IF('9 All Base Data'!G1207="Rural (Incl.some Off Shore Islands)","Rural",IF('9 All Base Data'!G1207="Inlet-not in TA","Rural",IF('9 All Base Data'!G1207="Inland Water not in Urban Area","Rural",IF('9 All Base Data'!G1207="Oceanic-in Region but not in TA","Rural",'9 All Base Data'!G1207)))))))</f>
        <v>Porirua Zone</v>
      </c>
      <c r="G1207" s="177">
        <f>IF('9 All Base Data'!I1207="..C","..C",'9 All Base Data'!I1207*Basecase_Pop_2006)</f>
        <v>2457</v>
      </c>
      <c r="H1207" s="177">
        <f>IF('9 All Base Data'!J1207="..C","..C",'9 All Base Data'!J1207*Basecase_Pop_2006)</f>
        <v>1392</v>
      </c>
      <c r="I1207" s="191">
        <f>IF('9 All Base Data'!L1207="..C","..C",'9 All Base Data'!L1207*Basecase_Pop_2006)</f>
        <v>48</v>
      </c>
      <c r="J1207" s="156">
        <f>IF('9 All Base Data'!$P1207=0,0,('9 All Base Data'!$P1207*Basecase_Pop_2006)/(1+(1/(BaseCase_Mort_AllAdults_30*('9 All Base Data'!$W1207*Basecase_PM10)/10))))</f>
        <v>1.2233490058695184</v>
      </c>
      <c r="K1207" s="156">
        <f>IF('9 All Base Data'!$Q1207=0,0,('9 All Base Data'!$Q1207*Basecase_Pop_2006)/(1+(1/(BaseCase_Mort_Maori_30*('9 All Base Data'!$W1207*Basecase_PM10)/10))))</f>
        <v>6.4949006977992482E-2</v>
      </c>
      <c r="L1207" s="179">
        <f>133/(1+1/(BaseCase_Mort_Child_0_1*'9 All Base Data'!$AB$10/10))*IF('9 All Base Data'!$L1207="..C",0,'9 All Base Data'!L1207/'9 All Base Data'!$L$2022)</f>
        <v>7.0021337054651037E-3</v>
      </c>
      <c r="M1207" s="178">
        <f>IF('9 All Base Data'!$R1207="","",IF('9 All Base Data'!$R1207=0,0,('9 All Base Data'!$R1207*Basecase_Pop_2006)/(1+(1/(BaseCase_CardiacHA_All*('9 All Base Data'!$W1207*Basecase_PM10)/10)))))</f>
        <v>0.28109921966523044</v>
      </c>
      <c r="N1207" s="178">
        <f>IF('9 All Base Data'!$S1207="","",IF('9 All Base Data'!$S1207=0,0,('9 All Base Data'!S1207*Basecase_Pop_2006)/(1+(1/(BaseCase_RespHA_All*('9 All Base Data'!$W1207*Basecase_PM10)/10)))))</f>
        <v>0.42640714026940679</v>
      </c>
      <c r="O1207" s="178">
        <f>IF('9 All Base Data'!$T1207="","",IF('9 All Base Data'!$T1207=0,0,('9 All Base Data'!$T1207*Basecase_Pop_2006)/(1+(1/(BaseCase_RespHA_Child_1_4*('9 All Base Data'!$W1207*Basecase_PM10)/10)))))</f>
        <v>0.14176918570591682</v>
      </c>
      <c r="P1207" s="179">
        <f>IF('9 All Base Data'!$U1207="","",IF('9 All Base Data'!$U1207=0,0,('9 All Base Data'!$U1207*Basecase_Pop_2006)/(1+(1/(BaseCase_RespHA_Child_5_14*('9 All Base Data'!$W1207*Basecase_PM10)/10)))))</f>
        <v>3.5028466660233522E-2</v>
      </c>
      <c r="Q1207" s="156">
        <f>IF('7 Base case Results'!$G1207="..C",0,BaseCase_RADs_All*'7 Base case Results'!$G1207*('9 All Base Data'!$V1207*Basecase_PM10)/10)</f>
        <v>1605.4038</v>
      </c>
      <c r="R1207" s="189">
        <f t="shared" si="190"/>
        <v>4.355122460895485</v>
      </c>
      <c r="S1207" s="178">
        <f t="shared" si="191"/>
        <v>0.23121846484165323</v>
      </c>
      <c r="T1207" s="179">
        <f t="shared" si="192"/>
        <v>2.4927595991455768E-2</v>
      </c>
      <c r="U1207" s="178">
        <f t="shared" si="193"/>
        <v>1.7849800448742133E-3</v>
      </c>
      <c r="V1207" s="178">
        <f t="shared" si="194"/>
        <v>1.9337563811217598E-3</v>
      </c>
      <c r="W1207" s="178">
        <f t="shared" si="195"/>
        <v>6.4292325717633274E-4</v>
      </c>
      <c r="X1207" s="179">
        <f t="shared" si="196"/>
        <v>1.58854096304159E-4</v>
      </c>
      <c r="Y1207" s="179">
        <f t="shared" si="197"/>
        <v>9.9535035600000002E-2</v>
      </c>
      <c r="Z1207" s="186">
        <f t="shared" si="198"/>
        <v>4.4833038289129368</v>
      </c>
      <c r="AA1207" s="156">
        <f>$J1207*'9 All Base Data'!$Y1207</f>
        <v>0.48774419209984599</v>
      </c>
      <c r="AB1207" s="156">
        <f>$K1207*'9 All Base Data'!$Y1207</f>
        <v>2.5894900624578599E-2</v>
      </c>
      <c r="AC1207" s="178">
        <f>$L1207*'9 All Base Data'!$Y1207</f>
        <v>2.7917217660382407E-3</v>
      </c>
      <c r="AD1207" s="178">
        <f>IF($M1207="","",$M1207*'9 All Base Data'!$Y1207)</f>
        <v>0.1120730969966051</v>
      </c>
      <c r="AE1207" s="178">
        <f>IF($N1207="","",$N1207*'9 All Base Data'!$Y1207)</f>
        <v>0.17000676433172357</v>
      </c>
      <c r="AF1207" s="178">
        <f>IF($O1207="","",$O1207*'9 All Base Data'!$Y1207)</f>
        <v>5.6522788358043273E-2</v>
      </c>
      <c r="AG1207" s="178">
        <f>IF($P1207="","",$P1207*'9 All Base Data'!$Y1207)</f>
        <v>1.3965704872215556E-2</v>
      </c>
      <c r="AH1207" s="167">
        <f>$Q1207*'9 All Base Data'!$Y1207</f>
        <v>640.06785935013852</v>
      </c>
      <c r="AI1207" s="178">
        <f>$R1207*'9 All Base Data'!$Y1207</f>
        <v>1.7363693238754514</v>
      </c>
      <c r="AJ1207" s="178">
        <f>$S1207*'9 All Base Data'!$Y1207</f>
        <v>9.2185846223499818E-2</v>
      </c>
      <c r="AK1207" s="178">
        <f>$T1207*'9 All Base Data'!$Y1207</f>
        <v>9.9385294870961358E-3</v>
      </c>
      <c r="AL1207" s="178">
        <f>IF($U1207="","",$U1207*'9 All Base Data'!$Y1207)</f>
        <v>7.1166416592844241E-4</v>
      </c>
      <c r="AM1207" s="178">
        <f>IF($V1207="","",$V1207*'9 All Base Data'!$Y1207)</f>
        <v>7.7098067624436638E-4</v>
      </c>
      <c r="AN1207" s="178">
        <f>IF($W1207="","",$W1207*'9 All Base Data'!$Y1207)</f>
        <v>2.5633084520372627E-4</v>
      </c>
      <c r="AO1207" s="178">
        <f>IF($X1207="","",$X1207*'9 All Base Data'!$Y1207)</f>
        <v>6.333447159549753E-5</v>
      </c>
      <c r="AP1207" s="178">
        <f>$Y1207*'9 All Base Data'!$Y1207</f>
        <v>3.9684207279708589E-2</v>
      </c>
      <c r="AQ1207" s="179">
        <f t="shared" si="199"/>
        <v>1.7874747054844289</v>
      </c>
    </row>
    <row r="1208" spans="1:43" x14ac:dyDescent="0.25">
      <c r="A1208" s="124">
        <v>570500</v>
      </c>
      <c r="B1208" s="125" t="s">
        <v>1261</v>
      </c>
      <c r="C1208" s="126" t="s">
        <v>980</v>
      </c>
      <c r="D1208" s="101" t="s">
        <v>2107</v>
      </c>
      <c r="E1208" s="142"/>
      <c r="F1208" s="191" t="str">
        <f>IF('9 All Base Data'!G1208="Rural Centre","Rural",IF('9 All Base Data'!G1208="Rural (Incl.some Off Shore Islands)","Rural",IF('9 All Base Data'!G1208="Inlet-in TA but not in Urban Area","Rural",IF('9 All Base Data'!G1208="Rural (Incl.some Off Shore Islands)","Rural",IF('9 All Base Data'!G1208="Inlet-not in TA","Rural",IF('9 All Base Data'!G1208="Inland Water not in Urban Area","Rural",IF('9 All Base Data'!G1208="Oceanic-in Region but not in TA","Rural",'9 All Base Data'!G1208)))))))</f>
        <v>Porirua Zone</v>
      </c>
      <c r="G1208" s="177">
        <f>IF('9 All Base Data'!I1208="..C","..C",'9 All Base Data'!I1208*Basecase_Pop_2006)</f>
        <v>1800</v>
      </c>
      <c r="H1208" s="177">
        <f>IF('9 All Base Data'!J1208="..C","..C",'9 All Base Data'!J1208*Basecase_Pop_2006)</f>
        <v>1029</v>
      </c>
      <c r="I1208" s="191">
        <f>IF('9 All Base Data'!L1208="..C","..C",'9 All Base Data'!L1208*Basecase_Pop_2006)</f>
        <v>30</v>
      </c>
      <c r="J1208" s="156">
        <f>IF('9 All Base Data'!$P1208=0,0,('9 All Base Data'!$P1208*Basecase_Pop_2006)/(1+(1/(BaseCase_Mort_AllAdults_30*('9 All Base Data'!$W1208*Basecase_PM10)/10))))</f>
        <v>1.2493777081220614</v>
      </c>
      <c r="K1208" s="156">
        <f>IF('9 All Base Data'!$Q1208=0,0,('9 All Base Data'!$Q1208*Basecase_Pop_2006)/(1+(1/(BaseCase_Mort_Maori_30*('9 All Base Data'!$W1208*Basecase_PM10)/10))))</f>
        <v>0.12989801395598496</v>
      </c>
      <c r="L1208" s="179">
        <f>133/(1+1/(BaseCase_Mort_Child_0_1*'9 All Base Data'!$AB$10/10))*IF('9 All Base Data'!$L1208="..C",0,'9 All Base Data'!L1208/'9 All Base Data'!$L$2022)</f>
        <v>4.3763335659156898E-3</v>
      </c>
      <c r="M1208" s="178">
        <f>IF('9 All Base Data'!$R1208="","",IF('9 All Base Data'!$R1208=0,0,('9 All Base Data'!$R1208*Basecase_Pop_2006)/(1+(1/(BaseCase_CardiacHA_All*('9 All Base Data'!$W1208*Basecase_PM10)/10)))))</f>
        <v>8.8894625022337845E-2</v>
      </c>
      <c r="N1208" s="178">
        <f>IF('9 All Base Data'!$S1208="","",IF('9 All Base Data'!$S1208=0,0,('9 All Base Data'!S1208*Basecase_Pop_2006)/(1+(1/(BaseCase_RespHA_All*('9 All Base Data'!$W1208*Basecase_PM10)/10)))))</f>
        <v>0.1992556730230873</v>
      </c>
      <c r="O1208" s="178">
        <f>IF('9 All Base Data'!$T1208="","",IF('9 All Base Data'!$T1208=0,0,('9 All Base Data'!$T1208*Basecase_Pop_2006)/(1+(1/(BaseCase_RespHA_Child_1_4*('9 All Base Data'!$W1208*Basecase_PM10)/10)))))</f>
        <v>6.3008526980407459E-2</v>
      </c>
      <c r="P1208" s="179">
        <f>IF('9 All Base Data'!$U1208="","",IF('9 All Base Data'!$U1208=0,0,('9 All Base Data'!$U1208*Basecase_Pop_2006)/(1+(1/(BaseCase_RespHA_Child_5_14*('9 All Base Data'!$W1208*Basecase_PM10)/10)))))</f>
        <v>0</v>
      </c>
      <c r="Q1208" s="156">
        <f>IF('7 Base case Results'!$G1208="..C",0,BaseCase_RADs_All*'7 Base case Results'!$G1208*('9 All Base Data'!$V1208*Basecase_PM10)/10)</f>
        <v>1176.1199999999999</v>
      </c>
      <c r="R1208" s="189">
        <f t="shared" si="190"/>
        <v>4.4477846409145387</v>
      </c>
      <c r="S1208" s="178">
        <f t="shared" si="191"/>
        <v>0.46243692968330646</v>
      </c>
      <c r="T1208" s="179">
        <f t="shared" si="192"/>
        <v>1.5579747494659856E-2</v>
      </c>
      <c r="U1208" s="178">
        <f t="shared" si="193"/>
        <v>5.6448086889184521E-4</v>
      </c>
      <c r="V1208" s="178">
        <f t="shared" si="194"/>
        <v>9.0362447715970097E-4</v>
      </c>
      <c r="W1208" s="178">
        <f t="shared" si="195"/>
        <v>2.8574366985614785E-4</v>
      </c>
      <c r="X1208" s="179">
        <f t="shared" si="196"/>
        <v>0</v>
      </c>
      <c r="Y1208" s="179">
        <f t="shared" si="197"/>
        <v>7.2919439999999988E-2</v>
      </c>
      <c r="Z1208" s="186">
        <f t="shared" si="198"/>
        <v>4.5377519337552501</v>
      </c>
      <c r="AA1208" s="156">
        <f>$J1208*'9 All Base Data'!$Y1208</f>
        <v>0.49812172810197036</v>
      </c>
      <c r="AB1208" s="156">
        <f>$K1208*'9 All Base Data'!$Y1208</f>
        <v>5.1789801249157198E-2</v>
      </c>
      <c r="AC1208" s="178">
        <f>$L1208*'9 All Base Data'!$Y1208</f>
        <v>1.7448261037739004E-3</v>
      </c>
      <c r="AD1208" s="178">
        <f>IF($M1208="","",$M1208*'9 All Base Data'!$Y1208)</f>
        <v>3.5441919563028966E-2</v>
      </c>
      <c r="AE1208" s="178">
        <f>IF($N1208="","",$N1208*'9 All Base Data'!$Y1208)</f>
        <v>7.9442413239123169E-2</v>
      </c>
      <c r="AF1208" s="178">
        <f>IF($O1208="","",$O1208*'9 All Base Data'!$Y1208)</f>
        <v>2.5121239270241451E-2</v>
      </c>
      <c r="AG1208" s="178">
        <f>IF($P1208="","",$P1208*'9 All Base Data'!$Y1208)</f>
        <v>0</v>
      </c>
      <c r="AH1208" s="167">
        <f>$Q1208*'9 All Base Data'!$Y1208</f>
        <v>468.91418267409409</v>
      </c>
      <c r="AI1208" s="178">
        <f>$R1208*'9 All Base Data'!$Y1208</f>
        <v>1.7733133520430147</v>
      </c>
      <c r="AJ1208" s="178">
        <f>$S1208*'9 All Base Data'!$Y1208</f>
        <v>0.18437169244699964</v>
      </c>
      <c r="AK1208" s="178">
        <f>$T1208*'9 All Base Data'!$Y1208</f>
        <v>6.2115809294350857E-3</v>
      </c>
      <c r="AL1208" s="178">
        <f>IF($U1208="","",$U1208*'9 All Base Data'!$Y1208)</f>
        <v>2.2505618922523391E-4</v>
      </c>
      <c r="AM1208" s="178">
        <f>IF($V1208="","",$V1208*'9 All Base Data'!$Y1208)</f>
        <v>3.6027134403942358E-4</v>
      </c>
      <c r="AN1208" s="178">
        <f>IF($W1208="","",$W1208*'9 All Base Data'!$Y1208)</f>
        <v>1.1392482009054498E-4</v>
      </c>
      <c r="AO1208" s="178">
        <f>IF($X1208="","",$X1208*'9 All Base Data'!$Y1208)</f>
        <v>0</v>
      </c>
      <c r="AP1208" s="178">
        <f>$Y1208*'9 All Base Data'!$Y1208</f>
        <v>2.9072679325793833E-2</v>
      </c>
      <c r="AQ1208" s="179">
        <f t="shared" si="199"/>
        <v>1.8091829398315082</v>
      </c>
    </row>
    <row r="1209" spans="1:43" x14ac:dyDescent="0.25">
      <c r="A1209" s="124">
        <v>570600</v>
      </c>
      <c r="B1209" s="125" t="s">
        <v>1262</v>
      </c>
      <c r="C1209" s="126" t="s">
        <v>980</v>
      </c>
      <c r="D1209" s="101" t="s">
        <v>2107</v>
      </c>
      <c r="E1209" s="142"/>
      <c r="F1209" s="191" t="str">
        <f>IF('9 All Base Data'!G1209="Rural Centre","Rural",IF('9 All Base Data'!G1209="Rural (Incl.some Off Shore Islands)","Rural",IF('9 All Base Data'!G1209="Inlet-in TA but not in Urban Area","Rural",IF('9 All Base Data'!G1209="Rural (Incl.some Off Shore Islands)","Rural",IF('9 All Base Data'!G1209="Inlet-not in TA","Rural",IF('9 All Base Data'!G1209="Inland Water not in Urban Area","Rural",IF('9 All Base Data'!G1209="Oceanic-in Region but not in TA","Rural",'9 All Base Data'!G1209)))))))</f>
        <v>Porirua Zone</v>
      </c>
      <c r="G1209" s="177">
        <f>IF('9 All Base Data'!I1209="..C","..C",'9 All Base Data'!I1209*Basecase_Pop_2006)</f>
        <v>3564</v>
      </c>
      <c r="H1209" s="177">
        <f>IF('9 All Base Data'!J1209="..C","..C",'9 All Base Data'!J1209*Basecase_Pop_2006)</f>
        <v>1968</v>
      </c>
      <c r="I1209" s="191">
        <f>IF('9 All Base Data'!L1209="..C","..C",'9 All Base Data'!L1209*Basecase_Pop_2006)</f>
        <v>63</v>
      </c>
      <c r="J1209" s="156">
        <f>IF('9 All Base Data'!$P1209=0,0,('9 All Base Data'!$P1209*Basecase_Pop_2006)/(1+(1/(BaseCase_Mort_AllAdults_30*('9 All Base Data'!$W1209*Basecase_PM10)/10))))</f>
        <v>0.54660274730340186</v>
      </c>
      <c r="K1209" s="156">
        <f>IF('9 All Base Data'!$Q1209=0,0,('9 All Base Data'!$Q1209*Basecase_Pop_2006)/(1+(1/(BaseCase_Mort_Maori_30*('9 All Base Data'!$W1209*Basecase_PM10)/10))))</f>
        <v>0.45464304884594736</v>
      </c>
      <c r="L1209" s="179">
        <f>133/(1+1/(BaseCase_Mort_Child_0_1*'9 All Base Data'!$AB$10/10))*IF('9 All Base Data'!$L1209="..C",0,'9 All Base Data'!L1209/'9 All Base Data'!$L$2022)</f>
        <v>9.1903004884229481E-3</v>
      </c>
      <c r="M1209" s="178">
        <f>IF('9 All Base Data'!$R1209="","",IF('9 All Base Data'!$R1209=0,0,('9 All Base Data'!$R1209*Basecase_Pop_2006)/(1+(1/(BaseCase_CardiacHA_All*('9 All Base Data'!$W1209*Basecase_PM10)/10)))))</f>
        <v>0.32194269602684511</v>
      </c>
      <c r="N1209" s="178">
        <f>IF('9 All Base Data'!$S1209="","",IF('9 All Base Data'!$S1209=0,0,('9 All Base Data'!S1209*Basecase_Pop_2006)/(1+(1/(BaseCase_RespHA_All*('9 All Base Data'!$W1209*Basecase_PM10)/10)))))</f>
        <v>0.80897803247373445</v>
      </c>
      <c r="O1209" s="178">
        <f>IF('9 All Base Data'!$T1209="","",IF('9 All Base Data'!$T1209=0,0,('9 All Base Data'!$T1209*Basecase_Pop_2006)/(1+(1/(BaseCase_RespHA_Child_1_4*('9 All Base Data'!$W1209*Basecase_PM10)/10)))))</f>
        <v>0.15752131745101869</v>
      </c>
      <c r="P1209" s="179">
        <f>IF('9 All Base Data'!$U1209="","",IF('9 All Base Data'!$U1209=0,0,('9 All Base Data'!$U1209*Basecase_Pop_2006)/(1+(1/(BaseCase_RespHA_Child_5_14*('9 All Base Data'!$W1209*Basecase_PM10)/10)))))</f>
        <v>0.24519926662163466</v>
      </c>
      <c r="Q1209" s="156">
        <f>IF('7 Base case Results'!$G1209="..C",0,BaseCase_RADs_All*'7 Base case Results'!$G1209*('9 All Base Data'!$V1209*Basecase_PM10)/10)</f>
        <v>2328.7175999999999</v>
      </c>
      <c r="R1209" s="189">
        <f t="shared" si="190"/>
        <v>1.9459057804001108</v>
      </c>
      <c r="S1209" s="178">
        <f t="shared" si="191"/>
        <v>1.6185292538915725</v>
      </c>
      <c r="T1209" s="179">
        <f t="shared" si="192"/>
        <v>3.2717469738785691E-2</v>
      </c>
      <c r="U1209" s="178">
        <f t="shared" si="193"/>
        <v>2.0443361197704664E-3</v>
      </c>
      <c r="V1209" s="178">
        <f t="shared" si="194"/>
        <v>3.6687153772683861E-3</v>
      </c>
      <c r="W1209" s="178">
        <f t="shared" si="195"/>
        <v>7.1435917464036968E-4</v>
      </c>
      <c r="X1209" s="179">
        <f t="shared" si="196"/>
        <v>1.1119786741291132E-3</v>
      </c>
      <c r="Y1209" s="179">
        <f t="shared" si="197"/>
        <v>0.14438049119999999</v>
      </c>
      <c r="Z1209" s="186">
        <f t="shared" si="198"/>
        <v>2.1287167928359354</v>
      </c>
      <c r="AA1209" s="156">
        <f>$J1209*'9 All Base Data'!$Y1209</f>
        <v>0.21792825604461205</v>
      </c>
      <c r="AB1209" s="156">
        <f>$K1209*'9 All Base Data'!$Y1209</f>
        <v>0.18126430437205018</v>
      </c>
      <c r="AC1209" s="178">
        <f>$L1209*'9 All Base Data'!$Y1209</f>
        <v>3.6641348179251906E-3</v>
      </c>
      <c r="AD1209" s="178">
        <f>IF($M1209="","",$M1209*'9 All Base Data'!$Y1209)</f>
        <v>0.12835722220124002</v>
      </c>
      <c r="AE1209" s="178">
        <f>IF($N1209="","",$N1209*'9 All Base Data'!$Y1209)</f>
        <v>0.32253619775084003</v>
      </c>
      <c r="AF1209" s="178">
        <f>IF($O1209="","",$O1209*'9 All Base Data'!$Y1209)</f>
        <v>6.2803098175603644E-2</v>
      </c>
      <c r="AG1209" s="178">
        <f>IF($P1209="","",$P1209*'9 All Base Data'!$Y1209)</f>
        <v>9.7759934105508886E-2</v>
      </c>
      <c r="AH1209" s="167">
        <f>$Q1209*'9 All Base Data'!$Y1209</f>
        <v>928.45008169470645</v>
      </c>
      <c r="AI1209" s="178">
        <f>$R1209*'9 All Base Data'!$Y1209</f>
        <v>0.77582459151881888</v>
      </c>
      <c r="AJ1209" s="178">
        <f>$S1209*'9 All Base Data'!$Y1209</f>
        <v>0.64530092356449864</v>
      </c>
      <c r="AK1209" s="178">
        <f>$T1209*'9 All Base Data'!$Y1209</f>
        <v>1.3044319951813677E-2</v>
      </c>
      <c r="AL1209" s="178">
        <f>IF($U1209="","",$U1209*'9 All Base Data'!$Y1209)</f>
        <v>8.1506836097787418E-4</v>
      </c>
      <c r="AM1209" s="178">
        <f>IF($V1209="","",$V1209*'9 All Base Data'!$Y1209)</f>
        <v>1.4627016568000597E-3</v>
      </c>
      <c r="AN1209" s="178">
        <f>IF($W1209="","",$W1209*'9 All Base Data'!$Y1209)</f>
        <v>2.8481205022636247E-4</v>
      </c>
      <c r="AO1209" s="178">
        <f>IF($X1209="","",$X1209*'9 All Base Data'!$Y1209)</f>
        <v>4.4334130116848282E-4</v>
      </c>
      <c r="AP1209" s="178">
        <f>$Y1209*'9 All Base Data'!$Y1209</f>
        <v>5.7563905065071794E-2</v>
      </c>
      <c r="AQ1209" s="179">
        <f t="shared" si="199"/>
        <v>0.8487105865534823</v>
      </c>
    </row>
    <row r="1210" spans="1:43" x14ac:dyDescent="0.25">
      <c r="A1210" s="124">
        <v>570700</v>
      </c>
      <c r="B1210" s="125" t="s">
        <v>1263</v>
      </c>
      <c r="C1210" s="126" t="s">
        <v>980</v>
      </c>
      <c r="D1210" s="101" t="s">
        <v>2107</v>
      </c>
      <c r="E1210" s="142"/>
      <c r="F1210" s="191" t="str">
        <f>IF('9 All Base Data'!G1210="Rural Centre","Rural",IF('9 All Base Data'!G1210="Rural (Incl.some Off Shore Islands)","Rural",IF('9 All Base Data'!G1210="Inlet-in TA but not in Urban Area","Rural",IF('9 All Base Data'!G1210="Rural (Incl.some Off Shore Islands)","Rural",IF('9 All Base Data'!G1210="Inlet-not in TA","Rural",IF('9 All Base Data'!G1210="Inland Water not in Urban Area","Rural",IF('9 All Base Data'!G1210="Oceanic-in Region but not in TA","Rural",'9 All Base Data'!G1210)))))))</f>
        <v>Porirua Zone</v>
      </c>
      <c r="G1210" s="177">
        <f>IF('9 All Base Data'!I1210="..C","..C",'9 All Base Data'!I1210*Basecase_Pop_2006)</f>
        <v>2211</v>
      </c>
      <c r="H1210" s="177">
        <f>IF('9 All Base Data'!J1210="..C","..C",'9 All Base Data'!J1210*Basecase_Pop_2006)</f>
        <v>1146</v>
      </c>
      <c r="I1210" s="191">
        <f>IF('9 All Base Data'!L1210="..C","..C",'9 All Base Data'!L1210*Basecase_Pop_2006)</f>
        <v>42</v>
      </c>
      <c r="J1210" s="156">
        <f>IF('9 All Base Data'!$P1210=0,0,('9 All Base Data'!$P1210*Basecase_Pop_2006)/(1+(1/(BaseCase_Mort_AllAdults_30*('9 All Base Data'!$W1210*Basecase_PM10)/10))))</f>
        <v>2.2905257982237792</v>
      </c>
      <c r="K1210" s="156">
        <f>IF('9 All Base Data'!$Q1210=0,0,('9 All Base Data'!$Q1210*Basecase_Pop_2006)/(1+(1/(BaseCase_Mort_Maori_30*('9 All Base Data'!$W1210*Basecase_PM10)/10))))</f>
        <v>0.5845410628019323</v>
      </c>
      <c r="L1210" s="179">
        <f>133/(1+1/(BaseCase_Mort_Child_0_1*'9 All Base Data'!$AB$10/10))*IF('9 All Base Data'!$L1210="..C",0,'9 All Base Data'!L1210/'9 All Base Data'!$L$2022)</f>
        <v>6.1268669922819657E-3</v>
      </c>
      <c r="M1210" s="178">
        <f>IF('9 All Base Data'!$R1210="","",IF('9 All Base Data'!$R1210=0,0,('9 All Base Data'!$R1210*Basecase_Pop_2006)/(1+(1/(BaseCase_CardiacHA_All*('9 All Base Data'!$W1210*Basecase_PM10)/10)))))</f>
        <v>0.1705815777455672</v>
      </c>
      <c r="N1210" s="178">
        <f>IF('9 All Base Data'!$S1210="","",IF('9 All Base Data'!$S1210=0,0,('9 All Base Data'!S1210*Basecase_Pop_2006)/(1+(1/(BaseCase_RespHA_All*('9 All Base Data'!$W1210*Basecase_PM10)/10)))))</f>
        <v>0.44633270757171556</v>
      </c>
      <c r="O1210" s="178">
        <f>IF('9 All Base Data'!$T1210="","",IF('9 All Base Data'!$T1210=0,0,('9 All Base Data'!$T1210*Basecase_Pop_2006)/(1+(1/(BaseCase_RespHA_Child_1_4*('9 All Base Data'!$W1210*Basecase_PM10)/10)))))</f>
        <v>0.14176918570591682</v>
      </c>
      <c r="P1210" s="179">
        <f>IF('9 All Base Data'!$U1210="","",IF('9 All Base Data'!$U1210=0,0,('9 All Base Data'!$U1210*Basecase_Pop_2006)/(1+(1/(BaseCase_RespHA_Child_5_14*('9 All Base Data'!$W1210*Basecase_PM10)/10)))))</f>
        <v>0.10508539998070057</v>
      </c>
      <c r="Q1210" s="156">
        <f>IF('7 Base case Results'!$G1210="..C",0,BaseCase_RADs_All*'7 Base case Results'!$G1210*('9 All Base Data'!$V1210*Basecase_PM10)/10)</f>
        <v>1444.6674</v>
      </c>
      <c r="R1210" s="189">
        <f t="shared" si="190"/>
        <v>8.1542718416766551</v>
      </c>
      <c r="S1210" s="178">
        <f t="shared" si="191"/>
        <v>2.0809661835748789</v>
      </c>
      <c r="T1210" s="179">
        <f t="shared" si="192"/>
        <v>2.18116464925238E-2</v>
      </c>
      <c r="U1210" s="178">
        <f t="shared" si="193"/>
        <v>1.0831930186843517E-3</v>
      </c>
      <c r="V1210" s="178">
        <f t="shared" si="194"/>
        <v>2.0241188288377299E-3</v>
      </c>
      <c r="W1210" s="178">
        <f t="shared" si="195"/>
        <v>6.4292325717633274E-4</v>
      </c>
      <c r="X1210" s="179">
        <f t="shared" si="196"/>
        <v>4.7656228891247709E-4</v>
      </c>
      <c r="Y1210" s="179">
        <f t="shared" si="197"/>
        <v>8.9569378800000002E-2</v>
      </c>
      <c r="Z1210" s="186">
        <f t="shared" si="198"/>
        <v>8.2687601788167004</v>
      </c>
      <c r="AA1210" s="156">
        <f>$J1210*'9 All Base Data'!$Y1210</f>
        <v>0.91322316818694571</v>
      </c>
      <c r="AB1210" s="156">
        <f>$K1210*'9 All Base Data'!$Y1210</f>
        <v>0.23305410562120737</v>
      </c>
      <c r="AC1210" s="178">
        <f>$L1210*'9 All Base Data'!$Y1210</f>
        <v>2.4427565452834607E-3</v>
      </c>
      <c r="AD1210" s="178">
        <f>IF($M1210="","",$M1210*'9 All Base Data'!$Y1210)</f>
        <v>6.801016997229882E-2</v>
      </c>
      <c r="AE1210" s="178">
        <f>IF($N1210="","",$N1210*'9 All Base Data'!$Y1210)</f>
        <v>0.17795100565563587</v>
      </c>
      <c r="AF1210" s="178">
        <f>IF($O1210="","",$O1210*'9 All Base Data'!$Y1210)</f>
        <v>5.6522788358043273E-2</v>
      </c>
      <c r="AG1210" s="178">
        <f>IF($P1210="","",$P1210*'9 All Base Data'!$Y1210)</f>
        <v>4.189711461664667E-2</v>
      </c>
      <c r="AH1210" s="167">
        <f>$Q1210*'9 All Base Data'!$Y1210</f>
        <v>575.98292105134567</v>
      </c>
      <c r="AI1210" s="178">
        <f>$R1210*'9 All Base Data'!$Y1210</f>
        <v>3.2510744787455272</v>
      </c>
      <c r="AJ1210" s="178">
        <f>$S1210*'9 All Base Data'!$Y1210</f>
        <v>0.82967261601149833</v>
      </c>
      <c r="AK1210" s="178">
        <f>$T1210*'9 All Base Data'!$Y1210</f>
        <v>8.6962133012091197E-3</v>
      </c>
      <c r="AL1210" s="178">
        <f>IF($U1210="","",$U1210*'9 All Base Data'!$Y1210)</f>
        <v>4.3186457932409749E-4</v>
      </c>
      <c r="AM1210" s="178">
        <f>IF($V1210="","",$V1210*'9 All Base Data'!$Y1210)</f>
        <v>8.0700781064830867E-4</v>
      </c>
      <c r="AN1210" s="178">
        <f>IF($W1210="","",$W1210*'9 All Base Data'!$Y1210)</f>
        <v>2.5633084520372627E-4</v>
      </c>
      <c r="AO1210" s="178">
        <f>IF($X1210="","",$X1210*'9 All Base Data'!$Y1210)</f>
        <v>1.9000341478649265E-4</v>
      </c>
      <c r="AP1210" s="178">
        <f>$Y1210*'9 All Base Data'!$Y1210</f>
        <v>3.5710941105183434E-2</v>
      </c>
      <c r="AQ1210" s="179">
        <f t="shared" si="199"/>
        <v>3.296720505541892</v>
      </c>
    </row>
    <row r="1211" spans="1:43" x14ac:dyDescent="0.25">
      <c r="A1211" s="124">
        <v>570800</v>
      </c>
      <c r="B1211" s="125" t="s">
        <v>1264</v>
      </c>
      <c r="C1211" s="126" t="s">
        <v>980</v>
      </c>
      <c r="D1211" s="101" t="s">
        <v>2107</v>
      </c>
      <c r="E1211" s="142"/>
      <c r="F1211" s="191" t="str">
        <f>IF('9 All Base Data'!G1211="Rural Centre","Rural",IF('9 All Base Data'!G1211="Rural (Incl.some Off Shore Islands)","Rural",IF('9 All Base Data'!G1211="Inlet-in TA but not in Urban Area","Rural",IF('9 All Base Data'!G1211="Rural (Incl.some Off Shore Islands)","Rural",IF('9 All Base Data'!G1211="Inlet-not in TA","Rural",IF('9 All Base Data'!G1211="Inland Water not in Urban Area","Rural",IF('9 All Base Data'!G1211="Oceanic-in Region but not in TA","Rural",'9 All Base Data'!G1211)))))))</f>
        <v>Porirua Zone</v>
      </c>
      <c r="G1211" s="177">
        <f>IF('9 All Base Data'!I1211="..C","..C",'9 All Base Data'!I1211*Basecase_Pop_2006)</f>
        <v>381</v>
      </c>
      <c r="H1211" s="177">
        <f>IF('9 All Base Data'!J1211="..C","..C",'9 All Base Data'!J1211*Basecase_Pop_2006)</f>
        <v>225</v>
      </c>
      <c r="I1211" s="191">
        <f>IF('9 All Base Data'!L1211="..C","..C",'9 All Base Data'!L1211*Basecase_Pop_2006)</f>
        <v>3</v>
      </c>
      <c r="J1211" s="156">
        <f>IF('9 All Base Data'!$P1211=0,0,('9 All Base Data'!$P1211*Basecase_Pop_2006)/(1+(1/(BaseCase_Mort_AllAdults_30*('9 All Base Data'!$W1211*Basecase_PM10)/10))))</f>
        <v>0.78086106757628837</v>
      </c>
      <c r="K1211" s="156">
        <f>IF('9 All Base Data'!$Q1211=0,0,('9 All Base Data'!$Q1211*Basecase_Pop_2006)/(1+(1/(BaseCase_Mort_Maori_30*('9 All Base Data'!$W1211*Basecase_PM10)/10))))</f>
        <v>0.64949006977992485</v>
      </c>
      <c r="L1211" s="179">
        <f>133/(1+1/(BaseCase_Mort_Child_0_1*'9 All Base Data'!$AB$10/10))*IF('9 All Base Data'!$L1211="..C",0,'9 All Base Data'!L1211/'9 All Base Data'!$L$2022)</f>
        <v>4.3763335659156898E-4</v>
      </c>
      <c r="M1211" s="178">
        <f>IF('9 All Base Data'!$R1211="","",IF('9 All Base Data'!$R1211=0,0,('9 All Base Data'!$R1211*Basecase_Pop_2006)/(1+(1/(BaseCase_CardiacHA_All*('9 All Base Data'!$W1211*Basecase_PM10)/10)))))</f>
        <v>0.19220459464289263</v>
      </c>
      <c r="N1211" s="178">
        <f>IF('9 All Base Data'!$S1211="","",IF('9 All Base Data'!$S1211=0,0,('9 All Base Data'!S1211*Basecase_Pop_2006)/(1+(1/(BaseCase_RespHA_All*('9 All Base Data'!$W1211*Basecase_PM10)/10)))))</f>
        <v>0.43437736719033032</v>
      </c>
      <c r="O1211" s="178">
        <f>IF('9 All Base Data'!$T1211="","",IF('9 All Base Data'!$T1211=0,0,('9 All Base Data'!$T1211*Basecase_Pop_2006)/(1+(1/(BaseCase_RespHA_Child_1_4*('9 All Base Data'!$W1211*Basecase_PM10)/10)))))</f>
        <v>0.14964525157846773</v>
      </c>
      <c r="P1211" s="179">
        <f>IF('9 All Base Data'!$U1211="","",IF('9 All Base Data'!$U1211=0,0,('9 All Base Data'!$U1211*Basecase_Pop_2006)/(1+(1/(BaseCase_RespHA_Child_5_14*('9 All Base Data'!$W1211*Basecase_PM10)/10)))))</f>
        <v>7.0056933320467044E-2</v>
      </c>
      <c r="Q1211" s="156">
        <f>IF('7 Base case Results'!$G1211="..C",0,BaseCase_RADs_All*'7 Base case Results'!$G1211*('9 All Base Data'!$V1211*Basecase_PM10)/10)</f>
        <v>248.94540000000001</v>
      </c>
      <c r="R1211" s="189">
        <f t="shared" si="190"/>
        <v>2.7798654005715866</v>
      </c>
      <c r="S1211" s="178">
        <f t="shared" si="191"/>
        <v>2.3121846484165327</v>
      </c>
      <c r="T1211" s="179">
        <f t="shared" si="192"/>
        <v>1.5579747494659855E-3</v>
      </c>
      <c r="U1211" s="178">
        <f t="shared" si="193"/>
        <v>1.2204991759823681E-3</v>
      </c>
      <c r="V1211" s="178">
        <f t="shared" si="194"/>
        <v>1.9699013602081481E-3</v>
      </c>
      <c r="W1211" s="178">
        <f t="shared" si="195"/>
        <v>6.786412159083511E-4</v>
      </c>
      <c r="X1211" s="179">
        <f t="shared" si="196"/>
        <v>3.1770819260831801E-4</v>
      </c>
      <c r="Y1211" s="179">
        <f t="shared" si="197"/>
        <v>1.5434614800000001E-2</v>
      </c>
      <c r="Z1211" s="186">
        <f t="shared" si="198"/>
        <v>2.8000483906572433</v>
      </c>
      <c r="AA1211" s="156">
        <f>$J1211*'9 All Base Data'!$Y1211</f>
        <v>0.31132608006373147</v>
      </c>
      <c r="AB1211" s="156">
        <f>$K1211*'9 All Base Data'!$Y1211</f>
        <v>0.25894900624578604</v>
      </c>
      <c r="AC1211" s="178">
        <f>$L1211*'9 All Base Data'!$Y1211</f>
        <v>1.7448261037739004E-4</v>
      </c>
      <c r="AD1211" s="178">
        <f>IF($M1211="","",$M1211*'9 All Base Data'!$Y1211)</f>
        <v>7.6631177433576142E-2</v>
      </c>
      <c r="AE1211" s="178">
        <f>IF($N1211="","",$N1211*'9 All Base Data'!$Y1211)</f>
        <v>0.1731844608612885</v>
      </c>
      <c r="AF1211" s="178">
        <f>IF($O1211="","",$O1211*'9 All Base Data'!$Y1211)</f>
        <v>5.9662943266823448E-2</v>
      </c>
      <c r="AG1211" s="178">
        <f>IF($P1211="","",$P1211*'9 All Base Data'!$Y1211)</f>
        <v>2.7931409744431111E-2</v>
      </c>
      <c r="AH1211" s="167">
        <f>$Q1211*'9 All Base Data'!$Y1211</f>
        <v>99.253501999349936</v>
      </c>
      <c r="AI1211" s="178">
        <f>$R1211*'9 All Base Data'!$Y1211</f>
        <v>1.108320845026884</v>
      </c>
      <c r="AJ1211" s="178">
        <f>$S1211*'9 All Base Data'!$Y1211</f>
        <v>0.92185846223499834</v>
      </c>
      <c r="AK1211" s="178">
        <f>$T1211*'9 All Base Data'!$Y1211</f>
        <v>6.2115809294350849E-4</v>
      </c>
      <c r="AL1211" s="178">
        <f>IF($U1211="","",$U1211*'9 All Base Data'!$Y1211)</f>
        <v>4.866079767032085E-4</v>
      </c>
      <c r="AM1211" s="178">
        <f>IF($V1211="","",$V1211*'9 All Base Data'!$Y1211)</f>
        <v>7.8539153000594341E-4</v>
      </c>
      <c r="AN1211" s="178">
        <f>IF($W1211="","",$W1211*'9 All Base Data'!$Y1211)</f>
        <v>2.7057144771504434E-4</v>
      </c>
      <c r="AO1211" s="178">
        <f>IF($X1211="","",$X1211*'9 All Base Data'!$Y1211)</f>
        <v>1.2666894319099506E-4</v>
      </c>
      <c r="AP1211" s="178">
        <f>$Y1211*'9 All Base Data'!$Y1211</f>
        <v>6.1537171239596962E-3</v>
      </c>
      <c r="AQ1211" s="179">
        <f t="shared" si="199"/>
        <v>1.1163677197504964</v>
      </c>
    </row>
    <row r="1212" spans="1:43" x14ac:dyDescent="0.25">
      <c r="A1212" s="124">
        <v>570900</v>
      </c>
      <c r="B1212" s="125" t="s">
        <v>1265</v>
      </c>
      <c r="C1212" s="126" t="s">
        <v>980</v>
      </c>
      <c r="D1212" s="101" t="s">
        <v>2107</v>
      </c>
      <c r="E1212" s="142"/>
      <c r="F1212" s="191" t="str">
        <f>IF('9 All Base Data'!G1212="Rural Centre","Rural",IF('9 All Base Data'!G1212="Rural (Incl.some Off Shore Islands)","Rural",IF('9 All Base Data'!G1212="Inlet-in TA but not in Urban Area","Rural",IF('9 All Base Data'!G1212="Rural (Incl.some Off Shore Islands)","Rural",IF('9 All Base Data'!G1212="Inlet-not in TA","Rural",IF('9 All Base Data'!G1212="Inland Water not in Urban Area","Rural",IF('9 All Base Data'!G1212="Oceanic-in Region but not in TA","Rural",'9 All Base Data'!G1212)))))))</f>
        <v>Porirua Zone</v>
      </c>
      <c r="G1212" s="177">
        <f>IF('9 All Base Data'!I1212="..C","..C",'9 All Base Data'!I1212*Basecase_Pop_2006)</f>
        <v>2043</v>
      </c>
      <c r="H1212" s="177">
        <f>IF('9 All Base Data'!J1212="..C","..C",'9 All Base Data'!J1212*Basecase_Pop_2006)</f>
        <v>1077</v>
      </c>
      <c r="I1212" s="191">
        <f>IF('9 All Base Data'!L1212="..C","..C",'9 All Base Data'!L1212*Basecase_Pop_2006)</f>
        <v>33</v>
      </c>
      <c r="J1212" s="156">
        <f>IF('9 All Base Data'!$P1212=0,0,('9 All Base Data'!$P1212*Basecase_Pop_2006)/(1+(1/(BaseCase_Mort_AllAdults_30*('9 All Base Data'!$W1212*Basecase_PM10)/10))))</f>
        <v>1.4836360283949479</v>
      </c>
      <c r="K1212" s="156">
        <f>IF('9 All Base Data'!$Q1212=0,0,('9 All Base Data'!$Q1212*Basecase_Pop_2006)/(1+(1/(BaseCase_Mort_Maori_30*('9 All Base Data'!$W1212*Basecase_PM10)/10))))</f>
        <v>0.19484702093397743</v>
      </c>
      <c r="L1212" s="179">
        <f>133/(1+1/(BaseCase_Mort_Child_0_1*'9 All Base Data'!$AB$10/10))*IF('9 All Base Data'!$L1212="..C",0,'9 All Base Data'!L1212/'9 All Base Data'!$L$2022)</f>
        <v>4.8139669225072592E-3</v>
      </c>
      <c r="M1212" s="178">
        <f>IF('9 All Base Data'!$R1212="","",IF('9 All Base Data'!$R1212=0,0,('9 All Base Data'!$R1212*Basecase_Pop_2006)/(1+(1/(BaseCase_CardiacHA_All*('9 All Base Data'!$W1212*Basecase_PM10)/10)))))</f>
        <v>0.18019180747771182</v>
      </c>
      <c r="N1212" s="178">
        <f>IF('9 All Base Data'!$S1212="","",IF('9 All Base Data'!$S1212=0,0,('9 All Base Data'!S1212*Basecase_Pop_2006)/(1+(1/(BaseCase_RespHA_All*('9 All Base Data'!$W1212*Basecase_PM10)/10)))))</f>
        <v>0.4582880479531008</v>
      </c>
      <c r="O1212" s="178">
        <f>IF('9 All Base Data'!$T1212="","",IF('9 All Base Data'!$T1212=0,0,('9 All Base Data'!$T1212*Basecase_Pop_2006)/(1+(1/(BaseCase_RespHA_Child_1_4*('9 All Base Data'!$W1212*Basecase_PM10)/10)))))</f>
        <v>0.14964525157846773</v>
      </c>
      <c r="P1212" s="179">
        <f>IF('9 All Base Data'!$U1212="","",IF('9 All Base Data'!$U1212=0,0,('9 All Base Data'!$U1212*Basecase_Pop_2006)/(1+(1/(BaseCase_RespHA_Child_5_14*('9 All Base Data'!$W1212*Basecase_PM10)/10)))))</f>
        <v>9.3409244427289387E-2</v>
      </c>
      <c r="Q1212" s="156">
        <f>IF('7 Base case Results'!$G1212="..C",0,BaseCase_RADs_All*'7 Base case Results'!$G1212*('9 All Base Data'!$V1212*Basecase_PM10)/10)</f>
        <v>1334.8961999999999</v>
      </c>
      <c r="R1212" s="189">
        <f t="shared" si="190"/>
        <v>5.2817442610860139</v>
      </c>
      <c r="S1212" s="178">
        <f t="shared" si="191"/>
        <v>0.69365539452495961</v>
      </c>
      <c r="T1212" s="179">
        <f t="shared" si="192"/>
        <v>1.7137722244125842E-2</v>
      </c>
      <c r="U1212" s="178">
        <f t="shared" si="193"/>
        <v>1.1442179774834701E-3</v>
      </c>
      <c r="V1212" s="178">
        <f t="shared" si="194"/>
        <v>2.0783362974673121E-3</v>
      </c>
      <c r="W1212" s="178">
        <f t="shared" si="195"/>
        <v>6.786412159083511E-4</v>
      </c>
      <c r="X1212" s="179">
        <f t="shared" si="196"/>
        <v>4.2361092347775736E-4</v>
      </c>
      <c r="Y1212" s="179">
        <f t="shared" si="197"/>
        <v>8.2763564399999989E-2</v>
      </c>
      <c r="Z1212" s="186">
        <f t="shared" si="198"/>
        <v>5.3848681020050897</v>
      </c>
      <c r="AA1212" s="156">
        <f>$J1212*'9 All Base Data'!$Y1212</f>
        <v>0.59151955212108986</v>
      </c>
      <c r="AB1212" s="156">
        <f>$K1212*'9 All Base Data'!$Y1212</f>
        <v>7.7684701873735801E-2</v>
      </c>
      <c r="AC1212" s="178">
        <f>$L1212*'9 All Base Data'!$Y1212</f>
        <v>1.9193087141512906E-3</v>
      </c>
      <c r="AD1212" s="178">
        <f>IF($M1212="","",$M1212*'9 All Base Data'!$Y1212)</f>
        <v>7.1841728843977631E-2</v>
      </c>
      <c r="AE1212" s="178">
        <f>IF($N1212="","",$N1212*'9 All Base Data'!$Y1212)</f>
        <v>0.18271755044998328</v>
      </c>
      <c r="AF1212" s="178">
        <f>IF($O1212="","",$O1212*'9 All Base Data'!$Y1212)</f>
        <v>5.9662943266823448E-2</v>
      </c>
      <c r="AG1212" s="178">
        <f>IF($P1212="","",$P1212*'9 All Base Data'!$Y1212)</f>
        <v>3.7241879659241479E-2</v>
      </c>
      <c r="AH1212" s="167">
        <f>$Q1212*'9 All Base Data'!$Y1212</f>
        <v>532.2175973350968</v>
      </c>
      <c r="AI1212" s="178">
        <f>$R1212*'9 All Base Data'!$Y1212</f>
        <v>2.1058096055510793</v>
      </c>
      <c r="AJ1212" s="178">
        <f>$S1212*'9 All Base Data'!$Y1212</f>
        <v>0.27655753867049943</v>
      </c>
      <c r="AK1212" s="178">
        <f>$T1212*'9 All Base Data'!$Y1212</f>
        <v>6.8327390223785938E-3</v>
      </c>
      <c r="AL1212" s="178">
        <f>IF($U1212="","",$U1212*'9 All Base Data'!$Y1212)</f>
        <v>4.5619497815925795E-4</v>
      </c>
      <c r="AM1212" s="178">
        <f>IF($V1212="","",$V1212*'9 All Base Data'!$Y1212)</f>
        <v>8.2862409129067416E-4</v>
      </c>
      <c r="AN1212" s="178">
        <f>IF($W1212="","",$W1212*'9 All Base Data'!$Y1212)</f>
        <v>2.7057144771504434E-4</v>
      </c>
      <c r="AO1212" s="178">
        <f>IF($X1212="","",$X1212*'9 All Base Data'!$Y1212)</f>
        <v>1.6889192425466009E-4</v>
      </c>
      <c r="AP1212" s="178">
        <f>$Y1212*'9 All Base Data'!$Y1212</f>
        <v>3.2997491034776005E-2</v>
      </c>
      <c r="AQ1212" s="179">
        <f t="shared" si="199"/>
        <v>2.1469246546776835</v>
      </c>
    </row>
    <row r="1213" spans="1:43" x14ac:dyDescent="0.25">
      <c r="A1213" s="124">
        <v>571000</v>
      </c>
      <c r="B1213" s="125" t="s">
        <v>1266</v>
      </c>
      <c r="C1213" s="126" t="s">
        <v>980</v>
      </c>
      <c r="D1213" s="101" t="s">
        <v>2107</v>
      </c>
      <c r="E1213" s="142"/>
      <c r="F1213" s="191" t="str">
        <f>IF('9 All Base Data'!G1213="Rural Centre","Rural",IF('9 All Base Data'!G1213="Rural (Incl.some Off Shore Islands)","Rural",IF('9 All Base Data'!G1213="Inlet-in TA but not in Urban Area","Rural",IF('9 All Base Data'!G1213="Rural (Incl.some Off Shore Islands)","Rural",IF('9 All Base Data'!G1213="Inlet-not in TA","Rural",IF('9 All Base Data'!G1213="Inland Water not in Urban Area","Rural",IF('9 All Base Data'!G1213="Oceanic-in Region but not in TA","Rural",'9 All Base Data'!G1213)))))))</f>
        <v>Porirua Zone</v>
      </c>
      <c r="G1213" s="177">
        <f>IF('9 All Base Data'!I1213="..C","..C",'9 All Base Data'!I1213*Basecase_Pop_2006)</f>
        <v>1359</v>
      </c>
      <c r="H1213" s="177">
        <f>IF('9 All Base Data'!J1213="..C","..C",'9 All Base Data'!J1213*Basecase_Pop_2006)</f>
        <v>834</v>
      </c>
      <c r="I1213" s="191">
        <f>IF('9 All Base Data'!L1213="..C","..C",'9 All Base Data'!L1213*Basecase_Pop_2006)</f>
        <v>24</v>
      </c>
      <c r="J1213" s="156">
        <f>IF('9 All Base Data'!$P1213=0,0,('9 All Base Data'!$P1213*Basecase_Pop_2006)/(1+(1/(BaseCase_Mort_AllAdults_30*('9 All Base Data'!$W1213*Basecase_PM10)/10))))</f>
        <v>0.85894717433391721</v>
      </c>
      <c r="K1213" s="156">
        <f>IF('9 All Base Data'!$Q1213=0,0,('9 All Base Data'!$Q1213*Basecase_Pop_2006)/(1+(1/(BaseCase_Mort_Maori_30*('9 All Base Data'!$W1213*Basecase_PM10)/10))))</f>
        <v>0.19484702093397743</v>
      </c>
      <c r="L1213" s="179">
        <f>133/(1+1/(BaseCase_Mort_Child_0_1*'9 All Base Data'!$AB$10/10))*IF('9 All Base Data'!$L1213="..C",0,'9 All Base Data'!L1213/'9 All Base Data'!$L$2022)</f>
        <v>3.5010668527325518E-3</v>
      </c>
      <c r="M1213" s="178">
        <f>IF('9 All Base Data'!$R1213="","",IF('9 All Base Data'!$R1213=0,0,('9 All Base Data'!$R1213*Basecase_Pop_2006)/(1+(1/(BaseCase_CardiacHA_All*('9 All Base Data'!$W1213*Basecase_PM10)/10)))))</f>
        <v>4.3246033794650841E-2</v>
      </c>
      <c r="N1213" s="178">
        <f>IF('9 All Base Data'!$S1213="","",IF('9 All Base Data'!$S1213=0,0,('9 All Base Data'!S1213*Basecase_Pop_2006)/(1+(1/(BaseCase_RespHA_All*('9 All Base Data'!$W1213*Basecase_PM10)/10)))))</f>
        <v>0.26700260185093694</v>
      </c>
      <c r="O1213" s="178">
        <f>IF('9 All Base Data'!$T1213="","",IF('9 All Base Data'!$T1213=0,0,('9 All Base Data'!$T1213*Basecase_Pop_2006)/(1+(1/(BaseCase_RespHA_Child_1_4*('9 All Base Data'!$W1213*Basecase_PM10)/10)))))</f>
        <v>6.3008526980407459E-2</v>
      </c>
      <c r="P1213" s="179">
        <f>IF('9 All Base Data'!$U1213="","",IF('9 All Base Data'!$U1213=0,0,('9 All Base Data'!$U1213*Basecase_Pop_2006)/(1+(1/(BaseCase_RespHA_Child_5_14*('9 All Base Data'!$W1213*Basecase_PM10)/10)))))</f>
        <v>4.6704622213644693E-2</v>
      </c>
      <c r="Q1213" s="156">
        <f>IF('7 Base case Results'!$G1213="..C",0,BaseCase_RADs_All*'7 Base case Results'!$G1213*('9 All Base Data'!$V1213*Basecase_PM10)/10)</f>
        <v>887.97059999999999</v>
      </c>
      <c r="R1213" s="189">
        <f t="shared" si="190"/>
        <v>3.057851940628745</v>
      </c>
      <c r="S1213" s="178">
        <f t="shared" si="191"/>
        <v>0.69365539452495961</v>
      </c>
      <c r="T1213" s="179">
        <f t="shared" si="192"/>
        <v>1.2463797995727884E-2</v>
      </c>
      <c r="U1213" s="178">
        <f t="shared" si="193"/>
        <v>2.7461231459603285E-4</v>
      </c>
      <c r="V1213" s="178">
        <f t="shared" si="194"/>
        <v>1.2108567993939989E-3</v>
      </c>
      <c r="W1213" s="178">
        <f t="shared" si="195"/>
        <v>2.8574366985614785E-4</v>
      </c>
      <c r="X1213" s="179">
        <f t="shared" si="196"/>
        <v>2.1180546173887868E-4</v>
      </c>
      <c r="Y1213" s="179">
        <f t="shared" si="197"/>
        <v>5.5054177199999998E-2</v>
      </c>
      <c r="Z1213" s="186">
        <f t="shared" si="198"/>
        <v>3.1268553849384633</v>
      </c>
      <c r="AA1213" s="156">
        <f>$J1213*'9 All Base Data'!$Y1213</f>
        <v>0.34245868807010466</v>
      </c>
      <c r="AB1213" s="156">
        <f>$K1213*'9 All Base Data'!$Y1213</f>
        <v>7.7684701873735801E-2</v>
      </c>
      <c r="AC1213" s="178">
        <f>$L1213*'9 All Base Data'!$Y1213</f>
        <v>1.3958608830191203E-3</v>
      </c>
      <c r="AD1213" s="178">
        <f>IF($M1213="","",$M1213*'9 All Base Data'!$Y1213)</f>
        <v>1.7242014922554633E-2</v>
      </c>
      <c r="AE1213" s="178">
        <f>IF($N1213="","",$N1213*'9 All Base Data'!$Y1213)</f>
        <v>0.10645283374042502</v>
      </c>
      <c r="AF1213" s="178">
        <f>IF($O1213="","",$O1213*'9 All Base Data'!$Y1213)</f>
        <v>2.5121239270241451E-2</v>
      </c>
      <c r="AG1213" s="178">
        <f>IF($P1213="","",$P1213*'9 All Base Data'!$Y1213)</f>
        <v>1.862093982962074E-2</v>
      </c>
      <c r="AH1213" s="167">
        <f>$Q1213*'9 All Base Data'!$Y1213</f>
        <v>354.03020791894107</v>
      </c>
      <c r="AI1213" s="178">
        <f>$R1213*'9 All Base Data'!$Y1213</f>
        <v>1.2191529295295724</v>
      </c>
      <c r="AJ1213" s="178">
        <f>$S1213*'9 All Base Data'!$Y1213</f>
        <v>0.27655753867049943</v>
      </c>
      <c r="AK1213" s="178">
        <f>$T1213*'9 All Base Data'!$Y1213</f>
        <v>4.9692647435480679E-3</v>
      </c>
      <c r="AL1213" s="178">
        <f>IF($U1213="","",$U1213*'9 All Base Data'!$Y1213)</f>
        <v>1.0948679475822192E-4</v>
      </c>
      <c r="AM1213" s="178">
        <f>IF($V1213="","",$V1213*'9 All Base Data'!$Y1213)</f>
        <v>4.8276360101282744E-4</v>
      </c>
      <c r="AN1213" s="178">
        <f>IF($W1213="","",$W1213*'9 All Base Data'!$Y1213)</f>
        <v>1.1392482009054498E-4</v>
      </c>
      <c r="AO1213" s="178">
        <f>IF($X1213="","",$X1213*'9 All Base Data'!$Y1213)</f>
        <v>8.4445962127330045E-5</v>
      </c>
      <c r="AP1213" s="178">
        <f>$Y1213*'9 All Base Data'!$Y1213</f>
        <v>2.1949872890974349E-2</v>
      </c>
      <c r="AQ1213" s="179">
        <f t="shared" si="199"/>
        <v>1.2466643175598657</v>
      </c>
    </row>
    <row r="1214" spans="1:43" x14ac:dyDescent="0.25">
      <c r="A1214" s="124">
        <v>571100</v>
      </c>
      <c r="B1214" s="125" t="s">
        <v>1267</v>
      </c>
      <c r="C1214" s="126" t="s">
        <v>980</v>
      </c>
      <c r="D1214" s="101" t="s">
        <v>2107</v>
      </c>
      <c r="E1214" s="142"/>
      <c r="F1214" s="191" t="str">
        <f>IF('9 All Base Data'!G1214="Rural Centre","Rural",IF('9 All Base Data'!G1214="Rural (Incl.some Off Shore Islands)","Rural",IF('9 All Base Data'!G1214="Inlet-in TA but not in Urban Area","Rural",IF('9 All Base Data'!G1214="Rural (Incl.some Off Shore Islands)","Rural",IF('9 All Base Data'!G1214="Inlet-not in TA","Rural",IF('9 All Base Data'!G1214="Inland Water not in Urban Area","Rural",IF('9 All Base Data'!G1214="Oceanic-in Region but not in TA","Rural",'9 All Base Data'!G1214)))))))</f>
        <v>Porirua Zone</v>
      </c>
      <c r="G1214" s="177">
        <f>IF('9 All Base Data'!I1214="..C","..C",'9 All Base Data'!I1214*Basecase_Pop_2006)</f>
        <v>3132</v>
      </c>
      <c r="H1214" s="177">
        <f>IF('9 All Base Data'!J1214="..C","..C",'9 All Base Data'!J1214*Basecase_Pop_2006)</f>
        <v>1404</v>
      </c>
      <c r="I1214" s="191">
        <f>IF('9 All Base Data'!L1214="..C","..C",'9 All Base Data'!L1214*Basecase_Pop_2006)</f>
        <v>75</v>
      </c>
      <c r="J1214" s="156">
        <f>IF('9 All Base Data'!$P1214=0,0,('9 All Base Data'!$P1214*Basecase_Pop_2006)/(1+(1/(BaseCase_Mort_AllAdults_30*('9 All Base Data'!$W1214*Basecase_PM10)/10))))</f>
        <v>0.26028702252542951</v>
      </c>
      <c r="K1214" s="156">
        <f>IF('9 All Base Data'!$Q1214=0,0,('9 All Base Data'!$Q1214*Basecase_Pop_2006)/(1+(1/(BaseCase_Mort_Maori_30*('9 All Base Data'!$W1214*Basecase_PM10)/10))))</f>
        <v>6.4949006977992482E-2</v>
      </c>
      <c r="L1214" s="179">
        <f>133/(1+1/(BaseCase_Mort_Child_0_1*'9 All Base Data'!$AB$10/10))*IF('9 All Base Data'!$L1214="..C",0,'9 All Base Data'!L1214/'9 All Base Data'!$L$2022)</f>
        <v>1.0940833914789226E-2</v>
      </c>
      <c r="M1214" s="178">
        <f>IF('9 All Base Data'!$R1214="","",IF('9 All Base Data'!$R1214=0,0,('9 All Base Data'!$R1214*Basecase_Pop_2006)/(1+(1/(BaseCase_CardiacHA_All*('9 All Base Data'!$W1214*Basecase_PM10)/10)))))</f>
        <v>0.16097134801342255</v>
      </c>
      <c r="N1214" s="178">
        <f>IF('9 All Base Data'!$S1214="","",IF('9 All Base Data'!$S1214=0,0,('9 All Base Data'!S1214*Basecase_Pop_2006)/(1+(1/(BaseCase_RespHA_All*('9 All Base Data'!$W1214*Basecase_PM10)/10)))))</f>
        <v>0.62167769983203236</v>
      </c>
      <c r="O1214" s="178">
        <f>IF('9 All Base Data'!$T1214="","",IF('9 All Base Data'!$T1214=0,0,('9 All Base Data'!$T1214*Basecase_Pop_2006)/(1+(1/(BaseCase_RespHA_Child_1_4*('9 All Base Data'!$W1214*Basecase_PM10)/10)))))</f>
        <v>0.33079476664713919</v>
      </c>
      <c r="P1214" s="179">
        <f>IF('9 All Base Data'!$U1214="","",IF('9 All Base Data'!$U1214=0,0,('9 All Base Data'!$U1214*Basecase_Pop_2006)/(1+(1/(BaseCase_RespHA_Child_5_14*('9 All Base Data'!$W1214*Basecase_PM10)/10)))))</f>
        <v>0.25687542217504583</v>
      </c>
      <c r="Q1214" s="156">
        <f>IF('7 Base case Results'!$G1214="..C",0,BaseCase_RADs_All*'7 Base case Results'!$G1214*('9 All Base Data'!$V1214*Basecase_PM10)/10)</f>
        <v>2046.4488000000001</v>
      </c>
      <c r="R1214" s="189">
        <f t="shared" si="190"/>
        <v>0.92662180019052909</v>
      </c>
      <c r="S1214" s="178">
        <f t="shared" si="191"/>
        <v>0.23121846484165323</v>
      </c>
      <c r="T1214" s="179">
        <f t="shared" si="192"/>
        <v>3.8949368736649642E-2</v>
      </c>
      <c r="U1214" s="178">
        <f t="shared" si="193"/>
        <v>1.0221680598852332E-3</v>
      </c>
      <c r="V1214" s="178">
        <f t="shared" si="194"/>
        <v>2.8193083687382669E-3</v>
      </c>
      <c r="W1214" s="178">
        <f t="shared" si="195"/>
        <v>1.5001542667447763E-3</v>
      </c>
      <c r="X1214" s="179">
        <f t="shared" si="196"/>
        <v>1.1649300395638329E-3</v>
      </c>
      <c r="Y1214" s="179">
        <f t="shared" si="197"/>
        <v>0.12687982560000002</v>
      </c>
      <c r="Z1214" s="186">
        <f t="shared" si="198"/>
        <v>1.0962924709558022</v>
      </c>
      <c r="AA1214" s="156">
        <f>$J1214*'9 All Base Data'!$Y1214</f>
        <v>0.10377536002124385</v>
      </c>
      <c r="AB1214" s="156">
        <f>$K1214*'9 All Base Data'!$Y1214</f>
        <v>2.5894900624578599E-2</v>
      </c>
      <c r="AC1214" s="178">
        <f>$L1214*'9 All Base Data'!$Y1214</f>
        <v>4.3620652594347515E-3</v>
      </c>
      <c r="AD1214" s="178">
        <f>IF($M1214="","",$M1214*'9 All Base Data'!$Y1214)</f>
        <v>6.4178611100620009E-2</v>
      </c>
      <c r="AE1214" s="178">
        <f>IF($N1214="","",$N1214*'9 All Base Data'!$Y1214)</f>
        <v>0.24786032930606428</v>
      </c>
      <c r="AF1214" s="178">
        <f>IF($O1214="","",$O1214*'9 All Base Data'!$Y1214)</f>
        <v>0.13188650616876763</v>
      </c>
      <c r="AG1214" s="178">
        <f>IF($P1214="","",$P1214*'9 All Base Data'!$Y1214)</f>
        <v>0.10241516906291408</v>
      </c>
      <c r="AH1214" s="167">
        <f>$Q1214*'9 All Base Data'!$Y1214</f>
        <v>815.91067785292387</v>
      </c>
      <c r="AI1214" s="178">
        <f>$R1214*'9 All Base Data'!$Y1214</f>
        <v>0.36944028167562809</v>
      </c>
      <c r="AJ1214" s="178">
        <f>$S1214*'9 All Base Data'!$Y1214</f>
        <v>9.2185846223499818E-2</v>
      </c>
      <c r="AK1214" s="178">
        <f>$T1214*'9 All Base Data'!$Y1214</f>
        <v>1.5528952323587714E-2</v>
      </c>
      <c r="AL1214" s="178">
        <f>IF($U1214="","",$U1214*'9 All Base Data'!$Y1214)</f>
        <v>4.0753418048893709E-4</v>
      </c>
      <c r="AM1214" s="178">
        <f>IF($V1214="","",$V1214*'9 All Base Data'!$Y1214)</f>
        <v>1.1240465934030015E-3</v>
      </c>
      <c r="AN1214" s="178">
        <f>IF($W1214="","",$W1214*'9 All Base Data'!$Y1214)</f>
        <v>5.9810530547536119E-4</v>
      </c>
      <c r="AO1214" s="178">
        <f>IF($X1214="","",$X1214*'9 All Base Data'!$Y1214)</f>
        <v>4.6445279170031535E-4</v>
      </c>
      <c r="AP1214" s="178">
        <f>$Y1214*'9 All Base Data'!$Y1214</f>
        <v>5.0586462026881288E-2</v>
      </c>
      <c r="AQ1214" s="179">
        <f t="shared" si="199"/>
        <v>0.43708727679998899</v>
      </c>
    </row>
    <row r="1215" spans="1:43" x14ac:dyDescent="0.25">
      <c r="A1215" s="124">
        <v>571200</v>
      </c>
      <c r="B1215" s="125" t="s">
        <v>1268</v>
      </c>
      <c r="C1215" s="126" t="s">
        <v>980</v>
      </c>
      <c r="D1215" s="101" t="s">
        <v>2107</v>
      </c>
      <c r="E1215" s="142"/>
      <c r="F1215" s="191" t="str">
        <f>IF('9 All Base Data'!G1215="Rural Centre","Rural",IF('9 All Base Data'!G1215="Rural (Incl.some Off Shore Islands)","Rural",IF('9 All Base Data'!G1215="Inlet-in TA but not in Urban Area","Rural",IF('9 All Base Data'!G1215="Rural (Incl.some Off Shore Islands)","Rural",IF('9 All Base Data'!G1215="Inlet-not in TA","Rural",IF('9 All Base Data'!G1215="Inland Water not in Urban Area","Rural",IF('9 All Base Data'!G1215="Oceanic-in Region but not in TA","Rural",'9 All Base Data'!G1215)))))))</f>
        <v>Porirua Zone</v>
      </c>
      <c r="G1215" s="177">
        <f>IF('9 All Base Data'!I1215="..C","..C",'9 All Base Data'!I1215*Basecase_Pop_2006)</f>
        <v>1533</v>
      </c>
      <c r="H1215" s="177">
        <f>IF('9 All Base Data'!J1215="..C","..C",'9 All Base Data'!J1215*Basecase_Pop_2006)</f>
        <v>699</v>
      </c>
      <c r="I1215" s="191">
        <f>IF('9 All Base Data'!L1215="..C","..C",'9 All Base Data'!L1215*Basecase_Pop_2006)</f>
        <v>30</v>
      </c>
      <c r="J1215" s="156">
        <f>IF('9 All Base Data'!$P1215=0,0,('9 All Base Data'!$P1215*Basecase_Pop_2006)/(1+(1/(BaseCase_Mort_AllAdults_30*('9 All Base Data'!$W1215*Basecase_PM10)/10))))</f>
        <v>0.9110045788390031</v>
      </c>
      <c r="K1215" s="156">
        <f>IF('9 All Base Data'!$Q1215=0,0,('9 All Base Data'!$Q1215*Basecase_Pop_2006)/(1+(1/(BaseCase_Mort_Maori_30*('9 All Base Data'!$W1215*Basecase_PM10)/10))))</f>
        <v>0.64949006977992485</v>
      </c>
      <c r="L1215" s="179">
        <f>133/(1+1/(BaseCase_Mort_Child_0_1*'9 All Base Data'!$AB$10/10))*IF('9 All Base Data'!$L1215="..C",0,'9 All Base Data'!L1215/'9 All Base Data'!$L$2022)</f>
        <v>4.3763335659156898E-3</v>
      </c>
      <c r="M1215" s="178">
        <f>IF('9 All Base Data'!$R1215="","",IF('9 All Base Data'!$R1215=0,0,('9 All Base Data'!$R1215*Basecase_Pop_2006)/(1+(1/(BaseCase_CardiacHA_All*('9 All Base Data'!$W1215*Basecase_PM10)/10)))))</f>
        <v>5.2856263526795469E-2</v>
      </c>
      <c r="N1215" s="178">
        <f>IF('9 All Base Data'!$S1215="","",IF('9 All Base Data'!$S1215=0,0,('9 All Base Data'!S1215*Basecase_Pop_2006)/(1+(1/(BaseCase_RespHA_All*('9 All Base Data'!$W1215*Basecase_PM10)/10)))))</f>
        <v>0.24707703454862825</v>
      </c>
      <c r="O1215" s="178">
        <f>IF('9 All Base Data'!$T1215="","",IF('9 All Base Data'!$T1215=0,0,('9 All Base Data'!$T1215*Basecase_Pop_2006)/(1+(1/(BaseCase_RespHA_Child_1_4*('9 All Base Data'!$W1215*Basecase_PM10)/10)))))</f>
        <v>8.6636724598060266E-2</v>
      </c>
      <c r="P1215" s="179">
        <f>IF('9 All Base Data'!$U1215="","",IF('9 All Base Data'!$U1215=0,0,('9 All Base Data'!$U1215*Basecase_Pop_2006)/(1+(1/(BaseCase_RespHA_Child_5_14*('9 All Base Data'!$W1215*Basecase_PM10)/10)))))</f>
        <v>1.1676155553411173E-2</v>
      </c>
      <c r="Q1215" s="156">
        <f>IF('7 Base case Results'!$G1215="..C",0,BaseCase_RADs_All*'7 Base case Results'!$G1215*('9 All Base Data'!$V1215*Basecase_PM10)/10)</f>
        <v>1001.6622</v>
      </c>
      <c r="R1215" s="189">
        <f t="shared" si="190"/>
        <v>3.243176300666851</v>
      </c>
      <c r="S1215" s="178">
        <f t="shared" si="191"/>
        <v>2.3121846484165327</v>
      </c>
      <c r="T1215" s="179">
        <f t="shared" si="192"/>
        <v>1.5579747494659856E-2</v>
      </c>
      <c r="U1215" s="178">
        <f t="shared" si="193"/>
        <v>3.356372733951512E-4</v>
      </c>
      <c r="V1215" s="178">
        <f t="shared" si="194"/>
        <v>1.120494351678029E-3</v>
      </c>
      <c r="W1215" s="178">
        <f t="shared" si="195"/>
        <v>3.9289754605220331E-4</v>
      </c>
      <c r="X1215" s="179">
        <f t="shared" si="196"/>
        <v>5.295136543471967E-5</v>
      </c>
      <c r="Y1215" s="179">
        <f t="shared" si="197"/>
        <v>6.2103056400000002E-2</v>
      </c>
      <c r="Z1215" s="186">
        <f t="shared" si="198"/>
        <v>3.3223152361865838</v>
      </c>
      <c r="AA1215" s="156">
        <f>$J1215*'9 All Base Data'!$Y1215</f>
        <v>0.36321376007435341</v>
      </c>
      <c r="AB1215" s="156">
        <f>$K1215*'9 All Base Data'!$Y1215</f>
        <v>0.25894900624578604</v>
      </c>
      <c r="AC1215" s="178">
        <f>$L1215*'9 All Base Data'!$Y1215</f>
        <v>1.7448261037739004E-3</v>
      </c>
      <c r="AD1215" s="178">
        <f>IF($M1215="","",$M1215*'9 All Base Data'!$Y1215)</f>
        <v>2.1073573794233438E-2</v>
      </c>
      <c r="AE1215" s="178">
        <f>IF($N1215="","",$N1215*'9 All Base Data'!$Y1215)</f>
        <v>9.8508592416512719E-2</v>
      </c>
      <c r="AF1215" s="178">
        <f>IF($O1215="","",$O1215*'9 All Base Data'!$Y1215)</f>
        <v>3.4541703996581997E-2</v>
      </c>
      <c r="AG1215" s="178">
        <f>IF($P1215="","",$P1215*'9 All Base Data'!$Y1215)</f>
        <v>4.6552349574051849E-3</v>
      </c>
      <c r="AH1215" s="167">
        <f>$Q1215*'9 All Base Data'!$Y1215</f>
        <v>399.35857891077018</v>
      </c>
      <c r="AI1215" s="178">
        <f>$R1215*'9 All Base Data'!$Y1215</f>
        <v>1.2930409858646981</v>
      </c>
      <c r="AJ1215" s="178">
        <f>$S1215*'9 All Base Data'!$Y1215</f>
        <v>0.92185846223499834</v>
      </c>
      <c r="AK1215" s="178">
        <f>$T1215*'9 All Base Data'!$Y1215</f>
        <v>6.2115809294350857E-3</v>
      </c>
      <c r="AL1215" s="178">
        <f>IF($U1215="","",$U1215*'9 All Base Data'!$Y1215)</f>
        <v>1.3381719359338232E-4</v>
      </c>
      <c r="AM1215" s="178">
        <f>IF($V1215="","",$V1215*'9 All Base Data'!$Y1215)</f>
        <v>4.4673646660888514E-4</v>
      </c>
      <c r="AN1215" s="178">
        <f>IF($W1215="","",$W1215*'9 All Base Data'!$Y1215)</f>
        <v>1.5664662762449936E-4</v>
      </c>
      <c r="AO1215" s="178">
        <f>IF($X1215="","",$X1215*'9 All Base Data'!$Y1215)</f>
        <v>2.1111490531832511E-5</v>
      </c>
      <c r="AP1215" s="178">
        <f>$Y1215*'9 All Base Data'!$Y1215</f>
        <v>2.4760231892467753E-2</v>
      </c>
      <c r="AQ1215" s="179">
        <f t="shared" si="199"/>
        <v>1.3245933523468034</v>
      </c>
    </row>
    <row r="1216" spans="1:43" x14ac:dyDescent="0.25">
      <c r="A1216" s="124">
        <v>571300</v>
      </c>
      <c r="B1216" s="125" t="s">
        <v>1269</v>
      </c>
      <c r="C1216" s="126" t="s">
        <v>980</v>
      </c>
      <c r="D1216" s="101" t="s">
        <v>2107</v>
      </c>
      <c r="E1216" s="142"/>
      <c r="F1216" s="191" t="str">
        <f>IF('9 All Base Data'!G1216="Rural Centre","Rural",IF('9 All Base Data'!G1216="Rural (Incl.some Off Shore Islands)","Rural",IF('9 All Base Data'!G1216="Inlet-in TA but not in Urban Area","Rural",IF('9 All Base Data'!G1216="Rural (Incl.some Off Shore Islands)","Rural",IF('9 All Base Data'!G1216="Inlet-not in TA","Rural",IF('9 All Base Data'!G1216="Inland Water not in Urban Area","Rural",IF('9 All Base Data'!G1216="Oceanic-in Region but not in TA","Rural",'9 All Base Data'!G1216)))))))</f>
        <v>Porirua Zone</v>
      </c>
      <c r="G1216" s="177">
        <f>IF('9 All Base Data'!I1216="..C","..C",'9 All Base Data'!I1216*Basecase_Pop_2006)</f>
        <v>3594</v>
      </c>
      <c r="H1216" s="177">
        <f>IF('9 All Base Data'!J1216="..C","..C",'9 All Base Data'!J1216*Basecase_Pop_2006)</f>
        <v>1662</v>
      </c>
      <c r="I1216" s="191">
        <f>IF('9 All Base Data'!L1216="..C","..C",'9 All Base Data'!L1216*Basecase_Pop_2006)</f>
        <v>69</v>
      </c>
      <c r="J1216" s="156">
        <f>IF('9 All Base Data'!$P1216=0,0,('9 All Base Data'!$P1216*Basecase_Pop_2006)/(1+(1/(BaseCase_Mort_AllAdults_30*('9 All Base Data'!$W1216*Basecase_PM10)/10))))</f>
        <v>0.31234442703051535</v>
      </c>
      <c r="K1216" s="156">
        <f>IF('9 All Base Data'!$Q1216=0,0,('9 All Base Data'!$Q1216*Basecase_Pop_2006)/(1+(1/(BaseCase_Mort_Maori_30*('9 All Base Data'!$W1216*Basecase_PM10)/10))))</f>
        <v>0.25979602791196993</v>
      </c>
      <c r="L1216" s="179">
        <f>133/(1+1/(BaseCase_Mort_Child_0_1*'9 All Base Data'!$AB$10/10))*IF('9 All Base Data'!$L1216="..C",0,'9 All Base Data'!L1216/'9 All Base Data'!$L$2022)</f>
        <v>1.0065567201606085E-2</v>
      </c>
      <c r="M1216" s="178">
        <f>IF('9 All Base Data'!$R1216="","",IF('9 All Base Data'!$R1216=0,0,('9 All Base Data'!$R1216*Basecase_Pop_2006)/(1+(1/(BaseCase_CardiacHA_All*('9 All Base Data'!$W1216*Basecase_PM10)/10)))))</f>
        <v>0.21863272640629033</v>
      </c>
      <c r="N1216" s="178">
        <f>IF('9 All Base Data'!$S1216="","",IF('9 All Base Data'!$S1216=0,0,('9 All Base Data'!S1216*Basecase_Pop_2006)/(1+(1/(BaseCase_RespHA_All*('9 All Base Data'!$W1216*Basecase_PM10)/10)))))</f>
        <v>1.00424859203636</v>
      </c>
      <c r="O1216" s="178">
        <f>IF('9 All Base Data'!$T1216="","",IF('9 All Base Data'!$T1216=0,0,('9 All Base Data'!$T1216*Basecase_Pop_2006)/(1+(1/(BaseCase_RespHA_Child_1_4*('9 All Base Data'!$W1216*Basecase_PM10)/10)))))</f>
        <v>0.24415804204907895</v>
      </c>
      <c r="P1216" s="179">
        <f>IF('9 All Base Data'!$U1216="","",IF('9 All Base Data'!$U1216=0,0,('9 All Base Data'!$U1216*Basecase_Pop_2006)/(1+(1/(BaseCase_RespHA_Child_5_14*('9 All Base Data'!$W1216*Basecase_PM10)/10)))))</f>
        <v>0.31525619994210169</v>
      </c>
      <c r="Q1216" s="156">
        <f>IF('7 Base case Results'!$G1216="..C",0,BaseCase_RADs_All*'7 Base case Results'!$G1216*('9 All Base Data'!$V1216*Basecase_PM10)/10)</f>
        <v>2348.3195999999998</v>
      </c>
      <c r="R1216" s="189">
        <f t="shared" si="190"/>
        <v>1.1119461602286347</v>
      </c>
      <c r="S1216" s="178">
        <f t="shared" si="191"/>
        <v>0.92487385936661293</v>
      </c>
      <c r="T1216" s="179">
        <f t="shared" si="192"/>
        <v>3.5833419237717663E-2</v>
      </c>
      <c r="U1216" s="178">
        <f t="shared" si="193"/>
        <v>1.3883178126799438E-3</v>
      </c>
      <c r="V1216" s="178">
        <f t="shared" si="194"/>
        <v>4.5542673648848921E-3</v>
      </c>
      <c r="W1216" s="178">
        <f t="shared" si="195"/>
        <v>1.1072567206925729E-3</v>
      </c>
      <c r="X1216" s="179">
        <f t="shared" si="196"/>
        <v>1.4296868667374313E-3</v>
      </c>
      <c r="Y1216" s="179">
        <f t="shared" si="197"/>
        <v>0.14559581519999998</v>
      </c>
      <c r="Z1216" s="186">
        <f t="shared" si="198"/>
        <v>1.2993179798439169</v>
      </c>
      <c r="AA1216" s="156">
        <f>$J1216*'9 All Base Data'!$Y1216</f>
        <v>0.12453043202549259</v>
      </c>
      <c r="AB1216" s="156">
        <f>$K1216*'9 All Base Data'!$Y1216</f>
        <v>0.1035796024983144</v>
      </c>
      <c r="AC1216" s="178">
        <f>$L1216*'9 All Base Data'!$Y1216</f>
        <v>4.0131000386799702E-3</v>
      </c>
      <c r="AD1216" s="178">
        <f>IF($M1216="","",$M1216*'9 All Base Data'!$Y1216)</f>
        <v>8.7167964330692849E-2</v>
      </c>
      <c r="AE1216" s="178">
        <f>IF($N1216="","",$N1216*'9 All Base Data'!$Y1216)</f>
        <v>0.40038976272518073</v>
      </c>
      <c r="AF1216" s="178">
        <f>IF($O1216="","",$O1216*'9 All Base Data'!$Y1216)</f>
        <v>9.7344802172185635E-2</v>
      </c>
      <c r="AG1216" s="178">
        <f>IF($P1216="","",$P1216*'9 All Base Data'!$Y1216)</f>
        <v>0.12569134384993999</v>
      </c>
      <c r="AH1216" s="167">
        <f>$Q1216*'9 All Base Data'!$Y1216</f>
        <v>936.2653180726079</v>
      </c>
      <c r="AI1216" s="178">
        <f>$R1216*'9 All Base Data'!$Y1216</f>
        <v>0.44332833801075366</v>
      </c>
      <c r="AJ1216" s="178">
        <f>$S1216*'9 All Base Data'!$Y1216</f>
        <v>0.36874338489399927</v>
      </c>
      <c r="AK1216" s="178">
        <f>$T1216*'9 All Base Data'!$Y1216</f>
        <v>1.4286636137700695E-2</v>
      </c>
      <c r="AL1216" s="178">
        <f>IF($U1216="","",$U1216*'9 All Base Data'!$Y1216)</f>
        <v>5.5351657349989969E-4</v>
      </c>
      <c r="AM1216" s="178">
        <f>IF($V1216="","",$V1216*'9 All Base Data'!$Y1216)</f>
        <v>1.8157675739586944E-3</v>
      </c>
      <c r="AN1216" s="178">
        <f>IF($W1216="","",$W1216*'9 All Base Data'!$Y1216)</f>
        <v>4.414586778508618E-4</v>
      </c>
      <c r="AO1216" s="178">
        <f>IF($X1216="","",$X1216*'9 All Base Data'!$Y1216)</f>
        <v>5.7001024435947788E-4</v>
      </c>
      <c r="AP1216" s="178">
        <f>$Y1216*'9 All Base Data'!$Y1216</f>
        <v>5.8048449720501688E-2</v>
      </c>
      <c r="AQ1216" s="179">
        <f t="shared" si="199"/>
        <v>0.51803270801641466</v>
      </c>
    </row>
    <row r="1217" spans="1:43" x14ac:dyDescent="0.25">
      <c r="A1217" s="124">
        <v>571400</v>
      </c>
      <c r="B1217" s="125" t="s">
        <v>1270</v>
      </c>
      <c r="C1217" s="126" t="s">
        <v>980</v>
      </c>
      <c r="D1217" s="101" t="s">
        <v>2107</v>
      </c>
      <c r="E1217" s="142"/>
      <c r="F1217" s="191" t="str">
        <f>IF('9 All Base Data'!G1217="Rural Centre","Rural",IF('9 All Base Data'!G1217="Rural (Incl.some Off Shore Islands)","Rural",IF('9 All Base Data'!G1217="Inlet-in TA but not in Urban Area","Rural",IF('9 All Base Data'!G1217="Rural (Incl.some Off Shore Islands)","Rural",IF('9 All Base Data'!G1217="Inlet-not in TA","Rural",IF('9 All Base Data'!G1217="Inland Water not in Urban Area","Rural",IF('9 All Base Data'!G1217="Oceanic-in Region but not in TA","Rural",'9 All Base Data'!G1217)))))))</f>
        <v>Porirua Zone</v>
      </c>
      <c r="G1217" s="177">
        <f>IF('9 All Base Data'!I1217="..C","..C",'9 All Base Data'!I1217*Basecase_Pop_2006)</f>
        <v>4020</v>
      </c>
      <c r="H1217" s="177">
        <f>IF('9 All Base Data'!J1217="..C","..C",'9 All Base Data'!J1217*Basecase_Pop_2006)</f>
        <v>1782</v>
      </c>
      <c r="I1217" s="191">
        <f>IF('9 All Base Data'!L1217="..C","..C",'9 All Base Data'!L1217*Basecase_Pop_2006)</f>
        <v>72</v>
      </c>
      <c r="J1217" s="156">
        <f>IF('9 All Base Data'!$P1217=0,0,('9 All Base Data'!$P1217*Basecase_Pop_2006)/(1+(1/(BaseCase_Mort_AllAdults_30*('9 All Base Data'!$W1217*Basecase_PM10)/10))))</f>
        <v>1.2233490058695184</v>
      </c>
      <c r="K1217" s="156">
        <f>IF('9 All Base Data'!$Q1217=0,0,('9 All Base Data'!$Q1217*Basecase_Pop_2006)/(1+(1/(BaseCase_Mort_Maori_30*('9 All Base Data'!$W1217*Basecase_PM10)/10))))</f>
        <v>0.38969404186795487</v>
      </c>
      <c r="L1217" s="179">
        <f>133/(1+1/(BaseCase_Mort_Child_0_1*'9 All Base Data'!$AB$10/10))*IF('9 All Base Data'!$L1217="..C",0,'9 All Base Data'!L1217/'9 All Base Data'!$L$2022)</f>
        <v>1.0503200558197655E-2</v>
      </c>
      <c r="M1217" s="178">
        <f>IF('9 All Base Data'!$R1217="","",IF('9 All Base Data'!$R1217=0,0,('9 All Base Data'!$R1217*Basecase_Pop_2006)/(1+(1/(BaseCase_CardiacHA_All*('9 All Base Data'!$W1217*Basecase_PM10)/10)))))</f>
        <v>0.22584039870539882</v>
      </c>
      <c r="N1217" s="178">
        <f>IF('9 All Base Data'!$S1217="","",IF('9 All Base Data'!$S1217=0,0,('9 All Base Data'!S1217*Basecase_Pop_2006)/(1+(1/(BaseCase_RespHA_All*('9 All Base Data'!$W1217*Basecase_PM10)/10)))))</f>
        <v>0.84882916707835188</v>
      </c>
      <c r="O1217" s="178">
        <f>IF('9 All Base Data'!$T1217="","",IF('9 All Base Data'!$T1217=0,0,('9 All Base Data'!$T1217*Basecase_Pop_2006)/(1+(1/(BaseCase_RespHA_Child_1_4*('9 All Base Data'!$W1217*Basecase_PM10)/10)))))</f>
        <v>0.23628197617652802</v>
      </c>
      <c r="P1217" s="179">
        <f>IF('9 All Base Data'!$U1217="","",IF('9 All Base Data'!$U1217=0,0,('9 All Base Data'!$U1217*Basecase_Pop_2006)/(1+(1/(BaseCase_RespHA_Child_5_14*('9 All Base Data'!$W1217*Basecase_PM10)/10)))))</f>
        <v>0.19849464440798997</v>
      </c>
      <c r="Q1217" s="156">
        <f>IF('7 Base case Results'!$G1217="..C",0,BaseCase_RADs_All*'7 Base case Results'!$G1217*('9 All Base Data'!$V1217*Basecase_PM10)/10)</f>
        <v>2626.6680000000001</v>
      </c>
      <c r="R1217" s="189">
        <f t="shared" si="190"/>
        <v>4.355122460895485</v>
      </c>
      <c r="S1217" s="178">
        <f t="shared" si="191"/>
        <v>1.3873107890499192</v>
      </c>
      <c r="T1217" s="179">
        <f t="shared" si="192"/>
        <v>3.7391393987183656E-2</v>
      </c>
      <c r="U1217" s="178">
        <f t="shared" si="193"/>
        <v>1.4340865317792825E-3</v>
      </c>
      <c r="V1217" s="178">
        <f t="shared" si="194"/>
        <v>3.8494402727003258E-3</v>
      </c>
      <c r="W1217" s="178">
        <f t="shared" si="195"/>
        <v>1.0715387619605547E-3</v>
      </c>
      <c r="X1217" s="179">
        <f t="shared" si="196"/>
        <v>9.0017321239023451E-4</v>
      </c>
      <c r="Y1217" s="179">
        <f t="shared" si="197"/>
        <v>0.162853416</v>
      </c>
      <c r="Z1217" s="186">
        <f t="shared" si="198"/>
        <v>4.5606507976871491</v>
      </c>
      <c r="AA1217" s="156">
        <f>$J1217*'9 All Base Data'!$Y1217</f>
        <v>0.48774419209984599</v>
      </c>
      <c r="AB1217" s="156">
        <f>$K1217*'9 All Base Data'!$Y1217</f>
        <v>0.1553694037474716</v>
      </c>
      <c r="AC1217" s="178">
        <f>$L1217*'9 All Base Data'!$Y1217</f>
        <v>4.1875826490573604E-3</v>
      </c>
      <c r="AD1217" s="178">
        <f>IF($M1217="","",$M1217*'9 All Base Data'!$Y1217)</f>
        <v>9.0041633484451961E-2</v>
      </c>
      <c r="AE1217" s="178">
        <f>IF($N1217="","",$N1217*'9 All Base Data'!$Y1217)</f>
        <v>0.33842468039866469</v>
      </c>
      <c r="AF1217" s="178">
        <f>IF($O1217="","",$O1217*'9 All Base Data'!$Y1217)</f>
        <v>9.4204647263405453E-2</v>
      </c>
      <c r="AG1217" s="178">
        <f>IF($P1217="","",$P1217*'9 All Base Data'!$Y1217)</f>
        <v>7.913899427588815E-2</v>
      </c>
      <c r="AH1217" s="167">
        <f>$Q1217*'9 All Base Data'!$Y1217</f>
        <v>1047.2416746388103</v>
      </c>
      <c r="AI1217" s="178">
        <f>$R1217*'9 All Base Data'!$Y1217</f>
        <v>1.7363693238754514</v>
      </c>
      <c r="AJ1217" s="178">
        <f>$S1217*'9 All Base Data'!$Y1217</f>
        <v>0.55311507734099885</v>
      </c>
      <c r="AK1217" s="178">
        <f>$T1217*'9 All Base Data'!$Y1217</f>
        <v>1.4907794230644205E-2</v>
      </c>
      <c r="AL1217" s="178">
        <f>IF($U1217="","",$U1217*'9 All Base Data'!$Y1217)</f>
        <v>5.7176437262627001E-4</v>
      </c>
      <c r="AM1217" s="178">
        <f>IF($V1217="","",$V1217*'9 All Base Data'!$Y1217)</f>
        <v>1.5347559256079443E-3</v>
      </c>
      <c r="AN1217" s="178">
        <f>IF($W1217="","",$W1217*'9 All Base Data'!$Y1217)</f>
        <v>4.2721807533954378E-4</v>
      </c>
      <c r="AO1217" s="178">
        <f>IF($X1217="","",$X1217*'9 All Base Data'!$Y1217)</f>
        <v>3.5889533904115276E-4</v>
      </c>
      <c r="AP1217" s="178">
        <f>$Y1217*'9 All Base Data'!$Y1217</f>
        <v>6.4928983827606243E-2</v>
      </c>
      <c r="AQ1217" s="179">
        <f t="shared" si="199"/>
        <v>1.8183126222319359</v>
      </c>
    </row>
    <row r="1218" spans="1:43" x14ac:dyDescent="0.25">
      <c r="A1218" s="131">
        <v>571501</v>
      </c>
      <c r="B1218" s="132" t="s">
        <v>2256</v>
      </c>
      <c r="C1218" s="132" t="s">
        <v>980</v>
      </c>
      <c r="D1218" s="145" t="s">
        <v>2107</v>
      </c>
      <c r="E1218" s="142"/>
      <c r="F1218" s="191" t="str">
        <f>IF('9 All Base Data'!G1218="Rural Centre","Rural",IF('9 All Base Data'!G1218="Rural (Incl.some Off Shore Islands)","Rural",IF('9 All Base Data'!G1218="Inlet-in TA but not in Urban Area","Rural",IF('9 All Base Data'!G1218="Rural (Incl.some Off Shore Islands)","Rural",IF('9 All Base Data'!G1218="Inlet-not in TA","Rural",IF('9 All Base Data'!G1218="Inland Water not in Urban Area","Rural",IF('9 All Base Data'!G1218="Oceanic-in Region but not in TA","Rural",'9 All Base Data'!G1218)))))))</f>
        <v>Porirua Zone</v>
      </c>
      <c r="G1218" s="177">
        <f>IF('9 All Base Data'!I1218="..C","..C",'9 All Base Data'!I1218*Basecase_Pop_2006)</f>
        <v>2280</v>
      </c>
      <c r="H1218" s="177">
        <f>IF('9 All Base Data'!J1218="..C","..C",'9 All Base Data'!J1218*Basecase_Pop_2006)</f>
        <v>1488</v>
      </c>
      <c r="I1218" s="191">
        <f>IF('9 All Base Data'!L1218="..C","..C",'9 All Base Data'!L1218*Basecase_Pop_2006)</f>
        <v>24</v>
      </c>
      <c r="J1218" s="156">
        <f>IF('9 All Base Data'!$P1218=0,0,('9 All Base Data'!$P1218*Basecase_Pop_2006)/(1+(1/(BaseCase_Mort_AllAdults_30*('9 All Base Data'!$W1218*Basecase_PM10)/10))))</f>
        <v>0.43606734746123127</v>
      </c>
      <c r="K1218" s="156">
        <f>IF('9 All Base Data'!$Q1218=0,0,('9 All Base Data'!$Q1218*Basecase_Pop_2006)/(1+(1/(BaseCase_Mort_Maori_30*('9 All Base Data'!$W1218*Basecase_PM10)/10))))</f>
        <v>0.27015021743020057</v>
      </c>
      <c r="L1218" s="179">
        <f>133/(1+1/(BaseCase_Mort_Child_0_1*'9 All Base Data'!$AB$10/10))*IF('9 All Base Data'!$L1218="..C",0,'9 All Base Data'!L1218/'9 All Base Data'!$L$2022)</f>
        <v>3.5010668527325518E-3</v>
      </c>
      <c r="M1218" s="178">
        <f>IF('9 All Base Data'!$R1218="","",IF('9 All Base Data'!$R1218=0,0,('9 All Base Data'!$R1218*Basecase_Pop_2006)/(1+(1/(BaseCase_CardiacHA_All*('9 All Base Data'!$W1218*Basecase_PM10)/10)))))</f>
        <v>5.6311910438354033E-2</v>
      </c>
      <c r="N1218" s="178">
        <f>IF('9 All Base Data'!$S1218="","",IF('9 All Base Data'!$S1218=0,0,('9 All Base Data'!S1218*Basecase_Pop_2006)/(1+(1/(BaseCase_RespHA_All*('9 All Base Data'!$W1218*Basecase_PM10)/10)))))</f>
        <v>0.13911288457779847</v>
      </c>
      <c r="O1218" s="178">
        <f>IF('9 All Base Data'!$T1218="","",IF('9 All Base Data'!$T1218=0,0,('9 All Base Data'!$T1218*Basecase_Pop_2006)/(1+(1/(BaseCase_RespHA_Child_1_4*('9 All Base Data'!$W1218*Basecase_PM10)/10)))))</f>
        <v>2.4683027868440875E-2</v>
      </c>
      <c r="P1218" s="179">
        <f>IF('9 All Base Data'!$U1218="","",IF('9 All Base Data'!$U1218=0,0,('9 All Base Data'!$U1218*Basecase_Pop_2006)/(1+(1/(BaseCase_RespHA_Child_5_14*('9 All Base Data'!$W1218*Basecase_PM10)/10)))))</f>
        <v>2.8895536470563008E-2</v>
      </c>
      <c r="Q1218" s="156">
        <f>IF('7 Base case Results'!$G1218="..C",0,BaseCase_RADs_All*'7 Base case Results'!$G1218*('9 All Base Data'!$V1218*Basecase_PM10)/10)</f>
        <v>1489.752</v>
      </c>
      <c r="R1218" s="189">
        <f t="shared" si="190"/>
        <v>1.5523997569619834</v>
      </c>
      <c r="S1218" s="178">
        <f t="shared" si="191"/>
        <v>0.96173477405151397</v>
      </c>
      <c r="T1218" s="179">
        <f t="shared" si="192"/>
        <v>1.2463797995727884E-2</v>
      </c>
      <c r="U1218" s="178">
        <f t="shared" si="193"/>
        <v>3.5758063128354809E-4</v>
      </c>
      <c r="V1218" s="178">
        <f t="shared" si="194"/>
        <v>6.3087693156031602E-4</v>
      </c>
      <c r="W1218" s="178">
        <f t="shared" si="195"/>
        <v>1.1193753138337937E-4</v>
      </c>
      <c r="X1218" s="179">
        <f t="shared" si="196"/>
        <v>1.3104125789400325E-4</v>
      </c>
      <c r="Y1218" s="179">
        <f t="shared" si="197"/>
        <v>9.2364623999999992E-2</v>
      </c>
      <c r="Z1218" s="186">
        <f t="shared" si="198"/>
        <v>1.6582166365205551</v>
      </c>
      <c r="AA1218" s="156">
        <f>$J1218*'9 All Base Data'!$Y1218</f>
        <v>0.17385824901000194</v>
      </c>
      <c r="AB1218" s="156">
        <f>$K1218*'9 All Base Data'!$Y1218</f>
        <v>0.10770777506165299</v>
      </c>
      <c r="AC1218" s="178">
        <f>$L1218*'9 All Base Data'!$Y1218</f>
        <v>1.3958608830191203E-3</v>
      </c>
      <c r="AD1218" s="178">
        <f>IF($M1218="","",$M1218*'9 All Base Data'!$Y1218)</f>
        <v>2.2451325934443402E-2</v>
      </c>
      <c r="AE1218" s="178">
        <f>IF($N1218="","",$N1218*'9 All Base Data'!$Y1218)</f>
        <v>5.5463732077708029E-2</v>
      </c>
      <c r="AF1218" s="178">
        <f>IF($O1218="","",$O1218*'9 All Base Data'!$Y1218)</f>
        <v>9.8410211873378919E-3</v>
      </c>
      <c r="AG1218" s="178">
        <f>IF($P1218="","",$P1218*'9 All Base Data'!$Y1218)</f>
        <v>1.152053095519465E-2</v>
      </c>
      <c r="AH1218" s="167">
        <f>$Q1218*'9 All Base Data'!$Y1218</f>
        <v>593.95796472051927</v>
      </c>
      <c r="AI1218" s="178">
        <f>$R1218*'9 All Base Data'!$Y1218</f>
        <v>0.61893536647560699</v>
      </c>
      <c r="AJ1218" s="178">
        <f>$S1218*'9 All Base Data'!$Y1218</f>
        <v>0.38343967921948469</v>
      </c>
      <c r="AK1218" s="178">
        <f>$T1218*'9 All Base Data'!$Y1218</f>
        <v>4.9692647435480679E-3</v>
      </c>
      <c r="AL1218" s="178">
        <f>IF($U1218="","",$U1218*'9 All Base Data'!$Y1218)</f>
        <v>1.4256591968371559E-4</v>
      </c>
      <c r="AM1218" s="178">
        <f>IF($V1218="","",$V1218*'9 All Base Data'!$Y1218)</f>
        <v>2.5152802497240592E-4</v>
      </c>
      <c r="AN1218" s="178">
        <f>IF($W1218="","",$W1218*'9 All Base Data'!$Y1218)</f>
        <v>4.4629031084577338E-5</v>
      </c>
      <c r="AO1218" s="178">
        <f>IF($X1218="","",$X1218*'9 All Base Data'!$Y1218)</f>
        <v>5.2245607881807742E-5</v>
      </c>
      <c r="AP1218" s="178">
        <f>$Y1218*'9 All Base Data'!$Y1218</f>
        <v>3.6825393812672191E-2</v>
      </c>
      <c r="AQ1218" s="179">
        <f t="shared" si="199"/>
        <v>0.66112411897648338</v>
      </c>
    </row>
    <row r="1219" spans="1:43" x14ac:dyDescent="0.25">
      <c r="A1219" s="131">
        <v>571502</v>
      </c>
      <c r="B1219" s="132" t="s">
        <v>2257</v>
      </c>
      <c r="C1219" s="132" t="s">
        <v>980</v>
      </c>
      <c r="D1219" s="145" t="s">
        <v>2107</v>
      </c>
      <c r="E1219" s="142"/>
      <c r="F1219" s="191" t="str">
        <f>IF('9 All Base Data'!G1219="Rural Centre","Rural",IF('9 All Base Data'!G1219="Rural (Incl.some Off Shore Islands)","Rural",IF('9 All Base Data'!G1219="Inlet-in TA but not in Urban Area","Rural",IF('9 All Base Data'!G1219="Rural (Incl.some Off Shore Islands)","Rural",IF('9 All Base Data'!G1219="Inlet-not in TA","Rural",IF('9 All Base Data'!G1219="Inland Water not in Urban Area","Rural",IF('9 All Base Data'!G1219="Oceanic-in Region but not in TA","Rural",'9 All Base Data'!G1219)))))))</f>
        <v>Porirua Zone</v>
      </c>
      <c r="G1219" s="177">
        <f>IF('9 All Base Data'!I1219="..C","..C",'9 All Base Data'!I1219*Basecase_Pop_2006)</f>
        <v>2292</v>
      </c>
      <c r="H1219" s="177">
        <f>IF('9 All Base Data'!J1219="..C","..C",'9 All Base Data'!J1219*Basecase_Pop_2006)</f>
        <v>1443</v>
      </c>
      <c r="I1219" s="191">
        <f>IF('9 All Base Data'!L1219="..C","..C",'9 All Base Data'!L1219*Basecase_Pop_2006)</f>
        <v>48</v>
      </c>
      <c r="J1219" s="156">
        <f>IF('9 All Base Data'!$P1219=0,0,('9 All Base Data'!$P1219*Basecase_Pop_2006)/(1+(1/(BaseCase_Mort_AllAdults_30*('9 All Base Data'!$W1219*Basecase_PM10)/10))))</f>
        <v>0.42287982687268594</v>
      </c>
      <c r="K1219" s="156">
        <f>IF('9 All Base Data'!$Q1219=0,0,('9 All Base Data'!$Q1219*Basecase_Pop_2006)/(1+(1/(BaseCase_Mort_Maori_30*('9 All Base Data'!$W1219*Basecase_PM10)/10))))</f>
        <v>0.18449283141574677</v>
      </c>
      <c r="L1219" s="179">
        <f>133/(1+1/(BaseCase_Mort_Child_0_1*'9 All Base Data'!$AB$10/10))*IF('9 All Base Data'!$L1219="..C",0,'9 All Base Data'!L1219/'9 All Base Data'!$L$2022)</f>
        <v>7.0021337054651037E-3</v>
      </c>
      <c r="M1219" s="178">
        <f>IF('9 All Base Data'!$R1219="","",IF('9 All Base Data'!$R1219=0,0,('9 All Base Data'!$R1219*Basecase_Pop_2006)/(1+(1/(BaseCase_CardiacHA_All*('9 All Base Data'!$W1219*Basecase_PM10)/10)))))</f>
        <v>5.6608288914345377E-2</v>
      </c>
      <c r="N1219" s="178">
        <f>IF('9 All Base Data'!$S1219="","",IF('9 All Base Data'!$S1219=0,0,('9 All Base Data'!S1219*Basecase_Pop_2006)/(1+(1/(BaseCase_RespHA_All*('9 All Base Data'!$W1219*Basecase_PM10)/10)))))</f>
        <v>0.13984505765452374</v>
      </c>
      <c r="O1219" s="178">
        <f>IF('9 All Base Data'!$T1219="","",IF('9 All Base Data'!$T1219=0,0,('9 All Base Data'!$T1219*Basecase_Pop_2006)/(1+(1/(BaseCase_RespHA_Child_1_4*('9 All Base Data'!$W1219*Basecase_PM10)/10)))))</f>
        <v>4.6201564984517531E-2</v>
      </c>
      <c r="P1219" s="179">
        <f>IF('9 All Base Data'!$U1219="","",IF('9 All Base Data'!$U1219=0,0,('9 All Base Data'!$U1219*Basecase_Pop_2006)/(1+(1/(BaseCase_RespHA_Child_5_14*('9 All Base Data'!$W1219*Basecase_PM10)/10)))))</f>
        <v>2.9485241296492867E-2</v>
      </c>
      <c r="Q1219" s="156">
        <f>IF('7 Base case Results'!$G1219="..C",0,BaseCase_RADs_All*'7 Base case Results'!$G1219*('9 All Base Data'!$V1219*Basecase_PM10)/10)</f>
        <v>1497.5928000000001</v>
      </c>
      <c r="R1219" s="189">
        <f t="shared" si="190"/>
        <v>1.505452183666762</v>
      </c>
      <c r="S1219" s="178">
        <f t="shared" si="191"/>
        <v>0.65679447984005845</v>
      </c>
      <c r="T1219" s="179">
        <f t="shared" si="192"/>
        <v>2.4927595991455768E-2</v>
      </c>
      <c r="U1219" s="178">
        <f t="shared" si="193"/>
        <v>3.5946263460609316E-4</v>
      </c>
      <c r="V1219" s="178">
        <f t="shared" si="194"/>
        <v>6.3419733646326521E-4</v>
      </c>
      <c r="W1219" s="178">
        <f t="shared" si="195"/>
        <v>2.0952409720478702E-4</v>
      </c>
      <c r="X1219" s="179">
        <f t="shared" si="196"/>
        <v>1.3371556927959513E-4</v>
      </c>
      <c r="Y1219" s="179">
        <f t="shared" si="197"/>
        <v>9.2850753600000016E-2</v>
      </c>
      <c r="Z1219" s="186">
        <f t="shared" si="198"/>
        <v>1.6242241932292871</v>
      </c>
      <c r="AA1219" s="156">
        <f>$J1219*'9 All Base Data'!$Y1219</f>
        <v>0.16860043906010269</v>
      </c>
      <c r="AB1219" s="156">
        <f>$K1219*'9 All Base Data'!$Y1219</f>
        <v>7.355652931039719E-2</v>
      </c>
      <c r="AC1219" s="178">
        <f>$L1219*'9 All Base Data'!$Y1219</f>
        <v>2.7917217660382407E-3</v>
      </c>
      <c r="AD1219" s="178">
        <f>IF($M1219="","",$M1219*'9 All Base Data'!$Y1219)</f>
        <v>2.2569490807782578E-2</v>
      </c>
      <c r="AE1219" s="178">
        <f>IF($N1219="","",$N1219*'9 All Base Data'!$Y1219)</f>
        <v>5.5755646457064392E-2</v>
      </c>
      <c r="AF1219" s="178">
        <f>IF($O1219="","",$O1219*'9 All Base Data'!$Y1219)</f>
        <v>1.8420372991683743E-2</v>
      </c>
      <c r="AG1219" s="178">
        <f>IF($P1219="","",$P1219*'9 All Base Data'!$Y1219)</f>
        <v>1.1755643831831277E-2</v>
      </c>
      <c r="AH1219" s="167">
        <f>$Q1219*'9 All Base Data'!$Y1219</f>
        <v>597.08405927167996</v>
      </c>
      <c r="AI1219" s="178">
        <f>$R1219*'9 All Base Data'!$Y1219</f>
        <v>0.60021756305396556</v>
      </c>
      <c r="AJ1219" s="178">
        <f>$S1219*'9 All Base Data'!$Y1219</f>
        <v>0.26186124434501395</v>
      </c>
      <c r="AK1219" s="178">
        <f>$T1219*'9 All Base Data'!$Y1219</f>
        <v>9.9385294870961358E-3</v>
      </c>
      <c r="AL1219" s="178">
        <f>IF($U1219="","",$U1219*'9 All Base Data'!$Y1219)</f>
        <v>1.4331626662941938E-4</v>
      </c>
      <c r="AM1219" s="178">
        <f>IF($V1219="","",$V1219*'9 All Base Data'!$Y1219)</f>
        <v>2.5285185668278706E-4</v>
      </c>
      <c r="AN1219" s="178">
        <f>IF($W1219="","",$W1219*'9 All Base Data'!$Y1219)</f>
        <v>8.353639151728579E-5</v>
      </c>
      <c r="AO1219" s="178">
        <f>IF($X1219="","",$X1219*'9 All Base Data'!$Y1219)</f>
        <v>5.3311844777354832E-5</v>
      </c>
      <c r="AP1219" s="178">
        <f>$Y1219*'9 All Base Data'!$Y1219</f>
        <v>3.7019211674844163E-2</v>
      </c>
      <c r="AQ1219" s="179">
        <f t="shared" si="199"/>
        <v>0.64757147233921808</v>
      </c>
    </row>
    <row r="1220" spans="1:43" x14ac:dyDescent="0.25">
      <c r="A1220" s="124">
        <v>571600</v>
      </c>
      <c r="B1220" s="125" t="s">
        <v>1271</v>
      </c>
      <c r="C1220" s="126" t="s">
        <v>980</v>
      </c>
      <c r="D1220" s="101" t="s">
        <v>2107</v>
      </c>
      <c r="E1220" s="142"/>
      <c r="F1220" s="191" t="str">
        <f>IF('9 All Base Data'!G1220="Rural Centre","Rural",IF('9 All Base Data'!G1220="Rural (Incl.some Off Shore Islands)","Rural",IF('9 All Base Data'!G1220="Inlet-in TA but not in Urban Area","Rural",IF('9 All Base Data'!G1220="Rural (Incl.some Off Shore Islands)","Rural",IF('9 All Base Data'!G1220="Inlet-not in TA","Rural",IF('9 All Base Data'!G1220="Inland Water not in Urban Area","Rural",IF('9 All Base Data'!G1220="Oceanic-in Region but not in TA","Rural",'9 All Base Data'!G1220)))))))</f>
        <v>Porirua Zone</v>
      </c>
      <c r="G1220" s="177">
        <f>IF('9 All Base Data'!I1220="..C","..C",'9 All Base Data'!I1220*Basecase_Pop_2006)</f>
        <v>2670</v>
      </c>
      <c r="H1220" s="177">
        <f>IF('9 All Base Data'!J1220="..C","..C",'9 All Base Data'!J1220*Basecase_Pop_2006)</f>
        <v>1395</v>
      </c>
      <c r="I1220" s="191">
        <f>IF('9 All Base Data'!L1220="..C","..C",'9 All Base Data'!L1220*Basecase_Pop_2006)</f>
        <v>42</v>
      </c>
      <c r="J1220" s="156">
        <f>IF('9 All Base Data'!$P1220=0,0,('9 All Base Data'!$P1220*Basecase_Pop_2006)/(1+(1/(BaseCase_Mort_AllAdults_30*('9 All Base Data'!$W1220*Basecase_PM10)/10))))</f>
        <v>1.5617221351525767</v>
      </c>
      <c r="K1220" s="156">
        <f>IF('9 All Base Data'!$Q1220=0,0,('9 All Base Data'!$Q1220*Basecase_Pop_2006)/(1+(1/(BaseCase_Mort_Maori_30*('9 All Base Data'!$W1220*Basecase_PM10)/10))))</f>
        <v>0.19484702093397743</v>
      </c>
      <c r="L1220" s="179">
        <f>133/(1+1/(BaseCase_Mort_Child_0_1*'9 All Base Data'!$AB$10/10))*IF('9 All Base Data'!$L1220="..C",0,'9 All Base Data'!L1220/'9 All Base Data'!$L$2022)</f>
        <v>6.1268669922819657E-3</v>
      </c>
      <c r="M1220" s="178">
        <f>IF('9 All Base Data'!$R1220="","",IF('9 All Base Data'!$R1220=0,0,('9 All Base Data'!$R1220*Basecase_Pop_2006)/(1+(1/(BaseCase_CardiacHA_All*('9 All Base Data'!$W1220*Basecase_PM10)/10)))))</f>
        <v>0.18499692234378415</v>
      </c>
      <c r="N1220" s="178">
        <f>IF('9 All Base Data'!$S1220="","",IF('9 All Base Data'!$S1220=0,0,('9 All Base Data'!S1220*Basecase_Pop_2006)/(1+(1/(BaseCase_RespHA_All*('9 All Base Data'!$W1220*Basecase_PM10)/10)))))</f>
        <v>0.27497282877186047</v>
      </c>
      <c r="O1220" s="178">
        <f>IF('9 All Base Data'!$T1220="","",IF('9 All Base Data'!$T1220=0,0,('9 All Base Data'!$T1220*Basecase_Pop_2006)/(1+(1/(BaseCase_RespHA_Child_1_4*('9 All Base Data'!$W1220*Basecase_PM10)/10)))))</f>
        <v>9.4512790470611202E-2</v>
      </c>
      <c r="P1220" s="179">
        <f>IF('9 All Base Data'!$U1220="","",IF('9 All Base Data'!$U1220=0,0,('9 All Base Data'!$U1220*Basecase_Pop_2006)/(1+(1/(BaseCase_RespHA_Child_5_14*('9 All Base Data'!$W1220*Basecase_PM10)/10)))))</f>
        <v>5.8380777767055879E-2</v>
      </c>
      <c r="Q1220" s="156">
        <f>IF('7 Base case Results'!$G1220="..C",0,BaseCase_RADs_All*'7 Base case Results'!$G1220*('9 All Base Data'!$V1220*Basecase_PM10)/10)</f>
        <v>1744.578</v>
      </c>
      <c r="R1220" s="189">
        <f t="shared" si="190"/>
        <v>5.5597308011431732</v>
      </c>
      <c r="S1220" s="178">
        <f t="shared" si="191"/>
        <v>0.69365539452495961</v>
      </c>
      <c r="T1220" s="179">
        <f t="shared" si="192"/>
        <v>2.18116464925238E-2</v>
      </c>
      <c r="U1220" s="178">
        <f t="shared" si="193"/>
        <v>1.1747304568830294E-3</v>
      </c>
      <c r="V1220" s="178">
        <f t="shared" si="194"/>
        <v>1.2470017784803871E-3</v>
      </c>
      <c r="W1220" s="178">
        <f t="shared" si="195"/>
        <v>4.2861550478422178E-4</v>
      </c>
      <c r="X1220" s="179">
        <f t="shared" si="196"/>
        <v>2.6475682717359844E-4</v>
      </c>
      <c r="Y1220" s="179">
        <f t="shared" si="197"/>
        <v>0.108163836</v>
      </c>
      <c r="Z1220" s="186">
        <f t="shared" si="198"/>
        <v>5.6921280158710612</v>
      </c>
      <c r="AA1220" s="156">
        <f>$J1220*'9 All Base Data'!$Y1220</f>
        <v>0.62265216012746294</v>
      </c>
      <c r="AB1220" s="156">
        <f>$K1220*'9 All Base Data'!$Y1220</f>
        <v>7.7684701873735801E-2</v>
      </c>
      <c r="AC1220" s="178">
        <f>$L1220*'9 All Base Data'!$Y1220</f>
        <v>2.4427565452834607E-3</v>
      </c>
      <c r="AD1220" s="178">
        <f>IF($M1220="","",$M1220*'9 All Base Data'!$Y1220)</f>
        <v>7.375750827981703E-2</v>
      </c>
      <c r="AE1220" s="178">
        <f>IF($N1220="","",$N1220*'9 All Base Data'!$Y1220)</f>
        <v>0.10963053026998996</v>
      </c>
      <c r="AF1220" s="178">
        <f>IF($O1220="","",$O1220*'9 All Base Data'!$Y1220)</f>
        <v>3.768185890536218E-2</v>
      </c>
      <c r="AG1220" s="178">
        <f>IF($P1220="","",$P1220*'9 All Base Data'!$Y1220)</f>
        <v>2.3276174787025927E-2</v>
      </c>
      <c r="AH1220" s="167">
        <f>$Q1220*'9 All Base Data'!$Y1220</f>
        <v>695.55603763323961</v>
      </c>
      <c r="AI1220" s="178">
        <f>$R1220*'9 All Base Data'!$Y1220</f>
        <v>2.216641690053768</v>
      </c>
      <c r="AJ1220" s="178">
        <f>$S1220*'9 All Base Data'!$Y1220</f>
        <v>0.27655753867049943</v>
      </c>
      <c r="AK1220" s="178">
        <f>$T1220*'9 All Base Data'!$Y1220</f>
        <v>8.6962133012091197E-3</v>
      </c>
      <c r="AL1220" s="178">
        <f>IF($U1220="","",$U1220*'9 All Base Data'!$Y1220)</f>
        <v>4.6836017757683818E-4</v>
      </c>
      <c r="AM1220" s="178">
        <f>IF($V1220="","",$V1220*'9 All Base Data'!$Y1220)</f>
        <v>4.9717445477440441E-4</v>
      </c>
      <c r="AN1220" s="178">
        <f>IF($W1220="","",$W1220*'9 All Base Data'!$Y1220)</f>
        <v>1.7088723013581749E-4</v>
      </c>
      <c r="AO1220" s="178">
        <f>IF($X1220="","",$X1220*'9 All Base Data'!$Y1220)</f>
        <v>1.055574526591626E-4</v>
      </c>
      <c r="AP1220" s="178">
        <f>$Y1220*'9 All Base Data'!$Y1220</f>
        <v>4.3124474333260859E-2</v>
      </c>
      <c r="AQ1220" s="179">
        <f t="shared" si="199"/>
        <v>2.2694279123205892</v>
      </c>
    </row>
    <row r="1221" spans="1:43" x14ac:dyDescent="0.25">
      <c r="A1221" s="124">
        <v>571800</v>
      </c>
      <c r="B1221" s="125" t="s">
        <v>1272</v>
      </c>
      <c r="C1221" s="126" t="s">
        <v>980</v>
      </c>
      <c r="D1221" s="101" t="s">
        <v>2107</v>
      </c>
      <c r="E1221" s="142"/>
      <c r="F1221" s="191" t="str">
        <f>IF('9 All Base Data'!G1221="Rural Centre","Rural",IF('9 All Base Data'!G1221="Rural (Incl.some Off Shore Islands)","Rural",IF('9 All Base Data'!G1221="Inlet-in TA but not in Urban Area","Rural",IF('9 All Base Data'!G1221="Rural (Incl.some Off Shore Islands)","Rural",IF('9 All Base Data'!G1221="Inlet-not in TA","Rural",IF('9 All Base Data'!G1221="Inland Water not in Urban Area","Rural",IF('9 All Base Data'!G1221="Oceanic-in Region but not in TA","Rural",'9 All Base Data'!G1221)))))))</f>
        <v>Porirua Zone</v>
      </c>
      <c r="G1221" s="177">
        <f>IF('9 All Base Data'!I1221="..C","..C",'9 All Base Data'!I1221*Basecase_Pop_2006)</f>
        <v>1896</v>
      </c>
      <c r="H1221" s="177">
        <f>IF('9 All Base Data'!J1221="..C","..C",'9 All Base Data'!J1221*Basecase_Pop_2006)</f>
        <v>1185</v>
      </c>
      <c r="I1221" s="191">
        <f>IF('9 All Base Data'!L1221="..C","..C",'9 All Base Data'!L1221*Basecase_Pop_2006)</f>
        <v>42</v>
      </c>
      <c r="J1221" s="156">
        <f>IF('9 All Base Data'!$P1221=0,0,('9 All Base Data'!$P1221*Basecase_Pop_2006)/(1+(1/(BaseCase_Mort_AllAdults_30*('9 All Base Data'!$W1221*Basecase_PM10)/10))))</f>
        <v>0.43613707165109039</v>
      </c>
      <c r="K1221" s="156">
        <f>IF('9 All Base Data'!$Q1221=0,0,('9 All Base Data'!$Q1221*Basecase_Pop_2006)/(1+(1/(BaseCase_Mort_Maori_30*('9 All Base Data'!$W1221*Basecase_PM10)/10))))</f>
        <v>0.16666666666666666</v>
      </c>
      <c r="L1221" s="179">
        <f>133/(1+1/(BaseCase_Mort_Child_0_1*'9 All Base Data'!$AB$10/10))*IF('9 All Base Data'!$L1221="..C",0,'9 All Base Data'!L1221/'9 All Base Data'!$L$2022)</f>
        <v>6.1268669922819657E-3</v>
      </c>
      <c r="M1221" s="178">
        <f>IF('9 All Base Data'!$R1221="","",IF('9 All Base Data'!$R1221=0,0,('9 All Base Data'!$R1221*Basecase_Pop_2006)/(1+(1/(BaseCase_CardiacHA_All*('9 All Base Data'!$W1221*Basecase_PM10)/10)))))</f>
        <v>7.3558648111332017E-2</v>
      </c>
      <c r="N1221" s="178">
        <f>IF('9 All Base Data'!$S1221="","",IF('9 All Base Data'!$S1221=0,0,('9 All Base Data'!S1221*Basecase_Pop_2006)/(1+(1/(BaseCase_RespHA_All*('9 All Base Data'!$W1221*Basecase_PM10)/10)))))</f>
        <v>5.6105610561056111E-2</v>
      </c>
      <c r="O1221" s="178">
        <f>IF('9 All Base Data'!$T1221="","",IF('9 All Base Data'!$T1221=0,0,('9 All Base Data'!$T1221*Basecase_Pop_2006)/(1+(1/(BaseCase_RespHA_Child_1_4*('9 All Base Data'!$W1221*Basecase_PM10)/10)))))</f>
        <v>2.61437908496732E-2</v>
      </c>
      <c r="P1221" s="179">
        <f>IF('9 All Base Data'!$U1221="","",IF('9 All Base Data'!$U1221=0,0,('9 All Base Data'!$U1221*Basecase_Pop_2006)/(1+(1/(BaseCase_RespHA_Child_5_14*('9 All Base Data'!$W1221*Basecase_PM10)/10)))))</f>
        <v>9.7087378640776691E-3</v>
      </c>
      <c r="Q1221" s="156">
        <f>IF('7 Base case Results'!$G1221="..C",0,BaseCase_RADs_All*'7 Base case Results'!$G1221*('9 All Base Data'!$V1221*Basecase_PM10)/10)</f>
        <v>1023.8400000000001</v>
      </c>
      <c r="R1221" s="189">
        <f t="shared" si="190"/>
        <v>1.5526479750778817</v>
      </c>
      <c r="S1221" s="178">
        <f t="shared" si="191"/>
        <v>0.59333333333333327</v>
      </c>
      <c r="T1221" s="179">
        <f t="shared" si="192"/>
        <v>2.18116464925238E-2</v>
      </c>
      <c r="U1221" s="178">
        <f t="shared" si="193"/>
        <v>4.6709741550695835E-4</v>
      </c>
      <c r="V1221" s="178">
        <f t="shared" si="194"/>
        <v>2.5443894389438947E-4</v>
      </c>
      <c r="W1221" s="178">
        <f t="shared" si="195"/>
        <v>1.1856209150326797E-4</v>
      </c>
      <c r="X1221" s="179">
        <f t="shared" si="196"/>
        <v>4.4029126213592225E-5</v>
      </c>
      <c r="Y1221" s="179">
        <f t="shared" si="197"/>
        <v>6.3478080000000006E-2</v>
      </c>
      <c r="Z1221" s="186">
        <f t="shared" si="198"/>
        <v>1.6386592379298068</v>
      </c>
      <c r="AA1221" s="156">
        <f>$J1221*'9 All Base Data'!$Y1221</f>
        <v>0.11881333273839847</v>
      </c>
      <c r="AB1221" s="156">
        <f>$K1221*'9 All Base Data'!$Y1221</f>
        <v>4.5403666439316551E-2</v>
      </c>
      <c r="AC1221" s="178">
        <f>$L1221*'9 All Base Data'!$Y1221</f>
        <v>1.6690933514137743E-3</v>
      </c>
      <c r="AD1221" s="178">
        <f>IF($M1221="","",$M1221*'9 All Base Data'!$Y1221)</f>
        <v>2.003899393544389E-2</v>
      </c>
      <c r="AE1221" s="178">
        <f>IF($N1221="","",$N1221*'9 All Base Data'!$Y1221)</f>
        <v>1.5284402563730327E-2</v>
      </c>
      <c r="AF1221" s="178">
        <f>IF($O1221="","",$O1221*'9 All Base Data'!$Y1221)</f>
        <v>7.1221437551869096E-3</v>
      </c>
      <c r="AG1221" s="178">
        <f>IF($P1221="","",$P1221*'9 All Base Data'!$Y1221)</f>
        <v>2.6448737731640708E-3</v>
      </c>
      <c r="AH1221" s="167">
        <f>$Q1221*'9 All Base Data'!$Y1221</f>
        <v>278.91653908337923</v>
      </c>
      <c r="AI1221" s="178">
        <f>$R1221*'9 All Base Data'!$Y1221</f>
        <v>0.42297546454869855</v>
      </c>
      <c r="AJ1221" s="178">
        <f>$S1221*'9 All Base Data'!$Y1221</f>
        <v>0.16163705252396693</v>
      </c>
      <c r="AK1221" s="178">
        <f>$T1221*'9 All Base Data'!$Y1221</f>
        <v>5.9419723310330371E-3</v>
      </c>
      <c r="AL1221" s="178">
        <f>IF($U1221="","",$U1221*'9 All Base Data'!$Y1221)</f>
        <v>1.2724761149006871E-4</v>
      </c>
      <c r="AM1221" s="178">
        <f>IF($V1221="","",$V1221*'9 All Base Data'!$Y1221)</f>
        <v>6.931476562651704E-5</v>
      </c>
      <c r="AN1221" s="178">
        <f>IF($W1221="","",$W1221*'9 All Base Data'!$Y1221)</f>
        <v>3.2298921929772637E-5</v>
      </c>
      <c r="AO1221" s="178">
        <f>IF($X1221="","",$X1221*'9 All Base Data'!$Y1221)</f>
        <v>1.1994502561299061E-5</v>
      </c>
      <c r="AP1221" s="178">
        <f>$Y1221*'9 All Base Data'!$Y1221</f>
        <v>1.7292825423169511E-2</v>
      </c>
      <c r="AQ1221" s="179">
        <f t="shared" si="199"/>
        <v>0.44640682468001769</v>
      </c>
    </row>
    <row r="1222" spans="1:43" x14ac:dyDescent="0.25">
      <c r="A1222" s="124">
        <v>571900</v>
      </c>
      <c r="B1222" s="125" t="s">
        <v>1273</v>
      </c>
      <c r="C1222" s="126" t="s">
        <v>980</v>
      </c>
      <c r="D1222" s="101" t="s">
        <v>2107</v>
      </c>
      <c r="E1222" s="142"/>
      <c r="F1222" s="191" t="str">
        <f>IF('9 All Base Data'!G1222="Rural Centre","Rural",IF('9 All Base Data'!G1222="Rural (Incl.some Off Shore Islands)","Rural",IF('9 All Base Data'!G1222="Inlet-in TA but not in Urban Area","Rural",IF('9 All Base Data'!G1222="Rural (Incl.some Off Shore Islands)","Rural",IF('9 All Base Data'!G1222="Inlet-not in TA","Rural",IF('9 All Base Data'!G1222="Inland Water not in Urban Area","Rural",IF('9 All Base Data'!G1222="Oceanic-in Region but not in TA","Rural",'9 All Base Data'!G1222)))))))</f>
        <v>Porirua Zone</v>
      </c>
      <c r="G1222" s="177">
        <f>IF('9 All Base Data'!I1222="..C","..C",'9 All Base Data'!I1222*Basecase_Pop_2006)</f>
        <v>2118</v>
      </c>
      <c r="H1222" s="177">
        <f>IF('9 All Base Data'!J1222="..C","..C",'9 All Base Data'!J1222*Basecase_Pop_2006)</f>
        <v>1395</v>
      </c>
      <c r="I1222" s="191">
        <f>IF('9 All Base Data'!L1222="..C","..C",'9 All Base Data'!L1222*Basecase_Pop_2006)</f>
        <v>30</v>
      </c>
      <c r="J1222" s="156">
        <f>IF('9 All Base Data'!$P1222=0,0,('9 All Base Data'!$P1222*Basecase_Pop_2006)/(1+(1/(BaseCase_Mort_AllAdults_30*('9 All Base Data'!$W1222*Basecase_PM10)/10))))</f>
        <v>0.33837312928305829</v>
      </c>
      <c r="K1222" s="156">
        <f>IF('9 All Base Data'!$Q1222=0,0,('9 All Base Data'!$Q1222*Basecase_Pop_2006)/(1+(1/(BaseCase_Mort_Maori_30*('9 All Base Data'!$W1222*Basecase_PM10)/10))))</f>
        <v>0</v>
      </c>
      <c r="L1222" s="179">
        <f>133/(1+1/(BaseCase_Mort_Child_0_1*'9 All Base Data'!$AB$10/10))*IF('9 All Base Data'!$L1222="..C",0,'9 All Base Data'!L1222/'9 All Base Data'!$L$2022)</f>
        <v>4.3763335659156898E-3</v>
      </c>
      <c r="M1222" s="178">
        <f>IF('9 All Base Data'!$R1222="","",IF('9 All Base Data'!$R1222=0,0,('9 All Base Data'!$R1222*Basecase_Pop_2006)/(1+(1/(BaseCase_CardiacHA_All*('9 All Base Data'!$W1222*Basecase_PM10)/10)))))</f>
        <v>0.1201278716518079</v>
      </c>
      <c r="N1222" s="178">
        <f>IF('9 All Base Data'!$S1222="","",IF('9 All Base Data'!$S1222=0,0,('9 All Base Data'!S1222*Basecase_Pop_2006)/(1+(1/(BaseCase_RespHA_All*('9 All Base Data'!$W1222*Basecase_PM10)/10)))))</f>
        <v>0.2550472614695517</v>
      </c>
      <c r="O1222" s="178">
        <f>IF('9 All Base Data'!$T1222="","",IF('9 All Base Data'!$T1222=0,0,('9 All Base Data'!$T1222*Basecase_Pop_2006)/(1+(1/(BaseCase_RespHA_Child_1_4*('9 All Base Data'!$W1222*Basecase_PM10)/10)))))</f>
        <v>8.6636724598060266E-2</v>
      </c>
      <c r="P1222" s="179">
        <f>IF('9 All Base Data'!$U1222="","",IF('9 All Base Data'!$U1222=0,0,('9 All Base Data'!$U1222*Basecase_Pop_2006)/(1+(1/(BaseCase_RespHA_Child_5_14*('9 All Base Data'!$W1222*Basecase_PM10)/10)))))</f>
        <v>3.5028466660233522E-2</v>
      </c>
      <c r="Q1222" s="156">
        <f>IF('7 Base case Results'!$G1222="..C",0,BaseCase_RADs_All*'7 Base case Results'!$G1222*('9 All Base Data'!$V1222*Basecase_PM10)/10)</f>
        <v>1383.9012</v>
      </c>
      <c r="R1222" s="189">
        <f t="shared" si="190"/>
        <v>1.2046083402476875</v>
      </c>
      <c r="S1222" s="178">
        <f t="shared" si="191"/>
        <v>0</v>
      </c>
      <c r="T1222" s="179">
        <f t="shared" si="192"/>
        <v>1.5579747494659856E-2</v>
      </c>
      <c r="U1222" s="178">
        <f t="shared" si="193"/>
        <v>7.628119849889802E-4</v>
      </c>
      <c r="V1222" s="178">
        <f t="shared" si="194"/>
        <v>1.1566393307644168E-3</v>
      </c>
      <c r="W1222" s="178">
        <f t="shared" si="195"/>
        <v>3.9289754605220331E-4</v>
      </c>
      <c r="X1222" s="179">
        <f t="shared" si="196"/>
        <v>1.58854096304159E-4</v>
      </c>
      <c r="Y1222" s="179">
        <f t="shared" si="197"/>
        <v>8.5801874400000006E-2</v>
      </c>
      <c r="Z1222" s="186">
        <f t="shared" si="198"/>
        <v>1.3079094134581009</v>
      </c>
      <c r="AA1222" s="156">
        <f>$J1222*'9 All Base Data'!$Y1222</f>
        <v>0.13490796802761698</v>
      </c>
      <c r="AB1222" s="156">
        <f>$K1222*'9 All Base Data'!$Y1222</f>
        <v>0</v>
      </c>
      <c r="AC1222" s="178">
        <f>$L1222*'9 All Base Data'!$Y1222</f>
        <v>1.7448261037739004E-3</v>
      </c>
      <c r="AD1222" s="178">
        <f>IF($M1222="","",$M1222*'9 All Base Data'!$Y1222)</f>
        <v>4.7894485895985092E-2</v>
      </c>
      <c r="AE1222" s="178">
        <f>IF($N1222="","",$N1222*'9 All Base Data'!$Y1222)</f>
        <v>0.10168628894607763</v>
      </c>
      <c r="AF1222" s="178">
        <f>IF($O1222="","",$O1222*'9 All Base Data'!$Y1222)</f>
        <v>3.4541703996581997E-2</v>
      </c>
      <c r="AG1222" s="178">
        <f>IF($P1222="","",$P1222*'9 All Base Data'!$Y1222)</f>
        <v>1.3965704872215556E-2</v>
      </c>
      <c r="AH1222" s="167">
        <f>$Q1222*'9 All Base Data'!$Y1222</f>
        <v>551.7556882798508</v>
      </c>
      <c r="AI1222" s="178">
        <f>$R1222*'9 All Base Data'!$Y1222</f>
        <v>0.48027236617831642</v>
      </c>
      <c r="AJ1222" s="178">
        <f>$S1222*'9 All Base Data'!$Y1222</f>
        <v>0</v>
      </c>
      <c r="AK1222" s="178">
        <f>$T1222*'9 All Base Data'!$Y1222</f>
        <v>6.2115809294350857E-3</v>
      </c>
      <c r="AL1222" s="178">
        <f>IF($U1222="","",$U1222*'9 All Base Data'!$Y1222)</f>
        <v>3.0412998543950538E-4</v>
      </c>
      <c r="AM1222" s="178">
        <f>IF($V1222="","",$V1222*'9 All Base Data'!$Y1222)</f>
        <v>4.6114732037046201E-4</v>
      </c>
      <c r="AN1222" s="178">
        <f>IF($W1222="","",$W1222*'9 All Base Data'!$Y1222)</f>
        <v>1.5664662762449936E-4</v>
      </c>
      <c r="AO1222" s="178">
        <f>IF($X1222="","",$X1222*'9 All Base Data'!$Y1222)</f>
        <v>6.333447159549753E-5</v>
      </c>
      <c r="AP1222" s="178">
        <f>$Y1222*'9 All Base Data'!$Y1222</f>
        <v>3.4208852673350755E-2</v>
      </c>
      <c r="AQ1222" s="179">
        <f t="shared" si="199"/>
        <v>0.52145807708691216</v>
      </c>
    </row>
    <row r="1223" spans="1:43" x14ac:dyDescent="0.25">
      <c r="A1223" s="124">
        <v>572000</v>
      </c>
      <c r="B1223" s="125" t="s">
        <v>1274</v>
      </c>
      <c r="C1223" s="126" t="s">
        <v>980</v>
      </c>
      <c r="D1223" s="101" t="s">
        <v>2107</v>
      </c>
      <c r="E1223" s="142"/>
      <c r="F1223" s="191" t="str">
        <f>IF('9 All Base Data'!G1223="Rural Centre","Rural",IF('9 All Base Data'!G1223="Rural (Incl.some Off Shore Islands)","Rural",IF('9 All Base Data'!G1223="Inlet-in TA but not in Urban Area","Rural",IF('9 All Base Data'!G1223="Rural (Incl.some Off Shore Islands)","Rural",IF('9 All Base Data'!G1223="Inlet-not in TA","Rural",IF('9 All Base Data'!G1223="Inland Water not in Urban Area","Rural",IF('9 All Base Data'!G1223="Oceanic-in Region but not in TA","Rural",'9 All Base Data'!G1223)))))))</f>
        <v>Porirua Zone</v>
      </c>
      <c r="G1223" s="177">
        <f>IF('9 All Base Data'!I1223="..C","..C",'9 All Base Data'!I1223*Basecase_Pop_2006)</f>
        <v>2553</v>
      </c>
      <c r="H1223" s="177">
        <f>IF('9 All Base Data'!J1223="..C","..C",'9 All Base Data'!J1223*Basecase_Pop_2006)</f>
        <v>1683</v>
      </c>
      <c r="I1223" s="191">
        <f>IF('9 All Base Data'!L1223="..C","..C",'9 All Base Data'!L1223*Basecase_Pop_2006)</f>
        <v>36</v>
      </c>
      <c r="J1223" s="156">
        <f>IF('9 All Base Data'!$P1223=0,0,('9 All Base Data'!$P1223*Basecase_Pop_2006)/(1+(1/(BaseCase_Mort_AllAdults_30*('9 All Base Data'!$W1223*Basecase_PM10)/10))))</f>
        <v>0.6246888540610307</v>
      </c>
      <c r="K1223" s="156">
        <f>IF('9 All Base Data'!$Q1223=0,0,('9 All Base Data'!$Q1223*Basecase_Pop_2006)/(1+(1/(BaseCase_Mort_Maori_30*('9 All Base Data'!$W1223*Basecase_PM10)/10))))</f>
        <v>0.12989801395598496</v>
      </c>
      <c r="L1223" s="179">
        <f>133/(1+1/(BaseCase_Mort_Child_0_1*'9 All Base Data'!$AB$10/10))*IF('9 All Base Data'!$L1223="..C",0,'9 All Base Data'!L1223/'9 All Base Data'!$L$2022)</f>
        <v>5.2516002790988277E-3</v>
      </c>
      <c r="M1223" s="178">
        <f>IF('9 All Base Data'!$R1223="","",IF('9 All Base Data'!$R1223=0,0,('9 All Base Data'!$R1223*Basecase_Pop_2006)/(1+(1/(BaseCase_CardiacHA_All*('9 All Base Data'!$W1223*Basecase_PM10)/10)))))</f>
        <v>0.11292019935269941</v>
      </c>
      <c r="N1223" s="178">
        <f>IF('9 All Base Data'!$S1223="","",IF('9 All Base Data'!$S1223=0,0,('9 All Base Data'!S1223*Basecase_Pop_2006)/(1+(1/(BaseCase_RespHA_All*('9 All Base Data'!$W1223*Basecase_PM10)/10)))))</f>
        <v>0.13150874419523761</v>
      </c>
      <c r="O1223" s="178">
        <f>IF('9 All Base Data'!$T1223="","",IF('9 All Base Data'!$T1223=0,0,('9 All Base Data'!$T1223*Basecase_Pop_2006)/(1+(1/(BaseCase_RespHA_Child_1_4*('9 All Base Data'!$W1223*Basecase_PM10)/10)))))</f>
        <v>3.9380329362754672E-2</v>
      </c>
      <c r="P1223" s="179">
        <f>IF('9 All Base Data'!$U1223="","",IF('9 All Base Data'!$U1223=0,0,('9 All Base Data'!$U1223*Basecase_Pop_2006)/(1+(1/(BaseCase_RespHA_Child_5_14*('9 All Base Data'!$W1223*Basecase_PM10)/10)))))</f>
        <v>4.6704622213644693E-2</v>
      </c>
      <c r="Q1223" s="156">
        <f>IF('7 Base case Results'!$G1223="..C",0,BaseCase_RADs_All*'7 Base case Results'!$G1223*('9 All Base Data'!$V1223*Basecase_PM10)/10)</f>
        <v>1668.1302000000001</v>
      </c>
      <c r="R1223" s="189">
        <f t="shared" si="190"/>
        <v>2.2238923204572694</v>
      </c>
      <c r="S1223" s="178">
        <f t="shared" si="191"/>
        <v>0.46243692968330646</v>
      </c>
      <c r="T1223" s="179">
        <f t="shared" si="192"/>
        <v>1.8695696993591828E-2</v>
      </c>
      <c r="U1223" s="178">
        <f t="shared" si="193"/>
        <v>7.1704326588964125E-4</v>
      </c>
      <c r="V1223" s="178">
        <f t="shared" si="194"/>
        <v>5.9639215492540254E-4</v>
      </c>
      <c r="W1223" s="178">
        <f t="shared" si="195"/>
        <v>1.7858979366009242E-4</v>
      </c>
      <c r="X1223" s="179">
        <f t="shared" si="196"/>
        <v>2.1180546173887868E-4</v>
      </c>
      <c r="Y1223" s="179">
        <f t="shared" si="197"/>
        <v>0.10342407240000001</v>
      </c>
      <c r="Z1223" s="186">
        <f t="shared" si="198"/>
        <v>2.3473255252716765</v>
      </c>
      <c r="AA1223" s="156">
        <f>$J1223*'9 All Base Data'!$Y1223</f>
        <v>0.24906086405098518</v>
      </c>
      <c r="AB1223" s="156">
        <f>$K1223*'9 All Base Data'!$Y1223</f>
        <v>5.1789801249157198E-2</v>
      </c>
      <c r="AC1223" s="178">
        <f>$L1223*'9 All Base Data'!$Y1223</f>
        <v>2.0937913245286802E-3</v>
      </c>
      <c r="AD1223" s="178">
        <f>IF($M1223="","",$M1223*'9 All Base Data'!$Y1223)</f>
        <v>4.502081674222598E-2</v>
      </c>
      <c r="AE1223" s="178">
        <f>IF($N1223="","",$N1223*'9 All Base Data'!$Y1223)</f>
        <v>5.2431992737821287E-2</v>
      </c>
      <c r="AF1223" s="178">
        <f>IF($O1223="","",$O1223*'9 All Base Data'!$Y1223)</f>
        <v>1.5700774543900911E-2</v>
      </c>
      <c r="AG1223" s="178">
        <f>IF($P1223="","",$P1223*'9 All Base Data'!$Y1223)</f>
        <v>1.862093982962074E-2</v>
      </c>
      <c r="AH1223" s="167">
        <f>$Q1223*'9 All Base Data'!$Y1223</f>
        <v>665.07661575942359</v>
      </c>
      <c r="AI1223" s="178">
        <f>$R1223*'9 All Base Data'!$Y1223</f>
        <v>0.88665667602150733</v>
      </c>
      <c r="AJ1223" s="178">
        <f>$S1223*'9 All Base Data'!$Y1223</f>
        <v>0.18437169244699964</v>
      </c>
      <c r="AK1223" s="178">
        <f>$T1223*'9 All Base Data'!$Y1223</f>
        <v>7.4538971153221027E-3</v>
      </c>
      <c r="AL1223" s="178">
        <f>IF($U1223="","",$U1223*'9 All Base Data'!$Y1223)</f>
        <v>2.85882186313135E-4</v>
      </c>
      <c r="AM1223" s="178">
        <f>IF($V1223="","",$V1223*'9 All Base Data'!$Y1223)</f>
        <v>2.3777908706601952E-4</v>
      </c>
      <c r="AN1223" s="178">
        <f>IF($W1223="","",$W1223*'9 All Base Data'!$Y1223)</f>
        <v>7.1203012556590617E-5</v>
      </c>
      <c r="AO1223" s="178">
        <f>IF($X1223="","",$X1223*'9 All Base Data'!$Y1223)</f>
        <v>8.4445962127330045E-5</v>
      </c>
      <c r="AP1223" s="178">
        <f>$Y1223*'9 All Base Data'!$Y1223</f>
        <v>4.1234750177084264E-2</v>
      </c>
      <c r="AQ1223" s="179">
        <f t="shared" si="199"/>
        <v>0.93586898458729273</v>
      </c>
    </row>
    <row r="1224" spans="1:43" x14ac:dyDescent="0.25">
      <c r="A1224" s="124">
        <v>572100</v>
      </c>
      <c r="B1224" s="125" t="s">
        <v>1275</v>
      </c>
      <c r="C1224" s="126" t="s">
        <v>980</v>
      </c>
      <c r="D1224" s="101" t="s">
        <v>2107</v>
      </c>
      <c r="E1224" s="142"/>
      <c r="F1224" s="191" t="str">
        <f>IF('9 All Base Data'!G1224="Rural Centre","Rural",IF('9 All Base Data'!G1224="Rural (Incl.some Off Shore Islands)","Rural",IF('9 All Base Data'!G1224="Inlet-in TA but not in Urban Area","Rural",IF('9 All Base Data'!G1224="Rural (Incl.some Off Shore Islands)","Rural",IF('9 All Base Data'!G1224="Inlet-not in TA","Rural",IF('9 All Base Data'!G1224="Inland Water not in Urban Area","Rural",IF('9 All Base Data'!G1224="Oceanic-in Region but not in TA","Rural",'9 All Base Data'!G1224)))))))</f>
        <v>Porirua Zone</v>
      </c>
      <c r="G1224" s="177">
        <f>IF('9 All Base Data'!I1224="..C","..C",'9 All Base Data'!I1224*Basecase_Pop_2006)</f>
        <v>2544</v>
      </c>
      <c r="H1224" s="177">
        <f>IF('9 All Base Data'!J1224="..C","..C",'9 All Base Data'!J1224*Basecase_Pop_2006)</f>
        <v>1596</v>
      </c>
      <c r="I1224" s="191">
        <f>IF('9 All Base Data'!L1224="..C","..C",'9 All Base Data'!L1224*Basecase_Pop_2006)</f>
        <v>33</v>
      </c>
      <c r="J1224" s="156">
        <f>IF('9 All Base Data'!$P1224=0,0,('9 All Base Data'!$P1224*Basecase_Pop_2006)/(1+(1/(BaseCase_Mort_AllAdults_30*('9 All Base Data'!$W1224*Basecase_PM10)/10))))</f>
        <v>0.59866015180848786</v>
      </c>
      <c r="K1224" s="156">
        <f>IF('9 All Base Data'!$Q1224=0,0,('9 All Base Data'!$Q1224*Basecase_Pop_2006)/(1+(1/(BaseCase_Mort_Maori_30*('9 All Base Data'!$W1224*Basecase_PM10)/10))))</f>
        <v>0</v>
      </c>
      <c r="L1224" s="179">
        <f>133/(1+1/(BaseCase_Mort_Child_0_1*'9 All Base Data'!$AB$10/10))*IF('9 All Base Data'!$L1224="..C",0,'9 All Base Data'!L1224/'9 All Base Data'!$L$2022)</f>
        <v>4.8139669225072592E-3</v>
      </c>
      <c r="M1224" s="178">
        <f>IF('9 All Base Data'!$R1224="","",IF('9 All Base Data'!$R1224=0,0,('9 All Base Data'!$R1224*Basecase_Pop_2006)/(1+(1/(BaseCase_CardiacHA_All*('9 All Base Data'!$W1224*Basecase_PM10)/10)))))</f>
        <v>0.12253042908484404</v>
      </c>
      <c r="N1224" s="178">
        <f>IF('9 All Base Data'!$S1224="","",IF('9 All Base Data'!$S1224=0,0,('9 All Base Data'!S1224*Basecase_Pop_2006)/(1+(1/(BaseCase_RespHA_All*('9 All Base Data'!$W1224*Basecase_PM10)/10)))))</f>
        <v>0.15541942495800809</v>
      </c>
      <c r="O1224" s="178">
        <f>IF('9 All Base Data'!$T1224="","",IF('9 All Base Data'!$T1224=0,0,('9 All Base Data'!$T1224*Basecase_Pop_2006)/(1+(1/(BaseCase_RespHA_Child_1_4*('9 All Base Data'!$W1224*Basecase_PM10)/10)))))</f>
        <v>2.3628197617652801E-2</v>
      </c>
      <c r="P1224" s="179">
        <f>IF('9 All Base Data'!$U1224="","",IF('9 All Base Data'!$U1224=0,0,('9 All Base Data'!$U1224*Basecase_Pop_2006)/(1+(1/(BaseCase_RespHA_Child_5_14*('9 All Base Data'!$W1224*Basecase_PM10)/10)))))</f>
        <v>4.6704622213644693E-2</v>
      </c>
      <c r="Q1224" s="156">
        <f>IF('7 Base case Results'!$G1224="..C",0,BaseCase_RADs_All*'7 Base case Results'!$G1224*('9 All Base Data'!$V1224*Basecase_PM10)/10)</f>
        <v>1662.2495999999999</v>
      </c>
      <c r="R1224" s="189">
        <f t="shared" si="190"/>
        <v>2.1312301404382166</v>
      </c>
      <c r="S1224" s="178">
        <f t="shared" si="191"/>
        <v>0</v>
      </c>
      <c r="T1224" s="179">
        <f t="shared" si="192"/>
        <v>1.7137722244125842E-2</v>
      </c>
      <c r="U1224" s="178">
        <f t="shared" si="193"/>
        <v>7.780682246887596E-4</v>
      </c>
      <c r="V1224" s="178">
        <f t="shared" si="194"/>
        <v>7.0482709218456672E-4</v>
      </c>
      <c r="W1224" s="178">
        <f t="shared" si="195"/>
        <v>1.0715387619605544E-4</v>
      </c>
      <c r="X1224" s="179">
        <f t="shared" si="196"/>
        <v>2.1180546173887868E-4</v>
      </c>
      <c r="Y1224" s="179">
        <f t="shared" si="197"/>
        <v>0.10305947519999999</v>
      </c>
      <c r="Z1224" s="186">
        <f t="shared" si="198"/>
        <v>2.2529102331992159</v>
      </c>
      <c r="AA1224" s="156">
        <f>$J1224*'9 All Base Data'!$Y1224</f>
        <v>0.23868332804886086</v>
      </c>
      <c r="AB1224" s="156">
        <f>$K1224*'9 All Base Data'!$Y1224</f>
        <v>0</v>
      </c>
      <c r="AC1224" s="178">
        <f>$L1224*'9 All Base Data'!$Y1224</f>
        <v>1.9193087141512906E-3</v>
      </c>
      <c r="AD1224" s="178">
        <f>IF($M1224="","",$M1224*'9 All Base Data'!$Y1224)</f>
        <v>4.8852375613904792E-2</v>
      </c>
      <c r="AE1224" s="178">
        <f>IF($N1224="","",$N1224*'9 All Base Data'!$Y1224)</f>
        <v>6.1965082326516069E-2</v>
      </c>
      <c r="AF1224" s="178">
        <f>IF($O1224="","",$O1224*'9 All Base Data'!$Y1224)</f>
        <v>9.4204647263405449E-3</v>
      </c>
      <c r="AG1224" s="178">
        <f>IF($P1224="","",$P1224*'9 All Base Data'!$Y1224)</f>
        <v>1.862093982962074E-2</v>
      </c>
      <c r="AH1224" s="167">
        <f>$Q1224*'9 All Base Data'!$Y1224</f>
        <v>662.73204484605299</v>
      </c>
      <c r="AI1224" s="178">
        <f>$R1224*'9 All Base Data'!$Y1224</f>
        <v>0.84971264785394451</v>
      </c>
      <c r="AJ1224" s="178">
        <f>$S1224*'9 All Base Data'!$Y1224</f>
        <v>0</v>
      </c>
      <c r="AK1224" s="178">
        <f>$T1224*'9 All Base Data'!$Y1224</f>
        <v>6.8327390223785938E-3</v>
      </c>
      <c r="AL1224" s="178">
        <f>IF($U1224="","",$U1224*'9 All Base Data'!$Y1224)</f>
        <v>3.1021258514829535E-4</v>
      </c>
      <c r="AM1224" s="178">
        <f>IF($V1224="","",$V1224*'9 All Base Data'!$Y1224)</f>
        <v>2.8101164835075038E-4</v>
      </c>
      <c r="AN1224" s="178">
        <f>IF($W1224="","",$W1224*'9 All Base Data'!$Y1224)</f>
        <v>4.2721807533954371E-5</v>
      </c>
      <c r="AO1224" s="178">
        <f>IF($X1224="","",$X1224*'9 All Base Data'!$Y1224)</f>
        <v>8.4445962127330045E-5</v>
      </c>
      <c r="AP1224" s="178">
        <f>$Y1224*'9 All Base Data'!$Y1224</f>
        <v>4.1089386780455282E-2</v>
      </c>
      <c r="AQ1224" s="179">
        <f t="shared" si="199"/>
        <v>0.89822599789027735</v>
      </c>
    </row>
    <row r="1225" spans="1:43" x14ac:dyDescent="0.25">
      <c r="A1225" s="124">
        <v>572200</v>
      </c>
      <c r="B1225" s="125" t="s">
        <v>1276</v>
      </c>
      <c r="C1225" s="126" t="s">
        <v>980</v>
      </c>
      <c r="D1225" s="101" t="s">
        <v>2107</v>
      </c>
      <c r="E1225" s="142"/>
      <c r="F1225" s="191" t="str">
        <f>IF('9 All Base Data'!G1225="Rural Centre","Rural",IF('9 All Base Data'!G1225="Rural (Incl.some Off Shore Islands)","Rural",IF('9 All Base Data'!G1225="Inlet-in TA but not in Urban Area","Rural",IF('9 All Base Data'!G1225="Rural (Incl.some Off Shore Islands)","Rural",IF('9 All Base Data'!G1225="Inlet-not in TA","Rural",IF('9 All Base Data'!G1225="Inland Water not in Urban Area","Rural",IF('9 All Base Data'!G1225="Oceanic-in Region but not in TA","Rural",'9 All Base Data'!G1225)))))))</f>
        <v>Porirua Zone</v>
      </c>
      <c r="G1225" s="177">
        <f>IF('9 All Base Data'!I1225="..C","..C",'9 All Base Data'!I1225*Basecase_Pop_2006)</f>
        <v>2751</v>
      </c>
      <c r="H1225" s="177">
        <f>IF('9 All Base Data'!J1225="..C","..C",'9 All Base Data'!J1225*Basecase_Pop_2006)</f>
        <v>1674</v>
      </c>
      <c r="I1225" s="191">
        <f>IF('9 All Base Data'!L1225="..C","..C",'9 All Base Data'!L1225*Basecase_Pop_2006)</f>
        <v>39</v>
      </c>
      <c r="J1225" s="156">
        <f>IF('9 All Base Data'!$P1225=0,0,('9 All Base Data'!$P1225*Basecase_Pop_2006)/(1+(1/(BaseCase_Mort_AllAdults_30*('9 All Base Data'!$W1225*Basecase_PM10)/10))))</f>
        <v>0.65071755631357375</v>
      </c>
      <c r="K1225" s="156">
        <f>IF('9 All Base Data'!$Q1225=0,0,('9 All Base Data'!$Q1225*Basecase_Pop_2006)/(1+(1/(BaseCase_Mort_Maori_30*('9 All Base Data'!$W1225*Basecase_PM10)/10))))</f>
        <v>0</v>
      </c>
      <c r="L1225" s="179">
        <f>133/(1+1/(BaseCase_Mort_Child_0_1*'9 All Base Data'!$AB$10/10))*IF('9 All Base Data'!$L1225="..C",0,'9 All Base Data'!L1225/'9 All Base Data'!$L$2022)</f>
        <v>5.6892336356903963E-3</v>
      </c>
      <c r="M1225" s="178">
        <f>IF('9 All Base Data'!$R1225="","",IF('9 All Base Data'!$R1225=0,0,('9 All Base Data'!$R1225*Basecase_Pop_2006)/(1+(1/(BaseCase_CardiacHA_All*('9 All Base Data'!$W1225*Basecase_PM10)/10)))))</f>
        <v>0.1297381013839525</v>
      </c>
      <c r="N1225" s="178">
        <f>IF('9 All Base Data'!$S1225="","",IF('9 All Base Data'!$S1225=0,0,('9 All Base Data'!S1225*Basecase_Pop_2006)/(1+(1/(BaseCase_RespHA_All*('9 All Base Data'!$W1225*Basecase_PM10)/10)))))</f>
        <v>0.20722589994401078</v>
      </c>
      <c r="O1225" s="178">
        <f>IF('9 All Base Data'!$T1225="","",IF('9 All Base Data'!$T1225=0,0,('9 All Base Data'!$T1225*Basecase_Pop_2006)/(1+(1/(BaseCase_RespHA_Child_1_4*('9 All Base Data'!$W1225*Basecase_PM10)/10)))))</f>
        <v>6.3008526980407459E-2</v>
      </c>
      <c r="P1225" s="179">
        <f>IF('9 All Base Data'!$U1225="","",IF('9 All Base Data'!$U1225=0,0,('9 All Base Data'!$U1225*Basecase_Pop_2006)/(1+(1/(BaseCase_RespHA_Child_5_14*('9 All Base Data'!$W1225*Basecase_PM10)/10)))))</f>
        <v>7.0056933320467044E-2</v>
      </c>
      <c r="Q1225" s="156">
        <f>IF('7 Base case Results'!$G1225="..C",0,BaseCase_RADs_All*'7 Base case Results'!$G1225*('9 All Base Data'!$V1225*Basecase_PM10)/10)</f>
        <v>1797.5034000000001</v>
      </c>
      <c r="R1225" s="189">
        <f t="shared" si="190"/>
        <v>2.3165545004763226</v>
      </c>
      <c r="S1225" s="178">
        <f t="shared" si="191"/>
        <v>0</v>
      </c>
      <c r="T1225" s="179">
        <f t="shared" si="192"/>
        <v>2.0253671743057811E-2</v>
      </c>
      <c r="U1225" s="178">
        <f t="shared" si="193"/>
        <v>8.2383694378809845E-4</v>
      </c>
      <c r="V1225" s="178">
        <f t="shared" si="194"/>
        <v>9.3976945624608889E-4</v>
      </c>
      <c r="W1225" s="178">
        <f t="shared" si="195"/>
        <v>2.8574366985614785E-4</v>
      </c>
      <c r="X1225" s="179">
        <f t="shared" si="196"/>
        <v>3.1770819260831801E-4</v>
      </c>
      <c r="Y1225" s="179">
        <f t="shared" si="197"/>
        <v>0.1114452108</v>
      </c>
      <c r="Z1225" s="186">
        <f t="shared" si="198"/>
        <v>2.4500169894194146</v>
      </c>
      <c r="AA1225" s="156">
        <f>$J1225*'9 All Base Data'!$Y1225</f>
        <v>0.25943840005310959</v>
      </c>
      <c r="AB1225" s="156">
        <f>$K1225*'9 All Base Data'!$Y1225</f>
        <v>0</v>
      </c>
      <c r="AC1225" s="178">
        <f>$L1225*'9 All Base Data'!$Y1225</f>
        <v>2.2682739349060704E-3</v>
      </c>
      <c r="AD1225" s="178">
        <f>IF($M1225="","",$M1225*'9 All Base Data'!$Y1225)</f>
        <v>5.172604476766389E-2</v>
      </c>
      <c r="AE1225" s="178">
        <f>IF($N1225="","",$N1225*'9 All Base Data'!$Y1225)</f>
        <v>8.2620109768688083E-2</v>
      </c>
      <c r="AF1225" s="178">
        <f>IF($O1225="","",$O1225*'9 All Base Data'!$Y1225)</f>
        <v>2.5121239270241451E-2</v>
      </c>
      <c r="AG1225" s="178">
        <f>IF($P1225="","",$P1225*'9 All Base Data'!$Y1225)</f>
        <v>2.7931409744431111E-2</v>
      </c>
      <c r="AH1225" s="167">
        <f>$Q1225*'9 All Base Data'!$Y1225</f>
        <v>716.6571758535739</v>
      </c>
      <c r="AI1225" s="178">
        <f>$R1225*'9 All Base Data'!$Y1225</f>
        <v>0.92360070418907025</v>
      </c>
      <c r="AJ1225" s="178">
        <f>$S1225*'9 All Base Data'!$Y1225</f>
        <v>0</v>
      </c>
      <c r="AK1225" s="178">
        <f>$T1225*'9 All Base Data'!$Y1225</f>
        <v>8.0750552082656107E-3</v>
      </c>
      <c r="AL1225" s="178">
        <f>IF($U1225="","",$U1225*'9 All Base Data'!$Y1225)</f>
        <v>3.2846038427466573E-4</v>
      </c>
      <c r="AM1225" s="178">
        <f>IF($V1225="","",$V1225*'9 All Base Data'!$Y1225)</f>
        <v>3.7468219780100045E-4</v>
      </c>
      <c r="AN1225" s="178">
        <f>IF($W1225="","",$W1225*'9 All Base Data'!$Y1225)</f>
        <v>1.1392482009054498E-4</v>
      </c>
      <c r="AO1225" s="178">
        <f>IF($X1225="","",$X1225*'9 All Base Data'!$Y1225)</f>
        <v>1.2666894319099506E-4</v>
      </c>
      <c r="AP1225" s="178">
        <f>$Y1225*'9 All Base Data'!$Y1225</f>
        <v>4.4432744902921581E-2</v>
      </c>
      <c r="AQ1225" s="179">
        <f t="shared" si="199"/>
        <v>0.97681164688233313</v>
      </c>
    </row>
    <row r="1226" spans="1:43" x14ac:dyDescent="0.25">
      <c r="A1226" s="124">
        <v>572300</v>
      </c>
      <c r="B1226" s="125" t="s">
        <v>1277</v>
      </c>
      <c r="C1226" s="126" t="s">
        <v>980</v>
      </c>
      <c r="D1226" s="101" t="s">
        <v>2107</v>
      </c>
      <c r="E1226" s="142"/>
      <c r="F1226" s="191" t="str">
        <f>IF('9 All Base Data'!G1226="Rural Centre","Rural",IF('9 All Base Data'!G1226="Rural (Incl.some Off Shore Islands)","Rural",IF('9 All Base Data'!G1226="Inlet-in TA but not in Urban Area","Rural",IF('9 All Base Data'!G1226="Rural (Incl.some Off Shore Islands)","Rural",IF('9 All Base Data'!G1226="Inlet-not in TA","Rural",IF('9 All Base Data'!G1226="Inland Water not in Urban Area","Rural",IF('9 All Base Data'!G1226="Oceanic-in Region but not in TA","Rural",'9 All Base Data'!G1226)))))))</f>
        <v>Rural</v>
      </c>
      <c r="G1226" s="177">
        <f>IF('9 All Base Data'!I1226="..C","..C",'9 All Base Data'!I1226*Basecase_Pop_2006)</f>
        <v>3</v>
      </c>
      <c r="H1226" s="177" t="str">
        <f>IF('9 All Base Data'!J1226="..C","..C",'9 All Base Data'!J1226*Basecase_Pop_2006)</f>
        <v>..C</v>
      </c>
      <c r="I1226" s="191" t="str">
        <f>IF('9 All Base Data'!L1226="..C","..C",'9 All Base Data'!L1226*Basecase_Pop_2006)</f>
        <v>..C</v>
      </c>
      <c r="J1226" s="156">
        <f>IF('9 All Base Data'!$P1226=0,0,('9 All Base Data'!$P1226*Basecase_Pop_2006)/(1+(1/(BaseCase_Mort_AllAdults_30*('9 All Base Data'!$W1226*Basecase_PM10)/10))))</f>
        <v>0</v>
      </c>
      <c r="K1226" s="156">
        <f>IF('9 All Base Data'!$Q1226=0,0,('9 All Base Data'!$Q1226*Basecase_Pop_2006)/(1+(1/(BaseCase_Mort_Maori_30*('9 All Base Data'!$W1226*Basecase_PM10)/10))))</f>
        <v>0</v>
      </c>
      <c r="L1226" s="179">
        <f>133/(1+1/(BaseCase_Mort_Child_0_1*'9 All Base Data'!$AB$10/10))*IF('9 All Base Data'!$L1226="..C",0,'9 All Base Data'!L1226/'9 All Base Data'!$L$2022)</f>
        <v>0</v>
      </c>
      <c r="M1226" s="178">
        <f>IF('9 All Base Data'!$R1226="","",IF('9 All Base Data'!$R1226=0,0,('9 All Base Data'!$R1226*Basecase_Pop_2006)/(1+(1/(BaseCase_CardiacHA_All*('9 All Base Data'!$W1226*Basecase_PM10)/10)))))</f>
        <v>0</v>
      </c>
      <c r="N1226" s="178">
        <f>IF('9 All Base Data'!$S1226="","",IF('9 All Base Data'!$S1226=0,0,('9 All Base Data'!S1226*Basecase_Pop_2006)/(1+(1/(BaseCase_RespHA_All*('9 All Base Data'!$W1226*Basecase_PM10)/10)))))</f>
        <v>0</v>
      </c>
      <c r="O1226" s="178">
        <f>IF('9 All Base Data'!$T1226="","",IF('9 All Base Data'!$T1226=0,0,('9 All Base Data'!$T1226*Basecase_Pop_2006)/(1+(1/(BaseCase_RespHA_Child_1_4*('9 All Base Data'!$W1226*Basecase_PM10)/10)))))</f>
        <v>0</v>
      </c>
      <c r="P1226" s="179">
        <f>IF('9 All Base Data'!$U1226="","",IF('9 All Base Data'!$U1226=0,0,('9 All Base Data'!$U1226*Basecase_Pop_2006)/(1+(1/(BaseCase_RespHA_Child_5_14*('9 All Base Data'!$W1226*Basecase_PM10)/10)))))</f>
        <v>0</v>
      </c>
      <c r="Q1226" s="156">
        <f>IF('7 Base case Results'!$G1226="..C",0,BaseCase_RADs_All*'7 Base case Results'!$G1226*('9 All Base Data'!$V1226*Basecase_PM10)/10)</f>
        <v>0.86076000000000019</v>
      </c>
      <c r="R1226" s="189">
        <f t="shared" si="190"/>
        <v>0</v>
      </c>
      <c r="S1226" s="178">
        <f t="shared" si="191"/>
        <v>0</v>
      </c>
      <c r="T1226" s="179">
        <f t="shared" si="192"/>
        <v>0</v>
      </c>
      <c r="U1226" s="178">
        <f t="shared" si="193"/>
        <v>0</v>
      </c>
      <c r="V1226" s="178">
        <f t="shared" si="194"/>
        <v>0</v>
      </c>
      <c r="W1226" s="178">
        <f t="shared" si="195"/>
        <v>0</v>
      </c>
      <c r="X1226" s="179">
        <f t="shared" si="196"/>
        <v>0</v>
      </c>
      <c r="Y1226" s="179">
        <f t="shared" si="197"/>
        <v>5.3367120000000014E-5</v>
      </c>
      <c r="Z1226" s="186">
        <f t="shared" si="198"/>
        <v>5.3367120000000014E-5</v>
      </c>
      <c r="AA1226" s="156">
        <f>$J1226*'9 All Base Data'!$Y1226</f>
        <v>0</v>
      </c>
      <c r="AB1226" s="156">
        <f>$K1226*'9 All Base Data'!$Y1226</f>
        <v>0</v>
      </c>
      <c r="AC1226" s="178">
        <f>$L1226*'9 All Base Data'!$Y1226</f>
        <v>0</v>
      </c>
      <c r="AD1226" s="178">
        <f>IF($M1226="","",$M1226*'9 All Base Data'!$Y1226)</f>
        <v>0</v>
      </c>
      <c r="AE1226" s="178">
        <f>IF($N1226="","",$N1226*'9 All Base Data'!$Y1226)</f>
        <v>0</v>
      </c>
      <c r="AF1226" s="178">
        <f>IF($O1226="","",$O1226*'9 All Base Data'!$Y1226)</f>
        <v>0</v>
      </c>
      <c r="AG1226" s="178">
        <f>IF($P1226="","",$P1226*'9 All Base Data'!$Y1226)</f>
        <v>0</v>
      </c>
      <c r="AH1226" s="167">
        <f>$Q1226*'9 All Base Data'!$Y1226</f>
        <v>7.4975758526771269E-2</v>
      </c>
      <c r="AI1226" s="178">
        <f>$R1226*'9 All Base Data'!$Y1226</f>
        <v>0</v>
      </c>
      <c r="AJ1226" s="178">
        <f>$S1226*'9 All Base Data'!$Y1226</f>
        <v>0</v>
      </c>
      <c r="AK1226" s="178">
        <f>$T1226*'9 All Base Data'!$Y1226</f>
        <v>0</v>
      </c>
      <c r="AL1226" s="178">
        <f>IF($U1226="","",$U1226*'9 All Base Data'!$Y1226)</f>
        <v>0</v>
      </c>
      <c r="AM1226" s="178">
        <f>IF($V1226="","",$V1226*'9 All Base Data'!$Y1226)</f>
        <v>0</v>
      </c>
      <c r="AN1226" s="178">
        <f>IF($W1226="","",$W1226*'9 All Base Data'!$Y1226)</f>
        <v>0</v>
      </c>
      <c r="AO1226" s="178">
        <f>IF($X1226="","",$X1226*'9 All Base Data'!$Y1226)</f>
        <v>0</v>
      </c>
      <c r="AP1226" s="178">
        <f>$Y1226*'9 All Base Data'!$Y1226</f>
        <v>4.6484970286598195E-6</v>
      </c>
      <c r="AQ1226" s="179">
        <f t="shared" si="199"/>
        <v>4.6484970286598195E-6</v>
      </c>
    </row>
    <row r="1227" spans="1:43" x14ac:dyDescent="0.25">
      <c r="A1227" s="124">
        <v>572500</v>
      </c>
      <c r="B1227" s="125" t="s">
        <v>1278</v>
      </c>
      <c r="C1227" s="126" t="s">
        <v>980</v>
      </c>
      <c r="D1227" s="101" t="s">
        <v>2108</v>
      </c>
      <c r="E1227" s="142"/>
      <c r="F1227" s="191" t="str">
        <f>IF('9 All Base Data'!G1227="Rural Centre","Rural",IF('9 All Base Data'!G1227="Rural (Incl.some Off Shore Islands)","Rural",IF('9 All Base Data'!G1227="Inlet-in TA but not in Urban Area","Rural",IF('9 All Base Data'!G1227="Rural (Incl.some Off Shore Islands)","Rural",IF('9 All Base Data'!G1227="Inlet-not in TA","Rural",IF('9 All Base Data'!G1227="Inland Water not in Urban Area","Rural",IF('9 All Base Data'!G1227="Oceanic-in Region but not in TA","Rural",'9 All Base Data'!G1227)))))))</f>
        <v>Wellington Zone</v>
      </c>
      <c r="G1227" s="177">
        <f>IF('9 All Base Data'!I1227="..C","..C",'9 All Base Data'!I1227*Basecase_Pop_2006)</f>
        <v>3564</v>
      </c>
      <c r="H1227" s="177">
        <f>IF('9 All Base Data'!J1227="..C","..C",'9 All Base Data'!J1227*Basecase_Pop_2006)</f>
        <v>2214</v>
      </c>
      <c r="I1227" s="191">
        <f>IF('9 All Base Data'!L1227="..C","..C",'9 All Base Data'!L1227*Basecase_Pop_2006)</f>
        <v>42</v>
      </c>
      <c r="J1227" s="156">
        <f>IF('9 All Base Data'!$P1227=0,0,('9 All Base Data'!$P1227*Basecase_Pop_2006)/(1+(1/(BaseCase_Mort_AllAdults_30*('9 All Base Data'!$W1227*Basecase_PM10)/10))))</f>
        <v>0.9110045788390031</v>
      </c>
      <c r="K1227" s="156">
        <f>IF('9 All Base Data'!$Q1227=0,0,('9 All Base Data'!$Q1227*Basecase_Pop_2006)/(1+(1/(BaseCase_Mort_Maori_30*('9 All Base Data'!$W1227*Basecase_PM10)/10))))</f>
        <v>0.12989801395598496</v>
      </c>
      <c r="L1227" s="179">
        <f>133/(1+1/(BaseCase_Mort_Child_0_1*'9 All Base Data'!$AB$10/10))*IF('9 All Base Data'!$L1227="..C",0,'9 All Base Data'!L1227/'9 All Base Data'!$L$2022)</f>
        <v>6.1268669922819657E-3</v>
      </c>
      <c r="M1227" s="178">
        <f>IF('9 All Base Data'!$R1227="","",IF('9 All Base Data'!$R1227=0,0,('9 All Base Data'!$R1227*Basecase_Pop_2006)/(1+(1/(BaseCase_CardiacHA_All*('9 All Base Data'!$W1227*Basecase_PM10)/10)))))</f>
        <v>0.2618787602009412</v>
      </c>
      <c r="N1227" s="178">
        <f>IF('9 All Base Data'!$S1227="","",IF('9 All Base Data'!$S1227=0,0,('9 All Base Data'!S1227*Basecase_Pop_2006)/(1+(1/(BaseCase_RespHA_All*('9 All Base Data'!$W1227*Basecase_PM10)/10)))))</f>
        <v>0.31083884991601618</v>
      </c>
      <c r="O1227" s="178">
        <f>IF('9 All Base Data'!$T1227="","",IF('9 All Base Data'!$T1227=0,0,('9 All Base Data'!$T1227*Basecase_Pop_2006)/(1+(1/(BaseCase_RespHA_Child_1_4*('9 All Base Data'!$W1227*Basecase_PM10)/10)))))</f>
        <v>9.4512790470611202E-2</v>
      </c>
      <c r="P1227" s="179">
        <f>IF('9 All Base Data'!$U1227="","",IF('9 All Base Data'!$U1227=0,0,('9 All Base Data'!$U1227*Basecase_Pop_2006)/(1+(1/(BaseCase_RespHA_Child_5_14*('9 All Base Data'!$W1227*Basecase_PM10)/10)))))</f>
        <v>0.11676155553411176</v>
      </c>
      <c r="Q1227" s="156">
        <f>IF('7 Base case Results'!$G1227="..C",0,BaseCase_RADs_All*'7 Base case Results'!$G1227*('9 All Base Data'!$V1227*Basecase_PM10)/10)</f>
        <v>2328.7175999999999</v>
      </c>
      <c r="R1227" s="189">
        <f t="shared" si="190"/>
        <v>3.243176300666851</v>
      </c>
      <c r="S1227" s="178">
        <f t="shared" si="191"/>
        <v>0.46243692968330646</v>
      </c>
      <c r="T1227" s="179">
        <f t="shared" si="192"/>
        <v>2.18116464925238E-2</v>
      </c>
      <c r="U1227" s="178">
        <f t="shared" si="193"/>
        <v>1.6629301272759766E-3</v>
      </c>
      <c r="V1227" s="178">
        <f t="shared" si="194"/>
        <v>1.4096541843691334E-3</v>
      </c>
      <c r="W1227" s="178">
        <f t="shared" si="195"/>
        <v>4.2861550478422178E-4</v>
      </c>
      <c r="X1227" s="179">
        <f t="shared" si="196"/>
        <v>5.2951365434719688E-4</v>
      </c>
      <c r="Y1227" s="179">
        <f t="shared" si="197"/>
        <v>0.14438049119999999</v>
      </c>
      <c r="Z1227" s="186">
        <f t="shared" si="198"/>
        <v>3.4124410226710205</v>
      </c>
      <c r="AA1227" s="156">
        <f>$J1227*'9 All Base Data'!$Y1227</f>
        <v>0.36321376007435341</v>
      </c>
      <c r="AB1227" s="156">
        <f>$K1227*'9 All Base Data'!$Y1227</f>
        <v>5.1789801249157198E-2</v>
      </c>
      <c r="AC1227" s="178">
        <f>$L1227*'9 All Base Data'!$Y1227</f>
        <v>2.4427565452834607E-3</v>
      </c>
      <c r="AD1227" s="178">
        <f>IF($M1227="","",$M1227*'9 All Base Data'!$Y1227)</f>
        <v>0.10440997925324749</v>
      </c>
      <c r="AE1227" s="178">
        <f>IF($N1227="","",$N1227*'9 All Base Data'!$Y1227)</f>
        <v>0.12393016465303214</v>
      </c>
      <c r="AF1227" s="178">
        <f>IF($O1227="","",$O1227*'9 All Base Data'!$Y1227)</f>
        <v>3.768185890536218E-2</v>
      </c>
      <c r="AG1227" s="178">
        <f>IF($P1227="","",$P1227*'9 All Base Data'!$Y1227)</f>
        <v>4.6552349574051854E-2</v>
      </c>
      <c r="AH1227" s="167">
        <f>$Q1227*'9 All Base Data'!$Y1227</f>
        <v>928.45008169470645</v>
      </c>
      <c r="AI1227" s="178">
        <f>$R1227*'9 All Base Data'!$Y1227</f>
        <v>1.2930409858646981</v>
      </c>
      <c r="AJ1227" s="178">
        <f>$S1227*'9 All Base Data'!$Y1227</f>
        <v>0.18437169244699964</v>
      </c>
      <c r="AK1227" s="178">
        <f>$T1227*'9 All Base Data'!$Y1227</f>
        <v>8.6962133012091197E-3</v>
      </c>
      <c r="AL1227" s="178">
        <f>IF($U1227="","",$U1227*'9 All Base Data'!$Y1227)</f>
        <v>6.630033682581216E-4</v>
      </c>
      <c r="AM1227" s="178">
        <f>IF($V1227="","",$V1227*'9 All Base Data'!$Y1227)</f>
        <v>5.6202329670150075E-4</v>
      </c>
      <c r="AN1227" s="178">
        <f>IF($W1227="","",$W1227*'9 All Base Data'!$Y1227)</f>
        <v>1.7088723013581749E-4</v>
      </c>
      <c r="AO1227" s="178">
        <f>IF($X1227="","",$X1227*'9 All Base Data'!$Y1227)</f>
        <v>2.111149053183252E-4</v>
      </c>
      <c r="AP1227" s="178">
        <f>$Y1227*'9 All Base Data'!$Y1227</f>
        <v>5.7563905065071794E-2</v>
      </c>
      <c r="AQ1227" s="179">
        <f t="shared" si="199"/>
        <v>1.3605261308959387</v>
      </c>
    </row>
    <row r="1228" spans="1:43" x14ac:dyDescent="0.25">
      <c r="A1228" s="124">
        <v>572600</v>
      </c>
      <c r="B1228" s="125" t="s">
        <v>1280</v>
      </c>
      <c r="C1228" s="126" t="s">
        <v>980</v>
      </c>
      <c r="D1228" s="101" t="s">
        <v>2108</v>
      </c>
      <c r="E1228" s="142"/>
      <c r="F1228" s="191" t="str">
        <f>IF('9 All Base Data'!G1228="Rural Centre","Rural",IF('9 All Base Data'!G1228="Rural (Incl.some Off Shore Islands)","Rural",IF('9 All Base Data'!G1228="Inlet-in TA but not in Urban Area","Rural",IF('9 All Base Data'!G1228="Rural (Incl.some Off Shore Islands)","Rural",IF('9 All Base Data'!G1228="Inlet-not in TA","Rural",IF('9 All Base Data'!G1228="Inland Water not in Urban Area","Rural",IF('9 All Base Data'!G1228="Oceanic-in Region but not in TA","Rural",'9 All Base Data'!G1228)))))))</f>
        <v>Wellington Zone</v>
      </c>
      <c r="G1228" s="177">
        <f>IF('9 All Base Data'!I1228="..C","..C",'9 All Base Data'!I1228*Basecase_Pop_2006)</f>
        <v>4377</v>
      </c>
      <c r="H1228" s="177">
        <f>IF('9 All Base Data'!J1228="..C","..C",'9 All Base Data'!J1228*Basecase_Pop_2006)</f>
        <v>2562</v>
      </c>
      <c r="I1228" s="191">
        <f>IF('9 All Base Data'!L1228="..C","..C",'9 All Base Data'!L1228*Basecase_Pop_2006)</f>
        <v>66</v>
      </c>
      <c r="J1228" s="156">
        <f>IF('9 All Base Data'!$P1228=0,0,('9 All Base Data'!$P1228*Basecase_Pop_2006)/(1+(1/(BaseCase_Mort_AllAdults_30*('9 All Base Data'!$W1228*Basecase_PM10)/10))))</f>
        <v>1.4055499216373191</v>
      </c>
      <c r="K1228" s="156">
        <f>IF('9 All Base Data'!$Q1228=0,0,('9 All Base Data'!$Q1228*Basecase_Pop_2006)/(1+(1/(BaseCase_Mort_Maori_30*('9 All Base Data'!$W1228*Basecase_PM10)/10))))</f>
        <v>0</v>
      </c>
      <c r="L1228" s="179">
        <f>133/(1+1/(BaseCase_Mort_Child_0_1*'9 All Base Data'!$AB$10/10))*IF('9 All Base Data'!$L1228="..C",0,'9 All Base Data'!L1228/'9 All Base Data'!$L$2022)</f>
        <v>9.6279338450145184E-3</v>
      </c>
      <c r="M1228" s="178">
        <f>IF('9 All Base Data'!$R1228="","",IF('9 All Base Data'!$R1228=0,0,('9 All Base Data'!$R1228*Basecase_Pop_2006)/(1+(1/(BaseCase_CardiacHA_All*('9 All Base Data'!$W1228*Basecase_PM10)/10)))))</f>
        <v>0.21142505410718188</v>
      </c>
      <c r="N1228" s="178">
        <f>IF('9 All Base Data'!$S1228="","",IF('9 All Base Data'!$S1228=0,0,('9 All Base Data'!S1228*Basecase_Pop_2006)/(1+(1/(BaseCase_RespHA_All*('9 All Base Data'!$W1228*Basecase_PM10)/10)))))</f>
        <v>0.39054111912525108</v>
      </c>
      <c r="O1228" s="178">
        <f>IF('9 All Base Data'!$T1228="","",IF('9 All Base Data'!$T1228=0,0,('9 All Base Data'!$T1228*Basecase_Pop_2006)/(1+(1/(BaseCase_RespHA_Child_1_4*('9 All Base Data'!$W1228*Basecase_PM10)/10)))))</f>
        <v>0.19690164681377334</v>
      </c>
      <c r="P1228" s="179">
        <f>IF('9 All Base Data'!$U1228="","",IF('9 All Base Data'!$U1228=0,0,('9 All Base Data'!$U1228*Basecase_Pop_2006)/(1+(1/(BaseCase_RespHA_Child_5_14*('9 All Base Data'!$W1228*Basecase_PM10)/10)))))</f>
        <v>8.1733088873878229E-2</v>
      </c>
      <c r="Q1228" s="156">
        <f>IF('7 Base case Results'!$G1228="..C",0,BaseCase_RADs_All*'7 Base case Results'!$G1228*('9 All Base Data'!$V1228*Basecase_PM10)/10)</f>
        <v>2859.9317999999998</v>
      </c>
      <c r="R1228" s="189">
        <f t="shared" si="190"/>
        <v>5.0037577210288564</v>
      </c>
      <c r="S1228" s="178">
        <f t="shared" si="191"/>
        <v>0</v>
      </c>
      <c r="T1228" s="179">
        <f t="shared" si="192"/>
        <v>3.4275444488251684E-2</v>
      </c>
      <c r="U1228" s="178">
        <f t="shared" si="193"/>
        <v>1.3425490935806048E-3</v>
      </c>
      <c r="V1228" s="178">
        <f t="shared" si="194"/>
        <v>1.7711039752330137E-3</v>
      </c>
      <c r="W1228" s="178">
        <f t="shared" si="195"/>
        <v>8.9294896830046202E-4</v>
      </c>
      <c r="X1228" s="179">
        <f t="shared" si="196"/>
        <v>3.7065955804303774E-4</v>
      </c>
      <c r="Y1228" s="179">
        <f t="shared" si="197"/>
        <v>0.17731577159999998</v>
      </c>
      <c r="Z1228" s="186">
        <f t="shared" si="198"/>
        <v>5.2184625901859212</v>
      </c>
      <c r="AA1228" s="156">
        <f>$J1228*'9 All Base Data'!$Y1228</f>
        <v>0.56038694411471668</v>
      </c>
      <c r="AB1228" s="156">
        <f>$K1228*'9 All Base Data'!$Y1228</f>
        <v>0</v>
      </c>
      <c r="AC1228" s="178">
        <f>$L1228*'9 All Base Data'!$Y1228</f>
        <v>3.8386174283025812E-3</v>
      </c>
      <c r="AD1228" s="178">
        <f>IF($M1228="","",$M1228*'9 All Base Data'!$Y1228)</f>
        <v>8.4294295176933751E-2</v>
      </c>
      <c r="AE1228" s="178">
        <f>IF($N1228="","",$N1228*'9 All Base Data'!$Y1228)</f>
        <v>0.15570712994868138</v>
      </c>
      <c r="AF1228" s="178">
        <f>IF($O1228="","",$O1228*'9 All Base Data'!$Y1228)</f>
        <v>7.8503872719504542E-2</v>
      </c>
      <c r="AG1228" s="178">
        <f>IF($P1228="","",$P1228*'9 All Base Data'!$Y1228)</f>
        <v>3.2586644701836302E-2</v>
      </c>
      <c r="AH1228" s="167">
        <f>$Q1228*'9 All Base Data'!$Y1228</f>
        <v>1140.2429875358389</v>
      </c>
      <c r="AI1228" s="178">
        <f>$R1228*'9 All Base Data'!$Y1228</f>
        <v>1.9949775210483915</v>
      </c>
      <c r="AJ1228" s="178">
        <f>$S1228*'9 All Base Data'!$Y1228</f>
        <v>0</v>
      </c>
      <c r="AK1228" s="178">
        <f>$T1228*'9 All Base Data'!$Y1228</f>
        <v>1.3665478044757188E-2</v>
      </c>
      <c r="AL1228" s="178">
        <f>IF($U1228="","",$U1228*'9 All Base Data'!$Y1228)</f>
        <v>5.3526877437352926E-4</v>
      </c>
      <c r="AM1228" s="178">
        <f>IF($V1228="","",$V1228*'9 All Base Data'!$Y1228)</f>
        <v>7.0613183431727014E-4</v>
      </c>
      <c r="AN1228" s="178">
        <f>IF($W1228="","",$W1228*'9 All Base Data'!$Y1228)</f>
        <v>3.5601506278295304E-4</v>
      </c>
      <c r="AO1228" s="178">
        <f>IF($X1228="","",$X1228*'9 All Base Data'!$Y1228)</f>
        <v>1.4778043372282762E-4</v>
      </c>
      <c r="AP1228" s="178">
        <f>$Y1228*'9 All Base Data'!$Y1228</f>
        <v>7.0695065227222006E-2</v>
      </c>
      <c r="AQ1228" s="179">
        <f t="shared" si="199"/>
        <v>2.0805794649290617</v>
      </c>
    </row>
    <row r="1229" spans="1:43" x14ac:dyDescent="0.25">
      <c r="A1229" s="124">
        <v>572701</v>
      </c>
      <c r="B1229" s="125" t="s">
        <v>1281</v>
      </c>
      <c r="C1229" s="126" t="s">
        <v>980</v>
      </c>
      <c r="D1229" s="101" t="s">
        <v>2108</v>
      </c>
      <c r="E1229" s="142"/>
      <c r="F1229" s="191" t="str">
        <f>IF('9 All Base Data'!G1229="Rural Centre","Rural",IF('9 All Base Data'!G1229="Rural (Incl.some Off Shore Islands)","Rural",IF('9 All Base Data'!G1229="Inlet-in TA but not in Urban Area","Rural",IF('9 All Base Data'!G1229="Rural (Incl.some Off Shore Islands)","Rural",IF('9 All Base Data'!G1229="Inlet-not in TA","Rural",IF('9 All Base Data'!G1229="Inland Water not in Urban Area","Rural",IF('9 All Base Data'!G1229="Oceanic-in Region but not in TA","Rural",'9 All Base Data'!G1229)))))))</f>
        <v>Wellington Zone</v>
      </c>
      <c r="G1229" s="177">
        <f>IF('9 All Base Data'!I1229="..C","..C",'9 All Base Data'!I1229*Basecase_Pop_2006)</f>
        <v>3999</v>
      </c>
      <c r="H1229" s="177">
        <f>IF('9 All Base Data'!J1229="..C","..C",'9 All Base Data'!J1229*Basecase_Pop_2006)</f>
        <v>2328</v>
      </c>
      <c r="I1229" s="191">
        <f>IF('9 All Base Data'!L1229="..C","..C",'9 All Base Data'!L1229*Basecase_Pop_2006)</f>
        <v>60</v>
      </c>
      <c r="J1229" s="156">
        <f>IF('9 All Base Data'!$P1229=0,0,('9 All Base Data'!$P1229*Basecase_Pop_2006)/(1+(1/(BaseCase_Mort_AllAdults_30*('9 All Base Data'!$W1229*Basecase_PM10)/10))))</f>
        <v>1.1594973860405395</v>
      </c>
      <c r="K1229" s="156">
        <f>IF('9 All Base Data'!$Q1229=0,0,('9 All Base Data'!$Q1229*Basecase_Pop_2006)/(1+(1/(BaseCase_Mort_Maori_30*('9 All Base Data'!$W1229*Basecase_PM10)/10))))</f>
        <v>0.13672496025437203</v>
      </c>
      <c r="L1229" s="179">
        <f>133/(1+1/(BaseCase_Mort_Child_0_1*'9 All Base Data'!$AB$10/10))*IF('9 All Base Data'!$L1229="..C",0,'9 All Base Data'!L1229/'9 All Base Data'!$L$2022)</f>
        <v>8.7526671318313796E-3</v>
      </c>
      <c r="M1229" s="178">
        <f>IF('9 All Base Data'!$R1229="","",IF('9 All Base Data'!$R1229=0,0,('9 All Base Data'!$R1229*Basecase_Pop_2006)/(1+(1/(BaseCase_CardiacHA_All*('9 All Base Data'!$W1229*Basecase_PM10)/10)))))</f>
        <v>0.31746283763669209</v>
      </c>
      <c r="N1229" s="178">
        <f>IF('9 All Base Data'!$S1229="","",IF('9 All Base Data'!$S1229=0,0,('9 All Base Data'!S1229*Basecase_Pop_2006)/(1+(1/(BaseCase_RespHA_All*('9 All Base Data'!$W1229*Basecase_PM10)/10)))))</f>
        <v>0.47546648237733247</v>
      </c>
      <c r="O1229" s="178">
        <f>IF('9 All Base Data'!$T1229="","",IF('9 All Base Data'!$T1229=0,0,('9 All Base Data'!$T1229*Basecase_Pop_2006)/(1+(1/(BaseCase_RespHA_Child_1_4*('9 All Base Data'!$W1229*Basecase_PM10)/10)))))</f>
        <v>0.11737180736985768</v>
      </c>
      <c r="P1229" s="179">
        <f>IF('9 All Base Data'!$U1229="","",IF('9 All Base Data'!$U1229=0,0,('9 All Base Data'!$U1229*Basecase_Pop_2006)/(1+(1/(BaseCase_RespHA_Child_5_14*('9 All Base Data'!$W1229*Basecase_PM10)/10)))))</f>
        <v>0.11177433330124194</v>
      </c>
      <c r="Q1229" s="156">
        <f>IF('7 Base case Results'!$G1229="..C",0,BaseCase_RADs_All*'7 Base case Results'!$G1229*('9 All Base Data'!$V1229*Basecase_PM10)/10)</f>
        <v>2785.7033999999999</v>
      </c>
      <c r="R1229" s="189">
        <f t="shared" si="190"/>
        <v>4.1278106943043209</v>
      </c>
      <c r="S1229" s="178">
        <f t="shared" si="191"/>
        <v>0.48674085850556448</v>
      </c>
      <c r="T1229" s="179">
        <f t="shared" si="192"/>
        <v>3.1159494989319712E-2</v>
      </c>
      <c r="U1229" s="178">
        <f t="shared" si="193"/>
        <v>2.015889018992995E-3</v>
      </c>
      <c r="V1229" s="178">
        <f t="shared" si="194"/>
        <v>2.1562404975812026E-3</v>
      </c>
      <c r="W1229" s="178">
        <f t="shared" si="195"/>
        <v>5.3228114642230452E-4</v>
      </c>
      <c r="X1229" s="179">
        <f t="shared" si="196"/>
        <v>5.0689660152113223E-4</v>
      </c>
      <c r="Y1229" s="179">
        <f t="shared" si="197"/>
        <v>0.1727136108</v>
      </c>
      <c r="Z1229" s="186">
        <f t="shared" si="198"/>
        <v>4.3358559296102142</v>
      </c>
      <c r="AA1229" s="156">
        <f>$J1229*'9 All Base Data'!$Y1229</f>
        <v>0.50552468005427997</v>
      </c>
      <c r="AB1229" s="156">
        <f>$K1229*'9 All Base Data'!$Y1229</f>
        <v>5.9610174736184358E-2</v>
      </c>
      <c r="AC1229" s="178">
        <f>$L1229*'9 All Base Data'!$Y1229</f>
        <v>3.8160407299839918E-3</v>
      </c>
      <c r="AD1229" s="178">
        <f>IF($M1229="","",$M1229*'9 All Base Data'!$Y1229)</f>
        <v>0.13840936715988555</v>
      </c>
      <c r="AE1229" s="178">
        <f>IF($N1229="","",$N1229*'9 All Base Data'!$Y1229)</f>
        <v>0.2072967513977054</v>
      </c>
      <c r="AF1229" s="178">
        <f>IF($O1229="","",$O1229*'9 All Base Data'!$Y1229)</f>
        <v>5.1172470142994683E-2</v>
      </c>
      <c r="AG1229" s="178">
        <f>IF($P1229="","",$P1229*'9 All Base Data'!$Y1229)</f>
        <v>4.8732049559286554E-2</v>
      </c>
      <c r="AH1229" s="167">
        <f>$Q1229*'9 All Base Data'!$Y1229</f>
        <v>1214.5278091742791</v>
      </c>
      <c r="AI1229" s="178">
        <f>$R1229*'9 All Base Data'!$Y1229</f>
        <v>1.7996678609932368</v>
      </c>
      <c r="AJ1229" s="178">
        <f>$S1229*'9 All Base Data'!$Y1229</f>
        <v>0.21221222206081633</v>
      </c>
      <c r="AK1229" s="178">
        <f>$T1229*'9 All Base Data'!$Y1229</f>
        <v>1.3585104998743011E-2</v>
      </c>
      <c r="AL1229" s="178">
        <f>IF($U1229="","",$U1229*'9 All Base Data'!$Y1229)</f>
        <v>8.7889948146527351E-4</v>
      </c>
      <c r="AM1229" s="178">
        <f>IF($V1229="","",$V1229*'9 All Base Data'!$Y1229)</f>
        <v>9.400907675885939E-4</v>
      </c>
      <c r="AN1229" s="178">
        <f>IF($W1229="","",$W1229*'9 All Base Data'!$Y1229)</f>
        <v>2.3206715209848086E-4</v>
      </c>
      <c r="AO1229" s="178">
        <f>IF($X1229="","",$X1229*'9 All Base Data'!$Y1229)</f>
        <v>2.2099984475136455E-4</v>
      </c>
      <c r="AP1229" s="178">
        <f>$Y1229*'9 All Base Data'!$Y1229</f>
        <v>7.5300724168805316E-2</v>
      </c>
      <c r="AQ1229" s="179">
        <f t="shared" si="199"/>
        <v>1.8903726804098389</v>
      </c>
    </row>
    <row r="1230" spans="1:43" x14ac:dyDescent="0.25">
      <c r="A1230" s="124">
        <v>572702</v>
      </c>
      <c r="B1230" s="125" t="s">
        <v>1282</v>
      </c>
      <c r="C1230" s="126" t="s">
        <v>980</v>
      </c>
      <c r="D1230" s="101" t="s">
        <v>2108</v>
      </c>
      <c r="E1230" s="142"/>
      <c r="F1230" s="191" t="str">
        <f>IF('9 All Base Data'!G1230="Rural Centre","Rural",IF('9 All Base Data'!G1230="Rural (Incl.some Off Shore Islands)","Rural",IF('9 All Base Data'!G1230="Inlet-in TA but not in Urban Area","Rural",IF('9 All Base Data'!G1230="Rural (Incl.some Off Shore Islands)","Rural",IF('9 All Base Data'!G1230="Inlet-not in TA","Rural",IF('9 All Base Data'!G1230="Inland Water not in Urban Area","Rural",IF('9 All Base Data'!G1230="Oceanic-in Region but not in TA","Rural",'9 All Base Data'!G1230)))))))</f>
        <v>Wellington Zone</v>
      </c>
      <c r="G1230" s="177">
        <f>IF('9 All Base Data'!I1230="..C","..C",'9 All Base Data'!I1230*Basecase_Pop_2006)</f>
        <v>1581</v>
      </c>
      <c r="H1230" s="177">
        <f>IF('9 All Base Data'!J1230="..C","..C",'9 All Base Data'!J1230*Basecase_Pop_2006)</f>
        <v>915</v>
      </c>
      <c r="I1230" s="191">
        <f>IF('9 All Base Data'!L1230="..C","..C",'9 All Base Data'!L1230*Basecase_Pop_2006)</f>
        <v>15</v>
      </c>
      <c r="J1230" s="156">
        <f>IF('9 All Base Data'!$P1230=0,0,('9 All Base Data'!$P1230*Basecase_Pop_2006)/(1+(1/(BaseCase_Mort_AllAdults_30*('9 All Base Data'!$W1230*Basecase_PM10)/10))))</f>
        <v>1.2699257085205911</v>
      </c>
      <c r="K1230" s="156">
        <f>IF('9 All Base Data'!$Q1230=0,0,('9 All Base Data'!$Q1230*Basecase_Pop_2006)/(1+(1/(BaseCase_Mort_Maori_30*('9 All Base Data'!$W1230*Basecase_PM10)/10))))</f>
        <v>0.20508744038155804</v>
      </c>
      <c r="L1230" s="179">
        <f>133/(1+1/(BaseCase_Mort_Child_0_1*'9 All Base Data'!$AB$10/10))*IF('9 All Base Data'!$L1230="..C",0,'9 All Base Data'!L1230/'9 All Base Data'!$L$2022)</f>
        <v>2.1881667829578449E-3</v>
      </c>
      <c r="M1230" s="178">
        <f>IF('9 All Base Data'!$R1230="","",IF('9 All Base Data'!$R1230=0,0,('9 All Base Data'!$R1230*Basecase_Pop_2006)/(1+(1/(BaseCase_CardiacHA_All*('9 All Base Data'!$W1230*Basecase_PM10)/10)))))</f>
        <v>8.7046261932641367E-2</v>
      </c>
      <c r="N1230" s="178">
        <f>IF('9 All Base Data'!$S1230="","",IF('9 All Base Data'!$S1230=0,0,('9 All Base Data'!S1230*Basecase_Pop_2006)/(1+(1/(BaseCase_RespHA_All*('9 All Base Data'!$W1230*Basecase_PM10)/10)))))</f>
        <v>0.16980945799190444</v>
      </c>
      <c r="O1230" s="178">
        <f>IF('9 All Base Data'!$T1230="","",IF('9 All Base Data'!$T1230=0,0,('9 All Base Data'!$T1230*Basecase_Pop_2006)/(1+(1/(BaseCase_RespHA_Child_1_4*('9 All Base Data'!$W1230*Basecase_PM10)/10)))))</f>
        <v>7.5453304737765653E-2</v>
      </c>
      <c r="P1230" s="179">
        <f>IF('9 All Base Data'!$U1230="","",IF('9 All Base Data'!$U1230=0,0,('9 All Base Data'!$U1230*Basecase_Pop_2006)/(1+(1/(BaseCase_RespHA_Child_5_14*('9 All Base Data'!$W1230*Basecase_PM10)/10)))))</f>
        <v>6.2096851834023296E-2</v>
      </c>
      <c r="Q1230" s="156">
        <f>IF('7 Base case Results'!$G1230="..C",0,BaseCase_RADs_All*'7 Base case Results'!$G1230*('9 All Base Data'!$V1230*Basecase_PM10)/10)</f>
        <v>1101.3246000000001</v>
      </c>
      <c r="R1230" s="189">
        <f t="shared" si="190"/>
        <v>4.5209355223333043</v>
      </c>
      <c r="S1230" s="178">
        <f t="shared" si="191"/>
        <v>0.73011128775834666</v>
      </c>
      <c r="T1230" s="179">
        <f t="shared" si="192"/>
        <v>7.7898737473299281E-3</v>
      </c>
      <c r="U1230" s="178">
        <f t="shared" si="193"/>
        <v>5.5274376327227261E-4</v>
      </c>
      <c r="V1230" s="178">
        <f t="shared" si="194"/>
        <v>7.7008589199328663E-4</v>
      </c>
      <c r="W1230" s="178">
        <f t="shared" si="195"/>
        <v>3.4218073698576721E-4</v>
      </c>
      <c r="X1230" s="179">
        <f t="shared" si="196"/>
        <v>2.8160922306729564E-4</v>
      </c>
      <c r="Y1230" s="179">
        <f t="shared" si="197"/>
        <v>6.8282125200000016E-2</v>
      </c>
      <c r="Z1230" s="186">
        <f t="shared" si="198"/>
        <v>4.5983303509358997</v>
      </c>
      <c r="AA1230" s="156">
        <f>$J1230*'9 All Base Data'!$Y1230</f>
        <v>0.55366988767849723</v>
      </c>
      <c r="AB1230" s="156">
        <f>$K1230*'9 All Base Data'!$Y1230</f>
        <v>8.9415262104276541E-2</v>
      </c>
      <c r="AC1230" s="178">
        <f>$L1230*'9 All Base Data'!$Y1230</f>
        <v>9.5401018249599795E-4</v>
      </c>
      <c r="AD1230" s="178">
        <f>IF($M1230="","",$M1230*'9 All Base Data'!$Y1230)</f>
        <v>3.7950955511581522E-2</v>
      </c>
      <c r="AE1230" s="178">
        <f>IF($N1230="","",$N1230*'9 All Base Data'!$Y1230)</f>
        <v>7.4034554070609063E-2</v>
      </c>
      <c r="AF1230" s="178">
        <f>IF($O1230="","",$O1230*'9 All Base Data'!$Y1230)</f>
        <v>3.289658794906801E-2</v>
      </c>
      <c r="AG1230" s="178">
        <f>IF($P1230="","",$P1230*'9 All Base Data'!$Y1230)</f>
        <v>2.7073360866270307E-2</v>
      </c>
      <c r="AH1230" s="167">
        <f>$Q1230*'9 All Base Data'!$Y1230</f>
        <v>480.16215711541281</v>
      </c>
      <c r="AI1230" s="178">
        <f>$R1230*'9 All Base Data'!$Y1230</f>
        <v>1.9710648001354503</v>
      </c>
      <c r="AJ1230" s="178">
        <f>$S1230*'9 All Base Data'!$Y1230</f>
        <v>0.31831833309122448</v>
      </c>
      <c r="AK1230" s="178">
        <f>$T1230*'9 All Base Data'!$Y1230</f>
        <v>3.3962762496857527E-3</v>
      </c>
      <c r="AL1230" s="178">
        <f>IF($U1230="","",$U1230*'9 All Base Data'!$Y1230)</f>
        <v>2.4098856749854263E-4</v>
      </c>
      <c r="AM1230" s="178">
        <f>IF($V1230="","",$V1230*'9 All Base Data'!$Y1230)</f>
        <v>3.3574670271021212E-4</v>
      </c>
      <c r="AN1230" s="178">
        <f>IF($W1230="","",$W1230*'9 All Base Data'!$Y1230)</f>
        <v>1.491860263490234E-4</v>
      </c>
      <c r="AO1230" s="178">
        <f>IF($X1230="","",$X1230*'9 All Base Data'!$Y1230)</f>
        <v>1.2277769152853584E-4</v>
      </c>
      <c r="AP1230" s="178">
        <f>$Y1230*'9 All Base Data'!$Y1230</f>
        <v>2.9770053741155596E-2</v>
      </c>
      <c r="AQ1230" s="179">
        <f t="shared" si="199"/>
        <v>2.0048078653965002</v>
      </c>
    </row>
    <row r="1231" spans="1:43" x14ac:dyDescent="0.25">
      <c r="A1231" s="124">
        <v>572900</v>
      </c>
      <c r="B1231" s="125" t="s">
        <v>1283</v>
      </c>
      <c r="C1231" s="126" t="s">
        <v>980</v>
      </c>
      <c r="D1231" s="101" t="s">
        <v>2108</v>
      </c>
      <c r="E1231" s="142"/>
      <c r="F1231" s="191" t="str">
        <f>IF('9 All Base Data'!G1231="Rural Centre","Rural",IF('9 All Base Data'!G1231="Rural (Incl.some Off Shore Islands)","Rural",IF('9 All Base Data'!G1231="Inlet-in TA but not in Urban Area","Rural",IF('9 All Base Data'!G1231="Rural (Incl.some Off Shore Islands)","Rural",IF('9 All Base Data'!G1231="Inlet-not in TA","Rural",IF('9 All Base Data'!G1231="Inland Water not in Urban Area","Rural",IF('9 All Base Data'!G1231="Oceanic-in Region but not in TA","Rural",'9 All Base Data'!G1231)))))))</f>
        <v>Wellington Zone</v>
      </c>
      <c r="G1231" s="177">
        <f>IF('9 All Base Data'!I1231="..C","..C",'9 All Base Data'!I1231*Basecase_Pop_2006)</f>
        <v>4125</v>
      </c>
      <c r="H1231" s="177">
        <f>IF('9 All Base Data'!J1231="..C","..C",'9 All Base Data'!J1231*Basecase_Pop_2006)</f>
        <v>2307</v>
      </c>
      <c r="I1231" s="191">
        <f>IF('9 All Base Data'!L1231="..C","..C",'9 All Base Data'!L1231*Basecase_Pop_2006)</f>
        <v>27</v>
      </c>
      <c r="J1231" s="156">
        <f>IF('9 All Base Data'!$P1231=0,0,('9 All Base Data'!$P1231*Basecase_Pop_2006)/(1+(1/(BaseCase_Mort_AllAdults_30*('9 All Base Data'!$W1231*Basecase_PM10)/10))))</f>
        <v>0.41410620930019271</v>
      </c>
      <c r="K1231" s="156">
        <f>IF('9 All Base Data'!$Q1231=0,0,('9 All Base Data'!$Q1231*Basecase_Pop_2006)/(1+(1/(BaseCase_Mort_Maori_30*('9 All Base Data'!$W1231*Basecase_PM10)/10))))</f>
        <v>0</v>
      </c>
      <c r="L1231" s="179">
        <f>133/(1+1/(BaseCase_Mort_Child_0_1*'9 All Base Data'!$AB$10/10))*IF('9 All Base Data'!$L1231="..C",0,'9 All Base Data'!L1231/'9 All Base Data'!$L$2022)</f>
        <v>3.9387002093241204E-3</v>
      </c>
      <c r="M1231" s="178">
        <f>IF('9 All Base Data'!$R1231="","",IF('9 All Base Data'!$R1231=0,0,('9 All Base Data'!$R1231*Basecase_Pop_2006)/(1+(1/(BaseCase_CardiacHA_All*('9 All Base Data'!$W1231*Basecase_PM10)/10)))))</f>
        <v>0.16641197134181437</v>
      </c>
      <c r="N1231" s="178">
        <f>IF('9 All Base Data'!$S1231="","",IF('9 All Base Data'!$S1231=0,0,('9 All Base Data'!S1231*Basecase_Pop_2006)/(1+(1/(BaseCase_RespHA_All*('9 All Base Data'!$W1231*Basecase_PM10)/10)))))</f>
        <v>0.20801658604008294</v>
      </c>
      <c r="O1231" s="178">
        <f>IF('9 All Base Data'!$T1231="","",IF('9 All Base Data'!$T1231=0,0,('9 All Base Data'!$T1231*Basecase_Pop_2006)/(1+(1/(BaseCase_RespHA_Child_1_4*('9 All Base Data'!$W1231*Basecase_PM10)/10)))))</f>
        <v>9.2220705790602459E-2</v>
      </c>
      <c r="P1231" s="179">
        <f>IF('9 All Base Data'!$U1231="","",IF('9 All Base Data'!$U1231=0,0,('9 All Base Data'!$U1231*Basecase_Pop_2006)/(1+(1/(BaseCase_RespHA_Child_5_14*('9 All Base Data'!$W1231*Basecase_PM10)/10)))))</f>
        <v>2.4838740733609317E-2</v>
      </c>
      <c r="Q1231" s="156">
        <f>IF('7 Base case Results'!$G1231="..C",0,BaseCase_RADs_All*'7 Base case Results'!$G1231*('9 All Base Data'!$V1231*Basecase_PM10)/10)</f>
        <v>2873.4749999999999</v>
      </c>
      <c r="R1231" s="189">
        <f t="shared" si="190"/>
        <v>1.474218105108686</v>
      </c>
      <c r="S1231" s="178">
        <f t="shared" si="191"/>
        <v>0</v>
      </c>
      <c r="T1231" s="179">
        <f t="shared" si="192"/>
        <v>1.4021772745193868E-2</v>
      </c>
      <c r="U1231" s="178">
        <f t="shared" si="193"/>
        <v>1.0567160180205211E-3</v>
      </c>
      <c r="V1231" s="178">
        <f t="shared" si="194"/>
        <v>9.4335521769177617E-4</v>
      </c>
      <c r="W1231" s="178">
        <f t="shared" si="195"/>
        <v>4.1822090076038215E-4</v>
      </c>
      <c r="X1231" s="179">
        <f t="shared" si="196"/>
        <v>1.1264368922691825E-4</v>
      </c>
      <c r="Y1231" s="179">
        <f t="shared" si="197"/>
        <v>0.17815544999999999</v>
      </c>
      <c r="Z1231" s="186">
        <f t="shared" si="198"/>
        <v>1.6683953990895923</v>
      </c>
      <c r="AA1231" s="156">
        <f>$J1231*'9 All Base Data'!$Y1231</f>
        <v>0.1805445285908143</v>
      </c>
      <c r="AB1231" s="156">
        <f>$K1231*'9 All Base Data'!$Y1231</f>
        <v>0</v>
      </c>
      <c r="AC1231" s="178">
        <f>$L1231*'9 All Base Data'!$Y1231</f>
        <v>1.7172183284927961E-3</v>
      </c>
      <c r="AD1231" s="178">
        <f>IF($M1231="","",$M1231*'9 All Base Data'!$Y1231)</f>
        <v>7.255329730155291E-2</v>
      </c>
      <c r="AE1231" s="178">
        <f>IF($N1231="","",$N1231*'9 All Base Data'!$Y1231)</f>
        <v>9.0692328736496103E-2</v>
      </c>
      <c r="AF1231" s="178">
        <f>IF($O1231="","",$O1231*'9 All Base Data'!$Y1231)</f>
        <v>4.0206940826638678E-2</v>
      </c>
      <c r="AG1231" s="178">
        <f>IF($P1231="","",$P1231*'9 All Base Data'!$Y1231)</f>
        <v>1.0829344346508122E-2</v>
      </c>
      <c r="AH1231" s="167">
        <f>$Q1231*'9 All Base Data'!$Y1231</f>
        <v>1252.7950019614659</v>
      </c>
      <c r="AI1231" s="178">
        <f>$R1231*'9 All Base Data'!$Y1231</f>
        <v>0.64273852178329893</v>
      </c>
      <c r="AJ1231" s="178">
        <f>$S1231*'9 All Base Data'!$Y1231</f>
        <v>0</v>
      </c>
      <c r="AK1231" s="178">
        <f>$T1231*'9 All Base Data'!$Y1231</f>
        <v>6.1132972494343544E-3</v>
      </c>
      <c r="AL1231" s="178">
        <f>IF($U1231="","",$U1231*'9 All Base Data'!$Y1231)</f>
        <v>4.6071343786486092E-4</v>
      </c>
      <c r="AM1231" s="178">
        <f>IF($V1231="","",$V1231*'9 All Base Data'!$Y1231)</f>
        <v>4.1128971082000985E-4</v>
      </c>
      <c r="AN1231" s="178">
        <f>IF($W1231="","",$W1231*'9 All Base Data'!$Y1231)</f>
        <v>1.823384766488064E-4</v>
      </c>
      <c r="AO1231" s="178">
        <f>IF($X1231="","",$X1231*'9 All Base Data'!$Y1231)</f>
        <v>4.9111076611414334E-5</v>
      </c>
      <c r="AP1231" s="178">
        <f>$Y1231*'9 All Base Data'!$Y1231</f>
        <v>7.767329012161088E-2</v>
      </c>
      <c r="AQ1231" s="179">
        <f t="shared" si="199"/>
        <v>0.72739711230302906</v>
      </c>
    </row>
    <row r="1232" spans="1:43" x14ac:dyDescent="0.25">
      <c r="A1232" s="124">
        <v>573000</v>
      </c>
      <c r="B1232" s="125" t="s">
        <v>1284</v>
      </c>
      <c r="C1232" s="126" t="s">
        <v>980</v>
      </c>
      <c r="D1232" s="101" t="s">
        <v>2108</v>
      </c>
      <c r="E1232" s="142"/>
      <c r="F1232" s="191" t="str">
        <f>IF('9 All Base Data'!G1232="Rural Centre","Rural",IF('9 All Base Data'!G1232="Rural (Incl.some Off Shore Islands)","Rural",IF('9 All Base Data'!G1232="Inlet-in TA but not in Urban Area","Rural",IF('9 All Base Data'!G1232="Rural (Incl.some Off Shore Islands)","Rural",IF('9 All Base Data'!G1232="Inlet-not in TA","Rural",IF('9 All Base Data'!G1232="Inland Water not in Urban Area","Rural",IF('9 All Base Data'!G1232="Oceanic-in Region but not in TA","Rural",'9 All Base Data'!G1232)))))))</f>
        <v>Wellington Zone</v>
      </c>
      <c r="G1232" s="177">
        <f>IF('9 All Base Data'!I1232="..C","..C",'9 All Base Data'!I1232*Basecase_Pop_2006)</f>
        <v>5625</v>
      </c>
      <c r="H1232" s="177">
        <f>IF('9 All Base Data'!J1232="..C","..C",'9 All Base Data'!J1232*Basecase_Pop_2006)</f>
        <v>1953</v>
      </c>
      <c r="I1232" s="191">
        <f>IF('9 All Base Data'!L1232="..C","..C",'9 All Base Data'!L1232*Basecase_Pop_2006)</f>
        <v>21</v>
      </c>
      <c r="J1232" s="156">
        <f>IF('9 All Base Data'!$P1232=0,0,('9 All Base Data'!$P1232*Basecase_Pop_2006)/(1+(1/(BaseCase_Mort_AllAdults_30*('9 All Base Data'!$W1232*Basecase_PM10)/10))))</f>
        <v>0.77299825736035976</v>
      </c>
      <c r="K1232" s="156">
        <f>IF('9 All Base Data'!$Q1232=0,0,('9 All Base Data'!$Q1232*Basecase_Pop_2006)/(1+(1/(BaseCase_Mort_Maori_30*('9 All Base Data'!$W1232*Basecase_PM10)/10))))</f>
        <v>6.8362480127186015E-2</v>
      </c>
      <c r="L1232" s="179">
        <f>133/(1+1/(BaseCase_Mort_Child_0_1*'9 All Base Data'!$AB$10/10))*IF('9 All Base Data'!$L1232="..C",0,'9 All Base Data'!L1232/'9 All Base Data'!$L$2022)</f>
        <v>3.0634334961409829E-3</v>
      </c>
      <c r="M1232" s="178">
        <f>IF('9 All Base Data'!$R1232="","",IF('9 All Base Data'!$R1232=0,0,('9 All Base Data'!$R1232*Basecase_Pop_2006)/(1+(1/(BaseCase_CardiacHA_All*('9 All Base Data'!$W1232*Basecase_PM10)/10)))))</f>
        <v>0.23809712822751902</v>
      </c>
      <c r="N1232" s="178">
        <f>IF('9 All Base Data'!$S1232="","",IF('9 All Base Data'!$S1232=0,0,('9 All Base Data'!S1232*Basecase_Pop_2006)/(1+(1/(BaseCase_RespHA_All*('9 All Base Data'!$W1232*Basecase_PM10)/10)))))</f>
        <v>0.46273077302793963</v>
      </c>
      <c r="O1232" s="178">
        <f>IF('9 All Base Data'!$T1232="","",IF('9 All Base Data'!$T1232=0,0,('9 All Base Data'!$T1232*Basecase_Pop_2006)/(1+(1/(BaseCase_RespHA_Child_1_4*('9 All Base Data'!$W1232*Basecase_PM10)/10)))))</f>
        <v>0.1257555078962761</v>
      </c>
      <c r="P1232" s="179">
        <f>IF('9 All Base Data'!$U1232="","",IF('9 All Base Data'!$U1232=0,0,('9 All Base Data'!$U1232*Basecase_Pop_2006)/(1+(1/(BaseCase_RespHA_Child_5_14*('9 All Base Data'!$W1232*Basecase_PM10)/10)))))</f>
        <v>3.7258111100413979E-2</v>
      </c>
      <c r="Q1232" s="156">
        <f>IF('7 Base case Results'!$G1232="..C",0,BaseCase_RADs_All*'7 Base case Results'!$G1232*('9 All Base Data'!$V1232*Basecase_PM10)/10)</f>
        <v>3918.375</v>
      </c>
      <c r="R1232" s="189">
        <f t="shared" si="190"/>
        <v>2.7518737962028808</v>
      </c>
      <c r="S1232" s="178">
        <f t="shared" si="191"/>
        <v>0.24337042925278224</v>
      </c>
      <c r="T1232" s="179">
        <f t="shared" si="192"/>
        <v>1.09058232462619E-2</v>
      </c>
      <c r="U1232" s="178">
        <f t="shared" si="193"/>
        <v>1.5119167642447457E-3</v>
      </c>
      <c r="V1232" s="178">
        <f t="shared" si="194"/>
        <v>2.0984840556817061E-3</v>
      </c>
      <c r="W1232" s="178">
        <f t="shared" si="195"/>
        <v>5.7030122830961216E-4</v>
      </c>
      <c r="X1232" s="179">
        <f t="shared" si="196"/>
        <v>1.689655338403774E-4</v>
      </c>
      <c r="Y1232" s="179">
        <f t="shared" si="197"/>
        <v>0.24293925</v>
      </c>
      <c r="Z1232" s="186">
        <f t="shared" si="198"/>
        <v>3.0093292702690695</v>
      </c>
      <c r="AA1232" s="156">
        <f>$J1232*'9 All Base Data'!$Y1232</f>
        <v>0.33701645336952002</v>
      </c>
      <c r="AB1232" s="156">
        <f>$K1232*'9 All Base Data'!$Y1232</f>
        <v>2.9805087368092179E-2</v>
      </c>
      <c r="AC1232" s="178">
        <f>$L1232*'9 All Base Data'!$Y1232</f>
        <v>1.3356142554943971E-3</v>
      </c>
      <c r="AD1232" s="178">
        <f>IF($M1232="","",$M1232*'9 All Base Data'!$Y1232)</f>
        <v>0.10380702536991415</v>
      </c>
      <c r="AE1232" s="178">
        <f>IF($N1232="","",$N1232*'9 All Base Data'!$Y1232)</f>
        <v>0.2017441598424097</v>
      </c>
      <c r="AF1232" s="178">
        <f>IF($O1232="","",$O1232*'9 All Base Data'!$Y1232)</f>
        <v>5.4827646581780021E-2</v>
      </c>
      <c r="AG1232" s="178">
        <f>IF($P1232="","",$P1232*'9 All Base Data'!$Y1232)</f>
        <v>1.6244016519762185E-2</v>
      </c>
      <c r="AH1232" s="167">
        <f>$Q1232*'9 All Base Data'!$Y1232</f>
        <v>1708.3568208565443</v>
      </c>
      <c r="AI1232" s="178">
        <f>$R1232*'9 All Base Data'!$Y1232</f>
        <v>1.1997785739954914</v>
      </c>
      <c r="AJ1232" s="178">
        <f>$S1232*'9 All Base Data'!$Y1232</f>
        <v>0.10610611103040817</v>
      </c>
      <c r="AK1232" s="178">
        <f>$T1232*'9 All Base Data'!$Y1232</f>
        <v>4.7547867495600542E-3</v>
      </c>
      <c r="AL1232" s="178">
        <f>IF($U1232="","",$U1232*'9 All Base Data'!$Y1232)</f>
        <v>6.5917461109895486E-4</v>
      </c>
      <c r="AM1232" s="178">
        <f>IF($V1232="","",$V1232*'9 All Base Data'!$Y1232)</f>
        <v>9.1490976488532803E-4</v>
      </c>
      <c r="AN1232" s="178">
        <f>IF($W1232="","",$W1232*'9 All Base Data'!$Y1232)</f>
        <v>2.486433772483724E-4</v>
      </c>
      <c r="AO1232" s="178">
        <f>IF($X1232="","",$X1232*'9 All Base Data'!$Y1232)</f>
        <v>7.3666614917121517E-5</v>
      </c>
      <c r="AP1232" s="178">
        <f>$Y1232*'9 All Base Data'!$Y1232</f>
        <v>0.10591812289310575</v>
      </c>
      <c r="AQ1232" s="179">
        <f t="shared" si="199"/>
        <v>1.3120255680141413</v>
      </c>
    </row>
    <row r="1233" spans="1:43" x14ac:dyDescent="0.25">
      <c r="A1233" s="124">
        <v>573101</v>
      </c>
      <c r="B1233" s="125" t="s">
        <v>1285</v>
      </c>
      <c r="C1233" s="126" t="s">
        <v>980</v>
      </c>
      <c r="D1233" s="101" t="s">
        <v>2108</v>
      </c>
      <c r="E1233" s="142"/>
      <c r="F1233" s="191" t="str">
        <f>IF('9 All Base Data'!G1233="Rural Centre","Rural",IF('9 All Base Data'!G1233="Rural (Incl.some Off Shore Islands)","Rural",IF('9 All Base Data'!G1233="Inlet-in TA but not in Urban Area","Rural",IF('9 All Base Data'!G1233="Rural (Incl.some Off Shore Islands)","Rural",IF('9 All Base Data'!G1233="Inlet-not in TA","Rural",IF('9 All Base Data'!G1233="Inland Water not in Urban Area","Rural",IF('9 All Base Data'!G1233="Oceanic-in Region but not in TA","Rural",'9 All Base Data'!G1233)))))))</f>
        <v>Wellington Zone</v>
      </c>
      <c r="G1233" s="177">
        <f>IF('9 All Base Data'!I1233="..C","..C",'9 All Base Data'!I1233*Basecase_Pop_2006)</f>
        <v>7329</v>
      </c>
      <c r="H1233" s="177">
        <f>IF('9 All Base Data'!J1233="..C","..C",'9 All Base Data'!J1233*Basecase_Pop_2006)</f>
        <v>2844</v>
      </c>
      <c r="I1233" s="191">
        <f>IF('9 All Base Data'!L1233="..C","..C",'9 All Base Data'!L1233*Basecase_Pop_2006)</f>
        <v>30</v>
      </c>
      <c r="J1233" s="156">
        <f>IF('9 All Base Data'!$P1233=0,0,('9 All Base Data'!$P1233*Basecase_Pop_2006)/(1+(1/(BaseCase_Mort_AllAdults_30*('9 All Base Data'!$W1233*Basecase_PM10)/10))))</f>
        <v>1.0766761441805011</v>
      </c>
      <c r="K1233" s="156">
        <f>IF('9 All Base Data'!$Q1233=0,0,('9 All Base Data'!$Q1233*Basecase_Pop_2006)/(1+(1/(BaseCase_Mort_Maori_30*('9 All Base Data'!$W1233*Basecase_PM10)/10))))</f>
        <v>0.13672496025437203</v>
      </c>
      <c r="L1233" s="179">
        <f>133/(1+1/(BaseCase_Mort_Child_0_1*'9 All Base Data'!$AB$10/10))*IF('9 All Base Data'!$L1233="..C",0,'9 All Base Data'!L1233/'9 All Base Data'!$L$2022)</f>
        <v>4.3763335659156898E-3</v>
      </c>
      <c r="M1233" s="178">
        <f>IF('9 All Base Data'!$R1233="","",IF('9 All Base Data'!$R1233=0,0,('9 All Base Data'!$R1233*Basecase_Pop_2006)/(1+(1/(BaseCase_CardiacHA_All*('9 All Base Data'!$W1233*Basecase_PM10)/10)))))</f>
        <v>7.9365709409173021E-2</v>
      </c>
      <c r="N1233" s="178">
        <f>IF('9 All Base Data'!$S1233="","",IF('9 All Base Data'!$S1233=0,0,('9 All Base Data'!S1233*Basecase_Pop_2006)/(1+(1/(BaseCase_RespHA_All*('9 All Base Data'!$W1233*Basecase_PM10)/10)))))</f>
        <v>0.14858327574291638</v>
      </c>
      <c r="O1233" s="178">
        <f>IF('9 All Base Data'!$T1233="","",IF('9 All Base Data'!$T1233=0,0,('9 All Base Data'!$T1233*Basecase_Pop_2006)/(1+(1/(BaseCase_RespHA_Child_1_4*('9 All Base Data'!$W1233*Basecase_PM10)/10)))))</f>
        <v>3.3534802105673618E-2</v>
      </c>
      <c r="P1233" s="179">
        <f>IF('9 All Base Data'!$U1233="","",IF('9 All Base Data'!$U1233=0,0,('9 All Base Data'!$U1233*Basecase_Pop_2006)/(1+(1/(BaseCase_RespHA_Child_5_14*('9 All Base Data'!$W1233*Basecase_PM10)/10)))))</f>
        <v>2.4838740733609317E-2</v>
      </c>
      <c r="Q1233" s="156">
        <f>IF('7 Base case Results'!$G1233="..C",0,BaseCase_RADs_All*'7 Base case Results'!$G1233*('9 All Base Data'!$V1233*Basecase_PM10)/10)</f>
        <v>5105.3814000000002</v>
      </c>
      <c r="R1233" s="189">
        <f t="shared" si="190"/>
        <v>3.8329670732825836</v>
      </c>
      <c r="S1233" s="178">
        <f t="shared" si="191"/>
        <v>0.48674085850556448</v>
      </c>
      <c r="T1233" s="179">
        <f t="shared" si="192"/>
        <v>1.5579747494659856E-2</v>
      </c>
      <c r="U1233" s="178">
        <f t="shared" si="193"/>
        <v>5.0397225474824875E-4</v>
      </c>
      <c r="V1233" s="178">
        <f t="shared" si="194"/>
        <v>6.7382515549412579E-4</v>
      </c>
      <c r="W1233" s="178">
        <f t="shared" si="195"/>
        <v>1.5208032754922984E-4</v>
      </c>
      <c r="X1233" s="179">
        <f t="shared" si="196"/>
        <v>1.1264368922691825E-4</v>
      </c>
      <c r="Y1233" s="179">
        <f t="shared" si="197"/>
        <v>0.31653364680000001</v>
      </c>
      <c r="Z1233" s="186">
        <f t="shared" si="198"/>
        <v>4.1662582649874862</v>
      </c>
      <c r="AA1233" s="156">
        <f>$J1233*'9 All Base Data'!$Y1233</f>
        <v>0.4694157743361172</v>
      </c>
      <c r="AB1233" s="156">
        <f>$K1233*'9 All Base Data'!$Y1233</f>
        <v>5.9610174736184358E-2</v>
      </c>
      <c r="AC1233" s="178">
        <f>$L1233*'9 All Base Data'!$Y1233</f>
        <v>1.9080203649919959E-3</v>
      </c>
      <c r="AD1233" s="178">
        <f>IF($M1233="","",$M1233*'9 All Base Data'!$Y1233)</f>
        <v>3.4602341789971389E-2</v>
      </c>
      <c r="AE1233" s="178">
        <f>IF($N1233="","",$N1233*'9 All Base Data'!$Y1233)</f>
        <v>6.4780234811782925E-2</v>
      </c>
      <c r="AF1233" s="178">
        <f>IF($O1233="","",$O1233*'9 All Base Data'!$Y1233)</f>
        <v>1.4620705755141336E-2</v>
      </c>
      <c r="AG1233" s="178">
        <f>IF($P1233="","",$P1233*'9 All Base Data'!$Y1233)</f>
        <v>1.0829344346508122E-2</v>
      </c>
      <c r="AH1233" s="167">
        <f>$Q1233*'9 All Base Data'!$Y1233</f>
        <v>2225.8750471213534</v>
      </c>
      <c r="AI1233" s="178">
        <f>$R1233*'9 All Base Data'!$Y1233</f>
        <v>1.6711201566365772</v>
      </c>
      <c r="AJ1233" s="178">
        <f>$S1233*'9 All Base Data'!$Y1233</f>
        <v>0.21221222206081633</v>
      </c>
      <c r="AK1233" s="178">
        <f>$T1233*'9 All Base Data'!$Y1233</f>
        <v>6.7925524993715054E-3</v>
      </c>
      <c r="AL1233" s="178">
        <f>IF($U1233="","",$U1233*'9 All Base Data'!$Y1233)</f>
        <v>2.1972487036631838E-4</v>
      </c>
      <c r="AM1233" s="178">
        <f>IF($V1233="","",$V1233*'9 All Base Data'!$Y1233)</f>
        <v>2.937783648714356E-4</v>
      </c>
      <c r="AN1233" s="178">
        <f>IF($W1233="","",$W1233*'9 All Base Data'!$Y1233)</f>
        <v>6.6304900599565945E-5</v>
      </c>
      <c r="AO1233" s="178">
        <f>IF($X1233="","",$X1233*'9 All Base Data'!$Y1233)</f>
        <v>4.9111076611414334E-5</v>
      </c>
      <c r="AP1233" s="178">
        <f>$Y1233*'9 All Base Data'!$Y1233</f>
        <v>0.13800425292152393</v>
      </c>
      <c r="AQ1233" s="179">
        <f t="shared" si="199"/>
        <v>1.8164304652927106</v>
      </c>
    </row>
    <row r="1234" spans="1:43" x14ac:dyDescent="0.25">
      <c r="A1234" s="124">
        <v>573102</v>
      </c>
      <c r="B1234" s="125" t="s">
        <v>1286</v>
      </c>
      <c r="C1234" s="126" t="s">
        <v>980</v>
      </c>
      <c r="D1234" s="101" t="s">
        <v>2108</v>
      </c>
      <c r="E1234" s="142"/>
      <c r="F1234" s="191" t="str">
        <f>IF('9 All Base Data'!G1234="Rural Centre","Rural",IF('9 All Base Data'!G1234="Rural (Incl.some Off Shore Islands)","Rural",IF('9 All Base Data'!G1234="Inlet-in TA but not in Urban Area","Rural",IF('9 All Base Data'!G1234="Rural (Incl.some Off Shore Islands)","Rural",IF('9 All Base Data'!G1234="Inlet-not in TA","Rural",IF('9 All Base Data'!G1234="Inland Water not in Urban Area","Rural",IF('9 All Base Data'!G1234="Oceanic-in Region but not in TA","Rural",'9 All Base Data'!G1234)))))))</f>
        <v>Rural</v>
      </c>
      <c r="G1234" s="177">
        <f>IF('9 All Base Data'!I1234="..C","..C",'9 All Base Data'!I1234*Basecase_Pop_2006)</f>
        <v>36</v>
      </c>
      <c r="H1234" s="177">
        <f>IF('9 All Base Data'!J1234="..C","..C",'9 All Base Data'!J1234*Basecase_Pop_2006)</f>
        <v>30</v>
      </c>
      <c r="I1234" s="191" t="str">
        <f>IF('9 All Base Data'!L1234="..C","..C",'9 All Base Data'!L1234*Basecase_Pop_2006)</f>
        <v>..C</v>
      </c>
      <c r="J1234" s="156">
        <f>IF('9 All Base Data'!$P1234=0,0,('9 All Base Data'!$P1234*Basecase_Pop_2006)/(1+(1/(BaseCase_Mort_AllAdults_30*('9 All Base Data'!$W1234*Basecase_PM10)/10))))</f>
        <v>0</v>
      </c>
      <c r="K1234" s="156">
        <f>IF('9 All Base Data'!$Q1234=0,0,('9 All Base Data'!$Q1234*Basecase_Pop_2006)/(1+(1/(BaseCase_Mort_Maori_30*('9 All Base Data'!$W1234*Basecase_PM10)/10))))</f>
        <v>0</v>
      </c>
      <c r="L1234" s="179">
        <f>133/(1+1/(BaseCase_Mort_Child_0_1*'9 All Base Data'!$AB$10/10))*IF('9 All Base Data'!$L1234="..C",0,'9 All Base Data'!L1234/'9 All Base Data'!$L$2022)</f>
        <v>0</v>
      </c>
      <c r="M1234" s="178">
        <f>IF('9 All Base Data'!$R1234="","",IF('9 All Base Data'!$R1234=0,0,('9 All Base Data'!$R1234*Basecase_Pop_2006)/(1+(1/(BaseCase_CardiacHA_All*('9 All Base Data'!$W1234*Basecase_PM10)/10)))))</f>
        <v>0</v>
      </c>
      <c r="N1234" s="178">
        <f>IF('9 All Base Data'!$S1234="","",IF('9 All Base Data'!$S1234=0,0,('9 All Base Data'!S1234*Basecase_Pop_2006)/(1+(1/(BaseCase_RespHA_All*('9 All Base Data'!$W1234*Basecase_PM10)/10)))))</f>
        <v>0</v>
      </c>
      <c r="O1234" s="178">
        <f>IF('9 All Base Data'!$T1234="","",IF('9 All Base Data'!$T1234=0,0,('9 All Base Data'!$T1234*Basecase_Pop_2006)/(1+(1/(BaseCase_RespHA_Child_1_4*('9 All Base Data'!$W1234*Basecase_PM10)/10)))))</f>
        <v>0</v>
      </c>
      <c r="P1234" s="179">
        <f>IF('9 All Base Data'!$U1234="","",IF('9 All Base Data'!$U1234=0,0,('9 All Base Data'!$U1234*Basecase_Pop_2006)/(1+(1/(BaseCase_RespHA_Child_5_14*('9 All Base Data'!$W1234*Basecase_PM10)/10)))))</f>
        <v>0</v>
      </c>
      <c r="Q1234" s="156">
        <f>IF('7 Base case Results'!$G1234="..C",0,BaseCase_RADs_All*'7 Base case Results'!$G1234*('9 All Base Data'!$V1234*Basecase_PM10)/10)</f>
        <v>10.32912</v>
      </c>
      <c r="R1234" s="189">
        <f t="shared" si="190"/>
        <v>0</v>
      </c>
      <c r="S1234" s="178">
        <f t="shared" si="191"/>
        <v>0</v>
      </c>
      <c r="T1234" s="179">
        <f t="shared" si="192"/>
        <v>0</v>
      </c>
      <c r="U1234" s="178">
        <f t="shared" si="193"/>
        <v>0</v>
      </c>
      <c r="V1234" s="178">
        <f t="shared" si="194"/>
        <v>0</v>
      </c>
      <c r="W1234" s="178">
        <f t="shared" si="195"/>
        <v>0</v>
      </c>
      <c r="X1234" s="179">
        <f t="shared" si="196"/>
        <v>0</v>
      </c>
      <c r="Y1234" s="179">
        <f t="shared" si="197"/>
        <v>6.4040544000000001E-4</v>
      </c>
      <c r="Z1234" s="186">
        <f t="shared" si="198"/>
        <v>6.4040544000000001E-4</v>
      </c>
      <c r="AA1234" s="156">
        <f>$J1234*'9 All Base Data'!$Y1234</f>
        <v>0</v>
      </c>
      <c r="AB1234" s="156">
        <f>$K1234*'9 All Base Data'!$Y1234</f>
        <v>0</v>
      </c>
      <c r="AC1234" s="178">
        <f>$L1234*'9 All Base Data'!$Y1234</f>
        <v>0</v>
      </c>
      <c r="AD1234" s="178">
        <f>IF($M1234="","",$M1234*'9 All Base Data'!$Y1234)</f>
        <v>0</v>
      </c>
      <c r="AE1234" s="178">
        <f>IF($N1234="","",$N1234*'9 All Base Data'!$Y1234)</f>
        <v>0</v>
      </c>
      <c r="AF1234" s="178">
        <f>IF($O1234="","",$O1234*'9 All Base Data'!$Y1234)</f>
        <v>0</v>
      </c>
      <c r="AG1234" s="178">
        <f>IF($P1234="","",$P1234*'9 All Base Data'!$Y1234)</f>
        <v>0</v>
      </c>
      <c r="AH1234" s="167">
        <f>$Q1234*'9 All Base Data'!$Y1234</f>
        <v>0.89970910232125512</v>
      </c>
      <c r="AI1234" s="178">
        <f>$R1234*'9 All Base Data'!$Y1234</f>
        <v>0</v>
      </c>
      <c r="AJ1234" s="178">
        <f>$S1234*'9 All Base Data'!$Y1234</f>
        <v>0</v>
      </c>
      <c r="AK1234" s="178">
        <f>$T1234*'9 All Base Data'!$Y1234</f>
        <v>0</v>
      </c>
      <c r="AL1234" s="178">
        <f>IF($U1234="","",$U1234*'9 All Base Data'!$Y1234)</f>
        <v>0</v>
      </c>
      <c r="AM1234" s="178">
        <f>IF($V1234="","",$V1234*'9 All Base Data'!$Y1234)</f>
        <v>0</v>
      </c>
      <c r="AN1234" s="178">
        <f>IF($W1234="","",$W1234*'9 All Base Data'!$Y1234)</f>
        <v>0</v>
      </c>
      <c r="AO1234" s="178">
        <f>IF($X1234="","",$X1234*'9 All Base Data'!$Y1234)</f>
        <v>0</v>
      </c>
      <c r="AP1234" s="178">
        <f>$Y1234*'9 All Base Data'!$Y1234</f>
        <v>5.5781964343917817E-5</v>
      </c>
      <c r="AQ1234" s="179">
        <f t="shared" si="199"/>
        <v>5.5781964343917817E-5</v>
      </c>
    </row>
    <row r="1235" spans="1:43" x14ac:dyDescent="0.25">
      <c r="A1235" s="124">
        <v>573200</v>
      </c>
      <c r="B1235" s="125" t="s">
        <v>1287</v>
      </c>
      <c r="C1235" s="126" t="s">
        <v>980</v>
      </c>
      <c r="D1235" s="101" t="s">
        <v>2108</v>
      </c>
      <c r="E1235" s="142"/>
      <c r="F1235" s="191" t="str">
        <f>IF('9 All Base Data'!G1235="Rural Centre","Rural",IF('9 All Base Data'!G1235="Rural (Incl.some Off Shore Islands)","Rural",IF('9 All Base Data'!G1235="Inlet-in TA but not in Urban Area","Rural",IF('9 All Base Data'!G1235="Rural (Incl.some Off Shore Islands)","Rural",IF('9 All Base Data'!G1235="Inlet-not in TA","Rural",IF('9 All Base Data'!G1235="Inland Water not in Urban Area","Rural",IF('9 All Base Data'!G1235="Oceanic-in Region but not in TA","Rural",'9 All Base Data'!G1235)))))))</f>
        <v>Wellington Zone</v>
      </c>
      <c r="G1235" s="177">
        <f>IF('9 All Base Data'!I1235="..C","..C",'9 All Base Data'!I1235*Basecase_Pop_2006)</f>
        <v>3897</v>
      </c>
      <c r="H1235" s="177">
        <f>IF('9 All Base Data'!J1235="..C","..C",'9 All Base Data'!J1235*Basecase_Pop_2006)</f>
        <v>1545</v>
      </c>
      <c r="I1235" s="191">
        <f>IF('9 All Base Data'!L1235="..C","..C",'9 All Base Data'!L1235*Basecase_Pop_2006)</f>
        <v>18</v>
      </c>
      <c r="J1235" s="156">
        <f>IF('9 All Base Data'!$P1235=0,0,('9 All Base Data'!$P1235*Basecase_Pop_2006)/(1+(1/(BaseCase_Mort_AllAdults_30*('9 All Base Data'!$W1235*Basecase_PM10)/10))))</f>
        <v>0.24846372558011562</v>
      </c>
      <c r="K1235" s="156">
        <f>IF('9 All Base Data'!$Q1235=0,0,('9 All Base Data'!$Q1235*Basecase_Pop_2006)/(1+(1/(BaseCase_Mort_Maori_30*('9 All Base Data'!$W1235*Basecase_PM10)/10))))</f>
        <v>6.8362480127186015E-2</v>
      </c>
      <c r="L1235" s="179">
        <f>133/(1+1/(BaseCase_Mort_Child_0_1*'9 All Base Data'!$AB$10/10))*IF('9 All Base Data'!$L1235="..C",0,'9 All Base Data'!L1235/'9 All Base Data'!$L$2022)</f>
        <v>2.6258001395494139E-3</v>
      </c>
      <c r="M1235" s="178">
        <f>IF('9 All Base Data'!$R1235="","",IF('9 All Base Data'!$R1235=0,0,('9 All Base Data'!$R1235*Basecase_Pop_2006)/(1+(1/(BaseCase_CardiacHA_All*('9 All Base Data'!$W1235*Basecase_PM10)/10)))))</f>
        <v>0.18433326056324054</v>
      </c>
      <c r="N1235" s="178">
        <f>IF('9 All Base Data'!$S1235="","",IF('9 All Base Data'!$S1235=0,0,('9 All Base Data'!S1235*Basecase_Pop_2006)/(1+(1/(BaseCase_RespHA_All*('9 All Base Data'!$W1235*Basecase_PM10)/10)))))</f>
        <v>0.28867607858623756</v>
      </c>
      <c r="O1235" s="178">
        <f>IF('9 All Base Data'!$T1235="","",IF('9 All Base Data'!$T1235=0,0,('9 All Base Data'!$T1235*Basecase_Pop_2006)/(1+(1/(BaseCase_RespHA_Child_1_4*('9 All Base Data'!$W1235*Basecase_PM10)/10)))))</f>
        <v>5.868590368492884E-2</v>
      </c>
      <c r="P1235" s="179">
        <f>IF('9 All Base Data'!$U1235="","",IF('9 All Base Data'!$U1235=0,0,('9 All Base Data'!$U1235*Basecase_Pop_2006)/(1+(1/(BaseCase_RespHA_Child_5_14*('9 All Base Data'!$W1235*Basecase_PM10)/10)))))</f>
        <v>4.9677481467218634E-2</v>
      </c>
      <c r="Q1235" s="156">
        <f>IF('7 Base case Results'!$G1235="..C",0,BaseCase_RADs_All*'7 Base case Results'!$G1235*('9 All Base Data'!$V1235*Basecase_PM10)/10)</f>
        <v>2714.6502</v>
      </c>
      <c r="R1235" s="189">
        <f t="shared" si="190"/>
        <v>0.88453086306521156</v>
      </c>
      <c r="S1235" s="178">
        <f t="shared" si="191"/>
        <v>0.24337042925278224</v>
      </c>
      <c r="T1235" s="179">
        <f t="shared" si="192"/>
        <v>9.3478484967959141E-3</v>
      </c>
      <c r="U1235" s="178">
        <f t="shared" si="193"/>
        <v>1.1705162045765774E-3</v>
      </c>
      <c r="V1235" s="178">
        <f t="shared" si="194"/>
        <v>1.3091460163885875E-3</v>
      </c>
      <c r="W1235" s="178">
        <f t="shared" si="195"/>
        <v>2.6614057321115226E-4</v>
      </c>
      <c r="X1235" s="179">
        <f t="shared" si="196"/>
        <v>2.2528737845383651E-4</v>
      </c>
      <c r="Y1235" s="179">
        <f t="shared" si="197"/>
        <v>0.16830831239999999</v>
      </c>
      <c r="Z1235" s="186">
        <f t="shared" si="198"/>
        <v>1.0646666861829726</v>
      </c>
      <c r="AA1235" s="156">
        <f>$J1235*'9 All Base Data'!$Y1235</f>
        <v>0.10832671715448858</v>
      </c>
      <c r="AB1235" s="156">
        <f>$K1235*'9 All Base Data'!$Y1235</f>
        <v>2.9805087368092179E-2</v>
      </c>
      <c r="AC1235" s="178">
        <f>$L1235*'9 All Base Data'!$Y1235</f>
        <v>1.1448122189951975E-3</v>
      </c>
      <c r="AD1235" s="178">
        <f>IF($M1235="","",$M1235*'9 All Base Data'!$Y1235)</f>
        <v>8.0366729318643221E-2</v>
      </c>
      <c r="AE1235" s="178">
        <f>IF($N1235="","",$N1235*'9 All Base Data'!$Y1235)</f>
        <v>0.12585874192003541</v>
      </c>
      <c r="AF1235" s="178">
        <f>IF($O1235="","",$O1235*'9 All Base Data'!$Y1235)</f>
        <v>2.5586235071497342E-2</v>
      </c>
      <c r="AG1235" s="178">
        <f>IF($P1235="","",$P1235*'9 All Base Data'!$Y1235)</f>
        <v>2.1658688693016244E-2</v>
      </c>
      <c r="AH1235" s="167">
        <f>$Q1235*'9 All Base Data'!$Y1235</f>
        <v>1183.549605489414</v>
      </c>
      <c r="AI1235" s="178">
        <f>$R1235*'9 All Base Data'!$Y1235</f>
        <v>0.38564311306997934</v>
      </c>
      <c r="AJ1235" s="178">
        <f>$S1235*'9 All Base Data'!$Y1235</f>
        <v>0.10610611103040817</v>
      </c>
      <c r="AK1235" s="178">
        <f>$T1235*'9 All Base Data'!$Y1235</f>
        <v>4.0755314996229032E-3</v>
      </c>
      <c r="AL1235" s="178">
        <f>IF($U1235="","",$U1235*'9 All Base Data'!$Y1235)</f>
        <v>5.1032873117338442E-4</v>
      </c>
      <c r="AM1235" s="178">
        <f>IF($V1235="","",$V1235*'9 All Base Data'!$Y1235)</f>
        <v>5.7076939460736062E-4</v>
      </c>
      <c r="AN1235" s="178">
        <f>IF($W1235="","",$W1235*'9 All Base Data'!$Y1235)</f>
        <v>1.1603357604924043E-4</v>
      </c>
      <c r="AO1235" s="178">
        <f>IF($X1235="","",$X1235*'9 All Base Data'!$Y1235)</f>
        <v>9.8222153222828667E-5</v>
      </c>
      <c r="AP1235" s="178">
        <f>$Y1235*'9 All Base Data'!$Y1235</f>
        <v>7.3380075540343662E-2</v>
      </c>
      <c r="AQ1235" s="179">
        <f t="shared" si="199"/>
        <v>0.46417981823572668</v>
      </c>
    </row>
    <row r="1236" spans="1:43" x14ac:dyDescent="0.25">
      <c r="A1236" s="124">
        <v>573300</v>
      </c>
      <c r="B1236" s="125" t="s">
        <v>1288</v>
      </c>
      <c r="C1236" s="126" t="s">
        <v>980</v>
      </c>
      <c r="D1236" s="101" t="s">
        <v>2108</v>
      </c>
      <c r="E1236" s="142"/>
      <c r="F1236" s="191" t="str">
        <f>IF('9 All Base Data'!G1236="Rural Centre","Rural",IF('9 All Base Data'!G1236="Rural (Incl.some Off Shore Islands)","Rural",IF('9 All Base Data'!G1236="Inlet-in TA but not in Urban Area","Rural",IF('9 All Base Data'!G1236="Rural (Incl.some Off Shore Islands)","Rural",IF('9 All Base Data'!G1236="Inlet-not in TA","Rural",IF('9 All Base Data'!G1236="Inland Water not in Urban Area","Rural",IF('9 All Base Data'!G1236="Oceanic-in Region but not in TA","Rural",'9 All Base Data'!G1236)))))))</f>
        <v>Wellington Zone</v>
      </c>
      <c r="G1236" s="177">
        <f>IF('9 All Base Data'!I1236="..C","..C",'9 All Base Data'!I1236*Basecase_Pop_2006)</f>
        <v>5115</v>
      </c>
      <c r="H1236" s="177">
        <f>IF('9 All Base Data'!J1236="..C","..C",'9 All Base Data'!J1236*Basecase_Pop_2006)</f>
        <v>1734</v>
      </c>
      <c r="I1236" s="191">
        <f>IF('9 All Base Data'!L1236="..C","..C",'9 All Base Data'!L1236*Basecase_Pop_2006)</f>
        <v>36</v>
      </c>
      <c r="J1236" s="156">
        <f>IF('9 All Base Data'!$P1236=0,0,('9 All Base Data'!$P1236*Basecase_Pop_2006)/(1+(1/(BaseCase_Mort_AllAdults_30*('9 All Base Data'!$W1236*Basecase_PM10)/10))))</f>
        <v>0.74539117674034683</v>
      </c>
      <c r="K1236" s="156">
        <f>IF('9 All Base Data'!$Q1236=0,0,('9 All Base Data'!$Q1236*Basecase_Pop_2006)/(1+(1/(BaseCase_Mort_Maori_30*('9 All Base Data'!$W1236*Basecase_PM10)/10))))</f>
        <v>0.27344992050874406</v>
      </c>
      <c r="L1236" s="179">
        <f>133/(1+1/(BaseCase_Mort_Child_0_1*'9 All Base Data'!$AB$10/10))*IF('9 All Base Data'!$L1236="..C",0,'9 All Base Data'!L1236/'9 All Base Data'!$L$2022)</f>
        <v>5.2516002790988277E-3</v>
      </c>
      <c r="M1236" s="178">
        <f>IF('9 All Base Data'!$R1236="","",IF('9 All Base Data'!$R1236=0,0,('9 All Base Data'!$R1236*Basecase_Pop_2006)/(1+(1/(BaseCase_CardiacHA_All*('9 All Base Data'!$W1236*Basecase_PM10)/10)))))</f>
        <v>0.10752773532855699</v>
      </c>
      <c r="N1236" s="178">
        <f>IF('9 All Base Data'!$S1236="","",IF('9 All Base Data'!$S1236=0,0,('9 All Base Data'!S1236*Basecase_Pop_2006)/(1+(1/(BaseCase_RespHA_All*('9 All Base Data'!$W1236*Basecase_PM10)/10)))))</f>
        <v>0.30141178793563039</v>
      </c>
      <c r="O1236" s="178">
        <f>IF('9 All Base Data'!$T1236="","",IF('9 All Base Data'!$T1236=0,0,('9 All Base Data'!$T1236*Basecase_Pop_2006)/(1+(1/(BaseCase_RespHA_Child_1_4*('9 All Base Data'!$W1236*Basecase_PM10)/10)))))</f>
        <v>0.13413920842269447</v>
      </c>
      <c r="P1236" s="179">
        <f>IF('9 All Base Data'!$U1236="","",IF('9 All Base Data'!$U1236=0,0,('9 All Base Data'!$U1236*Basecase_Pop_2006)/(1+(1/(BaseCase_RespHA_Child_5_14*('9 All Base Data'!$W1236*Basecase_PM10)/10)))))</f>
        <v>1.2419370366804659E-2</v>
      </c>
      <c r="Q1236" s="156">
        <f>IF('7 Base case Results'!$G1236="..C",0,BaseCase_RADs_All*'7 Base case Results'!$G1236*('9 All Base Data'!$V1236*Basecase_PM10)/10)</f>
        <v>3563.1090000000004</v>
      </c>
      <c r="R1236" s="189">
        <f t="shared" si="190"/>
        <v>2.6535925891956347</v>
      </c>
      <c r="S1236" s="178">
        <f t="shared" si="191"/>
        <v>0.97348171701112896</v>
      </c>
      <c r="T1236" s="179">
        <f t="shared" si="192"/>
        <v>1.8695696993591828E-2</v>
      </c>
      <c r="U1236" s="178">
        <f t="shared" si="193"/>
        <v>6.8280111933633695E-4</v>
      </c>
      <c r="V1236" s="178">
        <f t="shared" si="194"/>
        <v>1.3669024582880838E-3</v>
      </c>
      <c r="W1236" s="178">
        <f t="shared" si="195"/>
        <v>6.0832131019691936E-4</v>
      </c>
      <c r="X1236" s="179">
        <f t="shared" si="196"/>
        <v>5.6321844613459127E-5</v>
      </c>
      <c r="Y1236" s="179">
        <f t="shared" si="197"/>
        <v>0.22091275800000004</v>
      </c>
      <c r="Z1236" s="186">
        <f t="shared" si="198"/>
        <v>2.895250747766851</v>
      </c>
      <c r="AA1236" s="156">
        <f>$J1236*'9 All Base Data'!$Y1236</f>
        <v>0.32498015146346571</v>
      </c>
      <c r="AB1236" s="156">
        <f>$K1236*'9 All Base Data'!$Y1236</f>
        <v>0.11922034947236872</v>
      </c>
      <c r="AC1236" s="178">
        <f>$L1236*'9 All Base Data'!$Y1236</f>
        <v>2.2896244379903949E-3</v>
      </c>
      <c r="AD1236" s="178">
        <f>IF($M1236="","",$M1236*'9 All Base Data'!$Y1236)</f>
        <v>4.6880592102541883E-2</v>
      </c>
      <c r="AE1236" s="178">
        <f>IF($N1236="","",$N1236*'9 All Base Data'!$Y1236)</f>
        <v>0.1314113334753311</v>
      </c>
      <c r="AF1236" s="178">
        <f>IF($O1236="","",$O1236*'9 All Base Data'!$Y1236)</f>
        <v>5.8482823020565344E-2</v>
      </c>
      <c r="AG1236" s="178">
        <f>IF($P1236="","",$P1236*'9 All Base Data'!$Y1236)</f>
        <v>5.414672173254061E-3</v>
      </c>
      <c r="AH1236" s="167">
        <f>$Q1236*'9 All Base Data'!$Y1236</f>
        <v>1553.4658024322177</v>
      </c>
      <c r="AI1236" s="178">
        <f>$R1236*'9 All Base Data'!$Y1236</f>
        <v>1.156929339209938</v>
      </c>
      <c r="AJ1236" s="178">
        <f>$S1236*'9 All Base Data'!$Y1236</f>
        <v>0.42442444412163266</v>
      </c>
      <c r="AK1236" s="178">
        <f>$T1236*'9 All Base Data'!$Y1236</f>
        <v>8.1510629992458065E-3</v>
      </c>
      <c r="AL1236" s="178">
        <f>IF($U1236="","",$U1236*'9 All Base Data'!$Y1236)</f>
        <v>2.9769175985114099E-4</v>
      </c>
      <c r="AM1236" s="178">
        <f>IF($V1236="","",$V1236*'9 All Base Data'!$Y1236)</f>
        <v>5.9595039731062649E-4</v>
      </c>
      <c r="AN1236" s="178">
        <f>IF($W1236="","",$W1236*'9 All Base Data'!$Y1236)</f>
        <v>2.6521960239826378E-4</v>
      </c>
      <c r="AO1236" s="178">
        <f>IF($X1236="","",$X1236*'9 All Base Data'!$Y1236)</f>
        <v>2.4555538305707167E-5</v>
      </c>
      <c r="AP1236" s="178">
        <f>$Y1236*'9 All Base Data'!$Y1236</f>
        <v>9.6314879750797514E-2</v>
      </c>
      <c r="AQ1236" s="179">
        <f t="shared" si="199"/>
        <v>1.2622889241171431</v>
      </c>
    </row>
    <row r="1237" spans="1:43" x14ac:dyDescent="0.25">
      <c r="A1237" s="124">
        <v>573400</v>
      </c>
      <c r="B1237" s="125" t="s">
        <v>1289</v>
      </c>
      <c r="C1237" s="126" t="s">
        <v>980</v>
      </c>
      <c r="D1237" s="101" t="s">
        <v>2108</v>
      </c>
      <c r="E1237" s="142"/>
      <c r="F1237" s="191" t="str">
        <f>IF('9 All Base Data'!G1237="Rural Centre","Rural",IF('9 All Base Data'!G1237="Rural (Incl.some Off Shore Islands)","Rural",IF('9 All Base Data'!G1237="Inlet-in TA but not in Urban Area","Rural",IF('9 All Base Data'!G1237="Rural (Incl.some Off Shore Islands)","Rural",IF('9 All Base Data'!G1237="Inlet-not in TA","Rural",IF('9 All Base Data'!G1237="Inland Water not in Urban Area","Rural",IF('9 All Base Data'!G1237="Oceanic-in Region but not in TA","Rural",'9 All Base Data'!G1237)))))))</f>
        <v>Wellington Zone</v>
      </c>
      <c r="G1237" s="177">
        <f>IF('9 All Base Data'!I1237="..C","..C",'9 All Base Data'!I1237*Basecase_Pop_2006)</f>
        <v>5403</v>
      </c>
      <c r="H1237" s="177">
        <f>IF('9 All Base Data'!J1237="..C","..C",'9 All Base Data'!J1237*Basecase_Pop_2006)</f>
        <v>2793</v>
      </c>
      <c r="I1237" s="191">
        <f>IF('9 All Base Data'!L1237="..C","..C",'9 All Base Data'!L1237*Basecase_Pop_2006)</f>
        <v>48</v>
      </c>
      <c r="J1237" s="156">
        <f>IF('9 All Base Data'!$P1237=0,0,('9 All Base Data'!$P1237*Basecase_Pop_2006)/(1+(1/(BaseCase_Mort_AllAdults_30*('9 All Base Data'!$W1237*Basecase_PM10)/10))))</f>
        <v>0.63496285426029553</v>
      </c>
      <c r="K1237" s="156">
        <f>IF('9 All Base Data'!$Q1237=0,0,('9 All Base Data'!$Q1237*Basecase_Pop_2006)/(1+(1/(BaseCase_Mort_Maori_30*('9 All Base Data'!$W1237*Basecase_PM10)/10))))</f>
        <v>0.3418124006359301</v>
      </c>
      <c r="L1237" s="179">
        <f>133/(1+1/(BaseCase_Mort_Child_0_1*'9 All Base Data'!$AB$10/10))*IF('9 All Base Data'!$L1237="..C",0,'9 All Base Data'!L1237/'9 All Base Data'!$L$2022)</f>
        <v>7.0021337054651037E-3</v>
      </c>
      <c r="M1237" s="178">
        <f>IF('9 All Base Data'!$R1237="","",IF('9 All Base Data'!$R1237=0,0,('9 All Base Data'!$R1237*Basecase_Pop_2006)/(1+(1/(BaseCase_CardiacHA_All*('9 All Base Data'!$W1237*Basecase_PM10)/10)))))</f>
        <v>0.17665270803977218</v>
      </c>
      <c r="N1237" s="178">
        <f>IF('9 All Base Data'!$S1237="","",IF('9 All Base Data'!$S1237=0,0,('9 All Base Data'!S1237*Basecase_Pop_2006)/(1+(1/(BaseCase_RespHA_All*('9 All Base Data'!$W1237*Basecase_PM10)/10)))))</f>
        <v>0.2716951327870471</v>
      </c>
      <c r="O1237" s="178">
        <f>IF('9 All Base Data'!$T1237="","",IF('9 All Base Data'!$T1237=0,0,('9 All Base Data'!$T1237*Basecase_Pop_2006)/(1+(1/(BaseCase_RespHA_Child_1_4*('9 All Base Data'!$W1237*Basecase_PM10)/10)))))</f>
        <v>9.2220705790602459E-2</v>
      </c>
      <c r="P1237" s="179">
        <f>IF('9 All Base Data'!$U1237="","",IF('9 All Base Data'!$U1237=0,0,('9 All Base Data'!$U1237*Basecase_Pop_2006)/(1+(1/(BaseCase_RespHA_Child_5_14*('9 All Base Data'!$W1237*Basecase_PM10)/10)))))</f>
        <v>3.7258111100413979E-2</v>
      </c>
      <c r="Q1237" s="156">
        <f>IF('7 Base case Results'!$G1237="..C",0,BaseCase_RADs_All*'7 Base case Results'!$G1237*('9 All Base Data'!$V1237*Basecase_PM10)/10)</f>
        <v>3763.7298000000001</v>
      </c>
      <c r="R1237" s="189">
        <f t="shared" si="190"/>
        <v>2.2604677611666522</v>
      </c>
      <c r="S1237" s="178">
        <f t="shared" si="191"/>
        <v>1.2168521462639112</v>
      </c>
      <c r="T1237" s="179">
        <f t="shared" si="192"/>
        <v>2.4927595991455768E-2</v>
      </c>
      <c r="U1237" s="178">
        <f t="shared" si="193"/>
        <v>1.1217446960525533E-3</v>
      </c>
      <c r="V1237" s="178">
        <f t="shared" si="194"/>
        <v>1.2321374271892587E-3</v>
      </c>
      <c r="W1237" s="178">
        <f t="shared" si="195"/>
        <v>4.1822090076038215E-4</v>
      </c>
      <c r="X1237" s="179">
        <f t="shared" si="196"/>
        <v>1.689655338403774E-4</v>
      </c>
      <c r="Y1237" s="179">
        <f t="shared" si="197"/>
        <v>0.23335124760000001</v>
      </c>
      <c r="Z1237" s="186">
        <f t="shared" si="198"/>
        <v>2.5211004868813496</v>
      </c>
      <c r="AA1237" s="156">
        <f>$J1237*'9 All Base Data'!$Y1237</f>
        <v>0.27683494383924862</v>
      </c>
      <c r="AB1237" s="156">
        <f>$K1237*'9 All Base Data'!$Y1237</f>
        <v>0.14902543684046091</v>
      </c>
      <c r="AC1237" s="178">
        <f>$L1237*'9 All Base Data'!$Y1237</f>
        <v>3.0528325839871934E-3</v>
      </c>
      <c r="AD1237" s="178">
        <f>IF($M1237="","",$M1237*'9 All Base Data'!$Y1237)</f>
        <v>7.7018115597033088E-2</v>
      </c>
      <c r="AE1237" s="178">
        <f>IF($N1237="","",$N1237*'9 All Base Data'!$Y1237)</f>
        <v>0.1184552865129745</v>
      </c>
      <c r="AF1237" s="178">
        <f>IF($O1237="","",$O1237*'9 All Base Data'!$Y1237)</f>
        <v>4.0206940826638678E-2</v>
      </c>
      <c r="AG1237" s="178">
        <f>IF($P1237="","",$P1237*'9 All Base Data'!$Y1237)</f>
        <v>1.6244016519762185E-2</v>
      </c>
      <c r="AH1237" s="167">
        <f>$Q1237*'9 All Base Data'!$Y1237</f>
        <v>1640.9336716600728</v>
      </c>
      <c r="AI1237" s="178">
        <f>$R1237*'9 All Base Data'!$Y1237</f>
        <v>0.98553240006772513</v>
      </c>
      <c r="AJ1237" s="178">
        <f>$S1237*'9 All Base Data'!$Y1237</f>
        <v>0.53053055515204084</v>
      </c>
      <c r="AK1237" s="178">
        <f>$T1237*'9 All Base Data'!$Y1237</f>
        <v>1.0868083998994409E-2</v>
      </c>
      <c r="AL1237" s="178">
        <f>IF($U1237="","",$U1237*'9 All Base Data'!$Y1237)</f>
        <v>4.8906503404116009E-4</v>
      </c>
      <c r="AM1237" s="178">
        <f>IF($V1237="","",$V1237*'9 All Base Data'!$Y1237)</f>
        <v>5.3719472433633945E-4</v>
      </c>
      <c r="AN1237" s="178">
        <f>IF($W1237="","",$W1237*'9 All Base Data'!$Y1237)</f>
        <v>1.823384766488064E-4</v>
      </c>
      <c r="AO1237" s="178">
        <f>IF($X1237="","",$X1237*'9 All Base Data'!$Y1237)</f>
        <v>7.3666614917121517E-5</v>
      </c>
      <c r="AP1237" s="178">
        <f>$Y1237*'9 All Base Data'!$Y1237</f>
        <v>0.10173788764292452</v>
      </c>
      <c r="AQ1237" s="179">
        <f t="shared" si="199"/>
        <v>1.0991646314680215</v>
      </c>
    </row>
    <row r="1238" spans="1:43" x14ac:dyDescent="0.25">
      <c r="A1238" s="124">
        <v>573511</v>
      </c>
      <c r="B1238" s="125" t="s">
        <v>1290</v>
      </c>
      <c r="C1238" s="126" t="s">
        <v>980</v>
      </c>
      <c r="D1238" s="101" t="s">
        <v>2108</v>
      </c>
      <c r="E1238" s="142"/>
      <c r="F1238" s="191" t="str">
        <f>IF('9 All Base Data'!G1238="Rural Centre","Rural",IF('9 All Base Data'!G1238="Rural (Incl.some Off Shore Islands)","Rural",IF('9 All Base Data'!G1238="Inlet-in TA but not in Urban Area","Rural",IF('9 All Base Data'!G1238="Rural (Incl.some Off Shore Islands)","Rural",IF('9 All Base Data'!G1238="Inlet-not in TA","Rural",IF('9 All Base Data'!G1238="Inland Water not in Urban Area","Rural",IF('9 All Base Data'!G1238="Oceanic-in Region but not in TA","Rural",'9 All Base Data'!G1238)))))))</f>
        <v>Wellington Zone</v>
      </c>
      <c r="G1238" s="177">
        <f>IF('9 All Base Data'!I1238="..C","..C",'9 All Base Data'!I1238*Basecase_Pop_2006)</f>
        <v>345</v>
      </c>
      <c r="H1238" s="177">
        <f>IF('9 All Base Data'!J1238="..C","..C",'9 All Base Data'!J1238*Basecase_Pop_2006)</f>
        <v>192</v>
      </c>
      <c r="I1238" s="191">
        <f>IF('9 All Base Data'!L1238="..C","..C",'9 All Base Data'!L1238*Basecase_Pop_2006)</f>
        <v>6</v>
      </c>
      <c r="J1238" s="156">
        <f>IF('9 All Base Data'!$P1238=0,0,('9 All Base Data'!$P1238*Basecase_Pop_2006)/(1+(1/(BaseCase_Mort_AllAdults_30*('9 All Base Data'!$W1238*Basecase_PM10)/10))))</f>
        <v>0.80060533798037248</v>
      </c>
      <c r="K1238" s="156">
        <f>IF('9 All Base Data'!$Q1238=0,0,('9 All Base Data'!$Q1238*Basecase_Pop_2006)/(1+(1/(BaseCase_Mort_Maori_30*('9 All Base Data'!$W1238*Basecase_PM10)/10))))</f>
        <v>6.8362480127186015E-2</v>
      </c>
      <c r="L1238" s="179">
        <f>133/(1+1/(BaseCase_Mort_Child_0_1*'9 All Base Data'!$AB$10/10))*IF('9 All Base Data'!$L1238="..C",0,'9 All Base Data'!L1238/'9 All Base Data'!$L$2022)</f>
        <v>8.7526671318313796E-4</v>
      </c>
      <c r="M1238" s="178">
        <f>IF('9 All Base Data'!$R1238="","",IF('9 All Base Data'!$R1238=0,0,('9 All Base Data'!$R1238*Basecase_Pop_2006)/(1+(1/(BaseCase_CardiacHA_All*('9 All Base Data'!$W1238*Basecase_PM10)/10)))))</f>
        <v>5.8884236013257395E-2</v>
      </c>
      <c r="N1238" s="178">
        <f>IF('9 All Base Data'!$S1238="","",IF('9 All Base Data'!$S1238=0,0,('9 All Base Data'!S1238*Basecase_Pop_2006)/(1+(1/(BaseCase_RespHA_All*('9 All Base Data'!$W1238*Basecase_PM10)/10)))))</f>
        <v>7.6414256096357006E-2</v>
      </c>
      <c r="O1238" s="178">
        <f>IF('9 All Base Data'!$T1238="","",IF('9 All Base Data'!$T1238=0,0,('9 All Base Data'!$T1238*Basecase_Pop_2006)/(1+(1/(BaseCase_RespHA_Child_1_4*('9 All Base Data'!$W1238*Basecase_PM10)/10)))))</f>
        <v>2.5151101579255215E-2</v>
      </c>
      <c r="P1238" s="179">
        <f>IF('9 All Base Data'!$U1238="","",IF('9 All Base Data'!$U1238=0,0,('9 All Base Data'!$U1238*Basecase_Pop_2006)/(1+(1/(BaseCase_RespHA_Child_5_14*('9 All Base Data'!$W1238*Basecase_PM10)/10)))))</f>
        <v>1.2419370366804659E-2</v>
      </c>
      <c r="Q1238" s="156">
        <f>IF('7 Base case Results'!$G1238="..C",0,BaseCase_RADs_All*'7 Base case Results'!$G1238*('9 All Base Data'!$V1238*Basecase_PM10)/10)</f>
        <v>240.327</v>
      </c>
      <c r="R1238" s="189">
        <f t="shared" si="190"/>
        <v>2.8501550032101259</v>
      </c>
      <c r="S1238" s="178">
        <f t="shared" si="191"/>
        <v>0.24337042925278224</v>
      </c>
      <c r="T1238" s="179">
        <f t="shared" si="192"/>
        <v>3.1159494989319711E-3</v>
      </c>
      <c r="U1238" s="178">
        <f t="shared" si="193"/>
        <v>3.7391489868418445E-4</v>
      </c>
      <c r="V1238" s="178">
        <f t="shared" si="194"/>
        <v>3.4653865139697902E-4</v>
      </c>
      <c r="W1238" s="178">
        <f t="shared" si="195"/>
        <v>1.1406024566192241E-4</v>
      </c>
      <c r="X1238" s="179">
        <f t="shared" si="196"/>
        <v>5.6321844613459127E-5</v>
      </c>
      <c r="Y1238" s="179">
        <f t="shared" si="197"/>
        <v>1.4900274E-2</v>
      </c>
      <c r="Z1238" s="186">
        <f t="shared" si="198"/>
        <v>2.8688916802591389</v>
      </c>
      <c r="AA1238" s="156">
        <f>$J1238*'9 All Base Data'!$Y1238</f>
        <v>0.34905275527557428</v>
      </c>
      <c r="AB1238" s="156">
        <f>$K1238*'9 All Base Data'!$Y1238</f>
        <v>2.9805087368092179E-2</v>
      </c>
      <c r="AC1238" s="178">
        <f>$L1238*'9 All Base Data'!$Y1238</f>
        <v>3.8160407299839917E-4</v>
      </c>
      <c r="AD1238" s="178">
        <f>IF($M1238="","",$M1238*'9 All Base Data'!$Y1238)</f>
        <v>2.567270519901103E-2</v>
      </c>
      <c r="AE1238" s="178">
        <f>IF($N1238="","",$N1238*'9 All Base Data'!$Y1238)</f>
        <v>3.331554933177408E-2</v>
      </c>
      <c r="AF1238" s="178">
        <f>IF($O1238="","",$O1238*'9 All Base Data'!$Y1238)</f>
        <v>1.0965529316356002E-2</v>
      </c>
      <c r="AG1238" s="178">
        <f>IF($P1238="","",$P1238*'9 All Base Data'!$Y1238)</f>
        <v>5.414672173254061E-3</v>
      </c>
      <c r="AH1238" s="167">
        <f>$Q1238*'9 All Base Data'!$Y1238</f>
        <v>104.77921834586806</v>
      </c>
      <c r="AI1238" s="178">
        <f>$R1238*'9 All Base Data'!$Y1238</f>
        <v>1.2426278087810443</v>
      </c>
      <c r="AJ1238" s="178">
        <f>$S1238*'9 All Base Data'!$Y1238</f>
        <v>0.10610611103040817</v>
      </c>
      <c r="AK1238" s="178">
        <f>$T1238*'9 All Base Data'!$Y1238</f>
        <v>1.3585104998743011E-3</v>
      </c>
      <c r="AL1238" s="178">
        <f>IF($U1238="","",$U1238*'9 All Base Data'!$Y1238)</f>
        <v>1.6302167801372005E-4</v>
      </c>
      <c r="AM1238" s="178">
        <f>IF($V1238="","",$V1238*'9 All Base Data'!$Y1238)</f>
        <v>1.5108601621959547E-4</v>
      </c>
      <c r="AN1238" s="178">
        <f>IF($W1238="","",$W1238*'9 All Base Data'!$Y1238)</f>
        <v>4.9728675449674473E-5</v>
      </c>
      <c r="AO1238" s="178">
        <f>IF($X1238="","",$X1238*'9 All Base Data'!$Y1238)</f>
        <v>2.4555538305707167E-5</v>
      </c>
      <c r="AP1238" s="178">
        <f>$Y1238*'9 All Base Data'!$Y1238</f>
        <v>6.4963115374438189E-3</v>
      </c>
      <c r="AQ1238" s="179">
        <f t="shared" si="199"/>
        <v>1.2507967385125958</v>
      </c>
    </row>
    <row r="1239" spans="1:43" x14ac:dyDescent="0.25">
      <c r="A1239" s="131">
        <v>573513</v>
      </c>
      <c r="B1239" s="132" t="s">
        <v>2258</v>
      </c>
      <c r="C1239" s="132" t="s">
        <v>980</v>
      </c>
      <c r="D1239" s="145" t="s">
        <v>2108</v>
      </c>
      <c r="E1239" s="142"/>
      <c r="F1239" s="191" t="str">
        <f>IF('9 All Base Data'!G1239="Rural Centre","Rural",IF('9 All Base Data'!G1239="Rural (Incl.some Off Shore Islands)","Rural",IF('9 All Base Data'!G1239="Inlet-in TA but not in Urban Area","Rural",IF('9 All Base Data'!G1239="Rural (Incl.some Off Shore Islands)","Rural",IF('9 All Base Data'!G1239="Inlet-not in TA","Rural",IF('9 All Base Data'!G1239="Inland Water not in Urban Area","Rural",IF('9 All Base Data'!G1239="Oceanic-in Region but not in TA","Rural",'9 All Base Data'!G1239)))))))</f>
        <v>Wellington Zone</v>
      </c>
      <c r="G1239" s="177">
        <f>IF('9 All Base Data'!I1239="..C","..C",'9 All Base Data'!I1239*Basecase_Pop_2006)</f>
        <v>2889</v>
      </c>
      <c r="H1239" s="177">
        <f>IF('9 All Base Data'!J1239="..C","..C",'9 All Base Data'!J1239*Basecase_Pop_2006)</f>
        <v>1740</v>
      </c>
      <c r="I1239" s="191">
        <f>IF('9 All Base Data'!L1239="..C","..C",'9 All Base Data'!L1239*Basecase_Pop_2006)</f>
        <v>27</v>
      </c>
      <c r="J1239" s="156">
        <f>IF('9 All Base Data'!$P1239=0,0,('9 All Base Data'!$P1239*Basecase_Pop_2006)/(1+(1/(BaseCase_Mort_AllAdults_30*('9 All Base Data'!$W1239*Basecase_PM10)/10))))</f>
        <v>0.16868507931515139</v>
      </c>
      <c r="K1239" s="156">
        <f>IF('9 All Base Data'!$Q1239=0,0,('9 All Base Data'!$Q1239*Basecase_Pop_2006)/(1+(1/(BaseCase_Mort_Maori_30*('9 All Base Data'!$W1239*Basecase_PM10)/10))))</f>
        <v>0</v>
      </c>
      <c r="L1239" s="179">
        <f>133/(1+1/(BaseCase_Mort_Child_0_1*'9 All Base Data'!$AB$10/10))*IF('9 All Base Data'!$L1239="..C",0,'9 All Base Data'!L1239/'9 All Base Data'!$L$2022)</f>
        <v>3.9387002093241204E-3</v>
      </c>
      <c r="M1239" s="178">
        <f>IF('9 All Base Data'!$R1239="","",IF('9 All Base Data'!$R1239=0,0,('9 All Base Data'!$R1239*Basecase_Pop_2006)/(1+(1/(BaseCase_CardiacHA_All*('9 All Base Data'!$W1239*Basecase_PM10)/10)))))</f>
        <v>6.5230131034689109E-2</v>
      </c>
      <c r="N1239" s="178">
        <f>IF('9 All Base Data'!$S1239="","",IF('9 All Base Data'!$S1239=0,0,('9 All Base Data'!S1239*Basecase_Pop_2006)/(1+(1/(BaseCase_RespHA_All*('9 All Base Data'!$W1239*Basecase_PM10)/10)))))</f>
        <v>8.0120778072613419E-2</v>
      </c>
      <c r="O1239" s="178">
        <f>IF('9 All Base Data'!$T1239="","",IF('9 All Base Data'!$T1239=0,0,('9 All Base Data'!$T1239*Basecase_Pop_2006)/(1+(1/(BaseCase_RespHA_Child_1_4*('9 All Base Data'!$W1239*Basecase_PM10)/10)))))</f>
        <v>2.9941787594351447E-2</v>
      </c>
      <c r="P1239" s="179">
        <f>IF('9 All Base Data'!$U1239="","",IF('9 All Base Data'!$U1239=0,0,('9 All Base Data'!$U1239*Basecase_Pop_2006)/(1+(1/(BaseCase_RespHA_Child_5_14*('9 All Base Data'!$W1239*Basecase_PM10)/10)))))</f>
        <v>4.4575256061747934E-2</v>
      </c>
      <c r="Q1239" s="156">
        <f>IF('7 Base case Results'!$G1239="..C",0,BaseCase_RADs_All*'7 Base case Results'!$G1239*('9 All Base Data'!$V1239*Basecase_PM10)/10)</f>
        <v>2012.4774000000002</v>
      </c>
      <c r="R1239" s="189">
        <f t="shared" si="190"/>
        <v>0.60051888236193895</v>
      </c>
      <c r="S1239" s="178">
        <f t="shared" si="191"/>
        <v>0</v>
      </c>
      <c r="T1239" s="179">
        <f t="shared" si="192"/>
        <v>1.4021772745193868E-2</v>
      </c>
      <c r="U1239" s="178">
        <f t="shared" si="193"/>
        <v>4.1421133207027584E-4</v>
      </c>
      <c r="V1239" s="178">
        <f t="shared" si="194"/>
        <v>3.6334772855930184E-4</v>
      </c>
      <c r="W1239" s="178">
        <f t="shared" si="195"/>
        <v>1.3578600674038382E-4</v>
      </c>
      <c r="X1239" s="179">
        <f t="shared" si="196"/>
        <v>2.0214878624002689E-4</v>
      </c>
      <c r="Y1239" s="179">
        <f t="shared" si="197"/>
        <v>0.12477359880000001</v>
      </c>
      <c r="Z1239" s="186">
        <f t="shared" si="198"/>
        <v>0.7400918129677625</v>
      </c>
      <c r="AA1239" s="156">
        <f>$J1239*'9 All Base Data'!$Y1239</f>
        <v>7.3544340657738488E-2</v>
      </c>
      <c r="AB1239" s="156">
        <f>$K1239*'9 All Base Data'!$Y1239</f>
        <v>0</v>
      </c>
      <c r="AC1239" s="178">
        <f>$L1239*'9 All Base Data'!$Y1239</f>
        <v>1.7172183284927961E-3</v>
      </c>
      <c r="AD1239" s="178">
        <f>IF($M1239="","",$M1239*'9 All Base Data'!$Y1239)</f>
        <v>2.8439426874272446E-2</v>
      </c>
      <c r="AE1239" s="178">
        <f>IF($N1239="","",$N1239*'9 All Base Data'!$Y1239)</f>
        <v>3.493154119059115E-2</v>
      </c>
      <c r="AF1239" s="178">
        <f>IF($O1239="","",$O1239*'9 All Base Data'!$Y1239)</f>
        <v>1.305420156709048E-2</v>
      </c>
      <c r="AG1239" s="178">
        <f>IF($P1239="","",$P1239*'9 All Base Data'!$Y1239)</f>
        <v>1.9434189615469194E-2</v>
      </c>
      <c r="AH1239" s="167">
        <f>$Q1239*'9 All Base Data'!$Y1239</f>
        <v>877.41206319192133</v>
      </c>
      <c r="AI1239" s="178">
        <f>$R1239*'9 All Base Data'!$Y1239</f>
        <v>0.26181785274154901</v>
      </c>
      <c r="AJ1239" s="178">
        <f>$S1239*'9 All Base Data'!$Y1239</f>
        <v>0</v>
      </c>
      <c r="AK1239" s="178">
        <f>$T1239*'9 All Base Data'!$Y1239</f>
        <v>6.1132972494343544E-3</v>
      </c>
      <c r="AL1239" s="178">
        <f>IF($U1239="","",$U1239*'9 All Base Data'!$Y1239)</f>
        <v>1.8059036065163004E-4</v>
      </c>
      <c r="AM1239" s="178">
        <f>IF($V1239="","",$V1239*'9 All Base Data'!$Y1239)</f>
        <v>1.5841453929933084E-4</v>
      </c>
      <c r="AN1239" s="178">
        <f>IF($W1239="","",$W1239*'9 All Base Data'!$Y1239)</f>
        <v>5.9200804106755332E-5</v>
      </c>
      <c r="AO1239" s="178">
        <f>IF($X1239="","",$X1239*'9 All Base Data'!$Y1239)</f>
        <v>8.8134049906152812E-5</v>
      </c>
      <c r="AP1239" s="178">
        <f>$Y1239*'9 All Base Data'!$Y1239</f>
        <v>5.4399547917899117E-2</v>
      </c>
      <c r="AQ1239" s="179">
        <f t="shared" si="199"/>
        <v>0.3226697028088335</v>
      </c>
    </row>
    <row r="1240" spans="1:43" x14ac:dyDescent="0.25">
      <c r="A1240" s="131">
        <v>573514</v>
      </c>
      <c r="B1240" s="132" t="s">
        <v>2259</v>
      </c>
      <c r="C1240" s="132" t="s">
        <v>980</v>
      </c>
      <c r="D1240" s="145" t="s">
        <v>2108</v>
      </c>
      <c r="E1240" s="142"/>
      <c r="F1240" s="191" t="str">
        <f>IF('9 All Base Data'!G1240="Rural Centre","Rural",IF('9 All Base Data'!G1240="Rural (Incl.some Off Shore Islands)","Rural",IF('9 All Base Data'!G1240="Inlet-in TA but not in Urban Area","Rural",IF('9 All Base Data'!G1240="Rural (Incl.some Off Shore Islands)","Rural",IF('9 All Base Data'!G1240="Inlet-not in TA","Rural",IF('9 All Base Data'!G1240="Inland Water not in Urban Area","Rural",IF('9 All Base Data'!G1240="Oceanic-in Region but not in TA","Rural",'9 All Base Data'!G1240)))))))</f>
        <v>Wellington Zone</v>
      </c>
      <c r="G1240" s="177">
        <f>IF('9 All Base Data'!I1240="..C","..C",'9 All Base Data'!I1240*Basecase_Pop_2006)</f>
        <v>3234</v>
      </c>
      <c r="H1240" s="177">
        <f>IF('9 All Base Data'!J1240="..C","..C",'9 All Base Data'!J1240*Basecase_Pop_2006)</f>
        <v>1962</v>
      </c>
      <c r="I1240" s="191">
        <f>IF('9 All Base Data'!L1240="..C","..C",'9 All Base Data'!L1240*Basecase_Pop_2006)</f>
        <v>48</v>
      </c>
      <c r="J1240" s="156">
        <f>IF('9 All Base Data'!$P1240=0,0,('9 All Base Data'!$P1240*Basecase_Pop_2006)/(1+(1/(BaseCase_Mort_AllAdults_30*('9 All Base Data'!$W1240*Basecase_PM10)/10))))</f>
        <v>0.19020696874501558</v>
      </c>
      <c r="K1240" s="156">
        <f>IF('9 All Base Data'!$Q1240=0,0,('9 All Base Data'!$Q1240*Basecase_Pop_2006)/(1+(1/(BaseCase_Mort_Maori_30*('9 All Base Data'!$W1240*Basecase_PM10)/10))))</f>
        <v>0</v>
      </c>
      <c r="L1240" s="179">
        <f>133/(1+1/(BaseCase_Mort_Child_0_1*'9 All Base Data'!$AB$10/10))*IF('9 All Base Data'!$L1240="..C",0,'9 All Base Data'!L1240/'9 All Base Data'!$L$2022)</f>
        <v>7.0021337054651037E-3</v>
      </c>
      <c r="M1240" s="178">
        <f>IF('9 All Base Data'!$R1240="","",IF('9 All Base Data'!$R1240=0,0,('9 All Base Data'!$R1240*Basecase_Pop_2006)/(1+(1/(BaseCase_CardiacHA_All*('9 All Base Data'!$W1240*Basecase_PM10)/10)))))</f>
        <v>7.30198143877413E-2</v>
      </c>
      <c r="N1240" s="178">
        <f>IF('9 All Base Data'!$S1240="","",IF('9 All Base Data'!$S1240=0,0,('9 All Base Data'!S1240*Basecase_Pop_2006)/(1+(1/(BaseCase_RespHA_All*('9 All Base Data'!$W1240*Basecase_PM10)/10)))))</f>
        <v>8.9688679919291039E-2</v>
      </c>
      <c r="O1240" s="178">
        <f>IF('9 All Base Data'!$T1240="","",IF('9 All Base Data'!$T1240=0,0,('9 All Base Data'!$T1240*Basecase_Pop_2006)/(1+(1/(BaseCase_RespHA_Child_1_4*('9 All Base Data'!$W1240*Basecase_PM10)/10)))))</f>
        <v>3.7127816616995796E-2</v>
      </c>
      <c r="P1240" s="179">
        <f>IF('9 All Base Data'!$U1240="","",IF('9 All Base Data'!$U1240=0,0,('9 All Base Data'!$U1240*Basecase_Pop_2006)/(1+(1/(BaseCase_RespHA_Child_5_14*('9 All Base Data'!$W1240*Basecase_PM10)/10)))))</f>
        <v>4.2360336505884687E-2</v>
      </c>
      <c r="Q1240" s="156">
        <f>IF('7 Base case Results'!$G1240="..C",0,BaseCase_RADs_All*'7 Base case Results'!$G1240*('9 All Base Data'!$V1240*Basecase_PM10)/10)</f>
        <v>2252.8044</v>
      </c>
      <c r="R1240" s="189">
        <f t="shared" si="190"/>
        <v>0.67713680873225546</v>
      </c>
      <c r="S1240" s="178">
        <f t="shared" si="191"/>
        <v>0</v>
      </c>
      <c r="T1240" s="179">
        <f t="shared" si="192"/>
        <v>2.4927595991455768E-2</v>
      </c>
      <c r="U1240" s="178">
        <f t="shared" si="193"/>
        <v>4.6367582136215725E-4</v>
      </c>
      <c r="V1240" s="178">
        <f t="shared" si="194"/>
        <v>4.067381634339849E-4</v>
      </c>
      <c r="W1240" s="178">
        <f t="shared" si="195"/>
        <v>1.6837464835807594E-4</v>
      </c>
      <c r="X1240" s="179">
        <f t="shared" si="196"/>
        <v>1.9210412605418704E-4</v>
      </c>
      <c r="Y1240" s="179">
        <f t="shared" si="197"/>
        <v>0.13967387280000002</v>
      </c>
      <c r="Z1240" s="186">
        <f t="shared" si="198"/>
        <v>0.84260869150850737</v>
      </c>
      <c r="AA1240" s="156">
        <f>$J1240*'9 All Base Data'!$Y1240</f>
        <v>8.2927584120967221E-2</v>
      </c>
      <c r="AB1240" s="156">
        <f>$K1240*'9 All Base Data'!$Y1240</f>
        <v>0</v>
      </c>
      <c r="AC1240" s="178">
        <f>$L1240*'9 All Base Data'!$Y1240</f>
        <v>3.0528325839871934E-3</v>
      </c>
      <c r="AD1240" s="178">
        <f>IF($M1240="","",$M1240*'9 All Base Data'!$Y1240)</f>
        <v>3.1835620114709973E-2</v>
      </c>
      <c r="AE1240" s="178">
        <f>IF($N1240="","",$N1240*'9 All Base Data'!$Y1240)</f>
        <v>3.9103012880017926E-2</v>
      </c>
      <c r="AF1240" s="178">
        <f>IF($O1240="","",$O1240*'9 All Base Data'!$Y1240)</f>
        <v>1.6187209943192195E-2</v>
      </c>
      <c r="AG1240" s="178">
        <f>IF($P1240="","",$P1240*'9 All Base Data'!$Y1240)</f>
        <v>1.8468515597309238E-2</v>
      </c>
      <c r="AH1240" s="167">
        <f>$Q1240*'9 All Base Data'!$Y1240</f>
        <v>982.19128153778922</v>
      </c>
      <c r="AI1240" s="178">
        <f>$R1240*'9 All Base Data'!$Y1240</f>
        <v>0.29522219947064327</v>
      </c>
      <c r="AJ1240" s="178">
        <f>$S1240*'9 All Base Data'!$Y1240</f>
        <v>0</v>
      </c>
      <c r="AK1240" s="178">
        <f>$T1240*'9 All Base Data'!$Y1240</f>
        <v>1.0868083998994409E-2</v>
      </c>
      <c r="AL1240" s="178">
        <f>IF($U1240="","",$U1240*'9 All Base Data'!$Y1240)</f>
        <v>2.0215618772840831E-4</v>
      </c>
      <c r="AM1240" s="178">
        <f>IF($V1240="","",$V1240*'9 All Base Data'!$Y1240)</f>
        <v>1.7733216341088131E-4</v>
      </c>
      <c r="AN1240" s="178">
        <f>IF($W1240="","",$W1240*'9 All Base Data'!$Y1240)</f>
        <v>7.3408997092376613E-5</v>
      </c>
      <c r="AO1240" s="178">
        <f>IF($X1240="","",$X1240*'9 All Base Data'!$Y1240)</f>
        <v>8.3754718233797386E-5</v>
      </c>
      <c r="AP1240" s="178">
        <f>$Y1240*'9 All Base Data'!$Y1240</f>
        <v>6.0895859455342941E-2</v>
      </c>
      <c r="AQ1240" s="179">
        <f t="shared" si="199"/>
        <v>0.36736563127611988</v>
      </c>
    </row>
    <row r="1241" spans="1:43" x14ac:dyDescent="0.25">
      <c r="A1241" s="124">
        <v>573522</v>
      </c>
      <c r="B1241" s="125" t="s">
        <v>1291</v>
      </c>
      <c r="C1241" s="126" t="s">
        <v>980</v>
      </c>
      <c r="D1241" s="101" t="s">
        <v>2108</v>
      </c>
      <c r="E1241" s="142"/>
      <c r="F1241" s="191" t="str">
        <f>IF('9 All Base Data'!G1241="Rural Centre","Rural",IF('9 All Base Data'!G1241="Rural (Incl.some Off Shore Islands)","Rural",IF('9 All Base Data'!G1241="Inlet-in TA but not in Urban Area","Rural",IF('9 All Base Data'!G1241="Rural (Incl.some Off Shore Islands)","Rural",IF('9 All Base Data'!G1241="Inlet-not in TA","Rural",IF('9 All Base Data'!G1241="Inland Water not in Urban Area","Rural",IF('9 All Base Data'!G1241="Oceanic-in Region but not in TA","Rural",'9 All Base Data'!G1241)))))))</f>
        <v>Wellington Zone</v>
      </c>
      <c r="G1241" s="177">
        <f>IF('9 All Base Data'!I1241="..C","..C",'9 All Base Data'!I1241*Basecase_Pop_2006)</f>
        <v>348</v>
      </c>
      <c r="H1241" s="177">
        <f>IF('9 All Base Data'!J1241="..C","..C",'9 All Base Data'!J1241*Basecase_Pop_2006)</f>
        <v>183</v>
      </c>
      <c r="I1241" s="191">
        <f>IF('9 All Base Data'!L1241="..C","..C",'9 All Base Data'!L1241*Basecase_Pop_2006)</f>
        <v>9</v>
      </c>
      <c r="J1241" s="156">
        <f>IF('9 All Base Data'!$P1241=0,0,('9 All Base Data'!$P1241*Basecase_Pop_2006)/(1+(1/(BaseCase_Mort_AllAdults_30*('9 All Base Data'!$W1241*Basecase_PM10)/10))))</f>
        <v>1.1042832248005139</v>
      </c>
      <c r="K1241" s="156">
        <f>IF('9 All Base Data'!$Q1241=0,0,('9 All Base Data'!$Q1241*Basecase_Pop_2006)/(1+(1/(BaseCase_Mort_Maori_30*('9 All Base Data'!$W1241*Basecase_PM10)/10))))</f>
        <v>0</v>
      </c>
      <c r="L1241" s="179">
        <f>133/(1+1/(BaseCase_Mort_Child_0_1*'9 All Base Data'!$AB$10/10))*IF('9 All Base Data'!$L1241="..C",0,'9 All Base Data'!L1241/'9 All Base Data'!$L$2022)</f>
        <v>1.3129000697747069E-3</v>
      </c>
      <c r="M1241" s="178">
        <f>IF('9 All Base Data'!$R1241="","",IF('9 All Base Data'!$R1241=0,0,('9 All Base Data'!$R1241*Basecase_Pop_2006)/(1+(1/(BaseCase_CardiacHA_All*('9 All Base Data'!$W1241*Basecase_PM10)/10)))))</f>
        <v>1.5361105046936711E-2</v>
      </c>
      <c r="N1241" s="178">
        <f>IF('9 All Base Data'!$S1241="","",IF('9 All Base Data'!$S1241=0,0,('9 All Base Data'!S1241*Basecase_Pop_2006)/(1+(1/(BaseCase_RespHA_All*('9 All Base Data'!$W1241*Basecase_PM10)/10)))))</f>
        <v>7.216901964655939E-2</v>
      </c>
      <c r="O1241" s="178">
        <f>IF('9 All Base Data'!$T1241="","",IF('9 All Base Data'!$T1241=0,0,('9 All Base Data'!$T1241*Basecase_Pop_2006)/(1+(1/(BaseCase_RespHA_Child_1_4*('9 All Base Data'!$W1241*Basecase_PM10)/10)))))</f>
        <v>8.3837005264184045E-3</v>
      </c>
      <c r="P1241" s="179">
        <f>IF('9 All Base Data'!$U1241="","",IF('9 All Base Data'!$U1241=0,0,('9 All Base Data'!$U1241*Basecase_Pop_2006)/(1+(1/(BaseCase_RespHA_Child_5_14*('9 All Base Data'!$W1241*Basecase_PM10)/10)))))</f>
        <v>1.2419370366804659E-2</v>
      </c>
      <c r="Q1241" s="156">
        <f>IF('7 Base case Results'!$G1241="..C",0,BaseCase_RADs_All*'7 Base case Results'!$G1241*('9 All Base Data'!$V1241*Basecase_PM10)/10)</f>
        <v>242.41680000000002</v>
      </c>
      <c r="R1241" s="189">
        <f t="shared" si="190"/>
        <v>3.9312482802898292</v>
      </c>
      <c r="S1241" s="178">
        <f t="shared" si="191"/>
        <v>0</v>
      </c>
      <c r="T1241" s="179">
        <f t="shared" si="192"/>
        <v>4.673924248397957E-3</v>
      </c>
      <c r="U1241" s="178">
        <f t="shared" si="193"/>
        <v>9.7543017048048111E-5</v>
      </c>
      <c r="V1241" s="178">
        <f t="shared" si="194"/>
        <v>3.2728650409714687E-4</v>
      </c>
      <c r="W1241" s="178">
        <f t="shared" si="195"/>
        <v>3.802008188730746E-5</v>
      </c>
      <c r="X1241" s="179">
        <f t="shared" si="196"/>
        <v>5.6321844613459127E-5</v>
      </c>
      <c r="Y1241" s="179">
        <f t="shared" si="197"/>
        <v>1.5029841600000001E-2</v>
      </c>
      <c r="Z1241" s="186">
        <f t="shared" si="198"/>
        <v>3.9513768756593723</v>
      </c>
      <c r="AA1241" s="156">
        <f>$J1241*'9 All Base Data'!$Y1241</f>
        <v>0.48145207624217146</v>
      </c>
      <c r="AB1241" s="156">
        <f>$K1241*'9 All Base Data'!$Y1241</f>
        <v>0</v>
      </c>
      <c r="AC1241" s="178">
        <f>$L1241*'9 All Base Data'!$Y1241</f>
        <v>5.7240610949759873E-4</v>
      </c>
      <c r="AD1241" s="178">
        <f>IF($M1241="","",$M1241*'9 All Base Data'!$Y1241)</f>
        <v>6.6972274432202687E-3</v>
      </c>
      <c r="AE1241" s="178">
        <f>IF($N1241="","",$N1241*'9 All Base Data'!$Y1241)</f>
        <v>3.1464685480008851E-2</v>
      </c>
      <c r="AF1241" s="178">
        <f>IF($O1241="","",$O1241*'9 All Base Data'!$Y1241)</f>
        <v>3.655176438785334E-3</v>
      </c>
      <c r="AG1241" s="178">
        <f>IF($P1241="","",$P1241*'9 All Base Data'!$Y1241)</f>
        <v>5.414672173254061E-3</v>
      </c>
      <c r="AH1241" s="167">
        <f>$Q1241*'9 All Base Data'!$Y1241</f>
        <v>105.69034198365823</v>
      </c>
      <c r="AI1241" s="178">
        <f>$R1241*'9 All Base Data'!$Y1241</f>
        <v>1.7139693914221303</v>
      </c>
      <c r="AJ1241" s="178">
        <f>$S1241*'9 All Base Data'!$Y1241</f>
        <v>0</v>
      </c>
      <c r="AK1241" s="178">
        <f>$T1241*'9 All Base Data'!$Y1241</f>
        <v>2.0377657498114516E-3</v>
      </c>
      <c r="AL1241" s="178">
        <f>IF($U1241="","",$U1241*'9 All Base Data'!$Y1241)</f>
        <v>4.25273942644487E-5</v>
      </c>
      <c r="AM1241" s="178">
        <f>IF($V1241="","",$V1241*'9 All Base Data'!$Y1241)</f>
        <v>1.4269234865184015E-4</v>
      </c>
      <c r="AN1241" s="178">
        <f>IF($W1241="","",$W1241*'9 All Base Data'!$Y1241)</f>
        <v>1.6576225149891486E-5</v>
      </c>
      <c r="AO1241" s="178">
        <f>IF($X1241="","",$X1241*'9 All Base Data'!$Y1241)</f>
        <v>2.4555538305707167E-5</v>
      </c>
      <c r="AP1241" s="178">
        <f>$Y1241*'9 All Base Data'!$Y1241</f>
        <v>6.5528012029868101E-3</v>
      </c>
      <c r="AQ1241" s="179">
        <f t="shared" si="199"/>
        <v>1.7227451781178447</v>
      </c>
    </row>
    <row r="1242" spans="1:43" x14ac:dyDescent="0.25">
      <c r="A1242" s="124">
        <v>573523</v>
      </c>
      <c r="B1242" s="125" t="s">
        <v>1292</v>
      </c>
      <c r="C1242" s="126" t="s">
        <v>980</v>
      </c>
      <c r="D1242" s="101" t="s">
        <v>2108</v>
      </c>
      <c r="E1242" s="142"/>
      <c r="F1242" s="191" t="str">
        <f>IF('9 All Base Data'!G1242="Rural Centre","Rural",IF('9 All Base Data'!G1242="Rural (Incl.some Off Shore Islands)","Rural",IF('9 All Base Data'!G1242="Inlet-in TA but not in Urban Area","Rural",IF('9 All Base Data'!G1242="Rural (Incl.some Off Shore Islands)","Rural",IF('9 All Base Data'!G1242="Inlet-not in TA","Rural",IF('9 All Base Data'!G1242="Inland Water not in Urban Area","Rural",IF('9 All Base Data'!G1242="Oceanic-in Region but not in TA","Rural",'9 All Base Data'!G1242)))))))</f>
        <v>Wellington Zone</v>
      </c>
      <c r="G1242" s="177">
        <f>IF('9 All Base Data'!I1242="..C","..C",'9 All Base Data'!I1242*Basecase_Pop_2006)</f>
        <v>1248</v>
      </c>
      <c r="H1242" s="177">
        <f>IF('9 All Base Data'!J1242="..C","..C",'9 All Base Data'!J1242*Basecase_Pop_2006)</f>
        <v>726</v>
      </c>
      <c r="I1242" s="191">
        <f>IF('9 All Base Data'!L1242="..C","..C",'9 All Base Data'!L1242*Basecase_Pop_2006)</f>
        <v>24</v>
      </c>
      <c r="J1242" s="156">
        <f>IF('9 All Base Data'!$P1242=0,0,('9 All Base Data'!$P1242*Basecase_Pop_2006)/(1+(1/(BaseCase_Mort_AllAdults_30*('9 All Base Data'!$W1242*Basecase_PM10)/10))))</f>
        <v>0.11042832248005138</v>
      </c>
      <c r="K1242" s="156">
        <f>IF('9 All Base Data'!$Q1242=0,0,('9 All Base Data'!$Q1242*Basecase_Pop_2006)/(1+(1/(BaseCase_Mort_Maori_30*('9 All Base Data'!$W1242*Basecase_PM10)/10))))</f>
        <v>0.20508744038155804</v>
      </c>
      <c r="L1242" s="179">
        <f>133/(1+1/(BaseCase_Mort_Child_0_1*'9 All Base Data'!$AB$10/10))*IF('9 All Base Data'!$L1242="..C",0,'9 All Base Data'!L1242/'9 All Base Data'!$L$2022)</f>
        <v>3.5010668527325518E-3</v>
      </c>
      <c r="M1242" s="178">
        <f>IF('9 All Base Data'!$R1242="","",IF('9 All Base Data'!$R1242=0,0,('9 All Base Data'!$R1242*Basecase_Pop_2006)/(1+(1/(BaseCase_CardiacHA_All*('9 All Base Data'!$W1242*Basecase_PM10)/10)))))</f>
        <v>3.0722210093873423E-2</v>
      </c>
      <c r="N1242" s="178">
        <f>IF('9 All Base Data'!$S1242="","",IF('9 All Base Data'!$S1242=0,0,('9 All Base Data'!S1242*Basecase_Pop_2006)/(1+(1/(BaseCase_RespHA_All*('9 All Base Data'!$W1242*Basecase_PM10)/10)))))</f>
        <v>6.367854674696416E-2</v>
      </c>
      <c r="O1242" s="178">
        <f>IF('9 All Base Data'!$T1242="","",IF('9 All Base Data'!$T1242=0,0,('9 All Base Data'!$T1242*Basecase_Pop_2006)/(1+(1/(BaseCase_RespHA_Child_1_4*('9 All Base Data'!$W1242*Basecase_PM10)/10)))))</f>
        <v>2.5151101579255215E-2</v>
      </c>
      <c r="P1242" s="179">
        <f>IF('9 All Base Data'!$U1242="","",IF('9 All Base Data'!$U1242=0,0,('9 All Base Data'!$U1242*Basecase_Pop_2006)/(1+(1/(BaseCase_RespHA_Child_5_14*('9 All Base Data'!$W1242*Basecase_PM10)/10)))))</f>
        <v>4.9677481467218634E-2</v>
      </c>
      <c r="Q1242" s="156">
        <f>IF('7 Base case Results'!$G1242="..C",0,BaseCase_RADs_All*'7 Base case Results'!$G1242*('9 All Base Data'!$V1242*Basecase_PM10)/10)</f>
        <v>869.35680000000013</v>
      </c>
      <c r="R1242" s="189">
        <f t="shared" si="190"/>
        <v>0.39312482802898291</v>
      </c>
      <c r="S1242" s="178">
        <f t="shared" si="191"/>
        <v>0.73011128775834666</v>
      </c>
      <c r="T1242" s="179">
        <f t="shared" si="192"/>
        <v>1.2463797995727884E-2</v>
      </c>
      <c r="U1242" s="178">
        <f t="shared" si="193"/>
        <v>1.9508603409609622E-4</v>
      </c>
      <c r="V1242" s="178">
        <f t="shared" si="194"/>
        <v>2.8878220949748247E-4</v>
      </c>
      <c r="W1242" s="178">
        <f t="shared" si="195"/>
        <v>1.1406024566192241E-4</v>
      </c>
      <c r="X1242" s="179">
        <f t="shared" si="196"/>
        <v>2.2528737845383651E-4</v>
      </c>
      <c r="Y1242" s="179">
        <f t="shared" si="197"/>
        <v>5.3900121600000003E-2</v>
      </c>
      <c r="Z1242" s="186">
        <f t="shared" si="198"/>
        <v>0.45997261586830435</v>
      </c>
      <c r="AA1242" s="156">
        <f>$J1242*'9 All Base Data'!$Y1242</f>
        <v>4.8145207624217146E-2</v>
      </c>
      <c r="AB1242" s="156">
        <f>$K1242*'9 All Base Data'!$Y1242</f>
        <v>8.9415262104276541E-2</v>
      </c>
      <c r="AC1242" s="178">
        <f>$L1242*'9 All Base Data'!$Y1242</f>
        <v>1.5264162919935967E-3</v>
      </c>
      <c r="AD1242" s="178">
        <f>IF($M1242="","",$M1242*'9 All Base Data'!$Y1242)</f>
        <v>1.3394454886440537E-2</v>
      </c>
      <c r="AE1242" s="178">
        <f>IF($N1242="","",$N1242*'9 All Base Data'!$Y1242)</f>
        <v>2.7762957776478397E-2</v>
      </c>
      <c r="AF1242" s="178">
        <f>IF($O1242="","",$O1242*'9 All Base Data'!$Y1242)</f>
        <v>1.0965529316356002E-2</v>
      </c>
      <c r="AG1242" s="178">
        <f>IF($P1242="","",$P1242*'9 All Base Data'!$Y1242)</f>
        <v>2.1658688693016244E-2</v>
      </c>
      <c r="AH1242" s="167">
        <f>$Q1242*'9 All Base Data'!$Y1242</f>
        <v>379.02743332070537</v>
      </c>
      <c r="AI1242" s="178">
        <f>$R1242*'9 All Base Data'!$Y1242</f>
        <v>0.17139693914221302</v>
      </c>
      <c r="AJ1242" s="178">
        <f>$S1242*'9 All Base Data'!$Y1242</f>
        <v>0.31831833309122448</v>
      </c>
      <c r="AK1242" s="178">
        <f>$T1242*'9 All Base Data'!$Y1242</f>
        <v>5.4340419994972043E-3</v>
      </c>
      <c r="AL1242" s="178">
        <f>IF($U1242="","",$U1242*'9 All Base Data'!$Y1242)</f>
        <v>8.5054788528897399E-5</v>
      </c>
      <c r="AM1242" s="178">
        <f>IF($V1242="","",$V1242*'9 All Base Data'!$Y1242)</f>
        <v>1.2590501351632954E-4</v>
      </c>
      <c r="AN1242" s="178">
        <f>IF($W1242="","",$W1242*'9 All Base Data'!$Y1242)</f>
        <v>4.9728675449674473E-5</v>
      </c>
      <c r="AO1242" s="178">
        <f>IF($X1242="","",$X1242*'9 All Base Data'!$Y1242)</f>
        <v>9.8222153222828667E-5</v>
      </c>
      <c r="AP1242" s="178">
        <f>$Y1242*'9 All Base Data'!$Y1242</f>
        <v>2.3499700865883731E-2</v>
      </c>
      <c r="AQ1242" s="179">
        <f t="shared" si="199"/>
        <v>0.20054164180963921</v>
      </c>
    </row>
    <row r="1243" spans="1:43" x14ac:dyDescent="0.25">
      <c r="A1243" s="124">
        <v>573524</v>
      </c>
      <c r="B1243" s="125" t="s">
        <v>1293</v>
      </c>
      <c r="C1243" s="126" t="s">
        <v>980</v>
      </c>
      <c r="D1243" s="101" t="s">
        <v>2108</v>
      </c>
      <c r="E1243" s="142"/>
      <c r="F1243" s="191" t="str">
        <f>IF('9 All Base Data'!G1243="Rural Centre","Rural",IF('9 All Base Data'!G1243="Rural (Incl.some Off Shore Islands)","Rural",IF('9 All Base Data'!G1243="Inlet-in TA but not in Urban Area","Rural",IF('9 All Base Data'!G1243="Rural (Incl.some Off Shore Islands)","Rural",IF('9 All Base Data'!G1243="Inlet-not in TA","Rural",IF('9 All Base Data'!G1243="Inland Water not in Urban Area","Rural",IF('9 All Base Data'!G1243="Oceanic-in Region but not in TA","Rural",'9 All Base Data'!G1243)))))))</f>
        <v>Wellington Zone</v>
      </c>
      <c r="G1243" s="177">
        <f>IF('9 All Base Data'!I1243="..C","..C",'9 All Base Data'!I1243*Basecase_Pop_2006)</f>
        <v>711</v>
      </c>
      <c r="H1243" s="177">
        <f>IF('9 All Base Data'!J1243="..C","..C",'9 All Base Data'!J1243*Basecase_Pop_2006)</f>
        <v>441</v>
      </c>
      <c r="I1243" s="191">
        <f>IF('9 All Base Data'!L1243="..C","..C",'9 All Base Data'!L1243*Basecase_Pop_2006)</f>
        <v>18</v>
      </c>
      <c r="J1243" s="156">
        <f>IF('9 All Base Data'!$P1243=0,0,('9 All Base Data'!$P1243*Basecase_Pop_2006)/(1+(1/(BaseCase_Mort_AllAdults_30*('9 All Base Data'!$W1243*Basecase_PM10)/10))))</f>
        <v>2.7607080620012846E-2</v>
      </c>
      <c r="K1243" s="156">
        <f>IF('9 All Base Data'!$Q1243=0,0,('9 All Base Data'!$Q1243*Basecase_Pop_2006)/(1+(1/(BaseCase_Mort_Maori_30*('9 All Base Data'!$W1243*Basecase_PM10)/10))))</f>
        <v>0</v>
      </c>
      <c r="L1243" s="179">
        <f>133/(1+1/(BaseCase_Mort_Child_0_1*'9 All Base Data'!$AB$10/10))*IF('9 All Base Data'!$L1243="..C",0,'9 All Base Data'!L1243/'9 All Base Data'!$L$2022)</f>
        <v>2.6258001395494139E-3</v>
      </c>
      <c r="M1243" s="178">
        <f>IF('9 All Base Data'!$R1243="","",IF('9 All Base Data'!$R1243=0,0,('9 All Base Data'!$R1243*Basecase_Pop_2006)/(1+(1/(BaseCase_CardiacHA_All*('9 All Base Data'!$W1243*Basecase_PM10)/10)))))</f>
        <v>8.1925893583662465E-2</v>
      </c>
      <c r="N1243" s="178">
        <f>IF('9 All Base Data'!$S1243="","",IF('9 All Base Data'!$S1243=0,0,('9 All Base Data'!S1243*Basecase_Pop_2006)/(1+(1/(BaseCase_RespHA_All*('9 All Base Data'!$W1243*Basecase_PM10)/10)))))</f>
        <v>0.10188567479514267</v>
      </c>
      <c r="O1243" s="178">
        <f>IF('9 All Base Data'!$T1243="","",IF('9 All Base Data'!$T1243=0,0,('9 All Base Data'!$T1243*Basecase_Pop_2006)/(1+(1/(BaseCase_RespHA_Child_1_4*('9 All Base Data'!$W1243*Basecase_PM10)/10)))))</f>
        <v>1.6767401052836809E-2</v>
      </c>
      <c r="P1243" s="179">
        <f>IF('9 All Base Data'!$U1243="","",IF('9 All Base Data'!$U1243=0,0,('9 All Base Data'!$U1243*Basecase_Pop_2006)/(1+(1/(BaseCase_RespHA_Child_5_14*('9 All Base Data'!$W1243*Basecase_PM10)/10)))))</f>
        <v>1.2419370366804659E-2</v>
      </c>
      <c r="Q1243" s="156">
        <f>IF('7 Base case Results'!$G1243="..C",0,BaseCase_RADs_All*'7 Base case Results'!$G1243*('9 All Base Data'!$V1243*Basecase_PM10)/10)</f>
        <v>495.2826</v>
      </c>
      <c r="R1243" s="189">
        <f t="shared" si="190"/>
        <v>9.8281207007245727E-2</v>
      </c>
      <c r="S1243" s="178">
        <f t="shared" si="191"/>
        <v>0</v>
      </c>
      <c r="T1243" s="179">
        <f t="shared" si="192"/>
        <v>9.3478484967959141E-3</v>
      </c>
      <c r="U1243" s="178">
        <f t="shared" si="193"/>
        <v>5.2022942425625663E-4</v>
      </c>
      <c r="V1243" s="178">
        <f t="shared" si="194"/>
        <v>4.6205153519597201E-4</v>
      </c>
      <c r="W1243" s="178">
        <f t="shared" si="195"/>
        <v>7.604016377461492E-5</v>
      </c>
      <c r="X1243" s="179">
        <f t="shared" si="196"/>
        <v>5.6321844613459127E-5</v>
      </c>
      <c r="Y1243" s="179">
        <f t="shared" si="197"/>
        <v>3.0707521200000001E-2</v>
      </c>
      <c r="Z1243" s="186">
        <f t="shared" si="198"/>
        <v>0.13931885766349386</v>
      </c>
      <c r="AA1243" s="156">
        <f>$J1243*'9 All Base Data'!$Y1243</f>
        <v>1.2036301906054286E-2</v>
      </c>
      <c r="AB1243" s="156">
        <f>$K1243*'9 All Base Data'!$Y1243</f>
        <v>0</v>
      </c>
      <c r="AC1243" s="178">
        <f>$L1243*'9 All Base Data'!$Y1243</f>
        <v>1.1448122189951975E-3</v>
      </c>
      <c r="AD1243" s="178">
        <f>IF($M1243="","",$M1243*'9 All Base Data'!$Y1243)</f>
        <v>3.5718546363841433E-2</v>
      </c>
      <c r="AE1243" s="178">
        <f>IF($N1243="","",$N1243*'9 All Base Data'!$Y1243)</f>
        <v>4.442073244236544E-2</v>
      </c>
      <c r="AF1243" s="178">
        <f>IF($O1243="","",$O1243*'9 All Base Data'!$Y1243)</f>
        <v>7.310352877570668E-3</v>
      </c>
      <c r="AG1243" s="178">
        <f>IF($P1243="","",$P1243*'9 All Base Data'!$Y1243)</f>
        <v>5.414672173254061E-3</v>
      </c>
      <c r="AH1243" s="167">
        <f>$Q1243*'9 All Base Data'!$Y1243</f>
        <v>215.9363021562672</v>
      </c>
      <c r="AI1243" s="178">
        <f>$R1243*'9 All Base Data'!$Y1243</f>
        <v>4.2849234785553254E-2</v>
      </c>
      <c r="AJ1243" s="178">
        <f>$S1243*'9 All Base Data'!$Y1243</f>
        <v>0</v>
      </c>
      <c r="AK1243" s="178">
        <f>$T1243*'9 All Base Data'!$Y1243</f>
        <v>4.0755314996229032E-3</v>
      </c>
      <c r="AL1243" s="178">
        <f>IF($U1243="","",$U1243*'9 All Base Data'!$Y1243)</f>
        <v>2.268127694103931E-4</v>
      </c>
      <c r="AM1243" s="178">
        <f>IF($V1243="","",$V1243*'9 All Base Data'!$Y1243)</f>
        <v>2.0144802162612728E-4</v>
      </c>
      <c r="AN1243" s="178">
        <f>IF($W1243="","",$W1243*'9 All Base Data'!$Y1243)</f>
        <v>3.3152450299782973E-5</v>
      </c>
      <c r="AO1243" s="178">
        <f>IF($X1243="","",$X1243*'9 All Base Data'!$Y1243)</f>
        <v>2.4555538305707167E-5</v>
      </c>
      <c r="AP1243" s="178">
        <f>$Y1243*'9 All Base Data'!$Y1243</f>
        <v>1.3388050733688567E-2</v>
      </c>
      <c r="AQ1243" s="179">
        <f t="shared" si="199"/>
        <v>6.0741077809901248E-2</v>
      </c>
    </row>
    <row r="1244" spans="1:43" x14ac:dyDescent="0.25">
      <c r="A1244" s="124">
        <v>573525</v>
      </c>
      <c r="B1244" s="125" t="s">
        <v>1294</v>
      </c>
      <c r="C1244" s="126" t="s">
        <v>980</v>
      </c>
      <c r="D1244" s="101" t="s">
        <v>2108</v>
      </c>
      <c r="E1244" s="142"/>
      <c r="F1244" s="191" t="str">
        <f>IF('9 All Base Data'!G1244="Rural Centre","Rural",IF('9 All Base Data'!G1244="Rural (Incl.some Off Shore Islands)","Rural",IF('9 All Base Data'!G1244="Inlet-in TA but not in Urban Area","Rural",IF('9 All Base Data'!G1244="Rural (Incl.some Off Shore Islands)","Rural",IF('9 All Base Data'!G1244="Inlet-not in TA","Rural",IF('9 All Base Data'!G1244="Inland Water not in Urban Area","Rural",IF('9 All Base Data'!G1244="Oceanic-in Region but not in TA","Rural",'9 All Base Data'!G1244)))))))</f>
        <v>Wellington Zone</v>
      </c>
      <c r="G1244" s="177">
        <f>IF('9 All Base Data'!I1244="..C","..C",'9 All Base Data'!I1244*Basecase_Pop_2006)</f>
        <v>306</v>
      </c>
      <c r="H1244" s="177">
        <f>IF('9 All Base Data'!J1244="..C","..C",'9 All Base Data'!J1244*Basecase_Pop_2006)</f>
        <v>186</v>
      </c>
      <c r="I1244" s="191">
        <f>IF('9 All Base Data'!L1244="..C","..C",'9 All Base Data'!L1244*Basecase_Pop_2006)</f>
        <v>6</v>
      </c>
      <c r="J1244" s="156">
        <f>IF('9 All Base Data'!$P1244=0,0,('9 All Base Data'!$P1244*Basecase_Pop_2006)/(1+(1/(BaseCase_Mort_AllAdults_30*('9 All Base Data'!$W1244*Basecase_PM10)/10))))</f>
        <v>0.3036778868201413</v>
      </c>
      <c r="K1244" s="156">
        <f>IF('9 All Base Data'!$Q1244=0,0,('9 All Base Data'!$Q1244*Basecase_Pop_2006)/(1+(1/(BaseCase_Mort_Maori_30*('9 All Base Data'!$W1244*Basecase_PM10)/10))))</f>
        <v>6.8362480127186015E-2</v>
      </c>
      <c r="L1244" s="179">
        <f>133/(1+1/(BaseCase_Mort_Child_0_1*'9 All Base Data'!$AB$10/10))*IF('9 All Base Data'!$L1244="..C",0,'9 All Base Data'!L1244/'9 All Base Data'!$L$2022)</f>
        <v>8.7526671318313796E-4</v>
      </c>
      <c r="M1244" s="178">
        <f>IF('9 All Base Data'!$R1244="","",IF('9 All Base Data'!$R1244=0,0,('9 All Base Data'!$R1244*Basecase_Pop_2006)/(1+(1/(BaseCase_CardiacHA_All*('9 All Base Data'!$W1244*Basecase_PM10)/10)))))</f>
        <v>0</v>
      </c>
      <c r="N1244" s="178">
        <f>IF('9 All Base Data'!$S1244="","",IF('9 All Base Data'!$S1244=0,0,('9 All Base Data'!S1244*Basecase_Pop_2006)/(1+(1/(BaseCase_RespHA_All*('9 All Base Data'!$W1244*Basecase_PM10)/10)))))</f>
        <v>0</v>
      </c>
      <c r="O1244" s="178">
        <f>IF('9 All Base Data'!$T1244="","",IF('9 All Base Data'!$T1244=0,0,('9 All Base Data'!$T1244*Basecase_Pop_2006)/(1+(1/(BaseCase_RespHA_Child_1_4*('9 All Base Data'!$W1244*Basecase_PM10)/10)))))</f>
        <v>0</v>
      </c>
      <c r="P1244" s="179">
        <f>IF('9 All Base Data'!$U1244="","",IF('9 All Base Data'!$U1244=0,0,('9 All Base Data'!$U1244*Basecase_Pop_2006)/(1+(1/(BaseCase_RespHA_Child_5_14*('9 All Base Data'!$W1244*Basecase_PM10)/10)))))</f>
        <v>0</v>
      </c>
      <c r="Q1244" s="156">
        <f>IF('7 Base case Results'!$G1244="..C",0,BaseCase_RADs_All*'7 Base case Results'!$G1244*('9 All Base Data'!$V1244*Basecase_PM10)/10)</f>
        <v>213.15960000000004</v>
      </c>
      <c r="R1244" s="189">
        <f t="shared" si="190"/>
        <v>1.081093277079703</v>
      </c>
      <c r="S1244" s="178">
        <f t="shared" si="191"/>
        <v>0.24337042925278224</v>
      </c>
      <c r="T1244" s="179">
        <f t="shared" si="192"/>
        <v>3.1159494989319711E-3</v>
      </c>
      <c r="U1244" s="178">
        <f t="shared" si="193"/>
        <v>0</v>
      </c>
      <c r="V1244" s="178">
        <f t="shared" si="194"/>
        <v>0</v>
      </c>
      <c r="W1244" s="178">
        <f t="shared" si="195"/>
        <v>0</v>
      </c>
      <c r="X1244" s="179">
        <f t="shared" si="196"/>
        <v>0</v>
      </c>
      <c r="Y1244" s="179">
        <f t="shared" si="197"/>
        <v>1.3215895200000003E-2</v>
      </c>
      <c r="Z1244" s="186">
        <f t="shared" si="198"/>
        <v>1.097425121778635</v>
      </c>
      <c r="AA1244" s="156">
        <f>$J1244*'9 All Base Data'!$Y1244</f>
        <v>0.13239932096659715</v>
      </c>
      <c r="AB1244" s="156">
        <f>$K1244*'9 All Base Data'!$Y1244</f>
        <v>2.9805087368092179E-2</v>
      </c>
      <c r="AC1244" s="178">
        <f>$L1244*'9 All Base Data'!$Y1244</f>
        <v>3.8160407299839917E-4</v>
      </c>
      <c r="AD1244" s="178">
        <f>IF($M1244="","",$M1244*'9 All Base Data'!$Y1244)</f>
        <v>0</v>
      </c>
      <c r="AE1244" s="178">
        <f>IF($N1244="","",$N1244*'9 All Base Data'!$Y1244)</f>
        <v>0</v>
      </c>
      <c r="AF1244" s="178">
        <f>IF($O1244="","",$O1244*'9 All Base Data'!$Y1244)</f>
        <v>0</v>
      </c>
      <c r="AG1244" s="178">
        <f>IF($P1244="","",$P1244*'9 All Base Data'!$Y1244)</f>
        <v>0</v>
      </c>
      <c r="AH1244" s="167">
        <f>$Q1244*'9 All Base Data'!$Y1244</f>
        <v>92.934611054596033</v>
      </c>
      <c r="AI1244" s="178">
        <f>$R1244*'9 All Base Data'!$Y1244</f>
        <v>0.47134158264108583</v>
      </c>
      <c r="AJ1244" s="178">
        <f>$S1244*'9 All Base Data'!$Y1244</f>
        <v>0.10610611103040817</v>
      </c>
      <c r="AK1244" s="178">
        <f>$T1244*'9 All Base Data'!$Y1244</f>
        <v>1.3585104998743011E-3</v>
      </c>
      <c r="AL1244" s="178">
        <f>IF($U1244="","",$U1244*'9 All Base Data'!$Y1244)</f>
        <v>0</v>
      </c>
      <c r="AM1244" s="178">
        <f>IF($V1244="","",$V1244*'9 All Base Data'!$Y1244)</f>
        <v>0</v>
      </c>
      <c r="AN1244" s="178">
        <f>IF($W1244="","",$W1244*'9 All Base Data'!$Y1244)</f>
        <v>0</v>
      </c>
      <c r="AO1244" s="178">
        <f>IF($X1244="","",$X1244*'9 All Base Data'!$Y1244)</f>
        <v>0</v>
      </c>
      <c r="AP1244" s="178">
        <f>$Y1244*'9 All Base Data'!$Y1244</f>
        <v>5.7619458853849538E-3</v>
      </c>
      <c r="AQ1244" s="179">
        <f t="shared" si="199"/>
        <v>0.4784620390263451</v>
      </c>
    </row>
    <row r="1245" spans="1:43" x14ac:dyDescent="0.25">
      <c r="A1245" s="124">
        <v>573526</v>
      </c>
      <c r="B1245" s="125" t="s">
        <v>1295</v>
      </c>
      <c r="C1245" s="126" t="s">
        <v>980</v>
      </c>
      <c r="D1245" s="101" t="s">
        <v>2108</v>
      </c>
      <c r="E1245" s="193"/>
      <c r="F1245" s="191" t="str">
        <f>IF('9 All Base Data'!G1245="Rural Centre","Rural",IF('9 All Base Data'!G1245="Rural (Incl.some Off Shore Islands)","Rural",IF('9 All Base Data'!G1245="Inlet-in TA but not in Urban Area","Rural",IF('9 All Base Data'!G1245="Rural (Incl.some Off Shore Islands)","Rural",IF('9 All Base Data'!G1245="Inlet-not in TA","Rural",IF('9 All Base Data'!G1245="Inland Water not in Urban Area","Rural",IF('9 All Base Data'!G1245="Oceanic-in Region but not in TA","Rural",'9 All Base Data'!G1245)))))))</f>
        <v>Wellington Zone</v>
      </c>
      <c r="G1245" s="177">
        <f>IF('9 All Base Data'!I1245="..C","..C",'9 All Base Data'!I1245*Basecase_Pop_2006)</f>
        <v>180</v>
      </c>
      <c r="H1245" s="177">
        <f>IF('9 All Base Data'!J1245="..C","..C",'9 All Base Data'!J1245*Basecase_Pop_2006)</f>
        <v>120</v>
      </c>
      <c r="I1245" s="191" t="str">
        <f>IF('9 All Base Data'!L1245="..C","..C",'9 All Base Data'!L1245*Basecase_Pop_2006)</f>
        <v>..C</v>
      </c>
      <c r="J1245" s="156">
        <f>IF('9 All Base Data'!$P1245=0,0,('9 All Base Data'!$P1245*Basecase_Pop_2006)/(1+(1/(BaseCase_Mort_AllAdults_30*('9 All Base Data'!$W1245*Basecase_PM10)/10))))</f>
        <v>2.7607080620012846E-2</v>
      </c>
      <c r="K1245" s="156">
        <f>IF('9 All Base Data'!$Q1245=0,0,('9 All Base Data'!$Q1245*Basecase_Pop_2006)/(1+(1/(BaseCase_Mort_Maori_30*('9 All Base Data'!$W1245*Basecase_PM10)/10))))</f>
        <v>0</v>
      </c>
      <c r="L1245" s="179">
        <f>133/(1+1/(BaseCase_Mort_Child_0_1*'9 All Base Data'!$AB$10/10))*IF('9 All Base Data'!$L1245="..C",0,'9 All Base Data'!L1245/'9 All Base Data'!$L$2022)</f>
        <v>0</v>
      </c>
      <c r="M1245" s="178">
        <f>IF('9 All Base Data'!$R1245="","",IF('9 All Base Data'!$R1245=0,0,('9 All Base Data'!$R1245*Basecase_Pop_2006)/(1+(1/(BaseCase_CardiacHA_All*('9 All Base Data'!$W1245*Basecase_PM10)/10)))))</f>
        <v>0</v>
      </c>
      <c r="N1245" s="178">
        <f>IF('9 All Base Data'!$S1245="","",IF('9 All Base Data'!$S1245=0,0,('9 All Base Data'!S1245*Basecase_Pop_2006)/(1+(1/(BaseCase_RespHA_All*('9 All Base Data'!$W1245*Basecase_PM10)/10)))))</f>
        <v>0</v>
      </c>
      <c r="O1245" s="178">
        <f>IF('9 All Base Data'!$T1245="","",IF('9 All Base Data'!$T1245=0,0,('9 All Base Data'!$T1245*Basecase_Pop_2006)/(1+(1/(BaseCase_RespHA_Child_1_4*('9 All Base Data'!$W1245*Basecase_PM10)/10)))))</f>
        <v>0</v>
      </c>
      <c r="P1245" s="179">
        <f>IF('9 All Base Data'!$U1245="","",IF('9 All Base Data'!$U1245=0,0,('9 All Base Data'!$U1245*Basecase_Pop_2006)/(1+(1/(BaseCase_RespHA_Child_5_14*('9 All Base Data'!$W1245*Basecase_PM10)/10)))))</f>
        <v>0</v>
      </c>
      <c r="Q1245" s="156">
        <f>IF('7 Base case Results'!$G1245="..C",0,BaseCase_RADs_All*'7 Base case Results'!$G1245*('9 All Base Data'!$V1245*Basecase_PM10)/10)</f>
        <v>125.38800000000001</v>
      </c>
      <c r="R1245" s="189">
        <f t="shared" si="190"/>
        <v>9.8281207007245727E-2</v>
      </c>
      <c r="S1245" s="178">
        <f t="shared" si="191"/>
        <v>0</v>
      </c>
      <c r="T1245" s="179">
        <f t="shared" si="192"/>
        <v>0</v>
      </c>
      <c r="U1245" s="178">
        <f t="shared" si="193"/>
        <v>0</v>
      </c>
      <c r="V1245" s="178">
        <f t="shared" si="194"/>
        <v>0</v>
      </c>
      <c r="W1245" s="178">
        <f t="shared" si="195"/>
        <v>0</v>
      </c>
      <c r="X1245" s="179">
        <f t="shared" si="196"/>
        <v>0</v>
      </c>
      <c r="Y1245" s="179">
        <f t="shared" si="197"/>
        <v>7.7740560000000005E-3</v>
      </c>
      <c r="Z1245" s="186">
        <f t="shared" si="198"/>
        <v>0.10605526300724573</v>
      </c>
      <c r="AA1245" s="156">
        <f>$J1245*'9 All Base Data'!$Y1245</f>
        <v>1.2036301906054286E-2</v>
      </c>
      <c r="AB1245" s="156">
        <f>$K1245*'9 All Base Data'!$Y1245</f>
        <v>0</v>
      </c>
      <c r="AC1245" s="178">
        <f>$L1245*'9 All Base Data'!$Y1245</f>
        <v>0</v>
      </c>
      <c r="AD1245" s="178">
        <f>IF($M1245="","",$M1245*'9 All Base Data'!$Y1245)</f>
        <v>0</v>
      </c>
      <c r="AE1245" s="178">
        <f>IF($N1245="","",$N1245*'9 All Base Data'!$Y1245)</f>
        <v>0</v>
      </c>
      <c r="AF1245" s="178">
        <f>IF($O1245="","",$O1245*'9 All Base Data'!$Y1245)</f>
        <v>0</v>
      </c>
      <c r="AG1245" s="178">
        <f>IF($P1245="","",$P1245*'9 All Base Data'!$Y1245)</f>
        <v>0</v>
      </c>
      <c r="AH1245" s="167">
        <f>$Q1245*'9 All Base Data'!$Y1245</f>
        <v>54.667418267409424</v>
      </c>
      <c r="AI1245" s="178">
        <f>$R1245*'9 All Base Data'!$Y1245</f>
        <v>4.2849234785553254E-2</v>
      </c>
      <c r="AJ1245" s="178">
        <f>$S1245*'9 All Base Data'!$Y1245</f>
        <v>0</v>
      </c>
      <c r="AK1245" s="178">
        <f>$T1245*'9 All Base Data'!$Y1245</f>
        <v>0</v>
      </c>
      <c r="AL1245" s="178">
        <f>IF($U1245="","",$U1245*'9 All Base Data'!$Y1245)</f>
        <v>0</v>
      </c>
      <c r="AM1245" s="178">
        <f>IF($V1245="","",$V1245*'9 All Base Data'!$Y1245)</f>
        <v>0</v>
      </c>
      <c r="AN1245" s="178">
        <f>IF($W1245="","",$W1245*'9 All Base Data'!$Y1245)</f>
        <v>0</v>
      </c>
      <c r="AO1245" s="178">
        <f>IF($X1245="","",$X1245*'9 All Base Data'!$Y1245)</f>
        <v>0</v>
      </c>
      <c r="AP1245" s="178">
        <f>$Y1245*'9 All Base Data'!$Y1245</f>
        <v>3.3893799325793845E-3</v>
      </c>
      <c r="AQ1245" s="179">
        <f t="shared" si="199"/>
        <v>4.6238614718132641E-2</v>
      </c>
    </row>
    <row r="1246" spans="1:43" x14ac:dyDescent="0.25">
      <c r="A1246" s="124">
        <v>573600</v>
      </c>
      <c r="B1246" s="125" t="s">
        <v>1296</v>
      </c>
      <c r="C1246" s="126" t="s">
        <v>980</v>
      </c>
      <c r="D1246" s="101" t="s">
        <v>2108</v>
      </c>
      <c r="E1246" s="193"/>
      <c r="F1246" s="191" t="str">
        <f>IF('9 All Base Data'!G1246="Rural Centre","Rural",IF('9 All Base Data'!G1246="Rural (Incl.some Off Shore Islands)","Rural",IF('9 All Base Data'!G1246="Inlet-in TA but not in Urban Area","Rural",IF('9 All Base Data'!G1246="Rural (Incl.some Off Shore Islands)","Rural",IF('9 All Base Data'!G1246="Inlet-not in TA","Rural",IF('9 All Base Data'!G1246="Inland Water not in Urban Area","Rural",IF('9 All Base Data'!G1246="Oceanic-in Region but not in TA","Rural",'9 All Base Data'!G1246)))))))</f>
        <v>Wellington Zone</v>
      </c>
      <c r="G1246" s="177">
        <f>IF('9 All Base Data'!I1246="..C","..C",'9 All Base Data'!I1246*Basecase_Pop_2006)</f>
        <v>1857</v>
      </c>
      <c r="H1246" s="177">
        <f>IF('9 All Base Data'!J1246="..C","..C",'9 All Base Data'!J1246*Basecase_Pop_2006)</f>
        <v>1107</v>
      </c>
      <c r="I1246" s="191">
        <f>IF('9 All Base Data'!L1246="..C","..C",'9 All Base Data'!L1246*Basecase_Pop_2006)</f>
        <v>48</v>
      </c>
      <c r="J1246" s="156">
        <f>IF('9 All Base Data'!$P1246=0,0,('9 All Base Data'!$P1246*Basecase_Pop_2006)/(1+(1/(BaseCase_Mort_AllAdults_30*('9 All Base Data'!$W1246*Basecase_PM10)/10))))</f>
        <v>2.7607080620012846E-2</v>
      </c>
      <c r="K1246" s="156">
        <f>IF('9 All Base Data'!$Q1246=0,0,('9 All Base Data'!$Q1246*Basecase_Pop_2006)/(1+(1/(BaseCase_Mort_Maori_30*('9 All Base Data'!$W1246*Basecase_PM10)/10))))</f>
        <v>0</v>
      </c>
      <c r="L1246" s="179">
        <f>133/(1+1/(BaseCase_Mort_Child_0_1*'9 All Base Data'!$AB$10/10))*IF('9 All Base Data'!$L1246="..C",0,'9 All Base Data'!L1246/'9 All Base Data'!$L$2022)</f>
        <v>7.0021337054651037E-3</v>
      </c>
      <c r="M1246" s="178">
        <f>IF('9 All Base Data'!$R1246="","",IF('9 All Base Data'!$R1246=0,0,('9 All Base Data'!$R1246*Basecase_Pop_2006)/(1+(1/(BaseCase_CardiacHA_All*('9 All Base Data'!$W1246*Basecase_PM10)/10)))))</f>
        <v>9.728699863059917E-2</v>
      </c>
      <c r="N1246" s="178">
        <f>IF('9 All Base Data'!$S1246="","",IF('9 All Base Data'!$S1246=0,0,('9 All Base Data'!S1246*Basecase_Pop_2006)/(1+(1/(BaseCase_RespHA_All*('9 All Base Data'!$W1246*Basecase_PM10)/10)))))</f>
        <v>0.2801856056866423</v>
      </c>
      <c r="O1246" s="178">
        <f>IF('9 All Base Data'!$T1246="","",IF('9 All Base Data'!$T1246=0,0,('9 All Base Data'!$T1246*Basecase_Pop_2006)/(1+(1/(BaseCase_RespHA_Child_1_4*('9 All Base Data'!$W1246*Basecase_PM10)/10)))))</f>
        <v>0.20959251316046015</v>
      </c>
      <c r="P1246" s="179">
        <f>IF('9 All Base Data'!$U1246="","",IF('9 All Base Data'!$U1246=0,0,('9 All Base Data'!$U1246*Basecase_Pop_2006)/(1+(1/(BaseCase_RespHA_Child_5_14*('9 All Base Data'!$W1246*Basecase_PM10)/10)))))</f>
        <v>7.4516222200827958E-2</v>
      </c>
      <c r="Q1246" s="156">
        <f>IF('7 Base case Results'!$G1246="..C",0,BaseCase_RADs_All*'7 Base case Results'!$G1246*('9 All Base Data'!$V1246*Basecase_PM10)/10)</f>
        <v>1293.5862</v>
      </c>
      <c r="R1246" s="189">
        <f t="shared" si="190"/>
        <v>9.8281207007245727E-2</v>
      </c>
      <c r="S1246" s="178">
        <f t="shared" si="191"/>
        <v>0</v>
      </c>
      <c r="T1246" s="179">
        <f t="shared" si="192"/>
        <v>2.4927595991455768E-2</v>
      </c>
      <c r="U1246" s="178">
        <f t="shared" si="193"/>
        <v>6.1777244130430467E-4</v>
      </c>
      <c r="V1246" s="178">
        <f t="shared" si="194"/>
        <v>1.270641721788923E-3</v>
      </c>
      <c r="W1246" s="178">
        <f t="shared" si="195"/>
        <v>9.5050204718268689E-4</v>
      </c>
      <c r="X1246" s="179">
        <f t="shared" si="196"/>
        <v>3.379310676807548E-4</v>
      </c>
      <c r="Y1246" s="179">
        <f t="shared" si="197"/>
        <v>8.02023444E-2</v>
      </c>
      <c r="Z1246" s="186">
        <f t="shared" si="198"/>
        <v>0.20529956156179469</v>
      </c>
      <c r="AA1246" s="156">
        <f>$J1246*'9 All Base Data'!$Y1246</f>
        <v>1.2036301906054286E-2</v>
      </c>
      <c r="AB1246" s="156">
        <f>$K1246*'9 All Base Data'!$Y1246</f>
        <v>0</v>
      </c>
      <c r="AC1246" s="178">
        <f>$L1246*'9 All Base Data'!$Y1246</f>
        <v>3.0528325839871934E-3</v>
      </c>
      <c r="AD1246" s="178">
        <f>IF($M1246="","",$M1246*'9 All Base Data'!$Y1246)</f>
        <v>4.2415773807061699E-2</v>
      </c>
      <c r="AE1246" s="178">
        <f>IF($N1246="","",$N1246*'9 All Base Data'!$Y1246)</f>
        <v>0.12215701421650495</v>
      </c>
      <c r="AF1246" s="178">
        <f>IF($O1246="","",$O1246*'9 All Base Data'!$Y1246)</f>
        <v>9.1379410969633368E-2</v>
      </c>
      <c r="AG1246" s="178">
        <f>IF($P1246="","",$P1246*'9 All Base Data'!$Y1246)</f>
        <v>3.2488033039524369E-2</v>
      </c>
      <c r="AH1246" s="167">
        <f>$Q1246*'9 All Base Data'!$Y1246</f>
        <v>563.98553179210717</v>
      </c>
      <c r="AI1246" s="178">
        <f>$R1246*'9 All Base Data'!$Y1246</f>
        <v>4.2849234785553254E-2</v>
      </c>
      <c r="AJ1246" s="178">
        <f>$S1246*'9 All Base Data'!$Y1246</f>
        <v>0</v>
      </c>
      <c r="AK1246" s="178">
        <f>$T1246*'9 All Base Data'!$Y1246</f>
        <v>1.0868083998994409E-2</v>
      </c>
      <c r="AL1246" s="178">
        <f>IF($U1246="","",$U1246*'9 All Base Data'!$Y1246)</f>
        <v>2.6934016367484177E-4</v>
      </c>
      <c r="AM1246" s="178">
        <f>IF($V1246="","",$V1246*'9 All Base Data'!$Y1246)</f>
        <v>5.5398205947185003E-4</v>
      </c>
      <c r="AN1246" s="178">
        <f>IF($W1246="","",$W1246*'9 All Base Data'!$Y1246)</f>
        <v>4.1440562874728738E-4</v>
      </c>
      <c r="AO1246" s="178">
        <f>IF($X1246="","",$X1246*'9 All Base Data'!$Y1246)</f>
        <v>1.4733322983424303E-4</v>
      </c>
      <c r="AP1246" s="178">
        <f>$Y1246*'9 All Base Data'!$Y1246</f>
        <v>3.4967102971110643E-2</v>
      </c>
      <c r="AQ1246" s="179">
        <f t="shared" si="199"/>
        <v>8.950774397880501E-2</v>
      </c>
    </row>
    <row r="1247" spans="1:43" x14ac:dyDescent="0.25">
      <c r="A1247" s="124">
        <v>573700</v>
      </c>
      <c r="B1247" s="125" t="s">
        <v>1297</v>
      </c>
      <c r="C1247" s="126" t="s">
        <v>980</v>
      </c>
      <c r="D1247" s="101" t="s">
        <v>2108</v>
      </c>
      <c r="E1247" s="142"/>
      <c r="F1247" s="191" t="str">
        <f>IF('9 All Base Data'!G1247="Rural Centre","Rural",IF('9 All Base Data'!G1247="Rural (Incl.some Off Shore Islands)","Rural",IF('9 All Base Data'!G1247="Inlet-in TA but not in Urban Area","Rural",IF('9 All Base Data'!G1247="Rural (Incl.some Off Shore Islands)","Rural",IF('9 All Base Data'!G1247="Inlet-not in TA","Rural",IF('9 All Base Data'!G1247="Inland Water not in Urban Area","Rural",IF('9 All Base Data'!G1247="Oceanic-in Region but not in TA","Rural",'9 All Base Data'!G1247)))))))</f>
        <v>Wellington Zone</v>
      </c>
      <c r="G1247" s="177">
        <f>IF('9 All Base Data'!I1247="..C","..C",'9 All Base Data'!I1247*Basecase_Pop_2006)</f>
        <v>3738</v>
      </c>
      <c r="H1247" s="177">
        <f>IF('9 All Base Data'!J1247="..C","..C",'9 All Base Data'!J1247*Basecase_Pop_2006)</f>
        <v>2211</v>
      </c>
      <c r="I1247" s="191">
        <f>IF('9 All Base Data'!L1247="..C","..C",'9 All Base Data'!L1247*Basecase_Pop_2006)</f>
        <v>69</v>
      </c>
      <c r="J1247" s="156">
        <f>IF('9 All Base Data'!$P1247=0,0,('9 All Base Data'!$P1247*Basecase_Pop_2006)/(1+(1/(BaseCase_Mort_AllAdults_30*('9 All Base Data'!$W1247*Basecase_PM10)/10))))</f>
        <v>0.717784096120334</v>
      </c>
      <c r="K1247" s="156">
        <f>IF('9 All Base Data'!$Q1247=0,0,('9 All Base Data'!$Q1247*Basecase_Pop_2006)/(1+(1/(BaseCase_Mort_Maori_30*('9 All Base Data'!$W1247*Basecase_PM10)/10))))</f>
        <v>0</v>
      </c>
      <c r="L1247" s="179">
        <f>133/(1+1/(BaseCase_Mort_Child_0_1*'9 All Base Data'!$AB$10/10))*IF('9 All Base Data'!$L1247="..C",0,'9 All Base Data'!L1247/'9 All Base Data'!$L$2022)</f>
        <v>1.0065567201606085E-2</v>
      </c>
      <c r="M1247" s="178">
        <f>IF('9 All Base Data'!$R1247="","",IF('9 All Base Data'!$R1247=0,0,('9 All Base Data'!$R1247*Basecase_Pop_2006)/(1+(1/(BaseCase_CardiacHA_All*('9 All Base Data'!$W1247*Basecase_PM10)/10)))))</f>
        <v>0.2022545497846667</v>
      </c>
      <c r="N1247" s="178">
        <f>IF('9 All Base Data'!$S1247="","",IF('9 All Base Data'!$S1247=0,0,('9 All Base Data'!S1247*Basecase_Pop_2006)/(1+(1/(BaseCase_RespHA_All*('9 All Base Data'!$W1247*Basecase_PM10)/10)))))</f>
        <v>0.39480698983117785</v>
      </c>
      <c r="O1247" s="178">
        <f>IF('9 All Base Data'!$T1247="","",IF('9 All Base Data'!$T1247=0,0,('9 All Base Data'!$T1247*Basecase_Pop_2006)/(1+(1/(BaseCase_RespHA_Child_1_4*('9 All Base Data'!$W1247*Basecase_PM10)/10)))))</f>
        <v>0.1425229089491129</v>
      </c>
      <c r="P1247" s="179">
        <f>IF('9 All Base Data'!$U1247="","",IF('9 All Base Data'!$U1247=0,0,('9 All Base Data'!$U1247*Basecase_Pop_2006)/(1+(1/(BaseCase_RespHA_Child_5_14*('9 All Base Data'!$W1247*Basecase_PM10)/10)))))</f>
        <v>4.9677481467218634E-2</v>
      </c>
      <c r="Q1247" s="156">
        <f>IF('7 Base case Results'!$G1247="..C",0,BaseCase_RADs_All*'7 Base case Results'!$G1247*('9 All Base Data'!$V1247*Basecase_PM10)/10)</f>
        <v>2603.8908000000001</v>
      </c>
      <c r="R1247" s="189">
        <f t="shared" si="190"/>
        <v>2.555311382188389</v>
      </c>
      <c r="S1247" s="178">
        <f t="shared" si="191"/>
        <v>0</v>
      </c>
      <c r="T1247" s="179">
        <f t="shared" si="192"/>
        <v>3.5833419237717663E-2</v>
      </c>
      <c r="U1247" s="178">
        <f t="shared" si="193"/>
        <v>1.2843163911326334E-3</v>
      </c>
      <c r="V1247" s="178">
        <f t="shared" si="194"/>
        <v>1.7904496988843917E-3</v>
      </c>
      <c r="W1247" s="178">
        <f t="shared" si="195"/>
        <v>6.4634139208422699E-4</v>
      </c>
      <c r="X1247" s="179">
        <f t="shared" si="196"/>
        <v>2.2528737845383651E-4</v>
      </c>
      <c r="Y1247" s="179">
        <f t="shared" si="197"/>
        <v>0.16144122960000001</v>
      </c>
      <c r="Z1247" s="186">
        <f t="shared" si="198"/>
        <v>2.7556607971161236</v>
      </c>
      <c r="AA1247" s="156">
        <f>$J1247*'9 All Base Data'!$Y1247</f>
        <v>0.31294384955741145</v>
      </c>
      <c r="AB1247" s="156">
        <f>$K1247*'9 All Base Data'!$Y1247</f>
        <v>0</v>
      </c>
      <c r="AC1247" s="178">
        <f>$L1247*'9 All Base Data'!$Y1247</f>
        <v>4.38844683948159E-3</v>
      </c>
      <c r="AD1247" s="178">
        <f>IF($M1247="","",$M1247*'9 All Base Data'!$Y1247)</f>
        <v>8.8180161335733531E-2</v>
      </c>
      <c r="AE1247" s="178">
        <f>IF($N1247="","",$N1247*'9 All Base Data'!$Y1247)</f>
        <v>0.1721303382141661</v>
      </c>
      <c r="AF1247" s="178">
        <f>IF($O1247="","",$O1247*'9 All Base Data'!$Y1247)</f>
        <v>6.2137999459350689E-2</v>
      </c>
      <c r="AG1247" s="178">
        <f>IF($P1247="","",$P1247*'9 All Base Data'!$Y1247)</f>
        <v>2.1658688693016244E-2</v>
      </c>
      <c r="AH1247" s="167">
        <f>$Q1247*'9 All Base Data'!$Y1247</f>
        <v>1135.2600526865356</v>
      </c>
      <c r="AI1247" s="178">
        <f>$R1247*'9 All Base Data'!$Y1247</f>
        <v>1.1140801044243847</v>
      </c>
      <c r="AJ1247" s="178">
        <f>$S1247*'9 All Base Data'!$Y1247</f>
        <v>0</v>
      </c>
      <c r="AK1247" s="178">
        <f>$T1247*'9 All Base Data'!$Y1247</f>
        <v>1.562287074855446E-2</v>
      </c>
      <c r="AL1247" s="178">
        <f>IF($U1247="","",$U1247*'9 All Base Data'!$Y1247)</f>
        <v>5.5994402448190787E-4</v>
      </c>
      <c r="AM1247" s="178">
        <f>IF($V1247="","",$V1247*'9 All Base Data'!$Y1247)</f>
        <v>7.8061108380124325E-4</v>
      </c>
      <c r="AN1247" s="178">
        <f>IF($W1247="","",$W1247*'9 All Base Data'!$Y1247)</f>
        <v>2.8179582754815538E-4</v>
      </c>
      <c r="AO1247" s="178">
        <f>IF($X1247="","",$X1247*'9 All Base Data'!$Y1247)</f>
        <v>9.8222153222828667E-5</v>
      </c>
      <c r="AP1247" s="178">
        <f>$Y1247*'9 All Base Data'!$Y1247</f>
        <v>7.0386123266565209E-2</v>
      </c>
      <c r="AQ1247" s="179">
        <f t="shared" si="199"/>
        <v>1.2014296535477875</v>
      </c>
    </row>
    <row r="1248" spans="1:43" x14ac:dyDescent="0.25">
      <c r="A1248" s="131">
        <v>573801</v>
      </c>
      <c r="B1248" s="132" t="s">
        <v>2260</v>
      </c>
      <c r="C1248" s="132" t="s">
        <v>980</v>
      </c>
      <c r="D1248" s="145" t="s">
        <v>2108</v>
      </c>
      <c r="E1248" s="142"/>
      <c r="F1248" s="191" t="str">
        <f>IF('9 All Base Data'!G1248="Rural Centre","Rural",IF('9 All Base Data'!G1248="Rural (Incl.some Off Shore Islands)","Rural",IF('9 All Base Data'!G1248="Inlet-in TA but not in Urban Area","Rural",IF('9 All Base Data'!G1248="Rural (Incl.some Off Shore Islands)","Rural",IF('9 All Base Data'!G1248="Inlet-not in TA","Rural",IF('9 All Base Data'!G1248="Inland Water not in Urban Area","Rural",IF('9 All Base Data'!G1248="Oceanic-in Region but not in TA","Rural",'9 All Base Data'!G1248)))))))</f>
        <v>Wellington Zone</v>
      </c>
      <c r="G1248" s="177">
        <f>IF('9 All Base Data'!I1248="..C","..C",'9 All Base Data'!I1248*Basecase_Pop_2006)</f>
        <v>1116</v>
      </c>
      <c r="H1248" s="177">
        <f>IF('9 All Base Data'!J1248="..C","..C",'9 All Base Data'!J1248*Basecase_Pop_2006)</f>
        <v>681</v>
      </c>
      <c r="I1248" s="191">
        <f>IF('9 All Base Data'!L1248="..C","..C",'9 All Base Data'!L1248*Basecase_Pop_2006)</f>
        <v>18</v>
      </c>
      <c r="J1248" s="156">
        <f>IF('9 All Base Data'!$P1248=0,0,('9 All Base Data'!$P1248*Basecase_Pop_2006)/(1+(1/(BaseCase_Mort_AllAdults_30*('9 All Base Data'!$W1248*Basecase_PM10)/10))))</f>
        <v>1.2231599791811474</v>
      </c>
      <c r="K1248" s="156">
        <f>IF('9 All Base Data'!$Q1248=0,0,('9 All Base Data'!$Q1248*Basecase_Pop_2006)/(1+(1/(BaseCase_Mort_Maori_30*('9 All Base Data'!$W1248*Basecase_PM10)/10))))</f>
        <v>3.6191901243804357E-2</v>
      </c>
      <c r="L1248" s="179">
        <f>133/(1+1/(BaseCase_Mort_Child_0_1*'9 All Base Data'!$AB$10/10))*IF('9 All Base Data'!$L1248="..C",0,'9 All Base Data'!L1248/'9 All Base Data'!$L$2022)</f>
        <v>2.6258001395494139E-3</v>
      </c>
      <c r="M1248" s="178">
        <f>IF('9 All Base Data'!$R1248="","",IF('9 All Base Data'!$R1248=0,0,('9 All Base Data'!$R1248*Basecase_Pop_2006)/(1+(1/(BaseCase_CardiacHA_All*('9 All Base Data'!$W1248*Basecase_PM10)/10)))))</f>
        <v>8.8944329510280098E-2</v>
      </c>
      <c r="N1248" s="178">
        <f>IF('9 All Base Data'!$S1248="","",IF('9 All Base Data'!$S1248=0,0,('9 All Base Data'!S1248*Basecase_Pop_2006)/(1+(1/(BaseCase_RespHA_All*('9 All Base Data'!$W1248*Basecase_PM10)/10)))))</f>
        <v>0.12933332425504102</v>
      </c>
      <c r="O1248" s="178">
        <f>IF('9 All Base Data'!$T1248="","",IF('9 All Base Data'!$T1248=0,0,('9 All Base Data'!$T1248*Basecase_Pop_2006)/(1+(1/(BaseCase_RespHA_Child_1_4*('9 All Base Data'!$W1248*Basecase_PM10)/10)))))</f>
        <v>2.2421524663677129E-2</v>
      </c>
      <c r="P1248" s="179">
        <f>IF('9 All Base Data'!$U1248="","",IF('9 All Base Data'!$U1248=0,0,('9 All Base Data'!$U1248*Basecase_Pop_2006)/(1+(1/(BaseCase_RespHA_Child_5_14*('9 All Base Data'!$W1248*Basecase_PM10)/10)))))</f>
        <v>1.3766049081277452E-2</v>
      </c>
      <c r="Q1248" s="156">
        <f>IF('7 Base case Results'!$G1248="..C",0,BaseCase_RADs_All*'7 Base case Results'!$G1248*('9 All Base Data'!$V1248*Basecase_PM10)/10)</f>
        <v>777.40559999999994</v>
      </c>
      <c r="R1248" s="189">
        <f t="shared" si="190"/>
        <v>4.3544495258848848</v>
      </c>
      <c r="S1248" s="178">
        <f t="shared" si="191"/>
        <v>0.12884316842794352</v>
      </c>
      <c r="T1248" s="179">
        <f t="shared" si="192"/>
        <v>9.3478484967959141E-3</v>
      </c>
      <c r="U1248" s="178">
        <f t="shared" si="193"/>
        <v>5.6479649239027862E-4</v>
      </c>
      <c r="V1248" s="178">
        <f t="shared" si="194"/>
        <v>5.8652662549661097E-4</v>
      </c>
      <c r="W1248" s="178">
        <f t="shared" si="195"/>
        <v>1.0168161434977578E-4</v>
      </c>
      <c r="X1248" s="179">
        <f t="shared" si="196"/>
        <v>6.2429032583593248E-5</v>
      </c>
      <c r="Y1248" s="179">
        <f t="shared" si="197"/>
        <v>4.81991472E-2</v>
      </c>
      <c r="Z1248" s="186">
        <f t="shared" si="198"/>
        <v>4.4131478446995667</v>
      </c>
      <c r="AA1248" s="156">
        <f>$J1248*'9 All Base Data'!$Y1248</f>
        <v>0.53328068228101244</v>
      </c>
      <c r="AB1248" s="156">
        <f>$K1248*'9 All Base Data'!$Y1248</f>
        <v>1.5779163900754681E-2</v>
      </c>
      <c r="AC1248" s="178">
        <f>$L1248*'9 All Base Data'!$Y1248</f>
        <v>1.1448122189951975E-3</v>
      </c>
      <c r="AD1248" s="178">
        <f>IF($M1248="","",$M1248*'9 All Base Data'!$Y1248)</f>
        <v>3.8778486488761039E-2</v>
      </c>
      <c r="AE1248" s="178">
        <f>IF($N1248="","",$N1248*'9 All Base Data'!$Y1248)</f>
        <v>5.6387524587399235E-2</v>
      </c>
      <c r="AF1248" s="178">
        <f>IF($O1248="","",$O1248*'9 All Base Data'!$Y1248)</f>
        <v>9.7754718711700796E-3</v>
      </c>
      <c r="AG1248" s="178">
        <f>IF($P1248="","",$P1248*'9 All Base Data'!$Y1248)</f>
        <v>6.0018053004743804E-3</v>
      </c>
      <c r="AH1248" s="167">
        <f>$Q1248*'9 All Base Data'!$Y1248</f>
        <v>338.93799325793839</v>
      </c>
      <c r="AI1248" s="178">
        <f>$R1248*'9 All Base Data'!$Y1248</f>
        <v>1.8984792289204042</v>
      </c>
      <c r="AJ1248" s="178">
        <f>$S1248*'9 All Base Data'!$Y1248</f>
        <v>5.6173823486686668E-2</v>
      </c>
      <c r="AK1248" s="178">
        <f>$T1248*'9 All Base Data'!$Y1248</f>
        <v>4.0755314996229032E-3</v>
      </c>
      <c r="AL1248" s="178">
        <f>IF($U1248="","",$U1248*'9 All Base Data'!$Y1248)</f>
        <v>2.4624338920363259E-4</v>
      </c>
      <c r="AM1248" s="178">
        <f>IF($V1248="","",$V1248*'9 All Base Data'!$Y1248)</f>
        <v>2.557174240038555E-4</v>
      </c>
      <c r="AN1248" s="178">
        <f>IF($W1248="","",$W1248*'9 All Base Data'!$Y1248)</f>
        <v>4.4331764935756311E-5</v>
      </c>
      <c r="AO1248" s="178">
        <f>IF($X1248="","",$X1248*'9 All Base Data'!$Y1248)</f>
        <v>2.7218187037651317E-5</v>
      </c>
      <c r="AP1248" s="178">
        <f>$Y1248*'9 All Base Data'!$Y1248</f>
        <v>2.101415558199218E-2</v>
      </c>
      <c r="AQ1248" s="179">
        <f t="shared" si="199"/>
        <v>1.9240708768152268</v>
      </c>
    </row>
    <row r="1249" spans="1:43" x14ac:dyDescent="0.25">
      <c r="A1249" s="131">
        <v>573802</v>
      </c>
      <c r="B1249" s="132" t="s">
        <v>1298</v>
      </c>
      <c r="C1249" s="132" t="s">
        <v>980</v>
      </c>
      <c r="D1249" s="145" t="s">
        <v>2108</v>
      </c>
      <c r="E1249" s="142"/>
      <c r="F1249" s="191" t="str">
        <f>IF('9 All Base Data'!G1249="Rural Centre","Rural",IF('9 All Base Data'!G1249="Rural (Incl.some Off Shore Islands)","Rural",IF('9 All Base Data'!G1249="Inlet-in TA but not in Urban Area","Rural",IF('9 All Base Data'!G1249="Rural (Incl.some Off Shore Islands)","Rural",IF('9 All Base Data'!G1249="Inlet-not in TA","Rural",IF('9 All Base Data'!G1249="Inland Water not in Urban Area","Rural",IF('9 All Base Data'!G1249="Oceanic-in Region but not in TA","Rural",'9 All Base Data'!G1249)))))))</f>
        <v>Wellington Zone</v>
      </c>
      <c r="G1249" s="177">
        <f>IF('9 All Base Data'!I1249="..C","..C",'9 All Base Data'!I1249*Basecase_Pop_2006)</f>
        <v>972</v>
      </c>
      <c r="H1249" s="177">
        <f>IF('9 All Base Data'!J1249="..C","..C",'9 All Base Data'!J1249*Basecase_Pop_2006)</f>
        <v>564</v>
      </c>
      <c r="I1249" s="191">
        <f>IF('9 All Base Data'!L1249="..C","..C",'9 All Base Data'!L1249*Basecase_Pop_2006)</f>
        <v>12</v>
      </c>
      <c r="J1249" s="156">
        <f>IF('9 All Base Data'!$P1249=0,0,('9 All Base Data'!$P1249*Basecase_Pop_2006)/(1+(1/(BaseCase_Mort_AllAdults_30*('9 All Base Data'!$W1249*Basecase_PM10)/10))))</f>
        <v>1.013013551039893</v>
      </c>
      <c r="K1249" s="156">
        <f>IF('9 All Base Data'!$Q1249=0,0,('9 All Base Data'!$Q1249*Basecase_Pop_2006)/(1+(1/(BaseCase_Mort_Maori_30*('9 All Base Data'!$W1249*Basecase_PM10)/10))))</f>
        <v>3.2170578883381651E-2</v>
      </c>
      <c r="L1249" s="179">
        <f>133/(1+1/(BaseCase_Mort_Child_0_1*'9 All Base Data'!$AB$10/10))*IF('9 All Base Data'!$L1249="..C",0,'9 All Base Data'!L1249/'9 All Base Data'!$L$2022)</f>
        <v>1.7505334263662759E-3</v>
      </c>
      <c r="M1249" s="178">
        <f>IF('9 All Base Data'!$R1249="","",IF('9 All Base Data'!$R1249=0,0,('9 All Base Data'!$R1249*Basecase_Pop_2006)/(1+(1/(BaseCase_CardiacHA_All*('9 All Base Data'!$W1249*Basecase_PM10)/10)))))</f>
        <v>7.7467641831534276E-2</v>
      </c>
      <c r="N1249" s="178">
        <f>IF('9 All Base Data'!$S1249="","",IF('9 All Base Data'!$S1249=0,0,('9 All Base Data'!S1249*Basecase_Pop_2006)/(1+(1/(BaseCase_RespHA_All*('9 All Base Data'!$W1249*Basecase_PM10)/10)))))</f>
        <v>0.11264515338342282</v>
      </c>
      <c r="O1249" s="178">
        <f>IF('9 All Base Data'!$T1249="","",IF('9 All Base Data'!$T1249=0,0,('9 All Base Data'!$T1249*Basecase_Pop_2006)/(1+(1/(BaseCase_RespHA_Child_1_4*('9 All Base Data'!$W1249*Basecase_PM10)/10)))))</f>
        <v>1.9496977968414899E-2</v>
      </c>
      <c r="P1249" s="179">
        <f>IF('9 All Base Data'!$U1249="","",IF('9 All Base Data'!$U1249=0,0,('9 All Base Data'!$U1249*Basecase_Pop_2006)/(1+(1/(BaseCase_RespHA_Child_5_14*('9 All Base Data'!$W1249*Basecase_PM10)/10)))))</f>
        <v>1.1072691652331865E-2</v>
      </c>
      <c r="Q1249" s="156">
        <f>IF('7 Base case Results'!$G1249="..C",0,BaseCase_RADs_All*'7 Base case Results'!$G1249*('9 All Base Data'!$V1249*Basecase_PM10)/10)</f>
        <v>677.09520000000009</v>
      </c>
      <c r="R1249" s="189">
        <f t="shared" si="190"/>
        <v>3.6063282417020193</v>
      </c>
      <c r="S1249" s="178">
        <f t="shared" si="191"/>
        <v>0.11452726082483869</v>
      </c>
      <c r="T1249" s="179">
        <f t="shared" si="192"/>
        <v>6.2318989978639421E-3</v>
      </c>
      <c r="U1249" s="178">
        <f t="shared" si="193"/>
        <v>4.9191952563024262E-4</v>
      </c>
      <c r="V1249" s="178">
        <f t="shared" si="194"/>
        <v>5.1084577059382248E-4</v>
      </c>
      <c r="W1249" s="178">
        <f t="shared" si="195"/>
        <v>8.8418795086761559E-5</v>
      </c>
      <c r="X1249" s="179">
        <f t="shared" si="196"/>
        <v>5.0214656643325005E-5</v>
      </c>
      <c r="Y1249" s="179">
        <f t="shared" si="197"/>
        <v>4.1979902400000005E-2</v>
      </c>
      <c r="Z1249" s="186">
        <f t="shared" si="198"/>
        <v>3.655542808396107</v>
      </c>
      <c r="AA1249" s="156">
        <f>$J1249*'9 All Base Data'!$Y1249</f>
        <v>0.44165977210938473</v>
      </c>
      <c r="AB1249" s="156">
        <f>$K1249*'9 All Base Data'!$Y1249</f>
        <v>1.4025923467337494E-2</v>
      </c>
      <c r="AC1249" s="178">
        <f>$L1249*'9 All Base Data'!$Y1249</f>
        <v>7.6320814599679834E-4</v>
      </c>
      <c r="AD1249" s="178">
        <f>IF($M1249="","",$M1249*'9 All Base Data'!$Y1249)</f>
        <v>3.3774810812791871E-2</v>
      </c>
      <c r="AE1249" s="178">
        <f>IF($N1249="","",$N1249*'9 All Base Data'!$Y1249)</f>
        <v>4.9111714963218686E-2</v>
      </c>
      <c r="AF1249" s="178">
        <f>IF($O1249="","",$O1249*'9 All Base Data'!$Y1249)</f>
        <v>8.5004103227565922E-3</v>
      </c>
      <c r="AG1249" s="178">
        <f>IF($P1249="","",$P1249*'9 All Base Data'!$Y1249)</f>
        <v>4.8275390460337415E-3</v>
      </c>
      <c r="AH1249" s="167">
        <f>$Q1249*'9 All Base Data'!$Y1249</f>
        <v>295.2040586440109</v>
      </c>
      <c r="AI1249" s="178">
        <f>$R1249*'9 All Base Data'!$Y1249</f>
        <v>1.5723087887094096</v>
      </c>
      <c r="AJ1249" s="178">
        <f>$S1249*'9 All Base Data'!$Y1249</f>
        <v>4.9932287543721483E-2</v>
      </c>
      <c r="AK1249" s="178">
        <f>$T1249*'9 All Base Data'!$Y1249</f>
        <v>2.7170209997486022E-3</v>
      </c>
      <c r="AL1249" s="178">
        <f>IF($U1249="","",$U1249*'9 All Base Data'!$Y1249)</f>
        <v>2.1447004866122837E-4</v>
      </c>
      <c r="AM1249" s="178">
        <f>IF($V1249="","",$V1249*'9 All Base Data'!$Y1249)</f>
        <v>2.2272162735819675E-4</v>
      </c>
      <c r="AN1249" s="178">
        <f>IF($W1249="","",$W1249*'9 All Base Data'!$Y1249)</f>
        <v>3.8549360813701141E-5</v>
      </c>
      <c r="AO1249" s="178">
        <f>IF($X1249="","",$X1249*'9 All Base Data'!$Y1249)</f>
        <v>2.1892889573763017E-5</v>
      </c>
      <c r="AP1249" s="178">
        <f>$Y1249*'9 All Base Data'!$Y1249</f>
        <v>1.8302651635928677E-2</v>
      </c>
      <c r="AQ1249" s="179">
        <f t="shared" si="199"/>
        <v>1.5937656530211064</v>
      </c>
    </row>
    <row r="1250" spans="1:43" x14ac:dyDescent="0.25">
      <c r="A1250" s="131">
        <v>573901</v>
      </c>
      <c r="B1250" s="132" t="s">
        <v>2261</v>
      </c>
      <c r="C1250" s="132" t="s">
        <v>980</v>
      </c>
      <c r="D1250" s="145" t="s">
        <v>2108</v>
      </c>
      <c r="E1250" s="142"/>
      <c r="F1250" s="191" t="str">
        <f>IF('9 All Base Data'!G1250="Rural Centre","Rural",IF('9 All Base Data'!G1250="Rural (Incl.some Off Shore Islands)","Rural",IF('9 All Base Data'!G1250="Inlet-in TA but not in Urban Area","Rural",IF('9 All Base Data'!G1250="Rural (Incl.some Off Shore Islands)","Rural",IF('9 All Base Data'!G1250="Inlet-not in TA","Rural",IF('9 All Base Data'!G1250="Inland Water not in Urban Area","Rural",IF('9 All Base Data'!G1250="Oceanic-in Region but not in TA","Rural",'9 All Base Data'!G1250)))))))</f>
        <v>Wellington Zone</v>
      </c>
      <c r="G1250" s="177">
        <f>IF('9 All Base Data'!I1250="..C","..C",'9 All Base Data'!I1250*Basecase_Pop_2006)</f>
        <v>1728</v>
      </c>
      <c r="H1250" s="177">
        <f>IF('9 All Base Data'!J1250="..C","..C",'9 All Base Data'!J1250*Basecase_Pop_2006)</f>
        <v>1020</v>
      </c>
      <c r="I1250" s="191">
        <f>IF('9 All Base Data'!L1250="..C","..C",'9 All Base Data'!L1250*Basecase_Pop_2006)</f>
        <v>27</v>
      </c>
      <c r="J1250" s="156">
        <f>IF('9 All Base Data'!$P1250=0,0,('9 All Base Data'!$P1250*Basecase_Pop_2006)/(1+(1/(BaseCase_Mort_AllAdults_30*('9 All Base Data'!$W1250*Basecase_PM10)/10))))</f>
        <v>0.54168627077680753</v>
      </c>
      <c r="K1250" s="156">
        <f>IF('9 All Base Data'!$Q1250=0,0,('9 All Base Data'!$Q1250*Basecase_Pop_2006)/(1+(1/(BaseCase_Mort_Maori_30*('9 All Base Data'!$W1250*Basecase_PM10)/10))))</f>
        <v>5.9709001630073859E-2</v>
      </c>
      <c r="L1250" s="179">
        <f>133/(1+1/(BaseCase_Mort_Child_0_1*'9 All Base Data'!$AB$10/10))*IF('9 All Base Data'!$L1250="..C",0,'9 All Base Data'!L1250/'9 All Base Data'!$L$2022)</f>
        <v>3.9387002093241204E-3</v>
      </c>
      <c r="M1250" s="178">
        <f>IF('9 All Base Data'!$R1250="","",IF('9 All Base Data'!$R1250=0,0,('9 All Base Data'!$R1250*Basecase_Pop_2006)/(1+(1/(BaseCase_CardiacHA_All*('9 All Base Data'!$W1250*Basecase_PM10)/10)))))</f>
        <v>5.1090793478945407E-2</v>
      </c>
      <c r="N1250" s="178">
        <f>IF('9 All Base Data'!$S1250="","",IF('9 All Base Data'!$S1250=0,0,('9 All Base Data'!S1250*Basecase_Pop_2006)/(1+(1/(BaseCase_RespHA_All*('9 All Base Data'!$W1250*Basecase_PM10)/10)))))</f>
        <v>0.12835990525372304</v>
      </c>
      <c r="O1250" s="178">
        <f>IF('9 All Base Data'!$T1250="","",IF('9 All Base Data'!$T1250=0,0,('9 All Base Data'!$T1250*Basecase_Pop_2006)/(1+(1/(BaseCase_RespHA_Child_1_4*('9 All Base Data'!$W1250*Basecase_PM10)/10)))))</f>
        <v>7.7968414895691174E-2</v>
      </c>
      <c r="P1250" s="179">
        <f>IF('9 All Base Data'!$U1250="","",IF('9 All Base Data'!$U1250=0,0,('9 All Base Data'!$U1250*Basecase_Pop_2006)/(1+(1/(BaseCase_RespHA_Child_5_14*('9 All Base Data'!$W1250*Basecase_PM10)/10)))))</f>
        <v>1.6043700240385785E-2</v>
      </c>
      <c r="Q1250" s="156">
        <f>IF('7 Base case Results'!$G1250="..C",0,BaseCase_RADs_All*'7 Base case Results'!$G1250*('9 All Base Data'!$V1250*Basecase_PM10)/10)</f>
        <v>1203.7248000000002</v>
      </c>
      <c r="R1250" s="189">
        <f t="shared" si="190"/>
        <v>1.9284031239654347</v>
      </c>
      <c r="S1250" s="178">
        <f t="shared" si="191"/>
        <v>0.21256404580306293</v>
      </c>
      <c r="T1250" s="179">
        <f t="shared" si="192"/>
        <v>1.4021772745193868E-2</v>
      </c>
      <c r="U1250" s="178">
        <f t="shared" si="193"/>
        <v>3.2442653859130334E-4</v>
      </c>
      <c r="V1250" s="178">
        <f t="shared" si="194"/>
        <v>5.8211217032563399E-4</v>
      </c>
      <c r="W1250" s="178">
        <f t="shared" si="195"/>
        <v>3.5358676155195943E-4</v>
      </c>
      <c r="X1250" s="179">
        <f t="shared" si="196"/>
        <v>7.2758180590149534E-5</v>
      </c>
      <c r="Y1250" s="179">
        <f t="shared" si="197"/>
        <v>7.4630937600000002E-2</v>
      </c>
      <c r="Z1250" s="186">
        <f t="shared" si="198"/>
        <v>2.0179623730195453</v>
      </c>
      <c r="AA1250" s="156">
        <f>$J1250*'9 All Base Data'!$Y1250</f>
        <v>0.23616765507280549</v>
      </c>
      <c r="AB1250" s="156">
        <f>$K1250*'9 All Base Data'!$Y1250</f>
        <v>2.603229149871342E-2</v>
      </c>
      <c r="AC1250" s="178">
        <f>$L1250*'9 All Base Data'!$Y1250</f>
        <v>1.7172183284927961E-3</v>
      </c>
      <c r="AD1250" s="178">
        <f>IF($M1250="","",$M1250*'9 All Base Data'!$Y1250)</f>
        <v>2.2274873008001898E-2</v>
      </c>
      <c r="AE1250" s="178">
        <f>IF($N1250="","",$N1250*'9 All Base Data'!$Y1250)</f>
        <v>5.5963127486444643E-2</v>
      </c>
      <c r="AF1250" s="178">
        <f>IF($O1250="","",$O1250*'9 All Base Data'!$Y1250)</f>
        <v>3.3993140880703612E-2</v>
      </c>
      <c r="AG1250" s="178">
        <f>IF($P1250="","",$P1250*'9 All Base Data'!$Y1250)</f>
        <v>6.9948294222581652E-3</v>
      </c>
      <c r="AH1250" s="167">
        <f>$Q1250*'9 All Base Data'!$Y1250</f>
        <v>524.80721536713054</v>
      </c>
      <c r="AI1250" s="178">
        <f>$R1250*'9 All Base Data'!$Y1250</f>
        <v>0.84075685205918749</v>
      </c>
      <c r="AJ1250" s="178">
        <f>$S1250*'9 All Base Data'!$Y1250</f>
        <v>9.2674957735419783E-2</v>
      </c>
      <c r="AK1250" s="178">
        <f>$T1250*'9 All Base Data'!$Y1250</f>
        <v>6.1132972494343544E-3</v>
      </c>
      <c r="AL1250" s="178">
        <f>IF($U1250="","",$U1250*'9 All Base Data'!$Y1250)</f>
        <v>1.4144544360081206E-4</v>
      </c>
      <c r="AM1250" s="178">
        <f>IF($V1250="","",$V1250*'9 All Base Data'!$Y1250)</f>
        <v>2.5379278315102648E-4</v>
      </c>
      <c r="AN1250" s="178">
        <f>IF($W1250="","",$W1250*'9 All Base Data'!$Y1250)</f>
        <v>1.5415889389399086E-4</v>
      </c>
      <c r="AO1250" s="178">
        <f>IF($X1250="","",$X1250*'9 All Base Data'!$Y1250)</f>
        <v>3.1721551429940775E-5</v>
      </c>
      <c r="AP1250" s="178">
        <f>$Y1250*'9 All Base Data'!$Y1250</f>
        <v>3.2538047352762091E-2</v>
      </c>
      <c r="AQ1250" s="179">
        <f t="shared" si="199"/>
        <v>0.87980343488813584</v>
      </c>
    </row>
    <row r="1251" spans="1:43" x14ac:dyDescent="0.25">
      <c r="A1251" s="131">
        <v>573902</v>
      </c>
      <c r="B1251" s="132" t="s">
        <v>2262</v>
      </c>
      <c r="C1251" s="132" t="s">
        <v>980</v>
      </c>
      <c r="D1251" s="145" t="s">
        <v>2108</v>
      </c>
      <c r="E1251" s="142"/>
      <c r="F1251" s="191" t="str">
        <f>IF('9 All Base Data'!G1251="Rural Centre","Rural",IF('9 All Base Data'!G1251="Rural (Incl.some Off Shore Islands)","Rural",IF('9 All Base Data'!G1251="Inlet-in TA but not in Urban Area","Rural",IF('9 All Base Data'!G1251="Rural (Incl.some Off Shore Islands)","Rural",IF('9 All Base Data'!G1251="Inlet-not in TA","Rural",IF('9 All Base Data'!G1251="Inland Water not in Urban Area","Rural",IF('9 All Base Data'!G1251="Oceanic-in Region but not in TA","Rural",'9 All Base Data'!G1251)))))))</f>
        <v>Wellington Zone</v>
      </c>
      <c r="G1251" s="177">
        <f>IF('9 All Base Data'!I1251="..C","..C",'9 All Base Data'!I1251*Basecase_Pop_2006)</f>
        <v>1329</v>
      </c>
      <c r="H1251" s="177">
        <f>IF('9 All Base Data'!J1251="..C","..C",'9 All Base Data'!J1251*Basecase_Pop_2006)</f>
        <v>786</v>
      </c>
      <c r="I1251" s="191">
        <f>IF('9 All Base Data'!L1251="..C","..C",'9 All Base Data'!L1251*Basecase_Pop_2006)</f>
        <v>18</v>
      </c>
      <c r="J1251" s="156">
        <f>IF('9 All Base Data'!$P1251=0,0,('9 All Base Data'!$P1251*Basecase_Pop_2006)/(1+(1/(BaseCase_Mort_AllAdults_30*('9 All Base Data'!$W1251*Basecase_PM10)/10))))</f>
        <v>0.41741706748095164</v>
      </c>
      <c r="K1251" s="156">
        <f>IF('9 All Base Data'!$Q1251=0,0,('9 All Base Data'!$Q1251*Basecase_Pop_2006)/(1+(1/(BaseCase_Mort_Maori_30*('9 All Base Data'!$W1251*Basecase_PM10)/10))))</f>
        <v>3.6344609687871045E-2</v>
      </c>
      <c r="L1251" s="179">
        <f>133/(1+1/(BaseCase_Mort_Child_0_1*'9 All Base Data'!$AB$10/10))*IF('9 All Base Data'!$L1251="..C",0,'9 All Base Data'!L1251/'9 All Base Data'!$L$2022)</f>
        <v>2.6258001395494139E-3</v>
      </c>
      <c r="M1251" s="178">
        <f>IF('9 All Base Data'!$R1251="","",IF('9 All Base Data'!$R1251=0,0,('9 All Base Data'!$R1251*Basecase_Pop_2006)/(1+(1/(BaseCase_CardiacHA_All*('9 All Base Data'!$W1251*Basecase_PM10)/10)))))</f>
        <v>3.9293787345786146E-2</v>
      </c>
      <c r="N1251" s="178">
        <f>IF('9 All Base Data'!$S1251="","",IF('9 All Base Data'!$S1251=0,0,('9 All Base Data'!S1251*Basecase_Pop_2006)/(1+(1/(BaseCase_RespHA_All*('9 All Base Data'!$W1251*Basecase_PM10)/10)))))</f>
        <v>9.8721246575346033E-2</v>
      </c>
      <c r="O1251" s="178">
        <f>IF('9 All Base Data'!$T1251="","",IF('9 All Base Data'!$T1251=0,0,('9 All Base Data'!$T1251*Basecase_Pop_2006)/(1+(1/(BaseCase_RespHA_Child_1_4*('9 All Base Data'!$W1251*Basecase_PM10)/10)))))</f>
        <v>7.1970844519099561E-2</v>
      </c>
      <c r="P1251" s="179">
        <f>IF('9 All Base Data'!$U1251="","",IF('9 All Base Data'!$U1251=0,0,('9 All Base Data'!$U1251*Basecase_Pop_2006)/(1+(1/(BaseCase_RespHA_Child_5_14*('9 All Base Data'!$W1251*Basecase_PM10)/10)))))</f>
        <v>1.2177748375232582E-2</v>
      </c>
      <c r="Q1251" s="156">
        <f>IF('7 Base case Results'!$G1251="..C",0,BaseCase_RADs_All*'7 Base case Results'!$G1251*('9 All Base Data'!$V1251*Basecase_PM10)/10)</f>
        <v>925.78140000000019</v>
      </c>
      <c r="R1251" s="189">
        <f t="shared" si="190"/>
        <v>1.4860047602321877</v>
      </c>
      <c r="S1251" s="178">
        <f t="shared" si="191"/>
        <v>0.12938681048882092</v>
      </c>
      <c r="T1251" s="179">
        <f t="shared" si="192"/>
        <v>9.3478484967959141E-3</v>
      </c>
      <c r="U1251" s="178">
        <f t="shared" si="193"/>
        <v>2.4951554964574202E-4</v>
      </c>
      <c r="V1251" s="178">
        <f t="shared" si="194"/>
        <v>4.4770085321919423E-4</v>
      </c>
      <c r="W1251" s="178">
        <f t="shared" si="195"/>
        <v>3.2638777989411655E-4</v>
      </c>
      <c r="X1251" s="179">
        <f t="shared" si="196"/>
        <v>5.5226088881679756E-5</v>
      </c>
      <c r="Y1251" s="179">
        <f t="shared" si="197"/>
        <v>5.7398446800000009E-2</v>
      </c>
      <c r="Z1251" s="186">
        <f t="shared" si="198"/>
        <v>1.5534482719318485</v>
      </c>
      <c r="AA1251" s="156">
        <f>$J1251*'9 All Base Data'!$Y1251</f>
        <v>0.18198801655610303</v>
      </c>
      <c r="AB1251" s="156">
        <f>$K1251*'9 All Base Data'!$Y1251</f>
        <v>1.5845742651390778E-2</v>
      </c>
      <c r="AC1251" s="178">
        <f>$L1251*'9 All Base Data'!$Y1251</f>
        <v>1.1448122189951975E-3</v>
      </c>
      <c r="AD1251" s="178">
        <f>IF($M1251="","",$M1251*'9 All Base Data'!$Y1251)</f>
        <v>1.713154295580702E-2</v>
      </c>
      <c r="AE1251" s="178">
        <f>IF($N1251="","",$N1251*'9 All Base Data'!$Y1251)</f>
        <v>4.3041085896692678E-2</v>
      </c>
      <c r="AF1251" s="178">
        <f>IF($O1251="","",$O1251*'9 All Base Data'!$Y1251)</f>
        <v>3.1378283889880267E-2</v>
      </c>
      <c r="AG1251" s="178">
        <f>IF($P1251="","",$P1251*'9 All Base Data'!$Y1251)</f>
        <v>5.3093283566537867E-3</v>
      </c>
      <c r="AH1251" s="167">
        <f>$Q1251*'9 All Base Data'!$Y1251</f>
        <v>403.62777154103964</v>
      </c>
      <c r="AI1251" s="178">
        <f>$R1251*'9 All Base Data'!$Y1251</f>
        <v>0.64787733893972677</v>
      </c>
      <c r="AJ1251" s="178">
        <f>$S1251*'9 All Base Data'!$Y1251</f>
        <v>5.6410843838951168E-2</v>
      </c>
      <c r="AK1251" s="178">
        <f>$T1251*'9 All Base Data'!$Y1251</f>
        <v>4.0755314996229032E-3</v>
      </c>
      <c r="AL1251" s="178">
        <f>IF($U1251="","",$U1251*'9 All Base Data'!$Y1251)</f>
        <v>1.0878529776937457E-4</v>
      </c>
      <c r="AM1251" s="178">
        <f>IF($V1251="","",$V1251*'9 All Base Data'!$Y1251)</f>
        <v>1.9519132454150128E-4</v>
      </c>
      <c r="AN1251" s="178">
        <f>IF($W1251="","",$W1251*'9 All Base Data'!$Y1251)</f>
        <v>1.4230051744060701E-4</v>
      </c>
      <c r="AO1251" s="178">
        <f>IF($X1251="","",$X1251*'9 All Base Data'!$Y1251)</f>
        <v>2.4077804097424923E-5</v>
      </c>
      <c r="AP1251" s="178">
        <f>$Y1251*'9 All Base Data'!$Y1251</f>
        <v>2.5024921835544455E-2</v>
      </c>
      <c r="AQ1251" s="179">
        <f t="shared" si="199"/>
        <v>0.67728176889720504</v>
      </c>
    </row>
    <row r="1252" spans="1:43" x14ac:dyDescent="0.25">
      <c r="A1252" s="131">
        <v>573903</v>
      </c>
      <c r="B1252" s="132" t="s">
        <v>1299</v>
      </c>
      <c r="C1252" s="132" t="s">
        <v>980</v>
      </c>
      <c r="D1252" s="145" t="s">
        <v>2108</v>
      </c>
      <c r="E1252" s="142"/>
      <c r="F1252" s="191" t="str">
        <f>IF('9 All Base Data'!G1252="Rural Centre","Rural",IF('9 All Base Data'!G1252="Rural (Incl.some Off Shore Islands)","Rural",IF('9 All Base Data'!G1252="Inlet-in TA but not in Urban Area","Rural",IF('9 All Base Data'!G1252="Rural (Incl.some Off Shore Islands)","Rural",IF('9 All Base Data'!G1252="Inlet-not in TA","Rural",IF('9 All Base Data'!G1252="Inland Water not in Urban Area","Rural",IF('9 All Base Data'!G1252="Oceanic-in Region but not in TA","Rural",'9 All Base Data'!G1252)))))))</f>
        <v>Wellington Zone</v>
      </c>
      <c r="G1252" s="177">
        <f>IF('9 All Base Data'!I1252="..C","..C",'9 All Base Data'!I1252*Basecase_Pop_2006)</f>
        <v>2658</v>
      </c>
      <c r="H1252" s="177">
        <f>IF('9 All Base Data'!J1252="..C","..C",'9 All Base Data'!J1252*Basecase_Pop_2006)</f>
        <v>1521</v>
      </c>
      <c r="I1252" s="191">
        <f>IF('9 All Base Data'!L1252="..C","..C",'9 All Base Data'!L1252*Basecase_Pop_2006)</f>
        <v>54</v>
      </c>
      <c r="J1252" s="156">
        <f>IF('9 All Base Data'!$P1252=0,0,('9 All Base Data'!$P1252*Basecase_Pop_2006)/(1+(1/(BaseCase_Mort_AllAdults_30*('9 All Base Data'!$W1252*Basecase_PM10)/10))))</f>
        <v>0.80774982142306295</v>
      </c>
      <c r="K1252" s="156">
        <f>IF('9 All Base Data'!$Q1252=0,0,('9 All Base Data'!$Q1252*Basecase_Pop_2006)/(1+(1/(BaseCase_Mort_Maori_30*('9 All Base Data'!$W1252*Basecase_PM10)/10))))</f>
        <v>0.10903382906361313</v>
      </c>
      <c r="L1252" s="179">
        <f>133/(1+1/(BaseCase_Mort_Child_0_1*'9 All Base Data'!$AB$10/10))*IF('9 All Base Data'!$L1252="..C",0,'9 All Base Data'!L1252/'9 All Base Data'!$L$2022)</f>
        <v>7.8774004186482408E-3</v>
      </c>
      <c r="M1252" s="178">
        <f>IF('9 All Base Data'!$R1252="","",IF('9 All Base Data'!$R1252=0,0,('9 All Base Data'!$R1252*Basecase_Pop_2006)/(1+(1/(BaseCase_CardiacHA_All*('9 All Base Data'!$W1252*Basecase_PM10)/10)))))</f>
        <v>7.8587574691572293E-2</v>
      </c>
      <c r="N1252" s="178">
        <f>IF('9 All Base Data'!$S1252="","",IF('9 All Base Data'!$S1252=0,0,('9 All Base Data'!S1252*Basecase_Pop_2006)/(1+(1/(BaseCase_RespHA_All*('9 All Base Data'!$W1252*Basecase_PM10)/10)))))</f>
        <v>0.19744249315069207</v>
      </c>
      <c r="O1252" s="178">
        <f>IF('9 All Base Data'!$T1252="","",IF('9 All Base Data'!$T1252=0,0,('9 All Base Data'!$T1252*Basecase_Pop_2006)/(1+(1/(BaseCase_RespHA_Child_1_4*('9 All Base Data'!$W1252*Basecase_PM10)/10)))))</f>
        <v>0.10995545690417986</v>
      </c>
      <c r="P1252" s="179">
        <f>IF('9 All Base Data'!$U1252="","",IF('9 All Base Data'!$U1252=0,0,('9 All Base Data'!$U1252*Basecase_Pop_2006)/(1+(1/(BaseCase_RespHA_Child_5_14*('9 All Base Data'!$W1252*Basecase_PM10)/10)))))</f>
        <v>2.1456032851600266E-2</v>
      </c>
      <c r="Q1252" s="156">
        <f>IF('7 Base case Results'!$G1252="..C",0,BaseCase_RADs_All*'7 Base case Results'!$G1252*('9 All Base Data'!$V1252*Basecase_PM10)/10)</f>
        <v>1851.5628000000004</v>
      </c>
      <c r="R1252" s="189">
        <f t="shared" si="190"/>
        <v>2.8755893642661041</v>
      </c>
      <c r="S1252" s="178">
        <f t="shared" si="191"/>
        <v>0.38816043146646273</v>
      </c>
      <c r="T1252" s="179">
        <f t="shared" si="192"/>
        <v>2.8043545490387737E-2</v>
      </c>
      <c r="U1252" s="178">
        <f t="shared" si="193"/>
        <v>4.9903109929148404E-4</v>
      </c>
      <c r="V1252" s="178">
        <f t="shared" si="194"/>
        <v>8.9540170643838846E-4</v>
      </c>
      <c r="W1252" s="178">
        <f t="shared" si="195"/>
        <v>4.9864799706045564E-4</v>
      </c>
      <c r="X1252" s="179">
        <f t="shared" si="196"/>
        <v>9.7303108982007202E-5</v>
      </c>
      <c r="Y1252" s="179">
        <f t="shared" si="197"/>
        <v>0.11479689360000002</v>
      </c>
      <c r="Z1252" s="186">
        <f t="shared" si="198"/>
        <v>3.0198242361622216</v>
      </c>
      <c r="AA1252" s="156">
        <f>$J1252*'9 All Base Data'!$Y1252</f>
        <v>0.35216765035856579</v>
      </c>
      <c r="AB1252" s="156">
        <f>$K1252*'9 All Base Data'!$Y1252</f>
        <v>4.7537227954172333E-2</v>
      </c>
      <c r="AC1252" s="178">
        <f>$L1252*'9 All Base Data'!$Y1252</f>
        <v>3.4344366569855921E-3</v>
      </c>
      <c r="AD1252" s="178">
        <f>IF($M1252="","",$M1252*'9 All Base Data'!$Y1252)</f>
        <v>3.426308591161404E-2</v>
      </c>
      <c r="AE1252" s="178">
        <f>IF($N1252="","",$N1252*'9 All Base Data'!$Y1252)</f>
        <v>8.6082171793385356E-2</v>
      </c>
      <c r="AF1252" s="178">
        <f>IF($O1252="","",$O1252*'9 All Base Data'!$Y1252)</f>
        <v>4.7939044831761507E-2</v>
      </c>
      <c r="AG1252" s="178">
        <f>IF($P1252="","",$P1252*'9 All Base Data'!$Y1252)</f>
        <v>9.354530914104292E-3</v>
      </c>
      <c r="AH1252" s="167">
        <f>$Q1252*'9 All Base Data'!$Y1252</f>
        <v>807.25554308207927</v>
      </c>
      <c r="AI1252" s="178">
        <f>$R1252*'9 All Base Data'!$Y1252</f>
        <v>1.2537168352764942</v>
      </c>
      <c r="AJ1252" s="178">
        <f>$S1252*'9 All Base Data'!$Y1252</f>
        <v>0.1692325315168535</v>
      </c>
      <c r="AK1252" s="178">
        <f>$T1252*'9 All Base Data'!$Y1252</f>
        <v>1.2226594498868709E-2</v>
      </c>
      <c r="AL1252" s="178">
        <f>IF($U1252="","",$U1252*'9 All Base Data'!$Y1252)</f>
        <v>2.1757059553874914E-4</v>
      </c>
      <c r="AM1252" s="178">
        <f>IF($V1252="","",$V1252*'9 All Base Data'!$Y1252)</f>
        <v>3.9038264908300256E-4</v>
      </c>
      <c r="AN1252" s="178">
        <f>IF($W1252="","",$W1252*'9 All Base Data'!$Y1252)</f>
        <v>2.174035683120384E-4</v>
      </c>
      <c r="AO1252" s="178">
        <f>IF($X1252="","",$X1252*'9 All Base Data'!$Y1252)</f>
        <v>4.2422797695462962E-5</v>
      </c>
      <c r="AP1252" s="178">
        <f>$Y1252*'9 All Base Data'!$Y1252</f>
        <v>5.004984367108891E-2</v>
      </c>
      <c r="AQ1252" s="179">
        <f t="shared" si="199"/>
        <v>1.3166012266910736</v>
      </c>
    </row>
    <row r="1253" spans="1:43" x14ac:dyDescent="0.25">
      <c r="A1253" s="124">
        <v>574001</v>
      </c>
      <c r="B1253" s="125" t="s">
        <v>1300</v>
      </c>
      <c r="C1253" s="126" t="s">
        <v>980</v>
      </c>
      <c r="D1253" s="101" t="s">
        <v>2108</v>
      </c>
      <c r="E1253" s="142"/>
      <c r="F1253" s="191" t="str">
        <f>IF('9 All Base Data'!G1253="Rural Centre","Rural",IF('9 All Base Data'!G1253="Rural (Incl.some Off Shore Islands)","Rural",IF('9 All Base Data'!G1253="Inlet-in TA but not in Urban Area","Rural",IF('9 All Base Data'!G1253="Rural (Incl.some Off Shore Islands)","Rural",IF('9 All Base Data'!G1253="Inlet-not in TA","Rural",IF('9 All Base Data'!G1253="Inland Water not in Urban Area","Rural",IF('9 All Base Data'!G1253="Oceanic-in Region but not in TA","Rural",'9 All Base Data'!G1253)))))))</f>
        <v>Wellington Zone</v>
      </c>
      <c r="G1253" s="177">
        <f>IF('9 All Base Data'!I1253="..C","..C",'9 All Base Data'!I1253*Basecase_Pop_2006)</f>
        <v>3696</v>
      </c>
      <c r="H1253" s="177">
        <f>IF('9 All Base Data'!J1253="..C","..C",'9 All Base Data'!J1253*Basecase_Pop_2006)</f>
        <v>2124</v>
      </c>
      <c r="I1253" s="191">
        <f>IF('9 All Base Data'!L1253="..C","..C",'9 All Base Data'!L1253*Basecase_Pop_2006)</f>
        <v>66</v>
      </c>
      <c r="J1253" s="156">
        <f>IF('9 All Base Data'!$P1253=0,0,('9 All Base Data'!$P1253*Basecase_Pop_2006)/(1+(1/(BaseCase_Mort_AllAdults_30*('9 All Base Data'!$W1253*Basecase_PM10)/10))))</f>
        <v>0.99385490232046247</v>
      </c>
      <c r="K1253" s="156">
        <f>IF('9 All Base Data'!$Q1253=0,0,('9 All Base Data'!$Q1253*Basecase_Pop_2006)/(1+(1/(BaseCase_Mort_Maori_30*('9 All Base Data'!$W1253*Basecase_PM10)/10))))</f>
        <v>6.8362480127186015E-2</v>
      </c>
      <c r="L1253" s="179">
        <f>133/(1+1/(BaseCase_Mort_Child_0_1*'9 All Base Data'!$AB$10/10))*IF('9 All Base Data'!$L1253="..C",0,'9 All Base Data'!L1253/'9 All Base Data'!$L$2022)</f>
        <v>9.6279338450145184E-3</v>
      </c>
      <c r="M1253" s="178">
        <f>IF('9 All Base Data'!$R1253="","",IF('9 All Base Data'!$R1253=0,0,('9 All Base Data'!$R1253*Basecase_Pop_2006)/(1+(1/(BaseCase_CardiacHA_All*('9 All Base Data'!$W1253*Basecase_PM10)/10)))))</f>
        <v>0.11520828785202535</v>
      </c>
      <c r="N1253" s="178">
        <f>IF('9 All Base Data'!$S1253="","",IF('9 All Base Data'!$S1253=0,0,('9 All Base Data'!S1253*Basecase_Pop_2006)/(1+(1/(BaseCase_RespHA_All*('9 All Base Data'!$W1253*Basecase_PM10)/10)))))</f>
        <v>0.21650705893967817</v>
      </c>
      <c r="O1253" s="178">
        <f>IF('9 All Base Data'!$T1253="","",IF('9 All Base Data'!$T1253=0,0,('9 All Base Data'!$T1253*Basecase_Pop_2006)/(1+(1/(BaseCase_RespHA_Child_1_4*('9 All Base Data'!$W1253*Basecase_PM10)/10)))))</f>
        <v>0.13413920842269447</v>
      </c>
      <c r="P1253" s="179">
        <f>IF('9 All Base Data'!$U1253="","",IF('9 All Base Data'!$U1253=0,0,('9 All Base Data'!$U1253*Basecase_Pop_2006)/(1+(1/(BaseCase_RespHA_Child_5_14*('9 All Base Data'!$W1253*Basecase_PM10)/10)))))</f>
        <v>9.9354962934437269E-2</v>
      </c>
      <c r="Q1253" s="156">
        <f>IF('7 Base case Results'!$G1253="..C",0,BaseCase_RADs_All*'7 Base case Results'!$G1253*('9 All Base Data'!$V1253*Basecase_PM10)/10)</f>
        <v>2574.6336000000001</v>
      </c>
      <c r="R1253" s="189">
        <f t="shared" si="190"/>
        <v>3.5381234522608462</v>
      </c>
      <c r="S1253" s="178">
        <f t="shared" si="191"/>
        <v>0.24337042925278224</v>
      </c>
      <c r="T1253" s="179">
        <f t="shared" si="192"/>
        <v>3.4275444488251684E-2</v>
      </c>
      <c r="U1253" s="178">
        <f t="shared" si="193"/>
        <v>7.3157262786036092E-4</v>
      </c>
      <c r="V1253" s="178">
        <f t="shared" si="194"/>
        <v>9.8185951229144046E-4</v>
      </c>
      <c r="W1253" s="178">
        <f t="shared" si="195"/>
        <v>6.0832131019691936E-4</v>
      </c>
      <c r="X1253" s="179">
        <f t="shared" si="196"/>
        <v>4.5057475690767301E-4</v>
      </c>
      <c r="Y1253" s="179">
        <f t="shared" si="197"/>
        <v>0.1596272832</v>
      </c>
      <c r="Z1253" s="186">
        <f t="shared" si="198"/>
        <v>3.7337396120892494</v>
      </c>
      <c r="AA1253" s="156">
        <f>$J1253*'9 All Base Data'!$Y1253</f>
        <v>0.43330686861795431</v>
      </c>
      <c r="AB1253" s="156">
        <f>$K1253*'9 All Base Data'!$Y1253</f>
        <v>2.9805087368092179E-2</v>
      </c>
      <c r="AC1253" s="178">
        <f>$L1253*'9 All Base Data'!$Y1253</f>
        <v>4.197644802982391E-3</v>
      </c>
      <c r="AD1253" s="178">
        <f>IF($M1253="","",$M1253*'9 All Base Data'!$Y1253)</f>
        <v>5.0229205824152016E-2</v>
      </c>
      <c r="AE1253" s="178">
        <f>IF($N1253="","",$N1253*'9 All Base Data'!$Y1253)</f>
        <v>9.4394056440026561E-2</v>
      </c>
      <c r="AF1253" s="178">
        <f>IF($O1253="","",$O1253*'9 All Base Data'!$Y1253)</f>
        <v>5.8482823020565344E-2</v>
      </c>
      <c r="AG1253" s="178">
        <f>IF($P1253="","",$P1253*'9 All Base Data'!$Y1253)</f>
        <v>4.3317377386032488E-2</v>
      </c>
      <c r="AH1253" s="167">
        <f>$Q1253*'9 All Base Data'!$Y1253</f>
        <v>1122.5043217574735</v>
      </c>
      <c r="AI1253" s="178">
        <f>$R1253*'9 All Base Data'!$Y1253</f>
        <v>1.5425724522799173</v>
      </c>
      <c r="AJ1253" s="178">
        <f>$S1253*'9 All Base Data'!$Y1253</f>
        <v>0.10610611103040817</v>
      </c>
      <c r="AK1253" s="178">
        <f>$T1253*'9 All Base Data'!$Y1253</f>
        <v>1.4943615498617313E-2</v>
      </c>
      <c r="AL1253" s="178">
        <f>IF($U1253="","",$U1253*'9 All Base Data'!$Y1253)</f>
        <v>3.1895545698336532E-4</v>
      </c>
      <c r="AM1253" s="178">
        <f>IF($V1253="","",$V1253*'9 All Base Data'!$Y1253)</f>
        <v>4.2807704595552044E-4</v>
      </c>
      <c r="AN1253" s="178">
        <f>IF($W1253="","",$W1253*'9 All Base Data'!$Y1253)</f>
        <v>2.6521960239826378E-4</v>
      </c>
      <c r="AO1253" s="178">
        <f>IF($X1253="","",$X1253*'9 All Base Data'!$Y1253)</f>
        <v>1.9644430644565733E-4</v>
      </c>
      <c r="AP1253" s="178">
        <f>$Y1253*'9 All Base Data'!$Y1253</f>
        <v>6.9595267948963355E-2</v>
      </c>
      <c r="AQ1253" s="179">
        <f t="shared" si="199"/>
        <v>1.6278583682304368</v>
      </c>
    </row>
    <row r="1254" spans="1:43" x14ac:dyDescent="0.25">
      <c r="A1254" s="124">
        <v>574002</v>
      </c>
      <c r="B1254" s="125" t="s">
        <v>1301</v>
      </c>
      <c r="C1254" s="126" t="s">
        <v>980</v>
      </c>
      <c r="D1254" s="101" t="s">
        <v>2108</v>
      </c>
      <c r="E1254" s="142"/>
      <c r="F1254" s="191" t="str">
        <f>IF('9 All Base Data'!G1254="Rural Centre","Rural",IF('9 All Base Data'!G1254="Rural (Incl.some Off Shore Islands)","Rural",IF('9 All Base Data'!G1254="Inlet-in TA but not in Urban Area","Rural",IF('9 All Base Data'!G1254="Rural (Incl.some Off Shore Islands)","Rural",IF('9 All Base Data'!G1254="Inlet-not in TA","Rural",IF('9 All Base Data'!G1254="Inland Water not in Urban Area","Rural",IF('9 All Base Data'!G1254="Oceanic-in Region but not in TA","Rural",'9 All Base Data'!G1254)))))))</f>
        <v>Wellington Zone</v>
      </c>
      <c r="G1254" s="177">
        <f>IF('9 All Base Data'!I1254="..C","..C",'9 All Base Data'!I1254*Basecase_Pop_2006)</f>
        <v>42</v>
      </c>
      <c r="H1254" s="177">
        <f>IF('9 All Base Data'!J1254="..C","..C",'9 All Base Data'!J1254*Basecase_Pop_2006)</f>
        <v>18</v>
      </c>
      <c r="I1254" s="191" t="str">
        <f>IF('9 All Base Data'!L1254="..C","..C",'9 All Base Data'!L1254*Basecase_Pop_2006)</f>
        <v>..C</v>
      </c>
      <c r="J1254" s="156">
        <f>IF('9 All Base Data'!$P1254=0,0,('9 All Base Data'!$P1254*Basecase_Pop_2006)/(1+(1/(BaseCase_Mort_AllAdults_30*('9 All Base Data'!$W1254*Basecase_PM10)/10))))</f>
        <v>0</v>
      </c>
      <c r="K1254" s="156">
        <f>IF('9 All Base Data'!$Q1254=0,0,('9 All Base Data'!$Q1254*Basecase_Pop_2006)/(1+(1/(BaseCase_Mort_Maori_30*('9 All Base Data'!$W1254*Basecase_PM10)/10))))</f>
        <v>0</v>
      </c>
      <c r="L1254" s="179">
        <f>133/(1+1/(BaseCase_Mort_Child_0_1*'9 All Base Data'!$AB$10/10))*IF('9 All Base Data'!$L1254="..C",0,'9 All Base Data'!L1254/'9 All Base Data'!$L$2022)</f>
        <v>0</v>
      </c>
      <c r="M1254" s="178">
        <f>IF('9 All Base Data'!$R1254="","",IF('9 All Base Data'!$R1254=0,0,('9 All Base Data'!$R1254*Basecase_Pop_2006)/(1+(1/(BaseCase_CardiacHA_All*('9 All Base Data'!$W1254*Basecase_PM10)/10)))))</f>
        <v>0</v>
      </c>
      <c r="N1254" s="178">
        <f>IF('9 All Base Data'!$S1254="","",IF('9 All Base Data'!$S1254=0,0,('9 All Base Data'!S1254*Basecase_Pop_2006)/(1+(1/(BaseCase_RespHA_All*('9 All Base Data'!$W1254*Basecase_PM10)/10)))))</f>
        <v>0</v>
      </c>
      <c r="O1254" s="178">
        <f>IF('9 All Base Data'!$T1254="","",IF('9 All Base Data'!$T1254=0,0,('9 All Base Data'!$T1254*Basecase_Pop_2006)/(1+(1/(BaseCase_RespHA_Child_1_4*('9 All Base Data'!$W1254*Basecase_PM10)/10)))))</f>
        <v>0</v>
      </c>
      <c r="P1254" s="179">
        <f>IF('9 All Base Data'!$U1254="","",IF('9 All Base Data'!$U1254=0,0,('9 All Base Data'!$U1254*Basecase_Pop_2006)/(1+(1/(BaseCase_RespHA_Child_5_14*('9 All Base Data'!$W1254*Basecase_PM10)/10)))))</f>
        <v>0</v>
      </c>
      <c r="Q1254" s="156">
        <f>IF('7 Base case Results'!$G1254="..C",0,BaseCase_RADs_All*'7 Base case Results'!$G1254*('9 All Base Data'!$V1254*Basecase_PM10)/10)</f>
        <v>29.257200000000005</v>
      </c>
      <c r="R1254" s="189">
        <f t="shared" si="190"/>
        <v>0</v>
      </c>
      <c r="S1254" s="178">
        <f t="shared" si="191"/>
        <v>0</v>
      </c>
      <c r="T1254" s="179">
        <f t="shared" si="192"/>
        <v>0</v>
      </c>
      <c r="U1254" s="178">
        <f t="shared" si="193"/>
        <v>0</v>
      </c>
      <c r="V1254" s="178">
        <f t="shared" si="194"/>
        <v>0</v>
      </c>
      <c r="W1254" s="178">
        <f t="shared" si="195"/>
        <v>0</v>
      </c>
      <c r="X1254" s="179">
        <f t="shared" si="196"/>
        <v>0</v>
      </c>
      <c r="Y1254" s="179">
        <f t="shared" si="197"/>
        <v>1.8139464000000002E-3</v>
      </c>
      <c r="Z1254" s="186">
        <f t="shared" si="198"/>
        <v>1.8139464000000002E-3</v>
      </c>
      <c r="AA1254" s="156">
        <f>$J1254*'9 All Base Data'!$Y1254</f>
        <v>0</v>
      </c>
      <c r="AB1254" s="156">
        <f>$K1254*'9 All Base Data'!$Y1254</f>
        <v>0</v>
      </c>
      <c r="AC1254" s="178">
        <f>$L1254*'9 All Base Data'!$Y1254</f>
        <v>0</v>
      </c>
      <c r="AD1254" s="178">
        <f>IF($M1254="","",$M1254*'9 All Base Data'!$Y1254)</f>
        <v>0</v>
      </c>
      <c r="AE1254" s="178">
        <f>IF($N1254="","",$N1254*'9 All Base Data'!$Y1254)</f>
        <v>0</v>
      </c>
      <c r="AF1254" s="178">
        <f>IF($O1254="","",$O1254*'9 All Base Data'!$Y1254)</f>
        <v>0</v>
      </c>
      <c r="AG1254" s="178">
        <f>IF($P1254="","",$P1254*'9 All Base Data'!$Y1254)</f>
        <v>0</v>
      </c>
      <c r="AH1254" s="167">
        <f>$Q1254*'9 All Base Data'!$Y1254</f>
        <v>12.755730929062199</v>
      </c>
      <c r="AI1254" s="178">
        <f>$R1254*'9 All Base Data'!$Y1254</f>
        <v>0</v>
      </c>
      <c r="AJ1254" s="178">
        <f>$S1254*'9 All Base Data'!$Y1254</f>
        <v>0</v>
      </c>
      <c r="AK1254" s="178">
        <f>$T1254*'9 All Base Data'!$Y1254</f>
        <v>0</v>
      </c>
      <c r="AL1254" s="178">
        <f>IF($U1254="","",$U1254*'9 All Base Data'!$Y1254)</f>
        <v>0</v>
      </c>
      <c r="AM1254" s="178">
        <f>IF($V1254="","",$V1254*'9 All Base Data'!$Y1254)</f>
        <v>0</v>
      </c>
      <c r="AN1254" s="178">
        <f>IF($W1254="","",$W1254*'9 All Base Data'!$Y1254)</f>
        <v>0</v>
      </c>
      <c r="AO1254" s="178">
        <f>IF($X1254="","",$X1254*'9 All Base Data'!$Y1254)</f>
        <v>0</v>
      </c>
      <c r="AP1254" s="178">
        <f>$Y1254*'9 All Base Data'!$Y1254</f>
        <v>7.9085531760185641E-4</v>
      </c>
      <c r="AQ1254" s="179">
        <f t="shared" si="199"/>
        <v>7.9085531760185641E-4</v>
      </c>
    </row>
    <row r="1255" spans="1:43" x14ac:dyDescent="0.25">
      <c r="A1255" s="124">
        <v>574100</v>
      </c>
      <c r="B1255" s="125" t="s">
        <v>1302</v>
      </c>
      <c r="C1255" s="126" t="s">
        <v>980</v>
      </c>
      <c r="D1255" s="101" t="s">
        <v>2108</v>
      </c>
      <c r="E1255" s="142"/>
      <c r="F1255" s="191" t="str">
        <f>IF('9 All Base Data'!G1255="Rural Centre","Rural",IF('9 All Base Data'!G1255="Rural (Incl.some Off Shore Islands)","Rural",IF('9 All Base Data'!G1255="Inlet-in TA but not in Urban Area","Rural",IF('9 All Base Data'!G1255="Rural (Incl.some Off Shore Islands)","Rural",IF('9 All Base Data'!G1255="Inlet-not in TA","Rural",IF('9 All Base Data'!G1255="Inland Water not in Urban Area","Rural",IF('9 All Base Data'!G1255="Oceanic-in Region but not in TA","Rural",'9 All Base Data'!G1255)))))))</f>
        <v>Wellington Zone</v>
      </c>
      <c r="G1255" s="177">
        <f>IF('9 All Base Data'!I1255="..C","..C",'9 All Base Data'!I1255*Basecase_Pop_2006)</f>
        <v>3729</v>
      </c>
      <c r="H1255" s="177">
        <f>IF('9 All Base Data'!J1255="..C","..C",'9 All Base Data'!J1255*Basecase_Pop_2006)</f>
        <v>2316</v>
      </c>
      <c r="I1255" s="191">
        <f>IF('9 All Base Data'!L1255="..C","..C",'9 All Base Data'!L1255*Basecase_Pop_2006)</f>
        <v>57</v>
      </c>
      <c r="J1255" s="156">
        <f>IF('9 All Base Data'!$P1255=0,0,('9 All Base Data'!$P1255*Basecase_Pop_2006)/(1+(1/(BaseCase_Mort_AllAdults_30*('9 All Base Data'!$W1255*Basecase_PM10)/10))))</f>
        <v>0.60735577364028259</v>
      </c>
      <c r="K1255" s="156">
        <f>IF('9 All Base Data'!$Q1255=0,0,('9 All Base Data'!$Q1255*Basecase_Pop_2006)/(1+(1/(BaseCase_Mort_Maori_30*('9 All Base Data'!$W1255*Basecase_PM10)/10))))</f>
        <v>0.13672496025437203</v>
      </c>
      <c r="L1255" s="179">
        <f>133/(1+1/(BaseCase_Mort_Child_0_1*'9 All Base Data'!$AB$10/10))*IF('9 All Base Data'!$L1255="..C",0,'9 All Base Data'!L1255/'9 All Base Data'!$L$2022)</f>
        <v>8.3150337752398093E-3</v>
      </c>
      <c r="M1255" s="178">
        <f>IF('9 All Base Data'!$R1255="","",IF('9 All Base Data'!$R1255=0,0,('9 All Base Data'!$R1255*Basecase_Pop_2006)/(1+(1/(BaseCase_CardiacHA_All*('9 All Base Data'!$W1255*Basecase_PM10)/10)))))</f>
        <v>0.20481473395915617</v>
      </c>
      <c r="N1255" s="178">
        <f>IF('9 All Base Data'!$S1255="","",IF('9 All Base Data'!$S1255=0,0,('9 All Base Data'!S1255*Basecase_Pop_2006)/(1+(1/(BaseCase_RespHA_All*('9 All Base Data'!$W1255*Basecase_PM10)/10)))))</f>
        <v>0.38207128048178501</v>
      </c>
      <c r="O1255" s="178">
        <f>IF('9 All Base Data'!$T1255="","",IF('9 All Base Data'!$T1255=0,0,('9 All Base Data'!$T1255*Basecase_Pop_2006)/(1+(1/(BaseCase_RespHA_Child_1_4*('9 All Base Data'!$W1255*Basecase_PM10)/10)))))</f>
        <v>0.19282511210762335</v>
      </c>
      <c r="P1255" s="179">
        <f>IF('9 All Base Data'!$U1255="","",IF('9 All Base Data'!$U1255=0,0,('9 All Base Data'!$U1255*Basecase_Pop_2006)/(1+(1/(BaseCase_RespHA_Child_5_14*('9 All Base Data'!$W1255*Basecase_PM10)/10)))))</f>
        <v>2.4838740733609317E-2</v>
      </c>
      <c r="Q1255" s="156">
        <f>IF('7 Base case Results'!$G1255="..C",0,BaseCase_RADs_All*'7 Base case Results'!$G1255*('9 All Base Data'!$V1255*Basecase_PM10)/10)</f>
        <v>2597.6214</v>
      </c>
      <c r="R1255" s="189">
        <f t="shared" si="190"/>
        <v>2.1621865541594061</v>
      </c>
      <c r="S1255" s="178">
        <f t="shared" si="191"/>
        <v>0.48674085850556448</v>
      </c>
      <c r="T1255" s="179">
        <f t="shared" si="192"/>
        <v>2.9601520239853723E-2</v>
      </c>
      <c r="U1255" s="178">
        <f t="shared" si="193"/>
        <v>1.3005735606406417E-3</v>
      </c>
      <c r="V1255" s="178">
        <f t="shared" si="194"/>
        <v>1.7326932569848949E-3</v>
      </c>
      <c r="W1255" s="178">
        <f t="shared" si="195"/>
        <v>8.7446188340807194E-4</v>
      </c>
      <c r="X1255" s="179">
        <f t="shared" si="196"/>
        <v>1.1264368922691825E-4</v>
      </c>
      <c r="Y1255" s="179">
        <f t="shared" si="197"/>
        <v>0.16105252679999998</v>
      </c>
      <c r="Z1255" s="186">
        <f t="shared" si="198"/>
        <v>2.3558738680168854</v>
      </c>
      <c r="AA1255" s="156">
        <f>$J1255*'9 All Base Data'!$Y1255</f>
        <v>0.2647986419331943</v>
      </c>
      <c r="AB1255" s="156">
        <f>$K1255*'9 All Base Data'!$Y1255</f>
        <v>5.9610174736184358E-2</v>
      </c>
      <c r="AC1255" s="178">
        <f>$L1255*'9 All Base Data'!$Y1255</f>
        <v>3.6252386934847915E-3</v>
      </c>
      <c r="AD1255" s="178">
        <f>IF($M1255="","",$M1255*'9 All Base Data'!$Y1255)</f>
        <v>8.9296365909603589E-2</v>
      </c>
      <c r="AE1255" s="178">
        <f>IF($N1255="","",$N1255*'9 All Base Data'!$Y1255)</f>
        <v>0.1665777466588704</v>
      </c>
      <c r="AF1255" s="178">
        <f>IF($O1255="","",$O1255*'9 All Base Data'!$Y1255)</f>
        <v>8.4069058092062707E-2</v>
      </c>
      <c r="AG1255" s="178">
        <f>IF($P1255="","",$P1255*'9 All Base Data'!$Y1255)</f>
        <v>1.0829344346508122E-2</v>
      </c>
      <c r="AH1255" s="167">
        <f>$Q1255*'9 All Base Data'!$Y1255</f>
        <v>1132.5266817731651</v>
      </c>
      <c r="AI1255" s="178">
        <f>$R1255*'9 All Base Data'!$Y1255</f>
        <v>0.94268316528217166</v>
      </c>
      <c r="AJ1255" s="178">
        <f>$S1255*'9 All Base Data'!$Y1255</f>
        <v>0.21221222206081633</v>
      </c>
      <c r="AK1255" s="178">
        <f>$T1255*'9 All Base Data'!$Y1255</f>
        <v>1.290584974880586E-2</v>
      </c>
      <c r="AL1255" s="178">
        <f>IF($U1255="","",$U1255*'9 All Base Data'!$Y1255)</f>
        <v>5.6703192352598275E-4</v>
      </c>
      <c r="AM1255" s="178">
        <f>IF($V1255="","",$V1255*'9 All Base Data'!$Y1255)</f>
        <v>7.5543008109797726E-4</v>
      </c>
      <c r="AN1255" s="178">
        <f>IF($W1255="","",$W1255*'9 All Base Data'!$Y1255)</f>
        <v>3.8125317844750435E-4</v>
      </c>
      <c r="AO1255" s="178">
        <f>IF($X1255="","",$X1255*'9 All Base Data'!$Y1255)</f>
        <v>4.9111076611414334E-5</v>
      </c>
      <c r="AP1255" s="178">
        <f>$Y1255*'9 All Base Data'!$Y1255</f>
        <v>7.0216654269936229E-2</v>
      </c>
      <c r="AQ1255" s="179">
        <f t="shared" si="199"/>
        <v>1.0271281313055378</v>
      </c>
    </row>
    <row r="1256" spans="1:43" x14ac:dyDescent="0.25">
      <c r="A1256" s="124">
        <v>574200</v>
      </c>
      <c r="B1256" s="125" t="s">
        <v>1303</v>
      </c>
      <c r="C1256" s="126" t="s">
        <v>980</v>
      </c>
      <c r="D1256" s="101" t="s">
        <v>2108</v>
      </c>
      <c r="E1256" s="142"/>
      <c r="F1256" s="191" t="str">
        <f>IF('9 All Base Data'!G1256="Rural Centre","Rural",IF('9 All Base Data'!G1256="Rural (Incl.some Off Shore Islands)","Rural",IF('9 All Base Data'!G1256="Inlet-in TA but not in Urban Area","Rural",IF('9 All Base Data'!G1256="Rural (Incl.some Off Shore Islands)","Rural",IF('9 All Base Data'!G1256="Inlet-not in TA","Rural",IF('9 All Base Data'!G1256="Inland Water not in Urban Area","Rural",IF('9 All Base Data'!G1256="Oceanic-in Region but not in TA","Rural",'9 All Base Data'!G1256)))))))</f>
        <v>Wellington Zone</v>
      </c>
      <c r="G1256" s="177">
        <f>IF('9 All Base Data'!I1256="..C","..C",'9 All Base Data'!I1256*Basecase_Pop_2006)</f>
        <v>2796</v>
      </c>
      <c r="H1256" s="177">
        <f>IF('9 All Base Data'!J1256="..C","..C",'9 All Base Data'!J1256*Basecase_Pop_2006)</f>
        <v>1794</v>
      </c>
      <c r="I1256" s="191">
        <f>IF('9 All Base Data'!L1256="..C","..C",'9 All Base Data'!L1256*Basecase_Pop_2006)</f>
        <v>27</v>
      </c>
      <c r="J1256" s="156">
        <f>IF('9 All Base Data'!$P1256=0,0,('9 All Base Data'!$P1256*Basecase_Pop_2006)/(1+(1/(BaseCase_Mort_AllAdults_30*('9 All Base Data'!$W1256*Basecase_PM10)/10))))</f>
        <v>3.3680638356415673</v>
      </c>
      <c r="K1256" s="156">
        <f>IF('9 All Base Data'!$Q1256=0,0,('9 All Base Data'!$Q1256*Basecase_Pop_2006)/(1+(1/(BaseCase_Mort_Maori_30*('9 All Base Data'!$W1256*Basecase_PM10)/10))))</f>
        <v>0.13672496025437203</v>
      </c>
      <c r="L1256" s="179">
        <f>133/(1+1/(BaseCase_Mort_Child_0_1*'9 All Base Data'!$AB$10/10))*IF('9 All Base Data'!$L1256="..C",0,'9 All Base Data'!L1256/'9 All Base Data'!$L$2022)</f>
        <v>3.9387002093241204E-3</v>
      </c>
      <c r="M1256" s="178">
        <f>IF('9 All Base Data'!$R1256="","",IF('9 All Base Data'!$R1256=0,0,('9 All Base Data'!$R1256*Basecase_Pop_2006)/(1+(1/(BaseCase_CardiacHA_All*('9 All Base Data'!$W1256*Basecase_PM10)/10)))))</f>
        <v>0.19713418143568781</v>
      </c>
      <c r="N1256" s="178">
        <f>IF('9 All Base Data'!$S1256="","",IF('9 All Base Data'!$S1256=0,0,('9 All Base Data'!S1256*Basecase_Pop_2006)/(1+(1/(BaseCase_RespHA_All*('9 All Base Data'!$W1256*Basecase_PM10)/10)))))</f>
        <v>0.16980945799190444</v>
      </c>
      <c r="O1256" s="178">
        <f>IF('9 All Base Data'!$T1256="","",IF('9 All Base Data'!$T1256=0,0,('9 All Base Data'!$T1256*Basecase_Pop_2006)/(1+(1/(BaseCase_RespHA_Child_1_4*('9 All Base Data'!$W1256*Basecase_PM10)/10)))))</f>
        <v>5.0302203158510431E-2</v>
      </c>
      <c r="P1256" s="179">
        <f>IF('9 All Base Data'!$U1256="","",IF('9 All Base Data'!$U1256=0,0,('9 All Base Data'!$U1256*Basecase_Pop_2006)/(1+(1/(BaseCase_RespHA_Child_5_14*('9 All Base Data'!$W1256*Basecase_PM10)/10)))))</f>
        <v>8.6935592567632614E-2</v>
      </c>
      <c r="Q1256" s="156">
        <f>IF('7 Base case Results'!$G1256="..C",0,BaseCase_RADs_All*'7 Base case Results'!$G1256*('9 All Base Data'!$V1256*Basecase_PM10)/10)</f>
        <v>1947.6936000000001</v>
      </c>
      <c r="R1256" s="189">
        <f t="shared" si="190"/>
        <v>11.99030725488398</v>
      </c>
      <c r="S1256" s="178">
        <f t="shared" si="191"/>
        <v>0.48674085850556448</v>
      </c>
      <c r="T1256" s="179">
        <f t="shared" si="192"/>
        <v>1.4021772745193868E-2</v>
      </c>
      <c r="U1256" s="178">
        <f t="shared" si="193"/>
        <v>1.2518020521166177E-3</v>
      </c>
      <c r="V1256" s="178">
        <f t="shared" si="194"/>
        <v>7.7008589199328663E-4</v>
      </c>
      <c r="W1256" s="178">
        <f t="shared" si="195"/>
        <v>2.2812049132384481E-4</v>
      </c>
      <c r="X1256" s="179">
        <f t="shared" si="196"/>
        <v>3.9425291229421391E-4</v>
      </c>
      <c r="Y1256" s="179">
        <f t="shared" si="197"/>
        <v>0.1207570032</v>
      </c>
      <c r="Z1256" s="186">
        <f t="shared" si="198"/>
        <v>12.127107918773284</v>
      </c>
      <c r="AA1256" s="156">
        <f>$J1256*'9 All Base Data'!$Y1256</f>
        <v>1.468428832538623</v>
      </c>
      <c r="AB1256" s="156">
        <f>$K1256*'9 All Base Data'!$Y1256</f>
        <v>5.9610174736184358E-2</v>
      </c>
      <c r="AC1256" s="178">
        <f>$L1256*'9 All Base Data'!$Y1256</f>
        <v>1.7172183284927961E-3</v>
      </c>
      <c r="AD1256" s="178">
        <f>IF($M1256="","",$M1256*'9 All Base Data'!$Y1256)</f>
        <v>8.5947752187993456E-2</v>
      </c>
      <c r="AE1256" s="178">
        <f>IF($N1256="","",$N1256*'9 All Base Data'!$Y1256)</f>
        <v>7.4034554070609063E-2</v>
      </c>
      <c r="AF1256" s="178">
        <f>IF($O1256="","",$O1256*'9 All Base Data'!$Y1256)</f>
        <v>2.1931058632712004E-2</v>
      </c>
      <c r="AG1256" s="178">
        <f>IF($P1256="","",$P1256*'9 All Base Data'!$Y1256)</f>
        <v>3.7902705212778429E-2</v>
      </c>
      <c r="AH1256" s="167">
        <f>$Q1256*'9 All Base Data'!$Y1256</f>
        <v>849.16723042042634</v>
      </c>
      <c r="AI1256" s="178">
        <f>$R1256*'9 All Base Data'!$Y1256</f>
        <v>5.2276066438374977</v>
      </c>
      <c r="AJ1256" s="178">
        <f>$S1256*'9 All Base Data'!$Y1256</f>
        <v>0.21221222206081633</v>
      </c>
      <c r="AK1256" s="178">
        <f>$T1256*'9 All Base Data'!$Y1256</f>
        <v>6.1132972494343544E-3</v>
      </c>
      <c r="AL1256" s="178">
        <f>IF($U1256="","",$U1256*'9 All Base Data'!$Y1256)</f>
        <v>5.4576822639375842E-4</v>
      </c>
      <c r="AM1256" s="178">
        <f>IF($V1256="","",$V1256*'9 All Base Data'!$Y1256)</f>
        <v>3.3574670271021212E-4</v>
      </c>
      <c r="AN1256" s="178">
        <f>IF($W1256="","",$W1256*'9 All Base Data'!$Y1256)</f>
        <v>9.9457350899348945E-5</v>
      </c>
      <c r="AO1256" s="178">
        <f>IF($X1256="","",$X1256*'9 All Base Data'!$Y1256)</f>
        <v>1.7188876813995017E-4</v>
      </c>
      <c r="AP1256" s="178">
        <f>$Y1256*'9 All Base Data'!$Y1256</f>
        <v>5.2648368286066435E-2</v>
      </c>
      <c r="AQ1256" s="179">
        <f t="shared" si="199"/>
        <v>5.2872498243021013</v>
      </c>
    </row>
    <row r="1257" spans="1:43" x14ac:dyDescent="0.25">
      <c r="A1257" s="124">
        <v>574302</v>
      </c>
      <c r="B1257" s="125" t="s">
        <v>1304</v>
      </c>
      <c r="C1257" s="126" t="s">
        <v>980</v>
      </c>
      <c r="D1257" s="101" t="s">
        <v>2108</v>
      </c>
      <c r="E1257" s="142"/>
      <c r="F1257" s="191" t="str">
        <f>IF('9 All Base Data'!G1257="Rural Centre","Rural",IF('9 All Base Data'!G1257="Rural (Incl.some Off Shore Islands)","Rural",IF('9 All Base Data'!G1257="Inlet-in TA but not in Urban Area","Rural",IF('9 All Base Data'!G1257="Rural (Incl.some Off Shore Islands)","Rural",IF('9 All Base Data'!G1257="Inlet-not in TA","Rural",IF('9 All Base Data'!G1257="Inland Water not in Urban Area","Rural",IF('9 All Base Data'!G1257="Oceanic-in Region but not in TA","Rural",'9 All Base Data'!G1257)))))))</f>
        <v>Wellington Zone</v>
      </c>
      <c r="G1257" s="177">
        <f>IF('9 All Base Data'!I1257="..C","..C",'9 All Base Data'!I1257*Basecase_Pop_2006)</f>
        <v>3765</v>
      </c>
      <c r="H1257" s="177">
        <f>IF('9 All Base Data'!J1257="..C","..C",'9 All Base Data'!J1257*Basecase_Pop_2006)</f>
        <v>2469</v>
      </c>
      <c r="I1257" s="191">
        <f>IF('9 All Base Data'!L1257="..C","..C",'9 All Base Data'!L1257*Basecase_Pop_2006)</f>
        <v>39</v>
      </c>
      <c r="J1257" s="156">
        <f>IF('9 All Base Data'!$P1257=0,0,('9 All Base Data'!$P1257*Basecase_Pop_2006)/(1+(1/(BaseCase_Mort_AllAdults_30*('9 All Base Data'!$W1257*Basecase_PM10)/10))))</f>
        <v>1.242318627900578</v>
      </c>
      <c r="K1257" s="156">
        <f>IF('9 All Base Data'!$Q1257=0,0,('9 All Base Data'!$Q1257*Basecase_Pop_2006)/(1+(1/(BaseCase_Mort_Maori_30*('9 All Base Data'!$W1257*Basecase_PM10)/10))))</f>
        <v>0.13672496025437203</v>
      </c>
      <c r="L1257" s="179">
        <f>133/(1+1/(BaseCase_Mort_Child_0_1*'9 All Base Data'!$AB$10/10))*IF('9 All Base Data'!$L1257="..C",0,'9 All Base Data'!L1257/'9 All Base Data'!$L$2022)</f>
        <v>5.6892336356903963E-3</v>
      </c>
      <c r="M1257" s="178">
        <f>IF('9 All Base Data'!$R1257="","",IF('9 All Base Data'!$R1257=0,0,('9 All Base Data'!$R1257*Basecase_Pop_2006)/(1+(1/(BaseCase_CardiacHA_All*('9 All Base Data'!$W1257*Basecase_PM10)/10)))))</f>
        <v>0.11520828785202535</v>
      </c>
      <c r="N1257" s="178">
        <f>IF('9 All Base Data'!$S1257="","",IF('9 All Base Data'!$S1257=0,0,('9 All Base Data'!S1257*Basecase_Pop_2006)/(1+(1/(BaseCase_RespHA_All*('9 All Base Data'!$W1257*Basecase_PM10)/10)))))</f>
        <v>0.20377134959028534</v>
      </c>
      <c r="O1257" s="178">
        <f>IF('9 All Base Data'!$T1257="","",IF('9 All Base Data'!$T1257=0,0,('9 All Base Data'!$T1257*Basecase_Pop_2006)/(1+(1/(BaseCase_RespHA_Child_1_4*('9 All Base Data'!$W1257*Basecase_PM10)/10)))))</f>
        <v>0.10898810684343926</v>
      </c>
      <c r="P1257" s="179">
        <f>IF('9 All Base Data'!$U1257="","",IF('9 All Base Data'!$U1257=0,0,('9 All Base Data'!$U1257*Basecase_Pop_2006)/(1+(1/(BaseCase_RespHA_Child_5_14*('9 All Base Data'!$W1257*Basecase_PM10)/10)))))</f>
        <v>0.11177433330124194</v>
      </c>
      <c r="Q1257" s="156">
        <f>IF('7 Base case Results'!$G1257="..C",0,BaseCase_RADs_All*'7 Base case Results'!$G1257*('9 All Base Data'!$V1257*Basecase_PM10)/10)</f>
        <v>2622.6990000000001</v>
      </c>
      <c r="R1257" s="189">
        <f t="shared" ref="R1257:R1314" si="200">$J1257*BaseCase_Cost_Mort_AllAdults_30/1000000</f>
        <v>4.4226543153260574</v>
      </c>
      <c r="S1257" s="178">
        <f t="shared" ref="S1257:S1314" si="201">$K1257*BaseCase_Cost_Mort_Maori_30/1000000</f>
        <v>0.48674085850556448</v>
      </c>
      <c r="T1257" s="179">
        <f t="shared" ref="T1257:T1314" si="202">$L1257*BaseCase_Cost_Mort_Child_0_1/1000000</f>
        <v>2.0253671743057811E-2</v>
      </c>
      <c r="U1257" s="178">
        <f t="shared" ref="U1257:U1314" si="203">IF($M1257="","",$M1257*BaseCase_Cost_CardiacHA_All/1000000)</f>
        <v>7.3157262786036092E-4</v>
      </c>
      <c r="V1257" s="178">
        <f t="shared" ref="V1257:V1314" si="204">IF($N1257="","",$N1257*BaseCase_Cost_RespHA_All/1000000)</f>
        <v>9.2410307039194402E-4</v>
      </c>
      <c r="W1257" s="178">
        <f t="shared" ref="W1257:W1314" si="205">IF($O1257="","",$O1257*BaseCase_Cost_RespHA_Child_1_4/1000000)</f>
        <v>4.942610645349971E-4</v>
      </c>
      <c r="X1257" s="179">
        <f t="shared" ref="X1257:X1314" si="206">IF($P1257="","",$P1257*BaseCase_Cost_RespHA_Child_5_14/1000000)</f>
        <v>5.0689660152113223E-4</v>
      </c>
      <c r="Y1257" s="179">
        <f t="shared" ref="Y1257:Y1314" si="207">$Q1257*BaseCase_Cost_RADs_All/1000000</f>
        <v>0.16260733800000002</v>
      </c>
      <c r="Z1257" s="186">
        <f t="shared" si="198"/>
        <v>4.6071710007673676</v>
      </c>
      <c r="AA1257" s="156">
        <f>$J1257*'9 All Base Data'!$Y1257</f>
        <v>0.5416335857724428</v>
      </c>
      <c r="AB1257" s="156">
        <f>$K1257*'9 All Base Data'!$Y1257</f>
        <v>5.9610174736184358E-2</v>
      </c>
      <c r="AC1257" s="178">
        <f>$L1257*'9 All Base Data'!$Y1257</f>
        <v>2.4804264744895947E-3</v>
      </c>
      <c r="AD1257" s="178">
        <f>IF($M1257="","",$M1257*'9 All Base Data'!$Y1257)</f>
        <v>5.0229205824152016E-2</v>
      </c>
      <c r="AE1257" s="178">
        <f>IF($N1257="","",$N1257*'9 All Base Data'!$Y1257)</f>
        <v>8.8841464884730881E-2</v>
      </c>
      <c r="AF1257" s="178">
        <f>IF($O1257="","",$O1257*'9 All Base Data'!$Y1257)</f>
        <v>4.7517293704209346E-2</v>
      </c>
      <c r="AG1257" s="178">
        <f>IF($P1257="","",$P1257*'9 All Base Data'!$Y1257)</f>
        <v>4.8732049559286554E-2</v>
      </c>
      <c r="AH1257" s="167">
        <f>$Q1257*'9 All Base Data'!$Y1257</f>
        <v>1143.4601654266471</v>
      </c>
      <c r="AI1257" s="178">
        <f>$R1257*'9 All Base Data'!$Y1257</f>
        <v>1.9282155653498965</v>
      </c>
      <c r="AJ1257" s="178">
        <f>$S1257*'9 All Base Data'!$Y1257</f>
        <v>0.21221222206081633</v>
      </c>
      <c r="AK1257" s="178">
        <f>$T1257*'9 All Base Data'!$Y1257</f>
        <v>8.8303182491829557E-3</v>
      </c>
      <c r="AL1257" s="178">
        <f>IF($U1257="","",$U1257*'9 All Base Data'!$Y1257)</f>
        <v>3.1895545698336532E-4</v>
      </c>
      <c r="AM1257" s="178">
        <f>IF($V1257="","",$V1257*'9 All Base Data'!$Y1257)</f>
        <v>4.0289604325225456E-4</v>
      </c>
      <c r="AN1257" s="178">
        <f>IF($W1257="","",$W1257*'9 All Base Data'!$Y1257)</f>
        <v>2.154909269485894E-4</v>
      </c>
      <c r="AO1257" s="178">
        <f>IF($X1257="","",$X1257*'9 All Base Data'!$Y1257)</f>
        <v>2.2099984475136455E-4</v>
      </c>
      <c r="AP1257" s="178">
        <f>$Y1257*'9 All Base Data'!$Y1257</f>
        <v>7.0894530256452121E-2</v>
      </c>
      <c r="AQ1257" s="179">
        <f t="shared" si="199"/>
        <v>2.0086622653557673</v>
      </c>
    </row>
    <row r="1258" spans="1:43" x14ac:dyDescent="0.25">
      <c r="A1258" s="124">
        <v>574303</v>
      </c>
      <c r="B1258" s="125" t="s">
        <v>1305</v>
      </c>
      <c r="C1258" s="126" t="s">
        <v>980</v>
      </c>
      <c r="D1258" s="101" t="s">
        <v>2108</v>
      </c>
      <c r="E1258" s="142"/>
      <c r="F1258" s="191" t="str">
        <f>IF('9 All Base Data'!G1258="Rural Centre","Rural",IF('9 All Base Data'!G1258="Rural (Incl.some Off Shore Islands)","Rural",IF('9 All Base Data'!G1258="Inlet-in TA but not in Urban Area","Rural",IF('9 All Base Data'!G1258="Rural (Incl.some Off Shore Islands)","Rural",IF('9 All Base Data'!G1258="Inlet-not in TA","Rural",IF('9 All Base Data'!G1258="Inland Water not in Urban Area","Rural",IF('9 All Base Data'!G1258="Oceanic-in Region but not in TA","Rural",'9 All Base Data'!G1258)))))))</f>
        <v>Wellington Zone</v>
      </c>
      <c r="G1258" s="177">
        <f>IF('9 All Base Data'!I1258="..C","..C",'9 All Base Data'!I1258*Basecase_Pop_2006)</f>
        <v>6</v>
      </c>
      <c r="H1258" s="177" t="str">
        <f>IF('9 All Base Data'!J1258="..C","..C",'9 All Base Data'!J1258*Basecase_Pop_2006)</f>
        <v>..C</v>
      </c>
      <c r="I1258" s="191" t="str">
        <f>IF('9 All Base Data'!L1258="..C","..C",'9 All Base Data'!L1258*Basecase_Pop_2006)</f>
        <v>..C</v>
      </c>
      <c r="J1258" s="156">
        <f>IF('9 All Base Data'!$P1258=0,0,('9 All Base Data'!$P1258*Basecase_Pop_2006)/(1+(1/(BaseCase_Mort_AllAdults_30*('9 All Base Data'!$W1258*Basecase_PM10)/10))))</f>
        <v>0</v>
      </c>
      <c r="K1258" s="156">
        <f>IF('9 All Base Data'!$Q1258=0,0,('9 All Base Data'!$Q1258*Basecase_Pop_2006)/(1+(1/(BaseCase_Mort_Maori_30*('9 All Base Data'!$W1258*Basecase_PM10)/10))))</f>
        <v>0</v>
      </c>
      <c r="L1258" s="179">
        <f>133/(1+1/(BaseCase_Mort_Child_0_1*'9 All Base Data'!$AB$10/10))*IF('9 All Base Data'!$L1258="..C",0,'9 All Base Data'!L1258/'9 All Base Data'!$L$2022)</f>
        <v>0</v>
      </c>
      <c r="M1258" s="178">
        <f>IF('9 All Base Data'!$R1258="","",IF('9 All Base Data'!$R1258=0,0,('9 All Base Data'!$R1258*Basecase_Pop_2006)/(1+(1/(BaseCase_CardiacHA_All*('9 All Base Data'!$W1258*Basecase_PM10)/10)))))</f>
        <v>0</v>
      </c>
      <c r="N1258" s="178">
        <f>IF('9 All Base Data'!$S1258="","",IF('9 All Base Data'!$S1258=0,0,('9 All Base Data'!S1258*Basecase_Pop_2006)/(1+(1/(BaseCase_RespHA_All*('9 All Base Data'!$W1258*Basecase_PM10)/10)))))</f>
        <v>0</v>
      </c>
      <c r="O1258" s="178">
        <f>IF('9 All Base Data'!$T1258="","",IF('9 All Base Data'!$T1258=0,0,('9 All Base Data'!$T1258*Basecase_Pop_2006)/(1+(1/(BaseCase_RespHA_Child_1_4*('9 All Base Data'!$W1258*Basecase_PM10)/10)))))</f>
        <v>0</v>
      </c>
      <c r="P1258" s="179">
        <f>IF('9 All Base Data'!$U1258="","",IF('9 All Base Data'!$U1258=0,0,('9 All Base Data'!$U1258*Basecase_Pop_2006)/(1+(1/(BaseCase_RespHA_Child_5_14*('9 All Base Data'!$W1258*Basecase_PM10)/10)))))</f>
        <v>0</v>
      </c>
      <c r="Q1258" s="156">
        <f>IF('7 Base case Results'!$G1258="..C",0,BaseCase_RADs_All*'7 Base case Results'!$G1258*('9 All Base Data'!$V1258*Basecase_PM10)/10)</f>
        <v>4.1796000000000006</v>
      </c>
      <c r="R1258" s="189">
        <f t="shared" si="200"/>
        <v>0</v>
      </c>
      <c r="S1258" s="178">
        <f t="shared" si="201"/>
        <v>0</v>
      </c>
      <c r="T1258" s="179">
        <f t="shared" si="202"/>
        <v>0</v>
      </c>
      <c r="U1258" s="178">
        <f t="shared" si="203"/>
        <v>0</v>
      </c>
      <c r="V1258" s="178">
        <f t="shared" si="204"/>
        <v>0</v>
      </c>
      <c r="W1258" s="178">
        <f t="shared" si="205"/>
        <v>0</v>
      </c>
      <c r="X1258" s="179">
        <f t="shared" si="206"/>
        <v>0</v>
      </c>
      <c r="Y1258" s="179">
        <f t="shared" si="207"/>
        <v>2.5913520000000003E-4</v>
      </c>
      <c r="Z1258" s="186">
        <f t="shared" ref="Z1258:Z1315" si="208">SUM(R1258,T1258:V1258,Y1258)</f>
        <v>2.5913520000000003E-4</v>
      </c>
      <c r="AA1258" s="156">
        <f>$J1258*'9 All Base Data'!$Y1258</f>
        <v>0</v>
      </c>
      <c r="AB1258" s="156">
        <f>$K1258*'9 All Base Data'!$Y1258</f>
        <v>0</v>
      </c>
      <c r="AC1258" s="178">
        <f>$L1258*'9 All Base Data'!$Y1258</f>
        <v>0</v>
      </c>
      <c r="AD1258" s="178">
        <f>IF($M1258="","",$M1258*'9 All Base Data'!$Y1258)</f>
        <v>0</v>
      </c>
      <c r="AE1258" s="178">
        <f>IF($N1258="","",$N1258*'9 All Base Data'!$Y1258)</f>
        <v>0</v>
      </c>
      <c r="AF1258" s="178">
        <f>IF($O1258="","",$O1258*'9 All Base Data'!$Y1258)</f>
        <v>0</v>
      </c>
      <c r="AG1258" s="178">
        <f>IF($P1258="","",$P1258*'9 All Base Data'!$Y1258)</f>
        <v>0</v>
      </c>
      <c r="AH1258" s="167">
        <f>$Q1258*'9 All Base Data'!$Y1258</f>
        <v>1.8222472755803143</v>
      </c>
      <c r="AI1258" s="178">
        <f>$R1258*'9 All Base Data'!$Y1258</f>
        <v>0</v>
      </c>
      <c r="AJ1258" s="178">
        <f>$S1258*'9 All Base Data'!$Y1258</f>
        <v>0</v>
      </c>
      <c r="AK1258" s="178">
        <f>$T1258*'9 All Base Data'!$Y1258</f>
        <v>0</v>
      </c>
      <c r="AL1258" s="178">
        <f>IF($U1258="","",$U1258*'9 All Base Data'!$Y1258)</f>
        <v>0</v>
      </c>
      <c r="AM1258" s="178">
        <f>IF($V1258="","",$V1258*'9 All Base Data'!$Y1258)</f>
        <v>0</v>
      </c>
      <c r="AN1258" s="178">
        <f>IF($W1258="","",$W1258*'9 All Base Data'!$Y1258)</f>
        <v>0</v>
      </c>
      <c r="AO1258" s="178">
        <f>IF($X1258="","",$X1258*'9 All Base Data'!$Y1258)</f>
        <v>0</v>
      </c>
      <c r="AP1258" s="178">
        <f>$Y1258*'9 All Base Data'!$Y1258</f>
        <v>1.1297933108597948E-4</v>
      </c>
      <c r="AQ1258" s="179">
        <f t="shared" ref="AQ1258:AQ1315" si="209">SUM(AI1258,AK1258:AM1258,AP1258)</f>
        <v>1.1297933108597948E-4</v>
      </c>
    </row>
    <row r="1259" spans="1:43" x14ac:dyDescent="0.25">
      <c r="A1259" s="124">
        <v>574304</v>
      </c>
      <c r="B1259" s="125" t="s">
        <v>1306</v>
      </c>
      <c r="C1259" s="126" t="s">
        <v>980</v>
      </c>
      <c r="D1259" s="101" t="s">
        <v>2108</v>
      </c>
      <c r="E1259" s="142"/>
      <c r="F1259" s="191" t="str">
        <f>IF('9 All Base Data'!G1259="Rural Centre","Rural",IF('9 All Base Data'!G1259="Rural (Incl.some Off Shore Islands)","Rural",IF('9 All Base Data'!G1259="Inlet-in TA but not in Urban Area","Rural",IF('9 All Base Data'!G1259="Rural (Incl.some Off Shore Islands)","Rural",IF('9 All Base Data'!G1259="Inlet-not in TA","Rural",IF('9 All Base Data'!G1259="Inland Water not in Urban Area","Rural",IF('9 All Base Data'!G1259="Oceanic-in Region but not in TA","Rural",'9 All Base Data'!G1259)))))))</f>
        <v>Wellington Zone</v>
      </c>
      <c r="G1259" s="177">
        <f>IF('9 All Base Data'!I1259="..C","..C",'9 All Base Data'!I1259*Basecase_Pop_2006)</f>
        <v>2514</v>
      </c>
      <c r="H1259" s="177">
        <f>IF('9 All Base Data'!J1259="..C","..C",'9 All Base Data'!J1259*Basecase_Pop_2006)</f>
        <v>1578</v>
      </c>
      <c r="I1259" s="191">
        <f>IF('9 All Base Data'!L1259="..C","..C",'9 All Base Data'!L1259*Basecase_Pop_2006)</f>
        <v>42</v>
      </c>
      <c r="J1259" s="156">
        <f>IF('9 All Base Data'!$P1259=0,0,('9 All Base Data'!$P1259*Basecase_Pop_2006)/(1+(1/(BaseCase_Mort_AllAdults_30*('9 All Base Data'!$W1259*Basecase_PM10)/10))))</f>
        <v>0.80060533798037248</v>
      </c>
      <c r="K1259" s="156">
        <f>IF('9 All Base Data'!$Q1259=0,0,('9 All Base Data'!$Q1259*Basecase_Pop_2006)/(1+(1/(BaseCase_Mort_Maori_30*('9 All Base Data'!$W1259*Basecase_PM10)/10))))</f>
        <v>0</v>
      </c>
      <c r="L1259" s="179">
        <f>133/(1+1/(BaseCase_Mort_Child_0_1*'9 All Base Data'!$AB$10/10))*IF('9 All Base Data'!$L1259="..C",0,'9 All Base Data'!L1259/'9 All Base Data'!$L$2022)</f>
        <v>6.1268669922819657E-3</v>
      </c>
      <c r="M1259" s="178">
        <f>IF('9 All Base Data'!$R1259="","",IF('9 All Base Data'!$R1259=0,0,('9 All Base Data'!$R1259*Basecase_Pop_2006)/(1+(1/(BaseCase_CardiacHA_All*('9 All Base Data'!$W1259*Basecase_PM10)/10)))))</f>
        <v>0.11776847202651479</v>
      </c>
      <c r="N1259" s="178">
        <f>IF('9 All Base Data'!$S1259="","",IF('9 All Base Data'!$S1259=0,0,('9 All Base Data'!S1259*Basecase_Pop_2006)/(1+(1/(BaseCase_RespHA_All*('9 All Base Data'!$W1259*Basecase_PM10)/10)))))</f>
        <v>0.14009280284332115</v>
      </c>
      <c r="O1259" s="178">
        <f>IF('9 All Base Data'!$T1259="","",IF('9 All Base Data'!$T1259=0,0,('9 All Base Data'!$T1259*Basecase_Pop_2006)/(1+(1/(BaseCase_RespHA_Child_1_4*('9 All Base Data'!$W1259*Basecase_PM10)/10)))))</f>
        <v>9.2220705790602459E-2</v>
      </c>
      <c r="P1259" s="179">
        <f>IF('9 All Base Data'!$U1259="","",IF('9 All Base Data'!$U1259=0,0,('9 All Base Data'!$U1259*Basecase_Pop_2006)/(1+(1/(BaseCase_RespHA_Child_5_14*('9 All Base Data'!$W1259*Basecase_PM10)/10)))))</f>
        <v>2.4838740733609317E-2</v>
      </c>
      <c r="Q1259" s="156">
        <f>IF('7 Base case Results'!$G1259="..C",0,BaseCase_RADs_All*'7 Base case Results'!$G1259*('9 All Base Data'!$V1259*Basecase_PM10)/10)</f>
        <v>1751.2524000000001</v>
      </c>
      <c r="R1259" s="189">
        <f t="shared" si="200"/>
        <v>2.8501550032101259</v>
      </c>
      <c r="S1259" s="178">
        <f t="shared" si="201"/>
        <v>0</v>
      </c>
      <c r="T1259" s="179">
        <f t="shared" si="202"/>
        <v>2.18116464925238E-2</v>
      </c>
      <c r="U1259" s="178">
        <f t="shared" si="203"/>
        <v>7.4782979736836891E-4</v>
      </c>
      <c r="V1259" s="178">
        <f t="shared" si="204"/>
        <v>6.3532086089446149E-4</v>
      </c>
      <c r="W1259" s="178">
        <f t="shared" si="205"/>
        <v>4.1822090076038215E-4</v>
      </c>
      <c r="X1259" s="179">
        <f t="shared" si="206"/>
        <v>1.1264368922691825E-4</v>
      </c>
      <c r="Y1259" s="179">
        <f t="shared" si="207"/>
        <v>0.10857764880000001</v>
      </c>
      <c r="Z1259" s="186">
        <f t="shared" si="208"/>
        <v>2.9819274491609127</v>
      </c>
      <c r="AA1259" s="156">
        <f>$J1259*'9 All Base Data'!$Y1259</f>
        <v>0.34905275527557428</v>
      </c>
      <c r="AB1259" s="156">
        <f>$K1259*'9 All Base Data'!$Y1259</f>
        <v>0</v>
      </c>
      <c r="AC1259" s="178">
        <f>$L1259*'9 All Base Data'!$Y1259</f>
        <v>2.6712285109887941E-3</v>
      </c>
      <c r="AD1259" s="178">
        <f>IF($M1259="","",$M1259*'9 All Base Data'!$Y1259)</f>
        <v>5.1345410398022061E-2</v>
      </c>
      <c r="AE1259" s="178">
        <f>IF($N1259="","",$N1259*'9 All Base Data'!$Y1259)</f>
        <v>6.1078507108252474E-2</v>
      </c>
      <c r="AF1259" s="178">
        <f>IF($O1259="","",$O1259*'9 All Base Data'!$Y1259)</f>
        <v>4.0206940826638678E-2</v>
      </c>
      <c r="AG1259" s="178">
        <f>IF($P1259="","",$P1259*'9 All Base Data'!$Y1259)</f>
        <v>1.0829344346508122E-2</v>
      </c>
      <c r="AH1259" s="167">
        <f>$Q1259*'9 All Base Data'!$Y1259</f>
        <v>763.52160846815161</v>
      </c>
      <c r="AI1259" s="178">
        <f>$R1259*'9 All Base Data'!$Y1259</f>
        <v>1.2426278087810443</v>
      </c>
      <c r="AJ1259" s="178">
        <f>$S1259*'9 All Base Data'!$Y1259</f>
        <v>0</v>
      </c>
      <c r="AK1259" s="178">
        <f>$T1259*'9 All Base Data'!$Y1259</f>
        <v>9.5095734991201084E-3</v>
      </c>
      <c r="AL1259" s="178">
        <f>IF($U1259="","",$U1259*'9 All Base Data'!$Y1259)</f>
        <v>3.260433560274401E-4</v>
      </c>
      <c r="AM1259" s="178">
        <f>IF($V1259="","",$V1259*'9 All Base Data'!$Y1259)</f>
        <v>2.7699102973592502E-4</v>
      </c>
      <c r="AN1259" s="178">
        <f>IF($W1259="","",$W1259*'9 All Base Data'!$Y1259)</f>
        <v>1.823384766488064E-4</v>
      </c>
      <c r="AO1259" s="178">
        <f>IF($X1259="","",$X1259*'9 All Base Data'!$Y1259)</f>
        <v>4.9111076611414334E-5</v>
      </c>
      <c r="AP1259" s="178">
        <f>$Y1259*'9 All Base Data'!$Y1259</f>
        <v>4.7338339725025401E-2</v>
      </c>
      <c r="AQ1259" s="179">
        <f t="shared" si="209"/>
        <v>1.3000787563909533</v>
      </c>
    </row>
    <row r="1260" spans="1:43" x14ac:dyDescent="0.25">
      <c r="A1260" s="124">
        <v>574401</v>
      </c>
      <c r="B1260" s="125" t="s">
        <v>1307</v>
      </c>
      <c r="C1260" s="126" t="s">
        <v>980</v>
      </c>
      <c r="D1260" s="101" t="s">
        <v>2108</v>
      </c>
      <c r="E1260" s="142"/>
      <c r="F1260" s="191" t="str">
        <f>IF('9 All Base Data'!G1260="Rural Centre","Rural",IF('9 All Base Data'!G1260="Rural (Incl.some Off Shore Islands)","Rural",IF('9 All Base Data'!G1260="Inlet-in TA but not in Urban Area","Rural",IF('9 All Base Data'!G1260="Rural (Incl.some Off Shore Islands)","Rural",IF('9 All Base Data'!G1260="Inlet-not in TA","Rural",IF('9 All Base Data'!G1260="Inland Water not in Urban Area","Rural",IF('9 All Base Data'!G1260="Oceanic-in Region but not in TA","Rural",'9 All Base Data'!G1260)))))))</f>
        <v>Wellington Zone</v>
      </c>
      <c r="G1260" s="177">
        <f>IF('9 All Base Data'!I1260="..C","..C",'9 All Base Data'!I1260*Basecase_Pop_2006)</f>
        <v>3156</v>
      </c>
      <c r="H1260" s="177">
        <f>IF('9 All Base Data'!J1260="..C","..C",'9 All Base Data'!J1260*Basecase_Pop_2006)</f>
        <v>1986</v>
      </c>
      <c r="I1260" s="191">
        <f>IF('9 All Base Data'!L1260="..C","..C",'9 All Base Data'!L1260*Basecase_Pop_2006)</f>
        <v>45</v>
      </c>
      <c r="J1260" s="156">
        <f>IF('9 All Base Data'!$P1260=0,0,('9 All Base Data'!$P1260*Basecase_Pop_2006)/(1+(1/(BaseCase_Mort_AllAdults_30*('9 All Base Data'!$W1260*Basecase_PM10)/10))))</f>
        <v>0.24846372558011562</v>
      </c>
      <c r="K1260" s="156">
        <f>IF('9 All Base Data'!$Q1260=0,0,('9 All Base Data'!$Q1260*Basecase_Pop_2006)/(1+(1/(BaseCase_Mort_Maori_30*('9 All Base Data'!$W1260*Basecase_PM10)/10))))</f>
        <v>0.20508744038155804</v>
      </c>
      <c r="L1260" s="179">
        <f>133/(1+1/(BaseCase_Mort_Child_0_1*'9 All Base Data'!$AB$10/10))*IF('9 All Base Data'!$L1260="..C",0,'9 All Base Data'!L1260/'9 All Base Data'!$L$2022)</f>
        <v>6.5645003488735343E-3</v>
      </c>
      <c r="M1260" s="178">
        <f>IF('9 All Base Data'!$R1260="","",IF('9 All Base Data'!$R1260=0,0,('9 All Base Data'!$R1260*Basecase_Pop_2006)/(1+(1/(BaseCase_CardiacHA_All*('9 All Base Data'!$W1260*Basecase_PM10)/10)))))</f>
        <v>7.4245341060194106E-2</v>
      </c>
      <c r="N1260" s="178">
        <f>IF('9 All Base Data'!$S1260="","",IF('9 All Base Data'!$S1260=0,0,('9 All Base Data'!S1260*Basecase_Pop_2006)/(1+(1/(BaseCase_RespHA_All*('9 All Base Data'!$W1260*Basecase_PM10)/10)))))</f>
        <v>0.16556422154210684</v>
      </c>
      <c r="O1260" s="178">
        <f>IF('9 All Base Data'!$T1260="","",IF('9 All Base Data'!$T1260=0,0,('9 All Base Data'!$T1260*Basecase_Pop_2006)/(1+(1/(BaseCase_RespHA_Child_1_4*('9 All Base Data'!$W1260*Basecase_PM10)/10)))))</f>
        <v>5.868590368492884E-2</v>
      </c>
      <c r="P1260" s="179">
        <f>IF('9 All Base Data'!$U1260="","",IF('9 All Base Data'!$U1260=0,0,('9 All Base Data'!$U1260*Basecase_Pop_2006)/(1+(1/(BaseCase_RespHA_Child_5_14*('9 All Base Data'!$W1260*Basecase_PM10)/10)))))</f>
        <v>6.2096851834023296E-2</v>
      </c>
      <c r="Q1260" s="156">
        <f>IF('7 Base case Results'!$G1260="..C",0,BaseCase_RADs_All*'7 Base case Results'!$G1260*('9 All Base Data'!$V1260*Basecase_PM10)/10)</f>
        <v>2198.4695999999999</v>
      </c>
      <c r="R1260" s="189">
        <f t="shared" si="200"/>
        <v>0.88453086306521156</v>
      </c>
      <c r="S1260" s="178">
        <f t="shared" si="201"/>
        <v>0.73011128775834666</v>
      </c>
      <c r="T1260" s="179">
        <f t="shared" si="202"/>
        <v>2.3369621241989783E-2</v>
      </c>
      <c r="U1260" s="178">
        <f t="shared" si="203"/>
        <v>4.7145791573223255E-4</v>
      </c>
      <c r="V1260" s="178">
        <f t="shared" si="204"/>
        <v>7.5083374469345448E-4</v>
      </c>
      <c r="W1260" s="178">
        <f t="shared" si="205"/>
        <v>2.6614057321115226E-4</v>
      </c>
      <c r="X1260" s="179">
        <f t="shared" si="206"/>
        <v>2.8160922306729564E-4</v>
      </c>
      <c r="Y1260" s="179">
        <f t="shared" si="207"/>
        <v>0.13630511519999999</v>
      </c>
      <c r="Z1260" s="186">
        <f t="shared" si="208"/>
        <v>1.0454278911676269</v>
      </c>
      <c r="AA1260" s="156">
        <f>$J1260*'9 All Base Data'!$Y1260</f>
        <v>0.10832671715448858</v>
      </c>
      <c r="AB1260" s="156">
        <f>$K1260*'9 All Base Data'!$Y1260</f>
        <v>8.9415262104276541E-2</v>
      </c>
      <c r="AC1260" s="178">
        <f>$L1260*'9 All Base Data'!$Y1260</f>
        <v>2.8620305474879935E-3</v>
      </c>
      <c r="AD1260" s="178">
        <f>IF($M1260="","",$M1260*'9 All Base Data'!$Y1260)</f>
        <v>3.23699326422313E-2</v>
      </c>
      <c r="AE1260" s="178">
        <f>IF($N1260="","",$N1260*'9 All Base Data'!$Y1260)</f>
        <v>7.2183690218843841E-2</v>
      </c>
      <c r="AF1260" s="178">
        <f>IF($O1260="","",$O1260*'9 All Base Data'!$Y1260)</f>
        <v>2.5586235071497342E-2</v>
      </c>
      <c r="AG1260" s="178">
        <f>IF($P1260="","",$P1260*'9 All Base Data'!$Y1260)</f>
        <v>2.7073360866270307E-2</v>
      </c>
      <c r="AH1260" s="167">
        <f>$Q1260*'9 All Base Data'!$Y1260</f>
        <v>958.50206695524514</v>
      </c>
      <c r="AI1260" s="178">
        <f>$R1260*'9 All Base Data'!$Y1260</f>
        <v>0.38564311306997934</v>
      </c>
      <c r="AJ1260" s="178">
        <f>$S1260*'9 All Base Data'!$Y1260</f>
        <v>0.31831833309122448</v>
      </c>
      <c r="AK1260" s="178">
        <f>$T1260*'9 All Base Data'!$Y1260</f>
        <v>1.0188828749057258E-2</v>
      </c>
      <c r="AL1260" s="178">
        <f>IF($U1260="","",$U1260*'9 All Base Data'!$Y1260)</f>
        <v>2.0554907227816874E-4</v>
      </c>
      <c r="AM1260" s="178">
        <f>IF($V1260="","",$V1260*'9 All Base Data'!$Y1260)</f>
        <v>3.2735303514245682E-4</v>
      </c>
      <c r="AN1260" s="178">
        <f>IF($W1260="","",$W1260*'9 All Base Data'!$Y1260)</f>
        <v>1.1603357604924043E-4</v>
      </c>
      <c r="AO1260" s="178">
        <f>IF($X1260="","",$X1260*'9 All Base Data'!$Y1260)</f>
        <v>1.2277769152853584E-4</v>
      </c>
      <c r="AP1260" s="178">
        <f>$Y1260*'9 All Base Data'!$Y1260</f>
        <v>5.9427128151225195E-2</v>
      </c>
      <c r="AQ1260" s="179">
        <f t="shared" si="209"/>
        <v>0.45579197207768241</v>
      </c>
    </row>
    <row r="1261" spans="1:43" x14ac:dyDescent="0.25">
      <c r="A1261" s="124">
        <v>574402</v>
      </c>
      <c r="B1261" s="125" t="s">
        <v>1308</v>
      </c>
      <c r="C1261" s="126" t="s">
        <v>980</v>
      </c>
      <c r="D1261" s="101" t="s">
        <v>2108</v>
      </c>
      <c r="E1261" s="142"/>
      <c r="F1261" s="191" t="str">
        <f>IF('9 All Base Data'!G1261="Rural Centre","Rural",IF('9 All Base Data'!G1261="Rural (Incl.some Off Shore Islands)","Rural",IF('9 All Base Data'!G1261="Inlet-in TA but not in Urban Area","Rural",IF('9 All Base Data'!G1261="Rural (Incl.some Off Shore Islands)","Rural",IF('9 All Base Data'!G1261="Inlet-not in TA","Rural",IF('9 All Base Data'!G1261="Inland Water not in Urban Area","Rural",IF('9 All Base Data'!G1261="Oceanic-in Region but not in TA","Rural",'9 All Base Data'!G1261)))))))</f>
        <v>Wellington Zone</v>
      </c>
      <c r="G1261" s="177">
        <f>IF('9 All Base Data'!I1261="..C","..C",'9 All Base Data'!I1261*Basecase_Pop_2006)</f>
        <v>3138</v>
      </c>
      <c r="H1261" s="177">
        <f>IF('9 All Base Data'!J1261="..C","..C",'9 All Base Data'!J1261*Basecase_Pop_2006)</f>
        <v>1914</v>
      </c>
      <c r="I1261" s="191">
        <f>IF('9 All Base Data'!L1261="..C","..C",'9 All Base Data'!L1261*Basecase_Pop_2006)</f>
        <v>60</v>
      </c>
      <c r="J1261" s="156">
        <f>IF('9 All Base Data'!$P1261=0,0,('9 All Base Data'!$P1261*Basecase_Pop_2006)/(1+(1/(BaseCase_Mort_AllAdults_30*('9 All Base Data'!$W1261*Basecase_PM10)/10))))</f>
        <v>0.49692745116023124</v>
      </c>
      <c r="K1261" s="156">
        <f>IF('9 All Base Data'!$Q1261=0,0,('9 All Base Data'!$Q1261*Basecase_Pop_2006)/(1+(1/(BaseCase_Mort_Maori_30*('9 All Base Data'!$W1261*Basecase_PM10)/10))))</f>
        <v>0</v>
      </c>
      <c r="L1261" s="179">
        <f>133/(1+1/(BaseCase_Mort_Child_0_1*'9 All Base Data'!$AB$10/10))*IF('9 All Base Data'!$L1261="..C",0,'9 All Base Data'!L1261/'9 All Base Data'!$L$2022)</f>
        <v>8.7526671318313796E-3</v>
      </c>
      <c r="M1261" s="178">
        <f>IF('9 All Base Data'!$R1261="","",IF('9 All Base Data'!$R1261=0,0,('9 All Base Data'!$R1261*Basecase_Pop_2006)/(1+(1/(BaseCase_CardiacHA_All*('9 All Base Data'!$W1261*Basecase_PM10)/10)))))</f>
        <v>0.12800920872447261</v>
      </c>
      <c r="N1261" s="178">
        <f>IF('9 All Base Data'!$S1261="","",IF('9 All Base Data'!$S1261=0,0,('9 All Base Data'!S1261*Basecase_Pop_2006)/(1+(1/(BaseCase_RespHA_All*('9 All Base Data'!$W1261*Basecase_PM10)/10)))))</f>
        <v>0.30141178793563039</v>
      </c>
      <c r="O1261" s="178">
        <f>IF('9 All Base Data'!$T1261="","",IF('9 All Base Data'!$T1261=0,0,('9 All Base Data'!$T1261*Basecase_Pop_2006)/(1+(1/(BaseCase_RespHA_Child_1_4*('9 All Base Data'!$W1261*Basecase_PM10)/10)))))</f>
        <v>0.10060440631702086</v>
      </c>
      <c r="P1261" s="179">
        <f>IF('9 All Base Data'!$U1261="","",IF('9 All Base Data'!$U1261=0,0,('9 All Base Data'!$U1261*Basecase_Pop_2006)/(1+(1/(BaseCase_RespHA_Child_5_14*('9 All Base Data'!$W1261*Basecase_PM10)/10)))))</f>
        <v>4.9677481467218634E-2</v>
      </c>
      <c r="Q1261" s="156">
        <f>IF('7 Base case Results'!$G1261="..C",0,BaseCase_RADs_All*'7 Base case Results'!$G1261*('9 All Base Data'!$V1261*Basecase_PM10)/10)</f>
        <v>2185.9308000000001</v>
      </c>
      <c r="R1261" s="189">
        <f t="shared" si="200"/>
        <v>1.7690617261304231</v>
      </c>
      <c r="S1261" s="178">
        <f t="shared" si="201"/>
        <v>0</v>
      </c>
      <c r="T1261" s="179">
        <f t="shared" si="202"/>
        <v>3.1159494989319712E-2</v>
      </c>
      <c r="U1261" s="178">
        <f t="shared" si="203"/>
        <v>8.1285847540040108E-4</v>
      </c>
      <c r="V1261" s="178">
        <f t="shared" si="204"/>
        <v>1.3669024582880838E-3</v>
      </c>
      <c r="W1261" s="178">
        <f t="shared" si="205"/>
        <v>4.5624098264768963E-4</v>
      </c>
      <c r="X1261" s="179">
        <f t="shared" si="206"/>
        <v>2.2528737845383651E-4</v>
      </c>
      <c r="Y1261" s="179">
        <f t="shared" si="207"/>
        <v>0.13552770959999999</v>
      </c>
      <c r="Z1261" s="186">
        <f t="shared" si="208"/>
        <v>1.9379286916534313</v>
      </c>
      <c r="AA1261" s="156">
        <f>$J1261*'9 All Base Data'!$Y1261</f>
        <v>0.21665343430897716</v>
      </c>
      <c r="AB1261" s="156">
        <f>$K1261*'9 All Base Data'!$Y1261</f>
        <v>0</v>
      </c>
      <c r="AC1261" s="178">
        <f>$L1261*'9 All Base Data'!$Y1261</f>
        <v>3.8160407299839918E-3</v>
      </c>
      <c r="AD1261" s="178">
        <f>IF($M1261="","",$M1261*'9 All Base Data'!$Y1261)</f>
        <v>5.5810228693502238E-2</v>
      </c>
      <c r="AE1261" s="178">
        <f>IF($N1261="","",$N1261*'9 All Base Data'!$Y1261)</f>
        <v>0.1314113334753311</v>
      </c>
      <c r="AF1261" s="178">
        <f>IF($O1261="","",$O1261*'9 All Base Data'!$Y1261)</f>
        <v>4.3862117265424008E-2</v>
      </c>
      <c r="AG1261" s="178">
        <f>IF($P1261="","",$P1261*'9 All Base Data'!$Y1261)</f>
        <v>2.1658688693016244E-2</v>
      </c>
      <c r="AH1261" s="167">
        <f>$Q1261*'9 All Base Data'!$Y1261</f>
        <v>953.03532512850427</v>
      </c>
      <c r="AI1261" s="178">
        <f>$R1261*'9 All Base Data'!$Y1261</f>
        <v>0.77128622613995867</v>
      </c>
      <c r="AJ1261" s="178">
        <f>$S1261*'9 All Base Data'!$Y1261</f>
        <v>0</v>
      </c>
      <c r="AK1261" s="178">
        <f>$T1261*'9 All Base Data'!$Y1261</f>
        <v>1.3585104998743011E-2</v>
      </c>
      <c r="AL1261" s="178">
        <f>IF($U1261="","",$U1261*'9 All Base Data'!$Y1261)</f>
        <v>3.5439495220373926E-4</v>
      </c>
      <c r="AM1261" s="178">
        <f>IF($V1261="","",$V1261*'9 All Base Data'!$Y1261)</f>
        <v>5.9595039731062649E-4</v>
      </c>
      <c r="AN1261" s="178">
        <f>IF($W1261="","",$W1261*'9 All Base Data'!$Y1261)</f>
        <v>1.9891470179869789E-4</v>
      </c>
      <c r="AO1261" s="178">
        <f>IF($X1261="","",$X1261*'9 All Base Data'!$Y1261)</f>
        <v>9.8222153222828667E-5</v>
      </c>
      <c r="AP1261" s="178">
        <f>$Y1261*'9 All Base Data'!$Y1261</f>
        <v>5.9088190157967256E-2</v>
      </c>
      <c r="AQ1261" s="179">
        <f t="shared" si="209"/>
        <v>0.84490986664618328</v>
      </c>
    </row>
    <row r="1262" spans="1:43" x14ac:dyDescent="0.25">
      <c r="A1262" s="124">
        <v>574500</v>
      </c>
      <c r="B1262" s="125" t="s">
        <v>1309</v>
      </c>
      <c r="C1262" s="126" t="s">
        <v>980</v>
      </c>
      <c r="D1262" s="101" t="s">
        <v>2108</v>
      </c>
      <c r="E1262" s="142"/>
      <c r="F1262" s="191" t="str">
        <f>IF('9 All Base Data'!G1262="Rural Centre","Rural",IF('9 All Base Data'!G1262="Rural (Incl.some Off Shore Islands)","Rural",IF('9 All Base Data'!G1262="Inlet-in TA but not in Urban Area","Rural",IF('9 All Base Data'!G1262="Rural (Incl.some Off Shore Islands)","Rural",IF('9 All Base Data'!G1262="Inlet-not in TA","Rural",IF('9 All Base Data'!G1262="Inland Water not in Urban Area","Rural",IF('9 All Base Data'!G1262="Oceanic-in Region but not in TA","Rural",'9 All Base Data'!G1262)))))))</f>
        <v>Wellington Zone</v>
      </c>
      <c r="G1262" s="177">
        <f>IF('9 All Base Data'!I1262="..C","..C",'9 All Base Data'!I1262*Basecase_Pop_2006)</f>
        <v>141</v>
      </c>
      <c r="H1262" s="177">
        <f>IF('9 All Base Data'!J1262="..C","..C",'9 All Base Data'!J1262*Basecase_Pop_2006)</f>
        <v>96</v>
      </c>
      <c r="I1262" s="191" t="str">
        <f>IF('9 All Base Data'!L1262="..C","..C",'9 All Base Data'!L1262*Basecase_Pop_2006)</f>
        <v>..C</v>
      </c>
      <c r="J1262" s="156">
        <f>IF('9 All Base Data'!$P1262=0,0,('9 All Base Data'!$P1262*Basecase_Pop_2006)/(1+(1/(BaseCase_Mort_AllAdults_30*('9 All Base Data'!$W1262*Basecase_PM10)/10))))</f>
        <v>1.1871044666605524</v>
      </c>
      <c r="K1262" s="156">
        <f>IF('9 All Base Data'!$Q1262=0,0,('9 All Base Data'!$Q1262*Basecase_Pop_2006)/(1+(1/(BaseCase_Mort_Maori_30*('9 All Base Data'!$W1262*Basecase_PM10)/10))))</f>
        <v>6.8362480127186015E-2</v>
      </c>
      <c r="L1262" s="179">
        <f>133/(1+1/(BaseCase_Mort_Child_0_1*'9 All Base Data'!$AB$10/10))*IF('9 All Base Data'!$L1262="..C",0,'9 All Base Data'!L1262/'9 All Base Data'!$L$2022)</f>
        <v>0</v>
      </c>
      <c r="M1262" s="178">
        <f>IF('9 All Base Data'!$R1262="","",IF('9 All Base Data'!$R1262=0,0,('9 All Base Data'!$R1262*Basecase_Pop_2006)/(1+(1/(BaseCase_CardiacHA_All*('9 All Base Data'!$W1262*Basecase_PM10)/10)))))</f>
        <v>1.2800920872447261E-2</v>
      </c>
      <c r="N1262" s="178">
        <f>IF('9 All Base Data'!$S1262="","",IF('9 All Base Data'!$S1262=0,0,('9 All Base Data'!S1262*Basecase_Pop_2006)/(1+(1/(BaseCase_RespHA_All*('9 All Base Data'!$W1262*Basecase_PM10)/10)))))</f>
        <v>8.4904728995952219E-3</v>
      </c>
      <c r="O1262" s="178">
        <f>IF('9 All Base Data'!$T1262="","",IF('9 All Base Data'!$T1262=0,0,('9 All Base Data'!$T1262*Basecase_Pop_2006)/(1+(1/(BaseCase_RespHA_Child_1_4*('9 All Base Data'!$W1262*Basecase_PM10)/10)))))</f>
        <v>0</v>
      </c>
      <c r="P1262" s="179">
        <f>IF('9 All Base Data'!$U1262="","",IF('9 All Base Data'!$U1262=0,0,('9 All Base Data'!$U1262*Basecase_Pop_2006)/(1+(1/(BaseCase_RespHA_Child_5_14*('9 All Base Data'!$W1262*Basecase_PM10)/10)))))</f>
        <v>0</v>
      </c>
      <c r="Q1262" s="156">
        <f>IF('7 Base case Results'!$G1262="..C",0,BaseCase_RADs_All*'7 Base case Results'!$G1262*('9 All Base Data'!$V1262*Basecase_PM10)/10)</f>
        <v>98.220600000000005</v>
      </c>
      <c r="R1262" s="189">
        <f t="shared" si="200"/>
        <v>4.2260919013115661</v>
      </c>
      <c r="S1262" s="178">
        <f t="shared" si="201"/>
        <v>0.24337042925278224</v>
      </c>
      <c r="T1262" s="179">
        <f t="shared" si="202"/>
        <v>0</v>
      </c>
      <c r="U1262" s="178">
        <f t="shared" si="203"/>
        <v>8.1285847540040108E-5</v>
      </c>
      <c r="V1262" s="178">
        <f t="shared" si="204"/>
        <v>3.8504294599664334E-5</v>
      </c>
      <c r="W1262" s="178">
        <f t="shared" si="205"/>
        <v>0</v>
      </c>
      <c r="X1262" s="179">
        <f t="shared" si="206"/>
        <v>0</v>
      </c>
      <c r="Y1262" s="179">
        <f t="shared" si="207"/>
        <v>6.0896772E-3</v>
      </c>
      <c r="Z1262" s="186">
        <f t="shared" si="208"/>
        <v>4.2323013686537063</v>
      </c>
      <c r="AA1262" s="156">
        <f>$J1262*'9 All Base Data'!$Y1262</f>
        <v>0.51756098196033429</v>
      </c>
      <c r="AB1262" s="156">
        <f>$K1262*'9 All Base Data'!$Y1262</f>
        <v>2.9805087368092179E-2</v>
      </c>
      <c r="AC1262" s="178">
        <f>$L1262*'9 All Base Data'!$Y1262</f>
        <v>0</v>
      </c>
      <c r="AD1262" s="178">
        <f>IF($M1262="","",$M1262*'9 All Base Data'!$Y1262)</f>
        <v>5.5810228693502243E-3</v>
      </c>
      <c r="AE1262" s="178">
        <f>IF($N1262="","",$N1262*'9 All Base Data'!$Y1262)</f>
        <v>3.7017277035304532E-3</v>
      </c>
      <c r="AF1262" s="178">
        <f>IF($O1262="","",$O1262*'9 All Base Data'!$Y1262)</f>
        <v>0</v>
      </c>
      <c r="AG1262" s="178">
        <f>IF($P1262="","",$P1262*'9 All Base Data'!$Y1262)</f>
        <v>0</v>
      </c>
      <c r="AH1262" s="167">
        <f>$Q1262*'9 All Base Data'!$Y1262</f>
        <v>42.822810976137383</v>
      </c>
      <c r="AI1262" s="178">
        <f>$R1262*'9 All Base Data'!$Y1262</f>
        <v>1.84251709577879</v>
      </c>
      <c r="AJ1262" s="178">
        <f>$S1262*'9 All Base Data'!$Y1262</f>
        <v>0.10610611103040817</v>
      </c>
      <c r="AK1262" s="178">
        <f>$T1262*'9 All Base Data'!$Y1262</f>
        <v>0</v>
      </c>
      <c r="AL1262" s="178">
        <f>IF($U1262="","",$U1262*'9 All Base Data'!$Y1262)</f>
        <v>3.5439495220373922E-5</v>
      </c>
      <c r="AM1262" s="178">
        <f>IF($V1262="","",$V1262*'9 All Base Data'!$Y1262)</f>
        <v>1.6787335135510608E-5</v>
      </c>
      <c r="AN1262" s="178">
        <f>IF($W1262="","",$W1262*'9 All Base Data'!$Y1262)</f>
        <v>0</v>
      </c>
      <c r="AO1262" s="178">
        <f>IF($X1262="","",$X1262*'9 All Base Data'!$Y1262)</f>
        <v>0</v>
      </c>
      <c r="AP1262" s="178">
        <f>$Y1262*'9 All Base Data'!$Y1262</f>
        <v>2.6550142805205177E-3</v>
      </c>
      <c r="AQ1262" s="179">
        <f t="shared" si="209"/>
        <v>1.8452243368896666</v>
      </c>
    </row>
    <row r="1263" spans="1:43" x14ac:dyDescent="0.25">
      <c r="A1263" s="124">
        <v>574600</v>
      </c>
      <c r="B1263" s="125" t="s">
        <v>1310</v>
      </c>
      <c r="C1263" s="126" t="s">
        <v>980</v>
      </c>
      <c r="D1263" s="101" t="s">
        <v>2108</v>
      </c>
      <c r="E1263" s="142"/>
      <c r="F1263" s="191" t="str">
        <f>IF('9 All Base Data'!G1263="Rural Centre","Rural",IF('9 All Base Data'!G1263="Rural (Incl.some Off Shore Islands)","Rural",IF('9 All Base Data'!G1263="Inlet-in TA but not in Urban Area","Rural",IF('9 All Base Data'!G1263="Rural (Incl.some Off Shore Islands)","Rural",IF('9 All Base Data'!G1263="Inlet-not in TA","Rural",IF('9 All Base Data'!G1263="Inland Water not in Urban Area","Rural",IF('9 All Base Data'!G1263="Oceanic-in Region but not in TA","Rural",'9 All Base Data'!G1263)))))))</f>
        <v>Wellington Zone</v>
      </c>
      <c r="G1263" s="177">
        <f>IF('9 All Base Data'!I1263="..C","..C",'9 All Base Data'!I1263*Basecase_Pop_2006)</f>
        <v>3516</v>
      </c>
      <c r="H1263" s="177">
        <f>IF('9 All Base Data'!J1263="..C","..C",'9 All Base Data'!J1263*Basecase_Pop_2006)</f>
        <v>2130</v>
      </c>
      <c r="I1263" s="191">
        <f>IF('9 All Base Data'!L1263="..C","..C",'9 All Base Data'!L1263*Basecase_Pop_2006)</f>
        <v>33</v>
      </c>
      <c r="J1263" s="156">
        <f>IF('9 All Base Data'!$P1263=0,0,('9 All Base Data'!$P1263*Basecase_Pop_2006)/(1+(1/(BaseCase_Mort_AllAdults_30*('9 All Base Data'!$W1263*Basecase_PM10)/10))))</f>
        <v>8.2821241860038544E-2</v>
      </c>
      <c r="K1263" s="156">
        <f>IF('9 All Base Data'!$Q1263=0,0,('9 All Base Data'!$Q1263*Basecase_Pop_2006)/(1+(1/(BaseCase_Mort_Maori_30*('9 All Base Data'!$W1263*Basecase_PM10)/10))))</f>
        <v>0</v>
      </c>
      <c r="L1263" s="179">
        <f>133/(1+1/(BaseCase_Mort_Child_0_1*'9 All Base Data'!$AB$10/10))*IF('9 All Base Data'!$L1263="..C",0,'9 All Base Data'!L1263/'9 All Base Data'!$L$2022)</f>
        <v>4.8139669225072592E-3</v>
      </c>
      <c r="M1263" s="178">
        <f>IF('9 All Base Data'!$R1263="","",IF('9 All Base Data'!$R1263=0,0,('9 All Base Data'!$R1263*Basecase_Pop_2006)/(1+(1/(BaseCase_CardiacHA_All*('9 All Base Data'!$W1263*Basecase_PM10)/10)))))</f>
        <v>0.11264810367753589</v>
      </c>
      <c r="N1263" s="178">
        <f>IF('9 All Base Data'!$S1263="","",IF('9 All Base Data'!$S1263=0,0,('9 All Base Data'!S1263*Basecase_Pop_2006)/(1+(1/(BaseCase_RespHA_All*('9 All Base Data'!$W1263*Basecase_PM10)/10)))))</f>
        <v>0.19103564024089251</v>
      </c>
      <c r="O1263" s="178">
        <f>IF('9 All Base Data'!$T1263="","",IF('9 All Base Data'!$T1263=0,0,('9 All Base Data'!$T1263*Basecase_Pop_2006)/(1+(1/(BaseCase_RespHA_Child_1_4*('9 All Base Data'!$W1263*Basecase_PM10)/10)))))</f>
        <v>5.868590368492884E-2</v>
      </c>
      <c r="P1263" s="179">
        <f>IF('9 All Base Data'!$U1263="","",IF('9 All Base Data'!$U1263=0,0,('9 All Base Data'!$U1263*Basecase_Pop_2006)/(1+(1/(BaseCase_RespHA_Child_5_14*('9 All Base Data'!$W1263*Basecase_PM10)/10)))))</f>
        <v>3.7258111100413979E-2</v>
      </c>
      <c r="Q1263" s="156">
        <f>IF('7 Base case Results'!$G1263="..C",0,BaseCase_RADs_All*'7 Base case Results'!$G1263*('9 All Base Data'!$V1263*Basecase_PM10)/10)</f>
        <v>2449.2456000000002</v>
      </c>
      <c r="R1263" s="189">
        <f t="shared" si="200"/>
        <v>0.29484362102173722</v>
      </c>
      <c r="S1263" s="178">
        <f t="shared" si="201"/>
        <v>0</v>
      </c>
      <c r="T1263" s="179">
        <f t="shared" si="202"/>
        <v>1.7137722244125842E-2</v>
      </c>
      <c r="U1263" s="178">
        <f t="shared" si="203"/>
        <v>7.1531545835235282E-4</v>
      </c>
      <c r="V1263" s="178">
        <f t="shared" si="204"/>
        <v>8.6634662849244747E-4</v>
      </c>
      <c r="W1263" s="178">
        <f t="shared" si="205"/>
        <v>2.6614057321115226E-4</v>
      </c>
      <c r="X1263" s="179">
        <f t="shared" si="206"/>
        <v>1.689655338403774E-4</v>
      </c>
      <c r="Y1263" s="179">
        <f t="shared" si="207"/>
        <v>0.15185322720000002</v>
      </c>
      <c r="Z1263" s="186">
        <f t="shared" si="208"/>
        <v>0.46541623255270792</v>
      </c>
      <c r="AA1263" s="156">
        <f>$J1263*'9 All Base Data'!$Y1263</f>
        <v>3.6108905718162859E-2</v>
      </c>
      <c r="AB1263" s="156">
        <f>$K1263*'9 All Base Data'!$Y1263</f>
        <v>0</v>
      </c>
      <c r="AC1263" s="178">
        <f>$L1263*'9 All Base Data'!$Y1263</f>
        <v>2.0988224014911955E-3</v>
      </c>
      <c r="AD1263" s="178">
        <f>IF($M1263="","",$M1263*'9 All Base Data'!$Y1263)</f>
        <v>4.9113001250281972E-2</v>
      </c>
      <c r="AE1263" s="178">
        <f>IF($N1263="","",$N1263*'9 All Base Data'!$Y1263)</f>
        <v>8.3288873329435201E-2</v>
      </c>
      <c r="AF1263" s="178">
        <f>IF($O1263="","",$O1263*'9 All Base Data'!$Y1263)</f>
        <v>2.5586235071497342E-2</v>
      </c>
      <c r="AG1263" s="178">
        <f>IF($P1263="","",$P1263*'9 All Base Data'!$Y1263)</f>
        <v>1.6244016519762185E-2</v>
      </c>
      <c r="AH1263" s="167">
        <f>$Q1263*'9 All Base Data'!$Y1263</f>
        <v>1067.8369034900641</v>
      </c>
      <c r="AI1263" s="178">
        <f>$R1263*'9 All Base Data'!$Y1263</f>
        <v>0.1285477043566598</v>
      </c>
      <c r="AJ1263" s="178">
        <f>$S1263*'9 All Base Data'!$Y1263</f>
        <v>0</v>
      </c>
      <c r="AK1263" s="178">
        <f>$T1263*'9 All Base Data'!$Y1263</f>
        <v>7.4718077493086564E-3</v>
      </c>
      <c r="AL1263" s="178">
        <f>IF($U1263="","",$U1263*'9 All Base Data'!$Y1263)</f>
        <v>3.1186755793929049E-4</v>
      </c>
      <c r="AM1263" s="178">
        <f>IF($V1263="","",$V1263*'9 All Base Data'!$Y1263)</f>
        <v>3.7771504054898863E-4</v>
      </c>
      <c r="AN1263" s="178">
        <f>IF($W1263="","",$W1263*'9 All Base Data'!$Y1263)</f>
        <v>1.1603357604924043E-4</v>
      </c>
      <c r="AO1263" s="178">
        <f>IF($X1263="","",$X1263*'9 All Base Data'!$Y1263)</f>
        <v>7.3666614917121517E-5</v>
      </c>
      <c r="AP1263" s="178">
        <f>$Y1263*'9 All Base Data'!$Y1263</f>
        <v>6.6205888016383982E-2</v>
      </c>
      <c r="AQ1263" s="179">
        <f t="shared" si="209"/>
        <v>0.20291498272084074</v>
      </c>
    </row>
    <row r="1264" spans="1:43" x14ac:dyDescent="0.25">
      <c r="A1264" s="131">
        <v>574701</v>
      </c>
      <c r="B1264" s="132" t="s">
        <v>2263</v>
      </c>
      <c r="C1264" s="132" t="s">
        <v>980</v>
      </c>
      <c r="D1264" s="145" t="s">
        <v>2108</v>
      </c>
      <c r="E1264" s="142"/>
      <c r="F1264" s="191" t="str">
        <f>IF('9 All Base Data'!G1264="Rural Centre","Rural",IF('9 All Base Data'!G1264="Rural (Incl.some Off Shore Islands)","Rural",IF('9 All Base Data'!G1264="Inlet-in TA but not in Urban Area","Rural",IF('9 All Base Data'!G1264="Rural (Incl.some Off Shore Islands)","Rural",IF('9 All Base Data'!G1264="Inlet-not in TA","Rural",IF('9 All Base Data'!G1264="Inland Water not in Urban Area","Rural",IF('9 All Base Data'!G1264="Oceanic-in Region but not in TA","Rural",'9 All Base Data'!G1264)))))))</f>
        <v>Wellington Zone</v>
      </c>
      <c r="G1264" s="177">
        <f>IF('9 All Base Data'!I1264="..C","..C",'9 All Base Data'!I1264*Basecase_Pop_2006)</f>
        <v>1545</v>
      </c>
      <c r="H1264" s="177">
        <f>IF('9 All Base Data'!J1264="..C","..C",'9 All Base Data'!J1264*Basecase_Pop_2006)</f>
        <v>957</v>
      </c>
      <c r="I1264" s="191">
        <f>IF('9 All Base Data'!L1264="..C","..C",'9 All Base Data'!L1264*Basecase_Pop_2006)</f>
        <v>30</v>
      </c>
      <c r="J1264" s="156">
        <f>IF('9 All Base Data'!$P1264=0,0,('9 All Base Data'!$P1264*Basecase_Pop_2006)/(1+(1/(BaseCase_Mort_AllAdults_30*('9 All Base Data'!$W1264*Basecase_PM10)/10))))</f>
        <v>0.25785262011530014</v>
      </c>
      <c r="K1264" s="156">
        <f>IF('9 All Base Data'!$Q1264=0,0,('9 All Base Data'!$Q1264*Basecase_Pop_2006)/(1+(1/(BaseCase_Mort_Maori_30*('9 All Base Data'!$W1264*Basecase_PM10)/10))))</f>
        <v>0</v>
      </c>
      <c r="L1264" s="179">
        <f>133/(1+1/(BaseCase_Mort_Child_0_1*'9 All Base Data'!$AB$10/10))*IF('9 All Base Data'!$L1264="..C",0,'9 All Base Data'!L1264/'9 All Base Data'!$L$2022)</f>
        <v>4.3763335659156898E-3</v>
      </c>
      <c r="M1264" s="178">
        <f>IF('9 All Base Data'!$R1264="","",IF('9 All Base Data'!$R1264=0,0,('9 All Base Data'!$R1264*Basecase_Pop_2006)/(1+(1/(BaseCase_CardiacHA_All*('9 All Base Data'!$W1264*Basecase_PM10)/10)))))</f>
        <v>5.7286327959524319E-2</v>
      </c>
      <c r="N1264" s="178">
        <f>IF('9 All Base Data'!$S1264="","",IF('9 All Base Data'!$S1264=0,0,('9 All Base Data'!S1264*Basecase_Pop_2006)/(1+(1/(BaseCase_RespHA_All*('9 All Base Data'!$W1264*Basecase_PM10)/10)))))</f>
        <v>5.8803844202886223E-2</v>
      </c>
      <c r="O1264" s="178">
        <f>IF('9 All Base Data'!$T1264="","",IF('9 All Base Data'!$T1264=0,0,('9 All Base Data'!$T1264*Basecase_Pop_2006)/(1+(1/(BaseCase_RespHA_Child_1_4*('9 All Base Data'!$W1264*Basecase_PM10)/10)))))</f>
        <v>2.7785978887558144E-2</v>
      </c>
      <c r="P1264" s="179">
        <f>IF('9 All Base Data'!$U1264="","",IF('9 All Base Data'!$U1264=0,0,('9 All Base Data'!$U1264*Basecase_Pop_2006)/(1+(1/(BaseCase_RespHA_Child_5_14*('9 All Base Data'!$W1264*Basecase_PM10)/10)))))</f>
        <v>1.5179230448316806E-2</v>
      </c>
      <c r="Q1264" s="156">
        <f>IF('7 Base case Results'!$G1264="..C",0,BaseCase_RADs_All*'7 Base case Results'!$G1264*('9 All Base Data'!$V1264*Basecase_PM10)/10)</f>
        <v>1076.2470000000001</v>
      </c>
      <c r="R1264" s="189">
        <f t="shared" si="200"/>
        <v>0.9179553276104685</v>
      </c>
      <c r="S1264" s="178">
        <f t="shared" si="201"/>
        <v>0</v>
      </c>
      <c r="T1264" s="179">
        <f t="shared" si="202"/>
        <v>1.5579747494659856E-2</v>
      </c>
      <c r="U1264" s="178">
        <f t="shared" si="203"/>
        <v>3.6376818254297942E-4</v>
      </c>
      <c r="V1264" s="178">
        <f t="shared" si="204"/>
        <v>2.6667543346008902E-4</v>
      </c>
      <c r="W1264" s="178">
        <f t="shared" si="205"/>
        <v>1.2600941425507618E-4</v>
      </c>
      <c r="X1264" s="179">
        <f t="shared" si="206"/>
        <v>6.8837810083116708E-5</v>
      </c>
      <c r="Y1264" s="179">
        <f t="shared" si="207"/>
        <v>6.6727313999999996E-2</v>
      </c>
      <c r="Z1264" s="186">
        <f t="shared" si="208"/>
        <v>1.0008928327211315</v>
      </c>
      <c r="AA1264" s="156">
        <f>$J1264*'9 All Base Data'!$Y1264</f>
        <v>0.11242014415407009</v>
      </c>
      <c r="AB1264" s="156">
        <f>$K1264*'9 All Base Data'!$Y1264</f>
        <v>0</v>
      </c>
      <c r="AC1264" s="178">
        <f>$L1264*'9 All Base Data'!$Y1264</f>
        <v>1.9080203649919959E-3</v>
      </c>
      <c r="AD1264" s="178">
        <f>IF($M1264="","",$M1264*'9 All Base Data'!$Y1264)</f>
        <v>2.497603958566455E-2</v>
      </c>
      <c r="AE1264" s="178">
        <f>IF($N1264="","",$N1264*'9 All Base Data'!$Y1264)</f>
        <v>2.56376554915204E-2</v>
      </c>
      <c r="AF1264" s="178">
        <f>IF($O1264="","",$O1264*'9 All Base Data'!$Y1264)</f>
        <v>1.2114299054259965E-2</v>
      </c>
      <c r="AG1264" s="178">
        <f>IF($P1264="","",$P1264*'9 All Base Data'!$Y1264)</f>
        <v>6.6179326561994082E-3</v>
      </c>
      <c r="AH1264" s="167">
        <f>$Q1264*'9 All Base Data'!$Y1264</f>
        <v>469.2286734619309</v>
      </c>
      <c r="AI1264" s="178">
        <f>$R1264*'9 All Base Data'!$Y1264</f>
        <v>0.40021571318848953</v>
      </c>
      <c r="AJ1264" s="178">
        <f>$S1264*'9 All Base Data'!$Y1264</f>
        <v>0</v>
      </c>
      <c r="AK1264" s="178">
        <f>$T1264*'9 All Base Data'!$Y1264</f>
        <v>6.7925524993715054E-3</v>
      </c>
      <c r="AL1264" s="178">
        <f>IF($U1264="","",$U1264*'9 All Base Data'!$Y1264)</f>
        <v>1.5859785136896991E-4</v>
      </c>
      <c r="AM1264" s="178">
        <f>IF($V1264="","",$V1264*'9 All Base Data'!$Y1264)</f>
        <v>1.1626676765404501E-4</v>
      </c>
      <c r="AN1264" s="178">
        <f>IF($W1264="","",$W1264*'9 All Base Data'!$Y1264)</f>
        <v>5.4938346211068943E-5</v>
      </c>
      <c r="AO1264" s="178">
        <f>IF($X1264="","",$X1264*'9 All Base Data'!$Y1264)</f>
        <v>3.0012324595864313E-5</v>
      </c>
      <c r="AP1264" s="178">
        <f>$Y1264*'9 All Base Data'!$Y1264</f>
        <v>2.9092177754639712E-2</v>
      </c>
      <c r="AQ1264" s="179">
        <f t="shared" si="209"/>
        <v>0.43637530806152375</v>
      </c>
    </row>
    <row r="1265" spans="1:43" x14ac:dyDescent="0.25">
      <c r="A1265" s="131">
        <v>574702</v>
      </c>
      <c r="B1265" s="132" t="s">
        <v>2264</v>
      </c>
      <c r="C1265" s="132" t="s">
        <v>980</v>
      </c>
      <c r="D1265" s="145" t="s">
        <v>2108</v>
      </c>
      <c r="E1265" s="142"/>
      <c r="F1265" s="191" t="str">
        <f>IF('9 All Base Data'!G1265="Rural Centre","Rural",IF('9 All Base Data'!G1265="Rural (Incl.some Off Shore Islands)","Rural",IF('9 All Base Data'!G1265="Inlet-in TA but not in Urban Area","Rural",IF('9 All Base Data'!G1265="Rural (Incl.some Off Shore Islands)","Rural",IF('9 All Base Data'!G1265="Inlet-not in TA","Rural",IF('9 All Base Data'!G1265="Inland Water not in Urban Area","Rural",IF('9 All Base Data'!G1265="Oceanic-in Region but not in TA","Rural",'9 All Base Data'!G1265)))))))</f>
        <v>Wellington Zone</v>
      </c>
      <c r="G1265" s="177">
        <f>IF('9 All Base Data'!I1265="..C","..C",'9 All Base Data'!I1265*Basecase_Pop_2006)</f>
        <v>2052</v>
      </c>
      <c r="H1265" s="177">
        <f>IF('9 All Base Data'!J1265="..C","..C",'9 All Base Data'!J1265*Basecase_Pop_2006)</f>
        <v>1266</v>
      </c>
      <c r="I1265" s="191">
        <f>IF('9 All Base Data'!L1265="..C","..C",'9 All Base Data'!L1265*Basecase_Pop_2006)</f>
        <v>24</v>
      </c>
      <c r="J1265" s="156">
        <f>IF('9 All Base Data'!$P1265=0,0,('9 All Base Data'!$P1265*Basecase_Pop_2006)/(1+(1/(BaseCase_Mort_AllAdults_30*('9 All Base Data'!$W1265*Basecase_PM10)/10))))</f>
        <v>0.34110910874187039</v>
      </c>
      <c r="K1265" s="156">
        <f>IF('9 All Base Data'!$Q1265=0,0,('9 All Base Data'!$Q1265*Basecase_Pop_2006)/(1+(1/(BaseCase_Mort_Maori_30*('9 All Base Data'!$W1265*Basecase_PM10)/10))))</f>
        <v>0</v>
      </c>
      <c r="L1265" s="179">
        <f>133/(1+1/(BaseCase_Mort_Child_0_1*'9 All Base Data'!$AB$10/10))*IF('9 All Base Data'!$L1265="..C",0,'9 All Base Data'!L1265/'9 All Base Data'!$L$2022)</f>
        <v>3.5010668527325518E-3</v>
      </c>
      <c r="M1265" s="178">
        <f>IF('9 All Base Data'!$R1265="","",IF('9 All Base Data'!$R1265=0,0,('9 All Base Data'!$R1265*Basecase_Pop_2006)/(1+(1/(BaseCase_CardiacHA_All*('9 All Base Data'!$W1265*Basecase_PM10)/10)))))</f>
        <v>7.6085142377309983E-2</v>
      </c>
      <c r="N1265" s="178">
        <f>IF('9 All Base Data'!$S1265="","",IF('9 All Base Data'!$S1265=0,0,('9 All Base Data'!S1265*Basecase_Pop_2006)/(1+(1/(BaseCase_RespHA_All*('9 All Base Data'!$W1265*Basecase_PM10)/10)))))</f>
        <v>7.8100639679173148E-2</v>
      </c>
      <c r="O1265" s="178">
        <f>IF('9 All Base Data'!$T1265="","",IF('9 All Base Data'!$T1265=0,0,('9 All Base Data'!$T1265*Basecase_Pop_2006)/(1+(1/(BaseCase_RespHA_Child_1_4*('9 All Base Data'!$W1265*Basecase_PM10)/10)))))</f>
        <v>2.9702253293596631E-2</v>
      </c>
      <c r="P1265" s="179">
        <f>IF('9 All Base Data'!$U1265="","",IF('9 All Base Data'!$U1265=0,0,('9 All Base Data'!$U1265*Basecase_Pop_2006)/(1+(1/(BaseCase_RespHA_Child_5_14*('9 All Base Data'!$W1265*Basecase_PM10)/10)))))</f>
        <v>1.6756293352038033E-2</v>
      </c>
      <c r="Q1265" s="156">
        <f>IF('7 Base case Results'!$G1265="..C",0,BaseCase_RADs_All*'7 Base case Results'!$G1265*('9 All Base Data'!$V1265*Basecase_PM10)/10)</f>
        <v>1429.4232</v>
      </c>
      <c r="R1265" s="189">
        <f t="shared" si="200"/>
        <v>1.2143484271210585</v>
      </c>
      <c r="S1265" s="178">
        <f t="shared" si="201"/>
        <v>0</v>
      </c>
      <c r="T1265" s="179">
        <f t="shared" si="202"/>
        <v>1.2463797995727884E-2</v>
      </c>
      <c r="U1265" s="178">
        <f t="shared" si="203"/>
        <v>4.8314065409591845E-4</v>
      </c>
      <c r="V1265" s="178">
        <f t="shared" si="204"/>
        <v>3.5418640094505026E-4</v>
      </c>
      <c r="W1265" s="178">
        <f t="shared" si="205"/>
        <v>1.3469971868646072E-4</v>
      </c>
      <c r="X1265" s="179">
        <f t="shared" si="206"/>
        <v>7.5989790351492471E-5</v>
      </c>
      <c r="Y1265" s="179">
        <f t="shared" si="207"/>
        <v>8.8624238399999999E-2</v>
      </c>
      <c r="Z1265" s="186">
        <f t="shared" si="208"/>
        <v>1.3162737905718274</v>
      </c>
      <c r="AA1265" s="156">
        <f>$J1265*'9 All Base Data'!$Y1265</f>
        <v>0.14871881138876983</v>
      </c>
      <c r="AB1265" s="156">
        <f>$K1265*'9 All Base Data'!$Y1265</f>
        <v>0</v>
      </c>
      <c r="AC1265" s="178">
        <f>$L1265*'9 All Base Data'!$Y1265</f>
        <v>1.5264162919935967E-3</v>
      </c>
      <c r="AD1265" s="178">
        <f>IF($M1265="","",$M1265*'9 All Base Data'!$Y1265)</f>
        <v>3.317206034290205E-2</v>
      </c>
      <c r="AE1265" s="178">
        <f>IF($N1265="","",$N1265*'9 All Base Data'!$Y1265)</f>
        <v>3.4050789041164951E-2</v>
      </c>
      <c r="AF1265" s="178">
        <f>IF($O1265="","",$O1265*'9 All Base Data'!$Y1265)</f>
        <v>1.2949767954553753E-2</v>
      </c>
      <c r="AG1265" s="178">
        <f>IF($P1265="","",$P1265*'9 All Base Data'!$Y1265)</f>
        <v>7.3055100750253213E-3</v>
      </c>
      <c r="AH1265" s="167">
        <f>$Q1265*'9 All Base Data'!$Y1265</f>
        <v>623.20856824846737</v>
      </c>
      <c r="AI1265" s="178">
        <f>$R1265*'9 All Base Data'!$Y1265</f>
        <v>0.52943896854402062</v>
      </c>
      <c r="AJ1265" s="178">
        <f>$S1265*'9 All Base Data'!$Y1265</f>
        <v>0</v>
      </c>
      <c r="AK1265" s="178">
        <f>$T1265*'9 All Base Data'!$Y1265</f>
        <v>5.4340419994972043E-3</v>
      </c>
      <c r="AL1265" s="178">
        <f>IF($U1265="","",$U1265*'9 All Base Data'!$Y1265)</f>
        <v>2.1064258317742804E-4</v>
      </c>
      <c r="AM1265" s="178">
        <f>IF($V1265="","",$V1265*'9 All Base Data'!$Y1265)</f>
        <v>1.5442032830168307E-4</v>
      </c>
      <c r="AN1265" s="178">
        <f>IF($W1265="","",$W1265*'9 All Base Data'!$Y1265)</f>
        <v>5.872719767390127E-5</v>
      </c>
      <c r="AO1265" s="178">
        <f>IF($X1265="","",$X1265*'9 All Base Data'!$Y1265)</f>
        <v>3.313048819023983E-5</v>
      </c>
      <c r="AP1265" s="178">
        <f>$Y1265*'9 All Base Data'!$Y1265</f>
        <v>3.863893123140498E-2</v>
      </c>
      <c r="AQ1265" s="179">
        <f t="shared" si="209"/>
        <v>0.57387700468640179</v>
      </c>
    </row>
    <row r="1266" spans="1:43" x14ac:dyDescent="0.25">
      <c r="A1266" s="131">
        <v>574703</v>
      </c>
      <c r="B1266" s="132" t="s">
        <v>2265</v>
      </c>
      <c r="C1266" s="132" t="s">
        <v>980</v>
      </c>
      <c r="D1266" s="145" t="s">
        <v>2108</v>
      </c>
      <c r="E1266" s="142"/>
      <c r="F1266" s="191" t="str">
        <f>IF('9 All Base Data'!G1266="Rural Centre","Rural",IF('9 All Base Data'!G1266="Rural (Incl.some Off Shore Islands)","Rural",IF('9 All Base Data'!G1266="Inlet-in TA but not in Urban Area","Rural",IF('9 All Base Data'!G1266="Rural (Incl.some Off Shore Islands)","Rural",IF('9 All Base Data'!G1266="Inlet-not in TA","Rural",IF('9 All Base Data'!G1266="Inland Water not in Urban Area","Rural",IF('9 All Base Data'!G1266="Oceanic-in Region but not in TA","Rural",'9 All Base Data'!G1266)))))))</f>
        <v>Wellington Zone</v>
      </c>
      <c r="G1266" s="177">
        <f>IF('9 All Base Data'!I1266="..C","..C",'9 All Base Data'!I1266*Basecase_Pop_2006)</f>
        <v>753</v>
      </c>
      <c r="H1266" s="177">
        <f>IF('9 All Base Data'!J1266="..C","..C",'9 All Base Data'!J1266*Basecase_Pop_2006)</f>
        <v>441</v>
      </c>
      <c r="I1266" s="191">
        <f>IF('9 All Base Data'!L1266="..C","..C",'9 All Base Data'!L1266*Basecase_Pop_2006)</f>
        <v>15</v>
      </c>
      <c r="J1266" s="156">
        <f>IF('9 All Base Data'!$P1266=0,0,('9 All Base Data'!$P1266*Basecase_Pop_2006)/(1+(1/(BaseCase_Mort_AllAdults_30*('9 All Base Data'!$W1266*Basecase_PM10)/10))))</f>
        <v>0.11882236726316339</v>
      </c>
      <c r="K1266" s="156">
        <f>IF('9 All Base Data'!$Q1266=0,0,('9 All Base Data'!$Q1266*Basecase_Pop_2006)/(1+(1/(BaseCase_Mort_Maori_30*('9 All Base Data'!$W1266*Basecase_PM10)/10))))</f>
        <v>0</v>
      </c>
      <c r="L1266" s="179">
        <f>133/(1+1/(BaseCase_Mort_Child_0_1*'9 All Base Data'!$AB$10/10))*IF('9 All Base Data'!$L1266="..C",0,'9 All Base Data'!L1266/'9 All Base Data'!$L$2022)</f>
        <v>2.1881667829578449E-3</v>
      </c>
      <c r="M1266" s="178">
        <f>IF('9 All Base Data'!$R1266="","",IF('9 All Base Data'!$R1266=0,0,('9 All Base Data'!$R1266*Basecase_Pop_2006)/(1+(1/(BaseCase_CardiacHA_All*('9 All Base Data'!$W1266*Basecase_PM10)/10)))))</f>
        <v>2.7920132656001177E-2</v>
      </c>
      <c r="N1266" s="178">
        <f>IF('9 All Base Data'!$S1266="","",IF('9 All Base Data'!$S1266=0,0,('9 All Base Data'!S1266*Basecase_Pop_2006)/(1+(1/(BaseCase_RespHA_All*('9 All Base Data'!$W1266*Basecase_PM10)/10)))))</f>
        <v>2.8659737660047459E-2</v>
      </c>
      <c r="O1266" s="178">
        <f>IF('9 All Base Data'!$T1266="","",IF('9 All Base Data'!$T1266=0,0,('9 All Base Data'!$T1266*Basecase_Pop_2006)/(1+(1/(BaseCase_RespHA_Child_1_4*('9 All Base Data'!$W1266*Basecase_PM10)/10)))))</f>
        <v>9.5813720301924626E-3</v>
      </c>
      <c r="P1266" s="179">
        <f>IF('9 All Base Data'!$U1266="","",IF('9 All Base Data'!$U1266=0,0,('9 All Base Data'!$U1266*Basecase_Pop_2006)/(1+(1/(BaseCase_RespHA_Child_5_14*('9 All Base Data'!$W1266*Basecase_PM10)/10)))))</f>
        <v>5.3225873000591391E-3</v>
      </c>
      <c r="Q1266" s="156">
        <f>IF('7 Base case Results'!$G1266="..C",0,BaseCase_RADs_All*'7 Base case Results'!$G1266*('9 All Base Data'!$V1266*Basecase_PM10)/10)</f>
        <v>524.53980000000001</v>
      </c>
      <c r="R1266" s="189">
        <f t="shared" si="200"/>
        <v>0.42300762745686166</v>
      </c>
      <c r="S1266" s="178">
        <f t="shared" si="201"/>
        <v>0</v>
      </c>
      <c r="T1266" s="179">
        <f t="shared" si="202"/>
        <v>7.7898737473299281E-3</v>
      </c>
      <c r="U1266" s="178">
        <f t="shared" si="203"/>
        <v>1.7729284236560748E-4</v>
      </c>
      <c r="V1266" s="178">
        <f t="shared" si="204"/>
        <v>1.2997191028831523E-4</v>
      </c>
      <c r="W1266" s="178">
        <f t="shared" si="205"/>
        <v>4.3451522156922817E-5</v>
      </c>
      <c r="X1266" s="179">
        <f t="shared" si="206"/>
        <v>2.4137933405768194E-5</v>
      </c>
      <c r="Y1266" s="179">
        <f t="shared" si="207"/>
        <v>3.2521467599999999E-2</v>
      </c>
      <c r="Z1266" s="186">
        <f t="shared" si="208"/>
        <v>0.46362623355684551</v>
      </c>
      <c r="AA1266" s="156">
        <f>$J1266*'9 All Base Data'!$Y1266</f>
        <v>5.1804894014571487E-2</v>
      </c>
      <c r="AB1266" s="156">
        <f>$K1266*'9 All Base Data'!$Y1266</f>
        <v>0</v>
      </c>
      <c r="AC1266" s="178">
        <f>$L1266*'9 All Base Data'!$Y1266</f>
        <v>9.5401018249599795E-4</v>
      </c>
      <c r="AD1266" s="178">
        <f>IF($M1266="","",$M1266*'9 All Base Data'!$Y1266)</f>
        <v>1.217278822524622E-2</v>
      </c>
      <c r="AE1266" s="178">
        <f>IF($N1266="","",$N1266*'9 All Base Data'!$Y1266)</f>
        <v>1.2495245686158485E-2</v>
      </c>
      <c r="AF1266" s="178">
        <f>IF($O1266="","",$O1266*'9 All Base Data'!$Y1266)</f>
        <v>4.1773445014689535E-3</v>
      </c>
      <c r="AG1266" s="178">
        <f>IF($P1266="","",$P1266*'9 All Base Data'!$Y1266)</f>
        <v>2.3205737885374548E-3</v>
      </c>
      <c r="AH1266" s="167">
        <f>$Q1266*'9 All Base Data'!$Y1266</f>
        <v>228.6920330853294</v>
      </c>
      <c r="AI1266" s="178">
        <f>$R1266*'9 All Base Data'!$Y1266</f>
        <v>0.18442542269187448</v>
      </c>
      <c r="AJ1266" s="178">
        <f>$S1266*'9 All Base Data'!$Y1266</f>
        <v>0</v>
      </c>
      <c r="AK1266" s="178">
        <f>$T1266*'9 All Base Data'!$Y1266</f>
        <v>3.3962762496857527E-3</v>
      </c>
      <c r="AL1266" s="178">
        <f>IF($U1266="","",$U1266*'9 All Base Data'!$Y1266)</f>
        <v>7.7297205230313499E-5</v>
      </c>
      <c r="AM1266" s="178">
        <f>IF($V1266="","",$V1266*'9 All Base Data'!$Y1266)</f>
        <v>5.6665939186728734E-5</v>
      </c>
      <c r="AN1266" s="178">
        <f>IF($W1266="","",$W1266*'9 All Base Data'!$Y1266)</f>
        <v>1.8944257314161701E-5</v>
      </c>
      <c r="AO1266" s="178">
        <f>IF($X1266="","",$X1266*'9 All Base Data'!$Y1266)</f>
        <v>1.0523802131017357E-5</v>
      </c>
      <c r="AP1266" s="178">
        <f>$Y1266*'9 All Base Data'!$Y1266</f>
        <v>1.4178906051290423E-2</v>
      </c>
      <c r="AQ1266" s="179">
        <f t="shared" si="209"/>
        <v>0.20213456813726771</v>
      </c>
    </row>
    <row r="1267" spans="1:43" x14ac:dyDescent="0.25">
      <c r="A1267" s="124">
        <v>574800</v>
      </c>
      <c r="B1267" s="125" t="s">
        <v>1311</v>
      </c>
      <c r="C1267" s="126" t="s">
        <v>980</v>
      </c>
      <c r="D1267" s="101" t="s">
        <v>2108</v>
      </c>
      <c r="E1267" s="142"/>
      <c r="F1267" s="191" t="str">
        <f>IF('9 All Base Data'!G1267="Rural Centre","Rural",IF('9 All Base Data'!G1267="Rural (Incl.some Off Shore Islands)","Rural",IF('9 All Base Data'!G1267="Inlet-in TA but not in Urban Area","Rural",IF('9 All Base Data'!G1267="Rural (Incl.some Off Shore Islands)","Rural",IF('9 All Base Data'!G1267="Inlet-not in TA","Rural",IF('9 All Base Data'!G1267="Inland Water not in Urban Area","Rural",IF('9 All Base Data'!G1267="Oceanic-in Region but not in TA","Rural",'9 All Base Data'!G1267)))))))</f>
        <v>Wellington Zone</v>
      </c>
      <c r="G1267" s="177">
        <f>IF('9 All Base Data'!I1267="..C","..C",'9 All Base Data'!I1267*Basecase_Pop_2006)</f>
        <v>2595</v>
      </c>
      <c r="H1267" s="177">
        <f>IF('9 All Base Data'!J1267="..C","..C",'9 All Base Data'!J1267*Basecase_Pop_2006)</f>
        <v>1575</v>
      </c>
      <c r="I1267" s="191">
        <f>IF('9 All Base Data'!L1267="..C","..C",'9 All Base Data'!L1267*Basecase_Pop_2006)</f>
        <v>24</v>
      </c>
      <c r="J1267" s="156">
        <f>IF('9 All Base Data'!$P1267=0,0,('9 All Base Data'!$P1267*Basecase_Pop_2006)/(1+(1/(BaseCase_Mort_AllAdults_30*('9 All Base Data'!$W1267*Basecase_PM10)/10))))</f>
        <v>0.93864074108043682</v>
      </c>
      <c r="K1267" s="156">
        <f>IF('9 All Base Data'!$Q1267=0,0,('9 All Base Data'!$Q1267*Basecase_Pop_2006)/(1+(1/(BaseCase_Mort_Maori_30*('9 All Base Data'!$W1267*Basecase_PM10)/10))))</f>
        <v>0.20508744038155804</v>
      </c>
      <c r="L1267" s="179">
        <f>133/(1+1/(BaseCase_Mort_Child_0_1*'9 All Base Data'!$AB$10/10))*IF('9 All Base Data'!$L1267="..C",0,'9 All Base Data'!L1267/'9 All Base Data'!$L$2022)</f>
        <v>3.5010668527325518E-3</v>
      </c>
      <c r="M1267" s="178">
        <f>IF('9 All Base Data'!$R1267="","",IF('9 All Base Data'!$R1267=0,0,('9 All Base Data'!$R1267*Basecase_Pop_2006)/(1+(1/(BaseCase_CardiacHA_All*('9 All Base Data'!$W1267*Basecase_PM10)/10)))))</f>
        <v>0.17921289221426162</v>
      </c>
      <c r="N1267" s="178">
        <f>IF('9 All Base Data'!$S1267="","",IF('9 All Base Data'!$S1267=0,0,('9 All Base Data'!S1267*Basecase_Pop_2006)/(1+(1/(BaseCase_RespHA_All*('9 All Base Data'!$W1267*Basecase_PM10)/10)))))</f>
        <v>0.19528087669069011</v>
      </c>
      <c r="O1267" s="178">
        <f>IF('9 All Base Data'!$T1267="","",IF('9 All Base Data'!$T1267=0,0,('9 All Base Data'!$T1267*Basecase_Pop_2006)/(1+(1/(BaseCase_RespHA_Child_1_4*('9 All Base Data'!$W1267*Basecase_PM10)/10)))))</f>
        <v>5.0302203158510431E-2</v>
      </c>
      <c r="P1267" s="179">
        <f>IF('9 All Base Data'!$U1267="","",IF('9 All Base Data'!$U1267=0,0,('9 All Base Data'!$U1267*Basecase_Pop_2006)/(1+(1/(BaseCase_RespHA_Child_5_14*('9 All Base Data'!$W1267*Basecase_PM10)/10)))))</f>
        <v>2.4838740733609317E-2</v>
      </c>
      <c r="Q1267" s="156">
        <f>IF('7 Base case Results'!$G1267="..C",0,BaseCase_RADs_All*'7 Base case Results'!$G1267*('9 All Base Data'!$V1267*Basecase_PM10)/10)</f>
        <v>1807.6770000000001</v>
      </c>
      <c r="R1267" s="189">
        <f t="shared" si="200"/>
        <v>3.341561038246355</v>
      </c>
      <c r="S1267" s="178">
        <f t="shared" si="201"/>
        <v>0.73011128775834666</v>
      </c>
      <c r="T1267" s="179">
        <f t="shared" si="202"/>
        <v>1.2463797995727884E-2</v>
      </c>
      <c r="U1267" s="178">
        <f t="shared" si="203"/>
        <v>1.1380018655605614E-3</v>
      </c>
      <c r="V1267" s="178">
        <f t="shared" si="204"/>
        <v>8.8559877579227962E-4</v>
      </c>
      <c r="W1267" s="178">
        <f t="shared" si="205"/>
        <v>2.2812049132384481E-4</v>
      </c>
      <c r="X1267" s="179">
        <f t="shared" si="206"/>
        <v>1.1264368922691825E-4</v>
      </c>
      <c r="Y1267" s="179">
        <f t="shared" si="207"/>
        <v>0.11207597400000001</v>
      </c>
      <c r="Z1267" s="186">
        <f t="shared" si="208"/>
        <v>3.4681244108834361</v>
      </c>
      <c r="AA1267" s="156">
        <f>$J1267*'9 All Base Data'!$Y1267</f>
        <v>0.40923426480584574</v>
      </c>
      <c r="AB1267" s="156">
        <f>$K1267*'9 All Base Data'!$Y1267</f>
        <v>8.9415262104276541E-2</v>
      </c>
      <c r="AC1267" s="178">
        <f>$L1267*'9 All Base Data'!$Y1267</f>
        <v>1.5264162919935967E-3</v>
      </c>
      <c r="AD1267" s="178">
        <f>IF($M1267="","",$M1267*'9 All Base Data'!$Y1267)</f>
        <v>7.8134320170903132E-2</v>
      </c>
      <c r="AE1267" s="178">
        <f>IF($N1267="","",$N1267*'9 All Base Data'!$Y1267)</f>
        <v>8.5139737181200423E-2</v>
      </c>
      <c r="AF1267" s="178">
        <f>IF($O1267="","",$O1267*'9 All Base Data'!$Y1267)</f>
        <v>2.1931058632712004E-2</v>
      </c>
      <c r="AG1267" s="178">
        <f>IF($P1267="","",$P1267*'9 All Base Data'!$Y1267)</f>
        <v>1.0829344346508122E-2</v>
      </c>
      <c r="AH1267" s="167">
        <f>$Q1267*'9 All Base Data'!$Y1267</f>
        <v>788.12194668848588</v>
      </c>
      <c r="AI1267" s="178">
        <f>$R1267*'9 All Base Data'!$Y1267</f>
        <v>1.4568739827088109</v>
      </c>
      <c r="AJ1267" s="178">
        <f>$S1267*'9 All Base Data'!$Y1267</f>
        <v>0.31831833309122448</v>
      </c>
      <c r="AK1267" s="178">
        <f>$T1267*'9 All Base Data'!$Y1267</f>
        <v>5.4340419994972043E-3</v>
      </c>
      <c r="AL1267" s="178">
        <f>IF($U1267="","",$U1267*'9 All Base Data'!$Y1267)</f>
        <v>4.9615293308523487E-4</v>
      </c>
      <c r="AM1267" s="178">
        <f>IF($V1267="","",$V1267*'9 All Base Data'!$Y1267)</f>
        <v>3.8610870811674392E-4</v>
      </c>
      <c r="AN1267" s="178">
        <f>IF($W1267="","",$W1267*'9 All Base Data'!$Y1267)</f>
        <v>9.9457350899348945E-5</v>
      </c>
      <c r="AO1267" s="178">
        <f>IF($X1267="","",$X1267*'9 All Base Data'!$Y1267)</f>
        <v>4.9111076611414334E-5</v>
      </c>
      <c r="AP1267" s="178">
        <f>$Y1267*'9 All Base Data'!$Y1267</f>
        <v>4.8863560694686121E-2</v>
      </c>
      <c r="AQ1267" s="179">
        <f t="shared" si="209"/>
        <v>1.512053847044196</v>
      </c>
    </row>
    <row r="1268" spans="1:43" x14ac:dyDescent="0.25">
      <c r="A1268" s="124">
        <v>574900</v>
      </c>
      <c r="B1268" s="125" t="s">
        <v>1312</v>
      </c>
      <c r="C1268" s="126" t="s">
        <v>980</v>
      </c>
      <c r="D1268" s="101" t="s">
        <v>2108</v>
      </c>
      <c r="E1268" s="142"/>
      <c r="F1268" s="191" t="str">
        <f>IF('9 All Base Data'!G1268="Rural Centre","Rural",IF('9 All Base Data'!G1268="Rural (Incl.some Off Shore Islands)","Rural",IF('9 All Base Data'!G1268="Inlet-in TA but not in Urban Area","Rural",IF('9 All Base Data'!G1268="Rural (Incl.some Off Shore Islands)","Rural",IF('9 All Base Data'!G1268="Inlet-not in TA","Rural",IF('9 All Base Data'!G1268="Inland Water not in Urban Area","Rural",IF('9 All Base Data'!G1268="Oceanic-in Region but not in TA","Rural",'9 All Base Data'!G1268)))))))</f>
        <v>Wellington Zone</v>
      </c>
      <c r="G1268" s="177">
        <f>IF('9 All Base Data'!I1268="..C","..C",'9 All Base Data'!I1268*Basecase_Pop_2006)</f>
        <v>4338</v>
      </c>
      <c r="H1268" s="177">
        <f>IF('9 All Base Data'!J1268="..C","..C",'9 All Base Data'!J1268*Basecase_Pop_2006)</f>
        <v>2556</v>
      </c>
      <c r="I1268" s="191">
        <f>IF('9 All Base Data'!L1268="..C","..C",'9 All Base Data'!L1268*Basecase_Pop_2006)</f>
        <v>84</v>
      </c>
      <c r="J1268" s="156">
        <f>IF('9 All Base Data'!$P1268=0,0,('9 All Base Data'!$P1268*Basecase_Pop_2006)/(1+(1/(BaseCase_Mort_AllAdults_30*('9 All Base Data'!$W1268*Basecase_PM10)/10))))</f>
        <v>1.9048885627808865</v>
      </c>
      <c r="K1268" s="156">
        <f>IF('9 All Base Data'!$Q1268=0,0,('9 All Base Data'!$Q1268*Basecase_Pop_2006)/(1+(1/(BaseCase_Mort_Maori_30*('9 All Base Data'!$W1268*Basecase_PM10)/10))))</f>
        <v>0</v>
      </c>
      <c r="L1268" s="179">
        <f>133/(1+1/(BaseCase_Mort_Child_0_1*'9 All Base Data'!$AB$10/10))*IF('9 All Base Data'!$L1268="..C",0,'9 All Base Data'!L1268/'9 All Base Data'!$L$2022)</f>
        <v>1.2253733984563931E-2</v>
      </c>
      <c r="M1268" s="178">
        <f>IF('9 All Base Data'!$R1268="","",IF('9 All Base Data'!$R1268=0,0,('9 All Base Data'!$R1268*Basecase_Pop_2006)/(1+(1/(BaseCase_CardiacHA_All*('9 All Base Data'!$W1268*Basecase_PM10)/10)))))</f>
        <v>0.16897215551630382</v>
      </c>
      <c r="N1268" s="178">
        <f>IF('9 All Base Data'!$S1268="","",IF('9 All Base Data'!$S1268=0,0,('9 All Base Data'!S1268*Basecase_Pop_2006)/(1+(1/(BaseCase_RespHA_All*('9 All Base Data'!$W1268*Basecase_PM10)/10)))))</f>
        <v>0.2801856056866423</v>
      </c>
      <c r="O1268" s="178">
        <f>IF('9 All Base Data'!$T1268="","",IF('9 All Base Data'!$T1268=0,0,('9 All Base Data'!$T1268*Basecase_Pop_2006)/(1+(1/(BaseCase_RespHA_Child_1_4*('9 All Base Data'!$W1268*Basecase_PM10)/10)))))</f>
        <v>0.10898810684343926</v>
      </c>
      <c r="P1268" s="179">
        <f>IF('9 All Base Data'!$U1268="","",IF('9 All Base Data'!$U1268=0,0,('9 All Base Data'!$U1268*Basecase_Pop_2006)/(1+(1/(BaseCase_RespHA_Child_5_14*('9 All Base Data'!$W1268*Basecase_PM10)/10)))))</f>
        <v>6.2096851834023296E-2</v>
      </c>
      <c r="Q1268" s="156">
        <f>IF('7 Base case Results'!$G1268="..C",0,BaseCase_RADs_All*'7 Base case Results'!$G1268*('9 All Base Data'!$V1268*Basecase_PM10)/10)</f>
        <v>3021.8508000000002</v>
      </c>
      <c r="R1268" s="189">
        <f t="shared" si="200"/>
        <v>6.781403283499956</v>
      </c>
      <c r="S1268" s="178">
        <f t="shared" si="201"/>
        <v>0</v>
      </c>
      <c r="T1268" s="179">
        <f t="shared" si="202"/>
        <v>4.36232929850476E-2</v>
      </c>
      <c r="U1268" s="178">
        <f t="shared" si="203"/>
        <v>1.0729731875285292E-3</v>
      </c>
      <c r="V1268" s="178">
        <f t="shared" si="204"/>
        <v>1.270641721788923E-3</v>
      </c>
      <c r="W1268" s="178">
        <f t="shared" si="205"/>
        <v>4.942610645349971E-4</v>
      </c>
      <c r="X1268" s="179">
        <f t="shared" si="206"/>
        <v>2.8160922306729564E-4</v>
      </c>
      <c r="Y1268" s="179">
        <f t="shared" si="207"/>
        <v>0.18735474960000001</v>
      </c>
      <c r="Z1268" s="186">
        <f t="shared" si="208"/>
        <v>7.0147249409943209</v>
      </c>
      <c r="AA1268" s="156">
        <f>$J1268*'9 All Base Data'!$Y1268</f>
        <v>0.83050483151774579</v>
      </c>
      <c r="AB1268" s="156">
        <f>$K1268*'9 All Base Data'!$Y1268</f>
        <v>0</v>
      </c>
      <c r="AC1268" s="178">
        <f>$L1268*'9 All Base Data'!$Y1268</f>
        <v>5.3424570219775883E-3</v>
      </c>
      <c r="AD1268" s="178">
        <f>IF($M1268="","",$M1268*'9 All Base Data'!$Y1268)</f>
        <v>7.3669501875422955E-2</v>
      </c>
      <c r="AE1268" s="178">
        <f>IF($N1268="","",$N1268*'9 All Base Data'!$Y1268)</f>
        <v>0.12215701421650495</v>
      </c>
      <c r="AF1268" s="178">
        <f>IF($O1268="","",$O1268*'9 All Base Data'!$Y1268)</f>
        <v>4.7517293704209346E-2</v>
      </c>
      <c r="AG1268" s="178">
        <f>IF($P1268="","",$P1268*'9 All Base Data'!$Y1268)</f>
        <v>2.7073360866270307E-2</v>
      </c>
      <c r="AH1268" s="167">
        <f>$Q1268*'9 All Base Data'!$Y1268</f>
        <v>1317.484780244567</v>
      </c>
      <c r="AI1268" s="178">
        <f>$R1268*'9 All Base Data'!$Y1268</f>
        <v>2.9565972002031753</v>
      </c>
      <c r="AJ1268" s="178">
        <f>$S1268*'9 All Base Data'!$Y1268</f>
        <v>0</v>
      </c>
      <c r="AK1268" s="178">
        <f>$T1268*'9 All Base Data'!$Y1268</f>
        <v>1.9019146998240217E-2</v>
      </c>
      <c r="AL1268" s="178">
        <f>IF($U1268="","",$U1268*'9 All Base Data'!$Y1268)</f>
        <v>4.678013369089357E-4</v>
      </c>
      <c r="AM1268" s="178">
        <f>IF($V1268="","",$V1268*'9 All Base Data'!$Y1268)</f>
        <v>5.5398205947185003E-4</v>
      </c>
      <c r="AN1268" s="178">
        <f>IF($W1268="","",$W1268*'9 All Base Data'!$Y1268)</f>
        <v>2.154909269485894E-4</v>
      </c>
      <c r="AO1268" s="178">
        <f>IF($X1268="","",$X1268*'9 All Base Data'!$Y1268)</f>
        <v>1.2277769152853584E-4</v>
      </c>
      <c r="AP1268" s="178">
        <f>$Y1268*'9 All Base Data'!$Y1268</f>
        <v>8.1684056375163155E-2</v>
      </c>
      <c r="AQ1268" s="179">
        <f t="shared" si="209"/>
        <v>3.0583221869729598</v>
      </c>
    </row>
    <row r="1269" spans="1:43" x14ac:dyDescent="0.25">
      <c r="A1269" s="124">
        <v>575000</v>
      </c>
      <c r="B1269" s="125" t="s">
        <v>1313</v>
      </c>
      <c r="C1269" s="126" t="s">
        <v>980</v>
      </c>
      <c r="D1269" s="101" t="s">
        <v>2108</v>
      </c>
      <c r="E1269" s="142"/>
      <c r="F1269" s="191" t="str">
        <f>IF('9 All Base Data'!G1269="Rural Centre","Rural",IF('9 All Base Data'!G1269="Rural (Incl.some Off Shore Islands)","Rural",IF('9 All Base Data'!G1269="Inlet-in TA but not in Urban Area","Rural",IF('9 All Base Data'!G1269="Rural (Incl.some Off Shore Islands)","Rural",IF('9 All Base Data'!G1269="Inlet-not in TA","Rural",IF('9 All Base Data'!G1269="Inland Water not in Urban Area","Rural",IF('9 All Base Data'!G1269="Oceanic-in Region but not in TA","Rural",'9 All Base Data'!G1269)))))))</f>
        <v>Wellington Zone</v>
      </c>
      <c r="G1269" s="177">
        <f>IF('9 All Base Data'!I1269="..C","..C",'9 All Base Data'!I1269*Basecase_Pop_2006)</f>
        <v>3504</v>
      </c>
      <c r="H1269" s="177">
        <f>IF('9 All Base Data'!J1269="..C","..C",'9 All Base Data'!J1269*Basecase_Pop_2006)</f>
        <v>2199</v>
      </c>
      <c r="I1269" s="191">
        <f>IF('9 All Base Data'!L1269="..C","..C",'9 All Base Data'!L1269*Basecase_Pop_2006)</f>
        <v>39</v>
      </c>
      <c r="J1269" s="156">
        <f>IF('9 All Base Data'!$P1269=0,0,('9 All Base Data'!$P1269*Basecase_Pop_2006)/(1+(1/(BaseCase_Mort_AllAdults_30*('9 All Base Data'!$W1269*Basecase_PM10)/10))))</f>
        <v>0.82821241860038541</v>
      </c>
      <c r="K1269" s="156">
        <f>IF('9 All Base Data'!$Q1269=0,0,('9 All Base Data'!$Q1269*Basecase_Pop_2006)/(1+(1/(BaseCase_Mort_Maori_30*('9 All Base Data'!$W1269*Basecase_PM10)/10))))</f>
        <v>6.8362480127186015E-2</v>
      </c>
      <c r="L1269" s="179">
        <f>133/(1+1/(BaseCase_Mort_Child_0_1*'9 All Base Data'!$AB$10/10))*IF('9 All Base Data'!$L1269="..C",0,'9 All Base Data'!L1269/'9 All Base Data'!$L$2022)</f>
        <v>5.6892336356903963E-3</v>
      </c>
      <c r="M1269" s="178">
        <f>IF('9 All Base Data'!$R1269="","",IF('9 All Base Data'!$R1269=0,0,('9 All Base Data'!$R1269*Basecase_Pop_2006)/(1+(1/(BaseCase_CardiacHA_All*('9 All Base Data'!$W1269*Basecase_PM10)/10)))))</f>
        <v>0.22273602318058233</v>
      </c>
      <c r="N1269" s="178">
        <f>IF('9 All Base Data'!$S1269="","",IF('9 All Base Data'!$S1269=0,0,('9 All Base Data'!S1269*Basecase_Pop_2006)/(1+(1/(BaseCase_RespHA_All*('9 All Base Data'!$W1269*Basecase_PM10)/10)))))</f>
        <v>0.33537367953401126</v>
      </c>
      <c r="O1269" s="178">
        <f>IF('9 All Base Data'!$T1269="","",IF('9 All Base Data'!$T1269=0,0,('9 All Base Data'!$T1269*Basecase_Pop_2006)/(1+(1/(BaseCase_RespHA_Child_1_4*('9 All Base Data'!$W1269*Basecase_PM10)/10)))))</f>
        <v>7.5453304737765653E-2</v>
      </c>
      <c r="P1269" s="179">
        <f>IF('9 All Base Data'!$U1269="","",IF('9 All Base Data'!$U1269=0,0,('9 All Base Data'!$U1269*Basecase_Pop_2006)/(1+(1/(BaseCase_RespHA_Child_5_14*('9 All Base Data'!$W1269*Basecase_PM10)/10)))))</f>
        <v>7.4516222200827958E-2</v>
      </c>
      <c r="Q1269" s="156">
        <f>IF('7 Base case Results'!$G1269="..C",0,BaseCase_RADs_All*'7 Base case Results'!$G1269*('9 All Base Data'!$V1269*Basecase_PM10)/10)</f>
        <v>2440.8864000000003</v>
      </c>
      <c r="R1269" s="189">
        <f t="shared" si="200"/>
        <v>2.948436210217372</v>
      </c>
      <c r="S1269" s="178">
        <f t="shared" si="201"/>
        <v>0.24337042925278224</v>
      </c>
      <c r="T1269" s="179">
        <f t="shared" si="202"/>
        <v>2.0253671743057811E-2</v>
      </c>
      <c r="U1269" s="178">
        <f t="shared" si="203"/>
        <v>1.414373747196698E-3</v>
      </c>
      <c r="V1269" s="178">
        <f t="shared" si="204"/>
        <v>1.520919636686741E-3</v>
      </c>
      <c r="W1269" s="178">
        <f t="shared" si="205"/>
        <v>3.4218073698576721E-4</v>
      </c>
      <c r="X1269" s="179">
        <f t="shared" si="206"/>
        <v>3.379310676807548E-4</v>
      </c>
      <c r="Y1269" s="179">
        <f t="shared" si="207"/>
        <v>0.1513349568</v>
      </c>
      <c r="Z1269" s="186">
        <f t="shared" si="208"/>
        <v>3.1229601321443132</v>
      </c>
      <c r="AA1269" s="156">
        <f>$J1269*'9 All Base Data'!$Y1269</f>
        <v>0.36108905718162859</v>
      </c>
      <c r="AB1269" s="156">
        <f>$K1269*'9 All Base Data'!$Y1269</f>
        <v>2.9805087368092179E-2</v>
      </c>
      <c r="AC1269" s="178">
        <f>$L1269*'9 All Base Data'!$Y1269</f>
        <v>2.4804264744895947E-3</v>
      </c>
      <c r="AD1269" s="178">
        <f>IF($M1269="","",$M1269*'9 All Base Data'!$Y1269)</f>
        <v>9.71097979266939E-2</v>
      </c>
      <c r="AE1269" s="178">
        <f>IF($N1269="","",$N1269*'9 All Base Data'!$Y1269)</f>
        <v>0.1462182442894529</v>
      </c>
      <c r="AF1269" s="178">
        <f>IF($O1269="","",$O1269*'9 All Base Data'!$Y1269)</f>
        <v>3.289658794906801E-2</v>
      </c>
      <c r="AG1269" s="178">
        <f>IF($P1269="","",$P1269*'9 All Base Data'!$Y1269)</f>
        <v>3.2488033039524369E-2</v>
      </c>
      <c r="AH1269" s="167">
        <f>$Q1269*'9 All Base Data'!$Y1269</f>
        <v>1064.1924089389036</v>
      </c>
      <c r="AI1269" s="178">
        <f>$R1269*'9 All Base Data'!$Y1269</f>
        <v>1.2854770435665979</v>
      </c>
      <c r="AJ1269" s="178">
        <f>$S1269*'9 All Base Data'!$Y1269</f>
        <v>0.10610611103040817</v>
      </c>
      <c r="AK1269" s="178">
        <f>$T1269*'9 All Base Data'!$Y1269</f>
        <v>8.8303182491829557E-3</v>
      </c>
      <c r="AL1269" s="178">
        <f>IF($U1269="","",$U1269*'9 All Base Data'!$Y1269)</f>
        <v>6.166472168345063E-4</v>
      </c>
      <c r="AM1269" s="178">
        <f>IF($V1269="","",$V1269*'9 All Base Data'!$Y1269)</f>
        <v>6.6309973785266883E-4</v>
      </c>
      <c r="AN1269" s="178">
        <f>IF($W1269="","",$W1269*'9 All Base Data'!$Y1269)</f>
        <v>1.491860263490234E-4</v>
      </c>
      <c r="AO1269" s="178">
        <f>IF($X1269="","",$X1269*'9 All Base Data'!$Y1269)</f>
        <v>1.4733322983424303E-4</v>
      </c>
      <c r="AP1269" s="178">
        <f>$Y1269*'9 All Base Data'!$Y1269</f>
        <v>6.5979929354212014E-2</v>
      </c>
      <c r="AQ1269" s="179">
        <f t="shared" si="209"/>
        <v>1.3615670381246801</v>
      </c>
    </row>
    <row r="1270" spans="1:43" x14ac:dyDescent="0.25">
      <c r="A1270" s="124">
        <v>575100</v>
      </c>
      <c r="B1270" s="125" t="s">
        <v>1314</v>
      </c>
      <c r="C1270" s="126" t="s">
        <v>980</v>
      </c>
      <c r="D1270" s="101" t="s">
        <v>2108</v>
      </c>
      <c r="E1270" s="142"/>
      <c r="F1270" s="191" t="str">
        <f>IF('9 All Base Data'!G1270="Rural Centre","Rural",IF('9 All Base Data'!G1270="Rural (Incl.some Off Shore Islands)","Rural",IF('9 All Base Data'!G1270="Inlet-in TA but not in Urban Area","Rural",IF('9 All Base Data'!G1270="Rural (Incl.some Off Shore Islands)","Rural",IF('9 All Base Data'!G1270="Inlet-not in TA","Rural",IF('9 All Base Data'!G1270="Inland Water not in Urban Area","Rural",IF('9 All Base Data'!G1270="Oceanic-in Region but not in TA","Rural",'9 All Base Data'!G1270)))))))</f>
        <v>Wellington Zone</v>
      </c>
      <c r="G1270" s="177">
        <f>IF('9 All Base Data'!I1270="..C","..C",'9 All Base Data'!I1270*Basecase_Pop_2006)</f>
        <v>4248</v>
      </c>
      <c r="H1270" s="177">
        <f>IF('9 All Base Data'!J1270="..C","..C",'9 All Base Data'!J1270*Basecase_Pop_2006)</f>
        <v>2511</v>
      </c>
      <c r="I1270" s="191">
        <f>IF('9 All Base Data'!L1270="..C","..C",'9 All Base Data'!L1270*Basecase_Pop_2006)</f>
        <v>54</v>
      </c>
      <c r="J1270" s="156">
        <f>IF('9 All Base Data'!$P1270=0,0,('9 All Base Data'!$P1270*Basecase_Pop_2006)/(1+(1/(BaseCase_Mort_AllAdults_30*('9 All Base Data'!$W1270*Basecase_PM10)/10))))</f>
        <v>3.0091717875814004</v>
      </c>
      <c r="K1270" s="156">
        <f>IF('9 All Base Data'!$Q1270=0,0,('9 All Base Data'!$Q1270*Basecase_Pop_2006)/(1+(1/(BaseCase_Mort_Maori_30*('9 All Base Data'!$W1270*Basecase_PM10)/10))))</f>
        <v>0.13672496025437203</v>
      </c>
      <c r="L1270" s="179">
        <f>133/(1+1/(BaseCase_Mort_Child_0_1*'9 All Base Data'!$AB$10/10))*IF('9 All Base Data'!$L1270="..C",0,'9 All Base Data'!L1270/'9 All Base Data'!$L$2022)</f>
        <v>7.8774004186482408E-3</v>
      </c>
      <c r="M1270" s="178">
        <f>IF('9 All Base Data'!$R1270="","",IF('9 All Base Data'!$R1270=0,0,('9 All Base Data'!$R1270*Basecase_Pop_2006)/(1+(1/(BaseCase_CardiacHA_All*('9 All Base Data'!$W1270*Basecase_PM10)/10)))))</f>
        <v>0.12032865620100423</v>
      </c>
      <c r="N1270" s="178">
        <f>IF('9 All Base Data'!$S1270="","",IF('9 All Base Data'!$S1270=0,0,('9 All Base Data'!S1270*Basecase_Pop_2006)/(1+(1/(BaseCase_RespHA_All*('9 All Base Data'!$W1270*Basecase_PM10)/10)))))</f>
        <v>0.12311185704413072</v>
      </c>
      <c r="O1270" s="178">
        <f>IF('9 All Base Data'!$T1270="","",IF('9 All Base Data'!$T1270=0,0,('9 All Base Data'!$T1270*Basecase_Pop_2006)/(1+(1/(BaseCase_RespHA_Child_1_4*('9 All Base Data'!$W1270*Basecase_PM10)/10)))))</f>
        <v>5.0302203158510431E-2</v>
      </c>
      <c r="P1270" s="179">
        <f>IF('9 All Base Data'!$U1270="","",IF('9 All Base Data'!$U1270=0,0,('9 All Base Data'!$U1270*Basecase_Pop_2006)/(1+(1/(BaseCase_RespHA_Child_5_14*('9 All Base Data'!$W1270*Basecase_PM10)/10)))))</f>
        <v>1.2419370366804659E-2</v>
      </c>
      <c r="Q1270" s="156">
        <f>IF('7 Base case Results'!$G1270="..C",0,BaseCase_RADs_All*'7 Base case Results'!$G1270*('9 All Base Data'!$V1270*Basecase_PM10)/10)</f>
        <v>2959.1568000000002</v>
      </c>
      <c r="R1270" s="189">
        <f t="shared" si="200"/>
        <v>10.712651563789786</v>
      </c>
      <c r="S1270" s="178">
        <f t="shared" si="201"/>
        <v>0.48674085850556448</v>
      </c>
      <c r="T1270" s="179">
        <f t="shared" si="202"/>
        <v>2.8043545490387737E-2</v>
      </c>
      <c r="U1270" s="178">
        <f t="shared" si="203"/>
        <v>7.640869668763769E-4</v>
      </c>
      <c r="V1270" s="178">
        <f t="shared" si="204"/>
        <v>5.583122716951328E-4</v>
      </c>
      <c r="W1270" s="178">
        <f t="shared" si="205"/>
        <v>2.2812049132384481E-4</v>
      </c>
      <c r="X1270" s="179">
        <f t="shared" si="206"/>
        <v>5.6321844613459127E-5</v>
      </c>
      <c r="Y1270" s="179">
        <f t="shared" si="207"/>
        <v>0.18346772160000002</v>
      </c>
      <c r="Z1270" s="186">
        <f t="shared" si="208"/>
        <v>10.925485230118744</v>
      </c>
      <c r="AA1270" s="156">
        <f>$J1270*'9 All Base Data'!$Y1270</f>
        <v>1.3119569077599174</v>
      </c>
      <c r="AB1270" s="156">
        <f>$K1270*'9 All Base Data'!$Y1270</f>
        <v>5.9610174736184358E-2</v>
      </c>
      <c r="AC1270" s="178">
        <f>$L1270*'9 All Base Data'!$Y1270</f>
        <v>3.4344366569855921E-3</v>
      </c>
      <c r="AD1270" s="178">
        <f>IF($M1270="","",$M1270*'9 All Base Data'!$Y1270)</f>
        <v>5.2461614971892098E-2</v>
      </c>
      <c r="AE1270" s="178">
        <f>IF($N1270="","",$N1270*'9 All Base Data'!$Y1270)</f>
        <v>5.3675051701191571E-2</v>
      </c>
      <c r="AF1270" s="178">
        <f>IF($O1270="","",$O1270*'9 All Base Data'!$Y1270)</f>
        <v>2.1931058632712004E-2</v>
      </c>
      <c r="AG1270" s="178">
        <f>IF($P1270="","",$P1270*'9 All Base Data'!$Y1270)</f>
        <v>5.414672173254061E-3</v>
      </c>
      <c r="AH1270" s="167">
        <f>$Q1270*'9 All Base Data'!$Y1270</f>
        <v>1290.1510711108624</v>
      </c>
      <c r="AI1270" s="178">
        <f>$R1270*'9 All Base Data'!$Y1270</f>
        <v>4.6705665916253052</v>
      </c>
      <c r="AJ1270" s="178">
        <f>$S1270*'9 All Base Data'!$Y1270</f>
        <v>0.21221222206081633</v>
      </c>
      <c r="AK1270" s="178">
        <f>$T1270*'9 All Base Data'!$Y1270</f>
        <v>1.2226594498868709E-2</v>
      </c>
      <c r="AL1270" s="178">
        <f>IF($U1270="","",$U1270*'9 All Base Data'!$Y1270)</f>
        <v>3.3313125507151482E-4</v>
      </c>
      <c r="AM1270" s="178">
        <f>IF($V1270="","",$V1270*'9 All Base Data'!$Y1270)</f>
        <v>2.4341635946490377E-4</v>
      </c>
      <c r="AN1270" s="178">
        <f>IF($W1270="","",$W1270*'9 All Base Data'!$Y1270)</f>
        <v>9.9457350899348945E-5</v>
      </c>
      <c r="AO1270" s="178">
        <f>IF($X1270="","",$X1270*'9 All Base Data'!$Y1270)</f>
        <v>2.4555538305707167E-5</v>
      </c>
      <c r="AP1270" s="178">
        <f>$Y1270*'9 All Base Data'!$Y1270</f>
        <v>7.9989366408873469E-2</v>
      </c>
      <c r="AQ1270" s="179">
        <f t="shared" si="209"/>
        <v>4.7633591001475839</v>
      </c>
    </row>
    <row r="1271" spans="1:43" x14ac:dyDescent="0.25">
      <c r="A1271" s="124">
        <v>575200</v>
      </c>
      <c r="B1271" s="125" t="s">
        <v>1315</v>
      </c>
      <c r="C1271" s="126" t="s">
        <v>980</v>
      </c>
      <c r="D1271" s="101" t="s">
        <v>2108</v>
      </c>
      <c r="E1271" s="142"/>
      <c r="F1271" s="191" t="str">
        <f>IF('9 All Base Data'!G1271="Rural Centre","Rural",IF('9 All Base Data'!G1271="Rural (Incl.some Off Shore Islands)","Rural",IF('9 All Base Data'!G1271="Inlet-in TA but not in Urban Area","Rural",IF('9 All Base Data'!G1271="Rural (Incl.some Off Shore Islands)","Rural",IF('9 All Base Data'!G1271="Inlet-not in TA","Rural",IF('9 All Base Data'!G1271="Inland Water not in Urban Area","Rural",IF('9 All Base Data'!G1271="Oceanic-in Region but not in TA","Rural",'9 All Base Data'!G1271)))))))</f>
        <v>Wellington Zone</v>
      </c>
      <c r="G1271" s="177">
        <f>IF('9 All Base Data'!I1271="..C","..C",'9 All Base Data'!I1271*Basecase_Pop_2006)</f>
        <v>2694</v>
      </c>
      <c r="H1271" s="177">
        <f>IF('9 All Base Data'!J1271="..C","..C",'9 All Base Data'!J1271*Basecase_Pop_2006)</f>
        <v>1425</v>
      </c>
      <c r="I1271" s="191">
        <f>IF('9 All Base Data'!L1271="..C","..C",'9 All Base Data'!L1271*Basecase_Pop_2006)</f>
        <v>24</v>
      </c>
      <c r="J1271" s="156">
        <f>IF('9 All Base Data'!$P1271=0,0,('9 All Base Data'!$P1271*Basecase_Pop_2006)/(1+(1/(BaseCase_Mort_AllAdults_30*('9 All Base Data'!$W1271*Basecase_PM10)/10))))</f>
        <v>0.96624782170044954</v>
      </c>
      <c r="K1271" s="156">
        <f>IF('9 All Base Data'!$Q1271=0,0,('9 All Base Data'!$Q1271*Basecase_Pop_2006)/(1+(1/(BaseCase_Mort_Maori_30*('9 All Base Data'!$W1271*Basecase_PM10)/10))))</f>
        <v>0</v>
      </c>
      <c r="L1271" s="179">
        <f>133/(1+1/(BaseCase_Mort_Child_0_1*'9 All Base Data'!$AB$10/10))*IF('9 All Base Data'!$L1271="..C",0,'9 All Base Data'!L1271/'9 All Base Data'!$L$2022)</f>
        <v>3.5010668527325518E-3</v>
      </c>
      <c r="M1271" s="178">
        <f>IF('9 All Base Data'!$R1271="","",IF('9 All Base Data'!$R1271=0,0,('9 All Base Data'!$R1271*Basecase_Pop_2006)/(1+(1/(BaseCase_CardiacHA_All*('9 All Base Data'!$W1271*Basecase_PM10)/10)))))</f>
        <v>9.4726814456109726E-2</v>
      </c>
      <c r="N1271" s="178">
        <f>IF('9 All Base Data'!$S1271="","",IF('9 All Base Data'!$S1271=0,0,('9 All Base Data'!S1271*Basecase_Pop_2006)/(1+(1/(BaseCase_RespHA_All*('9 All Base Data'!$W1271*Basecase_PM10)/10)))))</f>
        <v>0.12311185704413072</v>
      </c>
      <c r="O1271" s="178">
        <f>IF('9 All Base Data'!$T1271="","",IF('9 All Base Data'!$T1271=0,0,('9 All Base Data'!$T1271*Basecase_Pop_2006)/(1+(1/(BaseCase_RespHA_Child_1_4*('9 All Base Data'!$W1271*Basecase_PM10)/10)))))</f>
        <v>5.0302203158510431E-2</v>
      </c>
      <c r="P1271" s="179">
        <f>IF('9 All Base Data'!$U1271="","",IF('9 All Base Data'!$U1271=0,0,('9 All Base Data'!$U1271*Basecase_Pop_2006)/(1+(1/(BaseCase_RespHA_Child_5_14*('9 All Base Data'!$W1271*Basecase_PM10)/10)))))</f>
        <v>2.4838740733609317E-2</v>
      </c>
      <c r="Q1271" s="156">
        <f>IF('7 Base case Results'!$G1271="..C",0,BaseCase_RADs_All*'7 Base case Results'!$G1271*('9 All Base Data'!$V1271*Basecase_PM10)/10)</f>
        <v>1876.6403999999998</v>
      </c>
      <c r="R1271" s="189">
        <f t="shared" si="200"/>
        <v>3.4398422452536002</v>
      </c>
      <c r="S1271" s="178">
        <f t="shared" si="201"/>
        <v>0</v>
      </c>
      <c r="T1271" s="179">
        <f t="shared" si="202"/>
        <v>1.2463797995727884E-2</v>
      </c>
      <c r="U1271" s="178">
        <f t="shared" si="203"/>
        <v>6.0151527179629679E-4</v>
      </c>
      <c r="V1271" s="178">
        <f t="shared" si="204"/>
        <v>5.583122716951328E-4</v>
      </c>
      <c r="W1271" s="178">
        <f t="shared" si="205"/>
        <v>2.2812049132384481E-4</v>
      </c>
      <c r="X1271" s="179">
        <f t="shared" si="206"/>
        <v>1.1264368922691825E-4</v>
      </c>
      <c r="Y1271" s="179">
        <f t="shared" si="207"/>
        <v>0.1163517048</v>
      </c>
      <c r="Z1271" s="186">
        <f t="shared" si="208"/>
        <v>3.5698175755928196</v>
      </c>
      <c r="AA1271" s="156">
        <f>$J1271*'9 All Base Data'!$Y1271</f>
        <v>0.4212705667119</v>
      </c>
      <c r="AB1271" s="156">
        <f>$K1271*'9 All Base Data'!$Y1271</f>
        <v>0</v>
      </c>
      <c r="AC1271" s="178">
        <f>$L1271*'9 All Base Data'!$Y1271</f>
        <v>1.5264162919935967E-3</v>
      </c>
      <c r="AD1271" s="178">
        <f>IF($M1271="","",$M1271*'9 All Base Data'!$Y1271)</f>
        <v>4.1299569233191655E-2</v>
      </c>
      <c r="AE1271" s="178">
        <f>IF($N1271="","",$N1271*'9 All Base Data'!$Y1271)</f>
        <v>5.3675051701191571E-2</v>
      </c>
      <c r="AF1271" s="178">
        <f>IF($O1271="","",$O1271*'9 All Base Data'!$Y1271)</f>
        <v>2.1931058632712004E-2</v>
      </c>
      <c r="AG1271" s="178">
        <f>IF($P1271="","",$P1271*'9 All Base Data'!$Y1271)</f>
        <v>1.0829344346508122E-2</v>
      </c>
      <c r="AH1271" s="167">
        <f>$Q1271*'9 All Base Data'!$Y1271</f>
        <v>818.1890267355609</v>
      </c>
      <c r="AI1271" s="178">
        <f>$R1271*'9 All Base Data'!$Y1271</f>
        <v>1.4997232174943638</v>
      </c>
      <c r="AJ1271" s="178">
        <f>$S1271*'9 All Base Data'!$Y1271</f>
        <v>0</v>
      </c>
      <c r="AK1271" s="178">
        <f>$T1271*'9 All Base Data'!$Y1271</f>
        <v>5.4340419994972043E-3</v>
      </c>
      <c r="AL1271" s="178">
        <f>IF($U1271="","",$U1271*'9 All Base Data'!$Y1271)</f>
        <v>2.6225226463076704E-4</v>
      </c>
      <c r="AM1271" s="178">
        <f>IF($V1271="","",$V1271*'9 All Base Data'!$Y1271)</f>
        <v>2.4341635946490377E-4</v>
      </c>
      <c r="AN1271" s="178">
        <f>IF($W1271="","",$W1271*'9 All Base Data'!$Y1271)</f>
        <v>9.9457350899348945E-5</v>
      </c>
      <c r="AO1271" s="178">
        <f>IF($X1271="","",$X1271*'9 All Base Data'!$Y1271)</f>
        <v>4.9111076611414334E-5</v>
      </c>
      <c r="AP1271" s="178">
        <f>$Y1271*'9 All Base Data'!$Y1271</f>
        <v>5.0727719657604781E-2</v>
      </c>
      <c r="AQ1271" s="179">
        <f t="shared" si="209"/>
        <v>1.5563906477755614</v>
      </c>
    </row>
    <row r="1272" spans="1:43" x14ac:dyDescent="0.25">
      <c r="A1272" s="124">
        <v>575300</v>
      </c>
      <c r="B1272" s="125" t="s">
        <v>1316</v>
      </c>
      <c r="C1272" s="126" t="s">
        <v>980</v>
      </c>
      <c r="D1272" s="101" t="s">
        <v>2108</v>
      </c>
      <c r="E1272" s="142"/>
      <c r="F1272" s="191" t="str">
        <f>IF('9 All Base Data'!G1272="Rural Centre","Rural",IF('9 All Base Data'!G1272="Rural (Incl.some Off Shore Islands)","Rural",IF('9 All Base Data'!G1272="Inlet-in TA but not in Urban Area","Rural",IF('9 All Base Data'!G1272="Rural (Incl.some Off Shore Islands)","Rural",IF('9 All Base Data'!G1272="Inlet-not in TA","Rural",IF('9 All Base Data'!G1272="Inland Water not in Urban Area","Rural",IF('9 All Base Data'!G1272="Oceanic-in Region but not in TA","Rural",'9 All Base Data'!G1272)))))))</f>
        <v>Wellington Zone</v>
      </c>
      <c r="G1272" s="177">
        <f>IF('9 All Base Data'!I1272="..C","..C",'9 All Base Data'!I1272*Basecase_Pop_2006)</f>
        <v>3615</v>
      </c>
      <c r="H1272" s="177">
        <f>IF('9 All Base Data'!J1272="..C","..C",'9 All Base Data'!J1272*Basecase_Pop_2006)</f>
        <v>1557</v>
      </c>
      <c r="I1272" s="191">
        <f>IF('9 All Base Data'!L1272="..C","..C",'9 All Base Data'!L1272*Basecase_Pop_2006)</f>
        <v>15</v>
      </c>
      <c r="J1272" s="156">
        <f>IF('9 All Base Data'!$P1272=0,0,('9 All Base Data'!$P1272*Basecase_Pop_2006)/(1+(1/(BaseCase_Mort_AllAdults_30*('9 All Base Data'!$W1272*Basecase_PM10)/10))))</f>
        <v>0.44171328992020553</v>
      </c>
      <c r="K1272" s="156">
        <f>IF('9 All Base Data'!$Q1272=0,0,('9 All Base Data'!$Q1272*Basecase_Pop_2006)/(1+(1/(BaseCase_Mort_Maori_30*('9 All Base Data'!$W1272*Basecase_PM10)/10))))</f>
        <v>6.8362480127186015E-2</v>
      </c>
      <c r="L1272" s="179">
        <f>133/(1+1/(BaseCase_Mort_Child_0_1*'9 All Base Data'!$AB$10/10))*IF('9 All Base Data'!$L1272="..C",0,'9 All Base Data'!L1272/'9 All Base Data'!$L$2022)</f>
        <v>2.1881667829578449E-3</v>
      </c>
      <c r="M1272" s="178">
        <f>IF('9 All Base Data'!$R1272="","",IF('9 All Base Data'!$R1272=0,0,('9 All Base Data'!$R1272*Basecase_Pop_2006)/(1+(1/(BaseCase_CardiacHA_All*('9 All Base Data'!$W1272*Basecase_PM10)/10)))))</f>
        <v>6.9124972711215205E-2</v>
      </c>
      <c r="N1272" s="178">
        <f>IF('9 All Base Data'!$S1272="","",IF('9 All Base Data'!$S1272=0,0,('9 All Base Data'!S1272*Basecase_Pop_2006)/(1+(1/(BaseCase_RespHA_All*('9 All Base Data'!$W1272*Basecase_PM10)/10)))))</f>
        <v>0.17829993089149968</v>
      </c>
      <c r="O1272" s="178">
        <f>IF('9 All Base Data'!$T1272="","",IF('9 All Base Data'!$T1272=0,0,('9 All Base Data'!$T1272*Basecase_Pop_2006)/(1+(1/(BaseCase_RespHA_Child_1_4*('9 All Base Data'!$W1272*Basecase_PM10)/10)))))</f>
        <v>3.3534802105673618E-2</v>
      </c>
      <c r="P1272" s="179">
        <f>IF('9 All Base Data'!$U1272="","",IF('9 All Base Data'!$U1272=0,0,('9 All Base Data'!$U1272*Basecase_Pop_2006)/(1+(1/(BaseCase_RespHA_Child_5_14*('9 All Base Data'!$W1272*Basecase_PM10)/10)))))</f>
        <v>3.7258111100413979E-2</v>
      </c>
      <c r="Q1272" s="156">
        <f>IF('7 Base case Results'!$G1272="..C",0,BaseCase_RADs_All*'7 Base case Results'!$G1272*('9 All Base Data'!$V1272*Basecase_PM10)/10)</f>
        <v>2518.2089999999998</v>
      </c>
      <c r="R1272" s="189">
        <f t="shared" si="200"/>
        <v>1.5724993121159316</v>
      </c>
      <c r="S1272" s="178">
        <f t="shared" si="201"/>
        <v>0.24337042925278224</v>
      </c>
      <c r="T1272" s="179">
        <f t="shared" si="202"/>
        <v>7.7898737473299281E-3</v>
      </c>
      <c r="U1272" s="178">
        <f t="shared" si="203"/>
        <v>4.3894357671621657E-4</v>
      </c>
      <c r="V1272" s="178">
        <f t="shared" si="204"/>
        <v>8.0859018659295103E-4</v>
      </c>
      <c r="W1272" s="178">
        <f t="shared" si="205"/>
        <v>1.5208032754922984E-4</v>
      </c>
      <c r="X1272" s="179">
        <f t="shared" si="206"/>
        <v>1.689655338403774E-4</v>
      </c>
      <c r="Y1272" s="179">
        <f t="shared" si="207"/>
        <v>0.15612895799999998</v>
      </c>
      <c r="Z1272" s="186">
        <f t="shared" si="208"/>
        <v>1.7376656776265706</v>
      </c>
      <c r="AA1272" s="156">
        <f>$J1272*'9 All Base Data'!$Y1272</f>
        <v>0.19258083049686858</v>
      </c>
      <c r="AB1272" s="156">
        <f>$K1272*'9 All Base Data'!$Y1272</f>
        <v>2.9805087368092179E-2</v>
      </c>
      <c r="AC1272" s="178">
        <f>$L1272*'9 All Base Data'!$Y1272</f>
        <v>9.5401018249599795E-4</v>
      </c>
      <c r="AD1272" s="178">
        <f>IF($M1272="","",$M1272*'9 All Base Data'!$Y1272)</f>
        <v>3.0137523494491208E-2</v>
      </c>
      <c r="AE1272" s="178">
        <f>IF($N1272="","",$N1272*'9 All Base Data'!$Y1272)</f>
        <v>7.7736281774139521E-2</v>
      </c>
      <c r="AF1272" s="178">
        <f>IF($O1272="","",$O1272*'9 All Base Data'!$Y1272)</f>
        <v>1.4620705755141336E-2</v>
      </c>
      <c r="AG1272" s="178">
        <f>IF($P1272="","",$P1272*'9 All Base Data'!$Y1272)</f>
        <v>1.6244016519762185E-2</v>
      </c>
      <c r="AH1272" s="167">
        <f>$Q1272*'9 All Base Data'!$Y1272</f>
        <v>1097.9039835371391</v>
      </c>
      <c r="AI1272" s="178">
        <f>$R1272*'9 All Base Data'!$Y1272</f>
        <v>0.68558775656885207</v>
      </c>
      <c r="AJ1272" s="178">
        <f>$S1272*'9 All Base Data'!$Y1272</f>
        <v>0.10610611103040817</v>
      </c>
      <c r="AK1272" s="178">
        <f>$T1272*'9 All Base Data'!$Y1272</f>
        <v>3.3962762496857527E-3</v>
      </c>
      <c r="AL1272" s="178">
        <f>IF($U1272="","",$U1272*'9 All Base Data'!$Y1272)</f>
        <v>1.9137327419001919E-4</v>
      </c>
      <c r="AM1272" s="178">
        <f>IF($V1272="","",$V1272*'9 All Base Data'!$Y1272)</f>
        <v>3.5253403784572275E-4</v>
      </c>
      <c r="AN1272" s="178">
        <f>IF($W1272="","",$W1272*'9 All Base Data'!$Y1272)</f>
        <v>6.6304900599565945E-5</v>
      </c>
      <c r="AO1272" s="178">
        <f>IF($X1272="","",$X1272*'9 All Base Data'!$Y1272)</f>
        <v>7.3666614917121517E-5</v>
      </c>
      <c r="AP1272" s="178">
        <f>$Y1272*'9 All Base Data'!$Y1272</f>
        <v>6.807004697930262E-2</v>
      </c>
      <c r="AQ1272" s="179">
        <f t="shared" si="209"/>
        <v>0.75759798710987625</v>
      </c>
    </row>
    <row r="1273" spans="1:43" x14ac:dyDescent="0.25">
      <c r="A1273" s="124">
        <v>575400</v>
      </c>
      <c r="B1273" s="125" t="s">
        <v>1317</v>
      </c>
      <c r="C1273" s="126" t="s">
        <v>980</v>
      </c>
      <c r="D1273" s="101" t="s">
        <v>2108</v>
      </c>
      <c r="E1273" s="142"/>
      <c r="F1273" s="191" t="str">
        <f>IF('9 All Base Data'!G1273="Rural Centre","Rural",IF('9 All Base Data'!G1273="Rural (Incl.some Off Shore Islands)","Rural",IF('9 All Base Data'!G1273="Inlet-in TA but not in Urban Area","Rural",IF('9 All Base Data'!G1273="Rural (Incl.some Off Shore Islands)","Rural",IF('9 All Base Data'!G1273="Inlet-not in TA","Rural",IF('9 All Base Data'!G1273="Inland Water not in Urban Area","Rural",IF('9 All Base Data'!G1273="Oceanic-in Region but not in TA","Rural",'9 All Base Data'!G1273)))))))</f>
        <v>Wellington Zone</v>
      </c>
      <c r="G1273" s="177">
        <f>IF('9 All Base Data'!I1273="..C","..C",'9 All Base Data'!I1273*Basecase_Pop_2006)</f>
        <v>450</v>
      </c>
      <c r="H1273" s="177">
        <f>IF('9 All Base Data'!J1273="..C","..C",'9 All Base Data'!J1273*Basecase_Pop_2006)</f>
        <v>189</v>
      </c>
      <c r="I1273" s="191">
        <f>IF('9 All Base Data'!L1273="..C","..C",'9 All Base Data'!L1273*Basecase_Pop_2006)</f>
        <v>3</v>
      </c>
      <c r="J1273" s="156">
        <f>IF('9 All Base Data'!$P1273=0,0,('9 All Base Data'!$P1273*Basecase_Pop_2006)/(1+(1/(BaseCase_Mort_AllAdults_30*('9 All Base Data'!$W1273*Basecase_PM10)/10))))</f>
        <v>1.0766761441805011</v>
      </c>
      <c r="K1273" s="156">
        <f>IF('9 All Base Data'!$Q1273=0,0,('9 All Base Data'!$Q1273*Basecase_Pop_2006)/(1+(1/(BaseCase_Mort_Maori_30*('9 All Base Data'!$W1273*Basecase_PM10)/10))))</f>
        <v>0</v>
      </c>
      <c r="L1273" s="179">
        <f>133/(1+1/(BaseCase_Mort_Child_0_1*'9 All Base Data'!$AB$10/10))*IF('9 All Base Data'!$L1273="..C",0,'9 All Base Data'!L1273/'9 All Base Data'!$L$2022)</f>
        <v>4.3763335659156898E-4</v>
      </c>
      <c r="M1273" s="178">
        <f>IF('9 All Base Data'!$R1273="","",IF('9 All Base Data'!$R1273=0,0,('9 All Base Data'!$R1273*Basecase_Pop_2006)/(1+(1/(BaseCase_CardiacHA_All*('9 All Base Data'!$W1273*Basecase_PM10)/10)))))</f>
        <v>1.5361105046936711E-2</v>
      </c>
      <c r="N1273" s="178">
        <f>IF('9 All Base Data'!$S1273="","",IF('9 All Base Data'!$S1273=0,0,('9 All Base Data'!S1273*Basecase_Pop_2006)/(1+(1/(BaseCase_RespHA_All*('9 All Base Data'!$W1273*Basecase_PM10)/10)))))</f>
        <v>4.2452364497976109E-3</v>
      </c>
      <c r="O1273" s="178">
        <f>IF('9 All Base Data'!$T1273="","",IF('9 All Base Data'!$T1273=0,0,('9 All Base Data'!$T1273*Basecase_Pop_2006)/(1+(1/(BaseCase_RespHA_Child_1_4*('9 All Base Data'!$W1273*Basecase_PM10)/10)))))</f>
        <v>0</v>
      </c>
      <c r="P1273" s="179">
        <f>IF('9 All Base Data'!$U1273="","",IF('9 All Base Data'!$U1273=0,0,('9 All Base Data'!$U1273*Basecase_Pop_2006)/(1+(1/(BaseCase_RespHA_Child_5_14*('9 All Base Data'!$W1273*Basecase_PM10)/10)))))</f>
        <v>0</v>
      </c>
      <c r="Q1273" s="156">
        <f>IF('7 Base case Results'!$G1273="..C",0,BaseCase_RADs_All*'7 Base case Results'!$G1273*('9 All Base Data'!$V1273*Basecase_PM10)/10)</f>
        <v>313.47000000000003</v>
      </c>
      <c r="R1273" s="189">
        <f t="shared" si="200"/>
        <v>3.8329670732825836</v>
      </c>
      <c r="S1273" s="178">
        <f t="shared" si="201"/>
        <v>0</v>
      </c>
      <c r="T1273" s="179">
        <f t="shared" si="202"/>
        <v>1.5579747494659855E-3</v>
      </c>
      <c r="U1273" s="178">
        <f t="shared" si="203"/>
        <v>9.7543017048048111E-5</v>
      </c>
      <c r="V1273" s="178">
        <f t="shared" si="204"/>
        <v>1.9252147299832167E-5</v>
      </c>
      <c r="W1273" s="178">
        <f t="shared" si="205"/>
        <v>0</v>
      </c>
      <c r="X1273" s="179">
        <f t="shared" si="206"/>
        <v>0</v>
      </c>
      <c r="Y1273" s="179">
        <f t="shared" si="207"/>
        <v>1.9435140000000004E-2</v>
      </c>
      <c r="Z1273" s="186">
        <f t="shared" si="208"/>
        <v>3.8540769831963977</v>
      </c>
      <c r="AA1273" s="156">
        <f>$J1273*'9 All Base Data'!$Y1273</f>
        <v>0.4694157743361172</v>
      </c>
      <c r="AB1273" s="156">
        <f>$K1273*'9 All Base Data'!$Y1273</f>
        <v>0</v>
      </c>
      <c r="AC1273" s="178">
        <f>$L1273*'9 All Base Data'!$Y1273</f>
        <v>1.9080203649919958E-4</v>
      </c>
      <c r="AD1273" s="178">
        <f>IF($M1273="","",$M1273*'9 All Base Data'!$Y1273)</f>
        <v>6.6972274432202687E-3</v>
      </c>
      <c r="AE1273" s="178">
        <f>IF($N1273="","",$N1273*'9 All Base Data'!$Y1273)</f>
        <v>1.8508638517652266E-3</v>
      </c>
      <c r="AF1273" s="178">
        <f>IF($O1273="","",$O1273*'9 All Base Data'!$Y1273)</f>
        <v>0</v>
      </c>
      <c r="AG1273" s="178">
        <f>IF($P1273="","",$P1273*'9 All Base Data'!$Y1273)</f>
        <v>0</v>
      </c>
      <c r="AH1273" s="167">
        <f>$Q1273*'9 All Base Data'!$Y1273</f>
        <v>136.66854566852356</v>
      </c>
      <c r="AI1273" s="178">
        <f>$R1273*'9 All Base Data'!$Y1273</f>
        <v>1.6711201566365772</v>
      </c>
      <c r="AJ1273" s="178">
        <f>$S1273*'9 All Base Data'!$Y1273</f>
        <v>0</v>
      </c>
      <c r="AK1273" s="178">
        <f>$T1273*'9 All Base Data'!$Y1273</f>
        <v>6.7925524993715054E-4</v>
      </c>
      <c r="AL1273" s="178">
        <f>IF($U1273="","",$U1273*'9 All Base Data'!$Y1273)</f>
        <v>4.25273942644487E-5</v>
      </c>
      <c r="AM1273" s="178">
        <f>IF($V1273="","",$V1273*'9 All Base Data'!$Y1273)</f>
        <v>8.3936675677553039E-6</v>
      </c>
      <c r="AN1273" s="178">
        <f>IF($W1273="","",$W1273*'9 All Base Data'!$Y1273)</f>
        <v>0</v>
      </c>
      <c r="AO1273" s="178">
        <f>IF($X1273="","",$X1273*'9 All Base Data'!$Y1273)</f>
        <v>0</v>
      </c>
      <c r="AP1273" s="178">
        <f>$Y1273*'9 All Base Data'!$Y1273</f>
        <v>8.4734498314484614E-3</v>
      </c>
      <c r="AQ1273" s="179">
        <f t="shared" si="209"/>
        <v>1.6803237827797948</v>
      </c>
    </row>
    <row r="1274" spans="1:43" x14ac:dyDescent="0.25">
      <c r="A1274" s="124">
        <v>575500</v>
      </c>
      <c r="B1274" s="125" t="s">
        <v>1318</v>
      </c>
      <c r="C1274" s="126" t="s">
        <v>980</v>
      </c>
      <c r="D1274" s="101" t="s">
        <v>2108</v>
      </c>
      <c r="E1274" s="142"/>
      <c r="F1274" s="191" t="str">
        <f>IF('9 All Base Data'!G1274="Rural Centre","Rural",IF('9 All Base Data'!G1274="Rural (Incl.some Off Shore Islands)","Rural",IF('9 All Base Data'!G1274="Inlet-in TA but not in Urban Area","Rural",IF('9 All Base Data'!G1274="Rural (Incl.some Off Shore Islands)","Rural",IF('9 All Base Data'!G1274="Inlet-not in TA","Rural",IF('9 All Base Data'!G1274="Inland Water not in Urban Area","Rural",IF('9 All Base Data'!G1274="Oceanic-in Region but not in TA","Rural",'9 All Base Data'!G1274)))))))</f>
        <v>Wellington Zone</v>
      </c>
      <c r="G1274" s="177">
        <f>IF('9 All Base Data'!I1274="..C","..C",'9 All Base Data'!I1274*Basecase_Pop_2006)</f>
        <v>687</v>
      </c>
      <c r="H1274" s="177">
        <f>IF('9 All Base Data'!J1274="..C","..C",'9 All Base Data'!J1274*Basecase_Pop_2006)</f>
        <v>366</v>
      </c>
      <c r="I1274" s="191">
        <f>IF('9 All Base Data'!L1274="..C","..C",'9 All Base Data'!L1274*Basecase_Pop_2006)</f>
        <v>3</v>
      </c>
      <c r="J1274" s="156">
        <f>IF('9 All Base Data'!$P1274=0,0,('9 All Base Data'!$P1274*Basecase_Pop_2006)/(1+(1/(BaseCase_Mort_AllAdults_30*('9 All Base Data'!$W1274*Basecase_PM10)/10))))</f>
        <v>5.5214161240025691E-2</v>
      </c>
      <c r="K1274" s="156">
        <f>IF('9 All Base Data'!$Q1274=0,0,('9 All Base Data'!$Q1274*Basecase_Pop_2006)/(1+(1/(BaseCase_Mort_Maori_30*('9 All Base Data'!$W1274*Basecase_PM10)/10))))</f>
        <v>0</v>
      </c>
      <c r="L1274" s="179">
        <f>133/(1+1/(BaseCase_Mort_Child_0_1*'9 All Base Data'!$AB$10/10))*IF('9 All Base Data'!$L1274="..C",0,'9 All Base Data'!L1274/'9 All Base Data'!$L$2022)</f>
        <v>4.3763335659156898E-4</v>
      </c>
      <c r="M1274" s="178">
        <f>IF('9 All Base Data'!$R1274="","",IF('9 All Base Data'!$R1274=0,0,('9 All Base Data'!$R1274*Basecase_Pop_2006)/(1+(1/(BaseCase_CardiacHA_All*('9 All Base Data'!$W1274*Basecase_PM10)/10)))))</f>
        <v>1.2800920872447261E-2</v>
      </c>
      <c r="N1274" s="178">
        <f>IF('9 All Base Data'!$S1274="","",IF('9 All Base Data'!$S1274=0,0,('9 All Base Data'!S1274*Basecase_Pop_2006)/(1+(1/(BaseCase_RespHA_All*('9 All Base Data'!$W1274*Basecase_PM10)/10)))))</f>
        <v>1.6980945799190444E-2</v>
      </c>
      <c r="O1274" s="178">
        <f>IF('9 All Base Data'!$T1274="","",IF('9 All Base Data'!$T1274=0,0,('9 All Base Data'!$T1274*Basecase_Pop_2006)/(1+(1/(BaseCase_RespHA_Child_1_4*('9 All Base Data'!$W1274*Basecase_PM10)/10)))))</f>
        <v>0</v>
      </c>
      <c r="P1274" s="179">
        <f>IF('9 All Base Data'!$U1274="","",IF('9 All Base Data'!$U1274=0,0,('9 All Base Data'!$U1274*Basecase_Pop_2006)/(1+(1/(BaseCase_RespHA_Child_5_14*('9 All Base Data'!$W1274*Basecase_PM10)/10)))))</f>
        <v>0</v>
      </c>
      <c r="Q1274" s="156">
        <f>IF('7 Base case Results'!$G1274="..C",0,BaseCase_RADs_All*'7 Base case Results'!$G1274*('9 All Base Data'!$V1274*Basecase_PM10)/10)</f>
        <v>478.56420000000008</v>
      </c>
      <c r="R1274" s="189">
        <f t="shared" si="200"/>
        <v>0.19656241401449145</v>
      </c>
      <c r="S1274" s="178">
        <f t="shared" si="201"/>
        <v>0</v>
      </c>
      <c r="T1274" s="179">
        <f t="shared" si="202"/>
        <v>1.5579747494659855E-3</v>
      </c>
      <c r="U1274" s="178">
        <f t="shared" si="203"/>
        <v>8.1285847540040108E-5</v>
      </c>
      <c r="V1274" s="178">
        <f t="shared" si="204"/>
        <v>7.7008589199328668E-5</v>
      </c>
      <c r="W1274" s="178">
        <f t="shared" si="205"/>
        <v>0</v>
      </c>
      <c r="X1274" s="179">
        <f t="shared" si="206"/>
        <v>0</v>
      </c>
      <c r="Y1274" s="179">
        <f t="shared" si="207"/>
        <v>2.9670980400000005E-2</v>
      </c>
      <c r="Z1274" s="186">
        <f t="shared" si="208"/>
        <v>0.22794966360069679</v>
      </c>
      <c r="AA1274" s="156">
        <f>$J1274*'9 All Base Data'!$Y1274</f>
        <v>2.4072603812108573E-2</v>
      </c>
      <c r="AB1274" s="156">
        <f>$K1274*'9 All Base Data'!$Y1274</f>
        <v>0</v>
      </c>
      <c r="AC1274" s="178">
        <f>$L1274*'9 All Base Data'!$Y1274</f>
        <v>1.9080203649919958E-4</v>
      </c>
      <c r="AD1274" s="178">
        <f>IF($M1274="","",$M1274*'9 All Base Data'!$Y1274)</f>
        <v>5.5810228693502243E-3</v>
      </c>
      <c r="AE1274" s="178">
        <f>IF($N1274="","",$N1274*'9 All Base Data'!$Y1274)</f>
        <v>7.4034554070609064E-3</v>
      </c>
      <c r="AF1274" s="178">
        <f>IF($O1274="","",$O1274*'9 All Base Data'!$Y1274)</f>
        <v>0</v>
      </c>
      <c r="AG1274" s="178">
        <f>IF($P1274="","",$P1274*'9 All Base Data'!$Y1274)</f>
        <v>0</v>
      </c>
      <c r="AH1274" s="167">
        <f>$Q1274*'9 All Base Data'!$Y1274</f>
        <v>208.64731305394599</v>
      </c>
      <c r="AI1274" s="178">
        <f>$R1274*'9 All Base Data'!$Y1274</f>
        <v>8.5698469571106509E-2</v>
      </c>
      <c r="AJ1274" s="178">
        <f>$S1274*'9 All Base Data'!$Y1274</f>
        <v>0</v>
      </c>
      <c r="AK1274" s="178">
        <f>$T1274*'9 All Base Data'!$Y1274</f>
        <v>6.7925524993715054E-4</v>
      </c>
      <c r="AL1274" s="178">
        <f>IF($U1274="","",$U1274*'9 All Base Data'!$Y1274)</f>
        <v>3.5439495220373922E-5</v>
      </c>
      <c r="AM1274" s="178">
        <f>IF($V1274="","",$V1274*'9 All Base Data'!$Y1274)</f>
        <v>3.3574670271021216E-5</v>
      </c>
      <c r="AN1274" s="178">
        <f>IF($W1274="","",$W1274*'9 All Base Data'!$Y1274)</f>
        <v>0</v>
      </c>
      <c r="AO1274" s="178">
        <f>IF($X1274="","",$X1274*'9 All Base Data'!$Y1274)</f>
        <v>0</v>
      </c>
      <c r="AP1274" s="178">
        <f>$Y1274*'9 All Base Data'!$Y1274</f>
        <v>1.2936133409344651E-2</v>
      </c>
      <c r="AQ1274" s="179">
        <f t="shared" si="209"/>
        <v>9.9382872395879701E-2</v>
      </c>
    </row>
    <row r="1275" spans="1:43" x14ac:dyDescent="0.25">
      <c r="A1275" s="124">
        <v>575600</v>
      </c>
      <c r="B1275" s="125" t="s">
        <v>1319</v>
      </c>
      <c r="C1275" s="126" t="s">
        <v>980</v>
      </c>
      <c r="D1275" s="101" t="s">
        <v>2108</v>
      </c>
      <c r="E1275" s="142"/>
      <c r="F1275" s="191" t="str">
        <f>IF('9 All Base Data'!G1275="Rural Centre","Rural",IF('9 All Base Data'!G1275="Rural (Incl.some Off Shore Islands)","Rural",IF('9 All Base Data'!G1275="Inlet-in TA but not in Urban Area","Rural",IF('9 All Base Data'!G1275="Rural (Incl.some Off Shore Islands)","Rural",IF('9 All Base Data'!G1275="Inlet-not in TA","Rural",IF('9 All Base Data'!G1275="Inland Water not in Urban Area","Rural",IF('9 All Base Data'!G1275="Oceanic-in Region but not in TA","Rural",'9 All Base Data'!G1275)))))))</f>
        <v>Wellington Zone</v>
      </c>
      <c r="G1275" s="177">
        <f>IF('9 All Base Data'!I1275="..C","..C",'9 All Base Data'!I1275*Basecase_Pop_2006)</f>
        <v>4071</v>
      </c>
      <c r="H1275" s="177">
        <f>IF('9 All Base Data'!J1275="..C","..C",'9 All Base Data'!J1275*Basecase_Pop_2006)</f>
        <v>2340</v>
      </c>
      <c r="I1275" s="191">
        <f>IF('9 All Base Data'!L1275="..C","..C",'9 All Base Data'!L1275*Basecase_Pop_2006)</f>
        <v>51</v>
      </c>
      <c r="J1275" s="156">
        <f>IF('9 All Base Data'!$P1275=0,0,('9 All Base Data'!$P1275*Basecase_Pop_2006)/(1+(1/(BaseCase_Mort_AllAdults_30*('9 All Base Data'!$W1275*Basecase_PM10)/10))))</f>
        <v>8.2821241860038544E-2</v>
      </c>
      <c r="K1275" s="156">
        <f>IF('9 All Base Data'!$Q1275=0,0,('9 All Base Data'!$Q1275*Basecase_Pop_2006)/(1+(1/(BaseCase_Mort_Maori_30*('9 All Base Data'!$W1275*Basecase_PM10)/10))))</f>
        <v>0</v>
      </c>
      <c r="L1275" s="179">
        <f>133/(1+1/(BaseCase_Mort_Child_0_1*'9 All Base Data'!$AB$10/10))*IF('9 All Base Data'!$L1275="..C",0,'9 All Base Data'!L1275/'9 All Base Data'!$L$2022)</f>
        <v>7.4397670620566722E-3</v>
      </c>
      <c r="M1275" s="178">
        <f>IF('9 All Base Data'!$R1275="","",IF('9 All Base Data'!$R1275=0,0,('9 All Base Data'!$R1275*Basecase_Pop_2006)/(1+(1/(BaseCase_CardiacHA_All*('9 All Base Data'!$W1275*Basecase_PM10)/10)))))</f>
        <v>0.19969436561017725</v>
      </c>
      <c r="N1275" s="178">
        <f>IF('9 All Base Data'!$S1275="","",IF('9 All Base Data'!$S1275=0,0,('9 All Base Data'!S1275*Basecase_Pop_2006)/(1+(1/(BaseCase_RespHA_All*('9 All Base Data'!$W1275*Basecase_PM10)/10)))))</f>
        <v>0.31839273373482085</v>
      </c>
      <c r="O1275" s="178">
        <f>IF('9 All Base Data'!$T1275="","",IF('9 All Base Data'!$T1275=0,0,('9 All Base Data'!$T1275*Basecase_Pop_2006)/(1+(1/(BaseCase_RespHA_Child_1_4*('9 All Base Data'!$W1275*Basecase_PM10)/10)))))</f>
        <v>0.1257555078962761</v>
      </c>
      <c r="P1275" s="179">
        <f>IF('9 All Base Data'!$U1275="","",IF('9 All Base Data'!$U1275=0,0,('9 All Base Data'!$U1275*Basecase_Pop_2006)/(1+(1/(BaseCase_RespHA_Child_5_14*('9 All Base Data'!$W1275*Basecase_PM10)/10)))))</f>
        <v>8.6935592567632614E-2</v>
      </c>
      <c r="Q1275" s="156">
        <f>IF('7 Base case Results'!$G1275="..C",0,BaseCase_RADs_All*'7 Base case Results'!$G1275*('9 All Base Data'!$V1275*Basecase_PM10)/10)</f>
        <v>2835.8586000000005</v>
      </c>
      <c r="R1275" s="189">
        <f t="shared" si="200"/>
        <v>0.29484362102173722</v>
      </c>
      <c r="S1275" s="178">
        <f t="shared" si="201"/>
        <v>0</v>
      </c>
      <c r="T1275" s="179">
        <f t="shared" si="202"/>
        <v>2.6485570740921754E-2</v>
      </c>
      <c r="U1275" s="178">
        <f t="shared" si="203"/>
        <v>1.2680592216246255E-3</v>
      </c>
      <c r="V1275" s="178">
        <f t="shared" si="204"/>
        <v>1.4439110474874126E-3</v>
      </c>
      <c r="W1275" s="178">
        <f t="shared" si="205"/>
        <v>5.7030122830961216E-4</v>
      </c>
      <c r="X1275" s="179">
        <f t="shared" si="206"/>
        <v>3.9425291229421391E-4</v>
      </c>
      <c r="Y1275" s="179">
        <f t="shared" si="207"/>
        <v>0.17582323320000001</v>
      </c>
      <c r="Z1275" s="186">
        <f t="shared" si="208"/>
        <v>0.49986439523177106</v>
      </c>
      <c r="AA1275" s="156">
        <f>$J1275*'9 All Base Data'!$Y1275</f>
        <v>3.6108905718162859E-2</v>
      </c>
      <c r="AB1275" s="156">
        <f>$K1275*'9 All Base Data'!$Y1275</f>
        <v>0</v>
      </c>
      <c r="AC1275" s="178">
        <f>$L1275*'9 All Base Data'!$Y1275</f>
        <v>3.2436346204863927E-3</v>
      </c>
      <c r="AD1275" s="178">
        <f>IF($M1275="","",$M1275*'9 All Base Data'!$Y1275)</f>
        <v>8.7063956761863487E-2</v>
      </c>
      <c r="AE1275" s="178">
        <f>IF($N1275="","",$N1275*'9 All Base Data'!$Y1275)</f>
        <v>0.13881478888239202</v>
      </c>
      <c r="AF1275" s="178">
        <f>IF($O1275="","",$O1275*'9 All Base Data'!$Y1275)</f>
        <v>5.4827646581780021E-2</v>
      </c>
      <c r="AG1275" s="178">
        <f>IF($P1275="","",$P1275*'9 All Base Data'!$Y1275)</f>
        <v>3.7902705212778429E-2</v>
      </c>
      <c r="AH1275" s="167">
        <f>$Q1275*'9 All Base Data'!$Y1275</f>
        <v>1236.3947764812433</v>
      </c>
      <c r="AI1275" s="178">
        <f>$R1275*'9 All Base Data'!$Y1275</f>
        <v>0.1285477043566598</v>
      </c>
      <c r="AJ1275" s="178">
        <f>$S1275*'9 All Base Data'!$Y1275</f>
        <v>0</v>
      </c>
      <c r="AK1275" s="178">
        <f>$T1275*'9 All Base Data'!$Y1275</f>
        <v>1.154733924893156E-2</v>
      </c>
      <c r="AL1275" s="178">
        <f>IF($U1275="","",$U1275*'9 All Base Data'!$Y1275)</f>
        <v>5.528561254378332E-4</v>
      </c>
      <c r="AM1275" s="178">
        <f>IF($V1275="","",$V1275*'9 All Base Data'!$Y1275)</f>
        <v>6.2952506758164777E-4</v>
      </c>
      <c r="AN1275" s="178">
        <f>IF($W1275="","",$W1275*'9 All Base Data'!$Y1275)</f>
        <v>2.486433772483724E-4</v>
      </c>
      <c r="AO1275" s="178">
        <f>IF($X1275="","",$X1275*'9 All Base Data'!$Y1275)</f>
        <v>1.7188876813995017E-4</v>
      </c>
      <c r="AP1275" s="178">
        <f>$Y1275*'9 All Base Data'!$Y1275</f>
        <v>7.6656476141837071E-2</v>
      </c>
      <c r="AQ1275" s="179">
        <f t="shared" si="209"/>
        <v>0.21793390094044793</v>
      </c>
    </row>
    <row r="1276" spans="1:43" x14ac:dyDescent="0.25">
      <c r="A1276" s="131">
        <v>575701</v>
      </c>
      <c r="B1276" s="132" t="s">
        <v>2266</v>
      </c>
      <c r="C1276" s="132" t="s">
        <v>980</v>
      </c>
      <c r="D1276" s="145" t="s">
        <v>2108</v>
      </c>
      <c r="E1276" s="142"/>
      <c r="F1276" s="191" t="str">
        <f>IF('9 All Base Data'!G1276="Rural Centre","Rural",IF('9 All Base Data'!G1276="Rural (Incl.some Off Shore Islands)","Rural",IF('9 All Base Data'!G1276="Inlet-in TA but not in Urban Area","Rural",IF('9 All Base Data'!G1276="Rural (Incl.some Off Shore Islands)","Rural",IF('9 All Base Data'!G1276="Inlet-not in TA","Rural",IF('9 All Base Data'!G1276="Inland Water not in Urban Area","Rural",IF('9 All Base Data'!G1276="Oceanic-in Region but not in TA","Rural",'9 All Base Data'!G1276)))))))</f>
        <v>Wellington Zone</v>
      </c>
      <c r="G1276" s="177">
        <f>IF('9 All Base Data'!I1276="..C","..C",'9 All Base Data'!I1276*Basecase_Pop_2006)</f>
        <v>1113</v>
      </c>
      <c r="H1276" s="177">
        <f>IF('9 All Base Data'!J1276="..C","..C",'9 All Base Data'!J1276*Basecase_Pop_2006)</f>
        <v>657</v>
      </c>
      <c r="I1276" s="191">
        <f>IF('9 All Base Data'!L1276="..C","..C",'9 All Base Data'!L1276*Basecase_Pop_2006)</f>
        <v>12</v>
      </c>
      <c r="J1276" s="156">
        <f>IF('9 All Base Data'!$P1276=0,0,('9 All Base Data'!$P1276*Basecase_Pop_2006)/(1+(1/(BaseCase_Mort_AllAdults_30*('9 All Base Data'!$W1276*Basecase_PM10)/10))))</f>
        <v>0.76157219057418457</v>
      </c>
      <c r="K1276" s="156">
        <f>IF('9 All Base Data'!$Q1276=0,0,('9 All Base Data'!$Q1276*Basecase_Pop_2006)/(1+(1/(BaseCase_Mort_Maori_30*('9 All Base Data'!$W1276*Basecase_PM10)/10))))</f>
        <v>0</v>
      </c>
      <c r="L1276" s="179">
        <f>133/(1+1/(BaseCase_Mort_Child_0_1*'9 All Base Data'!$AB$10/10))*IF('9 All Base Data'!$L1276="..C",0,'9 All Base Data'!L1276/'9 All Base Data'!$L$2022)</f>
        <v>1.7505334263662759E-3</v>
      </c>
      <c r="M1276" s="178">
        <f>IF('9 All Base Data'!$R1276="","",IF('9 All Base Data'!$R1276=0,0,('9 All Base Data'!$R1276*Basecase_Pop_2006)/(1+(1/(BaseCase_CardiacHA_All*('9 All Base Data'!$W1276*Basecase_PM10)/10)))))</f>
        <v>3.4074558878406692E-2</v>
      </c>
      <c r="N1276" s="178">
        <f>IF('9 All Base Data'!$S1276="","",IF('9 All Base Data'!$S1276=0,0,('9 All Base Data'!S1276*Basecase_Pop_2006)/(1+(1/(BaseCase_RespHA_All*('9 All Base Data'!$W1276*Basecase_PM10)/10)))))</f>
        <v>6.3564325138449423E-2</v>
      </c>
      <c r="O1276" s="178">
        <f>IF('9 All Base Data'!$T1276="","",IF('9 All Base Data'!$T1276=0,0,('9 All Base Data'!$T1276*Basecase_Pop_2006)/(1+(1/(BaseCase_RespHA_Child_1_4*('9 All Base Data'!$W1276*Basecase_PM10)/10)))))</f>
        <v>1.7994284056702919E-2</v>
      </c>
      <c r="P1276" s="179">
        <f>IF('9 All Base Data'!$U1276="","",IF('9 All Base Data'!$U1276=0,0,('9 All Base Data'!$U1276*Basecase_Pop_2006)/(1+(1/(BaseCase_RespHA_Child_5_14*('9 All Base Data'!$W1276*Basecase_PM10)/10)))))</f>
        <v>1.4903244440165589E-2</v>
      </c>
      <c r="Q1276" s="156">
        <f>IF('7 Base case Results'!$G1276="..C",0,BaseCase_RADs_All*'7 Base case Results'!$G1276*('9 All Base Data'!$V1276*Basecase_PM10)/10)</f>
        <v>775.31580000000008</v>
      </c>
      <c r="R1276" s="189">
        <f t="shared" si="200"/>
        <v>2.7111969984440969</v>
      </c>
      <c r="S1276" s="178">
        <f t="shared" si="201"/>
        <v>0</v>
      </c>
      <c r="T1276" s="179">
        <f t="shared" si="202"/>
        <v>6.2318989978639421E-3</v>
      </c>
      <c r="U1276" s="178">
        <f t="shared" si="203"/>
        <v>2.1637344887788252E-4</v>
      </c>
      <c r="V1276" s="178">
        <f t="shared" si="204"/>
        <v>2.8826421450286815E-4</v>
      </c>
      <c r="W1276" s="178">
        <f t="shared" si="205"/>
        <v>8.1604078197147745E-5</v>
      </c>
      <c r="X1276" s="179">
        <f t="shared" si="206"/>
        <v>6.7586213536150946E-5</v>
      </c>
      <c r="Y1276" s="179">
        <f t="shared" si="207"/>
        <v>4.8069579600000002E-2</v>
      </c>
      <c r="Z1276" s="186">
        <f t="shared" si="208"/>
        <v>2.7660031147053417</v>
      </c>
      <c r="AA1276" s="156">
        <f>$J1276*'9 All Base Data'!$Y1276</f>
        <v>0.33203484769632013</v>
      </c>
      <c r="AB1276" s="156">
        <f>$K1276*'9 All Base Data'!$Y1276</f>
        <v>0</v>
      </c>
      <c r="AC1276" s="178">
        <f>$L1276*'9 All Base Data'!$Y1276</f>
        <v>7.6320814599679834E-4</v>
      </c>
      <c r="AD1276" s="178">
        <f>IF($M1276="","",$M1276*'9 All Base Data'!$Y1276)</f>
        <v>1.4856032175992342E-2</v>
      </c>
      <c r="AE1276" s="178">
        <f>IF($N1276="","",$N1276*'9 All Base Data'!$Y1276)</f>
        <v>2.7713158749076639E-2</v>
      </c>
      <c r="AF1276" s="178">
        <f>IF($O1276="","",$O1276*'9 All Base Data'!$Y1276)</f>
        <v>7.8452567466612052E-3</v>
      </c>
      <c r="AG1276" s="178">
        <f>IF($P1276="","",$P1276*'9 All Base Data'!$Y1276)</f>
        <v>6.4976066079048727E-3</v>
      </c>
      <c r="AH1276" s="167">
        <f>$Q1276*'9 All Base Data'!$Y1276</f>
        <v>338.02686962014826</v>
      </c>
      <c r="AI1276" s="178">
        <f>$R1276*'9 All Base Data'!$Y1276</f>
        <v>1.1820440577988995</v>
      </c>
      <c r="AJ1276" s="178">
        <f>$S1276*'9 All Base Data'!$Y1276</f>
        <v>0</v>
      </c>
      <c r="AK1276" s="178">
        <f>$T1276*'9 All Base Data'!$Y1276</f>
        <v>2.7170209997486022E-3</v>
      </c>
      <c r="AL1276" s="178">
        <f>IF($U1276="","",$U1276*'9 All Base Data'!$Y1276)</f>
        <v>9.4335804317551388E-5</v>
      </c>
      <c r="AM1276" s="178">
        <f>IF($V1276="","",$V1276*'9 All Base Data'!$Y1276)</f>
        <v>1.2567917492706257E-4</v>
      </c>
      <c r="AN1276" s="178">
        <f>IF($W1276="","",$W1276*'9 All Base Data'!$Y1276)</f>
        <v>3.557823934610857E-5</v>
      </c>
      <c r="AO1276" s="178">
        <f>IF($X1276="","",$X1276*'9 All Base Data'!$Y1276)</f>
        <v>2.9466645966848597E-5</v>
      </c>
      <c r="AP1276" s="178">
        <f>$Y1276*'9 All Base Data'!$Y1276</f>
        <v>2.0957665916449191E-2</v>
      </c>
      <c r="AQ1276" s="179">
        <f t="shared" si="209"/>
        <v>1.2059387596943421</v>
      </c>
    </row>
    <row r="1277" spans="1:43" x14ac:dyDescent="0.25">
      <c r="A1277" s="131">
        <v>575702</v>
      </c>
      <c r="B1277" s="132" t="s">
        <v>1320</v>
      </c>
      <c r="C1277" s="132" t="s">
        <v>980</v>
      </c>
      <c r="D1277" s="145" t="s">
        <v>2108</v>
      </c>
      <c r="E1277" s="142"/>
      <c r="F1277" s="191" t="str">
        <f>IF('9 All Base Data'!G1277="Rural Centre","Rural",IF('9 All Base Data'!G1277="Rural (Incl.some Off Shore Islands)","Rural",IF('9 All Base Data'!G1277="Inlet-in TA but not in Urban Area","Rural",IF('9 All Base Data'!G1277="Rural (Incl.some Off Shore Islands)","Rural",IF('9 All Base Data'!G1277="Inlet-not in TA","Rural",IF('9 All Base Data'!G1277="Inland Water not in Urban Area","Rural",IF('9 All Base Data'!G1277="Oceanic-in Region but not in TA","Rural",'9 All Base Data'!G1277)))))))</f>
        <v>Wellington Zone</v>
      </c>
      <c r="G1277" s="177">
        <f>IF('9 All Base Data'!I1277="..C","..C",'9 All Base Data'!I1277*Basecase_Pop_2006)</f>
        <v>894</v>
      </c>
      <c r="H1277" s="177">
        <f>IF('9 All Base Data'!J1277="..C","..C",'9 All Base Data'!J1277*Basecase_Pop_2006)</f>
        <v>510</v>
      </c>
      <c r="I1277" s="191">
        <f>IF('9 All Base Data'!L1277="..C","..C",'9 All Base Data'!L1277*Basecase_Pop_2006)</f>
        <v>15</v>
      </c>
      <c r="J1277" s="156">
        <f>IF('9 All Base Data'!$P1277=0,0,('9 All Base Data'!$P1277*Basecase_Pop_2006)/(1+(1/(BaseCase_Mort_AllAdults_30*('9 All Base Data'!$W1277*Basecase_PM10)/10))))</f>
        <v>0.59117475980644474</v>
      </c>
      <c r="K1277" s="156">
        <f>IF('9 All Base Data'!$Q1277=0,0,('9 All Base Data'!$Q1277*Basecase_Pop_2006)/(1+(1/(BaseCase_Mort_Maori_30*('9 All Base Data'!$W1277*Basecase_PM10)/10))))</f>
        <v>0</v>
      </c>
      <c r="L1277" s="179">
        <f>133/(1+1/(BaseCase_Mort_Child_0_1*'9 All Base Data'!$AB$10/10))*IF('9 All Base Data'!$L1277="..C",0,'9 All Base Data'!L1277/'9 All Base Data'!$L$2022)</f>
        <v>2.1881667829578449E-3</v>
      </c>
      <c r="M1277" s="178">
        <f>IF('9 All Base Data'!$R1277="","",IF('9 All Base Data'!$R1277=0,0,('9 All Base Data'!$R1277*Basecase_Pop_2006)/(1+(1/(BaseCase_CardiacHA_All*('9 All Base Data'!$W1277*Basecase_PM10)/10)))))</f>
        <v>2.7369861309340153E-2</v>
      </c>
      <c r="N1277" s="178">
        <f>IF('9 All Base Data'!$S1277="","",IF('9 All Base Data'!$S1277=0,0,('9 All Base Data'!S1277*Basecase_Pop_2006)/(1+(1/(BaseCase_RespHA_All*('9 All Base Data'!$W1277*Basecase_PM10)/10)))))</f>
        <v>5.1057059006086071E-2</v>
      </c>
      <c r="O1277" s="178">
        <f>IF('9 All Base Data'!$T1277="","",IF('9 All Base Data'!$T1277=0,0,('9 All Base Data'!$T1277*Basecase_Pop_2006)/(1+(1/(BaseCase_RespHA_Child_1_4*('9 All Base Data'!$W1277*Basecase_PM10)/10)))))</f>
        <v>1.5540518048970704E-2</v>
      </c>
      <c r="P1277" s="179">
        <f>IF('9 All Base Data'!$U1277="","",IF('9 All Base Data'!$U1277=0,0,('9 All Base Data'!$U1277*Basecase_Pop_2006)/(1+(1/(BaseCase_RespHA_Child_5_14*('9 All Base Data'!$W1277*Basecase_PM10)/10)))))</f>
        <v>9.9354962934437279E-3</v>
      </c>
      <c r="Q1277" s="156">
        <f>IF('7 Base case Results'!$G1277="..C",0,BaseCase_RADs_All*'7 Base case Results'!$G1277*('9 All Base Data'!$V1277*Basecase_PM10)/10)</f>
        <v>622.7604</v>
      </c>
      <c r="R1277" s="189">
        <f t="shared" si="200"/>
        <v>2.1045821449109434</v>
      </c>
      <c r="S1277" s="178">
        <f t="shared" si="201"/>
        <v>0</v>
      </c>
      <c r="T1277" s="179">
        <f t="shared" si="202"/>
        <v>7.7898737473299281E-3</v>
      </c>
      <c r="U1277" s="178">
        <f t="shared" si="203"/>
        <v>1.7379861931430998E-4</v>
      </c>
      <c r="V1277" s="178">
        <f t="shared" si="204"/>
        <v>2.3154376259260033E-4</v>
      </c>
      <c r="W1277" s="178">
        <f t="shared" si="205"/>
        <v>7.0476249352082149E-5</v>
      </c>
      <c r="X1277" s="179">
        <f t="shared" si="206"/>
        <v>4.5057475690767307E-5</v>
      </c>
      <c r="Y1277" s="179">
        <f t="shared" si="207"/>
        <v>3.8611144800000004E-2</v>
      </c>
      <c r="Z1277" s="186">
        <f t="shared" si="208"/>
        <v>2.1513885058401803</v>
      </c>
      <c r="AA1277" s="156">
        <f>$J1277*'9 All Base Data'!$Y1277</f>
        <v>0.25774394570033987</v>
      </c>
      <c r="AB1277" s="156">
        <f>$K1277*'9 All Base Data'!$Y1277</f>
        <v>0</v>
      </c>
      <c r="AC1277" s="178">
        <f>$L1277*'9 All Base Data'!$Y1277</f>
        <v>9.5401018249599795E-4</v>
      </c>
      <c r="AD1277" s="178">
        <f>IF($M1277="","",$M1277*'9 All Base Data'!$Y1277)</f>
        <v>1.1932877596888731E-2</v>
      </c>
      <c r="AE1277" s="178">
        <f>IF($N1277="","",$N1277*'9 All Base Data'!$Y1277)</f>
        <v>2.2260165248584478E-2</v>
      </c>
      <c r="AF1277" s="178">
        <f>IF($O1277="","",$O1277*'9 All Base Data'!$Y1277)</f>
        <v>6.7754490084801326E-3</v>
      </c>
      <c r="AG1277" s="178">
        <f>IF($P1277="","",$P1277*'9 All Base Data'!$Y1277)</f>
        <v>4.3317377386032493E-3</v>
      </c>
      <c r="AH1277" s="167">
        <f>$Q1277*'9 All Base Data'!$Y1277</f>
        <v>271.51484406146676</v>
      </c>
      <c r="AI1277" s="178">
        <f>$R1277*'9 All Base Data'!$Y1277</f>
        <v>0.91756844669320992</v>
      </c>
      <c r="AJ1277" s="178">
        <f>$S1277*'9 All Base Data'!$Y1277</f>
        <v>0</v>
      </c>
      <c r="AK1277" s="178">
        <f>$T1277*'9 All Base Data'!$Y1277</f>
        <v>3.3962762496857527E-3</v>
      </c>
      <c r="AL1277" s="178">
        <f>IF($U1277="","",$U1277*'9 All Base Data'!$Y1277)</f>
        <v>7.5773772740243437E-5</v>
      </c>
      <c r="AM1277" s="178">
        <f>IF($V1277="","",$V1277*'9 All Base Data'!$Y1277)</f>
        <v>1.009498494023306E-4</v>
      </c>
      <c r="AN1277" s="178">
        <f>IF($W1277="","",$W1277*'9 All Base Data'!$Y1277)</f>
        <v>3.0726661253457403E-5</v>
      </c>
      <c r="AO1277" s="178">
        <f>IF($X1277="","",$X1277*'9 All Base Data'!$Y1277)</f>
        <v>1.9644430644565737E-5</v>
      </c>
      <c r="AP1277" s="178">
        <f>$Y1277*'9 All Base Data'!$Y1277</f>
        <v>1.6833920331810942E-2</v>
      </c>
      <c r="AQ1277" s="179">
        <f t="shared" si="209"/>
        <v>0.93797536689684924</v>
      </c>
    </row>
    <row r="1278" spans="1:43" x14ac:dyDescent="0.25">
      <c r="A1278" s="124">
        <v>575800</v>
      </c>
      <c r="B1278" s="125" t="s">
        <v>1321</v>
      </c>
      <c r="C1278" s="126" t="s">
        <v>980</v>
      </c>
      <c r="D1278" s="101" t="s">
        <v>2108</v>
      </c>
      <c r="E1278" s="142"/>
      <c r="F1278" s="191" t="str">
        <f>IF('9 All Base Data'!G1278="Rural Centre","Rural",IF('9 All Base Data'!G1278="Rural (Incl.some Off Shore Islands)","Rural",IF('9 All Base Data'!G1278="Inlet-in TA but not in Urban Area","Rural",IF('9 All Base Data'!G1278="Rural (Incl.some Off Shore Islands)","Rural",IF('9 All Base Data'!G1278="Inlet-not in TA","Rural",IF('9 All Base Data'!G1278="Inland Water not in Urban Area","Rural",IF('9 All Base Data'!G1278="Oceanic-in Region but not in TA","Rural",'9 All Base Data'!G1278)))))))</f>
        <v>Wellington Zone</v>
      </c>
      <c r="G1278" s="177">
        <f>IF('9 All Base Data'!I1278="..C","..C",'9 All Base Data'!I1278*Basecase_Pop_2006)</f>
        <v>2211</v>
      </c>
      <c r="H1278" s="177">
        <f>IF('9 All Base Data'!J1278="..C","..C",'9 All Base Data'!J1278*Basecase_Pop_2006)</f>
        <v>1362</v>
      </c>
      <c r="I1278" s="191">
        <f>IF('9 All Base Data'!L1278="..C","..C",'9 All Base Data'!L1278*Basecase_Pop_2006)</f>
        <v>39</v>
      </c>
      <c r="J1278" s="156">
        <f>IF('9 All Base Data'!$P1278=0,0,('9 All Base Data'!$P1278*Basecase_Pop_2006)/(1+(1/(BaseCase_Mort_AllAdults_30*('9 All Base Data'!$W1278*Basecase_PM10)/10))))</f>
        <v>0.22085664496010277</v>
      </c>
      <c r="K1278" s="156">
        <f>IF('9 All Base Data'!$Q1278=0,0,('9 All Base Data'!$Q1278*Basecase_Pop_2006)/(1+(1/(BaseCase_Mort_Maori_30*('9 All Base Data'!$W1278*Basecase_PM10)/10))))</f>
        <v>6.8362480127186015E-2</v>
      </c>
      <c r="L1278" s="179">
        <f>133/(1+1/(BaseCase_Mort_Child_0_1*'9 All Base Data'!$AB$10/10))*IF('9 All Base Data'!$L1278="..C",0,'9 All Base Data'!L1278/'9 All Base Data'!$L$2022)</f>
        <v>5.6892336356903963E-3</v>
      </c>
      <c r="M1278" s="178">
        <f>IF('9 All Base Data'!$R1278="","",IF('9 All Base Data'!$R1278=0,0,('9 All Base Data'!$R1278*Basecase_Pop_2006)/(1+(1/(BaseCase_CardiacHA_All*('9 All Base Data'!$W1278*Basecase_PM10)/10)))))</f>
        <v>9.2166630281620268E-2</v>
      </c>
      <c r="N1278" s="178">
        <f>IF('9 All Base Data'!$S1278="","",IF('9 All Base Data'!$S1278=0,0,('9 All Base Data'!S1278*Basecase_Pop_2006)/(1+(1/(BaseCase_RespHA_All*('9 All Base Data'!$W1278*Basecase_PM10)/10)))))</f>
        <v>0.13160232994372595</v>
      </c>
      <c r="O1278" s="178">
        <f>IF('9 All Base Data'!$T1278="","",IF('9 All Base Data'!$T1278=0,0,('9 All Base Data'!$T1278*Basecase_Pop_2006)/(1+(1/(BaseCase_RespHA_Child_1_4*('9 All Base Data'!$W1278*Basecase_PM10)/10)))))</f>
        <v>6.7069604211347236E-2</v>
      </c>
      <c r="P1278" s="179">
        <f>IF('9 All Base Data'!$U1278="","",IF('9 All Base Data'!$U1278=0,0,('9 All Base Data'!$U1278*Basecase_Pop_2006)/(1+(1/(BaseCase_RespHA_Child_5_14*('9 All Base Data'!$W1278*Basecase_PM10)/10)))))</f>
        <v>2.4838740733609317E-2</v>
      </c>
      <c r="Q1278" s="156">
        <f>IF('7 Base case Results'!$G1278="..C",0,BaseCase_RADs_All*'7 Base case Results'!$G1278*('9 All Base Data'!$V1278*Basecase_PM10)/10)</f>
        <v>1540.1826000000001</v>
      </c>
      <c r="R1278" s="189">
        <f t="shared" si="200"/>
        <v>0.78624965605796582</v>
      </c>
      <c r="S1278" s="178">
        <f t="shared" si="201"/>
        <v>0.24337042925278224</v>
      </c>
      <c r="T1278" s="179">
        <f t="shared" si="202"/>
        <v>2.0253671743057811E-2</v>
      </c>
      <c r="U1278" s="178">
        <f t="shared" si="203"/>
        <v>5.8525810228828869E-4</v>
      </c>
      <c r="V1278" s="178">
        <f t="shared" si="204"/>
        <v>5.968165662947972E-4</v>
      </c>
      <c r="W1278" s="178">
        <f t="shared" si="205"/>
        <v>3.0416065509845968E-4</v>
      </c>
      <c r="X1278" s="179">
        <f t="shared" si="206"/>
        <v>1.1264368922691825E-4</v>
      </c>
      <c r="Y1278" s="179">
        <f t="shared" si="207"/>
        <v>9.5491321200000007E-2</v>
      </c>
      <c r="Z1278" s="186">
        <f t="shared" si="208"/>
        <v>0.90317672366960677</v>
      </c>
      <c r="AA1278" s="156">
        <f>$J1278*'9 All Base Data'!$Y1278</f>
        <v>9.6290415248434291E-2</v>
      </c>
      <c r="AB1278" s="156">
        <f>$K1278*'9 All Base Data'!$Y1278</f>
        <v>2.9805087368092179E-2</v>
      </c>
      <c r="AC1278" s="178">
        <f>$L1278*'9 All Base Data'!$Y1278</f>
        <v>2.4804264744895947E-3</v>
      </c>
      <c r="AD1278" s="178">
        <f>IF($M1278="","",$M1278*'9 All Base Data'!$Y1278)</f>
        <v>4.018336465932161E-2</v>
      </c>
      <c r="AE1278" s="178">
        <f>IF($N1278="","",$N1278*'9 All Base Data'!$Y1278)</f>
        <v>5.7376779404722029E-2</v>
      </c>
      <c r="AF1278" s="178">
        <f>IF($O1278="","",$O1278*'9 All Base Data'!$Y1278)</f>
        <v>2.9241411510282672E-2</v>
      </c>
      <c r="AG1278" s="178">
        <f>IF($P1278="","",$P1278*'9 All Base Data'!$Y1278)</f>
        <v>1.0829344346508122E-2</v>
      </c>
      <c r="AH1278" s="167">
        <f>$Q1278*'9 All Base Data'!$Y1278</f>
        <v>671.49812105134572</v>
      </c>
      <c r="AI1278" s="178">
        <f>$R1278*'9 All Base Data'!$Y1278</f>
        <v>0.34279387828442603</v>
      </c>
      <c r="AJ1278" s="178">
        <f>$S1278*'9 All Base Data'!$Y1278</f>
        <v>0.10610611103040817</v>
      </c>
      <c r="AK1278" s="178">
        <f>$T1278*'9 All Base Data'!$Y1278</f>
        <v>8.8303182491829557E-3</v>
      </c>
      <c r="AL1278" s="178">
        <f>IF($U1278="","",$U1278*'9 All Base Data'!$Y1278)</f>
        <v>2.5516436558669221E-4</v>
      </c>
      <c r="AM1278" s="178">
        <f>IF($V1278="","",$V1278*'9 All Base Data'!$Y1278)</f>
        <v>2.6020369460041443E-4</v>
      </c>
      <c r="AN1278" s="178">
        <f>IF($W1278="","",$W1278*'9 All Base Data'!$Y1278)</f>
        <v>1.3260980119913189E-4</v>
      </c>
      <c r="AO1278" s="178">
        <f>IF($X1278="","",$X1278*'9 All Base Data'!$Y1278)</f>
        <v>4.9111076611414334E-5</v>
      </c>
      <c r="AP1278" s="178">
        <f>$Y1278*'9 All Base Data'!$Y1278</f>
        <v>4.1632883505183439E-2</v>
      </c>
      <c r="AQ1278" s="179">
        <f t="shared" si="209"/>
        <v>0.39377244809897954</v>
      </c>
    </row>
    <row r="1279" spans="1:43" x14ac:dyDescent="0.25">
      <c r="A1279" s="124">
        <v>575901</v>
      </c>
      <c r="B1279" s="125" t="s">
        <v>1322</v>
      </c>
      <c r="C1279" s="126" t="s">
        <v>980</v>
      </c>
      <c r="D1279" s="101" t="s">
        <v>2108</v>
      </c>
      <c r="E1279" s="142"/>
      <c r="F1279" s="191" t="str">
        <f>IF('9 All Base Data'!G1279="Rural Centre","Rural",IF('9 All Base Data'!G1279="Rural (Incl.some Off Shore Islands)","Rural",IF('9 All Base Data'!G1279="Inlet-in TA but not in Urban Area","Rural",IF('9 All Base Data'!G1279="Rural (Incl.some Off Shore Islands)","Rural",IF('9 All Base Data'!G1279="Inlet-not in TA","Rural",IF('9 All Base Data'!G1279="Inland Water not in Urban Area","Rural",IF('9 All Base Data'!G1279="Oceanic-in Region but not in TA","Rural",'9 All Base Data'!G1279)))))))</f>
        <v>Wellington Zone</v>
      </c>
      <c r="G1279" s="177">
        <f>IF('9 All Base Data'!I1279="..C","..C",'9 All Base Data'!I1279*Basecase_Pop_2006)</f>
        <v>1032</v>
      </c>
      <c r="H1279" s="177">
        <f>IF('9 All Base Data'!J1279="..C","..C",'9 All Base Data'!J1279*Basecase_Pop_2006)</f>
        <v>603</v>
      </c>
      <c r="I1279" s="191">
        <f>IF('9 All Base Data'!L1279="..C","..C",'9 All Base Data'!L1279*Basecase_Pop_2006)</f>
        <v>15</v>
      </c>
      <c r="J1279" s="156">
        <f>IF('9 All Base Data'!$P1279=0,0,('9 All Base Data'!$P1279*Basecase_Pop_2006)/(1+(1/(BaseCase_Mort_AllAdults_30*('9 All Base Data'!$W1279*Basecase_PM10)/10))))</f>
        <v>0.63496285426029553</v>
      </c>
      <c r="K1279" s="156">
        <f>IF('9 All Base Data'!$Q1279=0,0,('9 All Base Data'!$Q1279*Basecase_Pop_2006)/(1+(1/(BaseCase_Mort_Maori_30*('9 All Base Data'!$W1279*Basecase_PM10)/10))))</f>
        <v>0.13672496025437203</v>
      </c>
      <c r="L1279" s="179">
        <f>133/(1+1/(BaseCase_Mort_Child_0_1*'9 All Base Data'!$AB$10/10))*IF('9 All Base Data'!$L1279="..C",0,'9 All Base Data'!L1279/'9 All Base Data'!$L$2022)</f>
        <v>2.1881667829578449E-3</v>
      </c>
      <c r="M1279" s="178">
        <f>IF('9 All Base Data'!$R1279="","",IF('9 All Base Data'!$R1279=0,0,('9 All Base Data'!$R1279*Basecase_Pop_2006)/(1+(1/(BaseCase_CardiacHA_All*('9 All Base Data'!$W1279*Basecase_PM10)/10)))))</f>
        <v>1.5361105046936711E-2</v>
      </c>
      <c r="N1279" s="178">
        <f>IF('9 All Base Data'!$S1279="","",IF('9 All Base Data'!$S1279=0,0,('9 All Base Data'!S1279*Basecase_Pop_2006)/(1+(1/(BaseCase_RespHA_All*('9 All Base Data'!$W1279*Basecase_PM10)/10)))))</f>
        <v>6.367854674696416E-2</v>
      </c>
      <c r="O1279" s="178">
        <f>IF('9 All Base Data'!$T1279="","",IF('9 All Base Data'!$T1279=0,0,('9 All Base Data'!$T1279*Basecase_Pop_2006)/(1+(1/(BaseCase_RespHA_Child_1_4*('9 All Base Data'!$W1279*Basecase_PM10)/10)))))</f>
        <v>0</v>
      </c>
      <c r="P1279" s="179">
        <f>IF('9 All Base Data'!$U1279="","",IF('9 All Base Data'!$U1279=0,0,('9 All Base Data'!$U1279*Basecase_Pop_2006)/(1+(1/(BaseCase_RespHA_Child_5_14*('9 All Base Data'!$W1279*Basecase_PM10)/10)))))</f>
        <v>2.4838740733609317E-2</v>
      </c>
      <c r="Q1279" s="156">
        <f>IF('7 Base case Results'!$G1279="..C",0,BaseCase_RADs_All*'7 Base case Results'!$G1279*('9 All Base Data'!$V1279*Basecase_PM10)/10)</f>
        <v>718.89120000000014</v>
      </c>
      <c r="R1279" s="189">
        <f t="shared" si="200"/>
        <v>2.2604677611666522</v>
      </c>
      <c r="S1279" s="178">
        <f t="shared" si="201"/>
        <v>0.48674085850556448</v>
      </c>
      <c r="T1279" s="179">
        <f t="shared" si="202"/>
        <v>7.7898737473299281E-3</v>
      </c>
      <c r="U1279" s="178">
        <f t="shared" si="203"/>
        <v>9.7543017048048111E-5</v>
      </c>
      <c r="V1279" s="178">
        <f t="shared" si="204"/>
        <v>2.8878220949748247E-4</v>
      </c>
      <c r="W1279" s="178">
        <f t="shared" si="205"/>
        <v>0</v>
      </c>
      <c r="X1279" s="179">
        <f t="shared" si="206"/>
        <v>1.1264368922691825E-4</v>
      </c>
      <c r="Y1279" s="179">
        <f t="shared" si="207"/>
        <v>4.4571254400000003E-2</v>
      </c>
      <c r="Z1279" s="186">
        <f t="shared" si="208"/>
        <v>2.3132152145405276</v>
      </c>
      <c r="AA1279" s="156">
        <f>$J1279*'9 All Base Data'!$Y1279</f>
        <v>0.27683494383924862</v>
      </c>
      <c r="AB1279" s="156">
        <f>$K1279*'9 All Base Data'!$Y1279</f>
        <v>5.9610174736184358E-2</v>
      </c>
      <c r="AC1279" s="178">
        <f>$L1279*'9 All Base Data'!$Y1279</f>
        <v>9.5401018249599795E-4</v>
      </c>
      <c r="AD1279" s="178">
        <f>IF($M1279="","",$M1279*'9 All Base Data'!$Y1279)</f>
        <v>6.6972274432202687E-3</v>
      </c>
      <c r="AE1279" s="178">
        <f>IF($N1279="","",$N1279*'9 All Base Data'!$Y1279)</f>
        <v>2.7762957776478397E-2</v>
      </c>
      <c r="AF1279" s="178">
        <f>IF($O1279="","",$O1279*'9 All Base Data'!$Y1279)</f>
        <v>0</v>
      </c>
      <c r="AG1279" s="178">
        <f>IF($P1279="","",$P1279*'9 All Base Data'!$Y1279)</f>
        <v>1.0829344346508122E-2</v>
      </c>
      <c r="AH1279" s="167">
        <f>$Q1279*'9 All Base Data'!$Y1279</f>
        <v>313.42653139981405</v>
      </c>
      <c r="AI1279" s="178">
        <f>$R1279*'9 All Base Data'!$Y1279</f>
        <v>0.98553240006772513</v>
      </c>
      <c r="AJ1279" s="178">
        <f>$S1279*'9 All Base Data'!$Y1279</f>
        <v>0.21221222206081633</v>
      </c>
      <c r="AK1279" s="178">
        <f>$T1279*'9 All Base Data'!$Y1279</f>
        <v>3.3962762496857527E-3</v>
      </c>
      <c r="AL1279" s="178">
        <f>IF($U1279="","",$U1279*'9 All Base Data'!$Y1279)</f>
        <v>4.25273942644487E-5</v>
      </c>
      <c r="AM1279" s="178">
        <f>IF($V1279="","",$V1279*'9 All Base Data'!$Y1279)</f>
        <v>1.2590501351632954E-4</v>
      </c>
      <c r="AN1279" s="178">
        <f>IF($W1279="","",$W1279*'9 All Base Data'!$Y1279)</f>
        <v>0</v>
      </c>
      <c r="AO1279" s="178">
        <f>IF($X1279="","",$X1279*'9 All Base Data'!$Y1279)</f>
        <v>4.9111076611414334E-5</v>
      </c>
      <c r="AP1279" s="178">
        <f>$Y1279*'9 All Base Data'!$Y1279</f>
        <v>1.9432444946788471E-2</v>
      </c>
      <c r="AQ1279" s="179">
        <f t="shared" si="209"/>
        <v>1.0085295536719801</v>
      </c>
    </row>
    <row r="1280" spans="1:43" x14ac:dyDescent="0.25">
      <c r="A1280" s="124">
        <v>575902</v>
      </c>
      <c r="B1280" s="125" t="s">
        <v>1323</v>
      </c>
      <c r="C1280" s="126" t="s">
        <v>980</v>
      </c>
      <c r="D1280" s="101" t="s">
        <v>2108</v>
      </c>
      <c r="E1280" s="142"/>
      <c r="F1280" s="191" t="str">
        <f>IF('9 All Base Data'!G1280="Rural Centre","Rural",IF('9 All Base Data'!G1280="Rural (Incl.some Off Shore Islands)","Rural",IF('9 All Base Data'!G1280="Inlet-in TA but not in Urban Area","Rural",IF('9 All Base Data'!G1280="Rural (Incl.some Off Shore Islands)","Rural",IF('9 All Base Data'!G1280="Inlet-not in TA","Rural",IF('9 All Base Data'!G1280="Inland Water not in Urban Area","Rural",IF('9 All Base Data'!G1280="Oceanic-in Region but not in TA","Rural",'9 All Base Data'!G1280)))))))</f>
        <v>Wellington Zone</v>
      </c>
      <c r="G1280" s="177">
        <f>IF('9 All Base Data'!I1280="..C","..C",'9 All Base Data'!I1280*Basecase_Pop_2006)</f>
        <v>1743</v>
      </c>
      <c r="H1280" s="177">
        <f>IF('9 All Base Data'!J1280="..C","..C",'9 All Base Data'!J1280*Basecase_Pop_2006)</f>
        <v>1053</v>
      </c>
      <c r="I1280" s="191">
        <f>IF('9 All Base Data'!L1280="..C","..C",'9 All Base Data'!L1280*Basecase_Pop_2006)</f>
        <v>27</v>
      </c>
      <c r="J1280" s="156">
        <f>IF('9 All Base Data'!$P1280=0,0,('9 All Base Data'!$P1280*Basecase_Pop_2006)/(1+(1/(BaseCase_Mort_AllAdults_30*('9 All Base Data'!$W1280*Basecase_PM10)/10))))</f>
        <v>0.11042832248005138</v>
      </c>
      <c r="K1280" s="156">
        <f>IF('9 All Base Data'!$Q1280=0,0,('9 All Base Data'!$Q1280*Basecase_Pop_2006)/(1+(1/(BaseCase_Mort_Maori_30*('9 All Base Data'!$W1280*Basecase_PM10)/10))))</f>
        <v>0</v>
      </c>
      <c r="L1280" s="179">
        <f>133/(1+1/(BaseCase_Mort_Child_0_1*'9 All Base Data'!$AB$10/10))*IF('9 All Base Data'!$L1280="..C",0,'9 All Base Data'!L1280/'9 All Base Data'!$L$2022)</f>
        <v>3.9387002093241204E-3</v>
      </c>
      <c r="M1280" s="178">
        <f>IF('9 All Base Data'!$R1280="","",IF('9 All Base Data'!$R1280=0,0,('9 All Base Data'!$R1280*Basecase_Pop_2006)/(1+(1/(BaseCase_CardiacHA_All*('9 All Base Data'!$W1280*Basecase_PM10)/10)))))</f>
        <v>4.8643499315299585E-2</v>
      </c>
      <c r="N1280" s="178">
        <f>IF('9 All Base Data'!$S1280="","",IF('9 All Base Data'!$S1280=0,0,('9 All Base Data'!S1280*Basecase_Pop_2006)/(1+(1/(BaseCase_RespHA_All*('9 All Base Data'!$W1280*Basecase_PM10)/10)))))</f>
        <v>0.14009280284332115</v>
      </c>
      <c r="O1280" s="178">
        <f>IF('9 All Base Data'!$T1280="","",IF('9 All Base Data'!$T1280=0,0,('9 All Base Data'!$T1280*Basecase_Pop_2006)/(1+(1/(BaseCase_RespHA_Child_1_4*('9 All Base Data'!$W1280*Basecase_PM10)/10)))))</f>
        <v>5.868590368492884E-2</v>
      </c>
      <c r="P1280" s="179">
        <f>IF('9 All Base Data'!$U1280="","",IF('9 All Base Data'!$U1280=0,0,('9 All Base Data'!$U1280*Basecase_Pop_2006)/(1+(1/(BaseCase_RespHA_Child_5_14*('9 All Base Data'!$W1280*Basecase_PM10)/10)))))</f>
        <v>0</v>
      </c>
      <c r="Q1280" s="156">
        <f>IF('7 Base case Results'!$G1280="..C",0,BaseCase_RADs_All*'7 Base case Results'!$G1280*('9 All Base Data'!$V1280*Basecase_PM10)/10)</f>
        <v>1214.1738</v>
      </c>
      <c r="R1280" s="189">
        <f t="shared" si="200"/>
        <v>0.39312482802898291</v>
      </c>
      <c r="S1280" s="178">
        <f t="shared" si="201"/>
        <v>0</v>
      </c>
      <c r="T1280" s="179">
        <f t="shared" si="202"/>
        <v>1.4021772745193868E-2</v>
      </c>
      <c r="U1280" s="178">
        <f t="shared" si="203"/>
        <v>3.0888622065215234E-4</v>
      </c>
      <c r="V1280" s="178">
        <f t="shared" si="204"/>
        <v>6.3532086089446149E-4</v>
      </c>
      <c r="W1280" s="178">
        <f t="shared" si="205"/>
        <v>2.6614057321115226E-4</v>
      </c>
      <c r="X1280" s="179">
        <f t="shared" si="206"/>
        <v>0</v>
      </c>
      <c r="Y1280" s="179">
        <f t="shared" si="207"/>
        <v>7.5278775600000014E-2</v>
      </c>
      <c r="Z1280" s="186">
        <f t="shared" si="208"/>
        <v>0.48336958345572345</v>
      </c>
      <c r="AA1280" s="156">
        <f>$J1280*'9 All Base Data'!$Y1280</f>
        <v>4.8145207624217146E-2</v>
      </c>
      <c r="AB1280" s="156">
        <f>$K1280*'9 All Base Data'!$Y1280</f>
        <v>0</v>
      </c>
      <c r="AC1280" s="178">
        <f>$L1280*'9 All Base Data'!$Y1280</f>
        <v>1.7172183284927961E-3</v>
      </c>
      <c r="AD1280" s="178">
        <f>IF($M1280="","",$M1280*'9 All Base Data'!$Y1280)</f>
        <v>2.120788690353085E-2</v>
      </c>
      <c r="AE1280" s="178">
        <f>IF($N1280="","",$N1280*'9 All Base Data'!$Y1280)</f>
        <v>6.1078507108252474E-2</v>
      </c>
      <c r="AF1280" s="178">
        <f>IF($O1280="","",$O1280*'9 All Base Data'!$Y1280)</f>
        <v>2.5586235071497342E-2</v>
      </c>
      <c r="AG1280" s="178">
        <f>IF($P1280="","",$P1280*'9 All Base Data'!$Y1280)</f>
        <v>0</v>
      </c>
      <c r="AH1280" s="167">
        <f>$Q1280*'9 All Base Data'!$Y1280</f>
        <v>529.36283355608123</v>
      </c>
      <c r="AI1280" s="178">
        <f>$R1280*'9 All Base Data'!$Y1280</f>
        <v>0.17139693914221302</v>
      </c>
      <c r="AJ1280" s="178">
        <f>$S1280*'9 All Base Data'!$Y1280</f>
        <v>0</v>
      </c>
      <c r="AK1280" s="178">
        <f>$T1280*'9 All Base Data'!$Y1280</f>
        <v>6.1132972494343544E-3</v>
      </c>
      <c r="AL1280" s="178">
        <f>IF($U1280="","",$U1280*'9 All Base Data'!$Y1280)</f>
        <v>1.3467008183742088E-4</v>
      </c>
      <c r="AM1280" s="178">
        <f>IF($V1280="","",$V1280*'9 All Base Data'!$Y1280)</f>
        <v>2.7699102973592502E-4</v>
      </c>
      <c r="AN1280" s="178">
        <f>IF($W1280="","",$W1280*'9 All Base Data'!$Y1280)</f>
        <v>1.1603357604924043E-4</v>
      </c>
      <c r="AO1280" s="178">
        <f>IF($X1280="","",$X1280*'9 All Base Data'!$Y1280)</f>
        <v>0</v>
      </c>
      <c r="AP1280" s="178">
        <f>$Y1280*'9 All Base Data'!$Y1280</f>
        <v>3.2820495680477041E-2</v>
      </c>
      <c r="AQ1280" s="179">
        <f t="shared" si="209"/>
        <v>0.21074239318369775</v>
      </c>
    </row>
    <row r="1281" spans="1:43" x14ac:dyDescent="0.25">
      <c r="A1281" s="124">
        <v>576001</v>
      </c>
      <c r="B1281" s="125" t="s">
        <v>1324</v>
      </c>
      <c r="C1281" s="126" t="s">
        <v>980</v>
      </c>
      <c r="D1281" s="101" t="s">
        <v>2108</v>
      </c>
      <c r="E1281" s="142"/>
      <c r="F1281" s="191" t="str">
        <f>IF('9 All Base Data'!G1281="Rural Centre","Rural",IF('9 All Base Data'!G1281="Rural (Incl.some Off Shore Islands)","Rural",IF('9 All Base Data'!G1281="Inlet-in TA but not in Urban Area","Rural",IF('9 All Base Data'!G1281="Rural (Incl.some Off Shore Islands)","Rural",IF('9 All Base Data'!G1281="Inlet-not in TA","Rural",IF('9 All Base Data'!G1281="Inland Water not in Urban Area","Rural",IF('9 All Base Data'!G1281="Oceanic-in Region but not in TA","Rural",'9 All Base Data'!G1281)))))))</f>
        <v>Wellington Zone</v>
      </c>
      <c r="G1281" s="177">
        <f>IF('9 All Base Data'!I1281="..C","..C",'9 All Base Data'!I1281*Basecase_Pop_2006)</f>
        <v>3339</v>
      </c>
      <c r="H1281" s="177">
        <f>IF('9 All Base Data'!J1281="..C","..C",'9 All Base Data'!J1281*Basecase_Pop_2006)</f>
        <v>2052</v>
      </c>
      <c r="I1281" s="191">
        <f>IF('9 All Base Data'!L1281="..C","..C",'9 All Base Data'!L1281*Basecase_Pop_2006)</f>
        <v>51</v>
      </c>
      <c r="J1281" s="156">
        <f>IF('9 All Base Data'!$P1281=0,0,('9 All Base Data'!$P1281*Basecase_Pop_2006)/(1+(1/(BaseCase_Mort_AllAdults_30*('9 All Base Data'!$W1281*Basecase_PM10)/10))))</f>
        <v>0.82821241860038541</v>
      </c>
      <c r="K1281" s="156">
        <f>IF('9 All Base Data'!$Q1281=0,0,('9 All Base Data'!$Q1281*Basecase_Pop_2006)/(1+(1/(BaseCase_Mort_Maori_30*('9 All Base Data'!$W1281*Basecase_PM10)/10))))</f>
        <v>0.13672496025437203</v>
      </c>
      <c r="L1281" s="179">
        <f>133/(1+1/(BaseCase_Mort_Child_0_1*'9 All Base Data'!$AB$10/10))*IF('9 All Base Data'!$L1281="..C",0,'9 All Base Data'!L1281/'9 All Base Data'!$L$2022)</f>
        <v>7.4397670620566722E-3</v>
      </c>
      <c r="M1281" s="178">
        <f>IF('9 All Base Data'!$R1281="","",IF('9 All Base Data'!$R1281=0,0,('9 All Base Data'!$R1281*Basecase_Pop_2006)/(1+(1/(BaseCase_CardiacHA_All*('9 All Base Data'!$W1281*Basecase_PM10)/10)))))</f>
        <v>0.14849068212038821</v>
      </c>
      <c r="N1281" s="178">
        <f>IF('9 All Base Data'!$S1281="","",IF('9 All Base Data'!$S1281=0,0,('9 All Base Data'!S1281*Basecase_Pop_2006)/(1+(1/(BaseCase_RespHA_All*('9 All Base Data'!$W1281*Basecase_PM10)/10)))))</f>
        <v>0.29716655148583276</v>
      </c>
      <c r="O1281" s="178">
        <f>IF('9 All Base Data'!$T1281="","",IF('9 All Base Data'!$T1281=0,0,('9 All Base Data'!$T1281*Basecase_Pop_2006)/(1+(1/(BaseCase_RespHA_Child_1_4*('9 All Base Data'!$W1281*Basecase_PM10)/10)))))</f>
        <v>0.1257555078962761</v>
      </c>
      <c r="P1281" s="179">
        <f>IF('9 All Base Data'!$U1281="","",IF('9 All Base Data'!$U1281=0,0,('9 All Base Data'!$U1281*Basecase_Pop_2006)/(1+(1/(BaseCase_RespHA_Child_5_14*('9 All Base Data'!$W1281*Basecase_PM10)/10)))))</f>
        <v>7.4516222200827958E-2</v>
      </c>
      <c r="Q1281" s="156">
        <f>IF('7 Base case Results'!$G1281="..C",0,BaseCase_RADs_All*'7 Base case Results'!$G1281*('9 All Base Data'!$V1281*Basecase_PM10)/10)</f>
        <v>2325.9474</v>
      </c>
      <c r="R1281" s="189">
        <f t="shared" si="200"/>
        <v>2.948436210217372</v>
      </c>
      <c r="S1281" s="178">
        <f t="shared" si="201"/>
        <v>0.48674085850556448</v>
      </c>
      <c r="T1281" s="179">
        <f t="shared" si="202"/>
        <v>2.6485570740921754E-2</v>
      </c>
      <c r="U1281" s="178">
        <f t="shared" si="203"/>
        <v>9.429158314644651E-4</v>
      </c>
      <c r="V1281" s="178">
        <f t="shared" si="204"/>
        <v>1.3476503109882516E-3</v>
      </c>
      <c r="W1281" s="178">
        <f t="shared" si="205"/>
        <v>5.7030122830961216E-4</v>
      </c>
      <c r="X1281" s="179">
        <f t="shared" si="206"/>
        <v>3.379310676807548E-4</v>
      </c>
      <c r="Y1281" s="179">
        <f t="shared" si="207"/>
        <v>0.14420873879999999</v>
      </c>
      <c r="Z1281" s="186">
        <f t="shared" si="208"/>
        <v>3.1214210859007467</v>
      </c>
      <c r="AA1281" s="156">
        <f>$J1281*'9 All Base Data'!$Y1281</f>
        <v>0.36108905718162859</v>
      </c>
      <c r="AB1281" s="156">
        <f>$K1281*'9 All Base Data'!$Y1281</f>
        <v>5.9610174736184358E-2</v>
      </c>
      <c r="AC1281" s="178">
        <f>$L1281*'9 All Base Data'!$Y1281</f>
        <v>3.2436346204863927E-3</v>
      </c>
      <c r="AD1281" s="178">
        <f>IF($M1281="","",$M1281*'9 All Base Data'!$Y1281)</f>
        <v>6.47398652844626E-2</v>
      </c>
      <c r="AE1281" s="178">
        <f>IF($N1281="","",$N1281*'9 All Base Data'!$Y1281)</f>
        <v>0.12956046962356585</v>
      </c>
      <c r="AF1281" s="178">
        <f>IF($O1281="","",$O1281*'9 All Base Data'!$Y1281)</f>
        <v>5.4827646581780021E-2</v>
      </c>
      <c r="AG1281" s="178">
        <f>IF($P1281="","",$P1281*'9 All Base Data'!$Y1281)</f>
        <v>3.2488033039524369E-2</v>
      </c>
      <c r="AH1281" s="167">
        <f>$Q1281*'9 All Base Data'!$Y1281</f>
        <v>1014.0806088604447</v>
      </c>
      <c r="AI1281" s="178">
        <f>$R1281*'9 All Base Data'!$Y1281</f>
        <v>1.2854770435665979</v>
      </c>
      <c r="AJ1281" s="178">
        <f>$S1281*'9 All Base Data'!$Y1281</f>
        <v>0.21221222206081633</v>
      </c>
      <c r="AK1281" s="178">
        <f>$T1281*'9 All Base Data'!$Y1281</f>
        <v>1.154733924893156E-2</v>
      </c>
      <c r="AL1281" s="178">
        <f>IF($U1281="","",$U1281*'9 All Base Data'!$Y1281)</f>
        <v>4.1109814455633748E-4</v>
      </c>
      <c r="AM1281" s="178">
        <f>IF($V1281="","",$V1281*'9 All Base Data'!$Y1281)</f>
        <v>5.875567297428712E-4</v>
      </c>
      <c r="AN1281" s="178">
        <f>IF($W1281="","",$W1281*'9 All Base Data'!$Y1281)</f>
        <v>2.486433772483724E-4</v>
      </c>
      <c r="AO1281" s="178">
        <f>IF($X1281="","",$X1281*'9 All Base Data'!$Y1281)</f>
        <v>1.4733322983424303E-4</v>
      </c>
      <c r="AP1281" s="178">
        <f>$Y1281*'9 All Base Data'!$Y1281</f>
        <v>6.287299774934757E-2</v>
      </c>
      <c r="AQ1281" s="179">
        <f t="shared" si="209"/>
        <v>1.3608960354391764</v>
      </c>
    </row>
    <row r="1282" spans="1:43" x14ac:dyDescent="0.25">
      <c r="A1282" s="124">
        <v>576002</v>
      </c>
      <c r="B1282" s="125" t="s">
        <v>1325</v>
      </c>
      <c r="C1282" s="126" t="s">
        <v>980</v>
      </c>
      <c r="D1282" s="101" t="s">
        <v>2108</v>
      </c>
      <c r="E1282" s="142"/>
      <c r="F1282" s="191" t="str">
        <f>IF('9 All Base Data'!G1282="Rural Centre","Rural",IF('9 All Base Data'!G1282="Rural (Incl.some Off Shore Islands)","Rural",IF('9 All Base Data'!G1282="Inlet-in TA but not in Urban Area","Rural",IF('9 All Base Data'!G1282="Rural (Incl.some Off Shore Islands)","Rural",IF('9 All Base Data'!G1282="Inlet-not in TA","Rural",IF('9 All Base Data'!G1282="Inland Water not in Urban Area","Rural",IF('9 All Base Data'!G1282="Oceanic-in Region but not in TA","Rural",'9 All Base Data'!G1282)))))))</f>
        <v>Wellington Zone</v>
      </c>
      <c r="G1282" s="177">
        <f>IF('9 All Base Data'!I1282="..C","..C",'9 All Base Data'!I1282*Basecase_Pop_2006)</f>
        <v>3525</v>
      </c>
      <c r="H1282" s="177">
        <f>IF('9 All Base Data'!J1282="..C","..C",'9 All Base Data'!J1282*Basecase_Pop_2006)</f>
        <v>2124</v>
      </c>
      <c r="I1282" s="191">
        <f>IF('9 All Base Data'!L1282="..C","..C",'9 All Base Data'!L1282*Basecase_Pop_2006)</f>
        <v>54</v>
      </c>
      <c r="J1282" s="156">
        <f>IF('9 All Base Data'!$P1282=0,0,('9 All Base Data'!$P1282*Basecase_Pop_2006)/(1+(1/(BaseCase_Mort_AllAdults_30*('9 All Base Data'!$W1282*Basecase_PM10)/10))))</f>
        <v>0.96624782170044954</v>
      </c>
      <c r="K1282" s="156">
        <f>IF('9 All Base Data'!$Q1282=0,0,('9 All Base Data'!$Q1282*Basecase_Pop_2006)/(1+(1/(BaseCase_Mort_Maori_30*('9 All Base Data'!$W1282*Basecase_PM10)/10))))</f>
        <v>0.13672496025437203</v>
      </c>
      <c r="L1282" s="179">
        <f>133/(1+1/(BaseCase_Mort_Child_0_1*'9 All Base Data'!$AB$10/10))*IF('9 All Base Data'!$L1282="..C",0,'9 All Base Data'!L1282/'9 All Base Data'!$L$2022)</f>
        <v>7.8774004186482408E-3</v>
      </c>
      <c r="M1282" s="178">
        <f>IF('9 All Base Data'!$R1282="","",IF('9 All Base Data'!$R1282=0,0,('9 All Base Data'!$R1282*Basecase_Pop_2006)/(1+(1/(BaseCase_CardiacHA_All*('9 All Base Data'!$W1282*Basecase_PM10)/10)))))</f>
        <v>0.23553694405302958</v>
      </c>
      <c r="N1282" s="178">
        <f>IF('9 All Base Data'!$S1282="","",IF('9 All Base Data'!$S1282=0,0,('9 All Base Data'!S1282*Basecase_Pop_2006)/(1+(1/(BaseCase_RespHA_All*('9 All Base Data'!$W1282*Basecase_PM10)/10)))))</f>
        <v>0.35659986178299935</v>
      </c>
      <c r="O1282" s="178">
        <f>IF('9 All Base Data'!$T1282="","",IF('9 All Base Data'!$T1282=0,0,('9 All Base Data'!$T1282*Basecase_Pop_2006)/(1+(1/(BaseCase_RespHA_Child_1_4*('9 All Base Data'!$W1282*Basecase_PM10)/10)))))</f>
        <v>0.1257555078962761</v>
      </c>
      <c r="P1282" s="179">
        <f>IF('9 All Base Data'!$U1282="","",IF('9 All Base Data'!$U1282=0,0,('9 All Base Data'!$U1282*Basecase_Pop_2006)/(1+(1/(BaseCase_RespHA_Child_5_14*('9 All Base Data'!$W1282*Basecase_PM10)/10)))))</f>
        <v>4.9677481467218634E-2</v>
      </c>
      <c r="Q1282" s="156">
        <f>IF('7 Base case Results'!$G1282="..C",0,BaseCase_RADs_All*'7 Base case Results'!$G1282*('9 All Base Data'!$V1282*Basecase_PM10)/10)</f>
        <v>2455.5150000000003</v>
      </c>
      <c r="R1282" s="189">
        <f t="shared" si="200"/>
        <v>3.4398422452536002</v>
      </c>
      <c r="S1282" s="178">
        <f t="shared" si="201"/>
        <v>0.48674085850556448</v>
      </c>
      <c r="T1282" s="179">
        <f t="shared" si="202"/>
        <v>2.8043545490387737E-2</v>
      </c>
      <c r="U1282" s="178">
        <f t="shared" si="203"/>
        <v>1.4956595947367378E-3</v>
      </c>
      <c r="V1282" s="178">
        <f t="shared" si="204"/>
        <v>1.6171803731859021E-3</v>
      </c>
      <c r="W1282" s="178">
        <f t="shared" si="205"/>
        <v>5.7030122830961216E-4</v>
      </c>
      <c r="X1282" s="179">
        <f t="shared" si="206"/>
        <v>2.2528737845383651E-4</v>
      </c>
      <c r="Y1282" s="179">
        <f t="shared" si="207"/>
        <v>0.15224193000000003</v>
      </c>
      <c r="Z1282" s="186">
        <f t="shared" si="208"/>
        <v>3.6232405607119107</v>
      </c>
      <c r="AA1282" s="156">
        <f>$J1282*'9 All Base Data'!$Y1282</f>
        <v>0.4212705667119</v>
      </c>
      <c r="AB1282" s="156">
        <f>$K1282*'9 All Base Data'!$Y1282</f>
        <v>5.9610174736184358E-2</v>
      </c>
      <c r="AC1282" s="178">
        <f>$L1282*'9 All Base Data'!$Y1282</f>
        <v>3.4344366569855921E-3</v>
      </c>
      <c r="AD1282" s="178">
        <f>IF($M1282="","",$M1282*'9 All Base Data'!$Y1282)</f>
        <v>0.10269082079604412</v>
      </c>
      <c r="AE1282" s="178">
        <f>IF($N1282="","",$N1282*'9 All Base Data'!$Y1282)</f>
        <v>0.15547256354827904</v>
      </c>
      <c r="AF1282" s="178">
        <f>IF($O1282="","",$O1282*'9 All Base Data'!$Y1282)</f>
        <v>5.4827646581780021E-2</v>
      </c>
      <c r="AG1282" s="178">
        <f>IF($P1282="","",$P1282*'9 All Base Data'!$Y1282)</f>
        <v>2.1658688693016244E-2</v>
      </c>
      <c r="AH1282" s="167">
        <f>$Q1282*'9 All Base Data'!$Y1282</f>
        <v>1070.5702744034347</v>
      </c>
      <c r="AI1282" s="178">
        <f>$R1282*'9 All Base Data'!$Y1282</f>
        <v>1.4997232174943638</v>
      </c>
      <c r="AJ1282" s="178">
        <f>$S1282*'9 All Base Data'!$Y1282</f>
        <v>0.21221222206081633</v>
      </c>
      <c r="AK1282" s="178">
        <f>$T1282*'9 All Base Data'!$Y1282</f>
        <v>1.2226594498868709E-2</v>
      </c>
      <c r="AL1282" s="178">
        <f>IF($U1282="","",$U1282*'9 All Base Data'!$Y1282)</f>
        <v>6.5208671205488019E-4</v>
      </c>
      <c r="AM1282" s="178">
        <f>IF($V1282="","",$V1282*'9 All Base Data'!$Y1282)</f>
        <v>7.0506807569144551E-4</v>
      </c>
      <c r="AN1282" s="178">
        <f>IF($W1282="","",$W1282*'9 All Base Data'!$Y1282)</f>
        <v>2.486433772483724E-4</v>
      </c>
      <c r="AO1282" s="178">
        <f>IF($X1282="","",$X1282*'9 All Base Data'!$Y1282)</f>
        <v>9.8222153222828667E-5</v>
      </c>
      <c r="AP1282" s="178">
        <f>$Y1282*'9 All Base Data'!$Y1282</f>
        <v>6.6375357013012948E-2</v>
      </c>
      <c r="AQ1282" s="179">
        <f t="shared" si="209"/>
        <v>1.5796823237939919</v>
      </c>
    </row>
    <row r="1283" spans="1:43" x14ac:dyDescent="0.25">
      <c r="A1283" s="124">
        <v>576100</v>
      </c>
      <c r="B1283" s="125" t="s">
        <v>1326</v>
      </c>
      <c r="C1283" s="126" t="s">
        <v>980</v>
      </c>
      <c r="D1283" s="101" t="s">
        <v>2108</v>
      </c>
      <c r="E1283" s="142"/>
      <c r="F1283" s="191" t="str">
        <f>IF('9 All Base Data'!G1283="Rural Centre","Rural",IF('9 All Base Data'!G1283="Rural (Incl.some Off Shore Islands)","Rural",IF('9 All Base Data'!G1283="Inlet-in TA but not in Urban Area","Rural",IF('9 All Base Data'!G1283="Rural (Incl.some Off Shore Islands)","Rural",IF('9 All Base Data'!G1283="Inlet-not in TA","Rural",IF('9 All Base Data'!G1283="Inland Water not in Urban Area","Rural",IF('9 All Base Data'!G1283="Oceanic-in Region but not in TA","Rural",'9 All Base Data'!G1283)))))))</f>
        <v>Wellington Zone</v>
      </c>
      <c r="G1283" s="177">
        <f>IF('9 All Base Data'!I1283="..C","..C",'9 All Base Data'!I1283*Basecase_Pop_2006)</f>
        <v>3564</v>
      </c>
      <c r="H1283" s="177">
        <f>IF('9 All Base Data'!J1283="..C","..C",'9 All Base Data'!J1283*Basecase_Pop_2006)</f>
        <v>2190</v>
      </c>
      <c r="I1283" s="191">
        <f>IF('9 All Base Data'!L1283="..C","..C",'9 All Base Data'!L1283*Basecase_Pop_2006)</f>
        <v>45</v>
      </c>
      <c r="J1283" s="156">
        <f>IF('9 All Base Data'!$P1283=0,0,('9 All Base Data'!$P1283*Basecase_Pop_2006)/(1+(1/(BaseCase_Mort_AllAdults_30*('9 All Base Data'!$W1283*Basecase_PM10)/10))))</f>
        <v>1.5183894341007065</v>
      </c>
      <c r="K1283" s="156">
        <f>IF('9 All Base Data'!$Q1283=0,0,('9 All Base Data'!$Q1283*Basecase_Pop_2006)/(1+(1/(BaseCase_Mort_Maori_30*('9 All Base Data'!$W1283*Basecase_PM10)/10))))</f>
        <v>0.13672496025437203</v>
      </c>
      <c r="L1283" s="179">
        <f>133/(1+1/(BaseCase_Mort_Child_0_1*'9 All Base Data'!$AB$10/10))*IF('9 All Base Data'!$L1283="..C",0,'9 All Base Data'!L1283/'9 All Base Data'!$L$2022)</f>
        <v>6.5645003488735343E-3</v>
      </c>
      <c r="M1283" s="178">
        <f>IF('9 All Base Data'!$R1283="","",IF('9 All Base Data'!$R1283=0,0,('9 All Base Data'!$R1283*Basecase_Pop_2006)/(1+(1/(BaseCase_CardiacHA_All*('9 All Base Data'!$W1283*Basecase_PM10)/10)))))</f>
        <v>0.16641197134181437</v>
      </c>
      <c r="N1283" s="178">
        <f>IF('9 All Base Data'!$S1283="","",IF('9 All Base Data'!$S1283=0,0,('9 All Base Data'!S1283*Basecase_Pop_2006)/(1+(1/(BaseCase_RespHA_All*('9 All Base Data'!$W1283*Basecase_PM10)/10)))))</f>
        <v>0.15707374864251161</v>
      </c>
      <c r="O1283" s="178">
        <f>IF('9 All Base Data'!$T1283="","",IF('9 All Base Data'!$T1283=0,0,('9 All Base Data'!$T1283*Basecase_Pop_2006)/(1+(1/(BaseCase_RespHA_Child_1_4*('9 All Base Data'!$W1283*Basecase_PM10)/10)))))</f>
        <v>9.2220705790602459E-2</v>
      </c>
      <c r="P1283" s="179">
        <f>IF('9 All Base Data'!$U1283="","",IF('9 All Base Data'!$U1283=0,0,('9 All Base Data'!$U1283*Basecase_Pop_2006)/(1+(1/(BaseCase_RespHA_Child_5_14*('9 All Base Data'!$W1283*Basecase_PM10)/10)))))</f>
        <v>1.2419370366804659E-2</v>
      </c>
      <c r="Q1283" s="156">
        <f>IF('7 Base case Results'!$G1283="..C",0,BaseCase_RADs_All*'7 Base case Results'!$G1283*('9 All Base Data'!$V1283*Basecase_PM10)/10)</f>
        <v>2482.6824000000001</v>
      </c>
      <c r="R1283" s="189">
        <f t="shared" si="200"/>
        <v>5.4054663853985154</v>
      </c>
      <c r="S1283" s="178">
        <f t="shared" si="201"/>
        <v>0.48674085850556448</v>
      </c>
      <c r="T1283" s="179">
        <f t="shared" si="202"/>
        <v>2.3369621241989783E-2</v>
      </c>
      <c r="U1283" s="178">
        <f t="shared" si="203"/>
        <v>1.0567160180205211E-3</v>
      </c>
      <c r="V1283" s="178">
        <f t="shared" si="204"/>
        <v>7.1232945009379008E-4</v>
      </c>
      <c r="W1283" s="178">
        <f t="shared" si="205"/>
        <v>4.1822090076038215E-4</v>
      </c>
      <c r="X1283" s="179">
        <f t="shared" si="206"/>
        <v>5.6321844613459127E-5</v>
      </c>
      <c r="Y1283" s="179">
        <f t="shared" si="207"/>
        <v>0.15392630879999999</v>
      </c>
      <c r="Z1283" s="186">
        <f t="shared" si="208"/>
        <v>5.5845313609086196</v>
      </c>
      <c r="AA1283" s="156">
        <f>$J1283*'9 All Base Data'!$Y1283</f>
        <v>0.66199660483298572</v>
      </c>
      <c r="AB1283" s="156">
        <f>$K1283*'9 All Base Data'!$Y1283</f>
        <v>5.9610174736184358E-2</v>
      </c>
      <c r="AC1283" s="178">
        <f>$L1283*'9 All Base Data'!$Y1283</f>
        <v>2.8620305474879935E-3</v>
      </c>
      <c r="AD1283" s="178">
        <f>IF($M1283="","",$M1283*'9 All Base Data'!$Y1283)</f>
        <v>7.255329730155291E-2</v>
      </c>
      <c r="AE1283" s="178">
        <f>IF($N1283="","",$N1283*'9 All Base Data'!$Y1283)</f>
        <v>6.8481962515313383E-2</v>
      </c>
      <c r="AF1283" s="178">
        <f>IF($O1283="","",$O1283*'9 All Base Data'!$Y1283)</f>
        <v>4.0206940826638678E-2</v>
      </c>
      <c r="AG1283" s="178">
        <f>IF($P1283="","",$P1283*'9 All Base Data'!$Y1283)</f>
        <v>5.414672173254061E-3</v>
      </c>
      <c r="AH1283" s="167">
        <f>$Q1283*'9 All Base Data'!$Y1283</f>
        <v>1082.4148816947065</v>
      </c>
      <c r="AI1283" s="178">
        <f>$R1283*'9 All Base Data'!$Y1283</f>
        <v>2.3567079132054292</v>
      </c>
      <c r="AJ1283" s="178">
        <f>$S1283*'9 All Base Data'!$Y1283</f>
        <v>0.21221222206081633</v>
      </c>
      <c r="AK1283" s="178">
        <f>$T1283*'9 All Base Data'!$Y1283</f>
        <v>1.0188828749057258E-2</v>
      </c>
      <c r="AL1283" s="178">
        <f>IF($U1283="","",$U1283*'9 All Base Data'!$Y1283)</f>
        <v>4.6071343786486092E-4</v>
      </c>
      <c r="AM1283" s="178">
        <f>IF($V1283="","",$V1283*'9 All Base Data'!$Y1283)</f>
        <v>3.1056570000694619E-4</v>
      </c>
      <c r="AN1283" s="178">
        <f>IF($W1283="","",$W1283*'9 All Base Data'!$Y1283)</f>
        <v>1.823384766488064E-4</v>
      </c>
      <c r="AO1283" s="178">
        <f>IF($X1283="","",$X1283*'9 All Base Data'!$Y1283)</f>
        <v>2.4555538305707167E-5</v>
      </c>
      <c r="AP1283" s="178">
        <f>$Y1283*'9 All Base Data'!$Y1283</f>
        <v>6.71097226650718E-2</v>
      </c>
      <c r="AQ1283" s="179">
        <f t="shared" si="209"/>
        <v>2.4347777437574298</v>
      </c>
    </row>
    <row r="1284" spans="1:43" x14ac:dyDescent="0.25">
      <c r="A1284" s="124">
        <v>576200</v>
      </c>
      <c r="B1284" s="125" t="s">
        <v>1327</v>
      </c>
      <c r="C1284" s="126" t="s">
        <v>980</v>
      </c>
      <c r="D1284" s="101" t="s">
        <v>2108</v>
      </c>
      <c r="E1284" s="142"/>
      <c r="F1284" s="191" t="str">
        <f>IF('9 All Base Data'!G1284="Rural Centre","Rural",IF('9 All Base Data'!G1284="Rural (Incl.some Off Shore Islands)","Rural",IF('9 All Base Data'!G1284="Inlet-in TA but not in Urban Area","Rural",IF('9 All Base Data'!G1284="Rural (Incl.some Off Shore Islands)","Rural",IF('9 All Base Data'!G1284="Inlet-not in TA","Rural",IF('9 All Base Data'!G1284="Inland Water not in Urban Area","Rural",IF('9 All Base Data'!G1284="Oceanic-in Region but not in TA","Rural",'9 All Base Data'!G1284)))))))</f>
        <v>Wellington Zone</v>
      </c>
      <c r="G1284" s="177">
        <f>IF('9 All Base Data'!I1284="..C","..C",'9 All Base Data'!I1284*Basecase_Pop_2006)</f>
        <v>2601</v>
      </c>
      <c r="H1284" s="177">
        <f>IF('9 All Base Data'!J1284="..C","..C",'9 All Base Data'!J1284*Basecase_Pop_2006)</f>
        <v>1536</v>
      </c>
      <c r="I1284" s="191">
        <f>IF('9 All Base Data'!L1284="..C","..C",'9 All Base Data'!L1284*Basecase_Pop_2006)</f>
        <v>48</v>
      </c>
      <c r="J1284" s="156">
        <f>IF('9 All Base Data'!$P1284=0,0,('9 All Base Data'!$P1284*Basecase_Pop_2006)/(1+(1/(BaseCase_Mort_AllAdults_30*('9 All Base Data'!$W1284*Basecase_PM10)/10))))</f>
        <v>0.80060533798037248</v>
      </c>
      <c r="K1284" s="156">
        <f>IF('9 All Base Data'!$Q1284=0,0,('9 All Base Data'!$Q1284*Basecase_Pop_2006)/(1+(1/(BaseCase_Mort_Maori_30*('9 All Base Data'!$W1284*Basecase_PM10)/10))))</f>
        <v>6.8362480127186015E-2</v>
      </c>
      <c r="L1284" s="179">
        <f>133/(1+1/(BaseCase_Mort_Child_0_1*'9 All Base Data'!$AB$10/10))*IF('9 All Base Data'!$L1284="..C",0,'9 All Base Data'!L1284/'9 All Base Data'!$L$2022)</f>
        <v>7.0021337054651037E-3</v>
      </c>
      <c r="M1284" s="178">
        <f>IF('9 All Base Data'!$R1284="","",IF('9 All Base Data'!$R1284=0,0,('9 All Base Data'!$R1284*Basecase_Pop_2006)/(1+(1/(BaseCase_CardiacHA_All*('9 All Base Data'!$W1284*Basecase_PM10)/10)))))</f>
        <v>0.22273602318058233</v>
      </c>
      <c r="N1284" s="178">
        <f>IF('9 All Base Data'!$S1284="","",IF('9 All Base Data'!$S1284=0,0,('9 All Base Data'!S1284*Basecase_Pop_2006)/(1+(1/(BaseCase_RespHA_All*('9 All Base Data'!$W1284*Basecase_PM10)/10)))))</f>
        <v>0.35235462533320172</v>
      </c>
      <c r="O1284" s="178">
        <f>IF('9 All Base Data'!$T1284="","",IF('9 All Base Data'!$T1284=0,0,('9 All Base Data'!$T1284*Basecase_Pop_2006)/(1+(1/(BaseCase_RespHA_Child_1_4*('9 All Base Data'!$W1284*Basecase_PM10)/10)))))</f>
        <v>7.5453304737765653E-2</v>
      </c>
      <c r="P1284" s="179">
        <f>IF('9 All Base Data'!$U1284="","",IF('9 All Base Data'!$U1284=0,0,('9 All Base Data'!$U1284*Basecase_Pop_2006)/(1+(1/(BaseCase_RespHA_Child_5_14*('9 All Base Data'!$W1284*Basecase_PM10)/10)))))</f>
        <v>4.9677481467218634E-2</v>
      </c>
      <c r="Q1284" s="156">
        <f>IF('7 Base case Results'!$G1284="..C",0,BaseCase_RADs_All*'7 Base case Results'!$G1284*('9 All Base Data'!$V1284*Basecase_PM10)/10)</f>
        <v>1811.8566000000003</v>
      </c>
      <c r="R1284" s="189">
        <f t="shared" si="200"/>
        <v>2.8501550032101259</v>
      </c>
      <c r="S1284" s="178">
        <f t="shared" si="201"/>
        <v>0.24337042925278224</v>
      </c>
      <c r="T1284" s="179">
        <f t="shared" si="202"/>
        <v>2.4927595991455768E-2</v>
      </c>
      <c r="U1284" s="178">
        <f t="shared" si="203"/>
        <v>1.414373747196698E-3</v>
      </c>
      <c r="V1284" s="178">
        <f t="shared" si="204"/>
        <v>1.5979282258860698E-3</v>
      </c>
      <c r="W1284" s="178">
        <f t="shared" si="205"/>
        <v>3.4218073698576721E-4</v>
      </c>
      <c r="X1284" s="179">
        <f t="shared" si="206"/>
        <v>2.2528737845383651E-4</v>
      </c>
      <c r="Y1284" s="179">
        <f t="shared" si="207"/>
        <v>0.11233510920000002</v>
      </c>
      <c r="Z1284" s="186">
        <f t="shared" si="208"/>
        <v>2.9904300103746646</v>
      </c>
      <c r="AA1284" s="156">
        <f>$J1284*'9 All Base Data'!$Y1284</f>
        <v>0.34905275527557428</v>
      </c>
      <c r="AB1284" s="156">
        <f>$K1284*'9 All Base Data'!$Y1284</f>
        <v>2.9805087368092179E-2</v>
      </c>
      <c r="AC1284" s="178">
        <f>$L1284*'9 All Base Data'!$Y1284</f>
        <v>3.0528325839871934E-3</v>
      </c>
      <c r="AD1284" s="178">
        <f>IF($M1284="","",$M1284*'9 All Base Data'!$Y1284)</f>
        <v>9.71097979266939E-2</v>
      </c>
      <c r="AE1284" s="178">
        <f>IF($N1284="","",$N1284*'9 All Base Data'!$Y1284)</f>
        <v>0.15362169969651382</v>
      </c>
      <c r="AF1284" s="178">
        <f>IF($O1284="","",$O1284*'9 All Base Data'!$Y1284)</f>
        <v>3.289658794906801E-2</v>
      </c>
      <c r="AG1284" s="178">
        <f>IF($P1284="","",$P1284*'9 All Base Data'!$Y1284)</f>
        <v>2.1658688693016244E-2</v>
      </c>
      <c r="AH1284" s="167">
        <f>$Q1284*'9 All Base Data'!$Y1284</f>
        <v>789.94419396406624</v>
      </c>
      <c r="AI1284" s="178">
        <f>$R1284*'9 All Base Data'!$Y1284</f>
        <v>1.2426278087810443</v>
      </c>
      <c r="AJ1284" s="178">
        <f>$S1284*'9 All Base Data'!$Y1284</f>
        <v>0.10610611103040817</v>
      </c>
      <c r="AK1284" s="178">
        <f>$T1284*'9 All Base Data'!$Y1284</f>
        <v>1.0868083998994409E-2</v>
      </c>
      <c r="AL1284" s="178">
        <f>IF($U1284="","",$U1284*'9 All Base Data'!$Y1284)</f>
        <v>6.166472168345063E-4</v>
      </c>
      <c r="AM1284" s="178">
        <f>IF($V1284="","",$V1284*'9 All Base Data'!$Y1284)</f>
        <v>6.9667440812369011E-4</v>
      </c>
      <c r="AN1284" s="178">
        <f>IF($W1284="","",$W1284*'9 All Base Data'!$Y1284)</f>
        <v>1.491860263490234E-4</v>
      </c>
      <c r="AO1284" s="178">
        <f>IF($X1284="","",$X1284*'9 All Base Data'!$Y1284)</f>
        <v>9.8222153222828667E-5</v>
      </c>
      <c r="AP1284" s="178">
        <f>$Y1284*'9 All Base Data'!$Y1284</f>
        <v>4.8976540025772106E-2</v>
      </c>
      <c r="AQ1284" s="179">
        <f t="shared" si="209"/>
        <v>1.3037857544307687</v>
      </c>
    </row>
    <row r="1285" spans="1:43" x14ac:dyDescent="0.25">
      <c r="A1285" s="131">
        <v>576301</v>
      </c>
      <c r="B1285" s="132" t="s">
        <v>1328</v>
      </c>
      <c r="C1285" s="132" t="s">
        <v>980</v>
      </c>
      <c r="D1285" s="145" t="s">
        <v>2108</v>
      </c>
      <c r="E1285" s="142"/>
      <c r="F1285" s="191" t="str">
        <f>IF('9 All Base Data'!G1285="Rural Centre","Rural",IF('9 All Base Data'!G1285="Rural (Incl.some Off Shore Islands)","Rural",IF('9 All Base Data'!G1285="Inlet-in TA but not in Urban Area","Rural",IF('9 All Base Data'!G1285="Rural (Incl.some Off Shore Islands)","Rural",IF('9 All Base Data'!G1285="Inlet-not in TA","Rural",IF('9 All Base Data'!G1285="Inland Water not in Urban Area","Rural",IF('9 All Base Data'!G1285="Oceanic-in Region but not in TA","Rural",'9 All Base Data'!G1285)))))))</f>
        <v>Wellington Zone</v>
      </c>
      <c r="G1285" s="177">
        <f>IF('9 All Base Data'!I1285="..C","..C",'9 All Base Data'!I1285*Basecase_Pop_2006)</f>
        <v>3138</v>
      </c>
      <c r="H1285" s="177">
        <f>IF('9 All Base Data'!J1285="..C","..C",'9 All Base Data'!J1285*Basecase_Pop_2006)</f>
        <v>1425</v>
      </c>
      <c r="I1285" s="191">
        <f>IF('9 All Base Data'!L1285="..C","..C",'9 All Base Data'!L1285*Basecase_Pop_2006)</f>
        <v>33</v>
      </c>
      <c r="J1285" s="156">
        <f>IF('9 All Base Data'!$P1285=0,0,('9 All Base Data'!$P1285*Basecase_Pop_2006)/(1+(1/(BaseCase_Mort_AllAdults_30*('9 All Base Data'!$W1285*Basecase_PM10)/10))))</f>
        <v>2.1075048151884808</v>
      </c>
      <c r="K1285" s="156">
        <f>IF('9 All Base Data'!$Q1285=0,0,('9 All Base Data'!$Q1285*Basecase_Pop_2006)/(1+(1/(BaseCase_Mort_Maori_30*('9 All Base Data'!$W1285*Basecase_PM10)/10))))</f>
        <v>4.6915427538264907E-2</v>
      </c>
      <c r="L1285" s="179">
        <f>133/(1+1/(BaseCase_Mort_Child_0_1*'9 All Base Data'!$AB$10/10))*IF('9 All Base Data'!$L1285="..C",0,'9 All Base Data'!L1285/'9 All Base Data'!$L$2022)</f>
        <v>4.8139669225072592E-3</v>
      </c>
      <c r="M1285" s="178">
        <f>IF('9 All Base Data'!$R1285="","",IF('9 All Base Data'!$R1285=0,0,('9 All Base Data'!$R1285*Basecase_Pop_2006)/(1+(1/(BaseCase_CardiacHA_All*('9 All Base Data'!$W1285*Basecase_PM10)/10)))))</f>
        <v>0.18421832108545752</v>
      </c>
      <c r="N1285" s="178">
        <f>IF('9 All Base Data'!$S1285="","",IF('9 All Base Data'!$S1285=0,0,('9 All Base Data'!S1285*Basecase_Pop_2006)/(1+(1/(BaseCase_RespHA_All*('9 All Base Data'!$W1285*Basecase_PM10)/10)))))</f>
        <v>0.25723489219338458</v>
      </c>
      <c r="O1285" s="178">
        <f>IF('9 All Base Data'!$T1285="","",IF('9 All Base Data'!$T1285=0,0,('9 All Base Data'!$T1285*Basecase_Pop_2006)/(1+(1/(BaseCase_RespHA_Child_1_4*('9 All Base Data'!$W1285*Basecase_PM10)/10)))))</f>
        <v>7.70252485864691E-2</v>
      </c>
      <c r="P1285" s="179">
        <f>IF('9 All Base Data'!$U1285="","",IF('9 All Base Data'!$U1285=0,0,('9 All Base Data'!$U1285*Basecase_Pop_2006)/(1+(1/(BaseCase_RespHA_Child_5_14*('9 All Base Data'!$W1285*Basecase_PM10)/10)))))</f>
        <v>3.8652122059953282E-2</v>
      </c>
      <c r="Q1285" s="156">
        <f>IF('7 Base case Results'!$G1285="..C",0,BaseCase_RADs_All*'7 Base case Results'!$G1285*('9 All Base Data'!$V1285*Basecase_PM10)/10)</f>
        <v>2185.9308000000001</v>
      </c>
      <c r="R1285" s="189">
        <f t="shared" si="200"/>
        <v>7.5027171420709919</v>
      </c>
      <c r="S1285" s="178">
        <f t="shared" si="201"/>
        <v>0.16701892203622309</v>
      </c>
      <c r="T1285" s="179">
        <f t="shared" si="202"/>
        <v>1.7137722244125842E-2</v>
      </c>
      <c r="U1285" s="178">
        <f t="shared" si="203"/>
        <v>1.1697863388926554E-3</v>
      </c>
      <c r="V1285" s="178">
        <f t="shared" si="204"/>
        <v>1.166560236096999E-3</v>
      </c>
      <c r="W1285" s="178">
        <f t="shared" si="205"/>
        <v>3.493095023396374E-4</v>
      </c>
      <c r="X1285" s="179">
        <f t="shared" si="206"/>
        <v>1.7528737354188814E-4</v>
      </c>
      <c r="Y1285" s="179">
        <f t="shared" si="207"/>
        <v>0.13552770959999999</v>
      </c>
      <c r="Z1285" s="186">
        <f t="shared" si="208"/>
        <v>7.6577189204901073</v>
      </c>
      <c r="AA1285" s="156">
        <f>$J1285*'9 All Base Data'!$Y1285</f>
        <v>0.9188426901496799</v>
      </c>
      <c r="AB1285" s="156">
        <f>$K1285*'9 All Base Data'!$Y1285</f>
        <v>2.0454471723200512E-2</v>
      </c>
      <c r="AC1285" s="178">
        <f>$L1285*'9 All Base Data'!$Y1285</f>
        <v>2.0988224014911955E-3</v>
      </c>
      <c r="AD1285" s="178">
        <f>IF($M1285="","",$M1285*'9 All Base Data'!$Y1285)</f>
        <v>8.0316617310258034E-2</v>
      </c>
      <c r="AE1285" s="178">
        <f>IF($N1285="","",$N1285*'9 All Base Data'!$Y1285)</f>
        <v>0.11215082340022749</v>
      </c>
      <c r="AF1285" s="178">
        <f>IF($O1285="","",$O1285*'9 All Base Data'!$Y1285)</f>
        <v>3.3581933531340258E-2</v>
      </c>
      <c r="AG1285" s="178">
        <f>IF($P1285="","",$P1285*'9 All Base Data'!$Y1285)</f>
        <v>1.6851785845331521E-2</v>
      </c>
      <c r="AH1285" s="167">
        <f>$Q1285*'9 All Base Data'!$Y1285</f>
        <v>953.03532512850427</v>
      </c>
      <c r="AI1285" s="178">
        <f>$R1285*'9 All Base Data'!$Y1285</f>
        <v>3.2710799769328607</v>
      </c>
      <c r="AJ1285" s="178">
        <f>$S1285*'9 All Base Data'!$Y1285</f>
        <v>7.2817919334593834E-2</v>
      </c>
      <c r="AK1285" s="178">
        <f>$T1285*'9 All Base Data'!$Y1285</f>
        <v>7.4718077493086564E-3</v>
      </c>
      <c r="AL1285" s="178">
        <f>IF($U1285="","",$U1285*'9 All Base Data'!$Y1285)</f>
        <v>5.100105199201386E-4</v>
      </c>
      <c r="AM1285" s="178">
        <f>IF($V1285="","",$V1285*'9 All Base Data'!$Y1285)</f>
        <v>5.0860398412003161E-4</v>
      </c>
      <c r="AN1285" s="178">
        <f>IF($W1285="","",$W1285*'9 All Base Data'!$Y1285)</f>
        <v>1.522940685646281E-4</v>
      </c>
      <c r="AO1285" s="178">
        <f>IF($X1285="","",$X1285*'9 All Base Data'!$Y1285)</f>
        <v>7.6422848808578445E-5</v>
      </c>
      <c r="AP1285" s="178">
        <f>$Y1285*'9 All Base Data'!$Y1285</f>
        <v>5.9088190157967256E-2</v>
      </c>
      <c r="AQ1285" s="179">
        <f t="shared" si="209"/>
        <v>3.3386585893441767</v>
      </c>
    </row>
    <row r="1286" spans="1:43" x14ac:dyDescent="0.25">
      <c r="A1286" s="131">
        <v>576302</v>
      </c>
      <c r="B1286" s="132" t="s">
        <v>2267</v>
      </c>
      <c r="C1286" s="132" t="s">
        <v>980</v>
      </c>
      <c r="D1286" s="145" t="s">
        <v>2108</v>
      </c>
      <c r="E1286" s="142"/>
      <c r="F1286" s="191" t="str">
        <f>IF('9 All Base Data'!G1286="Rural Centre","Rural",IF('9 All Base Data'!G1286="Rural (Incl.some Off Shore Islands)","Rural",IF('9 All Base Data'!G1286="Inlet-in TA but not in Urban Area","Rural",IF('9 All Base Data'!G1286="Rural (Incl.some Off Shore Islands)","Rural",IF('9 All Base Data'!G1286="Inlet-not in TA","Rural",IF('9 All Base Data'!G1286="Inland Water not in Urban Area","Rural",IF('9 All Base Data'!G1286="Oceanic-in Region but not in TA","Rural",'9 All Base Data'!G1286)))))))</f>
        <v>Wellington Zone</v>
      </c>
      <c r="G1286" s="177">
        <f>IF('9 All Base Data'!I1286="..C","..C",'9 All Base Data'!I1286*Basecase_Pop_2006)</f>
        <v>1005</v>
      </c>
      <c r="H1286" s="177">
        <f>IF('9 All Base Data'!J1286="..C","..C",'9 All Base Data'!J1286*Basecase_Pop_2006)</f>
        <v>591</v>
      </c>
      <c r="I1286" s="191">
        <f>IF('9 All Base Data'!L1286="..C","..C",'9 All Base Data'!L1286*Basecase_Pop_2006)</f>
        <v>21</v>
      </c>
      <c r="J1286" s="156">
        <f>IF('9 All Base Data'!$P1286=0,0,('9 All Base Data'!$P1286*Basecase_Pop_2006)/(1+(1/(BaseCase_Mort_AllAdults_30*('9 All Base Data'!$W1286*Basecase_PM10)/10))))</f>
        <v>0.87405989177290677</v>
      </c>
      <c r="K1286" s="156">
        <f>IF('9 All Base Data'!$Q1286=0,0,('9 All Base Data'!$Q1286*Basecase_Pop_2006)/(1+(1/(BaseCase_Mort_Maori_30*('9 All Base Data'!$W1286*Basecase_PM10)/10))))</f>
        <v>2.1447052588921101E-2</v>
      </c>
      <c r="L1286" s="179">
        <f>133/(1+1/(BaseCase_Mort_Child_0_1*'9 All Base Data'!$AB$10/10))*IF('9 All Base Data'!$L1286="..C",0,'9 All Base Data'!L1286/'9 All Base Data'!$L$2022)</f>
        <v>3.0634334961409829E-3</v>
      </c>
      <c r="M1286" s="178">
        <f>IF('9 All Base Data'!$R1286="","",IF('9 All Base Data'!$R1286=0,0,('9 All Base Data'!$R1286*Basecase_Pop_2006)/(1+(1/(BaseCase_CardiacHA_All*('9 All Base Data'!$W1286*Basecase_PM10)/10)))))</f>
        <v>5.8999175491040411E-2</v>
      </c>
      <c r="N1286" s="178">
        <f>IF('9 All Base Data'!$S1286="","",IF('9 All Base Data'!$S1286=0,0,('9 All Base Data'!S1286*Basecase_Pop_2006)/(1+(1/(BaseCase_RespHA_All*('9 All Base Data'!$W1286*Basecase_PM10)/10)))))</f>
        <v>8.2384023790424324E-2</v>
      </c>
      <c r="O1286" s="178">
        <f>IF('9 All Base Data'!$T1286="","",IF('9 All Base Data'!$T1286=0,0,('9 All Base Data'!$T1286*Basecase_Pop_2006)/(1+(1/(BaseCase_RespHA_Child_1_4*('9 All Base Data'!$W1286*Basecase_PM10)/10)))))</f>
        <v>4.0346558783388581E-2</v>
      </c>
      <c r="P1286" s="179">
        <f>IF('9 All Base Data'!$U1286="","",IF('9 All Base Data'!$U1286=0,0,('9 All Base Data'!$U1286*Basecase_Pop_2006)/(1+(1/(BaseCase_RespHA_Child_5_14*('9 All Base Data'!$W1286*Basecase_PM10)/10)))))</f>
        <v>2.3444729774070021E-2</v>
      </c>
      <c r="Q1286" s="156">
        <f>IF('7 Base case Results'!$G1286="..C",0,BaseCase_RADs_All*'7 Base case Results'!$G1286*('9 All Base Data'!$V1286*Basecase_PM10)/10)</f>
        <v>700.08299999999997</v>
      </c>
      <c r="R1286" s="189">
        <f t="shared" si="200"/>
        <v>3.1116532147115481</v>
      </c>
      <c r="S1286" s="178">
        <f t="shared" si="201"/>
        <v>7.6351507216559117E-2</v>
      </c>
      <c r="T1286" s="179">
        <f t="shared" si="202"/>
        <v>1.09058232462619E-2</v>
      </c>
      <c r="U1286" s="178">
        <f t="shared" si="203"/>
        <v>3.7464476436810661E-4</v>
      </c>
      <c r="V1286" s="178">
        <f t="shared" si="204"/>
        <v>3.736115478895743E-4</v>
      </c>
      <c r="W1286" s="178">
        <f t="shared" si="205"/>
        <v>1.829716440826672E-4</v>
      </c>
      <c r="X1286" s="179">
        <f t="shared" si="206"/>
        <v>1.0632184952540754E-4</v>
      </c>
      <c r="Y1286" s="179">
        <f t="shared" si="207"/>
        <v>4.3405145999999999E-2</v>
      </c>
      <c r="Z1286" s="186">
        <f t="shared" si="208"/>
        <v>3.1667124402700675</v>
      </c>
      <c r="AA1286" s="156">
        <f>$J1286*'9 All Base Data'!$Y1286</f>
        <v>0.38107791570418303</v>
      </c>
      <c r="AB1286" s="156">
        <f>$K1286*'9 All Base Data'!$Y1286</f>
        <v>9.350615644891664E-3</v>
      </c>
      <c r="AC1286" s="178">
        <f>$L1286*'9 All Base Data'!$Y1286</f>
        <v>1.3356142554943971E-3</v>
      </c>
      <c r="AD1286" s="178">
        <f>IF($M1286="","",$M1286*'9 All Base Data'!$Y1286)</f>
        <v>2.5722817207396217E-2</v>
      </c>
      <c r="AE1286" s="178">
        <f>IF($N1286="","",$N1286*'9 All Base Data'!$Y1286)</f>
        <v>3.5918284740990646E-2</v>
      </c>
      <c r="AF1286" s="178">
        <f>IF($O1286="","",$O1286*'9 All Base Data'!$Y1286)</f>
        <v>1.7590536611654425E-2</v>
      </c>
      <c r="AG1286" s="178">
        <f>IF($P1286="","",$P1286*'9 All Base Data'!$Y1286)</f>
        <v>1.0221575020938789E-2</v>
      </c>
      <c r="AH1286" s="167">
        <f>$Q1286*'9 All Base Data'!$Y1286</f>
        <v>305.22641865970257</v>
      </c>
      <c r="AI1286" s="178">
        <f>$R1286*'9 All Base Data'!$Y1286</f>
        <v>1.3566373799068916</v>
      </c>
      <c r="AJ1286" s="178">
        <f>$S1286*'9 All Base Data'!$Y1286</f>
        <v>3.3288191695814318E-2</v>
      </c>
      <c r="AK1286" s="178">
        <f>$T1286*'9 All Base Data'!$Y1286</f>
        <v>4.7547867495600542E-3</v>
      </c>
      <c r="AL1286" s="178">
        <f>IF($U1286="","",$U1286*'9 All Base Data'!$Y1286)</f>
        <v>1.6333988926696598E-4</v>
      </c>
      <c r="AM1286" s="178">
        <f>IF($V1286="","",$V1286*'9 All Base Data'!$Y1286)</f>
        <v>1.6288942130039257E-4</v>
      </c>
      <c r="AN1286" s="178">
        <f>IF($W1286="","",$W1286*'9 All Base Data'!$Y1286)</f>
        <v>7.9773083533852805E-5</v>
      </c>
      <c r="AO1286" s="178">
        <f>IF($X1286="","",$X1286*'9 All Base Data'!$Y1286)</f>
        <v>4.6354842719957412E-5</v>
      </c>
      <c r="AP1286" s="178">
        <f>$Y1286*'9 All Base Data'!$Y1286</f>
        <v>1.8924037956901559E-2</v>
      </c>
      <c r="AQ1286" s="179">
        <f t="shared" si="209"/>
        <v>1.3806424339239205</v>
      </c>
    </row>
    <row r="1287" spans="1:43" x14ac:dyDescent="0.25">
      <c r="A1287" s="124">
        <v>576400</v>
      </c>
      <c r="B1287" s="125" t="s">
        <v>1329</v>
      </c>
      <c r="C1287" s="126" t="s">
        <v>980</v>
      </c>
      <c r="D1287" s="101" t="s">
        <v>2108</v>
      </c>
      <c r="E1287" s="142"/>
      <c r="F1287" s="191" t="str">
        <f>IF('9 All Base Data'!G1287="Rural Centre","Rural",IF('9 All Base Data'!G1287="Rural (Incl.some Off Shore Islands)","Rural",IF('9 All Base Data'!G1287="Inlet-in TA but not in Urban Area","Rural",IF('9 All Base Data'!G1287="Rural (Incl.some Off Shore Islands)","Rural",IF('9 All Base Data'!G1287="Inlet-not in TA","Rural",IF('9 All Base Data'!G1287="Inland Water not in Urban Area","Rural",IF('9 All Base Data'!G1287="Oceanic-in Region but not in TA","Rural",'9 All Base Data'!G1287)))))))</f>
        <v>Wellington Zone</v>
      </c>
      <c r="G1287" s="177">
        <f>IF('9 All Base Data'!I1287="..C","..C",'9 All Base Data'!I1287*Basecase_Pop_2006)</f>
        <v>4875</v>
      </c>
      <c r="H1287" s="177">
        <f>IF('9 All Base Data'!J1287="..C","..C",'9 All Base Data'!J1287*Basecase_Pop_2006)</f>
        <v>2481</v>
      </c>
      <c r="I1287" s="191">
        <f>IF('9 All Base Data'!L1287="..C","..C",'9 All Base Data'!L1287*Basecase_Pop_2006)</f>
        <v>84</v>
      </c>
      <c r="J1287" s="156">
        <f>IF('9 All Base Data'!$P1287=0,0,('9 All Base Data'!$P1287*Basecase_Pop_2006)/(1+(1/(BaseCase_Mort_AllAdults_30*('9 All Base Data'!$W1287*Basecase_PM10)/10))))</f>
        <v>1.7668531596808221</v>
      </c>
      <c r="K1287" s="156">
        <f>IF('9 All Base Data'!$Q1287=0,0,('9 All Base Data'!$Q1287*Basecase_Pop_2006)/(1+(1/(BaseCase_Mort_Maori_30*('9 All Base Data'!$W1287*Basecase_PM10)/10))))</f>
        <v>0.3418124006359301</v>
      </c>
      <c r="L1287" s="179">
        <f>133/(1+1/(BaseCase_Mort_Child_0_1*'9 All Base Data'!$AB$10/10))*IF('9 All Base Data'!$L1287="..C",0,'9 All Base Data'!L1287/'9 All Base Data'!$L$2022)</f>
        <v>1.2253733984563931E-2</v>
      </c>
      <c r="M1287" s="178">
        <f>IF('9 All Base Data'!$R1287="","",IF('9 All Base Data'!$R1287=0,0,('9 All Base Data'!$R1287*Basecase_Pop_2006)/(1+(1/(BaseCase_CardiacHA_All*('9 All Base Data'!$W1287*Basecase_PM10)/10)))))</f>
        <v>0.3789072578244389</v>
      </c>
      <c r="N1287" s="178">
        <f>IF('9 All Base Data'!$S1287="","",IF('9 All Base Data'!$S1287=0,0,('9 All Base Data'!S1287*Basecase_Pop_2006)/(1+(1/(BaseCase_RespHA_All*('9 All Base Data'!$W1287*Basecase_PM10)/10)))))</f>
        <v>0.64527594036923686</v>
      </c>
      <c r="O1287" s="178">
        <f>IF('9 All Base Data'!$T1287="","",IF('9 All Base Data'!$T1287=0,0,('9 All Base Data'!$T1287*Basecase_Pop_2006)/(1+(1/(BaseCase_RespHA_Child_1_4*('9 All Base Data'!$W1287*Basecase_PM10)/10)))))</f>
        <v>0.15090660947553131</v>
      </c>
      <c r="P1287" s="179">
        <f>IF('9 All Base Data'!$U1287="","",IF('9 All Base Data'!$U1287=0,0,('9 All Base Data'!$U1287*Basecase_Pop_2006)/(1+(1/(BaseCase_RespHA_Child_5_14*('9 All Base Data'!$W1287*Basecase_PM10)/10)))))</f>
        <v>0.13661307403485123</v>
      </c>
      <c r="Q1287" s="156">
        <f>IF('7 Base case Results'!$G1287="..C",0,BaseCase_RADs_All*'7 Base case Results'!$G1287*('9 All Base Data'!$V1287*Basecase_PM10)/10)</f>
        <v>3395.9250000000002</v>
      </c>
      <c r="R1287" s="189">
        <f t="shared" si="200"/>
        <v>6.2899972484637265</v>
      </c>
      <c r="S1287" s="178">
        <f t="shared" si="201"/>
        <v>1.2168521462639112</v>
      </c>
      <c r="T1287" s="179">
        <f t="shared" si="202"/>
        <v>4.36232929850476E-2</v>
      </c>
      <c r="U1287" s="178">
        <f t="shared" si="203"/>
        <v>2.4060610871851872E-3</v>
      </c>
      <c r="V1287" s="178">
        <f t="shared" si="204"/>
        <v>2.9263263895744889E-3</v>
      </c>
      <c r="W1287" s="178">
        <f t="shared" si="205"/>
        <v>6.8436147397153441E-4</v>
      </c>
      <c r="X1287" s="179">
        <f t="shared" si="206"/>
        <v>6.1954029074805033E-4</v>
      </c>
      <c r="Y1287" s="179">
        <f t="shared" si="207"/>
        <v>0.21054734999999999</v>
      </c>
      <c r="Z1287" s="186">
        <f t="shared" si="208"/>
        <v>6.5495002789255334</v>
      </c>
      <c r="AA1287" s="156">
        <f>$J1287*'9 All Base Data'!$Y1287</f>
        <v>0.77032332198747433</v>
      </c>
      <c r="AB1287" s="156">
        <f>$K1287*'9 All Base Data'!$Y1287</f>
        <v>0.14902543684046091</v>
      </c>
      <c r="AC1287" s="178">
        <f>$L1287*'9 All Base Data'!$Y1287</f>
        <v>5.3424570219775883E-3</v>
      </c>
      <c r="AD1287" s="178">
        <f>IF($M1287="","",$M1287*'9 All Base Data'!$Y1287)</f>
        <v>0.16519827693276662</v>
      </c>
      <c r="AE1287" s="178">
        <f>IF($N1287="","",$N1287*'9 All Base Data'!$Y1287)</f>
        <v>0.28133130546831442</v>
      </c>
      <c r="AF1287" s="178">
        <f>IF($O1287="","",$O1287*'9 All Base Data'!$Y1287)</f>
        <v>6.5793175898136019E-2</v>
      </c>
      <c r="AG1287" s="178">
        <f>IF($P1287="","",$P1287*'9 All Base Data'!$Y1287)</f>
        <v>5.9561393905794666E-2</v>
      </c>
      <c r="AH1287" s="167">
        <f>$Q1287*'9 All Base Data'!$Y1287</f>
        <v>1480.5759114090051</v>
      </c>
      <c r="AI1287" s="178">
        <f>$R1287*'9 All Base Data'!$Y1287</f>
        <v>2.7423510262754083</v>
      </c>
      <c r="AJ1287" s="178">
        <f>$S1287*'9 All Base Data'!$Y1287</f>
        <v>0.53053055515204084</v>
      </c>
      <c r="AK1287" s="178">
        <f>$T1287*'9 All Base Data'!$Y1287</f>
        <v>1.9019146998240217E-2</v>
      </c>
      <c r="AL1287" s="178">
        <f>IF($U1287="","",$U1287*'9 All Base Data'!$Y1287)</f>
        <v>1.0490090585230682E-3</v>
      </c>
      <c r="AM1287" s="178">
        <f>IF($V1287="","",$V1287*'9 All Base Data'!$Y1287)</f>
        <v>1.2758374702988059E-3</v>
      </c>
      <c r="AN1287" s="178">
        <f>IF($W1287="","",$W1287*'9 All Base Data'!$Y1287)</f>
        <v>2.9837205269804681E-4</v>
      </c>
      <c r="AO1287" s="178">
        <f>IF($X1287="","",$X1287*'9 All Base Data'!$Y1287)</f>
        <v>2.7011092136277882E-4</v>
      </c>
      <c r="AP1287" s="178">
        <f>$Y1287*'9 All Base Data'!$Y1287</f>
        <v>9.1795706507358313E-2</v>
      </c>
      <c r="AQ1287" s="179">
        <f t="shared" si="209"/>
        <v>2.8554907263098288</v>
      </c>
    </row>
    <row r="1288" spans="1:43" x14ac:dyDescent="0.25">
      <c r="A1288" s="124">
        <v>576500</v>
      </c>
      <c r="B1288" s="125" t="s">
        <v>1330</v>
      </c>
      <c r="C1288" s="126" t="s">
        <v>980</v>
      </c>
      <c r="D1288" s="101" t="s">
        <v>2108</v>
      </c>
      <c r="E1288" s="142"/>
      <c r="F1288" s="191" t="str">
        <f>IF('9 All Base Data'!G1288="Rural Centre","Rural",IF('9 All Base Data'!G1288="Rural (Incl.some Off Shore Islands)","Rural",IF('9 All Base Data'!G1288="Inlet-in TA but not in Urban Area","Rural",IF('9 All Base Data'!G1288="Rural (Incl.some Off Shore Islands)","Rural",IF('9 All Base Data'!G1288="Inlet-not in TA","Rural",IF('9 All Base Data'!G1288="Inland Water not in Urban Area","Rural",IF('9 All Base Data'!G1288="Oceanic-in Region but not in TA","Rural",'9 All Base Data'!G1288)))))))</f>
        <v>Wellington Zone</v>
      </c>
      <c r="G1288" s="177">
        <f>IF('9 All Base Data'!I1288="..C","..C",'9 All Base Data'!I1288*Basecase_Pop_2006)</f>
        <v>1023</v>
      </c>
      <c r="H1288" s="177">
        <f>IF('9 All Base Data'!J1288="..C","..C",'9 All Base Data'!J1288*Basecase_Pop_2006)</f>
        <v>435</v>
      </c>
      <c r="I1288" s="191">
        <f>IF('9 All Base Data'!L1288="..C","..C",'9 All Base Data'!L1288*Basecase_Pop_2006)</f>
        <v>6</v>
      </c>
      <c r="J1288" s="156">
        <f>IF('9 All Base Data'!$P1288=0,0,('9 All Base Data'!$P1288*Basecase_Pop_2006)/(1+(1/(BaseCase_Mort_AllAdults_30*('9 All Base Data'!$W1288*Basecase_PM10)/10))))</f>
        <v>4.1686691736219403</v>
      </c>
      <c r="K1288" s="156">
        <f>IF('9 All Base Data'!$Q1288=0,0,('9 All Base Data'!$Q1288*Basecase_Pop_2006)/(1+(1/(BaseCase_Mort_Maori_30*('9 All Base Data'!$W1288*Basecase_PM10)/10))))</f>
        <v>0.61526232114467416</v>
      </c>
      <c r="L1288" s="179">
        <f>133/(1+1/(BaseCase_Mort_Child_0_1*'9 All Base Data'!$AB$10/10))*IF('9 All Base Data'!$L1288="..C",0,'9 All Base Data'!L1288/'9 All Base Data'!$L$2022)</f>
        <v>8.7526671318313796E-4</v>
      </c>
      <c r="M1288" s="178">
        <f>IF('9 All Base Data'!$R1288="","",IF('9 All Base Data'!$R1288=0,0,('9 All Base Data'!$R1288*Basecase_Pop_2006)/(1+(1/(BaseCase_CardiacHA_All*('9 All Base Data'!$W1288*Basecase_PM10)/10)))))</f>
        <v>4.0962946791831233E-2</v>
      </c>
      <c r="N1288" s="178">
        <f>IF('9 All Base Data'!$S1288="","",IF('9 All Base Data'!$S1288=0,0,('9 All Base Data'!S1288*Basecase_Pop_2006)/(1+(1/(BaseCase_RespHA_All*('9 All Base Data'!$W1288*Basecase_PM10)/10)))))</f>
        <v>5.0942837397571335E-2</v>
      </c>
      <c r="O1288" s="178">
        <f>IF('9 All Base Data'!$T1288="","",IF('9 All Base Data'!$T1288=0,0,('9 All Base Data'!$T1288*Basecase_Pop_2006)/(1+(1/(BaseCase_RespHA_Child_1_4*('9 All Base Data'!$W1288*Basecase_PM10)/10)))))</f>
        <v>1.6767401052836809E-2</v>
      </c>
      <c r="P1288" s="179">
        <f>IF('9 All Base Data'!$U1288="","",IF('9 All Base Data'!$U1288=0,0,('9 All Base Data'!$U1288*Basecase_Pop_2006)/(1+(1/(BaseCase_RespHA_Child_5_14*('9 All Base Data'!$W1288*Basecase_PM10)/10)))))</f>
        <v>0</v>
      </c>
      <c r="Q1288" s="156">
        <f>IF('7 Base case Results'!$G1288="..C",0,BaseCase_RADs_All*'7 Base case Results'!$G1288*('9 All Base Data'!$V1288*Basecase_PM10)/10)</f>
        <v>712.62180000000012</v>
      </c>
      <c r="R1288" s="189">
        <f t="shared" si="200"/>
        <v>14.840462258094108</v>
      </c>
      <c r="S1288" s="178">
        <f t="shared" si="201"/>
        <v>2.1903338632750398</v>
      </c>
      <c r="T1288" s="179">
        <f t="shared" si="202"/>
        <v>3.1159494989319711E-3</v>
      </c>
      <c r="U1288" s="178">
        <f t="shared" si="203"/>
        <v>2.6011471212812831E-4</v>
      </c>
      <c r="V1288" s="178">
        <f t="shared" si="204"/>
        <v>2.3102576759798601E-4</v>
      </c>
      <c r="W1288" s="178">
        <f t="shared" si="205"/>
        <v>7.604016377461492E-5</v>
      </c>
      <c r="X1288" s="179">
        <f t="shared" si="206"/>
        <v>0</v>
      </c>
      <c r="Y1288" s="179">
        <f t="shared" si="207"/>
        <v>4.4182551600000008E-2</v>
      </c>
      <c r="Z1288" s="186">
        <f t="shared" si="208"/>
        <v>14.888251899672767</v>
      </c>
      <c r="AA1288" s="156">
        <f>$J1288*'9 All Base Data'!$Y1288</f>
        <v>1.8174815878141974</v>
      </c>
      <c r="AB1288" s="156">
        <f>$K1288*'9 All Base Data'!$Y1288</f>
        <v>0.26824578631282964</v>
      </c>
      <c r="AC1288" s="178">
        <f>$L1288*'9 All Base Data'!$Y1288</f>
        <v>3.8160407299839917E-4</v>
      </c>
      <c r="AD1288" s="178">
        <f>IF($M1288="","",$M1288*'9 All Base Data'!$Y1288)</f>
        <v>1.7859273181920717E-2</v>
      </c>
      <c r="AE1288" s="178">
        <f>IF($N1288="","",$N1288*'9 All Base Data'!$Y1288)</f>
        <v>2.221036622118272E-2</v>
      </c>
      <c r="AF1288" s="178">
        <f>IF($O1288="","",$O1288*'9 All Base Data'!$Y1288)</f>
        <v>7.310352877570668E-3</v>
      </c>
      <c r="AG1288" s="178">
        <f>IF($P1288="","",$P1288*'9 All Base Data'!$Y1288)</f>
        <v>0</v>
      </c>
      <c r="AH1288" s="167">
        <f>$Q1288*'9 All Base Data'!$Y1288</f>
        <v>310.69316048644362</v>
      </c>
      <c r="AI1288" s="178">
        <f>$R1288*'9 All Base Data'!$Y1288</f>
        <v>6.4702344526185431</v>
      </c>
      <c r="AJ1288" s="178">
        <f>$S1288*'9 All Base Data'!$Y1288</f>
        <v>0.95495499927367333</v>
      </c>
      <c r="AK1288" s="178">
        <f>$T1288*'9 All Base Data'!$Y1288</f>
        <v>1.3585104998743011E-3</v>
      </c>
      <c r="AL1288" s="178">
        <f>IF($U1288="","",$U1288*'9 All Base Data'!$Y1288)</f>
        <v>1.1340638470519655E-4</v>
      </c>
      <c r="AM1288" s="178">
        <f>IF($V1288="","",$V1288*'9 All Base Data'!$Y1288)</f>
        <v>1.0072401081306364E-4</v>
      </c>
      <c r="AN1288" s="178">
        <f>IF($W1288="","",$W1288*'9 All Base Data'!$Y1288)</f>
        <v>3.3152450299782973E-5</v>
      </c>
      <c r="AO1288" s="178">
        <f>IF($X1288="","",$X1288*'9 All Base Data'!$Y1288)</f>
        <v>0</v>
      </c>
      <c r="AP1288" s="178">
        <f>$Y1288*'9 All Base Data'!$Y1288</f>
        <v>1.9262975950159501E-2</v>
      </c>
      <c r="AQ1288" s="179">
        <f t="shared" si="209"/>
        <v>6.4910700694640946</v>
      </c>
    </row>
    <row r="1289" spans="1:43" x14ac:dyDescent="0.25">
      <c r="A1289" s="124">
        <v>576600</v>
      </c>
      <c r="B1289" s="125" t="s">
        <v>1331</v>
      </c>
      <c r="C1289" s="126" t="s">
        <v>980</v>
      </c>
      <c r="D1289" s="101" t="s">
        <v>2108</v>
      </c>
      <c r="E1289" s="142"/>
      <c r="F1289" s="191" t="str">
        <f>IF('9 All Base Data'!G1289="Rural Centre","Rural",IF('9 All Base Data'!G1289="Rural (Incl.some Off Shore Islands)","Rural",IF('9 All Base Data'!G1289="Inlet-in TA but not in Urban Area","Rural",IF('9 All Base Data'!G1289="Rural (Incl.some Off Shore Islands)","Rural",IF('9 All Base Data'!G1289="Inlet-not in TA","Rural",IF('9 All Base Data'!G1289="Inland Water not in Urban Area","Rural",IF('9 All Base Data'!G1289="Oceanic-in Region but not in TA","Rural",'9 All Base Data'!G1289)))))))</f>
        <v>Wellington Zone</v>
      </c>
      <c r="G1289" s="177">
        <f>IF('9 All Base Data'!I1289="..C","..C",'9 All Base Data'!I1289*Basecase_Pop_2006)</f>
        <v>1056</v>
      </c>
      <c r="H1289" s="177">
        <f>IF('9 All Base Data'!J1289="..C","..C",'9 All Base Data'!J1289*Basecase_Pop_2006)</f>
        <v>774</v>
      </c>
      <c r="I1289" s="191">
        <f>IF('9 All Base Data'!L1289="..C","..C",'9 All Base Data'!L1289*Basecase_Pop_2006)</f>
        <v>6</v>
      </c>
      <c r="J1289" s="156">
        <f>IF('9 All Base Data'!$P1289=0,0,('9 All Base Data'!$P1289*Basecase_Pop_2006)/(1+(1/(BaseCase_Mort_AllAdults_30*('9 All Base Data'!$W1289*Basecase_PM10)/10))))</f>
        <v>1.6564248372007708</v>
      </c>
      <c r="K1289" s="156">
        <f>IF('9 All Base Data'!$Q1289=0,0,('9 All Base Data'!$Q1289*Basecase_Pop_2006)/(1+(1/(BaseCase_Mort_Maori_30*('9 All Base Data'!$W1289*Basecase_PM10)/10))))</f>
        <v>0</v>
      </c>
      <c r="L1289" s="179">
        <f>133/(1+1/(BaseCase_Mort_Child_0_1*'9 All Base Data'!$AB$10/10))*IF('9 All Base Data'!$L1289="..C",0,'9 All Base Data'!L1289/'9 All Base Data'!$L$2022)</f>
        <v>8.7526671318313796E-4</v>
      </c>
      <c r="M1289" s="178">
        <f>IF('9 All Base Data'!$R1289="","",IF('9 All Base Data'!$R1289=0,0,('9 All Base Data'!$R1289*Basecase_Pop_2006)/(1+(1/(BaseCase_CardiacHA_All*('9 All Base Data'!$W1289*Basecase_PM10)/10)))))</f>
        <v>4.3523130966320683E-2</v>
      </c>
      <c r="N1289" s="178">
        <f>IF('9 All Base Data'!$S1289="","",IF('9 All Base Data'!$S1289=0,0,('9 All Base Data'!S1289*Basecase_Pop_2006)/(1+(1/(BaseCase_RespHA_All*('9 All Base Data'!$W1289*Basecase_PM10)/10)))))</f>
        <v>3.8207128048178503E-2</v>
      </c>
      <c r="O1289" s="178">
        <f>IF('9 All Base Data'!$T1289="","",IF('9 All Base Data'!$T1289=0,0,('9 All Base Data'!$T1289*Basecase_Pop_2006)/(1+(1/(BaseCase_RespHA_Child_1_4*('9 All Base Data'!$W1289*Basecase_PM10)/10)))))</f>
        <v>1.6767401052836809E-2</v>
      </c>
      <c r="P1289" s="179">
        <f>IF('9 All Base Data'!$U1289="","",IF('9 All Base Data'!$U1289=0,0,('9 All Base Data'!$U1289*Basecase_Pop_2006)/(1+(1/(BaseCase_RespHA_Child_5_14*('9 All Base Data'!$W1289*Basecase_PM10)/10)))))</f>
        <v>1.2419370366804659E-2</v>
      </c>
      <c r="Q1289" s="156">
        <f>IF('7 Base case Results'!$G1289="..C",0,BaseCase_RADs_All*'7 Base case Results'!$G1289*('9 All Base Data'!$V1289*Basecase_PM10)/10)</f>
        <v>735.6096</v>
      </c>
      <c r="R1289" s="189">
        <f t="shared" si="200"/>
        <v>5.896872420434744</v>
      </c>
      <c r="S1289" s="178">
        <f t="shared" si="201"/>
        <v>0</v>
      </c>
      <c r="T1289" s="179">
        <f t="shared" si="202"/>
        <v>3.1159494989319711E-3</v>
      </c>
      <c r="U1289" s="178">
        <f t="shared" si="203"/>
        <v>2.763718816361363E-4</v>
      </c>
      <c r="V1289" s="178">
        <f t="shared" si="204"/>
        <v>1.7326932569848951E-4</v>
      </c>
      <c r="W1289" s="178">
        <f t="shared" si="205"/>
        <v>7.604016377461492E-5</v>
      </c>
      <c r="X1289" s="179">
        <f t="shared" si="206"/>
        <v>5.6321844613459127E-5</v>
      </c>
      <c r="Y1289" s="179">
        <f t="shared" si="207"/>
        <v>4.5607795200000002E-2</v>
      </c>
      <c r="Z1289" s="186">
        <f t="shared" si="208"/>
        <v>5.9460458063410107</v>
      </c>
      <c r="AA1289" s="156">
        <f>$J1289*'9 All Base Data'!$Y1289</f>
        <v>0.72217811436325718</v>
      </c>
      <c r="AB1289" s="156">
        <f>$K1289*'9 All Base Data'!$Y1289</f>
        <v>0</v>
      </c>
      <c r="AC1289" s="178">
        <f>$L1289*'9 All Base Data'!$Y1289</f>
        <v>3.8160407299839917E-4</v>
      </c>
      <c r="AD1289" s="178">
        <f>IF($M1289="","",$M1289*'9 All Base Data'!$Y1289)</f>
        <v>1.8975477755790761E-2</v>
      </c>
      <c r="AE1289" s="178">
        <f>IF($N1289="","",$N1289*'9 All Base Data'!$Y1289)</f>
        <v>1.665777466588704E-2</v>
      </c>
      <c r="AF1289" s="178">
        <f>IF($O1289="","",$O1289*'9 All Base Data'!$Y1289)</f>
        <v>7.310352877570668E-3</v>
      </c>
      <c r="AG1289" s="178">
        <f>IF($P1289="","",$P1289*'9 All Base Data'!$Y1289)</f>
        <v>5.414672173254061E-3</v>
      </c>
      <c r="AH1289" s="167">
        <f>$Q1289*'9 All Base Data'!$Y1289</f>
        <v>320.71552050213529</v>
      </c>
      <c r="AI1289" s="178">
        <f>$R1289*'9 All Base Data'!$Y1289</f>
        <v>2.5709540871331957</v>
      </c>
      <c r="AJ1289" s="178">
        <f>$S1289*'9 All Base Data'!$Y1289</f>
        <v>0</v>
      </c>
      <c r="AK1289" s="178">
        <f>$T1289*'9 All Base Data'!$Y1289</f>
        <v>1.3585104998743011E-3</v>
      </c>
      <c r="AL1289" s="178">
        <f>IF($U1289="","",$U1289*'9 All Base Data'!$Y1289)</f>
        <v>1.2049428374927131E-4</v>
      </c>
      <c r="AM1289" s="178">
        <f>IF($V1289="","",$V1289*'9 All Base Data'!$Y1289)</f>
        <v>7.5543008109797737E-5</v>
      </c>
      <c r="AN1289" s="178">
        <f>IF($W1289="","",$W1289*'9 All Base Data'!$Y1289)</f>
        <v>3.3152450299782973E-5</v>
      </c>
      <c r="AO1289" s="178">
        <f>IF($X1289="","",$X1289*'9 All Base Data'!$Y1289)</f>
        <v>2.4555538305707167E-5</v>
      </c>
      <c r="AP1289" s="178">
        <f>$Y1289*'9 All Base Data'!$Y1289</f>
        <v>1.9884362271132387E-2</v>
      </c>
      <c r="AQ1289" s="179">
        <f t="shared" si="209"/>
        <v>2.5923929971960615</v>
      </c>
    </row>
    <row r="1290" spans="1:43" x14ac:dyDescent="0.25">
      <c r="A1290" s="124">
        <v>576700</v>
      </c>
      <c r="B1290" s="125" t="s">
        <v>1332</v>
      </c>
      <c r="C1290" s="126" t="s">
        <v>980</v>
      </c>
      <c r="D1290" s="101" t="s">
        <v>2108</v>
      </c>
      <c r="E1290" s="142"/>
      <c r="F1290" s="191" t="str">
        <f>IF('9 All Base Data'!G1290="Rural Centre","Rural",IF('9 All Base Data'!G1290="Rural (Incl.some Off Shore Islands)","Rural",IF('9 All Base Data'!G1290="Inlet-in TA but not in Urban Area","Rural",IF('9 All Base Data'!G1290="Rural (Incl.some Off Shore Islands)","Rural",IF('9 All Base Data'!G1290="Inlet-not in TA","Rural",IF('9 All Base Data'!G1290="Inland Water not in Urban Area","Rural",IF('9 All Base Data'!G1290="Oceanic-in Region but not in TA","Rural",'9 All Base Data'!G1290)))))))</f>
        <v>Wellington Zone</v>
      </c>
      <c r="G1290" s="177">
        <f>IF('9 All Base Data'!I1290="..C","..C",'9 All Base Data'!I1290*Basecase_Pop_2006)</f>
        <v>1731</v>
      </c>
      <c r="H1290" s="177">
        <f>IF('9 All Base Data'!J1290="..C","..C",'9 All Base Data'!J1290*Basecase_Pop_2006)</f>
        <v>1110</v>
      </c>
      <c r="I1290" s="191">
        <f>IF('9 All Base Data'!L1290="..C","..C",'9 All Base Data'!L1290*Basecase_Pop_2006)</f>
        <v>12</v>
      </c>
      <c r="J1290" s="156">
        <f>IF('9 All Base Data'!$P1290=0,0,('9 All Base Data'!$P1290*Basecase_Pop_2006)/(1+(1/(BaseCase_Mort_AllAdults_30*('9 All Base Data'!$W1290*Basecase_PM10)/10))))</f>
        <v>0.38649912868017988</v>
      </c>
      <c r="K1290" s="156">
        <f>IF('9 All Base Data'!$Q1290=0,0,('9 All Base Data'!$Q1290*Basecase_Pop_2006)/(1+(1/(BaseCase_Mort_Maori_30*('9 All Base Data'!$W1290*Basecase_PM10)/10))))</f>
        <v>0</v>
      </c>
      <c r="L1290" s="179">
        <f>133/(1+1/(BaseCase_Mort_Child_0_1*'9 All Base Data'!$AB$10/10))*IF('9 All Base Data'!$L1290="..C",0,'9 All Base Data'!L1290/'9 All Base Data'!$L$2022)</f>
        <v>1.7505334263662759E-3</v>
      </c>
      <c r="M1290" s="178">
        <f>IF('9 All Base Data'!$R1290="","",IF('9 All Base Data'!$R1290=0,0,('9 All Base Data'!$R1290*Basecase_Pop_2006)/(1+(1/(BaseCase_CardiacHA_All*('9 All Base Data'!$W1290*Basecase_PM10)/10)))))</f>
        <v>6.6564788536725747E-2</v>
      </c>
      <c r="N1290" s="178">
        <f>IF('9 All Base Data'!$S1290="","",IF('9 All Base Data'!$S1290=0,0,('9 All Base Data'!S1290*Basecase_Pop_2006)/(1+(1/(BaseCase_RespHA_All*('9 All Base Data'!$W1290*Basecase_PM10)/10)))))</f>
        <v>0.12735709349392832</v>
      </c>
      <c r="O1290" s="178">
        <f>IF('9 All Base Data'!$T1290="","",IF('9 All Base Data'!$T1290=0,0,('9 All Base Data'!$T1290*Basecase_Pop_2006)/(1+(1/(BaseCase_RespHA_Child_1_4*('9 All Base Data'!$W1290*Basecase_PM10)/10)))))</f>
        <v>1.6767401052836809E-2</v>
      </c>
      <c r="P1290" s="179">
        <f>IF('9 All Base Data'!$U1290="","",IF('9 All Base Data'!$U1290=0,0,('9 All Base Data'!$U1290*Basecase_Pop_2006)/(1+(1/(BaseCase_RespHA_Child_5_14*('9 All Base Data'!$W1290*Basecase_PM10)/10)))))</f>
        <v>3.7258111100413979E-2</v>
      </c>
      <c r="Q1290" s="156">
        <f>IF('7 Base case Results'!$G1290="..C",0,BaseCase_RADs_All*'7 Base case Results'!$G1290*('9 All Base Data'!$V1290*Basecase_PM10)/10)</f>
        <v>1205.8146000000002</v>
      </c>
      <c r="R1290" s="189">
        <f t="shared" si="200"/>
        <v>1.3759368981014404</v>
      </c>
      <c r="S1290" s="178">
        <f t="shared" si="201"/>
        <v>0</v>
      </c>
      <c r="T1290" s="179">
        <f t="shared" si="202"/>
        <v>6.2318989978639421E-3</v>
      </c>
      <c r="U1290" s="178">
        <f t="shared" si="203"/>
        <v>4.2268640720820848E-4</v>
      </c>
      <c r="V1290" s="178">
        <f t="shared" si="204"/>
        <v>5.7756441899496495E-4</v>
      </c>
      <c r="W1290" s="178">
        <f t="shared" si="205"/>
        <v>7.604016377461492E-5</v>
      </c>
      <c r="X1290" s="179">
        <f t="shared" si="206"/>
        <v>1.689655338403774E-4</v>
      </c>
      <c r="Y1290" s="179">
        <f t="shared" si="207"/>
        <v>7.4760505200000008E-2</v>
      </c>
      <c r="Z1290" s="186">
        <f t="shared" si="208"/>
        <v>1.4579295531255074</v>
      </c>
      <c r="AA1290" s="156">
        <f>$J1290*'9 All Base Data'!$Y1290</f>
        <v>0.16850822668476001</v>
      </c>
      <c r="AB1290" s="156">
        <f>$K1290*'9 All Base Data'!$Y1290</f>
        <v>0</v>
      </c>
      <c r="AC1290" s="178">
        <f>$L1290*'9 All Base Data'!$Y1290</f>
        <v>7.6320814599679834E-4</v>
      </c>
      <c r="AD1290" s="178">
        <f>IF($M1290="","",$M1290*'9 All Base Data'!$Y1290)</f>
        <v>2.9021318920621163E-2</v>
      </c>
      <c r="AE1290" s="178">
        <f>IF($N1290="","",$N1290*'9 All Base Data'!$Y1290)</f>
        <v>5.5525915552956794E-2</v>
      </c>
      <c r="AF1290" s="178">
        <f>IF($O1290="","",$O1290*'9 All Base Data'!$Y1290)</f>
        <v>7.310352877570668E-3</v>
      </c>
      <c r="AG1290" s="178">
        <f>IF($P1290="","",$P1290*'9 All Base Data'!$Y1290)</f>
        <v>1.6244016519762185E-2</v>
      </c>
      <c r="AH1290" s="167">
        <f>$Q1290*'9 All Base Data'!$Y1290</f>
        <v>525.71833900492061</v>
      </c>
      <c r="AI1290" s="178">
        <f>$R1290*'9 All Base Data'!$Y1290</f>
        <v>0.59988928699774569</v>
      </c>
      <c r="AJ1290" s="178">
        <f>$S1290*'9 All Base Data'!$Y1290</f>
        <v>0</v>
      </c>
      <c r="AK1290" s="178">
        <f>$T1290*'9 All Base Data'!$Y1290</f>
        <v>2.7170209997486022E-3</v>
      </c>
      <c r="AL1290" s="178">
        <f>IF($U1290="","",$U1290*'9 All Base Data'!$Y1290)</f>
        <v>1.8428537514594438E-4</v>
      </c>
      <c r="AM1290" s="178">
        <f>IF($V1290="","",$V1290*'9 All Base Data'!$Y1290)</f>
        <v>2.5181002703265909E-4</v>
      </c>
      <c r="AN1290" s="178">
        <f>IF($W1290="","",$W1290*'9 All Base Data'!$Y1290)</f>
        <v>3.3152450299782973E-5</v>
      </c>
      <c r="AO1290" s="178">
        <f>IF($X1290="","",$X1290*'9 All Base Data'!$Y1290)</f>
        <v>7.3666614917121517E-5</v>
      </c>
      <c r="AP1290" s="178">
        <f>$Y1290*'9 All Base Data'!$Y1290</f>
        <v>3.2594537018305079E-2</v>
      </c>
      <c r="AQ1290" s="179">
        <f t="shared" si="209"/>
        <v>0.63563694041797791</v>
      </c>
    </row>
    <row r="1291" spans="1:43" x14ac:dyDescent="0.25">
      <c r="A1291" s="124">
        <v>576800</v>
      </c>
      <c r="B1291" s="125" t="s">
        <v>1333</v>
      </c>
      <c r="C1291" s="126" t="s">
        <v>980</v>
      </c>
      <c r="D1291" s="101" t="s">
        <v>2108</v>
      </c>
      <c r="E1291" s="142"/>
      <c r="F1291" s="191" t="str">
        <f>IF('9 All Base Data'!G1291="Rural Centre","Rural",IF('9 All Base Data'!G1291="Rural (Incl.some Off Shore Islands)","Rural",IF('9 All Base Data'!G1291="Inlet-in TA but not in Urban Area","Rural",IF('9 All Base Data'!G1291="Rural (Incl.some Off Shore Islands)","Rural",IF('9 All Base Data'!G1291="Inlet-not in TA","Rural",IF('9 All Base Data'!G1291="Inland Water not in Urban Area","Rural",IF('9 All Base Data'!G1291="Oceanic-in Region but not in TA","Rural",'9 All Base Data'!G1291)))))))</f>
        <v>Wellington Zone</v>
      </c>
      <c r="G1291" s="177">
        <f>IF('9 All Base Data'!I1291="..C","..C",'9 All Base Data'!I1291*Basecase_Pop_2006)</f>
        <v>4563</v>
      </c>
      <c r="H1291" s="177">
        <f>IF('9 All Base Data'!J1291="..C","..C",'9 All Base Data'!J1291*Basecase_Pop_2006)</f>
        <v>2577</v>
      </c>
      <c r="I1291" s="191">
        <f>IF('9 All Base Data'!L1291="..C","..C",'9 All Base Data'!L1291*Basecase_Pop_2006)</f>
        <v>54</v>
      </c>
      <c r="J1291" s="156">
        <f>IF('9 All Base Data'!$P1291=0,0,('9 All Base Data'!$P1291*Basecase_Pop_2006)/(1+(1/(BaseCase_Mort_AllAdults_30*('9 All Base Data'!$W1291*Basecase_PM10)/10))))</f>
        <v>0.44171328992020553</v>
      </c>
      <c r="K1291" s="156">
        <f>IF('9 All Base Data'!$Q1291=0,0,('9 All Base Data'!$Q1291*Basecase_Pop_2006)/(1+(1/(BaseCase_Mort_Maori_30*('9 All Base Data'!$W1291*Basecase_PM10)/10))))</f>
        <v>0</v>
      </c>
      <c r="L1291" s="179">
        <f>133/(1+1/(BaseCase_Mort_Child_0_1*'9 All Base Data'!$AB$10/10))*IF('9 All Base Data'!$L1291="..C",0,'9 All Base Data'!L1291/'9 All Base Data'!$L$2022)</f>
        <v>7.8774004186482408E-3</v>
      </c>
      <c r="M1291" s="178">
        <f>IF('9 All Base Data'!$R1291="","",IF('9 All Base Data'!$R1291=0,0,('9 All Base Data'!$R1291*Basecase_Pop_2006)/(1+(1/(BaseCase_CardiacHA_All*('9 All Base Data'!$W1291*Basecase_PM10)/10)))))</f>
        <v>0.12032865620100423</v>
      </c>
      <c r="N1291" s="178">
        <f>IF('9 All Base Data'!$S1291="","",IF('9 All Base Data'!$S1291=0,0,('9 All Base Data'!S1291*Basecase_Pop_2006)/(1+(1/(BaseCase_RespHA_All*('9 All Base Data'!$W1291*Basecase_PM10)/10)))))</f>
        <v>0.2716951327870471</v>
      </c>
      <c r="O1291" s="178">
        <f>IF('9 All Base Data'!$T1291="","",IF('9 All Base Data'!$T1291=0,0,('9 All Base Data'!$T1291*Basecase_Pop_2006)/(1+(1/(BaseCase_RespHA_Child_1_4*('9 All Base Data'!$W1291*Basecase_PM10)/10)))))</f>
        <v>0.11737180736985768</v>
      </c>
      <c r="P1291" s="179">
        <f>IF('9 All Base Data'!$U1291="","",IF('9 All Base Data'!$U1291=0,0,('9 All Base Data'!$U1291*Basecase_Pop_2006)/(1+(1/(BaseCase_RespHA_Child_5_14*('9 All Base Data'!$W1291*Basecase_PM10)/10)))))</f>
        <v>6.2096851834023296E-2</v>
      </c>
      <c r="Q1291" s="156">
        <f>IF('7 Base case Results'!$G1291="..C",0,BaseCase_RADs_All*'7 Base case Results'!$G1291*('9 All Base Data'!$V1291*Basecase_PM10)/10)</f>
        <v>3178.5857999999998</v>
      </c>
      <c r="R1291" s="189">
        <f t="shared" si="200"/>
        <v>1.5724993121159316</v>
      </c>
      <c r="S1291" s="178">
        <f t="shared" si="201"/>
        <v>0</v>
      </c>
      <c r="T1291" s="179">
        <f t="shared" si="202"/>
        <v>2.8043545490387737E-2</v>
      </c>
      <c r="U1291" s="178">
        <f t="shared" si="203"/>
        <v>7.640869668763769E-4</v>
      </c>
      <c r="V1291" s="178">
        <f t="shared" si="204"/>
        <v>1.2321374271892587E-3</v>
      </c>
      <c r="W1291" s="178">
        <f t="shared" si="205"/>
        <v>5.3228114642230452E-4</v>
      </c>
      <c r="X1291" s="179">
        <f t="shared" si="206"/>
        <v>2.8160922306729564E-4</v>
      </c>
      <c r="Y1291" s="179">
        <f t="shared" si="207"/>
        <v>0.19707231959999999</v>
      </c>
      <c r="Z1291" s="186">
        <f t="shared" si="208"/>
        <v>1.799611401600385</v>
      </c>
      <c r="AA1291" s="156">
        <f>$J1291*'9 All Base Data'!$Y1291</f>
        <v>0.19258083049686858</v>
      </c>
      <c r="AB1291" s="156">
        <f>$K1291*'9 All Base Data'!$Y1291</f>
        <v>0</v>
      </c>
      <c r="AC1291" s="178">
        <f>$L1291*'9 All Base Data'!$Y1291</f>
        <v>3.4344366569855921E-3</v>
      </c>
      <c r="AD1291" s="178">
        <f>IF($M1291="","",$M1291*'9 All Base Data'!$Y1291)</f>
        <v>5.2461614971892098E-2</v>
      </c>
      <c r="AE1291" s="178">
        <f>IF($N1291="","",$N1291*'9 All Base Data'!$Y1291)</f>
        <v>0.1184552865129745</v>
      </c>
      <c r="AF1291" s="178">
        <f>IF($O1291="","",$O1291*'9 All Base Data'!$Y1291)</f>
        <v>5.1172470142994683E-2</v>
      </c>
      <c r="AG1291" s="178">
        <f>IF($P1291="","",$P1291*'9 All Base Data'!$Y1291)</f>
        <v>2.7073360866270307E-2</v>
      </c>
      <c r="AH1291" s="167">
        <f>$Q1291*'9 All Base Data'!$Y1291</f>
        <v>1385.8190530788288</v>
      </c>
      <c r="AI1291" s="178">
        <f>$R1291*'9 All Base Data'!$Y1291</f>
        <v>0.68558775656885207</v>
      </c>
      <c r="AJ1291" s="178">
        <f>$S1291*'9 All Base Data'!$Y1291</f>
        <v>0</v>
      </c>
      <c r="AK1291" s="178">
        <f>$T1291*'9 All Base Data'!$Y1291</f>
        <v>1.2226594498868709E-2</v>
      </c>
      <c r="AL1291" s="178">
        <f>IF($U1291="","",$U1291*'9 All Base Data'!$Y1291)</f>
        <v>3.3313125507151482E-4</v>
      </c>
      <c r="AM1291" s="178">
        <f>IF($V1291="","",$V1291*'9 All Base Data'!$Y1291)</f>
        <v>5.3719472433633945E-4</v>
      </c>
      <c r="AN1291" s="178">
        <f>IF($W1291="","",$W1291*'9 All Base Data'!$Y1291)</f>
        <v>2.3206715209848086E-4</v>
      </c>
      <c r="AO1291" s="178">
        <f>IF($X1291="","",$X1291*'9 All Base Data'!$Y1291)</f>
        <v>1.2277769152853584E-4</v>
      </c>
      <c r="AP1291" s="178">
        <f>$Y1291*'9 All Base Data'!$Y1291</f>
        <v>8.5920781290887385E-2</v>
      </c>
      <c r="AQ1291" s="179">
        <f t="shared" si="209"/>
        <v>0.78460545833801609</v>
      </c>
    </row>
    <row r="1292" spans="1:43" x14ac:dyDescent="0.25">
      <c r="A1292" s="124">
        <v>576901</v>
      </c>
      <c r="B1292" s="125" t="s">
        <v>1334</v>
      </c>
      <c r="C1292" s="126" t="s">
        <v>980</v>
      </c>
      <c r="D1292" s="101" t="s">
        <v>2108</v>
      </c>
      <c r="E1292" s="142"/>
      <c r="F1292" s="191" t="str">
        <f>IF('9 All Base Data'!G1292="Rural Centre","Rural",IF('9 All Base Data'!G1292="Rural (Incl.some Off Shore Islands)","Rural",IF('9 All Base Data'!G1292="Inlet-in TA but not in Urban Area","Rural",IF('9 All Base Data'!G1292="Rural (Incl.some Off Shore Islands)","Rural",IF('9 All Base Data'!G1292="Inlet-not in TA","Rural",IF('9 All Base Data'!G1292="Inland Water not in Urban Area","Rural",IF('9 All Base Data'!G1292="Oceanic-in Region but not in TA","Rural",'9 All Base Data'!G1292)))))))</f>
        <v>Wellington Zone</v>
      </c>
      <c r="G1292" s="177">
        <f>IF('9 All Base Data'!I1292="..C","..C",'9 All Base Data'!I1292*Basecase_Pop_2006)</f>
        <v>3216</v>
      </c>
      <c r="H1292" s="177">
        <f>IF('9 All Base Data'!J1292="..C","..C",'9 All Base Data'!J1292*Basecase_Pop_2006)</f>
        <v>2043</v>
      </c>
      <c r="I1292" s="191">
        <f>IF('9 All Base Data'!L1292="..C","..C",'9 All Base Data'!L1292*Basecase_Pop_2006)</f>
        <v>42</v>
      </c>
      <c r="J1292" s="156">
        <f>IF('9 All Base Data'!$P1292=0,0,('9 All Base Data'!$P1292*Basecase_Pop_2006)/(1+(1/(BaseCase_Mort_AllAdults_30*('9 All Base Data'!$W1292*Basecase_PM10)/10))))</f>
        <v>0.717784096120334</v>
      </c>
      <c r="K1292" s="156">
        <f>IF('9 All Base Data'!$Q1292=0,0,('9 All Base Data'!$Q1292*Basecase_Pop_2006)/(1+(1/(BaseCase_Mort_Maori_30*('9 All Base Data'!$W1292*Basecase_PM10)/10))))</f>
        <v>0</v>
      </c>
      <c r="L1292" s="179">
        <f>133/(1+1/(BaseCase_Mort_Child_0_1*'9 All Base Data'!$AB$10/10))*IF('9 All Base Data'!$L1292="..C",0,'9 All Base Data'!L1292/'9 All Base Data'!$L$2022)</f>
        <v>6.1268669922819657E-3</v>
      </c>
      <c r="M1292" s="178">
        <f>IF('9 All Base Data'!$R1292="","",IF('9 All Base Data'!$R1292=0,0,('9 All Base Data'!$R1292*Basecase_Pop_2006)/(1+(1/(BaseCase_CardiacHA_All*('9 All Base Data'!$W1292*Basecase_PM10)/10)))))</f>
        <v>0.41731002044178067</v>
      </c>
      <c r="N1292" s="178">
        <f>IF('9 All Base Data'!$S1292="","",IF('9 All Base Data'!$S1292=0,0,('9 All Base Data'!S1292*Basecase_Pop_2006)/(1+(1/(BaseCase_RespHA_All*('9 All Base Data'!$W1292*Basecase_PM10)/10)))))</f>
        <v>0.7131997235659987</v>
      </c>
      <c r="O1292" s="178">
        <f>IF('9 All Base Data'!$T1292="","",IF('9 All Base Data'!$T1292=0,0,('9 All Base Data'!$T1292*Basecase_Pop_2006)/(1+(1/(BaseCase_RespHA_Child_1_4*('9 All Base Data'!$W1292*Basecase_PM10)/10)))))</f>
        <v>8.3837005264184056E-2</v>
      </c>
      <c r="P1292" s="179">
        <f>IF('9 All Base Data'!$U1292="","",IF('9 All Base Data'!$U1292=0,0,('9 All Base Data'!$U1292*Basecase_Pop_2006)/(1+(1/(BaseCase_RespHA_Child_5_14*('9 All Base Data'!$W1292*Basecase_PM10)/10)))))</f>
        <v>0.18629055550206988</v>
      </c>
      <c r="Q1292" s="156">
        <f>IF('7 Base case Results'!$G1292="..C",0,BaseCase_RADs_All*'7 Base case Results'!$G1292*('9 All Base Data'!$V1292*Basecase_PM10)/10)</f>
        <v>2240.2656000000002</v>
      </c>
      <c r="R1292" s="189">
        <f t="shared" si="200"/>
        <v>2.555311382188389</v>
      </c>
      <c r="S1292" s="178">
        <f t="shared" si="201"/>
        <v>0</v>
      </c>
      <c r="T1292" s="179">
        <f t="shared" si="202"/>
        <v>2.18116464925238E-2</v>
      </c>
      <c r="U1292" s="178">
        <f t="shared" si="203"/>
        <v>2.6499186298053071E-3</v>
      </c>
      <c r="V1292" s="178">
        <f t="shared" si="204"/>
        <v>3.2343607463718041E-3</v>
      </c>
      <c r="W1292" s="178">
        <f t="shared" si="205"/>
        <v>3.8020081887307468E-4</v>
      </c>
      <c r="X1292" s="179">
        <f t="shared" si="206"/>
        <v>8.4482766920188697E-4</v>
      </c>
      <c r="Y1292" s="179">
        <f t="shared" si="207"/>
        <v>0.13889646720000001</v>
      </c>
      <c r="Z1292" s="186">
        <f t="shared" si="208"/>
        <v>2.7219037752570903</v>
      </c>
      <c r="AA1292" s="156">
        <f>$J1292*'9 All Base Data'!$Y1292</f>
        <v>0.31294384955741145</v>
      </c>
      <c r="AB1292" s="156">
        <f>$K1292*'9 All Base Data'!$Y1292</f>
        <v>0</v>
      </c>
      <c r="AC1292" s="178">
        <f>$L1292*'9 All Base Data'!$Y1292</f>
        <v>2.6712285109887941E-3</v>
      </c>
      <c r="AD1292" s="178">
        <f>IF($M1292="","",$M1292*'9 All Base Data'!$Y1292)</f>
        <v>0.18194134554081728</v>
      </c>
      <c r="AE1292" s="178">
        <f>IF($N1292="","",$N1292*'9 All Base Data'!$Y1292)</f>
        <v>0.31094512709655808</v>
      </c>
      <c r="AF1292" s="178">
        <f>IF($O1292="","",$O1292*'9 All Base Data'!$Y1292)</f>
        <v>3.6551764387853347E-2</v>
      </c>
      <c r="AG1292" s="178">
        <f>IF($P1292="","",$P1292*'9 All Base Data'!$Y1292)</f>
        <v>8.1220082598810917E-2</v>
      </c>
      <c r="AH1292" s="167">
        <f>$Q1292*'9 All Base Data'!$Y1292</f>
        <v>976.72453971104835</v>
      </c>
      <c r="AI1292" s="178">
        <f>$R1292*'9 All Base Data'!$Y1292</f>
        <v>1.1140801044243847</v>
      </c>
      <c r="AJ1292" s="178">
        <f>$S1292*'9 All Base Data'!$Y1292</f>
        <v>0</v>
      </c>
      <c r="AK1292" s="178">
        <f>$T1292*'9 All Base Data'!$Y1292</f>
        <v>9.5095734991201084E-3</v>
      </c>
      <c r="AL1292" s="178">
        <f>IF($U1292="","",$U1292*'9 All Base Data'!$Y1292)</f>
        <v>1.1553275441841897E-3</v>
      </c>
      <c r="AM1292" s="178">
        <f>IF($V1292="","",$V1292*'9 All Base Data'!$Y1292)</f>
        <v>1.410136151382891E-3</v>
      </c>
      <c r="AN1292" s="178">
        <f>IF($W1292="","",$W1292*'9 All Base Data'!$Y1292)</f>
        <v>1.6576225149891492E-4</v>
      </c>
      <c r="AO1292" s="178">
        <f>IF($X1292="","",$X1292*'9 All Base Data'!$Y1292)</f>
        <v>3.6833307458560753E-4</v>
      </c>
      <c r="AP1292" s="178">
        <f>$Y1292*'9 All Base Data'!$Y1292</f>
        <v>6.0556921462085002E-2</v>
      </c>
      <c r="AQ1292" s="179">
        <f t="shared" si="209"/>
        <v>1.186712063081157</v>
      </c>
    </row>
    <row r="1293" spans="1:43" x14ac:dyDescent="0.25">
      <c r="A1293" s="124">
        <v>576903</v>
      </c>
      <c r="B1293" s="125" t="s">
        <v>1335</v>
      </c>
      <c r="C1293" s="126" t="s">
        <v>980</v>
      </c>
      <c r="D1293" s="101" t="s">
        <v>2108</v>
      </c>
      <c r="E1293" s="142"/>
      <c r="F1293" s="191" t="str">
        <f>IF('9 All Base Data'!G1293="Rural Centre","Rural",IF('9 All Base Data'!G1293="Rural (Incl.some Off Shore Islands)","Rural",IF('9 All Base Data'!G1293="Inlet-in TA but not in Urban Area","Rural",IF('9 All Base Data'!G1293="Rural (Incl.some Off Shore Islands)","Rural",IF('9 All Base Data'!G1293="Inlet-not in TA","Rural",IF('9 All Base Data'!G1293="Inland Water not in Urban Area","Rural",IF('9 All Base Data'!G1293="Oceanic-in Region but not in TA","Rural",'9 All Base Data'!G1293)))))))</f>
        <v>Wellington Zone</v>
      </c>
      <c r="G1293" s="177">
        <f>IF('9 All Base Data'!I1293="..C","..C",'9 All Base Data'!I1293*Basecase_Pop_2006)</f>
        <v>3207</v>
      </c>
      <c r="H1293" s="177">
        <f>IF('9 All Base Data'!J1293="..C","..C",'9 All Base Data'!J1293*Basecase_Pop_2006)</f>
        <v>1884</v>
      </c>
      <c r="I1293" s="191">
        <f>IF('9 All Base Data'!L1293="..C","..C",'9 All Base Data'!L1293*Basecase_Pop_2006)</f>
        <v>39</v>
      </c>
      <c r="J1293" s="156">
        <f>IF('9 All Base Data'!$P1293=0,0,('9 All Base Data'!$P1293*Basecase_Pop_2006)/(1+(1/(BaseCase_Mort_AllAdults_30*('9 All Base Data'!$W1293*Basecase_PM10)/10))))</f>
        <v>3.7821700449417599</v>
      </c>
      <c r="K1293" s="156">
        <f>IF('9 All Base Data'!$Q1293=0,0,('9 All Base Data'!$Q1293*Basecase_Pop_2006)/(1+(1/(BaseCase_Mort_Maori_30*('9 All Base Data'!$W1293*Basecase_PM10)/10))))</f>
        <v>0.3418124006359301</v>
      </c>
      <c r="L1293" s="179">
        <f>133/(1+1/(BaseCase_Mort_Child_0_1*'9 All Base Data'!$AB$10/10))*IF('9 All Base Data'!$L1293="..C",0,'9 All Base Data'!L1293/'9 All Base Data'!$L$2022)</f>
        <v>5.6892336356903963E-3</v>
      </c>
      <c r="M1293" s="178">
        <f>IF('9 All Base Data'!$R1293="","",IF('9 All Base Data'!$R1293=0,0,('9 All Base Data'!$R1293*Basecase_Pop_2006)/(1+(1/(BaseCase_CardiacHA_All*('9 All Base Data'!$W1293*Basecase_PM10)/10)))))</f>
        <v>0.15361105046936713</v>
      </c>
      <c r="N1293" s="178">
        <f>IF('9 All Base Data'!$S1293="","",IF('9 All Base Data'!$S1293=0,0,('9 All Base Data'!S1293*Basecase_Pop_2006)/(1+(1/(BaseCase_RespHA_All*('9 All Base Data'!$W1293*Basecase_PM10)/10)))))</f>
        <v>0.23773324118866623</v>
      </c>
      <c r="O1293" s="178">
        <f>IF('9 All Base Data'!$T1293="","",IF('9 All Base Data'!$T1293=0,0,('9 All Base Data'!$T1293*Basecase_Pop_2006)/(1+(1/(BaseCase_RespHA_Child_1_4*('9 All Base Data'!$W1293*Basecase_PM10)/10)))))</f>
        <v>0.13413920842269447</v>
      </c>
      <c r="P1293" s="179">
        <f>IF('9 All Base Data'!$U1293="","",IF('9 All Base Data'!$U1293=0,0,('9 All Base Data'!$U1293*Basecase_Pop_2006)/(1+(1/(BaseCase_RespHA_Child_5_14*('9 All Base Data'!$W1293*Basecase_PM10)/10)))))</f>
        <v>1.2419370366804659E-2</v>
      </c>
      <c r="Q1293" s="156">
        <f>IF('7 Base case Results'!$G1293="..C",0,BaseCase_RADs_All*'7 Base case Results'!$G1293*('9 All Base Data'!$V1293*Basecase_PM10)/10)</f>
        <v>2233.9962000000005</v>
      </c>
      <c r="R1293" s="189">
        <f t="shared" si="200"/>
        <v>13.464525359992667</v>
      </c>
      <c r="S1293" s="178">
        <f t="shared" si="201"/>
        <v>1.2168521462639112</v>
      </c>
      <c r="T1293" s="179">
        <f t="shared" si="202"/>
        <v>2.0253671743057811E-2</v>
      </c>
      <c r="U1293" s="178">
        <f t="shared" si="203"/>
        <v>9.754301704804813E-4</v>
      </c>
      <c r="V1293" s="178">
        <f t="shared" si="204"/>
        <v>1.0781202487906013E-3</v>
      </c>
      <c r="W1293" s="178">
        <f t="shared" si="205"/>
        <v>6.0832131019691936E-4</v>
      </c>
      <c r="X1293" s="179">
        <f t="shared" si="206"/>
        <v>5.6321844613459127E-5</v>
      </c>
      <c r="Y1293" s="179">
        <f t="shared" si="207"/>
        <v>0.13850776440000004</v>
      </c>
      <c r="Z1293" s="186">
        <f t="shared" si="208"/>
        <v>13.625340346554996</v>
      </c>
      <c r="AA1293" s="156">
        <f>$J1293*'9 All Base Data'!$Y1293</f>
        <v>1.6489733611294373</v>
      </c>
      <c r="AB1293" s="156">
        <f>$K1293*'9 All Base Data'!$Y1293</f>
        <v>0.14902543684046091</v>
      </c>
      <c r="AC1293" s="178">
        <f>$L1293*'9 All Base Data'!$Y1293</f>
        <v>2.4804264744895947E-3</v>
      </c>
      <c r="AD1293" s="178">
        <f>IF($M1293="","",$M1293*'9 All Base Data'!$Y1293)</f>
        <v>6.6972274432202689E-2</v>
      </c>
      <c r="AE1293" s="178">
        <f>IF($N1293="","",$N1293*'9 All Base Data'!$Y1293)</f>
        <v>0.1036483756988527</v>
      </c>
      <c r="AF1293" s="178">
        <f>IF($O1293="","",$O1293*'9 All Base Data'!$Y1293)</f>
        <v>5.8482823020565344E-2</v>
      </c>
      <c r="AG1293" s="178">
        <f>IF($P1293="","",$P1293*'9 All Base Data'!$Y1293)</f>
        <v>5.414672173254061E-3</v>
      </c>
      <c r="AH1293" s="167">
        <f>$Q1293*'9 All Base Data'!$Y1293</f>
        <v>973.99116879767803</v>
      </c>
      <c r="AI1293" s="178">
        <f>$R1293*'9 All Base Data'!$Y1293</f>
        <v>5.8703451656207974</v>
      </c>
      <c r="AJ1293" s="178">
        <f>$S1293*'9 All Base Data'!$Y1293</f>
        <v>0.53053055515204084</v>
      </c>
      <c r="AK1293" s="178">
        <f>$T1293*'9 All Base Data'!$Y1293</f>
        <v>8.8303182491829557E-3</v>
      </c>
      <c r="AL1293" s="178">
        <f>IF($U1293="","",$U1293*'9 All Base Data'!$Y1293)</f>
        <v>4.2527394264448709E-4</v>
      </c>
      <c r="AM1293" s="178">
        <f>IF($V1293="","",$V1293*'9 All Base Data'!$Y1293)</f>
        <v>4.7004538379429695E-4</v>
      </c>
      <c r="AN1293" s="178">
        <f>IF($W1293="","",$W1293*'9 All Base Data'!$Y1293)</f>
        <v>2.6521960239826378E-4</v>
      </c>
      <c r="AO1293" s="178">
        <f>IF($X1293="","",$X1293*'9 All Base Data'!$Y1293)</f>
        <v>2.4555538305707167E-5</v>
      </c>
      <c r="AP1293" s="178">
        <f>$Y1293*'9 All Base Data'!$Y1293</f>
        <v>6.0387452465456043E-2</v>
      </c>
      <c r="AQ1293" s="179">
        <f t="shared" si="209"/>
        <v>5.9404582556618752</v>
      </c>
    </row>
    <row r="1294" spans="1:43" x14ac:dyDescent="0.25">
      <c r="A1294" s="124">
        <v>576904</v>
      </c>
      <c r="B1294" s="125" t="s">
        <v>1336</v>
      </c>
      <c r="C1294" s="126" t="s">
        <v>980</v>
      </c>
      <c r="D1294" s="101" t="s">
        <v>2108</v>
      </c>
      <c r="E1294" s="142"/>
      <c r="F1294" s="191" t="str">
        <f>IF('9 All Base Data'!G1294="Rural Centre","Rural",IF('9 All Base Data'!G1294="Rural (Incl.some Off Shore Islands)","Rural",IF('9 All Base Data'!G1294="Inlet-in TA but not in Urban Area","Rural",IF('9 All Base Data'!G1294="Rural (Incl.some Off Shore Islands)","Rural",IF('9 All Base Data'!G1294="Inlet-not in TA","Rural",IF('9 All Base Data'!G1294="Inland Water not in Urban Area","Rural",IF('9 All Base Data'!G1294="Oceanic-in Region but not in TA","Rural",'9 All Base Data'!G1294)))))))</f>
        <v>Rural</v>
      </c>
      <c r="G1294" s="177">
        <f>IF('9 All Base Data'!I1294="..C","..C",'9 All Base Data'!I1294*Basecase_Pop_2006)</f>
        <v>21</v>
      </c>
      <c r="H1294" s="177">
        <f>IF('9 All Base Data'!J1294="..C","..C",'9 All Base Data'!J1294*Basecase_Pop_2006)</f>
        <v>18</v>
      </c>
      <c r="I1294" s="191" t="str">
        <f>IF('9 All Base Data'!L1294="..C","..C",'9 All Base Data'!L1294*Basecase_Pop_2006)</f>
        <v>..C</v>
      </c>
      <c r="J1294" s="156">
        <f>IF('9 All Base Data'!$P1294=0,0,('9 All Base Data'!$P1294*Basecase_Pop_2006)/(1+(1/(BaseCase_Mort_AllAdults_30*('9 All Base Data'!$W1294*Basecase_PM10)/10))))</f>
        <v>0</v>
      </c>
      <c r="K1294" s="156">
        <f>IF('9 All Base Data'!$Q1294=0,0,('9 All Base Data'!$Q1294*Basecase_Pop_2006)/(1+(1/(BaseCase_Mort_Maori_30*('9 All Base Data'!$W1294*Basecase_PM10)/10))))</f>
        <v>0</v>
      </c>
      <c r="L1294" s="179">
        <f>133/(1+1/(BaseCase_Mort_Child_0_1*'9 All Base Data'!$AB$10/10))*IF('9 All Base Data'!$L1294="..C",0,'9 All Base Data'!L1294/'9 All Base Data'!$L$2022)</f>
        <v>0</v>
      </c>
      <c r="M1294" s="178">
        <f>IF('9 All Base Data'!$R1294="","",IF('9 All Base Data'!$R1294=0,0,('9 All Base Data'!$R1294*Basecase_Pop_2006)/(1+(1/(BaseCase_CardiacHA_All*('9 All Base Data'!$W1294*Basecase_PM10)/10)))))</f>
        <v>0</v>
      </c>
      <c r="N1294" s="178">
        <f>IF('9 All Base Data'!$S1294="","",IF('9 All Base Data'!$S1294=0,0,('9 All Base Data'!S1294*Basecase_Pop_2006)/(1+(1/(BaseCase_RespHA_All*('9 All Base Data'!$W1294*Basecase_PM10)/10)))))</f>
        <v>0</v>
      </c>
      <c r="O1294" s="178">
        <f>IF('9 All Base Data'!$T1294="","",IF('9 All Base Data'!$T1294=0,0,('9 All Base Data'!$T1294*Basecase_Pop_2006)/(1+(1/(BaseCase_RespHA_Child_1_4*('9 All Base Data'!$W1294*Basecase_PM10)/10)))))</f>
        <v>0</v>
      </c>
      <c r="P1294" s="179">
        <f>IF('9 All Base Data'!$U1294="","",IF('9 All Base Data'!$U1294=0,0,('9 All Base Data'!$U1294*Basecase_Pop_2006)/(1+(1/(BaseCase_RespHA_Child_5_14*('9 All Base Data'!$W1294*Basecase_PM10)/10)))))</f>
        <v>0</v>
      </c>
      <c r="Q1294" s="156">
        <f>IF('7 Base case Results'!$G1294="..C",0,BaseCase_RADs_All*'7 Base case Results'!$G1294*('9 All Base Data'!$V1294*Basecase_PM10)/10)</f>
        <v>6.0253200000000007</v>
      </c>
      <c r="R1294" s="189">
        <f t="shared" si="200"/>
        <v>0</v>
      </c>
      <c r="S1294" s="178">
        <f t="shared" si="201"/>
        <v>0</v>
      </c>
      <c r="T1294" s="179">
        <f t="shared" si="202"/>
        <v>0</v>
      </c>
      <c r="U1294" s="178">
        <f t="shared" si="203"/>
        <v>0</v>
      </c>
      <c r="V1294" s="178">
        <f t="shared" si="204"/>
        <v>0</v>
      </c>
      <c r="W1294" s="178">
        <f t="shared" si="205"/>
        <v>0</v>
      </c>
      <c r="X1294" s="179">
        <f t="shared" si="206"/>
        <v>0</v>
      </c>
      <c r="Y1294" s="179">
        <f t="shared" si="207"/>
        <v>3.7356984000000003E-4</v>
      </c>
      <c r="Z1294" s="186">
        <f t="shared" si="208"/>
        <v>3.7356984000000003E-4</v>
      </c>
      <c r="AA1294" s="156">
        <f>$J1294*'9 All Base Data'!$Y1294</f>
        <v>0</v>
      </c>
      <c r="AB1294" s="156">
        <f>$K1294*'9 All Base Data'!$Y1294</f>
        <v>0</v>
      </c>
      <c r="AC1294" s="178">
        <f>$L1294*'9 All Base Data'!$Y1294</f>
        <v>0</v>
      </c>
      <c r="AD1294" s="178">
        <f>IF($M1294="","",$M1294*'9 All Base Data'!$Y1294)</f>
        <v>0</v>
      </c>
      <c r="AE1294" s="178">
        <f>IF($N1294="","",$N1294*'9 All Base Data'!$Y1294)</f>
        <v>0</v>
      </c>
      <c r="AF1294" s="178">
        <f>IF($O1294="","",$O1294*'9 All Base Data'!$Y1294)</f>
        <v>0</v>
      </c>
      <c r="AG1294" s="178">
        <f>IF($P1294="","",$P1294*'9 All Base Data'!$Y1294)</f>
        <v>0</v>
      </c>
      <c r="AH1294" s="167">
        <f>$Q1294*'9 All Base Data'!$Y1294</f>
        <v>0.52483030968739885</v>
      </c>
      <c r="AI1294" s="178">
        <f>$R1294*'9 All Base Data'!$Y1294</f>
        <v>0</v>
      </c>
      <c r="AJ1294" s="178">
        <f>$S1294*'9 All Base Data'!$Y1294</f>
        <v>0</v>
      </c>
      <c r="AK1294" s="178">
        <f>$T1294*'9 All Base Data'!$Y1294</f>
        <v>0</v>
      </c>
      <c r="AL1294" s="178">
        <f>IF($U1294="","",$U1294*'9 All Base Data'!$Y1294)</f>
        <v>0</v>
      </c>
      <c r="AM1294" s="178">
        <f>IF($V1294="","",$V1294*'9 All Base Data'!$Y1294)</f>
        <v>0</v>
      </c>
      <c r="AN1294" s="178">
        <f>IF($W1294="","",$W1294*'9 All Base Data'!$Y1294)</f>
        <v>0</v>
      </c>
      <c r="AO1294" s="178">
        <f>IF($X1294="","",$X1294*'9 All Base Data'!$Y1294)</f>
        <v>0</v>
      </c>
      <c r="AP1294" s="178">
        <f>$Y1294*'9 All Base Data'!$Y1294</f>
        <v>3.2539479200618729E-5</v>
      </c>
      <c r="AQ1294" s="179">
        <f t="shared" si="209"/>
        <v>3.2539479200618729E-5</v>
      </c>
    </row>
    <row r="1295" spans="1:43" x14ac:dyDescent="0.25">
      <c r="A1295" s="124">
        <v>577000</v>
      </c>
      <c r="B1295" s="125" t="s">
        <v>1337</v>
      </c>
      <c r="C1295" s="126" t="s">
        <v>980</v>
      </c>
      <c r="D1295" s="101" t="s">
        <v>2108</v>
      </c>
      <c r="E1295" s="142"/>
      <c r="F1295" s="191" t="str">
        <f>IF('9 All Base Data'!G1295="Rural Centre","Rural",IF('9 All Base Data'!G1295="Rural (Incl.some Off Shore Islands)","Rural",IF('9 All Base Data'!G1295="Inlet-in TA but not in Urban Area","Rural",IF('9 All Base Data'!G1295="Rural (Incl.some Off Shore Islands)","Rural",IF('9 All Base Data'!G1295="Inlet-not in TA","Rural",IF('9 All Base Data'!G1295="Inland Water not in Urban Area","Rural",IF('9 All Base Data'!G1295="Oceanic-in Region but not in TA","Rural",'9 All Base Data'!G1295)))))))</f>
        <v>Wellington Zone</v>
      </c>
      <c r="G1295" s="177">
        <f>IF('9 All Base Data'!I1295="..C","..C",'9 All Base Data'!I1295*Basecase_Pop_2006)</f>
        <v>3042</v>
      </c>
      <c r="H1295" s="177">
        <f>IF('9 All Base Data'!J1295="..C","..C",'9 All Base Data'!J1295*Basecase_Pop_2006)</f>
        <v>1890</v>
      </c>
      <c r="I1295" s="191">
        <f>IF('9 All Base Data'!L1295="..C","..C",'9 All Base Data'!L1295*Basecase_Pop_2006)</f>
        <v>45</v>
      </c>
      <c r="J1295" s="156">
        <f>IF('9 All Base Data'!$P1295=0,0,('9 All Base Data'!$P1295*Basecase_Pop_2006)/(1+(1/(BaseCase_Mort_AllAdults_30*('9 All Base Data'!$W1295*Basecase_PM10)/10))))</f>
        <v>0.77299825736035976</v>
      </c>
      <c r="K1295" s="156">
        <f>IF('9 All Base Data'!$Q1295=0,0,('9 All Base Data'!$Q1295*Basecase_Pop_2006)/(1+(1/(BaseCase_Mort_Maori_30*('9 All Base Data'!$W1295*Basecase_PM10)/10))))</f>
        <v>0.13672496025437203</v>
      </c>
      <c r="L1295" s="179">
        <f>133/(1+1/(BaseCase_Mort_Child_0_1*'9 All Base Data'!$AB$10/10))*IF('9 All Base Data'!$L1295="..C",0,'9 All Base Data'!L1295/'9 All Base Data'!$L$2022)</f>
        <v>6.5645003488735343E-3</v>
      </c>
      <c r="M1295" s="178">
        <f>IF('9 All Base Data'!$R1295="","",IF('9 All Base Data'!$R1295=0,0,('9 All Base Data'!$R1295*Basecase_Pop_2006)/(1+(1/(BaseCase_CardiacHA_All*('9 All Base Data'!$W1295*Basecase_PM10)/10)))))</f>
        <v>0.22785639152956125</v>
      </c>
      <c r="N1295" s="178">
        <f>IF('9 All Base Data'!$S1295="","",IF('9 All Base Data'!$S1295=0,0,('9 All Base Data'!S1295*Basecase_Pop_2006)/(1+(1/(BaseCase_RespHA_All*('9 All Base Data'!$W1295*Basecase_PM10)/10)))))</f>
        <v>0.2632046598874519</v>
      </c>
      <c r="O1295" s="178">
        <f>IF('9 All Base Data'!$T1295="","",IF('9 All Base Data'!$T1295=0,0,('9 All Base Data'!$T1295*Basecase_Pop_2006)/(1+(1/(BaseCase_RespHA_Child_1_4*('9 All Base Data'!$W1295*Basecase_PM10)/10)))))</f>
        <v>0.15929031000194971</v>
      </c>
      <c r="P1295" s="179">
        <f>IF('9 All Base Data'!$U1295="","",IF('9 All Base Data'!$U1295=0,0,('9 All Base Data'!$U1295*Basecase_Pop_2006)/(1+(1/(BaseCase_RespHA_Child_5_14*('9 All Base Data'!$W1295*Basecase_PM10)/10)))))</f>
        <v>6.2096851834023296E-2</v>
      </c>
      <c r="Q1295" s="156">
        <f>IF('7 Base case Results'!$G1295="..C",0,BaseCase_RADs_All*'7 Base case Results'!$G1295*('9 All Base Data'!$V1295*Basecase_PM10)/10)</f>
        <v>2119.0572000000002</v>
      </c>
      <c r="R1295" s="189">
        <f t="shared" si="200"/>
        <v>2.7518737962028808</v>
      </c>
      <c r="S1295" s="178">
        <f t="shared" si="201"/>
        <v>0.48674085850556448</v>
      </c>
      <c r="T1295" s="179">
        <f t="shared" si="202"/>
        <v>2.3369621241989783E-2</v>
      </c>
      <c r="U1295" s="178">
        <f t="shared" si="203"/>
        <v>1.446888086212714E-3</v>
      </c>
      <c r="V1295" s="178">
        <f t="shared" si="204"/>
        <v>1.1936331325895944E-3</v>
      </c>
      <c r="W1295" s="178">
        <f t="shared" si="205"/>
        <v>7.2238155585884194E-4</v>
      </c>
      <c r="X1295" s="179">
        <f t="shared" si="206"/>
        <v>2.8160922306729564E-4</v>
      </c>
      <c r="Y1295" s="179">
        <f t="shared" si="207"/>
        <v>0.13138154640000002</v>
      </c>
      <c r="Z1295" s="186">
        <f t="shared" si="208"/>
        <v>2.9092654850636728</v>
      </c>
      <c r="AA1295" s="156">
        <f>$J1295*'9 All Base Data'!$Y1295</f>
        <v>0.33701645336952002</v>
      </c>
      <c r="AB1295" s="156">
        <f>$K1295*'9 All Base Data'!$Y1295</f>
        <v>5.9610174736184358E-2</v>
      </c>
      <c r="AC1295" s="178">
        <f>$L1295*'9 All Base Data'!$Y1295</f>
        <v>2.8620305474879935E-3</v>
      </c>
      <c r="AD1295" s="178">
        <f>IF($M1295="","",$M1295*'9 All Base Data'!$Y1295)</f>
        <v>9.9342207074433989E-2</v>
      </c>
      <c r="AE1295" s="178">
        <f>IF($N1295="","",$N1295*'9 All Base Data'!$Y1295)</f>
        <v>0.11475355880944406</v>
      </c>
      <c r="AF1295" s="178">
        <f>IF($O1295="","",$O1295*'9 All Base Data'!$Y1295)</f>
        <v>6.9448352336921357E-2</v>
      </c>
      <c r="AG1295" s="178">
        <f>IF($P1295="","",$P1295*'9 All Base Data'!$Y1295)</f>
        <v>2.7073360866270307E-2</v>
      </c>
      <c r="AH1295" s="167">
        <f>$Q1295*'9 All Base Data'!$Y1295</f>
        <v>923.87936871921931</v>
      </c>
      <c r="AI1295" s="178">
        <f>$R1295*'9 All Base Data'!$Y1295</f>
        <v>1.1997785739954914</v>
      </c>
      <c r="AJ1295" s="178">
        <f>$S1295*'9 All Base Data'!$Y1295</f>
        <v>0.21221222206081633</v>
      </c>
      <c r="AK1295" s="178">
        <f>$T1295*'9 All Base Data'!$Y1295</f>
        <v>1.0188828749057258E-2</v>
      </c>
      <c r="AL1295" s="178">
        <f>IF($U1295="","",$U1295*'9 All Base Data'!$Y1295)</f>
        <v>6.3082301492265586E-4</v>
      </c>
      <c r="AM1295" s="178">
        <f>IF($V1295="","",$V1295*'9 All Base Data'!$Y1295)</f>
        <v>5.2040738920082887E-4</v>
      </c>
      <c r="AN1295" s="178">
        <f>IF($W1295="","",$W1295*'9 All Base Data'!$Y1295)</f>
        <v>3.1494827784793835E-4</v>
      </c>
      <c r="AO1295" s="178">
        <f>IF($X1295="","",$X1295*'9 All Base Data'!$Y1295)</f>
        <v>1.2277769152853584E-4</v>
      </c>
      <c r="AP1295" s="178">
        <f>$Y1295*'9 All Base Data'!$Y1295</f>
        <v>5.7280520860591599E-2</v>
      </c>
      <c r="AQ1295" s="179">
        <f t="shared" si="209"/>
        <v>1.2683991540092636</v>
      </c>
    </row>
    <row r="1296" spans="1:43" x14ac:dyDescent="0.25">
      <c r="A1296" s="131">
        <v>577101</v>
      </c>
      <c r="B1296" s="132" t="s">
        <v>2268</v>
      </c>
      <c r="C1296" s="132" t="s">
        <v>980</v>
      </c>
      <c r="D1296" s="145" t="s">
        <v>2108</v>
      </c>
      <c r="E1296" s="142"/>
      <c r="F1296" s="191" t="str">
        <f>IF('9 All Base Data'!G1296="Rural Centre","Rural",IF('9 All Base Data'!G1296="Rural (Incl.some Off Shore Islands)","Rural",IF('9 All Base Data'!G1296="Inlet-in TA but not in Urban Area","Rural",IF('9 All Base Data'!G1296="Rural (Incl.some Off Shore Islands)","Rural",IF('9 All Base Data'!G1296="Inlet-not in TA","Rural",IF('9 All Base Data'!G1296="Inland Water not in Urban Area","Rural",IF('9 All Base Data'!G1296="Oceanic-in Region but not in TA","Rural",'9 All Base Data'!G1296)))))))</f>
        <v>Wellington Zone</v>
      </c>
      <c r="G1296" s="177">
        <f>IF('9 All Base Data'!I1296="..C","..C",'9 All Base Data'!I1296*Basecase_Pop_2006)</f>
        <v>699</v>
      </c>
      <c r="H1296" s="177">
        <f>IF('9 All Base Data'!J1296="..C","..C",'9 All Base Data'!J1296*Basecase_Pop_2006)</f>
        <v>441</v>
      </c>
      <c r="I1296" s="191">
        <f>IF('9 All Base Data'!L1296="..C","..C",'9 All Base Data'!L1296*Basecase_Pop_2006)</f>
        <v>6</v>
      </c>
      <c r="J1296" s="156">
        <f>IF('9 All Base Data'!$P1296=0,0,('9 All Base Data'!$P1296*Basecase_Pop_2006)/(1+(1/(BaseCase_Mort_AllAdults_30*('9 All Base Data'!$W1296*Basecase_PM10)/10))))</f>
        <v>0.15368486063495906</v>
      </c>
      <c r="K1296" s="156">
        <f>IF('9 All Base Data'!$Q1296=0,0,('9 All Base Data'!$Q1296*Basecase_Pop_2006)/(1+(1/(BaseCase_Mort_Maori_30*('9 All Base Data'!$W1296*Basecase_PM10)/10))))</f>
        <v>0</v>
      </c>
      <c r="L1296" s="179">
        <f>133/(1+1/(BaseCase_Mort_Child_0_1*'9 All Base Data'!$AB$10/10))*IF('9 All Base Data'!$L1296="..C",0,'9 All Base Data'!L1296/'9 All Base Data'!$L$2022)</f>
        <v>8.7526671318313796E-4</v>
      </c>
      <c r="M1296" s="178">
        <f>IF('9 All Base Data'!$R1296="","",IF('9 All Base Data'!$R1296=0,0,('9 All Base Data'!$R1296*Basecase_Pop_2006)/(1+(1/(BaseCase_CardiacHA_All*('9 All Base Data'!$W1296*Basecase_PM10)/10)))))</f>
        <v>4.4729052755395127E-2</v>
      </c>
      <c r="N1296" s="178">
        <f>IF('9 All Base Data'!$S1296="","",IF('9 All Base Data'!$S1296=0,0,('9 All Base Data'!S1296*Basecase_Pop_2006)/(1+(1/(BaseCase_RespHA_All*('9 All Base Data'!$W1296*Basecase_PM10)/10)))))</f>
        <v>0.10181332925237174</v>
      </c>
      <c r="O1296" s="178">
        <f>IF('9 All Base Data'!$T1296="","",IF('9 All Base Data'!$T1296=0,0,('9 All Base Data'!$T1296*Basecase_Pop_2006)/(1+(1/(BaseCase_RespHA_Child_1_4*('9 All Base Data'!$W1296*Basecase_PM10)/10)))))</f>
        <v>2.9748614771162085E-2</v>
      </c>
      <c r="P1296" s="179">
        <f>IF('9 All Base Data'!$U1296="","",IF('9 All Base Data'!$U1296=0,0,('9 All Base Data'!$U1296*Basecase_Pop_2006)/(1+(1/(BaseCase_RespHA_Child_5_14*('9 All Base Data'!$W1296*Basecase_PM10)/10)))))</f>
        <v>2.3032286862074095E-2</v>
      </c>
      <c r="Q1296" s="156">
        <f>IF('7 Base case Results'!$G1296="..C",0,BaseCase_RADs_All*'7 Base case Results'!$G1296*('9 All Base Data'!$V1296*Basecase_PM10)/10)</f>
        <v>486.92340000000002</v>
      </c>
      <c r="R1296" s="189">
        <f t="shared" si="200"/>
        <v>0.54711810386045423</v>
      </c>
      <c r="S1296" s="178">
        <f t="shared" si="201"/>
        <v>0</v>
      </c>
      <c r="T1296" s="179">
        <f t="shared" si="202"/>
        <v>3.1159494989319711E-3</v>
      </c>
      <c r="U1296" s="178">
        <f t="shared" si="203"/>
        <v>2.8402948499675905E-4</v>
      </c>
      <c r="V1296" s="178">
        <f t="shared" si="204"/>
        <v>4.6172344815950585E-4</v>
      </c>
      <c r="W1296" s="178">
        <f t="shared" si="205"/>
        <v>1.3490996798722006E-4</v>
      </c>
      <c r="X1296" s="179">
        <f t="shared" si="206"/>
        <v>1.0445142091950602E-4</v>
      </c>
      <c r="Y1296" s="179">
        <f t="shared" si="207"/>
        <v>3.0189250800000001E-2</v>
      </c>
      <c r="Z1296" s="186">
        <f t="shared" si="208"/>
        <v>0.58116905709254252</v>
      </c>
      <c r="AA1296" s="156">
        <f>$J1296*'9 All Base Data'!$Y1296</f>
        <v>6.7004454634413443E-2</v>
      </c>
      <c r="AB1296" s="156">
        <f>$K1296*'9 All Base Data'!$Y1296</f>
        <v>0</v>
      </c>
      <c r="AC1296" s="178">
        <f>$L1296*'9 All Base Data'!$Y1296</f>
        <v>3.8160407299839917E-4</v>
      </c>
      <c r="AD1296" s="178">
        <f>IF($M1296="","",$M1296*'9 All Base Data'!$Y1296)</f>
        <v>1.9501242827736364E-2</v>
      </c>
      <c r="AE1296" s="178">
        <f>IF($N1296="","",$N1296*'9 All Base Data'!$Y1296)</f>
        <v>4.4389190795266507E-2</v>
      </c>
      <c r="AF1296" s="178">
        <f>IF($O1296="","",$O1296*'9 All Base Data'!$Y1296)</f>
        <v>1.2969980911818928E-2</v>
      </c>
      <c r="AG1296" s="178">
        <f>IF($P1296="","",$P1296*'9 All Base Data'!$Y1296)</f>
        <v>1.0041755666762077E-2</v>
      </c>
      <c r="AH1296" s="167">
        <f>$Q1296*'9 All Base Data'!$Y1296</f>
        <v>212.29180760510658</v>
      </c>
      <c r="AI1296" s="178">
        <f>$R1296*'9 All Base Data'!$Y1296</f>
        <v>0.2385358584985118</v>
      </c>
      <c r="AJ1296" s="178">
        <f>$S1296*'9 All Base Data'!$Y1296</f>
        <v>0</v>
      </c>
      <c r="AK1296" s="178">
        <f>$T1296*'9 All Base Data'!$Y1296</f>
        <v>1.3585104998743011E-3</v>
      </c>
      <c r="AL1296" s="178">
        <f>IF($U1296="","",$U1296*'9 All Base Data'!$Y1296)</f>
        <v>1.2383289195612592E-4</v>
      </c>
      <c r="AM1296" s="178">
        <f>IF($V1296="","",$V1296*'9 All Base Data'!$Y1296)</f>
        <v>2.013049802565336E-4</v>
      </c>
      <c r="AN1296" s="178">
        <f>IF($W1296="","",$W1296*'9 All Base Data'!$Y1296)</f>
        <v>5.8818863435098849E-5</v>
      </c>
      <c r="AO1296" s="178">
        <f>IF($X1296="","",$X1296*'9 All Base Data'!$Y1296)</f>
        <v>4.5539361948766022E-5</v>
      </c>
      <c r="AP1296" s="178">
        <f>$Y1296*'9 All Base Data'!$Y1296</f>
        <v>1.3162092071516609E-2</v>
      </c>
      <c r="AQ1296" s="179">
        <f t="shared" si="209"/>
        <v>0.25338159894211537</v>
      </c>
    </row>
    <row r="1297" spans="1:43" x14ac:dyDescent="0.25">
      <c r="A1297" s="131">
        <v>577102</v>
      </c>
      <c r="B1297" s="132" t="s">
        <v>1338</v>
      </c>
      <c r="C1297" s="132" t="s">
        <v>980</v>
      </c>
      <c r="D1297" s="145" t="s">
        <v>2108</v>
      </c>
      <c r="E1297" s="142"/>
      <c r="F1297" s="191" t="str">
        <f>IF('9 All Base Data'!G1297="Rural Centre","Rural",IF('9 All Base Data'!G1297="Rural (Incl.some Off Shore Islands)","Rural",IF('9 All Base Data'!G1297="Inlet-in TA but not in Urban Area","Rural",IF('9 All Base Data'!G1297="Rural (Incl.some Off Shore Islands)","Rural",IF('9 All Base Data'!G1297="Inlet-not in TA","Rural",IF('9 All Base Data'!G1297="Inland Water not in Urban Area","Rural",IF('9 All Base Data'!G1297="Oceanic-in Region but not in TA","Rural",'9 All Base Data'!G1297)))))))</f>
        <v>Wellington Zone</v>
      </c>
      <c r="G1297" s="177">
        <f>IF('9 All Base Data'!I1297="..C","..C",'9 All Base Data'!I1297*Basecase_Pop_2006)</f>
        <v>3702</v>
      </c>
      <c r="H1297" s="177">
        <f>IF('9 All Base Data'!J1297="..C","..C",'9 All Base Data'!J1297*Basecase_Pop_2006)</f>
        <v>2094</v>
      </c>
      <c r="I1297" s="191">
        <f>IF('9 All Base Data'!L1297="..C","..C",'9 All Base Data'!L1297*Basecase_Pop_2006)</f>
        <v>48</v>
      </c>
      <c r="J1297" s="156">
        <f>IF('9 All Base Data'!$P1297=0,0,('9 All Base Data'!$P1297*Basecase_Pop_2006)/(1+(1/(BaseCase_Mort_AllAdults_30*('9 All Base Data'!$W1297*Basecase_PM10)/10))))</f>
        <v>0.72974171920545194</v>
      </c>
      <c r="K1297" s="156">
        <f>IF('9 All Base Data'!$Q1297=0,0,('9 All Base Data'!$Q1297*Basecase_Pop_2006)/(1+(1/(BaseCase_Mort_Maori_30*('9 All Base Data'!$W1297*Basecase_PM10)/10))))</f>
        <v>0</v>
      </c>
      <c r="L1297" s="179">
        <f>133/(1+1/(BaseCase_Mort_Child_0_1*'9 All Base Data'!$AB$10/10))*IF('9 All Base Data'!$L1297="..C",0,'9 All Base Data'!L1297/'9 All Base Data'!$L$2022)</f>
        <v>7.0021337054651037E-3</v>
      </c>
      <c r="M1297" s="178">
        <f>IF('9 All Base Data'!$R1297="","",IF('9 All Base Data'!$R1297=0,0,('9 All Base Data'!$R1297*Basecase_Pop_2006)/(1+(1/(BaseCase_CardiacHA_All*('9 All Base Data'!$W1297*Basecase_PM10)/10)))))</f>
        <v>0.23689120643844458</v>
      </c>
      <c r="N1297" s="178">
        <f>IF('9 All Base Data'!$S1297="","",IF('9 All Base Data'!$S1297=0,0,('9 All Base Data'!S1297*Basecase_Pop_2006)/(1+(1/(BaseCase_RespHA_All*('9 All Base Data'!$W1297*Basecase_PM10)/10)))))</f>
        <v>0.53921737466706754</v>
      </c>
      <c r="O1297" s="178">
        <f>IF('9 All Base Data'!$T1297="","",IF('9 All Base Data'!$T1297=0,0,('9 All Base Data'!$T1297*Basecase_Pop_2006)/(1+(1/(BaseCase_RespHA_Child_1_4*('9 All Base Data'!$W1297*Basecase_PM10)/10)))))</f>
        <v>0.24691350260064529</v>
      </c>
      <c r="P1297" s="179">
        <f>IF('9 All Base Data'!$U1297="","",IF('9 All Base Data'!$U1297=0,0,('9 All Base Data'!$U1297*Basecase_Pop_2006)/(1+(1/(BaseCase_RespHA_Child_5_14*('9 All Base Data'!$W1297*Basecase_PM10)/10)))))</f>
        <v>0.12600015753958183</v>
      </c>
      <c r="Q1297" s="156">
        <f>IF('7 Base case Results'!$G1297="..C",0,BaseCase_RADs_All*'7 Base case Results'!$G1297*('9 All Base Data'!$V1297*Basecase_PM10)/10)</f>
        <v>2578.8132000000001</v>
      </c>
      <c r="R1297" s="189">
        <f t="shared" si="200"/>
        <v>2.597880520371409</v>
      </c>
      <c r="S1297" s="178">
        <f t="shared" si="201"/>
        <v>0</v>
      </c>
      <c r="T1297" s="179">
        <f t="shared" si="202"/>
        <v>2.4927595991455768E-2</v>
      </c>
      <c r="U1297" s="178">
        <f t="shared" si="203"/>
        <v>1.5042591608841231E-3</v>
      </c>
      <c r="V1297" s="178">
        <f t="shared" si="204"/>
        <v>2.445350794115151E-3</v>
      </c>
      <c r="W1297" s="178">
        <f t="shared" si="205"/>
        <v>1.1197527342939263E-3</v>
      </c>
      <c r="X1297" s="179">
        <f t="shared" si="206"/>
        <v>5.7141071444200356E-4</v>
      </c>
      <c r="Y1297" s="179">
        <f t="shared" si="207"/>
        <v>0.15988641840000001</v>
      </c>
      <c r="Z1297" s="186">
        <f t="shared" si="208"/>
        <v>2.7866441447178643</v>
      </c>
      <c r="AA1297" s="156">
        <f>$J1297*'9 All Base Data'!$Y1297</f>
        <v>0.31815720635932371</v>
      </c>
      <c r="AB1297" s="156">
        <f>$K1297*'9 All Base Data'!$Y1297</f>
        <v>0</v>
      </c>
      <c r="AC1297" s="178">
        <f>$L1297*'9 All Base Data'!$Y1297</f>
        <v>3.0528325839871934E-3</v>
      </c>
      <c r="AD1297" s="178">
        <f>IF($M1297="","",$M1297*'9 All Base Data'!$Y1297)</f>
        <v>0.10328126029796855</v>
      </c>
      <c r="AE1297" s="178">
        <f>IF($N1297="","",$N1297*'9 All Base Data'!$Y1297)</f>
        <v>0.23509125082128271</v>
      </c>
      <c r="AF1297" s="178">
        <f>IF($O1297="","",$O1297*'9 All Base Data'!$Y1297)</f>
        <v>0.10765084156809711</v>
      </c>
      <c r="AG1297" s="178">
        <f>IF($P1297="","",$P1297*'9 All Base Data'!$Y1297)</f>
        <v>5.4934310412286663E-2</v>
      </c>
      <c r="AH1297" s="167">
        <f>$Q1297*'9 All Base Data'!$Y1297</f>
        <v>1124.3265690330538</v>
      </c>
      <c r="AI1297" s="178">
        <f>$R1297*'9 All Base Data'!$Y1297</f>
        <v>1.1326396546391924</v>
      </c>
      <c r="AJ1297" s="178">
        <f>$S1297*'9 All Base Data'!$Y1297</f>
        <v>0</v>
      </c>
      <c r="AK1297" s="178">
        <f>$T1297*'9 All Base Data'!$Y1297</f>
        <v>1.0868083998994409E-2</v>
      </c>
      <c r="AL1297" s="178">
        <f>IF($U1297="","",$U1297*'9 All Base Data'!$Y1297)</f>
        <v>6.5583600289210032E-4</v>
      </c>
      <c r="AM1297" s="178">
        <f>IF($V1297="","",$V1297*'9 All Base Data'!$Y1297)</f>
        <v>1.066138822474517E-3</v>
      </c>
      <c r="AN1297" s="178">
        <f>IF($W1297="","",$W1297*'9 All Base Data'!$Y1297)</f>
        <v>4.8819656651132037E-4</v>
      </c>
      <c r="AO1297" s="178">
        <f>IF($X1297="","",$X1297*'9 All Base Data'!$Y1297)</f>
        <v>2.4912709771971999E-4</v>
      </c>
      <c r="AP1297" s="178">
        <f>$Y1297*'9 All Base Data'!$Y1297</f>
        <v>6.9708247280049332E-2</v>
      </c>
      <c r="AQ1297" s="179">
        <f t="shared" si="209"/>
        <v>1.2149379607436026</v>
      </c>
    </row>
    <row r="1298" spans="1:43" x14ac:dyDescent="0.25">
      <c r="A1298" s="124">
        <v>577200</v>
      </c>
      <c r="B1298" s="125" t="s">
        <v>1339</v>
      </c>
      <c r="C1298" s="126" t="s">
        <v>980</v>
      </c>
      <c r="D1298" s="101" t="s">
        <v>2108</v>
      </c>
      <c r="E1298" s="142"/>
      <c r="F1298" s="191" t="str">
        <f>IF('9 All Base Data'!G1298="Rural Centre","Rural",IF('9 All Base Data'!G1298="Rural (Incl.some Off Shore Islands)","Rural",IF('9 All Base Data'!G1298="Inlet-in TA but not in Urban Area","Rural",IF('9 All Base Data'!G1298="Rural (Incl.some Off Shore Islands)","Rural",IF('9 All Base Data'!G1298="Inlet-not in TA","Rural",IF('9 All Base Data'!G1298="Inland Water not in Urban Area","Rural",IF('9 All Base Data'!G1298="Oceanic-in Region but not in TA","Rural",'9 All Base Data'!G1298)))))))</f>
        <v>Wellington Zone</v>
      </c>
      <c r="G1298" s="177">
        <f>IF('9 All Base Data'!I1298="..C","..C",'9 All Base Data'!I1298*Basecase_Pop_2006)</f>
        <v>3579</v>
      </c>
      <c r="H1298" s="177">
        <f>IF('9 All Base Data'!J1298="..C","..C",'9 All Base Data'!J1298*Basecase_Pop_2006)</f>
        <v>2193</v>
      </c>
      <c r="I1298" s="191">
        <f>IF('9 All Base Data'!L1298="..C","..C",'9 All Base Data'!L1298*Basecase_Pop_2006)</f>
        <v>42</v>
      </c>
      <c r="J1298" s="156">
        <f>IF('9 All Base Data'!$P1298=0,0,('9 All Base Data'!$P1298*Basecase_Pop_2006)/(1+(1/(BaseCase_Mort_AllAdults_30*('9 All Base Data'!$W1298*Basecase_PM10)/10))))</f>
        <v>1.1042832248005139</v>
      </c>
      <c r="K1298" s="156">
        <f>IF('9 All Base Data'!$Q1298=0,0,('9 All Base Data'!$Q1298*Basecase_Pop_2006)/(1+(1/(BaseCase_Mort_Maori_30*('9 All Base Data'!$W1298*Basecase_PM10)/10))))</f>
        <v>0.47853736089030213</v>
      </c>
      <c r="L1298" s="179">
        <f>133/(1+1/(BaseCase_Mort_Child_0_1*'9 All Base Data'!$AB$10/10))*IF('9 All Base Data'!$L1298="..C",0,'9 All Base Data'!L1298/'9 All Base Data'!$L$2022)</f>
        <v>6.1268669922819657E-3</v>
      </c>
      <c r="M1298" s="178">
        <f>IF('9 All Base Data'!$R1298="","",IF('9 All Base Data'!$R1298=0,0,('9 All Base Data'!$R1298*Basecase_Pop_2006)/(1+(1/(BaseCase_CardiacHA_All*('9 All Base Data'!$W1298*Basecase_PM10)/10)))))</f>
        <v>0.35074523190505491</v>
      </c>
      <c r="N1298" s="178">
        <f>IF('9 All Base Data'!$S1298="","",IF('9 All Base Data'!$S1298=0,0,('9 All Base Data'!S1298*Basecase_Pop_2006)/(1+(1/(BaseCase_RespHA_All*('9 All Base Data'!$W1298*Basecase_PM10)/10)))))</f>
        <v>0.38631651693158259</v>
      </c>
      <c r="O1298" s="178">
        <f>IF('9 All Base Data'!$T1298="","",IF('9 All Base Data'!$T1298=0,0,('9 All Base Data'!$T1298*Basecase_Pop_2006)/(1+(1/(BaseCase_RespHA_Child_1_4*('9 All Base Data'!$W1298*Basecase_PM10)/10)))))</f>
        <v>0.1425229089491129</v>
      </c>
      <c r="P1298" s="179">
        <f>IF('9 All Base Data'!$U1298="","",IF('9 All Base Data'!$U1298=0,0,('9 All Base Data'!$U1298*Basecase_Pop_2006)/(1+(1/(BaseCase_RespHA_Child_5_14*('9 All Base Data'!$W1298*Basecase_PM10)/10)))))</f>
        <v>0.11177433330124194</v>
      </c>
      <c r="Q1298" s="156">
        <f>IF('7 Base case Results'!$G1298="..C",0,BaseCase_RADs_All*'7 Base case Results'!$G1298*('9 All Base Data'!$V1298*Basecase_PM10)/10)</f>
        <v>2493.1313999999998</v>
      </c>
      <c r="R1298" s="189">
        <f t="shared" si="200"/>
        <v>3.9312482802898292</v>
      </c>
      <c r="S1298" s="178">
        <f t="shared" si="201"/>
        <v>1.7035930047694756</v>
      </c>
      <c r="T1298" s="179">
        <f t="shared" si="202"/>
        <v>2.18116464925238E-2</v>
      </c>
      <c r="U1298" s="178">
        <f t="shared" si="203"/>
        <v>2.2272322225970987E-3</v>
      </c>
      <c r="V1298" s="178">
        <f t="shared" si="204"/>
        <v>1.7519454042847272E-3</v>
      </c>
      <c r="W1298" s="178">
        <f t="shared" si="205"/>
        <v>6.4634139208422699E-4</v>
      </c>
      <c r="X1298" s="179">
        <f t="shared" si="206"/>
        <v>5.0689660152113223E-4</v>
      </c>
      <c r="Y1298" s="179">
        <f t="shared" si="207"/>
        <v>0.15457414679999998</v>
      </c>
      <c r="Z1298" s="186">
        <f t="shared" si="208"/>
        <v>4.1116132512092349</v>
      </c>
      <c r="AA1298" s="156">
        <f>$J1298*'9 All Base Data'!$Y1298</f>
        <v>0.48145207624217146</v>
      </c>
      <c r="AB1298" s="156">
        <f>$K1298*'9 All Base Data'!$Y1298</f>
        <v>0.20863561157664526</v>
      </c>
      <c r="AC1298" s="178">
        <f>$L1298*'9 All Base Data'!$Y1298</f>
        <v>2.6712285109887941E-3</v>
      </c>
      <c r="AD1298" s="178">
        <f>IF($M1298="","",$M1298*'9 All Base Data'!$Y1298)</f>
        <v>0.15292002662019613</v>
      </c>
      <c r="AE1298" s="178">
        <f>IF($N1298="","",$N1298*'9 All Base Data'!$Y1298)</f>
        <v>0.16842861051063562</v>
      </c>
      <c r="AF1298" s="178">
        <f>IF($O1298="","",$O1298*'9 All Base Data'!$Y1298)</f>
        <v>6.2137999459350689E-2</v>
      </c>
      <c r="AG1298" s="178">
        <f>IF($P1298="","",$P1298*'9 All Base Data'!$Y1298)</f>
        <v>4.8732049559286554E-2</v>
      </c>
      <c r="AH1298" s="167">
        <f>$Q1298*'9 All Base Data'!$Y1298</f>
        <v>1086.9704998836571</v>
      </c>
      <c r="AI1298" s="178">
        <f>$R1298*'9 All Base Data'!$Y1298</f>
        <v>1.7139693914221303</v>
      </c>
      <c r="AJ1298" s="178">
        <f>$S1298*'9 All Base Data'!$Y1298</f>
        <v>0.7427427772128572</v>
      </c>
      <c r="AK1298" s="178">
        <f>$T1298*'9 All Base Data'!$Y1298</f>
        <v>9.5095734991201084E-3</v>
      </c>
      <c r="AL1298" s="178">
        <f>IF($U1298="","",$U1298*'9 All Base Data'!$Y1298)</f>
        <v>9.710421690382454E-4</v>
      </c>
      <c r="AM1298" s="178">
        <f>IF($V1298="","",$V1298*'9 All Base Data'!$Y1298)</f>
        <v>7.6382374866573255E-4</v>
      </c>
      <c r="AN1298" s="178">
        <f>IF($W1298="","",$W1298*'9 All Base Data'!$Y1298)</f>
        <v>2.8179582754815538E-4</v>
      </c>
      <c r="AO1298" s="178">
        <f>IF($X1298="","",$X1298*'9 All Base Data'!$Y1298)</f>
        <v>2.2099984475136455E-4</v>
      </c>
      <c r="AP1298" s="178">
        <f>$Y1298*'9 All Base Data'!$Y1298</f>
        <v>6.7392170992786743E-2</v>
      </c>
      <c r="AQ1298" s="179">
        <f t="shared" si="209"/>
        <v>1.7926060018317413</v>
      </c>
    </row>
    <row r="1299" spans="1:43" x14ac:dyDescent="0.25">
      <c r="A1299" s="131">
        <v>577301</v>
      </c>
      <c r="B1299" s="132" t="s">
        <v>1340</v>
      </c>
      <c r="C1299" s="132" t="s">
        <v>980</v>
      </c>
      <c r="D1299" s="145" t="s">
        <v>2108</v>
      </c>
      <c r="E1299" s="142"/>
      <c r="F1299" s="191" t="str">
        <f>IF('9 All Base Data'!G1299="Rural Centre","Rural",IF('9 All Base Data'!G1299="Rural (Incl.some Off Shore Islands)","Rural",IF('9 All Base Data'!G1299="Inlet-in TA but not in Urban Area","Rural",IF('9 All Base Data'!G1299="Rural (Incl.some Off Shore Islands)","Rural",IF('9 All Base Data'!G1299="Inlet-not in TA","Rural",IF('9 All Base Data'!G1299="Inland Water not in Urban Area","Rural",IF('9 All Base Data'!G1299="Oceanic-in Region but not in TA","Rural",'9 All Base Data'!G1299)))))))</f>
        <v>Wellington Zone</v>
      </c>
      <c r="G1299" s="177">
        <f>IF('9 All Base Data'!I1299="..C","..C",'9 All Base Data'!I1299*Basecase_Pop_2006)</f>
        <v>2505</v>
      </c>
      <c r="H1299" s="177">
        <f>IF('9 All Base Data'!J1299="..C","..C",'9 All Base Data'!J1299*Basecase_Pop_2006)</f>
        <v>1542</v>
      </c>
      <c r="I1299" s="191">
        <f>IF('9 All Base Data'!L1299="..C","..C",'9 All Base Data'!L1299*Basecase_Pop_2006)</f>
        <v>36</v>
      </c>
      <c r="J1299" s="156">
        <f>IF('9 All Base Data'!$P1299=0,0,('9 All Base Data'!$P1299*Basecase_Pop_2006)/(1+(1/(BaseCase_Mort_AllAdults_30*('9 All Base Data'!$W1299*Basecase_PM10)/10))))</f>
        <v>0.72875202543642448</v>
      </c>
      <c r="K1299" s="156">
        <f>IF('9 All Base Data'!$Q1299=0,0,('9 All Base Data'!$Q1299*Basecase_Pop_2006)/(1+(1/(BaseCase_Mort_Maori_30*('9 All Base Data'!$W1299*Basecase_PM10)/10))))</f>
        <v>0</v>
      </c>
      <c r="L1299" s="179">
        <f>133/(1+1/(BaseCase_Mort_Child_0_1*'9 All Base Data'!$AB$10/10))*IF('9 All Base Data'!$L1299="..C",0,'9 All Base Data'!L1299/'9 All Base Data'!$L$2022)</f>
        <v>5.2516002790988277E-3</v>
      </c>
      <c r="M1299" s="178">
        <f>IF('9 All Base Data'!$R1299="","",IF('9 All Base Data'!$R1299=0,0,('9 All Base Data'!$R1299*Basecase_Pop_2006)/(1+(1/(BaseCase_CardiacHA_All*('9 All Base Data'!$W1299*Basecase_PM10)/10)))))</f>
        <v>0.20216707552367136</v>
      </c>
      <c r="N1299" s="178">
        <f>IF('9 All Base Data'!$S1299="","",IF('9 All Base Data'!$S1299=0,0,('9 All Base Data'!S1299*Basecase_Pop_2006)/(1+(1/(BaseCase_RespHA_All*('9 All Base Data'!$W1299*Basecase_PM10)/10)))))</f>
        <v>0.3222520395982732</v>
      </c>
      <c r="O1299" s="178">
        <f>IF('9 All Base Data'!$T1299="","",IF('9 All Base Data'!$T1299=0,0,('9 All Base Data'!$T1299*Basecase_Pop_2006)/(1+(1/(BaseCase_RespHA_Child_1_4*('9 All Base Data'!$W1299*Basecase_PM10)/10)))))</f>
        <v>0.12910898810684346</v>
      </c>
      <c r="P1299" s="179">
        <f>IF('9 All Base Data'!$U1299="","",IF('9 All Base Data'!$U1299=0,0,('9 All Base Data'!$U1299*Basecase_Pop_2006)/(1+(1/(BaseCase_RespHA_Child_5_14*('9 All Base Data'!$W1299*Basecase_PM10)/10)))))</f>
        <v>7.7802064584870434E-2</v>
      </c>
      <c r="Q1299" s="156">
        <f>IF('7 Base case Results'!$G1299="..C",0,BaseCase_RADs_All*'7 Base case Results'!$G1299*('9 All Base Data'!$V1299*Basecase_PM10)/10)</f>
        <v>1744.9830000000002</v>
      </c>
      <c r="R1299" s="189">
        <f t="shared" si="200"/>
        <v>2.5943572105536714</v>
      </c>
      <c r="S1299" s="178">
        <f t="shared" si="201"/>
        <v>0</v>
      </c>
      <c r="T1299" s="179">
        <f t="shared" si="202"/>
        <v>1.8695696993591828E-2</v>
      </c>
      <c r="U1299" s="178">
        <f t="shared" si="203"/>
        <v>1.2837609295753131E-3</v>
      </c>
      <c r="V1299" s="178">
        <f t="shared" si="204"/>
        <v>1.4614129995781688E-3</v>
      </c>
      <c r="W1299" s="178">
        <f t="shared" si="205"/>
        <v>5.8550926106453501E-4</v>
      </c>
      <c r="X1299" s="179">
        <f t="shared" si="206"/>
        <v>3.5283236289238744E-4</v>
      </c>
      <c r="Y1299" s="179">
        <f t="shared" si="207"/>
        <v>0.10818894600000001</v>
      </c>
      <c r="Z1299" s="186">
        <f t="shared" si="208"/>
        <v>2.7239870274764164</v>
      </c>
      <c r="AA1299" s="156">
        <f>$J1299*'9 All Base Data'!$Y1299</f>
        <v>0.31772571368675478</v>
      </c>
      <c r="AB1299" s="156">
        <f>$K1299*'9 All Base Data'!$Y1299</f>
        <v>0</v>
      </c>
      <c r="AC1299" s="178">
        <f>$L1299*'9 All Base Data'!$Y1299</f>
        <v>2.2896244379903949E-3</v>
      </c>
      <c r="AD1299" s="178">
        <f>IF($M1299="","",$M1299*'9 All Base Data'!$Y1299)</f>
        <v>8.814202377860314E-2</v>
      </c>
      <c r="AE1299" s="178">
        <f>IF($N1299="","",$N1299*'9 All Base Data'!$Y1299)</f>
        <v>0.14049739238399675</v>
      </c>
      <c r="AF1299" s="178">
        <f>IF($O1299="","",$O1299*'9 All Base Data'!$Y1299)</f>
        <v>5.6289717157294153E-2</v>
      </c>
      <c r="AG1299" s="178">
        <f>IF($P1299="","",$P1299*'9 All Base Data'!$Y1299)</f>
        <v>3.3920614466528803E-2</v>
      </c>
      <c r="AH1299" s="167">
        <f>$Q1299*'9 All Base Data'!$Y1299</f>
        <v>760.78823755478118</v>
      </c>
      <c r="AI1299" s="178">
        <f>$R1299*'9 All Base Data'!$Y1299</f>
        <v>1.1311035407248471</v>
      </c>
      <c r="AJ1299" s="178">
        <f>$S1299*'9 All Base Data'!$Y1299</f>
        <v>0</v>
      </c>
      <c r="AK1299" s="178">
        <f>$T1299*'9 All Base Data'!$Y1299</f>
        <v>8.1510629992458065E-3</v>
      </c>
      <c r="AL1299" s="178">
        <f>IF($U1299="","",$U1299*'9 All Base Data'!$Y1299)</f>
        <v>5.5970185099413E-4</v>
      </c>
      <c r="AM1299" s="178">
        <f>IF($V1299="","",$V1299*'9 All Base Data'!$Y1299)</f>
        <v>6.3715567446142511E-4</v>
      </c>
      <c r="AN1299" s="178">
        <f>IF($W1299="","",$W1299*'9 All Base Data'!$Y1299)</f>
        <v>2.5527386730832898E-4</v>
      </c>
      <c r="AO1299" s="178">
        <f>IF($X1299="","",$X1299*'9 All Base Data'!$Y1299)</f>
        <v>1.5382998660570812E-4</v>
      </c>
      <c r="AP1299" s="178">
        <f>$Y1299*'9 All Base Data'!$Y1299</f>
        <v>4.7168870728396428E-2</v>
      </c>
      <c r="AQ1299" s="179">
        <f t="shared" si="209"/>
        <v>1.1876203319779448</v>
      </c>
    </row>
    <row r="1300" spans="1:43" x14ac:dyDescent="0.25">
      <c r="A1300" s="131">
        <v>577302</v>
      </c>
      <c r="B1300" s="132" t="s">
        <v>2269</v>
      </c>
      <c r="C1300" s="132" t="s">
        <v>980</v>
      </c>
      <c r="D1300" s="145" t="s">
        <v>2108</v>
      </c>
      <c r="E1300" s="142"/>
      <c r="F1300" s="191" t="str">
        <f>IF('9 All Base Data'!G1300="Rural Centre","Rural",IF('9 All Base Data'!G1300="Rural (Incl.some Off Shore Islands)","Rural",IF('9 All Base Data'!G1300="Inlet-in TA but not in Urban Area","Rural",IF('9 All Base Data'!G1300="Rural (Incl.some Off Shore Islands)","Rural",IF('9 All Base Data'!G1300="Inlet-not in TA","Rural",IF('9 All Base Data'!G1300="Inland Water not in Urban Area","Rural",IF('9 All Base Data'!G1300="Oceanic-in Region but not in TA","Rural",'9 All Base Data'!G1300)))))))</f>
        <v>Wellington Zone</v>
      </c>
      <c r="G1300" s="177">
        <f>IF('9 All Base Data'!I1300="..C","..C",'9 All Base Data'!I1300*Basecase_Pop_2006)</f>
        <v>2412</v>
      </c>
      <c r="H1300" s="177">
        <f>IF('9 All Base Data'!J1300="..C","..C",'9 All Base Data'!J1300*Basecase_Pop_2006)</f>
        <v>1554</v>
      </c>
      <c r="I1300" s="191">
        <f>IF('9 All Base Data'!L1300="..C","..C",'9 All Base Data'!L1300*Basecase_Pop_2006)</f>
        <v>45</v>
      </c>
      <c r="J1300" s="156">
        <f>IF('9 All Base Data'!$P1300=0,0,('9 All Base Data'!$P1300*Basecase_Pop_2006)/(1+(1/(BaseCase_Mort_AllAdults_30*('9 All Base Data'!$W1300*Basecase_PM10)/10))))</f>
        <v>0.73442324742425646</v>
      </c>
      <c r="K1300" s="156">
        <f>IF('9 All Base Data'!$Q1300=0,0,('9 All Base Data'!$Q1300*Basecase_Pop_2006)/(1+(1/(BaseCase_Mort_Maori_30*('9 All Base Data'!$W1300*Basecase_PM10)/10))))</f>
        <v>0</v>
      </c>
      <c r="L1300" s="179">
        <f>133/(1+1/(BaseCase_Mort_Child_0_1*'9 All Base Data'!$AB$10/10))*IF('9 All Base Data'!$L1300="..C",0,'9 All Base Data'!L1300/'9 All Base Data'!$L$2022)</f>
        <v>6.5645003488735343E-3</v>
      </c>
      <c r="M1300" s="178">
        <f>IF('9 All Base Data'!$R1300="","",IF('9 All Base Data'!$R1300=0,0,('9 All Base Data'!$R1300*Basecase_Pop_2006)/(1+(1/(BaseCase_CardiacHA_All*('9 All Base Data'!$W1300*Basecase_PM10)/10)))))</f>
        <v>0.19466147152219371</v>
      </c>
      <c r="N1300" s="178">
        <f>IF('9 All Base Data'!$S1300="","",IF('9 All Base Data'!$S1300=0,0,('9 All Base Data'!S1300*Basecase_Pop_2006)/(1+(1/(BaseCase_RespHA_All*('9 All Base Data'!$W1300*Basecase_PM10)/10)))))</f>
        <v>0.31028819142157082</v>
      </c>
      <c r="O1300" s="178">
        <f>IF('9 All Base Data'!$T1300="","",IF('9 All Base Data'!$T1300=0,0,('9 All Base Data'!$T1300*Basecase_Pop_2006)/(1+(1/(BaseCase_RespHA_Child_1_4*('9 All Base Data'!$W1300*Basecase_PM10)/10)))))</f>
        <v>0.10563462663287192</v>
      </c>
      <c r="P1300" s="179">
        <f>IF('9 All Base Data'!$U1300="","",IF('9 All Base Data'!$U1300=0,0,('9 All Base Data'!$U1300*Basecase_Pop_2006)/(1+(1/(BaseCase_RespHA_Child_5_14*('9 All Base Data'!$W1300*Basecase_PM10)/10)))))</f>
        <v>5.8811009449980814E-2</v>
      </c>
      <c r="Q1300" s="156">
        <f>IF('7 Base case Results'!$G1300="..C",0,BaseCase_RADs_All*'7 Base case Results'!$G1300*('9 All Base Data'!$V1300*Basecase_PM10)/10)</f>
        <v>1680.1992000000002</v>
      </c>
      <c r="R1300" s="189">
        <f t="shared" si="200"/>
        <v>2.6145467608303532</v>
      </c>
      <c r="S1300" s="178">
        <f t="shared" si="201"/>
        <v>0</v>
      </c>
      <c r="T1300" s="179">
        <f t="shared" si="202"/>
        <v>2.3369621241989783E-2</v>
      </c>
      <c r="U1300" s="178">
        <f t="shared" si="203"/>
        <v>1.2361003441659301E-3</v>
      </c>
      <c r="V1300" s="178">
        <f t="shared" si="204"/>
        <v>1.4071569480968238E-3</v>
      </c>
      <c r="W1300" s="178">
        <f t="shared" si="205"/>
        <v>4.7905303178007413E-4</v>
      </c>
      <c r="X1300" s="179">
        <f t="shared" si="206"/>
        <v>2.66707927855663E-4</v>
      </c>
      <c r="Y1300" s="179">
        <f t="shared" si="207"/>
        <v>0.10417235040000002</v>
      </c>
      <c r="Z1300" s="186">
        <f t="shared" si="208"/>
        <v>2.7447319897646052</v>
      </c>
      <c r="AA1300" s="156">
        <f>$J1300*'9 All Base Data'!$Y1300</f>
        <v>0.32019828733412248</v>
      </c>
      <c r="AB1300" s="156">
        <f>$K1300*'9 All Base Data'!$Y1300</f>
        <v>0</v>
      </c>
      <c r="AC1300" s="178">
        <f>$L1300*'9 All Base Data'!$Y1300</f>
        <v>2.8620305474879935E-3</v>
      </c>
      <c r="AD1300" s="178">
        <f>IF($M1300="","",$M1300*'9 All Base Data'!$Y1300)</f>
        <v>8.4869685171253789E-2</v>
      </c>
      <c r="AE1300" s="178">
        <f>IF($N1300="","",$N1300*'9 All Base Data'!$Y1300)</f>
        <v>0.135281321529022</v>
      </c>
      <c r="AF1300" s="178">
        <f>IF($O1300="","",$O1300*'9 All Base Data'!$Y1300)</f>
        <v>4.6055223128695214E-2</v>
      </c>
      <c r="AG1300" s="178">
        <f>IF($P1300="","",$P1300*'9 All Base Data'!$Y1300)</f>
        <v>2.5640779439265873E-2</v>
      </c>
      <c r="AH1300" s="167">
        <f>$Q1300*'9 All Base Data'!$Y1300</f>
        <v>732.54340478328629</v>
      </c>
      <c r="AI1300" s="178">
        <f>$R1300*'9 All Base Data'!$Y1300</f>
        <v>1.139905902909476</v>
      </c>
      <c r="AJ1300" s="178">
        <f>$S1300*'9 All Base Data'!$Y1300</f>
        <v>0</v>
      </c>
      <c r="AK1300" s="178">
        <f>$T1300*'9 All Base Data'!$Y1300</f>
        <v>1.0188828749057258E-2</v>
      </c>
      <c r="AL1300" s="178">
        <f>IF($U1300="","",$U1300*'9 All Base Data'!$Y1300)</f>
        <v>5.3892250083746162E-4</v>
      </c>
      <c r="AM1300" s="178">
        <f>IF($V1300="","",$V1300*'9 All Base Data'!$Y1300)</f>
        <v>6.1350079313411492E-4</v>
      </c>
      <c r="AN1300" s="178">
        <f>IF($W1300="","",$W1300*'9 All Base Data'!$Y1300)</f>
        <v>2.088604368886328E-4</v>
      </c>
      <c r="AO1300" s="178">
        <f>IF($X1300="","",$X1300*'9 All Base Data'!$Y1300)</f>
        <v>1.1628093475707073E-4</v>
      </c>
      <c r="AP1300" s="178">
        <f>$Y1300*'9 All Base Data'!$Y1300</f>
        <v>4.5417691096563753E-2</v>
      </c>
      <c r="AQ1300" s="179">
        <f t="shared" si="209"/>
        <v>1.1966648460490685</v>
      </c>
    </row>
    <row r="1301" spans="1:43" x14ac:dyDescent="0.25">
      <c r="A1301" s="124">
        <v>577400</v>
      </c>
      <c r="B1301" s="125" t="s">
        <v>1341</v>
      </c>
      <c r="C1301" s="126" t="s">
        <v>980</v>
      </c>
      <c r="D1301" s="101" t="s">
        <v>2108</v>
      </c>
      <c r="E1301" s="142"/>
      <c r="F1301" s="191" t="str">
        <f>IF('9 All Base Data'!G1301="Rural Centre","Rural",IF('9 All Base Data'!G1301="Rural (Incl.some Off Shore Islands)","Rural",IF('9 All Base Data'!G1301="Inlet-in TA but not in Urban Area","Rural",IF('9 All Base Data'!G1301="Rural (Incl.some Off Shore Islands)","Rural",IF('9 All Base Data'!G1301="Inlet-not in TA","Rural",IF('9 All Base Data'!G1301="Inland Water not in Urban Area","Rural",IF('9 All Base Data'!G1301="Oceanic-in Region but not in TA","Rural",'9 All Base Data'!G1301)))))))</f>
        <v>Wellington Zone</v>
      </c>
      <c r="G1301" s="177">
        <f>IF('9 All Base Data'!I1301="..C","..C",'9 All Base Data'!I1301*Basecase_Pop_2006)</f>
        <v>1443</v>
      </c>
      <c r="H1301" s="177">
        <f>IF('9 All Base Data'!J1301="..C","..C",'9 All Base Data'!J1301*Basecase_Pop_2006)</f>
        <v>984</v>
      </c>
      <c r="I1301" s="191">
        <f>IF('9 All Base Data'!L1301="..C","..C",'9 All Base Data'!L1301*Basecase_Pop_2006)</f>
        <v>18</v>
      </c>
      <c r="J1301" s="156">
        <f>IF('9 All Base Data'!$P1301=0,0,('9 All Base Data'!$P1301*Basecase_Pop_2006)/(1+(1/(BaseCase_Mort_AllAdults_30*('9 All Base Data'!$W1301*Basecase_PM10)/10))))</f>
        <v>2.6778868201412465</v>
      </c>
      <c r="K1301" s="156">
        <f>IF('9 All Base Data'!$Q1301=0,0,('9 All Base Data'!$Q1301*Basecase_Pop_2006)/(1+(1/(BaseCase_Mort_Maori_30*('9 All Base Data'!$W1301*Basecase_PM10)/10))))</f>
        <v>0.27344992050874406</v>
      </c>
      <c r="L1301" s="179">
        <f>133/(1+1/(BaseCase_Mort_Child_0_1*'9 All Base Data'!$AB$10/10))*IF('9 All Base Data'!$L1301="..C",0,'9 All Base Data'!L1301/'9 All Base Data'!$L$2022)</f>
        <v>2.6258001395494139E-3</v>
      </c>
      <c r="M1301" s="178">
        <f>IF('9 All Base Data'!$R1301="","",IF('9 All Base Data'!$R1301=0,0,('9 All Base Data'!$R1301*Basecase_Pop_2006)/(1+(1/(BaseCase_CardiacHA_All*('9 All Base Data'!$W1301*Basecase_PM10)/10)))))</f>
        <v>2.0481473395915616E-2</v>
      </c>
      <c r="N1301" s="178">
        <f>IF('9 All Base Data'!$S1301="","",IF('9 All Base Data'!$S1301=0,0,('9 All Base Data'!S1301*Basecase_Pop_2006)/(1+(1/(BaseCase_RespHA_All*('9 All Base Data'!$W1301*Basecase_PM10)/10)))))</f>
        <v>3.3961891598380888E-2</v>
      </c>
      <c r="O1301" s="178">
        <f>IF('9 All Base Data'!$T1301="","",IF('9 All Base Data'!$T1301=0,0,('9 All Base Data'!$T1301*Basecase_Pop_2006)/(1+(1/(BaseCase_RespHA_Child_1_4*('9 All Base Data'!$W1301*Basecase_PM10)/10)))))</f>
        <v>1.6767401052836809E-2</v>
      </c>
      <c r="P1301" s="179">
        <f>IF('9 All Base Data'!$U1301="","",IF('9 All Base Data'!$U1301=0,0,('9 All Base Data'!$U1301*Basecase_Pop_2006)/(1+(1/(BaseCase_RespHA_Child_5_14*('9 All Base Data'!$W1301*Basecase_PM10)/10)))))</f>
        <v>1.2419370366804659E-2</v>
      </c>
      <c r="Q1301" s="156">
        <f>IF('7 Base case Results'!$G1301="..C",0,BaseCase_RADs_All*'7 Base case Results'!$G1301*('9 All Base Data'!$V1301*Basecase_PM10)/10)</f>
        <v>1005.1938</v>
      </c>
      <c r="R1301" s="189">
        <f t="shared" si="200"/>
        <v>9.5332770797028381</v>
      </c>
      <c r="S1301" s="178">
        <f t="shared" si="201"/>
        <v>0.97348171701112896</v>
      </c>
      <c r="T1301" s="179">
        <f t="shared" si="202"/>
        <v>9.3478484967959141E-3</v>
      </c>
      <c r="U1301" s="178">
        <f t="shared" si="203"/>
        <v>1.3005735606406416E-4</v>
      </c>
      <c r="V1301" s="178">
        <f t="shared" si="204"/>
        <v>1.5401717839865734E-4</v>
      </c>
      <c r="W1301" s="178">
        <f t="shared" si="205"/>
        <v>7.604016377461492E-5</v>
      </c>
      <c r="X1301" s="179">
        <f t="shared" si="206"/>
        <v>5.6321844613459127E-5</v>
      </c>
      <c r="Y1301" s="179">
        <f t="shared" si="207"/>
        <v>6.2322015599999996E-2</v>
      </c>
      <c r="Z1301" s="186">
        <f t="shared" si="208"/>
        <v>9.6052310183340968</v>
      </c>
      <c r="AA1301" s="156">
        <f>$J1301*'9 All Base Data'!$Y1301</f>
        <v>1.167521284887266</v>
      </c>
      <c r="AB1301" s="156">
        <f>$K1301*'9 All Base Data'!$Y1301</f>
        <v>0.11922034947236872</v>
      </c>
      <c r="AC1301" s="178">
        <f>$L1301*'9 All Base Data'!$Y1301</f>
        <v>1.1448122189951975E-3</v>
      </c>
      <c r="AD1301" s="178">
        <f>IF($M1301="","",$M1301*'9 All Base Data'!$Y1301)</f>
        <v>8.9296365909603583E-3</v>
      </c>
      <c r="AE1301" s="178">
        <f>IF($N1301="","",$N1301*'9 All Base Data'!$Y1301)</f>
        <v>1.4806910814121813E-2</v>
      </c>
      <c r="AF1301" s="178">
        <f>IF($O1301="","",$O1301*'9 All Base Data'!$Y1301)</f>
        <v>7.310352877570668E-3</v>
      </c>
      <c r="AG1301" s="178">
        <f>IF($P1301="","",$P1301*'9 All Base Data'!$Y1301)</f>
        <v>5.414672173254061E-3</v>
      </c>
      <c r="AH1301" s="167">
        <f>$Q1301*'9 All Base Data'!$Y1301</f>
        <v>438.25046977706552</v>
      </c>
      <c r="AI1301" s="178">
        <f>$R1301*'9 All Base Data'!$Y1301</f>
        <v>4.1563757741986667</v>
      </c>
      <c r="AJ1301" s="178">
        <f>$S1301*'9 All Base Data'!$Y1301</f>
        <v>0.42442444412163266</v>
      </c>
      <c r="AK1301" s="178">
        <f>$T1301*'9 All Base Data'!$Y1301</f>
        <v>4.0755314996229032E-3</v>
      </c>
      <c r="AL1301" s="178">
        <f>IF($U1301="","",$U1301*'9 All Base Data'!$Y1301)</f>
        <v>5.6703192352598275E-5</v>
      </c>
      <c r="AM1301" s="178">
        <f>IF($V1301="","",$V1301*'9 All Base Data'!$Y1301)</f>
        <v>6.7149340542042431E-5</v>
      </c>
      <c r="AN1301" s="178">
        <f>IF($W1301="","",$W1301*'9 All Base Data'!$Y1301)</f>
        <v>3.3152450299782973E-5</v>
      </c>
      <c r="AO1301" s="178">
        <f>IF($X1301="","",$X1301*'9 All Base Data'!$Y1301)</f>
        <v>2.4555538305707167E-5</v>
      </c>
      <c r="AP1301" s="178">
        <f>$Y1301*'9 All Base Data'!$Y1301</f>
        <v>2.7171529126178061E-2</v>
      </c>
      <c r="AQ1301" s="179">
        <f t="shared" si="209"/>
        <v>4.1877466873573628</v>
      </c>
    </row>
    <row r="1302" spans="1:43" x14ac:dyDescent="0.25">
      <c r="A1302" s="124">
        <v>577500</v>
      </c>
      <c r="B1302" s="125" t="s">
        <v>1342</v>
      </c>
      <c r="C1302" s="126" t="s">
        <v>980</v>
      </c>
      <c r="D1302" s="101" t="s">
        <v>2108</v>
      </c>
      <c r="E1302" s="142"/>
      <c r="F1302" s="191" t="str">
        <f>IF('9 All Base Data'!G1302="Rural Centre","Rural",IF('9 All Base Data'!G1302="Rural (Incl.some Off Shore Islands)","Rural",IF('9 All Base Data'!G1302="Inlet-in TA but not in Urban Area","Rural",IF('9 All Base Data'!G1302="Rural (Incl.some Off Shore Islands)","Rural",IF('9 All Base Data'!G1302="Inlet-not in TA","Rural",IF('9 All Base Data'!G1302="Inland Water not in Urban Area","Rural",IF('9 All Base Data'!G1302="Oceanic-in Region but not in TA","Rural",'9 All Base Data'!G1302)))))))</f>
        <v>Wellington Zone</v>
      </c>
      <c r="G1302" s="177">
        <f>IF('9 All Base Data'!I1302="..C","..C",'9 All Base Data'!I1302*Basecase_Pop_2006)</f>
        <v>2235</v>
      </c>
      <c r="H1302" s="177">
        <f>IF('9 All Base Data'!J1302="..C","..C",'9 All Base Data'!J1302*Basecase_Pop_2006)</f>
        <v>1404</v>
      </c>
      <c r="I1302" s="191">
        <f>IF('9 All Base Data'!L1302="..C","..C",'9 All Base Data'!L1302*Basecase_Pop_2006)</f>
        <v>15</v>
      </c>
      <c r="J1302" s="156">
        <f>IF('9 All Base Data'!$P1302=0,0,('9 All Base Data'!$P1302*Basecase_Pop_2006)/(1+(1/(BaseCase_Mort_AllAdults_30*('9 All Base Data'!$W1302*Basecase_PM10)/10))))</f>
        <v>0.16564248372007709</v>
      </c>
      <c r="K1302" s="156">
        <f>IF('9 All Base Data'!$Q1302=0,0,('9 All Base Data'!$Q1302*Basecase_Pop_2006)/(1+(1/(BaseCase_Mort_Maori_30*('9 All Base Data'!$W1302*Basecase_PM10)/10))))</f>
        <v>6.8362480127186015E-2</v>
      </c>
      <c r="L1302" s="179">
        <f>133/(1+1/(BaseCase_Mort_Child_0_1*'9 All Base Data'!$AB$10/10))*IF('9 All Base Data'!$L1302="..C",0,'9 All Base Data'!L1302/'9 All Base Data'!$L$2022)</f>
        <v>2.1881667829578449E-3</v>
      </c>
      <c r="M1302" s="178">
        <f>IF('9 All Base Data'!$R1302="","",IF('9 All Base Data'!$R1302=0,0,('9 All Base Data'!$R1302*Basecase_Pop_2006)/(1+(1/(BaseCase_CardiacHA_All*('9 All Base Data'!$W1302*Basecase_PM10)/10)))))</f>
        <v>0.15873141881834604</v>
      </c>
      <c r="N1302" s="178">
        <f>IF('9 All Base Data'!$S1302="","",IF('9 All Base Data'!$S1302=0,0,('9 All Base Data'!S1302*Basecase_Pop_2006)/(1+(1/(BaseCase_RespHA_All*('9 All Base Data'!$W1302*Basecase_PM10)/10)))))</f>
        <v>0.15707374864251161</v>
      </c>
      <c r="O1302" s="178">
        <f>IF('9 All Base Data'!$T1302="","",IF('9 All Base Data'!$T1302=0,0,('9 All Base Data'!$T1302*Basecase_Pop_2006)/(1+(1/(BaseCase_RespHA_Child_1_4*('9 All Base Data'!$W1302*Basecase_PM10)/10)))))</f>
        <v>5.0302203158510431E-2</v>
      </c>
      <c r="P1302" s="179">
        <f>IF('9 All Base Data'!$U1302="","",IF('9 All Base Data'!$U1302=0,0,('9 All Base Data'!$U1302*Basecase_Pop_2006)/(1+(1/(BaseCase_RespHA_Child_5_14*('9 All Base Data'!$W1302*Basecase_PM10)/10)))))</f>
        <v>9.9354962934437269E-2</v>
      </c>
      <c r="Q1302" s="156">
        <f>IF('7 Base case Results'!$G1302="..C",0,BaseCase_RADs_All*'7 Base case Results'!$G1302*('9 All Base Data'!$V1302*Basecase_PM10)/10)</f>
        <v>1556.9010000000001</v>
      </c>
      <c r="R1302" s="189">
        <f t="shared" si="200"/>
        <v>0.58968724204347445</v>
      </c>
      <c r="S1302" s="178">
        <f t="shared" si="201"/>
        <v>0.24337042925278224</v>
      </c>
      <c r="T1302" s="179">
        <f t="shared" si="202"/>
        <v>7.7898737473299281E-3</v>
      </c>
      <c r="U1302" s="178">
        <f t="shared" si="203"/>
        <v>1.0079445094964975E-3</v>
      </c>
      <c r="V1302" s="178">
        <f t="shared" si="204"/>
        <v>7.1232945009379008E-4</v>
      </c>
      <c r="W1302" s="178">
        <f t="shared" si="205"/>
        <v>2.2812049132384481E-4</v>
      </c>
      <c r="X1302" s="179">
        <f t="shared" si="206"/>
        <v>4.5057475690767301E-4</v>
      </c>
      <c r="Y1302" s="179">
        <f t="shared" si="207"/>
        <v>9.6527862000000006E-2</v>
      </c>
      <c r="Z1302" s="186">
        <f t="shared" si="208"/>
        <v>0.69572525175039468</v>
      </c>
      <c r="AA1302" s="156">
        <f>$J1302*'9 All Base Data'!$Y1302</f>
        <v>7.2217811436325718E-2</v>
      </c>
      <c r="AB1302" s="156">
        <f>$K1302*'9 All Base Data'!$Y1302</f>
        <v>2.9805087368092179E-2</v>
      </c>
      <c r="AC1302" s="178">
        <f>$L1302*'9 All Base Data'!$Y1302</f>
        <v>9.5401018249599795E-4</v>
      </c>
      <c r="AD1302" s="178">
        <f>IF($M1302="","",$M1302*'9 All Base Data'!$Y1302)</f>
        <v>6.9204683579942777E-2</v>
      </c>
      <c r="AE1302" s="178">
        <f>IF($N1302="","",$N1302*'9 All Base Data'!$Y1302)</f>
        <v>6.8481962515313383E-2</v>
      </c>
      <c r="AF1302" s="178">
        <f>IF($O1302="","",$O1302*'9 All Base Data'!$Y1302)</f>
        <v>2.1931058632712004E-2</v>
      </c>
      <c r="AG1302" s="178">
        <f>IF($P1302="","",$P1302*'9 All Base Data'!$Y1302)</f>
        <v>4.3317377386032488E-2</v>
      </c>
      <c r="AH1302" s="167">
        <f>$Q1302*'9 All Base Data'!$Y1302</f>
        <v>678.78711015366696</v>
      </c>
      <c r="AI1302" s="178">
        <f>$R1302*'9 All Base Data'!$Y1302</f>
        <v>0.2570954087133196</v>
      </c>
      <c r="AJ1302" s="178">
        <f>$S1302*'9 All Base Data'!$Y1302</f>
        <v>0.10610611103040817</v>
      </c>
      <c r="AK1302" s="178">
        <f>$T1302*'9 All Base Data'!$Y1302</f>
        <v>3.3962762496857527E-3</v>
      </c>
      <c r="AL1302" s="178">
        <f>IF($U1302="","",$U1302*'9 All Base Data'!$Y1302)</f>
        <v>4.3944974073263675E-4</v>
      </c>
      <c r="AM1302" s="178">
        <f>IF($V1302="","",$V1302*'9 All Base Data'!$Y1302)</f>
        <v>3.1056570000694619E-4</v>
      </c>
      <c r="AN1302" s="178">
        <f>IF($W1302="","",$W1302*'9 All Base Data'!$Y1302)</f>
        <v>9.9457350899348945E-5</v>
      </c>
      <c r="AO1302" s="178">
        <f>IF($X1302="","",$X1302*'9 All Base Data'!$Y1302)</f>
        <v>1.9644430644565733E-4</v>
      </c>
      <c r="AP1302" s="178">
        <f>$Y1302*'9 All Base Data'!$Y1302</f>
        <v>4.2084800829527355E-2</v>
      </c>
      <c r="AQ1302" s="179">
        <f t="shared" si="209"/>
        <v>0.30332650123327226</v>
      </c>
    </row>
    <row r="1303" spans="1:43" x14ac:dyDescent="0.25">
      <c r="A1303" s="131">
        <v>577601</v>
      </c>
      <c r="B1303" s="132" t="s">
        <v>1343</v>
      </c>
      <c r="C1303" s="132" t="s">
        <v>980</v>
      </c>
      <c r="D1303" s="145" t="s">
        <v>2108</v>
      </c>
      <c r="E1303" s="142"/>
      <c r="F1303" s="191" t="str">
        <f>IF('9 All Base Data'!G1303="Rural Centre","Rural",IF('9 All Base Data'!G1303="Rural (Incl.some Off Shore Islands)","Rural",IF('9 All Base Data'!G1303="Inlet-in TA but not in Urban Area","Rural",IF('9 All Base Data'!G1303="Rural (Incl.some Off Shore Islands)","Rural",IF('9 All Base Data'!G1303="Inlet-not in TA","Rural",IF('9 All Base Data'!G1303="Inland Water not in Urban Area","Rural",IF('9 All Base Data'!G1303="Oceanic-in Region but not in TA","Rural",'9 All Base Data'!G1303)))))))</f>
        <v>Wellington Zone</v>
      </c>
      <c r="G1303" s="177">
        <f>IF('9 All Base Data'!I1303="..C","..C",'9 All Base Data'!I1303*Basecase_Pop_2006)</f>
        <v>1497</v>
      </c>
      <c r="H1303" s="177">
        <f>IF('9 All Base Data'!J1303="..C","..C",'9 All Base Data'!J1303*Basecase_Pop_2006)</f>
        <v>936</v>
      </c>
      <c r="I1303" s="191">
        <f>IF('9 All Base Data'!L1303="..C","..C",'9 All Base Data'!L1303*Basecase_Pop_2006)</f>
        <v>21</v>
      </c>
      <c r="J1303" s="156">
        <f>IF('9 All Base Data'!$P1303=0,0,('9 All Base Data'!$P1303*Basecase_Pop_2006)/(1+(1/(BaseCase_Mort_AllAdults_30*('9 All Base Data'!$W1303*Basecase_PM10)/10))))</f>
        <v>0.5893385210251163</v>
      </c>
      <c r="K1303" s="156">
        <f>IF('9 All Base Data'!$Q1303=0,0,('9 All Base Data'!$Q1303*Basecase_Pop_2006)/(1+(1/(BaseCase_Mort_Maori_30*('9 All Base Data'!$W1303*Basecase_PM10)/10))))</f>
        <v>5.4689984101748808E-2</v>
      </c>
      <c r="L1303" s="179">
        <f>133/(1+1/(BaseCase_Mort_Child_0_1*'9 All Base Data'!$AB$10/10))*IF('9 All Base Data'!$L1303="..C",0,'9 All Base Data'!L1303/'9 All Base Data'!$L$2022)</f>
        <v>3.0634334961409829E-3</v>
      </c>
      <c r="M1303" s="178">
        <f>IF('9 All Base Data'!$R1303="","",IF('9 All Base Data'!$R1303=0,0,('9 All Base Data'!$R1303*Basecase_Pop_2006)/(1+(1/(BaseCase_CardiacHA_All*('9 All Base Data'!$W1303*Basecase_PM10)/10)))))</f>
        <v>8.8801585679447709E-2</v>
      </c>
      <c r="N1303" s="178">
        <f>IF('9 All Base Data'!$S1303="","",IF('9 All Base Data'!$S1303=0,0,('9 All Base Data'!S1303*Basecase_Pop_2006)/(1+(1/(BaseCase_RespHA_All*('9 All Base Data'!$W1303*Basecase_PM10)/10)))))</f>
        <v>0.11043650650682031</v>
      </c>
      <c r="O1303" s="178">
        <f>IF('9 All Base Data'!$T1303="","",IF('9 All Base Data'!$T1303=0,0,('9 All Base Data'!$T1303*Basecase_Pop_2006)/(1+(1/(BaseCase_RespHA_Child_1_4*('9 All Base Data'!$W1303*Basecase_PM10)/10)))))</f>
        <v>2.5796001619748939E-2</v>
      </c>
      <c r="P1303" s="179">
        <f>IF('9 All Base Data'!$U1303="","",IF('9 All Base Data'!$U1303=0,0,('9 All Base Data'!$U1303*Basecase_Pop_2006)/(1+(1/(BaseCase_RespHA_Child_5_14*('9 All Base Data'!$W1303*Basecase_PM10)/10)))))</f>
        <v>1.6459406510223044E-2</v>
      </c>
      <c r="Q1303" s="156">
        <f>IF('7 Base case Results'!$G1303="..C",0,BaseCase_RADs_All*'7 Base case Results'!$G1303*('9 All Base Data'!$V1303*Basecase_PM10)/10)</f>
        <v>1042.8102000000001</v>
      </c>
      <c r="R1303" s="189">
        <f t="shared" si="200"/>
        <v>2.0980451348494142</v>
      </c>
      <c r="S1303" s="178">
        <f t="shared" si="201"/>
        <v>0.19469634340222575</v>
      </c>
      <c r="T1303" s="179">
        <f t="shared" si="202"/>
        <v>1.09058232462619E-2</v>
      </c>
      <c r="U1303" s="178">
        <f t="shared" si="203"/>
        <v>5.63890069064493E-4</v>
      </c>
      <c r="V1303" s="178">
        <f t="shared" si="204"/>
        <v>5.008295570084301E-4</v>
      </c>
      <c r="W1303" s="178">
        <f t="shared" si="205"/>
        <v>1.1698486734556144E-4</v>
      </c>
      <c r="X1303" s="179">
        <f t="shared" si="206"/>
        <v>7.4643408523861505E-5</v>
      </c>
      <c r="Y1303" s="179">
        <f t="shared" si="207"/>
        <v>6.4654232400000011E-2</v>
      </c>
      <c r="Z1303" s="186">
        <f t="shared" si="208"/>
        <v>2.1746699101217493</v>
      </c>
      <c r="AA1303" s="156">
        <f>$J1303*'9 All Base Data'!$Y1303</f>
        <v>0.25694337121555888</v>
      </c>
      <c r="AB1303" s="156">
        <f>$K1303*'9 All Base Data'!$Y1303</f>
        <v>2.3844069894473741E-2</v>
      </c>
      <c r="AC1303" s="178">
        <f>$L1303*'9 All Base Data'!$Y1303</f>
        <v>1.3356142554943971E-3</v>
      </c>
      <c r="AD1303" s="178">
        <f>IF($M1303="","",$M1303*'9 All Base Data'!$Y1303)</f>
        <v>3.8716252170443444E-2</v>
      </c>
      <c r="AE1303" s="178">
        <f>IF($N1303="","",$N1303*'9 All Base Data'!$Y1303)</f>
        <v>4.8148775745684019E-2</v>
      </c>
      <c r="AF1303" s="178">
        <f>IF($O1303="","",$O1303*'9 All Base Data'!$Y1303)</f>
        <v>1.1246696734724105E-2</v>
      </c>
      <c r="AG1303" s="178">
        <f>IF($P1303="","",$P1303*'9 All Base Data'!$Y1303)</f>
        <v>7.1760715549150219E-3</v>
      </c>
      <c r="AH1303" s="167">
        <f>$Q1303*'9 All Base Data'!$Y1303</f>
        <v>454.65069525728842</v>
      </c>
      <c r="AI1303" s="178">
        <f>$R1303*'9 All Base Data'!$Y1303</f>
        <v>0.91471840152738959</v>
      </c>
      <c r="AJ1303" s="178">
        <f>$S1303*'9 All Base Data'!$Y1303</f>
        <v>8.4884888824326515E-2</v>
      </c>
      <c r="AK1303" s="178">
        <f>$T1303*'9 All Base Data'!$Y1303</f>
        <v>4.7547867495600542E-3</v>
      </c>
      <c r="AL1303" s="178">
        <f>IF($U1303="","",$U1303*'9 All Base Data'!$Y1303)</f>
        <v>2.4584820128231591E-4</v>
      </c>
      <c r="AM1303" s="178">
        <f>IF($V1303="","",$V1303*'9 All Base Data'!$Y1303)</f>
        <v>2.1835469800667704E-4</v>
      </c>
      <c r="AN1303" s="178">
        <f>IF($W1303="","",$W1303*'9 All Base Data'!$Y1303)</f>
        <v>5.1003769691973818E-5</v>
      </c>
      <c r="AO1303" s="178">
        <f>IF($X1303="","",$X1303*'9 All Base Data'!$Y1303)</f>
        <v>3.2543484501539627E-5</v>
      </c>
      <c r="AP1303" s="178">
        <f>$Y1303*'9 All Base Data'!$Y1303</f>
        <v>2.8188343105951884E-2</v>
      </c>
      <c r="AQ1303" s="179">
        <f t="shared" si="209"/>
        <v>0.94812573428219049</v>
      </c>
    </row>
    <row r="1304" spans="1:43" x14ac:dyDescent="0.25">
      <c r="A1304" s="131">
        <v>577602</v>
      </c>
      <c r="B1304" s="132" t="s">
        <v>2270</v>
      </c>
      <c r="C1304" s="132" t="s">
        <v>980</v>
      </c>
      <c r="D1304" s="145" t="s">
        <v>2108</v>
      </c>
      <c r="E1304" s="142"/>
      <c r="F1304" s="191" t="str">
        <f>IF('9 All Base Data'!G1304="Rural Centre","Rural",IF('9 All Base Data'!G1304="Rural (Incl.some Off Shore Islands)","Rural",IF('9 All Base Data'!G1304="Inlet-in TA but not in Urban Area","Rural",IF('9 All Base Data'!G1304="Rural (Incl.some Off Shore Islands)","Rural",IF('9 All Base Data'!G1304="Inlet-not in TA","Rural",IF('9 All Base Data'!G1304="Inland Water not in Urban Area","Rural",IF('9 All Base Data'!G1304="Oceanic-in Region but not in TA","Rural",'9 All Base Data'!G1304)))))))</f>
        <v>Wellington Zone</v>
      </c>
      <c r="G1304" s="177">
        <f>IF('9 All Base Data'!I1304="..C","..C",'9 All Base Data'!I1304*Basecase_Pop_2006)</f>
        <v>402</v>
      </c>
      <c r="H1304" s="177">
        <f>IF('9 All Base Data'!J1304="..C","..C",'9 All Base Data'!J1304*Basecase_Pop_2006)</f>
        <v>204</v>
      </c>
      <c r="I1304" s="191">
        <f>IF('9 All Base Data'!L1304="..C","..C",'9 All Base Data'!L1304*Basecase_Pop_2006)</f>
        <v>3</v>
      </c>
      <c r="J1304" s="156">
        <f>IF('9 All Base Data'!$P1304=0,0,('9 All Base Data'!$P1304*Basecase_Pop_2006)/(1+(1/(BaseCase_Mort_AllAdults_30*('9 All Base Data'!$W1304*Basecase_PM10)/10))))</f>
        <v>0.12844557509521767</v>
      </c>
      <c r="K1304" s="156">
        <f>IF('9 All Base Data'!$Q1304=0,0,('9 All Base Data'!$Q1304*Basecase_Pop_2006)/(1+(1/(BaseCase_Mort_Maori_30*('9 All Base Data'!$W1304*Basecase_PM10)/10))))</f>
        <v>1.3672496025437202E-2</v>
      </c>
      <c r="L1304" s="179">
        <f>133/(1+1/(BaseCase_Mort_Child_0_1*'9 All Base Data'!$AB$10/10))*IF('9 All Base Data'!$L1304="..C",0,'9 All Base Data'!L1304/'9 All Base Data'!$L$2022)</f>
        <v>4.3763335659156898E-4</v>
      </c>
      <c r="M1304" s="178">
        <f>IF('9 All Base Data'!$R1304="","",IF('9 All Base Data'!$R1304=0,0,('9 All Base Data'!$R1304*Basecase_Pop_2006)/(1+(1/(BaseCase_CardiacHA_All*('9 All Base Data'!$W1304*Basecase_PM10)/10)))))</f>
        <v>2.3846517998088165E-2</v>
      </c>
      <c r="N1304" s="178">
        <f>IF('9 All Base Data'!$S1304="","",IF('9 All Base Data'!$S1304=0,0,('9 All Base Data'!S1304*Basecase_Pop_2006)/(1+(1/(BaseCase_RespHA_All*('9 All Base Data'!$W1304*Basecase_PM10)/10)))))</f>
        <v>2.9656296336500847E-2</v>
      </c>
      <c r="O1304" s="178">
        <f>IF('9 All Base Data'!$T1304="","",IF('9 All Base Data'!$T1304=0,0,('9 All Base Data'!$T1304*Basecase_Pop_2006)/(1+(1/(BaseCase_RespHA_Child_1_4*('9 All Base Data'!$W1304*Basecase_PM10)/10)))))</f>
        <v>7.7388004859246821E-3</v>
      </c>
      <c r="P1304" s="179">
        <f>IF('9 All Base Data'!$U1304="","",IF('9 All Base Data'!$U1304=0,0,('9 All Base Data'!$U1304*Basecase_Pop_2006)/(1+(1/(BaseCase_RespHA_Child_5_14*('9 All Base Data'!$W1304*Basecase_PM10)/10)))))</f>
        <v>8.3793342233862752E-3</v>
      </c>
      <c r="Q1304" s="156">
        <f>IF('7 Base case Results'!$G1304="..C",0,BaseCase_RADs_All*'7 Base case Results'!$G1304*('9 All Base Data'!$V1304*Basecase_PM10)/10)</f>
        <v>280.03320000000002</v>
      </c>
      <c r="R1304" s="189">
        <f t="shared" si="200"/>
        <v>0.45726624733897492</v>
      </c>
      <c r="S1304" s="178">
        <f t="shared" si="201"/>
        <v>4.8674085850556437E-2</v>
      </c>
      <c r="T1304" s="179">
        <f t="shared" si="202"/>
        <v>1.5579747494659855E-3</v>
      </c>
      <c r="U1304" s="178">
        <f t="shared" si="203"/>
        <v>1.5142538928785985E-4</v>
      </c>
      <c r="V1304" s="178">
        <f t="shared" si="204"/>
        <v>1.3449130388603134E-4</v>
      </c>
      <c r="W1304" s="178">
        <f t="shared" si="205"/>
        <v>3.5095460203668429E-5</v>
      </c>
      <c r="X1304" s="179">
        <f t="shared" si="206"/>
        <v>3.8000280703056762E-5</v>
      </c>
      <c r="Y1304" s="179">
        <f t="shared" si="207"/>
        <v>1.7362058400000002E-2</v>
      </c>
      <c r="Z1304" s="186">
        <f t="shared" si="208"/>
        <v>0.47647219718161482</v>
      </c>
      <c r="AA1304" s="156">
        <f>$J1304*'9 All Base Data'!$Y1304</f>
        <v>5.600047834185258E-2</v>
      </c>
      <c r="AB1304" s="156">
        <f>$K1304*'9 All Base Data'!$Y1304</f>
        <v>5.9610174736184351E-3</v>
      </c>
      <c r="AC1304" s="178">
        <f>$L1304*'9 All Base Data'!$Y1304</f>
        <v>1.9080203649919958E-4</v>
      </c>
      <c r="AD1304" s="178">
        <f>IF($M1304="","",$M1304*'9 All Base Data'!$Y1304)</f>
        <v>1.0396749079838521E-2</v>
      </c>
      <c r="AE1304" s="178">
        <f>IF($N1304="","",$N1304*'9 All Base Data'!$Y1304)</f>
        <v>1.2929731362568454E-2</v>
      </c>
      <c r="AF1304" s="178">
        <f>IF($O1304="","",$O1304*'9 All Base Data'!$Y1304)</f>
        <v>3.374009020417232E-3</v>
      </c>
      <c r="AG1304" s="178">
        <f>IF($P1304="","",$P1304*'9 All Base Data'!$Y1304)</f>
        <v>3.6532727915931013E-3</v>
      </c>
      <c r="AH1304" s="167">
        <f>$Q1304*'9 All Base Data'!$Y1304</f>
        <v>122.09056746388104</v>
      </c>
      <c r="AI1304" s="178">
        <f>$R1304*'9 All Base Data'!$Y1304</f>
        <v>0.19936170289699517</v>
      </c>
      <c r="AJ1304" s="178">
        <f>$S1304*'9 All Base Data'!$Y1304</f>
        <v>2.1221222206081629E-2</v>
      </c>
      <c r="AK1304" s="178">
        <f>$T1304*'9 All Base Data'!$Y1304</f>
        <v>6.7925524993715054E-4</v>
      </c>
      <c r="AL1304" s="178">
        <f>IF($U1304="","",$U1304*'9 All Base Data'!$Y1304)</f>
        <v>6.6019356656974603E-5</v>
      </c>
      <c r="AM1304" s="178">
        <f>IF($V1304="","",$V1304*'9 All Base Data'!$Y1304)</f>
        <v>5.8636331729247945E-5</v>
      </c>
      <c r="AN1304" s="178">
        <f>IF($W1304="","",$W1304*'9 All Base Data'!$Y1304)</f>
        <v>1.5301130907592144E-5</v>
      </c>
      <c r="AO1304" s="178">
        <f>IF($X1304="","",$X1304*'9 All Base Data'!$Y1304)</f>
        <v>1.6567592109874717E-5</v>
      </c>
      <c r="AP1304" s="178">
        <f>$Y1304*'9 All Base Data'!$Y1304</f>
        <v>7.5696151827606252E-3</v>
      </c>
      <c r="AQ1304" s="179">
        <f t="shared" si="209"/>
        <v>0.20773522901807917</v>
      </c>
    </row>
    <row r="1305" spans="1:43" x14ac:dyDescent="0.25">
      <c r="A1305" s="124">
        <v>577700</v>
      </c>
      <c r="B1305" s="125" t="s">
        <v>1344</v>
      </c>
      <c r="C1305" s="126" t="s">
        <v>980</v>
      </c>
      <c r="D1305" s="101" t="s">
        <v>2108</v>
      </c>
      <c r="E1305" s="142"/>
      <c r="F1305" s="191" t="str">
        <f>IF('9 All Base Data'!G1305="Rural Centre","Rural",IF('9 All Base Data'!G1305="Rural (Incl.some Off Shore Islands)","Rural",IF('9 All Base Data'!G1305="Inlet-in TA but not in Urban Area","Rural",IF('9 All Base Data'!G1305="Rural (Incl.some Off Shore Islands)","Rural",IF('9 All Base Data'!G1305="Inlet-not in TA","Rural",IF('9 All Base Data'!G1305="Inland Water not in Urban Area","Rural",IF('9 All Base Data'!G1305="Oceanic-in Region but not in TA","Rural",'9 All Base Data'!G1305)))))))</f>
        <v>Rural</v>
      </c>
      <c r="G1305" s="177">
        <f>IF('9 All Base Data'!I1305="..C","..C",'9 All Base Data'!I1305*Basecase_Pop_2006)</f>
        <v>840</v>
      </c>
      <c r="H1305" s="177">
        <f>IF('9 All Base Data'!J1305="..C","..C",'9 All Base Data'!J1305*Basecase_Pop_2006)</f>
        <v>540</v>
      </c>
      <c r="I1305" s="191">
        <f>IF('9 All Base Data'!L1305="..C","..C",'9 All Base Data'!L1305*Basecase_Pop_2006)</f>
        <v>6</v>
      </c>
      <c r="J1305" s="156">
        <f>IF('9 All Base Data'!$P1305=0,0,('9 All Base Data'!$P1305*Basecase_Pop_2006)/(1+(1/(BaseCase_Mort_AllAdults_30*('9 All Base Data'!$W1305*Basecase_PM10)/10))))</f>
        <v>0.63410337282982421</v>
      </c>
      <c r="K1305" s="156">
        <f>IF('9 All Base Data'!$Q1305=0,0,('9 All Base Data'!$Q1305*Basecase_Pop_2006)/(1+(1/(BaseCase_Mort_Maori_30*('9 All Base Data'!$W1305*Basecase_PM10)/10))))</f>
        <v>9.1656603990569838E-2</v>
      </c>
      <c r="L1305" s="179">
        <f>133/(1+1/(BaseCase_Mort_Child_0_1*'9 All Base Data'!$AB$10/10))*IF('9 All Base Data'!$L1305="..C",0,'9 All Base Data'!L1305/'9 All Base Data'!$L$2022)</f>
        <v>8.7526671318313796E-4</v>
      </c>
      <c r="M1305" s="178">
        <f>IF('9 All Base Data'!$R1305="","",IF('9 All Base Data'!$R1305=0,0,('9 All Base Data'!$R1305*Basecase_Pop_2006)/(1+(1/(BaseCase_CardiacHA_All*('9 All Base Data'!$W1305*Basecase_PM10)/10)))))</f>
        <v>4.441958554193845E-2</v>
      </c>
      <c r="N1305" s="178">
        <f>IF('9 All Base Data'!$S1305="","",IF('9 All Base Data'!$S1305=0,0,('9 All Base Data'!S1305*Basecase_Pop_2006)/(1+(1/(BaseCase_RespHA_All*('9 All Base Data'!$W1305*Basecase_PM10)/10)))))</f>
        <v>4.2170567245718292E-2</v>
      </c>
      <c r="O1305" s="178">
        <f>IF('9 All Base Data'!$T1305="","",IF('9 All Base Data'!$T1305=0,0,('9 All Base Data'!$T1305*Basecase_Pop_2006)/(1+(1/(BaseCase_RespHA_Child_1_4*('9 All Base Data'!$W1305*Basecase_PM10)/10)))))</f>
        <v>4.1839741192065148E-2</v>
      </c>
      <c r="P1305" s="179">
        <f>IF('9 All Base Data'!$U1305="","",IF('9 All Base Data'!$U1305=0,0,('9 All Base Data'!$U1305*Basecase_Pop_2006)/(1+(1/(BaseCase_RespHA_Child_5_14*('9 All Base Data'!$W1305*Basecase_PM10)/10)))))</f>
        <v>1.5567774511431666E-2</v>
      </c>
      <c r="Q1305" s="156">
        <f>IF('7 Base case Results'!$G1305="..C",0,BaseCase_RADs_All*'7 Base case Results'!$G1305*('9 All Base Data'!$V1305*Basecase_PM10)/10)</f>
        <v>241.01280000000003</v>
      </c>
      <c r="R1305" s="189">
        <f t="shared" si="200"/>
        <v>2.257408007274174</v>
      </c>
      <c r="S1305" s="178">
        <f t="shared" si="201"/>
        <v>0.32629751020642866</v>
      </c>
      <c r="T1305" s="179">
        <f t="shared" si="202"/>
        <v>3.1159494989319711E-3</v>
      </c>
      <c r="U1305" s="178">
        <f t="shared" si="203"/>
        <v>2.8206436819130915E-4</v>
      </c>
      <c r="V1305" s="178">
        <f t="shared" si="204"/>
        <v>1.9124352245933246E-4</v>
      </c>
      <c r="W1305" s="178">
        <f t="shared" si="205"/>
        <v>1.8974322630601546E-4</v>
      </c>
      <c r="X1305" s="179">
        <f t="shared" si="206"/>
        <v>7.0599857409342601E-5</v>
      </c>
      <c r="Y1305" s="179">
        <f t="shared" si="207"/>
        <v>1.49427936E-2</v>
      </c>
      <c r="Z1305" s="186">
        <f t="shared" si="208"/>
        <v>2.2759400582637563</v>
      </c>
      <c r="AA1305" s="156">
        <f>$J1305*'9 All Base Data'!$Y1305</f>
        <v>5.5233028210302647E-2</v>
      </c>
      <c r="AB1305" s="156">
        <f>$K1305*'9 All Base Data'!$Y1305</f>
        <v>7.9836695573456753E-3</v>
      </c>
      <c r="AC1305" s="178">
        <f>$L1305*'9 All Base Data'!$Y1305</f>
        <v>7.623935328563096E-5</v>
      </c>
      <c r="AD1305" s="178">
        <f>IF($M1305="","",$M1305*'9 All Base Data'!$Y1305)</f>
        <v>3.8691297451689637E-3</v>
      </c>
      <c r="AE1305" s="178">
        <f>IF($N1305="","",$N1305*'9 All Base Data'!$Y1305)</f>
        <v>3.6732309432965563E-3</v>
      </c>
      <c r="AF1305" s="178">
        <f>IF($O1305="","",$O1305*'9 All Base Data'!$Y1305)</f>
        <v>3.6444146247953915E-3</v>
      </c>
      <c r="AG1305" s="178">
        <f>IF($P1305="","",$P1305*'9 All Base Data'!$Y1305)</f>
        <v>1.3560175920910881E-3</v>
      </c>
      <c r="AH1305" s="167">
        <f>$Q1305*'9 All Base Data'!$Y1305</f>
        <v>20.993212387495955</v>
      </c>
      <c r="AI1305" s="178">
        <f>$R1305*'9 All Base Data'!$Y1305</f>
        <v>0.1966295804286774</v>
      </c>
      <c r="AJ1305" s="178">
        <f>$S1305*'9 All Base Data'!$Y1305</f>
        <v>2.8421863624150605E-2</v>
      </c>
      <c r="AK1305" s="178">
        <f>$T1305*'9 All Base Data'!$Y1305</f>
        <v>2.7141209769684623E-4</v>
      </c>
      <c r="AL1305" s="178">
        <f>IF($U1305="","",$U1305*'9 All Base Data'!$Y1305)</f>
        <v>2.4568973881822919E-5</v>
      </c>
      <c r="AM1305" s="178">
        <f>IF($V1305="","",$V1305*'9 All Base Data'!$Y1305)</f>
        <v>1.6658102327849884E-5</v>
      </c>
      <c r="AN1305" s="178">
        <f>IF($W1305="","",$W1305*'9 All Base Data'!$Y1305)</f>
        <v>1.6527420323447102E-5</v>
      </c>
      <c r="AO1305" s="178">
        <f>IF($X1305="","",$X1305*'9 All Base Data'!$Y1305)</f>
        <v>6.1495397801330842E-6</v>
      </c>
      <c r="AP1305" s="178">
        <f>$Y1305*'9 All Base Data'!$Y1305</f>
        <v>1.301579168024749E-3</v>
      </c>
      <c r="AQ1305" s="179">
        <f t="shared" si="209"/>
        <v>0.19824379877060866</v>
      </c>
    </row>
    <row r="1306" spans="1:43" x14ac:dyDescent="0.25">
      <c r="A1306" s="124">
        <v>577900</v>
      </c>
      <c r="B1306" s="125" t="s">
        <v>1345</v>
      </c>
      <c r="C1306" s="126" t="s">
        <v>646</v>
      </c>
      <c r="D1306" s="101" t="s">
        <v>2095</v>
      </c>
      <c r="E1306" s="142"/>
      <c r="F1306" s="191" t="str">
        <f>IF('9 All Base Data'!G1306="Rural Centre","Rural",IF('9 All Base Data'!G1306="Rural (Incl.some Off Shore Islands)","Rural",IF('9 All Base Data'!G1306="Inlet-in TA but not in Urban Area","Rural",IF('9 All Base Data'!G1306="Rural (Incl.some Off Shore Islands)","Rural",IF('9 All Base Data'!G1306="Inlet-not in TA","Rural",IF('9 All Base Data'!G1306="Inland Water not in Urban Area","Rural",IF('9 All Base Data'!G1306="Oceanic-in Region but not in TA","Rural",'9 All Base Data'!G1306)))))))</f>
        <v>Rural</v>
      </c>
      <c r="G1306" s="177">
        <f>IF('9 All Base Data'!I1306="..C","..C",'9 All Base Data'!I1306*Basecase_Pop_2006)</f>
        <v>1560</v>
      </c>
      <c r="H1306" s="177">
        <f>IF('9 All Base Data'!J1306="..C","..C",'9 All Base Data'!J1306*Basecase_Pop_2006)</f>
        <v>975</v>
      </c>
      <c r="I1306" s="191">
        <f>IF('9 All Base Data'!L1306="..C","..C",'9 All Base Data'!L1306*Basecase_Pop_2006)</f>
        <v>21</v>
      </c>
      <c r="J1306" s="156">
        <f>IF('9 All Base Data'!$P1306=0,0,('9 All Base Data'!$P1306*Basecase_Pop_2006)/(1+(1/(BaseCase_Mort_AllAdults_30*('9 All Base Data'!$W1306*Basecase_PM10)/10))))</f>
        <v>0.14091186062884981</v>
      </c>
      <c r="K1306" s="156">
        <f>IF('9 All Base Data'!$Q1306=0,0,('9 All Base Data'!$Q1306*Basecase_Pop_2006)/(1+(1/(BaseCase_Mort_Maori_30*('9 All Base Data'!$W1306*Basecase_PM10)/10))))</f>
        <v>4.5828301995284919E-2</v>
      </c>
      <c r="L1306" s="179">
        <f>133/(1+1/(BaseCase_Mort_Child_0_1*'9 All Base Data'!$AB$10/10))*IF('9 All Base Data'!$L1306="..C",0,'9 All Base Data'!L1306/'9 All Base Data'!$L$2022)</f>
        <v>3.0634334961409829E-3</v>
      </c>
      <c r="M1306" s="178">
        <f>IF('9 All Base Data'!$R1306="","",IF('9 All Base Data'!$R1306=0,0,('9 All Base Data'!$R1306*Basecase_Pop_2006)/(1+(1/(BaseCase_CardiacHA_All*('9 All Base Data'!$W1306*Basecase_PM10)/10)))))</f>
        <v>5.393806815806812E-2</v>
      </c>
      <c r="N1306" s="178">
        <f>IF('9 All Base Data'!$S1306="","",IF('9 All Base Data'!$S1306=0,0,('9 All Base Data'!S1306*Basecase_Pop_2006)/(1+(1/(BaseCase_RespHA_All*('9 All Base Data'!$W1306*Basecase_PM10)/10)))))</f>
        <v>6.0620190415720046E-2</v>
      </c>
      <c r="O1306" s="178">
        <f>IF('9 All Base Data'!$T1306="","",IF('9 All Base Data'!$T1306=0,0,('9 All Base Data'!$T1306*Basecase_Pop_2006)/(1+(1/(BaseCase_RespHA_Child_1_4*('9 All Base Data'!$W1306*Basecase_PM10)/10)))))</f>
        <v>0</v>
      </c>
      <c r="P1306" s="179">
        <f>IF('9 All Base Data'!$U1306="","",IF('9 All Base Data'!$U1306=0,0,('9 All Base Data'!$U1306*Basecase_Pop_2006)/(1+(1/(BaseCase_RespHA_Child_5_14*('9 All Base Data'!$W1306*Basecase_PM10)/10)))))</f>
        <v>1.5567774511431666E-2</v>
      </c>
      <c r="Q1306" s="156">
        <f>IF('7 Base case Results'!$G1306="..C",0,BaseCase_RADs_All*'7 Base case Results'!$G1306*('9 All Base Data'!$V1306*Basecase_PM10)/10)</f>
        <v>447.59520000000003</v>
      </c>
      <c r="R1306" s="189">
        <f t="shared" si="200"/>
        <v>0.50164622383870527</v>
      </c>
      <c r="S1306" s="178">
        <f t="shared" si="201"/>
        <v>0.16314875510321433</v>
      </c>
      <c r="T1306" s="179">
        <f t="shared" si="202"/>
        <v>1.09058232462619E-2</v>
      </c>
      <c r="U1306" s="178">
        <f t="shared" si="203"/>
        <v>3.4250673280373259E-4</v>
      </c>
      <c r="V1306" s="178">
        <f t="shared" si="204"/>
        <v>2.7491256353529041E-4</v>
      </c>
      <c r="W1306" s="178">
        <f t="shared" si="205"/>
        <v>0</v>
      </c>
      <c r="X1306" s="179">
        <f t="shared" si="206"/>
        <v>7.0599857409342601E-5</v>
      </c>
      <c r="Y1306" s="179">
        <f t="shared" si="207"/>
        <v>2.7750902400000003E-2</v>
      </c>
      <c r="Z1306" s="186">
        <f t="shared" si="208"/>
        <v>0.54092036878130623</v>
      </c>
      <c r="AA1306" s="156">
        <f>$J1306*'9 All Base Data'!$Y1306</f>
        <v>1.2274006268956143E-2</v>
      </c>
      <c r="AB1306" s="156">
        <f>$K1306*'9 All Base Data'!$Y1306</f>
        <v>3.9918347786728377E-3</v>
      </c>
      <c r="AC1306" s="178">
        <f>$L1306*'9 All Base Data'!$Y1306</f>
        <v>2.6683773649970835E-4</v>
      </c>
      <c r="AD1306" s="178">
        <f>IF($M1306="","",$M1306*'9 All Base Data'!$Y1306)</f>
        <v>4.6982289762765991E-3</v>
      </c>
      <c r="AE1306" s="178">
        <f>IF($N1306="","",$N1306*'9 All Base Data'!$Y1306)</f>
        <v>5.2802694809887998E-3</v>
      </c>
      <c r="AF1306" s="178">
        <f>IF($O1306="","",$O1306*'9 All Base Data'!$Y1306)</f>
        <v>0</v>
      </c>
      <c r="AG1306" s="178">
        <f>IF($P1306="","",$P1306*'9 All Base Data'!$Y1306)</f>
        <v>1.3560175920910881E-3</v>
      </c>
      <c r="AH1306" s="167">
        <f>$Q1306*'9 All Base Data'!$Y1306</f>
        <v>38.987394433921054</v>
      </c>
      <c r="AI1306" s="178">
        <f>$R1306*'9 All Base Data'!$Y1306</f>
        <v>4.3695462317483863E-2</v>
      </c>
      <c r="AJ1306" s="178">
        <f>$S1306*'9 All Base Data'!$Y1306</f>
        <v>1.4210931812075302E-2</v>
      </c>
      <c r="AK1306" s="178">
        <f>$T1306*'9 All Base Data'!$Y1306</f>
        <v>9.4994234193896191E-4</v>
      </c>
      <c r="AL1306" s="178">
        <f>IF($U1306="","",$U1306*'9 All Base Data'!$Y1306)</f>
        <v>2.9833753999356404E-5</v>
      </c>
      <c r="AM1306" s="178">
        <f>IF($V1306="","",$V1306*'9 All Base Data'!$Y1306)</f>
        <v>2.3946022096284208E-5</v>
      </c>
      <c r="AN1306" s="178">
        <f>IF($W1306="","",$W1306*'9 All Base Data'!$Y1306)</f>
        <v>0</v>
      </c>
      <c r="AO1306" s="178">
        <f>IF($X1306="","",$X1306*'9 All Base Data'!$Y1306)</f>
        <v>6.1495397801330842E-6</v>
      </c>
      <c r="AP1306" s="178">
        <f>$Y1306*'9 All Base Data'!$Y1306</f>
        <v>2.4172184549031057E-3</v>
      </c>
      <c r="AQ1306" s="179">
        <f t="shared" si="209"/>
        <v>4.7116402890421571E-2</v>
      </c>
    </row>
    <row r="1307" spans="1:43" x14ac:dyDescent="0.25">
      <c r="A1307" s="124">
        <v>578000</v>
      </c>
      <c r="B1307" s="125" t="s">
        <v>1346</v>
      </c>
      <c r="C1307" s="126" t="s">
        <v>646</v>
      </c>
      <c r="D1307" s="101" t="s">
        <v>2095</v>
      </c>
      <c r="E1307" s="142"/>
      <c r="F1307" s="191" t="str">
        <f>IF('9 All Base Data'!G1307="Rural Centre","Rural",IF('9 All Base Data'!G1307="Rural (Incl.some Off Shore Islands)","Rural",IF('9 All Base Data'!G1307="Inlet-in TA but not in Urban Area","Rural",IF('9 All Base Data'!G1307="Rural (Incl.some Off Shore Islands)","Rural",IF('9 All Base Data'!G1307="Inlet-not in TA","Rural",IF('9 All Base Data'!G1307="Inland Water not in Urban Area","Rural",IF('9 All Base Data'!G1307="Oceanic-in Region but not in TA","Rural",'9 All Base Data'!G1307)))))))</f>
        <v>Pahiatua</v>
      </c>
      <c r="G1307" s="177">
        <f>IF('9 All Base Data'!I1307="..C","..C",'9 All Base Data'!I1307*Basecase_Pop_2006)</f>
        <v>2409</v>
      </c>
      <c r="H1307" s="177">
        <f>IF('9 All Base Data'!J1307="..C","..C",'9 All Base Data'!J1307*Basecase_Pop_2006)</f>
        <v>1467</v>
      </c>
      <c r="I1307" s="191">
        <f>IF('9 All Base Data'!L1307="..C","..C",'9 All Base Data'!L1307*Basecase_Pop_2006)</f>
        <v>33</v>
      </c>
      <c r="J1307" s="156">
        <f>IF('9 All Base Data'!$P1307=0,0,('9 All Base Data'!$P1307*Basecase_Pop_2006)/(1+(1/(BaseCase_Mort_AllAdults_30*('9 All Base Data'!$W1307*Basecase_PM10)/10))))</f>
        <v>1.2074907281141793</v>
      </c>
      <c r="K1307" s="156">
        <f>IF('9 All Base Data'!$Q1307=0,0,('9 All Base Data'!$Q1307*Basecase_Pop_2006)/(1+(1/(BaseCase_Mort_Maori_30*('9 All Base Data'!$W1307*Basecase_PM10)/10))))</f>
        <v>0</v>
      </c>
      <c r="L1307" s="179">
        <f>133/(1+1/(BaseCase_Mort_Child_0_1*'9 All Base Data'!$AB$10/10))*IF('9 All Base Data'!$L1307="..C",0,'9 All Base Data'!L1307/'9 All Base Data'!$L$2022)</f>
        <v>4.8139669225072592E-3</v>
      </c>
      <c r="M1307" s="178">
        <f>IF('9 All Base Data'!$R1307="","",IF('9 All Base Data'!$R1307=0,0,('9 All Base Data'!$R1307*Basecase_Pop_2006)/(1+(1/(BaseCase_CardiacHA_All*('9 All Base Data'!$W1307*Basecase_PM10)/10)))))</f>
        <v>0.38410268941739251</v>
      </c>
      <c r="N1307" s="178">
        <f>IF('9 All Base Data'!$S1307="","",IF('9 All Base Data'!$S1307=0,0,('9 All Base Data'!S1307*Basecase_Pop_2006)/(1+(1/(BaseCase_RespHA_All*('9 All Base Data'!$W1307*Basecase_PM10)/10)))))</f>
        <v>0.46398931988036191</v>
      </c>
      <c r="O1307" s="178">
        <f>IF('9 All Base Data'!$T1307="","",IF('9 All Base Data'!$T1307=0,0,('9 All Base Data'!$T1307*Basecase_Pop_2006)/(1+(1/(BaseCase_RespHA_Child_1_4*('9 All Base Data'!$W1307*Basecase_PM10)/10)))))</f>
        <v>0.21659950062575911</v>
      </c>
      <c r="P1307" s="179">
        <f>IF('9 All Base Data'!$U1307="","",IF('9 All Base Data'!$U1307=0,0,('9 All Base Data'!$U1307*Basecase_Pop_2006)/(1+(1/(BaseCase_RespHA_Child_5_14*('9 All Base Data'!$W1307*Basecase_PM10)/10)))))</f>
        <v>0.11107709209346685</v>
      </c>
      <c r="Q1307" s="156">
        <f>IF('7 Base case Results'!$G1307="..C",0,BaseCase_RADs_All*'7 Base case Results'!$G1307*('9 All Base Data'!$V1307*Basecase_PM10)/10)</f>
        <v>1667.2389748355104</v>
      </c>
      <c r="R1307" s="189">
        <f t="shared" si="200"/>
        <v>4.2986669920864786</v>
      </c>
      <c r="S1307" s="178">
        <f t="shared" si="201"/>
        <v>0</v>
      </c>
      <c r="T1307" s="179">
        <f t="shared" si="202"/>
        <v>1.7137722244125842E-2</v>
      </c>
      <c r="U1307" s="178">
        <f t="shared" si="203"/>
        <v>2.4390520778004425E-3</v>
      </c>
      <c r="V1307" s="178">
        <f t="shared" si="204"/>
        <v>2.1041915656574411E-3</v>
      </c>
      <c r="W1307" s="178">
        <f t="shared" si="205"/>
        <v>9.822787353378176E-4</v>
      </c>
      <c r="X1307" s="179">
        <f t="shared" si="206"/>
        <v>5.0373461264387209E-4</v>
      </c>
      <c r="Y1307" s="179">
        <f t="shared" si="207"/>
        <v>0.10336881643980164</v>
      </c>
      <c r="Z1307" s="186">
        <f t="shared" si="208"/>
        <v>4.4237167744138643</v>
      </c>
      <c r="AA1307" s="156">
        <f>$J1307*'9 All Base Data'!$Y1307</f>
        <v>0.52200870505759234</v>
      </c>
      <c r="AB1307" s="156">
        <f>$K1307*'9 All Base Data'!$Y1307</f>
        <v>0</v>
      </c>
      <c r="AC1307" s="178">
        <f>$L1307*'9 All Base Data'!$Y1307</f>
        <v>2.0811196151648433E-3</v>
      </c>
      <c r="AD1307" s="178">
        <f>IF($M1307="","",$M1307*'9 All Base Data'!$Y1307)</f>
        <v>0.16605092100794339</v>
      </c>
      <c r="AE1307" s="178">
        <f>IF($N1307="","",$N1307*'9 All Base Data'!$Y1307)</f>
        <v>0.20058660360032005</v>
      </c>
      <c r="AF1307" s="178">
        <f>IF($O1307="","",$O1307*'9 All Base Data'!$Y1307)</f>
        <v>9.3637841024550028E-2</v>
      </c>
      <c r="AG1307" s="178">
        <f>IF($P1307="","",$P1307*'9 All Base Data'!$Y1307)</f>
        <v>4.801958943057881E-2</v>
      </c>
      <c r="AH1307" s="167">
        <f>$Q1307*'9 All Base Data'!$Y1307</f>
        <v>720.76185598100631</v>
      </c>
      <c r="AI1307" s="178">
        <f>$R1307*'9 All Base Data'!$Y1307</f>
        <v>1.858350990005029</v>
      </c>
      <c r="AJ1307" s="178">
        <f>$S1307*'9 All Base Data'!$Y1307</f>
        <v>0</v>
      </c>
      <c r="AK1307" s="178">
        <f>$T1307*'9 All Base Data'!$Y1307</f>
        <v>7.4087858299868425E-3</v>
      </c>
      <c r="AL1307" s="178">
        <f>IF($U1307="","",$U1307*'9 All Base Data'!$Y1307)</f>
        <v>1.0544233484004405E-3</v>
      </c>
      <c r="AM1307" s="178">
        <f>IF($V1307="","",$V1307*'9 All Base Data'!$Y1307)</f>
        <v>9.0966024732745134E-4</v>
      </c>
      <c r="AN1307" s="178">
        <f>IF($W1307="","",$W1307*'9 All Base Data'!$Y1307)</f>
        <v>4.2464760904633436E-4</v>
      </c>
      <c r="AO1307" s="178">
        <f>IF($X1307="","",$X1307*'9 All Base Data'!$Y1307)</f>
        <v>2.177688380676749E-4</v>
      </c>
      <c r="AP1307" s="178">
        <f>$Y1307*'9 All Base Data'!$Y1307</f>
        <v>4.4687235070822395E-2</v>
      </c>
      <c r="AQ1307" s="179">
        <f t="shared" si="209"/>
        <v>1.9124110945015662</v>
      </c>
    </row>
    <row r="1308" spans="1:43" x14ac:dyDescent="0.25">
      <c r="A1308" s="124">
        <v>578100</v>
      </c>
      <c r="B1308" s="125" t="s">
        <v>1347</v>
      </c>
      <c r="C1308" s="126" t="s">
        <v>646</v>
      </c>
      <c r="D1308" s="101" t="s">
        <v>2095</v>
      </c>
      <c r="E1308" s="142"/>
      <c r="F1308" s="191" t="str">
        <f>IF('9 All Base Data'!G1308="Rural Centre","Rural",IF('9 All Base Data'!G1308="Rural (Incl.some Off Shore Islands)","Rural",IF('9 All Base Data'!G1308="Inlet-in TA but not in Urban Area","Rural",IF('9 All Base Data'!G1308="Rural (Incl.some Off Shore Islands)","Rural",IF('9 All Base Data'!G1308="Inlet-not in TA","Rural",IF('9 All Base Data'!G1308="Inland Water not in Urban Area","Rural",IF('9 All Base Data'!G1308="Oceanic-in Region but not in TA","Rural",'9 All Base Data'!G1308)))))))</f>
        <v>Rural</v>
      </c>
      <c r="G1308" s="177">
        <f>IF('9 All Base Data'!I1308="..C","..C",'9 All Base Data'!I1308*Basecase_Pop_2006)</f>
        <v>441</v>
      </c>
      <c r="H1308" s="177">
        <f>IF('9 All Base Data'!J1308="..C","..C",'9 All Base Data'!J1308*Basecase_Pop_2006)</f>
        <v>306</v>
      </c>
      <c r="I1308" s="191">
        <f>IF('9 All Base Data'!L1308="..C","..C",'9 All Base Data'!L1308*Basecase_Pop_2006)</f>
        <v>3</v>
      </c>
      <c r="J1308" s="156">
        <f>IF('9 All Base Data'!$P1308=0,0,('9 All Base Data'!$P1308*Basecase_Pop_2006)/(1+(1/(BaseCase_Mort_AllAdults_30*('9 All Base Data'!$W1308*Basecase_PM10)/10))))</f>
        <v>1.1449088676094048</v>
      </c>
      <c r="K1308" s="156">
        <f>IF('9 All Base Data'!$Q1308=0,0,('9 All Base Data'!$Q1308*Basecase_Pop_2006)/(1+(1/(BaseCase_Mort_Maori_30*('9 All Base Data'!$W1308*Basecase_PM10)/10))))</f>
        <v>0.13748490598585475</v>
      </c>
      <c r="L1308" s="179">
        <f>133/(1+1/(BaseCase_Mort_Child_0_1*'9 All Base Data'!$AB$10/10))*IF('9 All Base Data'!$L1308="..C",0,'9 All Base Data'!L1308/'9 All Base Data'!$L$2022)</f>
        <v>4.3763335659156898E-4</v>
      </c>
      <c r="M1308" s="178">
        <f>IF('9 All Base Data'!$R1308="","",IF('9 All Base Data'!$R1308=0,0,('9 All Base Data'!$R1308*Basecase_Pop_2006)/(1+(1/(BaseCase_CardiacHA_All*('9 All Base Data'!$W1308*Basecase_PM10)/10)))))</f>
        <v>6.187013700484284E-2</v>
      </c>
      <c r="N1308" s="178">
        <f>IF('9 All Base Data'!$S1308="","",IF('9 All Base Data'!$S1308=0,0,('9 All Base Data'!S1308*Basecase_Pop_2006)/(1+(1/(BaseCase_RespHA_All*('9 All Base Data'!$W1308*Basecase_PM10)/10)))))</f>
        <v>4.7441888151433076E-2</v>
      </c>
      <c r="O1308" s="178">
        <f>IF('9 All Base Data'!$T1308="","",IF('9 All Base Data'!$T1308=0,0,('9 All Base Data'!$T1308*Basecase_Pop_2006)/(1+(1/(BaseCase_RespHA_Child_1_4*('9 All Base Data'!$W1308*Basecase_PM10)/10)))))</f>
        <v>5.2299676490081435E-3</v>
      </c>
      <c r="P1308" s="179">
        <f>IF('9 All Base Data'!$U1308="","",IF('9 All Base Data'!$U1308=0,0,('9 All Base Data'!$U1308*Basecase_Pop_2006)/(1+(1/(BaseCase_RespHA_Child_5_14*('9 All Base Data'!$W1308*Basecase_PM10)/10)))))</f>
        <v>3.1135549022863331E-2</v>
      </c>
      <c r="Q1308" s="156">
        <f>IF('7 Base case Results'!$G1308="..C",0,BaseCase_RADs_All*'7 Base case Results'!$G1308*('9 All Base Data'!$V1308*Basecase_PM10)/10)</f>
        <v>126.53172000000002</v>
      </c>
      <c r="R1308" s="189">
        <f t="shared" si="200"/>
        <v>4.0758755686894812</v>
      </c>
      <c r="S1308" s="178">
        <f t="shared" si="201"/>
        <v>0.48944626530964286</v>
      </c>
      <c r="T1308" s="179">
        <f t="shared" si="202"/>
        <v>1.5579747494659855E-3</v>
      </c>
      <c r="U1308" s="178">
        <f t="shared" si="203"/>
        <v>3.9287536998075203E-4</v>
      </c>
      <c r="V1308" s="178">
        <f t="shared" si="204"/>
        <v>2.15148962766749E-4</v>
      </c>
      <c r="W1308" s="178">
        <f t="shared" si="205"/>
        <v>2.3717903288251933E-5</v>
      </c>
      <c r="X1308" s="179">
        <f t="shared" si="206"/>
        <v>1.411997148186852E-4</v>
      </c>
      <c r="Y1308" s="179">
        <f t="shared" si="207"/>
        <v>7.844966640000001E-3</v>
      </c>
      <c r="Z1308" s="186">
        <f t="shared" si="208"/>
        <v>4.0858865344116939</v>
      </c>
      <c r="AA1308" s="156">
        <f>$J1308*'9 All Base Data'!$Y1308</f>
        <v>9.9726300935268672E-2</v>
      </c>
      <c r="AB1308" s="156">
        <f>$K1308*'9 All Base Data'!$Y1308</f>
        <v>1.1975504336018511E-2</v>
      </c>
      <c r="AC1308" s="178">
        <f>$L1308*'9 All Base Data'!$Y1308</f>
        <v>3.811967664281548E-5</v>
      </c>
      <c r="AD1308" s="178">
        <f>IF($M1308="","",$M1308*'9 All Base Data'!$Y1308)</f>
        <v>5.3891450021996273E-3</v>
      </c>
      <c r="AE1308" s="178">
        <f>IF($N1308="","",$N1308*'9 All Base Data'!$Y1308)</f>
        <v>4.1323848112086257E-3</v>
      </c>
      <c r="AF1308" s="178">
        <f>IF($O1308="","",$O1308*'9 All Base Data'!$Y1308)</f>
        <v>4.5555182809942394E-4</v>
      </c>
      <c r="AG1308" s="178">
        <f>IF($P1308="","",$P1308*'9 All Base Data'!$Y1308)</f>
        <v>2.7120351841821762E-3</v>
      </c>
      <c r="AH1308" s="167">
        <f>$Q1308*'9 All Base Data'!$Y1308</f>
        <v>11.021436503435377</v>
      </c>
      <c r="AI1308" s="178">
        <f>$R1308*'9 All Base Data'!$Y1308</f>
        <v>0.35502563132955645</v>
      </c>
      <c r="AJ1308" s="178">
        <f>$S1308*'9 All Base Data'!$Y1308</f>
        <v>4.2632795436225897E-2</v>
      </c>
      <c r="AK1308" s="178">
        <f>$T1308*'9 All Base Data'!$Y1308</f>
        <v>1.3570604884842311E-4</v>
      </c>
      <c r="AL1308" s="178">
        <f>IF($U1308="","",$U1308*'9 All Base Data'!$Y1308)</f>
        <v>3.4221070763967633E-5</v>
      </c>
      <c r="AM1308" s="178">
        <f>IF($V1308="","",$V1308*'9 All Base Data'!$Y1308)</f>
        <v>1.8740365118831118E-5</v>
      </c>
      <c r="AN1308" s="178">
        <f>IF($W1308="","",$W1308*'9 All Base Data'!$Y1308)</f>
        <v>2.0659275404308877E-6</v>
      </c>
      <c r="AO1308" s="178">
        <f>IF($X1308="","",$X1308*'9 All Base Data'!$Y1308)</f>
        <v>1.2299079560266168E-5</v>
      </c>
      <c r="AP1308" s="178">
        <f>$Y1308*'9 All Base Data'!$Y1308</f>
        <v>6.8332906321299331E-4</v>
      </c>
      <c r="AQ1308" s="179">
        <f t="shared" si="209"/>
        <v>0.35589762787750068</v>
      </c>
    </row>
    <row r="1309" spans="1:43" x14ac:dyDescent="0.25">
      <c r="A1309" s="124">
        <v>578200</v>
      </c>
      <c r="B1309" s="125" t="s">
        <v>1348</v>
      </c>
      <c r="C1309" s="126" t="s">
        <v>646</v>
      </c>
      <c r="D1309" s="101" t="s">
        <v>2095</v>
      </c>
      <c r="E1309" s="142"/>
      <c r="F1309" s="191" t="str">
        <f>IF('9 All Base Data'!G1309="Rural Centre","Rural",IF('9 All Base Data'!G1309="Rural (Incl.some Off Shore Islands)","Rural",IF('9 All Base Data'!G1309="Inlet-in TA but not in Urban Area","Rural",IF('9 All Base Data'!G1309="Rural (Incl.some Off Shore Islands)","Rural",IF('9 All Base Data'!G1309="Inlet-not in TA","Rural",IF('9 All Base Data'!G1309="Inland Water not in Urban Area","Rural",IF('9 All Base Data'!G1309="Oceanic-in Region but not in TA","Rural",'9 All Base Data'!G1309)))))))</f>
        <v>Rural</v>
      </c>
      <c r="G1309" s="177">
        <f>IF('9 All Base Data'!I1309="..C","..C",'9 All Base Data'!I1309*Basecase_Pop_2006)</f>
        <v>1020</v>
      </c>
      <c r="H1309" s="177">
        <f>IF('9 All Base Data'!J1309="..C","..C",'9 All Base Data'!J1309*Basecase_Pop_2006)</f>
        <v>585</v>
      </c>
      <c r="I1309" s="191">
        <f>IF('9 All Base Data'!L1309="..C","..C",'9 All Base Data'!L1309*Basecase_Pop_2006)</f>
        <v>21</v>
      </c>
      <c r="J1309" s="156">
        <f>IF('9 All Base Data'!$P1309=0,0,('9 All Base Data'!$P1309*Basecase_Pop_2006)/(1+(1/(BaseCase_Mort_AllAdults_30*('9 All Base Data'!$W1309*Basecase_PM10)/10))))</f>
        <v>0.17613982578606227</v>
      </c>
      <c r="K1309" s="156">
        <f>IF('9 All Base Data'!$Q1309=0,0,('9 All Base Data'!$Q1309*Basecase_Pop_2006)/(1+(1/(BaseCase_Mort_Maori_30*('9 All Base Data'!$W1309*Basecase_PM10)/10))))</f>
        <v>4.5828301995284919E-2</v>
      </c>
      <c r="L1309" s="179">
        <f>133/(1+1/(BaseCase_Mort_Child_0_1*'9 All Base Data'!$AB$10/10))*IF('9 All Base Data'!$L1309="..C",0,'9 All Base Data'!L1309/'9 All Base Data'!$L$2022)</f>
        <v>3.0634334961409829E-3</v>
      </c>
      <c r="M1309" s="178">
        <f>IF('9 All Base Data'!$R1309="","",IF('9 All Base Data'!$R1309=0,0,('9 All Base Data'!$R1309*Basecase_Pop_2006)/(1+(1/(BaseCase_CardiacHA_All*('9 All Base Data'!$W1309*Basecase_PM10)/10)))))</f>
        <v>3.3314689156453837E-2</v>
      </c>
      <c r="N1309" s="178">
        <f>IF('9 All Base Data'!$S1309="","",IF('9 All Base Data'!$S1309=0,0,('9 All Base Data'!S1309*Basecase_Pop_2006)/(1+(1/(BaseCase_RespHA_All*('9 All Base Data'!$W1309*Basecase_PM10)/10)))))</f>
        <v>5.7984529962862651E-2</v>
      </c>
      <c r="O1309" s="178">
        <f>IF('9 All Base Data'!$T1309="","",IF('9 All Base Data'!$T1309=0,0,('9 All Base Data'!$T1309*Basecase_Pop_2006)/(1+(1/(BaseCase_RespHA_Child_1_4*('9 All Base Data'!$W1309*Basecase_PM10)/10)))))</f>
        <v>3.1379805894048859E-2</v>
      </c>
      <c r="P1309" s="179">
        <f>IF('9 All Base Data'!$U1309="","",IF('9 All Base Data'!$U1309=0,0,('9 All Base Data'!$U1309*Basecase_Pop_2006)/(1+(1/(BaseCase_RespHA_Child_5_14*('9 All Base Data'!$W1309*Basecase_PM10)/10)))))</f>
        <v>7.7838872557158328E-3</v>
      </c>
      <c r="Q1309" s="156">
        <f>IF('7 Base case Results'!$G1309="..C",0,BaseCase_RADs_All*'7 Base case Results'!$G1309*('9 All Base Data'!$V1309*Basecase_PM10)/10)</f>
        <v>292.65840000000003</v>
      </c>
      <c r="R1309" s="189">
        <f t="shared" si="200"/>
        <v>0.62705777979838173</v>
      </c>
      <c r="S1309" s="178">
        <f t="shared" si="201"/>
        <v>0.16314875510321433</v>
      </c>
      <c r="T1309" s="179">
        <f t="shared" si="202"/>
        <v>1.09058232462619E-2</v>
      </c>
      <c r="U1309" s="178">
        <f t="shared" si="203"/>
        <v>2.1154827614348188E-4</v>
      </c>
      <c r="V1309" s="178">
        <f t="shared" si="204"/>
        <v>2.6295984338158213E-4</v>
      </c>
      <c r="W1309" s="178">
        <f t="shared" si="205"/>
        <v>1.4230741972951155E-4</v>
      </c>
      <c r="X1309" s="179">
        <f t="shared" si="206"/>
        <v>3.52999287046713E-5</v>
      </c>
      <c r="Y1309" s="179">
        <f t="shared" si="207"/>
        <v>1.8144820800000003E-2</v>
      </c>
      <c r="Z1309" s="186">
        <f t="shared" si="208"/>
        <v>0.65658293196416861</v>
      </c>
      <c r="AA1309" s="156">
        <f>$J1309*'9 All Base Data'!$Y1309</f>
        <v>1.5342507836195179E-2</v>
      </c>
      <c r="AB1309" s="156">
        <f>$K1309*'9 All Base Data'!$Y1309</f>
        <v>3.9918347786728377E-3</v>
      </c>
      <c r="AC1309" s="178">
        <f>$L1309*'9 All Base Data'!$Y1309</f>
        <v>2.6683773649970835E-4</v>
      </c>
      <c r="AD1309" s="178">
        <f>IF($M1309="","",$M1309*'9 All Base Data'!$Y1309)</f>
        <v>2.9018473088767227E-3</v>
      </c>
      <c r="AE1309" s="178">
        <f>IF($N1309="","",$N1309*'9 All Base Data'!$Y1309)</f>
        <v>5.0506925470327653E-3</v>
      </c>
      <c r="AF1309" s="178">
        <f>IF($O1309="","",$O1309*'9 All Base Data'!$Y1309)</f>
        <v>2.7333109685965433E-3</v>
      </c>
      <c r="AG1309" s="178">
        <f>IF($P1309="","",$P1309*'9 All Base Data'!$Y1309)</f>
        <v>6.7800879604554406E-4</v>
      </c>
      <c r="AH1309" s="167">
        <f>$Q1309*'9 All Base Data'!$Y1309</f>
        <v>25.491757899102229</v>
      </c>
      <c r="AI1309" s="178">
        <f>$R1309*'9 All Base Data'!$Y1309</f>
        <v>5.4619327896854843E-2</v>
      </c>
      <c r="AJ1309" s="178">
        <f>$S1309*'9 All Base Data'!$Y1309</f>
        <v>1.4210931812075302E-2</v>
      </c>
      <c r="AK1309" s="178">
        <f>$T1309*'9 All Base Data'!$Y1309</f>
        <v>9.4994234193896191E-4</v>
      </c>
      <c r="AL1309" s="178">
        <f>IF($U1309="","",$U1309*'9 All Base Data'!$Y1309)</f>
        <v>1.8426730411367188E-5</v>
      </c>
      <c r="AM1309" s="178">
        <f>IF($V1309="","",$V1309*'9 All Base Data'!$Y1309)</f>
        <v>2.2904890700793591E-5</v>
      </c>
      <c r="AN1309" s="178">
        <f>IF($W1309="","",$W1309*'9 All Base Data'!$Y1309)</f>
        <v>1.2395565242585323E-5</v>
      </c>
      <c r="AO1309" s="178">
        <f>IF($X1309="","",$X1309*'9 All Base Data'!$Y1309)</f>
        <v>3.0747698900665421E-6</v>
      </c>
      <c r="AP1309" s="178">
        <f>$Y1309*'9 All Base Data'!$Y1309</f>
        <v>1.5804889897443383E-3</v>
      </c>
      <c r="AQ1309" s="179">
        <f t="shared" si="209"/>
        <v>5.7191090849650301E-2</v>
      </c>
    </row>
    <row r="1310" spans="1:43" x14ac:dyDescent="0.25">
      <c r="A1310" s="124">
        <v>578301</v>
      </c>
      <c r="B1310" s="125" t="s">
        <v>1349</v>
      </c>
      <c r="C1310" s="126" t="s">
        <v>980</v>
      </c>
      <c r="D1310" s="101" t="s">
        <v>2109</v>
      </c>
      <c r="E1310" s="142"/>
      <c r="F1310" s="191" t="str">
        <f>IF('9 All Base Data'!G1310="Rural Centre","Rural",IF('9 All Base Data'!G1310="Rural (Incl.some Off Shore Islands)","Rural",IF('9 All Base Data'!G1310="Inlet-in TA but not in Urban Area","Rural",IF('9 All Base Data'!G1310="Rural (Incl.some Off Shore Islands)","Rural",IF('9 All Base Data'!G1310="Inlet-not in TA","Rural",IF('9 All Base Data'!G1310="Inland Water not in Urban Area","Rural",IF('9 All Base Data'!G1310="Oceanic-in Region but not in TA","Rural",'9 All Base Data'!G1310)))))))</f>
        <v>Masterton</v>
      </c>
      <c r="G1310" s="177">
        <f>IF('9 All Base Data'!I1310="..C","..C",'9 All Base Data'!I1310*Basecase_Pop_2006)</f>
        <v>552</v>
      </c>
      <c r="H1310" s="177">
        <f>IF('9 All Base Data'!J1310="..C","..C",'9 All Base Data'!J1310*Basecase_Pop_2006)</f>
        <v>411</v>
      </c>
      <c r="I1310" s="191">
        <f>IF('9 All Base Data'!L1310="..C","..C",'9 All Base Data'!L1310*Basecase_Pop_2006)</f>
        <v>3</v>
      </c>
      <c r="J1310" s="156">
        <f>IF('9 All Base Data'!$P1310=0,0,('9 All Base Data'!$P1310*Basecase_Pop_2006)/(1+(1/(BaseCase_Mort_AllAdults_30*('9 All Base Data'!$W1310*Basecase_PM10)/10))))</f>
        <v>0.12083222512640004</v>
      </c>
      <c r="K1310" s="156">
        <f>IF('9 All Base Data'!$Q1310=0,0,('9 All Base Data'!$Q1310*Basecase_Pop_2006)/(1+(1/(BaseCase_Mort_Maori_30*('9 All Base Data'!$W1310*Basecase_PM10)/10))))</f>
        <v>0</v>
      </c>
      <c r="L1310" s="179">
        <f>133/(1+1/(BaseCase_Mort_Child_0_1*'9 All Base Data'!$AB$10/10))*IF('9 All Base Data'!$L1310="..C",0,'9 All Base Data'!L1310/'9 All Base Data'!$L$2022)</f>
        <v>4.3763335659156898E-4</v>
      </c>
      <c r="M1310" s="178">
        <f>IF('9 All Base Data'!$R1310="","",IF('9 All Base Data'!$R1310=0,0,('9 All Base Data'!$R1310*Basecase_Pop_2006)/(1+(1/(BaseCase_CardiacHA_All*('9 All Base Data'!$W1310*Basecase_PM10)/10)))))</f>
        <v>1.8270991985787105E-2</v>
      </c>
      <c r="N1310" s="178">
        <f>IF('9 All Base Data'!$S1310="","",IF('9 All Base Data'!$S1310=0,0,('9 All Base Data'!S1310*Basecase_Pop_2006)/(1+(1/(BaseCase_RespHA_All*('9 All Base Data'!$W1310*Basecase_PM10)/10)))))</f>
        <v>1.5170391036213806E-2</v>
      </c>
      <c r="O1310" s="178">
        <f>IF('9 All Base Data'!$T1310="","",IF('9 All Base Data'!$T1310=0,0,('9 All Base Data'!$T1310*Basecase_Pop_2006)/(1+(1/(BaseCase_RespHA_Child_1_4*('9 All Base Data'!$W1310*Basecase_PM10)/10)))))</f>
        <v>1.2026841694112844E-2</v>
      </c>
      <c r="P1310" s="179">
        <f>IF('9 All Base Data'!$U1310="","",IF('9 All Base Data'!$U1310=0,0,('9 All Base Data'!$U1310*Basecase_Pop_2006)/(1+(1/(BaseCase_RespHA_Child_5_14*('9 All Base Data'!$W1310*Basecase_PM10)/10)))))</f>
        <v>8.9394958445737308E-3</v>
      </c>
      <c r="Q1310" s="156">
        <f>IF('7 Base case Results'!$G1310="..C",0,BaseCase_RADs_All*'7 Base case Results'!$G1310*('9 All Base Data'!$V1310*Basecase_PM10)/10)</f>
        <v>273.81170801298697</v>
      </c>
      <c r="R1310" s="189">
        <f t="shared" si="200"/>
        <v>0.43016272144998419</v>
      </c>
      <c r="S1310" s="178">
        <f t="shared" si="201"/>
        <v>0</v>
      </c>
      <c r="T1310" s="179">
        <f t="shared" si="202"/>
        <v>1.5579747494659855E-3</v>
      </c>
      <c r="U1310" s="178">
        <f t="shared" si="203"/>
        <v>1.1602079910974812E-4</v>
      </c>
      <c r="V1310" s="178">
        <f t="shared" si="204"/>
        <v>6.8797723349229607E-5</v>
      </c>
      <c r="W1310" s="178">
        <f t="shared" si="205"/>
        <v>5.454172708280174E-5</v>
      </c>
      <c r="X1310" s="179">
        <f t="shared" si="206"/>
        <v>4.0540613655141867E-5</v>
      </c>
      <c r="Y1310" s="179">
        <f t="shared" si="207"/>
        <v>1.6976325896805193E-2</v>
      </c>
      <c r="Z1310" s="186">
        <f t="shared" si="208"/>
        <v>0.44888184061871439</v>
      </c>
      <c r="AA1310" s="156">
        <f>$J1310*'9 All Base Data'!$Y1310</f>
        <v>2.5125345755474978E-2</v>
      </c>
      <c r="AB1310" s="156">
        <f>$K1310*'9 All Base Data'!$Y1310</f>
        <v>0</v>
      </c>
      <c r="AC1310" s="178">
        <f>$L1310*'9 All Base Data'!$Y1310</f>
        <v>9.0999643406300637E-5</v>
      </c>
      <c r="AD1310" s="178">
        <f>IF($M1310="","",$M1310*'9 All Base Data'!$Y1310)</f>
        <v>3.7991933894968425E-3</v>
      </c>
      <c r="AE1310" s="178">
        <f>IF($N1310="","",$N1310*'9 All Base Data'!$Y1310)</f>
        <v>3.1544674413791964E-3</v>
      </c>
      <c r="AF1310" s="178">
        <f>IF($O1310="","",$O1310*'9 All Base Data'!$Y1310)</f>
        <v>2.5008109847753359E-3</v>
      </c>
      <c r="AG1310" s="178">
        <f>IF($P1310="","",$P1310*'9 All Base Data'!$Y1310)</f>
        <v>1.8588412465266543E-3</v>
      </c>
      <c r="AH1310" s="167">
        <f>$Q1310*'9 All Base Data'!$Y1310</f>
        <v>56.935257366375872</v>
      </c>
      <c r="AI1310" s="178">
        <f>$R1310*'9 All Base Data'!$Y1310</f>
        <v>8.9446230889490927E-2</v>
      </c>
      <c r="AJ1310" s="178">
        <f>$S1310*'9 All Base Data'!$Y1310</f>
        <v>0</v>
      </c>
      <c r="AK1310" s="178">
        <f>$T1310*'9 All Base Data'!$Y1310</f>
        <v>3.2395873052643026E-4</v>
      </c>
      <c r="AL1310" s="178">
        <f>IF($U1310="","",$U1310*'9 All Base Data'!$Y1310)</f>
        <v>2.4124878023304953E-5</v>
      </c>
      <c r="AM1310" s="178">
        <f>IF($V1310="","",$V1310*'9 All Base Data'!$Y1310)</f>
        <v>1.4305509846654654E-5</v>
      </c>
      <c r="AN1310" s="178">
        <f>IF($W1310="","",$W1310*'9 All Base Data'!$Y1310)</f>
        <v>1.1341177815956148E-5</v>
      </c>
      <c r="AO1310" s="178">
        <f>IF($X1310="","",$X1310*'9 All Base Data'!$Y1310)</f>
        <v>8.4298450529983771E-6</v>
      </c>
      <c r="AP1310" s="178">
        <f>$Y1310*'9 All Base Data'!$Y1310</f>
        <v>3.529985956715304E-3</v>
      </c>
      <c r="AQ1310" s="179">
        <f t="shared" si="209"/>
        <v>9.3338605964602625E-2</v>
      </c>
    </row>
    <row r="1311" spans="1:43" x14ac:dyDescent="0.25">
      <c r="A1311" s="124">
        <v>578302</v>
      </c>
      <c r="B1311" s="125" t="s">
        <v>1351</v>
      </c>
      <c r="C1311" s="126" t="s">
        <v>980</v>
      </c>
      <c r="D1311" s="101" t="s">
        <v>2109</v>
      </c>
      <c r="E1311" s="142"/>
      <c r="F1311" s="191" t="str">
        <f>IF('9 All Base Data'!G1311="Rural Centre","Rural",IF('9 All Base Data'!G1311="Rural (Incl.some Off Shore Islands)","Rural",IF('9 All Base Data'!G1311="Inlet-in TA but not in Urban Area","Rural",IF('9 All Base Data'!G1311="Rural (Incl.some Off Shore Islands)","Rural",IF('9 All Base Data'!G1311="Inlet-not in TA","Rural",IF('9 All Base Data'!G1311="Inland Water not in Urban Area","Rural",IF('9 All Base Data'!G1311="Oceanic-in Region but not in TA","Rural",'9 All Base Data'!G1311)))))))</f>
        <v>Masterton</v>
      </c>
      <c r="G1311" s="177">
        <f>IF('9 All Base Data'!I1311="..C","..C",'9 All Base Data'!I1311*Basecase_Pop_2006)</f>
        <v>1413</v>
      </c>
      <c r="H1311" s="177">
        <f>IF('9 All Base Data'!J1311="..C","..C",'9 All Base Data'!J1311*Basecase_Pop_2006)</f>
        <v>975</v>
      </c>
      <c r="I1311" s="191">
        <f>IF('9 All Base Data'!L1311="..C","..C",'9 All Base Data'!L1311*Basecase_Pop_2006)</f>
        <v>15</v>
      </c>
      <c r="J1311" s="156">
        <f>IF('9 All Base Data'!$P1311=0,0,('9 All Base Data'!$P1311*Basecase_Pop_2006)/(1+(1/(BaseCase_Mort_AllAdults_30*('9 All Base Data'!$W1311*Basecase_PM10)/10))))</f>
        <v>2.013870418773334E-2</v>
      </c>
      <c r="K1311" s="156">
        <f>IF('9 All Base Data'!$Q1311=0,0,('9 All Base Data'!$Q1311*Basecase_Pop_2006)/(1+(1/(BaseCase_Mort_Maori_30*('9 All Base Data'!$W1311*Basecase_PM10)/10))))</f>
        <v>0</v>
      </c>
      <c r="L1311" s="179">
        <f>133/(1+1/(BaseCase_Mort_Child_0_1*'9 All Base Data'!$AB$10/10))*IF('9 All Base Data'!$L1311="..C",0,'9 All Base Data'!L1311/'9 All Base Data'!$L$2022)</f>
        <v>2.1881667829578449E-3</v>
      </c>
      <c r="M1311" s="178">
        <f>IF('9 All Base Data'!$R1311="","",IF('9 All Base Data'!$R1311=0,0,('9 All Base Data'!$R1311*Basecase_Pop_2006)/(1+(1/(BaseCase_CardiacHA_All*('9 All Base Data'!$W1311*Basecase_PM10)/10)))))</f>
        <v>0.10779885271614391</v>
      </c>
      <c r="N1311" s="178">
        <f>IF('9 All Base Data'!$S1311="","",IF('9 All Base Data'!$S1311=0,0,('9 All Base Data'!S1311*Basecase_Pop_2006)/(1+(1/(BaseCase_RespHA_All*('9 All Base Data'!$W1311*Basecase_PM10)/10)))))</f>
        <v>0.11832905008246768</v>
      </c>
      <c r="O1311" s="178">
        <f>IF('9 All Base Data'!$T1311="","",IF('9 All Base Data'!$T1311=0,0,('9 All Base Data'!$T1311*Basecase_Pop_2006)/(1+(1/(BaseCase_RespHA_Child_1_4*('9 All Base Data'!$W1311*Basecase_PM10)/10)))))</f>
        <v>0</v>
      </c>
      <c r="P1311" s="179">
        <f>IF('9 All Base Data'!$U1311="","",IF('9 All Base Data'!$U1311=0,0,('9 All Base Data'!$U1311*Basecase_Pop_2006)/(1+(1/(BaseCase_RespHA_Child_5_14*('9 All Base Data'!$W1311*Basecase_PM10)/10)))))</f>
        <v>3.5757983378294923E-2</v>
      </c>
      <c r="Q1311" s="156">
        <f>IF('7 Base case Results'!$G1311="..C",0,BaseCase_RADs_All*'7 Base case Results'!$G1311*('9 All Base Data'!$V1311*Basecase_PM10)/10)</f>
        <v>700.89844822889609</v>
      </c>
      <c r="R1311" s="189">
        <f t="shared" si="200"/>
        <v>7.1693786908330684E-2</v>
      </c>
      <c r="S1311" s="178">
        <f t="shared" si="201"/>
        <v>0</v>
      </c>
      <c r="T1311" s="179">
        <f t="shared" si="202"/>
        <v>7.7898737473299281E-3</v>
      </c>
      <c r="U1311" s="178">
        <f t="shared" si="203"/>
        <v>6.845227147475139E-4</v>
      </c>
      <c r="V1311" s="178">
        <f t="shared" si="204"/>
        <v>5.3662224212399083E-4</v>
      </c>
      <c r="W1311" s="178">
        <f t="shared" si="205"/>
        <v>0</v>
      </c>
      <c r="X1311" s="179">
        <f t="shared" si="206"/>
        <v>1.6216245462056747E-4</v>
      </c>
      <c r="Y1311" s="179">
        <f t="shared" si="207"/>
        <v>4.3455703790191563E-2</v>
      </c>
      <c r="Z1311" s="186">
        <f t="shared" si="208"/>
        <v>0.12416050940272368</v>
      </c>
      <c r="AA1311" s="156">
        <f>$J1311*'9 All Base Data'!$Y1311</f>
        <v>4.187557625912496E-3</v>
      </c>
      <c r="AB1311" s="156">
        <f>$K1311*'9 All Base Data'!$Y1311</f>
        <v>0</v>
      </c>
      <c r="AC1311" s="178">
        <f>$L1311*'9 All Base Data'!$Y1311</f>
        <v>4.549982170315032E-4</v>
      </c>
      <c r="AD1311" s="178">
        <f>IF($M1311="","",$M1311*'9 All Base Data'!$Y1311)</f>
        <v>2.2415240998031369E-2</v>
      </c>
      <c r="AE1311" s="178">
        <f>IF($N1311="","",$N1311*'9 All Base Data'!$Y1311)</f>
        <v>2.4604846042757728E-2</v>
      </c>
      <c r="AF1311" s="178">
        <f>IF($O1311="","",$O1311*'9 All Base Data'!$Y1311)</f>
        <v>0</v>
      </c>
      <c r="AG1311" s="178">
        <f>IF($P1311="","",$P1311*'9 All Base Data'!$Y1311)</f>
        <v>7.4353649861066172E-3</v>
      </c>
      <c r="AH1311" s="167">
        <f>$Q1311*'9 All Base Data'!$Y1311</f>
        <v>145.74188162805999</v>
      </c>
      <c r="AI1311" s="178">
        <f>$R1311*'9 All Base Data'!$Y1311</f>
        <v>1.4907705148248485E-2</v>
      </c>
      <c r="AJ1311" s="178">
        <f>$S1311*'9 All Base Data'!$Y1311</f>
        <v>0</v>
      </c>
      <c r="AK1311" s="178">
        <f>$T1311*'9 All Base Data'!$Y1311</f>
        <v>1.6197936526321515E-3</v>
      </c>
      <c r="AL1311" s="178">
        <f>IF($U1311="","",$U1311*'9 All Base Data'!$Y1311)</f>
        <v>1.4233678033749922E-4</v>
      </c>
      <c r="AM1311" s="178">
        <f>IF($V1311="","",$V1311*'9 All Base Data'!$Y1311)</f>
        <v>1.1158297680390628E-4</v>
      </c>
      <c r="AN1311" s="178">
        <f>IF($W1311="","",$W1311*'9 All Base Data'!$Y1311)</f>
        <v>0</v>
      </c>
      <c r="AO1311" s="178">
        <f>IF($X1311="","",$X1311*'9 All Base Data'!$Y1311)</f>
        <v>3.3719380211993508E-5</v>
      </c>
      <c r="AP1311" s="178">
        <f>$Y1311*'9 All Base Data'!$Y1311</f>
        <v>9.0359966609397206E-3</v>
      </c>
      <c r="AQ1311" s="179">
        <f t="shared" si="209"/>
        <v>2.5817415218961765E-2</v>
      </c>
    </row>
    <row r="1312" spans="1:43" x14ac:dyDescent="0.25">
      <c r="A1312" s="124">
        <v>578401</v>
      </c>
      <c r="B1312" s="125" t="s">
        <v>1352</v>
      </c>
      <c r="C1312" s="126" t="s">
        <v>980</v>
      </c>
      <c r="D1312" s="101" t="s">
        <v>2109</v>
      </c>
      <c r="E1312" s="142"/>
      <c r="F1312" s="191" t="str">
        <f>IF('9 All Base Data'!G1312="Rural Centre","Rural",IF('9 All Base Data'!G1312="Rural (Incl.some Off Shore Islands)","Rural",IF('9 All Base Data'!G1312="Inlet-in TA but not in Urban Area","Rural",IF('9 All Base Data'!G1312="Rural (Incl.some Off Shore Islands)","Rural",IF('9 All Base Data'!G1312="Inlet-not in TA","Rural",IF('9 All Base Data'!G1312="Inland Water not in Urban Area","Rural",IF('9 All Base Data'!G1312="Oceanic-in Region but not in TA","Rural",'9 All Base Data'!G1312)))))))</f>
        <v>Rural</v>
      </c>
      <c r="G1312" s="177">
        <f>IF('9 All Base Data'!I1312="..C","..C",'9 All Base Data'!I1312*Basecase_Pop_2006)</f>
        <v>1569</v>
      </c>
      <c r="H1312" s="177">
        <f>IF('9 All Base Data'!J1312="..C","..C",'9 All Base Data'!J1312*Basecase_Pop_2006)</f>
        <v>1077</v>
      </c>
      <c r="I1312" s="191">
        <f>IF('9 All Base Data'!L1312="..C","..C",'9 All Base Data'!L1312*Basecase_Pop_2006)</f>
        <v>15</v>
      </c>
      <c r="J1312" s="156">
        <f>IF('9 All Base Data'!$P1312=0,0,('9 All Base Data'!$P1312*Basecase_Pop_2006)/(1+(1/(BaseCase_Mort_AllAdults_30*('9 All Base Data'!$W1312*Basecase_PM10)/10))))</f>
        <v>0.15852584320745605</v>
      </c>
      <c r="K1312" s="156">
        <f>IF('9 All Base Data'!$Q1312=0,0,('9 All Base Data'!$Q1312*Basecase_Pop_2006)/(1+(1/(BaseCase_Mort_Maori_30*('9 All Base Data'!$W1312*Basecase_PM10)/10))))</f>
        <v>4.5828301995284919E-2</v>
      </c>
      <c r="L1312" s="179">
        <f>133/(1+1/(BaseCase_Mort_Child_0_1*'9 All Base Data'!$AB$10/10))*IF('9 All Base Data'!$L1312="..C",0,'9 All Base Data'!L1312/'9 All Base Data'!$L$2022)</f>
        <v>2.1881667829578449E-3</v>
      </c>
      <c r="M1312" s="178">
        <f>IF('9 All Base Data'!$R1312="","",IF('9 All Base Data'!$R1312=0,0,('9 All Base Data'!$R1312*Basecase_Pop_2006)/(1+(1/(BaseCase_CardiacHA_All*('9 All Base Data'!$W1312*Basecase_PM10)/10)))))</f>
        <v>5.393806815806812E-2</v>
      </c>
      <c r="N1312" s="178">
        <f>IF('9 All Base Data'!$S1312="","",IF('9 All Base Data'!$S1312=0,0,('9 All Base Data'!S1312*Basecase_Pop_2006)/(1+(1/(BaseCase_RespHA_All*('9 All Base Data'!$W1312*Basecase_PM10)/10)))))</f>
        <v>5.7984529962862651E-2</v>
      </c>
      <c r="O1312" s="178">
        <f>IF('9 All Base Data'!$T1312="","",IF('9 All Base Data'!$T1312=0,0,('9 All Base Data'!$T1312*Basecase_Pop_2006)/(1+(1/(BaseCase_RespHA_Child_1_4*('9 All Base Data'!$W1312*Basecase_PM10)/10)))))</f>
        <v>2.0919870596032574E-2</v>
      </c>
      <c r="P1312" s="179">
        <f>IF('9 All Base Data'!$U1312="","",IF('9 All Base Data'!$U1312=0,0,('9 All Base Data'!$U1312*Basecase_Pop_2006)/(1+(1/(BaseCase_RespHA_Child_5_14*('9 All Base Data'!$W1312*Basecase_PM10)/10)))))</f>
        <v>1.5567774511431666E-2</v>
      </c>
      <c r="Q1312" s="156">
        <f>IF('7 Base case Results'!$G1312="..C",0,BaseCase_RADs_All*'7 Base case Results'!$G1312*('9 All Base Data'!$V1312*Basecase_PM10)/10)</f>
        <v>450.17748000000012</v>
      </c>
      <c r="R1312" s="189">
        <f t="shared" si="200"/>
        <v>0.5643520018185435</v>
      </c>
      <c r="S1312" s="178">
        <f t="shared" si="201"/>
        <v>0.16314875510321433</v>
      </c>
      <c r="T1312" s="179">
        <f t="shared" si="202"/>
        <v>7.7898737473299281E-3</v>
      </c>
      <c r="U1312" s="178">
        <f t="shared" si="203"/>
        <v>3.4250673280373259E-4</v>
      </c>
      <c r="V1312" s="178">
        <f t="shared" si="204"/>
        <v>2.6295984338158213E-4</v>
      </c>
      <c r="W1312" s="178">
        <f t="shared" si="205"/>
        <v>9.487161315300773E-5</v>
      </c>
      <c r="X1312" s="179">
        <f t="shared" si="206"/>
        <v>7.0599857409342601E-5</v>
      </c>
      <c r="Y1312" s="179">
        <f t="shared" si="207"/>
        <v>2.7911003760000008E-2</v>
      </c>
      <c r="Z1312" s="186">
        <f t="shared" si="208"/>
        <v>0.6006583459020588</v>
      </c>
      <c r="AA1312" s="156">
        <f>$J1312*'9 All Base Data'!$Y1312</f>
        <v>1.3808257052575662E-2</v>
      </c>
      <c r="AB1312" s="156">
        <f>$K1312*'9 All Base Data'!$Y1312</f>
        <v>3.9918347786728377E-3</v>
      </c>
      <c r="AC1312" s="178">
        <f>$L1312*'9 All Base Data'!$Y1312</f>
        <v>1.9059838321407741E-4</v>
      </c>
      <c r="AD1312" s="178">
        <f>IF($M1312="","",$M1312*'9 All Base Data'!$Y1312)</f>
        <v>4.6982289762765991E-3</v>
      </c>
      <c r="AE1312" s="178">
        <f>IF($N1312="","",$N1312*'9 All Base Data'!$Y1312)</f>
        <v>5.0506925470327653E-3</v>
      </c>
      <c r="AF1312" s="178">
        <f>IF($O1312="","",$O1312*'9 All Base Data'!$Y1312)</f>
        <v>1.8222073123976958E-3</v>
      </c>
      <c r="AG1312" s="178">
        <f>IF($P1312="","",$P1312*'9 All Base Data'!$Y1312)</f>
        <v>1.3560175920910881E-3</v>
      </c>
      <c r="AH1312" s="167">
        <f>$Q1312*'9 All Base Data'!$Y1312</f>
        <v>39.212321709501381</v>
      </c>
      <c r="AI1312" s="178">
        <f>$R1312*'9 All Base Data'!$Y1312</f>
        <v>4.9157395107169349E-2</v>
      </c>
      <c r="AJ1312" s="178">
        <f>$S1312*'9 All Base Data'!$Y1312</f>
        <v>1.4210931812075302E-2</v>
      </c>
      <c r="AK1312" s="178">
        <f>$T1312*'9 All Base Data'!$Y1312</f>
        <v>6.7853024424211557E-4</v>
      </c>
      <c r="AL1312" s="178">
        <f>IF($U1312="","",$U1312*'9 All Base Data'!$Y1312)</f>
        <v>2.9833753999356404E-5</v>
      </c>
      <c r="AM1312" s="178">
        <f>IF($V1312="","",$V1312*'9 All Base Data'!$Y1312)</f>
        <v>2.2904890700793591E-5</v>
      </c>
      <c r="AN1312" s="178">
        <f>IF($W1312="","",$W1312*'9 All Base Data'!$Y1312)</f>
        <v>8.2637101617235509E-6</v>
      </c>
      <c r="AO1312" s="178">
        <f>IF($X1312="","",$X1312*'9 All Base Data'!$Y1312)</f>
        <v>6.1495397801330842E-6</v>
      </c>
      <c r="AP1312" s="178">
        <f>$Y1312*'9 All Base Data'!$Y1312</f>
        <v>2.4311639459890853E-3</v>
      </c>
      <c r="AQ1312" s="179">
        <f t="shared" si="209"/>
        <v>5.2319827942100702E-2</v>
      </c>
    </row>
    <row r="1313" spans="1:43" x14ac:dyDescent="0.25">
      <c r="A1313" s="124">
        <v>578402</v>
      </c>
      <c r="B1313" s="125" t="s">
        <v>1353</v>
      </c>
      <c r="C1313" s="126" t="s">
        <v>980</v>
      </c>
      <c r="D1313" s="101" t="s">
        <v>2109</v>
      </c>
      <c r="E1313" s="142"/>
      <c r="F1313" s="191" t="str">
        <f>IF('9 All Base Data'!G1313="Rural Centre","Rural",IF('9 All Base Data'!G1313="Rural (Incl.some Off Shore Islands)","Rural",IF('9 All Base Data'!G1313="Inlet-in TA but not in Urban Area","Rural",IF('9 All Base Data'!G1313="Rural (Incl.some Off Shore Islands)","Rural",IF('9 All Base Data'!G1313="Inlet-not in TA","Rural",IF('9 All Base Data'!G1313="Inland Water not in Urban Area","Rural",IF('9 All Base Data'!G1313="Oceanic-in Region but not in TA","Rural",'9 All Base Data'!G1313)))))))</f>
        <v>Rural</v>
      </c>
      <c r="G1313" s="177">
        <f>IF('9 All Base Data'!I1313="..C","..C",'9 All Base Data'!I1313*Basecase_Pop_2006)</f>
        <v>1683</v>
      </c>
      <c r="H1313" s="177">
        <f>IF('9 All Base Data'!J1313="..C","..C",'9 All Base Data'!J1313*Basecase_Pop_2006)</f>
        <v>1122</v>
      </c>
      <c r="I1313" s="191">
        <f>IF('9 All Base Data'!L1313="..C","..C",'9 All Base Data'!L1313*Basecase_Pop_2006)</f>
        <v>15</v>
      </c>
      <c r="J1313" s="156">
        <f>IF('9 All Base Data'!$P1313=0,0,('9 All Base Data'!$P1313*Basecase_Pop_2006)/(1+(1/(BaseCase_Mort_AllAdults_30*('9 All Base Data'!$W1313*Basecase_PM10)/10))))</f>
        <v>8.8069912893031135E-2</v>
      </c>
      <c r="K1313" s="156">
        <f>IF('9 All Base Data'!$Q1313=0,0,('9 All Base Data'!$Q1313*Basecase_Pop_2006)/(1+(1/(BaseCase_Mort_Maori_30*('9 All Base Data'!$W1313*Basecase_PM10)/10))))</f>
        <v>0</v>
      </c>
      <c r="L1313" s="179">
        <f>133/(1+1/(BaseCase_Mort_Child_0_1*'9 All Base Data'!$AB$10/10))*IF('9 All Base Data'!$L1313="..C",0,'9 All Base Data'!L1313/'9 All Base Data'!$L$2022)</f>
        <v>2.1881667829578449E-3</v>
      </c>
      <c r="M1313" s="178">
        <f>IF('9 All Base Data'!$R1313="","",IF('9 All Base Data'!$R1313=0,0,('9 All Base Data'!$R1313*Basecase_Pop_2006)/(1+(1/(BaseCase_CardiacHA_All*('9 All Base Data'!$W1313*Basecase_PM10)/10)))))</f>
        <v>4.7592413080648342E-2</v>
      </c>
      <c r="N1313" s="178">
        <f>IF('9 All Base Data'!$S1313="","",IF('9 All Base Data'!$S1313=0,0,('9 All Base Data'!S1313*Basecase_Pop_2006)/(1+(1/(BaseCase_RespHA_All*('9 All Base Data'!$W1313*Basecase_PM10)/10)))))</f>
        <v>0.15286830626572881</v>
      </c>
      <c r="O1313" s="178">
        <f>IF('9 All Base Data'!$T1313="","",IF('9 All Base Data'!$T1313=0,0,('9 All Base Data'!$T1313*Basecase_Pop_2006)/(1+(1/(BaseCase_RespHA_Child_1_4*('9 All Base Data'!$W1313*Basecase_PM10)/10)))))</f>
        <v>2.6149838245040719E-2</v>
      </c>
      <c r="P1313" s="179">
        <f>IF('9 All Base Data'!$U1313="","",IF('9 All Base Data'!$U1313=0,0,('9 All Base Data'!$U1313*Basecase_Pop_2006)/(1+(1/(BaseCase_RespHA_Child_5_14*('9 All Base Data'!$W1313*Basecase_PM10)/10)))))</f>
        <v>7.7838872557158328E-3</v>
      </c>
      <c r="Q1313" s="156">
        <f>IF('7 Base case Results'!$G1313="..C",0,BaseCase_RADs_All*'7 Base case Results'!$G1313*('9 All Base Data'!$V1313*Basecase_PM10)/10)</f>
        <v>482.88636000000008</v>
      </c>
      <c r="R1313" s="189">
        <f t="shared" si="200"/>
        <v>0.31352888989919087</v>
      </c>
      <c r="S1313" s="178">
        <f t="shared" si="201"/>
        <v>0</v>
      </c>
      <c r="T1313" s="179">
        <f t="shared" si="202"/>
        <v>7.7898737473299281E-3</v>
      </c>
      <c r="U1313" s="178">
        <f t="shared" si="203"/>
        <v>3.0221182306211698E-4</v>
      </c>
      <c r="V1313" s="178">
        <f t="shared" si="204"/>
        <v>6.9325776891508023E-4</v>
      </c>
      <c r="W1313" s="178">
        <f t="shared" si="205"/>
        <v>1.1858951644125966E-4</v>
      </c>
      <c r="X1313" s="179">
        <f t="shared" si="206"/>
        <v>3.52999287046713E-5</v>
      </c>
      <c r="Y1313" s="179">
        <f t="shared" si="207"/>
        <v>2.9938954320000006E-2</v>
      </c>
      <c r="Z1313" s="186">
        <f t="shared" si="208"/>
        <v>0.35225318755849799</v>
      </c>
      <c r="AA1313" s="156">
        <f>$J1313*'9 All Base Data'!$Y1313</f>
        <v>7.6712539180975895E-3</v>
      </c>
      <c r="AB1313" s="156">
        <f>$K1313*'9 All Base Data'!$Y1313</f>
        <v>0</v>
      </c>
      <c r="AC1313" s="178">
        <f>$L1313*'9 All Base Data'!$Y1313</f>
        <v>1.9059838321407741E-4</v>
      </c>
      <c r="AD1313" s="178">
        <f>IF($M1313="","",$M1313*'9 All Base Data'!$Y1313)</f>
        <v>4.1454961555381755E-3</v>
      </c>
      <c r="AE1313" s="178">
        <f>IF($N1313="","",$N1313*'9 All Base Data'!$Y1313)</f>
        <v>1.3315462169450017E-2</v>
      </c>
      <c r="AF1313" s="178">
        <f>IF($O1313="","",$O1313*'9 All Base Data'!$Y1313)</f>
        <v>2.2777591404971199E-3</v>
      </c>
      <c r="AG1313" s="178">
        <f>IF($P1313="","",$P1313*'9 All Base Data'!$Y1313)</f>
        <v>6.7800879604554406E-4</v>
      </c>
      <c r="AH1313" s="167">
        <f>$Q1313*'9 All Base Data'!$Y1313</f>
        <v>42.061400533518686</v>
      </c>
      <c r="AI1313" s="178">
        <f>$R1313*'9 All Base Data'!$Y1313</f>
        <v>2.7309663948427421E-2</v>
      </c>
      <c r="AJ1313" s="178">
        <f>$S1313*'9 All Base Data'!$Y1313</f>
        <v>0</v>
      </c>
      <c r="AK1313" s="178">
        <f>$T1313*'9 All Base Data'!$Y1313</f>
        <v>6.7853024424211557E-4</v>
      </c>
      <c r="AL1313" s="178">
        <f>IF($U1313="","",$U1313*'9 All Base Data'!$Y1313)</f>
        <v>2.6323900587667414E-5</v>
      </c>
      <c r="AM1313" s="178">
        <f>IF($V1313="","",$V1313*'9 All Base Data'!$Y1313)</f>
        <v>6.0385620938455837E-5</v>
      </c>
      <c r="AN1313" s="178">
        <f>IF($W1313="","",$W1313*'9 All Base Data'!$Y1313)</f>
        <v>1.0329637702154438E-5</v>
      </c>
      <c r="AO1313" s="178">
        <f>IF($X1313="","",$X1313*'9 All Base Data'!$Y1313)</f>
        <v>3.0747698900665421E-6</v>
      </c>
      <c r="AP1313" s="178">
        <f>$Y1313*'9 All Base Data'!$Y1313</f>
        <v>2.6078068330781584E-3</v>
      </c>
      <c r="AQ1313" s="179">
        <f t="shared" si="209"/>
        <v>3.0682710547273822E-2</v>
      </c>
    </row>
    <row r="1314" spans="1:43" x14ac:dyDescent="0.25">
      <c r="A1314" s="124">
        <v>578600</v>
      </c>
      <c r="B1314" s="125" t="s">
        <v>1354</v>
      </c>
      <c r="C1314" s="126" t="s">
        <v>980</v>
      </c>
      <c r="D1314" s="101" t="s">
        <v>2109</v>
      </c>
      <c r="E1314" s="142"/>
      <c r="F1314" s="191" t="str">
        <f>IF('9 All Base Data'!G1314="Rural Centre","Rural",IF('9 All Base Data'!G1314="Rural (Incl.some Off Shore Islands)","Rural",IF('9 All Base Data'!G1314="Inlet-in TA but not in Urban Area","Rural",IF('9 All Base Data'!G1314="Rural (Incl.some Off Shore Islands)","Rural",IF('9 All Base Data'!G1314="Inlet-not in TA","Rural",IF('9 All Base Data'!G1314="Inland Water not in Urban Area","Rural",IF('9 All Base Data'!G1314="Oceanic-in Region but not in TA","Rural",'9 All Base Data'!G1314)))))))</f>
        <v>Masterton</v>
      </c>
      <c r="G1314" s="177">
        <f>IF('9 All Base Data'!I1314="..C","..C",'9 All Base Data'!I1314*Basecase_Pop_2006)</f>
        <v>579</v>
      </c>
      <c r="H1314" s="177">
        <f>IF('9 All Base Data'!J1314="..C","..C",'9 All Base Data'!J1314*Basecase_Pop_2006)</f>
        <v>405</v>
      </c>
      <c r="I1314" s="191">
        <f>IF('9 All Base Data'!L1314="..C","..C",'9 All Base Data'!L1314*Basecase_Pop_2006)</f>
        <v>3</v>
      </c>
      <c r="J1314" s="156">
        <f>IF('9 All Base Data'!$P1314=0,0,('9 All Base Data'!$P1314*Basecase_Pop_2006)/(1+(1/(BaseCase_Mort_AllAdults_30*('9 All Base Data'!$W1314*Basecase_PM10)/10))))</f>
        <v>0.11900425015179113</v>
      </c>
      <c r="K1314" s="156">
        <f>IF('9 All Base Data'!$Q1314=0,0,('9 All Base Data'!$Q1314*Basecase_Pop_2006)/(1+(1/(BaseCase_Mort_Maori_30*('9 All Base Data'!$W1314*Basecase_PM10)/10))))</f>
        <v>0</v>
      </c>
      <c r="L1314" s="179">
        <f>133/(1+1/(BaseCase_Mort_Child_0_1*'9 All Base Data'!$AB$10/10))*IF('9 All Base Data'!$L1314="..C",0,'9 All Base Data'!L1314/'9 All Base Data'!$L$2022)</f>
        <v>4.3763335659156898E-4</v>
      </c>
      <c r="M1314" s="178">
        <f>IF('9 All Base Data'!$R1314="","",IF('9 All Base Data'!$R1314=0,0,('9 All Base Data'!$R1314*Basecase_Pop_2006)/(1+(1/(BaseCase_CardiacHA_All*('9 All Base Data'!$W1314*Basecase_PM10)/10)))))</f>
        <v>0.61642205474018252</v>
      </c>
      <c r="N1314" s="178">
        <f>IF('9 All Base Data'!$S1314="","",IF('9 All Base Data'!$S1314=0,0,('9 All Base Data'!S1314*Basecase_Pop_2006)/(1+(1/(BaseCase_RespHA_All*('9 All Base Data'!$W1314*Basecase_PM10)/10)))))</f>
        <v>0.6857330703484551</v>
      </c>
      <c r="O1314" s="178">
        <f>IF('9 All Base Data'!$T1314="","",IF('9 All Base Data'!$T1314=0,0,('9 All Base Data'!$T1314*Basecase_Pop_2006)/(1+(1/(BaseCase_RespHA_Child_1_4*('9 All Base Data'!$W1314*Basecase_PM10)/10)))))</f>
        <v>0.20881971465629057</v>
      </c>
      <c r="P1314" s="179">
        <f>IF('9 All Base Data'!$U1314="","",IF('9 All Base Data'!$U1314=0,0,('9 All Base Data'!$U1314*Basecase_Pop_2006)/(1+(1/(BaseCase_RespHA_Child_5_14*('9 All Base Data'!$W1314*Basecase_PM10)/10)))))</f>
        <v>9.404990403071016E-2</v>
      </c>
      <c r="Q1314" s="156">
        <f>IF('7 Base case Results'!$G1314="..C",0,BaseCase_RADs_All*'7 Base case Results'!$G1314*('9 All Base Data'!$V1314*Basecase_PM10)/10)</f>
        <v>437.72400000000005</v>
      </c>
      <c r="R1314" s="189">
        <f t="shared" si="200"/>
        <v>0.4236551305403764</v>
      </c>
      <c r="S1314" s="178">
        <f t="shared" si="201"/>
        <v>0</v>
      </c>
      <c r="T1314" s="179">
        <f t="shared" si="202"/>
        <v>1.5579747494659855E-3</v>
      </c>
      <c r="U1314" s="178">
        <f t="shared" si="203"/>
        <v>3.9142800476001591E-3</v>
      </c>
      <c r="V1314" s="178">
        <f t="shared" si="204"/>
        <v>3.1097994740302438E-3</v>
      </c>
      <c r="W1314" s="178">
        <f t="shared" si="205"/>
        <v>9.4699740596627772E-4</v>
      </c>
      <c r="X1314" s="179">
        <f t="shared" si="206"/>
        <v>4.2651631477927062E-4</v>
      </c>
      <c r="Y1314" s="179">
        <f t="shared" si="207"/>
        <v>2.7138888000000003E-2</v>
      </c>
      <c r="Z1314" s="186">
        <f t="shared" si="208"/>
        <v>0.4593760728114728</v>
      </c>
      <c r="AA1314" s="156">
        <f>$J1314*'9 All Base Data'!$Y1314</f>
        <v>5.64106961060514E-2</v>
      </c>
      <c r="AB1314" s="156">
        <f>$K1314*'9 All Base Data'!$Y1314</f>
        <v>0</v>
      </c>
      <c r="AC1314" s="178">
        <f>$L1314*'9 All Base Data'!$Y1314</f>
        <v>2.0744807225850712E-4</v>
      </c>
      <c r="AD1314" s="178">
        <f>IF($M1314="","",$M1314*'9 All Base Data'!$Y1314)</f>
        <v>0.29219794384371284</v>
      </c>
      <c r="AE1314" s="178">
        <f>IF($N1314="","",$N1314*'9 All Base Data'!$Y1314)</f>
        <v>0.32505292703374977</v>
      </c>
      <c r="AF1314" s="178">
        <f>IF($O1314="","",$O1314*'9 All Base Data'!$Y1314)</f>
        <v>9.898525010159967E-2</v>
      </c>
      <c r="AG1314" s="178">
        <f>IF($P1314="","",$P1314*'9 All Base Data'!$Y1314)</f>
        <v>4.4581773746001273E-2</v>
      </c>
      <c r="AH1314" s="167">
        <f>$Q1314*'9 All Base Data'!$Y1314</f>
        <v>207.49103927658001</v>
      </c>
      <c r="AI1314" s="178">
        <f>$R1314*'9 All Base Data'!$Y1314</f>
        <v>0.20082207813754296</v>
      </c>
      <c r="AJ1314" s="178">
        <f>$S1314*'9 All Base Data'!$Y1314</f>
        <v>0</v>
      </c>
      <c r="AK1314" s="178">
        <f>$T1314*'9 All Base Data'!$Y1314</f>
        <v>7.3851513724028535E-4</v>
      </c>
      <c r="AL1314" s="178">
        <f>IF($U1314="","",$U1314*'9 All Base Data'!$Y1314)</f>
        <v>1.8554569434075764E-3</v>
      </c>
      <c r="AM1314" s="178">
        <f>IF($V1314="","",$V1314*'9 All Base Data'!$Y1314)</f>
        <v>1.4741150240980552E-3</v>
      </c>
      <c r="AN1314" s="178">
        <f>IF($W1314="","",$W1314*'9 All Base Data'!$Y1314)</f>
        <v>4.4889810921075446E-4</v>
      </c>
      <c r="AO1314" s="178">
        <f>IF($X1314="","",$X1314*'9 All Base Data'!$Y1314)</f>
        <v>2.021783439381158E-4</v>
      </c>
      <c r="AP1314" s="178">
        <f>$Y1314*'9 All Base Data'!$Y1314</f>
        <v>1.286444443514796E-2</v>
      </c>
      <c r="AQ1314" s="179">
        <f t="shared" si="209"/>
        <v>0.21775460967743684</v>
      </c>
    </row>
    <row r="1315" spans="1:43" x14ac:dyDescent="0.25">
      <c r="A1315" s="124">
        <v>578700</v>
      </c>
      <c r="B1315" s="125" t="s">
        <v>1355</v>
      </c>
      <c r="C1315" s="126" t="s">
        <v>980</v>
      </c>
      <c r="D1315" s="101" t="s">
        <v>2109</v>
      </c>
      <c r="E1315" s="142"/>
      <c r="F1315" s="191" t="str">
        <f>IF('9 All Base Data'!G1315="Rural Centre","Rural",IF('9 All Base Data'!G1315="Rural (Incl.some Off Shore Islands)","Rural",IF('9 All Base Data'!G1315="Inlet-in TA but not in Urban Area","Rural",IF('9 All Base Data'!G1315="Rural (Incl.some Off Shore Islands)","Rural",IF('9 All Base Data'!G1315="Inlet-not in TA","Rural",IF('9 All Base Data'!G1315="Inland Water not in Urban Area","Rural",IF('9 All Base Data'!G1315="Oceanic-in Region but not in TA","Rural",'9 All Base Data'!G1315)))))))</f>
        <v>Masterton</v>
      </c>
      <c r="G1315" s="177">
        <f>IF('9 All Base Data'!I1315="..C","..C",'9 All Base Data'!I1315*Basecase_Pop_2006)</f>
        <v>3030</v>
      </c>
      <c r="H1315" s="177">
        <f>IF('9 All Base Data'!J1315="..C","..C",'9 All Base Data'!J1315*Basecase_Pop_2006)</f>
        <v>1827</v>
      </c>
      <c r="I1315" s="191">
        <f>IF('9 All Base Data'!L1315="..C","..C",'9 All Base Data'!L1315*Basecase_Pop_2006)</f>
        <v>33</v>
      </c>
      <c r="J1315" s="156">
        <f>IF('9 All Base Data'!$P1315=0,0,('9 All Base Data'!$P1315*Basecase_Pop_2006)/(1+(1/(BaseCase_Mort_AllAdults_30*('9 All Base Data'!$W1315*Basecase_PM10)/10))))</f>
        <v>4.2841530054644812</v>
      </c>
      <c r="K1315" s="156">
        <f>IF('9 All Base Data'!$Q1315=0,0,('9 All Base Data'!$Q1315*Basecase_Pop_2006)/(1+(1/(BaseCase_Mort_Maori_30*('9 All Base Data'!$W1315*Basecase_PM10)/10))))</f>
        <v>0.36458333333333337</v>
      </c>
      <c r="L1315" s="179">
        <f>133/(1+1/(BaseCase_Mort_Child_0_1*'9 All Base Data'!$AB$10/10))*IF('9 All Base Data'!$L1315="..C",0,'9 All Base Data'!L1315/'9 All Base Data'!$L$2022)</f>
        <v>4.8139669225072592E-3</v>
      </c>
      <c r="M1315" s="178">
        <f>IF('9 All Base Data'!$R1315="","",IF('9 All Base Data'!$R1315=0,0,('9 All Base Data'!$R1315*Basecase_Pop_2006)/(1+(1/(BaseCase_CardiacHA_All*('9 All Base Data'!$W1315*Basecase_PM10)/10)))))</f>
        <v>0.35819119397064658</v>
      </c>
      <c r="N1315" s="178">
        <f>IF('9 All Base Data'!$S1315="","",IF('9 All Base Data'!$S1315=0,0,('9 All Base Data'!S1315*Basecase_Pop_2006)/(1+(1/(BaseCase_RespHA_All*('9 All Base Data'!$W1315*Basecase_PM10)/10)))))</f>
        <v>0.55226824457593693</v>
      </c>
      <c r="O1315" s="178">
        <f>IF('9 All Base Data'!$T1315="","",IF('9 All Base Data'!$T1315=0,0,('9 All Base Data'!$T1315*Basecase_Pop_2006)/(1+(1/(BaseCase_RespHA_Child_1_4*('9 All Base Data'!$W1315*Basecase_PM10)/10)))))</f>
        <v>0.19066147859922183</v>
      </c>
      <c r="P1315" s="179">
        <f>IF('9 All Base Data'!$U1315="","",IF('9 All Base Data'!$U1315=0,0,('9 All Base Data'!$U1315*Basecase_Pop_2006)/(1+(1/(BaseCase_RespHA_Child_5_14*('9 All Base Data'!$W1315*Basecase_PM10)/10)))))</f>
        <v>9.404990403071016E-2</v>
      </c>
      <c r="Q1315" s="156">
        <f>IF('7 Base case Results'!$G1315="..C",0,BaseCase_RADs_All*'7 Base case Results'!$G1315*('9 All Base Data'!$V1315*Basecase_PM10)/10)</f>
        <v>2290.6799999999998</v>
      </c>
      <c r="R1315" s="189">
        <f t="shared" ref="R1315:R1376" si="210">$J1315*BaseCase_Cost_Mort_AllAdults_30/1000000</f>
        <v>15.251584699453554</v>
      </c>
      <c r="S1315" s="178">
        <f t="shared" ref="S1315:S1376" si="211">$K1315*BaseCase_Cost_Mort_Maori_30/1000000</f>
        <v>1.2979166666666668</v>
      </c>
      <c r="T1315" s="179">
        <f t="shared" ref="T1315:T1376" si="212">$L1315*BaseCase_Cost_Mort_Child_0_1/1000000</f>
        <v>1.7137722244125842E-2</v>
      </c>
      <c r="U1315" s="178">
        <f t="shared" ref="U1315:U1376" si="213">IF($M1315="","",$M1315*BaseCase_Cost_CardiacHA_All/1000000)</f>
        <v>2.2745140817136055E-3</v>
      </c>
      <c r="V1315" s="178">
        <f t="shared" ref="V1315:V1376" si="214">IF($N1315="","",$N1315*BaseCase_Cost_RespHA_All/1000000)</f>
        <v>2.5045364891518739E-3</v>
      </c>
      <c r="W1315" s="178">
        <f t="shared" ref="W1315:W1376" si="215">IF($O1315="","",$O1315*BaseCase_Cost_RespHA_Child_1_4/1000000)</f>
        <v>8.6464980544747108E-4</v>
      </c>
      <c r="X1315" s="179">
        <f t="shared" ref="X1315:X1376" si="216">IF($P1315="","",$P1315*BaseCase_Cost_RespHA_Child_5_14/1000000)</f>
        <v>4.2651631477927062E-4</v>
      </c>
      <c r="Y1315" s="179">
        <f t="shared" ref="Y1315:Y1376" si="217">$Q1315*BaseCase_Cost_RADs_All/1000000</f>
        <v>0.14202216000000001</v>
      </c>
      <c r="Z1315" s="186">
        <f t="shared" si="208"/>
        <v>15.415523632268545</v>
      </c>
      <c r="AA1315" s="156">
        <f>$J1315*'9 All Base Data'!$Y1315</f>
        <v>2.0307850598178505</v>
      </c>
      <c r="AB1315" s="156">
        <f>$K1315*'9 All Base Data'!$Y1315</f>
        <v>0.17282071519097222</v>
      </c>
      <c r="AC1315" s="178">
        <f>$L1315*'9 All Base Data'!$Y1315</f>
        <v>2.2819287948435785E-3</v>
      </c>
      <c r="AD1315" s="178">
        <f>IF($M1315="","",$M1315*'9 All Base Data'!$Y1315)</f>
        <v>0.16979069709837366</v>
      </c>
      <c r="AE1315" s="178">
        <f>IF($N1315="","",$N1315*'9 All Base Data'!$Y1315)</f>
        <v>0.26178759224194609</v>
      </c>
      <c r="AF1315" s="178">
        <f>IF($O1315="","",$O1315*'9 All Base Data'!$Y1315)</f>
        <v>9.0377837049286661E-2</v>
      </c>
      <c r="AG1315" s="178">
        <f>IF($P1315="","",$P1315*'9 All Base Data'!$Y1315)</f>
        <v>4.4581773746001273E-2</v>
      </c>
      <c r="AH1315" s="167">
        <f>$Q1315*'9 All Base Data'!$Y1315</f>
        <v>1085.8339361105998</v>
      </c>
      <c r="AI1315" s="178">
        <f>$R1315*'9 All Base Data'!$Y1315</f>
        <v>7.2295948129515484</v>
      </c>
      <c r="AJ1315" s="178">
        <f>$S1315*'9 All Base Data'!$Y1315</f>
        <v>0.61524174607986115</v>
      </c>
      <c r="AK1315" s="178">
        <f>$T1315*'9 All Base Data'!$Y1315</f>
        <v>8.1236665096431401E-3</v>
      </c>
      <c r="AL1315" s="178">
        <f>IF($U1315="","",$U1315*'9 All Base Data'!$Y1315)</f>
        <v>1.0781709265746725E-3</v>
      </c>
      <c r="AM1315" s="178">
        <f>IF($V1315="","",$V1315*'9 All Base Data'!$Y1315)</f>
        <v>1.1872067308172254E-3</v>
      </c>
      <c r="AN1315" s="178">
        <f>IF($W1315="","",$W1315*'9 All Base Data'!$Y1315)</f>
        <v>4.0986349101851502E-4</v>
      </c>
      <c r="AO1315" s="178">
        <f>IF($X1315="","",$X1315*'9 All Base Data'!$Y1315)</f>
        <v>2.021783439381158E-4</v>
      </c>
      <c r="AP1315" s="178">
        <f>$Y1315*'9 All Base Data'!$Y1315</f>
        <v>6.7321704038857205E-2</v>
      </c>
      <c r="AQ1315" s="179">
        <f t="shared" si="209"/>
        <v>7.3073055611574409</v>
      </c>
    </row>
    <row r="1316" spans="1:43" x14ac:dyDescent="0.25">
      <c r="A1316" s="124">
        <v>578800</v>
      </c>
      <c r="B1316" s="125" t="s">
        <v>1356</v>
      </c>
      <c r="C1316" s="126" t="s">
        <v>980</v>
      </c>
      <c r="D1316" s="101" t="s">
        <v>2109</v>
      </c>
      <c r="E1316" s="142"/>
      <c r="F1316" s="191" t="str">
        <f>IF('9 All Base Data'!G1316="Rural Centre","Rural",IF('9 All Base Data'!G1316="Rural (Incl.some Off Shore Islands)","Rural",IF('9 All Base Data'!G1316="Inlet-in TA but not in Urban Area","Rural",IF('9 All Base Data'!G1316="Rural (Incl.some Off Shore Islands)","Rural",IF('9 All Base Data'!G1316="Inlet-not in TA","Rural",IF('9 All Base Data'!G1316="Inland Water not in Urban Area","Rural",IF('9 All Base Data'!G1316="Oceanic-in Region but not in TA","Rural",'9 All Base Data'!G1316)))))))</f>
        <v>Masterton</v>
      </c>
      <c r="G1316" s="177">
        <f>IF('9 All Base Data'!I1316="..C","..C",'9 All Base Data'!I1316*Basecase_Pop_2006)</f>
        <v>3576</v>
      </c>
      <c r="H1316" s="177">
        <f>IF('9 All Base Data'!J1316="..C","..C",'9 All Base Data'!J1316*Basecase_Pop_2006)</f>
        <v>2085</v>
      </c>
      <c r="I1316" s="191">
        <f>IF('9 All Base Data'!L1316="..C","..C",'9 All Base Data'!L1316*Basecase_Pop_2006)</f>
        <v>57</v>
      </c>
      <c r="J1316" s="156">
        <f>IF('9 All Base Data'!$P1316=0,0,('9 All Base Data'!$P1316*Basecase_Pop_2006)/(1+(1/(BaseCase_Mort_AllAdults_30*('9 All Base Data'!$W1316*Basecase_PM10)/10))))</f>
        <v>2.4990892531876141</v>
      </c>
      <c r="K1316" s="156">
        <f>IF('9 All Base Data'!$Q1316=0,0,('9 All Base Data'!$Q1316*Basecase_Pop_2006)/(1+(1/(BaseCase_Mort_Maori_30*('9 All Base Data'!$W1316*Basecase_PM10)/10))))</f>
        <v>0.4375</v>
      </c>
      <c r="L1316" s="179">
        <f>133/(1+1/(BaseCase_Mort_Child_0_1*'9 All Base Data'!$AB$10/10))*IF('9 All Base Data'!$L1316="..C",0,'9 All Base Data'!L1316/'9 All Base Data'!$L$2022)</f>
        <v>8.3150337752398093E-3</v>
      </c>
      <c r="M1316" s="178">
        <f>IF('9 All Base Data'!$R1316="","",IF('9 All Base Data'!$R1316=0,0,('9 All Base Data'!$R1316*Basecase_Pop_2006)/(1+(1/(BaseCase_CardiacHA_All*('9 All Base Data'!$W1316*Basecase_PM10)/10)))))</f>
        <v>0.64696548988496638</v>
      </c>
      <c r="N1316" s="178">
        <f>IF('9 All Base Data'!$S1316="","",IF('9 All Base Data'!$S1316=0,0,('9 All Base Data'!S1316*Basecase_Pop_2006)/(1+(1/(BaseCase_RespHA_All*('9 All Base Data'!$W1316*Basecase_PM10)/10)))))</f>
        <v>1.0078895463510851</v>
      </c>
      <c r="O1316" s="178">
        <f>IF('9 All Base Data'!$T1316="","",IF('9 All Base Data'!$T1316=0,0,('9 All Base Data'!$T1316*Basecase_Pop_2006)/(1+(1/(BaseCase_RespHA_Child_1_4*('9 All Base Data'!$W1316*Basecase_PM10)/10)))))</f>
        <v>0.31776913099870302</v>
      </c>
      <c r="P1316" s="179">
        <f>IF('9 All Base Data'!$U1316="","",IF('9 All Base Data'!$U1316=0,0,('9 All Base Data'!$U1316*Basecase_Pop_2006)/(1+(1/(BaseCase_RespHA_Child_5_14*('9 All Base Data'!$W1316*Basecase_PM10)/10)))))</f>
        <v>0.29558541266794619</v>
      </c>
      <c r="Q1316" s="156">
        <f>IF('7 Base case Results'!$G1316="..C",0,BaseCase_RADs_All*'7 Base case Results'!$G1316*('9 All Base Data'!$V1316*Basecase_PM10)/10)</f>
        <v>2703.4560000000001</v>
      </c>
      <c r="R1316" s="189">
        <f t="shared" si="210"/>
        <v>8.8967577413479066</v>
      </c>
      <c r="S1316" s="178">
        <f t="shared" si="211"/>
        <v>1.5575000000000001</v>
      </c>
      <c r="T1316" s="179">
        <f t="shared" si="212"/>
        <v>2.9601520239853723E-2</v>
      </c>
      <c r="U1316" s="178">
        <f t="shared" si="213"/>
        <v>4.1082308607695364E-3</v>
      </c>
      <c r="V1316" s="178">
        <f t="shared" si="214"/>
        <v>4.5707790927021702E-3</v>
      </c>
      <c r="W1316" s="178">
        <f t="shared" si="215"/>
        <v>1.4410830090791182E-3</v>
      </c>
      <c r="X1316" s="179">
        <f t="shared" si="216"/>
        <v>1.3404798464491359E-3</v>
      </c>
      <c r="Y1316" s="179">
        <f t="shared" si="217"/>
        <v>0.16761427200000001</v>
      </c>
      <c r="Z1316" s="186">
        <f t="shared" ref="Z1316:Z1377" si="218">SUM(R1316,T1316:V1316,Y1316)</f>
        <v>9.1026525435412324</v>
      </c>
      <c r="AA1316" s="156">
        <f>$J1316*'9 All Base Data'!$Y1316</f>
        <v>1.1846246182270797</v>
      </c>
      <c r="AB1316" s="156">
        <f>$K1316*'9 All Base Data'!$Y1316</f>
        <v>0.20738485822916666</v>
      </c>
      <c r="AC1316" s="178">
        <f>$L1316*'9 All Base Data'!$Y1316</f>
        <v>3.9415133729116345E-3</v>
      </c>
      <c r="AD1316" s="178">
        <f>IF($M1316="","",$M1316*'9 All Base Data'!$Y1316)</f>
        <v>0.30667622034047337</v>
      </c>
      <c r="AE1316" s="178">
        <f>IF($N1316="","",$N1316*'9 All Base Data'!$Y1316)</f>
        <v>0.47776235584155169</v>
      </c>
      <c r="AF1316" s="178">
        <f>IF($O1316="","",$O1316*'9 All Base Data'!$Y1316)</f>
        <v>0.15062972841547775</v>
      </c>
      <c r="AG1316" s="178">
        <f>IF($P1316="","",$P1316*'9 All Base Data'!$Y1316)</f>
        <v>0.14011414605886113</v>
      </c>
      <c r="AH1316" s="167">
        <f>$Q1316*'9 All Base Data'!$Y1316</f>
        <v>1281.49906123152</v>
      </c>
      <c r="AI1316" s="178">
        <f>$R1316*'9 All Base Data'!$Y1316</f>
        <v>4.2172636408884037</v>
      </c>
      <c r="AJ1316" s="178">
        <f>$S1316*'9 All Base Data'!$Y1316</f>
        <v>0.73829009529583334</v>
      </c>
      <c r="AK1316" s="178">
        <f>$T1316*'9 All Base Data'!$Y1316</f>
        <v>1.403178760756542E-2</v>
      </c>
      <c r="AL1316" s="178">
        <f>IF($U1316="","",$U1316*'9 All Base Data'!$Y1316)</f>
        <v>1.9473939991620059E-3</v>
      </c>
      <c r="AM1316" s="178">
        <f>IF($V1316="","",$V1316*'9 All Base Data'!$Y1316)</f>
        <v>2.1666522837414368E-3</v>
      </c>
      <c r="AN1316" s="178">
        <f>IF($W1316="","",$W1316*'9 All Base Data'!$Y1316)</f>
        <v>6.8310581836419156E-4</v>
      </c>
      <c r="AO1316" s="178">
        <f>IF($X1316="","",$X1316*'9 All Base Data'!$Y1316)</f>
        <v>6.3541765237693512E-4</v>
      </c>
      <c r="AP1316" s="178">
        <f>$Y1316*'9 All Base Data'!$Y1316</f>
        <v>7.9452941796354246E-2</v>
      </c>
      <c r="AQ1316" s="179">
        <f t="shared" ref="AQ1316:AQ1377" si="219">SUM(AI1316,AK1316:AM1316,AP1316)</f>
        <v>4.3148624165752265</v>
      </c>
    </row>
    <row r="1317" spans="1:43" x14ac:dyDescent="0.25">
      <c r="A1317" s="124">
        <v>578901</v>
      </c>
      <c r="B1317" s="125" t="s">
        <v>1357</v>
      </c>
      <c r="C1317" s="126" t="s">
        <v>980</v>
      </c>
      <c r="D1317" s="101" t="s">
        <v>2109</v>
      </c>
      <c r="E1317" s="142"/>
      <c r="F1317" s="191" t="str">
        <f>IF('9 All Base Data'!G1317="Rural Centre","Rural",IF('9 All Base Data'!G1317="Rural (Incl.some Off Shore Islands)","Rural",IF('9 All Base Data'!G1317="Inlet-in TA but not in Urban Area","Rural",IF('9 All Base Data'!G1317="Rural (Incl.some Off Shore Islands)","Rural",IF('9 All Base Data'!G1317="Inlet-not in TA","Rural",IF('9 All Base Data'!G1317="Inland Water not in Urban Area","Rural",IF('9 All Base Data'!G1317="Oceanic-in Region but not in TA","Rural",'9 All Base Data'!G1317)))))))</f>
        <v>Masterton</v>
      </c>
      <c r="G1317" s="177">
        <f>IF('9 All Base Data'!I1317="..C","..C",'9 All Base Data'!I1317*Basecase_Pop_2006)</f>
        <v>2367</v>
      </c>
      <c r="H1317" s="177">
        <f>IF('9 All Base Data'!J1317="..C","..C",'9 All Base Data'!J1317*Basecase_Pop_2006)</f>
        <v>1491</v>
      </c>
      <c r="I1317" s="191">
        <f>IF('9 All Base Data'!L1317="..C","..C",'9 All Base Data'!L1317*Basecase_Pop_2006)</f>
        <v>21</v>
      </c>
      <c r="J1317" s="156">
        <f>IF('9 All Base Data'!$P1317=0,0,('9 All Base Data'!$P1317*Basecase_Pop_2006)/(1+(1/(BaseCase_Mort_AllAdults_30*('9 All Base Data'!$W1317*Basecase_PM10)/10))))</f>
        <v>2.4098360655737707</v>
      </c>
      <c r="K1317" s="156">
        <f>IF('9 All Base Data'!$Q1317=0,0,('9 All Base Data'!$Q1317*Basecase_Pop_2006)/(1+(1/(BaseCase_Mort_Maori_30*('9 All Base Data'!$W1317*Basecase_PM10)/10))))</f>
        <v>1.1666666666666667</v>
      </c>
      <c r="L1317" s="179">
        <f>133/(1+1/(BaseCase_Mort_Child_0_1*'9 All Base Data'!$AB$10/10))*IF('9 All Base Data'!$L1317="..C",0,'9 All Base Data'!L1317/'9 All Base Data'!$L$2022)</f>
        <v>3.0634334961409829E-3</v>
      </c>
      <c r="M1317" s="178">
        <f>IF('9 All Base Data'!$R1317="","",IF('9 All Base Data'!$R1317=0,0,('9 All Base Data'!$R1317*Basecase_Pop_2006)/(1+(1/(BaseCase_CardiacHA_All*('9 All Base Data'!$W1317*Basecase_PM10)/10)))))</f>
        <v>0.41094803649345502</v>
      </c>
      <c r="N1317" s="178">
        <f>IF('9 All Base Data'!$S1317="","",IF('9 All Base Data'!$S1317=0,0,('9 All Base Data'!S1317*Basecase_Pop_2006)/(1+(1/(BaseCase_RespHA_All*('9 All Base Data'!$W1317*Basecase_PM10)/10)))))</f>
        <v>0.53385930309007235</v>
      </c>
      <c r="O1317" s="178">
        <f>IF('9 All Base Data'!$T1317="","",IF('9 All Base Data'!$T1317=0,0,('9 All Base Data'!$T1317*Basecase_Pop_2006)/(1+(1/(BaseCase_RespHA_Child_1_4*('9 All Base Data'!$W1317*Basecase_PM10)/10)))))</f>
        <v>9.9870298313878086E-2</v>
      </c>
      <c r="P1317" s="179">
        <f>IF('9 All Base Data'!$U1317="","",IF('9 All Base Data'!$U1317=0,0,('9 All Base Data'!$U1317*Basecase_Pop_2006)/(1+(1/(BaseCase_RespHA_Child_5_14*('9 All Base Data'!$W1317*Basecase_PM10)/10)))))</f>
        <v>0.10748560460652588</v>
      </c>
      <c r="Q1317" s="156">
        <f>IF('7 Base case Results'!$G1317="..C",0,BaseCase_RADs_All*'7 Base case Results'!$G1317*('9 All Base Data'!$V1317*Basecase_PM10)/10)</f>
        <v>1789.4520000000005</v>
      </c>
      <c r="R1317" s="189">
        <f t="shared" si="210"/>
        <v>8.5790163934426236</v>
      </c>
      <c r="S1317" s="178">
        <f t="shared" si="211"/>
        <v>4.1533333333333333</v>
      </c>
      <c r="T1317" s="179">
        <f t="shared" si="212"/>
        <v>1.09058232462619E-2</v>
      </c>
      <c r="U1317" s="178">
        <f t="shared" si="213"/>
        <v>2.6095200317334394E-3</v>
      </c>
      <c r="V1317" s="178">
        <f t="shared" si="214"/>
        <v>2.4210519395134779E-3</v>
      </c>
      <c r="W1317" s="178">
        <f t="shared" si="215"/>
        <v>4.5291180285343712E-4</v>
      </c>
      <c r="X1317" s="179">
        <f t="shared" si="216"/>
        <v>4.8744721689059485E-4</v>
      </c>
      <c r="Y1317" s="179">
        <f t="shared" si="217"/>
        <v>0.11094602400000003</v>
      </c>
      <c r="Z1317" s="186">
        <f t="shared" si="218"/>
        <v>8.7058988126601324</v>
      </c>
      <c r="AA1317" s="156">
        <f>$J1317*'9 All Base Data'!$Y1317</f>
        <v>1.142316596147541</v>
      </c>
      <c r="AB1317" s="156">
        <f>$K1317*'9 All Base Data'!$Y1317</f>
        <v>0.55302628861111114</v>
      </c>
      <c r="AC1317" s="178">
        <f>$L1317*'9 All Base Data'!$Y1317</f>
        <v>1.45213650580955E-3</v>
      </c>
      <c r="AD1317" s="178">
        <f>IF($M1317="","",$M1317*'9 All Base Data'!$Y1317)</f>
        <v>0.19479862922914187</v>
      </c>
      <c r="AE1317" s="178">
        <f>IF($N1317="","",$N1317*'9 All Base Data'!$Y1317)</f>
        <v>0.25306133916721457</v>
      </c>
      <c r="AF1317" s="178">
        <f>IF($O1317="","",$O1317*'9 All Base Data'!$Y1317)</f>
        <v>4.7340771787721572E-2</v>
      </c>
      <c r="AG1317" s="178">
        <f>IF($P1317="","",$P1317*'9 All Base Data'!$Y1317)</f>
        <v>5.0950598566858588E-2</v>
      </c>
      <c r="AH1317" s="167">
        <f>$Q1317*'9 All Base Data'!$Y1317</f>
        <v>848.2405698923402</v>
      </c>
      <c r="AI1317" s="178">
        <f>$R1317*'9 All Base Data'!$Y1317</f>
        <v>4.0666470822852459</v>
      </c>
      <c r="AJ1317" s="178">
        <f>$S1317*'9 All Base Data'!$Y1317</f>
        <v>1.9687735874555554</v>
      </c>
      <c r="AK1317" s="178">
        <f>$T1317*'9 All Base Data'!$Y1317</f>
        <v>5.1696059606819982E-3</v>
      </c>
      <c r="AL1317" s="178">
        <f>IF($U1317="","",$U1317*'9 All Base Data'!$Y1317)</f>
        <v>1.236971295605051E-3</v>
      </c>
      <c r="AM1317" s="178">
        <f>IF($V1317="","",$V1317*'9 All Base Data'!$Y1317)</f>
        <v>1.1476331731233179E-3</v>
      </c>
      <c r="AN1317" s="178">
        <f>IF($W1317="","",$W1317*'9 All Base Data'!$Y1317)</f>
        <v>2.1469040005731734E-4</v>
      </c>
      <c r="AO1317" s="178">
        <f>IF($X1317="","",$X1317*'9 All Base Data'!$Y1317)</f>
        <v>2.310609645007037E-4</v>
      </c>
      <c r="AP1317" s="178">
        <f>$Y1317*'9 All Base Data'!$Y1317</f>
        <v>5.2590915333325092E-2</v>
      </c>
      <c r="AQ1317" s="179">
        <f t="shared" si="219"/>
        <v>4.1267922080479815</v>
      </c>
    </row>
    <row r="1318" spans="1:43" x14ac:dyDescent="0.25">
      <c r="A1318" s="124">
        <v>578902</v>
      </c>
      <c r="B1318" s="125" t="s">
        <v>1358</v>
      </c>
      <c r="C1318" s="126" t="s">
        <v>980</v>
      </c>
      <c r="D1318" s="101" t="s">
        <v>2109</v>
      </c>
      <c r="E1318" s="142"/>
      <c r="F1318" s="191" t="str">
        <f>IF('9 All Base Data'!G1318="Rural Centre","Rural",IF('9 All Base Data'!G1318="Rural (Incl.some Off Shore Islands)","Rural",IF('9 All Base Data'!G1318="Inlet-in TA but not in Urban Area","Rural",IF('9 All Base Data'!G1318="Rural (Incl.some Off Shore Islands)","Rural",IF('9 All Base Data'!G1318="Inlet-not in TA","Rural",IF('9 All Base Data'!G1318="Inland Water not in Urban Area","Rural",IF('9 All Base Data'!G1318="Oceanic-in Region but not in TA","Rural",'9 All Base Data'!G1318)))))))</f>
        <v>Masterton</v>
      </c>
      <c r="G1318" s="177">
        <f>IF('9 All Base Data'!I1318="..C","..C",'9 All Base Data'!I1318*Basecase_Pop_2006)</f>
        <v>2991</v>
      </c>
      <c r="H1318" s="177">
        <f>IF('9 All Base Data'!J1318="..C","..C",'9 All Base Data'!J1318*Basecase_Pop_2006)</f>
        <v>1791</v>
      </c>
      <c r="I1318" s="191">
        <f>IF('9 All Base Data'!L1318="..C","..C",'9 All Base Data'!L1318*Basecase_Pop_2006)</f>
        <v>39</v>
      </c>
      <c r="J1318" s="156">
        <f>IF('9 All Base Data'!$P1318=0,0,('9 All Base Data'!$P1318*Basecase_Pop_2006)/(1+(1/(BaseCase_Mort_AllAdults_30*('9 All Base Data'!$W1318*Basecase_PM10)/10))))</f>
        <v>1.3685488767455982</v>
      </c>
      <c r="K1318" s="156">
        <f>IF('9 All Base Data'!$Q1318=0,0,('9 All Base Data'!$Q1318*Basecase_Pop_2006)/(1+(1/(BaseCase_Mort_Maori_30*('9 All Base Data'!$W1318*Basecase_PM10)/10))))</f>
        <v>0.14583333333333334</v>
      </c>
      <c r="L1318" s="179">
        <f>133/(1+1/(BaseCase_Mort_Child_0_1*'9 All Base Data'!$AB$10/10))*IF('9 All Base Data'!$L1318="..C",0,'9 All Base Data'!L1318/'9 All Base Data'!$L$2022)</f>
        <v>5.6892336356903963E-3</v>
      </c>
      <c r="M1318" s="178">
        <f>IF('9 All Base Data'!$R1318="","",IF('9 All Base Data'!$R1318=0,0,('9 All Base Data'!$R1318*Basecase_Pop_2006)/(1+(1/(BaseCase_CardiacHA_All*('9 All Base Data'!$W1318*Basecase_PM10)/10)))))</f>
        <v>0.4359381197937327</v>
      </c>
      <c r="N1318" s="178">
        <f>IF('9 All Base Data'!$S1318="","",IF('9 All Base Data'!$S1318=0,0,('9 All Base Data'!S1318*Basecase_Pop_2006)/(1+(1/(BaseCase_RespHA_All*('9 All Base Data'!$W1318*Basecase_PM10)/10)))))</f>
        <v>0.75936883629191332</v>
      </c>
      <c r="O1318" s="178">
        <f>IF('9 All Base Data'!$T1318="","",IF('9 All Base Data'!$T1318=0,0,('9 All Base Data'!$T1318*Basecase_Pop_2006)/(1+(1/(BaseCase_RespHA_Child_1_4*('9 All Base Data'!$W1318*Basecase_PM10)/10)))))</f>
        <v>0.16342412451361871</v>
      </c>
      <c r="P1318" s="179">
        <f>IF('9 All Base Data'!$U1318="","",IF('9 All Base Data'!$U1318=0,0,('9 All Base Data'!$U1318*Basecase_Pop_2006)/(1+(1/(BaseCase_RespHA_Child_5_14*('9 All Base Data'!$W1318*Basecase_PM10)/10)))))</f>
        <v>0.13435700575815737</v>
      </c>
      <c r="Q1318" s="156">
        <f>IF('7 Base case Results'!$G1318="..C",0,BaseCase_RADs_All*'7 Base case Results'!$G1318*('9 All Base Data'!$V1318*Basecase_PM10)/10)</f>
        <v>2261.1960000000004</v>
      </c>
      <c r="R1318" s="189">
        <f t="shared" si="210"/>
        <v>4.8720340012143302</v>
      </c>
      <c r="S1318" s="178">
        <f t="shared" si="211"/>
        <v>0.51916666666666667</v>
      </c>
      <c r="T1318" s="179">
        <f t="shared" si="212"/>
        <v>2.0253671743057811E-2</v>
      </c>
      <c r="U1318" s="178">
        <f t="shared" si="213"/>
        <v>2.7682070606902024E-3</v>
      </c>
      <c r="V1318" s="178">
        <f t="shared" si="214"/>
        <v>3.4437376725838268E-3</v>
      </c>
      <c r="W1318" s="178">
        <f t="shared" si="215"/>
        <v>7.4112840466926085E-4</v>
      </c>
      <c r="X1318" s="179">
        <f t="shared" si="216"/>
        <v>6.0930902111324368E-4</v>
      </c>
      <c r="Y1318" s="179">
        <f t="shared" si="217"/>
        <v>0.14019415200000004</v>
      </c>
      <c r="Z1318" s="186">
        <f t="shared" si="218"/>
        <v>5.0386937696906626</v>
      </c>
      <c r="AA1318" s="156">
        <f>$J1318*'9 All Base Data'!$Y1318</f>
        <v>0.64872300521959125</v>
      </c>
      <c r="AB1318" s="156">
        <f>$K1318*'9 All Base Data'!$Y1318</f>
        <v>6.9128286076388892E-2</v>
      </c>
      <c r="AC1318" s="178">
        <f>$L1318*'9 All Base Data'!$Y1318</f>
        <v>2.6968249393605924E-3</v>
      </c>
      <c r="AD1318" s="178">
        <f>IF($M1318="","",$M1318*'9 All Base Data'!$Y1318)</f>
        <v>0.20664449181740052</v>
      </c>
      <c r="AE1318" s="178">
        <f>IF($N1318="","",$N1318*'9 All Base Data'!$Y1318)</f>
        <v>0.35995793933267589</v>
      </c>
      <c r="AF1318" s="178">
        <f>IF($O1318="","",$O1318*'9 All Base Data'!$Y1318)</f>
        <v>7.7466717470817126E-2</v>
      </c>
      <c r="AG1318" s="178">
        <f>IF($P1318="","",$P1318*'9 All Base Data'!$Y1318)</f>
        <v>6.3688248208573245E-2</v>
      </c>
      <c r="AH1318" s="167">
        <f>$Q1318*'9 All Base Data'!$Y1318</f>
        <v>1071.8578557448202</v>
      </c>
      <c r="AI1318" s="178">
        <f>$R1318*'9 All Base Data'!$Y1318</f>
        <v>2.309453898581745</v>
      </c>
      <c r="AJ1318" s="178">
        <f>$S1318*'9 All Base Data'!$Y1318</f>
        <v>0.24609669843194443</v>
      </c>
      <c r="AK1318" s="178">
        <f>$T1318*'9 All Base Data'!$Y1318</f>
        <v>9.6006967841237092E-3</v>
      </c>
      <c r="AL1318" s="178">
        <f>IF($U1318="","",$U1318*'9 All Base Data'!$Y1318)</f>
        <v>1.3121925230404931E-3</v>
      </c>
      <c r="AM1318" s="178">
        <f>IF($V1318="","",$V1318*'9 All Base Data'!$Y1318)</f>
        <v>1.6324092548736851E-3</v>
      </c>
      <c r="AN1318" s="178">
        <f>IF($W1318="","",$W1318*'9 All Base Data'!$Y1318)</f>
        <v>3.5131156373015569E-4</v>
      </c>
      <c r="AO1318" s="178">
        <f>IF($X1318="","",$X1318*'9 All Base Data'!$Y1318)</f>
        <v>2.8882620562587966E-4</v>
      </c>
      <c r="AP1318" s="178">
        <f>$Y1318*'9 All Base Data'!$Y1318</f>
        <v>6.6455187056178852E-2</v>
      </c>
      <c r="AQ1318" s="179">
        <f t="shared" si="219"/>
        <v>2.3884543841999619</v>
      </c>
    </row>
    <row r="1319" spans="1:43" x14ac:dyDescent="0.25">
      <c r="A1319" s="124">
        <v>579000</v>
      </c>
      <c r="B1319" s="125" t="s">
        <v>1359</v>
      </c>
      <c r="C1319" s="126" t="s">
        <v>980</v>
      </c>
      <c r="D1319" s="101" t="s">
        <v>2109</v>
      </c>
      <c r="E1319" s="142"/>
      <c r="F1319" s="191" t="str">
        <f>IF('9 All Base Data'!G1319="Rural Centre","Rural",IF('9 All Base Data'!G1319="Rural (Incl.some Off Shore Islands)","Rural",IF('9 All Base Data'!G1319="Inlet-in TA but not in Urban Area","Rural",IF('9 All Base Data'!G1319="Rural (Incl.some Off Shore Islands)","Rural",IF('9 All Base Data'!G1319="Inlet-not in TA","Rural",IF('9 All Base Data'!G1319="Inland Water not in Urban Area","Rural",IF('9 All Base Data'!G1319="Oceanic-in Region but not in TA","Rural",'9 All Base Data'!G1319)))))))</f>
        <v>Masterton</v>
      </c>
      <c r="G1319" s="177">
        <f>IF('9 All Base Data'!I1319="..C","..C",'9 All Base Data'!I1319*Basecase_Pop_2006)</f>
        <v>1380</v>
      </c>
      <c r="H1319" s="177">
        <f>IF('9 All Base Data'!J1319="..C","..C",'9 All Base Data'!J1319*Basecase_Pop_2006)</f>
        <v>888</v>
      </c>
      <c r="I1319" s="191">
        <f>IF('9 All Base Data'!L1319="..C","..C",'9 All Base Data'!L1319*Basecase_Pop_2006)</f>
        <v>15</v>
      </c>
      <c r="J1319" s="156">
        <f>IF('9 All Base Data'!$P1319=0,0,('9 All Base Data'!$P1319*Basecase_Pop_2006)/(1+(1/(BaseCase_Mort_AllAdults_30*('9 All Base Data'!$W1319*Basecase_PM10)/10))))</f>
        <v>1.3685488767455982</v>
      </c>
      <c r="K1319" s="156">
        <f>IF('9 All Base Data'!$Q1319=0,0,('9 All Base Data'!$Q1319*Basecase_Pop_2006)/(1+(1/(BaseCase_Mort_Maori_30*('9 All Base Data'!$W1319*Basecase_PM10)/10))))</f>
        <v>0.21875</v>
      </c>
      <c r="L1319" s="179">
        <f>133/(1+1/(BaseCase_Mort_Child_0_1*'9 All Base Data'!$AB$10/10))*IF('9 All Base Data'!$L1319="..C",0,'9 All Base Data'!L1319/'9 All Base Data'!$L$2022)</f>
        <v>2.1881667829578449E-3</v>
      </c>
      <c r="M1319" s="178">
        <f>IF('9 All Base Data'!$R1319="","",IF('9 All Base Data'!$R1319=0,0,('9 All Base Data'!$R1319*Basecase_Pop_2006)/(1+(1/(BaseCase_CardiacHA_All*('9 All Base Data'!$W1319*Basecase_PM10)/10)))))</f>
        <v>0.27766759222530746</v>
      </c>
      <c r="N1319" s="178">
        <f>IF('9 All Base Data'!$S1319="","",IF('9 All Base Data'!$S1319=0,0,('9 All Base Data'!S1319*Basecase_Pop_2006)/(1+(1/(BaseCase_RespHA_All*('9 All Base Data'!$W1319*Basecase_PM10)/10)))))</f>
        <v>0.35437212360289289</v>
      </c>
      <c r="O1319" s="178">
        <f>IF('9 All Base Data'!$T1319="","",IF('9 All Base Data'!$T1319=0,0,('9 All Base Data'!$T1319*Basecase_Pop_2006)/(1+(1/(BaseCase_RespHA_Child_1_4*('9 All Base Data'!$W1319*Basecase_PM10)/10)))))</f>
        <v>9.9870298313878086E-2</v>
      </c>
      <c r="P1319" s="179">
        <f>IF('9 All Base Data'!$U1319="","",IF('9 All Base Data'!$U1319=0,0,('9 All Base Data'!$U1319*Basecase_Pop_2006)/(1+(1/(BaseCase_RespHA_Child_5_14*('9 All Base Data'!$W1319*Basecase_PM10)/10)))))</f>
        <v>1.3435700575815735E-2</v>
      </c>
      <c r="Q1319" s="156">
        <f>IF('7 Base case Results'!$G1319="..C",0,BaseCase_RADs_All*'7 Base case Results'!$G1319*('9 All Base Data'!$V1319*Basecase_PM10)/10)</f>
        <v>1043.2800000000002</v>
      </c>
      <c r="R1319" s="189">
        <f t="shared" si="210"/>
        <v>4.8720340012143302</v>
      </c>
      <c r="S1319" s="178">
        <f t="shared" si="211"/>
        <v>0.77875000000000005</v>
      </c>
      <c r="T1319" s="179">
        <f t="shared" si="212"/>
        <v>7.7898737473299281E-3</v>
      </c>
      <c r="U1319" s="178">
        <f t="shared" si="213"/>
        <v>1.7631892106307022E-3</v>
      </c>
      <c r="V1319" s="178">
        <f t="shared" si="214"/>
        <v>1.6070775805391193E-3</v>
      </c>
      <c r="W1319" s="178">
        <f t="shared" si="215"/>
        <v>4.5291180285343712E-4</v>
      </c>
      <c r="X1319" s="179">
        <f t="shared" si="216"/>
        <v>6.0930902111324356E-5</v>
      </c>
      <c r="Y1319" s="179">
        <f t="shared" si="217"/>
        <v>6.4683360000000009E-2</v>
      </c>
      <c r="Z1319" s="186">
        <f t="shared" si="218"/>
        <v>4.9478775017528305</v>
      </c>
      <c r="AA1319" s="156">
        <f>$J1319*'9 All Base Data'!$Y1319</f>
        <v>0.64872300521959125</v>
      </c>
      <c r="AB1319" s="156">
        <f>$K1319*'9 All Base Data'!$Y1319</f>
        <v>0.10369242911458333</v>
      </c>
      <c r="AC1319" s="178">
        <f>$L1319*'9 All Base Data'!$Y1319</f>
        <v>1.0372403612925356E-3</v>
      </c>
      <c r="AD1319" s="178">
        <f>IF($M1319="","",$M1319*'9 All Base Data'!$Y1319)</f>
        <v>0.13162069542509588</v>
      </c>
      <c r="AE1319" s="178">
        <f>IF($N1319="","",$N1319*'9 All Base Data'!$Y1319)</f>
        <v>0.1679803716885821</v>
      </c>
      <c r="AF1319" s="178">
        <f>IF($O1319="","",$O1319*'9 All Base Data'!$Y1319)</f>
        <v>4.7340771787721572E-2</v>
      </c>
      <c r="AG1319" s="178">
        <f>IF($P1319="","",$P1319*'9 All Base Data'!$Y1319)</f>
        <v>6.3688248208573234E-3</v>
      </c>
      <c r="AH1319" s="167">
        <f>$Q1319*'9 All Base Data'!$Y1319</f>
        <v>494.53822832760005</v>
      </c>
      <c r="AI1319" s="178">
        <f>$R1319*'9 All Base Data'!$Y1319</f>
        <v>2.309453898581745</v>
      </c>
      <c r="AJ1319" s="178">
        <f>$S1319*'9 All Base Data'!$Y1319</f>
        <v>0.36914504764791667</v>
      </c>
      <c r="AK1319" s="178">
        <f>$T1319*'9 All Base Data'!$Y1319</f>
        <v>3.6925756862014269E-3</v>
      </c>
      <c r="AL1319" s="178">
        <f>IF($U1319="","",$U1319*'9 All Base Data'!$Y1319)</f>
        <v>8.3579141594935873E-4</v>
      </c>
      <c r="AM1319" s="178">
        <f>IF($V1319="","",$V1319*'9 All Base Data'!$Y1319)</f>
        <v>7.6179098560771982E-4</v>
      </c>
      <c r="AN1319" s="178">
        <f>IF($W1319="","",$W1319*'9 All Base Data'!$Y1319)</f>
        <v>2.1469040005731734E-4</v>
      </c>
      <c r="AO1319" s="178">
        <f>IF($X1319="","",$X1319*'9 All Base Data'!$Y1319)</f>
        <v>2.8882620562587962E-5</v>
      </c>
      <c r="AP1319" s="178">
        <f>$Y1319*'9 All Base Data'!$Y1319</f>
        <v>3.0661370156311204E-2</v>
      </c>
      <c r="AQ1319" s="179">
        <f t="shared" si="219"/>
        <v>2.3454054268258147</v>
      </c>
    </row>
    <row r="1320" spans="1:43" x14ac:dyDescent="0.25">
      <c r="A1320" s="124">
        <v>579100</v>
      </c>
      <c r="B1320" s="125" t="s">
        <v>1360</v>
      </c>
      <c r="C1320" s="126" t="s">
        <v>980</v>
      </c>
      <c r="D1320" s="101" t="s">
        <v>2109</v>
      </c>
      <c r="E1320" s="142"/>
      <c r="F1320" s="191" t="str">
        <f>IF('9 All Base Data'!G1320="Rural Centre","Rural",IF('9 All Base Data'!G1320="Rural (Incl.some Off Shore Islands)","Rural",IF('9 All Base Data'!G1320="Inlet-in TA but not in Urban Area","Rural",IF('9 All Base Data'!G1320="Rural (Incl.some Off Shore Islands)","Rural",IF('9 All Base Data'!G1320="Inlet-not in TA","Rural",IF('9 All Base Data'!G1320="Inland Water not in Urban Area","Rural",IF('9 All Base Data'!G1320="Oceanic-in Region but not in TA","Rural",'9 All Base Data'!G1320)))))))</f>
        <v>Masterton</v>
      </c>
      <c r="G1320" s="177">
        <f>IF('9 All Base Data'!I1320="..C","..C",'9 All Base Data'!I1320*Basecase_Pop_2006)</f>
        <v>282</v>
      </c>
      <c r="H1320" s="177">
        <f>IF('9 All Base Data'!J1320="..C","..C",'9 All Base Data'!J1320*Basecase_Pop_2006)</f>
        <v>147</v>
      </c>
      <c r="I1320" s="191">
        <f>IF('9 All Base Data'!L1320="..C","..C",'9 All Base Data'!L1320*Basecase_Pop_2006)</f>
        <v>6</v>
      </c>
      <c r="J1320" s="156">
        <f>IF('9 All Base Data'!$P1320=0,0,('9 All Base Data'!$P1320*Basecase_Pop_2006)/(1+(1/(BaseCase_Mort_AllAdults_30*('9 All Base Data'!$W1320*Basecase_PM10)/10))))</f>
        <v>0.95203400121432902</v>
      </c>
      <c r="K1320" s="156">
        <f>IF('9 All Base Data'!$Q1320=0,0,('9 All Base Data'!$Q1320*Basecase_Pop_2006)/(1+(1/(BaseCase_Mort_Maori_30*('9 All Base Data'!$W1320*Basecase_PM10)/10))))</f>
        <v>0.14583333333333334</v>
      </c>
      <c r="L1320" s="179">
        <f>133/(1+1/(BaseCase_Mort_Child_0_1*'9 All Base Data'!$AB$10/10))*IF('9 All Base Data'!$L1320="..C",0,'9 All Base Data'!L1320/'9 All Base Data'!$L$2022)</f>
        <v>8.7526671318313796E-4</v>
      </c>
      <c r="M1320" s="178">
        <f>IF('9 All Base Data'!$R1320="","",IF('9 All Base Data'!$R1320=0,0,('9 All Base Data'!$R1320*Basecase_Pop_2006)/(1+(1/(BaseCase_CardiacHA_All*('9 All Base Data'!$W1320*Basecase_PM10)/10)))))</f>
        <v>2.2213407378024595E-2</v>
      </c>
      <c r="N1320" s="178">
        <f>IF('9 All Base Data'!$S1320="","",IF('9 All Base Data'!$S1320=0,0,('9 All Base Data'!S1320*Basecase_Pop_2006)/(1+(1/(BaseCase_RespHA_All*('9 All Base Data'!$W1320*Basecase_PM10)/10)))))</f>
        <v>7.8238001314924407E-2</v>
      </c>
      <c r="O1320" s="178">
        <f>IF('9 All Base Data'!$T1320="","",IF('9 All Base Data'!$T1320=0,0,('9 All Base Data'!$T1320*Basecase_Pop_2006)/(1+(1/(BaseCase_RespHA_Child_1_4*('9 All Base Data'!$W1320*Basecase_PM10)/10)))))</f>
        <v>4.5395590142671867E-2</v>
      </c>
      <c r="P1320" s="179">
        <f>IF('9 All Base Data'!$U1320="","",IF('9 All Base Data'!$U1320=0,0,('9 All Base Data'!$U1320*Basecase_Pop_2006)/(1+(1/(BaseCase_RespHA_Child_5_14*('9 All Base Data'!$W1320*Basecase_PM10)/10)))))</f>
        <v>0</v>
      </c>
      <c r="Q1320" s="156">
        <f>IF('7 Base case Results'!$G1320="..C",0,BaseCase_RADs_All*'7 Base case Results'!$G1320*('9 All Base Data'!$V1320*Basecase_PM10)/10)</f>
        <v>213.19200000000001</v>
      </c>
      <c r="R1320" s="189">
        <f t="shared" si="210"/>
        <v>3.3892410443230112</v>
      </c>
      <c r="S1320" s="178">
        <f t="shared" si="211"/>
        <v>0.51916666666666667</v>
      </c>
      <c r="T1320" s="179">
        <f t="shared" si="212"/>
        <v>3.1159494989319711E-3</v>
      </c>
      <c r="U1320" s="178">
        <f t="shared" si="213"/>
        <v>1.4105513685045619E-4</v>
      </c>
      <c r="V1320" s="178">
        <f t="shared" si="214"/>
        <v>3.5480933596318223E-4</v>
      </c>
      <c r="W1320" s="178">
        <f t="shared" si="215"/>
        <v>2.0586900129701693E-4</v>
      </c>
      <c r="X1320" s="179">
        <f t="shared" si="216"/>
        <v>0</v>
      </c>
      <c r="Y1320" s="179">
        <f t="shared" si="217"/>
        <v>1.3217904000000001E-2</v>
      </c>
      <c r="Z1320" s="186">
        <f t="shared" si="218"/>
        <v>3.4060707622947568</v>
      </c>
      <c r="AA1320" s="156">
        <f>$J1320*'9 All Base Data'!$Y1320</f>
        <v>0.4512855688484112</v>
      </c>
      <c r="AB1320" s="156">
        <f>$K1320*'9 All Base Data'!$Y1320</f>
        <v>6.9128286076388892E-2</v>
      </c>
      <c r="AC1320" s="178">
        <f>$L1320*'9 All Base Data'!$Y1320</f>
        <v>4.1489614451701423E-4</v>
      </c>
      <c r="AD1320" s="178">
        <f>IF($M1320="","",$M1320*'9 All Base Data'!$Y1320)</f>
        <v>1.052965563400767E-2</v>
      </c>
      <c r="AE1320" s="178">
        <f>IF($N1320="","",$N1320*'9 All Base Data'!$Y1320)</f>
        <v>3.7086575567609033E-2</v>
      </c>
      <c r="AF1320" s="178">
        <f>IF($O1320="","",$O1320*'9 All Base Data'!$Y1320)</f>
        <v>2.1518532630782537E-2</v>
      </c>
      <c r="AG1320" s="178">
        <f>IF($P1320="","",$P1320*'9 All Base Data'!$Y1320)</f>
        <v>0</v>
      </c>
      <c r="AH1320" s="167">
        <f>$Q1320*'9 All Base Data'!$Y1320</f>
        <v>101.05781187564</v>
      </c>
      <c r="AI1320" s="178">
        <f>$R1320*'9 All Base Data'!$Y1320</f>
        <v>1.6065766251003437</v>
      </c>
      <c r="AJ1320" s="178">
        <f>$S1320*'9 All Base Data'!$Y1320</f>
        <v>0.24609669843194443</v>
      </c>
      <c r="AK1320" s="178">
        <f>$T1320*'9 All Base Data'!$Y1320</f>
        <v>1.4770302744805707E-3</v>
      </c>
      <c r="AL1320" s="178">
        <f>IF($U1320="","",$U1320*'9 All Base Data'!$Y1320)</f>
        <v>6.6863313275948707E-5</v>
      </c>
      <c r="AM1320" s="178">
        <f>IF($V1320="","",$V1320*'9 All Base Data'!$Y1320)</f>
        <v>1.6818762019910698E-4</v>
      </c>
      <c r="AN1320" s="178">
        <f>IF($W1320="","",$W1320*'9 All Base Data'!$Y1320)</f>
        <v>9.7586545480598811E-5</v>
      </c>
      <c r="AO1320" s="178">
        <f>IF($X1320="","",$X1320*'9 All Base Data'!$Y1320)</f>
        <v>0</v>
      </c>
      <c r="AP1320" s="178">
        <f>$Y1320*'9 All Base Data'!$Y1320</f>
        <v>6.2655843362896804E-3</v>
      </c>
      <c r="AQ1320" s="179">
        <f t="shared" si="219"/>
        <v>1.6145542906445891</v>
      </c>
    </row>
    <row r="1321" spans="1:43" x14ac:dyDescent="0.25">
      <c r="A1321" s="124">
        <v>579200</v>
      </c>
      <c r="B1321" s="125" t="s">
        <v>1361</v>
      </c>
      <c r="C1321" s="126" t="s">
        <v>980</v>
      </c>
      <c r="D1321" s="101" t="s">
        <v>2109</v>
      </c>
      <c r="E1321" s="142"/>
      <c r="F1321" s="191" t="str">
        <f>IF('9 All Base Data'!G1321="Rural Centre","Rural",IF('9 All Base Data'!G1321="Rural (Incl.some Off Shore Islands)","Rural",IF('9 All Base Data'!G1321="Inlet-in TA but not in Urban Area","Rural",IF('9 All Base Data'!G1321="Rural (Incl.some Off Shore Islands)","Rural",IF('9 All Base Data'!G1321="Inlet-not in TA","Rural",IF('9 All Base Data'!G1321="Inland Water not in Urban Area","Rural",IF('9 All Base Data'!G1321="Oceanic-in Region but not in TA","Rural",'9 All Base Data'!G1321)))))))</f>
        <v>Masterton</v>
      </c>
      <c r="G1321" s="177">
        <f>IF('9 All Base Data'!I1321="..C","..C",'9 All Base Data'!I1321*Basecase_Pop_2006)</f>
        <v>3930</v>
      </c>
      <c r="H1321" s="177">
        <f>IF('9 All Base Data'!J1321="..C","..C",'9 All Base Data'!J1321*Basecase_Pop_2006)</f>
        <v>2619</v>
      </c>
      <c r="I1321" s="191">
        <f>IF('9 All Base Data'!L1321="..C","..C",'9 All Base Data'!L1321*Basecase_Pop_2006)</f>
        <v>42</v>
      </c>
      <c r="J1321" s="156">
        <f>IF('9 All Base Data'!$P1321=0,0,('9 All Base Data'!$P1321*Basecase_Pop_2006)/(1+(1/(BaseCase_Mort_AllAdults_30*('9 All Base Data'!$W1321*Basecase_PM10)/10))))</f>
        <v>2.9751062537947782E-2</v>
      </c>
      <c r="K1321" s="156">
        <f>IF('9 All Base Data'!$Q1321=0,0,('9 All Base Data'!$Q1321*Basecase_Pop_2006)/(1+(1/(BaseCase_Mort_Maori_30*('9 All Base Data'!$W1321*Basecase_PM10)/10))))</f>
        <v>0</v>
      </c>
      <c r="L1321" s="179">
        <f>133/(1+1/(BaseCase_Mort_Child_0_1*'9 All Base Data'!$AB$10/10))*IF('9 All Base Data'!$L1321="..C",0,'9 All Base Data'!L1321/'9 All Base Data'!$L$2022)</f>
        <v>6.1268669922819657E-3</v>
      </c>
      <c r="M1321" s="178">
        <f>IF('9 All Base Data'!$R1321="","",IF('9 All Base Data'!$R1321=0,0,('9 All Base Data'!$R1321*Basecase_Pop_2006)/(1+(1/(BaseCase_CardiacHA_All*('9 All Base Data'!$W1321*Basecase_PM10)/10)))))</f>
        <v>0.84688615628718777</v>
      </c>
      <c r="N1321" s="178">
        <f>IF('9 All Base Data'!$S1321="","",IF('9 All Base Data'!$S1321=0,0,('9 All Base Data'!S1321*Basecase_Pop_2006)/(1+(1/(BaseCase_RespHA_All*('9 All Base Data'!$W1321*Basecase_PM10)/10)))))</f>
        <v>0.97567389875082211</v>
      </c>
      <c r="O1321" s="178">
        <f>IF('9 All Base Data'!$T1321="","",IF('9 All Base Data'!$T1321=0,0,('9 All Base Data'!$T1321*Basecase_Pop_2006)/(1+(1/(BaseCase_RespHA_Child_1_4*('9 All Base Data'!$W1321*Basecase_PM10)/10)))))</f>
        <v>0.30869001297016868</v>
      </c>
      <c r="P1321" s="179">
        <f>IF('9 All Base Data'!$U1321="","",IF('9 All Base Data'!$U1321=0,0,('9 All Base Data'!$U1321*Basecase_Pop_2006)/(1+(1/(BaseCase_RespHA_Child_5_14*('9 All Base Data'!$W1321*Basecase_PM10)/10)))))</f>
        <v>0.17466410748560457</v>
      </c>
      <c r="Q1321" s="156">
        <f>IF('7 Base case Results'!$G1321="..C",0,BaseCase_RADs_All*'7 Base case Results'!$G1321*('9 All Base Data'!$V1321*Basecase_PM10)/10)</f>
        <v>2971.0800000000004</v>
      </c>
      <c r="R1321" s="189">
        <f t="shared" si="210"/>
        <v>0.1059137826350941</v>
      </c>
      <c r="S1321" s="178">
        <f t="shared" si="211"/>
        <v>0</v>
      </c>
      <c r="T1321" s="179">
        <f t="shared" si="212"/>
        <v>2.18116464925238E-2</v>
      </c>
      <c r="U1321" s="178">
        <f t="shared" si="213"/>
        <v>5.3777270924236431E-3</v>
      </c>
      <c r="V1321" s="178">
        <f t="shared" si="214"/>
        <v>4.424681130834978E-3</v>
      </c>
      <c r="W1321" s="178">
        <f t="shared" si="215"/>
        <v>1.399909208819715E-3</v>
      </c>
      <c r="X1321" s="179">
        <f t="shared" si="216"/>
        <v>7.9210172744721675E-4</v>
      </c>
      <c r="Y1321" s="179">
        <f t="shared" si="217"/>
        <v>0.18420696000000003</v>
      </c>
      <c r="Z1321" s="186">
        <f t="shared" si="218"/>
        <v>0.32173479735087651</v>
      </c>
      <c r="AA1321" s="156">
        <f>$J1321*'9 All Base Data'!$Y1321</f>
        <v>1.410267402651285E-2</v>
      </c>
      <c r="AB1321" s="156">
        <f>$K1321*'9 All Base Data'!$Y1321</f>
        <v>0</v>
      </c>
      <c r="AC1321" s="178">
        <f>$L1321*'9 All Base Data'!$Y1321</f>
        <v>2.9042730116191E-3</v>
      </c>
      <c r="AD1321" s="178">
        <f>IF($M1321="","",$M1321*'9 All Base Data'!$Y1321)</f>
        <v>0.40144312104654239</v>
      </c>
      <c r="AE1321" s="178">
        <f>IF($N1321="","",$N1321*'9 All Base Data'!$Y1321)</f>
        <v>0.46249141296077151</v>
      </c>
      <c r="AF1321" s="178">
        <f>IF($O1321="","",$O1321*'9 All Base Data'!$Y1321)</f>
        <v>0.14632602188932126</v>
      </c>
      <c r="AG1321" s="178">
        <f>IF($P1321="","",$P1321*'9 All Base Data'!$Y1321)</f>
        <v>8.279472267114521E-2</v>
      </c>
      <c r="AH1321" s="167">
        <f>$Q1321*'9 All Base Data'!$Y1321</f>
        <v>1408.3588676286001</v>
      </c>
      <c r="AI1321" s="178">
        <f>$R1321*'9 All Base Data'!$Y1321</f>
        <v>5.0205519534385741E-2</v>
      </c>
      <c r="AJ1321" s="178">
        <f>$S1321*'9 All Base Data'!$Y1321</f>
        <v>0</v>
      </c>
      <c r="AK1321" s="178">
        <f>$T1321*'9 All Base Data'!$Y1321</f>
        <v>1.0339211921363996E-2</v>
      </c>
      <c r="AL1321" s="178">
        <f>IF($U1321="","",$U1321*'9 All Base Data'!$Y1321)</f>
        <v>2.5491638186455447E-3</v>
      </c>
      <c r="AM1321" s="178">
        <f>IF($V1321="","",$V1321*'9 All Base Data'!$Y1321)</f>
        <v>2.0973985577770987E-3</v>
      </c>
      <c r="AN1321" s="178">
        <f>IF($W1321="","",$W1321*'9 All Base Data'!$Y1321)</f>
        <v>6.6358850926807184E-4</v>
      </c>
      <c r="AO1321" s="178">
        <f>IF($X1321="","",$X1321*'9 All Base Data'!$Y1321)</f>
        <v>3.7547406731364353E-4</v>
      </c>
      <c r="AP1321" s="178">
        <f>$Y1321*'9 All Base Data'!$Y1321</f>
        <v>8.7318249792973215E-2</v>
      </c>
      <c r="AQ1321" s="179">
        <f t="shared" si="219"/>
        <v>0.1525095436251456</v>
      </c>
    </row>
    <row r="1322" spans="1:43" x14ac:dyDescent="0.25">
      <c r="A1322" s="124">
        <v>579400</v>
      </c>
      <c r="B1322" s="125" t="s">
        <v>1362</v>
      </c>
      <c r="C1322" s="126" t="s">
        <v>980</v>
      </c>
      <c r="D1322" s="101" t="s">
        <v>2110</v>
      </c>
      <c r="E1322" s="142"/>
      <c r="F1322" s="191" t="str">
        <f>IF('9 All Base Data'!G1322="Rural Centre","Rural",IF('9 All Base Data'!G1322="Rural (Incl.some Off Shore Islands)","Rural",IF('9 All Base Data'!G1322="Inlet-in TA but not in Urban Area","Rural",IF('9 All Base Data'!G1322="Rural (Incl.some Off Shore Islands)","Rural",IF('9 All Base Data'!G1322="Inlet-not in TA","Rural",IF('9 All Base Data'!G1322="Inland Water not in Urban Area","Rural",IF('9 All Base Data'!G1322="Oceanic-in Region but not in TA","Rural",'9 All Base Data'!G1322)))))))</f>
        <v>Rural</v>
      </c>
      <c r="G1322" s="177">
        <f>IF('9 All Base Data'!I1322="..C","..C",'9 All Base Data'!I1322*Basecase_Pop_2006)</f>
        <v>477</v>
      </c>
      <c r="H1322" s="177">
        <f>IF('9 All Base Data'!J1322="..C","..C",'9 All Base Data'!J1322*Basecase_Pop_2006)</f>
        <v>270</v>
      </c>
      <c r="I1322" s="191">
        <f>IF('9 All Base Data'!L1322="..C","..C",'9 All Base Data'!L1322*Basecase_Pop_2006)</f>
        <v>6</v>
      </c>
      <c r="J1322" s="156">
        <f>IF('9 All Base Data'!$P1322=0,0,('9 All Base Data'!$P1322*Basecase_Pop_2006)/(1+(1/(BaseCase_Mort_AllAdults_30*('9 All Base Data'!$W1322*Basecase_PM10)/10))))</f>
        <v>2.8710791603128154</v>
      </c>
      <c r="K1322" s="156">
        <f>IF('9 All Base Data'!$Q1322=0,0,('9 All Base Data'!$Q1322*Basecase_Pop_2006)/(1+(1/(BaseCase_Mort_Maori_30*('9 All Base Data'!$W1322*Basecase_PM10)/10))))</f>
        <v>0.2749698119717095</v>
      </c>
      <c r="L1322" s="179">
        <f>133/(1+1/(BaseCase_Mort_Child_0_1*'9 All Base Data'!$AB$10/10))*IF('9 All Base Data'!$L1322="..C",0,'9 All Base Data'!L1322/'9 All Base Data'!$L$2022)</f>
        <v>8.7526671318313796E-4</v>
      </c>
      <c r="M1322" s="178">
        <f>IF('9 All Base Data'!$R1322="","",IF('9 All Base Data'!$R1322=0,0,('9 All Base Data'!$R1322*Basecase_Pop_2006)/(1+(1/(BaseCase_CardiacHA_All*('9 All Base Data'!$W1322*Basecase_PM10)/10)))))</f>
        <v>1.4277723924194501E-2</v>
      </c>
      <c r="N1322" s="178">
        <f>IF('9 All Base Data'!$S1322="","",IF('9 All Base Data'!$S1322=0,0,('9 All Base Data'!S1322*Basecase_Pop_2006)/(1+(1/(BaseCase_RespHA_All*('9 All Base Data'!$W1322*Basecase_PM10)/10)))))</f>
        <v>2.6356604528573933E-2</v>
      </c>
      <c r="O1322" s="178">
        <f>IF('9 All Base Data'!$T1322="","",IF('9 All Base Data'!$T1322=0,0,('9 All Base Data'!$T1322*Basecase_Pop_2006)/(1+(1/(BaseCase_RespHA_Child_1_4*('9 All Base Data'!$W1322*Basecase_PM10)/10)))))</f>
        <v>0</v>
      </c>
      <c r="P1322" s="179">
        <f>IF('9 All Base Data'!$U1322="","",IF('9 All Base Data'!$U1322=0,0,('9 All Base Data'!$U1322*Basecase_Pop_2006)/(1+(1/(BaseCase_RespHA_Child_5_14*('9 All Base Data'!$W1322*Basecase_PM10)/10)))))</f>
        <v>7.7838872557158328E-3</v>
      </c>
      <c r="Q1322" s="156">
        <f>IF('7 Base case Results'!$G1322="..C",0,BaseCase_RADs_All*'7 Base case Results'!$G1322*('9 All Base Data'!$V1322*Basecase_PM10)/10)</f>
        <v>136.86084</v>
      </c>
      <c r="R1322" s="189">
        <f t="shared" si="210"/>
        <v>10.221041810713622</v>
      </c>
      <c r="S1322" s="178">
        <f t="shared" si="211"/>
        <v>0.97889253061928572</v>
      </c>
      <c r="T1322" s="179">
        <f t="shared" si="212"/>
        <v>3.1159494989319711E-3</v>
      </c>
      <c r="U1322" s="178">
        <f t="shared" si="213"/>
        <v>9.0663546918635078E-5</v>
      </c>
      <c r="V1322" s="178">
        <f t="shared" si="214"/>
        <v>1.1952720153708279E-4</v>
      </c>
      <c r="W1322" s="178">
        <f t="shared" si="215"/>
        <v>0</v>
      </c>
      <c r="X1322" s="179">
        <f t="shared" si="216"/>
        <v>3.52999287046713E-5</v>
      </c>
      <c r="Y1322" s="179">
        <f t="shared" si="217"/>
        <v>8.4853720799999994E-3</v>
      </c>
      <c r="Z1322" s="186">
        <f t="shared" si="218"/>
        <v>10.232853323041011</v>
      </c>
      <c r="AA1322" s="156">
        <f>$J1322*'9 All Base Data'!$Y1322</f>
        <v>0.25008287772998145</v>
      </c>
      <c r="AB1322" s="156">
        <f>$K1322*'9 All Base Data'!$Y1322</f>
        <v>2.3951008672037023E-2</v>
      </c>
      <c r="AC1322" s="178">
        <f>$L1322*'9 All Base Data'!$Y1322</f>
        <v>7.623935328563096E-5</v>
      </c>
      <c r="AD1322" s="178">
        <f>IF($M1322="","",$M1322*'9 All Base Data'!$Y1322)</f>
        <v>1.2436488466614525E-3</v>
      </c>
      <c r="AE1322" s="178">
        <f>IF($N1322="","",$N1322*'9 All Base Data'!$Y1322)</f>
        <v>2.2957693395603477E-3</v>
      </c>
      <c r="AF1322" s="178">
        <f>IF($O1322="","",$O1322*'9 All Base Data'!$Y1322)</f>
        <v>0</v>
      </c>
      <c r="AG1322" s="178">
        <f>IF($P1322="","",$P1322*'9 All Base Data'!$Y1322)</f>
        <v>6.7800879604554406E-4</v>
      </c>
      <c r="AH1322" s="167">
        <f>$Q1322*'9 All Base Data'!$Y1322</f>
        <v>11.92114560575663</v>
      </c>
      <c r="AI1322" s="178">
        <f>$R1322*'9 All Base Data'!$Y1322</f>
        <v>0.89029504471873389</v>
      </c>
      <c r="AJ1322" s="178">
        <f>$S1322*'9 All Base Data'!$Y1322</f>
        <v>8.5265590872451794E-2</v>
      </c>
      <c r="AK1322" s="178">
        <f>$T1322*'9 All Base Data'!$Y1322</f>
        <v>2.7141209769684623E-4</v>
      </c>
      <c r="AL1322" s="178">
        <f>IF($U1322="","",$U1322*'9 All Base Data'!$Y1322)</f>
        <v>7.8971701763002238E-6</v>
      </c>
      <c r="AM1322" s="178">
        <f>IF($V1322="","",$V1322*'9 All Base Data'!$Y1322)</f>
        <v>1.0411313954906178E-5</v>
      </c>
      <c r="AN1322" s="178">
        <f>IF($W1322="","",$W1322*'9 All Base Data'!$Y1322)</f>
        <v>0</v>
      </c>
      <c r="AO1322" s="178">
        <f>IF($X1322="","",$X1322*'9 All Base Data'!$Y1322)</f>
        <v>3.0747698900665421E-6</v>
      </c>
      <c r="AP1322" s="178">
        <f>$Y1322*'9 All Base Data'!$Y1322</f>
        <v>7.3911102755691105E-4</v>
      </c>
      <c r="AQ1322" s="179">
        <f t="shared" si="219"/>
        <v>0.89132387632811894</v>
      </c>
    </row>
    <row r="1323" spans="1:43" x14ac:dyDescent="0.25">
      <c r="A1323" s="124">
        <v>579501</v>
      </c>
      <c r="B1323" s="125" t="s">
        <v>1363</v>
      </c>
      <c r="C1323" s="126" t="s">
        <v>980</v>
      </c>
      <c r="D1323" s="101" t="s">
        <v>2110</v>
      </c>
      <c r="E1323" s="142"/>
      <c r="F1323" s="191" t="str">
        <f>IF('9 All Base Data'!G1323="Rural Centre","Rural",IF('9 All Base Data'!G1323="Rural (Incl.some Off Shore Islands)","Rural",IF('9 All Base Data'!G1323="Inlet-in TA but not in Urban Area","Rural",IF('9 All Base Data'!G1323="Rural (Incl.some Off Shore Islands)","Rural",IF('9 All Base Data'!G1323="Inlet-not in TA","Rural",IF('9 All Base Data'!G1323="Inland Water not in Urban Area","Rural",IF('9 All Base Data'!G1323="Oceanic-in Region but not in TA","Rural",'9 All Base Data'!G1323)))))))</f>
        <v>Rural</v>
      </c>
      <c r="G1323" s="177">
        <f>IF('9 All Base Data'!I1323="..C","..C",'9 All Base Data'!I1323*Basecase_Pop_2006)</f>
        <v>1347</v>
      </c>
      <c r="H1323" s="177">
        <f>IF('9 All Base Data'!J1323="..C","..C",'9 All Base Data'!J1323*Basecase_Pop_2006)</f>
        <v>909</v>
      </c>
      <c r="I1323" s="191">
        <f>IF('9 All Base Data'!L1323="..C","..C",'9 All Base Data'!L1323*Basecase_Pop_2006)</f>
        <v>12</v>
      </c>
      <c r="J1323" s="156">
        <f>IF('9 All Base Data'!$P1323=0,0,('9 All Base Data'!$P1323*Basecase_Pop_2006)/(1+(1/(BaseCase_Mort_AllAdults_30*('9 All Base Data'!$W1323*Basecase_PM10)/10))))</f>
        <v>3.5227965157212451E-2</v>
      </c>
      <c r="K1323" s="156">
        <f>IF('9 All Base Data'!$Q1323=0,0,('9 All Base Data'!$Q1323*Basecase_Pop_2006)/(1+(1/(BaseCase_Mort_Maori_30*('9 All Base Data'!$W1323*Basecase_PM10)/10))))</f>
        <v>0</v>
      </c>
      <c r="L1323" s="179">
        <f>133/(1+1/(BaseCase_Mort_Child_0_1*'9 All Base Data'!$AB$10/10))*IF('9 All Base Data'!$L1323="..C",0,'9 All Base Data'!L1323/'9 All Base Data'!$L$2022)</f>
        <v>1.7505334263662759E-3</v>
      </c>
      <c r="M1323" s="178">
        <f>IF('9 All Base Data'!$R1323="","",IF('9 All Base Data'!$R1323=0,0,('9 All Base Data'!$R1323*Basecase_Pop_2006)/(1+(1/(BaseCase_CardiacHA_All*('9 All Base Data'!$W1323*Basecase_PM10)/10)))))</f>
        <v>5.0765240619358228E-2</v>
      </c>
      <c r="N1323" s="178">
        <f>IF('9 All Base Data'!$S1323="","",IF('9 All Base Data'!$S1323=0,0,('9 All Base Data'!S1323*Basecase_Pop_2006)/(1+(1/(BaseCase_RespHA_All*('9 All Base Data'!$W1323*Basecase_PM10)/10)))))</f>
        <v>5.7984529962862651E-2</v>
      </c>
      <c r="O1323" s="178">
        <f>IF('9 All Base Data'!$T1323="","",IF('9 All Base Data'!$T1323=0,0,('9 All Base Data'!$T1323*Basecase_Pop_2006)/(1+(1/(BaseCase_RespHA_Child_1_4*('9 All Base Data'!$W1323*Basecase_PM10)/10)))))</f>
        <v>5.2299676490081435E-3</v>
      </c>
      <c r="P1323" s="179">
        <f>IF('9 All Base Data'!$U1323="","",IF('9 All Base Data'!$U1323=0,0,('9 All Base Data'!$U1323*Basecase_Pop_2006)/(1+(1/(BaseCase_RespHA_Child_5_14*('9 All Base Data'!$W1323*Basecase_PM10)/10)))))</f>
        <v>7.7838872557158328E-3</v>
      </c>
      <c r="Q1323" s="156">
        <f>IF('7 Base case Results'!$G1323="..C",0,BaseCase_RADs_All*'7 Base case Results'!$G1323*('9 All Base Data'!$V1323*Basecase_PM10)/10)</f>
        <v>386.48124000000001</v>
      </c>
      <c r="R1323" s="189">
        <f t="shared" si="210"/>
        <v>0.12541155595967632</v>
      </c>
      <c r="S1323" s="178">
        <f t="shared" si="211"/>
        <v>0</v>
      </c>
      <c r="T1323" s="179">
        <f t="shared" si="212"/>
        <v>6.2318989978639421E-3</v>
      </c>
      <c r="U1323" s="178">
        <f t="shared" si="213"/>
        <v>3.223592779329247E-4</v>
      </c>
      <c r="V1323" s="178">
        <f t="shared" si="214"/>
        <v>2.6295984338158213E-4</v>
      </c>
      <c r="W1323" s="178">
        <f t="shared" si="215"/>
        <v>2.3717903288251933E-5</v>
      </c>
      <c r="X1323" s="179">
        <f t="shared" si="216"/>
        <v>3.52999287046713E-5</v>
      </c>
      <c r="Y1323" s="179">
        <f t="shared" si="217"/>
        <v>2.3961836880000004E-2</v>
      </c>
      <c r="Z1323" s="186">
        <f t="shared" si="218"/>
        <v>0.15619061095885478</v>
      </c>
      <c r="AA1323" s="156">
        <f>$J1323*'9 All Base Data'!$Y1323</f>
        <v>3.0685015672390356E-3</v>
      </c>
      <c r="AB1323" s="156">
        <f>$K1323*'9 All Base Data'!$Y1323</f>
        <v>0</v>
      </c>
      <c r="AC1323" s="178">
        <f>$L1323*'9 All Base Data'!$Y1323</f>
        <v>1.5247870657126192E-4</v>
      </c>
      <c r="AD1323" s="178">
        <f>IF($M1323="","",$M1323*'9 All Base Data'!$Y1323)</f>
        <v>4.4218625659073864E-3</v>
      </c>
      <c r="AE1323" s="178">
        <f>IF($N1323="","",$N1323*'9 All Base Data'!$Y1323)</f>
        <v>5.0506925470327653E-3</v>
      </c>
      <c r="AF1323" s="178">
        <f>IF($O1323="","",$O1323*'9 All Base Data'!$Y1323)</f>
        <v>4.5555182809942394E-4</v>
      </c>
      <c r="AG1323" s="178">
        <f>IF($P1323="","",$P1323*'9 All Base Data'!$Y1323)</f>
        <v>6.7800879604554406E-4</v>
      </c>
      <c r="AH1323" s="167">
        <f>$Q1323*'9 All Base Data'!$Y1323</f>
        <v>33.664115578520295</v>
      </c>
      <c r="AI1323" s="178">
        <f>$R1323*'9 All Base Data'!$Y1323</f>
        <v>1.0923865579370966E-2</v>
      </c>
      <c r="AJ1323" s="178">
        <f>$S1323*'9 All Base Data'!$Y1323</f>
        <v>0</v>
      </c>
      <c r="AK1323" s="178">
        <f>$T1323*'9 All Base Data'!$Y1323</f>
        <v>5.4282419539369246E-4</v>
      </c>
      <c r="AL1323" s="178">
        <f>IF($U1323="","",$U1323*'9 All Base Data'!$Y1323)</f>
        <v>2.8078827293511902E-5</v>
      </c>
      <c r="AM1323" s="178">
        <f>IF($V1323="","",$V1323*'9 All Base Data'!$Y1323)</f>
        <v>2.2904890700793591E-5</v>
      </c>
      <c r="AN1323" s="178">
        <f>IF($W1323="","",$W1323*'9 All Base Data'!$Y1323)</f>
        <v>2.0659275404308877E-6</v>
      </c>
      <c r="AO1323" s="178">
        <f>IF($X1323="","",$X1323*'9 All Base Data'!$Y1323)</f>
        <v>3.0747698900665421E-6</v>
      </c>
      <c r="AP1323" s="178">
        <f>$Y1323*'9 All Base Data'!$Y1323</f>
        <v>2.0871751658682585E-3</v>
      </c>
      <c r="AQ1323" s="179">
        <f t="shared" si="219"/>
        <v>1.3604848658627221E-2</v>
      </c>
    </row>
    <row r="1324" spans="1:43" x14ac:dyDescent="0.25">
      <c r="A1324" s="124">
        <v>579502</v>
      </c>
      <c r="B1324" s="125" t="s">
        <v>1364</v>
      </c>
      <c r="C1324" s="126" t="s">
        <v>980</v>
      </c>
      <c r="D1324" s="101" t="s">
        <v>2110</v>
      </c>
      <c r="E1324" s="142"/>
      <c r="F1324" s="191" t="str">
        <f>IF('9 All Base Data'!G1324="Rural Centre","Rural",IF('9 All Base Data'!G1324="Rural (Incl.some Off Shore Islands)","Rural",IF('9 All Base Data'!G1324="Inlet-in TA but not in Urban Area","Rural",IF('9 All Base Data'!G1324="Rural (Incl.some Off Shore Islands)","Rural",IF('9 All Base Data'!G1324="Inlet-not in TA","Rural",IF('9 All Base Data'!G1324="Inland Water not in Urban Area","Rural",IF('9 All Base Data'!G1324="Oceanic-in Region but not in TA","Rural",'9 All Base Data'!G1324)))))))</f>
        <v>Rural</v>
      </c>
      <c r="G1324" s="177">
        <f>IF('9 All Base Data'!I1324="..C","..C",'9 All Base Data'!I1324*Basecase_Pop_2006)</f>
        <v>1722</v>
      </c>
      <c r="H1324" s="177">
        <f>IF('9 All Base Data'!J1324="..C","..C",'9 All Base Data'!J1324*Basecase_Pop_2006)</f>
        <v>1140</v>
      </c>
      <c r="I1324" s="191">
        <f>IF('9 All Base Data'!L1324="..C","..C",'9 All Base Data'!L1324*Basecase_Pop_2006)</f>
        <v>24</v>
      </c>
      <c r="J1324" s="156">
        <f>IF('9 All Base Data'!$P1324=0,0,('9 All Base Data'!$P1324*Basecase_Pop_2006)/(1+(1/(BaseCase_Mort_AllAdults_30*('9 All Base Data'!$W1324*Basecase_PM10)/10))))</f>
        <v>0.15852584320745605</v>
      </c>
      <c r="K1324" s="156">
        <f>IF('9 All Base Data'!$Q1324=0,0,('9 All Base Data'!$Q1324*Basecase_Pop_2006)/(1+(1/(BaseCase_Mort_Maori_30*('9 All Base Data'!$W1324*Basecase_PM10)/10))))</f>
        <v>0</v>
      </c>
      <c r="L1324" s="179">
        <f>133/(1+1/(BaseCase_Mort_Child_0_1*'9 All Base Data'!$AB$10/10))*IF('9 All Base Data'!$L1324="..C",0,'9 All Base Data'!L1324/'9 All Base Data'!$L$2022)</f>
        <v>3.5010668527325518E-3</v>
      </c>
      <c r="M1324" s="178">
        <f>IF('9 All Base Data'!$R1324="","",IF('9 All Base Data'!$R1324=0,0,('9 All Base Data'!$R1324*Basecase_Pop_2006)/(1+(1/(BaseCase_CardiacHA_All*('9 All Base Data'!$W1324*Basecase_PM10)/10)))))</f>
        <v>7.9320688467747244E-2</v>
      </c>
      <c r="N1324" s="178">
        <f>IF('9 All Base Data'!$S1324="","",IF('9 All Base Data'!$S1324=0,0,('9 All Base Data'!S1324*Basecase_Pop_2006)/(1+(1/(BaseCase_RespHA_All*('9 All Base Data'!$W1324*Basecase_PM10)/10)))))</f>
        <v>4.7441888151433076E-2</v>
      </c>
      <c r="O1324" s="178">
        <f>IF('9 All Base Data'!$T1324="","",IF('9 All Base Data'!$T1324=0,0,('9 All Base Data'!$T1324*Basecase_Pop_2006)/(1+(1/(BaseCase_RespHA_Child_1_4*('9 All Base Data'!$W1324*Basecase_PM10)/10)))))</f>
        <v>5.2299676490081435E-3</v>
      </c>
      <c r="P1324" s="179">
        <f>IF('9 All Base Data'!$U1324="","",IF('9 All Base Data'!$U1324=0,0,('9 All Base Data'!$U1324*Basecase_Pop_2006)/(1+(1/(BaseCase_RespHA_Child_5_14*('9 All Base Data'!$W1324*Basecase_PM10)/10)))))</f>
        <v>7.7838872557158328E-3</v>
      </c>
      <c r="Q1324" s="156">
        <f>IF('7 Base case Results'!$G1324="..C",0,BaseCase_RADs_All*'7 Base case Results'!$G1324*('9 All Base Data'!$V1324*Basecase_PM10)/10)</f>
        <v>494.07624000000004</v>
      </c>
      <c r="R1324" s="189">
        <f t="shared" si="210"/>
        <v>0.5643520018185435</v>
      </c>
      <c r="S1324" s="178">
        <f t="shared" si="211"/>
        <v>0</v>
      </c>
      <c r="T1324" s="179">
        <f t="shared" si="212"/>
        <v>1.2463797995727884E-2</v>
      </c>
      <c r="U1324" s="178">
        <f t="shared" si="213"/>
        <v>5.0368637177019508E-4</v>
      </c>
      <c r="V1324" s="178">
        <f t="shared" si="214"/>
        <v>2.15148962766749E-4</v>
      </c>
      <c r="W1324" s="178">
        <f t="shared" si="215"/>
        <v>2.3717903288251933E-5</v>
      </c>
      <c r="X1324" s="179">
        <f t="shared" si="216"/>
        <v>3.52999287046713E-5</v>
      </c>
      <c r="Y1324" s="179">
        <f t="shared" si="217"/>
        <v>3.0632726880000002E-2</v>
      </c>
      <c r="Z1324" s="186">
        <f t="shared" si="218"/>
        <v>0.60816736202880828</v>
      </c>
      <c r="AA1324" s="156">
        <f>$J1324*'9 All Base Data'!$Y1324</f>
        <v>1.3808257052575662E-2</v>
      </c>
      <c r="AB1324" s="156">
        <f>$K1324*'9 All Base Data'!$Y1324</f>
        <v>0</v>
      </c>
      <c r="AC1324" s="178">
        <f>$L1324*'9 All Base Data'!$Y1324</f>
        <v>3.0495741314252384E-4</v>
      </c>
      <c r="AD1324" s="178">
        <f>IF($M1324="","",$M1324*'9 All Base Data'!$Y1324)</f>
        <v>6.9091602592302927E-3</v>
      </c>
      <c r="AE1324" s="178">
        <f>IF($N1324="","",$N1324*'9 All Base Data'!$Y1324)</f>
        <v>4.1323848112086257E-3</v>
      </c>
      <c r="AF1324" s="178">
        <f>IF($O1324="","",$O1324*'9 All Base Data'!$Y1324)</f>
        <v>4.5555182809942394E-4</v>
      </c>
      <c r="AG1324" s="178">
        <f>IF($P1324="","",$P1324*'9 All Base Data'!$Y1324)</f>
        <v>6.7800879604554406E-4</v>
      </c>
      <c r="AH1324" s="167">
        <f>$Q1324*'9 All Base Data'!$Y1324</f>
        <v>43.036085394366708</v>
      </c>
      <c r="AI1324" s="178">
        <f>$R1324*'9 All Base Data'!$Y1324</f>
        <v>4.9157395107169349E-2</v>
      </c>
      <c r="AJ1324" s="178">
        <f>$S1324*'9 All Base Data'!$Y1324</f>
        <v>0</v>
      </c>
      <c r="AK1324" s="178">
        <f>$T1324*'9 All Base Data'!$Y1324</f>
        <v>1.0856483907873849E-3</v>
      </c>
      <c r="AL1324" s="178">
        <f>IF($U1324="","",$U1324*'9 All Base Data'!$Y1324)</f>
        <v>4.387316764611237E-5</v>
      </c>
      <c r="AM1324" s="178">
        <f>IF($V1324="","",$V1324*'9 All Base Data'!$Y1324)</f>
        <v>1.8740365118831118E-5</v>
      </c>
      <c r="AN1324" s="178">
        <f>IF($W1324="","",$W1324*'9 All Base Data'!$Y1324)</f>
        <v>2.0659275404308877E-6</v>
      </c>
      <c r="AO1324" s="178">
        <f>IF($X1324="","",$X1324*'9 All Base Data'!$Y1324)</f>
        <v>3.0747698900665421E-6</v>
      </c>
      <c r="AP1324" s="178">
        <f>$Y1324*'9 All Base Data'!$Y1324</f>
        <v>2.6682372944507359E-3</v>
      </c>
      <c r="AQ1324" s="179">
        <f t="shared" si="219"/>
        <v>5.2973894325172417E-2</v>
      </c>
    </row>
    <row r="1325" spans="1:43" x14ac:dyDescent="0.25">
      <c r="A1325" s="124">
        <v>579700</v>
      </c>
      <c r="B1325" s="125" t="s">
        <v>1365</v>
      </c>
      <c r="C1325" s="126" t="s">
        <v>980</v>
      </c>
      <c r="D1325" s="101" t="s">
        <v>2110</v>
      </c>
      <c r="E1325" s="142"/>
      <c r="F1325" s="191" t="str">
        <f>IF('9 All Base Data'!G1325="Rural Centre","Rural",IF('9 All Base Data'!G1325="Rural (Incl.some Off Shore Islands)","Rural",IF('9 All Base Data'!G1325="Inlet-in TA but not in Urban Area","Rural",IF('9 All Base Data'!G1325="Rural (Incl.some Off Shore Islands)","Rural",IF('9 All Base Data'!G1325="Inlet-not in TA","Rural",IF('9 All Base Data'!G1325="Inland Water not in Urban Area","Rural",IF('9 All Base Data'!G1325="Oceanic-in Region but not in TA","Rural",'9 All Base Data'!G1325)))))))</f>
        <v>Carterton</v>
      </c>
      <c r="G1325" s="177">
        <f>IF('9 All Base Data'!I1325="..C","..C",'9 All Base Data'!I1325*Basecase_Pop_2006)</f>
        <v>4686</v>
      </c>
      <c r="H1325" s="177">
        <f>IF('9 All Base Data'!J1325="..C","..C",'9 All Base Data'!J1325*Basecase_Pop_2006)</f>
        <v>3150</v>
      </c>
      <c r="I1325" s="191">
        <f>IF('9 All Base Data'!L1325="..C","..C",'9 All Base Data'!L1325*Basecase_Pop_2006)</f>
        <v>51</v>
      </c>
      <c r="J1325" s="156">
        <f>IF('9 All Base Data'!$P1325=0,0,('9 All Base Data'!$P1325*Basecase_Pop_2006)/(1+(1/(BaseCase_Mort_AllAdults_30*('9 All Base Data'!$W1325*Basecase_PM10)/10))))</f>
        <v>0.24433941865134537</v>
      </c>
      <c r="K1325" s="156">
        <f>IF('9 All Base Data'!$Q1325=0,0,('9 All Base Data'!$Q1325*Basecase_Pop_2006)/(1+(1/(BaseCase_Mort_Maori_30*('9 All Base Data'!$W1325*Basecase_PM10)/10))))</f>
        <v>0</v>
      </c>
      <c r="L1325" s="179">
        <f>133/(1+1/(BaseCase_Mort_Child_0_1*'9 All Base Data'!$AB$10/10))*IF('9 All Base Data'!$L1325="..C",0,'9 All Base Data'!L1325/'9 All Base Data'!$L$2022)</f>
        <v>7.4397670620566722E-3</v>
      </c>
      <c r="M1325" s="178">
        <f>IF('9 All Base Data'!$R1325="","",IF('9 All Base Data'!$R1325=0,0,('9 All Base Data'!$R1325*Basecase_Pop_2006)/(1+(1/(BaseCase_CardiacHA_All*('9 All Base Data'!$W1325*Basecase_PM10)/10)))))</f>
        <v>0.7811835753590658</v>
      </c>
      <c r="N1325" s="178">
        <f>IF('9 All Base Data'!$S1325="","",IF('9 All Base Data'!$S1325=0,0,('9 All Base Data'!S1325*Basecase_Pop_2006)/(1+(1/(BaseCase_RespHA_All*('9 All Base Data'!$W1325*Basecase_PM10)/10)))))</f>
        <v>0.67414878539174017</v>
      </c>
      <c r="O1325" s="178">
        <f>IF('9 All Base Data'!$T1325="","",IF('9 All Base Data'!$T1325=0,0,('9 All Base Data'!$T1325*Basecase_Pop_2006)/(1+(1/(BaseCase_RespHA_Child_1_4*('9 All Base Data'!$W1325*Basecase_PM10)/10)))))</f>
        <v>0.13260316839428909</v>
      </c>
      <c r="P1325" s="179">
        <f>IF('9 All Base Data'!$U1325="","",IF('9 All Base Data'!$U1325=0,0,('9 All Base Data'!$U1325*Basecase_Pop_2006)/(1+(1/(BaseCase_RespHA_Child_5_14*('9 All Base Data'!$W1325*Basecase_PM10)/10)))))</f>
        <v>7.6506431956668938E-2</v>
      </c>
      <c r="Q1325" s="156">
        <f>IF('7 Base case Results'!$G1325="..C",0,BaseCase_RADs_All*'7 Base case Results'!$G1325*('9 All Base Data'!$V1325*Basecase_PM10)/10)</f>
        <v>2859.3972000000008</v>
      </c>
      <c r="R1325" s="189">
        <f t="shared" si="210"/>
        <v>0.8698483303987895</v>
      </c>
      <c r="S1325" s="178">
        <f t="shared" si="211"/>
        <v>0</v>
      </c>
      <c r="T1325" s="179">
        <f t="shared" si="212"/>
        <v>2.6485570740921754E-2</v>
      </c>
      <c r="U1325" s="178">
        <f t="shared" si="213"/>
        <v>4.9605157035300679E-3</v>
      </c>
      <c r="V1325" s="178">
        <f t="shared" si="214"/>
        <v>3.0572647417515418E-3</v>
      </c>
      <c r="W1325" s="178">
        <f t="shared" si="215"/>
        <v>6.0135536866810107E-4</v>
      </c>
      <c r="X1325" s="179">
        <f t="shared" si="216"/>
        <v>3.4695666892349363E-4</v>
      </c>
      <c r="Y1325" s="179">
        <f t="shared" si="217"/>
        <v>0.17728262640000003</v>
      </c>
      <c r="Z1325" s="186">
        <f t="shared" si="218"/>
        <v>1.0816343079849928</v>
      </c>
      <c r="AA1325" s="156">
        <f>$J1325*'9 All Base Data'!$Y1325</f>
        <v>8.7015537344432015E-2</v>
      </c>
      <c r="AB1325" s="156">
        <f>$K1325*'9 All Base Data'!$Y1325</f>
        <v>0</v>
      </c>
      <c r="AC1325" s="178">
        <f>$L1325*'9 All Base Data'!$Y1325</f>
        <v>2.6494919738923716E-3</v>
      </c>
      <c r="AD1325" s="178">
        <f>IF($M1325="","",$M1325*'9 All Base Data'!$Y1325)</f>
        <v>0.27819951831640094</v>
      </c>
      <c r="AE1325" s="178">
        <f>IF($N1325="","",$N1325*'9 All Base Data'!$Y1325)</f>
        <v>0.24008168282770634</v>
      </c>
      <c r="AF1325" s="178">
        <f>IF($O1325="","",$O1325*'9 All Base Data'!$Y1325)</f>
        <v>4.7223391195294298E-2</v>
      </c>
      <c r="AG1325" s="178">
        <f>IF($P1325="","",$P1325*'9 All Base Data'!$Y1325)</f>
        <v>2.7245903766817844E-2</v>
      </c>
      <c r="AH1325" s="167">
        <f>$Q1325*'9 All Base Data'!$Y1325</f>
        <v>1018.3047222282257</v>
      </c>
      <c r="AI1325" s="178">
        <f>$R1325*'9 All Base Data'!$Y1325</f>
        <v>0.30977531294617799</v>
      </c>
      <c r="AJ1325" s="178">
        <f>$S1325*'9 All Base Data'!$Y1325</f>
        <v>0</v>
      </c>
      <c r="AK1325" s="178">
        <f>$T1325*'9 All Base Data'!$Y1325</f>
        <v>9.4321914270568442E-3</v>
      </c>
      <c r="AL1325" s="178">
        <f>IF($U1325="","",$U1325*'9 All Base Data'!$Y1325)</f>
        <v>1.7665669413091459E-3</v>
      </c>
      <c r="AM1325" s="178">
        <f>IF($V1325="","",$V1325*'9 All Base Data'!$Y1325)</f>
        <v>1.0887704316236483E-3</v>
      </c>
      <c r="AN1325" s="178">
        <f>IF($W1325="","",$W1325*'9 All Base Data'!$Y1325)</f>
        <v>2.1415807907065965E-4</v>
      </c>
      <c r="AO1325" s="178">
        <f>IF($X1325="","",$X1325*'9 All Base Data'!$Y1325)</f>
        <v>1.2356017358251893E-4</v>
      </c>
      <c r="AP1325" s="178">
        <f>$Y1325*'9 All Base Data'!$Y1325</f>
        <v>6.3134892778149987E-2</v>
      </c>
      <c r="AQ1325" s="179">
        <f t="shared" si="219"/>
        <v>0.38519773452431766</v>
      </c>
    </row>
    <row r="1326" spans="1:43" x14ac:dyDescent="0.25">
      <c r="A1326" s="124">
        <v>579802</v>
      </c>
      <c r="B1326" s="125" t="s">
        <v>1366</v>
      </c>
      <c r="C1326" s="126" t="s">
        <v>980</v>
      </c>
      <c r="D1326" s="101" t="s">
        <v>2111</v>
      </c>
      <c r="E1326" s="142"/>
      <c r="F1326" s="191" t="str">
        <f>IF('9 All Base Data'!G1326="Rural Centre","Rural",IF('9 All Base Data'!G1326="Rural (Incl.some Off Shore Islands)","Rural",IF('9 All Base Data'!G1326="Inlet-in TA but not in Urban Area","Rural",IF('9 All Base Data'!G1326="Rural (Incl.some Off Shore Islands)","Rural",IF('9 All Base Data'!G1326="Inlet-not in TA","Rural",IF('9 All Base Data'!G1326="Inland Water not in Urban Area","Rural",IF('9 All Base Data'!G1326="Oceanic-in Region but not in TA","Rural",'9 All Base Data'!G1326)))))))</f>
        <v>Rural</v>
      </c>
      <c r="G1326" s="177">
        <f>IF('9 All Base Data'!I1326="..C","..C",'9 All Base Data'!I1326*Basecase_Pop_2006)</f>
        <v>393</v>
      </c>
      <c r="H1326" s="177">
        <f>IF('9 All Base Data'!J1326="..C","..C",'9 All Base Data'!J1326*Basecase_Pop_2006)</f>
        <v>255</v>
      </c>
      <c r="I1326" s="191">
        <f>IF('9 All Base Data'!L1326="..C","..C",'9 All Base Data'!L1326*Basecase_Pop_2006)</f>
        <v>3</v>
      </c>
      <c r="J1326" s="156">
        <f>IF('9 All Base Data'!$P1326=0,0,('9 All Base Data'!$P1326*Basecase_Pop_2006)/(1+(1/(BaseCase_Mort_AllAdults_30*('9 All Base Data'!$W1326*Basecase_PM10)/10))))</f>
        <v>2.6420973867909341</v>
      </c>
      <c r="K1326" s="156">
        <f>IF('9 All Base Data'!$Q1326=0,0,('9 All Base Data'!$Q1326*Basecase_Pop_2006)/(1+(1/(BaseCase_Mort_Maori_30*('9 All Base Data'!$W1326*Basecase_PM10)/10))))</f>
        <v>0.36662641596227935</v>
      </c>
      <c r="L1326" s="179">
        <f>133/(1+1/(BaseCase_Mort_Child_0_1*'9 All Base Data'!$AB$10/10))*IF('9 All Base Data'!$L1326="..C",0,'9 All Base Data'!L1326/'9 All Base Data'!$L$2022)</f>
        <v>4.3763335659156898E-4</v>
      </c>
      <c r="M1326" s="178">
        <f>IF('9 All Base Data'!$R1326="","",IF('9 All Base Data'!$R1326=0,0,('9 All Base Data'!$R1326*Basecase_Pop_2006)/(1+(1/(BaseCase_CardiacHA_All*('9 All Base Data'!$W1326*Basecase_PM10)/10)))))</f>
        <v>1.5864137693549447E-2</v>
      </c>
      <c r="N1326" s="178">
        <f>IF('9 All Base Data'!$S1326="","",IF('9 All Base Data'!$S1326=0,0,('9 All Base Data'!S1326*Basecase_Pop_2006)/(1+(1/(BaseCase_RespHA_All*('9 All Base Data'!$W1326*Basecase_PM10)/10)))))</f>
        <v>3.4263585887146113E-2</v>
      </c>
      <c r="O1326" s="178">
        <f>IF('9 All Base Data'!$T1326="","",IF('9 All Base Data'!$T1326=0,0,('9 All Base Data'!$T1326*Basecase_Pop_2006)/(1+(1/(BaseCase_RespHA_Child_1_4*('9 All Base Data'!$W1326*Basecase_PM10)/10)))))</f>
        <v>3.6609773543057007E-2</v>
      </c>
      <c r="P1326" s="179">
        <f>IF('9 All Base Data'!$U1326="","",IF('9 All Base Data'!$U1326=0,0,('9 All Base Data'!$U1326*Basecase_Pop_2006)/(1+(1/(BaseCase_RespHA_Child_5_14*('9 All Base Data'!$W1326*Basecase_PM10)/10)))))</f>
        <v>7.7838872557158328E-3</v>
      </c>
      <c r="Q1326" s="156">
        <f>IF('7 Base case Results'!$G1326="..C",0,BaseCase_RADs_All*'7 Base case Results'!$G1326*('9 All Base Data'!$V1326*Basecase_PM10)/10)</f>
        <v>112.75956000000001</v>
      </c>
      <c r="R1326" s="189">
        <f t="shared" si="210"/>
        <v>9.4058666969757248</v>
      </c>
      <c r="S1326" s="178">
        <f t="shared" si="211"/>
        <v>1.3051900408257147</v>
      </c>
      <c r="T1326" s="179">
        <f t="shared" si="212"/>
        <v>1.5579747494659855E-3</v>
      </c>
      <c r="U1326" s="178">
        <f t="shared" si="213"/>
        <v>1.0073727435403899E-4</v>
      </c>
      <c r="V1326" s="178">
        <f t="shared" si="214"/>
        <v>1.5538536199820763E-4</v>
      </c>
      <c r="W1326" s="178">
        <f t="shared" si="215"/>
        <v>1.6602532301776354E-4</v>
      </c>
      <c r="X1326" s="179">
        <f t="shared" si="216"/>
        <v>3.52999287046713E-5</v>
      </c>
      <c r="Y1326" s="179">
        <f t="shared" si="217"/>
        <v>6.9910927200000006E-3</v>
      </c>
      <c r="Z1326" s="186">
        <f t="shared" si="218"/>
        <v>9.4146718870815409</v>
      </c>
      <c r="AA1326" s="156">
        <f>$J1326*'9 All Base Data'!$Y1326</f>
        <v>0.23013761754292769</v>
      </c>
      <c r="AB1326" s="156">
        <f>$K1326*'9 All Base Data'!$Y1326</f>
        <v>3.1934678229382701E-2</v>
      </c>
      <c r="AC1326" s="178">
        <f>$L1326*'9 All Base Data'!$Y1326</f>
        <v>3.811967664281548E-5</v>
      </c>
      <c r="AD1326" s="178">
        <f>IF($M1326="","",$M1326*'9 All Base Data'!$Y1326)</f>
        <v>1.3818320518460584E-3</v>
      </c>
      <c r="AE1326" s="178">
        <f>IF($N1326="","",$N1326*'9 All Base Data'!$Y1326)</f>
        <v>2.984500141428452E-3</v>
      </c>
      <c r="AF1326" s="178">
        <f>IF($O1326="","",$O1326*'9 All Base Data'!$Y1326)</f>
        <v>3.1888627966959677E-3</v>
      </c>
      <c r="AG1326" s="178">
        <f>IF($P1326="","",$P1326*'9 All Base Data'!$Y1326)</f>
        <v>6.7800879604554406E-4</v>
      </c>
      <c r="AH1326" s="167">
        <f>$Q1326*'9 All Base Data'!$Y1326</f>
        <v>9.8218243670070358</v>
      </c>
      <c r="AI1326" s="178">
        <f>$R1326*'9 All Base Data'!$Y1326</f>
        <v>0.81928991845282251</v>
      </c>
      <c r="AJ1326" s="178">
        <f>$S1326*'9 All Base Data'!$Y1326</f>
        <v>0.11368745449660242</v>
      </c>
      <c r="AK1326" s="178">
        <f>$T1326*'9 All Base Data'!$Y1326</f>
        <v>1.3570604884842311E-4</v>
      </c>
      <c r="AL1326" s="178">
        <f>IF($U1326="","",$U1326*'9 All Base Data'!$Y1326)</f>
        <v>8.7746335292224713E-6</v>
      </c>
      <c r="AM1326" s="178">
        <f>IF($V1326="","",$V1326*'9 All Base Data'!$Y1326)</f>
        <v>1.3534708141378032E-5</v>
      </c>
      <c r="AN1326" s="178">
        <f>IF($W1326="","",$W1326*'9 All Base Data'!$Y1326)</f>
        <v>1.4461492783016215E-5</v>
      </c>
      <c r="AO1326" s="178">
        <f>IF($X1326="","",$X1326*'9 All Base Data'!$Y1326)</f>
        <v>3.0747698900665421E-6</v>
      </c>
      <c r="AP1326" s="178">
        <f>$Y1326*'9 All Base Data'!$Y1326</f>
        <v>6.0895311075443619E-4</v>
      </c>
      <c r="AQ1326" s="179">
        <f t="shared" si="219"/>
        <v>0.82005688695409595</v>
      </c>
    </row>
    <row r="1327" spans="1:43" x14ac:dyDescent="0.25">
      <c r="A1327" s="124">
        <v>579803</v>
      </c>
      <c r="B1327" s="125" t="s">
        <v>1367</v>
      </c>
      <c r="C1327" s="126" t="s">
        <v>980</v>
      </c>
      <c r="D1327" s="101" t="s">
        <v>2111</v>
      </c>
      <c r="E1327" s="142"/>
      <c r="F1327" s="191" t="str">
        <f>IF('9 All Base Data'!G1327="Rural Centre","Rural",IF('9 All Base Data'!G1327="Rural (Incl.some Off Shore Islands)","Rural",IF('9 All Base Data'!G1327="Inlet-in TA but not in Urban Area","Rural",IF('9 All Base Data'!G1327="Rural (Incl.some Off Shore Islands)","Rural",IF('9 All Base Data'!G1327="Inlet-not in TA","Rural",IF('9 All Base Data'!G1327="Inland Water not in Urban Area","Rural",IF('9 All Base Data'!G1327="Oceanic-in Region but not in TA","Rural",'9 All Base Data'!G1327)))))))</f>
        <v>Rural</v>
      </c>
      <c r="G1327" s="177">
        <f>IF('9 All Base Data'!I1327="..C","..C",'9 All Base Data'!I1327*Basecase_Pop_2006)</f>
        <v>3213</v>
      </c>
      <c r="H1327" s="177">
        <f>IF('9 All Base Data'!J1327="..C","..C",'9 All Base Data'!J1327*Basecase_Pop_2006)</f>
        <v>2103</v>
      </c>
      <c r="I1327" s="191">
        <f>IF('9 All Base Data'!L1327="..C","..C",'9 All Base Data'!L1327*Basecase_Pop_2006)</f>
        <v>36</v>
      </c>
      <c r="J1327" s="156">
        <f>IF('9 All Base Data'!$P1327=0,0,('9 All Base Data'!$P1327*Basecase_Pop_2006)/(1+(1/(BaseCase_Mort_AllAdults_30*('9 All Base Data'!$W1327*Basecase_PM10)/10))))</f>
        <v>5.2841947735818684E-2</v>
      </c>
      <c r="K1327" s="156">
        <f>IF('9 All Base Data'!$Q1327=0,0,('9 All Base Data'!$Q1327*Basecase_Pop_2006)/(1+(1/(BaseCase_Mort_Maori_30*('9 All Base Data'!$W1327*Basecase_PM10)/10))))</f>
        <v>4.5828301995284919E-2</v>
      </c>
      <c r="L1327" s="179">
        <f>133/(1+1/(BaseCase_Mort_Child_0_1*'9 All Base Data'!$AB$10/10))*IF('9 All Base Data'!$L1327="..C",0,'9 All Base Data'!L1327/'9 All Base Data'!$L$2022)</f>
        <v>5.2516002790988277E-3</v>
      </c>
      <c r="M1327" s="178">
        <f>IF('9 All Base Data'!$R1327="","",IF('9 All Base Data'!$R1327=0,0,('9 All Base Data'!$R1327*Basecase_Pop_2006)/(1+(1/(BaseCase_CardiacHA_All*('9 All Base Data'!$W1327*Basecase_PM10)/10)))))</f>
        <v>0.10470330877742635</v>
      </c>
      <c r="N1327" s="178">
        <f>IF('9 All Base Data'!$S1327="","",IF('9 All Base Data'!$S1327=0,0,('9 All Base Data'!S1327*Basecase_Pop_2006)/(1+(1/(BaseCase_RespHA_All*('9 All Base Data'!$W1327*Basecase_PM10)/10)))))</f>
        <v>0.10542641811429573</v>
      </c>
      <c r="O1327" s="178">
        <f>IF('9 All Base Data'!$T1327="","",IF('9 All Base Data'!$T1327=0,0,('9 All Base Data'!$T1327*Basecase_Pop_2006)/(1+(1/(BaseCase_RespHA_Child_1_4*('9 All Base Data'!$W1327*Basecase_PM10)/10)))))</f>
        <v>4.1839741192065148E-2</v>
      </c>
      <c r="P1327" s="179">
        <f>IF('9 All Base Data'!$U1327="","",IF('9 All Base Data'!$U1327=0,0,('9 All Base Data'!$U1327*Basecase_Pop_2006)/(1+(1/(BaseCase_RespHA_Child_5_14*('9 All Base Data'!$W1327*Basecase_PM10)/10)))))</f>
        <v>3.1135549022863331E-2</v>
      </c>
      <c r="Q1327" s="156">
        <f>IF('7 Base case Results'!$G1327="..C",0,BaseCase_RADs_All*'7 Base case Results'!$G1327*('9 All Base Data'!$V1327*Basecase_PM10)/10)</f>
        <v>921.87396000000012</v>
      </c>
      <c r="R1327" s="189">
        <f t="shared" si="210"/>
        <v>0.18811733393951449</v>
      </c>
      <c r="S1327" s="178">
        <f t="shared" si="211"/>
        <v>0.16314875510321433</v>
      </c>
      <c r="T1327" s="179">
        <f t="shared" si="212"/>
        <v>1.8695696993591828E-2</v>
      </c>
      <c r="U1327" s="178">
        <f t="shared" si="213"/>
        <v>6.648660107366574E-4</v>
      </c>
      <c r="V1327" s="178">
        <f t="shared" si="214"/>
        <v>4.7810880614833118E-4</v>
      </c>
      <c r="W1327" s="178">
        <f t="shared" si="215"/>
        <v>1.8974322630601546E-4</v>
      </c>
      <c r="X1327" s="179">
        <f t="shared" si="216"/>
        <v>1.411997148186852E-4</v>
      </c>
      <c r="Y1327" s="179">
        <f t="shared" si="217"/>
        <v>5.7156185520000007E-2</v>
      </c>
      <c r="Z1327" s="186">
        <f t="shared" si="218"/>
        <v>0.2651121912699913</v>
      </c>
      <c r="AA1327" s="156">
        <f>$J1327*'9 All Base Data'!$Y1327</f>
        <v>4.6027523508585539E-3</v>
      </c>
      <c r="AB1327" s="156">
        <f>$K1327*'9 All Base Data'!$Y1327</f>
        <v>3.9918347786728377E-3</v>
      </c>
      <c r="AC1327" s="178">
        <f>$L1327*'9 All Base Data'!$Y1327</f>
        <v>4.5743611971378579E-4</v>
      </c>
      <c r="AD1327" s="178">
        <f>IF($M1327="","",$M1327*'9 All Base Data'!$Y1327)</f>
        <v>9.1200915421839855E-3</v>
      </c>
      <c r="AE1327" s="178">
        <f>IF($N1327="","",$N1327*'9 All Base Data'!$Y1327)</f>
        <v>9.183077358241391E-3</v>
      </c>
      <c r="AF1327" s="178">
        <f>IF($O1327="","",$O1327*'9 All Base Data'!$Y1327)</f>
        <v>3.6444146247953915E-3</v>
      </c>
      <c r="AG1327" s="178">
        <f>IF($P1327="","",$P1327*'9 All Base Data'!$Y1327)</f>
        <v>2.7120351841821762E-3</v>
      </c>
      <c r="AH1327" s="167">
        <f>$Q1327*'9 All Base Data'!$Y1327</f>
        <v>80.299037382172031</v>
      </c>
      <c r="AI1327" s="178">
        <f>$R1327*'9 All Base Data'!$Y1327</f>
        <v>1.6385798369056449E-2</v>
      </c>
      <c r="AJ1327" s="178">
        <f>$S1327*'9 All Base Data'!$Y1327</f>
        <v>1.4210931812075302E-2</v>
      </c>
      <c r="AK1327" s="178">
        <f>$T1327*'9 All Base Data'!$Y1327</f>
        <v>1.6284725861810776E-3</v>
      </c>
      <c r="AL1327" s="178">
        <f>IF($U1327="","",$U1327*'9 All Base Data'!$Y1327)</f>
        <v>5.7912581292868316E-5</v>
      </c>
      <c r="AM1327" s="178">
        <f>IF($V1327="","",$V1327*'9 All Base Data'!$Y1327)</f>
        <v>4.1645255819624712E-5</v>
      </c>
      <c r="AN1327" s="178">
        <f>IF($W1327="","",$W1327*'9 All Base Data'!$Y1327)</f>
        <v>1.6527420323447102E-5</v>
      </c>
      <c r="AO1327" s="178">
        <f>IF($X1327="","",$X1327*'9 All Base Data'!$Y1327)</f>
        <v>1.2299079560266168E-5</v>
      </c>
      <c r="AP1327" s="178">
        <f>$Y1327*'9 All Base Data'!$Y1327</f>
        <v>4.9785403176946658E-3</v>
      </c>
      <c r="AQ1327" s="179">
        <f t="shared" si="219"/>
        <v>2.3092369110044687E-2</v>
      </c>
    </row>
    <row r="1328" spans="1:43" x14ac:dyDescent="0.25">
      <c r="A1328" s="124">
        <v>579804</v>
      </c>
      <c r="B1328" s="125" t="s">
        <v>1368</v>
      </c>
      <c r="C1328" s="126" t="s">
        <v>980</v>
      </c>
      <c r="D1328" s="101" t="s">
        <v>2111</v>
      </c>
      <c r="E1328" s="142"/>
      <c r="F1328" s="191" t="str">
        <f>IF('9 All Base Data'!G1328="Rural Centre","Rural",IF('9 All Base Data'!G1328="Rural (Incl.some Off Shore Islands)","Rural",IF('9 All Base Data'!G1328="Inlet-in TA but not in Urban Area","Rural",IF('9 All Base Data'!G1328="Rural (Incl.some Off Shore Islands)","Rural",IF('9 All Base Data'!G1328="Inlet-not in TA","Rural",IF('9 All Base Data'!G1328="Inland Water not in Urban Area","Rural",IF('9 All Base Data'!G1328="Oceanic-in Region but not in TA","Rural",'9 All Base Data'!G1328)))))))</f>
        <v>Rural</v>
      </c>
      <c r="G1328" s="177" t="str">
        <f>IF('9 All Base Data'!I1328="..C","..C",'9 All Base Data'!I1328*Basecase_Pop_2006)</f>
        <v>..C</v>
      </c>
      <c r="H1328" s="177" t="str">
        <f>IF('9 All Base Data'!J1328="..C","..C",'9 All Base Data'!J1328*Basecase_Pop_2006)</f>
        <v>..C</v>
      </c>
      <c r="I1328" s="191" t="str">
        <f>IF('9 All Base Data'!L1328="..C","..C",'9 All Base Data'!L1328*Basecase_Pop_2006)</f>
        <v>..C</v>
      </c>
      <c r="J1328" s="156">
        <f>IF('9 All Base Data'!$P1328=0,0,('9 All Base Data'!$P1328*Basecase_Pop_2006)/(1+(1/(BaseCase_Mort_AllAdults_30*('9 All Base Data'!$W1328*Basecase_PM10)/10))))</f>
        <v>0</v>
      </c>
      <c r="K1328" s="156">
        <f>IF('9 All Base Data'!$Q1328=0,0,('9 All Base Data'!$Q1328*Basecase_Pop_2006)/(1+(1/(BaseCase_Mort_Maori_30*('9 All Base Data'!$W1328*Basecase_PM10)/10))))</f>
        <v>0</v>
      </c>
      <c r="L1328" s="179">
        <f>133/(1+1/(BaseCase_Mort_Child_0_1*'9 All Base Data'!$AB$10/10))*IF('9 All Base Data'!$L1328="..C",0,'9 All Base Data'!L1328/'9 All Base Data'!$L$2022)</f>
        <v>0</v>
      </c>
      <c r="M1328" s="178">
        <f>IF('9 All Base Data'!$R1328="","",IF('9 All Base Data'!$R1328=0,0,('9 All Base Data'!$R1328*Basecase_Pop_2006)/(1+(1/(BaseCase_CardiacHA_All*('9 All Base Data'!$W1328*Basecase_PM10)/10)))))</f>
        <v>0</v>
      </c>
      <c r="N1328" s="178">
        <f>IF('9 All Base Data'!$S1328="","",IF('9 All Base Data'!$S1328=0,0,('9 All Base Data'!S1328*Basecase_Pop_2006)/(1+(1/(BaseCase_RespHA_All*('9 All Base Data'!$W1328*Basecase_PM10)/10)))))</f>
        <v>0</v>
      </c>
      <c r="O1328" s="178">
        <f>IF('9 All Base Data'!$T1328="","",IF('9 All Base Data'!$T1328=0,0,('9 All Base Data'!$T1328*Basecase_Pop_2006)/(1+(1/(BaseCase_RespHA_Child_1_4*('9 All Base Data'!$W1328*Basecase_PM10)/10)))))</f>
        <v>0</v>
      </c>
      <c r="P1328" s="179">
        <f>IF('9 All Base Data'!$U1328="","",IF('9 All Base Data'!$U1328=0,0,('9 All Base Data'!$U1328*Basecase_Pop_2006)/(1+(1/(BaseCase_RespHA_Child_5_14*('9 All Base Data'!$W1328*Basecase_PM10)/10)))))</f>
        <v>0</v>
      </c>
      <c r="Q1328" s="156">
        <f>IF('7 Base case Results'!$G1328="..C",0,BaseCase_RADs_All*'7 Base case Results'!$G1328*('9 All Base Data'!$V1328*Basecase_PM10)/10)</f>
        <v>0</v>
      </c>
      <c r="R1328" s="189">
        <f t="shared" si="210"/>
        <v>0</v>
      </c>
      <c r="S1328" s="178">
        <f t="shared" si="211"/>
        <v>0</v>
      </c>
      <c r="T1328" s="179">
        <f t="shared" si="212"/>
        <v>0</v>
      </c>
      <c r="U1328" s="178">
        <f t="shared" si="213"/>
        <v>0</v>
      </c>
      <c r="V1328" s="178">
        <f t="shared" si="214"/>
        <v>0</v>
      </c>
      <c r="W1328" s="178">
        <f t="shared" si="215"/>
        <v>0</v>
      </c>
      <c r="X1328" s="179">
        <f t="shared" si="216"/>
        <v>0</v>
      </c>
      <c r="Y1328" s="179">
        <f t="shared" si="217"/>
        <v>0</v>
      </c>
      <c r="Z1328" s="186">
        <f t="shared" si="218"/>
        <v>0</v>
      </c>
      <c r="AA1328" s="156">
        <f>$J1328*'9 All Base Data'!$Y1328</f>
        <v>0</v>
      </c>
      <c r="AB1328" s="156">
        <f>$K1328*'9 All Base Data'!$Y1328</f>
        <v>0</v>
      </c>
      <c r="AC1328" s="178">
        <f>$L1328*'9 All Base Data'!$Y1328</f>
        <v>0</v>
      </c>
      <c r="AD1328" s="178">
        <f>IF($M1328="","",$M1328*'9 All Base Data'!$Y1328)</f>
        <v>0</v>
      </c>
      <c r="AE1328" s="178">
        <f>IF($N1328="","",$N1328*'9 All Base Data'!$Y1328)</f>
        <v>0</v>
      </c>
      <c r="AF1328" s="178">
        <f>IF($O1328="","",$O1328*'9 All Base Data'!$Y1328)</f>
        <v>0</v>
      </c>
      <c r="AG1328" s="178">
        <f>IF($P1328="","",$P1328*'9 All Base Data'!$Y1328)</f>
        <v>0</v>
      </c>
      <c r="AH1328" s="167">
        <f>$Q1328*'9 All Base Data'!$Y1328</f>
        <v>0</v>
      </c>
      <c r="AI1328" s="178">
        <f>$R1328*'9 All Base Data'!$Y1328</f>
        <v>0</v>
      </c>
      <c r="AJ1328" s="178">
        <f>$S1328*'9 All Base Data'!$Y1328</f>
        <v>0</v>
      </c>
      <c r="AK1328" s="178">
        <f>$T1328*'9 All Base Data'!$Y1328</f>
        <v>0</v>
      </c>
      <c r="AL1328" s="178">
        <f>IF($U1328="","",$U1328*'9 All Base Data'!$Y1328)</f>
        <v>0</v>
      </c>
      <c r="AM1328" s="178">
        <f>IF($V1328="","",$V1328*'9 All Base Data'!$Y1328)</f>
        <v>0</v>
      </c>
      <c r="AN1328" s="178">
        <f>IF($W1328="","",$W1328*'9 All Base Data'!$Y1328)</f>
        <v>0</v>
      </c>
      <c r="AO1328" s="178">
        <f>IF($X1328="","",$X1328*'9 All Base Data'!$Y1328)</f>
        <v>0</v>
      </c>
      <c r="AP1328" s="178">
        <f>$Y1328*'9 All Base Data'!$Y1328</f>
        <v>0</v>
      </c>
      <c r="AQ1328" s="179">
        <f t="shared" si="219"/>
        <v>0</v>
      </c>
    </row>
    <row r="1329" spans="1:43" x14ac:dyDescent="0.25">
      <c r="A1329" s="124">
        <v>579900</v>
      </c>
      <c r="B1329" s="125" t="s">
        <v>1369</v>
      </c>
      <c r="C1329" s="126" t="s">
        <v>980</v>
      </c>
      <c r="D1329" s="101" t="s">
        <v>2111</v>
      </c>
      <c r="E1329" s="142"/>
      <c r="F1329" s="191" t="str">
        <f>IF('9 All Base Data'!G1329="Rural Centre","Rural",IF('9 All Base Data'!G1329="Rural (Incl.some Off Shore Islands)","Rural",IF('9 All Base Data'!G1329="Inlet-in TA but not in Urban Area","Rural",IF('9 All Base Data'!G1329="Rural (Incl.some Off Shore Islands)","Rural",IF('9 All Base Data'!G1329="Inlet-not in TA","Rural",IF('9 All Base Data'!G1329="Inland Water not in Urban Area","Rural",IF('9 All Base Data'!G1329="Oceanic-in Region but not in TA","Rural",'9 All Base Data'!G1329)))))))</f>
        <v>Greytown</v>
      </c>
      <c r="G1329" s="177">
        <f>IF('9 All Base Data'!I1329="..C","..C",'9 All Base Data'!I1329*Basecase_Pop_2006)</f>
        <v>2199</v>
      </c>
      <c r="H1329" s="177">
        <f>IF('9 All Base Data'!J1329="..C","..C",'9 All Base Data'!J1329*Basecase_Pop_2006)</f>
        <v>1560</v>
      </c>
      <c r="I1329" s="191">
        <f>IF('9 All Base Data'!L1329="..C","..C",'9 All Base Data'!L1329*Basecase_Pop_2006)</f>
        <v>24</v>
      </c>
      <c r="J1329" s="156">
        <f>IF('9 All Base Data'!$P1329=0,0,('9 All Base Data'!$P1329*Basecase_Pop_2006)/(1+(1/(BaseCase_Mort_AllAdults_30*('9 All Base Data'!$W1329*Basecase_PM10)/10))))</f>
        <v>0.34207518611188353</v>
      </c>
      <c r="K1329" s="156">
        <f>IF('9 All Base Data'!$Q1329=0,0,('9 All Base Data'!$Q1329*Basecase_Pop_2006)/(1+(1/(BaseCase_Mort_Maori_30*('9 All Base Data'!$W1329*Basecase_PM10)/10))))</f>
        <v>0.24578575312669934</v>
      </c>
      <c r="L1329" s="179">
        <f>133/(1+1/(BaseCase_Mort_Child_0_1*'9 All Base Data'!$AB$10/10))*IF('9 All Base Data'!$L1329="..C",0,'9 All Base Data'!L1329/'9 All Base Data'!$L$2022)</f>
        <v>3.5010668527325518E-3</v>
      </c>
      <c r="M1329" s="178">
        <f>IF('9 All Base Data'!$R1329="","",IF('9 All Base Data'!$R1329=0,0,('9 All Base Data'!$R1329*Basecase_Pop_2006)/(1+(1/(BaseCase_CardiacHA_All*('9 All Base Data'!$W1329*Basecase_PM10)/10)))))</f>
        <v>0.33671705834442489</v>
      </c>
      <c r="N1329" s="178">
        <f>IF('9 All Base Data'!$S1329="","",IF('9 All Base Data'!$S1329=0,0,('9 All Base Data'!S1329*Basecase_Pop_2006)/(1+(1/(BaseCase_RespHA_All*('9 All Base Data'!$W1329*Basecase_PM10)/10)))))</f>
        <v>0.29796631398529949</v>
      </c>
      <c r="O1329" s="178">
        <f>IF('9 All Base Data'!$T1329="","",IF('9 All Base Data'!$T1329=0,0,('9 All Base Data'!$T1329*Basecase_Pop_2006)/(1+(1/(BaseCase_RespHA_Child_1_4*('9 All Base Data'!$W1329*Basecase_PM10)/10)))))</f>
        <v>9.5768954951431007E-2</v>
      </c>
      <c r="P1329" s="179">
        <f>IF('9 All Base Data'!$U1329="","",IF('9 All Base Data'!$U1329=0,0,('9 All Base Data'!$U1329*Basecase_Pop_2006)/(1+(1/(BaseCase_RespHA_Child_5_14*('9 All Base Data'!$W1329*Basecase_PM10)/10)))))</f>
        <v>7.6506431956668938E-2</v>
      </c>
      <c r="Q1329" s="156">
        <f>IF('7 Base case Results'!$G1329="..C",0,BaseCase_RADs_All*'7 Base case Results'!$G1329*('9 All Base Data'!$V1329*Basecase_PM10)/10)</f>
        <v>1341.8298000000002</v>
      </c>
      <c r="R1329" s="189">
        <f t="shared" si="210"/>
        <v>1.2177876625583053</v>
      </c>
      <c r="S1329" s="178">
        <f t="shared" si="211"/>
        <v>0.87499728113104958</v>
      </c>
      <c r="T1329" s="179">
        <f t="shared" si="212"/>
        <v>1.2463797995727884E-2</v>
      </c>
      <c r="U1329" s="178">
        <f t="shared" si="213"/>
        <v>2.1381533204870981E-3</v>
      </c>
      <c r="V1329" s="178">
        <f t="shared" si="214"/>
        <v>1.3512772339233331E-3</v>
      </c>
      <c r="W1329" s="178">
        <f t="shared" si="215"/>
        <v>4.3431221070473964E-4</v>
      </c>
      <c r="X1329" s="179">
        <f t="shared" si="216"/>
        <v>3.4695666892349363E-4</v>
      </c>
      <c r="Y1329" s="179">
        <f t="shared" si="217"/>
        <v>8.3193447600000012E-2</v>
      </c>
      <c r="Z1329" s="186">
        <f t="shared" si="218"/>
        <v>1.3169343387084436</v>
      </c>
      <c r="AA1329" s="156">
        <f>$J1329*'9 All Base Data'!$Y1329</f>
        <v>0.12182175228220483</v>
      </c>
      <c r="AB1329" s="156">
        <f>$K1329*'9 All Base Data'!$Y1329</f>
        <v>8.7530614167677989E-2</v>
      </c>
      <c r="AC1329" s="178">
        <f>$L1329*'9 All Base Data'!$Y1329</f>
        <v>1.2468197524199396E-3</v>
      </c>
      <c r="AD1329" s="178">
        <f>IF($M1329="","",$M1329*'9 All Base Data'!$Y1329)</f>
        <v>0.11991358548120729</v>
      </c>
      <c r="AE1329" s="178">
        <f>IF($N1329="","",$N1329*'9 All Base Data'!$Y1329)</f>
        <v>0.10611345097357185</v>
      </c>
      <c r="AF1329" s="178">
        <f>IF($O1329="","",$O1329*'9 All Base Data'!$Y1329)</f>
        <v>3.4105782529934771E-2</v>
      </c>
      <c r="AG1329" s="178">
        <f>IF($P1329="","",$P1329*'9 All Base Data'!$Y1329)</f>
        <v>2.7245903766817844E-2</v>
      </c>
      <c r="AH1329" s="167">
        <f>$Q1329*'9 All Base Data'!$Y1329</f>
        <v>477.86002650018526</v>
      </c>
      <c r="AI1329" s="178">
        <f>$R1329*'9 All Base Data'!$Y1329</f>
        <v>0.43368543812464916</v>
      </c>
      <c r="AJ1329" s="178">
        <f>$S1329*'9 All Base Data'!$Y1329</f>
        <v>0.31160898643693363</v>
      </c>
      <c r="AK1329" s="178">
        <f>$T1329*'9 All Base Data'!$Y1329</f>
        <v>4.4386783186149848E-3</v>
      </c>
      <c r="AL1329" s="178">
        <f>IF($U1329="","",$U1329*'9 All Base Data'!$Y1329)</f>
        <v>7.6145126780566633E-4</v>
      </c>
      <c r="AM1329" s="178">
        <f>IF($V1329="","",$V1329*'9 All Base Data'!$Y1329)</f>
        <v>4.8122450016514827E-4</v>
      </c>
      <c r="AN1329" s="178">
        <f>IF($W1329="","",$W1329*'9 All Base Data'!$Y1329)</f>
        <v>1.5466972377325419E-4</v>
      </c>
      <c r="AO1329" s="178">
        <f>IF($X1329="","",$X1329*'9 All Base Data'!$Y1329)</f>
        <v>1.2356017358251893E-4</v>
      </c>
      <c r="AP1329" s="178">
        <f>$Y1329*'9 All Base Data'!$Y1329</f>
        <v>2.9627321643011486E-2</v>
      </c>
      <c r="AQ1329" s="179">
        <f t="shared" si="219"/>
        <v>0.46899411385424644</v>
      </c>
    </row>
    <row r="1330" spans="1:43" x14ac:dyDescent="0.25">
      <c r="A1330" s="124">
        <v>580000</v>
      </c>
      <c r="B1330" s="125" t="s">
        <v>1370</v>
      </c>
      <c r="C1330" s="126" t="s">
        <v>980</v>
      </c>
      <c r="D1330" s="101" t="s">
        <v>2111</v>
      </c>
      <c r="E1330" s="142"/>
      <c r="F1330" s="191" t="str">
        <f>IF('9 All Base Data'!G1330="Rural Centre","Rural",IF('9 All Base Data'!G1330="Rural (Incl.some Off Shore Islands)","Rural",IF('9 All Base Data'!G1330="Inlet-in TA but not in Urban Area","Rural",IF('9 All Base Data'!G1330="Rural (Incl.some Off Shore Islands)","Rural",IF('9 All Base Data'!G1330="Inlet-not in TA","Rural",IF('9 All Base Data'!G1330="Inland Water not in Urban Area","Rural",IF('9 All Base Data'!G1330="Oceanic-in Region but not in TA","Rural",'9 All Base Data'!G1330)))))))</f>
        <v>Featherston</v>
      </c>
      <c r="G1330" s="177">
        <f>IF('9 All Base Data'!I1330="..C","..C",'9 All Base Data'!I1330*Basecase_Pop_2006)</f>
        <v>2253</v>
      </c>
      <c r="H1330" s="177">
        <f>IF('9 All Base Data'!J1330="..C","..C",'9 All Base Data'!J1330*Basecase_Pop_2006)</f>
        <v>1503</v>
      </c>
      <c r="I1330" s="191">
        <f>IF('9 All Base Data'!L1330="..C","..C",'9 All Base Data'!L1330*Basecase_Pop_2006)</f>
        <v>33</v>
      </c>
      <c r="J1330" s="156">
        <f>IF('9 All Base Data'!$P1330=0,0,('9 All Base Data'!$P1330*Basecase_Pop_2006)/(1+(1/(BaseCase_Mort_AllAdults_30*('9 All Base Data'!$W1330*Basecase_PM10)/10))))</f>
        <v>1.8325456398850901</v>
      </c>
      <c r="K1330" s="156">
        <f>IF('9 All Base Data'!$Q1330=0,0,('9 All Base Data'!$Q1330*Basecase_Pop_2006)/(1+(1/(BaseCase_Mort_Maori_30*('9 All Base Data'!$W1330*Basecase_PM10)/10))))</f>
        <v>6.1446438281674835E-2</v>
      </c>
      <c r="L1330" s="179">
        <f>133/(1+1/(BaseCase_Mort_Child_0_1*'9 All Base Data'!$AB$10/10))*IF('9 All Base Data'!$L1330="..C",0,'9 All Base Data'!L1330/'9 All Base Data'!$L$2022)</f>
        <v>4.8139669225072592E-3</v>
      </c>
      <c r="M1330" s="178">
        <f>IF('9 All Base Data'!$R1330="","",IF('9 All Base Data'!$R1330=0,0,('9 All Base Data'!$R1330*Basecase_Pop_2006)/(1+(1/(BaseCase_CardiacHA_All*('9 All Base Data'!$W1330*Basecase_PM10)/10)))))</f>
        <v>0.24019150161902308</v>
      </c>
      <c r="N1330" s="178">
        <f>IF('9 All Base Data'!$S1330="","",IF('9 All Base Data'!$S1330=0,0,('9 All Base Data'!S1330*Basecase_Pop_2006)/(1+(1/(BaseCase_RespHA_All*('9 All Base Data'!$W1330*Basecase_PM10)/10)))))</f>
        <v>0.4246019974290518</v>
      </c>
      <c r="O1330" s="178">
        <f>IF('9 All Base Data'!$T1330="","",IF('9 All Base Data'!$T1330=0,0,('9 All Base Data'!$T1330*Basecase_Pop_2006)/(1+(1/(BaseCase_RespHA_Child_1_4*('9 All Base Data'!$W1330*Basecase_PM10)/10)))))</f>
        <v>9.5768954951431007E-2</v>
      </c>
      <c r="P1330" s="179">
        <f>IF('9 All Base Data'!$U1330="","",IF('9 All Base Data'!$U1330=0,0,('9 All Base Data'!$U1330*Basecase_Pop_2006)/(1+(1/(BaseCase_RespHA_Child_5_14*('9 All Base Data'!$W1330*Basecase_PM10)/10)))))</f>
        <v>8.7435922236193064E-2</v>
      </c>
      <c r="Q1330" s="156">
        <f>IF('7 Base case Results'!$G1330="..C",0,BaseCase_RADs_All*'7 Base case Results'!$G1330*('9 All Base Data'!$V1330*Basecase_PM10)/10)</f>
        <v>1374.7806000000003</v>
      </c>
      <c r="R1330" s="189">
        <f t="shared" si="210"/>
        <v>6.5238624779909209</v>
      </c>
      <c r="S1330" s="178">
        <f t="shared" si="211"/>
        <v>0.21874932028276239</v>
      </c>
      <c r="T1330" s="179">
        <f t="shared" si="212"/>
        <v>1.7137722244125842E-2</v>
      </c>
      <c r="U1330" s="178">
        <f t="shared" si="213"/>
        <v>1.5252160352807965E-3</v>
      </c>
      <c r="V1330" s="178">
        <f t="shared" si="214"/>
        <v>1.9255700583407499E-3</v>
      </c>
      <c r="W1330" s="178">
        <f t="shared" si="215"/>
        <v>4.3431221070473964E-4</v>
      </c>
      <c r="X1330" s="179">
        <f t="shared" si="216"/>
        <v>3.9652190734113554E-4</v>
      </c>
      <c r="Y1330" s="179">
        <f t="shared" si="217"/>
        <v>8.5236397200000022E-2</v>
      </c>
      <c r="Z1330" s="186">
        <f t="shared" si="218"/>
        <v>6.6296873835286689</v>
      </c>
      <c r="AA1330" s="156">
        <f>$J1330*'9 All Base Data'!$Y1330</f>
        <v>0.65261653008324005</v>
      </c>
      <c r="AB1330" s="156">
        <f>$K1330*'9 All Base Data'!$Y1330</f>
        <v>2.1882653541919497E-2</v>
      </c>
      <c r="AC1330" s="178">
        <f>$L1330*'9 All Base Data'!$Y1330</f>
        <v>1.7143771595774173E-3</v>
      </c>
      <c r="AD1330" s="178">
        <f>IF($M1330="","",$M1330*'9 All Base Data'!$Y1330)</f>
        <v>8.5538357643261204E-2</v>
      </c>
      <c r="AE1330" s="178">
        <f>IF($N1330="","",$N1330*'9 All Base Data'!$Y1330)</f>
        <v>0.1512116676373399</v>
      </c>
      <c r="AF1330" s="178">
        <f>IF($O1330="","",$O1330*'9 All Base Data'!$Y1330)</f>
        <v>3.4105782529934771E-2</v>
      </c>
      <c r="AG1330" s="178">
        <f>IF($P1330="","",$P1330*'9 All Base Data'!$Y1330)</f>
        <v>3.1138175733506104E-2</v>
      </c>
      <c r="AH1330" s="167">
        <f>$Q1330*'9 All Base Data'!$Y1330</f>
        <v>489.59465198040812</v>
      </c>
      <c r="AI1330" s="178">
        <f>$R1330*'9 All Base Data'!$Y1330</f>
        <v>2.3233148470963347</v>
      </c>
      <c r="AJ1330" s="178">
        <f>$S1330*'9 All Base Data'!$Y1330</f>
        <v>7.7902246609233408E-2</v>
      </c>
      <c r="AK1330" s="178">
        <f>$T1330*'9 All Base Data'!$Y1330</f>
        <v>6.1031826880956052E-3</v>
      </c>
      <c r="AL1330" s="178">
        <f>IF($U1330="","",$U1330*'9 All Base Data'!$Y1330)</f>
        <v>5.4316857103470857E-4</v>
      </c>
      <c r="AM1330" s="178">
        <f>IF($V1330="","",$V1330*'9 All Base Data'!$Y1330)</f>
        <v>6.8574491273533638E-4</v>
      </c>
      <c r="AN1330" s="178">
        <f>IF($W1330="","",$W1330*'9 All Base Data'!$Y1330)</f>
        <v>1.5466972377325419E-4</v>
      </c>
      <c r="AO1330" s="178">
        <f>IF($X1330="","",$X1330*'9 All Base Data'!$Y1330)</f>
        <v>1.4121162695145017E-4</v>
      </c>
      <c r="AP1330" s="178">
        <f>$Y1330*'9 All Base Data'!$Y1330</f>
        <v>3.0354868422785307E-2</v>
      </c>
      <c r="AQ1330" s="179">
        <f t="shared" si="219"/>
        <v>2.3610018116909859</v>
      </c>
    </row>
    <row r="1331" spans="1:43" x14ac:dyDescent="0.25">
      <c r="A1331" s="124">
        <v>580100</v>
      </c>
      <c r="B1331" s="125" t="s">
        <v>1371</v>
      </c>
      <c r="C1331" s="126" t="s">
        <v>980</v>
      </c>
      <c r="D1331" s="101" t="s">
        <v>2111</v>
      </c>
      <c r="E1331" s="142"/>
      <c r="F1331" s="191" t="str">
        <f>IF('9 All Base Data'!G1331="Rural Centre","Rural",IF('9 All Base Data'!G1331="Rural (Incl.some Off Shore Islands)","Rural",IF('9 All Base Data'!G1331="Inlet-in TA but not in Urban Area","Rural",IF('9 All Base Data'!G1331="Rural (Incl.some Off Shore Islands)","Rural",IF('9 All Base Data'!G1331="Inlet-not in TA","Rural",IF('9 All Base Data'!G1331="Inland Water not in Urban Area","Rural",IF('9 All Base Data'!G1331="Oceanic-in Region but not in TA","Rural",'9 All Base Data'!G1331)))))))</f>
        <v>Martinborough</v>
      </c>
      <c r="G1331" s="177">
        <f>IF('9 All Base Data'!I1331="..C","..C",'9 All Base Data'!I1331*Basecase_Pop_2006)</f>
        <v>1470</v>
      </c>
      <c r="H1331" s="177">
        <f>IF('9 All Base Data'!J1331="..C","..C",'9 All Base Data'!J1331*Basecase_Pop_2006)</f>
        <v>1023</v>
      </c>
      <c r="I1331" s="191">
        <f>IF('9 All Base Data'!L1331="..C","..C",'9 All Base Data'!L1331*Basecase_Pop_2006)</f>
        <v>18</v>
      </c>
      <c r="J1331" s="156">
        <f>IF('9 All Base Data'!$P1331=0,0,('9 All Base Data'!$P1331*Basecase_Pop_2006)/(1+(1/(BaseCase_Mort_AllAdults_30*('9 All Base Data'!$W1331*Basecase_PM10)/10))))</f>
        <v>0.87962190714484323</v>
      </c>
      <c r="K1331" s="156">
        <f>IF('9 All Base Data'!$Q1331=0,0,('9 All Base Data'!$Q1331*Basecase_Pop_2006)/(1+(1/(BaseCase_Mort_Maori_30*('9 All Base Data'!$W1331*Basecase_PM10)/10))))</f>
        <v>0.1843393148450245</v>
      </c>
      <c r="L1331" s="179">
        <f>133/(1+1/(BaseCase_Mort_Child_0_1*'9 All Base Data'!$AB$10/10))*IF('9 All Base Data'!$L1331="..C",0,'9 All Base Data'!L1331/'9 All Base Data'!$L$2022)</f>
        <v>2.6258001395494139E-3</v>
      </c>
      <c r="M1331" s="178">
        <f>IF('9 All Base Data'!$R1331="","",IF('9 All Base Data'!$R1331=0,0,('9 All Base Data'!$R1331*Basecase_Pop_2006)/(1+(1/(BaseCase_CardiacHA_All*('9 All Base Data'!$W1331*Basecase_PM10)/10)))))</f>
        <v>0.14142116450465844</v>
      </c>
      <c r="N1331" s="178">
        <f>IF('9 All Base Data'!$S1331="","",IF('9 All Base Data'!$S1331=0,0,('9 All Base Data'!S1331*Basecase_Pop_2006)/(1+(1/(BaseCase_RespHA_All*('9 All Base Data'!$W1331*Basecase_PM10)/10)))))</f>
        <v>0.26072052473713703</v>
      </c>
      <c r="O1331" s="178">
        <f>IF('9 All Base Data'!$T1331="","",IF('9 All Base Data'!$T1331=0,0,('9 All Base Data'!$T1331*Basecase_Pop_2006)/(1+(1/(BaseCase_RespHA_Child_1_4*('9 All Base Data'!$W1331*Basecase_PM10)/10)))))</f>
        <v>0.11786948301714585</v>
      </c>
      <c r="P1331" s="179">
        <f>IF('9 All Base Data'!$U1331="","",IF('9 All Base Data'!$U1331=0,0,('9 All Base Data'!$U1331*Basecase_Pop_2006)/(1+(1/(BaseCase_RespHA_Child_5_14*('9 All Base Data'!$W1331*Basecase_PM10)/10)))))</f>
        <v>7.6506431956668938E-2</v>
      </c>
      <c r="Q1331" s="156">
        <f>IF('7 Base case Results'!$G1331="..C",0,BaseCase_RADs_All*'7 Base case Results'!$G1331*('9 All Base Data'!$V1331*Basecase_PM10)/10)</f>
        <v>896.99400000000026</v>
      </c>
      <c r="R1331" s="189">
        <f t="shared" si="210"/>
        <v>3.1314539894356419</v>
      </c>
      <c r="S1331" s="178">
        <f t="shared" si="211"/>
        <v>0.65624796084828718</v>
      </c>
      <c r="T1331" s="179">
        <f t="shared" si="212"/>
        <v>9.3478484967959141E-3</v>
      </c>
      <c r="U1331" s="178">
        <f t="shared" si="213"/>
        <v>8.9802439460458109E-4</v>
      </c>
      <c r="V1331" s="178">
        <f t="shared" si="214"/>
        <v>1.1823675796829164E-3</v>
      </c>
      <c r="W1331" s="178">
        <f t="shared" si="215"/>
        <v>5.3453810548275641E-4</v>
      </c>
      <c r="X1331" s="179">
        <f t="shared" si="216"/>
        <v>3.4695666892349363E-4</v>
      </c>
      <c r="Y1331" s="179">
        <f t="shared" si="217"/>
        <v>5.5613628000000019E-2</v>
      </c>
      <c r="Z1331" s="186">
        <f t="shared" si="218"/>
        <v>3.1984958579067251</v>
      </c>
      <c r="AA1331" s="156">
        <f>$J1331*'9 All Base Data'!$Y1331</f>
        <v>0.3132559344399552</v>
      </c>
      <c r="AB1331" s="156">
        <f>$K1331*'9 All Base Data'!$Y1331</f>
        <v>6.5647960625758492E-2</v>
      </c>
      <c r="AC1331" s="178">
        <f>$L1331*'9 All Base Data'!$Y1331</f>
        <v>9.3511481431495479E-4</v>
      </c>
      <c r="AD1331" s="178">
        <f>IF($M1331="","",$M1331*'9 All Base Data'!$Y1331)</f>
        <v>5.0363705902107057E-2</v>
      </c>
      <c r="AE1331" s="178">
        <f>IF($N1331="","",$N1331*'9 All Base Data'!$Y1331)</f>
        <v>9.2849269601875353E-2</v>
      </c>
      <c r="AF1331" s="178">
        <f>IF($O1331="","",$O1331*'9 All Base Data'!$Y1331)</f>
        <v>4.197634772915048E-2</v>
      </c>
      <c r="AG1331" s="178">
        <f>IF($P1331="","",$P1331*'9 All Base Data'!$Y1331)</f>
        <v>2.7245903766817844E-2</v>
      </c>
      <c r="AH1331" s="167">
        <f>$Q1331*'9 All Base Data'!$Y1331</f>
        <v>319.44258251717707</v>
      </c>
      <c r="AI1331" s="178">
        <f>$R1331*'9 All Base Data'!$Y1331</f>
        <v>1.1151911266062406</v>
      </c>
      <c r="AJ1331" s="178">
        <f>$S1331*'9 All Base Data'!$Y1331</f>
        <v>0.23370673982770021</v>
      </c>
      <c r="AK1331" s="178">
        <f>$T1331*'9 All Base Data'!$Y1331</f>
        <v>3.329008738961239E-3</v>
      </c>
      <c r="AL1331" s="178">
        <f>IF($U1331="","",$U1331*'9 All Base Data'!$Y1331)</f>
        <v>3.198095324783798E-4</v>
      </c>
      <c r="AM1331" s="178">
        <f>IF($V1331="","",$V1331*'9 All Base Data'!$Y1331)</f>
        <v>4.2107143764450475E-4</v>
      </c>
      <c r="AN1331" s="178">
        <f>IF($W1331="","",$W1331*'9 All Base Data'!$Y1331)</f>
        <v>1.9036273695169744E-4</v>
      </c>
      <c r="AO1331" s="178">
        <f>IF($X1331="","",$X1331*'9 All Base Data'!$Y1331)</f>
        <v>1.2356017358251893E-4</v>
      </c>
      <c r="AP1331" s="178">
        <f>$Y1331*'9 All Base Data'!$Y1331</f>
        <v>1.9805440116064981E-2</v>
      </c>
      <c r="AQ1331" s="179">
        <f t="shared" si="219"/>
        <v>1.1390664564313897</v>
      </c>
    </row>
    <row r="1332" spans="1:43" x14ac:dyDescent="0.25">
      <c r="A1332" s="124">
        <v>580200</v>
      </c>
      <c r="B1332" s="125" t="s">
        <v>1373</v>
      </c>
      <c r="C1332" s="126" t="s">
        <v>1372</v>
      </c>
      <c r="D1332" s="101" t="s">
        <v>2112</v>
      </c>
      <c r="E1332" s="142"/>
      <c r="F1332" s="191" t="str">
        <f>IF('9 All Base Data'!G1332="Rural Centre","Rural",IF('9 All Base Data'!G1332="Rural (Incl.some Off Shore Islands)","Rural",IF('9 All Base Data'!G1332="Inlet-in TA but not in Urban Area","Rural",IF('9 All Base Data'!G1332="Rural (Incl.some Off Shore Islands)","Rural",IF('9 All Base Data'!G1332="Inlet-not in TA","Rural",IF('9 All Base Data'!G1332="Inland Water not in Urban Area","Rural",IF('9 All Base Data'!G1332="Oceanic-in Region but not in TA","Rural",'9 All Base Data'!G1332)))))))</f>
        <v>Rural</v>
      </c>
      <c r="G1332" s="177">
        <f>IF('9 All Base Data'!I1332="..C","..C",'9 All Base Data'!I1332*Basecase_Pop_2006)</f>
        <v>486</v>
      </c>
      <c r="H1332" s="177">
        <f>IF('9 All Base Data'!J1332="..C","..C",'9 All Base Data'!J1332*Basecase_Pop_2006)</f>
        <v>354</v>
      </c>
      <c r="I1332" s="191">
        <f>IF('9 All Base Data'!L1332="..C","..C",'9 All Base Data'!L1332*Basecase_Pop_2006)</f>
        <v>3</v>
      </c>
      <c r="J1332" s="156">
        <f>IF('9 All Base Data'!$P1332=0,0,('9 All Base Data'!$P1332*Basecase_Pop_2006)/(1+(1/(BaseCase_Mort_AllAdults_30*('9 All Base Data'!$W1332*Basecase_PM10)/10))))</f>
        <v>0.75740125088006782</v>
      </c>
      <c r="K1332" s="156">
        <f>IF('9 All Base Data'!$Q1332=0,0,('9 All Base Data'!$Q1332*Basecase_Pop_2006)/(1+(1/(BaseCase_Mort_Maori_30*('9 All Base Data'!$W1332*Basecase_PM10)/10))))</f>
        <v>0.13748490598585475</v>
      </c>
      <c r="L1332" s="179">
        <f>133/(1+1/(BaseCase_Mort_Child_0_1*'9 All Base Data'!$AB$10/10))*IF('9 All Base Data'!$L1332="..C",0,'9 All Base Data'!L1332/'9 All Base Data'!$L$2022)</f>
        <v>4.3763335659156898E-4</v>
      </c>
      <c r="M1332" s="178">
        <f>IF('9 All Base Data'!$R1332="","",IF('9 All Base Data'!$R1332=0,0,('9 All Base Data'!$R1332*Basecase_Pop_2006)/(1+(1/(BaseCase_CardiacHA_All*('9 All Base Data'!$W1332*Basecase_PM10)/10)))))</f>
        <v>8.88391710838769E-2</v>
      </c>
      <c r="N1332" s="178">
        <f>IF('9 All Base Data'!$S1332="","",IF('9 All Base Data'!$S1332=0,0,('9 All Base Data'!S1332*Basecase_Pop_2006)/(1+(1/(BaseCase_RespHA_All*('9 All Base Data'!$W1332*Basecase_PM10)/10)))))</f>
        <v>6.3255850868577435E-2</v>
      </c>
      <c r="O1332" s="178">
        <f>IF('9 All Base Data'!$T1332="","",IF('9 All Base Data'!$T1332=0,0,('9 All Base Data'!$T1332*Basecase_Pop_2006)/(1+(1/(BaseCase_RespHA_Child_1_4*('9 All Base Data'!$W1332*Basecase_PM10)/10)))))</f>
        <v>5.2299676490081435E-3</v>
      </c>
      <c r="P1332" s="179">
        <f>IF('9 All Base Data'!$U1332="","",IF('9 All Base Data'!$U1332=0,0,('9 All Base Data'!$U1332*Basecase_Pop_2006)/(1+(1/(BaseCase_RespHA_Child_5_14*('9 All Base Data'!$W1332*Basecase_PM10)/10)))))</f>
        <v>1.5567774511431666E-2</v>
      </c>
      <c r="Q1332" s="156">
        <f>IF('7 Base case Results'!$G1332="..C",0,BaseCase_RADs_All*'7 Base case Results'!$G1332*('9 All Base Data'!$V1332*Basecase_PM10)/10)</f>
        <v>139.44312000000002</v>
      </c>
      <c r="R1332" s="189">
        <f t="shared" si="210"/>
        <v>2.6963484531330417</v>
      </c>
      <c r="S1332" s="178">
        <f t="shared" si="211"/>
        <v>0.48944626530964286</v>
      </c>
      <c r="T1332" s="179">
        <f t="shared" si="212"/>
        <v>1.5579747494659855E-3</v>
      </c>
      <c r="U1332" s="178">
        <f t="shared" si="213"/>
        <v>5.641287363826183E-4</v>
      </c>
      <c r="V1332" s="178">
        <f t="shared" si="214"/>
        <v>2.8686528368899864E-4</v>
      </c>
      <c r="W1332" s="178">
        <f t="shared" si="215"/>
        <v>2.3717903288251933E-5</v>
      </c>
      <c r="X1332" s="179">
        <f t="shared" si="216"/>
        <v>7.0599857409342601E-5</v>
      </c>
      <c r="Y1332" s="179">
        <f t="shared" si="217"/>
        <v>8.6454734400000007E-3</v>
      </c>
      <c r="Z1332" s="186">
        <f t="shared" si="218"/>
        <v>2.7074028953425797</v>
      </c>
      <c r="AA1332" s="156">
        <f>$J1332*'9 All Base Data'!$Y1332</f>
        <v>6.5972783695639275E-2</v>
      </c>
      <c r="AB1332" s="156">
        <f>$K1332*'9 All Base Data'!$Y1332</f>
        <v>1.1975504336018511E-2</v>
      </c>
      <c r="AC1332" s="178">
        <f>$L1332*'9 All Base Data'!$Y1332</f>
        <v>3.811967664281548E-5</v>
      </c>
      <c r="AD1332" s="178">
        <f>IF($M1332="","",$M1332*'9 All Base Data'!$Y1332)</f>
        <v>7.7382594903379273E-3</v>
      </c>
      <c r="AE1332" s="178">
        <f>IF($N1332="","",$N1332*'9 All Base Data'!$Y1332)</f>
        <v>5.5098464149448342E-3</v>
      </c>
      <c r="AF1332" s="178">
        <f>IF($O1332="","",$O1332*'9 All Base Data'!$Y1332)</f>
        <v>4.5555182809942394E-4</v>
      </c>
      <c r="AG1332" s="178">
        <f>IF($P1332="","",$P1332*'9 All Base Data'!$Y1332)</f>
        <v>1.3560175920910881E-3</v>
      </c>
      <c r="AH1332" s="167">
        <f>$Q1332*'9 All Base Data'!$Y1332</f>
        <v>12.146072881336945</v>
      </c>
      <c r="AI1332" s="178">
        <f>$R1332*'9 All Base Data'!$Y1332</f>
        <v>0.23486310995647583</v>
      </c>
      <c r="AJ1332" s="178">
        <f>$S1332*'9 All Base Data'!$Y1332</f>
        <v>4.2632795436225897E-2</v>
      </c>
      <c r="AK1332" s="178">
        <f>$T1332*'9 All Base Data'!$Y1332</f>
        <v>1.3570604884842311E-4</v>
      </c>
      <c r="AL1332" s="178">
        <f>IF($U1332="","",$U1332*'9 All Base Data'!$Y1332)</f>
        <v>4.9137947763645838E-5</v>
      </c>
      <c r="AM1332" s="178">
        <f>IF($V1332="","",$V1332*'9 All Base Data'!$Y1332)</f>
        <v>2.4987153491774822E-5</v>
      </c>
      <c r="AN1332" s="178">
        <f>IF($W1332="","",$W1332*'9 All Base Data'!$Y1332)</f>
        <v>2.0659275404308877E-6</v>
      </c>
      <c r="AO1332" s="178">
        <f>IF($X1332="","",$X1332*'9 All Base Data'!$Y1332)</f>
        <v>6.1495397801330842E-6</v>
      </c>
      <c r="AP1332" s="178">
        <f>$Y1332*'9 All Base Data'!$Y1332</f>
        <v>7.5305651864289056E-4</v>
      </c>
      <c r="AQ1332" s="179">
        <f t="shared" si="219"/>
        <v>0.23582599762522255</v>
      </c>
    </row>
    <row r="1333" spans="1:43" x14ac:dyDescent="0.25">
      <c r="A1333" s="124">
        <v>580300</v>
      </c>
      <c r="B1333" s="125" t="s">
        <v>1374</v>
      </c>
      <c r="C1333" s="126" t="s">
        <v>1372</v>
      </c>
      <c r="D1333" s="101" t="s">
        <v>2112</v>
      </c>
      <c r="E1333" s="142"/>
      <c r="F1333" s="191" t="str">
        <f>IF('9 All Base Data'!G1333="Rural Centre","Rural",IF('9 All Base Data'!G1333="Rural (Incl.some Off Shore Islands)","Rural",IF('9 All Base Data'!G1333="Inlet-in TA but not in Urban Area","Rural",IF('9 All Base Data'!G1333="Rural (Incl.some Off Shore Islands)","Rural",IF('9 All Base Data'!G1333="Inlet-not in TA","Rural",IF('9 All Base Data'!G1333="Inland Water not in Urban Area","Rural",IF('9 All Base Data'!G1333="Oceanic-in Region but not in TA","Rural",'9 All Base Data'!G1333)))))))</f>
        <v>Blenheim</v>
      </c>
      <c r="G1333" s="177">
        <f>IF('9 All Base Data'!I1333="..C","..C",'9 All Base Data'!I1333*Basecase_Pop_2006)</f>
        <v>2118</v>
      </c>
      <c r="H1333" s="177">
        <f>IF('9 All Base Data'!J1333="..C","..C",'9 All Base Data'!J1333*Basecase_Pop_2006)</f>
        <v>1284</v>
      </c>
      <c r="I1333" s="191">
        <f>IF('9 All Base Data'!L1333="..C","..C",'9 All Base Data'!L1333*Basecase_Pop_2006)</f>
        <v>30</v>
      </c>
      <c r="J1333" s="156">
        <f>IF('9 All Base Data'!$P1333=0,0,('9 All Base Data'!$P1333*Basecase_Pop_2006)/(1+(1/(BaseCase_Mort_AllAdults_30*('9 All Base Data'!$W1333*Basecase_PM10)/10))))</f>
        <v>0.23149545488469034</v>
      </c>
      <c r="K1333" s="156">
        <f>IF('9 All Base Data'!$Q1333=0,0,('9 All Base Data'!$Q1333*Basecase_Pop_2006)/(1+(1/(BaseCase_Mort_Maori_30*('9 All Base Data'!$W1333*Basecase_PM10)/10))))</f>
        <v>0</v>
      </c>
      <c r="L1333" s="179">
        <f>133/(1+1/(BaseCase_Mort_Child_0_1*'9 All Base Data'!$AB$10/10))*IF('9 All Base Data'!$L1333="..C",0,'9 All Base Data'!L1333/'9 All Base Data'!$L$2022)</f>
        <v>4.3763335659156898E-3</v>
      </c>
      <c r="M1333" s="178">
        <f>IF('9 All Base Data'!$R1333="","",IF('9 All Base Data'!$R1333=0,0,('9 All Base Data'!$R1333*Basecase_Pop_2006)/(1+(1/(BaseCase_CardiacHA_All*('9 All Base Data'!$W1333*Basecase_PM10)/10)))))</f>
        <v>0.10126343712429174</v>
      </c>
      <c r="N1333" s="178">
        <f>IF('9 All Base Data'!$S1333="","",IF('9 All Base Data'!$S1333=0,0,('9 All Base Data'!S1333*Basecase_Pop_2006)/(1+(1/(BaseCase_RespHA_All*('9 All Base Data'!$W1333*Basecase_PM10)/10)))))</f>
        <v>0.13628794144753523</v>
      </c>
      <c r="O1333" s="178">
        <f>IF('9 All Base Data'!$T1333="","",IF('9 All Base Data'!$T1333=0,0,('9 All Base Data'!$T1333*Basecase_Pop_2006)/(1+(1/(BaseCase_RespHA_Child_1_4*('9 All Base Data'!$W1333*Basecase_PM10)/10)))))</f>
        <v>1.7248412695883678E-2</v>
      </c>
      <c r="P1333" s="179">
        <f>IF('9 All Base Data'!$U1333="","",IF('9 All Base Data'!$U1333=0,0,('9 All Base Data'!$U1333*Basecase_Pop_2006)/(1+(1/(BaseCase_RespHA_Child_5_14*('9 All Base Data'!$W1333*Basecase_PM10)/10)))))</f>
        <v>0</v>
      </c>
      <c r="Q1333" s="156">
        <f>IF('7 Base case Results'!$G1333="..C",0,BaseCase_RADs_All*'7 Base case Results'!$G1333*('9 All Base Data'!$V1333*Basecase_PM10)/10)</f>
        <v>1003.6796085291578</v>
      </c>
      <c r="R1333" s="189">
        <f t="shared" si="210"/>
        <v>0.82412381938949764</v>
      </c>
      <c r="S1333" s="178">
        <f t="shared" si="211"/>
        <v>0</v>
      </c>
      <c r="T1333" s="179">
        <f t="shared" si="212"/>
        <v>1.5579747494659856E-2</v>
      </c>
      <c r="U1333" s="178">
        <f t="shared" si="213"/>
        <v>6.4302282573925251E-4</v>
      </c>
      <c r="V1333" s="178">
        <f t="shared" si="214"/>
        <v>6.1806581446457217E-4</v>
      </c>
      <c r="W1333" s="178">
        <f t="shared" si="215"/>
        <v>7.8221551575832475E-5</v>
      </c>
      <c r="X1333" s="179">
        <f t="shared" si="216"/>
        <v>0</v>
      </c>
      <c r="Y1333" s="179">
        <f t="shared" si="217"/>
        <v>6.2228135728807782E-2</v>
      </c>
      <c r="Z1333" s="186">
        <f t="shared" si="218"/>
        <v>0.90319279125316909</v>
      </c>
      <c r="AA1333" s="156">
        <f>$J1333*'9 All Base Data'!$Y1333</f>
        <v>0.13521607406911454</v>
      </c>
      <c r="AB1333" s="156">
        <f>$K1333*'9 All Base Data'!$Y1333</f>
        <v>0</v>
      </c>
      <c r="AC1333" s="178">
        <f>$L1333*'9 All Base Data'!$Y1333</f>
        <v>2.5562084745670865E-3</v>
      </c>
      <c r="AD1333" s="178">
        <f>IF($M1333="","",$M1333*'9 All Base Data'!$Y1333)</f>
        <v>5.9147789409134045E-2</v>
      </c>
      <c r="AE1333" s="178">
        <f>IF($N1333="","",$N1333*'9 All Base Data'!$Y1333)</f>
        <v>7.9605538668896789E-2</v>
      </c>
      <c r="AF1333" s="178">
        <f>IF($O1333="","",$O1333*'9 All Base Data'!$Y1333)</f>
        <v>1.0074766477911978E-2</v>
      </c>
      <c r="AG1333" s="178">
        <f>IF($P1333="","",$P1333*'9 All Base Data'!$Y1333)</f>
        <v>0</v>
      </c>
      <c r="AH1333" s="167">
        <f>$Q1333*'9 All Base Data'!$Y1333</f>
        <v>586.24743348044774</v>
      </c>
      <c r="AI1333" s="178">
        <f>$R1333*'9 All Base Data'!$Y1333</f>
        <v>0.48136922368604779</v>
      </c>
      <c r="AJ1333" s="178">
        <f>$S1333*'9 All Base Data'!$Y1333</f>
        <v>0</v>
      </c>
      <c r="AK1333" s="178">
        <f>$T1333*'9 All Base Data'!$Y1333</f>
        <v>9.1001021694588277E-3</v>
      </c>
      <c r="AL1333" s="178">
        <f>IF($U1333="","",$U1333*'9 All Base Data'!$Y1333)</f>
        <v>3.7558846274800116E-4</v>
      </c>
      <c r="AM1333" s="178">
        <f>IF($V1333="","",$V1333*'9 All Base Data'!$Y1333)</f>
        <v>3.6101111786344687E-4</v>
      </c>
      <c r="AN1333" s="178">
        <f>IF($W1333="","",$W1333*'9 All Base Data'!$Y1333)</f>
        <v>4.568906597733082E-5</v>
      </c>
      <c r="AO1333" s="178">
        <f>IF($X1333="","",$X1333*'9 All Base Data'!$Y1333)</f>
        <v>0</v>
      </c>
      <c r="AP1333" s="178">
        <f>$Y1333*'9 All Base Data'!$Y1333</f>
        <v>3.6347340875787754E-2</v>
      </c>
      <c r="AQ1333" s="179">
        <f t="shared" si="219"/>
        <v>0.5275532663119058</v>
      </c>
    </row>
    <row r="1334" spans="1:43" x14ac:dyDescent="0.25">
      <c r="A1334" s="124">
        <v>580410</v>
      </c>
      <c r="B1334" s="125" t="s">
        <v>1376</v>
      </c>
      <c r="C1334" s="126" t="s">
        <v>1372</v>
      </c>
      <c r="D1334" s="101" t="s">
        <v>2112</v>
      </c>
      <c r="E1334" s="142"/>
      <c r="F1334" s="191" t="str">
        <f>IF('9 All Base Data'!G1334="Rural Centre","Rural",IF('9 All Base Data'!G1334="Rural (Incl.some Off Shore Islands)","Rural",IF('9 All Base Data'!G1334="Inlet-in TA but not in Urban Area","Rural",IF('9 All Base Data'!G1334="Rural (Incl.some Off Shore Islands)","Rural",IF('9 All Base Data'!G1334="Inlet-not in TA","Rural",IF('9 All Base Data'!G1334="Inland Water not in Urban Area","Rural",IF('9 All Base Data'!G1334="Oceanic-in Region but not in TA","Rural",'9 All Base Data'!G1334)))))))</f>
        <v>Blenheim</v>
      </c>
      <c r="G1334" s="177">
        <f>IF('9 All Base Data'!I1334="..C","..C",'9 All Base Data'!I1334*Basecase_Pop_2006)</f>
        <v>402</v>
      </c>
      <c r="H1334" s="177">
        <f>IF('9 All Base Data'!J1334="..C","..C",'9 All Base Data'!J1334*Basecase_Pop_2006)</f>
        <v>141</v>
      </c>
      <c r="I1334" s="191">
        <f>IF('9 All Base Data'!L1334="..C","..C",'9 All Base Data'!L1334*Basecase_Pop_2006)</f>
        <v>9</v>
      </c>
      <c r="J1334" s="156">
        <f>IF('9 All Base Data'!$P1334=0,0,('9 All Base Data'!$P1334*Basecase_Pop_2006)/(1+(1/(BaseCase_Mort_AllAdults_30*('9 All Base Data'!$W1334*Basecase_PM10)/10))))</f>
        <v>0.36270986529107629</v>
      </c>
      <c r="K1334" s="156">
        <f>IF('9 All Base Data'!$Q1334=0,0,('9 All Base Data'!$Q1334*Basecase_Pop_2006)/(1+(1/(BaseCase_Mort_Maori_30*('9 All Base Data'!$W1334*Basecase_PM10)/10))))</f>
        <v>0.10352366280775339</v>
      </c>
      <c r="L1334" s="179">
        <f>133/(1+1/(BaseCase_Mort_Child_0_1*'9 All Base Data'!$AB$10/10))*IF('9 All Base Data'!$L1334="..C",0,'9 All Base Data'!L1334/'9 All Base Data'!$L$2022)</f>
        <v>1.3129000697747069E-3</v>
      </c>
      <c r="M1334" s="178">
        <f>IF('9 All Base Data'!$R1334="","",IF('9 All Base Data'!$R1334=0,0,('9 All Base Data'!$R1334*Basecase_Pop_2006)/(1+(1/(BaseCase_CardiacHA_All*('9 All Base Data'!$W1334*Basecase_PM10)/10)))))</f>
        <v>4.0221205390740589E-2</v>
      </c>
      <c r="N1334" s="178">
        <f>IF('9 All Base Data'!$S1334="","",IF('9 All Base Data'!$S1334=0,0,('9 All Base Data'!S1334*Basecase_Pop_2006)/(1+(1/(BaseCase_RespHA_All*('9 All Base Data'!$W1334*Basecase_PM10)/10)))))</f>
        <v>7.5899002690689804E-2</v>
      </c>
      <c r="O1334" s="178">
        <f>IF('9 All Base Data'!$T1334="","",IF('9 All Base Data'!$T1334=0,0,('9 All Base Data'!$T1334*Basecase_Pop_2006)/(1+(1/(BaseCase_RespHA_Child_1_4*('9 All Base Data'!$W1334*Basecase_PM10)/10)))))</f>
        <v>1.2034234066851921E-2</v>
      </c>
      <c r="P1334" s="179">
        <f>IF('9 All Base Data'!$U1334="","",IF('9 All Base Data'!$U1334=0,0,('9 All Base Data'!$U1334*Basecase_Pop_2006)/(1+(1/(BaseCase_RespHA_Child_5_14*('9 All Base Data'!$W1334*Basecase_PM10)/10)))))</f>
        <v>0</v>
      </c>
      <c r="Q1334" s="156">
        <f>IF('7 Base case Results'!$G1334="..C",0,BaseCase_RADs_All*'7 Base case Results'!$G1334*('9 All Base Data'!$V1334*Basecase_PM10)/10)</f>
        <v>199.5311720851756</v>
      </c>
      <c r="R1334" s="189">
        <f t="shared" si="210"/>
        <v>1.2912471204362317</v>
      </c>
      <c r="S1334" s="178">
        <f t="shared" si="211"/>
        <v>0.36854423959560212</v>
      </c>
      <c r="T1334" s="179">
        <f t="shared" si="212"/>
        <v>4.673924248397957E-3</v>
      </c>
      <c r="U1334" s="178">
        <f t="shared" si="213"/>
        <v>2.5540465423120272E-4</v>
      </c>
      <c r="V1334" s="178">
        <f t="shared" si="214"/>
        <v>3.4420197720227828E-4</v>
      </c>
      <c r="W1334" s="178">
        <f t="shared" si="215"/>
        <v>5.457525149317346E-5</v>
      </c>
      <c r="X1334" s="179">
        <f t="shared" si="216"/>
        <v>0</v>
      </c>
      <c r="Y1334" s="179">
        <f t="shared" si="217"/>
        <v>1.2370932669280887E-2</v>
      </c>
      <c r="Z1334" s="186">
        <f t="shared" si="218"/>
        <v>1.3088915839853439</v>
      </c>
      <c r="AA1334" s="156">
        <f>$J1334*'9 All Base Data'!$Y1334</f>
        <v>0.21868594356036183</v>
      </c>
      <c r="AB1334" s="156">
        <f>$K1334*'9 All Base Data'!$Y1334</f>
        <v>6.2416746960467291E-2</v>
      </c>
      <c r="AC1334" s="178">
        <f>$L1334*'9 All Base Data'!$Y1334</f>
        <v>7.9157700970922693E-4</v>
      </c>
      <c r="AD1334" s="178">
        <f>IF($M1334="","",$M1334*'9 All Base Data'!$Y1334)</f>
        <v>2.4250270239963113E-2</v>
      </c>
      <c r="AE1334" s="178">
        <f>IF($N1334="","",$N1334*'9 All Base Data'!$Y1334)</f>
        <v>4.5761217455124736E-2</v>
      </c>
      <c r="AF1334" s="178">
        <f>IF($O1334="","",$O1334*'9 All Base Data'!$Y1334)</f>
        <v>7.2557106485752667E-3</v>
      </c>
      <c r="AG1334" s="178">
        <f>IF($P1334="","",$P1334*'9 All Base Data'!$Y1334)</f>
        <v>0</v>
      </c>
      <c r="AH1334" s="167">
        <f>$Q1334*'9 All Base Data'!$Y1334</f>
        <v>120.30183574448559</v>
      </c>
      <c r="AI1334" s="178">
        <f>$R1334*'9 All Base Data'!$Y1334</f>
        <v>0.77852195907488819</v>
      </c>
      <c r="AJ1334" s="178">
        <f>$S1334*'9 All Base Data'!$Y1334</f>
        <v>0.2222036191792636</v>
      </c>
      <c r="AK1334" s="178">
        <f>$T1334*'9 All Base Data'!$Y1334</f>
        <v>2.8180141545648481E-3</v>
      </c>
      <c r="AL1334" s="178">
        <f>IF($U1334="","",$U1334*'9 All Base Data'!$Y1334)</f>
        <v>1.5398921602376576E-4</v>
      </c>
      <c r="AM1334" s="178">
        <f>IF($V1334="","",$V1334*'9 All Base Data'!$Y1334)</f>
        <v>2.0752712115899068E-4</v>
      </c>
      <c r="AN1334" s="178">
        <f>IF($W1334="","",$W1334*'9 All Base Data'!$Y1334)</f>
        <v>3.2904647791288833E-5</v>
      </c>
      <c r="AO1334" s="178">
        <f>IF($X1334="","",$X1334*'9 All Base Data'!$Y1334)</f>
        <v>0</v>
      </c>
      <c r="AP1334" s="178">
        <f>$Y1334*'9 All Base Data'!$Y1334</f>
        <v>7.4587138161581069E-3</v>
      </c>
      <c r="AQ1334" s="179">
        <f t="shared" si="219"/>
        <v>0.78916020338279391</v>
      </c>
    </row>
    <row r="1335" spans="1:43" x14ac:dyDescent="0.25">
      <c r="A1335" s="124">
        <v>580420</v>
      </c>
      <c r="B1335" s="125" t="s">
        <v>1377</v>
      </c>
      <c r="C1335" s="126" t="s">
        <v>1372</v>
      </c>
      <c r="D1335" s="101" t="s">
        <v>2112</v>
      </c>
      <c r="E1335" s="142"/>
      <c r="F1335" s="191" t="str">
        <f>IF('9 All Base Data'!G1335="Rural Centre","Rural",IF('9 All Base Data'!G1335="Rural (Incl.some Off Shore Islands)","Rural",IF('9 All Base Data'!G1335="Inlet-in TA but not in Urban Area","Rural",IF('9 All Base Data'!G1335="Rural (Incl.some Off Shore Islands)","Rural",IF('9 All Base Data'!G1335="Inlet-not in TA","Rural",IF('9 All Base Data'!G1335="Inland Water not in Urban Area","Rural",IF('9 All Base Data'!G1335="Oceanic-in Region but not in TA","Rural",'9 All Base Data'!G1335)))))))</f>
        <v>Blenheim</v>
      </c>
      <c r="G1335" s="177">
        <f>IF('9 All Base Data'!I1335="..C","..C",'9 All Base Data'!I1335*Basecase_Pop_2006)</f>
        <v>849</v>
      </c>
      <c r="H1335" s="177">
        <f>IF('9 All Base Data'!J1335="..C","..C",'9 All Base Data'!J1335*Basecase_Pop_2006)</f>
        <v>552</v>
      </c>
      <c r="I1335" s="191">
        <f>IF('9 All Base Data'!L1335="..C","..C",'9 All Base Data'!L1335*Basecase_Pop_2006)</f>
        <v>9</v>
      </c>
      <c r="J1335" s="156">
        <f>IF('9 All Base Data'!$P1335=0,0,('9 All Base Data'!$P1335*Basecase_Pop_2006)/(1+(1/(BaseCase_Mort_AllAdults_30*('9 All Base Data'!$W1335*Basecase_PM10)/10))))</f>
        <v>1.2716359453734489</v>
      </c>
      <c r="K1335" s="156">
        <f>IF('9 All Base Data'!$Q1335=0,0,('9 All Base Data'!$Q1335*Basecase_Pop_2006)/(1+(1/(BaseCase_Mort_Maori_30*('9 All Base Data'!$W1335*Basecase_PM10)/10))))</f>
        <v>5.1111406154805195E-2</v>
      </c>
      <c r="L1335" s="179">
        <f>133/(1+1/(BaseCase_Mort_Child_0_1*'9 All Base Data'!$AB$10/10))*IF('9 All Base Data'!$L1335="..C",0,'9 All Base Data'!L1335/'9 All Base Data'!$L$2022)</f>
        <v>1.3129000697747069E-3</v>
      </c>
      <c r="M1335" s="178">
        <f>IF('9 All Base Data'!$R1335="","",IF('9 All Base Data'!$R1335=0,0,('9 All Base Data'!$R1335*Basecase_Pop_2006)/(1+(1/(BaseCase_CardiacHA_All*('9 All Base Data'!$W1335*Basecase_PM10)/10)))))</f>
        <v>0.16031121317981953</v>
      </c>
      <c r="N1335" s="178">
        <f>IF('9 All Base Data'!$S1335="","",IF('9 All Base Data'!$S1335=0,0,('9 All Base Data'!S1335*Basecase_Pop_2006)/(1+(1/(BaseCase_RespHA_All*('9 All Base Data'!$W1335*Basecase_PM10)/10)))))</f>
        <v>7.4782661618816013E-2</v>
      </c>
      <c r="O1335" s="178">
        <f>IF('9 All Base Data'!$T1335="","",IF('9 All Base Data'!$T1335=0,0,('9 All Base Data'!$T1335*Basecase_Pop_2006)/(1+(1/(BaseCase_RespHA_Child_1_4*('9 All Base Data'!$W1335*Basecase_PM10)/10)))))</f>
        <v>3.5576417672502192E-2</v>
      </c>
      <c r="P1335" s="179">
        <f>IF('9 All Base Data'!$U1335="","",IF('9 All Base Data'!$U1335=0,0,('9 All Base Data'!$U1335*Basecase_Pop_2006)/(1+(1/(BaseCase_RespHA_Child_5_14*('9 All Base Data'!$W1335*Basecase_PM10)/10)))))</f>
        <v>0</v>
      </c>
      <c r="Q1335" s="156">
        <f>IF('7 Base case Results'!$G1335="..C",0,BaseCase_RADs_All*'7 Base case Results'!$G1335*('9 All Base Data'!$V1335*Basecase_PM10)/10)</f>
        <v>415.14377532595165</v>
      </c>
      <c r="R1335" s="189">
        <f t="shared" si="210"/>
        <v>4.5270239655294784</v>
      </c>
      <c r="S1335" s="178">
        <f t="shared" si="211"/>
        <v>0.18195660591110649</v>
      </c>
      <c r="T1335" s="179">
        <f t="shared" si="212"/>
        <v>4.673924248397957E-3</v>
      </c>
      <c r="U1335" s="178">
        <f t="shared" si="213"/>
        <v>1.017976203691854E-3</v>
      </c>
      <c r="V1335" s="178">
        <f t="shared" si="214"/>
        <v>3.3913937044133063E-4</v>
      </c>
      <c r="W1335" s="178">
        <f t="shared" si="215"/>
        <v>1.6133905414479743E-4</v>
      </c>
      <c r="X1335" s="179">
        <f t="shared" si="216"/>
        <v>0</v>
      </c>
      <c r="Y1335" s="179">
        <f t="shared" si="217"/>
        <v>2.5738914070209E-2</v>
      </c>
      <c r="Z1335" s="186">
        <f t="shared" si="218"/>
        <v>4.5587939194222198</v>
      </c>
      <c r="AA1335" s="156">
        <f>$J1335*'9 All Base Data'!$Y1335</f>
        <v>0.75909104075714562</v>
      </c>
      <c r="AB1335" s="156">
        <f>$K1335*'9 All Base Data'!$Y1335</f>
        <v>3.0510470102524626E-2</v>
      </c>
      <c r="AC1335" s="178">
        <f>$L1335*'9 All Base Data'!$Y1335</f>
        <v>7.8372326922760175E-4</v>
      </c>
      <c r="AD1335" s="178">
        <f>IF($M1335="","",$M1335*'9 All Base Data'!$Y1335)</f>
        <v>9.5696261261293755E-2</v>
      </c>
      <c r="AE1335" s="178">
        <f>IF($N1335="","",$N1335*'9 All Base Data'!$Y1335)</f>
        <v>4.4640801988453882E-2</v>
      </c>
      <c r="AF1335" s="178">
        <f>IF($O1335="","",$O1335*'9 All Base Data'!$Y1335)</f>
        <v>2.1237005776444658E-2</v>
      </c>
      <c r="AG1335" s="178">
        <f>IF($P1335="","",$P1335*'9 All Base Data'!$Y1335)</f>
        <v>0</v>
      </c>
      <c r="AH1335" s="167">
        <f>$Q1335*'9 All Base Data'!$Y1335</f>
        <v>247.81614708404661</v>
      </c>
      <c r="AI1335" s="178">
        <f>$R1335*'9 All Base Data'!$Y1335</f>
        <v>2.7023641050954383</v>
      </c>
      <c r="AJ1335" s="178">
        <f>$S1335*'9 All Base Data'!$Y1335</f>
        <v>0.10861727356498767</v>
      </c>
      <c r="AK1335" s="178">
        <f>$T1335*'9 All Base Data'!$Y1335</f>
        <v>2.7900548384502625E-3</v>
      </c>
      <c r="AL1335" s="178">
        <f>IF($U1335="","",$U1335*'9 All Base Data'!$Y1335)</f>
        <v>6.0767125900921539E-4</v>
      </c>
      <c r="AM1335" s="178">
        <f>IF($V1335="","",$V1335*'9 All Base Data'!$Y1335)</f>
        <v>2.0244603701763836E-4</v>
      </c>
      <c r="AN1335" s="178">
        <f>IF($W1335="","",$W1335*'9 All Base Data'!$Y1335)</f>
        <v>9.6309821196176518E-5</v>
      </c>
      <c r="AO1335" s="178">
        <f>IF($X1335="","",$X1335*'9 All Base Data'!$Y1335)</f>
        <v>0</v>
      </c>
      <c r="AP1335" s="178">
        <f>$Y1335*'9 All Base Data'!$Y1335</f>
        <v>1.5364601119210888E-2</v>
      </c>
      <c r="AQ1335" s="179">
        <f t="shared" si="219"/>
        <v>2.7213288783491265</v>
      </c>
    </row>
    <row r="1336" spans="1:43" x14ac:dyDescent="0.25">
      <c r="A1336" s="131">
        <v>580431</v>
      </c>
      <c r="B1336" s="132" t="s">
        <v>2271</v>
      </c>
      <c r="C1336" s="132" t="s">
        <v>1372</v>
      </c>
      <c r="D1336" s="145" t="s">
        <v>2112</v>
      </c>
      <c r="E1336" s="142"/>
      <c r="F1336" s="191" t="str">
        <f>IF('9 All Base Data'!G1336="Rural Centre","Rural",IF('9 All Base Data'!G1336="Rural (Incl.some Off Shore Islands)","Rural",IF('9 All Base Data'!G1336="Inlet-in TA but not in Urban Area","Rural",IF('9 All Base Data'!G1336="Rural (Incl.some Off Shore Islands)","Rural",IF('9 All Base Data'!G1336="Inlet-not in TA","Rural",IF('9 All Base Data'!G1336="Inland Water not in Urban Area","Rural",IF('9 All Base Data'!G1336="Oceanic-in Region but not in TA","Rural",'9 All Base Data'!G1336)))))))</f>
        <v>Blenheim</v>
      </c>
      <c r="G1336" s="177">
        <f>IF('9 All Base Data'!I1336="..C","..C",'9 All Base Data'!I1336*Basecase_Pop_2006)</f>
        <v>1275</v>
      </c>
      <c r="H1336" s="177">
        <f>IF('9 All Base Data'!J1336="..C","..C",'9 All Base Data'!J1336*Basecase_Pop_2006)</f>
        <v>858</v>
      </c>
      <c r="I1336" s="191">
        <f>IF('9 All Base Data'!L1336="..C","..C",'9 All Base Data'!L1336*Basecase_Pop_2006)</f>
        <v>9</v>
      </c>
      <c r="J1336" s="156">
        <f>IF('9 All Base Data'!$P1336=0,0,('9 All Base Data'!$P1336*Basecase_Pop_2006)/(1+(1/(BaseCase_Mort_AllAdults_30*('9 All Base Data'!$W1336*Basecase_PM10)/10))))</f>
        <v>0.17063840231191094</v>
      </c>
      <c r="K1336" s="156">
        <f>IF('9 All Base Data'!$Q1336=0,0,('9 All Base Data'!$Q1336*Basecase_Pop_2006)/(1+(1/(BaseCase_Mort_Maori_30*('9 All Base Data'!$W1336*Basecase_PM10)/10))))</f>
        <v>0</v>
      </c>
      <c r="L1336" s="179">
        <f>133/(1+1/(BaseCase_Mort_Child_0_1*'9 All Base Data'!$AB$10/10))*IF('9 All Base Data'!$L1336="..C",0,'9 All Base Data'!L1336/'9 All Base Data'!$L$2022)</f>
        <v>1.3129000697747069E-3</v>
      </c>
      <c r="M1336" s="178">
        <f>IF('9 All Base Data'!$R1336="","",IF('9 All Base Data'!$R1336=0,0,('9 All Base Data'!$R1336*Basecase_Pop_2006)/(1+(1/(BaseCase_CardiacHA_All*('9 All Base Data'!$W1336*Basecase_PM10)/10)))))</f>
        <v>4.3348046760457871E-2</v>
      </c>
      <c r="N1336" s="178">
        <f>IF('9 All Base Data'!$S1336="","",IF('9 All Base Data'!$S1336=0,0,('9 All Base Data'!S1336*Basecase_Pop_2006)/(1+(1/(BaseCase_RespHA_All*('9 All Base Data'!$W1336*Basecase_PM10)/10)))))</f>
        <v>5.0820245768986597E-2</v>
      </c>
      <c r="O1336" s="178">
        <f>IF('9 All Base Data'!$T1336="","",IF('9 All Base Data'!$T1336=0,0,('9 All Base Data'!$T1336*Basecase_Pop_2006)/(1+(1/(BaseCase_RespHA_Child_1_4*('9 All Base Data'!$W1336*Basecase_PM10)/10)))))</f>
        <v>1.3679775586390504E-2</v>
      </c>
      <c r="P1336" s="179">
        <f>IF('9 All Base Data'!$U1336="","",IF('9 All Base Data'!$U1336=0,0,('9 All Base Data'!$U1336*Basecase_Pop_2006)/(1+(1/(BaseCase_RespHA_Child_5_14*('9 All Base Data'!$W1336*Basecase_PM10)/10)))))</f>
        <v>1.765615576447643E-2</v>
      </c>
      <c r="Q1336" s="156">
        <f>IF('7 Base case Results'!$G1336="..C",0,BaseCase_RADs_All*'7 Base case Results'!$G1336*('9 All Base Data'!$V1336*Basecase_PM10)/10)</f>
        <v>604.19806462449299</v>
      </c>
      <c r="R1336" s="189">
        <f t="shared" si="210"/>
        <v>0.607472712230403</v>
      </c>
      <c r="S1336" s="178">
        <f t="shared" si="211"/>
        <v>0</v>
      </c>
      <c r="T1336" s="179">
        <f t="shared" si="212"/>
        <v>4.673924248397957E-3</v>
      </c>
      <c r="U1336" s="178">
        <f t="shared" si="213"/>
        <v>2.7526009692890749E-4</v>
      </c>
      <c r="V1336" s="178">
        <f t="shared" si="214"/>
        <v>2.3046981456235419E-4</v>
      </c>
      <c r="W1336" s="178">
        <f t="shared" si="215"/>
        <v>6.2037782284280935E-5</v>
      </c>
      <c r="X1336" s="179">
        <f t="shared" si="216"/>
        <v>8.0070666391900616E-5</v>
      </c>
      <c r="Y1336" s="179">
        <f t="shared" si="217"/>
        <v>3.7460280006718569E-2</v>
      </c>
      <c r="Z1336" s="186">
        <f t="shared" si="218"/>
        <v>0.65011264639701072</v>
      </c>
      <c r="AA1336" s="156">
        <f>$J1336*'9 All Base Data'!$Y1336</f>
        <v>2.9162995813375191E-2</v>
      </c>
      <c r="AB1336" s="156">
        <f>$K1336*'9 All Base Data'!$Y1336</f>
        <v>0</v>
      </c>
      <c r="AC1336" s="178">
        <f>$L1336*'9 All Base Data'!$Y1336</f>
        <v>2.2438149161894245E-4</v>
      </c>
      <c r="AD1336" s="178">
        <f>IF($M1336="","",$M1336*'9 All Base Data'!$Y1336)</f>
        <v>7.4084080081953732E-3</v>
      </c>
      <c r="AE1336" s="178">
        <f>IF($N1336="","",$N1336*'9 All Base Data'!$Y1336)</f>
        <v>8.6854459167202518E-3</v>
      </c>
      <c r="AF1336" s="178">
        <f>IF($O1336="","",$O1336*'9 All Base Data'!$Y1336)</f>
        <v>2.3379452265650481E-3</v>
      </c>
      <c r="AG1336" s="178">
        <f>IF($P1336="","",$P1336*'9 All Base Data'!$Y1336)</f>
        <v>3.0175294052421208E-3</v>
      </c>
      <c r="AH1336" s="167">
        <f>$Q1336*'9 All Base Data'!$Y1336</f>
        <v>103.26061068530967</v>
      </c>
      <c r="AI1336" s="178">
        <f>$R1336*'9 All Base Data'!$Y1336</f>
        <v>0.10382026509561569</v>
      </c>
      <c r="AJ1336" s="178">
        <f>$S1336*'9 All Base Data'!$Y1336</f>
        <v>0</v>
      </c>
      <c r="AK1336" s="178">
        <f>$T1336*'9 All Base Data'!$Y1336</f>
        <v>7.9879811016343521E-4</v>
      </c>
      <c r="AL1336" s="178">
        <f>IF($U1336="","",$U1336*'9 All Base Data'!$Y1336)</f>
        <v>4.7043390852040623E-5</v>
      </c>
      <c r="AM1336" s="178">
        <f>IF($V1336="","",$V1336*'9 All Base Data'!$Y1336)</f>
        <v>3.9388497232326334E-5</v>
      </c>
      <c r="AN1336" s="178">
        <f>IF($W1336="","",$W1336*'9 All Base Data'!$Y1336)</f>
        <v>1.0602581602472493E-5</v>
      </c>
      <c r="AO1336" s="178">
        <f>IF($X1336="","",$X1336*'9 All Base Data'!$Y1336)</f>
        <v>1.3684495852773019E-5</v>
      </c>
      <c r="AP1336" s="178">
        <f>$Y1336*'9 All Base Data'!$Y1336</f>
        <v>6.4021578624892002E-3</v>
      </c>
      <c r="AQ1336" s="179">
        <f t="shared" si="219"/>
        <v>0.11110765295635269</v>
      </c>
    </row>
    <row r="1337" spans="1:43" x14ac:dyDescent="0.25">
      <c r="A1337" s="131">
        <v>580432</v>
      </c>
      <c r="B1337" s="132" t="s">
        <v>2272</v>
      </c>
      <c r="C1337" s="132" t="s">
        <v>1372</v>
      </c>
      <c r="D1337" s="145" t="s">
        <v>2112</v>
      </c>
      <c r="E1337" s="142"/>
      <c r="F1337" s="191" t="str">
        <f>IF('9 All Base Data'!G1337="Rural Centre","Rural",IF('9 All Base Data'!G1337="Rural (Incl.some Off Shore Islands)","Rural",IF('9 All Base Data'!G1337="Inlet-in TA but not in Urban Area","Rural",IF('9 All Base Data'!G1337="Rural (Incl.some Off Shore Islands)","Rural",IF('9 All Base Data'!G1337="Inlet-not in TA","Rural",IF('9 All Base Data'!G1337="Inland Water not in Urban Area","Rural",IF('9 All Base Data'!G1337="Oceanic-in Region but not in TA","Rural",'9 All Base Data'!G1337)))))))</f>
        <v>Blenheim</v>
      </c>
      <c r="G1337" s="177">
        <f>IF('9 All Base Data'!I1337="..C","..C",'9 All Base Data'!I1337*Basecase_Pop_2006)</f>
        <v>471</v>
      </c>
      <c r="H1337" s="177">
        <f>IF('9 All Base Data'!J1337="..C","..C",'9 All Base Data'!J1337*Basecase_Pop_2006)</f>
        <v>306</v>
      </c>
      <c r="I1337" s="191">
        <f>IF('9 All Base Data'!L1337="..C","..C",'9 All Base Data'!L1337*Basecase_Pop_2006)</f>
        <v>3</v>
      </c>
      <c r="J1337" s="156">
        <f>IF('9 All Base Data'!$P1337=0,0,('9 All Base Data'!$P1337*Basecase_Pop_2006)/(1+(1/(BaseCase_Mort_AllAdults_30*('9 All Base Data'!$W1337*Basecase_PM10)/10))))</f>
        <v>6.0857052572779423E-2</v>
      </c>
      <c r="K1337" s="156">
        <f>IF('9 All Base Data'!$Q1337=0,0,('9 All Base Data'!$Q1337*Basecase_Pop_2006)/(1+(1/(BaseCase_Mort_Maori_30*('9 All Base Data'!$W1337*Basecase_PM10)/10))))</f>
        <v>0</v>
      </c>
      <c r="L1337" s="179">
        <f>133/(1+1/(BaseCase_Mort_Child_0_1*'9 All Base Data'!$AB$10/10))*IF('9 All Base Data'!$L1337="..C",0,'9 All Base Data'!L1337/'9 All Base Data'!$L$2022)</f>
        <v>4.3763335659156898E-4</v>
      </c>
      <c r="M1337" s="178">
        <f>IF('9 All Base Data'!$R1337="","",IF('9 All Base Data'!$R1337=0,0,('9 All Base Data'!$R1337*Basecase_Pop_2006)/(1+(1/(BaseCase_CardiacHA_All*('9 All Base Data'!$W1337*Basecase_PM10)/10)))))</f>
        <v>1.6013278450333845E-2</v>
      </c>
      <c r="N1337" s="178">
        <f>IF('9 All Base Data'!$S1337="","",IF('9 All Base Data'!$S1337=0,0,('9 All Base Data'!S1337*Basecase_Pop_2006)/(1+(1/(BaseCase_RespHA_All*('9 All Base Data'!$W1337*Basecase_PM10)/10)))))</f>
        <v>1.8773596672307991E-2</v>
      </c>
      <c r="O1337" s="178">
        <f>IF('9 All Base Data'!$T1337="","",IF('9 All Base Data'!$T1337=0,0,('9 All Base Data'!$T1337*Basecase_Pop_2006)/(1+(1/(BaseCase_RespHA_Child_1_4*('9 All Base Data'!$W1337*Basecase_PM10)/10)))))</f>
        <v>3.5686371094931749E-3</v>
      </c>
      <c r="P1337" s="179">
        <f>IF('9 All Base Data'!$U1337="","",IF('9 All Base Data'!$U1337=0,0,('9 All Base Data'!$U1337*Basecase_Pop_2006)/(1+(1/(BaseCase_RespHA_Child_5_14*('9 All Base Data'!$W1337*Basecase_PM10)/10)))))</f>
        <v>7.9952403461780053E-3</v>
      </c>
      <c r="Q1337" s="156">
        <f>IF('7 Base case Results'!$G1337="..C",0,BaseCase_RADs_All*'7 Base case Results'!$G1337*('9 All Base Data'!$V1337*Basecase_PM10)/10)</f>
        <v>223.19787328481272</v>
      </c>
      <c r="R1337" s="189">
        <f t="shared" si="210"/>
        <v>0.21665110715909475</v>
      </c>
      <c r="S1337" s="178">
        <f t="shared" si="211"/>
        <v>0</v>
      </c>
      <c r="T1337" s="179">
        <f t="shared" si="212"/>
        <v>1.5579747494659855E-3</v>
      </c>
      <c r="U1337" s="178">
        <f t="shared" si="213"/>
        <v>1.0168431815961992E-4</v>
      </c>
      <c r="V1337" s="178">
        <f t="shared" si="214"/>
        <v>8.5138260908916729E-5</v>
      </c>
      <c r="W1337" s="178">
        <f t="shared" si="215"/>
        <v>1.618376929155155E-5</v>
      </c>
      <c r="X1337" s="179">
        <f t="shared" si="216"/>
        <v>3.6258414969917252E-5</v>
      </c>
      <c r="Y1337" s="179">
        <f t="shared" si="217"/>
        <v>1.3838268143658388E-2</v>
      </c>
      <c r="Z1337" s="186">
        <f t="shared" si="218"/>
        <v>0.23223417263128765</v>
      </c>
      <c r="AA1337" s="156">
        <f>$J1337*'9 All Base Data'!$Y1337</f>
        <v>1.0400788716658284E-2</v>
      </c>
      <c r="AB1337" s="156">
        <f>$K1337*'9 All Base Data'!$Y1337</f>
        <v>0</v>
      </c>
      <c r="AC1337" s="178">
        <f>$L1337*'9 All Base Data'!$Y1337</f>
        <v>7.4793830539647487E-5</v>
      </c>
      <c r="AD1337" s="178">
        <f>IF($M1337="","",$M1337*'9 All Base Data'!$Y1337)</f>
        <v>2.736753075968643E-3</v>
      </c>
      <c r="AE1337" s="178">
        <f>IF($N1337="","",$N1337*'9 All Base Data'!$Y1337)</f>
        <v>3.2085059033531284E-3</v>
      </c>
      <c r="AF1337" s="178">
        <f>IF($O1337="","",$O1337*'9 All Base Data'!$Y1337)</f>
        <v>6.0989875475609941E-4</v>
      </c>
      <c r="AG1337" s="178">
        <f>IF($P1337="","",$P1337*'9 All Base Data'!$Y1337)</f>
        <v>1.3664284099209603E-3</v>
      </c>
      <c r="AH1337" s="167">
        <f>$Q1337*'9 All Base Data'!$Y1337</f>
        <v>38.145684417867344</v>
      </c>
      <c r="AI1337" s="178">
        <f>$R1337*'9 All Base Data'!$Y1337</f>
        <v>3.7026807831303493E-2</v>
      </c>
      <c r="AJ1337" s="178">
        <f>$S1337*'9 All Base Data'!$Y1337</f>
        <v>0</v>
      </c>
      <c r="AK1337" s="178">
        <f>$T1337*'9 All Base Data'!$Y1337</f>
        <v>2.6626603672114503E-4</v>
      </c>
      <c r="AL1337" s="178">
        <f>IF($U1337="","",$U1337*'9 All Base Data'!$Y1337)</f>
        <v>1.7378382032400884E-5</v>
      </c>
      <c r="AM1337" s="178">
        <f>IF($V1337="","",$V1337*'9 All Base Data'!$Y1337)</f>
        <v>1.4550574271706436E-5</v>
      </c>
      <c r="AN1337" s="178">
        <f>IF($W1337="","",$W1337*'9 All Base Data'!$Y1337)</f>
        <v>2.7658908528189114E-6</v>
      </c>
      <c r="AO1337" s="178">
        <f>IF($X1337="","",$X1337*'9 All Base Data'!$Y1337)</f>
        <v>6.1967528389915545E-6</v>
      </c>
      <c r="AP1337" s="178">
        <f>$Y1337*'9 All Base Data'!$Y1337</f>
        <v>2.3650324339077751E-3</v>
      </c>
      <c r="AQ1337" s="179">
        <f t="shared" si="219"/>
        <v>3.9690035258236528E-2</v>
      </c>
    </row>
    <row r="1338" spans="1:43" x14ac:dyDescent="0.25">
      <c r="A1338" s="124">
        <v>580442</v>
      </c>
      <c r="B1338" s="125" t="s">
        <v>1378</v>
      </c>
      <c r="C1338" s="126" t="s">
        <v>1372</v>
      </c>
      <c r="D1338" s="101" t="s">
        <v>2112</v>
      </c>
      <c r="E1338" s="142"/>
      <c r="F1338" s="191" t="str">
        <f>IF('9 All Base Data'!G1338="Rural Centre","Rural",IF('9 All Base Data'!G1338="Rural (Incl.some Off Shore Islands)","Rural",IF('9 All Base Data'!G1338="Inlet-in TA but not in Urban Area","Rural",IF('9 All Base Data'!G1338="Rural (Incl.some Off Shore Islands)","Rural",IF('9 All Base Data'!G1338="Inlet-not in TA","Rural",IF('9 All Base Data'!G1338="Inland Water not in Urban Area","Rural",IF('9 All Base Data'!G1338="Oceanic-in Region but not in TA","Rural",'9 All Base Data'!G1338)))))))</f>
        <v>Picton</v>
      </c>
      <c r="G1338" s="177">
        <f>IF('9 All Base Data'!I1338="..C","..C",'9 All Base Data'!I1338*Basecase_Pop_2006)</f>
        <v>1311</v>
      </c>
      <c r="H1338" s="177">
        <f>IF('9 All Base Data'!J1338="..C","..C",'9 All Base Data'!J1338*Basecase_Pop_2006)</f>
        <v>1011</v>
      </c>
      <c r="I1338" s="191">
        <f>IF('9 All Base Data'!L1338="..C","..C",'9 All Base Data'!L1338*Basecase_Pop_2006)</f>
        <v>12</v>
      </c>
      <c r="J1338" s="156">
        <f>IF('9 All Base Data'!$P1338=0,0,('9 All Base Data'!$P1338*Basecase_Pop_2006)/(1+(1/(BaseCase_Mort_AllAdults_30*('9 All Base Data'!$W1338*Basecase_PM10)/10))))</f>
        <v>0.19291287907057528</v>
      </c>
      <c r="K1338" s="156">
        <f>IF('9 All Base Data'!$Q1338=0,0,('9 All Base Data'!$Q1338*Basecase_Pop_2006)/(1+(1/(BaseCase_Mort_Maori_30*('9 All Base Data'!$W1338*Basecase_PM10)/10))))</f>
        <v>4.976881191987808E-2</v>
      </c>
      <c r="L1338" s="179">
        <f>133/(1+1/(BaseCase_Mort_Child_0_1*'9 All Base Data'!$AB$10/10))*IF('9 All Base Data'!$L1338="..C",0,'9 All Base Data'!L1338/'9 All Base Data'!$L$2022)</f>
        <v>1.7505334263662759E-3</v>
      </c>
      <c r="M1338" s="178">
        <f>IF('9 All Base Data'!$R1338="","",IF('9 All Base Data'!$R1338=0,0,('9 All Base Data'!$R1338*Basecase_Pop_2006)/(1+(1/(BaseCase_CardiacHA_All*('9 All Base Data'!$W1338*Basecase_PM10)/10)))))</f>
        <v>0.10300935845402093</v>
      </c>
      <c r="N1338" s="178">
        <f>IF('9 All Base Data'!$S1338="","",IF('9 All Base Data'!$S1338=0,0,('9 All Base Data'!S1338*Basecase_Pop_2006)/(1+(1/(BaseCase_RespHA_All*('9 All Base Data'!$W1338*Basecase_PM10)/10)))))</f>
        <v>8.6992303051618244E-2</v>
      </c>
      <c r="O1338" s="178">
        <f>IF('9 All Base Data'!$T1338="","",IF('9 All Base Data'!$T1338=0,0,('9 All Base Data'!$T1338*Basecase_Pop_2006)/(1+(1/(BaseCase_RespHA_Child_1_4*('9 All Base Data'!$W1338*Basecase_PM10)/10)))))</f>
        <v>5.7494708986278922E-3</v>
      </c>
      <c r="P1338" s="179">
        <f>IF('9 All Base Data'!$U1338="","",IF('9 All Base Data'!$U1338=0,0,('9 All Base Data'!$U1338*Basecase_Pop_2006)/(1+(1/(BaseCase_RespHA_Child_5_14*('9 All Base Data'!$W1338*Basecase_PM10)/10)))))</f>
        <v>0</v>
      </c>
      <c r="Q1338" s="156">
        <f>IF('7 Base case Results'!$G1338="..C",0,BaseCase_RADs_All*'7 Base case Results'!$G1338*('9 All Base Data'!$V1338*Basecase_PM10)/10)</f>
        <v>621.25777468447882</v>
      </c>
      <c r="R1338" s="189">
        <f t="shared" si="210"/>
        <v>0.68676984949124797</v>
      </c>
      <c r="S1338" s="178">
        <f t="shared" si="211"/>
        <v>0.17717697043476596</v>
      </c>
      <c r="T1338" s="179">
        <f t="shared" si="212"/>
        <v>6.2318989978639421E-3</v>
      </c>
      <c r="U1338" s="178">
        <f t="shared" si="213"/>
        <v>6.5410942618303282E-4</v>
      </c>
      <c r="V1338" s="178">
        <f t="shared" si="214"/>
        <v>3.9451009433908878E-4</v>
      </c>
      <c r="W1338" s="178">
        <f t="shared" si="215"/>
        <v>2.6073850525277488E-5</v>
      </c>
      <c r="X1338" s="179">
        <f t="shared" si="216"/>
        <v>0</v>
      </c>
      <c r="Y1338" s="179">
        <f t="shared" si="217"/>
        <v>3.8517982030437686E-2</v>
      </c>
      <c r="Z1338" s="186">
        <f t="shared" si="218"/>
        <v>0.7325683500400717</v>
      </c>
      <c r="AA1338" s="156">
        <f>$J1338*'9 All Base Data'!$Y1338</f>
        <v>3.296982044169456E-2</v>
      </c>
      <c r="AB1338" s="156">
        <f>$K1338*'9 All Base Data'!$Y1338</f>
        <v>8.5057503703241735E-3</v>
      </c>
      <c r="AC1338" s="178">
        <f>$L1338*'9 All Base Data'!$Y1338</f>
        <v>2.9917532215858995E-4</v>
      </c>
      <c r="AD1338" s="178">
        <f>IF($M1338="","",$M1338*'9 All Base Data'!$Y1338)</f>
        <v>1.7604838351931676E-2</v>
      </c>
      <c r="AE1338" s="178">
        <f>IF($N1338="","",$N1338*'9 All Base Data'!$Y1338)</f>
        <v>1.4867439775091727E-2</v>
      </c>
      <c r="AF1338" s="178">
        <f>IF($O1338="","",$O1338*'9 All Base Data'!$Y1338)</f>
        <v>9.8261466044038243E-4</v>
      </c>
      <c r="AG1338" s="178">
        <f>IF($P1338="","",$P1338*'9 All Base Data'!$Y1338)</f>
        <v>0</v>
      </c>
      <c r="AH1338" s="167">
        <f>$Q1338*'9 All Base Data'!$Y1338</f>
        <v>106.17620439877727</v>
      </c>
      <c r="AI1338" s="178">
        <f>$R1338*'9 All Base Data'!$Y1338</f>
        <v>0.11737256077243263</v>
      </c>
      <c r="AJ1338" s="178">
        <f>$S1338*'9 All Base Data'!$Y1338</f>
        <v>3.0280471318354058E-2</v>
      </c>
      <c r="AK1338" s="178">
        <f>$T1338*'9 All Base Data'!$Y1338</f>
        <v>1.0650641468845801E-3</v>
      </c>
      <c r="AL1338" s="178">
        <f>IF($U1338="","",$U1338*'9 All Base Data'!$Y1338)</f>
        <v>1.1179072353476614E-4</v>
      </c>
      <c r="AM1338" s="178">
        <f>IF($V1338="","",$V1338*'9 All Base Data'!$Y1338)</f>
        <v>6.7423839380040986E-5</v>
      </c>
      <c r="AN1338" s="178">
        <f>IF($W1338="","",$W1338*'9 All Base Data'!$Y1338)</f>
        <v>4.4561574850971331E-6</v>
      </c>
      <c r="AO1338" s="178">
        <f>IF($X1338="","",$X1338*'9 All Base Data'!$Y1338)</f>
        <v>0</v>
      </c>
      <c r="AP1338" s="178">
        <f>$Y1338*'9 All Base Data'!$Y1338</f>
        <v>6.582924672724191E-3</v>
      </c>
      <c r="AQ1338" s="179">
        <f t="shared" si="219"/>
        <v>0.12519976415495621</v>
      </c>
    </row>
    <row r="1339" spans="1:43" x14ac:dyDescent="0.25">
      <c r="A1339" s="124">
        <v>580445</v>
      </c>
      <c r="B1339" s="125" t="s">
        <v>1380</v>
      </c>
      <c r="C1339" s="126" t="s">
        <v>1372</v>
      </c>
      <c r="D1339" s="101" t="s">
        <v>2112</v>
      </c>
      <c r="E1339" s="142"/>
      <c r="F1339" s="191" t="str">
        <f>IF('9 All Base Data'!G1339="Rural Centre","Rural",IF('9 All Base Data'!G1339="Rural (Incl.some Off Shore Islands)","Rural",IF('9 All Base Data'!G1339="Inlet-in TA but not in Urban Area","Rural",IF('9 All Base Data'!G1339="Rural (Incl.some Off Shore Islands)","Rural",IF('9 All Base Data'!G1339="Inlet-not in TA","Rural",IF('9 All Base Data'!G1339="Inland Water not in Urban Area","Rural",IF('9 All Base Data'!G1339="Oceanic-in Region but not in TA","Rural",'9 All Base Data'!G1339)))))))</f>
        <v>Rural</v>
      </c>
      <c r="G1339" s="177">
        <f>IF('9 All Base Data'!I1339="..C","..C",'9 All Base Data'!I1339*Basecase_Pop_2006)</f>
        <v>33</v>
      </c>
      <c r="H1339" s="177">
        <f>IF('9 All Base Data'!J1339="..C","..C",'9 All Base Data'!J1339*Basecase_Pop_2006)</f>
        <v>30</v>
      </c>
      <c r="I1339" s="191" t="str">
        <f>IF('9 All Base Data'!L1339="..C","..C",'9 All Base Data'!L1339*Basecase_Pop_2006)</f>
        <v>..C</v>
      </c>
      <c r="J1339" s="156">
        <f>IF('9 All Base Data'!$P1339=0,0,('9 All Base Data'!$P1339*Basecase_Pop_2006)/(1+(1/(BaseCase_Mort_AllAdults_30*('9 All Base Data'!$W1339*Basecase_PM10)/10))))</f>
        <v>0</v>
      </c>
      <c r="K1339" s="156">
        <f>IF('9 All Base Data'!$Q1339=0,0,('9 All Base Data'!$Q1339*Basecase_Pop_2006)/(1+(1/(BaseCase_Mort_Maori_30*('9 All Base Data'!$W1339*Basecase_PM10)/10))))</f>
        <v>0</v>
      </c>
      <c r="L1339" s="179">
        <f>133/(1+1/(BaseCase_Mort_Child_0_1*'9 All Base Data'!$AB$10/10))*IF('9 All Base Data'!$L1339="..C",0,'9 All Base Data'!L1339/'9 All Base Data'!$L$2022)</f>
        <v>0</v>
      </c>
      <c r="M1339" s="178">
        <f>IF('9 All Base Data'!$R1339="","",IF('9 All Base Data'!$R1339=0,0,('9 All Base Data'!$R1339*Basecase_Pop_2006)/(1+(1/(BaseCase_CardiacHA_All*('9 All Base Data'!$W1339*Basecase_PM10)/10)))))</f>
        <v>0</v>
      </c>
      <c r="N1339" s="178">
        <f>IF('9 All Base Data'!$S1339="","",IF('9 All Base Data'!$S1339=0,0,('9 All Base Data'!S1339*Basecase_Pop_2006)/(1+(1/(BaseCase_RespHA_All*('9 All Base Data'!$W1339*Basecase_PM10)/10)))))</f>
        <v>0</v>
      </c>
      <c r="O1339" s="178">
        <f>IF('9 All Base Data'!$T1339="","",IF('9 All Base Data'!$T1339=0,0,('9 All Base Data'!$T1339*Basecase_Pop_2006)/(1+(1/(BaseCase_RespHA_Child_1_4*('9 All Base Data'!$W1339*Basecase_PM10)/10)))))</f>
        <v>0</v>
      </c>
      <c r="P1339" s="179">
        <f>IF('9 All Base Data'!$U1339="","",IF('9 All Base Data'!$U1339=0,0,('9 All Base Data'!$U1339*Basecase_Pop_2006)/(1+(1/(BaseCase_RespHA_Child_5_14*('9 All Base Data'!$W1339*Basecase_PM10)/10)))))</f>
        <v>0</v>
      </c>
      <c r="Q1339" s="156">
        <f>IF('7 Base case Results'!$G1339="..C",0,BaseCase_RADs_All*'7 Base case Results'!$G1339*('9 All Base Data'!$V1339*Basecase_PM10)/10)</f>
        <v>9.4683600000000006</v>
      </c>
      <c r="R1339" s="189">
        <f t="shared" si="210"/>
        <v>0</v>
      </c>
      <c r="S1339" s="178">
        <f t="shared" si="211"/>
        <v>0</v>
      </c>
      <c r="T1339" s="179">
        <f t="shared" si="212"/>
        <v>0</v>
      </c>
      <c r="U1339" s="178">
        <f t="shared" si="213"/>
        <v>0</v>
      </c>
      <c r="V1339" s="178">
        <f t="shared" si="214"/>
        <v>0</v>
      </c>
      <c r="W1339" s="178">
        <f t="shared" si="215"/>
        <v>0</v>
      </c>
      <c r="X1339" s="179">
        <f t="shared" si="216"/>
        <v>0</v>
      </c>
      <c r="Y1339" s="179">
        <f t="shared" si="217"/>
        <v>5.8703832000000004E-4</v>
      </c>
      <c r="Z1339" s="186">
        <f t="shared" si="218"/>
        <v>5.8703832000000004E-4</v>
      </c>
      <c r="AA1339" s="156">
        <f>$J1339*'9 All Base Data'!$Y1339</f>
        <v>0</v>
      </c>
      <c r="AB1339" s="156">
        <f>$K1339*'9 All Base Data'!$Y1339</f>
        <v>0</v>
      </c>
      <c r="AC1339" s="178">
        <f>$L1339*'9 All Base Data'!$Y1339</f>
        <v>0</v>
      </c>
      <c r="AD1339" s="178">
        <f>IF($M1339="","",$M1339*'9 All Base Data'!$Y1339)</f>
        <v>0</v>
      </c>
      <c r="AE1339" s="178">
        <f>IF($N1339="","",$N1339*'9 All Base Data'!$Y1339)</f>
        <v>0</v>
      </c>
      <c r="AF1339" s="178">
        <f>IF($O1339="","",$O1339*'9 All Base Data'!$Y1339)</f>
        <v>0</v>
      </c>
      <c r="AG1339" s="178">
        <f>IF($P1339="","",$P1339*'9 All Base Data'!$Y1339)</f>
        <v>0</v>
      </c>
      <c r="AH1339" s="167">
        <f>$Q1339*'9 All Base Data'!$Y1339</f>
        <v>0.82473334379448393</v>
      </c>
      <c r="AI1339" s="178">
        <f>$R1339*'9 All Base Data'!$Y1339</f>
        <v>0</v>
      </c>
      <c r="AJ1339" s="178">
        <f>$S1339*'9 All Base Data'!$Y1339</f>
        <v>0</v>
      </c>
      <c r="AK1339" s="178">
        <f>$T1339*'9 All Base Data'!$Y1339</f>
        <v>0</v>
      </c>
      <c r="AL1339" s="178">
        <f>IF($U1339="","",$U1339*'9 All Base Data'!$Y1339)</f>
        <v>0</v>
      </c>
      <c r="AM1339" s="178">
        <f>IF($V1339="","",$V1339*'9 All Base Data'!$Y1339)</f>
        <v>0</v>
      </c>
      <c r="AN1339" s="178">
        <f>IF($W1339="","",$W1339*'9 All Base Data'!$Y1339)</f>
        <v>0</v>
      </c>
      <c r="AO1339" s="178">
        <f>IF($X1339="","",$X1339*'9 All Base Data'!$Y1339)</f>
        <v>0</v>
      </c>
      <c r="AP1339" s="178">
        <f>$Y1339*'9 All Base Data'!$Y1339</f>
        <v>5.1133467315258003E-5</v>
      </c>
      <c r="AQ1339" s="179">
        <f t="shared" si="219"/>
        <v>5.1133467315258003E-5</v>
      </c>
    </row>
    <row r="1340" spans="1:43" x14ac:dyDescent="0.25">
      <c r="A1340" s="124">
        <v>580446</v>
      </c>
      <c r="B1340" s="125" t="s">
        <v>1381</v>
      </c>
      <c r="C1340" s="126" t="s">
        <v>1372</v>
      </c>
      <c r="D1340" s="101" t="s">
        <v>2112</v>
      </c>
      <c r="E1340" s="142"/>
      <c r="F1340" s="191" t="str">
        <f>IF('9 All Base Data'!G1340="Rural Centre","Rural",IF('9 All Base Data'!G1340="Rural (Incl.some Off Shore Islands)","Rural",IF('9 All Base Data'!G1340="Inlet-in TA but not in Urban Area","Rural",IF('9 All Base Data'!G1340="Rural (Incl.some Off Shore Islands)","Rural",IF('9 All Base Data'!G1340="Inlet-not in TA","Rural",IF('9 All Base Data'!G1340="Inland Water not in Urban Area","Rural",IF('9 All Base Data'!G1340="Oceanic-in Region but not in TA","Rural",'9 All Base Data'!G1340)))))))</f>
        <v>Rural</v>
      </c>
      <c r="G1340" s="177">
        <f>IF('9 All Base Data'!I1340="..C","..C",'9 All Base Data'!I1340*Basecase_Pop_2006)</f>
        <v>3231</v>
      </c>
      <c r="H1340" s="177">
        <f>IF('9 All Base Data'!J1340="..C","..C",'9 All Base Data'!J1340*Basecase_Pop_2006)</f>
        <v>2421</v>
      </c>
      <c r="I1340" s="191">
        <f>IF('9 All Base Data'!L1340="..C","..C",'9 All Base Data'!L1340*Basecase_Pop_2006)</f>
        <v>36</v>
      </c>
      <c r="J1340" s="156">
        <f>IF('9 All Base Data'!$P1340=0,0,('9 All Base Data'!$P1340*Basecase_Pop_2006)/(1+(1/(BaseCase_Mort_AllAdults_30*('9 All Base Data'!$W1340*Basecase_PM10)/10))))</f>
        <v>0.33466566899351829</v>
      </c>
      <c r="K1340" s="156">
        <f>IF('9 All Base Data'!$Q1340=0,0,('9 All Base Data'!$Q1340*Basecase_Pop_2006)/(1+(1/(BaseCase_Mort_Maori_30*('9 All Base Data'!$W1340*Basecase_PM10)/10))))</f>
        <v>0</v>
      </c>
      <c r="L1340" s="179">
        <f>133/(1+1/(BaseCase_Mort_Child_0_1*'9 All Base Data'!$AB$10/10))*IF('9 All Base Data'!$L1340="..C",0,'9 All Base Data'!L1340/'9 All Base Data'!$L$2022)</f>
        <v>5.2516002790988277E-3</v>
      </c>
      <c r="M1340" s="178">
        <f>IF('9 All Base Data'!$R1340="","",IF('9 All Base Data'!$R1340=0,0,('9 All Base Data'!$R1340*Basecase_Pop_2006)/(1+(1/(BaseCase_CardiacHA_All*('9 All Base Data'!$W1340*Basecase_PM10)/10)))))</f>
        <v>8.4079929775812079E-2</v>
      </c>
      <c r="N1340" s="178">
        <f>IF('9 All Base Data'!$S1340="","",IF('9 All Base Data'!$S1340=0,0,('9 All Base Data'!S1340*Basecase_Pop_2006)/(1+(1/(BaseCase_RespHA_All*('9 All Base Data'!$W1340*Basecase_PM10)/10)))))</f>
        <v>4.4806227698575687E-2</v>
      </c>
      <c r="O1340" s="178">
        <f>IF('9 All Base Data'!$T1340="","",IF('9 All Base Data'!$T1340=0,0,('9 All Base Data'!$T1340*Basecase_Pop_2006)/(1+(1/(BaseCase_RespHA_Child_1_4*('9 All Base Data'!$W1340*Basecase_PM10)/10)))))</f>
        <v>2.6149838245040719E-2</v>
      </c>
      <c r="P1340" s="179">
        <f>IF('9 All Base Data'!$U1340="","",IF('9 All Base Data'!$U1340=0,0,('9 All Base Data'!$U1340*Basecase_Pop_2006)/(1+(1/(BaseCase_RespHA_Child_5_14*('9 All Base Data'!$W1340*Basecase_PM10)/10)))))</f>
        <v>1.5567774511431666E-2</v>
      </c>
      <c r="Q1340" s="156">
        <f>IF('7 Base case Results'!$G1340="..C",0,BaseCase_RADs_All*'7 Base case Results'!$G1340*('9 All Base Data'!$V1340*Basecase_PM10)/10)</f>
        <v>927.03852000000006</v>
      </c>
      <c r="R1340" s="189">
        <f t="shared" si="210"/>
        <v>1.1914097816169251</v>
      </c>
      <c r="S1340" s="178">
        <f t="shared" si="211"/>
        <v>0</v>
      </c>
      <c r="T1340" s="179">
        <f t="shared" si="212"/>
        <v>1.8695696993591828E-2</v>
      </c>
      <c r="U1340" s="178">
        <f t="shared" si="213"/>
        <v>5.3390755407640663E-4</v>
      </c>
      <c r="V1340" s="178">
        <f t="shared" si="214"/>
        <v>2.0319624261304074E-4</v>
      </c>
      <c r="W1340" s="178">
        <f t="shared" si="215"/>
        <v>1.1858951644125966E-4</v>
      </c>
      <c r="X1340" s="179">
        <f t="shared" si="216"/>
        <v>7.0599857409342601E-5</v>
      </c>
      <c r="Y1340" s="179">
        <f t="shared" si="217"/>
        <v>5.7476388240000002E-2</v>
      </c>
      <c r="Z1340" s="186">
        <f t="shared" si="218"/>
        <v>1.2683189706472064</v>
      </c>
      <c r="AA1340" s="156">
        <f>$J1340*'9 All Base Data'!$Y1340</f>
        <v>2.9150764888770837E-2</v>
      </c>
      <c r="AB1340" s="156">
        <f>$K1340*'9 All Base Data'!$Y1340</f>
        <v>0</v>
      </c>
      <c r="AC1340" s="178">
        <f>$L1340*'9 All Base Data'!$Y1340</f>
        <v>4.5743611971378579E-4</v>
      </c>
      <c r="AD1340" s="178">
        <f>IF($M1340="","",$M1340*'9 All Base Data'!$Y1340)</f>
        <v>7.3237098747841109E-3</v>
      </c>
      <c r="AE1340" s="178">
        <f>IF($N1340="","",$N1340*'9 All Base Data'!$Y1340)</f>
        <v>3.9028078772525916E-3</v>
      </c>
      <c r="AF1340" s="178">
        <f>IF($O1340="","",$O1340*'9 All Base Data'!$Y1340)</f>
        <v>2.2777591404971199E-3</v>
      </c>
      <c r="AG1340" s="178">
        <f>IF($P1340="","",$P1340*'9 All Base Data'!$Y1340)</f>
        <v>1.3560175920910881E-3</v>
      </c>
      <c r="AH1340" s="167">
        <f>$Q1340*'9 All Base Data'!$Y1340</f>
        <v>80.748891933332644</v>
      </c>
      <c r="AI1340" s="178">
        <f>$R1340*'9 All Base Data'!$Y1340</f>
        <v>0.10377672300402419</v>
      </c>
      <c r="AJ1340" s="178">
        <f>$S1340*'9 All Base Data'!$Y1340</f>
        <v>0</v>
      </c>
      <c r="AK1340" s="178">
        <f>$T1340*'9 All Base Data'!$Y1340</f>
        <v>1.6284725861810776E-3</v>
      </c>
      <c r="AL1340" s="178">
        <f>IF($U1340="","",$U1340*'9 All Base Data'!$Y1340)</f>
        <v>4.6505557704879094E-5</v>
      </c>
      <c r="AM1340" s="178">
        <f>IF($V1340="","",$V1340*'9 All Base Data'!$Y1340)</f>
        <v>1.7699233723340501E-5</v>
      </c>
      <c r="AN1340" s="178">
        <f>IF($W1340="","",$W1340*'9 All Base Data'!$Y1340)</f>
        <v>1.0329637702154438E-5</v>
      </c>
      <c r="AO1340" s="178">
        <f>IF($X1340="","",$X1340*'9 All Base Data'!$Y1340)</f>
        <v>6.1495397801330842E-6</v>
      </c>
      <c r="AP1340" s="178">
        <f>$Y1340*'9 All Base Data'!$Y1340</f>
        <v>5.0064312998666241E-3</v>
      </c>
      <c r="AQ1340" s="179">
        <f t="shared" si="219"/>
        <v>0.11047583168150012</v>
      </c>
    </row>
    <row r="1341" spans="1:43" x14ac:dyDescent="0.25">
      <c r="A1341" s="131">
        <v>580447</v>
      </c>
      <c r="B1341" s="132" t="s">
        <v>2273</v>
      </c>
      <c r="C1341" s="132" t="s">
        <v>1372</v>
      </c>
      <c r="D1341" s="145" t="s">
        <v>2112</v>
      </c>
      <c r="E1341" s="142"/>
      <c r="F1341" s="191" t="str">
        <f>IF('9 All Base Data'!G1341="Rural Centre","Rural",IF('9 All Base Data'!G1341="Rural (Incl.some Off Shore Islands)","Rural",IF('9 All Base Data'!G1341="Inlet-in TA but not in Urban Area","Rural",IF('9 All Base Data'!G1341="Rural (Incl.some Off Shore Islands)","Rural",IF('9 All Base Data'!G1341="Inlet-not in TA","Rural",IF('9 All Base Data'!G1341="Inland Water not in Urban Area","Rural",IF('9 All Base Data'!G1341="Oceanic-in Region but not in TA","Rural",'9 All Base Data'!G1341)))))))</f>
        <v>Rural</v>
      </c>
      <c r="G1341" s="177">
        <f>IF('9 All Base Data'!I1341="..C","..C",'9 All Base Data'!I1341*Basecase_Pop_2006)</f>
        <v>432</v>
      </c>
      <c r="H1341" s="177">
        <f>IF('9 All Base Data'!J1341="..C","..C",'9 All Base Data'!J1341*Basecase_Pop_2006)</f>
        <v>291</v>
      </c>
      <c r="I1341" s="191">
        <f>IF('9 All Base Data'!L1341="..C","..C",'9 All Base Data'!L1341*Basecase_Pop_2006)</f>
        <v>3</v>
      </c>
      <c r="J1341" s="156">
        <f>IF('9 All Base Data'!$P1341=0,0,('9 All Base Data'!$P1341*Basecase_Pop_2006)/(1+(1/(BaseCase_Mort_AllAdults_30*('9 All Base Data'!$W1341*Basecase_PM10)/10))))</f>
        <v>4.1891047883970682E-2</v>
      </c>
      <c r="K1341" s="156">
        <f>IF('9 All Base Data'!$Q1341=0,0,('9 All Base Data'!$Q1341*Basecase_Pop_2006)/(1+(1/(BaseCase_Mort_Maori_30*('9 All Base Data'!$W1341*Basecase_PM10)/10))))</f>
        <v>7.2743336500452251E-3</v>
      </c>
      <c r="L1341" s="179">
        <f>133/(1+1/(BaseCase_Mort_Child_0_1*'9 All Base Data'!$AB$10/10))*IF('9 All Base Data'!$L1341="..C",0,'9 All Base Data'!L1341/'9 All Base Data'!$L$2022)</f>
        <v>4.3763335659156898E-4</v>
      </c>
      <c r="M1341" s="178">
        <f>IF('9 All Base Data'!$R1341="","",IF('9 All Base Data'!$R1341=0,0,('9 All Base Data'!$R1341*Basecase_Pop_2006)/(1+(1/(BaseCase_CardiacHA_All*('9 All Base Data'!$W1341*Basecase_PM10)/10)))))</f>
        <v>6.0524177817903998E-3</v>
      </c>
      <c r="N1341" s="178">
        <f>IF('9 All Base Data'!$S1341="","",IF('9 All Base Data'!$S1341=0,0,('9 All Base Data'!S1341*Basecase_Pop_2006)/(1+(1/(BaseCase_RespHA_All*('9 All Base Data'!$W1341*Basecase_PM10)/10)))))</f>
        <v>7.2492842030532374E-3</v>
      </c>
      <c r="O1341" s="178">
        <f>IF('9 All Base Data'!$T1341="","",IF('9 All Base Data'!$T1341=0,0,('9 All Base Data'!$T1341*Basecase_Pop_2006)/(1+(1/(BaseCase_RespHA_Child_1_4*('9 All Base Data'!$W1341*Basecase_PM10)/10)))))</f>
        <v>4.6935607106483338E-3</v>
      </c>
      <c r="P1341" s="179">
        <f>IF('9 All Base Data'!$U1341="","",IF('9 All Base Data'!$U1341=0,0,('9 All Base Data'!$U1341*Basecase_Pop_2006)/(1+(1/(BaseCase_RespHA_Child_5_14*('9 All Base Data'!$W1341*Basecase_PM10)/10)))))</f>
        <v>1.8398278968055604E-3</v>
      </c>
      <c r="Q1341" s="156">
        <f>IF('7 Base case Results'!$G1341="..C",0,BaseCase_RADs_All*'7 Base case Results'!$G1341*('9 All Base Data'!$V1341*Basecase_PM10)/10)</f>
        <v>123.94944000000001</v>
      </c>
      <c r="R1341" s="189">
        <f t="shared" si="210"/>
        <v>0.14913213046693563</v>
      </c>
      <c r="S1341" s="178">
        <f t="shared" si="211"/>
        <v>2.5896627794161003E-2</v>
      </c>
      <c r="T1341" s="179">
        <f t="shared" si="212"/>
        <v>1.5579747494659855E-3</v>
      </c>
      <c r="U1341" s="178">
        <f t="shared" si="213"/>
        <v>3.8432852914369035E-5</v>
      </c>
      <c r="V1341" s="178">
        <f t="shared" si="214"/>
        <v>3.287550386084643E-5</v>
      </c>
      <c r="W1341" s="178">
        <f t="shared" si="215"/>
        <v>2.1285297822790196E-5</v>
      </c>
      <c r="X1341" s="179">
        <f t="shared" si="216"/>
        <v>8.3436195120132168E-6</v>
      </c>
      <c r="Y1341" s="179">
        <f t="shared" si="217"/>
        <v>7.6848652800000005E-3</v>
      </c>
      <c r="Z1341" s="186">
        <f t="shared" si="218"/>
        <v>0.15844627885317683</v>
      </c>
      <c r="AA1341" s="156">
        <f>$J1341*'9 All Base Data'!$Y1341</f>
        <v>3.6488836500092915E-3</v>
      </c>
      <c r="AB1341" s="156">
        <f>$K1341*'9 All Base Data'!$Y1341</f>
        <v>6.3362456804330755E-4</v>
      </c>
      <c r="AC1341" s="178">
        <f>$L1341*'9 All Base Data'!$Y1341</f>
        <v>3.811967664281548E-5</v>
      </c>
      <c r="AD1341" s="178">
        <f>IF($M1341="","",$M1341*'9 All Base Data'!$Y1341)</f>
        <v>5.271906386340601E-4</v>
      </c>
      <c r="AE1341" s="178">
        <f>IF($N1341="","",$N1341*'9 All Base Data'!$Y1341)</f>
        <v>6.3144265753526762E-4</v>
      </c>
      <c r="AF1341" s="178">
        <f>IF($O1341="","",$O1341*'9 All Base Data'!$Y1341)</f>
        <v>4.0882856367897017E-4</v>
      </c>
      <c r="AG1341" s="178">
        <f>IF($P1341="","",$P1341*'9 All Base Data'!$Y1341)</f>
        <v>1.6025662451985587E-4</v>
      </c>
      <c r="AH1341" s="167">
        <f>$Q1341*'9 All Base Data'!$Y1341</f>
        <v>10.796509227855061</v>
      </c>
      <c r="AI1341" s="178">
        <f>$R1341*'9 All Base Data'!$Y1341</f>
        <v>1.2990025794033079E-2</v>
      </c>
      <c r="AJ1341" s="178">
        <f>$S1341*'9 All Base Data'!$Y1341</f>
        <v>2.2557034622341749E-3</v>
      </c>
      <c r="AK1341" s="178">
        <f>$T1341*'9 All Base Data'!$Y1341</f>
        <v>1.3570604884842311E-4</v>
      </c>
      <c r="AL1341" s="178">
        <f>IF($U1341="","",$U1341*'9 All Base Data'!$Y1341)</f>
        <v>3.3476605553262812E-6</v>
      </c>
      <c r="AM1341" s="178">
        <f>IF($V1341="","",$V1341*'9 All Base Data'!$Y1341)</f>
        <v>2.8635924519224386E-6</v>
      </c>
      <c r="AN1341" s="178">
        <f>IF($W1341="","",$W1341*'9 All Base Data'!$Y1341)</f>
        <v>1.85403753628413E-6</v>
      </c>
      <c r="AO1341" s="178">
        <f>IF($X1341="","",$X1341*'9 All Base Data'!$Y1341)</f>
        <v>7.2676379219754632E-7</v>
      </c>
      <c r="AP1341" s="178">
        <f>$Y1341*'9 All Base Data'!$Y1341</f>
        <v>6.693835721270138E-4</v>
      </c>
      <c r="AQ1341" s="179">
        <f t="shared" si="219"/>
        <v>1.3801326668015765E-2</v>
      </c>
    </row>
    <row r="1342" spans="1:43" x14ac:dyDescent="0.25">
      <c r="A1342" s="131">
        <v>580448</v>
      </c>
      <c r="B1342" s="132" t="s">
        <v>2274</v>
      </c>
      <c r="C1342" s="132" t="s">
        <v>1372</v>
      </c>
      <c r="D1342" s="145" t="s">
        <v>2112</v>
      </c>
      <c r="E1342" s="142"/>
      <c r="F1342" s="191" t="str">
        <f>IF('9 All Base Data'!G1342="Rural Centre","Rural",IF('9 All Base Data'!G1342="Rural (Incl.some Off Shore Islands)","Rural",IF('9 All Base Data'!G1342="Inlet-in TA but not in Urban Area","Rural",IF('9 All Base Data'!G1342="Rural (Incl.some Off Shore Islands)","Rural",IF('9 All Base Data'!G1342="Inlet-not in TA","Rural",IF('9 All Base Data'!G1342="Inland Water not in Urban Area","Rural",IF('9 All Base Data'!G1342="Oceanic-in Region but not in TA","Rural",'9 All Base Data'!G1342)))))))</f>
        <v>Rural</v>
      </c>
      <c r="G1342" s="177">
        <f>IF('9 All Base Data'!I1342="..C","..C",'9 All Base Data'!I1342*Basecase_Pop_2006)</f>
        <v>1125</v>
      </c>
      <c r="H1342" s="177">
        <f>IF('9 All Base Data'!J1342="..C","..C",'9 All Base Data'!J1342*Basecase_Pop_2006)</f>
        <v>786</v>
      </c>
      <c r="I1342" s="191">
        <f>IF('9 All Base Data'!L1342="..C","..C",'9 All Base Data'!L1342*Basecase_Pop_2006)</f>
        <v>9</v>
      </c>
      <c r="J1342" s="156">
        <f>IF('9 All Base Data'!$P1342=0,0,('9 All Base Data'!$P1342*Basecase_Pop_2006)/(1+(1/(BaseCase_Mort_AllAdults_30*('9 All Base Data'!$W1342*Basecase_PM10)/10))))</f>
        <v>0.11314901593402389</v>
      </c>
      <c r="K1342" s="156">
        <f>IF('9 All Base Data'!$Q1342=0,0,('9 All Base Data'!$Q1342*Basecase_Pop_2006)/(1+(1/(BaseCase_Mort_Maori_30*('9 All Base Data'!$W1342*Basecase_PM10)/10))))</f>
        <v>4.0736268440253263E-2</v>
      </c>
      <c r="L1342" s="179">
        <f>133/(1+1/(BaseCase_Mort_Child_0_1*'9 All Base Data'!$AB$10/10))*IF('9 All Base Data'!$L1342="..C",0,'9 All Base Data'!L1342/'9 All Base Data'!$L$2022)</f>
        <v>1.3129000697747069E-3</v>
      </c>
      <c r="M1342" s="178">
        <f>IF('9 All Base Data'!$R1342="","",IF('9 All Base Data'!$R1342=0,0,('9 All Base Data'!$R1342*Basecase_Pop_2006)/(1+(1/(BaseCase_CardiacHA_All*('9 All Base Data'!$W1342*Basecase_PM10)/10)))))</f>
        <v>1.5761504640079166E-2</v>
      </c>
      <c r="N1342" s="178">
        <f>IF('9 All Base Data'!$S1342="","",IF('9 All Base Data'!$S1342=0,0,('9 All Base Data'!S1342*Basecase_Pop_2006)/(1+(1/(BaseCase_RespHA_All*('9 All Base Data'!$W1342*Basecase_PM10)/10)))))</f>
        <v>1.8878344278784473E-2</v>
      </c>
      <c r="O1342" s="178">
        <f>IF('9 All Base Data'!$T1342="","",IF('9 All Base Data'!$T1342=0,0,('9 All Base Data'!$T1342*Basecase_Pop_2006)/(1+(1/(BaseCase_RespHA_Child_1_4*('9 All Base Data'!$W1342*Basecase_PM10)/10)))))</f>
        <v>1.2069156113095716E-2</v>
      </c>
      <c r="P1342" s="179">
        <f>IF('9 All Base Data'!$U1342="","",IF('9 All Base Data'!$U1342=0,0,('9 All Base Data'!$U1342*Basecase_Pop_2006)/(1+(1/(BaseCase_RespHA_Child_5_14*('9 All Base Data'!$W1342*Basecase_PM10)/10)))))</f>
        <v>3.7504184050267193E-3</v>
      </c>
      <c r="Q1342" s="156">
        <f>IF('7 Base case Results'!$G1342="..C",0,BaseCase_RADs_All*'7 Base case Results'!$G1342*('9 All Base Data'!$V1342*Basecase_PM10)/10)</f>
        <v>322.78500000000003</v>
      </c>
      <c r="R1342" s="189">
        <f t="shared" si="210"/>
        <v>0.40281049672512509</v>
      </c>
      <c r="S1342" s="178">
        <f t="shared" si="211"/>
        <v>0.14502111564730163</v>
      </c>
      <c r="T1342" s="179">
        <f t="shared" si="212"/>
        <v>4.673924248397957E-3</v>
      </c>
      <c r="U1342" s="178">
        <f t="shared" si="213"/>
        <v>1.000855544645027E-4</v>
      </c>
      <c r="V1342" s="178">
        <f t="shared" si="214"/>
        <v>8.5613291304287585E-5</v>
      </c>
      <c r="W1342" s="178">
        <f t="shared" si="215"/>
        <v>5.4733622972889074E-5</v>
      </c>
      <c r="X1342" s="179">
        <f t="shared" si="216"/>
        <v>1.700814746679617E-5</v>
      </c>
      <c r="Y1342" s="179">
        <f t="shared" si="217"/>
        <v>2.0012670000000003E-2</v>
      </c>
      <c r="Z1342" s="186">
        <f t="shared" si="218"/>
        <v>0.42768278981929186</v>
      </c>
      <c r="AA1342" s="156">
        <f>$J1342*'9 All Base Data'!$Y1342</f>
        <v>9.8557475907467464E-3</v>
      </c>
      <c r="AB1342" s="156">
        <f>$K1342*'9 All Base Data'!$Y1342</f>
        <v>3.5482975810425224E-3</v>
      </c>
      <c r="AC1342" s="178">
        <f>$L1342*'9 All Base Data'!$Y1342</f>
        <v>1.1435902992844645E-4</v>
      </c>
      <c r="AD1342" s="178">
        <f>IF($M1342="","",$M1342*'9 All Base Data'!$Y1342)</f>
        <v>1.3728922881095314E-3</v>
      </c>
      <c r="AE1342" s="178">
        <f>IF($N1342="","",$N1342*'9 All Base Data'!$Y1342)</f>
        <v>1.6443819206647594E-3</v>
      </c>
      <c r="AF1342" s="178">
        <f>IF($O1342="","",$O1342*'9 All Base Data'!$Y1342)</f>
        <v>1.0512734494602092E-3</v>
      </c>
      <c r="AG1342" s="178">
        <f>IF($P1342="","",$P1342*'9 All Base Data'!$Y1342)</f>
        <v>3.2667696536739846E-4</v>
      </c>
      <c r="AH1342" s="167">
        <f>$Q1342*'9 All Base Data'!$Y1342</f>
        <v>28.115909447539224</v>
      </c>
      <c r="AI1342" s="178">
        <f>$R1342*'9 All Base Data'!$Y1342</f>
        <v>3.5086461423058414E-2</v>
      </c>
      <c r="AJ1342" s="178">
        <f>$S1342*'9 All Base Data'!$Y1342</f>
        <v>1.2631939388511381E-2</v>
      </c>
      <c r="AK1342" s="178">
        <f>$T1342*'9 All Base Data'!$Y1342</f>
        <v>4.071181465452694E-4</v>
      </c>
      <c r="AL1342" s="178">
        <f>IF($U1342="","",$U1342*'9 All Base Data'!$Y1342)</f>
        <v>8.7178660294955239E-6</v>
      </c>
      <c r="AM1342" s="178">
        <f>IF($V1342="","",$V1342*'9 All Base Data'!$Y1342)</f>
        <v>7.4572720102146844E-6</v>
      </c>
      <c r="AN1342" s="178">
        <f>IF($W1342="","",$W1342*'9 All Base Data'!$Y1342)</f>
        <v>4.7675250933020485E-6</v>
      </c>
      <c r="AO1342" s="178">
        <f>IF($X1342="","",$X1342*'9 All Base Data'!$Y1342)</f>
        <v>1.4814800379411519E-6</v>
      </c>
      <c r="AP1342" s="178">
        <f>$Y1342*'9 All Base Data'!$Y1342</f>
        <v>1.7431863857474321E-3</v>
      </c>
      <c r="AQ1342" s="179">
        <f t="shared" si="219"/>
        <v>3.7252941093390828E-2</v>
      </c>
    </row>
    <row r="1343" spans="1:43" x14ac:dyDescent="0.25">
      <c r="A1343" s="131">
        <v>580449</v>
      </c>
      <c r="B1343" s="132" t="s">
        <v>2275</v>
      </c>
      <c r="C1343" s="132" t="s">
        <v>1372</v>
      </c>
      <c r="D1343" s="145" t="s">
        <v>2112</v>
      </c>
      <c r="E1343" s="142"/>
      <c r="F1343" s="191" t="str">
        <f>IF('9 All Base Data'!G1343="Rural Centre","Rural",IF('9 All Base Data'!G1343="Rural (Incl.some Off Shore Islands)","Rural",IF('9 All Base Data'!G1343="Inlet-in TA but not in Urban Area","Rural",IF('9 All Base Data'!G1343="Rural (Incl.some Off Shore Islands)","Rural",IF('9 All Base Data'!G1343="Inlet-not in TA","Rural",IF('9 All Base Data'!G1343="Inland Water not in Urban Area","Rural",IF('9 All Base Data'!G1343="Oceanic-in Region but not in TA","Rural",'9 All Base Data'!G1343)))))))</f>
        <v>Rural</v>
      </c>
      <c r="G1343" s="177">
        <f>IF('9 All Base Data'!I1343="..C","..C",'9 All Base Data'!I1343*Basecase_Pop_2006)</f>
        <v>1200</v>
      </c>
      <c r="H1343" s="177">
        <f>IF('9 All Base Data'!J1343="..C","..C",'9 All Base Data'!J1343*Basecase_Pop_2006)</f>
        <v>843</v>
      </c>
      <c r="I1343" s="191">
        <f>IF('9 All Base Data'!L1343="..C","..C",'9 All Base Data'!L1343*Basecase_Pop_2006)</f>
        <v>12</v>
      </c>
      <c r="J1343" s="156">
        <f>IF('9 All Base Data'!$P1343=0,0,('9 All Base Data'!$P1343*Basecase_Pop_2006)/(1+(1/(BaseCase_Mort_AllAdults_30*('9 All Base Data'!$W1343*Basecase_PM10)/10))))</f>
        <v>0.12135447892160578</v>
      </c>
      <c r="K1343" s="156">
        <f>IF('9 All Base Data'!$Q1343=0,0,('9 All Base Data'!$Q1343*Basecase_Pop_2006)/(1+(1/(BaseCase_Mort_Maori_30*('9 All Base Data'!$W1343*Basecase_PM10)/10))))</f>
        <v>1.454866730009045E-2</v>
      </c>
      <c r="L1343" s="179">
        <f>133/(1+1/(BaseCase_Mort_Child_0_1*'9 All Base Data'!$AB$10/10))*IF('9 All Base Data'!$L1343="..C",0,'9 All Base Data'!L1343/'9 All Base Data'!$L$2022)</f>
        <v>1.7505334263662759E-3</v>
      </c>
      <c r="M1343" s="178">
        <f>IF('9 All Base Data'!$R1343="","",IF('9 All Base Data'!$R1343=0,0,('9 All Base Data'!$R1343*Basecase_Pop_2006)/(1+(1/(BaseCase_CardiacHA_All*('9 All Base Data'!$W1343*Basecase_PM10)/10)))))</f>
        <v>1.6812271616084441E-2</v>
      </c>
      <c r="N1343" s="178">
        <f>IF('9 All Base Data'!$S1343="","",IF('9 All Base Data'!$S1343=0,0,('9 All Base Data'!S1343*Basecase_Pop_2006)/(1+(1/(BaseCase_RespHA_All*('9 All Base Data'!$W1343*Basecase_PM10)/10)))))</f>
        <v>2.0136900564036768E-2</v>
      </c>
      <c r="O1343" s="178">
        <f>IF('9 All Base Data'!$T1343="","",IF('9 All Base Data'!$T1343=0,0,('9 All Base Data'!$T1343*Basecase_Pop_2006)/(1+(1/(BaseCase_RespHA_Child_1_4*('9 All Base Data'!$W1343*Basecase_PM10)/10)))))</f>
        <v>1.2739664786045478E-2</v>
      </c>
      <c r="P1343" s="179">
        <f>IF('9 All Base Data'!$U1343="","",IF('9 All Base Data'!$U1343=0,0,('9 All Base Data'!$U1343*Basecase_Pop_2006)/(1+(1/(BaseCase_RespHA_Child_5_14*('9 All Base Data'!$W1343*Basecase_PM10)/10)))))</f>
        <v>3.5381305707799238E-3</v>
      </c>
      <c r="Q1343" s="156">
        <f>IF('7 Base case Results'!$G1343="..C",0,BaseCase_RADs_All*'7 Base case Results'!$G1343*('9 All Base Data'!$V1343*Basecase_PM10)/10)</f>
        <v>344.30399999999997</v>
      </c>
      <c r="R1343" s="189">
        <f t="shared" si="210"/>
        <v>0.43202194496091662</v>
      </c>
      <c r="S1343" s="178">
        <f t="shared" si="211"/>
        <v>5.1793255588322006E-2</v>
      </c>
      <c r="T1343" s="179">
        <f t="shared" si="212"/>
        <v>6.2318989978639421E-3</v>
      </c>
      <c r="U1343" s="178">
        <f t="shared" si="213"/>
        <v>1.0675792476213619E-4</v>
      </c>
      <c r="V1343" s="178">
        <f t="shared" si="214"/>
        <v>9.1320844057906739E-5</v>
      </c>
      <c r="W1343" s="178">
        <f t="shared" si="215"/>
        <v>5.7774379804716248E-5</v>
      </c>
      <c r="X1343" s="179">
        <f t="shared" si="216"/>
        <v>1.6045422138486957E-5</v>
      </c>
      <c r="Y1343" s="179">
        <f t="shared" si="217"/>
        <v>2.1346847999999998E-2</v>
      </c>
      <c r="Z1343" s="186">
        <f t="shared" si="218"/>
        <v>0.4597987707276005</v>
      </c>
      <c r="AA1343" s="156">
        <f>$J1343*'9 All Base Data'!$Y1343</f>
        <v>1.0570477377861967E-2</v>
      </c>
      <c r="AB1343" s="156">
        <f>$K1343*'9 All Base Data'!$Y1343</f>
        <v>1.2672491360866151E-3</v>
      </c>
      <c r="AC1343" s="178">
        <f>$L1343*'9 All Base Data'!$Y1343</f>
        <v>1.5247870657126192E-4</v>
      </c>
      <c r="AD1343" s="178">
        <f>IF($M1343="","",$M1343*'9 All Base Data'!$Y1343)</f>
        <v>1.4644184406501666E-3</v>
      </c>
      <c r="AE1343" s="178">
        <f>IF($N1343="","",$N1343*'9 All Base Data'!$Y1343)</f>
        <v>1.7540073820424098E-3</v>
      </c>
      <c r="AF1343" s="178">
        <f>IF($O1343="","",$O1343*'9 All Base Data'!$Y1343)</f>
        <v>1.1096775299857763E-3</v>
      </c>
      <c r="AG1343" s="178">
        <f>IF($P1343="","",$P1343*'9 All Base Data'!$Y1343)</f>
        <v>3.0818581638433816E-4</v>
      </c>
      <c r="AH1343" s="167">
        <f>$Q1343*'9 All Base Data'!$Y1343</f>
        <v>29.990303410708499</v>
      </c>
      <c r="AI1343" s="178">
        <f>$R1343*'9 All Base Data'!$Y1343</f>
        <v>3.7630899465188612E-2</v>
      </c>
      <c r="AJ1343" s="178">
        <f>$S1343*'9 All Base Data'!$Y1343</f>
        <v>4.5114069244683499E-3</v>
      </c>
      <c r="AK1343" s="178">
        <f>$T1343*'9 All Base Data'!$Y1343</f>
        <v>5.4282419539369246E-4</v>
      </c>
      <c r="AL1343" s="178">
        <f>IF($U1343="","",$U1343*'9 All Base Data'!$Y1343)</f>
        <v>9.2990570981285581E-6</v>
      </c>
      <c r="AM1343" s="178">
        <f>IF($V1343="","",$V1343*'9 All Base Data'!$Y1343)</f>
        <v>7.9544234775623282E-6</v>
      </c>
      <c r="AN1343" s="178">
        <f>IF($W1343="","",$W1343*'9 All Base Data'!$Y1343)</f>
        <v>5.032387598485496E-6</v>
      </c>
      <c r="AO1343" s="178">
        <f>IF($X1343="","",$X1343*'9 All Base Data'!$Y1343)</f>
        <v>1.3976226773029739E-6</v>
      </c>
      <c r="AP1343" s="178">
        <f>$Y1343*'9 All Base Data'!$Y1343</f>
        <v>1.859398811463927E-3</v>
      </c>
      <c r="AQ1343" s="179">
        <f t="shared" si="219"/>
        <v>4.0050375952621925E-2</v>
      </c>
    </row>
    <row r="1344" spans="1:43" x14ac:dyDescent="0.25">
      <c r="A1344" s="131">
        <v>580450</v>
      </c>
      <c r="B1344" s="132" t="s">
        <v>2276</v>
      </c>
      <c r="C1344" s="132" t="s">
        <v>1372</v>
      </c>
      <c r="D1344" s="145" t="s">
        <v>2112</v>
      </c>
      <c r="E1344" s="142"/>
      <c r="F1344" s="191" t="str">
        <f>IF('9 All Base Data'!G1344="Rural Centre","Rural",IF('9 All Base Data'!G1344="Rural (Incl.some Off Shore Islands)","Rural",IF('9 All Base Data'!G1344="Inlet-in TA but not in Urban Area","Rural",IF('9 All Base Data'!G1344="Rural (Incl.some Off Shore Islands)","Rural",IF('9 All Base Data'!G1344="Inlet-not in TA","Rural",IF('9 All Base Data'!G1344="Inland Water not in Urban Area","Rural",IF('9 All Base Data'!G1344="Oceanic-in Region but not in TA","Rural",'9 All Base Data'!G1344)))))))</f>
        <v>Rural</v>
      </c>
      <c r="G1344" s="177">
        <f>IF('9 All Base Data'!I1344="..C","..C",'9 All Base Data'!I1344*Basecase_Pop_2006)</f>
        <v>1524</v>
      </c>
      <c r="H1344" s="177">
        <f>IF('9 All Base Data'!J1344="..C","..C",'9 All Base Data'!J1344*Basecase_Pop_2006)</f>
        <v>1071</v>
      </c>
      <c r="I1344" s="191">
        <f>IF('9 All Base Data'!L1344="..C","..C",'9 All Base Data'!L1344*Basecase_Pop_2006)</f>
        <v>15</v>
      </c>
      <c r="J1344" s="156">
        <f>IF('9 All Base Data'!$P1344=0,0,('9 All Base Data'!$P1344*Basecase_Pop_2006)/(1+(1/(BaseCase_Mort_AllAdults_30*('9 All Base Data'!$W1344*Basecase_PM10)/10))))</f>
        <v>0.15417633087193333</v>
      </c>
      <c r="K1344" s="156">
        <f>IF('9 All Base Data'!$Q1344=0,0,('9 All Base Data'!$Q1344*Basecase_Pop_2006)/(1+(1/(BaseCase_Mort_Maori_30*('9 All Base Data'!$W1344*Basecase_PM10)/10))))</f>
        <v>2.0368134220126632E-2</v>
      </c>
      <c r="L1344" s="179">
        <f>133/(1+1/(BaseCase_Mort_Child_0_1*'9 All Base Data'!$AB$10/10))*IF('9 All Base Data'!$L1344="..C",0,'9 All Base Data'!L1344/'9 All Base Data'!$L$2022)</f>
        <v>2.1881667829578449E-3</v>
      </c>
      <c r="M1344" s="178">
        <f>IF('9 All Base Data'!$R1344="","",IF('9 All Base Data'!$R1344=0,0,('9 All Base Data'!$R1344*Basecase_Pop_2006)/(1+(1/(BaseCase_CardiacHA_All*('9 All Base Data'!$W1344*Basecase_PM10)/10)))))</f>
        <v>2.1351584952427241E-2</v>
      </c>
      <c r="N1344" s="178">
        <f>IF('9 All Base Data'!$S1344="","",IF('9 All Base Data'!$S1344=0,0,('9 All Base Data'!S1344*Basecase_Pop_2006)/(1+(1/(BaseCase_RespHA_All*('9 All Base Data'!$W1344*Basecase_PM10)/10)))))</f>
        <v>2.5573863716326698E-2</v>
      </c>
      <c r="O1344" s="178">
        <f>IF('9 All Base Data'!$T1344="","",IF('9 All Base Data'!$T1344=0,0,('9 All Base Data'!$T1344*Basecase_Pop_2006)/(1+(1/(BaseCase_RespHA_Child_1_4*('9 All Base Data'!$W1344*Basecase_PM10)/10)))))</f>
        <v>1.7433225496693811E-2</v>
      </c>
      <c r="P1344" s="179">
        <f>IF('9 All Base Data'!$U1344="","",IF('9 All Base Data'!$U1344=0,0,('9 All Base Data'!$U1344*Basecase_Pop_2006)/(1+(1/(BaseCase_RespHA_Child_5_14*('9 All Base Data'!$W1344*Basecase_PM10)/10)))))</f>
        <v>4.6703323534294993E-3</v>
      </c>
      <c r="Q1344" s="156">
        <f>IF('7 Base case Results'!$G1344="..C",0,BaseCase_RADs_All*'7 Base case Results'!$G1344*('9 All Base Data'!$V1344*Basecase_PM10)/10)</f>
        <v>437.26608000000004</v>
      </c>
      <c r="R1344" s="189">
        <f t="shared" si="210"/>
        <v>0.54886773790408261</v>
      </c>
      <c r="S1344" s="178">
        <f t="shared" si="211"/>
        <v>7.2510557823650817E-2</v>
      </c>
      <c r="T1344" s="179">
        <f t="shared" si="212"/>
        <v>7.7898737473299281E-3</v>
      </c>
      <c r="U1344" s="178">
        <f t="shared" si="213"/>
        <v>1.3558256444791297E-4</v>
      </c>
      <c r="V1344" s="178">
        <f t="shared" si="214"/>
        <v>1.1597747195354159E-4</v>
      </c>
      <c r="W1344" s="178">
        <f t="shared" si="215"/>
        <v>7.9059677627506438E-5</v>
      </c>
      <c r="X1344" s="179">
        <f t="shared" si="216"/>
        <v>2.117995722280278E-5</v>
      </c>
      <c r="Y1344" s="179">
        <f t="shared" si="217"/>
        <v>2.7110496960000004E-2</v>
      </c>
      <c r="Z1344" s="186">
        <f t="shared" si="218"/>
        <v>0.58401966864781407</v>
      </c>
      <c r="AA1344" s="156">
        <f>$J1344*'9 All Base Data'!$Y1344</f>
        <v>1.3429396526322857E-2</v>
      </c>
      <c r="AB1344" s="156">
        <f>$K1344*'9 All Base Data'!$Y1344</f>
        <v>1.7741487905212612E-3</v>
      </c>
      <c r="AC1344" s="178">
        <f>$L1344*'9 All Base Data'!$Y1344</f>
        <v>1.9059838321407741E-4</v>
      </c>
      <c r="AD1344" s="178">
        <f>IF($M1344="","",$M1344*'9 All Base Data'!$Y1344)</f>
        <v>1.8598114196257116E-3</v>
      </c>
      <c r="AE1344" s="178">
        <f>IF($N1344="","",$N1344*'9 All Base Data'!$Y1344)</f>
        <v>2.2275893751938607E-3</v>
      </c>
      <c r="AF1344" s="178">
        <f>IF($O1344="","",$O1344*'9 All Base Data'!$Y1344)</f>
        <v>1.5185060936647463E-3</v>
      </c>
      <c r="AG1344" s="178">
        <f>IF($P1344="","",$P1344*'9 All Base Data'!$Y1344)</f>
        <v>4.0680527762732639E-4</v>
      </c>
      <c r="AH1344" s="167">
        <f>$Q1344*'9 All Base Data'!$Y1344</f>
        <v>38.087685331599801</v>
      </c>
      <c r="AI1344" s="178">
        <f>$R1344*'9 All Base Data'!$Y1344</f>
        <v>4.7808651633709363E-2</v>
      </c>
      <c r="AJ1344" s="178">
        <f>$S1344*'9 All Base Data'!$Y1344</f>
        <v>6.3159696942556905E-3</v>
      </c>
      <c r="AK1344" s="178">
        <f>$T1344*'9 All Base Data'!$Y1344</f>
        <v>6.7853024424211557E-4</v>
      </c>
      <c r="AL1344" s="178">
        <f>IF($U1344="","",$U1344*'9 All Base Data'!$Y1344)</f>
        <v>1.1809802514623268E-5</v>
      </c>
      <c r="AM1344" s="178">
        <f>IF($V1344="","",$V1344*'9 All Base Data'!$Y1344)</f>
        <v>1.010211781650416E-5</v>
      </c>
      <c r="AN1344" s="178">
        <f>IF($W1344="","",$W1344*'9 All Base Data'!$Y1344)</f>
        <v>6.8864251347696249E-6</v>
      </c>
      <c r="AO1344" s="178">
        <f>IF($X1344="","",$X1344*'9 All Base Data'!$Y1344)</f>
        <v>1.8448619340399252E-6</v>
      </c>
      <c r="AP1344" s="178">
        <f>$Y1344*'9 All Base Data'!$Y1344</f>
        <v>2.3614364905591881E-3</v>
      </c>
      <c r="AQ1344" s="179">
        <f t="shared" si="219"/>
        <v>5.0870530288841795E-2</v>
      </c>
    </row>
    <row r="1345" spans="1:43" x14ac:dyDescent="0.25">
      <c r="A1345" s="131">
        <v>580451</v>
      </c>
      <c r="B1345" s="132" t="s">
        <v>2277</v>
      </c>
      <c r="C1345" s="132" t="s">
        <v>1372</v>
      </c>
      <c r="D1345" s="145" t="s">
        <v>2112</v>
      </c>
      <c r="E1345" s="142"/>
      <c r="F1345" s="191" t="str">
        <f>IF('9 All Base Data'!G1345="Rural Centre","Rural",IF('9 All Base Data'!G1345="Rural (Incl.some Off Shore Islands)","Rural",IF('9 All Base Data'!G1345="Inlet-in TA but not in Urban Area","Rural",IF('9 All Base Data'!G1345="Rural (Incl.some Off Shore Islands)","Rural",IF('9 All Base Data'!G1345="Inlet-not in TA","Rural",IF('9 All Base Data'!G1345="Inland Water not in Urban Area","Rural",IF('9 All Base Data'!G1345="Oceanic-in Region but not in TA","Rural",'9 All Base Data'!G1345)))))))</f>
        <v>Rural</v>
      </c>
      <c r="G1345" s="177">
        <f>IF('9 All Base Data'!I1345="..C","..C",'9 All Base Data'!I1345*Basecase_Pop_2006)</f>
        <v>207</v>
      </c>
      <c r="H1345" s="177">
        <f>IF('9 All Base Data'!J1345="..C","..C",'9 All Base Data'!J1345*Basecase_Pop_2006)</f>
        <v>141</v>
      </c>
      <c r="I1345" s="191" t="str">
        <f>IF('9 All Base Data'!L1345="..C","..C",'9 All Base Data'!L1345*Basecase_Pop_2006)</f>
        <v>..C</v>
      </c>
      <c r="J1345" s="156">
        <f>IF('9 All Base Data'!$P1345=0,0,('9 All Base Data'!$P1345*Basecase_Pop_2006)/(1+(1/(BaseCase_Mort_AllAdults_30*('9 All Base Data'!$W1345*Basecase_PM10)/10))))</f>
        <v>2.0297724232439401E-2</v>
      </c>
      <c r="K1345" s="156">
        <f>IF('9 All Base Data'!$Q1345=0,0,('9 All Base Data'!$Q1345*Basecase_Pop_2006)/(1+(1/(BaseCase_Mort_Maori_30*('9 All Base Data'!$W1345*Basecase_PM10)/10))))</f>
        <v>4.3646001900271352E-3</v>
      </c>
      <c r="L1345" s="179">
        <f>133/(1+1/(BaseCase_Mort_Child_0_1*'9 All Base Data'!$AB$10/10))*IF('9 All Base Data'!$L1345="..C",0,'9 All Base Data'!L1345/'9 All Base Data'!$L$2022)</f>
        <v>0</v>
      </c>
      <c r="M1345" s="178">
        <f>IF('9 All Base Data'!$R1345="","",IF('9 All Base Data'!$R1345=0,0,('9 All Base Data'!$R1345*Basecase_Pop_2006)/(1+(1/(BaseCase_CardiacHA_All*('9 All Base Data'!$W1345*Basecase_PM10)/10)))))</f>
        <v>2.9001168537745661E-3</v>
      </c>
      <c r="N1345" s="178">
        <f>IF('9 All Base Data'!$S1345="","",IF('9 All Base Data'!$S1345=0,0,('9 All Base Data'!S1345*Basecase_Pop_2006)/(1+(1/(BaseCase_RespHA_All*('9 All Base Data'!$W1345*Basecase_PM10)/10)))))</f>
        <v>3.4736153472963425E-3</v>
      </c>
      <c r="O1345" s="178">
        <f>IF('9 All Base Data'!$T1345="","",IF('9 All Base Data'!$T1345=0,0,('9 All Base Data'!$T1345*Basecase_Pop_2006)/(1+(1/(BaseCase_RespHA_Child_1_4*('9 All Base Data'!$W1345*Basecase_PM10)/10)))))</f>
        <v>0</v>
      </c>
      <c r="P1345" s="179">
        <f>IF('9 All Base Data'!$U1345="","",IF('9 All Base Data'!$U1345=0,0,('9 All Base Data'!$U1345*Basecase_Pop_2006)/(1+(1/(BaseCase_RespHA_Child_5_14*('9 All Base Data'!$W1345*Basecase_PM10)/10)))))</f>
        <v>7.0762611415598484E-4</v>
      </c>
      <c r="Q1345" s="156">
        <f>IF('7 Base case Results'!$G1345="..C",0,BaseCase_RADs_All*'7 Base case Results'!$G1345*('9 All Base Data'!$V1345*Basecase_PM10)/10)</f>
        <v>59.392440000000008</v>
      </c>
      <c r="R1345" s="189">
        <f t="shared" si="210"/>
        <v>7.2259898267484274E-2</v>
      </c>
      <c r="S1345" s="178">
        <f t="shared" si="211"/>
        <v>1.55379766764966E-2</v>
      </c>
      <c r="T1345" s="179">
        <f t="shared" si="212"/>
        <v>0</v>
      </c>
      <c r="U1345" s="178">
        <f t="shared" si="213"/>
        <v>1.8415742021468496E-5</v>
      </c>
      <c r="V1345" s="178">
        <f t="shared" si="214"/>
        <v>1.5752845599988913E-5</v>
      </c>
      <c r="W1345" s="178">
        <f t="shared" si="215"/>
        <v>0</v>
      </c>
      <c r="X1345" s="179">
        <f t="shared" si="216"/>
        <v>3.2090844276973913E-6</v>
      </c>
      <c r="Y1345" s="179">
        <f t="shared" si="217"/>
        <v>3.6823312800000002E-3</v>
      </c>
      <c r="Z1345" s="186">
        <f t="shared" si="218"/>
        <v>7.5976398135105733E-2</v>
      </c>
      <c r="AA1345" s="156">
        <f>$J1345*'9 All Base Data'!$Y1345</f>
        <v>1.7680157891797597E-3</v>
      </c>
      <c r="AB1345" s="156">
        <f>$K1345*'9 All Base Data'!$Y1345</f>
        <v>3.8017474082598454E-4</v>
      </c>
      <c r="AC1345" s="178">
        <f>$L1345*'9 All Base Data'!$Y1345</f>
        <v>0</v>
      </c>
      <c r="AD1345" s="178">
        <f>IF($M1345="","",$M1345*'9 All Base Data'!$Y1345)</f>
        <v>2.5261218101215377E-4</v>
      </c>
      <c r="AE1345" s="178">
        <f>IF($N1345="","",$N1345*'9 All Base Data'!$Y1345)</f>
        <v>3.025662734023157E-4</v>
      </c>
      <c r="AF1345" s="178">
        <f>IF($O1345="","",$O1345*'9 All Base Data'!$Y1345)</f>
        <v>0</v>
      </c>
      <c r="AG1345" s="178">
        <f>IF($P1345="","",$P1345*'9 All Base Data'!$Y1345)</f>
        <v>6.1637163276867646E-5</v>
      </c>
      <c r="AH1345" s="167">
        <f>$Q1345*'9 All Base Data'!$Y1345</f>
        <v>5.1733273383472174</v>
      </c>
      <c r="AI1345" s="178">
        <f>$R1345*'9 All Base Data'!$Y1345</f>
        <v>6.2941362094799452E-3</v>
      </c>
      <c r="AJ1345" s="178">
        <f>$S1345*'9 All Base Data'!$Y1345</f>
        <v>1.3534220773405048E-3</v>
      </c>
      <c r="AK1345" s="178">
        <f>$T1345*'9 All Base Data'!$Y1345</f>
        <v>0</v>
      </c>
      <c r="AL1345" s="178">
        <f>IF($U1345="","",$U1345*'9 All Base Data'!$Y1345)</f>
        <v>1.6040873494271765E-6</v>
      </c>
      <c r="AM1345" s="178">
        <f>IF($V1345="","",$V1345*'9 All Base Data'!$Y1345)</f>
        <v>1.3721380498795016E-6</v>
      </c>
      <c r="AN1345" s="178">
        <f>IF($W1345="","",$W1345*'9 All Base Data'!$Y1345)</f>
        <v>0</v>
      </c>
      <c r="AO1345" s="178">
        <f>IF($X1345="","",$X1345*'9 All Base Data'!$Y1345)</f>
        <v>2.7952453546059475E-7</v>
      </c>
      <c r="AP1345" s="178">
        <f>$Y1345*'9 All Base Data'!$Y1345</f>
        <v>3.2074629497752744E-4</v>
      </c>
      <c r="AQ1345" s="179">
        <f t="shared" si="219"/>
        <v>6.6178587298567782E-3</v>
      </c>
    </row>
    <row r="1346" spans="1:43" x14ac:dyDescent="0.25">
      <c r="A1346" s="131">
        <v>580452</v>
      </c>
      <c r="B1346" s="132" t="s">
        <v>2278</v>
      </c>
      <c r="C1346" s="132" t="s">
        <v>1372</v>
      </c>
      <c r="D1346" s="145" t="s">
        <v>2112</v>
      </c>
      <c r="E1346" s="142"/>
      <c r="F1346" s="191" t="str">
        <f>IF('9 All Base Data'!G1346="Rural Centre","Rural",IF('9 All Base Data'!G1346="Rural (Incl.some Off Shore Islands)","Rural",IF('9 All Base Data'!G1346="Inlet-in TA but not in Urban Area","Rural",IF('9 All Base Data'!G1346="Rural (Incl.some Off Shore Islands)","Rural",IF('9 All Base Data'!G1346="Inlet-not in TA","Rural",IF('9 All Base Data'!G1346="Inland Water not in Urban Area","Rural",IF('9 All Base Data'!G1346="Oceanic-in Region but not in TA","Rural",'9 All Base Data'!G1346)))))))</f>
        <v>Rural</v>
      </c>
      <c r="G1346" s="177">
        <f>IF('9 All Base Data'!I1346="..C","..C",'9 All Base Data'!I1346*Basecase_Pop_2006)</f>
        <v>381</v>
      </c>
      <c r="H1346" s="177">
        <f>IF('9 All Base Data'!J1346="..C","..C",'9 All Base Data'!J1346*Basecase_Pop_2006)</f>
        <v>294</v>
      </c>
      <c r="I1346" s="191">
        <f>IF('9 All Base Data'!L1346="..C","..C",'9 All Base Data'!L1346*Basecase_Pop_2006)</f>
        <v>3</v>
      </c>
      <c r="J1346" s="156">
        <f>IF('9 All Base Data'!$P1346=0,0,('9 All Base Data'!$P1346*Basecase_Pop_2006)/(1+(1/(BaseCase_Mort_AllAdults_30*('9 All Base Data'!$W1346*Basecase_PM10)/10))))</f>
        <v>4.2322914357001307E-2</v>
      </c>
      <c r="K1346" s="156">
        <f>IF('9 All Base Data'!$Q1346=0,0,('9 All Base Data'!$Q1346*Basecase_Pop_2006)/(1+(1/(BaseCase_Mort_Maori_30*('9 All Base Data'!$W1346*Basecase_PM10)/10))))</f>
        <v>4.3646001900271352E-3</v>
      </c>
      <c r="L1346" s="179">
        <f>133/(1+1/(BaseCase_Mort_Child_0_1*'9 All Base Data'!$AB$10/10))*IF('9 All Base Data'!$L1346="..C",0,'9 All Base Data'!L1346/'9 All Base Data'!$L$2022)</f>
        <v>4.3763335659156898E-4</v>
      </c>
      <c r="M1346" s="178">
        <f>IF('9 All Base Data'!$R1346="","",IF('9 All Base Data'!$R1346=0,0,('9 All Base Data'!$R1346*Basecase_Pop_2006)/(1+(1/(BaseCase_CardiacHA_All*('9 All Base Data'!$W1346*Basecase_PM10)/10)))))</f>
        <v>5.3378962381068103E-3</v>
      </c>
      <c r="N1346" s="178">
        <f>IF('9 All Base Data'!$S1346="","",IF('9 All Base Data'!$S1346=0,0,('9 All Base Data'!S1346*Basecase_Pop_2006)/(1+(1/(BaseCase_RespHA_All*('9 All Base Data'!$W1346*Basecase_PM10)/10)))))</f>
        <v>6.3934659290816745E-3</v>
      </c>
      <c r="O1346" s="178">
        <f>IF('9 All Base Data'!$T1346="","",IF('9 All Base Data'!$T1346=0,0,('9 All Base Data'!$T1346*Basecase_Pop_2006)/(1+(1/(BaseCase_RespHA_Child_1_4*('9 All Base Data'!$W1346*Basecase_PM10)/10)))))</f>
        <v>3.3525433647488096E-3</v>
      </c>
      <c r="P1346" s="179">
        <f>IF('9 All Base Data'!$U1346="","",IF('9 All Base Data'!$U1346=0,0,('9 All Base Data'!$U1346*Basecase_Pop_2006)/(1+(1/(BaseCase_RespHA_Child_5_14*('9 All Base Data'!$W1346*Basecase_PM10)/10)))))</f>
        <v>1.061439171233977E-3</v>
      </c>
      <c r="Q1346" s="156">
        <f>IF('7 Base case Results'!$G1346="..C",0,BaseCase_RADs_All*'7 Base case Results'!$G1346*('9 All Base Data'!$V1346*Basecase_PM10)/10)</f>
        <v>109.31652000000001</v>
      </c>
      <c r="R1346" s="189">
        <f t="shared" si="210"/>
        <v>0.15066957511092466</v>
      </c>
      <c r="S1346" s="178">
        <f t="shared" si="211"/>
        <v>1.55379766764966E-2</v>
      </c>
      <c r="T1346" s="179">
        <f t="shared" si="212"/>
        <v>1.5579747494659855E-3</v>
      </c>
      <c r="U1346" s="178">
        <f t="shared" si="213"/>
        <v>3.3895641111978244E-5</v>
      </c>
      <c r="V1346" s="178">
        <f t="shared" si="214"/>
        <v>2.8994367988385397E-5</v>
      </c>
      <c r="W1346" s="178">
        <f t="shared" si="215"/>
        <v>1.5203784159135852E-5</v>
      </c>
      <c r="X1346" s="179">
        <f t="shared" si="216"/>
        <v>4.8136266415460859E-6</v>
      </c>
      <c r="Y1346" s="179">
        <f t="shared" si="217"/>
        <v>6.7776242400000011E-3</v>
      </c>
      <c r="Z1346" s="186">
        <f t="shared" si="218"/>
        <v>0.15906806410949101</v>
      </c>
      <c r="AA1346" s="156">
        <f>$J1346*'9 All Base Data'!$Y1346</f>
        <v>3.6865010072258822E-3</v>
      </c>
      <c r="AB1346" s="156">
        <f>$K1346*'9 All Base Data'!$Y1346</f>
        <v>3.8017474082598454E-4</v>
      </c>
      <c r="AC1346" s="178">
        <f>$L1346*'9 All Base Data'!$Y1346</f>
        <v>3.811967664281548E-5</v>
      </c>
      <c r="AD1346" s="178">
        <f>IF($M1346="","",$M1346*'9 All Base Data'!$Y1346)</f>
        <v>4.6495285490642791E-4</v>
      </c>
      <c r="AE1346" s="178">
        <f>IF($N1346="","",$N1346*'9 All Base Data'!$Y1346)</f>
        <v>5.5689734379846517E-4</v>
      </c>
      <c r="AF1346" s="178">
        <f>IF($O1346="","",$O1346*'9 All Base Data'!$Y1346)</f>
        <v>2.9202040262783584E-4</v>
      </c>
      <c r="AG1346" s="178">
        <f>IF($P1346="","",$P1346*'9 All Base Data'!$Y1346)</f>
        <v>9.2455744915301448E-5</v>
      </c>
      <c r="AH1346" s="167">
        <f>$Q1346*'9 All Base Data'!$Y1346</f>
        <v>9.5219213328999501</v>
      </c>
      <c r="AI1346" s="178">
        <f>$R1346*'9 All Base Data'!$Y1346</f>
        <v>1.3123943585724142E-2</v>
      </c>
      <c r="AJ1346" s="178">
        <f>$S1346*'9 All Base Data'!$Y1346</f>
        <v>1.3534220773405048E-3</v>
      </c>
      <c r="AK1346" s="178">
        <f>$T1346*'9 All Base Data'!$Y1346</f>
        <v>1.3570604884842311E-4</v>
      </c>
      <c r="AL1346" s="178">
        <f>IF($U1346="","",$U1346*'9 All Base Data'!$Y1346)</f>
        <v>2.9524506286558171E-6</v>
      </c>
      <c r="AM1346" s="178">
        <f>IF($V1346="","",$V1346*'9 All Base Data'!$Y1346)</f>
        <v>2.5255294541260399E-6</v>
      </c>
      <c r="AN1346" s="178">
        <f>IF($W1346="","",$W1346*'9 All Base Data'!$Y1346)</f>
        <v>1.3243125259172354E-6</v>
      </c>
      <c r="AO1346" s="178">
        <f>IF($X1346="","",$X1346*'9 All Base Data'!$Y1346)</f>
        <v>4.1928680319089204E-7</v>
      </c>
      <c r="AP1346" s="178">
        <f>$Y1346*'9 All Base Data'!$Y1346</f>
        <v>5.9035912263979702E-4</v>
      </c>
      <c r="AQ1346" s="179">
        <f t="shared" si="219"/>
        <v>1.3855486737295144E-2</v>
      </c>
    </row>
    <row r="1347" spans="1:43" x14ac:dyDescent="0.25">
      <c r="A1347" s="124">
        <v>580600</v>
      </c>
      <c r="B1347" s="125" t="s">
        <v>1382</v>
      </c>
      <c r="C1347" s="126" t="s">
        <v>1372</v>
      </c>
      <c r="D1347" s="101" t="s">
        <v>2112</v>
      </c>
      <c r="E1347" s="142"/>
      <c r="F1347" s="191" t="str">
        <f>IF('9 All Base Data'!G1347="Rural Centre","Rural",IF('9 All Base Data'!G1347="Rural (Incl.some Off Shore Islands)","Rural",IF('9 All Base Data'!G1347="Inlet-in TA but not in Urban Area","Rural",IF('9 All Base Data'!G1347="Rural (Incl.some Off Shore Islands)","Rural",IF('9 All Base Data'!G1347="Inlet-not in TA","Rural",IF('9 All Base Data'!G1347="Inland Water not in Urban Area","Rural",IF('9 All Base Data'!G1347="Oceanic-in Region but not in TA","Rural",'9 All Base Data'!G1347)))))))</f>
        <v>Rural</v>
      </c>
      <c r="G1347" s="177">
        <f>IF('9 All Base Data'!I1347="..C","..C",'9 All Base Data'!I1347*Basecase_Pop_2006)</f>
        <v>3</v>
      </c>
      <c r="H1347" s="177" t="str">
        <f>IF('9 All Base Data'!J1347="..C","..C",'9 All Base Data'!J1347*Basecase_Pop_2006)</f>
        <v>..C</v>
      </c>
      <c r="I1347" s="191" t="str">
        <f>IF('9 All Base Data'!L1347="..C","..C",'9 All Base Data'!L1347*Basecase_Pop_2006)</f>
        <v>..C</v>
      </c>
      <c r="J1347" s="156">
        <f>IF('9 All Base Data'!$P1347=0,0,('9 All Base Data'!$P1347*Basecase_Pop_2006)/(1+(1/(BaseCase_Mort_AllAdults_30*('9 All Base Data'!$W1347*Basecase_PM10)/10))))</f>
        <v>0</v>
      </c>
      <c r="K1347" s="156">
        <f>IF('9 All Base Data'!$Q1347=0,0,('9 All Base Data'!$Q1347*Basecase_Pop_2006)/(1+(1/(BaseCase_Mort_Maori_30*('9 All Base Data'!$W1347*Basecase_PM10)/10))))</f>
        <v>0</v>
      </c>
      <c r="L1347" s="179">
        <f>133/(1+1/(BaseCase_Mort_Child_0_1*'9 All Base Data'!$AB$10/10))*IF('9 All Base Data'!$L1347="..C",0,'9 All Base Data'!L1347/'9 All Base Data'!$L$2022)</f>
        <v>0</v>
      </c>
      <c r="M1347" s="178">
        <f>IF('9 All Base Data'!$R1347="","",IF('9 All Base Data'!$R1347=0,0,('9 All Base Data'!$R1347*Basecase_Pop_2006)/(1+(1/(BaseCase_CardiacHA_All*('9 All Base Data'!$W1347*Basecase_PM10)/10)))))</f>
        <v>0</v>
      </c>
      <c r="N1347" s="178">
        <f>IF('9 All Base Data'!$S1347="","",IF('9 All Base Data'!$S1347=0,0,('9 All Base Data'!S1347*Basecase_Pop_2006)/(1+(1/(BaseCase_RespHA_All*('9 All Base Data'!$W1347*Basecase_PM10)/10)))))</f>
        <v>0</v>
      </c>
      <c r="O1347" s="178">
        <f>IF('9 All Base Data'!$T1347="","",IF('9 All Base Data'!$T1347=0,0,('9 All Base Data'!$T1347*Basecase_Pop_2006)/(1+(1/(BaseCase_RespHA_Child_1_4*('9 All Base Data'!$W1347*Basecase_PM10)/10)))))</f>
        <v>0</v>
      </c>
      <c r="P1347" s="179">
        <f>IF('9 All Base Data'!$U1347="","",IF('9 All Base Data'!$U1347=0,0,('9 All Base Data'!$U1347*Basecase_Pop_2006)/(1+(1/(BaseCase_RespHA_Child_5_14*('9 All Base Data'!$W1347*Basecase_PM10)/10)))))</f>
        <v>0</v>
      </c>
      <c r="Q1347" s="156">
        <f>IF('7 Base case Results'!$G1347="..C",0,BaseCase_RADs_All*'7 Base case Results'!$G1347*('9 All Base Data'!$V1347*Basecase_PM10)/10)</f>
        <v>0.86076000000000019</v>
      </c>
      <c r="R1347" s="189">
        <f t="shared" si="210"/>
        <v>0</v>
      </c>
      <c r="S1347" s="178">
        <f t="shared" si="211"/>
        <v>0</v>
      </c>
      <c r="T1347" s="179">
        <f t="shared" si="212"/>
        <v>0</v>
      </c>
      <c r="U1347" s="178">
        <f t="shared" si="213"/>
        <v>0</v>
      </c>
      <c r="V1347" s="178">
        <f t="shared" si="214"/>
        <v>0</v>
      </c>
      <c r="W1347" s="178">
        <f t="shared" si="215"/>
        <v>0</v>
      </c>
      <c r="X1347" s="179">
        <f t="shared" si="216"/>
        <v>0</v>
      </c>
      <c r="Y1347" s="179">
        <f t="shared" si="217"/>
        <v>5.3367120000000014E-5</v>
      </c>
      <c r="Z1347" s="186">
        <f t="shared" si="218"/>
        <v>5.3367120000000014E-5</v>
      </c>
      <c r="AA1347" s="156">
        <f>$J1347*'9 All Base Data'!$Y1347</f>
        <v>0</v>
      </c>
      <c r="AB1347" s="156">
        <f>$K1347*'9 All Base Data'!$Y1347</f>
        <v>0</v>
      </c>
      <c r="AC1347" s="178">
        <f>$L1347*'9 All Base Data'!$Y1347</f>
        <v>0</v>
      </c>
      <c r="AD1347" s="178">
        <f>IF($M1347="","",$M1347*'9 All Base Data'!$Y1347)</f>
        <v>0</v>
      </c>
      <c r="AE1347" s="178">
        <f>IF($N1347="","",$N1347*'9 All Base Data'!$Y1347)</f>
        <v>0</v>
      </c>
      <c r="AF1347" s="178">
        <f>IF($O1347="","",$O1347*'9 All Base Data'!$Y1347)</f>
        <v>0</v>
      </c>
      <c r="AG1347" s="178">
        <f>IF($P1347="","",$P1347*'9 All Base Data'!$Y1347)</f>
        <v>0</v>
      </c>
      <c r="AH1347" s="167">
        <f>$Q1347*'9 All Base Data'!$Y1347</f>
        <v>7.4975758526771269E-2</v>
      </c>
      <c r="AI1347" s="178">
        <f>$R1347*'9 All Base Data'!$Y1347</f>
        <v>0</v>
      </c>
      <c r="AJ1347" s="178">
        <f>$S1347*'9 All Base Data'!$Y1347</f>
        <v>0</v>
      </c>
      <c r="AK1347" s="178">
        <f>$T1347*'9 All Base Data'!$Y1347</f>
        <v>0</v>
      </c>
      <c r="AL1347" s="178">
        <f>IF($U1347="","",$U1347*'9 All Base Data'!$Y1347)</f>
        <v>0</v>
      </c>
      <c r="AM1347" s="178">
        <f>IF($V1347="","",$V1347*'9 All Base Data'!$Y1347)</f>
        <v>0</v>
      </c>
      <c r="AN1347" s="178">
        <f>IF($W1347="","",$W1347*'9 All Base Data'!$Y1347)</f>
        <v>0</v>
      </c>
      <c r="AO1347" s="178">
        <f>IF($X1347="","",$X1347*'9 All Base Data'!$Y1347)</f>
        <v>0</v>
      </c>
      <c r="AP1347" s="178">
        <f>$Y1347*'9 All Base Data'!$Y1347</f>
        <v>4.6484970286598195E-6</v>
      </c>
      <c r="AQ1347" s="179">
        <f t="shared" si="219"/>
        <v>4.6484970286598195E-6</v>
      </c>
    </row>
    <row r="1348" spans="1:43" x14ac:dyDescent="0.25">
      <c r="A1348" s="124">
        <v>580801</v>
      </c>
      <c r="B1348" s="125" t="s">
        <v>1383</v>
      </c>
      <c r="C1348" s="126" t="s">
        <v>1372</v>
      </c>
      <c r="D1348" s="101" t="s">
        <v>2112</v>
      </c>
      <c r="E1348" s="142"/>
      <c r="F1348" s="191" t="str">
        <f>IF('9 All Base Data'!G1348="Rural Centre","Rural",IF('9 All Base Data'!G1348="Rural (Incl.some Off Shore Islands)","Rural",IF('9 All Base Data'!G1348="Inlet-in TA but not in Urban Area","Rural",IF('9 All Base Data'!G1348="Rural (Incl.some Off Shore Islands)","Rural",IF('9 All Base Data'!G1348="Inlet-not in TA","Rural",IF('9 All Base Data'!G1348="Inland Water not in Urban Area","Rural",IF('9 All Base Data'!G1348="Oceanic-in Region but not in TA","Rural",'9 All Base Data'!G1348)))))))</f>
        <v>Rural</v>
      </c>
      <c r="G1348" s="177">
        <f>IF('9 All Base Data'!I1348="..C","..C",'9 All Base Data'!I1348*Basecase_Pop_2006)</f>
        <v>930</v>
      </c>
      <c r="H1348" s="177">
        <f>IF('9 All Base Data'!J1348="..C","..C",'9 All Base Data'!J1348*Basecase_Pop_2006)</f>
        <v>642</v>
      </c>
      <c r="I1348" s="191">
        <f>IF('9 All Base Data'!L1348="..C","..C",'9 All Base Data'!L1348*Basecase_Pop_2006)</f>
        <v>12</v>
      </c>
      <c r="J1348" s="156">
        <f>IF('9 All Base Data'!$P1348=0,0,('9 All Base Data'!$P1348*Basecase_Pop_2006)/(1+(1/(BaseCase_Mort_AllAdults_30*('9 All Base Data'!$W1348*Basecase_PM10)/10))))</f>
        <v>0.28509918845246179</v>
      </c>
      <c r="K1348" s="156">
        <f>IF('9 All Base Data'!$Q1348=0,0,('9 All Base Data'!$Q1348*Basecase_Pop_2006)/(1+(1/(BaseCase_Mort_Maori_30*('9 All Base Data'!$W1348*Basecase_PM10)/10))))</f>
        <v>0</v>
      </c>
      <c r="L1348" s="179">
        <f>133/(1+1/(BaseCase_Mort_Child_0_1*'9 All Base Data'!$AB$10/10))*IF('9 All Base Data'!$L1348="..C",0,'9 All Base Data'!L1348/'9 All Base Data'!$L$2022)</f>
        <v>1.7505334263662759E-3</v>
      </c>
      <c r="M1348" s="178">
        <f>IF('9 All Base Data'!$R1348="","",IF('9 All Base Data'!$R1348=0,0,('9 All Base Data'!$R1348*Basecase_Pop_2006)/(1+(1/(BaseCase_CardiacHA_All*('9 All Base Data'!$W1348*Basecase_PM10)/10)))))</f>
        <v>2.9218585389271908E-2</v>
      </c>
      <c r="N1348" s="178">
        <f>IF('9 All Base Data'!$S1348="","",IF('9 All Base Data'!$S1348=0,0,('9 All Base Data'!S1348*Basecase_Pop_2006)/(1+(1/(BaseCase_RespHA_All*('9 All Base Data'!$W1348*Basecase_PM10)/10)))))</f>
        <v>4.2821310499832815E-2</v>
      </c>
      <c r="O1348" s="178">
        <f>IF('9 All Base Data'!$T1348="","",IF('9 All Base Data'!$T1348=0,0,('9 All Base Data'!$T1348*Basecase_Pop_2006)/(1+(1/(BaseCase_RespHA_Child_1_4*('9 All Base Data'!$W1348*Basecase_PM10)/10)))))</f>
        <v>5.6610255599939766E-3</v>
      </c>
      <c r="P1348" s="179">
        <f>IF('9 All Base Data'!$U1348="","",IF('9 All Base Data'!$U1348=0,0,('9 All Base Data'!$U1348*Basecase_Pop_2006)/(1+(1/(BaseCase_RespHA_Child_5_14*('9 All Base Data'!$W1348*Basecase_PM10)/10)))))</f>
        <v>8.4200392538427305E-3</v>
      </c>
      <c r="Q1348" s="156">
        <f>IF('7 Base case Results'!$G1348="..C",0,BaseCase_RADs_All*'7 Base case Results'!$G1348*('9 All Base Data'!$V1348*Basecase_PM10)/10)</f>
        <v>289.20835122829891</v>
      </c>
      <c r="R1348" s="189">
        <f t="shared" si="210"/>
        <v>1.0149531108907639</v>
      </c>
      <c r="S1348" s="178">
        <f t="shared" si="211"/>
        <v>0</v>
      </c>
      <c r="T1348" s="179">
        <f t="shared" si="212"/>
        <v>6.2318989978639421E-3</v>
      </c>
      <c r="U1348" s="178">
        <f t="shared" si="213"/>
        <v>1.8553801722187663E-4</v>
      </c>
      <c r="V1348" s="178">
        <f t="shared" si="214"/>
        <v>1.9419464311674182E-4</v>
      </c>
      <c r="W1348" s="178">
        <f t="shared" si="215"/>
        <v>2.5672750914572684E-5</v>
      </c>
      <c r="X1348" s="179">
        <f t="shared" si="216"/>
        <v>3.8184878016176785E-5</v>
      </c>
      <c r="Y1348" s="179">
        <f t="shared" si="217"/>
        <v>1.7930917776154534E-2</v>
      </c>
      <c r="Z1348" s="186">
        <f t="shared" si="218"/>
        <v>1.0394956603251213</v>
      </c>
      <c r="AA1348" s="156">
        <f>$J1348*'9 All Base Data'!$Y1348</f>
        <v>4.4967120815760452E-2</v>
      </c>
      <c r="AB1348" s="156">
        <f>$K1348*'9 All Base Data'!$Y1348</f>
        <v>0</v>
      </c>
      <c r="AC1348" s="178">
        <f>$L1348*'9 All Base Data'!$Y1348</f>
        <v>2.7610197174786003E-4</v>
      </c>
      <c r="AD1348" s="178">
        <f>IF($M1348="","",$M1348*'9 All Base Data'!$Y1348)</f>
        <v>4.6084861426537605E-3</v>
      </c>
      <c r="AE1348" s="178">
        <f>IF($N1348="","",$N1348*'9 All Base Data'!$Y1348)</f>
        <v>6.7539688667203812E-3</v>
      </c>
      <c r="AF1348" s="178">
        <f>IF($O1348="","",$O1348*'9 All Base Data'!$Y1348)</f>
        <v>8.9288230415220267E-4</v>
      </c>
      <c r="AG1348" s="178">
        <f>IF($P1348="","",$P1348*'9 All Base Data'!$Y1348)</f>
        <v>1.3280463001532693E-3</v>
      </c>
      <c r="AH1348" s="167">
        <f>$Q1348*'9 All Base Data'!$Y1348</f>
        <v>45.615236371597973</v>
      </c>
      <c r="AI1348" s="178">
        <f>$R1348*'9 All Base Data'!$Y1348</f>
        <v>0.1600829501041072</v>
      </c>
      <c r="AJ1348" s="178">
        <f>$S1348*'9 All Base Data'!$Y1348</f>
        <v>0</v>
      </c>
      <c r="AK1348" s="178">
        <f>$T1348*'9 All Base Data'!$Y1348</f>
        <v>9.829230194223818E-4</v>
      </c>
      <c r="AL1348" s="178">
        <f>IF($U1348="","",$U1348*'9 All Base Data'!$Y1348)</f>
        <v>2.9263887005851379E-5</v>
      </c>
      <c r="AM1348" s="178">
        <f>IF($V1348="","",$V1348*'9 All Base Data'!$Y1348)</f>
        <v>3.0629248810576933E-5</v>
      </c>
      <c r="AN1348" s="178">
        <f>IF($W1348="","",$W1348*'9 All Base Data'!$Y1348)</f>
        <v>4.0492212493302391E-6</v>
      </c>
      <c r="AO1348" s="178">
        <f>IF($X1348="","",$X1348*'9 All Base Data'!$Y1348)</f>
        <v>6.0226899711950769E-6</v>
      </c>
      <c r="AP1348" s="178">
        <f>$Y1348*'9 All Base Data'!$Y1348</f>
        <v>2.8281446550390745E-3</v>
      </c>
      <c r="AQ1348" s="179">
        <f t="shared" si="219"/>
        <v>0.1639539109143851</v>
      </c>
    </row>
    <row r="1349" spans="1:43" x14ac:dyDescent="0.25">
      <c r="A1349" s="124">
        <v>580802</v>
      </c>
      <c r="B1349" s="125" t="s">
        <v>1384</v>
      </c>
      <c r="C1349" s="126" t="s">
        <v>1372</v>
      </c>
      <c r="D1349" s="101" t="s">
        <v>2112</v>
      </c>
      <c r="E1349" s="142"/>
      <c r="F1349" s="191" t="str">
        <f>IF('9 All Base Data'!G1349="Rural Centre","Rural",IF('9 All Base Data'!G1349="Rural (Incl.some Off Shore Islands)","Rural",IF('9 All Base Data'!G1349="Inlet-in TA but not in Urban Area","Rural",IF('9 All Base Data'!G1349="Rural (Incl.some Off Shore Islands)","Rural",IF('9 All Base Data'!G1349="Inlet-not in TA","Rural",IF('9 All Base Data'!G1349="Inland Water not in Urban Area","Rural",IF('9 All Base Data'!G1349="Oceanic-in Region but not in TA","Rural",'9 All Base Data'!G1349)))))))</f>
        <v>Rural</v>
      </c>
      <c r="G1349" s="177">
        <f>IF('9 All Base Data'!I1349="..C","..C",'9 All Base Data'!I1349*Basecase_Pop_2006)</f>
        <v>504</v>
      </c>
      <c r="H1349" s="177">
        <f>IF('9 All Base Data'!J1349="..C","..C",'9 All Base Data'!J1349*Basecase_Pop_2006)</f>
        <v>345</v>
      </c>
      <c r="I1349" s="191">
        <f>IF('9 All Base Data'!L1349="..C","..C",'9 All Base Data'!L1349*Basecase_Pop_2006)</f>
        <v>9</v>
      </c>
      <c r="J1349" s="156">
        <f>IF('9 All Base Data'!$P1349=0,0,('9 All Base Data'!$P1349*Basecase_Pop_2006)/(1+(1/(BaseCase_Mort_AllAdults_30*('9 All Base Data'!$W1349*Basecase_PM10)/10))))</f>
        <v>7.0455930314424903E-2</v>
      </c>
      <c r="K1349" s="156">
        <f>IF('9 All Base Data'!$Q1349=0,0,('9 All Base Data'!$Q1349*Basecase_Pop_2006)/(1+(1/(BaseCase_Mort_Maori_30*('9 All Base Data'!$W1349*Basecase_PM10)/10))))</f>
        <v>0</v>
      </c>
      <c r="L1349" s="179">
        <f>133/(1+1/(BaseCase_Mort_Child_0_1*'9 All Base Data'!$AB$10/10))*IF('9 All Base Data'!$L1349="..C",0,'9 All Base Data'!L1349/'9 All Base Data'!$L$2022)</f>
        <v>1.3129000697747069E-3</v>
      </c>
      <c r="M1349" s="178">
        <f>IF('9 All Base Data'!$R1349="","",IF('9 All Base Data'!$R1349=0,0,('9 All Base Data'!$R1349*Basecase_Pop_2006)/(1+(1/(BaseCase_CardiacHA_All*('9 All Base Data'!$W1349*Basecase_PM10)/10)))))</f>
        <v>5.5524481927423062E-2</v>
      </c>
      <c r="N1349" s="178">
        <f>IF('9 All Base Data'!$S1349="","",IF('9 All Base Data'!$S1349=0,0,('9 All Base Data'!S1349*Basecase_Pop_2006)/(1+(1/(BaseCase_RespHA_All*('9 All Base Data'!$W1349*Basecase_PM10)/10)))))</f>
        <v>2.8992264981431325E-2</v>
      </c>
      <c r="O1349" s="178">
        <f>IF('9 All Base Data'!$T1349="","",IF('9 All Base Data'!$T1349=0,0,('9 All Base Data'!$T1349*Basecase_Pop_2006)/(1+(1/(BaseCase_RespHA_Child_1_4*('9 All Base Data'!$W1349*Basecase_PM10)/10)))))</f>
        <v>0</v>
      </c>
      <c r="P1349" s="179">
        <f>IF('9 All Base Data'!$U1349="","",IF('9 All Base Data'!$U1349=0,0,('9 All Base Data'!$U1349*Basecase_Pop_2006)/(1+(1/(BaseCase_RespHA_Child_5_14*('9 All Base Data'!$W1349*Basecase_PM10)/10)))))</f>
        <v>1.5567774511431666E-2</v>
      </c>
      <c r="Q1349" s="156">
        <f>IF('7 Base case Results'!$G1349="..C",0,BaseCase_RADs_All*'7 Base case Results'!$G1349*('9 All Base Data'!$V1349*Basecase_PM10)/10)</f>
        <v>144.60768000000002</v>
      </c>
      <c r="R1349" s="189">
        <f t="shared" si="210"/>
        <v>0.25082311191935264</v>
      </c>
      <c r="S1349" s="178">
        <f t="shared" si="211"/>
        <v>0</v>
      </c>
      <c r="T1349" s="179">
        <f t="shared" si="212"/>
        <v>4.673924248397957E-3</v>
      </c>
      <c r="U1349" s="178">
        <f t="shared" si="213"/>
        <v>3.5258046023913648E-4</v>
      </c>
      <c r="V1349" s="178">
        <f t="shared" si="214"/>
        <v>1.3147992169079106E-4</v>
      </c>
      <c r="W1349" s="178">
        <f t="shared" si="215"/>
        <v>0</v>
      </c>
      <c r="X1349" s="179">
        <f t="shared" si="216"/>
        <v>7.0599857409342601E-5</v>
      </c>
      <c r="Y1349" s="179">
        <f t="shared" si="217"/>
        <v>8.9656761600000016E-3</v>
      </c>
      <c r="Z1349" s="186">
        <f t="shared" si="218"/>
        <v>0.26494677270968048</v>
      </c>
      <c r="AA1349" s="156">
        <f>$J1349*'9 All Base Data'!$Y1349</f>
        <v>6.1370031344780713E-3</v>
      </c>
      <c r="AB1349" s="156">
        <f>$K1349*'9 All Base Data'!$Y1349</f>
        <v>0</v>
      </c>
      <c r="AC1349" s="178">
        <f>$L1349*'9 All Base Data'!$Y1349</f>
        <v>1.1435902992844645E-4</v>
      </c>
      <c r="AD1349" s="178">
        <f>IF($M1349="","",$M1349*'9 All Base Data'!$Y1349)</f>
        <v>4.8364121814612046E-3</v>
      </c>
      <c r="AE1349" s="178">
        <f>IF($N1349="","",$N1349*'9 All Base Data'!$Y1349)</f>
        <v>2.5253462735163826E-3</v>
      </c>
      <c r="AF1349" s="178">
        <f>IF($O1349="","",$O1349*'9 All Base Data'!$Y1349)</f>
        <v>0</v>
      </c>
      <c r="AG1349" s="178">
        <f>IF($P1349="","",$P1349*'9 All Base Data'!$Y1349)</f>
        <v>1.3560175920910881E-3</v>
      </c>
      <c r="AH1349" s="167">
        <f>$Q1349*'9 All Base Data'!$Y1349</f>
        <v>12.595927432497573</v>
      </c>
      <c r="AI1349" s="178">
        <f>$R1349*'9 All Base Data'!$Y1349</f>
        <v>2.1847731158741932E-2</v>
      </c>
      <c r="AJ1349" s="178">
        <f>$S1349*'9 All Base Data'!$Y1349</f>
        <v>0</v>
      </c>
      <c r="AK1349" s="178">
        <f>$T1349*'9 All Base Data'!$Y1349</f>
        <v>4.071181465452694E-4</v>
      </c>
      <c r="AL1349" s="178">
        <f>IF($U1349="","",$U1349*'9 All Base Data'!$Y1349)</f>
        <v>3.071121735227865E-5</v>
      </c>
      <c r="AM1349" s="178">
        <f>IF($V1349="","",$V1349*'9 All Base Data'!$Y1349)</f>
        <v>1.1452445350396795E-5</v>
      </c>
      <c r="AN1349" s="178">
        <f>IF($W1349="","",$W1349*'9 All Base Data'!$Y1349)</f>
        <v>0</v>
      </c>
      <c r="AO1349" s="178">
        <f>IF($X1349="","",$X1349*'9 All Base Data'!$Y1349)</f>
        <v>6.1495397801330842E-6</v>
      </c>
      <c r="AP1349" s="178">
        <f>$Y1349*'9 All Base Data'!$Y1349</f>
        <v>7.809475008148496E-4</v>
      </c>
      <c r="AQ1349" s="179">
        <f t="shared" si="219"/>
        <v>2.3077960468804726E-2</v>
      </c>
    </row>
    <row r="1350" spans="1:43" x14ac:dyDescent="0.25">
      <c r="A1350" s="124">
        <v>580900</v>
      </c>
      <c r="B1350" s="125" t="s">
        <v>1386</v>
      </c>
      <c r="C1350" s="126" t="s">
        <v>1385</v>
      </c>
      <c r="D1350" s="101" t="s">
        <v>2113</v>
      </c>
      <c r="E1350" s="142"/>
      <c r="F1350" s="191" t="str">
        <f>IF('9 All Base Data'!G1350="Rural Centre","Rural",IF('9 All Base Data'!G1350="Rural (Incl.some Off Shore Islands)","Rural",IF('9 All Base Data'!G1350="Inlet-in TA but not in Urban Area","Rural",IF('9 All Base Data'!G1350="Rural (Incl.some Off Shore Islands)","Rural",IF('9 All Base Data'!G1350="Inlet-not in TA","Rural",IF('9 All Base Data'!G1350="Inland Water not in Urban Area","Rural",IF('9 All Base Data'!G1350="Oceanic-in Region but not in TA","Rural",'9 All Base Data'!G1350)))))))</f>
        <v>Rural</v>
      </c>
      <c r="G1350" s="177" t="str">
        <f>IF('9 All Base Data'!I1350="..C","..C",'9 All Base Data'!I1350*Basecase_Pop_2006)</f>
        <v>..C</v>
      </c>
      <c r="H1350" s="177" t="str">
        <f>IF('9 All Base Data'!J1350="..C","..C",'9 All Base Data'!J1350*Basecase_Pop_2006)</f>
        <v>..C</v>
      </c>
      <c r="I1350" s="191" t="str">
        <f>IF('9 All Base Data'!L1350="..C","..C",'9 All Base Data'!L1350*Basecase_Pop_2006)</f>
        <v>..C</v>
      </c>
      <c r="J1350" s="156">
        <f>IF('9 All Base Data'!$P1350=0,0,('9 All Base Data'!$P1350*Basecase_Pop_2006)/(1+(1/(BaseCase_Mort_AllAdults_30*('9 All Base Data'!$W1350*Basecase_PM10)/10))))</f>
        <v>0</v>
      </c>
      <c r="K1350" s="156">
        <f>IF('9 All Base Data'!$Q1350=0,0,('9 All Base Data'!$Q1350*Basecase_Pop_2006)/(1+(1/(BaseCase_Mort_Maori_30*('9 All Base Data'!$W1350*Basecase_PM10)/10))))</f>
        <v>0</v>
      </c>
      <c r="L1350" s="179">
        <f>133/(1+1/(BaseCase_Mort_Child_0_1*'9 All Base Data'!$AB$10/10))*IF('9 All Base Data'!$L1350="..C",0,'9 All Base Data'!L1350/'9 All Base Data'!$L$2022)</f>
        <v>0</v>
      </c>
      <c r="M1350" s="178">
        <f>IF('9 All Base Data'!$R1350="","",IF('9 All Base Data'!$R1350=0,0,('9 All Base Data'!$R1350*Basecase_Pop_2006)/(1+(1/(BaseCase_CardiacHA_All*('9 All Base Data'!$W1350*Basecase_PM10)/10)))))</f>
        <v>0</v>
      </c>
      <c r="N1350" s="178">
        <f>IF('9 All Base Data'!$S1350="","",IF('9 All Base Data'!$S1350=0,0,('9 All Base Data'!S1350*Basecase_Pop_2006)/(1+(1/(BaseCase_RespHA_All*('9 All Base Data'!$W1350*Basecase_PM10)/10)))))</f>
        <v>0</v>
      </c>
      <c r="O1350" s="178">
        <f>IF('9 All Base Data'!$T1350="","",IF('9 All Base Data'!$T1350=0,0,('9 All Base Data'!$T1350*Basecase_Pop_2006)/(1+(1/(BaseCase_RespHA_Child_1_4*('9 All Base Data'!$W1350*Basecase_PM10)/10)))))</f>
        <v>0</v>
      </c>
      <c r="P1350" s="179">
        <f>IF('9 All Base Data'!$U1350="","",IF('9 All Base Data'!$U1350=0,0,('9 All Base Data'!$U1350*Basecase_Pop_2006)/(1+(1/(BaseCase_RespHA_Child_5_14*('9 All Base Data'!$W1350*Basecase_PM10)/10)))))</f>
        <v>0</v>
      </c>
      <c r="Q1350" s="156">
        <f>IF('7 Base case Results'!$G1350="..C",0,BaseCase_RADs_All*'7 Base case Results'!$G1350*('9 All Base Data'!$V1350*Basecase_PM10)/10)</f>
        <v>0</v>
      </c>
      <c r="R1350" s="189">
        <f t="shared" si="210"/>
        <v>0</v>
      </c>
      <c r="S1350" s="178">
        <f t="shared" si="211"/>
        <v>0</v>
      </c>
      <c r="T1350" s="179">
        <f t="shared" si="212"/>
        <v>0</v>
      </c>
      <c r="U1350" s="178">
        <f t="shared" si="213"/>
        <v>0</v>
      </c>
      <c r="V1350" s="178">
        <f t="shared" si="214"/>
        <v>0</v>
      </c>
      <c r="W1350" s="178">
        <f t="shared" si="215"/>
        <v>0</v>
      </c>
      <c r="X1350" s="179">
        <f t="shared" si="216"/>
        <v>0</v>
      </c>
      <c r="Y1350" s="179">
        <f t="shared" si="217"/>
        <v>0</v>
      </c>
      <c r="Z1350" s="186">
        <f t="shared" si="218"/>
        <v>0</v>
      </c>
      <c r="AA1350" s="156">
        <f>$J1350*'9 All Base Data'!$Y1350</f>
        <v>0</v>
      </c>
      <c r="AB1350" s="156">
        <f>$K1350*'9 All Base Data'!$Y1350</f>
        <v>0</v>
      </c>
      <c r="AC1350" s="178">
        <f>$L1350*'9 All Base Data'!$Y1350</f>
        <v>0</v>
      </c>
      <c r="AD1350" s="178">
        <f>IF($M1350="","",$M1350*'9 All Base Data'!$Y1350)</f>
        <v>0</v>
      </c>
      <c r="AE1350" s="178">
        <f>IF($N1350="","",$N1350*'9 All Base Data'!$Y1350)</f>
        <v>0</v>
      </c>
      <c r="AF1350" s="178">
        <f>IF($O1350="","",$O1350*'9 All Base Data'!$Y1350)</f>
        <v>0</v>
      </c>
      <c r="AG1350" s="178">
        <f>IF($P1350="","",$P1350*'9 All Base Data'!$Y1350)</f>
        <v>0</v>
      </c>
      <c r="AH1350" s="167">
        <f>$Q1350*'9 All Base Data'!$Y1350</f>
        <v>0</v>
      </c>
      <c r="AI1350" s="178">
        <f>$R1350*'9 All Base Data'!$Y1350</f>
        <v>0</v>
      </c>
      <c r="AJ1350" s="178">
        <f>$S1350*'9 All Base Data'!$Y1350</f>
        <v>0</v>
      </c>
      <c r="AK1350" s="178">
        <f>$T1350*'9 All Base Data'!$Y1350</f>
        <v>0</v>
      </c>
      <c r="AL1350" s="178">
        <f>IF($U1350="","",$U1350*'9 All Base Data'!$Y1350)</f>
        <v>0</v>
      </c>
      <c r="AM1350" s="178">
        <f>IF($V1350="","",$V1350*'9 All Base Data'!$Y1350)</f>
        <v>0</v>
      </c>
      <c r="AN1350" s="178">
        <f>IF($W1350="","",$W1350*'9 All Base Data'!$Y1350)</f>
        <v>0</v>
      </c>
      <c r="AO1350" s="178">
        <f>IF($X1350="","",$X1350*'9 All Base Data'!$Y1350)</f>
        <v>0</v>
      </c>
      <c r="AP1350" s="178">
        <f>$Y1350*'9 All Base Data'!$Y1350</f>
        <v>0</v>
      </c>
      <c r="AQ1350" s="179">
        <f t="shared" si="219"/>
        <v>0</v>
      </c>
    </row>
    <row r="1351" spans="1:43" x14ac:dyDescent="0.25">
      <c r="A1351" s="124">
        <v>581100</v>
      </c>
      <c r="B1351" s="125" t="s">
        <v>1379</v>
      </c>
      <c r="C1351" s="126" t="s">
        <v>1372</v>
      </c>
      <c r="D1351" s="101" t="s">
        <v>2112</v>
      </c>
      <c r="E1351" s="142"/>
      <c r="F1351" s="191" t="str">
        <f>IF('9 All Base Data'!G1351="Rural Centre","Rural",IF('9 All Base Data'!G1351="Rural (Incl.some Off Shore Islands)","Rural",IF('9 All Base Data'!G1351="Inlet-in TA but not in Urban Area","Rural",IF('9 All Base Data'!G1351="Rural (Incl.some Off Shore Islands)","Rural",IF('9 All Base Data'!G1351="Inlet-not in TA","Rural",IF('9 All Base Data'!G1351="Inland Water not in Urban Area","Rural",IF('9 All Base Data'!G1351="Oceanic-in Region but not in TA","Rural",'9 All Base Data'!G1351)))))))</f>
        <v>Picton</v>
      </c>
      <c r="G1351" s="177">
        <f>IF('9 All Base Data'!I1351="..C","..C",'9 All Base Data'!I1351*Basecase_Pop_2006)</f>
        <v>2745</v>
      </c>
      <c r="H1351" s="177">
        <f>IF('9 All Base Data'!J1351="..C","..C",'9 All Base Data'!J1351*Basecase_Pop_2006)</f>
        <v>2019</v>
      </c>
      <c r="I1351" s="191">
        <f>IF('9 All Base Data'!L1351="..C","..C",'9 All Base Data'!L1351*Basecase_Pop_2006)</f>
        <v>21</v>
      </c>
      <c r="J1351" s="156">
        <f>IF('9 All Base Data'!$P1351=0,0,('9 All Base Data'!$P1351*Basecase_Pop_2006)/(1+(1/(BaseCase_Mort_AllAdults_30*('9 All Base Data'!$W1351*Basecase_PM10)/10))))</f>
        <v>0.13503901534940271</v>
      </c>
      <c r="K1351" s="156">
        <f>IF('9 All Base Data'!$Q1351=0,0,('9 All Base Data'!$Q1351*Basecase_Pop_2006)/(1+(1/(BaseCase_Mort_Maori_30*('9 All Base Data'!$W1351*Basecase_PM10)/10))))</f>
        <v>4.976881191987808E-2</v>
      </c>
      <c r="L1351" s="179">
        <f>133/(1+1/(BaseCase_Mort_Child_0_1*'9 All Base Data'!$AB$10/10))*IF('9 All Base Data'!$L1351="..C",0,'9 All Base Data'!L1351/'9 All Base Data'!$L$2022)</f>
        <v>3.0634334961409829E-3</v>
      </c>
      <c r="M1351" s="178">
        <f>IF('9 All Base Data'!$R1351="","",IF('9 All Base Data'!$R1351=0,0,('9 All Base Data'!$R1351*Basecase_Pop_2006)/(1+(1/(BaseCase_CardiacHA_All*('9 All Base Data'!$W1351*Basecase_PM10)/10)))))</f>
        <v>0.35616795126475026</v>
      </c>
      <c r="N1351" s="178">
        <f>IF('9 All Base Data'!$S1351="","",IF('9 All Base Data'!$S1351=0,0,('9 All Base Data'!S1351*Basecase_Pop_2006)/(1+(1/(BaseCase_RespHA_All*('9 All Base Data'!$W1351*Basecase_PM10)/10)))))</f>
        <v>0.31607203442087961</v>
      </c>
      <c r="O1351" s="178">
        <f>IF('9 All Base Data'!$T1351="","",IF('9 All Base Data'!$T1351=0,0,('9 All Base Data'!$T1351*Basecase_Pop_2006)/(1+(1/(BaseCase_RespHA_Child_1_4*('9 All Base Data'!$W1351*Basecase_PM10)/10)))))</f>
        <v>8.0492592580790501E-2</v>
      </c>
      <c r="P1351" s="179">
        <f>IF('9 All Base Data'!$U1351="","",IF('9 All Base Data'!$U1351=0,0,('9 All Base Data'!$U1351*Basecase_Pop_2006)/(1+(1/(BaseCase_RespHA_Child_5_14*('9 All Base Data'!$W1351*Basecase_PM10)/10)))))</f>
        <v>2.5651396110654433E-2</v>
      </c>
      <c r="Q1351" s="156">
        <f>IF('7 Base case Results'!$G1351="..C",0,BaseCase_RADs_All*'7 Base case Results'!$G1351*('9 All Base Data'!$V1351*Basecase_PM10)/10)</f>
        <v>1300.8028920739084</v>
      </c>
      <c r="R1351" s="189">
        <f t="shared" si="210"/>
        <v>0.48073889464387365</v>
      </c>
      <c r="S1351" s="178">
        <f t="shared" si="211"/>
        <v>0.17717697043476596</v>
      </c>
      <c r="T1351" s="179">
        <f t="shared" si="212"/>
        <v>1.09058232462619E-2</v>
      </c>
      <c r="U1351" s="178">
        <f t="shared" si="213"/>
        <v>2.2616664905311641E-3</v>
      </c>
      <c r="V1351" s="178">
        <f t="shared" si="214"/>
        <v>1.4333866760986892E-3</v>
      </c>
      <c r="W1351" s="178">
        <f t="shared" si="215"/>
        <v>3.6503390735388491E-4</v>
      </c>
      <c r="X1351" s="179">
        <f t="shared" si="216"/>
        <v>1.1632908136181785E-4</v>
      </c>
      <c r="Y1351" s="179">
        <f t="shared" si="217"/>
        <v>8.0649779308582317E-2</v>
      </c>
      <c r="Z1351" s="186">
        <f t="shared" si="218"/>
        <v>0.57598955036534771</v>
      </c>
      <c r="AA1351" s="156">
        <f>$J1351*'9 All Base Data'!$Y1351</f>
        <v>2.3078874309186193E-2</v>
      </c>
      <c r="AB1351" s="156">
        <f>$K1351*'9 All Base Data'!$Y1351</f>
        <v>8.5057503703241735E-3</v>
      </c>
      <c r="AC1351" s="178">
        <f>$L1351*'9 All Base Data'!$Y1351</f>
        <v>5.2355681377753234E-4</v>
      </c>
      <c r="AD1351" s="178">
        <f>IF($M1351="","",$M1351*'9 All Base Data'!$Y1351)</f>
        <v>6.0870966504984095E-2</v>
      </c>
      <c r="AE1351" s="178">
        <f>IF($N1351="","",$N1351*'9 All Base Data'!$Y1351)</f>
        <v>5.4018364516166602E-2</v>
      </c>
      <c r="AF1351" s="178">
        <f>IF($O1351="","",$O1351*'9 All Base Data'!$Y1351)</f>
        <v>1.3756605246165354E-2</v>
      </c>
      <c r="AG1351" s="178">
        <f>IF($P1351="","",$P1351*'9 All Base Data'!$Y1351)</f>
        <v>4.3839578151630811E-3</v>
      </c>
      <c r="AH1351" s="167">
        <f>$Q1351*'9 All Base Data'!$Y1351</f>
        <v>222.31402065190201</v>
      </c>
      <c r="AI1351" s="178">
        <f>$R1351*'9 All Base Data'!$Y1351</f>
        <v>8.2160792540702854E-2</v>
      </c>
      <c r="AJ1351" s="178">
        <f>$S1351*'9 All Base Data'!$Y1351</f>
        <v>3.0280471318354058E-2</v>
      </c>
      <c r="AK1351" s="178">
        <f>$T1351*'9 All Base Data'!$Y1351</f>
        <v>1.8638622570480155E-3</v>
      </c>
      <c r="AL1351" s="178">
        <f>IF($U1351="","",$U1351*'9 All Base Data'!$Y1351)</f>
        <v>3.8653063730664897E-4</v>
      </c>
      <c r="AM1351" s="178">
        <f>IF($V1351="","",$V1351*'9 All Base Data'!$Y1351)</f>
        <v>2.4497328308081557E-4</v>
      </c>
      <c r="AN1351" s="178">
        <f>IF($W1351="","",$W1351*'9 All Base Data'!$Y1351)</f>
        <v>6.2386204791359877E-5</v>
      </c>
      <c r="AO1351" s="178">
        <f>IF($X1351="","",$X1351*'9 All Base Data'!$Y1351)</f>
        <v>1.9881248691764571E-5</v>
      </c>
      <c r="AP1351" s="178">
        <f>$Y1351*'9 All Base Data'!$Y1351</f>
        <v>1.3783469280417925E-2</v>
      </c>
      <c r="AQ1351" s="179">
        <f t="shared" si="219"/>
        <v>9.8439627998556267E-2</v>
      </c>
    </row>
    <row r="1352" spans="1:43" x14ac:dyDescent="0.25">
      <c r="A1352" s="124">
        <v>581210</v>
      </c>
      <c r="B1352" s="125" t="s">
        <v>1387</v>
      </c>
      <c r="C1352" s="126" t="s">
        <v>1372</v>
      </c>
      <c r="D1352" s="101" t="s">
        <v>2112</v>
      </c>
      <c r="E1352" s="142"/>
      <c r="F1352" s="191" t="str">
        <f>IF('9 All Base Data'!G1352="Rural Centre","Rural",IF('9 All Base Data'!G1352="Rural (Incl.some Off Shore Islands)","Rural",IF('9 All Base Data'!G1352="Inlet-in TA but not in Urban Area","Rural",IF('9 All Base Data'!G1352="Rural (Incl.some Off Shore Islands)","Rural",IF('9 All Base Data'!G1352="Inlet-not in TA","Rural",IF('9 All Base Data'!G1352="Inland Water not in Urban Area","Rural",IF('9 All Base Data'!G1352="Oceanic-in Region but not in TA","Rural",'9 All Base Data'!G1352)))))))</f>
        <v>Blenheim</v>
      </c>
      <c r="G1352" s="177">
        <f>IF('9 All Base Data'!I1352="..C","..C",'9 All Base Data'!I1352*Basecase_Pop_2006)</f>
        <v>4251</v>
      </c>
      <c r="H1352" s="177">
        <f>IF('9 All Base Data'!J1352="..C","..C",'9 All Base Data'!J1352*Basecase_Pop_2006)</f>
        <v>2946</v>
      </c>
      <c r="I1352" s="191">
        <f>IF('9 All Base Data'!L1352="..C","..C",'9 All Base Data'!L1352*Basecase_Pop_2006)</f>
        <v>33</v>
      </c>
      <c r="J1352" s="156">
        <f>IF('9 All Base Data'!$P1352=0,0,('9 All Base Data'!$P1352*Basecase_Pop_2006)/(1+(1/(BaseCase_Mort_AllAdults_30*('9 All Base Data'!$W1352*Basecase_PM10)/10))))</f>
        <v>2.0834590939622131</v>
      </c>
      <c r="K1352" s="156">
        <f>IF('9 All Base Data'!$Q1352=0,0,('9 All Base Data'!$Q1352*Basecase_Pop_2006)/(1+(1/(BaseCase_Mort_Maori_30*('9 All Base Data'!$W1352*Basecase_PM10)/10))))</f>
        <v>0.44791930727890272</v>
      </c>
      <c r="L1352" s="179">
        <f>133/(1+1/(BaseCase_Mort_Child_0_1*'9 All Base Data'!$AB$10/10))*IF('9 All Base Data'!$L1352="..C",0,'9 All Base Data'!L1352/'9 All Base Data'!$L$2022)</f>
        <v>4.8139669225072592E-3</v>
      </c>
      <c r="M1352" s="178">
        <f>IF('9 All Base Data'!$R1352="","",IF('9 All Base Data'!$R1352=0,0,('9 All Base Data'!$R1352*Basecase_Pop_2006)/(1+(1/(BaseCase_CardiacHA_All*('9 All Base Data'!$W1352*Basecase_PM10)/10)))))</f>
        <v>0.2828392554161252</v>
      </c>
      <c r="N1352" s="178">
        <f>IF('9 All Base Data'!$S1352="","",IF('9 All Base Data'!$S1352=0,0,('9 All Base Data'!S1352*Basecase_Pop_2006)/(1+(1/(BaseCase_RespHA_All*('9 All Base Data'!$W1352*Basecase_PM10)/10)))))</f>
        <v>0.25517742228474682</v>
      </c>
      <c r="O1352" s="178">
        <f>IF('9 All Base Data'!$T1352="","",IF('9 All Base Data'!$T1352=0,0,('9 All Base Data'!$T1352*Basecase_Pop_2006)/(1+(1/(BaseCase_RespHA_Child_1_4*('9 All Base Data'!$W1352*Basecase_PM10)/10)))))</f>
        <v>6.3244179884906826E-2</v>
      </c>
      <c r="P1352" s="179">
        <f>IF('9 All Base Data'!$U1352="","",IF('9 All Base Data'!$U1352=0,0,('9 All Base Data'!$U1352*Basecase_Pop_2006)/(1+(1/(BaseCase_RespHA_Child_5_14*('9 All Base Data'!$W1352*Basecase_PM10)/10)))))</f>
        <v>2.5651396110654433E-2</v>
      </c>
      <c r="Q1352" s="156">
        <f>IF('7 Base case Results'!$G1352="..C",0,BaseCase_RADs_All*'7 Base case Results'!$G1352*('9 All Base Data'!$V1352*Basecase_PM10)/10)</f>
        <v>2014.4674295833097</v>
      </c>
      <c r="R1352" s="189">
        <f t="shared" si="210"/>
        <v>7.4171143745054788</v>
      </c>
      <c r="S1352" s="178">
        <f t="shared" si="211"/>
        <v>1.5945927339128938</v>
      </c>
      <c r="T1352" s="179">
        <f t="shared" si="212"/>
        <v>1.7137722244125842E-2</v>
      </c>
      <c r="U1352" s="178">
        <f t="shared" si="213"/>
        <v>1.7960292718923949E-3</v>
      </c>
      <c r="V1352" s="178">
        <f t="shared" si="214"/>
        <v>1.1572296100613268E-3</v>
      </c>
      <c r="W1352" s="178">
        <f t="shared" si="215"/>
        <v>2.8681235577805242E-4</v>
      </c>
      <c r="X1352" s="179">
        <f t="shared" si="216"/>
        <v>1.1632908136181785E-4</v>
      </c>
      <c r="Y1352" s="179">
        <f t="shared" si="217"/>
        <v>0.1248969806341652</v>
      </c>
      <c r="Z1352" s="186">
        <f t="shared" si="218"/>
        <v>7.562102336265724</v>
      </c>
      <c r="AA1352" s="156">
        <f>$J1352*'9 All Base Data'!$Y1352</f>
        <v>1.2169446666220309</v>
      </c>
      <c r="AB1352" s="156">
        <f>$K1352*'9 All Base Data'!$Y1352</f>
        <v>0.26162885254131196</v>
      </c>
      <c r="AC1352" s="178">
        <f>$L1352*'9 All Base Data'!$Y1352</f>
        <v>2.8118293220237953E-3</v>
      </c>
      <c r="AD1352" s="178">
        <f>IF($M1352="","",$M1352*'9 All Base Data'!$Y1352)</f>
        <v>0.1652058945565468</v>
      </c>
      <c r="AE1352" s="178">
        <f>IF($N1352="","",$N1352*'9 All Base Data'!$Y1352)</f>
        <v>0.14904866814601953</v>
      </c>
      <c r="AF1352" s="178">
        <f>IF($O1352="","",$O1352*'9 All Base Data'!$Y1352)</f>
        <v>3.6940810419010588E-2</v>
      </c>
      <c r="AG1352" s="178">
        <f>IF($P1352="","",$P1352*'9 All Base Data'!$Y1352)</f>
        <v>1.4982933804044331E-2</v>
      </c>
      <c r="AH1352" s="167">
        <f>$Q1352*'9 All Base Data'!$Y1352</f>
        <v>1176.6467609657145</v>
      </c>
      <c r="AI1352" s="178">
        <f>$R1352*'9 All Base Data'!$Y1352</f>
        <v>4.3323230131744301</v>
      </c>
      <c r="AJ1352" s="178">
        <f>$S1352*'9 All Base Data'!$Y1352</f>
        <v>0.93139871504707061</v>
      </c>
      <c r="AK1352" s="178">
        <f>$T1352*'9 All Base Data'!$Y1352</f>
        <v>1.001011238640471E-2</v>
      </c>
      <c r="AL1352" s="178">
        <f>IF($U1352="","",$U1352*'9 All Base Data'!$Y1352)</f>
        <v>1.0490574304340722E-3</v>
      </c>
      <c r="AM1352" s="178">
        <f>IF($V1352="","",$V1352*'9 All Base Data'!$Y1352)</f>
        <v>6.7593571004219855E-4</v>
      </c>
      <c r="AN1352" s="178">
        <f>IF($W1352="","",$W1352*'9 All Base Data'!$Y1352)</f>
        <v>1.6752657525021301E-4</v>
      </c>
      <c r="AO1352" s="178">
        <f>IF($X1352="","",$X1352*'9 All Base Data'!$Y1352)</f>
        <v>6.794760480134104E-5</v>
      </c>
      <c r="AP1352" s="178">
        <f>$Y1352*'9 All Base Data'!$Y1352</f>
        <v>7.2952099179874302E-2</v>
      </c>
      <c r="AQ1352" s="179">
        <f t="shared" si="219"/>
        <v>4.4170102178811845</v>
      </c>
    </row>
    <row r="1353" spans="1:43" x14ac:dyDescent="0.25">
      <c r="A1353" s="124">
        <v>581220</v>
      </c>
      <c r="B1353" s="125" t="s">
        <v>1388</v>
      </c>
      <c r="C1353" s="126" t="s">
        <v>1372</v>
      </c>
      <c r="D1353" s="101" t="s">
        <v>2112</v>
      </c>
      <c r="E1353" s="142"/>
      <c r="F1353" s="191" t="str">
        <f>IF('9 All Base Data'!G1353="Rural Centre","Rural",IF('9 All Base Data'!G1353="Rural (Incl.some Off Shore Islands)","Rural",IF('9 All Base Data'!G1353="Inlet-in TA but not in Urban Area","Rural",IF('9 All Base Data'!G1353="Rural (Incl.some Off Shore Islands)","Rural",IF('9 All Base Data'!G1353="Inlet-not in TA","Rural",IF('9 All Base Data'!G1353="Inland Water not in Urban Area","Rural",IF('9 All Base Data'!G1353="Oceanic-in Region but not in TA","Rural",'9 All Base Data'!G1353)))))))</f>
        <v>Blenheim</v>
      </c>
      <c r="G1353" s="177">
        <f>IF('9 All Base Data'!I1353="..C","..C",'9 All Base Data'!I1353*Basecase_Pop_2006)</f>
        <v>2739</v>
      </c>
      <c r="H1353" s="177">
        <f>IF('9 All Base Data'!J1353="..C","..C",'9 All Base Data'!J1353*Basecase_Pop_2006)</f>
        <v>1677</v>
      </c>
      <c r="I1353" s="191">
        <f>IF('9 All Base Data'!L1353="..C","..C",'9 All Base Data'!L1353*Basecase_Pop_2006)</f>
        <v>39</v>
      </c>
      <c r="J1353" s="156">
        <f>IF('9 All Base Data'!$P1353=0,0,('9 All Base Data'!$P1353*Basecase_Pop_2006)/(1+(1/(BaseCase_Mort_AllAdults_30*('9 All Base Data'!$W1353*Basecase_PM10)/10))))</f>
        <v>2.3149545488469032</v>
      </c>
      <c r="K1353" s="156">
        <f>IF('9 All Base Data'!$Q1353=0,0,('9 All Base Data'!$Q1353*Basecase_Pop_2006)/(1+(1/(BaseCase_Mort_Maori_30*('9 All Base Data'!$W1353*Basecase_PM10)/10))))</f>
        <v>0.19907524767951232</v>
      </c>
      <c r="L1353" s="179">
        <f>133/(1+1/(BaseCase_Mort_Child_0_1*'9 All Base Data'!$AB$10/10))*IF('9 All Base Data'!$L1353="..C",0,'9 All Base Data'!L1353/'9 All Base Data'!$L$2022)</f>
        <v>5.6892336356903963E-3</v>
      </c>
      <c r="M1353" s="178">
        <f>IF('9 All Base Data'!$R1353="","",IF('9 All Base Data'!$R1353=0,0,('9 All Base Data'!$R1353*Basecase_Pop_2006)/(1+(1/(BaseCase_CardiacHA_All*('9 All Base Data'!$W1353*Basecase_PM10)/10)))))</f>
        <v>0.23220753685397938</v>
      </c>
      <c r="N1353" s="178">
        <f>IF('9 All Base Data'!$S1353="","",IF('9 All Base Data'!$S1353=0,0,('9 All Base Data'!S1353*Basecase_Pop_2006)/(1+(1/(BaseCase_RespHA_All*('9 All Base Data'!$W1353*Basecase_PM10)/10)))))</f>
        <v>0.24067870510947714</v>
      </c>
      <c r="O1353" s="178">
        <f>IF('9 All Base Data'!$T1353="","",IF('9 All Base Data'!$T1353=0,0,('9 All Base Data'!$T1353*Basecase_Pop_2006)/(1+(1/(BaseCase_RespHA_Child_1_4*('9 All Base Data'!$W1353*Basecase_PM10)/10)))))</f>
        <v>0.10349047617530208</v>
      </c>
      <c r="P1353" s="179">
        <f>IF('9 All Base Data'!$U1353="","",IF('9 All Base Data'!$U1353=0,0,('9 All Base Data'!$U1353*Basecase_Pop_2006)/(1+(1/(BaseCase_RespHA_Child_5_14*('9 All Base Data'!$W1353*Basecase_PM10)/10)))))</f>
        <v>8.5504653702181452E-2</v>
      </c>
      <c r="Q1353" s="156">
        <f>IF('7 Base case Results'!$G1353="..C",0,BaseCase_RADs_All*'7 Base case Results'!$G1353*('9 All Base Data'!$V1353*Basecase_PM10)/10)</f>
        <v>1297.9596070639107</v>
      </c>
      <c r="R1353" s="189">
        <f t="shared" si="210"/>
        <v>8.2412381938949757</v>
      </c>
      <c r="S1353" s="178">
        <f t="shared" si="211"/>
        <v>0.70870788173906385</v>
      </c>
      <c r="T1353" s="179">
        <f t="shared" si="212"/>
        <v>2.0253671743057811E-2</v>
      </c>
      <c r="U1353" s="178">
        <f t="shared" si="213"/>
        <v>1.474517859022769E-3</v>
      </c>
      <c r="V1353" s="178">
        <f t="shared" si="214"/>
        <v>1.0914779276714789E-3</v>
      </c>
      <c r="W1353" s="178">
        <f t="shared" si="215"/>
        <v>4.6932930945499493E-4</v>
      </c>
      <c r="X1353" s="179">
        <f t="shared" si="216"/>
        <v>3.8776360453939289E-4</v>
      </c>
      <c r="Y1353" s="179">
        <f t="shared" si="217"/>
        <v>8.0473495637962467E-2</v>
      </c>
      <c r="Z1353" s="186">
        <f t="shared" si="218"/>
        <v>8.3445313570626904</v>
      </c>
      <c r="AA1353" s="156">
        <f>$J1353*'9 All Base Data'!$Y1353</f>
        <v>1.3521607406911453</v>
      </c>
      <c r="AB1353" s="156">
        <f>$K1353*'9 All Base Data'!$Y1353</f>
        <v>0.11627949001836087</v>
      </c>
      <c r="AC1353" s="178">
        <f>$L1353*'9 All Base Data'!$Y1353</f>
        <v>3.323071016937212E-3</v>
      </c>
      <c r="AD1353" s="178">
        <f>IF($M1353="","",$M1353*'9 All Base Data'!$Y1353)</f>
        <v>0.13563199985197982</v>
      </c>
      <c r="AE1353" s="178">
        <f>IF($N1353="","",$N1353*'9 All Base Data'!$Y1353)</f>
        <v>0.14057999381954114</v>
      </c>
      <c r="AF1353" s="178">
        <f>IF($O1353="","",$O1353*'9 All Base Data'!$Y1353)</f>
        <v>6.0448598867471871E-2</v>
      </c>
      <c r="AG1353" s="178">
        <f>IF($P1353="","",$P1353*'9 All Base Data'!$Y1353)</f>
        <v>4.9943112680147776E-2</v>
      </c>
      <c r="AH1353" s="167">
        <f>$Q1353*'9 All Base Data'!$Y1353</f>
        <v>758.13584527995567</v>
      </c>
      <c r="AI1353" s="178">
        <f>$R1353*'9 All Base Data'!$Y1353</f>
        <v>4.8136922368604775</v>
      </c>
      <c r="AJ1353" s="178">
        <f>$S1353*'9 All Base Data'!$Y1353</f>
        <v>0.41395498446536472</v>
      </c>
      <c r="AK1353" s="178">
        <f>$T1353*'9 All Base Data'!$Y1353</f>
        <v>1.1830132820296475E-2</v>
      </c>
      <c r="AL1353" s="178">
        <f>IF($U1353="","",$U1353*'9 All Base Data'!$Y1353)</f>
        <v>8.6126319906007173E-4</v>
      </c>
      <c r="AM1353" s="178">
        <f>IF($V1353="","",$V1353*'9 All Base Data'!$Y1353)</f>
        <v>6.3753027197161914E-4</v>
      </c>
      <c r="AN1353" s="178">
        <f>IF($W1353="","",$W1353*'9 All Base Data'!$Y1353)</f>
        <v>2.7413439586398497E-4</v>
      </c>
      <c r="AO1353" s="178">
        <f>IF($X1353="","",$X1353*'9 All Base Data'!$Y1353)</f>
        <v>2.2649201600447017E-4</v>
      </c>
      <c r="AP1353" s="178">
        <f>$Y1353*'9 All Base Data'!$Y1353</f>
        <v>4.7004422407357249E-2</v>
      </c>
      <c r="AQ1353" s="179">
        <f t="shared" si="219"/>
        <v>4.8740255855591634</v>
      </c>
    </row>
    <row r="1354" spans="1:43" x14ac:dyDescent="0.25">
      <c r="A1354" s="124">
        <v>581230</v>
      </c>
      <c r="B1354" s="125" t="s">
        <v>1389</v>
      </c>
      <c r="C1354" s="126" t="s">
        <v>1372</v>
      </c>
      <c r="D1354" s="101" t="s">
        <v>2112</v>
      </c>
      <c r="E1354" s="142"/>
      <c r="F1354" s="191" t="str">
        <f>IF('9 All Base Data'!G1354="Rural Centre","Rural",IF('9 All Base Data'!G1354="Rural (Incl.some Off Shore Islands)","Rural",IF('9 All Base Data'!G1354="Inlet-in TA but not in Urban Area","Rural",IF('9 All Base Data'!G1354="Rural (Incl.some Off Shore Islands)","Rural",IF('9 All Base Data'!G1354="Inlet-not in TA","Rural",IF('9 All Base Data'!G1354="Inland Water not in Urban Area","Rural",IF('9 All Base Data'!G1354="Oceanic-in Region but not in TA","Rural",'9 All Base Data'!G1354)))))))</f>
        <v>Blenheim</v>
      </c>
      <c r="G1354" s="177">
        <f>IF('9 All Base Data'!I1354="..C","..C",'9 All Base Data'!I1354*Basecase_Pop_2006)</f>
        <v>2706</v>
      </c>
      <c r="H1354" s="177">
        <f>IF('9 All Base Data'!J1354="..C","..C",'9 All Base Data'!J1354*Basecase_Pop_2006)</f>
        <v>1722</v>
      </c>
      <c r="I1354" s="191">
        <f>IF('9 All Base Data'!L1354="..C","..C",'9 All Base Data'!L1354*Basecase_Pop_2006)</f>
        <v>39</v>
      </c>
      <c r="J1354" s="156">
        <f>IF('9 All Base Data'!$P1354=0,0,('9 All Base Data'!$P1354*Basecase_Pop_2006)/(1+(1/(BaseCase_Mort_AllAdults_30*('9 All Base Data'!$W1354*Basecase_PM10)/10))))</f>
        <v>1.6051350154935815</v>
      </c>
      <c r="K1354" s="156">
        <f>IF('9 All Base Data'!$Q1354=0,0,('9 All Base Data'!$Q1354*Basecase_Pop_2006)/(1+(1/(BaseCase_Mort_Maori_30*('9 All Base Data'!$W1354*Basecase_PM10)/10))))</f>
        <v>0.45012165450121655</v>
      </c>
      <c r="L1354" s="179">
        <f>133/(1+1/(BaseCase_Mort_Child_0_1*'9 All Base Data'!$AB$10/10))*IF('9 All Base Data'!$L1354="..C",0,'9 All Base Data'!L1354/'9 All Base Data'!$L$2022)</f>
        <v>5.6892336356903963E-3</v>
      </c>
      <c r="M1354" s="178">
        <f>IF('9 All Base Data'!$R1354="","",IF('9 All Base Data'!$R1354=0,0,('9 All Base Data'!$R1354*Basecase_Pop_2006)/(1+(1/(BaseCase_CardiacHA_All*('9 All Base Data'!$W1354*Basecase_PM10)/10)))))</f>
        <v>2.0968252398378007</v>
      </c>
      <c r="N1354" s="178">
        <f>IF('9 All Base Data'!$S1354="","",IF('9 All Base Data'!$S1354=0,0,('9 All Base Data'!S1354*Basecase_Pop_2006)/(1+(1/(BaseCase_RespHA_All*('9 All Base Data'!$W1354*Basecase_PM10)/10)))))</f>
        <v>2.1857306496481752</v>
      </c>
      <c r="O1354" s="178">
        <f>IF('9 All Base Data'!$T1354="","",IF('9 All Base Data'!$T1354=0,0,('9 All Base Data'!$T1354*Basecase_Pop_2006)/(1+(1/(BaseCase_RespHA_Child_1_4*('9 All Base Data'!$W1354*Basecase_PM10)/10)))))</f>
        <v>0.54709096753455477</v>
      </c>
      <c r="P1354" s="179">
        <f>IF('9 All Base Data'!$U1354="","",IF('9 All Base Data'!$U1354=0,0,('9 All Base Data'!$U1354*Basecase_Pop_2006)/(1+(1/(BaseCase_RespHA_Child_5_14*('9 All Base Data'!$W1354*Basecase_PM10)/10)))))</f>
        <v>0.43818095689246805</v>
      </c>
      <c r="Q1354" s="156">
        <f>IF('7 Base case Results'!$G1354="..C",0,BaseCase_RADs_All*'7 Base case Results'!$G1354*('9 All Base Data'!$V1354*Basecase_PM10)/10)</f>
        <v>2703.2939999999999</v>
      </c>
      <c r="R1354" s="189">
        <f t="shared" si="210"/>
        <v>5.7142806551571494</v>
      </c>
      <c r="S1354" s="178">
        <f t="shared" si="211"/>
        <v>1.6024330900243309</v>
      </c>
      <c r="T1354" s="179">
        <f t="shared" si="212"/>
        <v>2.0253671743057811E-2</v>
      </c>
      <c r="U1354" s="178">
        <f t="shared" si="213"/>
        <v>1.3314840272970033E-2</v>
      </c>
      <c r="V1354" s="178">
        <f t="shared" si="214"/>
        <v>9.9122884961544751E-3</v>
      </c>
      <c r="W1354" s="178">
        <f t="shared" si="215"/>
        <v>2.4810575377692055E-3</v>
      </c>
      <c r="X1354" s="179">
        <f t="shared" si="216"/>
        <v>1.9871506395073425E-3</v>
      </c>
      <c r="Y1354" s="179">
        <f t="shared" si="217"/>
        <v>0.16760422799999999</v>
      </c>
      <c r="Z1354" s="186">
        <f t="shared" si="218"/>
        <v>5.925365683669332</v>
      </c>
      <c r="AA1354" s="156">
        <f>$J1354*'9 All Base Data'!$Y1354</f>
        <v>1.2884656545536375</v>
      </c>
      <c r="AB1354" s="156">
        <f>$K1354*'9 All Base Data'!$Y1354</f>
        <v>0.36131931993106242</v>
      </c>
      <c r="AC1354" s="178">
        <f>$L1354*'9 All Base Data'!$Y1354</f>
        <v>4.5668321166517532E-3</v>
      </c>
      <c r="AD1354" s="178">
        <f>IF($M1354="","",$M1354*'9 All Base Data'!$Y1354)</f>
        <v>1.6831526812723767</v>
      </c>
      <c r="AE1354" s="178">
        <f>IF($N1354="","",$N1354*'9 All Base Data'!$Y1354)</f>
        <v>1.7545183707246492</v>
      </c>
      <c r="AF1354" s="178">
        <f>IF($O1354="","",$O1354*'9 All Base Data'!$Y1354)</f>
        <v>0.43915802395478404</v>
      </c>
      <c r="AG1354" s="178">
        <f>IF($P1354="","",$P1354*'9 All Base Data'!$Y1354)</f>
        <v>0.3517343450773725</v>
      </c>
      <c r="AH1354" s="167">
        <f>$Q1354*'9 All Base Data'!$Y1354</f>
        <v>2169.9741389604296</v>
      </c>
      <c r="AI1354" s="178">
        <f>$R1354*'9 All Base Data'!$Y1354</f>
        <v>4.5869377302109484</v>
      </c>
      <c r="AJ1354" s="178">
        <f>$S1354*'9 All Base Data'!$Y1354</f>
        <v>1.2862967789545823</v>
      </c>
      <c r="AK1354" s="178">
        <f>$T1354*'9 All Base Data'!$Y1354</f>
        <v>1.6257922335280239E-2</v>
      </c>
      <c r="AL1354" s="178">
        <f>IF($U1354="","",$U1354*'9 All Base Data'!$Y1354)</f>
        <v>1.0688019526079591E-2</v>
      </c>
      <c r="AM1354" s="178">
        <f>IF($V1354="","",$V1354*'9 All Base Data'!$Y1354)</f>
        <v>7.9567408112362851E-3</v>
      </c>
      <c r="AN1354" s="178">
        <f>IF($W1354="","",$W1354*'9 All Base Data'!$Y1354)</f>
        <v>1.9915816386349454E-3</v>
      </c>
      <c r="AO1354" s="178">
        <f>IF($X1354="","",$X1354*'9 All Base Data'!$Y1354)</f>
        <v>1.595115254925884E-3</v>
      </c>
      <c r="AP1354" s="178">
        <f>$Y1354*'9 All Base Data'!$Y1354</f>
        <v>0.13453839661554665</v>
      </c>
      <c r="AQ1354" s="179">
        <f t="shared" si="219"/>
        <v>4.7563788094990915</v>
      </c>
    </row>
    <row r="1355" spans="1:43" x14ac:dyDescent="0.25">
      <c r="A1355" s="124">
        <v>581240</v>
      </c>
      <c r="B1355" s="125" t="s">
        <v>1390</v>
      </c>
      <c r="C1355" s="126" t="s">
        <v>1372</v>
      </c>
      <c r="D1355" s="101" t="s">
        <v>2112</v>
      </c>
      <c r="E1355" s="142"/>
      <c r="F1355" s="191" t="str">
        <f>IF('9 All Base Data'!G1355="Rural Centre","Rural",IF('9 All Base Data'!G1355="Rural (Incl.some Off Shore Islands)","Rural",IF('9 All Base Data'!G1355="Inlet-in TA but not in Urban Area","Rural",IF('9 All Base Data'!G1355="Rural (Incl.some Off Shore Islands)","Rural",IF('9 All Base Data'!G1355="Inlet-not in TA","Rural",IF('9 All Base Data'!G1355="Inland Water not in Urban Area","Rural",IF('9 All Base Data'!G1355="Oceanic-in Region but not in TA","Rural",'9 All Base Data'!G1355)))))))</f>
        <v>Blenheim</v>
      </c>
      <c r="G1355" s="177">
        <f>IF('9 All Base Data'!I1355="..C","..C",'9 All Base Data'!I1355*Basecase_Pop_2006)</f>
        <v>4299</v>
      </c>
      <c r="H1355" s="177">
        <f>IF('9 All Base Data'!J1355="..C","..C",'9 All Base Data'!J1355*Basecase_Pop_2006)</f>
        <v>2805</v>
      </c>
      <c r="I1355" s="191">
        <f>IF('9 All Base Data'!L1355="..C","..C",'9 All Base Data'!L1355*Basecase_Pop_2006)</f>
        <v>48</v>
      </c>
      <c r="J1355" s="156">
        <f>IF('9 All Base Data'!$P1355=0,0,('9 All Base Data'!$P1355*Basecase_Pop_2006)/(1+(1/(BaseCase_Mort_AllAdults_30*('9 All Base Data'!$W1355*Basecase_PM10)/10))))</f>
        <v>8.7135900841080129</v>
      </c>
      <c r="K1355" s="156">
        <f>IF('9 All Base Data'!$Q1355=0,0,('9 All Base Data'!$Q1355*Basecase_Pop_2006)/(1+(1/(BaseCase_Mort_Maori_30*('9 All Base Data'!$W1355*Basecase_PM10)/10))))</f>
        <v>0.63017031630170317</v>
      </c>
      <c r="L1355" s="179">
        <f>133/(1+1/(BaseCase_Mort_Child_0_1*'9 All Base Data'!$AB$10/10))*IF('9 All Base Data'!$L1355="..C",0,'9 All Base Data'!L1355/'9 All Base Data'!$L$2022)</f>
        <v>7.0021337054651037E-3</v>
      </c>
      <c r="M1355" s="178">
        <f>IF('9 All Base Data'!$R1355="","",IF('9 All Base Data'!$R1355=0,0,('9 All Base Data'!$R1355*Basecase_Pop_2006)/(1+(1/(BaseCase_CardiacHA_All*('9 All Base Data'!$W1355*Basecase_PM10)/10)))))</f>
        <v>0.933142122440906</v>
      </c>
      <c r="N1355" s="178">
        <f>IF('9 All Base Data'!$S1355="","",IF('9 All Base Data'!$S1355=0,0,('9 All Base Data'!S1355*Basecase_Pop_2006)/(1+(1/(BaseCase_RespHA_All*('9 All Base Data'!$W1355*Basecase_PM10)/10)))))</f>
        <v>1.0777286859761086</v>
      </c>
      <c r="O1355" s="178">
        <f>IF('9 All Base Data'!$T1355="","",IF('9 All Base Data'!$T1355=0,0,('9 All Base Data'!$T1355*Basecase_Pop_2006)/(1+(1/(BaseCase_RespHA_Child_1_4*('9 All Base Data'!$W1355*Basecase_PM10)/10)))))</f>
        <v>0.13082610093217614</v>
      </c>
      <c r="P1355" s="179">
        <f>IF('9 All Base Data'!$U1355="","",IF('9 All Base Data'!$U1355=0,0,('9 All Base Data'!$U1355*Basecase_Pop_2006)/(1+(1/(BaseCase_RespHA_Child_5_14*('9 All Base Data'!$W1355*Basecase_PM10)/10)))))</f>
        <v>0.22785409758408334</v>
      </c>
      <c r="Q1355" s="156">
        <f>IF('7 Base case Results'!$G1355="..C",0,BaseCase_RADs_All*'7 Base case Results'!$G1355*('9 All Base Data'!$V1355*Basecase_PM10)/10)</f>
        <v>4294.7009999999991</v>
      </c>
      <c r="R1355" s="189">
        <f t="shared" si="210"/>
        <v>31.020380699424528</v>
      </c>
      <c r="S1355" s="178">
        <f t="shared" si="211"/>
        <v>2.2434063260340635</v>
      </c>
      <c r="T1355" s="179">
        <f t="shared" si="212"/>
        <v>2.4927595991455768E-2</v>
      </c>
      <c r="U1355" s="178">
        <f t="shared" si="213"/>
        <v>5.9254524774997536E-3</v>
      </c>
      <c r="V1355" s="178">
        <f t="shared" si="214"/>
        <v>4.8874995909016523E-3</v>
      </c>
      <c r="W1355" s="178">
        <f t="shared" si="215"/>
        <v>5.9329636772741882E-4</v>
      </c>
      <c r="X1355" s="179">
        <f t="shared" si="216"/>
        <v>1.0333183325438179E-3</v>
      </c>
      <c r="Y1355" s="179">
        <f t="shared" si="217"/>
        <v>0.26627146199999996</v>
      </c>
      <c r="Z1355" s="186">
        <f t="shared" si="218"/>
        <v>31.322392709484383</v>
      </c>
      <c r="AA1355" s="156">
        <f>$J1355*'9 All Base Data'!$Y1355</f>
        <v>6.9945278390054595</v>
      </c>
      <c r="AB1355" s="156">
        <f>$K1355*'9 All Base Data'!$Y1355</f>
        <v>0.50584704790348745</v>
      </c>
      <c r="AC1355" s="178">
        <f>$L1355*'9 All Base Data'!$Y1355</f>
        <v>5.6207164512636961E-3</v>
      </c>
      <c r="AD1355" s="178">
        <f>IF($M1355="","",$M1355*'9 All Base Data'!$Y1355)</f>
        <v>0.74904700475472252</v>
      </c>
      <c r="AE1355" s="178">
        <f>IF($N1355="","",$N1355*'9 All Base Data'!$Y1355)</f>
        <v>0.86510878113292955</v>
      </c>
      <c r="AF1355" s="178">
        <f>IF($O1355="","",$O1355*'9 All Base Data'!$Y1355)</f>
        <v>0.1050160492065788</v>
      </c>
      <c r="AG1355" s="178">
        <f>IF($P1355="","",$P1355*'9 All Base Data'!$Y1355)</f>
        <v>0.18290185944023366</v>
      </c>
      <c r="AH1355" s="167">
        <f>$Q1355*'9 All Base Data'!$Y1355</f>
        <v>3447.4201121178439</v>
      </c>
      <c r="AI1355" s="178">
        <f>$R1355*'9 All Base Data'!$Y1355</f>
        <v>24.900519106859438</v>
      </c>
      <c r="AJ1355" s="178">
        <f>$S1355*'9 All Base Data'!$Y1355</f>
        <v>1.8008154905364153</v>
      </c>
      <c r="AK1355" s="178">
        <f>$T1355*'9 All Base Data'!$Y1355</f>
        <v>2.0009750566498757E-2</v>
      </c>
      <c r="AL1355" s="178">
        <f>IF($U1355="","",$U1355*'9 All Base Data'!$Y1355)</f>
        <v>4.756448480192489E-3</v>
      </c>
      <c r="AM1355" s="178">
        <f>IF($V1355="","",$V1355*'9 All Base Data'!$Y1355)</f>
        <v>3.9232683224378357E-3</v>
      </c>
      <c r="AN1355" s="178">
        <f>IF($W1355="","",$W1355*'9 All Base Data'!$Y1355)</f>
        <v>4.7624778315183484E-4</v>
      </c>
      <c r="AO1355" s="178">
        <f>IF($X1355="","",$X1355*'9 All Base Data'!$Y1355)</f>
        <v>8.2945993256145953E-4</v>
      </c>
      <c r="AP1355" s="178">
        <f>$Y1355*'9 All Base Data'!$Y1355</f>
        <v>0.21374004695130633</v>
      </c>
      <c r="AQ1355" s="179">
        <f t="shared" si="219"/>
        <v>25.142948621179873</v>
      </c>
    </row>
    <row r="1356" spans="1:43" x14ac:dyDescent="0.25">
      <c r="A1356" s="124">
        <v>581250</v>
      </c>
      <c r="B1356" s="125" t="s">
        <v>1391</v>
      </c>
      <c r="C1356" s="126" t="s">
        <v>1372</v>
      </c>
      <c r="D1356" s="101" t="s">
        <v>2112</v>
      </c>
      <c r="E1356" s="142"/>
      <c r="F1356" s="191" t="str">
        <f>IF('9 All Base Data'!G1356="Rural Centre","Rural",IF('9 All Base Data'!G1356="Rural (Incl.some Off Shore Islands)","Rural",IF('9 All Base Data'!G1356="Inlet-in TA but not in Urban Area","Rural",IF('9 All Base Data'!G1356="Rural (Incl.some Off Shore Islands)","Rural",IF('9 All Base Data'!G1356="Inlet-not in TA","Rural",IF('9 All Base Data'!G1356="Inland Water not in Urban Area","Rural",IF('9 All Base Data'!G1356="Oceanic-in Region but not in TA","Rural",'9 All Base Data'!G1356)))))))</f>
        <v>Blenheim</v>
      </c>
      <c r="G1356" s="177">
        <f>IF('9 All Base Data'!I1356="..C","..C",'9 All Base Data'!I1356*Basecase_Pop_2006)</f>
        <v>5349</v>
      </c>
      <c r="H1356" s="177">
        <f>IF('9 All Base Data'!J1356="..C","..C",'9 All Base Data'!J1356*Basecase_Pop_2006)</f>
        <v>3474</v>
      </c>
      <c r="I1356" s="191">
        <f>IF('9 All Base Data'!L1356="..C","..C",'9 All Base Data'!L1356*Basecase_Pop_2006)</f>
        <v>75</v>
      </c>
      <c r="J1356" s="156">
        <f>IF('9 All Base Data'!$P1356=0,0,('9 All Base Data'!$P1356*Basecase_Pop_2006)/(1+(1/(BaseCase_Mort_AllAdults_30*('9 All Base Data'!$W1356*Basecase_PM10)/10))))</f>
        <v>4.1657075402095334</v>
      </c>
      <c r="K1356" s="156">
        <f>IF('9 All Base Data'!$Q1356=0,0,('9 All Base Data'!$Q1356*Basecase_Pop_2006)/(1+(1/(BaseCase_Mort_Maori_30*('9 All Base Data'!$W1356*Basecase_PM10)/10))))</f>
        <v>0.54014598540145986</v>
      </c>
      <c r="L1356" s="179">
        <f>133/(1+1/(BaseCase_Mort_Child_0_1*'9 All Base Data'!$AB$10/10))*IF('9 All Base Data'!$L1356="..C",0,'9 All Base Data'!L1356/'9 All Base Data'!$L$2022)</f>
        <v>1.0940833914789226E-2</v>
      </c>
      <c r="M1356" s="178">
        <f>IF('9 All Base Data'!$R1356="","",IF('9 All Base Data'!$R1356=0,0,('9 All Base Data'!$R1356*Basecase_Pop_2006)/(1+(1/(BaseCase_CardiacHA_All*('9 All Base Data'!$W1356*Basecase_PM10)/10)))))</f>
        <v>1.1929581643754328</v>
      </c>
      <c r="N1356" s="178">
        <f>IF('9 All Base Data'!$S1356="","",IF('9 All Base Data'!$S1356=0,0,('9 All Base Data'!S1356*Basecase_Pop_2006)/(1+(1/(BaseCase_RespHA_All*('9 All Base Data'!$W1356*Basecase_PM10)/10)))))</f>
        <v>0.89003436426116833</v>
      </c>
      <c r="O1356" s="178">
        <f>IF('9 All Base Data'!$T1356="","",IF('9 All Base Data'!$T1356=0,0,('9 All Base Data'!$T1356*Basecase_Pop_2006)/(1+(1/(BaseCase_RespHA_Child_1_4*('9 All Base Data'!$W1356*Basecase_PM10)/10)))))</f>
        <v>0.28543876567020249</v>
      </c>
      <c r="P1356" s="179">
        <f>IF('9 All Base Data'!$U1356="","",IF('9 All Base Data'!$U1356=0,0,('9 All Base Data'!$U1356*Basecase_Pop_2006)/(1+(1/(BaseCase_RespHA_Child_5_14*('9 All Base Data'!$W1356*Basecase_PM10)/10)))))</f>
        <v>0.15774514448128849</v>
      </c>
      <c r="Q1356" s="156">
        <f>IF('7 Base case Results'!$G1356="..C",0,BaseCase_RADs_All*'7 Base case Results'!$G1356*('9 All Base Data'!$V1356*Basecase_PM10)/10)</f>
        <v>5343.6509999999998</v>
      </c>
      <c r="R1356" s="189">
        <f t="shared" si="210"/>
        <v>14.829918843145938</v>
      </c>
      <c r="S1356" s="178">
        <f t="shared" si="211"/>
        <v>1.9229197080291971</v>
      </c>
      <c r="T1356" s="179">
        <f t="shared" si="212"/>
        <v>3.8949368736649642E-2</v>
      </c>
      <c r="U1356" s="178">
        <f t="shared" si="213"/>
        <v>7.5752843437839985E-3</v>
      </c>
      <c r="V1356" s="178">
        <f t="shared" si="214"/>
        <v>4.0363058419243987E-3</v>
      </c>
      <c r="W1356" s="178">
        <f t="shared" si="215"/>
        <v>1.2944648023143681E-3</v>
      </c>
      <c r="X1356" s="179">
        <f t="shared" si="216"/>
        <v>7.1537423022264332E-4</v>
      </c>
      <c r="Y1356" s="179">
        <f t="shared" si="217"/>
        <v>0.33130636199999997</v>
      </c>
      <c r="Z1356" s="186">
        <f t="shared" si="218"/>
        <v>15.211786164068295</v>
      </c>
      <c r="AA1356" s="156">
        <f>$J1356*'9 All Base Data'!$Y1356</f>
        <v>3.3438751511034881</v>
      </c>
      <c r="AB1356" s="156">
        <f>$K1356*'9 All Base Data'!$Y1356</f>
        <v>0.43358318391727491</v>
      </c>
      <c r="AC1356" s="178">
        <f>$L1356*'9 All Base Data'!$Y1356</f>
        <v>8.7823694550995257E-3</v>
      </c>
      <c r="AD1356" s="178">
        <f>IF($M1356="","",$M1356*'9 All Base Data'!$Y1356)</f>
        <v>0.95760519039231196</v>
      </c>
      <c r="AE1356" s="178">
        <f>IF($N1356="","",$N1356*'9 All Base Data'!$Y1356)</f>
        <v>0.71444376868843062</v>
      </c>
      <c r="AF1356" s="178">
        <f>IF($O1356="","",$O1356*'9 All Base Data'!$Y1356)</f>
        <v>0.22912592554162645</v>
      </c>
      <c r="AG1356" s="178">
        <f>IF($P1356="","",$P1356*'9 All Base Data'!$Y1356)</f>
        <v>0.12662436422785409</v>
      </c>
      <c r="AH1356" s="167">
        <f>$Q1356*'9 All Base Data'!$Y1356</f>
        <v>4289.4278157055942</v>
      </c>
      <c r="AI1356" s="178">
        <f>$R1356*'9 All Base Data'!$Y1356</f>
        <v>11.904195537928416</v>
      </c>
      <c r="AJ1356" s="178">
        <f>$S1356*'9 All Base Data'!$Y1356</f>
        <v>1.5435561347454987</v>
      </c>
      <c r="AK1356" s="178">
        <f>$T1356*'9 All Base Data'!$Y1356</f>
        <v>3.126523526015431E-2</v>
      </c>
      <c r="AL1356" s="178">
        <f>IF($U1356="","",$U1356*'9 All Base Data'!$Y1356)</f>
        <v>6.0807929589911814E-3</v>
      </c>
      <c r="AM1356" s="178">
        <f>IF($V1356="","",$V1356*'9 All Base Data'!$Y1356)</f>
        <v>3.2400024910020329E-3</v>
      </c>
      <c r="AN1356" s="178">
        <f>IF($W1356="","",$W1356*'9 All Base Data'!$Y1356)</f>
        <v>1.0390860723312758E-3</v>
      </c>
      <c r="AO1356" s="178">
        <f>IF($X1356="","",$X1356*'9 All Base Data'!$Y1356)</f>
        <v>5.7424149177331832E-4</v>
      </c>
      <c r="AP1356" s="178">
        <f>$Y1356*'9 All Base Data'!$Y1356</f>
        <v>0.26594452457374684</v>
      </c>
      <c r="AQ1356" s="179">
        <f t="shared" si="219"/>
        <v>12.210726093212312</v>
      </c>
    </row>
    <row r="1357" spans="1:43" x14ac:dyDescent="0.25">
      <c r="A1357" s="124">
        <v>581260</v>
      </c>
      <c r="B1357" s="125" t="s">
        <v>1392</v>
      </c>
      <c r="C1357" s="126" t="s">
        <v>1372</v>
      </c>
      <c r="D1357" s="101" t="s">
        <v>2112</v>
      </c>
      <c r="E1357" s="142"/>
      <c r="F1357" s="191" t="str">
        <f>IF('9 All Base Data'!G1357="Rural Centre","Rural",IF('9 All Base Data'!G1357="Rural (Incl.some Off Shore Islands)","Rural",IF('9 All Base Data'!G1357="Inlet-in TA but not in Urban Area","Rural",IF('9 All Base Data'!G1357="Rural (Incl.some Off Shore Islands)","Rural",IF('9 All Base Data'!G1357="Inlet-not in TA","Rural",IF('9 All Base Data'!G1357="Inland Water not in Urban Area","Rural",IF('9 All Base Data'!G1357="Oceanic-in Region but not in TA","Rural",'9 All Base Data'!G1357)))))))</f>
        <v>Blenheim</v>
      </c>
      <c r="G1357" s="177">
        <f>IF('9 All Base Data'!I1357="..C","..C",'9 All Base Data'!I1357*Basecase_Pop_2006)</f>
        <v>4836</v>
      </c>
      <c r="H1357" s="177">
        <f>IF('9 All Base Data'!J1357="..C","..C",'9 All Base Data'!J1357*Basecase_Pop_2006)</f>
        <v>3270</v>
      </c>
      <c r="I1357" s="191">
        <f>IF('9 All Base Data'!L1357="..C","..C",'9 All Base Data'!L1357*Basecase_Pop_2006)</f>
        <v>57</v>
      </c>
      <c r="J1357" s="156">
        <f>IF('9 All Base Data'!$P1357=0,0,('9 All Base Data'!$P1357*Basecase_Pop_2006)/(1+(1/(BaseCase_Mort_AllAdults_30*('9 All Base Data'!$W1357*Basecase_PM10)/10))))</f>
        <v>6.0765825586542723</v>
      </c>
      <c r="K1357" s="156">
        <f>IF('9 All Base Data'!$Q1357=0,0,('9 All Base Data'!$Q1357*Basecase_Pop_2006)/(1+(1/(BaseCase_Mort_Maori_30*('9 All Base Data'!$W1357*Basecase_PM10)/10))))</f>
        <v>0.45012165450121655</v>
      </c>
      <c r="L1357" s="179">
        <f>133/(1+1/(BaseCase_Mort_Child_0_1*'9 All Base Data'!$AB$10/10))*IF('9 All Base Data'!$L1357="..C",0,'9 All Base Data'!L1357/'9 All Base Data'!$L$2022)</f>
        <v>8.3150337752398093E-3</v>
      </c>
      <c r="M1357" s="178">
        <f>IF('9 All Base Data'!$R1357="","",IF('9 All Base Data'!$R1357=0,0,('9 All Base Data'!$R1357*Basecase_Pop_2006)/(1+(1/(BaseCase_CardiacHA_All*('9 All Base Data'!$W1357*Basecase_PM10)/10)))))</f>
        <v>0.87825140935614676</v>
      </c>
      <c r="N1357" s="178">
        <f>IF('9 All Base Data'!$S1357="","",IF('9 All Base Data'!$S1357=0,0,('9 All Base Data'!S1357*Basecase_Pop_2006)/(1+(1/(BaseCase_RespHA_All*('9 All Base Data'!$W1357*Basecase_PM10)/10)))))</f>
        <v>0.7871052200949108</v>
      </c>
      <c r="O1357" s="178">
        <f>IF('9 All Base Data'!$T1357="","",IF('9 All Base Data'!$T1357=0,0,('9 All Base Data'!$T1357*Basecase_Pop_2006)/(1+(1/(BaseCase_RespHA_Child_1_4*('9 All Base Data'!$W1357*Basecase_PM10)/10)))))</f>
        <v>0.15461266473802635</v>
      </c>
      <c r="P1357" s="179">
        <f>IF('9 All Base Data'!$U1357="","",IF('9 All Base Data'!$U1357=0,0,('9 All Base Data'!$U1357*Basecase_Pop_2006)/(1+(1/(BaseCase_RespHA_Child_5_14*('9 All Base Data'!$W1357*Basecase_PM10)/10)))))</f>
        <v>7.0108953102794871E-2</v>
      </c>
      <c r="Q1357" s="156">
        <f>IF('7 Base case Results'!$G1357="..C",0,BaseCase_RADs_All*'7 Base case Results'!$G1357*('9 All Base Data'!$V1357*Basecase_PM10)/10)</f>
        <v>4831.1640000000007</v>
      </c>
      <c r="R1357" s="189">
        <f t="shared" si="210"/>
        <v>21.632633908809211</v>
      </c>
      <c r="S1357" s="178">
        <f t="shared" si="211"/>
        <v>1.6024330900243309</v>
      </c>
      <c r="T1357" s="179">
        <f t="shared" si="212"/>
        <v>2.9601520239853723E-2</v>
      </c>
      <c r="U1357" s="178">
        <f t="shared" si="213"/>
        <v>5.5768964494115319E-3</v>
      </c>
      <c r="V1357" s="178">
        <f t="shared" si="214"/>
        <v>3.5695221731304205E-3</v>
      </c>
      <c r="W1357" s="178">
        <f t="shared" si="215"/>
        <v>7.011684345869495E-4</v>
      </c>
      <c r="X1357" s="179">
        <f t="shared" si="216"/>
        <v>3.1794410232117472E-4</v>
      </c>
      <c r="Y1357" s="179">
        <f t="shared" si="217"/>
        <v>0.29953216800000004</v>
      </c>
      <c r="Z1357" s="186">
        <f t="shared" si="218"/>
        <v>21.970914015671607</v>
      </c>
      <c r="AA1357" s="156">
        <f>$J1357*'9 All Base Data'!$Y1357</f>
        <v>4.877762835095913</v>
      </c>
      <c r="AB1357" s="156">
        <f>$K1357*'9 All Base Data'!$Y1357</f>
        <v>0.36131931993106242</v>
      </c>
      <c r="AC1357" s="178">
        <f>$L1357*'9 All Base Data'!$Y1357</f>
        <v>6.6746007858756382E-3</v>
      </c>
      <c r="AD1357" s="178">
        <f>IF($M1357="","",$M1357*'9 All Base Data'!$Y1357)</f>
        <v>0.70498541623973887</v>
      </c>
      <c r="AE1357" s="178">
        <f>IF($N1357="","",$N1357*'9 All Base Data'!$Y1357)</f>
        <v>0.63182101992854411</v>
      </c>
      <c r="AF1357" s="178">
        <f>IF($O1357="","",$O1357*'9 All Base Data'!$Y1357)</f>
        <v>0.12410987633504766</v>
      </c>
      <c r="AG1357" s="178">
        <f>IF($P1357="","",$P1357*'9 All Base Data'!$Y1357)</f>
        <v>5.6277495212379583E-2</v>
      </c>
      <c r="AH1357" s="167">
        <f>$Q1357*'9 All Base Data'!$Y1357</f>
        <v>3878.0469090955803</v>
      </c>
      <c r="AI1357" s="178">
        <f>$R1357*'9 All Base Data'!$Y1357</f>
        <v>17.364835692941451</v>
      </c>
      <c r="AJ1357" s="178">
        <f>$S1357*'9 All Base Data'!$Y1357</f>
        <v>1.2862967789545823</v>
      </c>
      <c r="AK1357" s="178">
        <f>$T1357*'9 All Base Data'!$Y1357</f>
        <v>2.3761578797717273E-2</v>
      </c>
      <c r="AL1357" s="178">
        <f>IF($U1357="","",$U1357*'9 All Base Data'!$Y1357)</f>
        <v>4.4766573931223413E-3</v>
      </c>
      <c r="AM1357" s="178">
        <f>IF($V1357="","",$V1357*'9 All Base Data'!$Y1357)</f>
        <v>2.8653083253759475E-3</v>
      </c>
      <c r="AN1357" s="178">
        <f>IF($W1357="","",$W1357*'9 All Base Data'!$Y1357)</f>
        <v>5.628382891794411E-4</v>
      </c>
      <c r="AO1357" s="178">
        <f>IF($X1357="","",$X1357*'9 All Base Data'!$Y1357)</f>
        <v>2.5521844078814137E-4</v>
      </c>
      <c r="AP1357" s="178">
        <f>$Y1357*'9 All Base Data'!$Y1357</f>
        <v>0.24043890836392598</v>
      </c>
      <c r="AQ1357" s="179">
        <f t="shared" si="219"/>
        <v>17.636378145821595</v>
      </c>
    </row>
    <row r="1358" spans="1:43" x14ac:dyDescent="0.25">
      <c r="A1358" s="124">
        <v>581400</v>
      </c>
      <c r="B1358" s="125" t="s">
        <v>1393</v>
      </c>
      <c r="C1358" s="126" t="s">
        <v>1385</v>
      </c>
      <c r="D1358" s="101" t="s">
        <v>2114</v>
      </c>
      <c r="E1358" s="142"/>
      <c r="F1358" s="191" t="str">
        <f>IF('9 All Base Data'!G1358="Rural Centre","Rural",IF('9 All Base Data'!G1358="Rural (Incl.some Off Shore Islands)","Rural",IF('9 All Base Data'!G1358="Inlet-in TA but not in Urban Area","Rural",IF('9 All Base Data'!G1358="Rural (Incl.some Off Shore Islands)","Rural",IF('9 All Base Data'!G1358="Inlet-not in TA","Rural",IF('9 All Base Data'!G1358="Inland Water not in Urban Area","Rural",IF('9 All Base Data'!G1358="Oceanic-in Region but not in TA","Rural",'9 All Base Data'!G1358)))))))</f>
        <v>Kaikoura</v>
      </c>
      <c r="G1358" s="177">
        <f>IF('9 All Base Data'!I1358="..C","..C",'9 All Base Data'!I1358*Basecase_Pop_2006)</f>
        <v>1974</v>
      </c>
      <c r="H1358" s="177">
        <f>IF('9 All Base Data'!J1358="..C","..C",'9 All Base Data'!J1358*Basecase_Pop_2006)</f>
        <v>1356</v>
      </c>
      <c r="I1358" s="191">
        <f>IF('9 All Base Data'!L1358="..C","..C",'9 All Base Data'!L1358*Basecase_Pop_2006)</f>
        <v>18</v>
      </c>
      <c r="J1358" s="156">
        <f>IF('9 All Base Data'!$P1358=0,0,('9 All Base Data'!$P1358*Basecase_Pop_2006)/(1+(1/(BaseCase_Mort_AllAdults_30*('9 All Base Data'!$W1358*Basecase_PM10)/10))))</f>
        <v>1.9838879735386485</v>
      </c>
      <c r="K1358" s="156">
        <f>IF('9 All Base Data'!$Q1358=0,0,('9 All Base Data'!$Q1358*Basecase_Pop_2006)/(1+(1/(BaseCase_Mort_Maori_30*('9 All Base Data'!$W1358*Basecase_PM10)/10))))</f>
        <v>0.16658321735131909</v>
      </c>
      <c r="L1358" s="179">
        <f>133/(1+1/(BaseCase_Mort_Child_0_1*'9 All Base Data'!$AB$10/10))*IF('9 All Base Data'!$L1358="..C",0,'9 All Base Data'!L1358/'9 All Base Data'!$L$2022)</f>
        <v>2.6258001395494139E-3</v>
      </c>
      <c r="M1358" s="178">
        <f>IF('9 All Base Data'!$R1358="","",IF('9 All Base Data'!$R1358=0,0,('9 All Base Data'!$R1358*Basecase_Pop_2006)/(1+(1/(BaseCase_CardiacHA_All*('9 All Base Data'!$W1358*Basecase_PM10)/10)))))</f>
        <v>0.30672784909820128</v>
      </c>
      <c r="N1358" s="178">
        <f>IF('9 All Base Data'!$S1358="","",IF('9 All Base Data'!$S1358=0,0,('9 All Base Data'!S1358*Basecase_Pop_2006)/(1+(1/(BaseCase_RespHA_All*('9 All Base Data'!$W1358*Basecase_PM10)/10)))))</f>
        <v>0.56247199759701882</v>
      </c>
      <c r="O1358" s="178">
        <f>IF('9 All Base Data'!$T1358="","",IF('9 All Base Data'!$T1358=0,0,('9 All Base Data'!$T1358*Basecase_Pop_2006)/(1+(1/(BaseCase_RespHA_Child_1_4*('9 All Base Data'!$W1358*Basecase_PM10)/10)))))</f>
        <v>6.4474453850585242E-2</v>
      </c>
      <c r="P1358" s="179">
        <f>IF('9 All Base Data'!$U1358="","",IF('9 All Base Data'!$U1358=0,0,('9 All Base Data'!$U1358*Basecase_Pop_2006)/(1+(1/(BaseCase_RespHA_Child_5_14*('9 All Base Data'!$W1358*Basecase_PM10)/10)))))</f>
        <v>4.7588775313499893E-2</v>
      </c>
      <c r="Q1358" s="156">
        <f>IF('7 Base case Results'!$G1358="..C",0,BaseCase_RADs_All*'7 Base case Results'!$G1358*('9 All Base Data'!$V1358*Basecase_PM10)/10)</f>
        <v>1775.4141494876549</v>
      </c>
      <c r="R1358" s="189">
        <f t="shared" si="210"/>
        <v>7.062641185797589</v>
      </c>
      <c r="S1358" s="178">
        <f t="shared" si="211"/>
        <v>0.59303625377069602</v>
      </c>
      <c r="T1358" s="179">
        <f t="shared" si="212"/>
        <v>9.3478484967959141E-3</v>
      </c>
      <c r="U1358" s="178">
        <f t="shared" si="213"/>
        <v>1.9477218417735781E-3</v>
      </c>
      <c r="V1358" s="178">
        <f t="shared" si="214"/>
        <v>2.5508105091024804E-3</v>
      </c>
      <c r="W1358" s="178">
        <f t="shared" si="215"/>
        <v>2.9239164821240403E-4</v>
      </c>
      <c r="X1358" s="179">
        <f t="shared" si="216"/>
        <v>2.1581509604672201E-4</v>
      </c>
      <c r="Y1358" s="179">
        <f t="shared" si="217"/>
        <v>0.11007567726823461</v>
      </c>
      <c r="Z1358" s="186">
        <f t="shared" si="218"/>
        <v>7.1865632439134952</v>
      </c>
      <c r="AA1358" s="156">
        <f>$J1358*'9 All Base Data'!$Y1358</f>
        <v>1.1172495589946212</v>
      </c>
      <c r="AB1358" s="156">
        <f>$K1358*'9 All Base Data'!$Y1358</f>
        <v>9.3813274037693864E-2</v>
      </c>
      <c r="AC1358" s="178">
        <f>$L1358*'9 All Base Data'!$Y1358</f>
        <v>1.4787498523350698E-3</v>
      </c>
      <c r="AD1358" s="178">
        <f>IF($M1358="","",$M1358*'9 All Base Data'!$Y1358)</f>
        <v>0.172737351456936</v>
      </c>
      <c r="AE1358" s="178">
        <f>IF($N1358="","",$N1358*'9 All Base Data'!$Y1358)</f>
        <v>0.31676263964702667</v>
      </c>
      <c r="AF1358" s="178">
        <f>IF($O1358="","",$O1358*'9 All Base Data'!$Y1358)</f>
        <v>3.6309537681454222E-2</v>
      </c>
      <c r="AG1358" s="178">
        <f>IF($P1358="","",$P1358*'9 All Base Data'!$Y1358)</f>
        <v>2.6800171653475716E-2</v>
      </c>
      <c r="AH1358" s="167">
        <f>$Q1358*'9 All Base Data'!$Y1358</f>
        <v>999.84510315357807</v>
      </c>
      <c r="AI1358" s="178">
        <f>$R1358*'9 All Base Data'!$Y1358</f>
        <v>3.9774084300208519</v>
      </c>
      <c r="AJ1358" s="178">
        <f>$S1358*'9 All Base Data'!$Y1358</f>
        <v>0.33397525557419017</v>
      </c>
      <c r="AK1358" s="178">
        <f>$T1358*'9 All Base Data'!$Y1358</f>
        <v>5.2643494743128492E-3</v>
      </c>
      <c r="AL1358" s="178">
        <f>IF($U1358="","",$U1358*'9 All Base Data'!$Y1358)</f>
        <v>1.0968821817515437E-3</v>
      </c>
      <c r="AM1358" s="178">
        <f>IF($V1358="","",$V1358*'9 All Base Data'!$Y1358)</f>
        <v>1.4365185707992661E-3</v>
      </c>
      <c r="AN1358" s="178">
        <f>IF($W1358="","",$W1358*'9 All Base Data'!$Y1358)</f>
        <v>1.6466375338539487E-4</v>
      </c>
      <c r="AO1358" s="178">
        <f>IF($X1358="","",$X1358*'9 All Base Data'!$Y1358)</f>
        <v>1.2153877844851238E-4</v>
      </c>
      <c r="AP1358" s="178">
        <f>$Y1358*'9 All Base Data'!$Y1358</f>
        <v>6.1990396395521841E-2</v>
      </c>
      <c r="AQ1358" s="179">
        <f t="shared" si="219"/>
        <v>4.0471965766432376</v>
      </c>
    </row>
    <row r="1359" spans="1:43" x14ac:dyDescent="0.25">
      <c r="A1359" s="124">
        <v>581500</v>
      </c>
      <c r="B1359" s="125" t="s">
        <v>1395</v>
      </c>
      <c r="C1359" s="126" t="s">
        <v>1385</v>
      </c>
      <c r="D1359" s="101" t="s">
        <v>2114</v>
      </c>
      <c r="E1359" s="142"/>
      <c r="F1359" s="191" t="str">
        <f>IF('9 All Base Data'!G1359="Rural Centre","Rural",IF('9 All Base Data'!G1359="Rural (Incl.some Off Shore Islands)","Rural",IF('9 All Base Data'!G1359="Inlet-in TA but not in Urban Area","Rural",IF('9 All Base Data'!G1359="Rural (Incl.some Off Shore Islands)","Rural",IF('9 All Base Data'!G1359="Inlet-not in TA","Rural",IF('9 All Base Data'!G1359="Inland Water not in Urban Area","Rural",IF('9 All Base Data'!G1359="Oceanic-in Region but not in TA","Rural",'9 All Base Data'!G1359)))))))</f>
        <v>Rural</v>
      </c>
      <c r="G1359" s="177">
        <f>IF('9 All Base Data'!I1359="..C","..C",'9 All Base Data'!I1359*Basecase_Pop_2006)</f>
        <v>1584</v>
      </c>
      <c r="H1359" s="177">
        <f>IF('9 All Base Data'!J1359="..C","..C",'9 All Base Data'!J1359*Basecase_Pop_2006)</f>
        <v>1071</v>
      </c>
      <c r="I1359" s="191">
        <f>IF('9 All Base Data'!L1359="..C","..C",'9 All Base Data'!L1359*Basecase_Pop_2006)</f>
        <v>21</v>
      </c>
      <c r="J1359" s="156">
        <f>IF('9 All Base Data'!$P1359=0,0,('9 All Base Data'!$P1359*Basecase_Pop_2006)/(1+(1/(BaseCase_Mort_AllAdults_30*('9 All Base Data'!$W1359*Basecase_PM10)/10))))</f>
        <v>1.1272948850307984</v>
      </c>
      <c r="K1359" s="156">
        <f>IF('9 All Base Data'!$Q1359=0,0,('9 All Base Data'!$Q1359*Basecase_Pop_2006)/(1+(1/(BaseCase_Mort_Maori_30*('9 All Base Data'!$W1359*Basecase_PM10)/10))))</f>
        <v>0.22914150997642463</v>
      </c>
      <c r="L1359" s="179">
        <f>133/(1+1/(BaseCase_Mort_Child_0_1*'9 All Base Data'!$AB$10/10))*IF('9 All Base Data'!$L1359="..C",0,'9 All Base Data'!L1359/'9 All Base Data'!$L$2022)</f>
        <v>3.0634334961409829E-3</v>
      </c>
      <c r="M1359" s="178">
        <f>IF('9 All Base Data'!$R1359="","",IF('9 All Base Data'!$R1359=0,0,('9 All Base Data'!$R1359*Basecase_Pop_2006)/(1+(1/(BaseCase_CardiacHA_All*('9 All Base Data'!$W1359*Basecase_PM10)/10)))))</f>
        <v>5.5524481927423062E-2</v>
      </c>
      <c r="N1359" s="178">
        <f>IF('9 All Base Data'!$S1359="","",IF('9 All Base Data'!$S1359=0,0,('9 All Base Data'!S1359*Basecase_Pop_2006)/(1+(1/(BaseCase_RespHA_All*('9 All Base Data'!$W1359*Basecase_PM10)/10)))))</f>
        <v>4.4806227698575687E-2</v>
      </c>
      <c r="O1359" s="178">
        <f>IF('9 All Base Data'!$T1359="","",IF('9 All Base Data'!$T1359=0,0,('9 All Base Data'!$T1359*Basecase_Pop_2006)/(1+(1/(BaseCase_RespHA_Child_1_4*('9 All Base Data'!$W1359*Basecase_PM10)/10)))))</f>
        <v>1.568990294702443E-2</v>
      </c>
      <c r="P1359" s="179">
        <f>IF('9 All Base Data'!$U1359="","",IF('9 All Base Data'!$U1359=0,0,('9 All Base Data'!$U1359*Basecase_Pop_2006)/(1+(1/(BaseCase_RespHA_Child_5_14*('9 All Base Data'!$W1359*Basecase_PM10)/10)))))</f>
        <v>0</v>
      </c>
      <c r="Q1359" s="156">
        <f>IF('7 Base case Results'!$G1359="..C",0,BaseCase_RADs_All*'7 Base case Results'!$G1359*('9 All Base Data'!$V1359*Basecase_PM10)/10)</f>
        <v>454.48128000000008</v>
      </c>
      <c r="R1359" s="189">
        <f t="shared" si="210"/>
        <v>4.0131697907096422</v>
      </c>
      <c r="S1359" s="178">
        <f t="shared" si="211"/>
        <v>0.81574377551607169</v>
      </c>
      <c r="T1359" s="179">
        <f t="shared" si="212"/>
        <v>1.09058232462619E-2</v>
      </c>
      <c r="U1359" s="178">
        <f t="shared" si="213"/>
        <v>3.5258046023913648E-4</v>
      </c>
      <c r="V1359" s="178">
        <f t="shared" si="214"/>
        <v>2.0319624261304074E-4</v>
      </c>
      <c r="W1359" s="178">
        <f t="shared" si="215"/>
        <v>7.1153709864755777E-5</v>
      </c>
      <c r="X1359" s="179">
        <f t="shared" si="216"/>
        <v>0</v>
      </c>
      <c r="Y1359" s="179">
        <f t="shared" si="217"/>
        <v>2.8177839360000005E-2</v>
      </c>
      <c r="Z1359" s="186">
        <f t="shared" si="218"/>
        <v>4.0528092300187559</v>
      </c>
      <c r="AA1359" s="156">
        <f>$J1359*'9 All Base Data'!$Y1359</f>
        <v>9.8192050151649141E-2</v>
      </c>
      <c r="AB1359" s="156">
        <f>$K1359*'9 All Base Data'!$Y1359</f>
        <v>1.9959173893364188E-2</v>
      </c>
      <c r="AC1359" s="178">
        <f>$L1359*'9 All Base Data'!$Y1359</f>
        <v>2.6683773649970835E-4</v>
      </c>
      <c r="AD1359" s="178">
        <f>IF($M1359="","",$M1359*'9 All Base Data'!$Y1359)</f>
        <v>4.8364121814612046E-3</v>
      </c>
      <c r="AE1359" s="178">
        <f>IF($N1359="","",$N1359*'9 All Base Data'!$Y1359)</f>
        <v>3.9028078772525916E-3</v>
      </c>
      <c r="AF1359" s="178">
        <f>IF($O1359="","",$O1359*'9 All Base Data'!$Y1359)</f>
        <v>1.3666554842982717E-3</v>
      </c>
      <c r="AG1359" s="178">
        <f>IF($P1359="","",$P1359*'9 All Base Data'!$Y1359)</f>
        <v>0</v>
      </c>
      <c r="AH1359" s="167">
        <f>$Q1359*'9 All Base Data'!$Y1359</f>
        <v>39.587200502135232</v>
      </c>
      <c r="AI1359" s="178">
        <f>$R1359*'9 All Base Data'!$Y1359</f>
        <v>0.3495636985398709</v>
      </c>
      <c r="AJ1359" s="178">
        <f>$S1359*'9 All Base Data'!$Y1359</f>
        <v>7.1054659060376515E-2</v>
      </c>
      <c r="AK1359" s="178">
        <f>$T1359*'9 All Base Data'!$Y1359</f>
        <v>9.4994234193896191E-4</v>
      </c>
      <c r="AL1359" s="178">
        <f>IF($U1359="","",$U1359*'9 All Base Data'!$Y1359)</f>
        <v>3.071121735227865E-5</v>
      </c>
      <c r="AM1359" s="178">
        <f>IF($V1359="","",$V1359*'9 All Base Data'!$Y1359)</f>
        <v>1.7699233723340501E-5</v>
      </c>
      <c r="AN1359" s="178">
        <f>IF($W1359="","",$W1359*'9 All Base Data'!$Y1359)</f>
        <v>6.1977826212926615E-6</v>
      </c>
      <c r="AO1359" s="178">
        <f>IF($X1359="","",$X1359*'9 All Base Data'!$Y1359)</f>
        <v>0</v>
      </c>
      <c r="AP1359" s="178">
        <f>$Y1359*'9 All Base Data'!$Y1359</f>
        <v>2.4544064311323843E-3</v>
      </c>
      <c r="AQ1359" s="179">
        <f t="shared" si="219"/>
        <v>0.35301645776401785</v>
      </c>
    </row>
    <row r="1360" spans="1:43" x14ac:dyDescent="0.25">
      <c r="A1360" s="124">
        <v>581601</v>
      </c>
      <c r="B1360" s="125" t="s">
        <v>1397</v>
      </c>
      <c r="C1360" s="126" t="s">
        <v>1396</v>
      </c>
      <c r="D1360" s="101" t="s">
        <v>2115</v>
      </c>
      <c r="E1360" s="142"/>
      <c r="F1360" s="191" t="str">
        <f>IF('9 All Base Data'!G1360="Rural Centre","Rural",IF('9 All Base Data'!G1360="Rural (Incl.some Off Shore Islands)","Rural",IF('9 All Base Data'!G1360="Inlet-in TA but not in Urban Area","Rural",IF('9 All Base Data'!G1360="Rural (Incl.some Off Shore Islands)","Rural",IF('9 All Base Data'!G1360="Inlet-not in TA","Rural",IF('9 All Base Data'!G1360="Inland Water not in Urban Area","Rural",IF('9 All Base Data'!G1360="Oceanic-in Region but not in TA","Rural",'9 All Base Data'!G1360)))))))</f>
        <v>Rural</v>
      </c>
      <c r="G1360" s="177">
        <f>IF('9 All Base Data'!I1360="..C","..C",'9 All Base Data'!I1360*Basecase_Pop_2006)</f>
        <v>3753</v>
      </c>
      <c r="H1360" s="177">
        <f>IF('9 All Base Data'!J1360="..C","..C",'9 All Base Data'!J1360*Basecase_Pop_2006)</f>
        <v>2667</v>
      </c>
      <c r="I1360" s="191">
        <f>IF('9 All Base Data'!L1360="..C","..C",'9 All Base Data'!L1360*Basecase_Pop_2006)</f>
        <v>33</v>
      </c>
      <c r="J1360" s="156">
        <f>IF('9 All Base Data'!$P1360=0,0,('9 All Base Data'!$P1360*Basecase_Pop_2006)/(1+(1/(BaseCase_Mort_AllAdults_30*('9 All Base Data'!$W1360*Basecase_PM10)/10))))</f>
        <v>0.17613982578606227</v>
      </c>
      <c r="K1360" s="156">
        <f>IF('9 All Base Data'!$Q1360=0,0,('9 All Base Data'!$Q1360*Basecase_Pop_2006)/(1+(1/(BaseCase_Mort_Maori_30*('9 All Base Data'!$W1360*Basecase_PM10)/10))))</f>
        <v>4.5828301995284919E-2</v>
      </c>
      <c r="L1360" s="179">
        <f>133/(1+1/(BaseCase_Mort_Child_0_1*'9 All Base Data'!$AB$10/10))*IF('9 All Base Data'!$L1360="..C",0,'9 All Base Data'!L1360/'9 All Base Data'!$L$2022)</f>
        <v>4.8139669225072592E-3</v>
      </c>
      <c r="M1360" s="178">
        <f>IF('9 All Base Data'!$R1360="","",IF('9 All Base Data'!$R1360=0,0,('9 All Base Data'!$R1360*Basecase_Pop_2006)/(1+(1/(BaseCase_CardiacHA_All*('9 All Base Data'!$W1360*Basecase_PM10)/10)))))</f>
        <v>8.2493516006457115E-2</v>
      </c>
      <c r="N1360" s="178">
        <f>IF('9 All Base Data'!$S1360="","",IF('9 All Base Data'!$S1360=0,0,('9 All Base Data'!S1360*Basecase_Pop_2006)/(1+(1/(BaseCase_RespHA_All*('9 All Base Data'!$W1360*Basecase_PM10)/10)))))</f>
        <v>0.14496132490715663</v>
      </c>
      <c r="O1360" s="178">
        <f>IF('9 All Base Data'!$T1360="","",IF('9 All Base Data'!$T1360=0,0,('9 All Base Data'!$T1360*Basecase_Pop_2006)/(1+(1/(BaseCase_RespHA_Child_1_4*('9 All Base Data'!$W1360*Basecase_PM10)/10)))))</f>
        <v>1.0459935298016287E-2</v>
      </c>
      <c r="P1360" s="179">
        <f>IF('9 All Base Data'!$U1360="","",IF('9 All Base Data'!$U1360=0,0,('9 All Base Data'!$U1360*Basecase_Pop_2006)/(1+(1/(BaseCase_RespHA_Child_5_14*('9 All Base Data'!$W1360*Basecase_PM10)/10)))))</f>
        <v>3.8919436278579168E-2</v>
      </c>
      <c r="Q1360" s="156">
        <f>IF('7 Base case Results'!$G1360="..C",0,BaseCase_RADs_All*'7 Base case Results'!$G1360*('9 All Base Data'!$V1360*Basecase_PM10)/10)</f>
        <v>1076.8107600000001</v>
      </c>
      <c r="R1360" s="189">
        <f t="shared" si="210"/>
        <v>0.62705777979838173</v>
      </c>
      <c r="S1360" s="178">
        <f t="shared" si="211"/>
        <v>0.16314875510321433</v>
      </c>
      <c r="T1360" s="179">
        <f t="shared" si="212"/>
        <v>1.7137722244125842E-2</v>
      </c>
      <c r="U1360" s="178">
        <f t="shared" si="213"/>
        <v>5.2383382664100274E-4</v>
      </c>
      <c r="V1360" s="178">
        <f t="shared" si="214"/>
        <v>6.5739960845395532E-4</v>
      </c>
      <c r="W1360" s="178">
        <f t="shared" si="215"/>
        <v>4.7435806576503865E-5</v>
      </c>
      <c r="X1360" s="179">
        <f t="shared" si="216"/>
        <v>1.7649964352335653E-4</v>
      </c>
      <c r="Y1360" s="179">
        <f t="shared" si="217"/>
        <v>6.676226712000001E-2</v>
      </c>
      <c r="Z1360" s="186">
        <f t="shared" si="218"/>
        <v>0.71213900259760243</v>
      </c>
      <c r="AA1360" s="156">
        <f>$J1360*'9 All Base Data'!$Y1360</f>
        <v>1.5342507836195179E-2</v>
      </c>
      <c r="AB1360" s="156">
        <f>$K1360*'9 All Base Data'!$Y1360</f>
        <v>3.9918347786728377E-3</v>
      </c>
      <c r="AC1360" s="178">
        <f>$L1360*'9 All Base Data'!$Y1360</f>
        <v>4.1931644307097036E-4</v>
      </c>
      <c r="AD1360" s="178">
        <f>IF($M1360="","",$M1360*'9 All Base Data'!$Y1360)</f>
        <v>7.1855266695995028E-3</v>
      </c>
      <c r="AE1360" s="178">
        <f>IF($N1360="","",$N1360*'9 All Base Data'!$Y1360)</f>
        <v>1.2626731367581913E-2</v>
      </c>
      <c r="AF1360" s="178">
        <f>IF($O1360="","",$O1360*'9 All Base Data'!$Y1360)</f>
        <v>9.1110365619884788E-4</v>
      </c>
      <c r="AG1360" s="178">
        <f>IF($P1360="","",$P1360*'9 All Base Data'!$Y1360)</f>
        <v>3.3900439802277203E-3</v>
      </c>
      <c r="AH1360" s="167">
        <f>$Q1360*'9 All Base Data'!$Y1360</f>
        <v>93.794673916990845</v>
      </c>
      <c r="AI1360" s="178">
        <f>$R1360*'9 All Base Data'!$Y1360</f>
        <v>5.4619327896854843E-2</v>
      </c>
      <c r="AJ1360" s="178">
        <f>$S1360*'9 All Base Data'!$Y1360</f>
        <v>1.4210931812075302E-2</v>
      </c>
      <c r="AK1360" s="178">
        <f>$T1360*'9 All Base Data'!$Y1360</f>
        <v>1.4927665373326543E-3</v>
      </c>
      <c r="AL1360" s="178">
        <f>IF($U1360="","",$U1360*'9 All Base Data'!$Y1360)</f>
        <v>4.5628094351956848E-5</v>
      </c>
      <c r="AM1360" s="178">
        <f>IF($V1360="","",$V1360*'9 All Base Data'!$Y1360)</f>
        <v>5.7262226751983978E-5</v>
      </c>
      <c r="AN1360" s="178">
        <f>IF($W1360="","",$W1360*'9 All Base Data'!$Y1360)</f>
        <v>4.1318550808617754E-6</v>
      </c>
      <c r="AO1360" s="178">
        <f>IF($X1360="","",$X1360*'9 All Base Data'!$Y1360)</f>
        <v>1.5373849450332713E-5</v>
      </c>
      <c r="AP1360" s="178">
        <f>$Y1360*'9 All Base Data'!$Y1360</f>
        <v>5.8152697828534328E-3</v>
      </c>
      <c r="AQ1360" s="179">
        <f t="shared" si="219"/>
        <v>6.2030254538144869E-2</v>
      </c>
    </row>
    <row r="1361" spans="1:43" x14ac:dyDescent="0.25">
      <c r="A1361" s="124">
        <v>581602</v>
      </c>
      <c r="B1361" s="125" t="s">
        <v>1398</v>
      </c>
      <c r="C1361" s="126" t="s">
        <v>1396</v>
      </c>
      <c r="D1361" s="101" t="s">
        <v>2115</v>
      </c>
      <c r="E1361" s="142"/>
      <c r="F1361" s="191" t="str">
        <f>IF('9 All Base Data'!G1361="Rural Centre","Rural",IF('9 All Base Data'!G1361="Rural (Incl.some Off Shore Islands)","Rural",IF('9 All Base Data'!G1361="Inlet-in TA but not in Urban Area","Rural",IF('9 All Base Data'!G1361="Rural (Incl.some Off Shore Islands)","Rural",IF('9 All Base Data'!G1361="Inlet-not in TA","Rural",IF('9 All Base Data'!G1361="Inland Water not in Urban Area","Rural",IF('9 All Base Data'!G1361="Oceanic-in Region but not in TA","Rural",'9 All Base Data'!G1361)))))))</f>
        <v>Takaka</v>
      </c>
      <c r="G1361" s="177">
        <f>IF('9 All Base Data'!I1361="..C","..C",'9 All Base Data'!I1361*Basecase_Pop_2006)</f>
        <v>1236</v>
      </c>
      <c r="H1361" s="177">
        <f>IF('9 All Base Data'!J1361="..C","..C",'9 All Base Data'!J1361*Basecase_Pop_2006)</f>
        <v>840</v>
      </c>
      <c r="I1361" s="191">
        <f>IF('9 All Base Data'!L1361="..C","..C",'9 All Base Data'!L1361*Basecase_Pop_2006)</f>
        <v>9</v>
      </c>
      <c r="J1361" s="156">
        <f>IF('9 All Base Data'!$P1361=0,0,('9 All Base Data'!$P1361*Basecase_Pop_2006)/(1+(1/(BaseCase_Mort_AllAdults_30*('9 All Base Data'!$W1361*Basecase_PM10)/10))))</f>
        <v>1.0138985073712612</v>
      </c>
      <c r="K1361" s="156">
        <f>IF('9 All Base Data'!$Q1361=0,0,('9 All Base Data'!$Q1361*Basecase_Pop_2006)/(1+(1/(BaseCase_Mort_Maori_30*('9 All Base Data'!$W1361*Basecase_PM10)/10))))</f>
        <v>0</v>
      </c>
      <c r="L1361" s="179">
        <f>133/(1+1/(BaseCase_Mort_Child_0_1*'9 All Base Data'!$AB$10/10))*IF('9 All Base Data'!$L1361="..C",0,'9 All Base Data'!L1361/'9 All Base Data'!$L$2022)</f>
        <v>1.3129000697747069E-3</v>
      </c>
      <c r="M1361" s="178">
        <f>IF('9 All Base Data'!$R1361="","",IF('9 All Base Data'!$R1361=0,0,('9 All Base Data'!$R1361*Basecase_Pop_2006)/(1+(1/(BaseCase_CardiacHA_All*('9 All Base Data'!$W1361*Basecase_PM10)/10)))))</f>
        <v>9.7324697646416894E-2</v>
      </c>
      <c r="N1361" s="178">
        <f>IF('9 All Base Data'!$S1361="","",IF('9 All Base Data'!$S1361=0,0,('9 All Base Data'!S1361*Basecase_Pop_2006)/(1+(1/(BaseCase_RespHA_All*('9 All Base Data'!$W1361*Basecase_PM10)/10)))))</f>
        <v>0.12570851387112977</v>
      </c>
      <c r="O1361" s="178">
        <f>IF('9 All Base Data'!$T1361="","",IF('9 All Base Data'!$T1361=0,0,('9 All Base Data'!$T1361*Basecase_Pop_2006)/(1+(1/(BaseCase_RespHA_Child_1_4*('9 All Base Data'!$W1361*Basecase_PM10)/10)))))</f>
        <v>1.1865695208391312E-2</v>
      </c>
      <c r="P1361" s="179">
        <f>IF('9 All Base Data'!$U1361="","",IF('9 All Base Data'!$U1361=0,0,('9 All Base Data'!$U1361*Basecase_Pop_2006)/(1+(1/(BaseCase_RespHA_Child_5_14*('9 All Base Data'!$W1361*Basecase_PM10)/10)))))</f>
        <v>1.7641545907529279E-2</v>
      </c>
      <c r="Q1361" s="156">
        <f>IF('7 Base case Results'!$G1361="..C",0,BaseCase_RADs_All*'7 Base case Results'!$G1361*('9 All Base Data'!$V1361*Basecase_PM10)/10)</f>
        <v>604.73639740112583</v>
      </c>
      <c r="R1361" s="189">
        <f t="shared" si="210"/>
        <v>3.6094786862416899</v>
      </c>
      <c r="S1361" s="178">
        <f t="shared" si="211"/>
        <v>0</v>
      </c>
      <c r="T1361" s="179">
        <f t="shared" si="212"/>
        <v>4.673924248397957E-3</v>
      </c>
      <c r="U1361" s="178">
        <f t="shared" si="213"/>
        <v>6.1801183005474728E-4</v>
      </c>
      <c r="V1361" s="178">
        <f t="shared" si="214"/>
        <v>5.7008811040557353E-4</v>
      </c>
      <c r="W1361" s="178">
        <f t="shared" si="215"/>
        <v>5.3810927770054597E-5</v>
      </c>
      <c r="X1361" s="179">
        <f t="shared" si="216"/>
        <v>8.0004410690645285E-5</v>
      </c>
      <c r="Y1361" s="179">
        <f t="shared" si="217"/>
        <v>3.7493656638869804E-2</v>
      </c>
      <c r="Z1361" s="186">
        <f t="shared" si="218"/>
        <v>3.6528343670694179</v>
      </c>
      <c r="AA1361" s="156">
        <f>$J1361*'9 All Base Data'!$Y1361</f>
        <v>0.19971900321852715</v>
      </c>
      <c r="AB1361" s="156">
        <f>$K1361*'9 All Base Data'!$Y1361</f>
        <v>0</v>
      </c>
      <c r="AC1361" s="178">
        <f>$L1361*'9 All Base Data'!$Y1361</f>
        <v>2.5861670705165055E-4</v>
      </c>
      <c r="AD1361" s="178">
        <f>IF($M1361="","",$M1361*'9 All Base Data'!$Y1361)</f>
        <v>1.9171141353075703E-2</v>
      </c>
      <c r="AE1361" s="178">
        <f>IF($N1361="","",$N1361*'9 All Base Data'!$Y1361)</f>
        <v>2.4762221172923749E-2</v>
      </c>
      <c r="AF1361" s="178">
        <f>IF($O1361="","",$O1361*'9 All Base Data'!$Y1361)</f>
        <v>2.3373195662936413E-3</v>
      </c>
      <c r="AG1361" s="178">
        <f>IF($P1361="","",$P1361*'9 All Base Data'!$Y1361)</f>
        <v>3.4750539016184601E-3</v>
      </c>
      <c r="AH1361" s="167">
        <f>$Q1361*'9 All Base Data'!$Y1361</f>
        <v>119.12173617067046</v>
      </c>
      <c r="AI1361" s="178">
        <f>$R1361*'9 All Base Data'!$Y1361</f>
        <v>0.71099965145795663</v>
      </c>
      <c r="AJ1361" s="178">
        <f>$S1361*'9 All Base Data'!$Y1361</f>
        <v>0</v>
      </c>
      <c r="AK1361" s="178">
        <f>$T1361*'9 All Base Data'!$Y1361</f>
        <v>9.2067547710387597E-4</v>
      </c>
      <c r="AL1361" s="178">
        <f>IF($U1361="","",$U1361*'9 All Base Data'!$Y1361)</f>
        <v>1.2173674759203072E-4</v>
      </c>
      <c r="AM1361" s="178">
        <f>IF($V1361="","",$V1361*'9 All Base Data'!$Y1361)</f>
        <v>1.1229667301920921E-4</v>
      </c>
      <c r="AN1361" s="178">
        <f>IF($W1361="","",$W1361*'9 All Base Data'!$Y1361)</f>
        <v>1.0599744233141663E-5</v>
      </c>
      <c r="AO1361" s="178">
        <f>IF($X1361="","",$X1361*'9 All Base Data'!$Y1361)</f>
        <v>1.5759369443839717E-5</v>
      </c>
      <c r="AP1361" s="178">
        <f>$Y1361*'9 All Base Data'!$Y1361</f>
        <v>7.3855476425815688E-3</v>
      </c>
      <c r="AQ1361" s="179">
        <f t="shared" si="219"/>
        <v>0.7195399079982534</v>
      </c>
    </row>
    <row r="1362" spans="1:43" x14ac:dyDescent="0.25">
      <c r="A1362" s="124">
        <v>581713</v>
      </c>
      <c r="B1362" s="125" t="s">
        <v>1400</v>
      </c>
      <c r="C1362" s="126" t="s">
        <v>1399</v>
      </c>
      <c r="D1362" s="101" t="s">
        <v>2116</v>
      </c>
      <c r="E1362" s="142"/>
      <c r="F1362" s="191" t="str">
        <f>IF('9 All Base Data'!G1362="Rural Centre","Rural",IF('9 All Base Data'!G1362="Rural (Incl.some Off Shore Islands)","Rural",IF('9 All Base Data'!G1362="Inlet-in TA but not in Urban Area","Rural",IF('9 All Base Data'!G1362="Rural (Incl.some Off Shore Islands)","Rural",IF('9 All Base Data'!G1362="Inlet-not in TA","Rural",IF('9 All Base Data'!G1362="Inland Water not in Urban Area","Rural",IF('9 All Base Data'!G1362="Oceanic-in Region but not in TA","Rural",'9 All Base Data'!G1362)))))))</f>
        <v>Nelson</v>
      </c>
      <c r="G1362" s="177">
        <f>IF('9 All Base Data'!I1362="..C","..C",'9 All Base Data'!I1362*Basecase_Pop_2006)</f>
        <v>477</v>
      </c>
      <c r="H1362" s="177">
        <f>IF('9 All Base Data'!J1362="..C","..C",'9 All Base Data'!J1362*Basecase_Pop_2006)</f>
        <v>330</v>
      </c>
      <c r="I1362" s="191">
        <f>IF('9 All Base Data'!L1362="..C","..C",'9 All Base Data'!L1362*Basecase_Pop_2006)</f>
        <v>6</v>
      </c>
      <c r="J1362" s="156">
        <f>IF('9 All Base Data'!$P1362=0,0,('9 All Base Data'!$P1362*Basecase_Pop_2006)/(1+(1/(BaseCase_Mort_AllAdults_30*('9 All Base Data'!$W1362*Basecase_PM10)/10))))</f>
        <v>1.090342679127726</v>
      </c>
      <c r="K1362" s="156">
        <f>IF('9 All Base Data'!$Q1362=0,0,('9 All Base Data'!$Q1362*Basecase_Pop_2006)/(1+(1/(BaseCase_Mort_Maori_30*('9 All Base Data'!$W1362*Basecase_PM10)/10))))</f>
        <v>0</v>
      </c>
      <c r="L1362" s="179">
        <f>133/(1+1/(BaseCase_Mort_Child_0_1*'9 All Base Data'!$AB$10/10))*IF('9 All Base Data'!$L1362="..C",0,'9 All Base Data'!L1362/'9 All Base Data'!$L$2022)</f>
        <v>8.7526671318313796E-4</v>
      </c>
      <c r="M1362" s="178">
        <f>IF('9 All Base Data'!$R1362="","",IF('9 All Base Data'!$R1362=0,0,('9 All Base Data'!$R1362*Basecase_Pop_2006)/(1+(1/(BaseCase_CardiacHA_All*('9 All Base Data'!$W1362*Basecase_PM10)/10)))))</f>
        <v>0</v>
      </c>
      <c r="N1362" s="178">
        <f>IF('9 All Base Data'!$S1362="","",IF('9 All Base Data'!$S1362=0,0,('9 All Base Data'!S1362*Basecase_Pop_2006)/(1+(1/(BaseCase_RespHA_All*('9 All Base Data'!$W1362*Basecase_PM10)/10)))))</f>
        <v>0</v>
      </c>
      <c r="O1362" s="178">
        <f>IF('9 All Base Data'!$T1362="","",IF('9 All Base Data'!$T1362=0,0,('9 All Base Data'!$T1362*Basecase_Pop_2006)/(1+(1/(BaseCase_RespHA_Child_1_4*('9 All Base Data'!$W1362*Basecase_PM10)/10)))))</f>
        <v>0</v>
      </c>
      <c r="P1362" s="179">
        <f>IF('9 All Base Data'!$U1362="","",IF('9 All Base Data'!$U1362=0,0,('9 All Base Data'!$U1362*Basecase_Pop_2006)/(1+(1/(BaseCase_RespHA_Child_5_14*('9 All Base Data'!$W1362*Basecase_PM10)/10)))))</f>
        <v>0</v>
      </c>
      <c r="Q1362" s="156">
        <f>IF('7 Base case Results'!$G1362="..C",0,BaseCase_RADs_All*'7 Base case Results'!$G1362*('9 All Base Data'!$V1362*Basecase_PM10)/10)</f>
        <v>257.58000000000004</v>
      </c>
      <c r="R1362" s="189">
        <f t="shared" si="210"/>
        <v>3.8816199376947047</v>
      </c>
      <c r="S1362" s="178">
        <f t="shared" si="211"/>
        <v>0</v>
      </c>
      <c r="T1362" s="179">
        <f t="shared" si="212"/>
        <v>3.1159494989319711E-3</v>
      </c>
      <c r="U1362" s="178">
        <f t="shared" si="213"/>
        <v>0</v>
      </c>
      <c r="V1362" s="178">
        <f t="shared" si="214"/>
        <v>0</v>
      </c>
      <c r="W1362" s="178">
        <f t="shared" si="215"/>
        <v>0</v>
      </c>
      <c r="X1362" s="179">
        <f t="shared" si="216"/>
        <v>0</v>
      </c>
      <c r="Y1362" s="179">
        <f t="shared" si="217"/>
        <v>1.5969960000000002E-2</v>
      </c>
      <c r="Z1362" s="186">
        <f t="shared" si="218"/>
        <v>3.9007058471936369</v>
      </c>
      <c r="AA1362" s="156">
        <f>$J1362*'9 All Base Data'!$Y1362</f>
        <v>0.37710835946261695</v>
      </c>
      <c r="AB1362" s="156">
        <f>$K1362*'9 All Base Data'!$Y1362</f>
        <v>0</v>
      </c>
      <c r="AC1362" s="178">
        <f>$L1362*'9 All Base Data'!$Y1362</f>
        <v>3.0272170448724094E-4</v>
      </c>
      <c r="AD1362" s="178">
        <f>IF($M1362="","",$M1362*'9 All Base Data'!$Y1362)</f>
        <v>0</v>
      </c>
      <c r="AE1362" s="178">
        <f>IF($N1362="","",$N1362*'9 All Base Data'!$Y1362)</f>
        <v>0</v>
      </c>
      <c r="AF1362" s="178">
        <f>IF($O1362="","",$O1362*'9 All Base Data'!$Y1362)</f>
        <v>0</v>
      </c>
      <c r="AG1362" s="178">
        <f>IF($P1362="","",$P1362*'9 All Base Data'!$Y1362)</f>
        <v>0</v>
      </c>
      <c r="AH1362" s="167">
        <f>$Q1362*'9 All Base Data'!$Y1362</f>
        <v>89.08719532843503</v>
      </c>
      <c r="AI1362" s="178">
        <f>$R1362*'9 All Base Data'!$Y1362</f>
        <v>1.3425057596869163</v>
      </c>
      <c r="AJ1362" s="178">
        <f>$S1362*'9 All Base Data'!$Y1362</f>
        <v>0</v>
      </c>
      <c r="AK1362" s="178">
        <f>$T1362*'9 All Base Data'!$Y1362</f>
        <v>1.0776892679745778E-3</v>
      </c>
      <c r="AL1362" s="178">
        <f>IF($U1362="","",$U1362*'9 All Base Data'!$Y1362)</f>
        <v>0</v>
      </c>
      <c r="AM1362" s="178">
        <f>IF($V1362="","",$V1362*'9 All Base Data'!$Y1362)</f>
        <v>0</v>
      </c>
      <c r="AN1362" s="178">
        <f>IF($W1362="","",$W1362*'9 All Base Data'!$Y1362)</f>
        <v>0</v>
      </c>
      <c r="AO1362" s="178">
        <f>IF($X1362="","",$X1362*'9 All Base Data'!$Y1362)</f>
        <v>0</v>
      </c>
      <c r="AP1362" s="178">
        <f>$Y1362*'9 All Base Data'!$Y1362</f>
        <v>5.523406110362972E-3</v>
      </c>
      <c r="AQ1362" s="179">
        <f t="shared" si="219"/>
        <v>1.3491068550652539</v>
      </c>
    </row>
    <row r="1363" spans="1:43" x14ac:dyDescent="0.25">
      <c r="A1363" s="124">
        <v>581715</v>
      </c>
      <c r="B1363" s="125" t="s">
        <v>1402</v>
      </c>
      <c r="C1363" s="126" t="s">
        <v>1399</v>
      </c>
      <c r="D1363" s="101" t="s">
        <v>2116</v>
      </c>
      <c r="E1363" s="142"/>
      <c r="F1363" s="191" t="str">
        <f>IF('9 All Base Data'!G1363="Rural Centre","Rural",IF('9 All Base Data'!G1363="Rural (Incl.some Off Shore Islands)","Rural",IF('9 All Base Data'!G1363="Inlet-in TA but not in Urban Area","Rural",IF('9 All Base Data'!G1363="Rural (Incl.some Off Shore Islands)","Rural",IF('9 All Base Data'!G1363="Inlet-not in TA","Rural",IF('9 All Base Data'!G1363="Inland Water not in Urban Area","Rural",IF('9 All Base Data'!G1363="Oceanic-in Region but not in TA","Rural",'9 All Base Data'!G1363)))))))</f>
        <v>Nelson</v>
      </c>
      <c r="G1363" s="177">
        <f>IF('9 All Base Data'!I1363="..C","..C",'9 All Base Data'!I1363*Basecase_Pop_2006)</f>
        <v>2424</v>
      </c>
      <c r="H1363" s="177">
        <f>IF('9 All Base Data'!J1363="..C","..C",'9 All Base Data'!J1363*Basecase_Pop_2006)</f>
        <v>1797</v>
      </c>
      <c r="I1363" s="191">
        <f>IF('9 All Base Data'!L1363="..C","..C",'9 All Base Data'!L1363*Basecase_Pop_2006)</f>
        <v>24</v>
      </c>
      <c r="J1363" s="156">
        <f>IF('9 All Base Data'!$P1363=0,0,('9 All Base Data'!$P1363*Basecase_Pop_2006)/(1+(1/(BaseCase_Mort_AllAdults_30*('9 All Base Data'!$W1363*Basecase_PM10)/10))))</f>
        <v>4.129431692074062E-2</v>
      </c>
      <c r="K1363" s="156">
        <f>IF('9 All Base Data'!$Q1363=0,0,('9 All Base Data'!$Q1363*Basecase_Pop_2006)/(1+(1/(BaseCase_Mort_Maori_30*('9 All Base Data'!$W1363*Basecase_PM10)/10))))</f>
        <v>0</v>
      </c>
      <c r="L1363" s="179">
        <f>133/(1+1/(BaseCase_Mort_Child_0_1*'9 All Base Data'!$AB$10/10))*IF('9 All Base Data'!$L1363="..C",0,'9 All Base Data'!L1363/'9 All Base Data'!$L$2022)</f>
        <v>3.5010668527325518E-3</v>
      </c>
      <c r="M1363" s="178">
        <f>IF('9 All Base Data'!$R1363="","",IF('9 All Base Data'!$R1363=0,0,('9 All Base Data'!$R1363*Basecase_Pop_2006)/(1+(1/(BaseCase_CardiacHA_All*('9 All Base Data'!$W1363*Basecase_PM10)/10)))))</f>
        <v>0.26344702209224208</v>
      </c>
      <c r="N1363" s="178">
        <f>IF('9 All Base Data'!$S1363="","",IF('9 All Base Data'!$S1363=0,0,('9 All Base Data'!S1363*Basecase_Pop_2006)/(1+(1/(BaseCase_RespHA_All*('9 All Base Data'!$W1363*Basecase_PM10)/10)))))</f>
        <v>0.17160033980265305</v>
      </c>
      <c r="O1363" s="178">
        <f>IF('9 All Base Data'!$T1363="","",IF('9 All Base Data'!$T1363=0,0,('9 All Base Data'!$T1363*Basecase_Pop_2006)/(1+(1/(BaseCase_RespHA_Child_1_4*('9 All Base Data'!$W1363*Basecase_PM10)/10)))))</f>
        <v>2.5887479174676403E-2</v>
      </c>
      <c r="P1363" s="179">
        <f>IF('9 All Base Data'!$U1363="","",IF('9 All Base Data'!$U1363=0,0,('9 All Base Data'!$U1363*Basecase_Pop_2006)/(1+(1/(BaseCase_RespHA_Child_5_14*('9 All Base Data'!$W1363*Basecase_PM10)/10)))))</f>
        <v>1.9045823118989252E-2</v>
      </c>
      <c r="Q1363" s="156">
        <f>IF('7 Base case Results'!$G1363="..C",0,BaseCase_RADs_All*'7 Base case Results'!$G1363*('9 All Base Data'!$V1363*Basecase_PM10)/10)</f>
        <v>2644.0991999999997</v>
      </c>
      <c r="R1363" s="189">
        <f t="shared" si="210"/>
        <v>0.14700776823783659</v>
      </c>
      <c r="S1363" s="178">
        <f t="shared" si="211"/>
        <v>0</v>
      </c>
      <c r="T1363" s="179">
        <f t="shared" si="212"/>
        <v>1.2463797995727884E-2</v>
      </c>
      <c r="U1363" s="178">
        <f t="shared" si="213"/>
        <v>1.6728885902857372E-3</v>
      </c>
      <c r="V1363" s="178">
        <f t="shared" si="214"/>
        <v>7.7820754100503152E-4</v>
      </c>
      <c r="W1363" s="178">
        <f t="shared" si="215"/>
        <v>1.1739971805715748E-4</v>
      </c>
      <c r="X1363" s="179">
        <f t="shared" si="216"/>
        <v>8.6372807844616267E-5</v>
      </c>
      <c r="Y1363" s="179">
        <f t="shared" si="217"/>
        <v>0.16393415039999998</v>
      </c>
      <c r="Z1363" s="186">
        <f t="shared" si="218"/>
        <v>0.32585681276485523</v>
      </c>
      <c r="AA1363" s="156">
        <f>$J1363*'9 All Base Data'!$Y1363</f>
        <v>2.7132192228111685E-2</v>
      </c>
      <c r="AB1363" s="156">
        <f>$K1363*'9 All Base Data'!$Y1363</f>
        <v>0</v>
      </c>
      <c r="AC1363" s="178">
        <f>$L1363*'9 All Base Data'!$Y1363</f>
        <v>2.3003557374283328E-3</v>
      </c>
      <c r="AD1363" s="178">
        <f>IF($M1363="","",$M1363*'9 All Base Data'!$Y1363)</f>
        <v>0.17309634299193777</v>
      </c>
      <c r="AE1363" s="178">
        <f>IF($N1363="","",$N1363*'9 All Base Data'!$Y1363)</f>
        <v>0.11274901131967588</v>
      </c>
      <c r="AF1363" s="178">
        <f>IF($O1363="","",$O1363*'9 All Base Data'!$Y1363)</f>
        <v>1.7009218547353582E-2</v>
      </c>
      <c r="AG1363" s="178">
        <f>IF($P1363="","",$P1363*'9 All Base Data'!$Y1363)</f>
        <v>1.2513947984631343E-2</v>
      </c>
      <c r="AH1363" s="167">
        <f>$Q1363*'9 All Base Data'!$Y1363</f>
        <v>1737.2900949613199</v>
      </c>
      <c r="AI1363" s="178">
        <f>$R1363*'9 All Base Data'!$Y1363</f>
        <v>9.6590604332077584E-2</v>
      </c>
      <c r="AJ1363" s="178">
        <f>$S1363*'9 All Base Data'!$Y1363</f>
        <v>0</v>
      </c>
      <c r="AK1363" s="178">
        <f>$T1363*'9 All Base Data'!$Y1363</f>
        <v>8.189266425244866E-3</v>
      </c>
      <c r="AL1363" s="178">
        <f>IF($U1363="","",$U1363*'9 All Base Data'!$Y1363)</f>
        <v>1.0991617779988047E-3</v>
      </c>
      <c r="AM1363" s="178">
        <f>IF($V1363="","",$V1363*'9 All Base Data'!$Y1363)</f>
        <v>5.113167663347301E-4</v>
      </c>
      <c r="AN1363" s="178">
        <f>IF($W1363="","",$W1363*'9 All Base Data'!$Y1363)</f>
        <v>7.7136806112248487E-5</v>
      </c>
      <c r="AO1363" s="178">
        <f>IF($X1363="","",$X1363*'9 All Base Data'!$Y1363)</f>
        <v>5.6750754110303144E-5</v>
      </c>
      <c r="AP1363" s="178">
        <f>$Y1363*'9 All Base Data'!$Y1363</f>
        <v>0.10771198588760184</v>
      </c>
      <c r="AQ1363" s="179">
        <f t="shared" si="219"/>
        <v>0.21410233518925781</v>
      </c>
    </row>
    <row r="1364" spans="1:43" x14ac:dyDescent="0.25">
      <c r="A1364" s="124">
        <v>581717</v>
      </c>
      <c r="B1364" s="125" t="s">
        <v>1403</v>
      </c>
      <c r="C1364" s="126" t="s">
        <v>1396</v>
      </c>
      <c r="D1364" s="101" t="s">
        <v>2115</v>
      </c>
      <c r="E1364" s="142"/>
      <c r="F1364" s="191" t="str">
        <f>IF('9 All Base Data'!G1364="Rural Centre","Rural",IF('9 All Base Data'!G1364="Rural (Incl.some Off Shore Islands)","Rural",IF('9 All Base Data'!G1364="Inlet-in TA but not in Urban Area","Rural",IF('9 All Base Data'!G1364="Rural (Incl.some Off Shore Islands)","Rural",IF('9 All Base Data'!G1364="Inlet-not in TA","Rural",IF('9 All Base Data'!G1364="Inland Water not in Urban Area","Rural",IF('9 All Base Data'!G1364="Oceanic-in Region but not in TA","Rural",'9 All Base Data'!G1364)))))))</f>
        <v>Nelson</v>
      </c>
      <c r="G1364" s="177">
        <f>IF('9 All Base Data'!I1364="..C","..C",'9 All Base Data'!I1364*Basecase_Pop_2006)</f>
        <v>687</v>
      </c>
      <c r="H1364" s="177">
        <f>IF('9 All Base Data'!J1364="..C","..C",'9 All Base Data'!J1364*Basecase_Pop_2006)</f>
        <v>435</v>
      </c>
      <c r="I1364" s="191">
        <f>IF('9 All Base Data'!L1364="..C","..C",'9 All Base Data'!L1364*Basecase_Pop_2006)</f>
        <v>3</v>
      </c>
      <c r="J1364" s="156">
        <f>IF('9 All Base Data'!$P1364=0,0,('9 All Base Data'!$P1364*Basecase_Pop_2006)/(1+(1/(BaseCase_Mort_AllAdults_30*('9 All Base Data'!$W1364*Basecase_PM10)/10))))</f>
        <v>1.090342679127726</v>
      </c>
      <c r="K1364" s="156">
        <f>IF('9 All Base Data'!$Q1364=0,0,('9 All Base Data'!$Q1364*Basecase_Pop_2006)/(1+(1/(BaseCase_Mort_Maori_30*('9 All Base Data'!$W1364*Basecase_PM10)/10))))</f>
        <v>0</v>
      </c>
      <c r="L1364" s="179">
        <f>133/(1+1/(BaseCase_Mort_Child_0_1*'9 All Base Data'!$AB$10/10))*IF('9 All Base Data'!$L1364="..C",0,'9 All Base Data'!L1364/'9 All Base Data'!$L$2022)</f>
        <v>4.3763335659156898E-4</v>
      </c>
      <c r="M1364" s="178">
        <f>IF('9 All Base Data'!$R1364="","",IF('9 All Base Data'!$R1364=0,0,('9 All Base Data'!$R1364*Basecase_Pop_2006)/(1+(1/(BaseCase_CardiacHA_All*('9 All Base Data'!$W1364*Basecase_PM10)/10)))))</f>
        <v>1.9880715705765408E-2</v>
      </c>
      <c r="N1364" s="178">
        <f>IF('9 All Base Data'!$S1364="","",IF('9 All Base Data'!$S1364=0,0,('9 All Base Data'!S1364*Basecase_Pop_2006)/(1+(1/(BaseCase_RespHA_All*('9 All Base Data'!$W1364*Basecase_PM10)/10)))))</f>
        <v>2.3102310231023104E-2</v>
      </c>
      <c r="O1364" s="178">
        <f>IF('9 All Base Data'!$T1364="","",IF('9 All Base Data'!$T1364=0,0,('9 All Base Data'!$T1364*Basecase_Pop_2006)/(1+(1/(BaseCase_RespHA_Child_1_4*('9 All Base Data'!$W1364*Basecase_PM10)/10)))))</f>
        <v>0</v>
      </c>
      <c r="P1364" s="179">
        <f>IF('9 All Base Data'!$U1364="","",IF('9 All Base Data'!$U1364=0,0,('9 All Base Data'!$U1364*Basecase_Pop_2006)/(1+(1/(BaseCase_RespHA_Child_5_14*('9 All Base Data'!$W1364*Basecase_PM10)/10)))))</f>
        <v>1.9417475728155338E-2</v>
      </c>
      <c r="Q1364" s="156">
        <f>IF('7 Base case Results'!$G1364="..C",0,BaseCase_RADs_All*'7 Base case Results'!$G1364*('9 All Base Data'!$V1364*Basecase_PM10)/10)</f>
        <v>370.98</v>
      </c>
      <c r="R1364" s="189">
        <f t="shared" si="210"/>
        <v>3.8816199376947047</v>
      </c>
      <c r="S1364" s="178">
        <f t="shared" si="211"/>
        <v>0</v>
      </c>
      <c r="T1364" s="179">
        <f t="shared" si="212"/>
        <v>1.5579747494659855E-3</v>
      </c>
      <c r="U1364" s="178">
        <f t="shared" si="213"/>
        <v>1.2624254473161034E-4</v>
      </c>
      <c r="V1364" s="178">
        <f t="shared" si="214"/>
        <v>1.0476897689768979E-4</v>
      </c>
      <c r="W1364" s="178">
        <f t="shared" si="215"/>
        <v>0</v>
      </c>
      <c r="X1364" s="179">
        <f t="shared" si="216"/>
        <v>8.805825242718445E-5</v>
      </c>
      <c r="Y1364" s="179">
        <f t="shared" si="217"/>
        <v>2.3000760000000002E-2</v>
      </c>
      <c r="Z1364" s="186">
        <f t="shared" si="218"/>
        <v>3.9064096839658</v>
      </c>
      <c r="AA1364" s="156">
        <f>$J1364*'9 All Base Data'!$Y1364</f>
        <v>0.29703333184599617</v>
      </c>
      <c r="AB1364" s="156">
        <f>$K1364*'9 All Base Data'!$Y1364</f>
        <v>0</v>
      </c>
      <c r="AC1364" s="178">
        <f>$L1364*'9 All Base Data'!$Y1364</f>
        <v>1.1922095367241244E-4</v>
      </c>
      <c r="AD1364" s="178">
        <f>IF($M1364="","",$M1364*'9 All Base Data'!$Y1364)</f>
        <v>5.4159443068767261E-3</v>
      </c>
      <c r="AE1364" s="178">
        <f>IF($N1364="","",$N1364*'9 All Base Data'!$Y1364)</f>
        <v>6.2935775262418997E-3</v>
      </c>
      <c r="AF1364" s="178">
        <f>IF($O1364="","",$O1364*'9 All Base Data'!$Y1364)</f>
        <v>0</v>
      </c>
      <c r="AG1364" s="178">
        <f>IF($P1364="","",$P1364*'9 All Base Data'!$Y1364)</f>
        <v>5.2897475463281416E-3</v>
      </c>
      <c r="AH1364" s="167">
        <f>$Q1364*'9 All Base Data'!$Y1364</f>
        <v>101.06311305394594</v>
      </c>
      <c r="AI1364" s="178">
        <f>$R1364*'9 All Base Data'!$Y1364</f>
        <v>1.0574386613717466</v>
      </c>
      <c r="AJ1364" s="178">
        <f>$S1364*'9 All Base Data'!$Y1364</f>
        <v>0</v>
      </c>
      <c r="AK1364" s="178">
        <f>$T1364*'9 All Base Data'!$Y1364</f>
        <v>4.2442659507378831E-4</v>
      </c>
      <c r="AL1364" s="178">
        <f>IF($U1364="","",$U1364*'9 All Base Data'!$Y1364)</f>
        <v>3.4391246348667211E-5</v>
      </c>
      <c r="AM1364" s="178">
        <f>IF($V1364="","",$V1364*'9 All Base Data'!$Y1364)</f>
        <v>2.8541374081507016E-5</v>
      </c>
      <c r="AN1364" s="178">
        <f>IF($W1364="","",$W1364*'9 All Base Data'!$Y1364)</f>
        <v>0</v>
      </c>
      <c r="AO1364" s="178">
        <f>IF($X1364="","",$X1364*'9 All Base Data'!$Y1364)</f>
        <v>2.3989005122598123E-5</v>
      </c>
      <c r="AP1364" s="178">
        <f>$Y1364*'9 All Base Data'!$Y1364</f>
        <v>6.2659130093446489E-3</v>
      </c>
      <c r="AQ1364" s="179">
        <f t="shared" si="219"/>
        <v>1.0641919335965953</v>
      </c>
    </row>
    <row r="1365" spans="1:43" x14ac:dyDescent="0.25">
      <c r="A1365" s="124">
        <v>581720</v>
      </c>
      <c r="B1365" s="125" t="s">
        <v>1404</v>
      </c>
      <c r="C1365" s="126" t="s">
        <v>1396</v>
      </c>
      <c r="D1365" s="101" t="s">
        <v>2115</v>
      </c>
      <c r="E1365" s="142"/>
      <c r="F1365" s="191" t="str">
        <f>IF('9 All Base Data'!G1365="Rural Centre","Rural",IF('9 All Base Data'!G1365="Rural (Incl.some Off Shore Islands)","Rural",IF('9 All Base Data'!G1365="Inlet-in TA but not in Urban Area","Rural",IF('9 All Base Data'!G1365="Rural (Incl.some Off Shore Islands)","Rural",IF('9 All Base Data'!G1365="Inlet-not in TA","Rural",IF('9 All Base Data'!G1365="Inland Water not in Urban Area","Rural",IF('9 All Base Data'!G1365="Oceanic-in Region but not in TA","Rural",'9 All Base Data'!G1365)))))))</f>
        <v>Nelson</v>
      </c>
      <c r="G1365" s="177">
        <f>IF('9 All Base Data'!I1365="..C","..C",'9 All Base Data'!I1365*Basecase_Pop_2006)</f>
        <v>1149</v>
      </c>
      <c r="H1365" s="177">
        <f>IF('9 All Base Data'!J1365="..C","..C",'9 All Base Data'!J1365*Basecase_Pop_2006)</f>
        <v>687</v>
      </c>
      <c r="I1365" s="191">
        <f>IF('9 All Base Data'!L1365="..C","..C",'9 All Base Data'!L1365*Basecase_Pop_2006)</f>
        <v>18</v>
      </c>
      <c r="J1365" s="156">
        <f>IF('9 All Base Data'!$P1365=0,0,('9 All Base Data'!$P1365*Basecase_Pop_2006)/(1+(1/(BaseCase_Mort_AllAdults_30*('9 All Base Data'!$W1365*Basecase_PM10)/10))))</f>
        <v>4.3613707165109032E-2</v>
      </c>
      <c r="K1365" s="156">
        <f>IF('9 All Base Data'!$Q1365=0,0,('9 All Base Data'!$Q1365*Basecase_Pop_2006)/(1+(1/(BaseCase_Mort_Maori_30*('9 All Base Data'!$W1365*Basecase_PM10)/10))))</f>
        <v>0</v>
      </c>
      <c r="L1365" s="179">
        <f>133/(1+1/(BaseCase_Mort_Child_0_1*'9 All Base Data'!$AB$10/10))*IF('9 All Base Data'!$L1365="..C",0,'9 All Base Data'!L1365/'9 All Base Data'!$L$2022)</f>
        <v>2.6258001395494139E-3</v>
      </c>
      <c r="M1365" s="178">
        <f>IF('9 All Base Data'!$R1365="","",IF('9 All Base Data'!$R1365=0,0,('9 All Base Data'!$R1365*Basecase_Pop_2006)/(1+(1/(BaseCase_CardiacHA_All*('9 All Base Data'!$W1365*Basecase_PM10)/10)))))</f>
        <v>5.168986083499006E-2</v>
      </c>
      <c r="N1365" s="178">
        <f>IF('9 All Base Data'!$S1365="","",IF('9 All Base Data'!$S1365=0,0,('9 All Base Data'!S1365*Basecase_Pop_2006)/(1+(1/(BaseCase_RespHA_All*('9 All Base Data'!$W1365*Basecase_PM10)/10)))))</f>
        <v>5.6105610561056111E-2</v>
      </c>
      <c r="O1365" s="178">
        <f>IF('9 All Base Data'!$T1365="","",IF('9 All Base Data'!$T1365=0,0,('9 All Base Data'!$T1365*Basecase_Pop_2006)/(1+(1/(BaseCase_RespHA_Child_1_4*('9 All Base Data'!$W1365*Basecase_PM10)/10)))))</f>
        <v>1.9607843137254902E-2</v>
      </c>
      <c r="P1365" s="179">
        <f>IF('9 All Base Data'!$U1365="","",IF('9 All Base Data'!$U1365=0,0,('9 All Base Data'!$U1365*Basecase_Pop_2006)/(1+(1/(BaseCase_RespHA_Child_5_14*('9 All Base Data'!$W1365*Basecase_PM10)/10)))))</f>
        <v>9.7087378640776691E-3</v>
      </c>
      <c r="Q1365" s="156">
        <f>IF('7 Base case Results'!$G1365="..C",0,BaseCase_RADs_All*'7 Base case Results'!$G1365*('9 All Base Data'!$V1365*Basecase_PM10)/10)</f>
        <v>620.46</v>
      </c>
      <c r="R1365" s="189">
        <f t="shared" si="210"/>
        <v>0.15526479750778815</v>
      </c>
      <c r="S1365" s="178">
        <f t="shared" si="211"/>
        <v>0</v>
      </c>
      <c r="T1365" s="179">
        <f t="shared" si="212"/>
        <v>9.3478484967959141E-3</v>
      </c>
      <c r="U1365" s="178">
        <f t="shared" si="213"/>
        <v>3.282306163021869E-4</v>
      </c>
      <c r="V1365" s="178">
        <f t="shared" si="214"/>
        <v>2.5443894389438947E-4</v>
      </c>
      <c r="W1365" s="178">
        <f t="shared" si="215"/>
        <v>8.8921568627450977E-5</v>
      </c>
      <c r="X1365" s="179">
        <f t="shared" si="216"/>
        <v>4.4029126213592225E-5</v>
      </c>
      <c r="Y1365" s="179">
        <f t="shared" si="217"/>
        <v>3.8468520000000006E-2</v>
      </c>
      <c r="Z1365" s="186">
        <f t="shared" si="218"/>
        <v>0.20366383556478065</v>
      </c>
      <c r="AA1365" s="156">
        <f>$J1365*'9 All Base Data'!$Y1365</f>
        <v>1.1881333273839846E-2</v>
      </c>
      <c r="AB1365" s="156">
        <f>$K1365*'9 All Base Data'!$Y1365</f>
        <v>0</v>
      </c>
      <c r="AC1365" s="178">
        <f>$L1365*'9 All Base Data'!$Y1365</f>
        <v>7.1532572203447469E-4</v>
      </c>
      <c r="AD1365" s="178">
        <f>IF($M1365="","",$M1365*'9 All Base Data'!$Y1365)</f>
        <v>1.4081455197879489E-2</v>
      </c>
      <c r="AE1365" s="178">
        <f>IF($N1365="","",$N1365*'9 All Base Data'!$Y1365)</f>
        <v>1.5284402563730327E-2</v>
      </c>
      <c r="AF1365" s="178">
        <f>IF($O1365="","",$O1365*'9 All Base Data'!$Y1365)</f>
        <v>5.3416078163901828E-3</v>
      </c>
      <c r="AG1365" s="178">
        <f>IF($P1365="","",$P1365*'9 All Base Data'!$Y1365)</f>
        <v>2.6448737731640708E-3</v>
      </c>
      <c r="AH1365" s="167">
        <f>$Q1365*'9 All Base Data'!$Y1365</f>
        <v>169.02695327363011</v>
      </c>
      <c r="AI1365" s="178">
        <f>$R1365*'9 All Base Data'!$Y1365</f>
        <v>4.2297546454869848E-2</v>
      </c>
      <c r="AJ1365" s="178">
        <f>$S1365*'9 All Base Data'!$Y1365</f>
        <v>0</v>
      </c>
      <c r="AK1365" s="178">
        <f>$T1365*'9 All Base Data'!$Y1365</f>
        <v>2.5465595704427303E-3</v>
      </c>
      <c r="AL1365" s="178">
        <f>IF($U1365="","",$U1365*'9 All Base Data'!$Y1365)</f>
        <v>8.941724050653476E-5</v>
      </c>
      <c r="AM1365" s="178">
        <f>IF($V1365="","",$V1365*'9 All Base Data'!$Y1365)</f>
        <v>6.931476562651704E-5</v>
      </c>
      <c r="AN1365" s="178">
        <f>IF($W1365="","",$W1365*'9 All Base Data'!$Y1365)</f>
        <v>2.422419144732948E-5</v>
      </c>
      <c r="AO1365" s="178">
        <f>IF($X1365="","",$X1365*'9 All Base Data'!$Y1365)</f>
        <v>1.1994502561299061E-5</v>
      </c>
      <c r="AP1365" s="178">
        <f>$Y1365*'9 All Base Data'!$Y1365</f>
        <v>1.0479671102965068E-2</v>
      </c>
      <c r="AQ1365" s="179">
        <f t="shared" si="219"/>
        <v>5.5482509134410697E-2</v>
      </c>
    </row>
    <row r="1366" spans="1:43" x14ac:dyDescent="0.25">
      <c r="A1366" s="124">
        <v>581721</v>
      </c>
      <c r="B1366" s="125" t="s">
        <v>1405</v>
      </c>
      <c r="C1366" s="126" t="s">
        <v>1399</v>
      </c>
      <c r="D1366" s="101" t="s">
        <v>2116</v>
      </c>
      <c r="E1366" s="142"/>
      <c r="F1366" s="191" t="str">
        <f>IF('9 All Base Data'!G1366="Rural Centre","Rural",IF('9 All Base Data'!G1366="Rural (Incl.some Off Shore Islands)","Rural",IF('9 All Base Data'!G1366="Inlet-in TA but not in Urban Area","Rural",IF('9 All Base Data'!G1366="Rural (Incl.some Off Shore Islands)","Rural",IF('9 All Base Data'!G1366="Inlet-not in TA","Rural",IF('9 All Base Data'!G1366="Inland Water not in Urban Area","Rural",IF('9 All Base Data'!G1366="Oceanic-in Region but not in TA","Rural",'9 All Base Data'!G1366)))))))</f>
        <v>Nelson</v>
      </c>
      <c r="G1366" s="177" t="str">
        <f>IF('9 All Base Data'!I1366="..C","..C",'9 All Base Data'!I1366*Basecase_Pop_2006)</f>
        <v>..C</v>
      </c>
      <c r="H1366" s="177" t="str">
        <f>IF('9 All Base Data'!J1366="..C","..C",'9 All Base Data'!J1366*Basecase_Pop_2006)</f>
        <v>..C</v>
      </c>
      <c r="I1366" s="191" t="str">
        <f>IF('9 All Base Data'!L1366="..C","..C",'9 All Base Data'!L1366*Basecase_Pop_2006)</f>
        <v>..C</v>
      </c>
      <c r="J1366" s="156">
        <f>IF('9 All Base Data'!$P1366=0,0,('9 All Base Data'!$P1366*Basecase_Pop_2006)/(1+(1/(BaseCase_Mort_AllAdults_30*('9 All Base Data'!$W1366*Basecase_PM10)/10))))</f>
        <v>0</v>
      </c>
      <c r="K1366" s="156">
        <f>IF('9 All Base Data'!$Q1366=0,0,('9 All Base Data'!$Q1366*Basecase_Pop_2006)/(1+(1/(BaseCase_Mort_Maori_30*('9 All Base Data'!$W1366*Basecase_PM10)/10))))</f>
        <v>0</v>
      </c>
      <c r="L1366" s="179">
        <f>133/(1+1/(BaseCase_Mort_Child_0_1*'9 All Base Data'!$AB$10/10))*IF('9 All Base Data'!$L1366="..C",0,'9 All Base Data'!L1366/'9 All Base Data'!$L$2022)</f>
        <v>0</v>
      </c>
      <c r="M1366" s="178">
        <f>IF('9 All Base Data'!$R1366="","",IF('9 All Base Data'!$R1366=0,0,('9 All Base Data'!$R1366*Basecase_Pop_2006)/(1+(1/(BaseCase_CardiacHA_All*('9 All Base Data'!$W1366*Basecase_PM10)/10)))))</f>
        <v>0</v>
      </c>
      <c r="N1366" s="178">
        <f>IF('9 All Base Data'!$S1366="","",IF('9 All Base Data'!$S1366=0,0,('9 All Base Data'!S1366*Basecase_Pop_2006)/(1+(1/(BaseCase_RespHA_All*('9 All Base Data'!$W1366*Basecase_PM10)/10)))))</f>
        <v>0</v>
      </c>
      <c r="O1366" s="178">
        <f>IF('9 All Base Data'!$T1366="","",IF('9 All Base Data'!$T1366=0,0,('9 All Base Data'!$T1366*Basecase_Pop_2006)/(1+(1/(BaseCase_RespHA_Child_1_4*('9 All Base Data'!$W1366*Basecase_PM10)/10)))))</f>
        <v>0</v>
      </c>
      <c r="P1366" s="179">
        <f>IF('9 All Base Data'!$U1366="","",IF('9 All Base Data'!$U1366=0,0,('9 All Base Data'!$U1366*Basecase_Pop_2006)/(1+(1/(BaseCase_RespHA_Child_5_14*('9 All Base Data'!$W1366*Basecase_PM10)/10)))))</f>
        <v>0</v>
      </c>
      <c r="Q1366" s="156">
        <f>IF('7 Base case Results'!$G1366="..C",0,BaseCase_RADs_All*'7 Base case Results'!$G1366*('9 All Base Data'!$V1366*Basecase_PM10)/10)</f>
        <v>0</v>
      </c>
      <c r="R1366" s="189">
        <f t="shared" si="210"/>
        <v>0</v>
      </c>
      <c r="S1366" s="178">
        <f t="shared" si="211"/>
        <v>0</v>
      </c>
      <c r="T1366" s="179">
        <f t="shared" si="212"/>
        <v>0</v>
      </c>
      <c r="U1366" s="178">
        <f t="shared" si="213"/>
        <v>0</v>
      </c>
      <c r="V1366" s="178">
        <f t="shared" si="214"/>
        <v>0</v>
      </c>
      <c r="W1366" s="178">
        <f t="shared" si="215"/>
        <v>0</v>
      </c>
      <c r="X1366" s="179">
        <f t="shared" si="216"/>
        <v>0</v>
      </c>
      <c r="Y1366" s="179">
        <f t="shared" si="217"/>
        <v>0</v>
      </c>
      <c r="Z1366" s="186">
        <f t="shared" si="218"/>
        <v>0</v>
      </c>
      <c r="AA1366" s="156">
        <f>$J1366*'9 All Base Data'!$Y1366</f>
        <v>0</v>
      </c>
      <c r="AB1366" s="156">
        <f>$K1366*'9 All Base Data'!$Y1366</f>
        <v>0</v>
      </c>
      <c r="AC1366" s="178">
        <f>$L1366*'9 All Base Data'!$Y1366</f>
        <v>0</v>
      </c>
      <c r="AD1366" s="178">
        <f>IF($M1366="","",$M1366*'9 All Base Data'!$Y1366)</f>
        <v>0</v>
      </c>
      <c r="AE1366" s="178">
        <f>IF($N1366="","",$N1366*'9 All Base Data'!$Y1366)</f>
        <v>0</v>
      </c>
      <c r="AF1366" s="178">
        <f>IF($O1366="","",$O1366*'9 All Base Data'!$Y1366)</f>
        <v>0</v>
      </c>
      <c r="AG1366" s="178">
        <f>IF($P1366="","",$P1366*'9 All Base Data'!$Y1366)</f>
        <v>0</v>
      </c>
      <c r="AH1366" s="167">
        <f>$Q1366*'9 All Base Data'!$Y1366</f>
        <v>0</v>
      </c>
      <c r="AI1366" s="178">
        <f>$R1366*'9 All Base Data'!$Y1366</f>
        <v>0</v>
      </c>
      <c r="AJ1366" s="178">
        <f>$S1366*'9 All Base Data'!$Y1366</f>
        <v>0</v>
      </c>
      <c r="AK1366" s="178">
        <f>$T1366*'9 All Base Data'!$Y1366</f>
        <v>0</v>
      </c>
      <c r="AL1366" s="178">
        <f>IF($U1366="","",$U1366*'9 All Base Data'!$Y1366)</f>
        <v>0</v>
      </c>
      <c r="AM1366" s="178">
        <f>IF($V1366="","",$V1366*'9 All Base Data'!$Y1366)</f>
        <v>0</v>
      </c>
      <c r="AN1366" s="178">
        <f>IF($W1366="","",$W1366*'9 All Base Data'!$Y1366)</f>
        <v>0</v>
      </c>
      <c r="AO1366" s="178">
        <f>IF($X1366="","",$X1366*'9 All Base Data'!$Y1366)</f>
        <v>0</v>
      </c>
      <c r="AP1366" s="178">
        <f>$Y1366*'9 All Base Data'!$Y1366</f>
        <v>0</v>
      </c>
      <c r="AQ1366" s="179">
        <f t="shared" si="219"/>
        <v>0</v>
      </c>
    </row>
    <row r="1367" spans="1:43" x14ac:dyDescent="0.25">
      <c r="A1367" s="124">
        <v>581722</v>
      </c>
      <c r="B1367" s="125" t="s">
        <v>1406</v>
      </c>
      <c r="C1367" s="126" t="s">
        <v>1399</v>
      </c>
      <c r="D1367" s="101" t="s">
        <v>2116</v>
      </c>
      <c r="E1367" s="142"/>
      <c r="F1367" s="191" t="str">
        <f>IF('9 All Base Data'!G1367="Rural Centre","Rural",IF('9 All Base Data'!G1367="Rural (Incl.some Off Shore Islands)","Rural",IF('9 All Base Data'!G1367="Inlet-in TA but not in Urban Area","Rural",IF('9 All Base Data'!G1367="Rural (Incl.some Off Shore Islands)","Rural",IF('9 All Base Data'!G1367="Inlet-not in TA","Rural",IF('9 All Base Data'!G1367="Inland Water not in Urban Area","Rural",IF('9 All Base Data'!G1367="Oceanic-in Region but not in TA","Rural",'9 All Base Data'!G1367)))))))</f>
        <v>Rural</v>
      </c>
      <c r="G1367" s="177" t="str">
        <f>IF('9 All Base Data'!I1367="..C","..C",'9 All Base Data'!I1367*Basecase_Pop_2006)</f>
        <v>..C</v>
      </c>
      <c r="H1367" s="177" t="str">
        <f>IF('9 All Base Data'!J1367="..C","..C",'9 All Base Data'!J1367*Basecase_Pop_2006)</f>
        <v>..C</v>
      </c>
      <c r="I1367" s="191" t="str">
        <f>IF('9 All Base Data'!L1367="..C","..C",'9 All Base Data'!L1367*Basecase_Pop_2006)</f>
        <v>..C</v>
      </c>
      <c r="J1367" s="156">
        <f>IF('9 All Base Data'!$P1367=0,0,('9 All Base Data'!$P1367*Basecase_Pop_2006)/(1+(1/(BaseCase_Mort_AllAdults_30*('9 All Base Data'!$W1367*Basecase_PM10)/10))))</f>
        <v>0</v>
      </c>
      <c r="K1367" s="156">
        <f>IF('9 All Base Data'!$Q1367=0,0,('9 All Base Data'!$Q1367*Basecase_Pop_2006)/(1+(1/(BaseCase_Mort_Maori_30*('9 All Base Data'!$W1367*Basecase_PM10)/10))))</f>
        <v>0</v>
      </c>
      <c r="L1367" s="179">
        <f>133/(1+1/(BaseCase_Mort_Child_0_1*'9 All Base Data'!$AB$10/10))*IF('9 All Base Data'!$L1367="..C",0,'9 All Base Data'!L1367/'9 All Base Data'!$L$2022)</f>
        <v>0</v>
      </c>
      <c r="M1367" s="178">
        <f>IF('9 All Base Data'!$R1367="","",IF('9 All Base Data'!$R1367=0,0,('9 All Base Data'!$R1367*Basecase_Pop_2006)/(1+(1/(BaseCase_CardiacHA_All*('9 All Base Data'!$W1367*Basecase_PM10)/10)))))</f>
        <v>0</v>
      </c>
      <c r="N1367" s="178">
        <f>IF('9 All Base Data'!$S1367="","",IF('9 All Base Data'!$S1367=0,0,('9 All Base Data'!S1367*Basecase_Pop_2006)/(1+(1/(BaseCase_RespHA_All*('9 All Base Data'!$W1367*Basecase_PM10)/10)))))</f>
        <v>0</v>
      </c>
      <c r="O1367" s="178">
        <f>IF('9 All Base Data'!$T1367="","",IF('9 All Base Data'!$T1367=0,0,('9 All Base Data'!$T1367*Basecase_Pop_2006)/(1+(1/(BaseCase_RespHA_Child_1_4*('9 All Base Data'!$W1367*Basecase_PM10)/10)))))</f>
        <v>0</v>
      </c>
      <c r="P1367" s="179">
        <f>IF('9 All Base Data'!$U1367="","",IF('9 All Base Data'!$U1367=0,0,('9 All Base Data'!$U1367*Basecase_Pop_2006)/(1+(1/(BaseCase_RespHA_Child_5_14*('9 All Base Data'!$W1367*Basecase_PM10)/10)))))</f>
        <v>0</v>
      </c>
      <c r="Q1367" s="156">
        <f>IF('7 Base case Results'!$G1367="..C",0,BaseCase_RADs_All*'7 Base case Results'!$G1367*('9 All Base Data'!$V1367*Basecase_PM10)/10)</f>
        <v>0</v>
      </c>
      <c r="R1367" s="189">
        <f t="shared" si="210"/>
        <v>0</v>
      </c>
      <c r="S1367" s="178">
        <f t="shared" si="211"/>
        <v>0</v>
      </c>
      <c r="T1367" s="179">
        <f t="shared" si="212"/>
        <v>0</v>
      </c>
      <c r="U1367" s="178">
        <f t="shared" si="213"/>
        <v>0</v>
      </c>
      <c r="V1367" s="178">
        <f t="shared" si="214"/>
        <v>0</v>
      </c>
      <c r="W1367" s="178">
        <f t="shared" si="215"/>
        <v>0</v>
      </c>
      <c r="X1367" s="179">
        <f t="shared" si="216"/>
        <v>0</v>
      </c>
      <c r="Y1367" s="179">
        <f t="shared" si="217"/>
        <v>0</v>
      </c>
      <c r="Z1367" s="186">
        <f t="shared" si="218"/>
        <v>0</v>
      </c>
      <c r="AA1367" s="156">
        <f>$J1367*'9 All Base Data'!$Y1367</f>
        <v>0</v>
      </c>
      <c r="AB1367" s="156">
        <f>$K1367*'9 All Base Data'!$Y1367</f>
        <v>0</v>
      </c>
      <c r="AC1367" s="178">
        <f>$L1367*'9 All Base Data'!$Y1367</f>
        <v>0</v>
      </c>
      <c r="AD1367" s="178">
        <f>IF($M1367="","",$M1367*'9 All Base Data'!$Y1367)</f>
        <v>0</v>
      </c>
      <c r="AE1367" s="178">
        <f>IF($N1367="","",$N1367*'9 All Base Data'!$Y1367)</f>
        <v>0</v>
      </c>
      <c r="AF1367" s="178">
        <f>IF($O1367="","",$O1367*'9 All Base Data'!$Y1367)</f>
        <v>0</v>
      </c>
      <c r="AG1367" s="178">
        <f>IF($P1367="","",$P1367*'9 All Base Data'!$Y1367)</f>
        <v>0</v>
      </c>
      <c r="AH1367" s="167">
        <f>$Q1367*'9 All Base Data'!$Y1367</f>
        <v>0</v>
      </c>
      <c r="AI1367" s="178">
        <f>$R1367*'9 All Base Data'!$Y1367</f>
        <v>0</v>
      </c>
      <c r="AJ1367" s="178">
        <f>$S1367*'9 All Base Data'!$Y1367</f>
        <v>0</v>
      </c>
      <c r="AK1367" s="178">
        <f>$T1367*'9 All Base Data'!$Y1367</f>
        <v>0</v>
      </c>
      <c r="AL1367" s="178">
        <f>IF($U1367="","",$U1367*'9 All Base Data'!$Y1367)</f>
        <v>0</v>
      </c>
      <c r="AM1367" s="178">
        <f>IF($V1367="","",$V1367*'9 All Base Data'!$Y1367)</f>
        <v>0</v>
      </c>
      <c r="AN1367" s="178">
        <f>IF($W1367="","",$W1367*'9 All Base Data'!$Y1367)</f>
        <v>0</v>
      </c>
      <c r="AO1367" s="178">
        <f>IF($X1367="","",$X1367*'9 All Base Data'!$Y1367)</f>
        <v>0</v>
      </c>
      <c r="AP1367" s="178">
        <f>$Y1367*'9 All Base Data'!$Y1367</f>
        <v>0</v>
      </c>
      <c r="AQ1367" s="179">
        <f t="shared" si="219"/>
        <v>0</v>
      </c>
    </row>
    <row r="1368" spans="1:43" x14ac:dyDescent="0.25">
      <c r="A1368" s="124">
        <v>581723</v>
      </c>
      <c r="B1368" s="125" t="s">
        <v>1407</v>
      </c>
      <c r="C1368" s="126" t="s">
        <v>1399</v>
      </c>
      <c r="D1368" s="101" t="s">
        <v>2116</v>
      </c>
      <c r="E1368" s="142"/>
      <c r="F1368" s="191" t="str">
        <f>IF('9 All Base Data'!G1368="Rural Centre","Rural",IF('9 All Base Data'!G1368="Rural (Incl.some Off Shore Islands)","Rural",IF('9 All Base Data'!G1368="Inlet-in TA but not in Urban Area","Rural",IF('9 All Base Data'!G1368="Rural (Incl.some Off Shore Islands)","Rural",IF('9 All Base Data'!G1368="Inlet-not in TA","Rural",IF('9 All Base Data'!G1368="Inland Water not in Urban Area","Rural",IF('9 All Base Data'!G1368="Oceanic-in Region but not in TA","Rural",'9 All Base Data'!G1368)))))))</f>
        <v>Nelson</v>
      </c>
      <c r="G1368" s="177">
        <f>IF('9 All Base Data'!I1368="..C","..C",'9 All Base Data'!I1368*Basecase_Pop_2006)</f>
        <v>1926</v>
      </c>
      <c r="H1368" s="177">
        <f>IF('9 All Base Data'!J1368="..C","..C",'9 All Base Data'!J1368*Basecase_Pop_2006)</f>
        <v>1392</v>
      </c>
      <c r="I1368" s="191">
        <f>IF('9 All Base Data'!L1368="..C","..C",'9 All Base Data'!L1368*Basecase_Pop_2006)</f>
        <v>3</v>
      </c>
      <c r="J1368" s="156">
        <f>IF('9 All Base Data'!$P1368=0,0,('9 All Base Data'!$P1368*Basecase_Pop_2006)/(1+(1/(BaseCase_Mort_AllAdults_30*('9 All Base Data'!$W1368*Basecase_PM10)/10))))</f>
        <v>0.57812043689036874</v>
      </c>
      <c r="K1368" s="156">
        <f>IF('9 All Base Data'!$Q1368=0,0,('9 All Base Data'!$Q1368*Basecase_Pop_2006)/(1+(1/(BaseCase_Mort_Maori_30*('9 All Base Data'!$W1368*Basecase_PM10)/10))))</f>
        <v>0</v>
      </c>
      <c r="L1368" s="179">
        <f>133/(1+1/(BaseCase_Mort_Child_0_1*'9 All Base Data'!$AB$10/10))*IF('9 All Base Data'!$L1368="..C",0,'9 All Base Data'!L1368/'9 All Base Data'!$L$2022)</f>
        <v>4.3763335659156898E-4</v>
      </c>
      <c r="M1368" s="178">
        <f>IF('9 All Base Data'!$R1368="","",IF('9 All Base Data'!$R1368=0,0,('9 All Base Data'!$R1368*Basecase_Pop_2006)/(1+(1/(BaseCase_CardiacHA_All*('9 All Base Data'!$W1368*Basecase_PM10)/10)))))</f>
        <v>0.43907837015373674</v>
      </c>
      <c r="N1368" s="178">
        <f>IF('9 All Base Data'!$S1368="","",IF('9 All Base Data'!$S1368=0,0,('9 All Base Data'!S1368*Basecase_Pop_2006)/(1+(1/(BaseCase_RespHA_All*('9 All Base Data'!$W1368*Basecase_PM10)/10)))))</f>
        <v>0.35640070574397176</v>
      </c>
      <c r="O1368" s="178">
        <f>IF('9 All Base Data'!$T1368="","",IF('9 All Base Data'!$T1368=0,0,('9 All Base Data'!$T1368*Basecase_Pop_2006)/(1+(1/(BaseCase_RespHA_Child_1_4*('9 All Base Data'!$W1368*Basecase_PM10)/10)))))</f>
        <v>3.8831218762014612E-2</v>
      </c>
      <c r="P1368" s="179">
        <f>IF('9 All Base Data'!$U1368="","",IF('9 All Base Data'!$U1368=0,0,('9 All Base Data'!$U1368*Basecase_Pop_2006)/(1+(1/(BaseCase_RespHA_Child_5_14*('9 All Base Data'!$W1368*Basecase_PM10)/10)))))</f>
        <v>0.19045823118989255</v>
      </c>
      <c r="Q1368" s="156">
        <f>IF('7 Base case Results'!$G1368="..C",0,BaseCase_RADs_All*'7 Base case Results'!$G1368*('9 All Base Data'!$V1368*Basecase_PM10)/10)</f>
        <v>2100.8807999999999</v>
      </c>
      <c r="R1368" s="189">
        <f t="shared" si="210"/>
        <v>2.0581087553297128</v>
      </c>
      <c r="S1368" s="178">
        <f t="shared" si="211"/>
        <v>0</v>
      </c>
      <c r="T1368" s="179">
        <f t="shared" si="212"/>
        <v>1.5579747494659855E-3</v>
      </c>
      <c r="U1368" s="178">
        <f t="shared" si="213"/>
        <v>2.7881476504762279E-3</v>
      </c>
      <c r="V1368" s="178">
        <f t="shared" si="214"/>
        <v>1.6162772005489118E-3</v>
      </c>
      <c r="W1368" s="178">
        <f t="shared" si="215"/>
        <v>1.7609957708573625E-4</v>
      </c>
      <c r="X1368" s="179">
        <f t="shared" si="216"/>
        <v>8.6372807844616267E-4</v>
      </c>
      <c r="Y1368" s="179">
        <f t="shared" si="217"/>
        <v>0.13025460959999999</v>
      </c>
      <c r="Z1368" s="186">
        <f t="shared" si="218"/>
        <v>2.1943257645302041</v>
      </c>
      <c r="AA1368" s="156">
        <f>$J1368*'9 All Base Data'!$Y1368</f>
        <v>0.37985069119356363</v>
      </c>
      <c r="AB1368" s="156">
        <f>$K1368*'9 All Base Data'!$Y1368</f>
        <v>0</v>
      </c>
      <c r="AC1368" s="178">
        <f>$L1368*'9 All Base Data'!$Y1368</f>
        <v>2.875444671785416E-4</v>
      </c>
      <c r="AD1368" s="178">
        <f>IF($M1368="","",$M1368*'9 All Base Data'!$Y1368)</f>
        <v>0.28849390498656291</v>
      </c>
      <c r="AE1368" s="178">
        <f>IF($N1368="","",$N1368*'9 All Base Data'!$Y1368)</f>
        <v>0.23417102351009608</v>
      </c>
      <c r="AF1368" s="178">
        <f>IF($O1368="","",$O1368*'9 All Base Data'!$Y1368)</f>
        <v>2.5513827821030378E-2</v>
      </c>
      <c r="AG1368" s="178">
        <f>IF($P1368="","",$P1368*'9 All Base Data'!$Y1368)</f>
        <v>0.12513947984631343</v>
      </c>
      <c r="AH1368" s="167">
        <f>$Q1368*'9 All Base Data'!$Y1368</f>
        <v>1380.37158535293</v>
      </c>
      <c r="AI1368" s="178">
        <f>$R1368*'9 All Base Data'!$Y1368</f>
        <v>1.3522684606490865</v>
      </c>
      <c r="AJ1368" s="178">
        <f>$S1368*'9 All Base Data'!$Y1368</f>
        <v>0</v>
      </c>
      <c r="AK1368" s="178">
        <f>$T1368*'9 All Base Data'!$Y1368</f>
        <v>1.0236583031556082E-3</v>
      </c>
      <c r="AL1368" s="178">
        <f>IF($U1368="","",$U1368*'9 All Base Data'!$Y1368)</f>
        <v>1.8319362966646741E-3</v>
      </c>
      <c r="AM1368" s="178">
        <f>IF($V1368="","",$V1368*'9 All Base Data'!$Y1368)</f>
        <v>1.0619655916182856E-3</v>
      </c>
      <c r="AN1368" s="178">
        <f>IF($W1368="","",$W1368*'9 All Base Data'!$Y1368)</f>
        <v>1.1570520916837274E-4</v>
      </c>
      <c r="AO1368" s="178">
        <f>IF($X1368="","",$X1368*'9 All Base Data'!$Y1368)</f>
        <v>5.6750754110303139E-4</v>
      </c>
      <c r="AP1368" s="178">
        <f>$Y1368*'9 All Base Data'!$Y1368</f>
        <v>8.5583038291881658E-2</v>
      </c>
      <c r="AQ1368" s="179">
        <f t="shared" si="219"/>
        <v>1.4417690591324066</v>
      </c>
    </row>
    <row r="1369" spans="1:43" x14ac:dyDescent="0.25">
      <c r="A1369" s="124">
        <v>581724</v>
      </c>
      <c r="B1369" s="125" t="s">
        <v>1408</v>
      </c>
      <c r="C1369" s="126" t="s">
        <v>1396</v>
      </c>
      <c r="D1369" s="101" t="s">
        <v>2115</v>
      </c>
      <c r="E1369" s="142"/>
      <c r="F1369" s="191" t="str">
        <f>IF('9 All Base Data'!G1369="Rural Centre","Rural",IF('9 All Base Data'!G1369="Rural (Incl.some Off Shore Islands)","Rural",IF('9 All Base Data'!G1369="Inlet-in TA but not in Urban Area","Rural",IF('9 All Base Data'!G1369="Rural (Incl.some Off Shore Islands)","Rural",IF('9 All Base Data'!G1369="Inlet-not in TA","Rural",IF('9 All Base Data'!G1369="Inland Water not in Urban Area","Rural",IF('9 All Base Data'!G1369="Oceanic-in Region but not in TA","Rural",'9 All Base Data'!G1369)))))))</f>
        <v>Nelson</v>
      </c>
      <c r="G1369" s="177">
        <f>IF('9 All Base Data'!I1369="..C","..C",'9 All Base Data'!I1369*Basecase_Pop_2006)</f>
        <v>90</v>
      </c>
      <c r="H1369" s="177">
        <f>IF('9 All Base Data'!J1369="..C","..C",'9 All Base Data'!J1369*Basecase_Pop_2006)</f>
        <v>66</v>
      </c>
      <c r="I1369" s="191" t="str">
        <f>IF('9 All Base Data'!L1369="..C","..C",'9 All Base Data'!L1369*Basecase_Pop_2006)</f>
        <v>..C</v>
      </c>
      <c r="J1369" s="156">
        <f>IF('9 All Base Data'!$P1369=0,0,('9 All Base Data'!$P1369*Basecase_Pop_2006)/(1+(1/(BaseCase_Mort_AllAdults_30*('9 All Base Data'!$W1369*Basecase_PM10)/10))))</f>
        <v>0</v>
      </c>
      <c r="K1369" s="156">
        <f>IF('9 All Base Data'!$Q1369=0,0,('9 All Base Data'!$Q1369*Basecase_Pop_2006)/(1+(1/(BaseCase_Mort_Maori_30*('9 All Base Data'!$W1369*Basecase_PM10)/10))))</f>
        <v>0</v>
      </c>
      <c r="L1369" s="179">
        <f>133/(1+1/(BaseCase_Mort_Child_0_1*'9 All Base Data'!$AB$10/10))*IF('9 All Base Data'!$L1369="..C",0,'9 All Base Data'!L1369/'9 All Base Data'!$L$2022)</f>
        <v>0</v>
      </c>
      <c r="M1369" s="178">
        <f>IF('9 All Base Data'!$R1369="","",IF('9 All Base Data'!$R1369=0,0,('9 All Base Data'!$R1369*Basecase_Pop_2006)/(1+(1/(BaseCase_CardiacHA_All*('9 All Base Data'!$W1369*Basecase_PM10)/10)))))</f>
        <v>0</v>
      </c>
      <c r="N1369" s="178">
        <f>IF('9 All Base Data'!$S1369="","",IF('9 All Base Data'!$S1369=0,0,('9 All Base Data'!S1369*Basecase_Pop_2006)/(1+(1/(BaseCase_RespHA_All*('9 All Base Data'!$W1369*Basecase_PM10)/10)))))</f>
        <v>0</v>
      </c>
      <c r="O1369" s="178">
        <f>IF('9 All Base Data'!$T1369="","",IF('9 All Base Data'!$T1369=0,0,('9 All Base Data'!$T1369*Basecase_Pop_2006)/(1+(1/(BaseCase_RespHA_Child_1_4*('9 All Base Data'!$W1369*Basecase_PM10)/10)))))</f>
        <v>0</v>
      </c>
      <c r="P1369" s="179">
        <f>IF('9 All Base Data'!$U1369="","",IF('9 All Base Data'!$U1369=0,0,('9 All Base Data'!$U1369*Basecase_Pop_2006)/(1+(1/(BaseCase_RespHA_Child_5_14*('9 All Base Data'!$W1369*Basecase_PM10)/10)))))</f>
        <v>0</v>
      </c>
      <c r="Q1369" s="156">
        <f>IF('7 Base case Results'!$G1369="..C",0,BaseCase_RADs_All*'7 Base case Results'!$G1369*('9 All Base Data'!$V1369*Basecase_PM10)/10)</f>
        <v>48.6</v>
      </c>
      <c r="R1369" s="189">
        <f t="shared" si="210"/>
        <v>0</v>
      </c>
      <c r="S1369" s="178">
        <f t="shared" si="211"/>
        <v>0</v>
      </c>
      <c r="T1369" s="179">
        <f t="shared" si="212"/>
        <v>0</v>
      </c>
      <c r="U1369" s="178">
        <f t="shared" si="213"/>
        <v>0</v>
      </c>
      <c r="V1369" s="178">
        <f t="shared" si="214"/>
        <v>0</v>
      </c>
      <c r="W1369" s="178">
        <f t="shared" si="215"/>
        <v>0</v>
      </c>
      <c r="X1369" s="179">
        <f t="shared" si="216"/>
        <v>0</v>
      </c>
      <c r="Y1369" s="179">
        <f t="shared" si="217"/>
        <v>3.0132000000000002E-3</v>
      </c>
      <c r="Z1369" s="186">
        <f t="shared" si="218"/>
        <v>3.0132000000000002E-3</v>
      </c>
      <c r="AA1369" s="156">
        <f>$J1369*'9 All Base Data'!$Y1369</f>
        <v>0</v>
      </c>
      <c r="AB1369" s="156">
        <f>$K1369*'9 All Base Data'!$Y1369</f>
        <v>0</v>
      </c>
      <c r="AC1369" s="178">
        <f>$L1369*'9 All Base Data'!$Y1369</f>
        <v>0</v>
      </c>
      <c r="AD1369" s="178">
        <f>IF($M1369="","",$M1369*'9 All Base Data'!$Y1369)</f>
        <v>0</v>
      </c>
      <c r="AE1369" s="178">
        <f>IF($N1369="","",$N1369*'9 All Base Data'!$Y1369)</f>
        <v>0</v>
      </c>
      <c r="AF1369" s="178">
        <f>IF($O1369="","",$O1369*'9 All Base Data'!$Y1369)</f>
        <v>0</v>
      </c>
      <c r="AG1369" s="178">
        <f>IF($P1369="","",$P1369*'9 All Base Data'!$Y1369)</f>
        <v>0</v>
      </c>
      <c r="AH1369" s="167">
        <f>$Q1369*'9 All Base Data'!$Y1369</f>
        <v>13.239709133704707</v>
      </c>
      <c r="AI1369" s="178">
        <f>$R1369*'9 All Base Data'!$Y1369</f>
        <v>0</v>
      </c>
      <c r="AJ1369" s="178">
        <f>$S1369*'9 All Base Data'!$Y1369</f>
        <v>0</v>
      </c>
      <c r="AK1369" s="178">
        <f>$T1369*'9 All Base Data'!$Y1369</f>
        <v>0</v>
      </c>
      <c r="AL1369" s="178">
        <f>IF($U1369="","",$U1369*'9 All Base Data'!$Y1369)</f>
        <v>0</v>
      </c>
      <c r="AM1369" s="178">
        <f>IF($V1369="","",$V1369*'9 All Base Data'!$Y1369)</f>
        <v>0</v>
      </c>
      <c r="AN1369" s="178">
        <f>IF($W1369="","",$W1369*'9 All Base Data'!$Y1369)</f>
        <v>0</v>
      </c>
      <c r="AO1369" s="178">
        <f>IF($X1369="","",$X1369*'9 All Base Data'!$Y1369)</f>
        <v>0</v>
      </c>
      <c r="AP1369" s="178">
        <f>$Y1369*'9 All Base Data'!$Y1369</f>
        <v>8.2086196628969191E-4</v>
      </c>
      <c r="AQ1369" s="179">
        <f t="shared" si="219"/>
        <v>8.2086196628969191E-4</v>
      </c>
    </row>
    <row r="1370" spans="1:43" x14ac:dyDescent="0.25">
      <c r="A1370" s="124">
        <v>581725</v>
      </c>
      <c r="B1370" s="125" t="s">
        <v>1409</v>
      </c>
      <c r="C1370" s="126" t="s">
        <v>1396</v>
      </c>
      <c r="D1370" s="101" t="s">
        <v>2115</v>
      </c>
      <c r="E1370" s="142"/>
      <c r="F1370" s="191" t="str">
        <f>IF('9 All Base Data'!G1370="Rural Centre","Rural",IF('9 All Base Data'!G1370="Rural (Incl.some Off Shore Islands)","Rural",IF('9 All Base Data'!G1370="Inlet-in TA but not in Urban Area","Rural",IF('9 All Base Data'!G1370="Rural (Incl.some Off Shore Islands)","Rural",IF('9 All Base Data'!G1370="Inlet-not in TA","Rural",IF('9 All Base Data'!G1370="Inland Water not in Urban Area","Rural",IF('9 All Base Data'!G1370="Oceanic-in Region but not in TA","Rural",'9 All Base Data'!G1370)))))))</f>
        <v>Nelson</v>
      </c>
      <c r="G1370" s="177" t="str">
        <f>IF('9 All Base Data'!I1370="..C","..C",'9 All Base Data'!I1370*Basecase_Pop_2006)</f>
        <v>..C</v>
      </c>
      <c r="H1370" s="177" t="str">
        <f>IF('9 All Base Data'!J1370="..C","..C",'9 All Base Data'!J1370*Basecase_Pop_2006)</f>
        <v>..C</v>
      </c>
      <c r="I1370" s="191" t="str">
        <f>IF('9 All Base Data'!L1370="..C","..C",'9 All Base Data'!L1370*Basecase_Pop_2006)</f>
        <v>..C</v>
      </c>
      <c r="J1370" s="156">
        <f>IF('9 All Base Data'!$P1370=0,0,('9 All Base Data'!$P1370*Basecase_Pop_2006)/(1+(1/(BaseCase_Mort_AllAdults_30*('9 All Base Data'!$W1370*Basecase_PM10)/10))))</f>
        <v>0</v>
      </c>
      <c r="K1370" s="156">
        <f>IF('9 All Base Data'!$Q1370=0,0,('9 All Base Data'!$Q1370*Basecase_Pop_2006)/(1+(1/(BaseCase_Mort_Maori_30*('9 All Base Data'!$W1370*Basecase_PM10)/10))))</f>
        <v>0</v>
      </c>
      <c r="L1370" s="179">
        <f>133/(1+1/(BaseCase_Mort_Child_0_1*'9 All Base Data'!$AB$10/10))*IF('9 All Base Data'!$L1370="..C",0,'9 All Base Data'!L1370/'9 All Base Data'!$L$2022)</f>
        <v>0</v>
      </c>
      <c r="M1370" s="178">
        <f>IF('9 All Base Data'!$R1370="","",IF('9 All Base Data'!$R1370=0,0,('9 All Base Data'!$R1370*Basecase_Pop_2006)/(1+(1/(BaseCase_CardiacHA_All*('9 All Base Data'!$W1370*Basecase_PM10)/10)))))</f>
        <v>0</v>
      </c>
      <c r="N1370" s="178">
        <f>IF('9 All Base Data'!$S1370="","",IF('9 All Base Data'!$S1370=0,0,('9 All Base Data'!S1370*Basecase_Pop_2006)/(1+(1/(BaseCase_RespHA_All*('9 All Base Data'!$W1370*Basecase_PM10)/10)))))</f>
        <v>0</v>
      </c>
      <c r="O1370" s="178">
        <f>IF('9 All Base Data'!$T1370="","",IF('9 All Base Data'!$T1370=0,0,('9 All Base Data'!$T1370*Basecase_Pop_2006)/(1+(1/(BaseCase_RespHA_Child_1_4*('9 All Base Data'!$W1370*Basecase_PM10)/10)))))</f>
        <v>0</v>
      </c>
      <c r="P1370" s="179">
        <f>IF('9 All Base Data'!$U1370="","",IF('9 All Base Data'!$U1370=0,0,('9 All Base Data'!$U1370*Basecase_Pop_2006)/(1+(1/(BaseCase_RespHA_Child_5_14*('9 All Base Data'!$W1370*Basecase_PM10)/10)))))</f>
        <v>0</v>
      </c>
      <c r="Q1370" s="156">
        <f>IF('7 Base case Results'!$G1370="..C",0,BaseCase_RADs_All*'7 Base case Results'!$G1370*('9 All Base Data'!$V1370*Basecase_PM10)/10)</f>
        <v>0</v>
      </c>
      <c r="R1370" s="189">
        <f t="shared" si="210"/>
        <v>0</v>
      </c>
      <c r="S1370" s="178">
        <f t="shared" si="211"/>
        <v>0</v>
      </c>
      <c r="T1370" s="179">
        <f t="shared" si="212"/>
        <v>0</v>
      </c>
      <c r="U1370" s="178">
        <f t="shared" si="213"/>
        <v>0</v>
      </c>
      <c r="V1370" s="178">
        <f t="shared" si="214"/>
        <v>0</v>
      </c>
      <c r="W1370" s="178">
        <f t="shared" si="215"/>
        <v>0</v>
      </c>
      <c r="X1370" s="179">
        <f t="shared" si="216"/>
        <v>0</v>
      </c>
      <c r="Y1370" s="179">
        <f t="shared" si="217"/>
        <v>0</v>
      </c>
      <c r="Z1370" s="186">
        <f t="shared" si="218"/>
        <v>0</v>
      </c>
      <c r="AA1370" s="156">
        <f>$J1370*'9 All Base Data'!$Y1370</f>
        <v>0</v>
      </c>
      <c r="AB1370" s="156">
        <f>$K1370*'9 All Base Data'!$Y1370</f>
        <v>0</v>
      </c>
      <c r="AC1370" s="178">
        <f>$L1370*'9 All Base Data'!$Y1370</f>
        <v>0</v>
      </c>
      <c r="AD1370" s="178">
        <f>IF($M1370="","",$M1370*'9 All Base Data'!$Y1370)</f>
        <v>0</v>
      </c>
      <c r="AE1370" s="178">
        <f>IF($N1370="","",$N1370*'9 All Base Data'!$Y1370)</f>
        <v>0</v>
      </c>
      <c r="AF1370" s="178">
        <f>IF($O1370="","",$O1370*'9 All Base Data'!$Y1370)</f>
        <v>0</v>
      </c>
      <c r="AG1370" s="178">
        <f>IF($P1370="","",$P1370*'9 All Base Data'!$Y1370)</f>
        <v>0</v>
      </c>
      <c r="AH1370" s="167">
        <f>$Q1370*'9 All Base Data'!$Y1370</f>
        <v>0</v>
      </c>
      <c r="AI1370" s="178">
        <f>$R1370*'9 All Base Data'!$Y1370</f>
        <v>0</v>
      </c>
      <c r="AJ1370" s="178">
        <f>$S1370*'9 All Base Data'!$Y1370</f>
        <v>0</v>
      </c>
      <c r="AK1370" s="178">
        <f>$T1370*'9 All Base Data'!$Y1370</f>
        <v>0</v>
      </c>
      <c r="AL1370" s="178">
        <f>IF($U1370="","",$U1370*'9 All Base Data'!$Y1370)</f>
        <v>0</v>
      </c>
      <c r="AM1370" s="178">
        <f>IF($V1370="","",$V1370*'9 All Base Data'!$Y1370)</f>
        <v>0</v>
      </c>
      <c r="AN1370" s="178">
        <f>IF($W1370="","",$W1370*'9 All Base Data'!$Y1370)</f>
        <v>0</v>
      </c>
      <c r="AO1370" s="178">
        <f>IF($X1370="","",$X1370*'9 All Base Data'!$Y1370)</f>
        <v>0</v>
      </c>
      <c r="AP1370" s="178">
        <f>$Y1370*'9 All Base Data'!$Y1370</f>
        <v>0</v>
      </c>
      <c r="AQ1370" s="179">
        <f t="shared" si="219"/>
        <v>0</v>
      </c>
    </row>
    <row r="1371" spans="1:43" x14ac:dyDescent="0.25">
      <c r="A1371" s="124">
        <v>581726</v>
      </c>
      <c r="B1371" s="125" t="s">
        <v>1410</v>
      </c>
      <c r="C1371" s="126" t="s">
        <v>1396</v>
      </c>
      <c r="D1371" s="101" t="s">
        <v>2115</v>
      </c>
      <c r="E1371" s="142"/>
      <c r="F1371" s="191" t="str">
        <f>IF('9 All Base Data'!G1371="Rural Centre","Rural",IF('9 All Base Data'!G1371="Rural (Incl.some Off Shore Islands)","Rural",IF('9 All Base Data'!G1371="Inlet-in TA but not in Urban Area","Rural",IF('9 All Base Data'!G1371="Rural (Incl.some Off Shore Islands)","Rural",IF('9 All Base Data'!G1371="Inlet-not in TA","Rural",IF('9 All Base Data'!G1371="Inland Water not in Urban Area","Rural",IF('9 All Base Data'!G1371="Oceanic-in Region but not in TA","Rural",'9 All Base Data'!G1371)))))))</f>
        <v>Nelson</v>
      </c>
      <c r="G1371" s="177">
        <f>IF('9 All Base Data'!I1371="..C","..C",'9 All Base Data'!I1371*Basecase_Pop_2006)</f>
        <v>804</v>
      </c>
      <c r="H1371" s="177">
        <f>IF('9 All Base Data'!J1371="..C","..C",'9 All Base Data'!J1371*Basecase_Pop_2006)</f>
        <v>504</v>
      </c>
      <c r="I1371" s="191">
        <f>IF('9 All Base Data'!L1371="..C","..C",'9 All Base Data'!L1371*Basecase_Pop_2006)</f>
        <v>12</v>
      </c>
      <c r="J1371" s="156">
        <f>IF('9 All Base Data'!$P1371=0,0,('9 All Base Data'!$P1371*Basecase_Pop_2006)/(1+(1/(BaseCase_Mort_AllAdults_30*('9 All Base Data'!$W1371*Basecase_PM10)/10))))</f>
        <v>1.2952274715622787</v>
      </c>
      <c r="K1371" s="156">
        <f>IF('9 All Base Data'!$Q1371=0,0,('9 All Base Data'!$Q1371*Basecase_Pop_2006)/(1+(1/(BaseCase_Mort_Maori_30*('9 All Base Data'!$W1371*Basecase_PM10)/10))))</f>
        <v>5.8539519563129763E-2</v>
      </c>
      <c r="L1371" s="179">
        <f>133/(1+1/(BaseCase_Mort_Child_0_1*'9 All Base Data'!$AB$10/10))*IF('9 All Base Data'!$L1371="..C",0,'9 All Base Data'!L1371/'9 All Base Data'!$L$2022)</f>
        <v>1.7505334263662759E-3</v>
      </c>
      <c r="M1371" s="178">
        <f>IF('9 All Base Data'!$R1371="","",IF('9 All Base Data'!$R1371=0,0,('9 All Base Data'!$R1371*Basecase_Pop_2006)/(1+(1/(BaseCase_CardiacHA_All*('9 All Base Data'!$W1371*Basecase_PM10)/10)))))</f>
        <v>0</v>
      </c>
      <c r="N1371" s="178">
        <f>IF('9 All Base Data'!$S1371="","",IF('9 All Base Data'!$S1371=0,0,('9 All Base Data'!S1371*Basecase_Pop_2006)/(1+(1/(BaseCase_RespHA_All*('9 All Base Data'!$W1371*Basecase_PM10)/10)))))</f>
        <v>0</v>
      </c>
      <c r="O1371" s="178">
        <f>IF('9 All Base Data'!$T1371="","",IF('9 All Base Data'!$T1371=0,0,('9 All Base Data'!$T1371*Basecase_Pop_2006)/(1+(1/(BaseCase_RespHA_Child_1_4*('9 All Base Data'!$W1371*Basecase_PM10)/10)))))</f>
        <v>0</v>
      </c>
      <c r="P1371" s="179">
        <f>IF('9 All Base Data'!$U1371="","",IF('9 All Base Data'!$U1371=0,0,('9 All Base Data'!$U1371*Basecase_Pop_2006)/(1+(1/(BaseCase_RespHA_Child_5_14*('9 All Base Data'!$W1371*Basecase_PM10)/10)))))</f>
        <v>0</v>
      </c>
      <c r="Q1371" s="156">
        <f>IF('7 Base case Results'!$G1371="..C",0,BaseCase_RADs_All*'7 Base case Results'!$G1371*('9 All Base Data'!$V1371*Basecase_PM10)/10)</f>
        <v>462.44705193367554</v>
      </c>
      <c r="R1371" s="189">
        <f t="shared" si="210"/>
        <v>4.611009798761712</v>
      </c>
      <c r="S1371" s="178">
        <f t="shared" si="211"/>
        <v>0.20840068964474198</v>
      </c>
      <c r="T1371" s="179">
        <f t="shared" si="212"/>
        <v>6.2318989978639421E-3</v>
      </c>
      <c r="U1371" s="178">
        <f t="shared" si="213"/>
        <v>0</v>
      </c>
      <c r="V1371" s="178">
        <f t="shared" si="214"/>
        <v>0</v>
      </c>
      <c r="W1371" s="178">
        <f t="shared" si="215"/>
        <v>0</v>
      </c>
      <c r="X1371" s="179">
        <f t="shared" si="216"/>
        <v>0</v>
      </c>
      <c r="Y1371" s="179">
        <f t="shared" si="217"/>
        <v>2.8671717219887885E-2</v>
      </c>
      <c r="Z1371" s="186">
        <f t="shared" si="218"/>
        <v>4.6459134149794643</v>
      </c>
      <c r="AA1371" s="156">
        <f>$J1371*'9 All Base Data'!$Y1371</f>
        <v>0.41049208083483485</v>
      </c>
      <c r="AB1371" s="156">
        <f>$K1371*'9 All Base Data'!$Y1371</f>
        <v>1.8552732801101045E-2</v>
      </c>
      <c r="AC1371" s="178">
        <f>$L1371*'9 All Base Data'!$Y1371</f>
        <v>5.5479066383087763E-4</v>
      </c>
      <c r="AD1371" s="178">
        <f>IF($M1371="","",$M1371*'9 All Base Data'!$Y1371)</f>
        <v>0</v>
      </c>
      <c r="AE1371" s="178">
        <f>IF($N1371="","",$N1371*'9 All Base Data'!$Y1371)</f>
        <v>0</v>
      </c>
      <c r="AF1371" s="178">
        <f>IF($O1371="","",$O1371*'9 All Base Data'!$Y1371)</f>
        <v>0</v>
      </c>
      <c r="AG1371" s="178">
        <f>IF($P1371="","",$P1371*'9 All Base Data'!$Y1371)</f>
        <v>0</v>
      </c>
      <c r="AH1371" s="167">
        <f>$Q1371*'9 All Base Data'!$Y1371</f>
        <v>146.56178686143758</v>
      </c>
      <c r="AI1371" s="178">
        <f>$R1371*'9 All Base Data'!$Y1371</f>
        <v>1.461351807772012</v>
      </c>
      <c r="AJ1371" s="178">
        <f>$S1371*'9 All Base Data'!$Y1371</f>
        <v>6.6047728771919723E-2</v>
      </c>
      <c r="AK1371" s="178">
        <f>$T1371*'9 All Base Data'!$Y1371</f>
        <v>1.9750547632379242E-3</v>
      </c>
      <c r="AL1371" s="178">
        <f>IF($U1371="","",$U1371*'9 All Base Data'!$Y1371)</f>
        <v>0</v>
      </c>
      <c r="AM1371" s="178">
        <f>IF($V1371="","",$V1371*'9 All Base Data'!$Y1371)</f>
        <v>0</v>
      </c>
      <c r="AN1371" s="178">
        <f>IF($W1371="","",$W1371*'9 All Base Data'!$Y1371)</f>
        <v>0</v>
      </c>
      <c r="AO1371" s="178">
        <f>IF($X1371="","",$X1371*'9 All Base Data'!$Y1371)</f>
        <v>0</v>
      </c>
      <c r="AP1371" s="178">
        <f>$Y1371*'9 All Base Data'!$Y1371</f>
        <v>9.0868307854091307E-3</v>
      </c>
      <c r="AQ1371" s="179">
        <f t="shared" si="219"/>
        <v>1.4724136933206591</v>
      </c>
    </row>
    <row r="1372" spans="1:43" x14ac:dyDescent="0.25">
      <c r="A1372" s="124">
        <v>581811</v>
      </c>
      <c r="B1372" s="125" t="s">
        <v>1411</v>
      </c>
      <c r="C1372" s="126" t="s">
        <v>1396</v>
      </c>
      <c r="D1372" s="101" t="s">
        <v>2115</v>
      </c>
      <c r="E1372" s="142"/>
      <c r="F1372" s="191" t="str">
        <f>IF('9 All Base Data'!G1372="Rural Centre","Rural",IF('9 All Base Data'!G1372="Rural (Incl.some Off Shore Islands)","Rural",IF('9 All Base Data'!G1372="Inlet-in TA but not in Urban Area","Rural",IF('9 All Base Data'!G1372="Rural (Incl.some Off Shore Islands)","Rural",IF('9 All Base Data'!G1372="Inlet-not in TA","Rural",IF('9 All Base Data'!G1372="Inland Water not in Urban Area","Rural",IF('9 All Base Data'!G1372="Oceanic-in Region but not in TA","Rural",'9 All Base Data'!G1372)))))))</f>
        <v>Rural</v>
      </c>
      <c r="G1372" s="177">
        <f>IF('9 All Base Data'!I1372="..C","..C",'9 All Base Data'!I1372*Basecase_Pop_2006)</f>
        <v>69</v>
      </c>
      <c r="H1372" s="177">
        <f>IF('9 All Base Data'!J1372="..C","..C",'9 All Base Data'!J1372*Basecase_Pop_2006)</f>
        <v>48</v>
      </c>
      <c r="I1372" s="191" t="str">
        <f>IF('9 All Base Data'!L1372="..C","..C",'9 All Base Data'!L1372*Basecase_Pop_2006)</f>
        <v>..C</v>
      </c>
      <c r="J1372" s="156">
        <f>IF('9 All Base Data'!$P1372=0,0,('9 All Base Data'!$P1372*Basecase_Pop_2006)/(1+(1/(BaseCase_Mort_AllAdults_30*('9 All Base Data'!$W1372*Basecase_PM10)/10))))</f>
        <v>1.7613982578606226E-2</v>
      </c>
      <c r="K1372" s="156">
        <f>IF('9 All Base Data'!$Q1372=0,0,('9 All Base Data'!$Q1372*Basecase_Pop_2006)/(1+(1/(BaseCase_Mort_Maori_30*('9 All Base Data'!$W1372*Basecase_PM10)/10))))</f>
        <v>0</v>
      </c>
      <c r="L1372" s="179">
        <f>133/(1+1/(BaseCase_Mort_Child_0_1*'9 All Base Data'!$AB$10/10))*IF('9 All Base Data'!$L1372="..C",0,'9 All Base Data'!L1372/'9 All Base Data'!$L$2022)</f>
        <v>0</v>
      </c>
      <c r="M1372" s="178">
        <f>IF('9 All Base Data'!$R1372="","",IF('9 All Base Data'!$R1372=0,0,('9 All Base Data'!$R1372*Basecase_Pop_2006)/(1+(1/(BaseCase_CardiacHA_All*('9 All Base Data'!$W1372*Basecase_PM10)/10)))))</f>
        <v>0</v>
      </c>
      <c r="N1372" s="178">
        <f>IF('9 All Base Data'!$S1372="","",IF('9 All Base Data'!$S1372=0,0,('9 All Base Data'!S1372*Basecase_Pop_2006)/(1+(1/(BaseCase_RespHA_All*('9 All Base Data'!$W1372*Basecase_PM10)/10)))))</f>
        <v>0</v>
      </c>
      <c r="O1372" s="178">
        <f>IF('9 All Base Data'!$T1372="","",IF('9 All Base Data'!$T1372=0,0,('9 All Base Data'!$T1372*Basecase_Pop_2006)/(1+(1/(BaseCase_RespHA_Child_1_4*('9 All Base Data'!$W1372*Basecase_PM10)/10)))))</f>
        <v>0</v>
      </c>
      <c r="P1372" s="179">
        <f>IF('9 All Base Data'!$U1372="","",IF('9 All Base Data'!$U1372=0,0,('9 All Base Data'!$U1372*Basecase_Pop_2006)/(1+(1/(BaseCase_RespHA_Child_5_14*('9 All Base Data'!$W1372*Basecase_PM10)/10)))))</f>
        <v>0</v>
      </c>
      <c r="Q1372" s="156">
        <f>IF('7 Base case Results'!$G1372="..C",0,BaseCase_RADs_All*'7 Base case Results'!$G1372*('9 All Base Data'!$V1372*Basecase_PM10)/10)</f>
        <v>19.79748</v>
      </c>
      <c r="R1372" s="189">
        <f t="shared" si="210"/>
        <v>6.2705777979838159E-2</v>
      </c>
      <c r="S1372" s="178">
        <f t="shared" si="211"/>
        <v>0</v>
      </c>
      <c r="T1372" s="179">
        <f t="shared" si="212"/>
        <v>0</v>
      </c>
      <c r="U1372" s="178">
        <f t="shared" si="213"/>
        <v>0</v>
      </c>
      <c r="V1372" s="178">
        <f t="shared" si="214"/>
        <v>0</v>
      </c>
      <c r="W1372" s="178">
        <f t="shared" si="215"/>
        <v>0</v>
      </c>
      <c r="X1372" s="179">
        <f t="shared" si="216"/>
        <v>0</v>
      </c>
      <c r="Y1372" s="179">
        <f t="shared" si="217"/>
        <v>1.2274437600000002E-3</v>
      </c>
      <c r="Z1372" s="186">
        <f t="shared" si="218"/>
        <v>6.3933221739838161E-2</v>
      </c>
      <c r="AA1372" s="156">
        <f>$J1372*'9 All Base Data'!$Y1372</f>
        <v>1.5342507836195178E-3</v>
      </c>
      <c r="AB1372" s="156">
        <f>$K1372*'9 All Base Data'!$Y1372</f>
        <v>0</v>
      </c>
      <c r="AC1372" s="178">
        <f>$L1372*'9 All Base Data'!$Y1372</f>
        <v>0</v>
      </c>
      <c r="AD1372" s="178">
        <f>IF($M1372="","",$M1372*'9 All Base Data'!$Y1372)</f>
        <v>0</v>
      </c>
      <c r="AE1372" s="178">
        <f>IF($N1372="","",$N1372*'9 All Base Data'!$Y1372)</f>
        <v>0</v>
      </c>
      <c r="AF1372" s="178">
        <f>IF($O1372="","",$O1372*'9 All Base Data'!$Y1372)</f>
        <v>0</v>
      </c>
      <c r="AG1372" s="178">
        <f>IF($P1372="","",$P1372*'9 All Base Data'!$Y1372)</f>
        <v>0</v>
      </c>
      <c r="AH1372" s="167">
        <f>$Q1372*'9 All Base Data'!$Y1372</f>
        <v>1.724442446115739</v>
      </c>
      <c r="AI1372" s="178">
        <f>$R1372*'9 All Base Data'!$Y1372</f>
        <v>5.4619327896854829E-3</v>
      </c>
      <c r="AJ1372" s="178">
        <f>$S1372*'9 All Base Data'!$Y1372</f>
        <v>0</v>
      </c>
      <c r="AK1372" s="178">
        <f>$T1372*'9 All Base Data'!$Y1372</f>
        <v>0</v>
      </c>
      <c r="AL1372" s="178">
        <f>IF($U1372="","",$U1372*'9 All Base Data'!$Y1372)</f>
        <v>0</v>
      </c>
      <c r="AM1372" s="178">
        <f>IF($V1372="","",$V1372*'9 All Base Data'!$Y1372)</f>
        <v>0</v>
      </c>
      <c r="AN1372" s="178">
        <f>IF($W1372="","",$W1372*'9 All Base Data'!$Y1372)</f>
        <v>0</v>
      </c>
      <c r="AO1372" s="178">
        <f>IF($X1372="","",$X1372*'9 All Base Data'!$Y1372)</f>
        <v>0</v>
      </c>
      <c r="AP1372" s="178">
        <f>$Y1372*'9 All Base Data'!$Y1372</f>
        <v>1.0691543165917583E-4</v>
      </c>
      <c r="AQ1372" s="179">
        <f t="shared" si="219"/>
        <v>5.5688482213446591E-3</v>
      </c>
    </row>
    <row r="1373" spans="1:43" x14ac:dyDescent="0.25">
      <c r="A1373" s="124">
        <v>581812</v>
      </c>
      <c r="B1373" s="125" t="s">
        <v>1412</v>
      </c>
      <c r="C1373" s="126" t="s">
        <v>1399</v>
      </c>
      <c r="D1373" s="101" t="s">
        <v>2116</v>
      </c>
      <c r="E1373" s="142"/>
      <c r="F1373" s="191" t="str">
        <f>IF('9 All Base Data'!G1373="Rural Centre","Rural",IF('9 All Base Data'!G1373="Rural (Incl.some Off Shore Islands)","Rural",IF('9 All Base Data'!G1373="Inlet-in TA but not in Urban Area","Rural",IF('9 All Base Data'!G1373="Rural (Incl.some Off Shore Islands)","Rural",IF('9 All Base Data'!G1373="Inlet-not in TA","Rural",IF('9 All Base Data'!G1373="Inland Water not in Urban Area","Rural",IF('9 All Base Data'!G1373="Oceanic-in Region but not in TA","Rural",'9 All Base Data'!G1373)))))))</f>
        <v>Rural</v>
      </c>
      <c r="G1373" s="177">
        <f>IF('9 All Base Data'!I1373="..C","..C",'9 All Base Data'!I1373*Basecase_Pop_2006)</f>
        <v>885</v>
      </c>
      <c r="H1373" s="177">
        <f>IF('9 All Base Data'!J1373="..C","..C",'9 All Base Data'!J1373*Basecase_Pop_2006)</f>
        <v>612</v>
      </c>
      <c r="I1373" s="191">
        <f>IF('9 All Base Data'!L1373="..C","..C",'9 All Base Data'!L1373*Basecase_Pop_2006)</f>
        <v>6</v>
      </c>
      <c r="J1373" s="156">
        <f>IF('9 All Base Data'!$P1373=0,0,('9 All Base Data'!$P1373*Basecase_Pop_2006)/(1+(1/(BaseCase_Mort_AllAdults_30*('9 All Base Data'!$W1373*Basecase_PM10)/10))))</f>
        <v>1.7613982578606226E-2</v>
      </c>
      <c r="K1373" s="156">
        <f>IF('9 All Base Data'!$Q1373=0,0,('9 All Base Data'!$Q1373*Basecase_Pop_2006)/(1+(1/(BaseCase_Mort_Maori_30*('9 All Base Data'!$W1373*Basecase_PM10)/10))))</f>
        <v>0</v>
      </c>
      <c r="L1373" s="179">
        <f>133/(1+1/(BaseCase_Mort_Child_0_1*'9 All Base Data'!$AB$10/10))*IF('9 All Base Data'!$L1373="..C",0,'9 All Base Data'!L1373/'9 All Base Data'!$L$2022)</f>
        <v>8.7526671318313796E-4</v>
      </c>
      <c r="M1373" s="178">
        <f>IF('9 All Base Data'!$R1373="","",IF('9 All Base Data'!$R1373=0,0,('9 All Base Data'!$R1373*Basecase_Pop_2006)/(1+(1/(BaseCase_CardiacHA_All*('9 All Base Data'!$W1373*Basecase_PM10)/10)))))</f>
        <v>7.9320688467747237E-3</v>
      </c>
      <c r="N1373" s="178">
        <f>IF('9 All Base Data'!$S1373="","",IF('9 All Base Data'!$S1373=0,0,('9 All Base Data'!S1373*Basecase_Pop_2006)/(1+(1/(BaseCase_RespHA_All*('9 All Base Data'!$W1373*Basecase_PM10)/10)))))</f>
        <v>1.3178302264286967E-2</v>
      </c>
      <c r="O1373" s="178">
        <f>IF('9 All Base Data'!$T1373="","",IF('9 All Base Data'!$T1373=0,0,('9 All Base Data'!$T1373*Basecase_Pop_2006)/(1+(1/(BaseCase_RespHA_Child_1_4*('9 All Base Data'!$W1373*Basecase_PM10)/10)))))</f>
        <v>1.0459935298016287E-2</v>
      </c>
      <c r="P1373" s="179">
        <f>IF('9 All Base Data'!$U1373="","",IF('9 All Base Data'!$U1373=0,0,('9 All Base Data'!$U1373*Basecase_Pop_2006)/(1+(1/(BaseCase_RespHA_Child_5_14*('9 All Base Data'!$W1373*Basecase_PM10)/10)))))</f>
        <v>0</v>
      </c>
      <c r="Q1373" s="156">
        <f>IF('7 Base case Results'!$G1373="..C",0,BaseCase_RADs_All*'7 Base case Results'!$G1373*('9 All Base Data'!$V1373*Basecase_PM10)/10)</f>
        <v>253.92420000000001</v>
      </c>
      <c r="R1373" s="189">
        <f t="shared" si="210"/>
        <v>6.2705777979838159E-2</v>
      </c>
      <c r="S1373" s="178">
        <f t="shared" si="211"/>
        <v>0</v>
      </c>
      <c r="T1373" s="179">
        <f t="shared" si="212"/>
        <v>3.1159494989319711E-3</v>
      </c>
      <c r="U1373" s="178">
        <f t="shared" si="213"/>
        <v>5.0368637177019497E-5</v>
      </c>
      <c r="V1373" s="178">
        <f t="shared" si="214"/>
        <v>5.9763600768541397E-5</v>
      </c>
      <c r="W1373" s="178">
        <f t="shared" si="215"/>
        <v>4.7435806576503865E-5</v>
      </c>
      <c r="X1373" s="179">
        <f t="shared" si="216"/>
        <v>0</v>
      </c>
      <c r="Y1373" s="179">
        <f t="shared" si="217"/>
        <v>1.57433004E-2</v>
      </c>
      <c r="Z1373" s="186">
        <f t="shared" si="218"/>
        <v>8.1675160116715689E-2</v>
      </c>
      <c r="AA1373" s="156">
        <f>$J1373*'9 All Base Data'!$Y1373</f>
        <v>3.1573061175360008E-3</v>
      </c>
      <c r="AB1373" s="156">
        <f>$K1373*'9 All Base Data'!$Y1373</f>
        <v>0</v>
      </c>
      <c r="AC1373" s="178">
        <f>$L1373*'9 All Base Data'!$Y1373</f>
        <v>1.5689154543420817E-4</v>
      </c>
      <c r="AD1373" s="178">
        <f>IF($M1373="","",$M1373*'9 All Base Data'!$Y1373)</f>
        <v>1.4218232238435806E-3</v>
      </c>
      <c r="AE1373" s="178">
        <f>IF($N1373="","",$N1373*'9 All Base Data'!$Y1373)</f>
        <v>2.3622104865885568E-3</v>
      </c>
      <c r="AF1373" s="178">
        <f>IF($O1373="","",$O1373*'9 All Base Data'!$Y1373)</f>
        <v>1.8749432479608381E-3</v>
      </c>
      <c r="AG1373" s="178">
        <f>IF($P1373="","",$P1373*'9 All Base Data'!$Y1373)</f>
        <v>0</v>
      </c>
      <c r="AH1373" s="167">
        <f>$Q1373*'9 All Base Data'!$Y1373</f>
        <v>45.515909106450017</v>
      </c>
      <c r="AI1373" s="178">
        <f>$R1373*'9 All Base Data'!$Y1373</f>
        <v>1.1240009778428163E-2</v>
      </c>
      <c r="AJ1373" s="178">
        <f>$S1373*'9 All Base Data'!$Y1373</f>
        <v>0</v>
      </c>
      <c r="AK1373" s="178">
        <f>$T1373*'9 All Base Data'!$Y1373</f>
        <v>5.5853390174578107E-4</v>
      </c>
      <c r="AL1373" s="178">
        <f>IF($U1373="","",$U1373*'9 All Base Data'!$Y1373)</f>
        <v>9.0285774714067363E-6</v>
      </c>
      <c r="AM1373" s="178">
        <f>IF($V1373="","",$V1373*'9 All Base Data'!$Y1373)</f>
        <v>1.0712624556679105E-5</v>
      </c>
      <c r="AN1373" s="178">
        <f>IF($W1373="","",$W1373*'9 All Base Data'!$Y1373)</f>
        <v>8.5028676295024021E-6</v>
      </c>
      <c r="AO1373" s="178">
        <f>IF($X1373="","",$X1373*'9 All Base Data'!$Y1373)</f>
        <v>0</v>
      </c>
      <c r="AP1373" s="178">
        <f>$Y1373*'9 All Base Data'!$Y1373</f>
        <v>2.8219863645999009E-3</v>
      </c>
      <c r="AQ1373" s="179">
        <f t="shared" si="219"/>
        <v>1.4640271246801929E-2</v>
      </c>
    </row>
    <row r="1374" spans="1:43" x14ac:dyDescent="0.25">
      <c r="A1374" s="124">
        <v>581822</v>
      </c>
      <c r="B1374" s="125" t="s">
        <v>1413</v>
      </c>
      <c r="C1374" s="126" t="s">
        <v>1396</v>
      </c>
      <c r="D1374" s="101" t="s">
        <v>2115</v>
      </c>
      <c r="E1374" s="142"/>
      <c r="F1374" s="191" t="str">
        <f>IF('9 All Base Data'!G1374="Rural Centre","Rural",IF('9 All Base Data'!G1374="Rural (Incl.some Off Shore Islands)","Rural",IF('9 All Base Data'!G1374="Inlet-in TA but not in Urban Area","Rural",IF('9 All Base Data'!G1374="Rural (Incl.some Off Shore Islands)","Rural",IF('9 All Base Data'!G1374="Inlet-not in TA","Rural",IF('9 All Base Data'!G1374="Inland Water not in Urban Area","Rural",IF('9 All Base Data'!G1374="Oceanic-in Region but not in TA","Rural",'9 All Base Data'!G1374)))))))</f>
        <v>Brightwater</v>
      </c>
      <c r="G1374" s="177">
        <f>IF('9 All Base Data'!I1374="..C","..C",'9 All Base Data'!I1374*Basecase_Pop_2006)</f>
        <v>1749</v>
      </c>
      <c r="H1374" s="177">
        <f>IF('9 All Base Data'!J1374="..C","..C",'9 All Base Data'!J1374*Basecase_Pop_2006)</f>
        <v>1056</v>
      </c>
      <c r="I1374" s="191">
        <f>IF('9 All Base Data'!L1374="..C","..C",'9 All Base Data'!L1374*Basecase_Pop_2006)</f>
        <v>27</v>
      </c>
      <c r="J1374" s="156">
        <f>IF('9 All Base Data'!$P1374=0,0,('9 All Base Data'!$P1374*Basecase_Pop_2006)/(1+(1/(BaseCase_Mort_AllAdults_30*('9 All Base Data'!$W1374*Basecase_PM10)/10))))</f>
        <v>9.8926098557032202E-2</v>
      </c>
      <c r="K1374" s="156">
        <f>IF('9 All Base Data'!$Q1374=0,0,('9 All Base Data'!$Q1374*Basecase_Pop_2006)/(1+(1/(BaseCase_Mort_Maori_30*('9 All Base Data'!$W1374*Basecase_PM10)/10))))</f>
        <v>0</v>
      </c>
      <c r="L1374" s="179">
        <f>133/(1+1/(BaseCase_Mort_Child_0_1*'9 All Base Data'!$AB$10/10))*IF('9 All Base Data'!$L1374="..C",0,'9 All Base Data'!L1374/'9 All Base Data'!$L$2022)</f>
        <v>3.9387002093241204E-3</v>
      </c>
      <c r="M1374" s="178">
        <f>IF('9 All Base Data'!$R1374="","",IF('9 All Base Data'!$R1374=0,0,('9 All Base Data'!$R1374*Basecase_Pop_2006)/(1+(1/(BaseCase_CardiacHA_All*('9 All Base Data'!$W1374*Basecase_PM10)/10)))))</f>
        <v>0.13986872648448945</v>
      </c>
      <c r="N1374" s="178">
        <f>IF('9 All Base Data'!$S1374="","",IF('9 All Base Data'!$S1374=0,0,('9 All Base Data'!S1374*Basecase_Pop_2006)/(1+(1/(BaseCase_RespHA_All*('9 All Base Data'!$W1374*Basecase_PM10)/10)))))</f>
        <v>0.13996449057076887</v>
      </c>
      <c r="O1374" s="178">
        <f>IF('9 All Base Data'!$T1374="","",IF('9 All Base Data'!$T1374=0,0,('9 All Base Data'!$T1374*Basecase_Pop_2006)/(1+(1/(BaseCase_RespHA_Child_1_4*('9 All Base Data'!$W1374*Basecase_PM10)/10)))))</f>
        <v>5.3128774567507836E-2</v>
      </c>
      <c r="P1374" s="179">
        <f>IF('9 All Base Data'!$U1374="","",IF('9 All Base Data'!$U1374=0,0,('9 All Base Data'!$U1374*Basecase_Pop_2006)/(1+(1/(BaseCase_RespHA_Child_5_14*('9 All Base Data'!$W1374*Basecase_PM10)/10)))))</f>
        <v>8.7770765410990041E-3</v>
      </c>
      <c r="Q1374" s="156">
        <f>IF('7 Base case Results'!$G1374="..C",0,BaseCase_RADs_All*'7 Base case Results'!$G1374*('9 All Base Data'!$V1374*Basecase_PM10)/10)</f>
        <v>851.37758981416243</v>
      </c>
      <c r="R1374" s="189">
        <f t="shared" si="210"/>
        <v>0.35217691086303465</v>
      </c>
      <c r="S1374" s="178">
        <f t="shared" si="211"/>
        <v>0</v>
      </c>
      <c r="T1374" s="179">
        <f t="shared" si="212"/>
        <v>1.4021772745193868E-2</v>
      </c>
      <c r="U1374" s="178">
        <f t="shared" si="213"/>
        <v>8.8816641317650789E-4</v>
      </c>
      <c r="V1374" s="178">
        <f t="shared" si="214"/>
        <v>6.3473896473843685E-4</v>
      </c>
      <c r="W1374" s="178">
        <f t="shared" si="215"/>
        <v>2.4093899266364803E-4</v>
      </c>
      <c r="X1374" s="179">
        <f t="shared" si="216"/>
        <v>3.9804042113883982E-5</v>
      </c>
      <c r="Y1374" s="179">
        <f t="shared" si="217"/>
        <v>5.2785410568478075E-2</v>
      </c>
      <c r="Z1374" s="186">
        <f t="shared" si="218"/>
        <v>0.42050699955462156</v>
      </c>
      <c r="AA1374" s="156">
        <f>$J1374*'9 All Base Data'!$Y1374</f>
        <v>1.9080350112848279E-2</v>
      </c>
      <c r="AB1374" s="156">
        <f>$K1374*'9 All Base Data'!$Y1374</f>
        <v>0</v>
      </c>
      <c r="AC1374" s="178">
        <f>$L1374*'9 All Base Data'!$Y1374</f>
        <v>7.5967596094095465E-4</v>
      </c>
      <c r="AD1374" s="178">
        <f>IF($M1374="","",$M1374*'9 All Base Data'!$Y1374)</f>
        <v>2.6977150722503295E-2</v>
      </c>
      <c r="AE1374" s="178">
        <f>IF($N1374="","",$N1374*'9 All Base Data'!$Y1374)</f>
        <v>2.6995621200174007E-2</v>
      </c>
      <c r="AF1374" s="178">
        <f>IF($O1374="","",$O1374*'9 All Base Data'!$Y1374)</f>
        <v>1.0247201037956819E-2</v>
      </c>
      <c r="AG1374" s="178">
        <f>IF($P1374="","",$P1374*'9 All Base Data'!$Y1374)</f>
        <v>1.6928767616857738E-3</v>
      </c>
      <c r="AH1374" s="167">
        <f>$Q1374*'9 All Base Data'!$Y1374</f>
        <v>164.20927064582392</v>
      </c>
      <c r="AI1374" s="178">
        <f>$R1374*'9 All Base Data'!$Y1374</f>
        <v>6.7926046401739881E-2</v>
      </c>
      <c r="AJ1374" s="178">
        <f>$S1374*'9 All Base Data'!$Y1374</f>
        <v>0</v>
      </c>
      <c r="AK1374" s="178">
        <f>$T1374*'9 All Base Data'!$Y1374</f>
        <v>2.7044464209497986E-3</v>
      </c>
      <c r="AL1374" s="178">
        <f>IF($U1374="","",$U1374*'9 All Base Data'!$Y1374)</f>
        <v>1.713049070878959E-4</v>
      </c>
      <c r="AM1374" s="178">
        <f>IF($V1374="","",$V1374*'9 All Base Data'!$Y1374)</f>
        <v>1.2242514214278914E-4</v>
      </c>
      <c r="AN1374" s="178">
        <f>IF($W1374="","",$W1374*'9 All Base Data'!$Y1374)</f>
        <v>4.6471056707134176E-5</v>
      </c>
      <c r="AO1374" s="178">
        <f>IF($X1374="","",$X1374*'9 All Base Data'!$Y1374)</f>
        <v>7.677196114244984E-6</v>
      </c>
      <c r="AP1374" s="178">
        <f>$Y1374*'9 All Base Data'!$Y1374</f>
        <v>1.0180974780041083E-2</v>
      </c>
      <c r="AQ1374" s="179">
        <f t="shared" si="219"/>
        <v>8.1105197651961461E-2</v>
      </c>
    </row>
    <row r="1375" spans="1:43" x14ac:dyDescent="0.25">
      <c r="A1375" s="124">
        <v>581823</v>
      </c>
      <c r="B1375" s="125" t="s">
        <v>1414</v>
      </c>
      <c r="C1375" s="126" t="s">
        <v>1396</v>
      </c>
      <c r="D1375" s="101" t="s">
        <v>2115</v>
      </c>
      <c r="E1375" s="142"/>
      <c r="F1375" s="191" t="str">
        <f>IF('9 All Base Data'!G1375="Rural Centre","Rural",IF('9 All Base Data'!G1375="Rural (Incl.some Off Shore Islands)","Rural",IF('9 All Base Data'!G1375="Inlet-in TA but not in Urban Area","Rural",IF('9 All Base Data'!G1375="Rural (Incl.some Off Shore Islands)","Rural",IF('9 All Base Data'!G1375="Inlet-not in TA","Rural",IF('9 All Base Data'!G1375="Inland Water not in Urban Area","Rural",IF('9 All Base Data'!G1375="Oceanic-in Region but not in TA","Rural",'9 All Base Data'!G1375)))))))</f>
        <v>Wakefield</v>
      </c>
      <c r="G1375" s="177">
        <f>IF('9 All Base Data'!I1375="..C","..C",'9 All Base Data'!I1375*Basecase_Pop_2006)</f>
        <v>2106</v>
      </c>
      <c r="H1375" s="177">
        <f>IF('9 All Base Data'!J1375="..C","..C",'9 All Base Data'!J1375*Basecase_Pop_2006)</f>
        <v>1263</v>
      </c>
      <c r="I1375" s="191">
        <f>IF('9 All Base Data'!L1375="..C","..C",'9 All Base Data'!L1375*Basecase_Pop_2006)</f>
        <v>30</v>
      </c>
      <c r="J1375" s="156">
        <f>IF('9 All Base Data'!$P1375=0,0,('9 All Base Data'!$P1375*Basecase_Pop_2006)/(1+(1/(BaseCase_Mort_AllAdults_30*('9 All Base Data'!$W1375*Basecase_PM10)/10))))</f>
        <v>0.36653447023409302</v>
      </c>
      <c r="K1375" s="156">
        <f>IF('9 All Base Data'!$Q1375=0,0,('9 All Base Data'!$Q1375*Basecase_Pop_2006)/(1+(1/(BaseCase_Mort_Maori_30*('9 All Base Data'!$W1375*Basecase_PM10)/10))))</f>
        <v>0</v>
      </c>
      <c r="L1375" s="179">
        <f>133/(1+1/(BaseCase_Mort_Child_0_1*'9 All Base Data'!$AB$10/10))*IF('9 All Base Data'!$L1375="..C",0,'9 All Base Data'!L1375/'9 All Base Data'!$L$2022)</f>
        <v>4.3763335659156898E-3</v>
      </c>
      <c r="M1375" s="178">
        <f>IF('9 All Base Data'!$R1375="","",IF('9 All Base Data'!$R1375=0,0,('9 All Base Data'!$R1375*Basecase_Pop_2006)/(1+(1/(BaseCase_CardiacHA_All*('9 All Base Data'!$W1375*Basecase_PM10)/10)))))</f>
        <v>0.12221449308104176</v>
      </c>
      <c r="N1375" s="178">
        <f>IF('9 All Base Data'!$S1375="","",IF('9 All Base Data'!$S1375=0,0,('9 All Base Data'!S1375*Basecase_Pop_2006)/(1+(1/(BaseCase_RespHA_All*('9 All Base Data'!$W1375*Basecase_PM10)/10)))))</f>
        <v>0.14788691518775102</v>
      </c>
      <c r="O1375" s="178">
        <f>IF('9 All Base Data'!$T1375="","",IF('9 All Base Data'!$T1375=0,0,('9 All Base Data'!$T1375*Basecase_Pop_2006)/(1+(1/(BaseCase_RespHA_Child_1_4*('9 All Base Data'!$W1375*Basecase_PM10)/10)))))</f>
        <v>4.5995767189023137E-2</v>
      </c>
      <c r="P1375" s="179">
        <f>IF('9 All Base Data'!$U1375="","",IF('9 All Base Data'!$U1375=0,0,('9 All Base Data'!$U1375*Basecase_Pop_2006)/(1+(1/(BaseCase_RespHA_Child_5_14*('9 All Base Data'!$W1375*Basecase_PM10)/10)))))</f>
        <v>6.8403722961745156E-2</v>
      </c>
      <c r="Q1375" s="156">
        <f>IF('7 Base case Results'!$G1375="..C",0,BaseCase_RADs_All*'7 Base case Results'!$G1375*('9 All Base Data'!$V1375*Basecase_PM10)/10)</f>
        <v>997.9930385091626</v>
      </c>
      <c r="R1375" s="189">
        <f t="shared" si="210"/>
        <v>1.3048627140333711</v>
      </c>
      <c r="S1375" s="178">
        <f t="shared" si="211"/>
        <v>0</v>
      </c>
      <c r="T1375" s="179">
        <f t="shared" si="212"/>
        <v>1.5579747494659856E-2</v>
      </c>
      <c r="U1375" s="178">
        <f t="shared" si="213"/>
        <v>7.7606203106461518E-4</v>
      </c>
      <c r="V1375" s="178">
        <f t="shared" si="214"/>
        <v>6.7066716037645084E-4</v>
      </c>
      <c r="W1375" s="178">
        <f t="shared" si="215"/>
        <v>2.0859080420221991E-4</v>
      </c>
      <c r="X1375" s="179">
        <f t="shared" si="216"/>
        <v>3.1021088363151426E-4</v>
      </c>
      <c r="Y1375" s="179">
        <f t="shared" si="217"/>
        <v>6.1875568387568088E-2</v>
      </c>
      <c r="Z1375" s="186">
        <f t="shared" si="218"/>
        <v>1.3837647591070401</v>
      </c>
      <c r="AA1375" s="156">
        <f>$J1375*'9 All Base Data'!$Y1375</f>
        <v>6.2642658839219656E-2</v>
      </c>
      <c r="AB1375" s="156">
        <f>$K1375*'9 All Base Data'!$Y1375</f>
        <v>0</v>
      </c>
      <c r="AC1375" s="178">
        <f>$L1375*'9 All Base Data'!$Y1375</f>
        <v>7.4793830539647489E-4</v>
      </c>
      <c r="AD1375" s="178">
        <f>IF($M1375="","",$M1375*'9 All Base Data'!$Y1375)</f>
        <v>2.0887096349749446E-2</v>
      </c>
      <c r="AE1375" s="178">
        <f>IF($N1375="","",$N1375*'9 All Base Data'!$Y1375)</f>
        <v>2.5274647617655934E-2</v>
      </c>
      <c r="AF1375" s="178">
        <f>IF($O1375="","",$O1375*'9 All Base Data'!$Y1375)</f>
        <v>7.8609172835230594E-3</v>
      </c>
      <c r="AG1375" s="178">
        <f>IF($P1375="","",$P1375*'9 All Base Data'!$Y1375)</f>
        <v>1.1690554173768216E-2</v>
      </c>
      <c r="AH1375" s="167">
        <f>$Q1375*'9 All Base Data'!$Y1375</f>
        <v>170.5622322378527</v>
      </c>
      <c r="AI1375" s="178">
        <f>$R1375*'9 All Base Data'!$Y1375</f>
        <v>0.22300786546762197</v>
      </c>
      <c r="AJ1375" s="178">
        <f>$S1375*'9 All Base Data'!$Y1375</f>
        <v>0</v>
      </c>
      <c r="AK1375" s="178">
        <f>$T1375*'9 All Base Data'!$Y1375</f>
        <v>2.6626603672114503E-3</v>
      </c>
      <c r="AL1375" s="178">
        <f>IF($U1375="","",$U1375*'9 All Base Data'!$Y1375)</f>
        <v>1.3263306182090896E-4</v>
      </c>
      <c r="AM1375" s="178">
        <f>IF($V1375="","",$V1375*'9 All Base Data'!$Y1375)</f>
        <v>1.1462052694606966E-4</v>
      </c>
      <c r="AN1375" s="178">
        <f>IF($W1375="","",$W1375*'9 All Base Data'!$Y1375)</f>
        <v>3.5649259880777065E-5</v>
      </c>
      <c r="AO1375" s="178">
        <f>IF($X1375="","",$X1375*'9 All Base Data'!$Y1375)</f>
        <v>5.3016663178038854E-5</v>
      </c>
      <c r="AP1375" s="178">
        <f>$Y1375*'9 All Base Data'!$Y1375</f>
        <v>1.0574858398746868E-2</v>
      </c>
      <c r="AQ1375" s="179">
        <f t="shared" si="219"/>
        <v>0.23649263782234725</v>
      </c>
    </row>
    <row r="1376" spans="1:43" x14ac:dyDescent="0.25">
      <c r="A1376" s="124">
        <v>581825</v>
      </c>
      <c r="B1376" s="125" t="s">
        <v>1415</v>
      </c>
      <c r="C1376" s="126" t="s">
        <v>1396</v>
      </c>
      <c r="D1376" s="101" t="s">
        <v>2115</v>
      </c>
      <c r="E1376" s="142"/>
      <c r="F1376" s="191" t="str">
        <f>IF('9 All Base Data'!G1376="Rural Centre","Rural",IF('9 All Base Data'!G1376="Rural (Incl.some Off Shore Islands)","Rural",IF('9 All Base Data'!G1376="Inlet-in TA but not in Urban Area","Rural",IF('9 All Base Data'!G1376="Rural (Incl.some Off Shore Islands)","Rural",IF('9 All Base Data'!G1376="Inlet-not in TA","Rural",IF('9 All Base Data'!G1376="Inland Water not in Urban Area","Rural",IF('9 All Base Data'!G1376="Oceanic-in Region but not in TA","Rural",'9 All Base Data'!G1376)))))))</f>
        <v>Rural</v>
      </c>
      <c r="G1376" s="177">
        <f>IF('9 All Base Data'!I1376="..C","..C",'9 All Base Data'!I1376*Basecase_Pop_2006)</f>
        <v>2016</v>
      </c>
      <c r="H1376" s="177">
        <f>IF('9 All Base Data'!J1376="..C","..C",'9 All Base Data'!J1376*Basecase_Pop_2006)</f>
        <v>1461</v>
      </c>
      <c r="I1376" s="191">
        <f>IF('9 All Base Data'!L1376="..C","..C",'9 All Base Data'!L1376*Basecase_Pop_2006)</f>
        <v>12</v>
      </c>
      <c r="J1376" s="156">
        <f>IF('9 All Base Data'!$P1376=0,0,('9 All Base Data'!$P1376*Basecase_Pop_2006)/(1+(1/(BaseCase_Mort_AllAdults_30*('9 All Base Data'!$W1376*Basecase_PM10)/10))))</f>
        <v>0.96876904182334245</v>
      </c>
      <c r="K1376" s="156">
        <f>IF('9 All Base Data'!$Q1376=0,0,('9 All Base Data'!$Q1376*Basecase_Pop_2006)/(1+(1/(BaseCase_Mort_Maori_30*('9 All Base Data'!$W1376*Basecase_PM10)/10))))</f>
        <v>4.5828301995284919E-2</v>
      </c>
      <c r="L1376" s="179">
        <f>133/(1+1/(BaseCase_Mort_Child_0_1*'9 All Base Data'!$AB$10/10))*IF('9 All Base Data'!$L1376="..C",0,'9 All Base Data'!L1376/'9 All Base Data'!$L$2022)</f>
        <v>1.7505334263662759E-3</v>
      </c>
      <c r="M1376" s="178">
        <f>IF('9 All Base Data'!$R1376="","",IF('9 All Base Data'!$R1376=0,0,('9 All Base Data'!$R1376*Basecase_Pop_2006)/(1+(1/(BaseCase_CardiacHA_All*('9 All Base Data'!$W1376*Basecase_PM10)/10)))))</f>
        <v>0.10153048123871646</v>
      </c>
      <c r="N1376" s="178">
        <f>IF('9 All Base Data'!$S1376="","",IF('9 All Base Data'!$S1376=0,0,('9 All Base Data'!S1376*Basecase_Pop_2006)/(1+(1/(BaseCase_RespHA_All*('9 All Base Data'!$W1376*Basecase_PM10)/10)))))</f>
        <v>0.13178302264286967</v>
      </c>
      <c r="O1376" s="178">
        <f>IF('9 All Base Data'!$T1376="","",IF('9 All Base Data'!$T1376=0,0,('9 All Base Data'!$T1376*Basecase_Pop_2006)/(1+(1/(BaseCase_RespHA_Child_1_4*('9 All Base Data'!$W1376*Basecase_PM10)/10)))))</f>
        <v>7.3219547086114015E-2</v>
      </c>
      <c r="P1376" s="179">
        <f>IF('9 All Base Data'!$U1376="","",IF('9 All Base Data'!$U1376=0,0,('9 All Base Data'!$U1376*Basecase_Pop_2006)/(1+(1/(BaseCase_RespHA_Child_5_14*('9 All Base Data'!$W1376*Basecase_PM10)/10)))))</f>
        <v>7.0054985301442496E-2</v>
      </c>
      <c r="Q1376" s="156">
        <f>IF('7 Base case Results'!$G1376="..C",0,BaseCase_RADs_All*'7 Base case Results'!$G1376*('9 All Base Data'!$V1376*Basecase_PM10)/10)</f>
        <v>578.43072000000006</v>
      </c>
      <c r="R1376" s="189">
        <f t="shared" si="210"/>
        <v>3.4488177888910991</v>
      </c>
      <c r="S1376" s="178">
        <f t="shared" si="211"/>
        <v>0.16314875510321433</v>
      </c>
      <c r="T1376" s="179">
        <f t="shared" si="212"/>
        <v>6.2318989978639421E-3</v>
      </c>
      <c r="U1376" s="178">
        <f t="shared" si="213"/>
        <v>6.4471855586584941E-4</v>
      </c>
      <c r="V1376" s="178">
        <f t="shared" si="214"/>
        <v>5.9763600768541396E-4</v>
      </c>
      <c r="W1376" s="178">
        <f t="shared" si="215"/>
        <v>3.3205064603552707E-4</v>
      </c>
      <c r="X1376" s="179">
        <f t="shared" si="216"/>
        <v>3.176993583420417E-4</v>
      </c>
      <c r="Y1376" s="179">
        <f t="shared" si="217"/>
        <v>3.5862704640000007E-2</v>
      </c>
      <c r="Z1376" s="186">
        <f t="shared" si="218"/>
        <v>3.4921547470925143</v>
      </c>
      <c r="AA1376" s="156">
        <f>$J1376*'9 All Base Data'!$Y1376</f>
        <v>8.4383793099073484E-2</v>
      </c>
      <c r="AB1376" s="156">
        <f>$K1376*'9 All Base Data'!$Y1376</f>
        <v>3.9918347786728377E-3</v>
      </c>
      <c r="AC1376" s="178">
        <f>$L1376*'9 All Base Data'!$Y1376</f>
        <v>1.5247870657126192E-4</v>
      </c>
      <c r="AD1376" s="178">
        <f>IF($M1376="","",$M1376*'9 All Base Data'!$Y1376)</f>
        <v>8.8437251318147728E-3</v>
      </c>
      <c r="AE1376" s="178">
        <f>IF($N1376="","",$N1376*'9 All Base Data'!$Y1376)</f>
        <v>1.1478846697801739E-2</v>
      </c>
      <c r="AF1376" s="178">
        <f>IF($O1376="","",$O1376*'9 All Base Data'!$Y1376)</f>
        <v>6.3777255933919353E-3</v>
      </c>
      <c r="AG1376" s="178">
        <f>IF($P1376="","",$P1376*'9 All Base Data'!$Y1376)</f>
        <v>6.1020791644098961E-3</v>
      </c>
      <c r="AH1376" s="167">
        <f>$Q1376*'9 All Base Data'!$Y1376</f>
        <v>50.383709729990294</v>
      </c>
      <c r="AI1376" s="178">
        <f>$R1376*'9 All Base Data'!$Y1376</f>
        <v>0.30040630343270158</v>
      </c>
      <c r="AJ1376" s="178">
        <f>$S1376*'9 All Base Data'!$Y1376</f>
        <v>1.4210931812075302E-2</v>
      </c>
      <c r="AK1376" s="178">
        <f>$T1376*'9 All Base Data'!$Y1376</f>
        <v>5.4282419539369246E-4</v>
      </c>
      <c r="AL1376" s="178">
        <f>IF($U1376="","",$U1376*'9 All Base Data'!$Y1376)</f>
        <v>5.6157654587023804E-5</v>
      </c>
      <c r="AM1376" s="178">
        <f>IF($V1376="","",$V1376*'9 All Base Data'!$Y1376)</f>
        <v>5.2056569774530892E-5</v>
      </c>
      <c r="AN1376" s="178">
        <f>IF($W1376="","",$W1376*'9 All Base Data'!$Y1376)</f>
        <v>2.892298556603243E-5</v>
      </c>
      <c r="AO1376" s="178">
        <f>IF($X1376="","",$X1376*'9 All Base Data'!$Y1376)</f>
        <v>2.7672929010598879E-5</v>
      </c>
      <c r="AP1376" s="178">
        <f>$Y1376*'9 All Base Data'!$Y1376</f>
        <v>3.1237900032593984E-3</v>
      </c>
      <c r="AQ1376" s="179">
        <f t="shared" si="219"/>
        <v>0.30418113185571621</v>
      </c>
    </row>
    <row r="1377" spans="1:43" x14ac:dyDescent="0.25">
      <c r="A1377" s="124">
        <v>581831</v>
      </c>
      <c r="B1377" s="125" t="s">
        <v>1416</v>
      </c>
      <c r="C1377" s="126" t="s">
        <v>1396</v>
      </c>
      <c r="D1377" s="101" t="s">
        <v>2115</v>
      </c>
      <c r="E1377" s="142"/>
      <c r="F1377" s="191" t="str">
        <f>IF('9 All Base Data'!G1377="Rural Centre","Rural",IF('9 All Base Data'!G1377="Rural (Incl.some Off Shore Islands)","Rural",IF('9 All Base Data'!G1377="Inlet-in TA but not in Urban Area","Rural",IF('9 All Base Data'!G1377="Rural (Incl.some Off Shore Islands)","Rural",IF('9 All Base Data'!G1377="Inlet-not in TA","Rural",IF('9 All Base Data'!G1377="Inland Water not in Urban Area","Rural",IF('9 All Base Data'!G1377="Oceanic-in Region but not in TA","Rural",'9 All Base Data'!G1377)))))))</f>
        <v>Rural</v>
      </c>
      <c r="G1377" s="177" t="str">
        <f>IF('9 All Base Data'!I1377="..C","..C",'9 All Base Data'!I1377*Basecase_Pop_2006)</f>
        <v>..C</v>
      </c>
      <c r="H1377" s="177" t="str">
        <f>IF('9 All Base Data'!J1377="..C","..C",'9 All Base Data'!J1377*Basecase_Pop_2006)</f>
        <v>..C</v>
      </c>
      <c r="I1377" s="191" t="str">
        <f>IF('9 All Base Data'!L1377="..C","..C",'9 All Base Data'!L1377*Basecase_Pop_2006)</f>
        <v>..C</v>
      </c>
      <c r="J1377" s="156">
        <f>IF('9 All Base Data'!$P1377=0,0,('9 All Base Data'!$P1377*Basecase_Pop_2006)/(1+(1/(BaseCase_Mort_AllAdults_30*('9 All Base Data'!$W1377*Basecase_PM10)/10))))</f>
        <v>0</v>
      </c>
      <c r="K1377" s="156">
        <f>IF('9 All Base Data'!$Q1377=0,0,('9 All Base Data'!$Q1377*Basecase_Pop_2006)/(1+(1/(BaseCase_Mort_Maori_30*('9 All Base Data'!$W1377*Basecase_PM10)/10))))</f>
        <v>0</v>
      </c>
      <c r="L1377" s="179">
        <f>133/(1+1/(BaseCase_Mort_Child_0_1*'9 All Base Data'!$AB$10/10))*IF('9 All Base Data'!$L1377="..C",0,'9 All Base Data'!L1377/'9 All Base Data'!$L$2022)</f>
        <v>0</v>
      </c>
      <c r="M1377" s="178">
        <f>IF('9 All Base Data'!$R1377="","",IF('9 All Base Data'!$R1377=0,0,('9 All Base Data'!$R1377*Basecase_Pop_2006)/(1+(1/(BaseCase_CardiacHA_All*('9 All Base Data'!$W1377*Basecase_PM10)/10)))))</f>
        <v>0</v>
      </c>
      <c r="N1377" s="178">
        <f>IF('9 All Base Data'!$S1377="","",IF('9 All Base Data'!$S1377=0,0,('9 All Base Data'!S1377*Basecase_Pop_2006)/(1+(1/(BaseCase_RespHA_All*('9 All Base Data'!$W1377*Basecase_PM10)/10)))))</f>
        <v>0</v>
      </c>
      <c r="O1377" s="178">
        <f>IF('9 All Base Data'!$T1377="","",IF('9 All Base Data'!$T1377=0,0,('9 All Base Data'!$T1377*Basecase_Pop_2006)/(1+(1/(BaseCase_RespHA_Child_1_4*('9 All Base Data'!$W1377*Basecase_PM10)/10)))))</f>
        <v>0</v>
      </c>
      <c r="P1377" s="179">
        <f>IF('9 All Base Data'!$U1377="","",IF('9 All Base Data'!$U1377=0,0,('9 All Base Data'!$U1377*Basecase_Pop_2006)/(1+(1/(BaseCase_RespHA_Child_5_14*('9 All Base Data'!$W1377*Basecase_PM10)/10)))))</f>
        <v>0</v>
      </c>
      <c r="Q1377" s="156">
        <f>IF('7 Base case Results'!$G1377="..C",0,BaseCase_RADs_All*'7 Base case Results'!$G1377*('9 All Base Data'!$V1377*Basecase_PM10)/10)</f>
        <v>0</v>
      </c>
      <c r="R1377" s="189">
        <f t="shared" ref="R1377:R1440" si="220">$J1377*BaseCase_Cost_Mort_AllAdults_30/1000000</f>
        <v>0</v>
      </c>
      <c r="S1377" s="178">
        <f t="shared" ref="S1377:S1440" si="221">$K1377*BaseCase_Cost_Mort_Maori_30/1000000</f>
        <v>0</v>
      </c>
      <c r="T1377" s="179">
        <f t="shared" ref="T1377:T1440" si="222">$L1377*BaseCase_Cost_Mort_Child_0_1/1000000</f>
        <v>0</v>
      </c>
      <c r="U1377" s="178">
        <f t="shared" ref="U1377:U1440" si="223">IF($M1377="","",$M1377*BaseCase_Cost_CardiacHA_All/1000000)</f>
        <v>0</v>
      </c>
      <c r="V1377" s="178">
        <f t="shared" ref="V1377:V1440" si="224">IF($N1377="","",$N1377*BaseCase_Cost_RespHA_All/1000000)</f>
        <v>0</v>
      </c>
      <c r="W1377" s="178">
        <f t="shared" ref="W1377:W1440" si="225">IF($O1377="","",$O1377*BaseCase_Cost_RespHA_Child_1_4/1000000)</f>
        <v>0</v>
      </c>
      <c r="X1377" s="179">
        <f t="shared" ref="X1377:X1440" si="226">IF($P1377="","",$P1377*BaseCase_Cost_RespHA_Child_5_14/1000000)</f>
        <v>0</v>
      </c>
      <c r="Y1377" s="179">
        <f t="shared" ref="Y1377:Y1440" si="227">$Q1377*BaseCase_Cost_RADs_All/1000000</f>
        <v>0</v>
      </c>
      <c r="Z1377" s="186">
        <f t="shared" si="218"/>
        <v>0</v>
      </c>
      <c r="AA1377" s="156">
        <f>$J1377*'9 All Base Data'!$Y1377</f>
        <v>0</v>
      </c>
      <c r="AB1377" s="156">
        <f>$K1377*'9 All Base Data'!$Y1377</f>
        <v>0</v>
      </c>
      <c r="AC1377" s="178">
        <f>$L1377*'9 All Base Data'!$Y1377</f>
        <v>0</v>
      </c>
      <c r="AD1377" s="178">
        <f>IF($M1377="","",$M1377*'9 All Base Data'!$Y1377)</f>
        <v>0</v>
      </c>
      <c r="AE1377" s="178">
        <f>IF($N1377="","",$N1377*'9 All Base Data'!$Y1377)</f>
        <v>0</v>
      </c>
      <c r="AF1377" s="178">
        <f>IF($O1377="","",$O1377*'9 All Base Data'!$Y1377)</f>
        <v>0</v>
      </c>
      <c r="AG1377" s="178">
        <f>IF($P1377="","",$P1377*'9 All Base Data'!$Y1377)</f>
        <v>0</v>
      </c>
      <c r="AH1377" s="167">
        <f>$Q1377*'9 All Base Data'!$Y1377</f>
        <v>0</v>
      </c>
      <c r="AI1377" s="178">
        <f>$R1377*'9 All Base Data'!$Y1377</f>
        <v>0</v>
      </c>
      <c r="AJ1377" s="178">
        <f>$S1377*'9 All Base Data'!$Y1377</f>
        <v>0</v>
      </c>
      <c r="AK1377" s="178">
        <f>$T1377*'9 All Base Data'!$Y1377</f>
        <v>0</v>
      </c>
      <c r="AL1377" s="178">
        <f>IF($U1377="","",$U1377*'9 All Base Data'!$Y1377)</f>
        <v>0</v>
      </c>
      <c r="AM1377" s="178">
        <f>IF($V1377="","",$V1377*'9 All Base Data'!$Y1377)</f>
        <v>0</v>
      </c>
      <c r="AN1377" s="178">
        <f>IF($W1377="","",$W1377*'9 All Base Data'!$Y1377)</f>
        <v>0</v>
      </c>
      <c r="AO1377" s="178">
        <f>IF($X1377="","",$X1377*'9 All Base Data'!$Y1377)</f>
        <v>0</v>
      </c>
      <c r="AP1377" s="178">
        <f>$Y1377*'9 All Base Data'!$Y1377</f>
        <v>0</v>
      </c>
      <c r="AQ1377" s="179">
        <f t="shared" si="219"/>
        <v>0</v>
      </c>
    </row>
    <row r="1378" spans="1:43" x14ac:dyDescent="0.25">
      <c r="A1378" s="124">
        <v>581832</v>
      </c>
      <c r="B1378" s="125" t="s">
        <v>1417</v>
      </c>
      <c r="C1378" s="126" t="s">
        <v>1396</v>
      </c>
      <c r="D1378" s="101" t="s">
        <v>2115</v>
      </c>
      <c r="E1378" s="142"/>
      <c r="F1378" s="191" t="str">
        <f>IF('9 All Base Data'!G1378="Rural Centre","Rural",IF('9 All Base Data'!G1378="Rural (Incl.some Off Shore Islands)","Rural",IF('9 All Base Data'!G1378="Inlet-in TA but not in Urban Area","Rural",IF('9 All Base Data'!G1378="Rural (Incl.some Off Shore Islands)","Rural",IF('9 All Base Data'!G1378="Inlet-not in TA","Rural",IF('9 All Base Data'!G1378="Inland Water not in Urban Area","Rural",IF('9 All Base Data'!G1378="Oceanic-in Region but not in TA","Rural",'9 All Base Data'!G1378)))))))</f>
        <v>Rural</v>
      </c>
      <c r="G1378" s="177">
        <f>IF('9 All Base Data'!I1378="..C","..C",'9 All Base Data'!I1378*Basecase_Pop_2006)</f>
        <v>789</v>
      </c>
      <c r="H1378" s="177">
        <f>IF('9 All Base Data'!J1378="..C","..C",'9 All Base Data'!J1378*Basecase_Pop_2006)</f>
        <v>585</v>
      </c>
      <c r="I1378" s="191">
        <f>IF('9 All Base Data'!L1378="..C","..C",'9 All Base Data'!L1378*Basecase_Pop_2006)</f>
        <v>9</v>
      </c>
      <c r="J1378" s="156">
        <f>IF('9 All Base Data'!$P1378=0,0,('9 All Base Data'!$P1378*Basecase_Pop_2006)/(1+(1/(BaseCase_Mort_AllAdults_30*('9 All Base Data'!$W1378*Basecase_PM10)/10))))</f>
        <v>0.4931915122009744</v>
      </c>
      <c r="K1378" s="156">
        <f>IF('9 All Base Data'!$Q1378=0,0,('9 All Base Data'!$Q1378*Basecase_Pop_2006)/(1+(1/(BaseCase_Mort_Maori_30*('9 All Base Data'!$W1378*Basecase_PM10)/10))))</f>
        <v>0</v>
      </c>
      <c r="L1378" s="179">
        <f>133/(1+1/(BaseCase_Mort_Child_0_1*'9 All Base Data'!$AB$10/10))*IF('9 All Base Data'!$L1378="..C",0,'9 All Base Data'!L1378/'9 All Base Data'!$L$2022)</f>
        <v>1.3129000697747069E-3</v>
      </c>
      <c r="M1378" s="178">
        <f>IF('9 All Base Data'!$R1378="","",IF('9 All Base Data'!$R1378=0,0,('9 All Base Data'!$R1378*Basecase_Pop_2006)/(1+(1/(BaseCase_CardiacHA_All*('9 All Base Data'!$W1378*Basecase_PM10)/10)))))</f>
        <v>1.1104896385484612E-2</v>
      </c>
      <c r="N1378" s="178">
        <f>IF('9 All Base Data'!$S1378="","",IF('9 All Base Data'!$S1378=0,0,('9 All Base Data'!S1378*Basecase_Pop_2006)/(1+(1/(BaseCase_RespHA_All*('9 All Base Data'!$W1378*Basecase_PM10)/10)))))</f>
        <v>1.8449623170001754E-2</v>
      </c>
      <c r="O1378" s="178">
        <f>IF('9 All Base Data'!$T1378="","",IF('9 All Base Data'!$T1378=0,0,('9 All Base Data'!$T1378*Basecase_Pop_2006)/(1+(1/(BaseCase_RespHA_Child_1_4*('9 All Base Data'!$W1378*Basecase_PM10)/10)))))</f>
        <v>1.568990294702443E-2</v>
      </c>
      <c r="P1378" s="179">
        <f>IF('9 All Base Data'!$U1378="","",IF('9 All Base Data'!$U1378=0,0,('9 All Base Data'!$U1378*Basecase_Pop_2006)/(1+(1/(BaseCase_RespHA_Child_5_14*('9 All Base Data'!$W1378*Basecase_PM10)/10)))))</f>
        <v>7.7838872557158328E-3</v>
      </c>
      <c r="Q1378" s="156">
        <f>IF('7 Base case Results'!$G1378="..C",0,BaseCase_RADs_All*'7 Base case Results'!$G1378*('9 All Base Data'!$V1378*Basecase_PM10)/10)</f>
        <v>226.37988000000001</v>
      </c>
      <c r="R1378" s="189">
        <f t="shared" si="220"/>
        <v>1.7557617834354688</v>
      </c>
      <c r="S1378" s="178">
        <f t="shared" si="221"/>
        <v>0</v>
      </c>
      <c r="T1378" s="179">
        <f t="shared" si="222"/>
        <v>4.673924248397957E-3</v>
      </c>
      <c r="U1378" s="178">
        <f t="shared" si="223"/>
        <v>7.0516092047827287E-5</v>
      </c>
      <c r="V1378" s="178">
        <f t="shared" si="224"/>
        <v>8.3669041075957944E-5</v>
      </c>
      <c r="W1378" s="178">
        <f t="shared" si="225"/>
        <v>7.1153709864755777E-5</v>
      </c>
      <c r="X1378" s="179">
        <f t="shared" si="226"/>
        <v>3.52999287046713E-5</v>
      </c>
      <c r="Y1378" s="179">
        <f t="shared" si="227"/>
        <v>1.4035552559999999E-2</v>
      </c>
      <c r="Z1378" s="186">
        <f t="shared" ref="Z1378:Z1441" si="228">SUM(R1378,T1378:V1378,Y1378)</f>
        <v>1.7746254453769905</v>
      </c>
      <c r="AA1378" s="156">
        <f>$J1378*'9 All Base Data'!$Y1378</f>
        <v>4.2959021941346508E-2</v>
      </c>
      <c r="AB1378" s="156">
        <f>$K1378*'9 All Base Data'!$Y1378</f>
        <v>0</v>
      </c>
      <c r="AC1378" s="178">
        <f>$L1378*'9 All Base Data'!$Y1378</f>
        <v>1.1435902992844645E-4</v>
      </c>
      <c r="AD1378" s="178">
        <f>IF($M1378="","",$M1378*'9 All Base Data'!$Y1378)</f>
        <v>9.6728243629224091E-4</v>
      </c>
      <c r="AE1378" s="178">
        <f>IF($N1378="","",$N1378*'9 All Base Data'!$Y1378)</f>
        <v>1.6070385376922437E-3</v>
      </c>
      <c r="AF1378" s="178">
        <f>IF($O1378="","",$O1378*'9 All Base Data'!$Y1378)</f>
        <v>1.3666554842982717E-3</v>
      </c>
      <c r="AG1378" s="178">
        <f>IF($P1378="","",$P1378*'9 All Base Data'!$Y1378)</f>
        <v>6.7800879604554406E-4</v>
      </c>
      <c r="AH1378" s="167">
        <f>$Q1378*'9 All Base Data'!$Y1378</f>
        <v>19.718624492540844</v>
      </c>
      <c r="AI1378" s="178">
        <f>$R1378*'9 All Base Data'!$Y1378</f>
        <v>0.15293411811119356</v>
      </c>
      <c r="AJ1378" s="178">
        <f>$S1378*'9 All Base Data'!$Y1378</f>
        <v>0</v>
      </c>
      <c r="AK1378" s="178">
        <f>$T1378*'9 All Base Data'!$Y1378</f>
        <v>4.071181465452694E-4</v>
      </c>
      <c r="AL1378" s="178">
        <f>IF($U1378="","",$U1378*'9 All Base Data'!$Y1378)</f>
        <v>6.1422434704557297E-6</v>
      </c>
      <c r="AM1378" s="178">
        <f>IF($V1378="","",$V1378*'9 All Base Data'!$Y1378)</f>
        <v>7.2879197684343236E-6</v>
      </c>
      <c r="AN1378" s="178">
        <f>IF($W1378="","",$W1378*'9 All Base Data'!$Y1378)</f>
        <v>6.1977826212926615E-6</v>
      </c>
      <c r="AO1378" s="178">
        <f>IF($X1378="","",$X1378*'9 All Base Data'!$Y1378)</f>
        <v>3.0747698900665421E-6</v>
      </c>
      <c r="AP1378" s="178">
        <f>$Y1378*'9 All Base Data'!$Y1378</f>
        <v>1.222554718537532E-3</v>
      </c>
      <c r="AQ1378" s="179">
        <f t="shared" ref="AQ1378:AQ1441" si="229">SUM(AI1378,AK1378:AM1378,AP1378)</f>
        <v>0.15457722113951522</v>
      </c>
    </row>
    <row r="1379" spans="1:43" x14ac:dyDescent="0.25">
      <c r="A1379" s="124">
        <v>581833</v>
      </c>
      <c r="B1379" s="125" t="s">
        <v>1418</v>
      </c>
      <c r="C1379" s="126" t="s">
        <v>1396</v>
      </c>
      <c r="D1379" s="101" t="s">
        <v>2115</v>
      </c>
      <c r="E1379" s="142"/>
      <c r="F1379" s="191" t="str">
        <f>IF('9 All Base Data'!G1379="Rural Centre","Rural",IF('9 All Base Data'!G1379="Rural (Incl.some Off Shore Islands)","Rural",IF('9 All Base Data'!G1379="Inlet-in TA but not in Urban Area","Rural",IF('9 All Base Data'!G1379="Rural (Incl.some Off Shore Islands)","Rural",IF('9 All Base Data'!G1379="Inlet-not in TA","Rural",IF('9 All Base Data'!G1379="Inland Water not in Urban Area","Rural",IF('9 All Base Data'!G1379="Oceanic-in Region but not in TA","Rural",'9 All Base Data'!G1379)))))))</f>
        <v>Rural</v>
      </c>
      <c r="G1379" s="177">
        <f>IF('9 All Base Data'!I1379="..C","..C",'9 All Base Data'!I1379*Basecase_Pop_2006)</f>
        <v>4119</v>
      </c>
      <c r="H1379" s="177">
        <f>IF('9 All Base Data'!J1379="..C","..C",'9 All Base Data'!J1379*Basecase_Pop_2006)</f>
        <v>2793</v>
      </c>
      <c r="I1379" s="191">
        <f>IF('9 All Base Data'!L1379="..C","..C",'9 All Base Data'!L1379*Basecase_Pop_2006)</f>
        <v>36</v>
      </c>
      <c r="J1379" s="156">
        <f>IF('9 All Base Data'!$P1379=0,0,('9 All Base Data'!$P1379*Basecase_Pop_2006)/(1+(1/(BaseCase_Mort_AllAdults_30*('9 All Base Data'!$W1379*Basecase_PM10)/10))))</f>
        <v>1.7613982578606226E-2</v>
      </c>
      <c r="K1379" s="156">
        <f>IF('9 All Base Data'!$Q1379=0,0,('9 All Base Data'!$Q1379*Basecase_Pop_2006)/(1+(1/(BaseCase_Mort_Maori_30*('9 All Base Data'!$W1379*Basecase_PM10)/10))))</f>
        <v>0</v>
      </c>
      <c r="L1379" s="179">
        <f>133/(1+1/(BaseCase_Mort_Child_0_1*'9 All Base Data'!$AB$10/10))*IF('9 All Base Data'!$L1379="..C",0,'9 All Base Data'!L1379/'9 All Base Data'!$L$2022)</f>
        <v>5.2516002790988277E-3</v>
      </c>
      <c r="M1379" s="178">
        <f>IF('9 All Base Data'!$R1379="","",IF('9 All Base Data'!$R1379=0,0,('9 All Base Data'!$R1379*Basecase_Pop_2006)/(1+(1/(BaseCase_CardiacHA_All*('9 All Base Data'!$W1379*Basecase_PM10)/10)))))</f>
        <v>5.393806815806812E-2</v>
      </c>
      <c r="N1379" s="178">
        <f>IF('9 All Base Data'!$S1379="","",IF('9 All Base Data'!$S1379=0,0,('9 All Base Data'!S1379*Basecase_Pop_2006)/(1+(1/(BaseCase_RespHA_All*('9 All Base Data'!$W1379*Basecase_PM10)/10)))))</f>
        <v>6.5891511321434837E-2</v>
      </c>
      <c r="O1379" s="178">
        <f>IF('9 All Base Data'!$T1379="","",IF('9 All Base Data'!$T1379=0,0,('9 All Base Data'!$T1379*Basecase_Pop_2006)/(1+(1/(BaseCase_RespHA_Child_1_4*('9 All Base Data'!$W1379*Basecase_PM10)/10)))))</f>
        <v>3.6609773543057007E-2</v>
      </c>
      <c r="P1379" s="179">
        <f>IF('9 All Base Data'!$U1379="","",IF('9 All Base Data'!$U1379=0,0,('9 All Base Data'!$U1379*Basecase_Pop_2006)/(1+(1/(BaseCase_RespHA_Child_5_14*('9 All Base Data'!$W1379*Basecase_PM10)/10)))))</f>
        <v>2.3351661767147501E-2</v>
      </c>
      <c r="Q1379" s="156">
        <f>IF('7 Base case Results'!$G1379="..C",0,BaseCase_RADs_All*'7 Base case Results'!$G1379*('9 All Base Data'!$V1379*Basecase_PM10)/10)</f>
        <v>1181.82348</v>
      </c>
      <c r="R1379" s="189">
        <f t="shared" si="220"/>
        <v>6.2705777979838159E-2</v>
      </c>
      <c r="S1379" s="178">
        <f t="shared" si="221"/>
        <v>0</v>
      </c>
      <c r="T1379" s="179">
        <f t="shared" si="222"/>
        <v>1.8695696993591828E-2</v>
      </c>
      <c r="U1379" s="178">
        <f t="shared" si="223"/>
        <v>3.4250673280373259E-4</v>
      </c>
      <c r="V1379" s="178">
        <f t="shared" si="224"/>
        <v>2.9881800384270698E-4</v>
      </c>
      <c r="W1379" s="178">
        <f t="shared" si="225"/>
        <v>1.6602532301776354E-4</v>
      </c>
      <c r="X1379" s="179">
        <f t="shared" si="226"/>
        <v>1.0589978611401391E-4</v>
      </c>
      <c r="Y1379" s="179">
        <f t="shared" si="227"/>
        <v>7.3273055759999997E-2</v>
      </c>
      <c r="Z1379" s="186">
        <f t="shared" si="228"/>
        <v>0.15531585547007642</v>
      </c>
      <c r="AA1379" s="156">
        <f>$J1379*'9 All Base Data'!$Y1379</f>
        <v>1.5342507836195178E-3</v>
      </c>
      <c r="AB1379" s="156">
        <f>$K1379*'9 All Base Data'!$Y1379</f>
        <v>0</v>
      </c>
      <c r="AC1379" s="178">
        <f>$L1379*'9 All Base Data'!$Y1379</f>
        <v>4.5743611971378579E-4</v>
      </c>
      <c r="AD1379" s="178">
        <f>IF($M1379="","",$M1379*'9 All Base Data'!$Y1379)</f>
        <v>4.6982289762765991E-3</v>
      </c>
      <c r="AE1379" s="178">
        <f>IF($N1379="","",$N1379*'9 All Base Data'!$Y1379)</f>
        <v>5.7394233489008696E-3</v>
      </c>
      <c r="AF1379" s="178">
        <f>IF($O1379="","",$O1379*'9 All Base Data'!$Y1379)</f>
        <v>3.1888627966959677E-3</v>
      </c>
      <c r="AG1379" s="178">
        <f>IF($P1379="","",$P1379*'9 All Base Data'!$Y1379)</f>
        <v>2.0340263881366322E-3</v>
      </c>
      <c r="AH1379" s="167">
        <f>$Q1379*'9 All Base Data'!$Y1379</f>
        <v>102.94171645725694</v>
      </c>
      <c r="AI1379" s="178">
        <f>$R1379*'9 All Base Data'!$Y1379</f>
        <v>5.4619327896854829E-3</v>
      </c>
      <c r="AJ1379" s="178">
        <f>$S1379*'9 All Base Data'!$Y1379</f>
        <v>0</v>
      </c>
      <c r="AK1379" s="178">
        <f>$T1379*'9 All Base Data'!$Y1379</f>
        <v>1.6284725861810776E-3</v>
      </c>
      <c r="AL1379" s="178">
        <f>IF($U1379="","",$U1379*'9 All Base Data'!$Y1379)</f>
        <v>2.9833753999356404E-5</v>
      </c>
      <c r="AM1379" s="178">
        <f>IF($V1379="","",$V1379*'9 All Base Data'!$Y1379)</f>
        <v>2.6028284887265446E-5</v>
      </c>
      <c r="AN1379" s="178">
        <f>IF($W1379="","",$W1379*'9 All Base Data'!$Y1379)</f>
        <v>1.4461492783016215E-5</v>
      </c>
      <c r="AO1379" s="178">
        <f>IF($X1379="","",$X1379*'9 All Base Data'!$Y1379)</f>
        <v>9.2243096701996275E-6</v>
      </c>
      <c r="AP1379" s="178">
        <f>$Y1379*'9 All Base Data'!$Y1379</f>
        <v>6.3823864203499297E-3</v>
      </c>
      <c r="AQ1379" s="179">
        <f t="shared" si="229"/>
        <v>1.3528653835103113E-2</v>
      </c>
    </row>
    <row r="1380" spans="1:43" x14ac:dyDescent="0.25">
      <c r="A1380" s="124">
        <v>581834</v>
      </c>
      <c r="B1380" s="125" t="s">
        <v>1419</v>
      </c>
      <c r="C1380" s="126" t="s">
        <v>1396</v>
      </c>
      <c r="D1380" s="101" t="s">
        <v>2115</v>
      </c>
      <c r="E1380" s="142"/>
      <c r="F1380" s="191" t="str">
        <f>IF('9 All Base Data'!G1380="Rural Centre","Rural",IF('9 All Base Data'!G1380="Rural (Incl.some Off Shore Islands)","Rural",IF('9 All Base Data'!G1380="Inlet-in TA but not in Urban Area","Rural",IF('9 All Base Data'!G1380="Rural (Incl.some Off Shore Islands)","Rural",IF('9 All Base Data'!G1380="Inlet-not in TA","Rural",IF('9 All Base Data'!G1380="Inland Water not in Urban Area","Rural",IF('9 All Base Data'!G1380="Oceanic-in Region but not in TA","Rural",'9 All Base Data'!G1380)))))))</f>
        <v>Rural</v>
      </c>
      <c r="G1380" s="177">
        <f>IF('9 All Base Data'!I1380="..C","..C",'9 All Base Data'!I1380*Basecase_Pop_2006)</f>
        <v>3</v>
      </c>
      <c r="H1380" s="177" t="str">
        <f>IF('9 All Base Data'!J1380="..C","..C",'9 All Base Data'!J1380*Basecase_Pop_2006)</f>
        <v>..C</v>
      </c>
      <c r="I1380" s="191" t="str">
        <f>IF('9 All Base Data'!L1380="..C","..C",'9 All Base Data'!L1380*Basecase_Pop_2006)</f>
        <v>..C</v>
      </c>
      <c r="J1380" s="156">
        <f>IF('9 All Base Data'!$P1380=0,0,('9 All Base Data'!$P1380*Basecase_Pop_2006)/(1+(1/(BaseCase_Mort_AllAdults_30*('9 All Base Data'!$W1380*Basecase_PM10)/10))))</f>
        <v>0</v>
      </c>
      <c r="K1380" s="156">
        <f>IF('9 All Base Data'!$Q1380=0,0,('9 All Base Data'!$Q1380*Basecase_Pop_2006)/(1+(1/(BaseCase_Mort_Maori_30*('9 All Base Data'!$W1380*Basecase_PM10)/10))))</f>
        <v>0</v>
      </c>
      <c r="L1380" s="179">
        <f>133/(1+1/(BaseCase_Mort_Child_0_1*'9 All Base Data'!$AB$10/10))*IF('9 All Base Data'!$L1380="..C",0,'9 All Base Data'!L1380/'9 All Base Data'!$L$2022)</f>
        <v>0</v>
      </c>
      <c r="M1380" s="178">
        <f>IF('9 All Base Data'!$R1380="","",IF('9 All Base Data'!$R1380=0,0,('9 All Base Data'!$R1380*Basecase_Pop_2006)/(1+(1/(BaseCase_CardiacHA_All*('9 All Base Data'!$W1380*Basecase_PM10)/10)))))</f>
        <v>0</v>
      </c>
      <c r="N1380" s="178">
        <f>IF('9 All Base Data'!$S1380="","",IF('9 All Base Data'!$S1380=0,0,('9 All Base Data'!S1380*Basecase_Pop_2006)/(1+(1/(BaseCase_RespHA_All*('9 All Base Data'!$W1380*Basecase_PM10)/10)))))</f>
        <v>0</v>
      </c>
      <c r="O1380" s="178">
        <f>IF('9 All Base Data'!$T1380="","",IF('9 All Base Data'!$T1380=0,0,('9 All Base Data'!$T1380*Basecase_Pop_2006)/(1+(1/(BaseCase_RespHA_Child_1_4*('9 All Base Data'!$W1380*Basecase_PM10)/10)))))</f>
        <v>0</v>
      </c>
      <c r="P1380" s="179">
        <f>IF('9 All Base Data'!$U1380="","",IF('9 All Base Data'!$U1380=0,0,('9 All Base Data'!$U1380*Basecase_Pop_2006)/(1+(1/(BaseCase_RespHA_Child_5_14*('9 All Base Data'!$W1380*Basecase_PM10)/10)))))</f>
        <v>0</v>
      </c>
      <c r="Q1380" s="156">
        <f>IF('7 Base case Results'!$G1380="..C",0,BaseCase_RADs_All*'7 Base case Results'!$G1380*('9 All Base Data'!$V1380*Basecase_PM10)/10)</f>
        <v>0.86076000000000019</v>
      </c>
      <c r="R1380" s="189">
        <f t="shared" si="220"/>
        <v>0</v>
      </c>
      <c r="S1380" s="178">
        <f t="shared" si="221"/>
        <v>0</v>
      </c>
      <c r="T1380" s="179">
        <f t="shared" si="222"/>
        <v>0</v>
      </c>
      <c r="U1380" s="178">
        <f t="shared" si="223"/>
        <v>0</v>
      </c>
      <c r="V1380" s="178">
        <f t="shared" si="224"/>
        <v>0</v>
      </c>
      <c r="W1380" s="178">
        <f t="shared" si="225"/>
        <v>0</v>
      </c>
      <c r="X1380" s="179">
        <f t="shared" si="226"/>
        <v>0</v>
      </c>
      <c r="Y1380" s="179">
        <f t="shared" si="227"/>
        <v>5.3367120000000014E-5</v>
      </c>
      <c r="Z1380" s="186">
        <f t="shared" si="228"/>
        <v>5.3367120000000014E-5</v>
      </c>
      <c r="AA1380" s="156">
        <f>$J1380*'9 All Base Data'!$Y1380</f>
        <v>0</v>
      </c>
      <c r="AB1380" s="156">
        <f>$K1380*'9 All Base Data'!$Y1380</f>
        <v>0</v>
      </c>
      <c r="AC1380" s="178">
        <f>$L1380*'9 All Base Data'!$Y1380</f>
        <v>0</v>
      </c>
      <c r="AD1380" s="178">
        <f>IF($M1380="","",$M1380*'9 All Base Data'!$Y1380)</f>
        <v>0</v>
      </c>
      <c r="AE1380" s="178">
        <f>IF($N1380="","",$N1380*'9 All Base Data'!$Y1380)</f>
        <v>0</v>
      </c>
      <c r="AF1380" s="178">
        <f>IF($O1380="","",$O1380*'9 All Base Data'!$Y1380)</f>
        <v>0</v>
      </c>
      <c r="AG1380" s="178">
        <f>IF($P1380="","",$P1380*'9 All Base Data'!$Y1380)</f>
        <v>0</v>
      </c>
      <c r="AH1380" s="167">
        <f>$Q1380*'9 All Base Data'!$Y1380</f>
        <v>7.4975758526771269E-2</v>
      </c>
      <c r="AI1380" s="178">
        <f>$R1380*'9 All Base Data'!$Y1380</f>
        <v>0</v>
      </c>
      <c r="AJ1380" s="178">
        <f>$S1380*'9 All Base Data'!$Y1380</f>
        <v>0</v>
      </c>
      <c r="AK1380" s="178">
        <f>$T1380*'9 All Base Data'!$Y1380</f>
        <v>0</v>
      </c>
      <c r="AL1380" s="178">
        <f>IF($U1380="","",$U1380*'9 All Base Data'!$Y1380)</f>
        <v>0</v>
      </c>
      <c r="AM1380" s="178">
        <f>IF($V1380="","",$V1380*'9 All Base Data'!$Y1380)</f>
        <v>0</v>
      </c>
      <c r="AN1380" s="178">
        <f>IF($W1380="","",$W1380*'9 All Base Data'!$Y1380)</f>
        <v>0</v>
      </c>
      <c r="AO1380" s="178">
        <f>IF($X1380="","",$X1380*'9 All Base Data'!$Y1380)</f>
        <v>0</v>
      </c>
      <c r="AP1380" s="178">
        <f>$Y1380*'9 All Base Data'!$Y1380</f>
        <v>4.6484970286598195E-6</v>
      </c>
      <c r="AQ1380" s="179">
        <f t="shared" si="229"/>
        <v>4.6484970286598195E-6</v>
      </c>
    </row>
    <row r="1381" spans="1:43" x14ac:dyDescent="0.25">
      <c r="A1381" s="124">
        <v>581835</v>
      </c>
      <c r="B1381" s="125" t="s">
        <v>1420</v>
      </c>
      <c r="C1381" s="126" t="s">
        <v>1396</v>
      </c>
      <c r="D1381" s="101" t="s">
        <v>2115</v>
      </c>
      <c r="E1381" s="142"/>
      <c r="F1381" s="191" t="str">
        <f>IF('9 All Base Data'!G1381="Rural Centre","Rural",IF('9 All Base Data'!G1381="Rural (Incl.some Off Shore Islands)","Rural",IF('9 All Base Data'!G1381="Inlet-in TA but not in Urban Area","Rural",IF('9 All Base Data'!G1381="Rural (Incl.some Off Shore Islands)","Rural",IF('9 All Base Data'!G1381="Inlet-not in TA","Rural",IF('9 All Base Data'!G1381="Inland Water not in Urban Area","Rural",IF('9 All Base Data'!G1381="Oceanic-in Region but not in TA","Rural",'9 All Base Data'!G1381)))))))</f>
        <v>Rural</v>
      </c>
      <c r="G1381" s="177">
        <f>IF('9 All Base Data'!I1381="..C","..C",'9 All Base Data'!I1381*Basecase_Pop_2006)</f>
        <v>6</v>
      </c>
      <c r="H1381" s="177" t="str">
        <f>IF('9 All Base Data'!J1381="..C","..C",'9 All Base Data'!J1381*Basecase_Pop_2006)</f>
        <v>..C</v>
      </c>
      <c r="I1381" s="191" t="str">
        <f>IF('9 All Base Data'!L1381="..C","..C",'9 All Base Data'!L1381*Basecase_Pop_2006)</f>
        <v>..C</v>
      </c>
      <c r="J1381" s="156">
        <f>IF('9 All Base Data'!$P1381=0,0,('9 All Base Data'!$P1381*Basecase_Pop_2006)/(1+(1/(BaseCase_Mort_AllAdults_30*('9 All Base Data'!$W1381*Basecase_PM10)/10))))</f>
        <v>0</v>
      </c>
      <c r="K1381" s="156">
        <f>IF('9 All Base Data'!$Q1381=0,0,('9 All Base Data'!$Q1381*Basecase_Pop_2006)/(1+(1/(BaseCase_Mort_Maori_30*('9 All Base Data'!$W1381*Basecase_PM10)/10))))</f>
        <v>0</v>
      </c>
      <c r="L1381" s="179">
        <f>133/(1+1/(BaseCase_Mort_Child_0_1*'9 All Base Data'!$AB$10/10))*IF('9 All Base Data'!$L1381="..C",0,'9 All Base Data'!L1381/'9 All Base Data'!$L$2022)</f>
        <v>0</v>
      </c>
      <c r="M1381" s="178">
        <f>IF('9 All Base Data'!$R1381="","",IF('9 All Base Data'!$R1381=0,0,('9 All Base Data'!$R1381*Basecase_Pop_2006)/(1+(1/(BaseCase_CardiacHA_All*('9 All Base Data'!$W1381*Basecase_PM10)/10)))))</f>
        <v>0</v>
      </c>
      <c r="N1381" s="178">
        <f>IF('9 All Base Data'!$S1381="","",IF('9 All Base Data'!$S1381=0,0,('9 All Base Data'!S1381*Basecase_Pop_2006)/(1+(1/(BaseCase_RespHA_All*('9 All Base Data'!$W1381*Basecase_PM10)/10)))))</f>
        <v>0</v>
      </c>
      <c r="O1381" s="178">
        <f>IF('9 All Base Data'!$T1381="","",IF('9 All Base Data'!$T1381=0,0,('9 All Base Data'!$T1381*Basecase_Pop_2006)/(1+(1/(BaseCase_RespHA_Child_1_4*('9 All Base Data'!$W1381*Basecase_PM10)/10)))))</f>
        <v>0</v>
      </c>
      <c r="P1381" s="179">
        <f>IF('9 All Base Data'!$U1381="","",IF('9 All Base Data'!$U1381=0,0,('9 All Base Data'!$U1381*Basecase_Pop_2006)/(1+(1/(BaseCase_RespHA_Child_5_14*('9 All Base Data'!$W1381*Basecase_PM10)/10)))))</f>
        <v>0</v>
      </c>
      <c r="Q1381" s="156">
        <f>IF('7 Base case Results'!$G1381="..C",0,BaseCase_RADs_All*'7 Base case Results'!$G1381*('9 All Base Data'!$V1381*Basecase_PM10)/10)</f>
        <v>1.7215200000000004</v>
      </c>
      <c r="R1381" s="189">
        <f t="shared" si="220"/>
        <v>0</v>
      </c>
      <c r="S1381" s="178">
        <f t="shared" si="221"/>
        <v>0</v>
      </c>
      <c r="T1381" s="179">
        <f t="shared" si="222"/>
        <v>0</v>
      </c>
      <c r="U1381" s="178">
        <f t="shared" si="223"/>
        <v>0</v>
      </c>
      <c r="V1381" s="178">
        <f t="shared" si="224"/>
        <v>0</v>
      </c>
      <c r="W1381" s="178">
        <f t="shared" si="225"/>
        <v>0</v>
      </c>
      <c r="X1381" s="179">
        <f t="shared" si="226"/>
        <v>0</v>
      </c>
      <c r="Y1381" s="179">
        <f t="shared" si="227"/>
        <v>1.0673424000000003E-4</v>
      </c>
      <c r="Z1381" s="186">
        <f t="shared" si="228"/>
        <v>1.0673424000000003E-4</v>
      </c>
      <c r="AA1381" s="156">
        <f>$J1381*'9 All Base Data'!$Y1381</f>
        <v>0</v>
      </c>
      <c r="AB1381" s="156">
        <f>$K1381*'9 All Base Data'!$Y1381</f>
        <v>0</v>
      </c>
      <c r="AC1381" s="178">
        <f>$L1381*'9 All Base Data'!$Y1381</f>
        <v>0</v>
      </c>
      <c r="AD1381" s="178">
        <f>IF($M1381="","",$M1381*'9 All Base Data'!$Y1381)</f>
        <v>0</v>
      </c>
      <c r="AE1381" s="178">
        <f>IF($N1381="","",$N1381*'9 All Base Data'!$Y1381)</f>
        <v>0</v>
      </c>
      <c r="AF1381" s="178">
        <f>IF($O1381="","",$O1381*'9 All Base Data'!$Y1381)</f>
        <v>0</v>
      </c>
      <c r="AG1381" s="178">
        <f>IF($P1381="","",$P1381*'9 All Base Data'!$Y1381)</f>
        <v>0</v>
      </c>
      <c r="AH1381" s="167">
        <f>$Q1381*'9 All Base Data'!$Y1381</f>
        <v>0.14995151705354254</v>
      </c>
      <c r="AI1381" s="178">
        <f>$R1381*'9 All Base Data'!$Y1381</f>
        <v>0</v>
      </c>
      <c r="AJ1381" s="178">
        <f>$S1381*'9 All Base Data'!$Y1381</f>
        <v>0</v>
      </c>
      <c r="AK1381" s="178">
        <f>$T1381*'9 All Base Data'!$Y1381</f>
        <v>0</v>
      </c>
      <c r="AL1381" s="178">
        <f>IF($U1381="","",$U1381*'9 All Base Data'!$Y1381)</f>
        <v>0</v>
      </c>
      <c r="AM1381" s="178">
        <f>IF($V1381="","",$V1381*'9 All Base Data'!$Y1381)</f>
        <v>0</v>
      </c>
      <c r="AN1381" s="178">
        <f>IF($W1381="","",$W1381*'9 All Base Data'!$Y1381)</f>
        <v>0</v>
      </c>
      <c r="AO1381" s="178">
        <f>IF($X1381="","",$X1381*'9 All Base Data'!$Y1381)</f>
        <v>0</v>
      </c>
      <c r="AP1381" s="178">
        <f>$Y1381*'9 All Base Data'!$Y1381</f>
        <v>9.2969940573196389E-6</v>
      </c>
      <c r="AQ1381" s="179">
        <f t="shared" si="229"/>
        <v>9.2969940573196389E-6</v>
      </c>
    </row>
    <row r="1382" spans="1:43" x14ac:dyDescent="0.25">
      <c r="A1382" s="124">
        <v>581836</v>
      </c>
      <c r="B1382" s="125" t="s">
        <v>1421</v>
      </c>
      <c r="C1382" s="126" t="s">
        <v>1396</v>
      </c>
      <c r="D1382" s="101" t="s">
        <v>2115</v>
      </c>
      <c r="E1382" s="142"/>
      <c r="F1382" s="191" t="str">
        <f>IF('9 All Base Data'!G1382="Rural Centre","Rural",IF('9 All Base Data'!G1382="Rural (Incl.some Off Shore Islands)","Rural",IF('9 All Base Data'!G1382="Inlet-in TA but not in Urban Area","Rural",IF('9 All Base Data'!G1382="Rural (Incl.some Off Shore Islands)","Rural",IF('9 All Base Data'!G1382="Inlet-not in TA","Rural",IF('9 All Base Data'!G1382="Inland Water not in Urban Area","Rural",IF('9 All Base Data'!G1382="Oceanic-in Region but not in TA","Rural",'9 All Base Data'!G1382)))))))</f>
        <v>Rural</v>
      </c>
      <c r="G1382" s="177">
        <f>IF('9 All Base Data'!I1382="..C","..C",'9 All Base Data'!I1382*Basecase_Pop_2006)</f>
        <v>5427</v>
      </c>
      <c r="H1382" s="177">
        <f>IF('9 All Base Data'!J1382="..C","..C",'9 All Base Data'!J1382*Basecase_Pop_2006)</f>
        <v>3648</v>
      </c>
      <c r="I1382" s="191">
        <f>IF('9 All Base Data'!L1382="..C","..C",'9 All Base Data'!L1382*Basecase_Pop_2006)</f>
        <v>45</v>
      </c>
      <c r="J1382" s="156">
        <f>IF('9 All Base Data'!$P1382=0,0,('9 All Base Data'!$P1382*Basecase_Pop_2006)/(1+(1/(BaseCase_Mort_AllAdults_30*('9 All Base Data'!$W1382*Basecase_PM10)/10))))</f>
        <v>0.33466566899351829</v>
      </c>
      <c r="K1382" s="156">
        <f>IF('9 All Base Data'!$Q1382=0,0,('9 All Base Data'!$Q1382*Basecase_Pop_2006)/(1+(1/(BaseCase_Mort_Maori_30*('9 All Base Data'!$W1382*Basecase_PM10)/10))))</f>
        <v>0</v>
      </c>
      <c r="L1382" s="179">
        <f>133/(1+1/(BaseCase_Mort_Child_0_1*'9 All Base Data'!$AB$10/10))*IF('9 All Base Data'!$L1382="..C",0,'9 All Base Data'!L1382/'9 All Base Data'!$L$2022)</f>
        <v>6.5645003488735343E-3</v>
      </c>
      <c r="M1382" s="178">
        <f>IF('9 All Base Data'!$R1382="","",IF('9 All Base Data'!$R1382=0,0,('9 All Base Data'!$R1382*Basecase_Pop_2006)/(1+(1/(BaseCase_CardiacHA_All*('9 All Base Data'!$W1382*Basecase_PM10)/10)))))</f>
        <v>6.0283723235487897E-2</v>
      </c>
      <c r="N1382" s="178">
        <f>IF('9 All Base Data'!$S1382="","",IF('9 All Base Data'!$S1382=0,0,('9 All Base Data'!S1382*Basecase_Pop_2006)/(1+(1/(BaseCase_RespHA_All*('9 All Base Data'!$W1382*Basecase_PM10)/10)))))</f>
        <v>0.13178302264286967</v>
      </c>
      <c r="O1382" s="178">
        <f>IF('9 All Base Data'!$T1382="","",IF('9 All Base Data'!$T1382=0,0,('9 All Base Data'!$T1382*Basecase_Pop_2006)/(1+(1/(BaseCase_RespHA_Child_1_4*('9 All Base Data'!$W1382*Basecase_PM10)/10)))))</f>
        <v>5.7529644139089578E-2</v>
      </c>
      <c r="P1382" s="179">
        <f>IF('9 All Base Data'!$U1382="","",IF('9 All Base Data'!$U1382=0,0,('9 All Base Data'!$U1382*Basecase_Pop_2006)/(1+(1/(BaseCase_RespHA_Child_5_14*('9 All Base Data'!$W1382*Basecase_PM10)/10)))))</f>
        <v>7.0054985301442496E-2</v>
      </c>
      <c r="Q1382" s="156">
        <f>IF('7 Base case Results'!$G1382="..C",0,BaseCase_RADs_All*'7 Base case Results'!$G1382*('9 All Base Data'!$V1382*Basecase_PM10)/10)</f>
        <v>1557.1148400000002</v>
      </c>
      <c r="R1382" s="189">
        <f t="shared" si="220"/>
        <v>1.1914097816169251</v>
      </c>
      <c r="S1382" s="178">
        <f t="shared" si="221"/>
        <v>0</v>
      </c>
      <c r="T1382" s="179">
        <f t="shared" si="222"/>
        <v>2.3369621241989783E-2</v>
      </c>
      <c r="U1382" s="178">
        <f t="shared" si="223"/>
        <v>3.8280164254534814E-4</v>
      </c>
      <c r="V1382" s="178">
        <f t="shared" si="224"/>
        <v>5.9763600768541396E-4</v>
      </c>
      <c r="W1382" s="178">
        <f t="shared" si="225"/>
        <v>2.6089693617077127E-4</v>
      </c>
      <c r="X1382" s="179">
        <f t="shared" si="226"/>
        <v>3.176993583420417E-4</v>
      </c>
      <c r="Y1382" s="179">
        <f t="shared" si="227"/>
        <v>9.6541120080000015E-2</v>
      </c>
      <c r="Z1382" s="186">
        <f t="shared" si="228"/>
        <v>1.3123009605891456</v>
      </c>
      <c r="AA1382" s="156">
        <f>$J1382*'9 All Base Data'!$Y1382</f>
        <v>2.9150764888770837E-2</v>
      </c>
      <c r="AB1382" s="156">
        <f>$K1382*'9 All Base Data'!$Y1382</f>
        <v>0</v>
      </c>
      <c r="AC1382" s="178">
        <f>$L1382*'9 All Base Data'!$Y1382</f>
        <v>5.7179514964223214E-4</v>
      </c>
      <c r="AD1382" s="178">
        <f>IF($M1382="","",$M1382*'9 All Base Data'!$Y1382)</f>
        <v>5.2509617970150219E-3</v>
      </c>
      <c r="AE1382" s="178">
        <f>IF($N1382="","",$N1382*'9 All Base Data'!$Y1382)</f>
        <v>1.1478846697801739E-2</v>
      </c>
      <c r="AF1382" s="178">
        <f>IF($O1382="","",$O1382*'9 All Base Data'!$Y1382)</f>
        <v>5.0110701090936632E-3</v>
      </c>
      <c r="AG1382" s="178">
        <f>IF($P1382="","",$P1382*'9 All Base Data'!$Y1382)</f>
        <v>6.1020791644098961E-3</v>
      </c>
      <c r="AH1382" s="167">
        <f>$Q1382*'9 All Base Data'!$Y1382</f>
        <v>135.63114717492923</v>
      </c>
      <c r="AI1382" s="178">
        <f>$R1382*'9 All Base Data'!$Y1382</f>
        <v>0.10377672300402419</v>
      </c>
      <c r="AJ1382" s="178">
        <f>$S1382*'9 All Base Data'!$Y1382</f>
        <v>0</v>
      </c>
      <c r="AK1382" s="178">
        <f>$T1382*'9 All Base Data'!$Y1382</f>
        <v>2.0355907327263465E-3</v>
      </c>
      <c r="AL1382" s="178">
        <f>IF($U1382="","",$U1382*'9 All Base Data'!$Y1382)</f>
        <v>3.3343607411045387E-5</v>
      </c>
      <c r="AM1382" s="178">
        <f>IF($V1382="","",$V1382*'9 All Base Data'!$Y1382)</f>
        <v>5.2056569774530892E-5</v>
      </c>
      <c r="AN1382" s="178">
        <f>IF($W1382="","",$W1382*'9 All Base Data'!$Y1382)</f>
        <v>2.2725202944739766E-5</v>
      </c>
      <c r="AO1382" s="178">
        <f>IF($X1382="","",$X1382*'9 All Base Data'!$Y1382)</f>
        <v>2.7672929010598879E-5</v>
      </c>
      <c r="AP1382" s="178">
        <f>$Y1382*'9 All Base Data'!$Y1382</f>
        <v>8.4091311248456115E-3</v>
      </c>
      <c r="AQ1382" s="179">
        <f t="shared" si="229"/>
        <v>0.1143068450387817</v>
      </c>
    </row>
    <row r="1383" spans="1:43" x14ac:dyDescent="0.25">
      <c r="A1383" s="124">
        <v>581841</v>
      </c>
      <c r="B1383" s="125" t="s">
        <v>1422</v>
      </c>
      <c r="C1383" s="126" t="s">
        <v>1396</v>
      </c>
      <c r="D1383" s="101" t="s">
        <v>2115</v>
      </c>
      <c r="E1383" s="142"/>
      <c r="F1383" s="191" t="str">
        <f>IF('9 All Base Data'!G1383="Rural Centre","Rural",IF('9 All Base Data'!G1383="Rural (Incl.some Off Shore Islands)","Rural",IF('9 All Base Data'!G1383="Inlet-in TA but not in Urban Area","Rural",IF('9 All Base Data'!G1383="Rural (Incl.some Off Shore Islands)","Rural",IF('9 All Base Data'!G1383="Inlet-not in TA","Rural",IF('9 All Base Data'!G1383="Inland Water not in Urban Area","Rural",IF('9 All Base Data'!G1383="Oceanic-in Region but not in TA","Rural",'9 All Base Data'!G1383)))))))</f>
        <v>Rural</v>
      </c>
      <c r="G1383" s="177">
        <f>IF('9 All Base Data'!I1383="..C","..C",'9 All Base Data'!I1383*Basecase_Pop_2006)</f>
        <v>888</v>
      </c>
      <c r="H1383" s="177">
        <f>IF('9 All Base Data'!J1383="..C","..C",'9 All Base Data'!J1383*Basecase_Pop_2006)</f>
        <v>597</v>
      </c>
      <c r="I1383" s="191">
        <f>IF('9 All Base Data'!L1383="..C","..C",'9 All Base Data'!L1383*Basecase_Pop_2006)</f>
        <v>12</v>
      </c>
      <c r="J1383" s="156">
        <f>IF('9 All Base Data'!$P1383=0,0,('9 All Base Data'!$P1383*Basecase_Pop_2006)/(1+(1/(BaseCase_Mort_AllAdults_30*('9 All Base Data'!$W1383*Basecase_PM10)/10))))</f>
        <v>0.4931915122009744</v>
      </c>
      <c r="K1383" s="156">
        <f>IF('9 All Base Data'!$Q1383=0,0,('9 All Base Data'!$Q1383*Basecase_Pop_2006)/(1+(1/(BaseCase_Mort_Maori_30*('9 All Base Data'!$W1383*Basecase_PM10)/10))))</f>
        <v>4.5828301995284919E-2</v>
      </c>
      <c r="L1383" s="179">
        <f>133/(1+1/(BaseCase_Mort_Child_0_1*'9 All Base Data'!$AB$10/10))*IF('9 All Base Data'!$L1383="..C",0,'9 All Base Data'!L1383/'9 All Base Data'!$L$2022)</f>
        <v>1.7505334263662759E-3</v>
      </c>
      <c r="M1383" s="178">
        <f>IF('9 All Base Data'!$R1383="","",IF('9 All Base Data'!$R1383=0,0,('9 All Base Data'!$R1383*Basecase_Pop_2006)/(1+(1/(BaseCase_CardiacHA_All*('9 All Base Data'!$W1383*Basecase_PM10)/10)))))</f>
        <v>1.4277723924194501E-2</v>
      </c>
      <c r="N1383" s="178">
        <f>IF('9 All Base Data'!$S1383="","",IF('9 All Base Data'!$S1383=0,0,('9 All Base Data'!S1383*Basecase_Pop_2006)/(1+(1/(BaseCase_RespHA_All*('9 All Base Data'!$W1383*Basecase_PM10)/10)))))</f>
        <v>7.9069813585721793E-3</v>
      </c>
      <c r="O1383" s="178">
        <f>IF('9 All Base Data'!$T1383="","",IF('9 All Base Data'!$T1383=0,0,('9 All Base Data'!$T1383*Basecase_Pop_2006)/(1+(1/(BaseCase_RespHA_Child_1_4*('9 All Base Data'!$W1383*Basecase_PM10)/10)))))</f>
        <v>5.2299676490081435E-3</v>
      </c>
      <c r="P1383" s="179">
        <f>IF('9 All Base Data'!$U1383="","",IF('9 All Base Data'!$U1383=0,0,('9 All Base Data'!$U1383*Basecase_Pop_2006)/(1+(1/(BaseCase_RespHA_Child_5_14*('9 All Base Data'!$W1383*Basecase_PM10)/10)))))</f>
        <v>0</v>
      </c>
      <c r="Q1383" s="156">
        <f>IF('7 Base case Results'!$G1383="..C",0,BaseCase_RADs_All*'7 Base case Results'!$G1383*('9 All Base Data'!$V1383*Basecase_PM10)/10)</f>
        <v>254.78496000000004</v>
      </c>
      <c r="R1383" s="189">
        <f t="shared" si="220"/>
        <v>1.7557617834354688</v>
      </c>
      <c r="S1383" s="178">
        <f t="shared" si="221"/>
        <v>0.16314875510321433</v>
      </c>
      <c r="T1383" s="179">
        <f t="shared" si="222"/>
        <v>6.2318989978639421E-3</v>
      </c>
      <c r="U1383" s="178">
        <f t="shared" si="223"/>
        <v>9.0663546918635078E-5</v>
      </c>
      <c r="V1383" s="178">
        <f t="shared" si="224"/>
        <v>3.585816046112483E-5</v>
      </c>
      <c r="W1383" s="178">
        <f t="shared" si="225"/>
        <v>2.3717903288251933E-5</v>
      </c>
      <c r="X1383" s="179">
        <f t="shared" si="226"/>
        <v>0</v>
      </c>
      <c r="Y1383" s="179">
        <f t="shared" si="227"/>
        <v>1.5796667520000002E-2</v>
      </c>
      <c r="Z1383" s="186">
        <f t="shared" si="228"/>
        <v>1.7779168716607128</v>
      </c>
      <c r="AA1383" s="156">
        <f>$J1383*'9 All Base Data'!$Y1383</f>
        <v>4.2959021941346508E-2</v>
      </c>
      <c r="AB1383" s="156">
        <f>$K1383*'9 All Base Data'!$Y1383</f>
        <v>3.9918347786728377E-3</v>
      </c>
      <c r="AC1383" s="178">
        <f>$L1383*'9 All Base Data'!$Y1383</f>
        <v>1.5247870657126192E-4</v>
      </c>
      <c r="AD1383" s="178">
        <f>IF($M1383="","",$M1383*'9 All Base Data'!$Y1383)</f>
        <v>1.2436488466614525E-3</v>
      </c>
      <c r="AE1383" s="178">
        <f>IF($N1383="","",$N1383*'9 All Base Data'!$Y1383)</f>
        <v>6.8873080186810428E-4</v>
      </c>
      <c r="AF1383" s="178">
        <f>IF($O1383="","",$O1383*'9 All Base Data'!$Y1383)</f>
        <v>4.5555182809942394E-4</v>
      </c>
      <c r="AG1383" s="178">
        <f>IF($P1383="","",$P1383*'9 All Base Data'!$Y1383)</f>
        <v>0</v>
      </c>
      <c r="AH1383" s="167">
        <f>$Q1383*'9 All Base Data'!$Y1383</f>
        <v>22.192824523924298</v>
      </c>
      <c r="AI1383" s="178">
        <f>$R1383*'9 All Base Data'!$Y1383</f>
        <v>0.15293411811119356</v>
      </c>
      <c r="AJ1383" s="178">
        <f>$S1383*'9 All Base Data'!$Y1383</f>
        <v>1.4210931812075302E-2</v>
      </c>
      <c r="AK1383" s="178">
        <f>$T1383*'9 All Base Data'!$Y1383</f>
        <v>5.4282419539369246E-4</v>
      </c>
      <c r="AL1383" s="178">
        <f>IF($U1383="","",$U1383*'9 All Base Data'!$Y1383)</f>
        <v>7.8971701763002238E-6</v>
      </c>
      <c r="AM1383" s="178">
        <f>IF($V1383="","",$V1383*'9 All Base Data'!$Y1383)</f>
        <v>3.1233941864718527E-6</v>
      </c>
      <c r="AN1383" s="178">
        <f>IF($W1383="","",$W1383*'9 All Base Data'!$Y1383)</f>
        <v>2.0659275404308877E-6</v>
      </c>
      <c r="AO1383" s="178">
        <f>IF($X1383="","",$X1383*'9 All Base Data'!$Y1383)</f>
        <v>0</v>
      </c>
      <c r="AP1383" s="178">
        <f>$Y1383*'9 All Base Data'!$Y1383</f>
        <v>1.3759551204833064E-3</v>
      </c>
      <c r="AQ1383" s="179">
        <f t="shared" si="229"/>
        <v>0.15486391799143334</v>
      </c>
    </row>
    <row r="1384" spans="1:43" x14ac:dyDescent="0.25">
      <c r="A1384" s="124">
        <v>581842</v>
      </c>
      <c r="B1384" s="125" t="s">
        <v>1423</v>
      </c>
      <c r="C1384" s="126" t="s">
        <v>1396</v>
      </c>
      <c r="D1384" s="101" t="s">
        <v>2115</v>
      </c>
      <c r="E1384" s="142"/>
      <c r="F1384" s="191" t="str">
        <f>IF('9 All Base Data'!G1384="Rural Centre","Rural",IF('9 All Base Data'!G1384="Rural (Incl.some Off Shore Islands)","Rural",IF('9 All Base Data'!G1384="Inlet-in TA but not in Urban Area","Rural",IF('9 All Base Data'!G1384="Rural (Incl.some Off Shore Islands)","Rural",IF('9 All Base Data'!G1384="Inlet-not in TA","Rural",IF('9 All Base Data'!G1384="Inland Water not in Urban Area","Rural",IF('9 All Base Data'!G1384="Oceanic-in Region but not in TA","Rural",'9 All Base Data'!G1384)))))))</f>
        <v>Rural</v>
      </c>
      <c r="G1384" s="177">
        <f>IF('9 All Base Data'!I1384="..C","..C",'9 All Base Data'!I1384*Basecase_Pop_2006)</f>
        <v>618</v>
      </c>
      <c r="H1384" s="177">
        <f>IF('9 All Base Data'!J1384="..C","..C",'9 All Base Data'!J1384*Basecase_Pop_2006)</f>
        <v>423</v>
      </c>
      <c r="I1384" s="191">
        <f>IF('9 All Base Data'!L1384="..C","..C",'9 All Base Data'!L1384*Basecase_Pop_2006)</f>
        <v>9</v>
      </c>
      <c r="J1384" s="156">
        <f>IF('9 All Base Data'!$P1384=0,0,('9 All Base Data'!$P1384*Basecase_Pop_2006)/(1+(1/(BaseCase_Mort_AllAdults_30*('9 All Base Data'!$W1384*Basecase_PM10)/10))))</f>
        <v>5.2841947735818684E-2</v>
      </c>
      <c r="K1384" s="156">
        <f>IF('9 All Base Data'!$Q1384=0,0,('9 All Base Data'!$Q1384*Basecase_Pop_2006)/(1+(1/(BaseCase_Mort_Maori_30*('9 All Base Data'!$W1384*Basecase_PM10)/10))))</f>
        <v>0</v>
      </c>
      <c r="L1384" s="179">
        <f>133/(1+1/(BaseCase_Mort_Child_0_1*'9 All Base Data'!$AB$10/10))*IF('9 All Base Data'!$L1384="..C",0,'9 All Base Data'!L1384/'9 All Base Data'!$L$2022)</f>
        <v>1.3129000697747069E-3</v>
      </c>
      <c r="M1384" s="178">
        <f>IF('9 All Base Data'!$R1384="","",IF('9 All Base Data'!$R1384=0,0,('9 All Base Data'!$R1384*Basecase_Pop_2006)/(1+(1/(BaseCase_CardiacHA_All*('9 All Base Data'!$W1384*Basecase_PM10)/10)))))</f>
        <v>1.745055146290439E-2</v>
      </c>
      <c r="N1384" s="178">
        <f>IF('9 All Base Data'!$S1384="","",IF('9 All Base Data'!$S1384=0,0,('9 All Base Data'!S1384*Basecase_Pop_2006)/(1+(1/(BaseCase_RespHA_All*('9 All Base Data'!$W1384*Basecase_PM10)/10)))))</f>
        <v>1.0542641811429573E-2</v>
      </c>
      <c r="O1384" s="178">
        <f>IF('9 All Base Data'!$T1384="","",IF('9 All Base Data'!$T1384=0,0,('9 All Base Data'!$T1384*Basecase_Pop_2006)/(1+(1/(BaseCase_RespHA_Child_1_4*('9 All Base Data'!$W1384*Basecase_PM10)/10)))))</f>
        <v>5.2299676490081435E-3</v>
      </c>
      <c r="P1384" s="179">
        <f>IF('9 All Base Data'!$U1384="","",IF('9 All Base Data'!$U1384=0,0,('9 All Base Data'!$U1384*Basecase_Pop_2006)/(1+(1/(BaseCase_RespHA_Child_5_14*('9 All Base Data'!$W1384*Basecase_PM10)/10)))))</f>
        <v>7.7838872557158328E-3</v>
      </c>
      <c r="Q1384" s="156">
        <f>IF('7 Base case Results'!$G1384="..C",0,BaseCase_RADs_All*'7 Base case Results'!$G1384*('9 All Base Data'!$V1384*Basecase_PM10)/10)</f>
        <v>177.31656000000004</v>
      </c>
      <c r="R1384" s="189">
        <f t="shared" si="220"/>
        <v>0.18811733393951449</v>
      </c>
      <c r="S1384" s="178">
        <f t="shared" si="221"/>
        <v>0</v>
      </c>
      <c r="T1384" s="179">
        <f t="shared" si="222"/>
        <v>4.673924248397957E-3</v>
      </c>
      <c r="U1384" s="178">
        <f t="shared" si="223"/>
        <v>1.1081100178944288E-4</v>
      </c>
      <c r="V1384" s="178">
        <f t="shared" si="224"/>
        <v>4.7810880614833114E-5</v>
      </c>
      <c r="W1384" s="178">
        <f t="shared" si="225"/>
        <v>2.3717903288251933E-5</v>
      </c>
      <c r="X1384" s="179">
        <f t="shared" si="226"/>
        <v>3.52999287046713E-5</v>
      </c>
      <c r="Y1384" s="179">
        <f t="shared" si="227"/>
        <v>1.0993626720000002E-2</v>
      </c>
      <c r="Z1384" s="186">
        <f t="shared" si="228"/>
        <v>0.20394350679031675</v>
      </c>
      <c r="AA1384" s="156">
        <f>$J1384*'9 All Base Data'!$Y1384</f>
        <v>4.6027523508585539E-3</v>
      </c>
      <c r="AB1384" s="156">
        <f>$K1384*'9 All Base Data'!$Y1384</f>
        <v>0</v>
      </c>
      <c r="AC1384" s="178">
        <f>$L1384*'9 All Base Data'!$Y1384</f>
        <v>1.1435902992844645E-4</v>
      </c>
      <c r="AD1384" s="178">
        <f>IF($M1384="","",$M1384*'9 All Base Data'!$Y1384)</f>
        <v>1.5200152570306641E-3</v>
      </c>
      <c r="AE1384" s="178">
        <f>IF($N1384="","",$N1384*'9 All Base Data'!$Y1384)</f>
        <v>9.1830773582413908E-4</v>
      </c>
      <c r="AF1384" s="178">
        <f>IF($O1384="","",$O1384*'9 All Base Data'!$Y1384)</f>
        <v>4.5555182809942394E-4</v>
      </c>
      <c r="AG1384" s="178">
        <f>IF($P1384="","",$P1384*'9 All Base Data'!$Y1384)</f>
        <v>6.7800879604554406E-4</v>
      </c>
      <c r="AH1384" s="167">
        <f>$Q1384*'9 All Base Data'!$Y1384</f>
        <v>15.445006256514883</v>
      </c>
      <c r="AI1384" s="178">
        <f>$R1384*'9 All Base Data'!$Y1384</f>
        <v>1.6385798369056449E-2</v>
      </c>
      <c r="AJ1384" s="178">
        <f>$S1384*'9 All Base Data'!$Y1384</f>
        <v>0</v>
      </c>
      <c r="AK1384" s="178">
        <f>$T1384*'9 All Base Data'!$Y1384</f>
        <v>4.071181465452694E-4</v>
      </c>
      <c r="AL1384" s="178">
        <f>IF($U1384="","",$U1384*'9 All Base Data'!$Y1384)</f>
        <v>9.6520968821447171E-6</v>
      </c>
      <c r="AM1384" s="178">
        <f>IF($V1384="","",$V1384*'9 All Base Data'!$Y1384)</f>
        <v>4.1645255819624709E-6</v>
      </c>
      <c r="AN1384" s="178">
        <f>IF($W1384="","",$W1384*'9 All Base Data'!$Y1384)</f>
        <v>2.0659275404308877E-6</v>
      </c>
      <c r="AO1384" s="178">
        <f>IF($X1384="","",$X1384*'9 All Base Data'!$Y1384)</f>
        <v>3.0747698900665421E-6</v>
      </c>
      <c r="AP1384" s="178">
        <f>$Y1384*'9 All Base Data'!$Y1384</f>
        <v>9.5759038790392266E-4</v>
      </c>
      <c r="AQ1384" s="179">
        <f t="shared" si="229"/>
        <v>1.7764323525969745E-2</v>
      </c>
    </row>
    <row r="1385" spans="1:43" x14ac:dyDescent="0.25">
      <c r="A1385" s="124">
        <v>581843</v>
      </c>
      <c r="B1385" s="125" t="s">
        <v>1424</v>
      </c>
      <c r="C1385" s="126" t="s">
        <v>1396</v>
      </c>
      <c r="D1385" s="101" t="s">
        <v>2115</v>
      </c>
      <c r="E1385" s="142"/>
      <c r="F1385" s="191" t="str">
        <f>IF('9 All Base Data'!G1385="Rural Centre","Rural",IF('9 All Base Data'!G1385="Rural (Incl.some Off Shore Islands)","Rural",IF('9 All Base Data'!G1385="Inlet-in TA but not in Urban Area","Rural",IF('9 All Base Data'!G1385="Rural (Incl.some Off Shore Islands)","Rural",IF('9 All Base Data'!G1385="Inlet-not in TA","Rural",IF('9 All Base Data'!G1385="Inland Water not in Urban Area","Rural",IF('9 All Base Data'!G1385="Oceanic-in Region but not in TA","Rural",'9 All Base Data'!G1385)))))))</f>
        <v>Rural</v>
      </c>
      <c r="G1385" s="177">
        <f>IF('9 All Base Data'!I1385="..C","..C",'9 All Base Data'!I1385*Basecase_Pop_2006)</f>
        <v>492</v>
      </c>
      <c r="H1385" s="177">
        <f>IF('9 All Base Data'!J1385="..C","..C",'9 All Base Data'!J1385*Basecase_Pop_2006)</f>
        <v>351</v>
      </c>
      <c r="I1385" s="191">
        <f>IF('9 All Base Data'!L1385="..C","..C",'9 All Base Data'!L1385*Basecase_Pop_2006)</f>
        <v>6</v>
      </c>
      <c r="J1385" s="156">
        <f>IF('9 All Base Data'!$P1385=0,0,('9 All Base Data'!$P1385*Basecase_Pop_2006)/(1+(1/(BaseCase_Mort_AllAdults_30*('9 All Base Data'!$W1385*Basecase_PM10)/10))))</f>
        <v>3.5227965157212451E-2</v>
      </c>
      <c r="K1385" s="156">
        <f>IF('9 All Base Data'!$Q1385=0,0,('9 All Base Data'!$Q1385*Basecase_Pop_2006)/(1+(1/(BaseCase_Mort_Maori_30*('9 All Base Data'!$W1385*Basecase_PM10)/10))))</f>
        <v>0</v>
      </c>
      <c r="L1385" s="179">
        <f>133/(1+1/(BaseCase_Mort_Child_0_1*'9 All Base Data'!$AB$10/10))*IF('9 All Base Data'!$L1385="..C",0,'9 All Base Data'!L1385/'9 All Base Data'!$L$2022)</f>
        <v>8.7526671318313796E-4</v>
      </c>
      <c r="M1385" s="178">
        <f>IF('9 All Base Data'!$R1385="","",IF('9 All Base Data'!$R1385=0,0,('9 All Base Data'!$R1385*Basecase_Pop_2006)/(1+(1/(BaseCase_CardiacHA_All*('9 All Base Data'!$W1385*Basecase_PM10)/10)))))</f>
        <v>6.980220585161756E-2</v>
      </c>
      <c r="N1385" s="178">
        <f>IF('9 All Base Data'!$S1385="","",IF('9 All Base Data'!$S1385=0,0,('9 All Base Data'!S1385*Basecase_Pop_2006)/(1+(1/(BaseCase_RespHA_All*('9 All Base Data'!$W1385*Basecase_PM10)/10)))))</f>
        <v>5.5348869510005255E-2</v>
      </c>
      <c r="O1385" s="178">
        <f>IF('9 All Base Data'!$T1385="","",IF('9 All Base Data'!$T1385=0,0,('9 All Base Data'!$T1385*Basecase_Pop_2006)/(1+(1/(BaseCase_RespHA_Child_1_4*('9 All Base Data'!$W1385*Basecase_PM10)/10)))))</f>
        <v>2.0919870596032574E-2</v>
      </c>
      <c r="P1385" s="179">
        <f>IF('9 All Base Data'!$U1385="","",IF('9 All Base Data'!$U1385=0,0,('9 All Base Data'!$U1385*Basecase_Pop_2006)/(1+(1/(BaseCase_RespHA_Child_5_14*('9 All Base Data'!$W1385*Basecase_PM10)/10)))))</f>
        <v>7.7838872557158328E-3</v>
      </c>
      <c r="Q1385" s="156">
        <f>IF('7 Base case Results'!$G1385="..C",0,BaseCase_RADs_All*'7 Base case Results'!$G1385*('9 All Base Data'!$V1385*Basecase_PM10)/10)</f>
        <v>141.16464000000002</v>
      </c>
      <c r="R1385" s="189">
        <f t="shared" si="220"/>
        <v>0.12541155595967632</v>
      </c>
      <c r="S1385" s="178">
        <f t="shared" si="221"/>
        <v>0</v>
      </c>
      <c r="T1385" s="179">
        <f t="shared" si="222"/>
        <v>3.1159494989319711E-3</v>
      </c>
      <c r="U1385" s="178">
        <f t="shared" si="223"/>
        <v>4.4324400715777153E-4</v>
      </c>
      <c r="V1385" s="178">
        <f t="shared" si="224"/>
        <v>2.5100712322787385E-4</v>
      </c>
      <c r="W1385" s="178">
        <f t="shared" si="225"/>
        <v>9.487161315300773E-5</v>
      </c>
      <c r="X1385" s="179">
        <f t="shared" si="226"/>
        <v>3.52999287046713E-5</v>
      </c>
      <c r="Y1385" s="179">
        <f t="shared" si="227"/>
        <v>8.7522076800000022E-3</v>
      </c>
      <c r="Z1385" s="186">
        <f t="shared" si="228"/>
        <v>0.13797396426899394</v>
      </c>
      <c r="AA1385" s="156">
        <f>$J1385*'9 All Base Data'!$Y1385</f>
        <v>3.0685015672390356E-3</v>
      </c>
      <c r="AB1385" s="156">
        <f>$K1385*'9 All Base Data'!$Y1385</f>
        <v>0</v>
      </c>
      <c r="AC1385" s="178">
        <f>$L1385*'9 All Base Data'!$Y1385</f>
        <v>7.623935328563096E-5</v>
      </c>
      <c r="AD1385" s="178">
        <f>IF($M1385="","",$M1385*'9 All Base Data'!$Y1385)</f>
        <v>6.0800610281226564E-3</v>
      </c>
      <c r="AE1385" s="178">
        <f>IF($N1385="","",$N1385*'9 All Base Data'!$Y1385)</f>
        <v>4.82111561307673E-3</v>
      </c>
      <c r="AF1385" s="178">
        <f>IF($O1385="","",$O1385*'9 All Base Data'!$Y1385)</f>
        <v>1.8222073123976958E-3</v>
      </c>
      <c r="AG1385" s="178">
        <f>IF($P1385="","",$P1385*'9 All Base Data'!$Y1385)</f>
        <v>6.7800879604554406E-4</v>
      </c>
      <c r="AH1385" s="167">
        <f>$Q1385*'9 All Base Data'!$Y1385</f>
        <v>12.296024398390488</v>
      </c>
      <c r="AI1385" s="178">
        <f>$R1385*'9 All Base Data'!$Y1385</f>
        <v>1.0923865579370966E-2</v>
      </c>
      <c r="AJ1385" s="178">
        <f>$S1385*'9 All Base Data'!$Y1385</f>
        <v>0</v>
      </c>
      <c r="AK1385" s="178">
        <f>$T1385*'9 All Base Data'!$Y1385</f>
        <v>2.7141209769684623E-4</v>
      </c>
      <c r="AL1385" s="178">
        <f>IF($U1385="","",$U1385*'9 All Base Data'!$Y1385)</f>
        <v>3.8608387528578868E-5</v>
      </c>
      <c r="AM1385" s="178">
        <f>IF($V1385="","",$V1385*'9 All Base Data'!$Y1385)</f>
        <v>2.1863759305302973E-5</v>
      </c>
      <c r="AN1385" s="178">
        <f>IF($W1385="","",$W1385*'9 All Base Data'!$Y1385)</f>
        <v>8.2637101617235509E-6</v>
      </c>
      <c r="AO1385" s="178">
        <f>IF($X1385="","",$X1385*'9 All Base Data'!$Y1385)</f>
        <v>3.0747698900665421E-6</v>
      </c>
      <c r="AP1385" s="178">
        <f>$Y1385*'9 All Base Data'!$Y1385</f>
        <v>7.6235351270021031E-4</v>
      </c>
      <c r="AQ1385" s="179">
        <f t="shared" si="229"/>
        <v>1.2018103336601905E-2</v>
      </c>
    </row>
    <row r="1386" spans="1:43" x14ac:dyDescent="0.25">
      <c r="A1386" s="124">
        <v>581844</v>
      </c>
      <c r="B1386" s="125" t="s">
        <v>1425</v>
      </c>
      <c r="C1386" s="126" t="s">
        <v>1396</v>
      </c>
      <c r="D1386" s="101" t="s">
        <v>2115</v>
      </c>
      <c r="E1386" s="142"/>
      <c r="F1386" s="191" t="str">
        <f>IF('9 All Base Data'!G1386="Rural Centre","Rural",IF('9 All Base Data'!G1386="Rural (Incl.some Off Shore Islands)","Rural",IF('9 All Base Data'!G1386="Inlet-in TA but not in Urban Area","Rural",IF('9 All Base Data'!G1386="Rural (Incl.some Off Shore Islands)","Rural",IF('9 All Base Data'!G1386="Inlet-not in TA","Rural",IF('9 All Base Data'!G1386="Inland Water not in Urban Area","Rural",IF('9 All Base Data'!G1386="Oceanic-in Region but not in TA","Rural",'9 All Base Data'!G1386)))))))</f>
        <v>Rural</v>
      </c>
      <c r="G1386" s="177">
        <f>IF('9 All Base Data'!I1386="..C","..C",'9 All Base Data'!I1386*Basecase_Pop_2006)</f>
        <v>393</v>
      </c>
      <c r="H1386" s="177">
        <f>IF('9 All Base Data'!J1386="..C","..C",'9 All Base Data'!J1386*Basecase_Pop_2006)</f>
        <v>237</v>
      </c>
      <c r="I1386" s="191">
        <f>IF('9 All Base Data'!L1386="..C","..C",'9 All Base Data'!L1386*Basecase_Pop_2006)</f>
        <v>3</v>
      </c>
      <c r="J1386" s="156">
        <f>IF('9 All Base Data'!$P1386=0,0,('9 All Base Data'!$P1386*Basecase_Pop_2006)/(1+(1/(BaseCase_Mort_AllAdults_30*('9 All Base Data'!$W1386*Basecase_PM10)/10))))</f>
        <v>0.36989363415073079</v>
      </c>
      <c r="K1386" s="156">
        <f>IF('9 All Base Data'!$Q1386=0,0,('9 All Base Data'!$Q1386*Basecase_Pop_2006)/(1+(1/(BaseCase_Mort_Maori_30*('9 All Base Data'!$W1386*Basecase_PM10)/10))))</f>
        <v>4.5828301995284919E-2</v>
      </c>
      <c r="L1386" s="179">
        <f>133/(1+1/(BaseCase_Mort_Child_0_1*'9 All Base Data'!$AB$10/10))*IF('9 All Base Data'!$L1386="..C",0,'9 All Base Data'!L1386/'9 All Base Data'!$L$2022)</f>
        <v>4.3763335659156898E-4</v>
      </c>
      <c r="M1386" s="178">
        <f>IF('9 All Base Data'!$R1386="","",IF('9 All Base Data'!$R1386=0,0,('9 All Base Data'!$R1386*Basecase_Pop_2006)/(1+(1/(BaseCase_CardiacHA_All*('9 All Base Data'!$W1386*Basecase_PM10)/10)))))</f>
        <v>7.9320688467747237E-3</v>
      </c>
      <c r="N1386" s="178">
        <f>IF('9 All Base Data'!$S1386="","",IF('9 All Base Data'!$S1386=0,0,('9 All Base Data'!S1386*Basecase_Pop_2006)/(1+(1/(BaseCase_RespHA_All*('9 All Base Data'!$W1386*Basecase_PM10)/10)))))</f>
        <v>1.5813962717144359E-2</v>
      </c>
      <c r="O1386" s="178">
        <f>IF('9 All Base Data'!$T1386="","",IF('9 All Base Data'!$T1386=0,0,('9 All Base Data'!$T1386*Basecase_Pop_2006)/(1+(1/(BaseCase_RespHA_Child_1_4*('9 All Base Data'!$W1386*Basecase_PM10)/10)))))</f>
        <v>5.2299676490081435E-3</v>
      </c>
      <c r="P1386" s="179">
        <f>IF('9 All Base Data'!$U1386="","",IF('9 All Base Data'!$U1386=0,0,('9 All Base Data'!$U1386*Basecase_Pop_2006)/(1+(1/(BaseCase_RespHA_Child_5_14*('9 All Base Data'!$W1386*Basecase_PM10)/10)))))</f>
        <v>0</v>
      </c>
      <c r="Q1386" s="156">
        <f>IF('7 Base case Results'!$G1386="..C",0,BaseCase_RADs_All*'7 Base case Results'!$G1386*('9 All Base Data'!$V1386*Basecase_PM10)/10)</f>
        <v>112.75956000000001</v>
      </c>
      <c r="R1386" s="189">
        <f t="shared" si="220"/>
        <v>1.3168213375766016</v>
      </c>
      <c r="S1386" s="178">
        <f t="shared" si="221"/>
        <v>0.16314875510321433</v>
      </c>
      <c r="T1386" s="179">
        <f t="shared" si="222"/>
        <v>1.5579747494659855E-3</v>
      </c>
      <c r="U1386" s="178">
        <f t="shared" si="223"/>
        <v>5.0368637177019497E-5</v>
      </c>
      <c r="V1386" s="178">
        <f t="shared" si="224"/>
        <v>7.171632092224966E-5</v>
      </c>
      <c r="W1386" s="178">
        <f t="shared" si="225"/>
        <v>2.3717903288251933E-5</v>
      </c>
      <c r="X1386" s="179">
        <f t="shared" si="226"/>
        <v>0</v>
      </c>
      <c r="Y1386" s="179">
        <f t="shared" si="227"/>
        <v>6.9910927200000006E-3</v>
      </c>
      <c r="Z1386" s="186">
        <f t="shared" si="228"/>
        <v>1.3254924900041671</v>
      </c>
      <c r="AA1386" s="156">
        <f>$J1386*'9 All Base Data'!$Y1386</f>
        <v>3.2219266456009879E-2</v>
      </c>
      <c r="AB1386" s="156">
        <f>$K1386*'9 All Base Data'!$Y1386</f>
        <v>3.9918347786728377E-3</v>
      </c>
      <c r="AC1386" s="178">
        <f>$L1386*'9 All Base Data'!$Y1386</f>
        <v>3.811967664281548E-5</v>
      </c>
      <c r="AD1386" s="178">
        <f>IF($M1386="","",$M1386*'9 All Base Data'!$Y1386)</f>
        <v>6.9091602592302921E-4</v>
      </c>
      <c r="AE1386" s="178">
        <f>IF($N1386="","",$N1386*'9 All Base Data'!$Y1386)</f>
        <v>1.3774616037362086E-3</v>
      </c>
      <c r="AF1386" s="178">
        <f>IF($O1386="","",$O1386*'9 All Base Data'!$Y1386)</f>
        <v>4.5555182809942394E-4</v>
      </c>
      <c r="AG1386" s="178">
        <f>IF($P1386="","",$P1386*'9 All Base Data'!$Y1386)</f>
        <v>0</v>
      </c>
      <c r="AH1386" s="167">
        <f>$Q1386*'9 All Base Data'!$Y1386</f>
        <v>9.8218243670070358</v>
      </c>
      <c r="AI1386" s="178">
        <f>$R1386*'9 All Base Data'!$Y1386</f>
        <v>0.11470058858339516</v>
      </c>
      <c r="AJ1386" s="178">
        <f>$S1386*'9 All Base Data'!$Y1386</f>
        <v>1.4210931812075302E-2</v>
      </c>
      <c r="AK1386" s="178">
        <f>$T1386*'9 All Base Data'!$Y1386</f>
        <v>1.3570604884842311E-4</v>
      </c>
      <c r="AL1386" s="178">
        <f>IF($U1386="","",$U1386*'9 All Base Data'!$Y1386)</f>
        <v>4.3873167646112356E-6</v>
      </c>
      <c r="AM1386" s="178">
        <f>IF($V1386="","",$V1386*'9 All Base Data'!$Y1386)</f>
        <v>6.2467883729437055E-6</v>
      </c>
      <c r="AN1386" s="178">
        <f>IF($W1386="","",$W1386*'9 All Base Data'!$Y1386)</f>
        <v>2.0659275404308877E-6</v>
      </c>
      <c r="AO1386" s="178">
        <f>IF($X1386="","",$X1386*'9 All Base Data'!$Y1386)</f>
        <v>0</v>
      </c>
      <c r="AP1386" s="178">
        <f>$Y1386*'9 All Base Data'!$Y1386</f>
        <v>6.0895311075443619E-4</v>
      </c>
      <c r="AQ1386" s="179">
        <f t="shared" si="229"/>
        <v>0.11545588184813557</v>
      </c>
    </row>
    <row r="1387" spans="1:43" x14ac:dyDescent="0.25">
      <c r="A1387" s="124">
        <v>581850</v>
      </c>
      <c r="B1387" s="125" t="s">
        <v>1426</v>
      </c>
      <c r="C1387" s="126" t="s">
        <v>1396</v>
      </c>
      <c r="D1387" s="101" t="s">
        <v>2115</v>
      </c>
      <c r="E1387" s="142"/>
      <c r="F1387" s="191" t="str">
        <f>IF('9 All Base Data'!G1387="Rural Centre","Rural",IF('9 All Base Data'!G1387="Rural (Incl.some Off Shore Islands)","Rural",IF('9 All Base Data'!G1387="Inlet-in TA but not in Urban Area","Rural",IF('9 All Base Data'!G1387="Rural (Incl.some Off Shore Islands)","Rural",IF('9 All Base Data'!G1387="Inlet-not in TA","Rural",IF('9 All Base Data'!G1387="Inland Water not in Urban Area","Rural",IF('9 All Base Data'!G1387="Oceanic-in Region but not in TA","Rural",'9 All Base Data'!G1387)))))))</f>
        <v>Rural</v>
      </c>
      <c r="G1387" s="177">
        <f>IF('9 All Base Data'!I1387="..C","..C",'9 All Base Data'!I1387*Basecase_Pop_2006)</f>
        <v>867</v>
      </c>
      <c r="H1387" s="177">
        <f>IF('9 All Base Data'!J1387="..C","..C",'9 All Base Data'!J1387*Basecase_Pop_2006)</f>
        <v>570</v>
      </c>
      <c r="I1387" s="191">
        <f>IF('9 All Base Data'!L1387="..C","..C",'9 All Base Data'!L1387*Basecase_Pop_2006)</f>
        <v>12</v>
      </c>
      <c r="J1387" s="156">
        <f>IF('9 All Base Data'!$P1387=0,0,('9 All Base Data'!$P1387*Basecase_Pop_2006)/(1+(1/(BaseCase_Mort_AllAdults_30*('9 All Base Data'!$W1387*Basecase_PM10)/10))))</f>
        <v>7.0455930314424903E-2</v>
      </c>
      <c r="K1387" s="156">
        <f>IF('9 All Base Data'!$Q1387=0,0,('9 All Base Data'!$Q1387*Basecase_Pop_2006)/(1+(1/(BaseCase_Mort_Maori_30*('9 All Base Data'!$W1387*Basecase_PM10)/10))))</f>
        <v>0</v>
      </c>
      <c r="L1387" s="179">
        <f>133/(1+1/(BaseCase_Mort_Child_0_1*'9 All Base Data'!$AB$10/10))*IF('9 All Base Data'!$L1387="..C",0,'9 All Base Data'!L1387/'9 All Base Data'!$L$2022)</f>
        <v>1.7505334263662759E-3</v>
      </c>
      <c r="M1387" s="178">
        <f>IF('9 All Base Data'!$R1387="","",IF('9 All Base Data'!$R1387=0,0,('9 All Base Data'!$R1387*Basecase_Pop_2006)/(1+(1/(BaseCase_CardiacHA_All*('9 All Base Data'!$W1387*Basecase_PM10)/10)))))</f>
        <v>6.6629378312907675E-2</v>
      </c>
      <c r="N1387" s="178">
        <f>IF('9 All Base Data'!$S1387="","",IF('9 All Base Data'!$S1387=0,0,('9 All Base Data'!S1387*Basecase_Pop_2006)/(1+(1/(BaseCase_RespHA_All*('9 All Base Data'!$W1387*Basecase_PM10)/10)))))</f>
        <v>5.7984529962862651E-2</v>
      </c>
      <c r="O1387" s="178">
        <f>IF('9 All Base Data'!$T1387="","",IF('9 All Base Data'!$T1387=0,0,('9 All Base Data'!$T1387*Basecase_Pop_2006)/(1+(1/(BaseCase_RespHA_Child_1_4*('9 All Base Data'!$W1387*Basecase_PM10)/10)))))</f>
        <v>2.0919870596032574E-2</v>
      </c>
      <c r="P1387" s="179">
        <f>IF('9 All Base Data'!$U1387="","",IF('9 All Base Data'!$U1387=0,0,('9 All Base Data'!$U1387*Basecase_Pop_2006)/(1+(1/(BaseCase_RespHA_Child_5_14*('9 All Base Data'!$W1387*Basecase_PM10)/10)))))</f>
        <v>7.7838872557158328E-3</v>
      </c>
      <c r="Q1387" s="156">
        <f>IF('7 Base case Results'!$G1387="..C",0,BaseCase_RADs_All*'7 Base case Results'!$G1387*('9 All Base Data'!$V1387*Basecase_PM10)/10)</f>
        <v>248.75964000000005</v>
      </c>
      <c r="R1387" s="189">
        <f t="shared" si="220"/>
        <v>0.25082311191935264</v>
      </c>
      <c r="S1387" s="178">
        <f t="shared" si="221"/>
        <v>0</v>
      </c>
      <c r="T1387" s="179">
        <f t="shared" si="222"/>
        <v>6.2318989978639421E-3</v>
      </c>
      <c r="U1387" s="178">
        <f t="shared" si="223"/>
        <v>4.2309655228696375E-4</v>
      </c>
      <c r="V1387" s="178">
        <f t="shared" si="224"/>
        <v>2.6295984338158213E-4</v>
      </c>
      <c r="W1387" s="178">
        <f t="shared" si="225"/>
        <v>9.487161315300773E-5</v>
      </c>
      <c r="X1387" s="179">
        <f t="shared" si="226"/>
        <v>3.52999287046713E-5</v>
      </c>
      <c r="Y1387" s="179">
        <f t="shared" si="227"/>
        <v>1.5423097680000003E-2</v>
      </c>
      <c r="Z1387" s="186">
        <f t="shared" si="228"/>
        <v>0.27316416499288509</v>
      </c>
      <c r="AA1387" s="156">
        <f>$J1387*'9 All Base Data'!$Y1387</f>
        <v>6.1370031344780713E-3</v>
      </c>
      <c r="AB1387" s="156">
        <f>$K1387*'9 All Base Data'!$Y1387</f>
        <v>0</v>
      </c>
      <c r="AC1387" s="178">
        <f>$L1387*'9 All Base Data'!$Y1387</f>
        <v>1.5247870657126192E-4</v>
      </c>
      <c r="AD1387" s="178">
        <f>IF($M1387="","",$M1387*'9 All Base Data'!$Y1387)</f>
        <v>5.8036946177534455E-3</v>
      </c>
      <c r="AE1387" s="178">
        <f>IF($N1387="","",$N1387*'9 All Base Data'!$Y1387)</f>
        <v>5.0506925470327653E-3</v>
      </c>
      <c r="AF1387" s="178">
        <f>IF($O1387="","",$O1387*'9 All Base Data'!$Y1387)</f>
        <v>1.8222073123976958E-3</v>
      </c>
      <c r="AG1387" s="178">
        <f>IF($P1387="","",$P1387*'9 All Base Data'!$Y1387)</f>
        <v>6.7800879604554406E-4</v>
      </c>
      <c r="AH1387" s="167">
        <f>$Q1387*'9 All Base Data'!$Y1387</f>
        <v>21.667994214236899</v>
      </c>
      <c r="AI1387" s="178">
        <f>$R1387*'9 All Base Data'!$Y1387</f>
        <v>2.1847731158741932E-2</v>
      </c>
      <c r="AJ1387" s="178">
        <f>$S1387*'9 All Base Data'!$Y1387</f>
        <v>0</v>
      </c>
      <c r="AK1387" s="178">
        <f>$T1387*'9 All Base Data'!$Y1387</f>
        <v>5.4282419539369246E-4</v>
      </c>
      <c r="AL1387" s="178">
        <f>IF($U1387="","",$U1387*'9 All Base Data'!$Y1387)</f>
        <v>3.6853460822734377E-5</v>
      </c>
      <c r="AM1387" s="178">
        <f>IF($V1387="","",$V1387*'9 All Base Data'!$Y1387)</f>
        <v>2.2904890700793591E-5</v>
      </c>
      <c r="AN1387" s="178">
        <f>IF($W1387="","",$W1387*'9 All Base Data'!$Y1387)</f>
        <v>8.2637101617235509E-6</v>
      </c>
      <c r="AO1387" s="178">
        <f>IF($X1387="","",$X1387*'9 All Base Data'!$Y1387)</f>
        <v>3.0747698900665421E-6</v>
      </c>
      <c r="AP1387" s="178">
        <f>$Y1387*'9 All Base Data'!$Y1387</f>
        <v>1.3434156412826877E-3</v>
      </c>
      <c r="AQ1387" s="179">
        <f t="shared" si="229"/>
        <v>2.3793729346941839E-2</v>
      </c>
    </row>
    <row r="1388" spans="1:43" x14ac:dyDescent="0.25">
      <c r="A1388" s="124">
        <v>582000</v>
      </c>
      <c r="B1388" s="125" t="s">
        <v>1427</v>
      </c>
      <c r="C1388" s="126" t="s">
        <v>1399</v>
      </c>
      <c r="D1388" s="101" t="s">
        <v>2116</v>
      </c>
      <c r="E1388" s="142"/>
      <c r="F1388" s="191" t="str">
        <f>IF('9 All Base Data'!G1388="Rural Centre","Rural",IF('9 All Base Data'!G1388="Rural (Incl.some Off Shore Islands)","Rural",IF('9 All Base Data'!G1388="Inlet-in TA but not in Urban Area","Rural",IF('9 All Base Data'!G1388="Rural (Incl.some Off Shore Islands)","Rural",IF('9 All Base Data'!G1388="Inlet-not in TA","Rural",IF('9 All Base Data'!G1388="Inland Water not in Urban Area","Rural",IF('9 All Base Data'!G1388="Oceanic-in Region but not in TA","Rural",'9 All Base Data'!G1388)))))))</f>
        <v>Nelson</v>
      </c>
      <c r="G1388" s="177">
        <f>IF('9 All Base Data'!I1388="..C","..C",'9 All Base Data'!I1388*Basecase_Pop_2006)</f>
        <v>1311</v>
      </c>
      <c r="H1388" s="177">
        <f>IF('9 All Base Data'!J1388="..C","..C",'9 All Base Data'!J1388*Basecase_Pop_2006)</f>
        <v>969</v>
      </c>
      <c r="I1388" s="191">
        <f>IF('9 All Base Data'!L1388="..C","..C",'9 All Base Data'!L1388*Basecase_Pop_2006)</f>
        <v>9</v>
      </c>
      <c r="J1388" s="156">
        <f>IF('9 All Base Data'!$P1388=0,0,('9 All Base Data'!$P1388*Basecase_Pop_2006)/(1+(1/(BaseCase_Mort_AllAdults_30*('9 All Base Data'!$W1388*Basecase_PM10)/10))))</f>
        <v>0.32710280373831779</v>
      </c>
      <c r="K1388" s="156">
        <f>IF('9 All Base Data'!$Q1388=0,0,('9 All Base Data'!$Q1388*Basecase_Pop_2006)/(1+(1/(BaseCase_Mort_Maori_30*('9 All Base Data'!$W1388*Basecase_PM10)/10))))</f>
        <v>0</v>
      </c>
      <c r="L1388" s="179">
        <f>133/(1+1/(BaseCase_Mort_Child_0_1*'9 All Base Data'!$AB$10/10))*IF('9 All Base Data'!$L1388="..C",0,'9 All Base Data'!L1388/'9 All Base Data'!$L$2022)</f>
        <v>1.3129000697747069E-3</v>
      </c>
      <c r="M1388" s="178">
        <f>IF('9 All Base Data'!$R1388="","",IF('9 All Base Data'!$R1388=0,0,('9 All Base Data'!$R1388*Basecase_Pop_2006)/(1+(1/(BaseCase_CardiacHA_All*('9 All Base Data'!$W1388*Basecase_PM10)/10)))))</f>
        <v>6.7594433399602388E-2</v>
      </c>
      <c r="N1388" s="178">
        <f>IF('9 All Base Data'!$S1388="","",IF('9 All Base Data'!$S1388=0,0,('9 All Base Data'!S1388*Basecase_Pop_2006)/(1+(1/(BaseCase_RespHA_All*('9 All Base Data'!$W1388*Basecase_PM10)/10)))))</f>
        <v>5.6105610561056111E-2</v>
      </c>
      <c r="O1388" s="178">
        <f>IF('9 All Base Data'!$T1388="","",IF('9 All Base Data'!$T1388=0,0,('9 All Base Data'!$T1388*Basecase_Pop_2006)/(1+(1/(BaseCase_RespHA_Child_1_4*('9 All Base Data'!$W1388*Basecase_PM10)/10)))))</f>
        <v>6.5359477124183E-3</v>
      </c>
      <c r="P1388" s="179">
        <f>IF('9 All Base Data'!$U1388="","",IF('9 All Base Data'!$U1388=0,0,('9 All Base Data'!$U1388*Basecase_Pop_2006)/(1+(1/(BaseCase_RespHA_Child_5_14*('9 All Base Data'!$W1388*Basecase_PM10)/10)))))</f>
        <v>9.7087378640776691E-3</v>
      </c>
      <c r="Q1388" s="156">
        <f>IF('7 Base case Results'!$G1388="..C",0,BaseCase_RADs_All*'7 Base case Results'!$G1388*('9 All Base Data'!$V1388*Basecase_PM10)/10)</f>
        <v>707.94</v>
      </c>
      <c r="R1388" s="189">
        <f t="shared" si="220"/>
        <v>1.1644859813084114</v>
      </c>
      <c r="S1388" s="178">
        <f t="shared" si="221"/>
        <v>0</v>
      </c>
      <c r="T1388" s="179">
        <f t="shared" si="222"/>
        <v>4.673924248397957E-3</v>
      </c>
      <c r="U1388" s="178">
        <f t="shared" si="223"/>
        <v>4.2922465208747519E-4</v>
      </c>
      <c r="V1388" s="178">
        <f t="shared" si="224"/>
        <v>2.5443894389438947E-4</v>
      </c>
      <c r="W1388" s="178">
        <f t="shared" si="225"/>
        <v>2.9640522875816992E-5</v>
      </c>
      <c r="X1388" s="179">
        <f t="shared" si="226"/>
        <v>4.4029126213592225E-5</v>
      </c>
      <c r="Y1388" s="179">
        <f t="shared" si="227"/>
        <v>4.3892280000000006E-2</v>
      </c>
      <c r="Z1388" s="186">
        <f t="shared" si="228"/>
        <v>1.213735849152791</v>
      </c>
      <c r="AA1388" s="156">
        <f>$J1388*'9 All Base Data'!$Y1388</f>
        <v>0.11313250783878508</v>
      </c>
      <c r="AB1388" s="156">
        <f>$K1388*'9 All Base Data'!$Y1388</f>
        <v>0</v>
      </c>
      <c r="AC1388" s="178">
        <f>$L1388*'9 All Base Data'!$Y1388</f>
        <v>4.5408255673086141E-4</v>
      </c>
      <c r="AD1388" s="178">
        <f>IF($M1388="","",$M1388*'9 All Base Data'!$Y1388)</f>
        <v>2.3378362028827045E-2</v>
      </c>
      <c r="AE1388" s="178">
        <f>IF($N1388="","",$N1388*'9 All Base Data'!$Y1388)</f>
        <v>1.9404812047029707E-2</v>
      </c>
      <c r="AF1388" s="178">
        <f>IF($O1388="","",$O1388*'9 All Base Data'!$Y1388)</f>
        <v>2.2605375049019609E-3</v>
      </c>
      <c r="AG1388" s="178">
        <f>IF($P1388="","",$P1388*'9 All Base Data'!$Y1388)</f>
        <v>3.3578858082524273E-3</v>
      </c>
      <c r="AH1388" s="167">
        <f>$Q1388*'9 All Base Data'!$Y1388</f>
        <v>244.84971294670507</v>
      </c>
      <c r="AI1388" s="178">
        <f>$R1388*'9 All Base Data'!$Y1388</f>
        <v>0.40275172790607489</v>
      </c>
      <c r="AJ1388" s="178">
        <f>$S1388*'9 All Base Data'!$Y1388</f>
        <v>0</v>
      </c>
      <c r="AK1388" s="178">
        <f>$T1388*'9 All Base Data'!$Y1388</f>
        <v>1.6165339019618666E-3</v>
      </c>
      <c r="AL1388" s="178">
        <f>IF($U1388="","",$U1388*'9 All Base Data'!$Y1388)</f>
        <v>1.4845259888305172E-4</v>
      </c>
      <c r="AM1388" s="178">
        <f>IF($V1388="","",$V1388*'9 All Base Data'!$Y1388)</f>
        <v>8.8000822633279731E-5</v>
      </c>
      <c r="AN1388" s="178">
        <f>IF($W1388="","",$W1388*'9 All Base Data'!$Y1388)</f>
        <v>1.0251537584730394E-5</v>
      </c>
      <c r="AO1388" s="178">
        <f>IF($X1388="","",$X1388*'9 All Base Data'!$Y1388)</f>
        <v>1.5228012140424758E-5</v>
      </c>
      <c r="AP1388" s="178">
        <f>$Y1388*'9 All Base Data'!$Y1388</f>
        <v>1.5180682202695715E-2</v>
      </c>
      <c r="AQ1388" s="179">
        <f t="shared" si="229"/>
        <v>0.4197853974322488</v>
      </c>
    </row>
    <row r="1389" spans="1:43" x14ac:dyDescent="0.25">
      <c r="A1389" s="124">
        <v>582100</v>
      </c>
      <c r="B1389" s="125" t="s">
        <v>1428</v>
      </c>
      <c r="C1389" s="126" t="s">
        <v>1399</v>
      </c>
      <c r="D1389" s="101" t="s">
        <v>2116</v>
      </c>
      <c r="E1389" s="142"/>
      <c r="F1389" s="191" t="str">
        <f>IF('9 All Base Data'!G1389="Rural Centre","Rural",IF('9 All Base Data'!G1389="Rural (Incl.some Off Shore Islands)","Rural",IF('9 All Base Data'!G1389="Inlet-in TA but not in Urban Area","Rural",IF('9 All Base Data'!G1389="Rural (Incl.some Off Shore Islands)","Rural",IF('9 All Base Data'!G1389="Inlet-not in TA","Rural",IF('9 All Base Data'!G1389="Inland Water not in Urban Area","Rural",IF('9 All Base Data'!G1389="Oceanic-in Region but not in TA","Rural",'9 All Base Data'!G1389)))))))</f>
        <v>Nelson</v>
      </c>
      <c r="G1389" s="177">
        <f>IF('9 All Base Data'!I1389="..C","..C",'9 All Base Data'!I1389*Basecase_Pop_2006)</f>
        <v>2556</v>
      </c>
      <c r="H1389" s="177">
        <f>IF('9 All Base Data'!J1389="..C","..C",'9 All Base Data'!J1389*Basecase_Pop_2006)</f>
        <v>1833</v>
      </c>
      <c r="I1389" s="191">
        <f>IF('9 All Base Data'!L1389="..C","..C",'9 All Base Data'!L1389*Basecase_Pop_2006)</f>
        <v>18</v>
      </c>
      <c r="J1389" s="156">
        <f>IF('9 All Base Data'!$P1389=0,0,('9 All Base Data'!$P1389*Basecase_Pop_2006)/(1+(1/(BaseCase_Mort_AllAdults_30*('9 All Base Data'!$W1389*Basecase_PM10)/10))))</f>
        <v>0.2834890965732087</v>
      </c>
      <c r="K1389" s="156">
        <f>IF('9 All Base Data'!$Q1389=0,0,('9 All Base Data'!$Q1389*Basecase_Pop_2006)/(1+(1/(BaseCase_Mort_Maori_30*('9 All Base Data'!$W1389*Basecase_PM10)/10))))</f>
        <v>5.5555555555555552E-2</v>
      </c>
      <c r="L1389" s="179">
        <f>133/(1+1/(BaseCase_Mort_Child_0_1*'9 All Base Data'!$AB$10/10))*IF('9 All Base Data'!$L1389="..C",0,'9 All Base Data'!L1389/'9 All Base Data'!$L$2022)</f>
        <v>2.6258001395494139E-3</v>
      </c>
      <c r="M1389" s="178">
        <f>IF('9 All Base Data'!$R1389="","",IF('9 All Base Data'!$R1389=0,0,('9 All Base Data'!$R1389*Basecase_Pop_2006)/(1+(1/(BaseCase_CardiacHA_All*('9 All Base Data'!$W1389*Basecase_PM10)/10)))))</f>
        <v>0.1749502982107356</v>
      </c>
      <c r="N1389" s="178">
        <f>IF('9 All Base Data'!$S1389="","",IF('9 All Base Data'!$S1389=0,0,('9 All Base Data'!S1389*Basecase_Pop_2006)/(1+(1/(BaseCase_RespHA_All*('9 All Base Data'!$W1389*Basecase_PM10)/10)))))</f>
        <v>0.13201320132013203</v>
      </c>
      <c r="O1389" s="178">
        <f>IF('9 All Base Data'!$T1389="","",IF('9 All Base Data'!$T1389=0,0,('9 All Base Data'!$T1389*Basecase_Pop_2006)/(1+(1/(BaseCase_RespHA_Child_1_4*('9 All Base Data'!$W1389*Basecase_PM10)/10)))))</f>
        <v>5.22875816993464E-2</v>
      </c>
      <c r="P1389" s="179">
        <f>IF('9 All Base Data'!$U1389="","",IF('9 All Base Data'!$U1389=0,0,('9 All Base Data'!$U1389*Basecase_Pop_2006)/(1+(1/(BaseCase_RespHA_Child_5_14*('9 All Base Data'!$W1389*Basecase_PM10)/10)))))</f>
        <v>2.9126213592233007E-2</v>
      </c>
      <c r="Q1389" s="156">
        <f>IF('7 Base case Results'!$G1389="..C",0,BaseCase_RADs_All*'7 Base case Results'!$G1389*('9 All Base Data'!$V1389*Basecase_PM10)/10)</f>
        <v>1380.2400000000002</v>
      </c>
      <c r="R1389" s="189">
        <f t="shared" si="220"/>
        <v>1.0092211838006229</v>
      </c>
      <c r="S1389" s="178">
        <f t="shared" si="221"/>
        <v>0.19777777777777777</v>
      </c>
      <c r="T1389" s="179">
        <f t="shared" si="222"/>
        <v>9.3478484967959141E-3</v>
      </c>
      <c r="U1389" s="178">
        <f t="shared" si="223"/>
        <v>1.1109343936381712E-3</v>
      </c>
      <c r="V1389" s="178">
        <f t="shared" si="224"/>
        <v>5.9867986798679872E-4</v>
      </c>
      <c r="W1389" s="178">
        <f t="shared" si="225"/>
        <v>2.3712418300653594E-4</v>
      </c>
      <c r="X1389" s="179">
        <f t="shared" si="226"/>
        <v>1.3208737864077669E-4</v>
      </c>
      <c r="Y1389" s="179">
        <f t="shared" si="227"/>
        <v>8.557488000000002E-2</v>
      </c>
      <c r="Z1389" s="186">
        <f t="shared" si="228"/>
        <v>1.1058535265590439</v>
      </c>
      <c r="AA1389" s="156">
        <f>$J1389*'9 All Base Data'!$Y1389</f>
        <v>9.8048173460280386E-2</v>
      </c>
      <c r="AB1389" s="156">
        <f>$K1389*'9 All Base Data'!$Y1389</f>
        <v>1.9214568791666668E-2</v>
      </c>
      <c r="AC1389" s="178">
        <f>$L1389*'9 All Base Data'!$Y1389</f>
        <v>9.0816511346172282E-4</v>
      </c>
      <c r="AD1389" s="178">
        <f>IF($M1389="","",$M1389*'9 All Base Data'!$Y1389)</f>
        <v>6.0508701721669993E-2</v>
      </c>
      <c r="AE1389" s="178">
        <f>IF($N1389="","",$N1389*'9 All Base Data'!$Y1389)</f>
        <v>4.5658381287128728E-2</v>
      </c>
      <c r="AF1389" s="178">
        <f>IF($O1389="","",$O1389*'9 All Base Data'!$Y1389)</f>
        <v>1.8084300039215687E-2</v>
      </c>
      <c r="AG1389" s="178">
        <f>IF($P1389="","",$P1389*'9 All Base Data'!$Y1389)</f>
        <v>1.0073657424757283E-2</v>
      </c>
      <c r="AH1389" s="167">
        <f>$Q1389*'9 All Base Data'!$Y1389</f>
        <v>477.37289572218015</v>
      </c>
      <c r="AI1389" s="178">
        <f>$R1389*'9 All Base Data'!$Y1389</f>
        <v>0.34905149751859815</v>
      </c>
      <c r="AJ1389" s="178">
        <f>$S1389*'9 All Base Data'!$Y1389</f>
        <v>6.8403864898333347E-2</v>
      </c>
      <c r="AK1389" s="178">
        <f>$T1389*'9 All Base Data'!$Y1389</f>
        <v>3.2330678039237332E-3</v>
      </c>
      <c r="AL1389" s="178">
        <f>IF($U1389="","",$U1389*'9 All Base Data'!$Y1389)</f>
        <v>3.8423025593260454E-4</v>
      </c>
      <c r="AM1389" s="178">
        <f>IF($V1389="","",$V1389*'9 All Base Data'!$Y1389)</f>
        <v>2.0706075913712877E-4</v>
      </c>
      <c r="AN1389" s="178">
        <f>IF($W1389="","",$W1389*'9 All Base Data'!$Y1389)</f>
        <v>8.2012300677843152E-5</v>
      </c>
      <c r="AO1389" s="178">
        <f>IF($X1389="","",$X1389*'9 All Base Data'!$Y1389)</f>
        <v>4.5684036421274279E-5</v>
      </c>
      <c r="AP1389" s="178">
        <f>$Y1389*'9 All Base Data'!$Y1389</f>
        <v>2.9597119534775174E-2</v>
      </c>
      <c r="AQ1389" s="179">
        <f t="shared" si="229"/>
        <v>0.38247297587236678</v>
      </c>
    </row>
    <row r="1390" spans="1:43" x14ac:dyDescent="0.25">
      <c r="A1390" s="124">
        <v>582200</v>
      </c>
      <c r="B1390" s="125" t="s">
        <v>1429</v>
      </c>
      <c r="C1390" s="126" t="s">
        <v>1399</v>
      </c>
      <c r="D1390" s="101" t="s">
        <v>2116</v>
      </c>
      <c r="E1390" s="142"/>
      <c r="F1390" s="191" t="str">
        <f>IF('9 All Base Data'!G1390="Rural Centre","Rural",IF('9 All Base Data'!G1390="Rural (Incl.some Off Shore Islands)","Rural",IF('9 All Base Data'!G1390="Inlet-in TA but not in Urban Area","Rural",IF('9 All Base Data'!G1390="Rural (Incl.some Off Shore Islands)","Rural",IF('9 All Base Data'!G1390="Inlet-not in TA","Rural",IF('9 All Base Data'!G1390="Inland Water not in Urban Area","Rural",IF('9 All Base Data'!G1390="Oceanic-in Region but not in TA","Rural",'9 All Base Data'!G1390)))))))</f>
        <v>Nelson</v>
      </c>
      <c r="G1390" s="177">
        <f>IF('9 All Base Data'!I1390="..C","..C",'9 All Base Data'!I1390*Basecase_Pop_2006)</f>
        <v>81</v>
      </c>
      <c r="H1390" s="177">
        <f>IF('9 All Base Data'!J1390="..C","..C",'9 All Base Data'!J1390*Basecase_Pop_2006)</f>
        <v>66</v>
      </c>
      <c r="I1390" s="191" t="str">
        <f>IF('9 All Base Data'!L1390="..C","..C",'9 All Base Data'!L1390*Basecase_Pop_2006)</f>
        <v>..C</v>
      </c>
      <c r="J1390" s="156">
        <f>IF('9 All Base Data'!$P1390=0,0,('9 All Base Data'!$P1390*Basecase_Pop_2006)/(1+(1/(BaseCase_Mort_AllAdults_30*('9 All Base Data'!$W1390*Basecase_PM10)/10))))</f>
        <v>0.4654445035086463</v>
      </c>
      <c r="K1390" s="156">
        <f>IF('9 All Base Data'!$Q1390=0,0,('9 All Base Data'!$Q1390*Basecase_Pop_2006)/(1+(1/(BaseCase_Mort_Maori_30*('9 All Base Data'!$W1390*Basecase_PM10)/10))))</f>
        <v>5.636547636021793E-2</v>
      </c>
      <c r="L1390" s="179">
        <f>133/(1+1/(BaseCase_Mort_Child_0_1*'9 All Base Data'!$AB$10/10))*IF('9 All Base Data'!$L1390="..C",0,'9 All Base Data'!L1390/'9 All Base Data'!$L$2022)</f>
        <v>0</v>
      </c>
      <c r="M1390" s="178">
        <f>IF('9 All Base Data'!$R1390="","",IF('9 All Base Data'!$R1390=0,0,('9 All Base Data'!$R1390*Basecase_Pop_2006)/(1+(1/(BaseCase_CardiacHA_All*('9 All Base Data'!$W1390*Basecase_PM10)/10)))))</f>
        <v>1.2136449032094345E-2</v>
      </c>
      <c r="N1390" s="178">
        <f>IF('9 All Base Data'!$S1390="","",IF('9 All Base Data'!$S1390=0,0,('9 All Base Data'!S1390*Basecase_Pop_2006)/(1+(1/(BaseCase_RespHA_All*('9 All Base Data'!$W1390*Basecase_PM10)/10)))))</f>
        <v>1.0072957548116898E-2</v>
      </c>
      <c r="O1390" s="178">
        <f>IF('9 All Base Data'!$T1390="","",IF('9 All Base Data'!$T1390=0,0,('9 All Base Data'!$T1390*Basecase_Pop_2006)/(1+(1/(BaseCase_RespHA_Child_1_4*('9 All Base Data'!$W1390*Basecase_PM10)/10)))))</f>
        <v>0</v>
      </c>
      <c r="P1390" s="179">
        <f>IF('9 All Base Data'!$U1390="","",IF('9 All Base Data'!$U1390=0,0,('9 All Base Data'!$U1390*Basecase_Pop_2006)/(1+(1/(BaseCase_RespHA_Child_5_14*('9 All Base Data'!$W1390*Basecase_PM10)/10)))))</f>
        <v>0</v>
      </c>
      <c r="Q1390" s="156">
        <f>IF('7 Base case Results'!$G1390="..C",0,BaseCase_RADs_All*'7 Base case Results'!$G1390*('9 All Base Data'!$V1390*Basecase_PM10)/10)</f>
        <v>44.507437847476389</v>
      </c>
      <c r="R1390" s="189">
        <f t="shared" si="220"/>
        <v>1.6569824324907807</v>
      </c>
      <c r="S1390" s="178">
        <f t="shared" si="221"/>
        <v>0.20066109584237582</v>
      </c>
      <c r="T1390" s="179">
        <f t="shared" si="222"/>
        <v>0</v>
      </c>
      <c r="U1390" s="178">
        <f t="shared" si="223"/>
        <v>7.70664513537991E-5</v>
      </c>
      <c r="V1390" s="178">
        <f t="shared" si="224"/>
        <v>4.5680862480710132E-5</v>
      </c>
      <c r="W1390" s="178">
        <f t="shared" si="225"/>
        <v>0</v>
      </c>
      <c r="X1390" s="179">
        <f t="shared" si="226"/>
        <v>0</v>
      </c>
      <c r="Y1390" s="179">
        <f t="shared" si="227"/>
        <v>2.7594611465435359E-3</v>
      </c>
      <c r="Z1390" s="186">
        <f t="shared" si="228"/>
        <v>1.6598646409511588</v>
      </c>
      <c r="AA1390" s="156">
        <f>$J1390*'9 All Base Data'!$Y1390</f>
        <v>0.16622953805322532</v>
      </c>
      <c r="AB1390" s="156">
        <f>$K1390*'9 All Base Data'!$Y1390</f>
        <v>2.013044955280037E-2</v>
      </c>
      <c r="AC1390" s="178">
        <f>$L1390*'9 All Base Data'!$Y1390</f>
        <v>0</v>
      </c>
      <c r="AD1390" s="178">
        <f>IF($M1390="","",$M1390*'9 All Base Data'!$Y1390)</f>
        <v>4.334429348727028E-3</v>
      </c>
      <c r="AE1390" s="178">
        <f>IF($N1390="","",$N1390*'9 All Base Data'!$Y1390)</f>
        <v>3.5974709496641769E-3</v>
      </c>
      <c r="AF1390" s="178">
        <f>IF($O1390="","",$O1390*'9 All Base Data'!$Y1390)</f>
        <v>0</v>
      </c>
      <c r="AG1390" s="178">
        <f>IF($P1390="","",$P1390*'9 All Base Data'!$Y1390)</f>
        <v>0</v>
      </c>
      <c r="AH1390" s="167">
        <f>$Q1390*'9 All Base Data'!$Y1390</f>
        <v>15.895452148531389</v>
      </c>
      <c r="AI1390" s="178">
        <f>$R1390*'9 All Base Data'!$Y1390</f>
        <v>0.59177715546948206</v>
      </c>
      <c r="AJ1390" s="178">
        <f>$S1390*'9 All Base Data'!$Y1390</f>
        <v>7.1664400407969314E-2</v>
      </c>
      <c r="AK1390" s="178">
        <f>$T1390*'9 All Base Data'!$Y1390</f>
        <v>0</v>
      </c>
      <c r="AL1390" s="178">
        <f>IF($U1390="","",$U1390*'9 All Base Data'!$Y1390)</f>
        <v>2.752362636441663E-5</v>
      </c>
      <c r="AM1390" s="178">
        <f>IF($V1390="","",$V1390*'9 All Base Data'!$Y1390)</f>
        <v>1.6314530756727041E-5</v>
      </c>
      <c r="AN1390" s="178">
        <f>IF($W1390="","",$W1390*'9 All Base Data'!$Y1390)</f>
        <v>0</v>
      </c>
      <c r="AO1390" s="178">
        <f>IF($X1390="","",$X1390*'9 All Base Data'!$Y1390)</f>
        <v>0</v>
      </c>
      <c r="AP1390" s="178">
        <f>$Y1390*'9 All Base Data'!$Y1390</f>
        <v>9.8551803320894612E-4</v>
      </c>
      <c r="AQ1390" s="179">
        <f t="shared" si="229"/>
        <v>0.59280651165981202</v>
      </c>
    </row>
    <row r="1391" spans="1:43" x14ac:dyDescent="0.25">
      <c r="A1391" s="124">
        <v>582300</v>
      </c>
      <c r="B1391" s="125" t="s">
        <v>1430</v>
      </c>
      <c r="C1391" s="126" t="s">
        <v>1399</v>
      </c>
      <c r="D1391" s="101" t="s">
        <v>2116</v>
      </c>
      <c r="E1391" s="142"/>
      <c r="F1391" s="191" t="str">
        <f>IF('9 All Base Data'!G1391="Rural Centre","Rural",IF('9 All Base Data'!G1391="Rural (Incl.some Off Shore Islands)","Rural",IF('9 All Base Data'!G1391="Inlet-in TA but not in Urban Area","Rural",IF('9 All Base Data'!G1391="Rural (Incl.some Off Shore Islands)","Rural",IF('9 All Base Data'!G1391="Inlet-not in TA","Rural",IF('9 All Base Data'!G1391="Inland Water not in Urban Area","Rural",IF('9 All Base Data'!G1391="Oceanic-in Region but not in TA","Rural",'9 All Base Data'!G1391)))))))</f>
        <v>Nelson</v>
      </c>
      <c r="G1391" s="177">
        <f>IF('9 All Base Data'!I1391="..C","..C",'9 All Base Data'!I1391*Basecase_Pop_2006)</f>
        <v>2868</v>
      </c>
      <c r="H1391" s="177">
        <f>IF('9 All Base Data'!J1391="..C","..C",'9 All Base Data'!J1391*Basecase_Pop_2006)</f>
        <v>2115</v>
      </c>
      <c r="I1391" s="191">
        <f>IF('9 All Base Data'!L1391="..C","..C",'9 All Base Data'!L1391*Basecase_Pop_2006)</f>
        <v>21</v>
      </c>
      <c r="J1391" s="156">
        <f>IF('9 All Base Data'!$P1391=0,0,('9 All Base Data'!$P1391*Basecase_Pop_2006)/(1+(1/(BaseCase_Mort_AllAdults_30*('9 All Base Data'!$W1391*Basecase_PM10)/10))))</f>
        <v>2.1806853582554516E-2</v>
      </c>
      <c r="K1391" s="156">
        <f>IF('9 All Base Data'!$Q1391=0,0,('9 All Base Data'!$Q1391*Basecase_Pop_2006)/(1+(1/(BaseCase_Mort_Maori_30*('9 All Base Data'!$W1391*Basecase_PM10)/10))))</f>
        <v>0</v>
      </c>
      <c r="L1391" s="179">
        <f>133/(1+1/(BaseCase_Mort_Child_0_1*'9 All Base Data'!$AB$10/10))*IF('9 All Base Data'!$L1391="..C",0,'9 All Base Data'!L1391/'9 All Base Data'!$L$2022)</f>
        <v>3.0634334961409829E-3</v>
      </c>
      <c r="M1391" s="178">
        <f>IF('9 All Base Data'!$R1391="","",IF('9 All Base Data'!$R1391=0,0,('9 All Base Data'!$R1391*Basecase_Pop_2006)/(1+(1/(BaseCase_CardiacHA_All*('9 All Base Data'!$W1391*Basecase_PM10)/10)))))</f>
        <v>0.30218687872763422</v>
      </c>
      <c r="N1391" s="178">
        <f>IF('9 All Base Data'!$S1391="","",IF('9 All Base Data'!$S1391=0,0,('9 All Base Data'!S1391*Basecase_Pop_2006)/(1+(1/(BaseCase_RespHA_All*('9 All Base Data'!$W1391*Basecase_PM10)/10)))))</f>
        <v>0.32343234323432341</v>
      </c>
      <c r="O1391" s="178">
        <f>IF('9 All Base Data'!$T1391="","",IF('9 All Base Data'!$T1391=0,0,('9 All Base Data'!$T1391*Basecase_Pop_2006)/(1+(1/(BaseCase_RespHA_Child_1_4*('9 All Base Data'!$W1391*Basecase_PM10)/10)))))</f>
        <v>4.5751633986928109E-2</v>
      </c>
      <c r="P1391" s="179">
        <f>IF('9 All Base Data'!$U1391="","",IF('9 All Base Data'!$U1391=0,0,('9 All Base Data'!$U1391*Basecase_Pop_2006)/(1+(1/(BaseCase_RespHA_Child_5_14*('9 All Base Data'!$W1391*Basecase_PM10)/10)))))</f>
        <v>7.7669902912621352E-2</v>
      </c>
      <c r="Q1391" s="156">
        <f>IF('7 Base case Results'!$G1391="..C",0,BaseCase_RADs_All*'7 Base case Results'!$G1391*('9 All Base Data'!$V1391*Basecase_PM10)/10)</f>
        <v>1548.72</v>
      </c>
      <c r="R1391" s="189">
        <f t="shared" si="220"/>
        <v>7.7632398753894077E-2</v>
      </c>
      <c r="S1391" s="178">
        <f t="shared" si="221"/>
        <v>0</v>
      </c>
      <c r="T1391" s="179">
        <f t="shared" si="222"/>
        <v>1.09058232462619E-2</v>
      </c>
      <c r="U1391" s="178">
        <f t="shared" si="223"/>
        <v>1.9188866799204772E-3</v>
      </c>
      <c r="V1391" s="178">
        <f t="shared" si="224"/>
        <v>1.4667656765676566E-3</v>
      </c>
      <c r="W1391" s="178">
        <f t="shared" si="225"/>
        <v>2.0748366013071895E-4</v>
      </c>
      <c r="X1391" s="179">
        <f t="shared" si="226"/>
        <v>3.522330097087378E-4</v>
      </c>
      <c r="Y1391" s="179">
        <f t="shared" si="227"/>
        <v>9.6020640000000004E-2</v>
      </c>
      <c r="Z1391" s="186">
        <f t="shared" si="228"/>
        <v>0.18794451435664411</v>
      </c>
      <c r="AA1391" s="156">
        <f>$J1391*'9 All Base Data'!$Y1391</f>
        <v>7.5421671892523376E-3</v>
      </c>
      <c r="AB1391" s="156">
        <f>$K1391*'9 All Base Data'!$Y1391</f>
        <v>0</v>
      </c>
      <c r="AC1391" s="178">
        <f>$L1391*'9 All Base Data'!$Y1391</f>
        <v>1.0595259657053433E-3</v>
      </c>
      <c r="AD1391" s="178">
        <f>IF($M1391="","",$M1391*'9 All Base Data'!$Y1391)</f>
        <v>0.10451503024652091</v>
      </c>
      <c r="AE1391" s="178">
        <f>IF($N1391="","",$N1391*'9 All Base Data'!$Y1391)</f>
        <v>0.11186303415346535</v>
      </c>
      <c r="AF1391" s="178">
        <f>IF($O1391="","",$O1391*'9 All Base Data'!$Y1391)</f>
        <v>1.582376253431373E-2</v>
      </c>
      <c r="AG1391" s="178">
        <f>IF($P1391="","",$P1391*'9 All Base Data'!$Y1391)</f>
        <v>2.6863086466019419E-2</v>
      </c>
      <c r="AH1391" s="167">
        <f>$Q1391*'9 All Base Data'!$Y1391</f>
        <v>535.64376562254006</v>
      </c>
      <c r="AI1391" s="178">
        <f>$R1391*'9 All Base Data'!$Y1391</f>
        <v>2.6850115193738321E-2</v>
      </c>
      <c r="AJ1391" s="178">
        <f>$S1391*'9 All Base Data'!$Y1391</f>
        <v>0</v>
      </c>
      <c r="AK1391" s="178">
        <f>$T1391*'9 All Base Data'!$Y1391</f>
        <v>3.7719124379110222E-3</v>
      </c>
      <c r="AL1391" s="178">
        <f>IF($U1391="","",$U1391*'9 All Base Data'!$Y1391)</f>
        <v>6.6367044206540771E-4</v>
      </c>
      <c r="AM1391" s="178">
        <f>IF($V1391="","",$V1391*'9 All Base Data'!$Y1391)</f>
        <v>5.0729885988596538E-4</v>
      </c>
      <c r="AN1391" s="178">
        <f>IF($W1391="","",$W1391*'9 All Base Data'!$Y1391)</f>
        <v>7.1760763093112751E-5</v>
      </c>
      <c r="AO1391" s="178">
        <f>IF($X1391="","",$X1391*'9 All Base Data'!$Y1391)</f>
        <v>1.2182409712339806E-4</v>
      </c>
      <c r="AP1391" s="178">
        <f>$Y1391*'9 All Base Data'!$Y1391</f>
        <v>3.3209913468597488E-2</v>
      </c>
      <c r="AQ1391" s="179">
        <f t="shared" si="229"/>
        <v>6.5002910402198202E-2</v>
      </c>
    </row>
    <row r="1392" spans="1:43" x14ac:dyDescent="0.25">
      <c r="A1392" s="124">
        <v>582401</v>
      </c>
      <c r="B1392" s="125" t="s">
        <v>1431</v>
      </c>
      <c r="C1392" s="126" t="s">
        <v>1399</v>
      </c>
      <c r="D1392" s="101" t="s">
        <v>2116</v>
      </c>
      <c r="E1392" s="142"/>
      <c r="F1392" s="191" t="str">
        <f>IF('9 All Base Data'!G1392="Rural Centre","Rural",IF('9 All Base Data'!G1392="Rural (Incl.some Off Shore Islands)","Rural",IF('9 All Base Data'!G1392="Inlet-in TA but not in Urban Area","Rural",IF('9 All Base Data'!G1392="Rural (Incl.some Off Shore Islands)","Rural",IF('9 All Base Data'!G1392="Inlet-not in TA","Rural",IF('9 All Base Data'!G1392="Inland Water not in Urban Area","Rural",IF('9 All Base Data'!G1392="Oceanic-in Region but not in TA","Rural",'9 All Base Data'!G1392)))))))</f>
        <v>Nelson</v>
      </c>
      <c r="G1392" s="177">
        <f>IF('9 All Base Data'!I1392="..C","..C",'9 All Base Data'!I1392*Basecase_Pop_2006)</f>
        <v>1263</v>
      </c>
      <c r="H1392" s="177">
        <f>IF('9 All Base Data'!J1392="..C","..C",'9 All Base Data'!J1392*Basecase_Pop_2006)</f>
        <v>975</v>
      </c>
      <c r="I1392" s="191">
        <f>IF('9 All Base Data'!L1392="..C","..C",'9 All Base Data'!L1392*Basecase_Pop_2006)</f>
        <v>15</v>
      </c>
      <c r="J1392" s="156">
        <f>IF('9 All Base Data'!$P1392=0,0,('9 All Base Data'!$P1392*Basecase_Pop_2006)/(1+(1/(BaseCase_Mort_AllAdults_30*('9 All Base Data'!$W1392*Basecase_PM10)/10))))</f>
        <v>3.8765170260398253E-2</v>
      </c>
      <c r="K1392" s="156">
        <f>IF('9 All Base Data'!$Q1392=0,0,('9 All Base Data'!$Q1392*Basecase_Pop_2006)/(1+(1/(BaseCase_Mort_Maori_30*('9 All Base Data'!$W1392*Basecase_PM10)/10))))</f>
        <v>0</v>
      </c>
      <c r="L1392" s="179">
        <f>133/(1+1/(BaseCase_Mort_Child_0_1*'9 All Base Data'!$AB$10/10))*IF('9 All Base Data'!$L1392="..C",0,'9 All Base Data'!L1392/'9 All Base Data'!$L$2022)</f>
        <v>2.1881667829578449E-3</v>
      </c>
      <c r="M1392" s="178">
        <f>IF('9 All Base Data'!$R1392="","",IF('9 All Base Data'!$R1392=0,0,('9 All Base Data'!$R1392*Basecase_Pop_2006)/(1+(1/(BaseCase_CardiacHA_All*('9 All Base Data'!$W1392*Basecase_PM10)/10)))))</f>
        <v>0.36065184716399024</v>
      </c>
      <c r="N1392" s="178">
        <f>IF('9 All Base Data'!$S1392="","",IF('9 All Base Data'!$S1392=0,0,('9 All Base Data'!S1392*Basecase_Pop_2006)/(1+(1/(BaseCase_RespHA_All*('9 All Base Data'!$W1392*Basecase_PM10)/10)))))</f>
        <v>0.84269074728438687</v>
      </c>
      <c r="O1392" s="178">
        <f>IF('9 All Base Data'!$T1392="","",IF('9 All Base Data'!$T1392=0,0,('9 All Base Data'!$T1392*Basecase_Pop_2006)/(1+(1/(BaseCase_RespHA_Child_1_4*('9 All Base Data'!$W1392*Basecase_PM10)/10)))))</f>
        <v>0.48316628116165516</v>
      </c>
      <c r="P1392" s="179">
        <f>IF('9 All Base Data'!$U1392="","",IF('9 All Base Data'!$U1392=0,0,('9 All Base Data'!$U1392*Basecase_Pop_2006)/(1+(1/(BaseCase_RespHA_Child_5_14*('9 All Base Data'!$W1392*Basecase_PM10)/10)))))</f>
        <v>0.21355547141234377</v>
      </c>
      <c r="Q1392" s="156">
        <f>IF('7 Base case Results'!$G1392="..C",0,BaseCase_RADs_All*'7 Base case Results'!$G1392*('9 All Base Data'!$V1392*Basecase_PM10)/10)</f>
        <v>1282.1976</v>
      </c>
      <c r="R1392" s="189">
        <f t="shared" si="220"/>
        <v>0.13800400612701777</v>
      </c>
      <c r="S1392" s="178">
        <f t="shared" si="221"/>
        <v>0</v>
      </c>
      <c r="T1392" s="179">
        <f t="shared" si="222"/>
        <v>7.7898737473299281E-3</v>
      </c>
      <c r="U1392" s="178">
        <f t="shared" si="223"/>
        <v>2.2901392294913379E-3</v>
      </c>
      <c r="V1392" s="178">
        <f t="shared" si="224"/>
        <v>3.8216025389346945E-3</v>
      </c>
      <c r="W1392" s="178">
        <f t="shared" si="225"/>
        <v>2.1911590850681065E-3</v>
      </c>
      <c r="X1392" s="179">
        <f t="shared" si="226"/>
        <v>9.6847406285497902E-4</v>
      </c>
      <c r="Y1392" s="179">
        <f t="shared" si="227"/>
        <v>7.9496251199999993E-2</v>
      </c>
      <c r="Z1392" s="186">
        <f t="shared" si="228"/>
        <v>0.23140187284277369</v>
      </c>
      <c r="AA1392" s="156">
        <f>$J1392*'9 All Base Data'!$Y1392</f>
        <v>2.5276999139124543E-2</v>
      </c>
      <c r="AB1392" s="156">
        <f>$K1392*'9 All Base Data'!$Y1392</f>
        <v>0</v>
      </c>
      <c r="AC1392" s="178">
        <f>$L1392*'9 All Base Data'!$Y1392</f>
        <v>1.4268037394792584E-3</v>
      </c>
      <c r="AD1392" s="178">
        <f>IF($M1392="","",$M1392*'9 All Base Data'!$Y1392)</f>
        <v>0.23516461733693936</v>
      </c>
      <c r="AE1392" s="178">
        <f>IF($N1392="","",$N1392*'9 All Base Data'!$Y1392)</f>
        <v>0.54948019447798069</v>
      </c>
      <c r="AF1392" s="178">
        <f>IF($O1392="","",$O1392*'9 All Base Data'!$Y1392)</f>
        <v>0.3150506908892316</v>
      </c>
      <c r="AG1392" s="178">
        <f>IF($P1392="","",$P1392*'9 All Base Data'!$Y1392)</f>
        <v>0.13924978094471788</v>
      </c>
      <c r="AH1392" s="167">
        <f>$Q1392*'9 All Base Data'!$Y1392</f>
        <v>836.06256373126496</v>
      </c>
      <c r="AI1392" s="178">
        <f>$R1392*'9 All Base Data'!$Y1392</f>
        <v>8.998611693528337E-2</v>
      </c>
      <c r="AJ1392" s="178">
        <f>$S1392*'9 All Base Data'!$Y1392</f>
        <v>0</v>
      </c>
      <c r="AK1392" s="178">
        <f>$T1392*'9 All Base Data'!$Y1392</f>
        <v>5.0794213125461597E-3</v>
      </c>
      <c r="AL1392" s="178">
        <f>IF($U1392="","",$U1392*'9 All Base Data'!$Y1392)</f>
        <v>1.4932953200895648E-3</v>
      </c>
      <c r="AM1392" s="178">
        <f>IF($V1392="","",$V1392*'9 All Base Data'!$Y1392)</f>
        <v>2.4918926819576422E-3</v>
      </c>
      <c r="AN1392" s="178">
        <f>IF($W1392="","",$W1392*'9 All Base Data'!$Y1392)</f>
        <v>1.4287548831826656E-3</v>
      </c>
      <c r="AO1392" s="178">
        <f>IF($X1392="","",$X1392*'9 All Base Data'!$Y1392)</f>
        <v>6.3149775658429561E-4</v>
      </c>
      <c r="AP1392" s="178">
        <f>$Y1392*'9 All Base Data'!$Y1392</f>
        <v>5.1835878951338427E-2</v>
      </c>
      <c r="AQ1392" s="179">
        <f t="shared" si="229"/>
        <v>0.15088660520121516</v>
      </c>
    </row>
    <row r="1393" spans="1:43" x14ac:dyDescent="0.25">
      <c r="A1393" s="124">
        <v>582402</v>
      </c>
      <c r="B1393" s="125" t="s">
        <v>1432</v>
      </c>
      <c r="C1393" s="126" t="s">
        <v>1399</v>
      </c>
      <c r="D1393" s="101" t="s">
        <v>2116</v>
      </c>
      <c r="E1393" s="142"/>
      <c r="F1393" s="191" t="str">
        <f>IF('9 All Base Data'!G1393="Rural Centre","Rural",IF('9 All Base Data'!G1393="Rural (Incl.some Off Shore Islands)","Rural",IF('9 All Base Data'!G1393="Inlet-in TA but not in Urban Area","Rural",IF('9 All Base Data'!G1393="Rural (Incl.some Off Shore Islands)","Rural",IF('9 All Base Data'!G1393="Inlet-not in TA","Rural",IF('9 All Base Data'!G1393="Inland Water not in Urban Area","Rural",IF('9 All Base Data'!G1393="Oceanic-in Region but not in TA","Rural",'9 All Base Data'!G1393)))))))</f>
        <v>Nelson</v>
      </c>
      <c r="G1393" s="177">
        <f>IF('9 All Base Data'!I1393="..C","..C",'9 All Base Data'!I1393*Basecase_Pop_2006)</f>
        <v>2883</v>
      </c>
      <c r="H1393" s="177">
        <f>IF('9 All Base Data'!J1393="..C","..C",'9 All Base Data'!J1393*Basecase_Pop_2006)</f>
        <v>1539</v>
      </c>
      <c r="I1393" s="191">
        <f>IF('9 All Base Data'!L1393="..C","..C",'9 All Base Data'!L1393*Basecase_Pop_2006)</f>
        <v>54</v>
      </c>
      <c r="J1393" s="156">
        <f>IF('9 All Base Data'!$P1393=0,0,('9 All Base Data'!$P1393*Basecase_Pop_2006)/(1+(1/(BaseCase_Mort_AllAdults_30*('9 All Base Data'!$W1393*Basecase_PM10)/10))))</f>
        <v>0.50394721338517734</v>
      </c>
      <c r="K1393" s="156">
        <f>IF('9 All Base Data'!$Q1393=0,0,('9 All Base Data'!$Q1393*Basecase_Pop_2006)/(1+(1/(BaseCase_Mort_Maori_30*('9 All Base Data'!$W1393*Basecase_PM10)/10))))</f>
        <v>0</v>
      </c>
      <c r="L1393" s="179">
        <f>133/(1+1/(BaseCase_Mort_Child_0_1*'9 All Base Data'!$AB$10/10))*IF('9 All Base Data'!$L1393="..C",0,'9 All Base Data'!L1393/'9 All Base Data'!$L$2022)</f>
        <v>7.8774004186482408E-3</v>
      </c>
      <c r="M1393" s="178">
        <f>IF('9 All Base Data'!$R1393="","",IF('9 All Base Data'!$R1393=0,0,('9 All Base Data'!$R1393*Basecase_Pop_2006)/(1+(1/(BaseCase_CardiacHA_All*('9 All Base Data'!$W1393*Basecase_PM10)/10)))))</f>
        <v>0</v>
      </c>
      <c r="N1393" s="178">
        <f>IF('9 All Base Data'!$S1393="","",IF('9 All Base Data'!$S1393=0,0,('9 All Base Data'!S1393*Basecase_Pop_2006)/(1+(1/(BaseCase_RespHA_All*('9 All Base Data'!$W1393*Basecase_PM10)/10)))))</f>
        <v>0</v>
      </c>
      <c r="O1393" s="178">
        <f>IF('9 All Base Data'!$T1393="","",IF('9 All Base Data'!$T1393=0,0,('9 All Base Data'!$T1393*Basecase_Pop_2006)/(1+(1/(BaseCase_RespHA_Child_1_4*('9 All Base Data'!$W1393*Basecase_PM10)/10)))))</f>
        <v>0</v>
      </c>
      <c r="P1393" s="179">
        <f>IF('9 All Base Data'!$U1393="","",IF('9 All Base Data'!$U1393=0,0,('9 All Base Data'!$U1393*Basecase_Pop_2006)/(1+(1/(BaseCase_RespHA_Child_5_14*('9 All Base Data'!$W1393*Basecase_PM10)/10)))))</f>
        <v>0</v>
      </c>
      <c r="Q1393" s="156">
        <f>IF('7 Base case Results'!$G1393="..C",0,BaseCase_RADs_All*'7 Base case Results'!$G1393*('9 All Base Data'!$V1393*Basecase_PM10)/10)</f>
        <v>2926.8216000000002</v>
      </c>
      <c r="R1393" s="189">
        <f t="shared" si="220"/>
        <v>1.7940520796512314</v>
      </c>
      <c r="S1393" s="178">
        <f t="shared" si="221"/>
        <v>0</v>
      </c>
      <c r="T1393" s="179">
        <f t="shared" si="222"/>
        <v>2.8043545490387737E-2</v>
      </c>
      <c r="U1393" s="178">
        <f t="shared" si="223"/>
        <v>0</v>
      </c>
      <c r="V1393" s="178">
        <f t="shared" si="224"/>
        <v>0</v>
      </c>
      <c r="W1393" s="178">
        <f t="shared" si="225"/>
        <v>0</v>
      </c>
      <c r="X1393" s="179">
        <f t="shared" si="226"/>
        <v>0</v>
      </c>
      <c r="Y1393" s="179">
        <f t="shared" si="227"/>
        <v>0.18146293920000003</v>
      </c>
      <c r="Z1393" s="186">
        <f t="shared" si="228"/>
        <v>2.0035585643416192</v>
      </c>
      <c r="AA1393" s="156">
        <f>$J1393*'9 All Base Data'!$Y1393</f>
        <v>0.3286009888086191</v>
      </c>
      <c r="AB1393" s="156">
        <f>$K1393*'9 All Base Data'!$Y1393</f>
        <v>0</v>
      </c>
      <c r="AC1393" s="178">
        <f>$L1393*'9 All Base Data'!$Y1393</f>
        <v>5.13649346212533E-3</v>
      </c>
      <c r="AD1393" s="178">
        <f>IF($M1393="","",$M1393*'9 All Base Data'!$Y1393)</f>
        <v>0</v>
      </c>
      <c r="AE1393" s="178">
        <f>IF($N1393="","",$N1393*'9 All Base Data'!$Y1393)</f>
        <v>0</v>
      </c>
      <c r="AF1393" s="178">
        <f>IF($O1393="","",$O1393*'9 All Base Data'!$Y1393)</f>
        <v>0</v>
      </c>
      <c r="AG1393" s="178">
        <f>IF($P1393="","",$P1393*'9 All Base Data'!$Y1393)</f>
        <v>0</v>
      </c>
      <c r="AH1393" s="167">
        <f>$Q1393*'9 All Base Data'!$Y1393</f>
        <v>1908.4468497523651</v>
      </c>
      <c r="AI1393" s="178">
        <f>$R1393*'9 All Base Data'!$Y1393</f>
        <v>1.1698195201586838</v>
      </c>
      <c r="AJ1393" s="178">
        <f>$S1393*'9 All Base Data'!$Y1393</f>
        <v>0</v>
      </c>
      <c r="AK1393" s="178">
        <f>$T1393*'9 All Base Data'!$Y1393</f>
        <v>1.8285916725166173E-2</v>
      </c>
      <c r="AL1393" s="178">
        <f>IF($U1393="","",$U1393*'9 All Base Data'!$Y1393)</f>
        <v>0</v>
      </c>
      <c r="AM1393" s="178">
        <f>IF($V1393="","",$V1393*'9 All Base Data'!$Y1393)</f>
        <v>0</v>
      </c>
      <c r="AN1393" s="178">
        <f>IF($W1393="","",$W1393*'9 All Base Data'!$Y1393)</f>
        <v>0</v>
      </c>
      <c r="AO1393" s="178">
        <f>IF($X1393="","",$X1393*'9 All Base Data'!$Y1393)</f>
        <v>0</v>
      </c>
      <c r="AP1393" s="178">
        <f>$Y1393*'9 All Base Data'!$Y1393</f>
        <v>0.11832370468464666</v>
      </c>
      <c r="AQ1393" s="179">
        <f t="shared" si="229"/>
        <v>1.3064291415684965</v>
      </c>
    </row>
    <row r="1394" spans="1:43" x14ac:dyDescent="0.25">
      <c r="A1394" s="124">
        <v>582500</v>
      </c>
      <c r="B1394" s="125" t="s">
        <v>1433</v>
      </c>
      <c r="C1394" s="126" t="s">
        <v>1399</v>
      </c>
      <c r="D1394" s="101" t="s">
        <v>2116</v>
      </c>
      <c r="E1394" s="142"/>
      <c r="F1394" s="191" t="str">
        <f>IF('9 All Base Data'!G1394="Rural Centre","Rural",IF('9 All Base Data'!G1394="Rural (Incl.some Off Shore Islands)","Rural",IF('9 All Base Data'!G1394="Inlet-in TA but not in Urban Area","Rural",IF('9 All Base Data'!G1394="Rural (Incl.some Off Shore Islands)","Rural",IF('9 All Base Data'!G1394="Inlet-not in TA","Rural",IF('9 All Base Data'!G1394="Inland Water not in Urban Area","Rural",IF('9 All Base Data'!G1394="Oceanic-in Region but not in TA","Rural",'9 All Base Data'!G1394)))))))</f>
        <v>Nelson</v>
      </c>
      <c r="G1394" s="177">
        <f>IF('9 All Base Data'!I1394="..C","..C",'9 All Base Data'!I1394*Basecase_Pop_2006)</f>
        <v>477</v>
      </c>
      <c r="H1394" s="177">
        <f>IF('9 All Base Data'!J1394="..C","..C",'9 All Base Data'!J1394*Basecase_Pop_2006)</f>
        <v>297</v>
      </c>
      <c r="I1394" s="191">
        <f>IF('9 All Base Data'!L1394="..C","..C",'9 All Base Data'!L1394*Basecase_Pop_2006)</f>
        <v>3</v>
      </c>
      <c r="J1394" s="156">
        <f>IF('9 All Base Data'!$P1394=0,0,('9 All Base Data'!$P1394*Basecase_Pop_2006)/(1+(1/(BaseCase_Mort_AllAdults_30*('9 All Base Data'!$W1394*Basecase_PM10)/10))))</f>
        <v>0.41433021806853582</v>
      </c>
      <c r="K1394" s="156">
        <f>IF('9 All Base Data'!$Q1394=0,0,('9 All Base Data'!$Q1394*Basecase_Pop_2006)/(1+(1/(BaseCase_Mort_Maori_30*('9 All Base Data'!$W1394*Basecase_PM10)/10))))</f>
        <v>0</v>
      </c>
      <c r="L1394" s="179">
        <f>133/(1+1/(BaseCase_Mort_Child_0_1*'9 All Base Data'!$AB$10/10))*IF('9 All Base Data'!$L1394="..C",0,'9 All Base Data'!L1394/'9 All Base Data'!$L$2022)</f>
        <v>4.3763335659156898E-4</v>
      </c>
      <c r="M1394" s="178">
        <f>IF('9 All Base Data'!$R1394="","",IF('9 All Base Data'!$R1394=0,0,('9 All Base Data'!$R1394*Basecase_Pop_2006)/(1+(1/(BaseCase_CardiacHA_All*('9 All Base Data'!$W1394*Basecase_PM10)/10)))))</f>
        <v>0.12127236580516898</v>
      </c>
      <c r="N1394" s="178">
        <f>IF('9 All Base Data'!$S1394="","",IF('9 All Base Data'!$S1394=0,0,('9 All Base Data'!S1394*Basecase_Pop_2006)/(1+(1/(BaseCase_RespHA_All*('9 All Base Data'!$W1394*Basecase_PM10)/10)))))</f>
        <v>0.23762376237623761</v>
      </c>
      <c r="O1394" s="178">
        <f>IF('9 All Base Data'!$T1394="","",IF('9 All Base Data'!$T1394=0,0,('9 All Base Data'!$T1394*Basecase_Pop_2006)/(1+(1/(BaseCase_RespHA_Child_1_4*('9 All Base Data'!$W1394*Basecase_PM10)/10)))))</f>
        <v>9.1503267973856217E-2</v>
      </c>
      <c r="P1394" s="179">
        <f>IF('9 All Base Data'!$U1394="","",IF('9 All Base Data'!$U1394=0,0,('9 All Base Data'!$U1394*Basecase_Pop_2006)/(1+(1/(BaseCase_RespHA_Child_5_14*('9 All Base Data'!$W1394*Basecase_PM10)/10)))))</f>
        <v>3.8834951456310676E-2</v>
      </c>
      <c r="Q1394" s="156">
        <f>IF('7 Base case Results'!$G1394="..C",0,BaseCase_RADs_All*'7 Base case Results'!$G1394*('9 All Base Data'!$V1394*Basecase_PM10)/10)</f>
        <v>257.58000000000004</v>
      </c>
      <c r="R1394" s="189">
        <f t="shared" si="220"/>
        <v>1.4750155763239874</v>
      </c>
      <c r="S1394" s="178">
        <f t="shared" si="221"/>
        <v>0</v>
      </c>
      <c r="T1394" s="179">
        <f t="shared" si="222"/>
        <v>1.5579747494659855E-3</v>
      </c>
      <c r="U1394" s="178">
        <f t="shared" si="223"/>
        <v>7.7007952286282304E-4</v>
      </c>
      <c r="V1394" s="178">
        <f t="shared" si="224"/>
        <v>1.0776237623762377E-3</v>
      </c>
      <c r="W1394" s="178">
        <f t="shared" si="225"/>
        <v>4.1496732026143789E-4</v>
      </c>
      <c r="X1394" s="179">
        <f t="shared" si="226"/>
        <v>1.761165048543689E-4</v>
      </c>
      <c r="Y1394" s="179">
        <f t="shared" si="227"/>
        <v>1.5969960000000002E-2</v>
      </c>
      <c r="Z1394" s="186">
        <f t="shared" si="228"/>
        <v>1.4943912143586926</v>
      </c>
      <c r="AA1394" s="156">
        <f>$J1394*'9 All Base Data'!$Y1394</f>
        <v>0.14330117659579442</v>
      </c>
      <c r="AB1394" s="156">
        <f>$K1394*'9 All Base Data'!$Y1394</f>
        <v>0</v>
      </c>
      <c r="AC1394" s="178">
        <f>$L1394*'9 All Base Data'!$Y1394</f>
        <v>1.5136085224362047E-4</v>
      </c>
      <c r="AD1394" s="178">
        <f>IF($M1394="","",$M1394*'9 All Base Data'!$Y1394)</f>
        <v>4.1943531875248512E-2</v>
      </c>
      <c r="AE1394" s="178">
        <f>IF($N1394="","",$N1394*'9 All Base Data'!$Y1394)</f>
        <v>8.218508631683169E-2</v>
      </c>
      <c r="AF1394" s="178">
        <f>IF($O1394="","",$O1394*'9 All Base Data'!$Y1394)</f>
        <v>3.1647525068627461E-2</v>
      </c>
      <c r="AG1394" s="178">
        <f>IF($P1394="","",$P1394*'9 All Base Data'!$Y1394)</f>
        <v>1.3431543233009709E-2</v>
      </c>
      <c r="AH1394" s="167">
        <f>$Q1394*'9 All Base Data'!$Y1394</f>
        <v>89.08719532843503</v>
      </c>
      <c r="AI1394" s="178">
        <f>$R1394*'9 All Base Data'!$Y1394</f>
        <v>0.51015218868102807</v>
      </c>
      <c r="AJ1394" s="178">
        <f>$S1394*'9 All Base Data'!$Y1394</f>
        <v>0</v>
      </c>
      <c r="AK1394" s="178">
        <f>$T1394*'9 All Base Data'!$Y1394</f>
        <v>5.388446339872889E-4</v>
      </c>
      <c r="AL1394" s="178">
        <f>IF($U1394="","",$U1394*'9 All Base Data'!$Y1394)</f>
        <v>2.6634142740782806E-4</v>
      </c>
      <c r="AM1394" s="178">
        <f>IF($V1394="","",$V1394*'9 All Base Data'!$Y1394)</f>
        <v>3.7270936644683174E-4</v>
      </c>
      <c r="AN1394" s="178">
        <f>IF($W1394="","",$W1394*'9 All Base Data'!$Y1394)</f>
        <v>1.435215261862255E-4</v>
      </c>
      <c r="AO1394" s="178">
        <f>IF($X1394="","",$X1394*'9 All Base Data'!$Y1394)</f>
        <v>6.091204856169903E-5</v>
      </c>
      <c r="AP1394" s="178">
        <f>$Y1394*'9 All Base Data'!$Y1394</f>
        <v>5.523406110362972E-3</v>
      </c>
      <c r="AQ1394" s="179">
        <f t="shared" si="229"/>
        <v>0.51685349021923288</v>
      </c>
    </row>
    <row r="1395" spans="1:43" x14ac:dyDescent="0.25">
      <c r="A1395" s="124">
        <v>582600</v>
      </c>
      <c r="B1395" s="125" t="s">
        <v>1434</v>
      </c>
      <c r="C1395" s="126" t="s">
        <v>1399</v>
      </c>
      <c r="D1395" s="101" t="s">
        <v>2116</v>
      </c>
      <c r="E1395" s="142"/>
      <c r="F1395" s="191" t="str">
        <f>IF('9 All Base Data'!G1395="Rural Centre","Rural",IF('9 All Base Data'!G1395="Rural (Incl.some Off Shore Islands)","Rural",IF('9 All Base Data'!G1395="Inlet-in TA but not in Urban Area","Rural",IF('9 All Base Data'!G1395="Rural (Incl.some Off Shore Islands)","Rural",IF('9 All Base Data'!G1395="Inlet-not in TA","Rural",IF('9 All Base Data'!G1395="Inland Water not in Urban Area","Rural",IF('9 All Base Data'!G1395="Oceanic-in Region but not in TA","Rural",'9 All Base Data'!G1395)))))))</f>
        <v>Nelson</v>
      </c>
      <c r="G1395" s="177">
        <f>IF('9 All Base Data'!I1395="..C","..C",'9 All Base Data'!I1395*Basecase_Pop_2006)</f>
        <v>609</v>
      </c>
      <c r="H1395" s="177">
        <f>IF('9 All Base Data'!J1395="..C","..C",'9 All Base Data'!J1395*Basecase_Pop_2006)</f>
        <v>375</v>
      </c>
      <c r="I1395" s="191">
        <f>IF('9 All Base Data'!L1395="..C","..C",'9 All Base Data'!L1395*Basecase_Pop_2006)</f>
        <v>6</v>
      </c>
      <c r="J1395" s="156">
        <f>IF('9 All Base Data'!$P1395=0,0,('9 All Base Data'!$P1395*Basecase_Pop_2006)/(1+(1/(BaseCase_Mort_AllAdults_30*('9 All Base Data'!$W1395*Basecase_PM10)/10))))</f>
        <v>0.82866043613707163</v>
      </c>
      <c r="K1395" s="156">
        <f>IF('9 All Base Data'!$Q1395=0,0,('9 All Base Data'!$Q1395*Basecase_Pop_2006)/(1+(1/(BaseCase_Mort_Maori_30*('9 All Base Data'!$W1395*Basecase_PM10)/10))))</f>
        <v>0.1111111111111111</v>
      </c>
      <c r="L1395" s="179">
        <f>133/(1+1/(BaseCase_Mort_Child_0_1*'9 All Base Data'!$AB$10/10))*IF('9 All Base Data'!$L1395="..C",0,'9 All Base Data'!L1395/'9 All Base Data'!$L$2022)</f>
        <v>8.7526671318313796E-4</v>
      </c>
      <c r="M1395" s="178">
        <f>IF('9 All Base Data'!$R1395="","",IF('9 All Base Data'!$R1395=0,0,('9 All Base Data'!$R1395*Basecase_Pop_2006)/(1+(1/(BaseCase_CardiacHA_All*('9 All Base Data'!$W1395*Basecase_PM10)/10)))))</f>
        <v>3.7773359840954278E-2</v>
      </c>
      <c r="N1395" s="178">
        <f>IF('9 All Base Data'!$S1395="","",IF('9 All Base Data'!$S1395=0,0,('9 All Base Data'!S1395*Basecase_Pop_2006)/(1+(1/(BaseCase_RespHA_All*('9 All Base Data'!$W1395*Basecase_PM10)/10)))))</f>
        <v>3.3003300330033007E-2</v>
      </c>
      <c r="O1395" s="178">
        <f>IF('9 All Base Data'!$T1395="","",IF('9 All Base Data'!$T1395=0,0,('9 All Base Data'!$T1395*Basecase_Pop_2006)/(1+(1/(BaseCase_RespHA_Child_1_4*('9 All Base Data'!$W1395*Basecase_PM10)/10)))))</f>
        <v>1.30718954248366E-2</v>
      </c>
      <c r="P1395" s="179">
        <f>IF('9 All Base Data'!$U1395="","",IF('9 All Base Data'!$U1395=0,0,('9 All Base Data'!$U1395*Basecase_Pop_2006)/(1+(1/(BaseCase_RespHA_Child_5_14*('9 All Base Data'!$W1395*Basecase_PM10)/10)))))</f>
        <v>0</v>
      </c>
      <c r="Q1395" s="156">
        <f>IF('7 Base case Results'!$G1395="..C",0,BaseCase_RADs_All*'7 Base case Results'!$G1395*('9 All Base Data'!$V1395*Basecase_PM10)/10)</f>
        <v>328.86</v>
      </c>
      <c r="R1395" s="189">
        <f t="shared" si="220"/>
        <v>2.9500311526479748</v>
      </c>
      <c r="S1395" s="178">
        <f t="shared" si="221"/>
        <v>0.39555555555555555</v>
      </c>
      <c r="T1395" s="179">
        <f t="shared" si="222"/>
        <v>3.1159494989319711E-3</v>
      </c>
      <c r="U1395" s="178">
        <f t="shared" si="223"/>
        <v>2.3986083499005965E-4</v>
      </c>
      <c r="V1395" s="178">
        <f t="shared" si="224"/>
        <v>1.4966996699669968E-4</v>
      </c>
      <c r="W1395" s="178">
        <f t="shared" si="225"/>
        <v>5.9281045751633985E-5</v>
      </c>
      <c r="X1395" s="179">
        <f t="shared" si="226"/>
        <v>0</v>
      </c>
      <c r="Y1395" s="179">
        <f t="shared" si="227"/>
        <v>2.0389319999999999E-2</v>
      </c>
      <c r="Z1395" s="186">
        <f t="shared" si="228"/>
        <v>2.9739259529488935</v>
      </c>
      <c r="AA1395" s="156">
        <f>$J1395*'9 All Base Data'!$Y1395</f>
        <v>0.28660235319158883</v>
      </c>
      <c r="AB1395" s="156">
        <f>$K1395*'9 All Base Data'!$Y1395</f>
        <v>3.8429137583333335E-2</v>
      </c>
      <c r="AC1395" s="178">
        <f>$L1395*'9 All Base Data'!$Y1395</f>
        <v>3.0272170448724094E-4</v>
      </c>
      <c r="AD1395" s="178">
        <f>IF($M1395="","",$M1395*'9 All Base Data'!$Y1395)</f>
        <v>1.3064378780815114E-2</v>
      </c>
      <c r="AE1395" s="178">
        <f>IF($N1395="","",$N1395*'9 All Base Data'!$Y1395)</f>
        <v>1.1414595321782182E-2</v>
      </c>
      <c r="AF1395" s="178">
        <f>IF($O1395="","",$O1395*'9 All Base Data'!$Y1395)</f>
        <v>4.5210750098039218E-3</v>
      </c>
      <c r="AG1395" s="178">
        <f>IF($P1395="","",$P1395*'9 All Base Data'!$Y1395)</f>
        <v>0</v>
      </c>
      <c r="AH1395" s="167">
        <f>$Q1395*'9 All Base Data'!$Y1395</f>
        <v>113.74025567089502</v>
      </c>
      <c r="AI1395" s="178">
        <f>$R1395*'9 All Base Data'!$Y1395</f>
        <v>1.0203043773620561</v>
      </c>
      <c r="AJ1395" s="178">
        <f>$S1395*'9 All Base Data'!$Y1395</f>
        <v>0.13680772979666669</v>
      </c>
      <c r="AK1395" s="178">
        <f>$T1395*'9 All Base Data'!$Y1395</f>
        <v>1.0776892679745778E-3</v>
      </c>
      <c r="AL1395" s="178">
        <f>IF($U1395="","",$U1395*'9 All Base Data'!$Y1395)</f>
        <v>8.2958805258175964E-5</v>
      </c>
      <c r="AM1395" s="178">
        <f>IF($V1395="","",$V1395*'9 All Base Data'!$Y1395)</f>
        <v>5.1765189784282192E-5</v>
      </c>
      <c r="AN1395" s="178">
        <f>IF($W1395="","",$W1395*'9 All Base Data'!$Y1395)</f>
        <v>2.0503075169460788E-5</v>
      </c>
      <c r="AO1395" s="178">
        <f>IF($X1395="","",$X1395*'9 All Base Data'!$Y1395)</f>
        <v>0</v>
      </c>
      <c r="AP1395" s="178">
        <f>$Y1395*'9 All Base Data'!$Y1395</f>
        <v>7.051895851595491E-3</v>
      </c>
      <c r="AQ1395" s="179">
        <f t="shared" si="229"/>
        <v>1.0285686864766685</v>
      </c>
    </row>
    <row r="1396" spans="1:43" x14ac:dyDescent="0.25">
      <c r="A1396" s="124">
        <v>582700</v>
      </c>
      <c r="B1396" s="125" t="s">
        <v>1435</v>
      </c>
      <c r="C1396" s="126" t="s">
        <v>1399</v>
      </c>
      <c r="D1396" s="101" t="s">
        <v>2116</v>
      </c>
      <c r="E1396" s="142"/>
      <c r="F1396" s="191" t="str">
        <f>IF('9 All Base Data'!G1396="Rural Centre","Rural",IF('9 All Base Data'!G1396="Rural (Incl.some Off Shore Islands)","Rural",IF('9 All Base Data'!G1396="Inlet-in TA but not in Urban Area","Rural",IF('9 All Base Data'!G1396="Rural (Incl.some Off Shore Islands)","Rural",IF('9 All Base Data'!G1396="Inlet-not in TA","Rural",IF('9 All Base Data'!G1396="Inland Water not in Urban Area","Rural",IF('9 All Base Data'!G1396="Oceanic-in Region but not in TA","Rural",'9 All Base Data'!G1396)))))))</f>
        <v>Nelson</v>
      </c>
      <c r="G1396" s="177">
        <f>IF('9 All Base Data'!I1396="..C","..C",'9 All Base Data'!I1396*Basecase_Pop_2006)</f>
        <v>825</v>
      </c>
      <c r="H1396" s="177">
        <f>IF('9 All Base Data'!J1396="..C","..C",'9 All Base Data'!J1396*Basecase_Pop_2006)</f>
        <v>447</v>
      </c>
      <c r="I1396" s="191">
        <f>IF('9 All Base Data'!L1396="..C","..C",'9 All Base Data'!L1396*Basecase_Pop_2006)</f>
        <v>12</v>
      </c>
      <c r="J1396" s="156">
        <f>IF('9 All Base Data'!$P1396=0,0,('9 All Base Data'!$P1396*Basecase_Pop_2006)/(1+(1/(BaseCase_Mort_AllAdults_30*('9 All Base Data'!$W1396*Basecase_PM10)/10))))</f>
        <v>0.19382585130199129</v>
      </c>
      <c r="K1396" s="156">
        <f>IF('9 All Base Data'!$Q1396=0,0,('9 All Base Data'!$Q1396*Basecase_Pop_2006)/(1+(1/(BaseCase_Mort_Maori_30*('9 All Base Data'!$W1396*Basecase_PM10)/10))))</f>
        <v>0</v>
      </c>
      <c r="L1396" s="179">
        <f>133/(1+1/(BaseCase_Mort_Child_0_1*'9 All Base Data'!$AB$10/10))*IF('9 All Base Data'!$L1396="..C",0,'9 All Base Data'!L1396/'9 All Base Data'!$L$2022)</f>
        <v>1.7505334263662759E-3</v>
      </c>
      <c r="M1396" s="178">
        <f>IF('9 All Base Data'!$R1396="","",IF('9 All Base Data'!$R1396=0,0,('9 All Base Data'!$R1396*Basecase_Pop_2006)/(1+(1/(BaseCase_CardiacHA_All*('9 All Base Data'!$W1396*Basecase_PM10)/10)))))</f>
        <v>7.4361205600822725E-2</v>
      </c>
      <c r="N1396" s="178">
        <f>IF('9 All Base Data'!$S1396="","",IF('9 All Base Data'!$S1396=0,0,('9 All Base Data'!S1396*Basecase_Pop_2006)/(1+(1/(BaseCase_RespHA_All*('9 All Base Data'!$W1396*Basecase_PM10)/10)))))</f>
        <v>0.11071849234393405</v>
      </c>
      <c r="O1396" s="178">
        <f>IF('9 All Base Data'!$T1396="","",IF('9 All Base Data'!$T1396=0,0,('9 All Base Data'!$T1396*Basecase_Pop_2006)/(1+(1/(BaseCase_RespHA_Child_1_4*('9 All Base Data'!$W1396*Basecase_PM10)/10)))))</f>
        <v>2.4158314058082754E-2</v>
      </c>
      <c r="P1396" s="179">
        <f>IF('9 All Base Data'!$U1396="","",IF('9 All Base Data'!$U1396=0,0,('9 All Base Data'!$U1396*Basecase_Pop_2006)/(1+(1/(BaseCase_RespHA_Child_5_14*('9 All Base Data'!$W1396*Basecase_PM10)/10)))))</f>
        <v>1.7796289284361978E-2</v>
      </c>
      <c r="Q1396" s="156">
        <f>IF('7 Base case Results'!$G1396="..C",0,BaseCase_RADs_All*'7 Base case Results'!$G1396*('9 All Base Data'!$V1396*Basecase_PM10)/10)</f>
        <v>837.54</v>
      </c>
      <c r="R1396" s="189">
        <f t="shared" si="220"/>
        <v>0.69002003063508899</v>
      </c>
      <c r="S1396" s="178">
        <f t="shared" si="221"/>
        <v>0</v>
      </c>
      <c r="T1396" s="179">
        <f t="shared" si="222"/>
        <v>6.2318989978639421E-3</v>
      </c>
      <c r="U1396" s="178">
        <f t="shared" si="223"/>
        <v>4.7219365556522427E-4</v>
      </c>
      <c r="V1396" s="178">
        <f t="shared" si="224"/>
        <v>5.0210836277974095E-4</v>
      </c>
      <c r="W1396" s="178">
        <f t="shared" si="225"/>
        <v>1.0955795425340528E-4</v>
      </c>
      <c r="X1396" s="179">
        <f t="shared" si="226"/>
        <v>8.0706171904581562E-5</v>
      </c>
      <c r="Y1396" s="179">
        <f t="shared" si="227"/>
        <v>5.1927479999999998E-2</v>
      </c>
      <c r="Z1396" s="186">
        <f t="shared" si="228"/>
        <v>0.74915371165129796</v>
      </c>
      <c r="AA1396" s="156">
        <f>$J1396*'9 All Base Data'!$Y1396</f>
        <v>0.12638499569562273</v>
      </c>
      <c r="AB1396" s="156">
        <f>$K1396*'9 All Base Data'!$Y1396</f>
        <v>0</v>
      </c>
      <c r="AC1396" s="178">
        <f>$L1396*'9 All Base Data'!$Y1396</f>
        <v>1.1414429915834066E-3</v>
      </c>
      <c r="AD1396" s="178">
        <f>IF($M1396="","",$M1396*'9 All Base Data'!$Y1396)</f>
        <v>4.8487549966379245E-2</v>
      </c>
      <c r="AE1396" s="178">
        <f>IF($N1396="","",$N1396*'9 All Base Data'!$Y1396)</f>
        <v>7.2194478106596002E-2</v>
      </c>
      <c r="AF1396" s="178">
        <f>IF($O1396="","",$O1396*'9 All Base Data'!$Y1396)</f>
        <v>1.5752534544461579E-2</v>
      </c>
      <c r="AG1396" s="178">
        <f>IF($P1396="","",$P1396*'9 All Base Data'!$Y1396)</f>
        <v>1.1604148412059822E-2</v>
      </c>
      <c r="AH1396" s="167">
        <f>$Q1396*'9 All Base Data'!$Y1396</f>
        <v>546.12162714037504</v>
      </c>
      <c r="AI1396" s="178">
        <f>$R1396*'9 All Base Data'!$Y1396</f>
        <v>0.44993058467641689</v>
      </c>
      <c r="AJ1396" s="178">
        <f>$S1396*'9 All Base Data'!$Y1396</f>
        <v>0</v>
      </c>
      <c r="AK1396" s="178">
        <f>$T1396*'9 All Base Data'!$Y1396</f>
        <v>4.0635370500369276E-3</v>
      </c>
      <c r="AL1396" s="178">
        <f>IF($U1396="","",$U1396*'9 All Base Data'!$Y1396)</f>
        <v>3.0789594228650819E-4</v>
      </c>
      <c r="AM1396" s="178">
        <f>IF($V1396="","",$V1396*'9 All Base Data'!$Y1396)</f>
        <v>3.2740195821341292E-4</v>
      </c>
      <c r="AN1396" s="178">
        <f>IF($W1396="","",$W1396*'9 All Base Data'!$Y1396)</f>
        <v>7.1437744159133255E-5</v>
      </c>
      <c r="AO1396" s="178">
        <f>IF($X1396="","",$X1396*'9 All Base Data'!$Y1396)</f>
        <v>5.2624813048691289E-5</v>
      </c>
      <c r="AP1396" s="178">
        <f>$Y1396*'9 All Base Data'!$Y1396</f>
        <v>3.3859540882703251E-2</v>
      </c>
      <c r="AQ1396" s="179">
        <f t="shared" si="229"/>
        <v>0.48848896050965701</v>
      </c>
    </row>
    <row r="1397" spans="1:43" x14ac:dyDescent="0.25">
      <c r="A1397" s="124">
        <v>582800</v>
      </c>
      <c r="B1397" s="125" t="s">
        <v>1436</v>
      </c>
      <c r="C1397" s="126" t="s">
        <v>1399</v>
      </c>
      <c r="D1397" s="101" t="s">
        <v>2116</v>
      </c>
      <c r="E1397" s="142"/>
      <c r="F1397" s="191" t="str">
        <f>IF('9 All Base Data'!G1397="Rural Centre","Rural",IF('9 All Base Data'!G1397="Rural (Incl.some Off Shore Islands)","Rural",IF('9 All Base Data'!G1397="Inlet-in TA but not in Urban Area","Rural",IF('9 All Base Data'!G1397="Rural (Incl.some Off Shore Islands)","Rural",IF('9 All Base Data'!G1397="Inlet-not in TA","Rural",IF('9 All Base Data'!G1397="Inland Water not in Urban Area","Rural",IF('9 All Base Data'!G1397="Oceanic-in Region but not in TA","Rural",'9 All Base Data'!G1397)))))))</f>
        <v>Nelson</v>
      </c>
      <c r="G1397" s="177">
        <f>IF('9 All Base Data'!I1397="..C","..C",'9 All Base Data'!I1397*Basecase_Pop_2006)</f>
        <v>1710</v>
      </c>
      <c r="H1397" s="177">
        <f>IF('9 All Base Data'!J1397="..C","..C",'9 All Base Data'!J1397*Basecase_Pop_2006)</f>
        <v>1110</v>
      </c>
      <c r="I1397" s="191">
        <f>IF('9 All Base Data'!L1397="..C","..C",'9 All Base Data'!L1397*Basecase_Pop_2006)</f>
        <v>12</v>
      </c>
      <c r="J1397" s="156">
        <f>IF('9 All Base Data'!$P1397=0,0,('9 All Base Data'!$P1397*Basecase_Pop_2006)/(1+(1/(BaseCase_Mort_AllAdults_30*('9 All Base Data'!$W1397*Basecase_PM10)/10))))</f>
        <v>0.46518204312477912</v>
      </c>
      <c r="K1397" s="156">
        <f>IF('9 All Base Data'!$Q1397=0,0,('9 All Base Data'!$Q1397*Basecase_Pop_2006)/(1+(1/(BaseCase_Mort_Maori_30*('9 All Base Data'!$W1397*Basecase_PM10)/10))))</f>
        <v>0</v>
      </c>
      <c r="L1397" s="179">
        <f>133/(1+1/(BaseCase_Mort_Child_0_1*'9 All Base Data'!$AB$10/10))*IF('9 All Base Data'!$L1397="..C",0,'9 All Base Data'!L1397/'9 All Base Data'!$L$2022)</f>
        <v>1.7505334263662759E-3</v>
      </c>
      <c r="M1397" s="178">
        <f>IF('9 All Base Data'!$R1397="","",IF('9 All Base Data'!$R1397=0,0,('9 All Base Data'!$R1397*Basecase_Pop_2006)/(1+(1/(BaseCase_CardiacHA_All*('9 All Base Data'!$W1397*Basecase_PM10)/10)))))</f>
        <v>0.23051973736255046</v>
      </c>
      <c r="N1397" s="178">
        <f>IF('9 All Base Data'!$S1397="","",IF('9 All Base Data'!$S1397=0,0,('9 All Base Data'!S1397*Basecase_Pop_2006)/(1+(1/(BaseCase_RespHA_All*('9 All Base Data'!$W1397*Basecase_PM10)/10)))))</f>
        <v>0.20913492998298655</v>
      </c>
      <c r="O1397" s="178">
        <f>IF('9 All Base Data'!$T1397="","",IF('9 All Base Data'!$T1397=0,0,('9 All Base Data'!$T1397*Basecase_Pop_2006)/(1+(1/(BaseCase_RespHA_Child_1_4*('9 All Base Data'!$W1397*Basecase_PM10)/10)))))</f>
        <v>0.14494988434849654</v>
      </c>
      <c r="P1397" s="179">
        <f>IF('9 All Base Data'!$U1397="","",IF('9 All Base Data'!$U1397=0,0,('9 All Base Data'!$U1397*Basecase_Pop_2006)/(1+(1/(BaseCase_RespHA_Child_5_14*('9 All Base Data'!$W1397*Basecase_PM10)/10)))))</f>
        <v>3.5592578568723957E-2</v>
      </c>
      <c r="Q1397" s="156">
        <f>IF('7 Base case Results'!$G1397="..C",0,BaseCase_RADs_All*'7 Base case Results'!$G1397*('9 All Base Data'!$V1397*Basecase_PM10)/10)</f>
        <v>1735.9919999999997</v>
      </c>
      <c r="R1397" s="189">
        <f t="shared" si="220"/>
        <v>1.6560480735242136</v>
      </c>
      <c r="S1397" s="178">
        <f t="shared" si="221"/>
        <v>0</v>
      </c>
      <c r="T1397" s="179">
        <f t="shared" si="222"/>
        <v>6.2318989978639421E-3</v>
      </c>
      <c r="U1397" s="178">
        <f t="shared" si="223"/>
        <v>1.4638003322521955E-3</v>
      </c>
      <c r="V1397" s="178">
        <f t="shared" si="224"/>
        <v>9.4842690747284409E-4</v>
      </c>
      <c r="W1397" s="178">
        <f t="shared" si="225"/>
        <v>6.5734772552043178E-4</v>
      </c>
      <c r="X1397" s="179">
        <f t="shared" si="226"/>
        <v>1.6141234380916312E-4</v>
      </c>
      <c r="Y1397" s="179">
        <f t="shared" si="227"/>
        <v>0.10763150399999999</v>
      </c>
      <c r="Z1397" s="186">
        <f t="shared" si="228"/>
        <v>1.7723237037618027</v>
      </c>
      <c r="AA1397" s="156">
        <f>$J1397*'9 All Base Data'!$Y1397</f>
        <v>0.30332398966949459</v>
      </c>
      <c r="AB1397" s="156">
        <f>$K1397*'9 All Base Data'!$Y1397</f>
        <v>0</v>
      </c>
      <c r="AC1397" s="178">
        <f>$L1397*'9 All Base Data'!$Y1397</f>
        <v>1.1414429915834066E-3</v>
      </c>
      <c r="AD1397" s="178">
        <f>IF($M1397="","",$M1397*'9 All Base Data'!$Y1397)</f>
        <v>0.15031140489577569</v>
      </c>
      <c r="AE1397" s="178">
        <f>IF($N1397="","",$N1397*'9 All Base Data'!$Y1397)</f>
        <v>0.13636734753468135</v>
      </c>
      <c r="AF1397" s="178">
        <f>IF($O1397="","",$O1397*'9 All Base Data'!$Y1397)</f>
        <v>9.4515207266769471E-2</v>
      </c>
      <c r="AG1397" s="178">
        <f>IF($P1397="","",$P1397*'9 All Base Data'!$Y1397)</f>
        <v>2.3208296824119644E-2</v>
      </c>
      <c r="AH1397" s="167">
        <f>$Q1397*'9 All Base Data'!$Y1397</f>
        <v>1131.96119080005</v>
      </c>
      <c r="AI1397" s="178">
        <f>$R1397*'9 All Base Data'!$Y1397</f>
        <v>1.0798334032234005</v>
      </c>
      <c r="AJ1397" s="178">
        <f>$S1397*'9 All Base Data'!$Y1397</f>
        <v>0</v>
      </c>
      <c r="AK1397" s="178">
        <f>$T1397*'9 All Base Data'!$Y1397</f>
        <v>4.0635370500369276E-3</v>
      </c>
      <c r="AL1397" s="178">
        <f>IF($U1397="","",$U1397*'9 All Base Data'!$Y1397)</f>
        <v>9.5447742108817563E-4</v>
      </c>
      <c r="AM1397" s="178">
        <f>IF($V1397="","",$V1397*'9 All Base Data'!$Y1397)</f>
        <v>6.1842592106977994E-4</v>
      </c>
      <c r="AN1397" s="178">
        <f>IF($W1397="","",$W1397*'9 All Base Data'!$Y1397)</f>
        <v>4.2862646495479958E-4</v>
      </c>
      <c r="AO1397" s="178">
        <f>IF($X1397="","",$X1397*'9 All Base Data'!$Y1397)</f>
        <v>1.0524962609738258E-4</v>
      </c>
      <c r="AP1397" s="178">
        <f>$Y1397*'9 All Base Data'!$Y1397</f>
        <v>7.0181593829603095E-2</v>
      </c>
      <c r="AQ1397" s="179">
        <f t="shared" si="229"/>
        <v>1.1556514374451985</v>
      </c>
    </row>
    <row r="1398" spans="1:43" x14ac:dyDescent="0.25">
      <c r="A1398" s="124">
        <v>582900</v>
      </c>
      <c r="B1398" s="125" t="s">
        <v>1437</v>
      </c>
      <c r="C1398" s="126" t="s">
        <v>1399</v>
      </c>
      <c r="D1398" s="101" t="s">
        <v>2116</v>
      </c>
      <c r="E1398" s="142"/>
      <c r="F1398" s="191" t="str">
        <f>IF('9 All Base Data'!G1398="Rural Centre","Rural",IF('9 All Base Data'!G1398="Rural (Incl.some Off Shore Islands)","Rural",IF('9 All Base Data'!G1398="Inlet-in TA but not in Urban Area","Rural",IF('9 All Base Data'!G1398="Rural (Incl.some Off Shore Islands)","Rural",IF('9 All Base Data'!G1398="Inlet-not in TA","Rural",IF('9 All Base Data'!G1398="Inland Water not in Urban Area","Rural",IF('9 All Base Data'!G1398="Oceanic-in Region but not in TA","Rural",'9 All Base Data'!G1398)))))))</f>
        <v>Nelson</v>
      </c>
      <c r="G1398" s="177">
        <f>IF('9 All Base Data'!I1398="..C","..C",'9 All Base Data'!I1398*Basecase_Pop_2006)</f>
        <v>1206</v>
      </c>
      <c r="H1398" s="177">
        <f>IF('9 All Base Data'!J1398="..C","..C",'9 All Base Data'!J1398*Basecase_Pop_2006)</f>
        <v>816</v>
      </c>
      <c r="I1398" s="191">
        <f>IF('9 All Base Data'!L1398="..C","..C",'9 All Base Data'!L1398*Basecase_Pop_2006)</f>
        <v>9</v>
      </c>
      <c r="J1398" s="156">
        <f>IF('9 All Base Data'!$P1398=0,0,('9 All Base Data'!$P1398*Basecase_Pop_2006)/(1+(1/(BaseCase_Mort_AllAdults_30*('9 All Base Data'!$W1398*Basecase_PM10)/10))))</f>
        <v>0.45794392523364491</v>
      </c>
      <c r="K1398" s="156">
        <f>IF('9 All Base Data'!$Q1398=0,0,('9 All Base Data'!$Q1398*Basecase_Pop_2006)/(1+(1/(BaseCase_Mort_Maori_30*('9 All Base Data'!$W1398*Basecase_PM10)/10))))</f>
        <v>0</v>
      </c>
      <c r="L1398" s="179">
        <f>133/(1+1/(BaseCase_Mort_Child_0_1*'9 All Base Data'!$AB$10/10))*IF('9 All Base Data'!$L1398="..C",0,'9 All Base Data'!L1398/'9 All Base Data'!$L$2022)</f>
        <v>1.3129000697747069E-3</v>
      </c>
      <c r="M1398" s="178">
        <f>IF('9 All Base Data'!$R1398="","",IF('9 All Base Data'!$R1398=0,0,('9 All Base Data'!$R1398*Basecase_Pop_2006)/(1+(1/(BaseCase_CardiacHA_All*('9 All Base Data'!$W1398*Basecase_PM10)/10)))))</f>
        <v>8.74751491053678E-2</v>
      </c>
      <c r="N1398" s="178">
        <f>IF('9 All Base Data'!$S1398="","",IF('9 All Base Data'!$S1398=0,0,('9 All Base Data'!S1398*Basecase_Pop_2006)/(1+(1/(BaseCase_RespHA_All*('9 All Base Data'!$W1398*Basecase_PM10)/10)))))</f>
        <v>8.2508250825082508E-2</v>
      </c>
      <c r="O1398" s="178">
        <f>IF('9 All Base Data'!$T1398="","",IF('9 All Base Data'!$T1398=0,0,('9 All Base Data'!$T1398*Basecase_Pop_2006)/(1+(1/(BaseCase_RespHA_Child_1_4*('9 All Base Data'!$W1398*Basecase_PM10)/10)))))</f>
        <v>2.61437908496732E-2</v>
      </c>
      <c r="P1398" s="179">
        <f>IF('9 All Base Data'!$U1398="","",IF('9 All Base Data'!$U1398=0,0,('9 All Base Data'!$U1398*Basecase_Pop_2006)/(1+(1/(BaseCase_RespHA_Child_5_14*('9 All Base Data'!$W1398*Basecase_PM10)/10)))))</f>
        <v>3.8834951456310676E-2</v>
      </c>
      <c r="Q1398" s="156">
        <f>IF('7 Base case Results'!$G1398="..C",0,BaseCase_RADs_All*'7 Base case Results'!$G1398*('9 All Base Data'!$V1398*Basecase_PM10)/10)</f>
        <v>651.24</v>
      </c>
      <c r="R1398" s="189">
        <f t="shared" si="220"/>
        <v>1.6302803738317759</v>
      </c>
      <c r="S1398" s="178">
        <f t="shared" si="221"/>
        <v>0</v>
      </c>
      <c r="T1398" s="179">
        <f t="shared" si="222"/>
        <v>4.673924248397957E-3</v>
      </c>
      <c r="U1398" s="178">
        <f t="shared" si="223"/>
        <v>5.5546719681908558E-4</v>
      </c>
      <c r="V1398" s="178">
        <f t="shared" si="224"/>
        <v>3.7417491749174915E-4</v>
      </c>
      <c r="W1398" s="178">
        <f t="shared" si="225"/>
        <v>1.1856209150326797E-4</v>
      </c>
      <c r="X1398" s="179">
        <f t="shared" si="226"/>
        <v>1.761165048543689E-4</v>
      </c>
      <c r="Y1398" s="179">
        <f t="shared" si="227"/>
        <v>4.0376879999999997E-2</v>
      </c>
      <c r="Z1398" s="186">
        <f t="shared" si="228"/>
        <v>1.6762608201944846</v>
      </c>
      <c r="AA1398" s="156">
        <f>$J1398*'9 All Base Data'!$Y1398</f>
        <v>0.15838551097429912</v>
      </c>
      <c r="AB1398" s="156">
        <f>$K1398*'9 All Base Data'!$Y1398</f>
        <v>0</v>
      </c>
      <c r="AC1398" s="178">
        <f>$L1398*'9 All Base Data'!$Y1398</f>
        <v>4.5408255673086141E-4</v>
      </c>
      <c r="AD1398" s="178">
        <f>IF($M1398="","",$M1398*'9 All Base Data'!$Y1398)</f>
        <v>3.0254350860834996E-2</v>
      </c>
      <c r="AE1398" s="178">
        <f>IF($N1398="","",$N1398*'9 All Base Data'!$Y1398)</f>
        <v>2.8536488304455449E-2</v>
      </c>
      <c r="AF1398" s="178">
        <f>IF($O1398="","",$O1398*'9 All Base Data'!$Y1398)</f>
        <v>9.0421500196078437E-3</v>
      </c>
      <c r="AG1398" s="178">
        <f>IF($P1398="","",$P1398*'9 All Base Data'!$Y1398)</f>
        <v>1.3431543233009709E-2</v>
      </c>
      <c r="AH1398" s="167">
        <f>$Q1398*'9 All Base Data'!$Y1398</f>
        <v>225.23932403793003</v>
      </c>
      <c r="AI1398" s="178">
        <f>$R1398*'9 All Base Data'!$Y1398</f>
        <v>0.56385241906850481</v>
      </c>
      <c r="AJ1398" s="178">
        <f>$S1398*'9 All Base Data'!$Y1398</f>
        <v>0</v>
      </c>
      <c r="AK1398" s="178">
        <f>$T1398*'9 All Base Data'!$Y1398</f>
        <v>1.6165339019618666E-3</v>
      </c>
      <c r="AL1398" s="178">
        <f>IF($U1398="","",$U1398*'9 All Base Data'!$Y1398)</f>
        <v>1.9211512796630227E-4</v>
      </c>
      <c r="AM1398" s="178">
        <f>IF($V1398="","",$V1398*'9 All Base Data'!$Y1398)</f>
        <v>1.2941297446070546E-4</v>
      </c>
      <c r="AN1398" s="178">
        <f>IF($W1398="","",$W1398*'9 All Base Data'!$Y1398)</f>
        <v>4.1006150338921576E-5</v>
      </c>
      <c r="AO1398" s="178">
        <f>IF($X1398="","",$X1398*'9 All Base Data'!$Y1398)</f>
        <v>6.091204856169903E-5</v>
      </c>
      <c r="AP1398" s="178">
        <f>$Y1398*'9 All Base Data'!$Y1398</f>
        <v>1.3964838090351662E-2</v>
      </c>
      <c r="AQ1398" s="179">
        <f t="shared" si="229"/>
        <v>0.5797553191632453</v>
      </c>
    </row>
    <row r="1399" spans="1:43" x14ac:dyDescent="0.25">
      <c r="A1399" s="124">
        <v>583000</v>
      </c>
      <c r="B1399" s="125" t="s">
        <v>1438</v>
      </c>
      <c r="C1399" s="126" t="s">
        <v>1399</v>
      </c>
      <c r="D1399" s="101" t="s">
        <v>2116</v>
      </c>
      <c r="E1399" s="142"/>
      <c r="F1399" s="191" t="str">
        <f>IF('9 All Base Data'!G1399="Rural Centre","Rural",IF('9 All Base Data'!G1399="Rural (Incl.some Off Shore Islands)","Rural",IF('9 All Base Data'!G1399="Inlet-in TA but not in Urban Area","Rural",IF('9 All Base Data'!G1399="Rural (Incl.some Off Shore Islands)","Rural",IF('9 All Base Data'!G1399="Inlet-not in TA","Rural",IF('9 All Base Data'!G1399="Inland Water not in Urban Area","Rural",IF('9 All Base Data'!G1399="Oceanic-in Region but not in TA","Rural",'9 All Base Data'!G1399)))))))</f>
        <v>Nelson</v>
      </c>
      <c r="G1399" s="177">
        <f>IF('9 All Base Data'!I1399="..C","..C",'9 All Base Data'!I1399*Basecase_Pop_2006)</f>
        <v>2103</v>
      </c>
      <c r="H1399" s="177">
        <f>IF('9 All Base Data'!J1399="..C","..C",'9 All Base Data'!J1399*Basecase_Pop_2006)</f>
        <v>1278</v>
      </c>
      <c r="I1399" s="191">
        <f>IF('9 All Base Data'!L1399="..C","..C",'9 All Base Data'!L1399*Basecase_Pop_2006)</f>
        <v>27</v>
      </c>
      <c r="J1399" s="156">
        <f>IF('9 All Base Data'!$P1399=0,0,('9 All Base Data'!$P1399*Basecase_Pop_2006)/(1+(1/(BaseCase_Mort_AllAdults_30*('9 All Base Data'!$W1399*Basecase_PM10)/10))))</f>
        <v>0.33035453536592496</v>
      </c>
      <c r="K1399" s="156">
        <f>IF('9 All Base Data'!$Q1399=0,0,('9 All Base Data'!$Q1399*Basecase_Pop_2006)/(1+(1/(BaseCase_Mort_Maori_30*('9 All Base Data'!$W1399*Basecase_PM10)/10))))</f>
        <v>0</v>
      </c>
      <c r="L1399" s="179">
        <f>133/(1+1/(BaseCase_Mort_Child_0_1*'9 All Base Data'!$AB$10/10))*IF('9 All Base Data'!$L1399="..C",0,'9 All Base Data'!L1399/'9 All Base Data'!$L$2022)</f>
        <v>3.9387002093241204E-3</v>
      </c>
      <c r="M1399" s="178">
        <f>IF('9 All Base Data'!$R1399="","",IF('9 All Base Data'!$R1399=0,0,('9 All Base Data'!$R1399*Basecase_Pop_2006)/(1+(1/(BaseCase_CardiacHA_All*('9 All Base Data'!$W1399*Basecase_PM10)/10)))))</f>
        <v>0.36323756076354585</v>
      </c>
      <c r="N1399" s="178">
        <f>IF('9 All Base Data'!$S1399="","",IF('9 All Base Data'!$S1399=0,0,('9 All Base Data'!S1399*Basecase_Pop_2006)/(1+(1/(BaseCase_RespHA_All*('9 All Base Data'!$W1399*Basecase_PM10)/10)))))</f>
        <v>0.44880088871463114</v>
      </c>
      <c r="O1399" s="178">
        <f>IF('9 All Base Data'!$T1399="","",IF('9 All Base Data'!$T1399=0,0,('9 All Base Data'!$T1399*Basecase_Pop_2006)/(1+(1/(BaseCase_RespHA_Child_1_4*('9 All Base Data'!$W1399*Basecase_PM10)/10)))))</f>
        <v>0.11649365628604383</v>
      </c>
      <c r="P1399" s="179">
        <f>IF('9 All Base Data'!$U1399="","",IF('9 All Base Data'!$U1399=0,0,('9 All Base Data'!$U1399*Basecase_Pop_2006)/(1+(1/(BaseCase_RespHA_Child_5_14*('9 All Base Data'!$W1399*Basecase_PM10)/10)))))</f>
        <v>0.13332076183292479</v>
      </c>
      <c r="Q1399" s="156">
        <f>IF('7 Base case Results'!$G1399="..C",0,BaseCase_RADs_All*'7 Base case Results'!$G1399*('9 All Base Data'!$V1399*Basecase_PM10)/10)</f>
        <v>2293.9523999999997</v>
      </c>
      <c r="R1399" s="189">
        <f t="shared" si="220"/>
        <v>1.1760621459026928</v>
      </c>
      <c r="S1399" s="178">
        <f t="shared" si="221"/>
        <v>0</v>
      </c>
      <c r="T1399" s="179">
        <f t="shared" si="222"/>
        <v>1.4021772745193868E-2</v>
      </c>
      <c r="U1399" s="178">
        <f t="shared" si="223"/>
        <v>2.3065585108485161E-3</v>
      </c>
      <c r="V1399" s="178">
        <f t="shared" si="224"/>
        <v>2.0353120303208522E-3</v>
      </c>
      <c r="W1399" s="178">
        <f t="shared" si="225"/>
        <v>5.2829873125720872E-4</v>
      </c>
      <c r="X1399" s="179">
        <f t="shared" si="226"/>
        <v>6.0460965491231403E-4</v>
      </c>
      <c r="Y1399" s="179">
        <f t="shared" si="227"/>
        <v>0.14222504879999998</v>
      </c>
      <c r="Z1399" s="186">
        <f t="shared" si="228"/>
        <v>1.336650837989056</v>
      </c>
      <c r="AA1399" s="156">
        <f>$J1399*'9 All Base Data'!$Y1399</f>
        <v>0.21705753782489348</v>
      </c>
      <c r="AB1399" s="156">
        <f>$K1399*'9 All Base Data'!$Y1399</f>
        <v>0</v>
      </c>
      <c r="AC1399" s="178">
        <f>$L1399*'9 All Base Data'!$Y1399</f>
        <v>2.5879002046068742E-3</v>
      </c>
      <c r="AD1399" s="178">
        <f>IF($M1399="","",$M1399*'9 All Base Data'!$Y1399)</f>
        <v>0.23866313957979296</v>
      </c>
      <c r="AE1399" s="178">
        <f>IF($N1399="","",$N1399*'9 All Base Data'!$Y1399)</f>
        <v>0.29488202960530618</v>
      </c>
      <c r="AF1399" s="178">
        <f>IF($O1399="","",$O1399*'9 All Base Data'!$Y1399)</f>
        <v>7.6541483463091128E-2</v>
      </c>
      <c r="AG1399" s="178">
        <f>IF($P1399="","",$P1399*'9 All Base Data'!$Y1399)</f>
        <v>8.7597635892419423E-2</v>
      </c>
      <c r="AH1399" s="167">
        <f>$Q1399*'9 All Base Data'!$Y1399</f>
        <v>1507.2281640691649</v>
      </c>
      <c r="AI1399" s="178">
        <f>$R1399*'9 All Base Data'!$Y1399</f>
        <v>0.77272483465662067</v>
      </c>
      <c r="AJ1399" s="178">
        <f>$S1399*'9 All Base Data'!$Y1399</f>
        <v>0</v>
      </c>
      <c r="AK1399" s="178">
        <f>$T1399*'9 All Base Data'!$Y1399</f>
        <v>9.2129247284004727E-3</v>
      </c>
      <c r="AL1399" s="178">
        <f>IF($U1399="","",$U1399*'9 All Base Data'!$Y1399)</f>
        <v>1.5155109363316852E-3</v>
      </c>
      <c r="AM1399" s="178">
        <f>IF($V1399="","",$V1399*'9 All Base Data'!$Y1399)</f>
        <v>1.3372900042600635E-3</v>
      </c>
      <c r="AN1399" s="178">
        <f>IF($W1399="","",$W1399*'9 All Base Data'!$Y1399)</f>
        <v>3.4711562750511823E-4</v>
      </c>
      <c r="AO1399" s="178">
        <f>IF($X1399="","",$X1399*'9 All Base Data'!$Y1399)</f>
        <v>3.9725527877212209E-4</v>
      </c>
      <c r="AP1399" s="178">
        <f>$Y1399*'9 All Base Data'!$Y1399</f>
        <v>9.3448146172288221E-2</v>
      </c>
      <c r="AQ1399" s="179">
        <f t="shared" si="229"/>
        <v>0.87823870649790126</v>
      </c>
    </row>
    <row r="1400" spans="1:43" x14ac:dyDescent="0.25">
      <c r="A1400" s="124">
        <v>583100</v>
      </c>
      <c r="B1400" s="125" t="s">
        <v>1439</v>
      </c>
      <c r="C1400" s="126" t="s">
        <v>1399</v>
      </c>
      <c r="D1400" s="101" t="s">
        <v>2116</v>
      </c>
      <c r="E1400" s="142"/>
      <c r="F1400" s="191" t="str">
        <f>IF('9 All Base Data'!G1400="Rural Centre","Rural",IF('9 All Base Data'!G1400="Rural (Incl.some Off Shore Islands)","Rural",IF('9 All Base Data'!G1400="Inlet-in TA but not in Urban Area","Rural",IF('9 All Base Data'!G1400="Rural (Incl.some Off Shore Islands)","Rural",IF('9 All Base Data'!G1400="Inlet-not in TA","Rural",IF('9 All Base Data'!G1400="Inland Water not in Urban Area","Rural",IF('9 All Base Data'!G1400="Oceanic-in Region but not in TA","Rural",'9 All Base Data'!G1400)))))))</f>
        <v>Nelson</v>
      </c>
      <c r="G1400" s="177">
        <f>IF('9 All Base Data'!I1400="..C","..C",'9 All Base Data'!I1400*Basecase_Pop_2006)</f>
        <v>2247</v>
      </c>
      <c r="H1400" s="177">
        <f>IF('9 All Base Data'!J1400="..C","..C",'9 All Base Data'!J1400*Basecase_Pop_2006)</f>
        <v>1608</v>
      </c>
      <c r="I1400" s="191">
        <f>IF('9 All Base Data'!L1400="..C","..C",'9 All Base Data'!L1400*Basecase_Pop_2006)</f>
        <v>24</v>
      </c>
      <c r="J1400" s="156">
        <f>IF('9 All Base Data'!$P1400=0,0,('9 All Base Data'!$P1400*Basecase_Pop_2006)/(1+(1/(BaseCase_Mort_AllAdults_30*('9 All Base Data'!$W1400*Basecase_PM10)/10))))</f>
        <v>1.6104783599088841</v>
      </c>
      <c r="K1400" s="156">
        <f>IF('9 All Base Data'!$Q1400=0,0,('9 All Base Data'!$Q1400*Basecase_Pop_2006)/(1+(1/(BaseCase_Mort_Maori_30*('9 All Base Data'!$W1400*Basecase_PM10)/10))))</f>
        <v>0.19183285849952517</v>
      </c>
      <c r="L1400" s="179">
        <f>133/(1+1/(BaseCase_Mort_Child_0_1*'9 All Base Data'!$AB$10/10))*IF('9 All Base Data'!$L1400="..C",0,'9 All Base Data'!L1400/'9 All Base Data'!$L$2022)</f>
        <v>3.5010668527325518E-3</v>
      </c>
      <c r="M1400" s="178">
        <f>IF('9 All Base Data'!$R1400="","",IF('9 All Base Data'!$R1400=0,0,('9 All Base Data'!$R1400*Basecase_Pop_2006)/(1+(1/(BaseCase_CardiacHA_All*('9 All Base Data'!$W1400*Basecase_PM10)/10)))))</f>
        <v>0.20357269888945978</v>
      </c>
      <c r="N1400" s="178">
        <f>IF('9 All Base Data'!$S1400="","",IF('9 All Base Data'!$S1400=0,0,('9 All Base Data'!S1400*Basecase_Pop_2006)/(1+(1/(BaseCase_RespHA_All*('9 All Base Data'!$W1400*Basecase_PM10)/10)))))</f>
        <v>0.28380056198131087</v>
      </c>
      <c r="O1400" s="178">
        <f>IF('9 All Base Data'!$T1400="","",IF('9 All Base Data'!$T1400=0,0,('9 All Base Data'!$T1400*Basecase_Pop_2006)/(1+(1/(BaseCase_RespHA_Child_1_4*('9 All Base Data'!$W1400*Basecase_PM10)/10)))))</f>
        <v>0.18121235422273485</v>
      </c>
      <c r="P1400" s="179">
        <f>IF('9 All Base Data'!$U1400="","",IF('9 All Base Data'!$U1400=0,0,('9 All Base Data'!$U1400*Basecase_Pop_2006)/(1+(1/(BaseCase_RespHA_Child_5_14*('9 All Base Data'!$W1400*Basecase_PM10)/10)))))</f>
        <v>0.13332076183292479</v>
      </c>
      <c r="Q1400" s="156">
        <f>IF('7 Base case Results'!$G1400="..C",0,BaseCase_RADs_All*'7 Base case Results'!$G1400*('9 All Base Data'!$V1400*Basecase_PM10)/10)</f>
        <v>2451.0275999999999</v>
      </c>
      <c r="R1400" s="189">
        <f t="shared" si="220"/>
        <v>5.7333029612756281</v>
      </c>
      <c r="S1400" s="178">
        <f t="shared" si="221"/>
        <v>0.68292497625830961</v>
      </c>
      <c r="T1400" s="179">
        <f t="shared" si="222"/>
        <v>1.2463797995727884E-2</v>
      </c>
      <c r="U1400" s="178">
        <f t="shared" si="223"/>
        <v>1.2926866379480695E-3</v>
      </c>
      <c r="V1400" s="178">
        <f t="shared" si="224"/>
        <v>1.2870355485852449E-3</v>
      </c>
      <c r="W1400" s="178">
        <f t="shared" si="225"/>
        <v>8.2179802640010258E-4</v>
      </c>
      <c r="X1400" s="179">
        <f t="shared" si="226"/>
        <v>6.0460965491231403E-4</v>
      </c>
      <c r="Y1400" s="179">
        <f t="shared" si="227"/>
        <v>0.15196371119999999</v>
      </c>
      <c r="Z1400" s="186">
        <f t="shared" si="228"/>
        <v>5.900310192657888</v>
      </c>
      <c r="AA1400" s="156">
        <f>$J1400*'9 All Base Data'!$Y1400</f>
        <v>1.0581554968963556</v>
      </c>
      <c r="AB1400" s="156">
        <f>$K1400*'9 All Base Data'!$Y1400</f>
        <v>0.12604267077397913</v>
      </c>
      <c r="AC1400" s="178">
        <f>$L1400*'9 All Base Data'!$Y1400</f>
        <v>2.3003557374283328E-3</v>
      </c>
      <c r="AD1400" s="178">
        <f>IF($M1400="","",$M1400*'9 All Base Data'!$Y1400)</f>
        <v>0.13375626503922464</v>
      </c>
      <c r="AE1400" s="178">
        <f>IF($N1400="","",$N1400*'9 All Base Data'!$Y1400)</f>
        <v>0.18646951872100245</v>
      </c>
      <c r="AF1400" s="178">
        <f>IF($O1400="","",$O1400*'9 All Base Data'!$Y1400)</f>
        <v>0.11906452983147509</v>
      </c>
      <c r="AG1400" s="178">
        <f>IF($P1400="","",$P1400*'9 All Base Data'!$Y1400)</f>
        <v>8.7597635892419423E-2</v>
      </c>
      <c r="AH1400" s="167">
        <f>$Q1400*'9 All Base Data'!$Y1400</f>
        <v>1610.433516245085</v>
      </c>
      <c r="AI1400" s="178">
        <f>$R1400*'9 All Base Data'!$Y1400</f>
        <v>3.7670335689510264</v>
      </c>
      <c r="AJ1400" s="178">
        <f>$S1400*'9 All Base Data'!$Y1400</f>
        <v>0.4487119079553657</v>
      </c>
      <c r="AK1400" s="178">
        <f>$T1400*'9 All Base Data'!$Y1400</f>
        <v>8.189266425244866E-3</v>
      </c>
      <c r="AL1400" s="178">
        <f>IF($U1400="","",$U1400*'9 All Base Data'!$Y1400)</f>
        <v>8.4935228299907637E-4</v>
      </c>
      <c r="AM1400" s="178">
        <f>IF($V1400="","",$V1400*'9 All Base Data'!$Y1400)</f>
        <v>8.4563926739974614E-4</v>
      </c>
      <c r="AN1400" s="178">
        <f>IF($W1400="","",$W1400*'9 All Base Data'!$Y1400)</f>
        <v>5.3995764278573955E-4</v>
      </c>
      <c r="AO1400" s="178">
        <f>IF($X1400="","",$X1400*'9 All Base Data'!$Y1400)</f>
        <v>3.9725527877212209E-4</v>
      </c>
      <c r="AP1400" s="178">
        <f>$Y1400*'9 All Base Data'!$Y1400</f>
        <v>9.9846878007195272E-2</v>
      </c>
      <c r="AQ1400" s="179">
        <f t="shared" si="229"/>
        <v>3.8767647049338652</v>
      </c>
    </row>
    <row r="1401" spans="1:43" x14ac:dyDescent="0.25">
      <c r="A1401" s="124">
        <v>583201</v>
      </c>
      <c r="B1401" s="125" t="s">
        <v>1440</v>
      </c>
      <c r="C1401" s="126" t="s">
        <v>1399</v>
      </c>
      <c r="D1401" s="101" t="s">
        <v>2116</v>
      </c>
      <c r="E1401" s="142"/>
      <c r="F1401" s="191" t="str">
        <f>IF('9 All Base Data'!G1401="Rural Centre","Rural",IF('9 All Base Data'!G1401="Rural (Incl.some Off Shore Islands)","Rural",IF('9 All Base Data'!G1401="Inlet-in TA but not in Urban Area","Rural",IF('9 All Base Data'!G1401="Rural (Incl.some Off Shore Islands)","Rural",IF('9 All Base Data'!G1401="Inlet-not in TA","Rural",IF('9 All Base Data'!G1401="Inland Water not in Urban Area","Rural",IF('9 All Base Data'!G1401="Oceanic-in Region but not in TA","Rural",'9 All Base Data'!G1401)))))))</f>
        <v>Nelson</v>
      </c>
      <c r="G1401" s="177">
        <f>IF('9 All Base Data'!I1401="..C","..C",'9 All Base Data'!I1401*Basecase_Pop_2006)</f>
        <v>1665</v>
      </c>
      <c r="H1401" s="177">
        <f>IF('9 All Base Data'!J1401="..C","..C",'9 All Base Data'!J1401*Basecase_Pop_2006)</f>
        <v>933</v>
      </c>
      <c r="I1401" s="191">
        <f>IF('9 All Base Data'!L1401="..C","..C",'9 All Base Data'!L1401*Basecase_Pop_2006)</f>
        <v>33</v>
      </c>
      <c r="J1401" s="156">
        <f>IF('9 All Base Data'!$P1401=0,0,('9 All Base Data'!$P1401*Basecase_Pop_2006)/(1+(1/(BaseCase_Mort_AllAdults_30*('9 All Base Data'!$W1401*Basecase_PM10)/10))))</f>
        <v>1.0078944267703547</v>
      </c>
      <c r="K1401" s="156">
        <f>IF('9 All Base Data'!$Q1401=0,0,('9 All Base Data'!$Q1401*Basecase_Pop_2006)/(1+(1/(BaseCase_Mort_Maori_30*('9 All Base Data'!$W1401*Basecase_PM10)/10))))</f>
        <v>0</v>
      </c>
      <c r="L1401" s="179">
        <f>133/(1+1/(BaseCase_Mort_Child_0_1*'9 All Base Data'!$AB$10/10))*IF('9 All Base Data'!$L1401="..C",0,'9 All Base Data'!L1401/'9 All Base Data'!$L$2022)</f>
        <v>4.8139669225072592E-3</v>
      </c>
      <c r="M1401" s="178">
        <f>IF('9 All Base Data'!$R1401="","",IF('9 All Base Data'!$R1401=0,0,('9 All Base Data'!$R1401*Basecase_Pop_2006)/(1+(1/(BaseCase_CardiacHA_All*('9 All Base Data'!$W1401*Basecase_PM10)/10)))))</f>
        <v>0.17103077288189228</v>
      </c>
      <c r="N1401" s="178">
        <f>IF('9 All Base Data'!$S1401="","",IF('9 All Base Data'!$S1401=0,0,('9 All Base Data'!S1401*Basecase_Pop_2006)/(1+(1/(BaseCase_RespHA_All*('9 All Base Data'!$W1401*Basecase_PM10)/10)))))</f>
        <v>0.17222876586834185</v>
      </c>
      <c r="O1401" s="178">
        <f>IF('9 All Base Data'!$T1401="","",IF('9 All Base Data'!$T1401=0,0,('9 All Base Data'!$T1401*Basecase_Pop_2006)/(1+(1/(BaseCase_RespHA_Child_1_4*('9 All Base Data'!$W1401*Basecase_PM10)/10)))))</f>
        <v>7.2474942174248269E-2</v>
      </c>
      <c r="P1401" s="179">
        <f>IF('9 All Base Data'!$U1401="","",IF('9 All Base Data'!$U1401=0,0,('9 All Base Data'!$U1401*Basecase_Pop_2006)/(1+(1/(BaseCase_RespHA_Child_5_14*('9 All Base Data'!$W1401*Basecase_PM10)/10)))))</f>
        <v>5.3388867853085942E-2</v>
      </c>
      <c r="Q1401" s="156">
        <f>IF('7 Base case Results'!$G1401="..C",0,BaseCase_RADs_All*'7 Base case Results'!$G1401*('9 All Base Data'!$V1401*Basecase_PM10)/10)</f>
        <v>1690.3079999999998</v>
      </c>
      <c r="R1401" s="189">
        <f t="shared" si="220"/>
        <v>3.5881041593024627</v>
      </c>
      <c r="S1401" s="178">
        <f t="shared" si="221"/>
        <v>0</v>
      </c>
      <c r="T1401" s="179">
        <f t="shared" si="222"/>
        <v>1.7137722244125842E-2</v>
      </c>
      <c r="U1401" s="178">
        <f t="shared" si="223"/>
        <v>1.0860454078000159E-3</v>
      </c>
      <c r="V1401" s="178">
        <f t="shared" si="224"/>
        <v>7.8105745321293033E-4</v>
      </c>
      <c r="W1401" s="178">
        <f t="shared" si="225"/>
        <v>3.2867386276021589E-4</v>
      </c>
      <c r="X1401" s="179">
        <f t="shared" si="226"/>
        <v>2.4211851571374475E-4</v>
      </c>
      <c r="Y1401" s="179">
        <f t="shared" si="227"/>
        <v>0.10479909599999999</v>
      </c>
      <c r="Z1401" s="186">
        <f t="shared" si="228"/>
        <v>3.7119080804076012</v>
      </c>
      <c r="AA1401" s="156">
        <f>$J1401*'9 All Base Data'!$Y1401</f>
        <v>0.6572019776172382</v>
      </c>
      <c r="AB1401" s="156">
        <f>$K1401*'9 All Base Data'!$Y1401</f>
        <v>0</v>
      </c>
      <c r="AC1401" s="178">
        <f>$L1401*'9 All Base Data'!$Y1401</f>
        <v>3.1389682268543689E-3</v>
      </c>
      <c r="AD1401" s="178">
        <f>IF($M1401="","",$M1401*'9 All Base Data'!$Y1401)</f>
        <v>0.11152136492267227</v>
      </c>
      <c r="AE1401" s="178">
        <f>IF($N1401="","",$N1401*'9 All Base Data'!$Y1401)</f>
        <v>0.11230252149914934</v>
      </c>
      <c r="AF1401" s="178">
        <f>IF($O1401="","",$O1401*'9 All Base Data'!$Y1401)</f>
        <v>4.7257603633384736E-2</v>
      </c>
      <c r="AG1401" s="178">
        <f>IF($P1401="","",$P1401*'9 All Base Data'!$Y1401)</f>
        <v>3.4812445236179469E-2</v>
      </c>
      <c r="AH1401" s="167">
        <f>$Q1401*'9 All Base Data'!$Y1401</f>
        <v>1102.172738410575</v>
      </c>
      <c r="AI1401" s="178">
        <f>$R1401*'9 All Base Data'!$Y1401</f>
        <v>2.3396390403173677</v>
      </c>
      <c r="AJ1401" s="178">
        <f>$S1401*'9 All Base Data'!$Y1401</f>
        <v>0</v>
      </c>
      <c r="AK1401" s="178">
        <f>$T1401*'9 All Base Data'!$Y1401</f>
        <v>1.1174726887601552E-2</v>
      </c>
      <c r="AL1401" s="178">
        <f>IF($U1401="","",$U1401*'9 All Base Data'!$Y1401)</f>
        <v>7.0816066725896889E-4</v>
      </c>
      <c r="AM1401" s="178">
        <f>IF($V1401="","",$V1401*'9 All Base Data'!$Y1401)</f>
        <v>5.0929193499864224E-4</v>
      </c>
      <c r="AN1401" s="178">
        <f>IF($W1401="","",$W1401*'9 All Base Data'!$Y1401)</f>
        <v>2.1431323247739979E-4</v>
      </c>
      <c r="AO1401" s="178">
        <f>IF($X1401="","",$X1401*'9 All Base Data'!$Y1401)</f>
        <v>1.578744391460739E-4</v>
      </c>
      <c r="AP1401" s="178">
        <f>$Y1401*'9 All Base Data'!$Y1401</f>
        <v>6.8334709781455644E-2</v>
      </c>
      <c r="AQ1401" s="179">
        <f t="shared" si="229"/>
        <v>2.4203659295886824</v>
      </c>
    </row>
    <row r="1402" spans="1:43" x14ac:dyDescent="0.25">
      <c r="A1402" s="124">
        <v>583202</v>
      </c>
      <c r="B1402" s="125" t="s">
        <v>1441</v>
      </c>
      <c r="C1402" s="126" t="s">
        <v>1399</v>
      </c>
      <c r="D1402" s="101" t="s">
        <v>2116</v>
      </c>
      <c r="E1402" s="142"/>
      <c r="F1402" s="191" t="str">
        <f>IF('9 All Base Data'!G1402="Rural Centre","Rural",IF('9 All Base Data'!G1402="Rural (Incl.some Off Shore Islands)","Rural",IF('9 All Base Data'!G1402="Inlet-in TA but not in Urban Area","Rural",IF('9 All Base Data'!G1402="Rural (Incl.some Off Shore Islands)","Rural",IF('9 All Base Data'!G1402="Inlet-not in TA","Rural",IF('9 All Base Data'!G1402="Inland Water not in Urban Area","Rural",IF('9 All Base Data'!G1402="Oceanic-in Region but not in TA","Rural",'9 All Base Data'!G1402)))))))</f>
        <v>Nelson</v>
      </c>
      <c r="G1402" s="177">
        <f>IF('9 All Base Data'!I1402="..C","..C",'9 All Base Data'!I1402*Basecase_Pop_2006)</f>
        <v>1512</v>
      </c>
      <c r="H1402" s="177">
        <f>IF('9 All Base Data'!J1402="..C","..C",'9 All Base Data'!J1402*Basecase_Pop_2006)</f>
        <v>852</v>
      </c>
      <c r="I1402" s="191">
        <f>IF('9 All Base Data'!L1402="..C","..C",'9 All Base Data'!L1402*Basecase_Pop_2006)</f>
        <v>24</v>
      </c>
      <c r="J1402" s="156">
        <f>IF('9 All Base Data'!$P1402=0,0,('9 All Base Data'!$P1402*Basecase_Pop_2006)/(1+(1/(BaseCase_Mort_AllAdults_30*('9 All Base Data'!$W1402*Basecase_PM10)/10))))</f>
        <v>0.85283374572876169</v>
      </c>
      <c r="K1402" s="156">
        <f>IF('9 All Base Data'!$Q1402=0,0,('9 All Base Data'!$Q1402*Basecase_Pop_2006)/(1+(1/(BaseCase_Mort_Maori_30*('9 All Base Data'!$W1402*Basecase_PM10)/10))))</f>
        <v>9.1085271317829453E-2</v>
      </c>
      <c r="L1402" s="179">
        <f>133/(1+1/(BaseCase_Mort_Child_0_1*'9 All Base Data'!$AB$10/10))*IF('9 All Base Data'!$L1402="..C",0,'9 All Base Data'!L1402/'9 All Base Data'!$L$2022)</f>
        <v>3.5010668527325518E-3</v>
      </c>
      <c r="M1402" s="178">
        <f>IF('9 All Base Data'!$R1402="","",IF('9 All Base Data'!$R1402=0,0,('9 All Base Data'!$R1402*Basecase_Pop_2006)/(1+(1/(BaseCase_CardiacHA_All*('9 All Base Data'!$W1402*Basecase_PM10)/10)))))</f>
        <v>0.21192943596234479</v>
      </c>
      <c r="N1402" s="178">
        <f>IF('9 All Base Data'!$S1402="","",IF('9 All Base Data'!$S1402=0,0,('9 All Base Data'!S1402*Basecase_Pop_2006)/(1+(1/(BaseCase_RespHA_All*('9 All Base Data'!$W1402*Basecase_PM10)/10)))))</f>
        <v>0.27064520350739435</v>
      </c>
      <c r="O1402" s="178">
        <f>IF('9 All Base Data'!$T1402="","",IF('9 All Base Data'!$T1402=0,0,('9 All Base Data'!$T1402*Basecase_Pop_2006)/(1+(1/(BaseCase_RespHA_Child_1_4*('9 All Base Data'!$W1402*Basecase_PM10)/10)))))</f>
        <v>0.13287072731945515</v>
      </c>
      <c r="P1402" s="179">
        <f>IF('9 All Base Data'!$U1402="","",IF('9 All Base Data'!$U1402=0,0,('9 All Base Data'!$U1402*Basecase_Pop_2006)/(1+(1/(BaseCase_RespHA_Child_5_14*('9 All Base Data'!$W1402*Basecase_PM10)/10)))))</f>
        <v>0.12457402499053387</v>
      </c>
      <c r="Q1402" s="156">
        <f>IF('7 Base case Results'!$G1402="..C",0,BaseCase_RADs_All*'7 Base case Results'!$G1402*('9 All Base Data'!$V1402*Basecase_PM10)/10)</f>
        <v>1534.9823999999999</v>
      </c>
      <c r="R1402" s="189">
        <f t="shared" si="220"/>
        <v>3.0360881347943915</v>
      </c>
      <c r="S1402" s="178">
        <f t="shared" si="221"/>
        <v>0.32426356589147287</v>
      </c>
      <c r="T1402" s="179">
        <f t="shared" si="222"/>
        <v>1.2463797995727884E-2</v>
      </c>
      <c r="U1402" s="178">
        <f t="shared" si="223"/>
        <v>1.3457519183608896E-3</v>
      </c>
      <c r="V1402" s="178">
        <f t="shared" si="224"/>
        <v>1.2273759979060334E-3</v>
      </c>
      <c r="W1402" s="178">
        <f t="shared" si="225"/>
        <v>6.025687483937292E-4</v>
      </c>
      <c r="X1402" s="179">
        <f t="shared" si="226"/>
        <v>5.6494320333207106E-4</v>
      </c>
      <c r="Y1402" s="179">
        <f t="shared" si="227"/>
        <v>9.5168908799999993E-2</v>
      </c>
      <c r="Z1402" s="186">
        <f t="shared" si="228"/>
        <v>3.1462939695063867</v>
      </c>
      <c r="AA1402" s="156">
        <f>$J1402*'9 All Base Data'!$Y1402</f>
        <v>0.55609398106074004</v>
      </c>
      <c r="AB1402" s="156">
        <f>$K1402*'9 All Base Data'!$Y1402</f>
        <v>5.9392550302810078E-2</v>
      </c>
      <c r="AC1402" s="178">
        <f>$L1402*'9 All Base Data'!$Y1402</f>
        <v>2.2828859831668133E-3</v>
      </c>
      <c r="AD1402" s="178">
        <f>IF($M1402="","",$M1402*'9 All Base Data'!$Y1402)</f>
        <v>0.13818951740418087</v>
      </c>
      <c r="AE1402" s="178">
        <f>IF($N1402="","",$N1402*'9 All Base Data'!$Y1402)</f>
        <v>0.17647539092723469</v>
      </c>
      <c r="AF1402" s="178">
        <f>IF($O1402="","",$O1402*'9 All Base Data'!$Y1402)</f>
        <v>8.6638939994538686E-2</v>
      </c>
      <c r="AG1402" s="178">
        <f>IF($P1402="","",$P1402*'9 All Base Data'!$Y1402)</f>
        <v>8.1229038884418764E-2</v>
      </c>
      <c r="AH1402" s="167">
        <f>$Q1402*'9 All Base Data'!$Y1402</f>
        <v>1000.8920002863599</v>
      </c>
      <c r="AI1402" s="178">
        <f>$R1402*'9 All Base Data'!$Y1402</f>
        <v>1.9796945725762345</v>
      </c>
      <c r="AJ1402" s="178">
        <f>$S1402*'9 All Base Data'!$Y1402</f>
        <v>0.21143747907800389</v>
      </c>
      <c r="AK1402" s="178">
        <f>$T1402*'9 All Base Data'!$Y1402</f>
        <v>8.1270741000738552E-3</v>
      </c>
      <c r="AL1402" s="178">
        <f>IF($U1402="","",$U1402*'9 All Base Data'!$Y1402)</f>
        <v>8.7750343551654857E-4</v>
      </c>
      <c r="AM1402" s="178">
        <f>IF($V1402="","",$V1402*'9 All Base Data'!$Y1402)</f>
        <v>8.0031589785500932E-4</v>
      </c>
      <c r="AN1402" s="178">
        <f>IF($W1402="","",$W1402*'9 All Base Data'!$Y1402)</f>
        <v>3.9290759287523297E-4</v>
      </c>
      <c r="AO1402" s="178">
        <f>IF($X1402="","",$X1402*'9 All Base Data'!$Y1402)</f>
        <v>3.6837369134083909E-4</v>
      </c>
      <c r="AP1402" s="178">
        <f>$Y1402*'9 All Base Data'!$Y1402</f>
        <v>6.2055304017754317E-2</v>
      </c>
      <c r="AQ1402" s="179">
        <f t="shared" si="229"/>
        <v>2.0515547700274346</v>
      </c>
    </row>
    <row r="1403" spans="1:43" x14ac:dyDescent="0.25">
      <c r="A1403" s="124">
        <v>583300</v>
      </c>
      <c r="B1403" s="125" t="s">
        <v>1442</v>
      </c>
      <c r="C1403" s="126" t="s">
        <v>1399</v>
      </c>
      <c r="D1403" s="101" t="s">
        <v>2116</v>
      </c>
      <c r="E1403" s="142"/>
      <c r="F1403" s="191" t="str">
        <f>IF('9 All Base Data'!G1403="Rural Centre","Rural",IF('9 All Base Data'!G1403="Rural (Incl.some Off Shore Islands)","Rural",IF('9 All Base Data'!G1403="Inlet-in TA but not in Urban Area","Rural",IF('9 All Base Data'!G1403="Rural (Incl.some Off Shore Islands)","Rural",IF('9 All Base Data'!G1403="Inlet-not in TA","Rural",IF('9 All Base Data'!G1403="Inland Water not in Urban Area","Rural",IF('9 All Base Data'!G1403="Oceanic-in Region but not in TA","Rural",'9 All Base Data'!G1403)))))))</f>
        <v>Nelson</v>
      </c>
      <c r="G1403" s="177">
        <f>IF('9 All Base Data'!I1403="..C","..C",'9 All Base Data'!I1403*Basecase_Pop_2006)</f>
        <v>2331</v>
      </c>
      <c r="H1403" s="177">
        <f>IF('9 All Base Data'!J1403="..C","..C",'9 All Base Data'!J1403*Basecase_Pop_2006)</f>
        <v>1392</v>
      </c>
      <c r="I1403" s="191">
        <f>IF('9 All Base Data'!L1403="..C","..C",'9 All Base Data'!L1403*Basecase_Pop_2006)</f>
        <v>39</v>
      </c>
      <c r="J1403" s="156">
        <f>IF('9 All Base Data'!$P1403=0,0,('9 All Base Data'!$P1403*Basecase_Pop_2006)/(1+(1/(BaseCase_Mort_AllAdults_30*('9 All Base Data'!$W1403*Basecase_PM10)/10))))</f>
        <v>0.58147755390597389</v>
      </c>
      <c r="K1403" s="156">
        <f>IF('9 All Base Data'!$Q1403=0,0,('9 All Base Data'!$Q1403*Basecase_Pop_2006)/(1+(1/(BaseCase_Mort_Maori_30*('9 All Base Data'!$W1403*Basecase_PM10)/10))))</f>
        <v>9.1085271317829453E-2</v>
      </c>
      <c r="L1403" s="179">
        <f>133/(1+1/(BaseCase_Mort_Child_0_1*'9 All Base Data'!$AB$10/10))*IF('9 All Base Data'!$L1403="..C",0,'9 All Base Data'!L1403/'9 All Base Data'!$L$2022)</f>
        <v>5.6892336356903963E-3</v>
      </c>
      <c r="M1403" s="178">
        <f>IF('9 All Base Data'!$R1403="","",IF('9 All Base Data'!$R1403=0,0,('9 All Base Data'!$R1403*Basecase_Pop_2006)/(1+(1/(BaseCase_CardiacHA_All*('9 All Base Data'!$W1403*Basecase_PM10)/10)))))</f>
        <v>0.25654615932283842</v>
      </c>
      <c r="N1403" s="178">
        <f>IF('9 All Base Data'!$S1403="","",IF('9 All Base Data'!$S1403=0,0,('9 All Base Data'!S1403*Basecase_Pop_2006)/(1+(1/(BaseCase_RespHA_All*('9 All Base Data'!$W1403*Basecase_PM10)/10)))))</f>
        <v>0.3444575317366837</v>
      </c>
      <c r="O1403" s="178">
        <f>IF('9 All Base Data'!$T1403="","",IF('9 All Base Data'!$T1403=0,0,('9 All Base Data'!$T1403*Basecase_Pop_2006)/(1+(1/(BaseCase_RespHA_Child_1_4*('9 All Base Data'!$W1403*Basecase_PM10)/10)))))</f>
        <v>7.2474942174248269E-2</v>
      </c>
      <c r="P1403" s="179">
        <f>IF('9 All Base Data'!$U1403="","",IF('9 All Base Data'!$U1403=0,0,('9 All Base Data'!$U1403*Basecase_Pop_2006)/(1+(1/(BaseCase_RespHA_Child_5_14*('9 All Base Data'!$W1403*Basecase_PM10)/10)))))</f>
        <v>7.1185157137447913E-2</v>
      </c>
      <c r="Q1403" s="156">
        <f>IF('7 Base case Results'!$G1403="..C",0,BaseCase_RADs_All*'7 Base case Results'!$G1403*('9 All Base Data'!$V1403*Basecase_PM10)/10)</f>
        <v>2366.4312</v>
      </c>
      <c r="R1403" s="189">
        <f t="shared" si="220"/>
        <v>2.0700600919052672</v>
      </c>
      <c r="S1403" s="178">
        <f t="shared" si="221"/>
        <v>0.32426356589147287</v>
      </c>
      <c r="T1403" s="179">
        <f t="shared" si="222"/>
        <v>2.0253671743057811E-2</v>
      </c>
      <c r="U1403" s="178">
        <f t="shared" si="223"/>
        <v>1.629068111700024E-3</v>
      </c>
      <c r="V1403" s="178">
        <f t="shared" si="224"/>
        <v>1.5621149064258607E-3</v>
      </c>
      <c r="W1403" s="178">
        <f t="shared" si="225"/>
        <v>3.2867386276021589E-4</v>
      </c>
      <c r="X1403" s="179">
        <f t="shared" si="226"/>
        <v>3.2282468761832625E-4</v>
      </c>
      <c r="Y1403" s="179">
        <f t="shared" si="227"/>
        <v>0.14671873439999999</v>
      </c>
      <c r="Z1403" s="186">
        <f t="shared" si="228"/>
        <v>2.2402236810664511</v>
      </c>
      <c r="AA1403" s="156">
        <f>$J1403*'9 All Base Data'!$Y1403</f>
        <v>0.37915498708686818</v>
      </c>
      <c r="AB1403" s="156">
        <f>$K1403*'9 All Base Data'!$Y1403</f>
        <v>5.9392550302810078E-2</v>
      </c>
      <c r="AC1403" s="178">
        <f>$L1403*'9 All Base Data'!$Y1403</f>
        <v>3.7096897226460714E-3</v>
      </c>
      <c r="AD1403" s="178">
        <f>IF($M1403="","",$M1403*'9 All Base Data'!$Y1403)</f>
        <v>0.16728204738400843</v>
      </c>
      <c r="AE1403" s="178">
        <f>IF($N1403="","",$N1403*'9 All Base Data'!$Y1403)</f>
        <v>0.22460504299829867</v>
      </c>
      <c r="AF1403" s="178">
        <f>IF($O1403="","",$O1403*'9 All Base Data'!$Y1403)</f>
        <v>4.7257603633384736E-2</v>
      </c>
      <c r="AG1403" s="178">
        <f>IF($P1403="","",$P1403*'9 All Base Data'!$Y1403)</f>
        <v>4.6416593648239288E-2</v>
      </c>
      <c r="AH1403" s="167">
        <f>$Q1403*'9 All Base Data'!$Y1403</f>
        <v>1543.0418337748051</v>
      </c>
      <c r="AI1403" s="178">
        <f>$R1403*'9 All Base Data'!$Y1403</f>
        <v>1.3497917540292508</v>
      </c>
      <c r="AJ1403" s="178">
        <f>$S1403*'9 All Base Data'!$Y1403</f>
        <v>0.21143747907800389</v>
      </c>
      <c r="AK1403" s="178">
        <f>$T1403*'9 All Base Data'!$Y1403</f>
        <v>1.3206495412620015E-2</v>
      </c>
      <c r="AL1403" s="178">
        <f>IF($U1403="","",$U1403*'9 All Base Data'!$Y1403)</f>
        <v>1.0622410008884534E-3</v>
      </c>
      <c r="AM1403" s="178">
        <f>IF($V1403="","",$V1403*'9 All Base Data'!$Y1403)</f>
        <v>1.0185838699972845E-3</v>
      </c>
      <c r="AN1403" s="178">
        <f>IF($W1403="","",$W1403*'9 All Base Data'!$Y1403)</f>
        <v>2.1431323247739979E-4</v>
      </c>
      <c r="AO1403" s="178">
        <f>IF($X1403="","",$X1403*'9 All Base Data'!$Y1403)</f>
        <v>2.1049925219476516E-4</v>
      </c>
      <c r="AP1403" s="178">
        <f>$Y1403*'9 All Base Data'!$Y1403</f>
        <v>9.5668593694037907E-2</v>
      </c>
      <c r="AQ1403" s="179">
        <f t="shared" si="229"/>
        <v>1.4607476680067943</v>
      </c>
    </row>
    <row r="1404" spans="1:43" x14ac:dyDescent="0.25">
      <c r="A1404" s="124">
        <v>583400</v>
      </c>
      <c r="B1404" s="125" t="s">
        <v>1443</v>
      </c>
      <c r="C1404" s="126" t="s">
        <v>1399</v>
      </c>
      <c r="D1404" s="101" t="s">
        <v>2116</v>
      </c>
      <c r="E1404" s="142"/>
      <c r="F1404" s="191" t="str">
        <f>IF('9 All Base Data'!G1404="Rural Centre","Rural",IF('9 All Base Data'!G1404="Rural (Incl.some Off Shore Islands)","Rural",IF('9 All Base Data'!G1404="Inlet-in TA but not in Urban Area","Rural",IF('9 All Base Data'!G1404="Rural (Incl.some Off Shore Islands)","Rural",IF('9 All Base Data'!G1404="Inlet-not in TA","Rural",IF('9 All Base Data'!G1404="Inland Water not in Urban Area","Rural",IF('9 All Base Data'!G1404="Oceanic-in Region but not in TA","Rural",'9 All Base Data'!G1404)))))))</f>
        <v>Nelson</v>
      </c>
      <c r="G1404" s="177">
        <f>IF('9 All Base Data'!I1404="..C","..C",'9 All Base Data'!I1404*Basecase_Pop_2006)</f>
        <v>1404</v>
      </c>
      <c r="H1404" s="177">
        <f>IF('9 All Base Data'!J1404="..C","..C",'9 All Base Data'!J1404*Basecase_Pop_2006)</f>
        <v>840</v>
      </c>
      <c r="I1404" s="191">
        <f>IF('9 All Base Data'!L1404="..C","..C",'9 All Base Data'!L1404*Basecase_Pop_2006)</f>
        <v>15</v>
      </c>
      <c r="J1404" s="156">
        <f>IF('9 All Base Data'!$P1404=0,0,('9 All Base Data'!$P1404*Basecase_Pop_2006)/(1+(1/(BaseCase_Mort_AllAdults_30*('9 All Base Data'!$W1404*Basecase_PM10)/10))))</f>
        <v>1.2211838006230531</v>
      </c>
      <c r="K1404" s="156">
        <f>IF('9 All Base Data'!$Q1404=0,0,('9 All Base Data'!$Q1404*Basecase_Pop_2006)/(1+(1/(BaseCase_Mort_Maori_30*('9 All Base Data'!$W1404*Basecase_PM10)/10))))</f>
        <v>5.5555555555555552E-2</v>
      </c>
      <c r="L1404" s="179">
        <f>133/(1+1/(BaseCase_Mort_Child_0_1*'9 All Base Data'!$AB$10/10))*IF('9 All Base Data'!$L1404="..C",0,'9 All Base Data'!L1404/'9 All Base Data'!$L$2022)</f>
        <v>2.1881667829578449E-3</v>
      </c>
      <c r="M1404" s="178">
        <f>IF('9 All Base Data'!$R1404="","",IF('9 All Base Data'!$R1404=0,0,('9 All Base Data'!$R1404*Basecase_Pop_2006)/(1+(1/(BaseCase_CardiacHA_All*('9 All Base Data'!$W1404*Basecase_PM10)/10)))))</f>
        <v>4.37375745526839E-2</v>
      </c>
      <c r="N1404" s="178">
        <f>IF('9 All Base Data'!$S1404="","",IF('9 All Base Data'!$S1404=0,0,('9 All Base Data'!S1404*Basecase_Pop_2006)/(1+(1/(BaseCase_RespHA_All*('9 All Base Data'!$W1404*Basecase_PM10)/10)))))</f>
        <v>6.9306930693069313E-2</v>
      </c>
      <c r="O1404" s="178">
        <f>IF('9 All Base Data'!$T1404="","",IF('9 All Base Data'!$T1404=0,0,('9 All Base Data'!$T1404*Basecase_Pop_2006)/(1+(1/(BaseCase_RespHA_Child_1_4*('9 All Base Data'!$W1404*Basecase_PM10)/10)))))</f>
        <v>5.8823529411764705E-2</v>
      </c>
      <c r="P1404" s="179">
        <f>IF('9 All Base Data'!$U1404="","",IF('9 All Base Data'!$U1404=0,0,('9 All Base Data'!$U1404*Basecase_Pop_2006)/(1+(1/(BaseCase_RespHA_Child_5_14*('9 All Base Data'!$W1404*Basecase_PM10)/10)))))</f>
        <v>9.7087378640776691E-3</v>
      </c>
      <c r="Q1404" s="156">
        <f>IF('7 Base case Results'!$G1404="..C",0,BaseCase_RADs_All*'7 Base case Results'!$G1404*('9 All Base Data'!$V1404*Basecase_PM10)/10)</f>
        <v>758.16000000000008</v>
      </c>
      <c r="R1404" s="189">
        <f t="shared" si="220"/>
        <v>4.3474143302180694</v>
      </c>
      <c r="S1404" s="178">
        <f t="shared" si="221"/>
        <v>0.19777777777777777</v>
      </c>
      <c r="T1404" s="179">
        <f t="shared" si="222"/>
        <v>7.7898737473299281E-3</v>
      </c>
      <c r="U1404" s="178">
        <f t="shared" si="223"/>
        <v>2.7773359840954279E-4</v>
      </c>
      <c r="V1404" s="178">
        <f t="shared" si="224"/>
        <v>3.1430693069306931E-4</v>
      </c>
      <c r="W1404" s="178">
        <f t="shared" si="225"/>
        <v>2.667647058823529E-4</v>
      </c>
      <c r="X1404" s="179">
        <f t="shared" si="226"/>
        <v>4.4029126213592225E-5</v>
      </c>
      <c r="Y1404" s="179">
        <f t="shared" si="227"/>
        <v>4.7005920000000007E-2</v>
      </c>
      <c r="Z1404" s="186">
        <f t="shared" si="228"/>
        <v>4.4028021644945019</v>
      </c>
      <c r="AA1404" s="156">
        <f>$J1404*'9 All Base Data'!$Y1404</f>
        <v>0.42236136259813095</v>
      </c>
      <c r="AB1404" s="156">
        <f>$K1404*'9 All Base Data'!$Y1404</f>
        <v>1.9214568791666668E-2</v>
      </c>
      <c r="AC1404" s="178">
        <f>$L1404*'9 All Base Data'!$Y1404</f>
        <v>7.568042612181023E-4</v>
      </c>
      <c r="AD1404" s="178">
        <f>IF($M1404="","",$M1404*'9 All Base Data'!$Y1404)</f>
        <v>1.5127175430417498E-2</v>
      </c>
      <c r="AE1404" s="178">
        <f>IF($N1404="","",$N1404*'9 All Base Data'!$Y1404)</f>
        <v>2.397065017574258E-2</v>
      </c>
      <c r="AF1404" s="178">
        <f>IF($O1404="","",$O1404*'9 All Base Data'!$Y1404)</f>
        <v>2.0344837544117651E-2</v>
      </c>
      <c r="AG1404" s="178">
        <f>IF($P1404="","",$P1404*'9 All Base Data'!$Y1404)</f>
        <v>3.3578858082524273E-3</v>
      </c>
      <c r="AH1404" s="167">
        <f>$Q1404*'9 All Base Data'!$Y1404</f>
        <v>262.21891455162006</v>
      </c>
      <c r="AI1404" s="178">
        <f>$R1404*'9 All Base Data'!$Y1404</f>
        <v>1.5036064508493463</v>
      </c>
      <c r="AJ1404" s="178">
        <f>$S1404*'9 All Base Data'!$Y1404</f>
        <v>6.8403864898333347E-2</v>
      </c>
      <c r="AK1404" s="178">
        <f>$T1404*'9 All Base Data'!$Y1404</f>
        <v>2.6942231699364442E-3</v>
      </c>
      <c r="AL1404" s="178">
        <f>IF($U1404="","",$U1404*'9 All Base Data'!$Y1404)</f>
        <v>9.6057563983151134E-5</v>
      </c>
      <c r="AM1404" s="178">
        <f>IF($V1404="","",$V1404*'9 All Base Data'!$Y1404)</f>
        <v>1.0870689854699259E-4</v>
      </c>
      <c r="AN1404" s="178">
        <f>IF($W1404="","",$W1404*'9 All Base Data'!$Y1404)</f>
        <v>9.2263838262573539E-5</v>
      </c>
      <c r="AO1404" s="178">
        <f>IF($X1404="","",$X1404*'9 All Base Data'!$Y1404)</f>
        <v>1.5228012140424758E-5</v>
      </c>
      <c r="AP1404" s="178">
        <f>$Y1404*'9 All Base Data'!$Y1404</f>
        <v>1.6257572702200445E-2</v>
      </c>
      <c r="AQ1404" s="179">
        <f t="shared" si="229"/>
        <v>1.5227630111840136</v>
      </c>
    </row>
    <row r="1405" spans="1:43" x14ac:dyDescent="0.25">
      <c r="A1405" s="124">
        <v>583500</v>
      </c>
      <c r="B1405" s="125" t="s">
        <v>1444</v>
      </c>
      <c r="C1405" s="126" t="s">
        <v>1399</v>
      </c>
      <c r="D1405" s="101" t="s">
        <v>2116</v>
      </c>
      <c r="E1405" s="142"/>
      <c r="F1405" s="191" t="str">
        <f>IF('9 All Base Data'!G1405="Rural Centre","Rural",IF('9 All Base Data'!G1405="Rural (Incl.some Off Shore Islands)","Rural",IF('9 All Base Data'!G1405="Inlet-in TA but not in Urban Area","Rural",IF('9 All Base Data'!G1405="Rural (Incl.some Off Shore Islands)","Rural",IF('9 All Base Data'!G1405="Inlet-not in TA","Rural",IF('9 All Base Data'!G1405="Inland Water not in Urban Area","Rural",IF('9 All Base Data'!G1405="Oceanic-in Region but not in TA","Rural",'9 All Base Data'!G1405)))))))</f>
        <v>Nelson</v>
      </c>
      <c r="G1405" s="177">
        <f>IF('9 All Base Data'!I1405="..C","..C",'9 All Base Data'!I1405*Basecase_Pop_2006)</f>
        <v>882</v>
      </c>
      <c r="H1405" s="177">
        <f>IF('9 All Base Data'!J1405="..C","..C",'9 All Base Data'!J1405*Basecase_Pop_2006)</f>
        <v>507</v>
      </c>
      <c r="I1405" s="191">
        <f>IF('9 All Base Data'!L1405="..C","..C",'9 All Base Data'!L1405*Basecase_Pop_2006)</f>
        <v>15</v>
      </c>
      <c r="J1405" s="156">
        <f>IF('9 All Base Data'!$P1405=0,0,('9 All Base Data'!$P1405*Basecase_Pop_2006)/(1+(1/(BaseCase_Mort_AllAdults_30*('9 All Base Data'!$W1405*Basecase_PM10)/10))))</f>
        <v>0.4129431692074062</v>
      </c>
      <c r="K1405" s="156">
        <f>IF('9 All Base Data'!$Q1405=0,0,('9 All Base Data'!$Q1405*Basecase_Pop_2006)/(1+(1/(BaseCase_Mort_Maori_30*('9 All Base Data'!$W1405*Basecase_PM10)/10))))</f>
        <v>0</v>
      </c>
      <c r="L1405" s="179">
        <f>133/(1+1/(BaseCase_Mort_Child_0_1*'9 All Base Data'!$AB$10/10))*IF('9 All Base Data'!$L1405="..C",0,'9 All Base Data'!L1405/'9 All Base Data'!$L$2022)</f>
        <v>2.1881667829578449E-3</v>
      </c>
      <c r="M1405" s="178">
        <f>IF('9 All Base Data'!$R1405="","",IF('9 All Base Data'!$R1405=0,0,('9 All Base Data'!$R1405*Basecase_Pop_2006)/(1+(1/(BaseCase_CardiacHA_All*('9 All Base Data'!$W1405*Basecase_PM10)/10)))))</f>
        <v>0.11176540331186027</v>
      </c>
      <c r="N1405" s="178">
        <f>IF('9 All Base Data'!$S1405="","",IF('9 All Base Data'!$S1405=0,0,('9 All Base Data'!S1405*Basecase_Pop_2006)/(1+(1/(BaseCase_RespHA_All*('9 All Base Data'!$W1405*Basecase_PM10)/10)))))</f>
        <v>0.19800039207998432</v>
      </c>
      <c r="O1405" s="178">
        <f>IF('9 All Base Data'!$T1405="","",IF('9 All Base Data'!$T1405=0,0,('9 All Base Data'!$T1405*Basecase_Pop_2006)/(1+(1/(BaseCase_RespHA_Child_1_4*('9 All Base Data'!$W1405*Basecase_PM10)/10)))))</f>
        <v>3.8831218762014612E-2</v>
      </c>
      <c r="P1405" s="179">
        <f>IF('9 All Base Data'!$U1405="","",IF('9 All Base Data'!$U1405=0,0,('9 All Base Data'!$U1405*Basecase_Pop_2006)/(1+(1/(BaseCase_RespHA_Child_5_14*('9 All Base Data'!$W1405*Basecase_PM10)/10)))))</f>
        <v>0.17141240807090327</v>
      </c>
      <c r="Q1405" s="156">
        <f>IF('7 Base case Results'!$G1405="..C",0,BaseCase_RADs_All*'7 Base case Results'!$G1405*('9 All Base Data'!$V1405*Basecase_PM10)/10)</f>
        <v>962.0856</v>
      </c>
      <c r="R1405" s="189">
        <f t="shared" si="220"/>
        <v>1.4700776823783661</v>
      </c>
      <c r="S1405" s="178">
        <f t="shared" si="221"/>
        <v>0</v>
      </c>
      <c r="T1405" s="179">
        <f t="shared" si="222"/>
        <v>7.7898737473299281E-3</v>
      </c>
      <c r="U1405" s="178">
        <f t="shared" si="223"/>
        <v>7.0971031103031273E-4</v>
      </c>
      <c r="V1405" s="178">
        <f t="shared" si="224"/>
        <v>8.9793177808272892E-4</v>
      </c>
      <c r="W1405" s="178">
        <f t="shared" si="225"/>
        <v>1.7609957708573625E-4</v>
      </c>
      <c r="X1405" s="179">
        <f t="shared" si="226"/>
        <v>7.7735527060154624E-4</v>
      </c>
      <c r="Y1405" s="179">
        <f t="shared" si="227"/>
        <v>5.9649307200000001E-2</v>
      </c>
      <c r="Z1405" s="186">
        <f t="shared" si="228"/>
        <v>1.5391245054148091</v>
      </c>
      <c r="AA1405" s="156">
        <f>$J1405*'9 All Base Data'!$Y1405</f>
        <v>0.27132192228111685</v>
      </c>
      <c r="AB1405" s="156">
        <f>$K1405*'9 All Base Data'!$Y1405</f>
        <v>0</v>
      </c>
      <c r="AC1405" s="178">
        <f>$L1405*'9 All Base Data'!$Y1405</f>
        <v>1.4377223358927082E-3</v>
      </c>
      <c r="AD1405" s="178">
        <f>IF($M1405="","",$M1405*'9 All Base Data'!$Y1405)</f>
        <v>7.343481217839784E-2</v>
      </c>
      <c r="AE1405" s="178">
        <f>IF($N1405="","",$N1405*'9 All Base Data'!$Y1405)</f>
        <v>0.1300950130611645</v>
      </c>
      <c r="AF1405" s="178">
        <f>IF($O1405="","",$O1405*'9 All Base Data'!$Y1405)</f>
        <v>2.5513827821030378E-2</v>
      </c>
      <c r="AG1405" s="178">
        <f>IF($P1405="","",$P1405*'9 All Base Data'!$Y1405)</f>
        <v>0.11262553186168209</v>
      </c>
      <c r="AH1405" s="167">
        <f>$Q1405*'9 All Base Data'!$Y1405</f>
        <v>632.13278207751011</v>
      </c>
      <c r="AI1405" s="178">
        <f>$R1405*'9 All Base Data'!$Y1405</f>
        <v>0.96590604332077601</v>
      </c>
      <c r="AJ1405" s="178">
        <f>$S1405*'9 All Base Data'!$Y1405</f>
        <v>0</v>
      </c>
      <c r="AK1405" s="178">
        <f>$T1405*'9 All Base Data'!$Y1405</f>
        <v>5.1182915157780414E-3</v>
      </c>
      <c r="AL1405" s="178">
        <f>IF($U1405="","",$U1405*'9 All Base Data'!$Y1405)</f>
        <v>4.6631105733282627E-4</v>
      </c>
      <c r="AM1405" s="178">
        <f>IF($V1405="","",$V1405*'9 All Base Data'!$Y1405)</f>
        <v>5.8998088423238104E-4</v>
      </c>
      <c r="AN1405" s="178">
        <f>IF($W1405="","",$W1405*'9 All Base Data'!$Y1405)</f>
        <v>1.1570520916837274E-4</v>
      </c>
      <c r="AO1405" s="178">
        <f>IF($X1405="","",$X1405*'9 All Base Data'!$Y1405)</f>
        <v>5.1075678699272816E-4</v>
      </c>
      <c r="AP1405" s="178">
        <f>$Y1405*'9 All Base Data'!$Y1405</f>
        <v>3.9192232488805621E-2</v>
      </c>
      <c r="AQ1405" s="179">
        <f t="shared" si="229"/>
        <v>1.0112728592669249</v>
      </c>
    </row>
    <row r="1406" spans="1:43" x14ac:dyDescent="0.25">
      <c r="A1406" s="124">
        <v>583600</v>
      </c>
      <c r="B1406" s="125" t="s">
        <v>1445</v>
      </c>
      <c r="C1406" s="126" t="s">
        <v>1399</v>
      </c>
      <c r="D1406" s="101" t="s">
        <v>2116</v>
      </c>
      <c r="E1406" s="142"/>
      <c r="F1406" s="191" t="str">
        <f>IF('9 All Base Data'!G1406="Rural Centre","Rural",IF('9 All Base Data'!G1406="Rural (Incl.some Off Shore Islands)","Rural",IF('9 All Base Data'!G1406="Inlet-in TA but not in Urban Area","Rural",IF('9 All Base Data'!G1406="Rural (Incl.some Off Shore Islands)","Rural",IF('9 All Base Data'!G1406="Inlet-not in TA","Rural",IF('9 All Base Data'!G1406="Inland Water not in Urban Area","Rural",IF('9 All Base Data'!G1406="Oceanic-in Region but not in TA","Rural",'9 All Base Data'!G1406)))))))</f>
        <v>Nelson</v>
      </c>
      <c r="G1406" s="177">
        <f>IF('9 All Base Data'!I1406="..C","..C",'9 All Base Data'!I1406*Basecase_Pop_2006)</f>
        <v>828</v>
      </c>
      <c r="H1406" s="177">
        <f>IF('9 All Base Data'!J1406="..C","..C",'9 All Base Data'!J1406*Basecase_Pop_2006)</f>
        <v>513</v>
      </c>
      <c r="I1406" s="191">
        <f>IF('9 All Base Data'!L1406="..C","..C",'9 All Base Data'!L1406*Basecase_Pop_2006)</f>
        <v>12</v>
      </c>
      <c r="J1406" s="156">
        <f>IF('9 All Base Data'!$P1406=0,0,('9 All Base Data'!$P1406*Basecase_Pop_2006)/(1+(1/(BaseCase_Mort_AllAdults_30*('9 All Base Data'!$W1406*Basecase_PM10)/10))))</f>
        <v>0.74329770457333122</v>
      </c>
      <c r="K1406" s="156">
        <f>IF('9 All Base Data'!$Q1406=0,0,('9 All Base Data'!$Q1406*Basecase_Pop_2006)/(1+(1/(BaseCase_Mort_Maori_30*('9 All Base Data'!$W1406*Basecase_PM10)/10))))</f>
        <v>9.5916429249762583E-2</v>
      </c>
      <c r="L1406" s="179">
        <f>133/(1+1/(BaseCase_Mort_Child_0_1*'9 All Base Data'!$AB$10/10))*IF('9 All Base Data'!$L1406="..C",0,'9 All Base Data'!L1406/'9 All Base Data'!$L$2022)</f>
        <v>1.7505334263662759E-3</v>
      </c>
      <c r="M1406" s="178">
        <f>IF('9 All Base Data'!$R1406="","",IF('9 All Base Data'!$R1406=0,0,('9 All Base Data'!$R1406*Basecase_Pop_2006)/(1+(1/(BaseCase_CardiacHA_All*('9 All Base Data'!$W1406*Basecase_PM10)/10)))))</f>
        <v>8.3824052483895198E-2</v>
      </c>
      <c r="N1406" s="178">
        <f>IF('9 All Base Data'!$S1406="","",IF('9 All Base Data'!$S1406=0,0,('9 All Base Data'!S1406*Basecase_Pop_2006)/(1+(1/(BaseCase_RespHA_All*('9 All Base Data'!$W1406*Basecase_PM10)/10)))))</f>
        <v>5.9400117623995295E-2</v>
      </c>
      <c r="O1406" s="178">
        <f>IF('9 All Base Data'!$T1406="","",IF('9 All Base Data'!$T1406=0,0,('9 All Base Data'!$T1406*Basecase_Pop_2006)/(1+(1/(BaseCase_RespHA_Child_1_4*('9 All Base Data'!$W1406*Basecase_PM10)/10)))))</f>
        <v>0</v>
      </c>
      <c r="P1406" s="179">
        <f>IF('9 All Base Data'!$U1406="","",IF('9 All Base Data'!$U1406=0,0,('9 All Base Data'!$U1406*Basecase_Pop_2006)/(1+(1/(BaseCase_RespHA_Child_5_14*('9 All Base Data'!$W1406*Basecase_PM10)/10)))))</f>
        <v>0</v>
      </c>
      <c r="Q1406" s="156">
        <f>IF('7 Base case Results'!$G1406="..C",0,BaseCase_RADs_All*'7 Base case Results'!$G1406*('9 All Base Data'!$V1406*Basecase_PM10)/10)</f>
        <v>903.18240000000003</v>
      </c>
      <c r="R1406" s="189">
        <f t="shared" si="220"/>
        <v>2.6461398282810591</v>
      </c>
      <c r="S1406" s="178">
        <f t="shared" si="221"/>
        <v>0.34146248812915481</v>
      </c>
      <c r="T1406" s="179">
        <f t="shared" si="222"/>
        <v>6.2318989978639421E-3</v>
      </c>
      <c r="U1406" s="178">
        <f t="shared" si="223"/>
        <v>5.3228273327273455E-4</v>
      </c>
      <c r="V1406" s="178">
        <f t="shared" si="224"/>
        <v>2.6937953342481862E-4</v>
      </c>
      <c r="W1406" s="178">
        <f t="shared" si="225"/>
        <v>0</v>
      </c>
      <c r="X1406" s="179">
        <f t="shared" si="226"/>
        <v>0</v>
      </c>
      <c r="Y1406" s="179">
        <f t="shared" si="227"/>
        <v>5.5997308799999999E-2</v>
      </c>
      <c r="Z1406" s="186">
        <f t="shared" si="228"/>
        <v>2.7091706983456203</v>
      </c>
      <c r="AA1406" s="156">
        <f>$J1406*'9 All Base Data'!$Y1406</f>
        <v>0.48837946010601035</v>
      </c>
      <c r="AB1406" s="156">
        <f>$K1406*'9 All Base Data'!$Y1406</f>
        <v>6.3021335386989563E-2</v>
      </c>
      <c r="AC1406" s="178">
        <f>$L1406*'9 All Base Data'!$Y1406</f>
        <v>1.1501778687141664E-3</v>
      </c>
      <c r="AD1406" s="178">
        <f>IF($M1406="","",$M1406*'9 All Base Data'!$Y1406)</f>
        <v>5.5076109133798373E-2</v>
      </c>
      <c r="AE1406" s="178">
        <f>IF($N1406="","",$N1406*'9 All Base Data'!$Y1406)</f>
        <v>3.9028503918349347E-2</v>
      </c>
      <c r="AF1406" s="178">
        <f>IF($O1406="","",$O1406*'9 All Base Data'!$Y1406)</f>
        <v>0</v>
      </c>
      <c r="AG1406" s="178">
        <f>IF($P1406="","",$P1406*'9 All Base Data'!$Y1406)</f>
        <v>0</v>
      </c>
      <c r="AH1406" s="167">
        <f>$Q1406*'9 All Base Data'!$Y1406</f>
        <v>593.43077501154005</v>
      </c>
      <c r="AI1406" s="178">
        <f>$R1406*'9 All Base Data'!$Y1406</f>
        <v>1.7386308779773969</v>
      </c>
      <c r="AJ1406" s="178">
        <f>$S1406*'9 All Base Data'!$Y1406</f>
        <v>0.22435595397768285</v>
      </c>
      <c r="AK1406" s="178">
        <f>$T1406*'9 All Base Data'!$Y1406</f>
        <v>4.094633212622433E-3</v>
      </c>
      <c r="AL1406" s="178">
        <f>IF($U1406="","",$U1406*'9 All Base Data'!$Y1406)</f>
        <v>3.497332929996197E-4</v>
      </c>
      <c r="AM1406" s="178">
        <f>IF($V1406="","",$V1406*'9 All Base Data'!$Y1406)</f>
        <v>1.7699426526971427E-4</v>
      </c>
      <c r="AN1406" s="178">
        <f>IF($W1406="","",$W1406*'9 All Base Data'!$Y1406)</f>
        <v>0</v>
      </c>
      <c r="AO1406" s="178">
        <f>IF($X1406="","",$X1406*'9 All Base Data'!$Y1406)</f>
        <v>0</v>
      </c>
      <c r="AP1406" s="178">
        <f>$Y1406*'9 All Base Data'!$Y1406</f>
        <v>3.6792708050715481E-2</v>
      </c>
      <c r="AQ1406" s="179">
        <f t="shared" si="229"/>
        <v>1.780044946799004</v>
      </c>
    </row>
    <row r="1407" spans="1:43" x14ac:dyDescent="0.25">
      <c r="A1407" s="124">
        <v>583700</v>
      </c>
      <c r="B1407" s="125" t="s">
        <v>1446</v>
      </c>
      <c r="C1407" s="126" t="s">
        <v>1399</v>
      </c>
      <c r="D1407" s="101" t="s">
        <v>2116</v>
      </c>
      <c r="E1407" s="142"/>
      <c r="F1407" s="191" t="str">
        <f>IF('9 All Base Data'!G1407="Rural Centre","Rural",IF('9 All Base Data'!G1407="Rural (Incl.some Off Shore Islands)","Rural",IF('9 All Base Data'!G1407="Inlet-in TA but not in Urban Area","Rural",IF('9 All Base Data'!G1407="Rural (Incl.some Off Shore Islands)","Rural",IF('9 All Base Data'!G1407="Inlet-not in TA","Rural",IF('9 All Base Data'!G1407="Inland Water not in Urban Area","Rural",IF('9 All Base Data'!G1407="Oceanic-in Region but not in TA","Rural",'9 All Base Data'!G1407)))))))</f>
        <v>Nelson</v>
      </c>
      <c r="G1407" s="177">
        <f>IF('9 All Base Data'!I1407="..C","..C",'9 All Base Data'!I1407*Basecase_Pop_2006)</f>
        <v>3156</v>
      </c>
      <c r="H1407" s="177">
        <f>IF('9 All Base Data'!J1407="..C","..C",'9 All Base Data'!J1407*Basecase_Pop_2006)</f>
        <v>1989</v>
      </c>
      <c r="I1407" s="191">
        <f>IF('9 All Base Data'!L1407="..C","..C",'9 All Base Data'!L1407*Basecase_Pop_2006)</f>
        <v>42</v>
      </c>
      <c r="J1407" s="156">
        <f>IF('9 All Base Data'!$P1407=0,0,('9 All Base Data'!$P1407*Basecase_Pop_2006)/(1+(1/(BaseCase_Mort_AllAdults_30*('9 All Base Data'!$W1407*Basecase_PM10)/10))))</f>
        <v>0.37164885228666561</v>
      </c>
      <c r="K1407" s="156">
        <f>IF('9 All Base Data'!$Q1407=0,0,('9 All Base Data'!$Q1407*Basecase_Pop_2006)/(1+(1/(BaseCase_Mort_Maori_30*('9 All Base Data'!$W1407*Basecase_PM10)/10))))</f>
        <v>0</v>
      </c>
      <c r="L1407" s="179">
        <f>133/(1+1/(BaseCase_Mort_Child_0_1*'9 All Base Data'!$AB$10/10))*IF('9 All Base Data'!$L1407="..C",0,'9 All Base Data'!L1407/'9 All Base Data'!$L$2022)</f>
        <v>6.1268669922819657E-3</v>
      </c>
      <c r="M1407" s="178">
        <f>IF('9 All Base Data'!$R1407="","",IF('9 All Base Data'!$R1407=0,0,('9 All Base Data'!$R1407*Basecase_Pop_2006)/(1+(1/(BaseCase_CardiacHA_All*('9 All Base Data'!$W1407*Basecase_PM10)/10)))))</f>
        <v>0.2594554005453899</v>
      </c>
      <c r="N1407" s="178">
        <f>IF('9 All Base Data'!$S1407="","",IF('9 All Base Data'!$S1407=0,0,('9 All Base Data'!S1407*Basecase_Pop_2006)/(1+(1/(BaseCase_RespHA_All*('9 All Base Data'!$W1407*Basecase_PM10)/10)))))</f>
        <v>0.47520094099196236</v>
      </c>
      <c r="O1407" s="178">
        <f>IF('9 All Base Data'!$T1407="","",IF('9 All Base Data'!$T1407=0,0,('9 All Base Data'!$T1407*Basecase_Pop_2006)/(1+(1/(BaseCase_RespHA_Child_1_4*('9 All Base Data'!$W1407*Basecase_PM10)/10)))))</f>
        <v>0.19415609381007304</v>
      </c>
      <c r="P1407" s="179">
        <f>IF('9 All Base Data'!$U1407="","",IF('9 All Base Data'!$U1407=0,0,('9 All Base Data'!$U1407*Basecase_Pop_2006)/(1+(1/(BaseCase_RespHA_Child_5_14*('9 All Base Data'!$W1407*Basecase_PM10)/10)))))</f>
        <v>0.15236658495191402</v>
      </c>
      <c r="Q1407" s="156">
        <f>IF('7 Base case Results'!$G1407="..C",0,BaseCase_RADs_All*'7 Base case Results'!$G1407*('9 All Base Data'!$V1407*Basecase_PM10)/10)</f>
        <v>3442.5648000000001</v>
      </c>
      <c r="R1407" s="189">
        <f t="shared" si="220"/>
        <v>1.3230699141405295</v>
      </c>
      <c r="S1407" s="178">
        <f t="shared" si="221"/>
        <v>0</v>
      </c>
      <c r="T1407" s="179">
        <f t="shared" si="222"/>
        <v>2.18116464925238E-2</v>
      </c>
      <c r="U1407" s="178">
        <f t="shared" si="223"/>
        <v>1.6475417934632261E-3</v>
      </c>
      <c r="V1407" s="178">
        <f t="shared" si="224"/>
        <v>2.155036267398549E-3</v>
      </c>
      <c r="W1407" s="178">
        <f t="shared" si="225"/>
        <v>8.8049788542868127E-4</v>
      </c>
      <c r="X1407" s="179">
        <f t="shared" si="226"/>
        <v>6.9098246275693014E-4</v>
      </c>
      <c r="Y1407" s="179">
        <f t="shared" si="227"/>
        <v>0.21343901760000003</v>
      </c>
      <c r="Z1407" s="186">
        <f t="shared" si="228"/>
        <v>1.5621231562939151</v>
      </c>
      <c r="AA1407" s="156">
        <f>$J1407*'9 All Base Data'!$Y1407</f>
        <v>0.24418973005300518</v>
      </c>
      <c r="AB1407" s="156">
        <f>$K1407*'9 All Base Data'!$Y1407</f>
        <v>0</v>
      </c>
      <c r="AC1407" s="178">
        <f>$L1407*'9 All Base Data'!$Y1407</f>
        <v>4.025622540499583E-3</v>
      </c>
      <c r="AD1407" s="178">
        <f>IF($M1407="","",$M1407*'9 All Base Data'!$Y1407)</f>
        <v>0.17047367112842354</v>
      </c>
      <c r="AE1407" s="178">
        <f>IF($N1407="","",$N1407*'9 All Base Data'!$Y1407)</f>
        <v>0.31222803134679478</v>
      </c>
      <c r="AF1407" s="178">
        <f>IF($O1407="","",$O1407*'9 All Base Data'!$Y1407)</f>
        <v>0.12756913910515186</v>
      </c>
      <c r="AG1407" s="178">
        <f>IF($P1407="","",$P1407*'9 All Base Data'!$Y1407)</f>
        <v>0.10011158387705074</v>
      </c>
      <c r="AH1407" s="167">
        <f>$Q1407*'9 All Base Data'!$Y1407</f>
        <v>2261.9173018555803</v>
      </c>
      <c r="AI1407" s="178">
        <f>$R1407*'9 All Base Data'!$Y1407</f>
        <v>0.86931543898869845</v>
      </c>
      <c r="AJ1407" s="178">
        <f>$S1407*'9 All Base Data'!$Y1407</f>
        <v>0</v>
      </c>
      <c r="AK1407" s="178">
        <f>$T1407*'9 All Base Data'!$Y1407</f>
        <v>1.4331216244178517E-2</v>
      </c>
      <c r="AL1407" s="178">
        <f>IF($U1407="","",$U1407*'9 All Base Data'!$Y1407)</f>
        <v>1.0825078116654897E-3</v>
      </c>
      <c r="AM1407" s="178">
        <f>IF($V1407="","",$V1407*'9 All Base Data'!$Y1407)</f>
        <v>1.4159541221577141E-3</v>
      </c>
      <c r="AN1407" s="178">
        <f>IF($W1407="","",$W1407*'9 All Base Data'!$Y1407)</f>
        <v>5.7852604584186372E-4</v>
      </c>
      <c r="AO1407" s="178">
        <f>IF($X1407="","",$X1407*'9 All Base Data'!$Y1407)</f>
        <v>4.5400603288242515E-4</v>
      </c>
      <c r="AP1407" s="178">
        <f>$Y1407*'9 All Base Data'!$Y1407</f>
        <v>0.14023887271504598</v>
      </c>
      <c r="AQ1407" s="179">
        <f t="shared" si="229"/>
        <v>1.0263839898817462</v>
      </c>
    </row>
    <row r="1408" spans="1:43" x14ac:dyDescent="0.25">
      <c r="A1408" s="124">
        <v>583800</v>
      </c>
      <c r="B1408" s="125" t="s">
        <v>1447</v>
      </c>
      <c r="C1408" s="126" t="s">
        <v>1399</v>
      </c>
      <c r="D1408" s="101" t="s">
        <v>2116</v>
      </c>
      <c r="E1408" s="142"/>
      <c r="F1408" s="191" t="str">
        <f>IF('9 All Base Data'!G1408="Rural Centre","Rural",IF('9 All Base Data'!G1408="Rural (Incl.some Off Shore Islands)","Rural",IF('9 All Base Data'!G1408="Inlet-in TA but not in Urban Area","Rural",IF('9 All Base Data'!G1408="Rural (Incl.some Off Shore Islands)","Rural",IF('9 All Base Data'!G1408="Inlet-not in TA","Rural",IF('9 All Base Data'!G1408="Inland Water not in Urban Area","Rural",IF('9 All Base Data'!G1408="Oceanic-in Region but not in TA","Rural",'9 All Base Data'!G1408)))))))</f>
        <v>Nelson</v>
      </c>
      <c r="G1408" s="177">
        <f>IF('9 All Base Data'!I1408="..C","..C",'9 All Base Data'!I1408*Basecase_Pop_2006)</f>
        <v>2442</v>
      </c>
      <c r="H1408" s="177">
        <f>IF('9 All Base Data'!J1408="..C","..C",'9 All Base Data'!J1408*Basecase_Pop_2006)</f>
        <v>1539</v>
      </c>
      <c r="I1408" s="191">
        <f>IF('9 All Base Data'!L1408="..C","..C",'9 All Base Data'!L1408*Basecase_Pop_2006)</f>
        <v>27</v>
      </c>
      <c r="J1408" s="156">
        <f>IF('9 All Base Data'!$P1408=0,0,('9 All Base Data'!$P1408*Basecase_Pop_2006)/(1+(1/(BaseCase_Mort_AllAdults_30*('9 All Base Data'!$W1408*Basecase_PM10)/10))))</f>
        <v>1.4453010922259217</v>
      </c>
      <c r="K1408" s="156">
        <f>IF('9 All Base Data'!$Q1408=0,0,('9 All Base Data'!$Q1408*Basecase_Pop_2006)/(1+(1/(BaseCase_Mort_Maori_30*('9 All Base Data'!$W1408*Basecase_PM10)/10))))</f>
        <v>0</v>
      </c>
      <c r="L1408" s="179">
        <f>133/(1+1/(BaseCase_Mort_Child_0_1*'9 All Base Data'!$AB$10/10))*IF('9 All Base Data'!$L1408="..C",0,'9 All Base Data'!L1408/'9 All Base Data'!$L$2022)</f>
        <v>3.9387002093241204E-3</v>
      </c>
      <c r="M1408" s="178">
        <f>IF('9 All Base Data'!$R1408="","",IF('9 All Base Data'!$R1408=0,0,('9 All Base Data'!$R1408*Basecase_Pop_2006)/(1+(1/(BaseCase_CardiacHA_All*('9 All Base Data'!$W1408*Basecase_PM10)/10)))))</f>
        <v>0.33928783148243291</v>
      </c>
      <c r="N1408" s="178">
        <f>IF('9 All Base Data'!$S1408="","",IF('9 All Base Data'!$S1408=0,0,('9 All Base Data'!S1408*Basecase_Pop_2006)/(1+(1/(BaseCase_RespHA_All*('9 All Base Data'!$W1408*Basecase_PM10)/10)))))</f>
        <v>0.36960073188263742</v>
      </c>
      <c r="O1408" s="178">
        <f>IF('9 All Base Data'!$T1408="","",IF('9 All Base Data'!$T1408=0,0,('9 All Base Data'!$T1408*Basecase_Pop_2006)/(1+(1/(BaseCase_RespHA_Child_1_4*('9 All Base Data'!$W1408*Basecase_PM10)/10)))))</f>
        <v>0.19415609381007304</v>
      </c>
      <c r="P1408" s="179">
        <f>IF('9 All Base Data'!$U1408="","",IF('9 All Base Data'!$U1408=0,0,('9 All Base Data'!$U1408*Basecase_Pop_2006)/(1+(1/(BaseCase_RespHA_Child_5_14*('9 All Base Data'!$W1408*Basecase_PM10)/10)))))</f>
        <v>3.8091646237978505E-2</v>
      </c>
      <c r="Q1408" s="156">
        <f>IF('7 Base case Results'!$G1408="..C",0,BaseCase_RADs_All*'7 Base case Results'!$G1408*('9 All Base Data'!$V1408*Basecase_PM10)/10)</f>
        <v>2663.7336</v>
      </c>
      <c r="R1408" s="189">
        <f t="shared" si="220"/>
        <v>5.145271888324281</v>
      </c>
      <c r="S1408" s="178">
        <f t="shared" si="221"/>
        <v>0</v>
      </c>
      <c r="T1408" s="179">
        <f t="shared" si="222"/>
        <v>1.4021772745193868E-2</v>
      </c>
      <c r="U1408" s="178">
        <f t="shared" si="223"/>
        <v>2.1544777299134488E-3</v>
      </c>
      <c r="V1408" s="178">
        <f t="shared" si="224"/>
        <v>1.6761393190877607E-3</v>
      </c>
      <c r="W1408" s="178">
        <f t="shared" si="225"/>
        <v>8.8049788542868127E-4</v>
      </c>
      <c r="X1408" s="179">
        <f t="shared" si="226"/>
        <v>1.7274561568923253E-4</v>
      </c>
      <c r="Y1408" s="179">
        <f t="shared" si="227"/>
        <v>0.16515148319999998</v>
      </c>
      <c r="Z1408" s="186">
        <f t="shared" si="228"/>
        <v>5.3282757613184755</v>
      </c>
      <c r="AA1408" s="156">
        <f>$J1408*'9 All Base Data'!$Y1408</f>
        <v>0.94962672798390901</v>
      </c>
      <c r="AB1408" s="156">
        <f>$K1408*'9 All Base Data'!$Y1408</f>
        <v>0</v>
      </c>
      <c r="AC1408" s="178">
        <f>$L1408*'9 All Base Data'!$Y1408</f>
        <v>2.5879002046068742E-3</v>
      </c>
      <c r="AD1408" s="178">
        <f>IF($M1408="","",$M1408*'9 All Base Data'!$Y1408)</f>
        <v>0.22292710839870769</v>
      </c>
      <c r="AE1408" s="178">
        <f>IF($N1408="","",$N1408*'9 All Base Data'!$Y1408)</f>
        <v>0.24284402438084041</v>
      </c>
      <c r="AF1408" s="178">
        <f>IF($O1408="","",$O1408*'9 All Base Data'!$Y1408)</f>
        <v>0.12756913910515186</v>
      </c>
      <c r="AG1408" s="178">
        <f>IF($P1408="","",$P1408*'9 All Base Data'!$Y1408)</f>
        <v>2.5027895969262685E-2</v>
      </c>
      <c r="AH1408" s="167">
        <f>$Q1408*'9 All Base Data'!$Y1408</f>
        <v>1750.1907639833103</v>
      </c>
      <c r="AI1408" s="178">
        <f>$R1408*'9 All Base Data'!$Y1408</f>
        <v>3.3806711516227157</v>
      </c>
      <c r="AJ1408" s="178">
        <f>$S1408*'9 All Base Data'!$Y1408</f>
        <v>0</v>
      </c>
      <c r="AK1408" s="178">
        <f>$T1408*'9 All Base Data'!$Y1408</f>
        <v>9.2129247284004727E-3</v>
      </c>
      <c r="AL1408" s="178">
        <f>IF($U1408="","",$U1408*'9 All Base Data'!$Y1408)</f>
        <v>1.4155871383317938E-3</v>
      </c>
      <c r="AM1408" s="178">
        <f>IF($V1408="","",$V1408*'9 All Base Data'!$Y1408)</f>
        <v>1.1012976505671112E-3</v>
      </c>
      <c r="AN1408" s="178">
        <f>IF($W1408="","",$W1408*'9 All Base Data'!$Y1408)</f>
        <v>5.7852604584186372E-4</v>
      </c>
      <c r="AO1408" s="178">
        <f>IF($X1408="","",$X1408*'9 All Base Data'!$Y1408)</f>
        <v>1.1350150822060629E-4</v>
      </c>
      <c r="AP1408" s="178">
        <f>$Y1408*'9 All Base Data'!$Y1408</f>
        <v>0.10851182736696521</v>
      </c>
      <c r="AQ1408" s="179">
        <f t="shared" si="229"/>
        <v>3.5009127885069802</v>
      </c>
    </row>
    <row r="1409" spans="1:43" x14ac:dyDescent="0.25">
      <c r="A1409" s="124">
        <v>583900</v>
      </c>
      <c r="B1409" s="125" t="s">
        <v>1448</v>
      </c>
      <c r="C1409" s="126" t="s">
        <v>1399</v>
      </c>
      <c r="D1409" s="101" t="s">
        <v>2116</v>
      </c>
      <c r="E1409" s="142"/>
      <c r="F1409" s="191" t="str">
        <f>IF('9 All Base Data'!G1409="Rural Centre","Rural",IF('9 All Base Data'!G1409="Rural (Incl.some Off Shore Islands)","Rural",IF('9 All Base Data'!G1409="Inlet-in TA but not in Urban Area","Rural",IF('9 All Base Data'!G1409="Rural (Incl.some Off Shore Islands)","Rural",IF('9 All Base Data'!G1409="Inlet-not in TA","Rural",IF('9 All Base Data'!G1409="Inland Water not in Urban Area","Rural",IF('9 All Base Data'!G1409="Oceanic-in Region but not in TA","Rural",'9 All Base Data'!G1409)))))))</f>
        <v>Nelson</v>
      </c>
      <c r="G1409" s="177">
        <f>IF('9 All Base Data'!I1409="..C","..C",'9 All Base Data'!I1409*Basecase_Pop_2006)</f>
        <v>3162</v>
      </c>
      <c r="H1409" s="177">
        <f>IF('9 All Base Data'!J1409="..C","..C",'9 All Base Data'!J1409*Basecase_Pop_2006)</f>
        <v>2022</v>
      </c>
      <c r="I1409" s="191">
        <f>IF('9 All Base Data'!L1409="..C","..C",'9 All Base Data'!L1409*Basecase_Pop_2006)</f>
        <v>36</v>
      </c>
      <c r="J1409" s="156">
        <f>IF('9 All Base Data'!$P1409=0,0,('9 All Base Data'!$P1409*Basecase_Pop_2006)/(1+(1/(BaseCase_Mort_AllAdults_30*('9 All Base Data'!$W1409*Basecase_PM10)/10))))</f>
        <v>1.7756556275918467</v>
      </c>
      <c r="K1409" s="156">
        <f>IF('9 All Base Data'!$Q1409=0,0,('9 All Base Data'!$Q1409*Basecase_Pop_2006)/(1+(1/(BaseCase_Mort_Maori_30*('9 All Base Data'!$W1409*Basecase_PM10)/10))))</f>
        <v>9.5916429249762583E-2</v>
      </c>
      <c r="L1409" s="179">
        <f>133/(1+1/(BaseCase_Mort_Child_0_1*'9 All Base Data'!$AB$10/10))*IF('9 All Base Data'!$L1409="..C",0,'9 All Base Data'!L1409/'9 All Base Data'!$L$2022)</f>
        <v>5.2516002790988277E-3</v>
      </c>
      <c r="M1409" s="178">
        <f>IF('9 All Base Data'!$R1409="","",IF('9 All Base Data'!$R1409=0,0,('9 All Base Data'!$R1409*Basecase_Pop_2006)/(1+(1/(BaseCase_CardiacHA_All*('9 All Base Data'!$W1409*Basecase_PM10)/10)))))</f>
        <v>1.0657629530095247</v>
      </c>
      <c r="N1409" s="178">
        <f>IF('9 All Base Data'!$S1409="","",IF('9 All Base Data'!$S1409=0,0,('9 All Base Data'!S1409*Basecase_Pop_2006)/(1+(1/(BaseCase_RespHA_All*('9 All Base Data'!$W1409*Basecase_PM10)/10)))))</f>
        <v>1.0626021041625824</v>
      </c>
      <c r="O1409" s="178">
        <f>IF('9 All Base Data'!$T1409="","",IF('9 All Base Data'!$T1409=0,0,('9 All Base Data'!$T1409*Basecase_Pop_2006)/(1+(1/(BaseCase_RespHA_Child_1_4*('9 All Base Data'!$W1409*Basecase_PM10)/10)))))</f>
        <v>0.33653722927079327</v>
      </c>
      <c r="P1409" s="179">
        <f>IF('9 All Base Data'!$U1409="","",IF('9 All Base Data'!$U1409=0,0,('9 All Base Data'!$U1409*Basecase_Pop_2006)/(1+(1/(BaseCase_RespHA_Child_5_14*('9 All Base Data'!$W1409*Basecase_PM10)/10)))))</f>
        <v>0.13332076183292479</v>
      </c>
      <c r="Q1409" s="156">
        <f>IF('7 Base case Results'!$G1409="..C",0,BaseCase_RADs_All*'7 Base case Results'!$G1409*('9 All Base Data'!$V1409*Basecase_PM10)/10)</f>
        <v>3449.1095999999998</v>
      </c>
      <c r="R1409" s="189">
        <f t="shared" si="220"/>
        <v>6.3213340342269744</v>
      </c>
      <c r="S1409" s="178">
        <f t="shared" si="221"/>
        <v>0.34146248812915481</v>
      </c>
      <c r="T1409" s="179">
        <f t="shared" si="222"/>
        <v>1.8695696993591828E-2</v>
      </c>
      <c r="U1409" s="178">
        <f t="shared" si="223"/>
        <v>6.7675947516104814E-3</v>
      </c>
      <c r="V1409" s="178">
        <f t="shared" si="224"/>
        <v>4.8189005423773116E-3</v>
      </c>
      <c r="W1409" s="178">
        <f t="shared" si="225"/>
        <v>1.5261963347430474E-3</v>
      </c>
      <c r="X1409" s="179">
        <f t="shared" si="226"/>
        <v>6.0460965491231403E-4</v>
      </c>
      <c r="Y1409" s="179">
        <f t="shared" si="227"/>
        <v>0.21384479519999999</v>
      </c>
      <c r="Z1409" s="186">
        <f t="shared" si="228"/>
        <v>6.5654610217145537</v>
      </c>
      <c r="AA1409" s="156">
        <f>$J1409*'9 All Base Data'!$Y1409</f>
        <v>1.1666842658088024</v>
      </c>
      <c r="AB1409" s="156">
        <f>$K1409*'9 All Base Data'!$Y1409</f>
        <v>6.3021335386989563E-2</v>
      </c>
      <c r="AC1409" s="178">
        <f>$L1409*'9 All Base Data'!$Y1409</f>
        <v>3.4505336061424995E-3</v>
      </c>
      <c r="AD1409" s="178">
        <f>IF($M1409="","",$M1409*'9 All Base Data'!$Y1409)</f>
        <v>0.70025338755829369</v>
      </c>
      <c r="AE1409" s="178">
        <f>IF($N1409="","",$N1409*'9 All Base Data'!$Y1409)</f>
        <v>0.69817657009491607</v>
      </c>
      <c r="AF1409" s="178">
        <f>IF($O1409="","",$O1409*'9 All Base Data'!$Y1409)</f>
        <v>0.22111984111559657</v>
      </c>
      <c r="AG1409" s="178">
        <f>IF($P1409="","",$P1409*'9 All Base Data'!$Y1409)</f>
        <v>8.7597635892419423E-2</v>
      </c>
      <c r="AH1409" s="167">
        <f>$Q1409*'9 All Base Data'!$Y1409</f>
        <v>2266.2175248629101</v>
      </c>
      <c r="AI1409" s="178">
        <f>$R1409*'9 All Base Data'!$Y1409</f>
        <v>4.153395986279337</v>
      </c>
      <c r="AJ1409" s="178">
        <f>$S1409*'9 All Base Data'!$Y1409</f>
        <v>0.22435595397768285</v>
      </c>
      <c r="AK1409" s="178">
        <f>$T1409*'9 All Base Data'!$Y1409</f>
        <v>1.22838996378673E-2</v>
      </c>
      <c r="AL1409" s="178">
        <f>IF($U1409="","",$U1409*'9 All Base Data'!$Y1409)</f>
        <v>4.4466090109951647E-3</v>
      </c>
      <c r="AM1409" s="178">
        <f>IF($V1409="","",$V1409*'9 All Base Data'!$Y1409)</f>
        <v>3.1662307453804443E-3</v>
      </c>
      <c r="AN1409" s="178">
        <f>IF($W1409="","",$W1409*'9 All Base Data'!$Y1409)</f>
        <v>1.0027784794592303E-3</v>
      </c>
      <c r="AO1409" s="178">
        <f>IF($X1409="","",$X1409*'9 All Base Data'!$Y1409)</f>
        <v>3.9725527877212209E-4</v>
      </c>
      <c r="AP1409" s="178">
        <f>$Y1409*'9 All Base Data'!$Y1409</f>
        <v>0.14050548654150044</v>
      </c>
      <c r="AQ1409" s="179">
        <f t="shared" si="229"/>
        <v>4.3137982122150804</v>
      </c>
    </row>
    <row r="1410" spans="1:43" x14ac:dyDescent="0.25">
      <c r="A1410" s="124">
        <v>584000</v>
      </c>
      <c r="B1410" s="125" t="s">
        <v>1449</v>
      </c>
      <c r="C1410" s="126" t="s">
        <v>1399</v>
      </c>
      <c r="D1410" s="101" t="s">
        <v>2116</v>
      </c>
      <c r="E1410" s="142"/>
      <c r="F1410" s="191" t="str">
        <f>IF('9 All Base Data'!G1410="Rural Centre","Rural",IF('9 All Base Data'!G1410="Rural (Incl.some Off Shore Islands)","Rural",IF('9 All Base Data'!G1410="Inlet-in TA but not in Urban Area","Rural",IF('9 All Base Data'!G1410="Rural (Incl.some Off Shore Islands)","Rural",IF('9 All Base Data'!G1410="Inlet-not in TA","Rural",IF('9 All Base Data'!G1410="Inland Water not in Urban Area","Rural",IF('9 All Base Data'!G1410="Oceanic-in Region but not in TA","Rural",'9 All Base Data'!G1410)))))))</f>
        <v>Nelson</v>
      </c>
      <c r="G1410" s="177">
        <f>IF('9 All Base Data'!I1410="..C","..C",'9 All Base Data'!I1410*Basecase_Pop_2006)</f>
        <v>3216</v>
      </c>
      <c r="H1410" s="177">
        <f>IF('9 All Base Data'!J1410="..C","..C",'9 All Base Data'!J1410*Basecase_Pop_2006)</f>
        <v>2046</v>
      </c>
      <c r="I1410" s="191">
        <f>IF('9 All Base Data'!L1410="..C","..C",'9 All Base Data'!L1410*Basecase_Pop_2006)</f>
        <v>36</v>
      </c>
      <c r="J1410" s="156">
        <f>IF('9 All Base Data'!$P1410=0,0,('9 All Base Data'!$P1410*Basecase_Pop_2006)/(1+(1/(BaseCase_Mort_AllAdults_30*('9 All Base Data'!$W1410*Basecase_PM10)/10))))</f>
        <v>7.7633315810992363</v>
      </c>
      <c r="K1410" s="156">
        <f>IF('9 All Base Data'!$Q1410=0,0,('9 All Base Data'!$Q1410*Basecase_Pop_2006)/(1+(1/(BaseCase_Mort_Maori_30*('9 All Base Data'!$W1410*Basecase_PM10)/10))))</f>
        <v>0.19183285849952517</v>
      </c>
      <c r="L1410" s="179">
        <f>133/(1+1/(BaseCase_Mort_Child_0_1*'9 All Base Data'!$AB$10/10))*IF('9 All Base Data'!$L1410="..C",0,'9 All Base Data'!L1410/'9 All Base Data'!$L$2022)</f>
        <v>5.2516002790988277E-3</v>
      </c>
      <c r="M1410" s="178">
        <f>IF('9 All Base Data'!$R1410="","",IF('9 All Base Data'!$R1410=0,0,('9 All Base Data'!$R1410*Basecase_Pop_2006)/(1+(1/(BaseCase_CardiacHA_All*('9 All Base Data'!$W1410*Basecase_PM10)/10)))))</f>
        <v>0.64664269059004864</v>
      </c>
      <c r="N1410" s="178">
        <f>IF('9 All Base Data'!$S1410="","",IF('9 All Base Data'!$S1410=0,0,('9 All Base Data'!S1410*Basecase_Pop_2006)/(1+(1/(BaseCase_RespHA_All*('9 All Base Data'!$W1410*Basecase_PM10)/10)))))</f>
        <v>0.67320133307194663</v>
      </c>
      <c r="O1410" s="178">
        <f>IF('9 All Base Data'!$T1410="","",IF('9 All Base Data'!$T1410=0,0,('9 All Base Data'!$T1410*Basecase_Pop_2006)/(1+(1/(BaseCase_RespHA_Child_1_4*('9 All Base Data'!$W1410*Basecase_PM10)/10)))))</f>
        <v>9.0606177111367425E-2</v>
      </c>
      <c r="P1410" s="179">
        <f>IF('9 All Base Data'!$U1410="","",IF('9 All Base Data'!$U1410=0,0,('9 All Base Data'!$U1410*Basecase_Pop_2006)/(1+(1/(BaseCase_RespHA_Child_5_14*('9 All Base Data'!$W1410*Basecase_PM10)/10)))))</f>
        <v>0.39996228549877433</v>
      </c>
      <c r="Q1410" s="156">
        <f>IF('7 Base case Results'!$G1410="..C",0,BaseCase_RADs_All*'7 Base case Results'!$G1410*('9 All Base Data'!$V1410*Basecase_PM10)/10)</f>
        <v>3508.0127999999995</v>
      </c>
      <c r="R1410" s="189">
        <f t="shared" si="220"/>
        <v>27.637460428713279</v>
      </c>
      <c r="S1410" s="178">
        <f t="shared" si="221"/>
        <v>0.68292497625830961</v>
      </c>
      <c r="T1410" s="179">
        <f t="shared" si="222"/>
        <v>1.8695696993591828E-2</v>
      </c>
      <c r="U1410" s="178">
        <f t="shared" si="223"/>
        <v>4.1061810852468092E-3</v>
      </c>
      <c r="V1410" s="178">
        <f t="shared" si="224"/>
        <v>3.0529680454812777E-3</v>
      </c>
      <c r="W1410" s="178">
        <f t="shared" si="225"/>
        <v>4.1089901320005129E-4</v>
      </c>
      <c r="X1410" s="179">
        <f t="shared" si="226"/>
        <v>1.8138289647369416E-3</v>
      </c>
      <c r="Y1410" s="179">
        <f t="shared" si="227"/>
        <v>0.21749679359999999</v>
      </c>
      <c r="Z1410" s="186">
        <f t="shared" si="228"/>
        <v>27.880812068437599</v>
      </c>
      <c r="AA1410" s="156">
        <f>$J1410*'9 All Base Data'!$Y1410</f>
        <v>5.1008521388849966</v>
      </c>
      <c r="AB1410" s="156">
        <f>$K1410*'9 All Base Data'!$Y1410</f>
        <v>0.12604267077397913</v>
      </c>
      <c r="AC1410" s="178">
        <f>$L1410*'9 All Base Data'!$Y1410</f>
        <v>3.4505336061424995E-3</v>
      </c>
      <c r="AD1410" s="178">
        <f>IF($M1410="","",$M1410*'9 All Base Data'!$Y1410)</f>
        <v>0.42487284188930174</v>
      </c>
      <c r="AE1410" s="178">
        <f>IF($N1410="","",$N1410*'9 All Base Data'!$Y1410)</f>
        <v>0.44232304440795922</v>
      </c>
      <c r="AF1410" s="178">
        <f>IF($O1410="","",$O1410*'9 All Base Data'!$Y1410)</f>
        <v>5.9532264915737543E-2</v>
      </c>
      <c r="AG1410" s="178">
        <f>IF($P1410="","",$P1410*'9 All Base Data'!$Y1410)</f>
        <v>0.26279290767725821</v>
      </c>
      <c r="AH1410" s="167">
        <f>$Q1410*'9 All Base Data'!$Y1410</f>
        <v>2304.9195319288797</v>
      </c>
      <c r="AI1410" s="178">
        <f>$R1410*'9 All Base Data'!$Y1410</f>
        <v>18.159033614430587</v>
      </c>
      <c r="AJ1410" s="178">
        <f>$S1410*'9 All Base Data'!$Y1410</f>
        <v>0.4487119079553657</v>
      </c>
      <c r="AK1410" s="178">
        <f>$T1410*'9 All Base Data'!$Y1410</f>
        <v>1.22838996378673E-2</v>
      </c>
      <c r="AL1410" s="178">
        <f>IF($U1410="","",$U1410*'9 All Base Data'!$Y1410)</f>
        <v>2.6979425459970662E-3</v>
      </c>
      <c r="AM1410" s="178">
        <f>IF($V1410="","",$V1410*'9 All Base Data'!$Y1410)</f>
        <v>2.005935006390095E-3</v>
      </c>
      <c r="AN1410" s="178">
        <f>IF($W1410="","",$W1410*'9 All Base Data'!$Y1410)</f>
        <v>2.6997882139286977E-4</v>
      </c>
      <c r="AO1410" s="178">
        <f>IF($X1410="","",$X1410*'9 All Base Data'!$Y1410)</f>
        <v>1.191765836316366E-3</v>
      </c>
      <c r="AP1410" s="178">
        <f>$Y1410*'9 All Base Data'!$Y1410</f>
        <v>0.14290501097959057</v>
      </c>
      <c r="AQ1410" s="179">
        <f t="shared" si="229"/>
        <v>18.318926402600432</v>
      </c>
    </row>
    <row r="1411" spans="1:43" x14ac:dyDescent="0.25">
      <c r="A1411" s="124">
        <v>584201</v>
      </c>
      <c r="B1411" s="125" t="s">
        <v>1450</v>
      </c>
      <c r="C1411" s="126" t="s">
        <v>1396</v>
      </c>
      <c r="D1411" s="101" t="s">
        <v>2115</v>
      </c>
      <c r="E1411" s="142"/>
      <c r="F1411" s="191" t="str">
        <f>IF('9 All Base Data'!G1411="Rural Centre","Rural",IF('9 All Base Data'!G1411="Rural (Incl.some Off Shore Islands)","Rural",IF('9 All Base Data'!G1411="Inlet-in TA but not in Urban Area","Rural",IF('9 All Base Data'!G1411="Rural (Incl.some Off Shore Islands)","Rural",IF('9 All Base Data'!G1411="Inlet-not in TA","Rural",IF('9 All Base Data'!G1411="Inland Water not in Urban Area","Rural",IF('9 All Base Data'!G1411="Oceanic-in Region but not in TA","Rural",'9 All Base Data'!G1411)))))))</f>
        <v>Nelson</v>
      </c>
      <c r="G1411" s="177">
        <f>IF('9 All Base Data'!I1411="..C","..C",'9 All Base Data'!I1411*Basecase_Pop_2006)</f>
        <v>5991</v>
      </c>
      <c r="H1411" s="177">
        <f>IF('9 All Base Data'!J1411="..C","..C",'9 All Base Data'!J1411*Basecase_Pop_2006)</f>
        <v>3774</v>
      </c>
      <c r="I1411" s="191">
        <f>IF('9 All Base Data'!L1411="..C","..C",'9 All Base Data'!L1411*Basecase_Pop_2006)</f>
        <v>60</v>
      </c>
      <c r="J1411" s="156">
        <f>IF('9 All Base Data'!$P1411=0,0,('9 All Base Data'!$P1411*Basecase_Pop_2006)/(1+(1/(BaseCase_Mort_AllAdults_30*('9 All Base Data'!$W1411*Basecase_PM10)/10))))</f>
        <v>5.0537464525000741</v>
      </c>
      <c r="K1411" s="156">
        <f>IF('9 All Base Data'!$Q1411=0,0,('9 All Base Data'!$Q1411*Basecase_Pop_2006)/(1+(1/(BaseCase_Mort_Maori_30*('9 All Base Data'!$W1411*Basecase_PM10)/10))))</f>
        <v>0</v>
      </c>
      <c r="L1411" s="179">
        <f>133/(1+1/(BaseCase_Mort_Child_0_1*'9 All Base Data'!$AB$10/10))*IF('9 All Base Data'!$L1411="..C",0,'9 All Base Data'!L1411/'9 All Base Data'!$L$2022)</f>
        <v>8.7526671318313796E-3</v>
      </c>
      <c r="M1411" s="178">
        <f>IF('9 All Base Data'!$R1411="","",IF('9 All Base Data'!$R1411=0,0,('9 All Base Data'!$R1411*Basecase_Pop_2006)/(1+(1/(BaseCase_CardiacHA_All*('9 All Base Data'!$W1411*Basecase_PM10)/10)))))</f>
        <v>0.9124651659189279</v>
      </c>
      <c r="N1411" s="178">
        <f>IF('9 All Base Data'!$S1411="","",IF('9 All Base Data'!$S1411=0,0,('9 All Base Data'!S1411*Basecase_Pop_2006)/(1+(1/(BaseCase_RespHA_All*('9 All Base Data'!$W1411*Basecase_PM10)/10)))))</f>
        <v>0.87802725757427191</v>
      </c>
      <c r="O1411" s="178">
        <f>IF('9 All Base Data'!$T1411="","",IF('9 All Base Data'!$T1411=0,0,('9 All Base Data'!$T1411*Basecase_Pop_2006)/(1+(1/(BaseCase_RespHA_Child_1_4*('9 All Base Data'!$W1411*Basecase_PM10)/10)))))</f>
        <v>0.35724818875424763</v>
      </c>
      <c r="P1411" s="179">
        <f>IF('9 All Base Data'!$U1411="","",IF('9 All Base Data'!$U1411=0,0,('9 All Base Data'!$U1411*Basecase_Pop_2006)/(1+(1/(BaseCase_RespHA_Child_5_14*('9 All Base Data'!$W1411*Basecase_PM10)/10)))))</f>
        <v>0.31924129470604884</v>
      </c>
      <c r="Q1411" s="156">
        <f>IF('7 Base case Results'!$G1411="..C",0,BaseCase_RADs_All*'7 Base case Results'!$G1411*('9 All Base Data'!$V1411*Basecase_PM10)/10)</f>
        <v>6437.9286000000011</v>
      </c>
      <c r="R1411" s="189">
        <f t="shared" si="220"/>
        <v>17.991337370900261</v>
      </c>
      <c r="S1411" s="178">
        <f t="shared" si="221"/>
        <v>0</v>
      </c>
      <c r="T1411" s="179">
        <f t="shared" si="222"/>
        <v>3.1159494989319712E-2</v>
      </c>
      <c r="U1411" s="178">
        <f t="shared" si="223"/>
        <v>5.7941538035851921E-3</v>
      </c>
      <c r="V1411" s="178">
        <f t="shared" si="224"/>
        <v>3.9818536130993227E-3</v>
      </c>
      <c r="W1411" s="178">
        <f t="shared" si="225"/>
        <v>1.6201205360005131E-3</v>
      </c>
      <c r="X1411" s="179">
        <f t="shared" si="226"/>
        <v>1.4477592714919314E-3</v>
      </c>
      <c r="Y1411" s="179">
        <f t="shared" si="227"/>
        <v>0.39915157320000005</v>
      </c>
      <c r="Z1411" s="186">
        <f t="shared" si="228"/>
        <v>18.431424446506266</v>
      </c>
      <c r="AA1411" s="156">
        <f>$J1411*'9 All Base Data'!$Y1411</f>
        <v>3.2060104005850398</v>
      </c>
      <c r="AB1411" s="156">
        <f>$K1411*'9 All Base Data'!$Y1411</f>
        <v>0</v>
      </c>
      <c r="AC1411" s="178">
        <f>$L1411*'9 All Base Data'!$Y1411</f>
        <v>5.5525424793775443E-3</v>
      </c>
      <c r="AD1411" s="178">
        <f>IF($M1411="","",$M1411*'9 All Base Data'!$Y1411)</f>
        <v>0.5788523107763871</v>
      </c>
      <c r="AE1411" s="178">
        <f>IF($N1411="","",$N1411*'9 All Base Data'!$Y1411)</f>
        <v>0.55700549013251754</v>
      </c>
      <c r="AF1411" s="178">
        <f>IF($O1411="","",$O1411*'9 All Base Data'!$Y1411)</f>
        <v>0.2266321469629107</v>
      </c>
      <c r="AG1411" s="178">
        <f>IF($P1411="","",$P1411*'9 All Base Data'!$Y1411)</f>
        <v>0.20252122276880516</v>
      </c>
      <c r="AH1411" s="167">
        <f>$Q1411*'9 All Base Data'!$Y1411</f>
        <v>4084.1119046669437</v>
      </c>
      <c r="AI1411" s="178">
        <f>$R1411*'9 All Base Data'!$Y1411</f>
        <v>11.413397026082739</v>
      </c>
      <c r="AJ1411" s="178">
        <f>$S1411*'9 All Base Data'!$Y1411</f>
        <v>0</v>
      </c>
      <c r="AK1411" s="178">
        <f>$T1411*'9 All Base Data'!$Y1411</f>
        <v>1.9767051226584061E-2</v>
      </c>
      <c r="AL1411" s="178">
        <f>IF($U1411="","",$U1411*'9 All Base Data'!$Y1411)</f>
        <v>3.6757121734300583E-3</v>
      </c>
      <c r="AM1411" s="178">
        <f>IF($V1411="","",$V1411*'9 All Base Data'!$Y1411)</f>
        <v>2.5260198977509665E-3</v>
      </c>
      <c r="AN1411" s="178">
        <f>IF($W1411="","",$W1411*'9 All Base Data'!$Y1411)</f>
        <v>1.0277767864768001E-3</v>
      </c>
      <c r="AO1411" s="178">
        <f>IF($X1411="","",$X1411*'9 All Base Data'!$Y1411)</f>
        <v>9.1843374525653137E-4</v>
      </c>
      <c r="AP1411" s="178">
        <f>$Y1411*'9 All Base Data'!$Y1411</f>
        <v>0.25321493808935053</v>
      </c>
      <c r="AQ1411" s="179">
        <f t="shared" si="229"/>
        <v>11.692580747469854</v>
      </c>
    </row>
    <row r="1412" spans="1:43" x14ac:dyDescent="0.25">
      <c r="A1412" s="124">
        <v>584202</v>
      </c>
      <c r="B1412" s="125" t="s">
        <v>1452</v>
      </c>
      <c r="C1412" s="126" t="s">
        <v>1396</v>
      </c>
      <c r="D1412" s="101" t="s">
        <v>2115</v>
      </c>
      <c r="E1412" s="142"/>
      <c r="F1412" s="191" t="str">
        <f>IF('9 All Base Data'!G1412="Rural Centre","Rural",IF('9 All Base Data'!G1412="Rural (Incl.some Off Shore Islands)","Rural",IF('9 All Base Data'!G1412="Inlet-in TA but not in Urban Area","Rural",IF('9 All Base Data'!G1412="Rural (Incl.some Off Shore Islands)","Rural",IF('9 All Base Data'!G1412="Inlet-not in TA","Rural",IF('9 All Base Data'!G1412="Inland Water not in Urban Area","Rural",IF('9 All Base Data'!G1412="Oceanic-in Region but not in TA","Rural",'9 All Base Data'!G1412)))))))</f>
        <v>Nelson</v>
      </c>
      <c r="G1412" s="177">
        <f>IF('9 All Base Data'!I1412="..C","..C",'9 All Base Data'!I1412*Basecase_Pop_2006)</f>
        <v>6282</v>
      </c>
      <c r="H1412" s="177">
        <f>IF('9 All Base Data'!J1412="..C","..C",'9 All Base Data'!J1412*Basecase_Pop_2006)</f>
        <v>4239</v>
      </c>
      <c r="I1412" s="191">
        <f>IF('9 All Base Data'!L1412="..C","..C",'9 All Base Data'!L1412*Basecase_Pop_2006)</f>
        <v>69</v>
      </c>
      <c r="J1412" s="156">
        <f>IF('9 All Base Data'!$P1412=0,0,('9 All Base Data'!$P1412*Basecase_Pop_2006)/(1+(1/(BaseCase_Mort_AllAdults_30*('9 All Base Data'!$W1412*Basecase_PM10)/10))))</f>
        <v>7.2953275403025257</v>
      </c>
      <c r="K1412" s="156">
        <f>IF('9 All Base Data'!$Q1412=0,0,('9 All Base Data'!$Q1412*Basecase_Pop_2006)/(1+(1/(BaseCase_Mort_Maori_30*('9 All Base Data'!$W1412*Basecase_PM10)/10))))</f>
        <v>0.18979494515975204</v>
      </c>
      <c r="L1412" s="179">
        <f>133/(1+1/(BaseCase_Mort_Child_0_1*'9 All Base Data'!$AB$10/10))*IF('9 All Base Data'!$L1412="..C",0,'9 All Base Data'!L1412/'9 All Base Data'!$L$2022)</f>
        <v>1.0065567201606085E-2</v>
      </c>
      <c r="M1412" s="178">
        <f>IF('9 All Base Data'!$R1412="","",IF('9 All Base Data'!$R1412=0,0,('9 All Base Data'!$R1412*Basecase_Pop_2006)/(1+(1/(BaseCase_CardiacHA_All*('9 All Base Data'!$W1412*Basecase_PM10)/10)))))</f>
        <v>1.0422554696918789</v>
      </c>
      <c r="N1412" s="178">
        <f>IF('9 All Base Data'!$S1412="","",IF('9 All Base Data'!$S1412=0,0,('9 All Base Data'!S1412*Basecase_Pop_2006)/(1+(1/(BaseCase_RespHA_All*('9 All Base Data'!$W1412*Basecase_PM10)/10)))))</f>
        <v>1.0796483315357714</v>
      </c>
      <c r="O1412" s="178">
        <f>IF('9 All Base Data'!$T1412="","",IF('9 All Base Data'!$T1412=0,0,('9 All Base Data'!$T1412*Basecase_Pop_2006)/(1+(1/(BaseCase_RespHA_Child_1_4*('9 All Base Data'!$W1412*Basecase_PM10)/10)))))</f>
        <v>0.33173046098608705</v>
      </c>
      <c r="P1412" s="179">
        <f>IF('9 All Base Data'!$U1412="","",IF('9 All Base Data'!$U1412=0,0,('9 All Base Data'!$U1412*Basecase_Pop_2006)/(1+(1/(BaseCase_RespHA_Child_5_14*('9 All Base Data'!$W1412*Basecase_PM10)/10)))))</f>
        <v>0.15023119750872885</v>
      </c>
      <c r="Q1412" s="156">
        <f>IF('7 Base case Results'!$G1412="..C",0,BaseCase_RADs_All*'7 Base case Results'!$G1412*('9 All Base Data'!$V1412*Basecase_PM10)/10)</f>
        <v>6750.6372000000001</v>
      </c>
      <c r="R1412" s="189">
        <f t="shared" si="220"/>
        <v>25.971366043476991</v>
      </c>
      <c r="S1412" s="178">
        <f t="shared" si="221"/>
        <v>0.67567000476871719</v>
      </c>
      <c r="T1412" s="179">
        <f t="shared" si="222"/>
        <v>3.5833419237717663E-2</v>
      </c>
      <c r="U1412" s="178">
        <f t="shared" si="223"/>
        <v>6.618322232543431E-3</v>
      </c>
      <c r="V1412" s="178">
        <f t="shared" si="224"/>
        <v>4.8962051835147232E-3</v>
      </c>
      <c r="W1412" s="178">
        <f t="shared" si="225"/>
        <v>1.5043976405719047E-3</v>
      </c>
      <c r="X1412" s="179">
        <f t="shared" si="226"/>
        <v>6.8129848070208523E-4</v>
      </c>
      <c r="Y1412" s="179">
        <f t="shared" si="227"/>
        <v>0.41853950640000004</v>
      </c>
      <c r="Z1412" s="186">
        <f t="shared" si="228"/>
        <v>26.437253496530765</v>
      </c>
      <c r="AA1412" s="156">
        <f>$J1412*'9 All Base Data'!$Y1412</f>
        <v>4.6280311427800163</v>
      </c>
      <c r="AB1412" s="156">
        <f>$K1412*'9 All Base Data'!$Y1412</f>
        <v>0.12040267035154023</v>
      </c>
      <c r="AC1412" s="178">
        <f>$L1412*'9 All Base Data'!$Y1412</f>
        <v>6.3854238512841754E-3</v>
      </c>
      <c r="AD1412" s="178">
        <f>IF($M1412="","",$M1412*'9 All Base Data'!$Y1412)</f>
        <v>0.66118906187820081</v>
      </c>
      <c r="AE1412" s="178">
        <f>IF($N1412="","",$N1412*'9 All Base Data'!$Y1412)</f>
        <v>0.68491045453331789</v>
      </c>
      <c r="AF1412" s="178">
        <f>IF($O1412="","",$O1412*'9 All Base Data'!$Y1412)</f>
        <v>0.2104441364655599</v>
      </c>
      <c r="AG1412" s="178">
        <f>IF($P1412="","",$P1412*'9 All Base Data'!$Y1412)</f>
        <v>9.5304104832378889E-2</v>
      </c>
      <c r="AH1412" s="167">
        <f>$Q1412*'9 All Base Data'!$Y1412</f>
        <v>4282.4888975325885</v>
      </c>
      <c r="AI1412" s="178">
        <f>$R1412*'9 All Base Data'!$Y1412</f>
        <v>16.475790868296858</v>
      </c>
      <c r="AJ1412" s="178">
        <f>$S1412*'9 All Base Data'!$Y1412</f>
        <v>0.42863350645148318</v>
      </c>
      <c r="AK1412" s="178">
        <f>$T1412*'9 All Base Data'!$Y1412</f>
        <v>2.2732108910571664E-2</v>
      </c>
      <c r="AL1412" s="178">
        <f>IF($U1412="","",$U1412*'9 All Base Data'!$Y1412)</f>
        <v>4.1985505429265749E-3</v>
      </c>
      <c r="AM1412" s="178">
        <f>IF($V1412="","",$V1412*'9 All Base Data'!$Y1412)</f>
        <v>3.1060689113085963E-3</v>
      </c>
      <c r="AN1412" s="178">
        <f>IF($W1412="","",$W1412*'9 All Base Data'!$Y1412)</f>
        <v>9.5436415887131419E-4</v>
      </c>
      <c r="AO1412" s="178">
        <f>IF($X1412="","",$X1412*'9 All Base Data'!$Y1412)</f>
        <v>4.3220411541483822E-4</v>
      </c>
      <c r="AP1412" s="178">
        <f>$Y1412*'9 All Base Data'!$Y1412</f>
        <v>0.2655143116470205</v>
      </c>
      <c r="AQ1412" s="179">
        <f t="shared" si="229"/>
        <v>16.771341908308685</v>
      </c>
    </row>
    <row r="1413" spans="1:43" x14ac:dyDescent="0.25">
      <c r="A1413" s="124">
        <v>584301</v>
      </c>
      <c r="B1413" s="125" t="s">
        <v>1453</v>
      </c>
      <c r="C1413" s="126" t="s">
        <v>1396</v>
      </c>
      <c r="D1413" s="101" t="s">
        <v>2115</v>
      </c>
      <c r="E1413" s="142"/>
      <c r="F1413" s="191" t="str">
        <f>IF('9 All Base Data'!G1413="Rural Centre","Rural",IF('9 All Base Data'!G1413="Rural (Incl.some Off Shore Islands)","Rural",IF('9 All Base Data'!G1413="Inlet-in TA but not in Urban Area","Rural",IF('9 All Base Data'!G1413="Rural (Incl.some Off Shore Islands)","Rural",IF('9 All Base Data'!G1413="Inlet-not in TA","Rural",IF('9 All Base Data'!G1413="Inland Water not in Urban Area","Rural",IF('9 All Base Data'!G1413="Oceanic-in Region but not in TA","Rural",'9 All Base Data'!G1413)))))))</f>
        <v>Motueka</v>
      </c>
      <c r="G1413" s="177">
        <f>IF('9 All Base Data'!I1413="..C","..C",'9 All Base Data'!I1413*Basecase_Pop_2006)</f>
        <v>3669</v>
      </c>
      <c r="H1413" s="177">
        <f>IF('9 All Base Data'!J1413="..C","..C",'9 All Base Data'!J1413*Basecase_Pop_2006)</f>
        <v>2334</v>
      </c>
      <c r="I1413" s="191">
        <f>IF('9 All Base Data'!L1413="..C","..C",'9 All Base Data'!L1413*Basecase_Pop_2006)</f>
        <v>45</v>
      </c>
      <c r="J1413" s="156">
        <f>IF('9 All Base Data'!$P1413=0,0,('9 All Base Data'!$P1413*Basecase_Pop_2006)/(1+(1/(BaseCase_Mort_AllAdults_30*('9 All Base Data'!$W1413*Basecase_PM10)/10))))</f>
        <v>2.5657412916386515</v>
      </c>
      <c r="K1413" s="156">
        <f>IF('9 All Base Data'!$Q1413=0,0,('9 All Base Data'!$Q1413*Basecase_Pop_2006)/(1+(1/(BaseCase_Mort_Maori_30*('9 All Base Data'!$W1413*Basecase_PM10)/10))))</f>
        <v>0.14930643575963423</v>
      </c>
      <c r="L1413" s="179">
        <f>133/(1+1/(BaseCase_Mort_Child_0_1*'9 All Base Data'!$AB$10/10))*IF('9 All Base Data'!$L1413="..C",0,'9 All Base Data'!L1413/'9 All Base Data'!$L$2022)</f>
        <v>6.5645003488735343E-3</v>
      </c>
      <c r="M1413" s="178">
        <f>IF('9 All Base Data'!$R1413="","",IF('9 All Base Data'!$R1413=0,0,('9 All Base Data'!$R1413*Basecase_Pop_2006)/(1+(1/(BaseCase_CardiacHA_All*('9 All Base Data'!$W1413*Basecase_PM10)/10)))))</f>
        <v>0.24442898616208353</v>
      </c>
      <c r="N1413" s="178">
        <f>IF('9 All Base Data'!$S1413="","",IF('9 All Base Data'!$S1413=0,0,('9 All Base Data'!S1413*Basecase_Pop_2006)/(1+(1/(BaseCase_RespHA_All*('9 All Base Data'!$W1413*Basecase_PM10)/10)))))</f>
        <v>0.29577383037550203</v>
      </c>
      <c r="O1413" s="178">
        <f>IF('9 All Base Data'!$T1413="","",IF('9 All Base Data'!$T1413=0,0,('9 All Base Data'!$T1413*Basecase_Pop_2006)/(1+(1/(BaseCase_RespHA_Child_1_4*('9 All Base Data'!$W1413*Basecase_PM10)/10)))))</f>
        <v>5.1745238087651038E-2</v>
      </c>
      <c r="P1413" s="179">
        <f>IF('9 All Base Data'!$U1413="","",IF('9 All Base Data'!$U1413=0,0,('9 All Base Data'!$U1413*Basecase_Pop_2006)/(1+(1/(BaseCase_RespHA_Child_5_14*('9 All Base Data'!$W1413*Basecase_PM10)/10)))))</f>
        <v>3.4201861480872578E-2</v>
      </c>
      <c r="Q1413" s="156">
        <f>IF('7 Base case Results'!$G1413="..C",0,BaseCase_RADs_All*'7 Base case Results'!$G1413*('9 All Base Data'!$V1413*Basecase_PM10)/10)</f>
        <v>1738.6687836135411</v>
      </c>
      <c r="R1413" s="189">
        <f t="shared" si="220"/>
        <v>9.1340389982335992</v>
      </c>
      <c r="S1413" s="178">
        <f t="shared" si="221"/>
        <v>0.53153091130429786</v>
      </c>
      <c r="T1413" s="179">
        <f t="shared" si="222"/>
        <v>2.3369621241989783E-2</v>
      </c>
      <c r="U1413" s="178">
        <f t="shared" si="223"/>
        <v>1.5521240621292304E-3</v>
      </c>
      <c r="V1413" s="178">
        <f t="shared" si="224"/>
        <v>1.3413343207529017E-3</v>
      </c>
      <c r="W1413" s="178">
        <f t="shared" si="225"/>
        <v>2.3466465472749747E-4</v>
      </c>
      <c r="X1413" s="179">
        <f t="shared" si="226"/>
        <v>1.5510544181575713E-4</v>
      </c>
      <c r="Y1413" s="179">
        <f t="shared" si="227"/>
        <v>0.10779746458403955</v>
      </c>
      <c r="Z1413" s="186">
        <f t="shared" si="228"/>
        <v>9.2680995424425117</v>
      </c>
      <c r="AA1413" s="156">
        <f>$J1413*'9 All Base Data'!$Y1413</f>
        <v>0.4384986118745377</v>
      </c>
      <c r="AB1413" s="156">
        <f>$K1413*'9 All Base Data'!$Y1413</f>
        <v>2.5517251110972521E-2</v>
      </c>
      <c r="AC1413" s="178">
        <f>$L1413*'9 All Base Data'!$Y1413</f>
        <v>1.1219074580947122E-3</v>
      </c>
      <c r="AD1413" s="178">
        <f>IF($M1413="","",$M1413*'9 All Base Data'!$Y1413)</f>
        <v>4.1774192699498891E-2</v>
      </c>
      <c r="AE1413" s="178">
        <f>IF($N1413="","",$N1413*'9 All Base Data'!$Y1413)</f>
        <v>5.0549295235311868E-2</v>
      </c>
      <c r="AF1413" s="178">
        <f>IF($O1413="","",$O1413*'9 All Base Data'!$Y1413)</f>
        <v>8.8435319439634421E-3</v>
      </c>
      <c r="AG1413" s="178">
        <f>IF($P1413="","",$P1413*'9 All Base Data'!$Y1413)</f>
        <v>5.8452770868841078E-3</v>
      </c>
      <c r="AH1413" s="167">
        <f>$Q1413*'9 All Base Data'!$Y1413</f>
        <v>297.14759263090292</v>
      </c>
      <c r="AI1413" s="178">
        <f>$R1413*'9 All Base Data'!$Y1413</f>
        <v>1.5610550582733542</v>
      </c>
      <c r="AJ1413" s="178">
        <f>$S1413*'9 All Base Data'!$Y1413</f>
        <v>9.0841413955062164E-2</v>
      </c>
      <c r="AK1413" s="178">
        <f>$T1413*'9 All Base Data'!$Y1413</f>
        <v>3.9939905508171759E-3</v>
      </c>
      <c r="AL1413" s="178">
        <f>IF($U1413="","",$U1413*'9 All Base Data'!$Y1413)</f>
        <v>2.6526612364181793E-4</v>
      </c>
      <c r="AM1413" s="178">
        <f>IF($V1413="","",$V1413*'9 All Base Data'!$Y1413)</f>
        <v>2.2924105389213932E-4</v>
      </c>
      <c r="AN1413" s="178">
        <f>IF($W1413="","",$W1413*'9 All Base Data'!$Y1413)</f>
        <v>4.0105417365874212E-5</v>
      </c>
      <c r="AO1413" s="178">
        <f>IF($X1413="","",$X1413*'9 All Base Data'!$Y1413)</f>
        <v>2.6508331589019427E-5</v>
      </c>
      <c r="AP1413" s="178">
        <f>$Y1413*'9 All Base Data'!$Y1413</f>
        <v>1.8423150743115981E-2</v>
      </c>
      <c r="AQ1413" s="179">
        <f t="shared" si="229"/>
        <v>1.5839667067448215</v>
      </c>
    </row>
    <row r="1414" spans="1:43" x14ac:dyDescent="0.25">
      <c r="A1414" s="124">
        <v>584303</v>
      </c>
      <c r="B1414" s="125" t="s">
        <v>1455</v>
      </c>
      <c r="C1414" s="126" t="s">
        <v>1396</v>
      </c>
      <c r="D1414" s="101" t="s">
        <v>2115</v>
      </c>
      <c r="E1414" s="142"/>
      <c r="F1414" s="191" t="str">
        <f>IF('9 All Base Data'!G1414="Rural Centre","Rural",IF('9 All Base Data'!G1414="Rural (Incl.some Off Shore Islands)","Rural",IF('9 All Base Data'!G1414="Inlet-in TA but not in Urban Area","Rural",IF('9 All Base Data'!G1414="Rural (Incl.some Off Shore Islands)","Rural",IF('9 All Base Data'!G1414="Inlet-not in TA","Rural",IF('9 All Base Data'!G1414="Inland Water not in Urban Area","Rural",IF('9 All Base Data'!G1414="Oceanic-in Region but not in TA","Rural",'9 All Base Data'!G1414)))))))</f>
        <v>Motueka</v>
      </c>
      <c r="G1414" s="177">
        <f>IF('9 All Base Data'!I1414="..C","..C",'9 All Base Data'!I1414*Basecase_Pop_2006)</f>
        <v>3927</v>
      </c>
      <c r="H1414" s="177">
        <f>IF('9 All Base Data'!J1414="..C","..C",'9 All Base Data'!J1414*Basecase_Pop_2006)</f>
        <v>2736</v>
      </c>
      <c r="I1414" s="191">
        <f>IF('9 All Base Data'!L1414="..C","..C",'9 All Base Data'!L1414*Basecase_Pop_2006)</f>
        <v>36</v>
      </c>
      <c r="J1414" s="156">
        <f>IF('9 All Base Data'!$P1414=0,0,('9 All Base Data'!$P1414*Basecase_Pop_2006)/(1+(1/(BaseCase_Mort_AllAdults_30*('9 All Base Data'!$W1414*Basecase_PM10)/10))))</f>
        <v>1.4525544317379595</v>
      </c>
      <c r="K1414" s="156">
        <f>IF('9 All Base Data'!$Q1414=0,0,('9 All Base Data'!$Q1414*Basecase_Pop_2006)/(1+(1/(BaseCase_Mort_Maori_30*('9 All Base Data'!$W1414*Basecase_PM10)/10))))</f>
        <v>0.45498994051657271</v>
      </c>
      <c r="L1414" s="179">
        <f>133/(1+1/(BaseCase_Mort_Child_0_1*'9 All Base Data'!$AB$10/10))*IF('9 All Base Data'!$L1414="..C",0,'9 All Base Data'!L1414/'9 All Base Data'!$L$2022)</f>
        <v>5.2516002790988277E-3</v>
      </c>
      <c r="M1414" s="178">
        <f>IF('9 All Base Data'!$R1414="","",IF('9 All Base Data'!$R1414=0,0,('9 All Base Data'!$R1414*Basecase_Pop_2006)/(1+(1/(BaseCase_CardiacHA_All*('9 All Base Data'!$W1414*Basecase_PM10)/10)))))</f>
        <v>0.40899414626712377</v>
      </c>
      <c r="N1414" s="178">
        <f>IF('9 All Base Data'!$S1414="","",IF('9 All Base Data'!$S1414=0,0,('9 All Base Data'!S1414*Basecase_Pop_2006)/(1+(1/(BaseCase_RespHA_All*('9 All Base Data'!$W1414*Basecase_PM10)/10)))))</f>
        <v>0.48432851416819012</v>
      </c>
      <c r="O1414" s="178">
        <f>IF('9 All Base Data'!$T1414="","",IF('9 All Base Data'!$T1414=0,0,('9 All Base Data'!$T1414*Basecase_Pop_2006)/(1+(1/(BaseCase_RespHA_Child_1_4*('9 All Base Data'!$W1414*Basecase_PM10)/10)))))</f>
        <v>0.10538236256592429</v>
      </c>
      <c r="P1414" s="179">
        <f>IF('9 All Base Data'!$U1414="","",IF('9 All Base Data'!$U1414=0,0,('9 All Base Data'!$U1414*Basecase_Pop_2006)/(1+(1/(BaseCase_RespHA_Child_5_14*('9 All Base Data'!$W1414*Basecase_PM10)/10)))))</f>
        <v>7.8348724120126154E-2</v>
      </c>
      <c r="Q1414" s="156">
        <f>IF('7 Base case Results'!$G1414="..C",0,BaseCase_RADs_All*'7 Base case Results'!$G1414*('9 All Base Data'!$V1414*Basecase_PM10)/10)</f>
        <v>1895.5574742531123</v>
      </c>
      <c r="R1414" s="189">
        <f t="shared" si="220"/>
        <v>5.171093776987135</v>
      </c>
      <c r="S1414" s="178">
        <f t="shared" si="221"/>
        <v>1.6197641882389988</v>
      </c>
      <c r="T1414" s="179">
        <f t="shared" si="222"/>
        <v>1.8695696993591828E-2</v>
      </c>
      <c r="U1414" s="178">
        <f t="shared" si="223"/>
        <v>2.597112828796236E-3</v>
      </c>
      <c r="V1414" s="178">
        <f t="shared" si="224"/>
        <v>2.1964298117527425E-3</v>
      </c>
      <c r="W1414" s="178">
        <f t="shared" si="225"/>
        <v>4.7790901423646665E-4</v>
      </c>
      <c r="X1414" s="179">
        <f t="shared" si="226"/>
        <v>3.5531146388477209E-4</v>
      </c>
      <c r="Y1414" s="179">
        <f t="shared" si="227"/>
        <v>0.11752456340369297</v>
      </c>
      <c r="Z1414" s="186">
        <f t="shared" si="228"/>
        <v>5.3121075800249686</v>
      </c>
      <c r="AA1414" s="156">
        <f>$J1414*'9 All Base Data'!$Y1414</f>
        <v>0.27024901490476505</v>
      </c>
      <c r="AB1414" s="156">
        <f>$K1414*'9 All Base Data'!$Y1414</f>
        <v>8.4651274010476105E-2</v>
      </c>
      <c r="AC1414" s="178">
        <f>$L1414*'9 All Base Data'!$Y1414</f>
        <v>9.7706479777280933E-4</v>
      </c>
      <c r="AD1414" s="178">
        <f>IF($M1414="","",$M1414*'9 All Base Data'!$Y1414)</f>
        <v>7.6093716500701319E-2</v>
      </c>
      <c r="AE1414" s="178">
        <f>IF($N1414="","",$N1414*'9 All Base Data'!$Y1414)</f>
        <v>9.0109741145903116E-2</v>
      </c>
      <c r="AF1414" s="178">
        <f>IF($O1414="","",$O1414*'9 All Base Data'!$Y1414)</f>
        <v>1.9606480176927042E-2</v>
      </c>
      <c r="AG1414" s="178">
        <f>IF($P1414="","",$P1414*'9 All Base Data'!$Y1414)</f>
        <v>1.4576848240499549E-2</v>
      </c>
      <c r="AH1414" s="167">
        <f>$Q1414*'9 All Base Data'!$Y1414</f>
        <v>352.67011612042779</v>
      </c>
      <c r="AI1414" s="178">
        <f>$R1414*'9 All Base Data'!$Y1414</f>
        <v>0.96208649306096339</v>
      </c>
      <c r="AJ1414" s="178">
        <f>$S1414*'9 All Base Data'!$Y1414</f>
        <v>0.30135853547729491</v>
      </c>
      <c r="AK1414" s="178">
        <f>$T1414*'9 All Base Data'!$Y1414</f>
        <v>3.4783506800712015E-3</v>
      </c>
      <c r="AL1414" s="178">
        <f>IF($U1414="","",$U1414*'9 All Base Data'!$Y1414)</f>
        <v>4.8319509977945337E-4</v>
      </c>
      <c r="AM1414" s="178">
        <f>IF($V1414="","",$V1414*'9 All Base Data'!$Y1414)</f>
        <v>4.0864767609667067E-4</v>
      </c>
      <c r="AN1414" s="178">
        <f>IF($W1414="","",$W1414*'9 All Base Data'!$Y1414)</f>
        <v>8.8915387602364143E-5</v>
      </c>
      <c r="AO1414" s="178">
        <f>IF($X1414="","",$X1414*'9 All Base Data'!$Y1414)</f>
        <v>6.6106006770665456E-5</v>
      </c>
      <c r="AP1414" s="178">
        <f>$Y1414*'9 All Base Data'!$Y1414</f>
        <v>2.1865547199466522E-2</v>
      </c>
      <c r="AQ1414" s="179">
        <f t="shared" si="229"/>
        <v>0.98832223371637729</v>
      </c>
    </row>
    <row r="1415" spans="1:43" x14ac:dyDescent="0.25">
      <c r="A1415" s="124">
        <v>584304</v>
      </c>
      <c r="B1415" s="125" t="s">
        <v>1456</v>
      </c>
      <c r="C1415" s="126" t="s">
        <v>1396</v>
      </c>
      <c r="D1415" s="101" t="s">
        <v>2115</v>
      </c>
      <c r="E1415" s="142"/>
      <c r="F1415" s="191" t="str">
        <f>IF('9 All Base Data'!G1415="Rural Centre","Rural",IF('9 All Base Data'!G1415="Rural (Incl.some Off Shore Islands)","Rural",IF('9 All Base Data'!G1415="Inlet-in TA but not in Urban Area","Rural",IF('9 All Base Data'!G1415="Rural (Incl.some Off Shore Islands)","Rural",IF('9 All Base Data'!G1415="Inlet-not in TA","Rural",IF('9 All Base Data'!G1415="Inland Water not in Urban Area","Rural",IF('9 All Base Data'!G1415="Oceanic-in Region but not in TA","Rural",'9 All Base Data'!G1415)))))))</f>
        <v>Rural</v>
      </c>
      <c r="G1415" s="177" t="str">
        <f>IF('9 All Base Data'!I1415="..C","..C",'9 All Base Data'!I1415*Basecase_Pop_2006)</f>
        <v>..C</v>
      </c>
      <c r="H1415" s="177" t="str">
        <f>IF('9 All Base Data'!J1415="..C","..C",'9 All Base Data'!J1415*Basecase_Pop_2006)</f>
        <v>..C</v>
      </c>
      <c r="I1415" s="191" t="str">
        <f>IF('9 All Base Data'!L1415="..C","..C",'9 All Base Data'!L1415*Basecase_Pop_2006)</f>
        <v>..C</v>
      </c>
      <c r="J1415" s="156">
        <f>IF('9 All Base Data'!$P1415=0,0,('9 All Base Data'!$P1415*Basecase_Pop_2006)/(1+(1/(BaseCase_Mort_AllAdults_30*('9 All Base Data'!$W1415*Basecase_PM10)/10))))</f>
        <v>0</v>
      </c>
      <c r="K1415" s="156">
        <f>IF('9 All Base Data'!$Q1415=0,0,('9 All Base Data'!$Q1415*Basecase_Pop_2006)/(1+(1/(BaseCase_Mort_Maori_30*('9 All Base Data'!$W1415*Basecase_PM10)/10))))</f>
        <v>0</v>
      </c>
      <c r="L1415" s="179">
        <f>133/(1+1/(BaseCase_Mort_Child_0_1*'9 All Base Data'!$AB$10/10))*IF('9 All Base Data'!$L1415="..C",0,'9 All Base Data'!L1415/'9 All Base Data'!$L$2022)</f>
        <v>0</v>
      </c>
      <c r="M1415" s="178">
        <f>IF('9 All Base Data'!$R1415="","",IF('9 All Base Data'!$R1415=0,0,('9 All Base Data'!$R1415*Basecase_Pop_2006)/(1+(1/(BaseCase_CardiacHA_All*('9 All Base Data'!$W1415*Basecase_PM10)/10)))))</f>
        <v>0</v>
      </c>
      <c r="N1415" s="178">
        <f>IF('9 All Base Data'!$S1415="","",IF('9 All Base Data'!$S1415=0,0,('9 All Base Data'!S1415*Basecase_Pop_2006)/(1+(1/(BaseCase_RespHA_All*('9 All Base Data'!$W1415*Basecase_PM10)/10)))))</f>
        <v>0</v>
      </c>
      <c r="O1415" s="178">
        <f>IF('9 All Base Data'!$T1415="","",IF('9 All Base Data'!$T1415=0,0,('9 All Base Data'!$T1415*Basecase_Pop_2006)/(1+(1/(BaseCase_RespHA_Child_1_4*('9 All Base Data'!$W1415*Basecase_PM10)/10)))))</f>
        <v>0</v>
      </c>
      <c r="P1415" s="179">
        <f>IF('9 All Base Data'!$U1415="","",IF('9 All Base Data'!$U1415=0,0,('9 All Base Data'!$U1415*Basecase_Pop_2006)/(1+(1/(BaseCase_RespHA_Child_5_14*('9 All Base Data'!$W1415*Basecase_PM10)/10)))))</f>
        <v>0</v>
      </c>
      <c r="Q1415" s="156">
        <f>IF('7 Base case Results'!$G1415="..C",0,BaseCase_RADs_All*'7 Base case Results'!$G1415*('9 All Base Data'!$V1415*Basecase_PM10)/10)</f>
        <v>0</v>
      </c>
      <c r="R1415" s="189">
        <f t="shared" si="220"/>
        <v>0</v>
      </c>
      <c r="S1415" s="178">
        <f t="shared" si="221"/>
        <v>0</v>
      </c>
      <c r="T1415" s="179">
        <f t="shared" si="222"/>
        <v>0</v>
      </c>
      <c r="U1415" s="178">
        <f t="shared" si="223"/>
        <v>0</v>
      </c>
      <c r="V1415" s="178">
        <f t="shared" si="224"/>
        <v>0</v>
      </c>
      <c r="W1415" s="178">
        <f t="shared" si="225"/>
        <v>0</v>
      </c>
      <c r="X1415" s="179">
        <f t="shared" si="226"/>
        <v>0</v>
      </c>
      <c r="Y1415" s="179">
        <f t="shared" si="227"/>
        <v>0</v>
      </c>
      <c r="Z1415" s="186">
        <f t="shared" si="228"/>
        <v>0</v>
      </c>
      <c r="AA1415" s="156">
        <f>$J1415*'9 All Base Data'!$Y1415</f>
        <v>0</v>
      </c>
      <c r="AB1415" s="156">
        <f>$K1415*'9 All Base Data'!$Y1415</f>
        <v>0</v>
      </c>
      <c r="AC1415" s="178">
        <f>$L1415*'9 All Base Data'!$Y1415</f>
        <v>0</v>
      </c>
      <c r="AD1415" s="178">
        <f>IF($M1415="","",$M1415*'9 All Base Data'!$Y1415)</f>
        <v>0</v>
      </c>
      <c r="AE1415" s="178">
        <f>IF($N1415="","",$N1415*'9 All Base Data'!$Y1415)</f>
        <v>0</v>
      </c>
      <c r="AF1415" s="178">
        <f>IF($O1415="","",$O1415*'9 All Base Data'!$Y1415)</f>
        <v>0</v>
      </c>
      <c r="AG1415" s="178">
        <f>IF($P1415="","",$P1415*'9 All Base Data'!$Y1415)</f>
        <v>0</v>
      </c>
      <c r="AH1415" s="167">
        <f>$Q1415*'9 All Base Data'!$Y1415</f>
        <v>0</v>
      </c>
      <c r="AI1415" s="178">
        <f>$R1415*'9 All Base Data'!$Y1415</f>
        <v>0</v>
      </c>
      <c r="AJ1415" s="178">
        <f>$S1415*'9 All Base Data'!$Y1415</f>
        <v>0</v>
      </c>
      <c r="AK1415" s="178">
        <f>$T1415*'9 All Base Data'!$Y1415</f>
        <v>0</v>
      </c>
      <c r="AL1415" s="178">
        <f>IF($U1415="","",$U1415*'9 All Base Data'!$Y1415)</f>
        <v>0</v>
      </c>
      <c r="AM1415" s="178">
        <f>IF($V1415="","",$V1415*'9 All Base Data'!$Y1415)</f>
        <v>0</v>
      </c>
      <c r="AN1415" s="178">
        <f>IF($W1415="","",$W1415*'9 All Base Data'!$Y1415)</f>
        <v>0</v>
      </c>
      <c r="AO1415" s="178">
        <f>IF($X1415="","",$X1415*'9 All Base Data'!$Y1415)</f>
        <v>0</v>
      </c>
      <c r="AP1415" s="178">
        <f>$Y1415*'9 All Base Data'!$Y1415</f>
        <v>0</v>
      </c>
      <c r="AQ1415" s="179">
        <f t="shared" si="229"/>
        <v>0</v>
      </c>
    </row>
    <row r="1416" spans="1:43" x14ac:dyDescent="0.25">
      <c r="A1416" s="124">
        <v>584305</v>
      </c>
      <c r="B1416" s="125" t="s">
        <v>1457</v>
      </c>
      <c r="C1416" s="126" t="s">
        <v>1396</v>
      </c>
      <c r="D1416" s="101" t="s">
        <v>2115</v>
      </c>
      <c r="E1416" s="142"/>
      <c r="F1416" s="191" t="str">
        <f>IF('9 All Base Data'!G1416="Rural Centre","Rural",IF('9 All Base Data'!G1416="Rural (Incl.some Off Shore Islands)","Rural",IF('9 All Base Data'!G1416="Inlet-in TA but not in Urban Area","Rural",IF('9 All Base Data'!G1416="Rural (Incl.some Off Shore Islands)","Rural",IF('9 All Base Data'!G1416="Inlet-not in TA","Rural",IF('9 All Base Data'!G1416="Inland Water not in Urban Area","Rural",IF('9 All Base Data'!G1416="Oceanic-in Region but not in TA","Rural",'9 All Base Data'!G1416)))))))</f>
        <v>Motueka</v>
      </c>
      <c r="G1416" s="177">
        <f>IF('9 All Base Data'!I1416="..C","..C",'9 All Base Data'!I1416*Basecase_Pop_2006)</f>
        <v>9</v>
      </c>
      <c r="H1416" s="177">
        <f>IF('9 All Base Data'!J1416="..C","..C",'9 All Base Data'!J1416*Basecase_Pop_2006)</f>
        <v>9</v>
      </c>
      <c r="I1416" s="191" t="str">
        <f>IF('9 All Base Data'!L1416="..C","..C",'9 All Base Data'!L1416*Basecase_Pop_2006)</f>
        <v>..C</v>
      </c>
      <c r="J1416" s="156">
        <f>IF('9 All Base Data'!$P1416=0,0,('9 All Base Data'!$P1416*Basecase_Pop_2006)/(1+(1/(BaseCase_Mort_AllAdults_30*('9 All Base Data'!$W1416*Basecase_PM10)/10))))</f>
        <v>0</v>
      </c>
      <c r="K1416" s="156">
        <f>IF('9 All Base Data'!$Q1416=0,0,('9 All Base Data'!$Q1416*Basecase_Pop_2006)/(1+(1/(BaseCase_Mort_Maori_30*('9 All Base Data'!$W1416*Basecase_PM10)/10))))</f>
        <v>0</v>
      </c>
      <c r="L1416" s="179">
        <f>133/(1+1/(BaseCase_Mort_Child_0_1*'9 All Base Data'!$AB$10/10))*IF('9 All Base Data'!$L1416="..C",0,'9 All Base Data'!L1416/'9 All Base Data'!$L$2022)</f>
        <v>0</v>
      </c>
      <c r="M1416" s="178">
        <f>IF('9 All Base Data'!$R1416="","",IF('9 All Base Data'!$R1416=0,0,('9 All Base Data'!$R1416*Basecase_Pop_2006)/(1+(1/(BaseCase_CardiacHA_All*('9 All Base Data'!$W1416*Basecase_PM10)/10)))))</f>
        <v>0</v>
      </c>
      <c r="N1416" s="178">
        <f>IF('9 All Base Data'!$S1416="","",IF('9 All Base Data'!$S1416=0,0,('9 All Base Data'!S1416*Basecase_Pop_2006)/(1+(1/(BaseCase_RespHA_All*('9 All Base Data'!$W1416*Basecase_PM10)/10)))))</f>
        <v>0</v>
      </c>
      <c r="O1416" s="178">
        <f>IF('9 All Base Data'!$T1416="","",IF('9 All Base Data'!$T1416=0,0,('9 All Base Data'!$T1416*Basecase_Pop_2006)/(1+(1/(BaseCase_RespHA_Child_1_4*('9 All Base Data'!$W1416*Basecase_PM10)/10)))))</f>
        <v>0</v>
      </c>
      <c r="P1416" s="179">
        <f>IF('9 All Base Data'!$U1416="","",IF('9 All Base Data'!$U1416=0,0,('9 All Base Data'!$U1416*Basecase_Pop_2006)/(1+(1/(BaseCase_RespHA_Child_5_14*('9 All Base Data'!$W1416*Basecase_PM10)/10)))))</f>
        <v>0</v>
      </c>
      <c r="Q1416" s="156">
        <f>IF('7 Base case Results'!$G1416="..C",0,BaseCase_RADs_All*'7 Base case Results'!$G1416*('9 All Base Data'!$V1416*Basecase_PM10)/10)</f>
        <v>4.2649275149964208</v>
      </c>
      <c r="R1416" s="189">
        <f t="shared" si="220"/>
        <v>0</v>
      </c>
      <c r="S1416" s="178">
        <f t="shared" si="221"/>
        <v>0</v>
      </c>
      <c r="T1416" s="179">
        <f t="shared" si="222"/>
        <v>0</v>
      </c>
      <c r="U1416" s="178">
        <f t="shared" si="223"/>
        <v>0</v>
      </c>
      <c r="V1416" s="178">
        <f t="shared" si="224"/>
        <v>0</v>
      </c>
      <c r="W1416" s="178">
        <f t="shared" si="225"/>
        <v>0</v>
      </c>
      <c r="X1416" s="179">
        <f t="shared" si="226"/>
        <v>0</v>
      </c>
      <c r="Y1416" s="179">
        <f t="shared" si="227"/>
        <v>2.6442550592977804E-4</v>
      </c>
      <c r="Z1416" s="186">
        <f t="shared" si="228"/>
        <v>2.6442550592977804E-4</v>
      </c>
      <c r="AA1416" s="156">
        <f>$J1416*'9 All Base Data'!$Y1416</f>
        <v>0</v>
      </c>
      <c r="AB1416" s="156">
        <f>$K1416*'9 All Base Data'!$Y1416</f>
        <v>0</v>
      </c>
      <c r="AC1416" s="178">
        <f>$L1416*'9 All Base Data'!$Y1416</f>
        <v>0</v>
      </c>
      <c r="AD1416" s="178">
        <f>IF($M1416="","",$M1416*'9 All Base Data'!$Y1416)</f>
        <v>0</v>
      </c>
      <c r="AE1416" s="178">
        <f>IF($N1416="","",$N1416*'9 All Base Data'!$Y1416)</f>
        <v>0</v>
      </c>
      <c r="AF1416" s="178">
        <f>IF($O1416="","",$O1416*'9 All Base Data'!$Y1416)</f>
        <v>0</v>
      </c>
      <c r="AG1416" s="178">
        <f>IF($P1416="","",$P1416*'9 All Base Data'!$Y1416)</f>
        <v>0</v>
      </c>
      <c r="AH1416" s="167">
        <f>$Q1416*'9 All Base Data'!$Y1416</f>
        <v>0.72889842836689178</v>
      </c>
      <c r="AI1416" s="178">
        <f>$R1416*'9 All Base Data'!$Y1416</f>
        <v>0</v>
      </c>
      <c r="AJ1416" s="178">
        <f>$S1416*'9 All Base Data'!$Y1416</f>
        <v>0</v>
      </c>
      <c r="AK1416" s="178">
        <f>$T1416*'9 All Base Data'!$Y1416</f>
        <v>0</v>
      </c>
      <c r="AL1416" s="178">
        <f>IF($U1416="","",$U1416*'9 All Base Data'!$Y1416)</f>
        <v>0</v>
      </c>
      <c r="AM1416" s="178">
        <f>IF($V1416="","",$V1416*'9 All Base Data'!$Y1416)</f>
        <v>0</v>
      </c>
      <c r="AN1416" s="178">
        <f>IF($W1416="","",$W1416*'9 All Base Data'!$Y1416)</f>
        <v>0</v>
      </c>
      <c r="AO1416" s="178">
        <f>IF($X1416="","",$X1416*'9 All Base Data'!$Y1416)</f>
        <v>0</v>
      </c>
      <c r="AP1416" s="178">
        <f>$Y1416*'9 All Base Data'!$Y1416</f>
        <v>4.5191702558747284E-5</v>
      </c>
      <c r="AQ1416" s="179">
        <f t="shared" si="229"/>
        <v>4.5191702558747284E-5</v>
      </c>
    </row>
    <row r="1417" spans="1:43" x14ac:dyDescent="0.25">
      <c r="A1417" s="124">
        <v>584402</v>
      </c>
      <c r="B1417" s="125" t="s">
        <v>1459</v>
      </c>
      <c r="C1417" s="126" t="s">
        <v>1458</v>
      </c>
      <c r="D1417" s="101" t="s">
        <v>2117</v>
      </c>
      <c r="E1417" s="142"/>
      <c r="F1417" s="191" t="str">
        <f>IF('9 All Base Data'!G1417="Rural Centre","Rural",IF('9 All Base Data'!G1417="Rural (Incl.some Off Shore Islands)","Rural",IF('9 All Base Data'!G1417="Inlet-in TA but not in Urban Area","Rural",IF('9 All Base Data'!G1417="Rural (Incl.some Off Shore Islands)","Rural",IF('9 All Base Data'!G1417="Inlet-not in TA","Rural",IF('9 All Base Data'!G1417="Inland Water not in Urban Area","Rural",IF('9 All Base Data'!G1417="Oceanic-in Region but not in TA","Rural",'9 All Base Data'!G1417)))))))</f>
        <v>Rural</v>
      </c>
      <c r="G1417" s="177">
        <f>IF('9 All Base Data'!I1417="..C","..C",'9 All Base Data'!I1417*Basecase_Pop_2006)</f>
        <v>375</v>
      </c>
      <c r="H1417" s="177">
        <f>IF('9 All Base Data'!J1417="..C","..C",'9 All Base Data'!J1417*Basecase_Pop_2006)</f>
        <v>282</v>
      </c>
      <c r="I1417" s="191">
        <f>IF('9 All Base Data'!L1417="..C","..C",'9 All Base Data'!L1417*Basecase_Pop_2006)</f>
        <v>3</v>
      </c>
      <c r="J1417" s="156">
        <f>IF('9 All Base Data'!$P1417=0,0,('9 All Base Data'!$P1417*Basecase_Pop_2006)/(1+(1/(BaseCase_Mort_AllAdults_30*('9 All Base Data'!$W1417*Basecase_PM10)/10))))</f>
        <v>3.0634532866002608</v>
      </c>
      <c r="K1417" s="156">
        <f>IF('9 All Base Data'!$Q1417=0,0,('9 All Base Data'!$Q1417*Basecase_Pop_2006)/(1+(1/(BaseCase_Mort_Maori_30*('9 All Base Data'!$W1417*Basecase_PM10)/10))))</f>
        <v>0.18616101546846006</v>
      </c>
      <c r="L1417" s="179">
        <f>133/(1+1/(BaseCase_Mort_Child_0_1*'9 All Base Data'!$AB$10/10))*IF('9 All Base Data'!$L1417="..C",0,'9 All Base Data'!L1417/'9 All Base Data'!$L$2022)</f>
        <v>4.3763335659156898E-4</v>
      </c>
      <c r="M1417" s="178">
        <f>IF('9 All Base Data'!$R1417="","",IF('9 All Base Data'!$R1417=0,0,('9 All Base Data'!$R1417*Basecase_Pop_2006)/(1+(1/(BaseCase_CardiacHA_All*('9 All Base Data'!$W1417*Basecase_PM10)/10)))))</f>
        <v>3.7143151634162264E-2</v>
      </c>
      <c r="N1417" s="178">
        <f>IF('9 All Base Data'!$S1417="","",IF('9 All Base Data'!$S1417=0,0,('9 All Base Data'!S1417*Basecase_Pop_2006)/(1+(1/(BaseCase_RespHA_All*('9 All Base Data'!$W1417*Basecase_PM10)/10)))))</f>
        <v>1.8780072474174295E-2</v>
      </c>
      <c r="O1417" s="178">
        <f>IF('9 All Base Data'!$T1417="","",IF('9 All Base Data'!$T1417=0,0,('9 All Base Data'!$T1417*Basecase_Pop_2006)/(1+(1/(BaseCase_RespHA_Child_1_4*('9 All Base Data'!$W1417*Basecase_PM10)/10)))))</f>
        <v>5.3228931416331596E-3</v>
      </c>
      <c r="P1417" s="179">
        <f>IF('9 All Base Data'!$U1417="","",IF('9 All Base Data'!$U1417=0,0,('9 All Base Data'!$U1417*Basecase_Pop_2006)/(1+(1/(BaseCase_RespHA_Child_5_14*('9 All Base Data'!$W1417*Basecase_PM10)/10)))))</f>
        <v>1.5842189998164957E-2</v>
      </c>
      <c r="Q1417" s="156">
        <f>IF('7 Base case Results'!$G1417="..C",0,BaseCase_RADs_All*'7 Base case Results'!$G1417*('9 All Base Data'!$V1417*Basecase_PM10)/10)</f>
        <v>109.53775948419636</v>
      </c>
      <c r="R1417" s="189">
        <f t="shared" si="220"/>
        <v>10.905893700296929</v>
      </c>
      <c r="S1417" s="178">
        <f t="shared" si="221"/>
        <v>0.66273321506771787</v>
      </c>
      <c r="T1417" s="179">
        <f t="shared" si="222"/>
        <v>1.5579747494659855E-3</v>
      </c>
      <c r="U1417" s="178">
        <f t="shared" si="223"/>
        <v>2.3585901287693036E-4</v>
      </c>
      <c r="V1417" s="178">
        <f t="shared" si="224"/>
        <v>8.5167628670380422E-5</v>
      </c>
      <c r="W1417" s="178">
        <f t="shared" si="225"/>
        <v>2.4139320397306377E-5</v>
      </c>
      <c r="X1417" s="179">
        <f t="shared" si="226"/>
        <v>7.184433164167808E-5</v>
      </c>
      <c r="Y1417" s="179">
        <f t="shared" si="227"/>
        <v>6.7913410880201747E-3</v>
      </c>
      <c r="Z1417" s="186">
        <f t="shared" si="228"/>
        <v>10.914564042775961</v>
      </c>
      <c r="AA1417" s="156">
        <f>$J1417*'9 All Base Data'!$Y1417</f>
        <v>0.31644014652508212</v>
      </c>
      <c r="AB1417" s="156">
        <f>$K1417*'9 All Base Data'!$Y1417</f>
        <v>1.9229547017990609E-2</v>
      </c>
      <c r="AC1417" s="178">
        <f>$L1417*'9 All Base Data'!$Y1417</f>
        <v>4.5205443180687866E-5</v>
      </c>
      <c r="AD1417" s="178">
        <f>IF($M1417="","",$M1417*'9 All Base Data'!$Y1417)</f>
        <v>3.8367108115957157E-3</v>
      </c>
      <c r="AE1417" s="178">
        <f>IF($N1417="","",$N1417*'9 All Base Data'!$Y1417)</f>
        <v>1.9398921183076052E-3</v>
      </c>
      <c r="AF1417" s="178">
        <f>IF($O1417="","",$O1417*'9 All Base Data'!$Y1417)</f>
        <v>5.4982953160843809E-4</v>
      </c>
      <c r="AG1417" s="178">
        <f>IF($P1417="","",$P1417*'9 All Base Data'!$Y1417)</f>
        <v>1.6364228389657998E-3</v>
      </c>
      <c r="AH1417" s="167">
        <f>$Q1417*'9 All Base Data'!$Y1417</f>
        <v>11.314729300042771</v>
      </c>
      <c r="AI1417" s="178">
        <f>$R1417*'9 All Base Data'!$Y1417</f>
        <v>1.1265269216292924</v>
      </c>
      <c r="AJ1417" s="178">
        <f>$S1417*'9 All Base Data'!$Y1417</f>
        <v>6.8457187384046575E-2</v>
      </c>
      <c r="AK1417" s="178">
        <f>$T1417*'9 All Base Data'!$Y1417</f>
        <v>1.6093137772324879E-4</v>
      </c>
      <c r="AL1417" s="178">
        <f>IF($U1417="","",$U1417*'9 All Base Data'!$Y1417)</f>
        <v>2.4363113653632794E-5</v>
      </c>
      <c r="AM1417" s="178">
        <f>IF($V1417="","",$V1417*'9 All Base Data'!$Y1417)</f>
        <v>8.7974107565249888E-6</v>
      </c>
      <c r="AN1417" s="178">
        <f>IF($W1417="","",$W1417*'9 All Base Data'!$Y1417)</f>
        <v>2.4934769258442665E-6</v>
      </c>
      <c r="AO1417" s="178">
        <f>IF($X1417="","",$X1417*'9 All Base Data'!$Y1417)</f>
        <v>7.4211775747099021E-6</v>
      </c>
      <c r="AP1417" s="178">
        <f>$Y1417*'9 All Base Data'!$Y1417</f>
        <v>7.015132166026519E-4</v>
      </c>
      <c r="AQ1417" s="179">
        <f t="shared" si="229"/>
        <v>1.1274225267480285</v>
      </c>
    </row>
    <row r="1418" spans="1:43" x14ac:dyDescent="0.25">
      <c r="A1418" s="124">
        <v>584403</v>
      </c>
      <c r="B1418" s="125" t="s">
        <v>1460</v>
      </c>
      <c r="C1418" s="126" t="s">
        <v>1458</v>
      </c>
      <c r="D1418" s="101" t="s">
        <v>2117</v>
      </c>
      <c r="E1418" s="142"/>
      <c r="F1418" s="191" t="str">
        <f>IF('9 All Base Data'!G1418="Rural Centre","Rural",IF('9 All Base Data'!G1418="Rural (Incl.some Off Shore Islands)","Rural",IF('9 All Base Data'!G1418="Inlet-in TA but not in Urban Area","Rural",IF('9 All Base Data'!G1418="Rural (Incl.some Off Shore Islands)","Rural",IF('9 All Base Data'!G1418="Inlet-not in TA","Rural",IF('9 All Base Data'!G1418="Inland Water not in Urban Area","Rural",IF('9 All Base Data'!G1418="Oceanic-in Region but not in TA","Rural",'9 All Base Data'!G1418)))))))</f>
        <v>Rural</v>
      </c>
      <c r="G1418" s="177">
        <f>IF('9 All Base Data'!I1418="..C","..C",'9 All Base Data'!I1418*Basecase_Pop_2006)</f>
        <v>222</v>
      </c>
      <c r="H1418" s="177">
        <f>IF('9 All Base Data'!J1418="..C","..C",'9 All Base Data'!J1418*Basecase_Pop_2006)</f>
        <v>180</v>
      </c>
      <c r="I1418" s="191" t="str">
        <f>IF('9 All Base Data'!L1418="..C","..C",'9 All Base Data'!L1418*Basecase_Pop_2006)</f>
        <v>..C</v>
      </c>
      <c r="J1418" s="156">
        <f>IF('9 All Base Data'!$P1418=0,0,('9 All Base Data'!$P1418*Basecase_Pop_2006)/(1+(1/(BaseCase_Mort_AllAdults_30*('9 All Base Data'!$W1418*Basecase_PM10)/10))))</f>
        <v>0.10568389547163737</v>
      </c>
      <c r="K1418" s="156">
        <f>IF('9 All Base Data'!$Q1418=0,0,('9 All Base Data'!$Q1418*Basecase_Pop_2006)/(1+(1/(BaseCase_Mort_Maori_30*('9 All Base Data'!$W1418*Basecase_PM10)/10))))</f>
        <v>0</v>
      </c>
      <c r="L1418" s="179">
        <f>133/(1+1/(BaseCase_Mort_Child_0_1*'9 All Base Data'!$AB$10/10))*IF('9 All Base Data'!$L1418="..C",0,'9 All Base Data'!L1418/'9 All Base Data'!$L$2022)</f>
        <v>0</v>
      </c>
      <c r="M1418" s="178">
        <f>IF('9 All Base Data'!$R1418="","",IF('9 All Base Data'!$R1418=0,0,('9 All Base Data'!$R1418*Basecase_Pop_2006)/(1+(1/(BaseCase_CardiacHA_All*('9 All Base Data'!$W1418*Basecase_PM10)/10)))))</f>
        <v>2.2209792770969225E-2</v>
      </c>
      <c r="N1418" s="178">
        <f>IF('9 All Base Data'!$S1418="","",IF('9 All Base Data'!$S1418=0,0,('9 All Base Data'!S1418*Basecase_Pop_2006)/(1+(1/(BaseCase_RespHA_All*('9 All Base Data'!$W1418*Basecase_PM10)/10)))))</f>
        <v>5.7984529962862651E-2</v>
      </c>
      <c r="O1418" s="178">
        <f>IF('9 All Base Data'!$T1418="","",IF('9 All Base Data'!$T1418=0,0,('9 All Base Data'!$T1418*Basecase_Pop_2006)/(1+(1/(BaseCase_RespHA_Child_1_4*('9 All Base Data'!$W1418*Basecase_PM10)/10)))))</f>
        <v>1.0459935298016287E-2</v>
      </c>
      <c r="P1418" s="179">
        <f>IF('9 All Base Data'!$U1418="","",IF('9 All Base Data'!$U1418=0,0,('9 All Base Data'!$U1418*Basecase_Pop_2006)/(1+(1/(BaseCase_RespHA_Child_5_14*('9 All Base Data'!$W1418*Basecase_PM10)/10)))))</f>
        <v>7.7838872557158328E-3</v>
      </c>
      <c r="Q1418" s="156">
        <f>IF('7 Base case Results'!$G1418="..C",0,BaseCase_RADs_All*'7 Base case Results'!$G1418*('9 All Base Data'!$V1418*Basecase_PM10)/10)</f>
        <v>63.69624000000001</v>
      </c>
      <c r="R1418" s="189">
        <f t="shared" si="220"/>
        <v>0.37623466787902898</v>
      </c>
      <c r="S1418" s="178">
        <f t="shared" si="221"/>
        <v>0</v>
      </c>
      <c r="T1418" s="179">
        <f t="shared" si="222"/>
        <v>0</v>
      </c>
      <c r="U1418" s="178">
        <f t="shared" si="223"/>
        <v>1.4103218409565457E-4</v>
      </c>
      <c r="V1418" s="178">
        <f t="shared" si="224"/>
        <v>2.6295984338158213E-4</v>
      </c>
      <c r="W1418" s="178">
        <f t="shared" si="225"/>
        <v>4.7435806576503865E-5</v>
      </c>
      <c r="X1418" s="179">
        <f t="shared" si="226"/>
        <v>3.52999287046713E-5</v>
      </c>
      <c r="Y1418" s="179">
        <f t="shared" si="227"/>
        <v>3.9491668800000004E-3</v>
      </c>
      <c r="Z1418" s="186">
        <f t="shared" si="228"/>
        <v>0.38058782678650627</v>
      </c>
      <c r="AA1418" s="156">
        <f>$J1418*'9 All Base Data'!$Y1418</f>
        <v>9.2055047017171078E-3</v>
      </c>
      <c r="AB1418" s="156">
        <f>$K1418*'9 All Base Data'!$Y1418</f>
        <v>0</v>
      </c>
      <c r="AC1418" s="178">
        <f>$L1418*'9 All Base Data'!$Y1418</f>
        <v>0</v>
      </c>
      <c r="AD1418" s="178">
        <f>IF($M1418="","",$M1418*'9 All Base Data'!$Y1418)</f>
        <v>1.9345648725844818E-3</v>
      </c>
      <c r="AE1418" s="178">
        <f>IF($N1418="","",$N1418*'9 All Base Data'!$Y1418)</f>
        <v>5.0506925470327653E-3</v>
      </c>
      <c r="AF1418" s="178">
        <f>IF($O1418="","",$O1418*'9 All Base Data'!$Y1418)</f>
        <v>9.1110365619884788E-4</v>
      </c>
      <c r="AG1418" s="178">
        <f>IF($P1418="","",$P1418*'9 All Base Data'!$Y1418)</f>
        <v>6.7800879604554406E-4</v>
      </c>
      <c r="AH1418" s="167">
        <f>$Q1418*'9 All Base Data'!$Y1418</f>
        <v>5.5482061309810744</v>
      </c>
      <c r="AI1418" s="178">
        <f>$R1418*'9 All Base Data'!$Y1418</f>
        <v>3.2771596738112897E-2</v>
      </c>
      <c r="AJ1418" s="178">
        <f>$S1418*'9 All Base Data'!$Y1418</f>
        <v>0</v>
      </c>
      <c r="AK1418" s="178">
        <f>$T1418*'9 All Base Data'!$Y1418</f>
        <v>0</v>
      </c>
      <c r="AL1418" s="178">
        <f>IF($U1418="","",$U1418*'9 All Base Data'!$Y1418)</f>
        <v>1.2284486940911459E-5</v>
      </c>
      <c r="AM1418" s="178">
        <f>IF($V1418="","",$V1418*'9 All Base Data'!$Y1418)</f>
        <v>2.2904890700793591E-5</v>
      </c>
      <c r="AN1418" s="178">
        <f>IF($W1418="","",$W1418*'9 All Base Data'!$Y1418)</f>
        <v>4.1318550808617754E-6</v>
      </c>
      <c r="AO1418" s="178">
        <f>IF($X1418="","",$X1418*'9 All Base Data'!$Y1418)</f>
        <v>3.0747698900665421E-6</v>
      </c>
      <c r="AP1418" s="178">
        <f>$Y1418*'9 All Base Data'!$Y1418</f>
        <v>3.4398878012082659E-4</v>
      </c>
      <c r="AQ1418" s="179">
        <f t="shared" si="229"/>
        <v>3.315077489587543E-2</v>
      </c>
    </row>
    <row r="1419" spans="1:43" x14ac:dyDescent="0.25">
      <c r="A1419" s="124">
        <v>584404</v>
      </c>
      <c r="B1419" s="125" t="s">
        <v>1461</v>
      </c>
      <c r="C1419" s="126" t="s">
        <v>1458</v>
      </c>
      <c r="D1419" s="101" t="s">
        <v>2117</v>
      </c>
      <c r="E1419" s="142"/>
      <c r="F1419" s="191" t="str">
        <f>IF('9 All Base Data'!G1419="Rural Centre","Rural",IF('9 All Base Data'!G1419="Rural (Incl.some Off Shore Islands)","Rural",IF('9 All Base Data'!G1419="Inlet-in TA but not in Urban Area","Rural",IF('9 All Base Data'!G1419="Rural (Incl.some Off Shore Islands)","Rural",IF('9 All Base Data'!G1419="Inlet-not in TA","Rural",IF('9 All Base Data'!G1419="Inland Water not in Urban Area","Rural",IF('9 All Base Data'!G1419="Oceanic-in Region but not in TA","Rural",'9 All Base Data'!G1419)))))))</f>
        <v>Rural</v>
      </c>
      <c r="G1419" s="177">
        <f>IF('9 All Base Data'!I1419="..C","..C",'9 All Base Data'!I1419*Basecase_Pop_2006)</f>
        <v>234</v>
      </c>
      <c r="H1419" s="177">
        <f>IF('9 All Base Data'!J1419="..C","..C",'9 All Base Data'!J1419*Basecase_Pop_2006)</f>
        <v>174</v>
      </c>
      <c r="I1419" s="191" t="str">
        <f>IF('9 All Base Data'!L1419="..C","..C",'9 All Base Data'!L1419*Basecase_Pop_2006)</f>
        <v>..C</v>
      </c>
      <c r="J1419" s="156">
        <f>IF('9 All Base Data'!$P1419=0,0,('9 All Base Data'!$P1419*Basecase_Pop_2006)/(1+(1/(BaseCase_Mort_AllAdults_30*('9 All Base Data'!$W1419*Basecase_PM10)/10))))</f>
        <v>8.8069912893031135E-2</v>
      </c>
      <c r="K1419" s="156">
        <f>IF('9 All Base Data'!$Q1419=0,0,('9 All Base Data'!$Q1419*Basecase_Pop_2006)/(1+(1/(BaseCase_Mort_Maori_30*('9 All Base Data'!$W1419*Basecase_PM10)/10))))</f>
        <v>0</v>
      </c>
      <c r="L1419" s="179">
        <f>133/(1+1/(BaseCase_Mort_Child_0_1*'9 All Base Data'!$AB$10/10))*IF('9 All Base Data'!$L1419="..C",0,'9 All Base Data'!L1419/'9 All Base Data'!$L$2022)</f>
        <v>0</v>
      </c>
      <c r="M1419" s="178">
        <f>IF('9 All Base Data'!$R1419="","",IF('9 All Base Data'!$R1419=0,0,('9 All Base Data'!$R1419*Basecase_Pop_2006)/(1+(1/(BaseCase_CardiacHA_All*('9 All Base Data'!$W1419*Basecase_PM10)/10)))))</f>
        <v>4.1246758003228558E-2</v>
      </c>
      <c r="N1419" s="178">
        <f>IF('9 All Base Data'!$S1419="","",IF('9 All Base Data'!$S1419=0,0,('9 All Base Data'!S1419*Basecase_Pop_2006)/(1+(1/(BaseCase_RespHA_All*('9 All Base Data'!$W1419*Basecase_PM10)/10)))))</f>
        <v>3.4263585887146113E-2</v>
      </c>
      <c r="O1419" s="178">
        <f>IF('9 All Base Data'!$T1419="","",IF('9 All Base Data'!$T1419=0,0,('9 All Base Data'!$T1419*Basecase_Pop_2006)/(1+(1/(BaseCase_RespHA_Child_1_4*('9 All Base Data'!$W1419*Basecase_PM10)/10)))))</f>
        <v>5.2299676490081435E-3</v>
      </c>
      <c r="P1419" s="179">
        <f>IF('9 All Base Data'!$U1419="","",IF('9 All Base Data'!$U1419=0,0,('9 All Base Data'!$U1419*Basecase_Pop_2006)/(1+(1/(BaseCase_RespHA_Child_5_14*('9 All Base Data'!$W1419*Basecase_PM10)/10)))))</f>
        <v>2.3351661767147501E-2</v>
      </c>
      <c r="Q1419" s="156">
        <f>IF('7 Base case Results'!$G1419="..C",0,BaseCase_RADs_All*'7 Base case Results'!$G1419*('9 All Base Data'!$V1419*Basecase_PM10)/10)</f>
        <v>67.139279999999999</v>
      </c>
      <c r="R1419" s="189">
        <f t="shared" si="220"/>
        <v>0.31352888989919087</v>
      </c>
      <c r="S1419" s="178">
        <f t="shared" si="221"/>
        <v>0</v>
      </c>
      <c r="T1419" s="179">
        <f t="shared" si="222"/>
        <v>0</v>
      </c>
      <c r="U1419" s="178">
        <f t="shared" si="223"/>
        <v>2.6191691332050137E-4</v>
      </c>
      <c r="V1419" s="178">
        <f t="shared" si="224"/>
        <v>1.5538536199820763E-4</v>
      </c>
      <c r="W1419" s="178">
        <f t="shared" si="225"/>
        <v>2.3717903288251933E-5</v>
      </c>
      <c r="X1419" s="179">
        <f t="shared" si="226"/>
        <v>1.0589978611401391E-4</v>
      </c>
      <c r="Y1419" s="179">
        <f t="shared" si="227"/>
        <v>4.1626353599999999E-3</v>
      </c>
      <c r="Z1419" s="186">
        <f t="shared" si="228"/>
        <v>0.31810882753450959</v>
      </c>
      <c r="AA1419" s="156">
        <f>$J1419*'9 All Base Data'!$Y1419</f>
        <v>7.6712539180975895E-3</v>
      </c>
      <c r="AB1419" s="156">
        <f>$K1419*'9 All Base Data'!$Y1419</f>
        <v>0</v>
      </c>
      <c r="AC1419" s="178">
        <f>$L1419*'9 All Base Data'!$Y1419</f>
        <v>0</v>
      </c>
      <c r="AD1419" s="178">
        <f>IF($M1419="","",$M1419*'9 All Base Data'!$Y1419)</f>
        <v>3.5927633347997514E-3</v>
      </c>
      <c r="AE1419" s="178">
        <f>IF($N1419="","",$N1419*'9 All Base Data'!$Y1419)</f>
        <v>2.984500141428452E-3</v>
      </c>
      <c r="AF1419" s="178">
        <f>IF($O1419="","",$O1419*'9 All Base Data'!$Y1419)</f>
        <v>4.5555182809942394E-4</v>
      </c>
      <c r="AG1419" s="178">
        <f>IF($P1419="","",$P1419*'9 All Base Data'!$Y1419)</f>
        <v>2.0340263881366322E-3</v>
      </c>
      <c r="AH1419" s="167">
        <f>$Q1419*'9 All Base Data'!$Y1419</f>
        <v>5.8481091650881583</v>
      </c>
      <c r="AI1419" s="178">
        <f>$R1419*'9 All Base Data'!$Y1419</f>
        <v>2.7309663948427421E-2</v>
      </c>
      <c r="AJ1419" s="178">
        <f>$S1419*'9 All Base Data'!$Y1419</f>
        <v>0</v>
      </c>
      <c r="AK1419" s="178">
        <f>$T1419*'9 All Base Data'!$Y1419</f>
        <v>0</v>
      </c>
      <c r="AL1419" s="178">
        <f>IF($U1419="","",$U1419*'9 All Base Data'!$Y1419)</f>
        <v>2.2814047175978424E-5</v>
      </c>
      <c r="AM1419" s="178">
        <f>IF($V1419="","",$V1419*'9 All Base Data'!$Y1419)</f>
        <v>1.3534708141378032E-5</v>
      </c>
      <c r="AN1419" s="178">
        <f>IF($W1419="","",$W1419*'9 All Base Data'!$Y1419)</f>
        <v>2.0659275404308877E-6</v>
      </c>
      <c r="AO1419" s="178">
        <f>IF($X1419="","",$X1419*'9 All Base Data'!$Y1419)</f>
        <v>9.2243096701996275E-6</v>
      </c>
      <c r="AP1419" s="178">
        <f>$Y1419*'9 All Base Data'!$Y1419</f>
        <v>3.6258276823546582E-4</v>
      </c>
      <c r="AQ1419" s="179">
        <f t="shared" si="229"/>
        <v>2.7708595471980242E-2</v>
      </c>
    </row>
    <row r="1420" spans="1:43" x14ac:dyDescent="0.25">
      <c r="A1420" s="124">
        <v>584405</v>
      </c>
      <c r="B1420" s="125" t="s">
        <v>1462</v>
      </c>
      <c r="C1420" s="126" t="s">
        <v>1458</v>
      </c>
      <c r="D1420" s="101" t="s">
        <v>2117</v>
      </c>
      <c r="E1420" s="142"/>
      <c r="F1420" s="191" t="str">
        <f>IF('9 All Base Data'!G1420="Rural Centre","Rural",IF('9 All Base Data'!G1420="Rural (Incl.some Off Shore Islands)","Rural",IF('9 All Base Data'!G1420="Inlet-in TA but not in Urban Area","Rural",IF('9 All Base Data'!G1420="Rural (Incl.some Off Shore Islands)","Rural",IF('9 All Base Data'!G1420="Inlet-not in TA","Rural",IF('9 All Base Data'!G1420="Inland Water not in Urban Area","Rural",IF('9 All Base Data'!G1420="Oceanic-in Region but not in TA","Rural",'9 All Base Data'!G1420)))))))</f>
        <v>Rural</v>
      </c>
      <c r="G1420" s="177">
        <f>IF('9 All Base Data'!I1420="..C","..C",'9 All Base Data'!I1420*Basecase_Pop_2006)</f>
        <v>720</v>
      </c>
      <c r="H1420" s="177">
        <f>IF('9 All Base Data'!J1420="..C","..C",'9 All Base Data'!J1420*Basecase_Pop_2006)</f>
        <v>468</v>
      </c>
      <c r="I1420" s="191">
        <f>IF('9 All Base Data'!L1420="..C","..C",'9 All Base Data'!L1420*Basecase_Pop_2006)</f>
        <v>9</v>
      </c>
      <c r="J1420" s="156">
        <f>IF('9 All Base Data'!$P1420=0,0,('9 All Base Data'!$P1420*Basecase_Pop_2006)/(1+(1/(BaseCase_Mort_AllAdults_30*('9 All Base Data'!$W1420*Basecase_PM10)/10))))</f>
        <v>8.8069912893031135E-2</v>
      </c>
      <c r="K1420" s="156">
        <f>IF('9 All Base Data'!$Q1420=0,0,('9 All Base Data'!$Q1420*Basecase_Pop_2006)/(1+(1/(BaseCase_Mort_Maori_30*('9 All Base Data'!$W1420*Basecase_PM10)/10))))</f>
        <v>0</v>
      </c>
      <c r="L1420" s="179">
        <f>133/(1+1/(BaseCase_Mort_Child_0_1*'9 All Base Data'!$AB$10/10))*IF('9 All Base Data'!$L1420="..C",0,'9 All Base Data'!L1420/'9 All Base Data'!$L$2022)</f>
        <v>1.3129000697747069E-3</v>
      </c>
      <c r="M1420" s="178">
        <f>IF('9 All Base Data'!$R1420="","",IF('9 All Base Data'!$R1420=0,0,('9 All Base Data'!$R1420*Basecase_Pop_2006)/(1+(1/(BaseCase_CardiacHA_All*('9 All Base Data'!$W1420*Basecase_PM10)/10)))))</f>
        <v>2.2209792770969225E-2</v>
      </c>
      <c r="N1420" s="178">
        <f>IF('9 All Base Data'!$S1420="","",IF('9 All Base Data'!$S1420=0,0,('9 All Base Data'!S1420*Basecase_Pop_2006)/(1+(1/(BaseCase_RespHA_All*('9 All Base Data'!$W1420*Basecase_PM10)/10)))))</f>
        <v>1.5813962717144359E-2</v>
      </c>
      <c r="O1420" s="178">
        <f>IF('9 All Base Data'!$T1420="","",IF('9 All Base Data'!$T1420=0,0,('9 All Base Data'!$T1420*Basecase_Pop_2006)/(1+(1/(BaseCase_RespHA_Child_1_4*('9 All Base Data'!$W1420*Basecase_PM10)/10)))))</f>
        <v>0</v>
      </c>
      <c r="P1420" s="179">
        <f>IF('9 All Base Data'!$U1420="","",IF('9 All Base Data'!$U1420=0,0,('9 All Base Data'!$U1420*Basecase_Pop_2006)/(1+(1/(BaseCase_RespHA_Child_5_14*('9 All Base Data'!$W1420*Basecase_PM10)/10)))))</f>
        <v>0</v>
      </c>
      <c r="Q1420" s="156">
        <f>IF('7 Base case Results'!$G1420="..C",0,BaseCase_RADs_All*'7 Base case Results'!$G1420*('9 All Base Data'!$V1420*Basecase_PM10)/10)</f>
        <v>206.58240000000001</v>
      </c>
      <c r="R1420" s="189">
        <f t="shared" si="220"/>
        <v>0.31352888989919087</v>
      </c>
      <c r="S1420" s="178">
        <f t="shared" si="221"/>
        <v>0</v>
      </c>
      <c r="T1420" s="179">
        <f t="shared" si="222"/>
        <v>4.673924248397957E-3</v>
      </c>
      <c r="U1420" s="178">
        <f t="shared" si="223"/>
        <v>1.4103218409565457E-4</v>
      </c>
      <c r="V1420" s="178">
        <f t="shared" si="224"/>
        <v>7.171632092224966E-5</v>
      </c>
      <c r="W1420" s="178">
        <f t="shared" si="225"/>
        <v>0</v>
      </c>
      <c r="X1420" s="179">
        <f t="shared" si="226"/>
        <v>0</v>
      </c>
      <c r="Y1420" s="179">
        <f t="shared" si="227"/>
        <v>1.2808108800000001E-2</v>
      </c>
      <c r="Z1420" s="186">
        <f t="shared" si="228"/>
        <v>0.33122367145260673</v>
      </c>
      <c r="AA1420" s="156">
        <f>$J1420*'9 All Base Data'!$Y1420</f>
        <v>7.6712539180975895E-3</v>
      </c>
      <c r="AB1420" s="156">
        <f>$K1420*'9 All Base Data'!$Y1420</f>
        <v>0</v>
      </c>
      <c r="AC1420" s="178">
        <f>$L1420*'9 All Base Data'!$Y1420</f>
        <v>1.1435902992844645E-4</v>
      </c>
      <c r="AD1420" s="178">
        <f>IF($M1420="","",$M1420*'9 All Base Data'!$Y1420)</f>
        <v>1.9345648725844818E-3</v>
      </c>
      <c r="AE1420" s="178">
        <f>IF($N1420="","",$N1420*'9 All Base Data'!$Y1420)</f>
        <v>1.3774616037362086E-3</v>
      </c>
      <c r="AF1420" s="178">
        <f>IF($O1420="","",$O1420*'9 All Base Data'!$Y1420)</f>
        <v>0</v>
      </c>
      <c r="AG1420" s="178">
        <f>IF($P1420="","",$P1420*'9 All Base Data'!$Y1420)</f>
        <v>0</v>
      </c>
      <c r="AH1420" s="167">
        <f>$Q1420*'9 All Base Data'!$Y1420</f>
        <v>17.994182046425102</v>
      </c>
      <c r="AI1420" s="178">
        <f>$R1420*'9 All Base Data'!$Y1420</f>
        <v>2.7309663948427421E-2</v>
      </c>
      <c r="AJ1420" s="178">
        <f>$S1420*'9 All Base Data'!$Y1420</f>
        <v>0</v>
      </c>
      <c r="AK1420" s="178">
        <f>$T1420*'9 All Base Data'!$Y1420</f>
        <v>4.071181465452694E-4</v>
      </c>
      <c r="AL1420" s="178">
        <f>IF($U1420="","",$U1420*'9 All Base Data'!$Y1420)</f>
        <v>1.2284486940911459E-5</v>
      </c>
      <c r="AM1420" s="178">
        <f>IF($V1420="","",$V1420*'9 All Base Data'!$Y1420)</f>
        <v>6.2467883729437055E-6</v>
      </c>
      <c r="AN1420" s="178">
        <f>IF($W1420="","",$W1420*'9 All Base Data'!$Y1420)</f>
        <v>0</v>
      </c>
      <c r="AO1420" s="178">
        <f>IF($X1420="","",$X1420*'9 All Base Data'!$Y1420)</f>
        <v>0</v>
      </c>
      <c r="AP1420" s="178">
        <f>$Y1420*'9 All Base Data'!$Y1420</f>
        <v>1.1156392868783564E-3</v>
      </c>
      <c r="AQ1420" s="179">
        <f t="shared" si="229"/>
        <v>2.8850952657164905E-2</v>
      </c>
    </row>
    <row r="1421" spans="1:43" x14ac:dyDescent="0.25">
      <c r="A1421" s="124">
        <v>584407</v>
      </c>
      <c r="B1421" s="125" t="s">
        <v>1463</v>
      </c>
      <c r="C1421" s="126" t="s">
        <v>1458</v>
      </c>
      <c r="D1421" s="101" t="s">
        <v>2117</v>
      </c>
      <c r="E1421" s="142"/>
      <c r="F1421" s="191" t="str">
        <f>IF('9 All Base Data'!G1421="Rural Centre","Rural",IF('9 All Base Data'!G1421="Rural (Incl.some Off Shore Islands)","Rural",IF('9 All Base Data'!G1421="Inlet-in TA but not in Urban Area","Rural",IF('9 All Base Data'!G1421="Rural (Incl.some Off Shore Islands)","Rural",IF('9 All Base Data'!G1421="Inlet-not in TA","Rural",IF('9 All Base Data'!G1421="Inland Water not in Urban Area","Rural",IF('9 All Base Data'!G1421="Oceanic-in Region but not in TA","Rural",'9 All Base Data'!G1421)))))))</f>
        <v>Rural</v>
      </c>
      <c r="G1421" s="177">
        <f>IF('9 All Base Data'!I1421="..C","..C",'9 All Base Data'!I1421*Basecase_Pop_2006)</f>
        <v>207</v>
      </c>
      <c r="H1421" s="177">
        <f>IF('9 All Base Data'!J1421="..C","..C",'9 All Base Data'!J1421*Basecase_Pop_2006)</f>
        <v>156</v>
      </c>
      <c r="I1421" s="191" t="str">
        <f>IF('9 All Base Data'!L1421="..C","..C",'9 All Base Data'!L1421*Basecase_Pop_2006)</f>
        <v>..C</v>
      </c>
      <c r="J1421" s="156">
        <f>IF('9 All Base Data'!$P1421=0,0,('9 All Base Data'!$P1421*Basecase_Pop_2006)/(1+(1/(BaseCase_Mort_AllAdults_30*('9 All Base Data'!$W1421*Basecase_PM10)/10))))</f>
        <v>7.0455930314424903E-2</v>
      </c>
      <c r="K1421" s="156">
        <f>IF('9 All Base Data'!$Q1421=0,0,('9 All Base Data'!$Q1421*Basecase_Pop_2006)/(1+(1/(BaseCase_Mort_Maori_30*('9 All Base Data'!$W1421*Basecase_PM10)/10))))</f>
        <v>0</v>
      </c>
      <c r="L1421" s="179">
        <f>133/(1+1/(BaseCase_Mort_Child_0_1*'9 All Base Data'!$AB$10/10))*IF('9 All Base Data'!$L1421="..C",0,'9 All Base Data'!L1421/'9 All Base Data'!$L$2022)</f>
        <v>0</v>
      </c>
      <c r="M1421" s="178">
        <f>IF('9 All Base Data'!$R1421="","",IF('9 All Base Data'!$R1421=0,0,('9 All Base Data'!$R1421*Basecase_Pop_2006)/(1+(1/(BaseCase_CardiacHA_All*('9 All Base Data'!$W1421*Basecase_PM10)/10)))))</f>
        <v>0</v>
      </c>
      <c r="N1421" s="178">
        <f>IF('9 All Base Data'!$S1421="","",IF('9 All Base Data'!$S1421=0,0,('9 All Base Data'!S1421*Basecase_Pop_2006)/(1+(1/(BaseCase_RespHA_All*('9 All Base Data'!$W1421*Basecase_PM10)/10)))))</f>
        <v>0</v>
      </c>
      <c r="O1421" s="178">
        <f>IF('9 All Base Data'!$T1421="","",IF('9 All Base Data'!$T1421=0,0,('9 All Base Data'!$T1421*Basecase_Pop_2006)/(1+(1/(BaseCase_RespHA_Child_1_4*('9 All Base Data'!$W1421*Basecase_PM10)/10)))))</f>
        <v>0</v>
      </c>
      <c r="P1421" s="179">
        <f>IF('9 All Base Data'!$U1421="","",IF('9 All Base Data'!$U1421=0,0,('9 All Base Data'!$U1421*Basecase_Pop_2006)/(1+(1/(BaseCase_RespHA_Child_5_14*('9 All Base Data'!$W1421*Basecase_PM10)/10)))))</f>
        <v>0</v>
      </c>
      <c r="Q1421" s="156">
        <f>IF('7 Base case Results'!$G1421="..C",0,BaseCase_RADs_All*'7 Base case Results'!$G1421*('9 All Base Data'!$V1421*Basecase_PM10)/10)</f>
        <v>59.392440000000008</v>
      </c>
      <c r="R1421" s="189">
        <f t="shared" si="220"/>
        <v>0.25082311191935264</v>
      </c>
      <c r="S1421" s="178">
        <f t="shared" si="221"/>
        <v>0</v>
      </c>
      <c r="T1421" s="179">
        <f t="shared" si="222"/>
        <v>0</v>
      </c>
      <c r="U1421" s="178">
        <f t="shared" si="223"/>
        <v>0</v>
      </c>
      <c r="V1421" s="178">
        <f t="shared" si="224"/>
        <v>0</v>
      </c>
      <c r="W1421" s="178">
        <f t="shared" si="225"/>
        <v>0</v>
      </c>
      <c r="X1421" s="179">
        <f t="shared" si="226"/>
        <v>0</v>
      </c>
      <c r="Y1421" s="179">
        <f t="shared" si="227"/>
        <v>3.6823312800000002E-3</v>
      </c>
      <c r="Z1421" s="186">
        <f t="shared" si="228"/>
        <v>0.25450544319935264</v>
      </c>
      <c r="AA1421" s="156">
        <f>$J1421*'9 All Base Data'!$Y1421</f>
        <v>6.1370031344780713E-3</v>
      </c>
      <c r="AB1421" s="156">
        <f>$K1421*'9 All Base Data'!$Y1421</f>
        <v>0</v>
      </c>
      <c r="AC1421" s="178">
        <f>$L1421*'9 All Base Data'!$Y1421</f>
        <v>0</v>
      </c>
      <c r="AD1421" s="178">
        <f>IF($M1421="","",$M1421*'9 All Base Data'!$Y1421)</f>
        <v>0</v>
      </c>
      <c r="AE1421" s="178">
        <f>IF($N1421="","",$N1421*'9 All Base Data'!$Y1421)</f>
        <v>0</v>
      </c>
      <c r="AF1421" s="178">
        <f>IF($O1421="","",$O1421*'9 All Base Data'!$Y1421)</f>
        <v>0</v>
      </c>
      <c r="AG1421" s="178">
        <f>IF($P1421="","",$P1421*'9 All Base Data'!$Y1421)</f>
        <v>0</v>
      </c>
      <c r="AH1421" s="167">
        <f>$Q1421*'9 All Base Data'!$Y1421</f>
        <v>5.1733273383472174</v>
      </c>
      <c r="AI1421" s="178">
        <f>$R1421*'9 All Base Data'!$Y1421</f>
        <v>2.1847731158741932E-2</v>
      </c>
      <c r="AJ1421" s="178">
        <f>$S1421*'9 All Base Data'!$Y1421</f>
        <v>0</v>
      </c>
      <c r="AK1421" s="178">
        <f>$T1421*'9 All Base Data'!$Y1421</f>
        <v>0</v>
      </c>
      <c r="AL1421" s="178">
        <f>IF($U1421="","",$U1421*'9 All Base Data'!$Y1421)</f>
        <v>0</v>
      </c>
      <c r="AM1421" s="178">
        <f>IF($V1421="","",$V1421*'9 All Base Data'!$Y1421)</f>
        <v>0</v>
      </c>
      <c r="AN1421" s="178">
        <f>IF($W1421="","",$W1421*'9 All Base Data'!$Y1421)</f>
        <v>0</v>
      </c>
      <c r="AO1421" s="178">
        <f>IF($X1421="","",$X1421*'9 All Base Data'!$Y1421)</f>
        <v>0</v>
      </c>
      <c r="AP1421" s="178">
        <f>$Y1421*'9 All Base Data'!$Y1421</f>
        <v>3.2074629497752744E-4</v>
      </c>
      <c r="AQ1421" s="179">
        <f t="shared" si="229"/>
        <v>2.216847745371946E-2</v>
      </c>
    </row>
    <row r="1422" spans="1:43" x14ac:dyDescent="0.25">
      <c r="A1422" s="124">
        <v>584408</v>
      </c>
      <c r="B1422" s="125" t="s">
        <v>1464</v>
      </c>
      <c r="C1422" s="126" t="s">
        <v>1458</v>
      </c>
      <c r="D1422" s="101" t="s">
        <v>2117</v>
      </c>
      <c r="E1422" s="142"/>
      <c r="F1422" s="191" t="str">
        <f>IF('9 All Base Data'!G1422="Rural Centre","Rural",IF('9 All Base Data'!G1422="Rural (Incl.some Off Shore Islands)","Rural",IF('9 All Base Data'!G1422="Inlet-in TA but not in Urban Area","Rural",IF('9 All Base Data'!G1422="Rural (Incl.some Off Shore Islands)","Rural",IF('9 All Base Data'!G1422="Inlet-not in TA","Rural",IF('9 All Base Data'!G1422="Inland Water not in Urban Area","Rural",IF('9 All Base Data'!G1422="Oceanic-in Region but not in TA","Rural",'9 All Base Data'!G1422)))))))</f>
        <v>Rural</v>
      </c>
      <c r="G1422" s="177">
        <f>IF('9 All Base Data'!I1422="..C","..C",'9 All Base Data'!I1422*Basecase_Pop_2006)</f>
        <v>186</v>
      </c>
      <c r="H1422" s="177">
        <f>IF('9 All Base Data'!J1422="..C","..C",'9 All Base Data'!J1422*Basecase_Pop_2006)</f>
        <v>135</v>
      </c>
      <c r="I1422" s="191" t="str">
        <f>IF('9 All Base Data'!L1422="..C","..C",'9 All Base Data'!L1422*Basecase_Pop_2006)</f>
        <v>..C</v>
      </c>
      <c r="J1422" s="156">
        <f>IF('9 All Base Data'!$P1422=0,0,('9 All Base Data'!$P1422*Basecase_Pop_2006)/(1+(1/(BaseCase_Mort_AllAdults_30*('9 All Base Data'!$W1422*Basecase_PM10)/10))))</f>
        <v>1.7613982578606226E-2</v>
      </c>
      <c r="K1422" s="156">
        <f>IF('9 All Base Data'!$Q1422=0,0,('9 All Base Data'!$Q1422*Basecase_Pop_2006)/(1+(1/(BaseCase_Mort_Maori_30*('9 All Base Data'!$W1422*Basecase_PM10)/10))))</f>
        <v>0</v>
      </c>
      <c r="L1422" s="179">
        <f>133/(1+1/(BaseCase_Mort_Child_0_1*'9 All Base Data'!$AB$10/10))*IF('9 All Base Data'!$L1422="..C",0,'9 All Base Data'!L1422/'9 All Base Data'!$L$2022)</f>
        <v>0</v>
      </c>
      <c r="M1422" s="178">
        <f>IF('9 All Base Data'!$R1422="","",IF('9 All Base Data'!$R1422=0,0,('9 All Base Data'!$R1422*Basecase_Pop_2006)/(1+(1/(BaseCase_CardiacHA_All*('9 All Base Data'!$W1422*Basecase_PM10)/10)))))</f>
        <v>0</v>
      </c>
      <c r="N1422" s="178">
        <f>IF('9 All Base Data'!$S1422="","",IF('9 All Base Data'!$S1422=0,0,('9 All Base Data'!S1422*Basecase_Pop_2006)/(1+(1/(BaseCase_RespHA_All*('9 All Base Data'!$W1422*Basecase_PM10)/10)))))</f>
        <v>0</v>
      </c>
      <c r="O1422" s="178">
        <f>IF('9 All Base Data'!$T1422="","",IF('9 All Base Data'!$T1422=0,0,('9 All Base Data'!$T1422*Basecase_Pop_2006)/(1+(1/(BaseCase_RespHA_Child_1_4*('9 All Base Data'!$W1422*Basecase_PM10)/10)))))</f>
        <v>0</v>
      </c>
      <c r="P1422" s="179">
        <f>IF('9 All Base Data'!$U1422="","",IF('9 All Base Data'!$U1422=0,0,('9 All Base Data'!$U1422*Basecase_Pop_2006)/(1+(1/(BaseCase_RespHA_Child_5_14*('9 All Base Data'!$W1422*Basecase_PM10)/10)))))</f>
        <v>0</v>
      </c>
      <c r="Q1422" s="156">
        <f>IF('7 Base case Results'!$G1422="..C",0,BaseCase_RADs_All*'7 Base case Results'!$G1422*('9 All Base Data'!$V1422*Basecase_PM10)/10)</f>
        <v>53.36712</v>
      </c>
      <c r="R1422" s="189">
        <f t="shared" si="220"/>
        <v>6.2705777979838159E-2</v>
      </c>
      <c r="S1422" s="178">
        <f t="shared" si="221"/>
        <v>0</v>
      </c>
      <c r="T1422" s="179">
        <f t="shared" si="222"/>
        <v>0</v>
      </c>
      <c r="U1422" s="178">
        <f t="shared" si="223"/>
        <v>0</v>
      </c>
      <c r="V1422" s="178">
        <f t="shared" si="224"/>
        <v>0</v>
      </c>
      <c r="W1422" s="178">
        <f t="shared" si="225"/>
        <v>0</v>
      </c>
      <c r="X1422" s="179">
        <f t="shared" si="226"/>
        <v>0</v>
      </c>
      <c r="Y1422" s="179">
        <f t="shared" si="227"/>
        <v>3.3087614400000003E-3</v>
      </c>
      <c r="Z1422" s="186">
        <f t="shared" si="228"/>
        <v>6.6014539419838161E-2</v>
      </c>
      <c r="AA1422" s="156">
        <f>$J1422*'9 All Base Data'!$Y1422</f>
        <v>1.5342507836195178E-3</v>
      </c>
      <c r="AB1422" s="156">
        <f>$K1422*'9 All Base Data'!$Y1422</f>
        <v>0</v>
      </c>
      <c r="AC1422" s="178">
        <f>$L1422*'9 All Base Data'!$Y1422</f>
        <v>0</v>
      </c>
      <c r="AD1422" s="178">
        <f>IF($M1422="","",$M1422*'9 All Base Data'!$Y1422)</f>
        <v>0</v>
      </c>
      <c r="AE1422" s="178">
        <f>IF($N1422="","",$N1422*'9 All Base Data'!$Y1422)</f>
        <v>0</v>
      </c>
      <c r="AF1422" s="178">
        <f>IF($O1422="","",$O1422*'9 All Base Data'!$Y1422)</f>
        <v>0</v>
      </c>
      <c r="AG1422" s="178">
        <f>IF($P1422="","",$P1422*'9 All Base Data'!$Y1422)</f>
        <v>0</v>
      </c>
      <c r="AH1422" s="167">
        <f>$Q1422*'9 All Base Data'!$Y1422</f>
        <v>4.6484970286598184</v>
      </c>
      <c r="AI1422" s="178">
        <f>$R1422*'9 All Base Data'!$Y1422</f>
        <v>5.4619327896854829E-3</v>
      </c>
      <c r="AJ1422" s="178">
        <f>$S1422*'9 All Base Data'!$Y1422</f>
        <v>0</v>
      </c>
      <c r="AK1422" s="178">
        <f>$T1422*'9 All Base Data'!$Y1422</f>
        <v>0</v>
      </c>
      <c r="AL1422" s="178">
        <f>IF($U1422="","",$U1422*'9 All Base Data'!$Y1422)</f>
        <v>0</v>
      </c>
      <c r="AM1422" s="178">
        <f>IF($V1422="","",$V1422*'9 All Base Data'!$Y1422)</f>
        <v>0</v>
      </c>
      <c r="AN1422" s="178">
        <f>IF($W1422="","",$W1422*'9 All Base Data'!$Y1422)</f>
        <v>0</v>
      </c>
      <c r="AO1422" s="178">
        <f>IF($X1422="","",$X1422*'9 All Base Data'!$Y1422)</f>
        <v>0</v>
      </c>
      <c r="AP1422" s="178">
        <f>$Y1422*'9 All Base Data'!$Y1422</f>
        <v>2.8820681577690875E-4</v>
      </c>
      <c r="AQ1422" s="179">
        <f t="shared" si="229"/>
        <v>5.7501396054623916E-3</v>
      </c>
    </row>
    <row r="1423" spans="1:43" x14ac:dyDescent="0.25">
      <c r="A1423" s="124">
        <v>584409</v>
      </c>
      <c r="B1423" s="125" t="s">
        <v>1465</v>
      </c>
      <c r="C1423" s="126" t="s">
        <v>1458</v>
      </c>
      <c r="D1423" s="101" t="s">
        <v>2117</v>
      </c>
      <c r="E1423" s="142"/>
      <c r="F1423" s="191" t="str">
        <f>IF('9 All Base Data'!G1423="Rural Centre","Rural",IF('9 All Base Data'!G1423="Rural (Incl.some Off Shore Islands)","Rural",IF('9 All Base Data'!G1423="Inlet-in TA but not in Urban Area","Rural",IF('9 All Base Data'!G1423="Rural (Incl.some Off Shore Islands)","Rural",IF('9 All Base Data'!G1423="Inlet-not in TA","Rural",IF('9 All Base Data'!G1423="Inland Water not in Urban Area","Rural",IF('9 All Base Data'!G1423="Oceanic-in Region but not in TA","Rural",'9 All Base Data'!G1423)))))))</f>
        <v>Rural</v>
      </c>
      <c r="G1423" s="177">
        <f>IF('9 All Base Data'!I1423="..C","..C",'9 All Base Data'!I1423*Basecase_Pop_2006)</f>
        <v>531</v>
      </c>
      <c r="H1423" s="177">
        <f>IF('9 All Base Data'!J1423="..C","..C",'9 All Base Data'!J1423*Basecase_Pop_2006)</f>
        <v>360</v>
      </c>
      <c r="I1423" s="191">
        <f>IF('9 All Base Data'!L1423="..C","..C",'9 All Base Data'!L1423*Basecase_Pop_2006)</f>
        <v>6</v>
      </c>
      <c r="J1423" s="156">
        <f>IF('9 All Base Data'!$P1423=0,0,('9 All Base Data'!$P1423*Basecase_Pop_2006)/(1+(1/(BaseCase_Mort_AllAdults_30*('9 All Base Data'!$W1423*Basecase_PM10)/10))))</f>
        <v>5.2841947735818684E-2</v>
      </c>
      <c r="K1423" s="156">
        <f>IF('9 All Base Data'!$Q1423=0,0,('9 All Base Data'!$Q1423*Basecase_Pop_2006)/(1+(1/(BaseCase_Mort_Maori_30*('9 All Base Data'!$W1423*Basecase_PM10)/10))))</f>
        <v>0</v>
      </c>
      <c r="L1423" s="179">
        <f>133/(1+1/(BaseCase_Mort_Child_0_1*'9 All Base Data'!$AB$10/10))*IF('9 All Base Data'!$L1423="..C",0,'9 All Base Data'!L1423/'9 All Base Data'!$L$2022)</f>
        <v>8.7526671318313796E-4</v>
      </c>
      <c r="M1423" s="178">
        <f>IF('9 All Base Data'!$R1423="","",IF('9 All Base Data'!$R1423=0,0,('9 All Base Data'!$R1423*Basecase_Pop_2006)/(1+(1/(BaseCase_CardiacHA_All*('9 All Base Data'!$W1423*Basecase_PM10)/10)))))</f>
        <v>1.9036965232259336E-2</v>
      </c>
      <c r="N1423" s="178">
        <f>IF('9 All Base Data'!$S1423="","",IF('9 All Base Data'!$S1423=0,0,('9 All Base Data'!S1423*Basecase_Pop_2006)/(1+(1/(BaseCase_RespHA_All*('9 All Base Data'!$W1423*Basecase_PM10)/10)))))</f>
        <v>2.3720944075716538E-2</v>
      </c>
      <c r="O1423" s="178">
        <f>IF('9 All Base Data'!$T1423="","",IF('9 All Base Data'!$T1423=0,0,('9 All Base Data'!$T1423*Basecase_Pop_2006)/(1+(1/(BaseCase_RespHA_Child_1_4*('9 All Base Data'!$W1423*Basecase_PM10)/10)))))</f>
        <v>1.568990294702443E-2</v>
      </c>
      <c r="P1423" s="179">
        <f>IF('9 All Base Data'!$U1423="","",IF('9 All Base Data'!$U1423=0,0,('9 All Base Data'!$U1423*Basecase_Pop_2006)/(1+(1/(BaseCase_RespHA_Child_5_14*('9 All Base Data'!$W1423*Basecase_PM10)/10)))))</f>
        <v>1.5567774511431666E-2</v>
      </c>
      <c r="Q1423" s="156">
        <f>IF('7 Base case Results'!$G1423="..C",0,BaseCase_RADs_All*'7 Base case Results'!$G1423*('9 All Base Data'!$V1423*Basecase_PM10)/10)</f>
        <v>152.35452000000004</v>
      </c>
      <c r="R1423" s="189">
        <f t="shared" si="220"/>
        <v>0.18811733393951449</v>
      </c>
      <c r="S1423" s="178">
        <f t="shared" si="221"/>
        <v>0</v>
      </c>
      <c r="T1423" s="179">
        <f t="shared" si="222"/>
        <v>3.1159494989319711E-3</v>
      </c>
      <c r="U1423" s="178">
        <f t="shared" si="223"/>
        <v>1.2088472922484678E-4</v>
      </c>
      <c r="V1423" s="178">
        <f t="shared" si="224"/>
        <v>1.075744813833745E-4</v>
      </c>
      <c r="W1423" s="178">
        <f t="shared" si="225"/>
        <v>7.1153709864755777E-5</v>
      </c>
      <c r="X1423" s="179">
        <f t="shared" si="226"/>
        <v>7.0599857409342601E-5</v>
      </c>
      <c r="Y1423" s="179">
        <f t="shared" si="227"/>
        <v>9.4459802400000022E-3</v>
      </c>
      <c r="Z1423" s="186">
        <f t="shared" si="228"/>
        <v>0.20090772288905467</v>
      </c>
      <c r="AA1423" s="156">
        <f>$J1423*'9 All Base Data'!$Y1423</f>
        <v>4.6027523508585539E-3</v>
      </c>
      <c r="AB1423" s="156">
        <f>$K1423*'9 All Base Data'!$Y1423</f>
        <v>0</v>
      </c>
      <c r="AC1423" s="178">
        <f>$L1423*'9 All Base Data'!$Y1423</f>
        <v>7.623935328563096E-5</v>
      </c>
      <c r="AD1423" s="178">
        <f>IF($M1423="","",$M1423*'9 All Base Data'!$Y1423)</f>
        <v>1.65819846221527E-3</v>
      </c>
      <c r="AE1423" s="178">
        <f>IF($N1423="","",$N1423*'9 All Base Data'!$Y1423)</f>
        <v>2.0661924056043128E-3</v>
      </c>
      <c r="AF1423" s="178">
        <f>IF($O1423="","",$O1423*'9 All Base Data'!$Y1423)</f>
        <v>1.3666554842982717E-3</v>
      </c>
      <c r="AG1423" s="178">
        <f>IF($P1423="","",$P1423*'9 All Base Data'!$Y1423)</f>
        <v>1.3560175920910881E-3</v>
      </c>
      <c r="AH1423" s="167">
        <f>$Q1423*'9 All Base Data'!$Y1423</f>
        <v>13.270709259238515</v>
      </c>
      <c r="AI1423" s="178">
        <f>$R1423*'9 All Base Data'!$Y1423</f>
        <v>1.6385798369056449E-2</v>
      </c>
      <c r="AJ1423" s="178">
        <f>$S1423*'9 All Base Data'!$Y1423</f>
        <v>0</v>
      </c>
      <c r="AK1423" s="178">
        <f>$T1423*'9 All Base Data'!$Y1423</f>
        <v>2.7141209769684623E-4</v>
      </c>
      <c r="AL1423" s="178">
        <f>IF($U1423="","",$U1423*'9 All Base Data'!$Y1423)</f>
        <v>1.0529560235066965E-5</v>
      </c>
      <c r="AM1423" s="178">
        <f>IF($V1423="","",$V1423*'9 All Base Data'!$Y1423)</f>
        <v>9.3701825594155591E-6</v>
      </c>
      <c r="AN1423" s="178">
        <f>IF($W1423="","",$W1423*'9 All Base Data'!$Y1423)</f>
        <v>6.1977826212926615E-6</v>
      </c>
      <c r="AO1423" s="178">
        <f>IF($X1423="","",$X1423*'9 All Base Data'!$Y1423)</f>
        <v>6.1495397801330842E-6</v>
      </c>
      <c r="AP1423" s="178">
        <f>$Y1423*'9 All Base Data'!$Y1423</f>
        <v>8.2278397407278792E-4</v>
      </c>
      <c r="AQ1423" s="179">
        <f t="shared" si="229"/>
        <v>1.7499894183620565E-2</v>
      </c>
    </row>
    <row r="1424" spans="1:43" x14ac:dyDescent="0.25">
      <c r="A1424" s="124">
        <v>584410</v>
      </c>
      <c r="B1424" s="125" t="s">
        <v>1466</v>
      </c>
      <c r="C1424" s="126" t="s">
        <v>1458</v>
      </c>
      <c r="D1424" s="101" t="s">
        <v>2117</v>
      </c>
      <c r="E1424" s="142"/>
      <c r="F1424" s="191" t="str">
        <f>IF('9 All Base Data'!G1424="Rural Centre","Rural",IF('9 All Base Data'!G1424="Rural (Incl.some Off Shore Islands)","Rural",IF('9 All Base Data'!G1424="Inlet-in TA but not in Urban Area","Rural",IF('9 All Base Data'!G1424="Rural (Incl.some Off Shore Islands)","Rural",IF('9 All Base Data'!G1424="Inlet-not in TA","Rural",IF('9 All Base Data'!G1424="Inland Water not in Urban Area","Rural",IF('9 All Base Data'!G1424="Oceanic-in Region but not in TA","Rural",'9 All Base Data'!G1424)))))))</f>
        <v>Rural</v>
      </c>
      <c r="G1424" s="177">
        <f>IF('9 All Base Data'!I1424="..C","..C",'9 All Base Data'!I1424*Basecase_Pop_2006)</f>
        <v>1551</v>
      </c>
      <c r="H1424" s="177">
        <f>IF('9 All Base Data'!J1424="..C","..C",'9 All Base Data'!J1424*Basecase_Pop_2006)</f>
        <v>1038</v>
      </c>
      <c r="I1424" s="191">
        <f>IF('9 All Base Data'!L1424="..C","..C",'9 All Base Data'!L1424*Basecase_Pop_2006)</f>
        <v>15</v>
      </c>
      <c r="J1424" s="156">
        <f>IF('9 All Base Data'!$P1424=0,0,('9 All Base Data'!$P1424*Basecase_Pop_2006)/(1+(1/(BaseCase_Mort_AllAdults_30*('9 All Base Data'!$W1424*Basecase_PM10)/10))))</f>
        <v>5.3012632462872647E-2</v>
      </c>
      <c r="K1424" s="156">
        <f>IF('9 All Base Data'!$Q1424=0,0,('9 All Base Data'!$Q1424*Basecase_Pop_2006)/(1+(1/(BaseCase_Mort_Maori_30*('9 All Base Data'!$W1424*Basecase_PM10)/10))))</f>
        <v>0</v>
      </c>
      <c r="L1424" s="179">
        <f>133/(1+1/(BaseCase_Mort_Child_0_1*'9 All Base Data'!$AB$10/10))*IF('9 All Base Data'!$L1424="..C",0,'9 All Base Data'!L1424/'9 All Base Data'!$L$2022)</f>
        <v>2.1881667829578449E-3</v>
      </c>
      <c r="M1424" s="178">
        <f>IF('9 All Base Data'!$R1424="","",IF('9 All Base Data'!$R1424=0,0,('9 All Base Data'!$R1424*Basecase_Pop_2006)/(1+(1/(BaseCase_CardiacHA_All*('9 All Base Data'!$W1424*Basecase_PM10)/10)))))</f>
        <v>2.7060584038168887E-2</v>
      </c>
      <c r="N1424" s="178">
        <f>IF('9 All Base Data'!$S1424="","",IF('9 All Base Data'!$S1424=0,0,('9 All Base Data'!S1424*Basecase_Pop_2006)/(1+(1/(BaseCase_RespHA_All*('9 All Base Data'!$W1424*Basecase_PM10)/10)))))</f>
        <v>4.4957845683853678E-2</v>
      </c>
      <c r="O1424" s="178">
        <f>IF('9 All Base Data'!$T1424="","",IF('9 All Base Data'!$T1424=0,0,('9 All Base Data'!$T1424*Basecase_Pop_2006)/(1+(1/(BaseCase_RespHA_Child_1_4*('9 All Base Data'!$W1424*Basecase_PM10)/10)))))</f>
        <v>3.1485154940867816E-2</v>
      </c>
      <c r="P1424" s="179">
        <f>IF('9 All Base Data'!$U1424="","",IF('9 All Base Data'!$U1424=0,0,('9 All Base Data'!$U1424*Basecase_Pop_2006)/(1+(1/(BaseCase_RespHA_Child_5_14*('9 All Base Data'!$W1424*Basecase_PM10)/10)))))</f>
        <v>0</v>
      </c>
      <c r="Q1424" s="156">
        <f>IF('7 Base case Results'!$G1424="..C",0,BaseCase_RADs_All*'7 Base case Results'!$G1424*('9 All Base Data'!$V1424*Basecase_PM10)/10)</f>
        <v>446.53082390788029</v>
      </c>
      <c r="R1424" s="189">
        <f t="shared" si="220"/>
        <v>0.18872497156782664</v>
      </c>
      <c r="S1424" s="178">
        <f t="shared" si="221"/>
        <v>0</v>
      </c>
      <c r="T1424" s="179">
        <f t="shared" si="222"/>
        <v>7.7898737473299281E-3</v>
      </c>
      <c r="U1424" s="178">
        <f t="shared" si="223"/>
        <v>1.7183470864237242E-4</v>
      </c>
      <c r="V1424" s="178">
        <f t="shared" si="224"/>
        <v>2.0388383017627644E-4</v>
      </c>
      <c r="W1424" s="178">
        <f t="shared" si="225"/>
        <v>1.4278517765683554E-4</v>
      </c>
      <c r="X1424" s="179">
        <f t="shared" si="226"/>
        <v>0</v>
      </c>
      <c r="Y1424" s="179">
        <f t="shared" si="227"/>
        <v>2.7684911082288578E-2</v>
      </c>
      <c r="Z1424" s="186">
        <f t="shared" si="228"/>
        <v>0.22457547493626379</v>
      </c>
      <c r="AA1424" s="156">
        <f>$J1424*'9 All Base Data'!$Y1424</f>
        <v>4.7821301295926525E-3</v>
      </c>
      <c r="AB1424" s="156">
        <f>$K1424*'9 All Base Data'!$Y1424</f>
        <v>0</v>
      </c>
      <c r="AC1424" s="178">
        <f>$L1424*'9 All Base Data'!$Y1424</f>
        <v>1.9738876971795463E-4</v>
      </c>
      <c r="AD1424" s="178">
        <f>IF($M1424="","",$M1424*'9 All Base Data'!$Y1424)</f>
        <v>2.4410641056908781E-3</v>
      </c>
      <c r="AE1424" s="178">
        <f>IF($N1424="","",$N1424*'9 All Base Data'!$Y1424)</f>
        <v>4.0555290016375759E-3</v>
      </c>
      <c r="AF1424" s="178">
        <f>IF($O1424="","",$O1424*'9 All Base Data'!$Y1424)</f>
        <v>2.8401930083940992E-3</v>
      </c>
      <c r="AG1424" s="178">
        <f>IF($P1424="","",$P1424*'9 All Base Data'!$Y1424)</f>
        <v>0</v>
      </c>
      <c r="AH1424" s="167">
        <f>$Q1424*'9 All Base Data'!$Y1424</f>
        <v>40.280371066221036</v>
      </c>
      <c r="AI1424" s="178">
        <f>$R1424*'9 All Base Data'!$Y1424</f>
        <v>1.7024383261349842E-2</v>
      </c>
      <c r="AJ1424" s="178">
        <f>$S1424*'9 All Base Data'!$Y1424</f>
        <v>0</v>
      </c>
      <c r="AK1424" s="178">
        <f>$T1424*'9 All Base Data'!$Y1424</f>
        <v>7.0270402019591857E-4</v>
      </c>
      <c r="AL1424" s="178">
        <f>IF($U1424="","",$U1424*'9 All Base Data'!$Y1424)</f>
        <v>1.5500757071137074E-5</v>
      </c>
      <c r="AM1424" s="178">
        <f>IF($V1424="","",$V1424*'9 All Base Data'!$Y1424)</f>
        <v>1.8391824022426408E-5</v>
      </c>
      <c r="AN1424" s="178">
        <f>IF($W1424="","",$W1424*'9 All Base Data'!$Y1424)</f>
        <v>1.2880275293067239E-5</v>
      </c>
      <c r="AO1424" s="178">
        <f>IF($X1424="","",$X1424*'9 All Base Data'!$Y1424)</f>
        <v>0</v>
      </c>
      <c r="AP1424" s="178">
        <f>$Y1424*'9 All Base Data'!$Y1424</f>
        <v>2.4973830061057042E-3</v>
      </c>
      <c r="AQ1424" s="179">
        <f t="shared" si="229"/>
        <v>2.0258362868745029E-2</v>
      </c>
    </row>
    <row r="1425" spans="1:43" x14ac:dyDescent="0.25">
      <c r="A1425" s="124">
        <v>584411</v>
      </c>
      <c r="B1425" s="125" t="s">
        <v>1467</v>
      </c>
      <c r="C1425" s="126" t="s">
        <v>1458</v>
      </c>
      <c r="D1425" s="101" t="s">
        <v>2117</v>
      </c>
      <c r="E1425" s="142"/>
      <c r="F1425" s="191" t="str">
        <f>IF('9 All Base Data'!G1425="Rural Centre","Rural",IF('9 All Base Data'!G1425="Rural (Incl.some Off Shore Islands)","Rural",IF('9 All Base Data'!G1425="Inlet-in TA but not in Urban Area","Rural",IF('9 All Base Data'!G1425="Rural (Incl.some Off Shore Islands)","Rural",IF('9 All Base Data'!G1425="Inlet-not in TA","Rural",IF('9 All Base Data'!G1425="Inland Water not in Urban Area","Rural",IF('9 All Base Data'!G1425="Oceanic-in Region but not in TA","Rural",'9 All Base Data'!G1425)))))))</f>
        <v>Rural</v>
      </c>
      <c r="G1425" s="177">
        <f>IF('9 All Base Data'!I1425="..C","..C",'9 All Base Data'!I1425*Basecase_Pop_2006)</f>
        <v>342</v>
      </c>
      <c r="H1425" s="177">
        <f>IF('9 All Base Data'!J1425="..C","..C",'9 All Base Data'!J1425*Basecase_Pop_2006)</f>
        <v>258</v>
      </c>
      <c r="I1425" s="191">
        <f>IF('9 All Base Data'!L1425="..C","..C",'9 All Base Data'!L1425*Basecase_Pop_2006)</f>
        <v>0</v>
      </c>
      <c r="J1425" s="156">
        <f>IF('9 All Base Data'!$P1425=0,0,('9 All Base Data'!$P1425*Basecase_Pop_2006)/(1+(1/(BaseCase_Mort_AllAdults_30*('9 All Base Data'!$W1425*Basecase_PM10)/10))))</f>
        <v>0.10568389547163737</v>
      </c>
      <c r="K1425" s="156">
        <f>IF('9 All Base Data'!$Q1425=0,0,('9 All Base Data'!$Q1425*Basecase_Pop_2006)/(1+(1/(BaseCase_Mort_Maori_30*('9 All Base Data'!$W1425*Basecase_PM10)/10))))</f>
        <v>0</v>
      </c>
      <c r="L1425" s="179">
        <f>133/(1+1/(BaseCase_Mort_Child_0_1*'9 All Base Data'!$AB$10/10))*IF('9 All Base Data'!$L1425="..C",0,'9 All Base Data'!L1425/'9 All Base Data'!$L$2022)</f>
        <v>0</v>
      </c>
      <c r="M1425" s="178">
        <f>IF('9 All Base Data'!$R1425="","",IF('9 All Base Data'!$R1425=0,0,('9 All Base Data'!$R1425*Basecase_Pop_2006)/(1+(1/(BaseCase_CardiacHA_All*('9 All Base Data'!$W1425*Basecase_PM10)/10)))))</f>
        <v>1.9036965232259336E-2</v>
      </c>
      <c r="N1425" s="178">
        <f>IF('9 All Base Data'!$S1425="","",IF('9 All Base Data'!$S1425=0,0,('9 All Base Data'!S1425*Basecase_Pop_2006)/(1+(1/(BaseCase_RespHA_All*('9 All Base Data'!$W1425*Basecase_PM10)/10)))))</f>
        <v>2.1085283622859146E-2</v>
      </c>
      <c r="O1425" s="178">
        <f>IF('9 All Base Data'!$T1425="","",IF('9 All Base Data'!$T1425=0,0,('9 All Base Data'!$T1425*Basecase_Pop_2006)/(1+(1/(BaseCase_RespHA_Child_1_4*('9 All Base Data'!$W1425*Basecase_PM10)/10)))))</f>
        <v>5.2299676490081435E-3</v>
      </c>
      <c r="P1425" s="179">
        <f>IF('9 All Base Data'!$U1425="","",IF('9 All Base Data'!$U1425=0,0,('9 All Base Data'!$U1425*Basecase_Pop_2006)/(1+(1/(BaseCase_RespHA_Child_5_14*('9 All Base Data'!$W1425*Basecase_PM10)/10)))))</f>
        <v>0</v>
      </c>
      <c r="Q1425" s="156">
        <f>IF('7 Base case Results'!$G1425="..C",0,BaseCase_RADs_All*'7 Base case Results'!$G1425*('9 All Base Data'!$V1425*Basecase_PM10)/10)</f>
        <v>98.126640000000009</v>
      </c>
      <c r="R1425" s="189">
        <f t="shared" si="220"/>
        <v>0.37623466787902898</v>
      </c>
      <c r="S1425" s="178">
        <f t="shared" si="221"/>
        <v>0</v>
      </c>
      <c r="T1425" s="179">
        <f t="shared" si="222"/>
        <v>0</v>
      </c>
      <c r="U1425" s="178">
        <f t="shared" si="223"/>
        <v>1.2088472922484678E-4</v>
      </c>
      <c r="V1425" s="178">
        <f t="shared" si="224"/>
        <v>9.5621761229666228E-5</v>
      </c>
      <c r="W1425" s="178">
        <f t="shared" si="225"/>
        <v>2.3717903288251933E-5</v>
      </c>
      <c r="X1425" s="179">
        <f t="shared" si="226"/>
        <v>0</v>
      </c>
      <c r="Y1425" s="179">
        <f t="shared" si="227"/>
        <v>6.0838516800000002E-3</v>
      </c>
      <c r="Z1425" s="186">
        <f t="shared" si="228"/>
        <v>0.38253502604948347</v>
      </c>
      <c r="AA1425" s="156">
        <f>$J1425*'9 All Base Data'!$Y1425</f>
        <v>9.2055047017171078E-3</v>
      </c>
      <c r="AB1425" s="156">
        <f>$K1425*'9 All Base Data'!$Y1425</f>
        <v>0</v>
      </c>
      <c r="AC1425" s="178">
        <f>$L1425*'9 All Base Data'!$Y1425</f>
        <v>0</v>
      </c>
      <c r="AD1425" s="178">
        <f>IF($M1425="","",$M1425*'9 All Base Data'!$Y1425)</f>
        <v>1.65819846221527E-3</v>
      </c>
      <c r="AE1425" s="178">
        <f>IF($N1425="","",$N1425*'9 All Base Data'!$Y1425)</f>
        <v>1.8366154716482782E-3</v>
      </c>
      <c r="AF1425" s="178">
        <f>IF($O1425="","",$O1425*'9 All Base Data'!$Y1425)</f>
        <v>4.5555182809942394E-4</v>
      </c>
      <c r="AG1425" s="178">
        <f>IF($P1425="","",$P1425*'9 All Base Data'!$Y1425)</f>
        <v>0</v>
      </c>
      <c r="AH1425" s="167">
        <f>$Q1425*'9 All Base Data'!$Y1425</f>
        <v>8.5472364720519245</v>
      </c>
      <c r="AI1425" s="178">
        <f>$R1425*'9 All Base Data'!$Y1425</f>
        <v>3.2771596738112897E-2</v>
      </c>
      <c r="AJ1425" s="178">
        <f>$S1425*'9 All Base Data'!$Y1425</f>
        <v>0</v>
      </c>
      <c r="AK1425" s="178">
        <f>$T1425*'9 All Base Data'!$Y1425</f>
        <v>0</v>
      </c>
      <c r="AL1425" s="178">
        <f>IF($U1425="","",$U1425*'9 All Base Data'!$Y1425)</f>
        <v>1.0529560235066965E-5</v>
      </c>
      <c r="AM1425" s="178">
        <f>IF($V1425="","",$V1425*'9 All Base Data'!$Y1425)</f>
        <v>8.3290511639249418E-6</v>
      </c>
      <c r="AN1425" s="178">
        <f>IF($W1425="","",$W1425*'9 All Base Data'!$Y1425)</f>
        <v>2.0659275404308877E-6</v>
      </c>
      <c r="AO1425" s="178">
        <f>IF($X1425="","",$X1425*'9 All Base Data'!$Y1425)</f>
        <v>0</v>
      </c>
      <c r="AP1425" s="178">
        <f>$Y1425*'9 All Base Data'!$Y1425</f>
        <v>5.299286612672193E-4</v>
      </c>
      <c r="AQ1425" s="179">
        <f t="shared" si="229"/>
        <v>3.3320384010779108E-2</v>
      </c>
    </row>
    <row r="1426" spans="1:43" x14ac:dyDescent="0.25">
      <c r="A1426" s="124">
        <v>584412</v>
      </c>
      <c r="B1426" s="125" t="s">
        <v>1468</v>
      </c>
      <c r="C1426" s="126" t="s">
        <v>1458</v>
      </c>
      <c r="D1426" s="101" t="s">
        <v>2117</v>
      </c>
      <c r="E1426" s="142"/>
      <c r="F1426" s="191" t="str">
        <f>IF('9 All Base Data'!G1426="Rural Centre","Rural",IF('9 All Base Data'!G1426="Rural (Incl.some Off Shore Islands)","Rural",IF('9 All Base Data'!G1426="Inlet-in TA but not in Urban Area","Rural",IF('9 All Base Data'!G1426="Rural (Incl.some Off Shore Islands)","Rural",IF('9 All Base Data'!G1426="Inlet-not in TA","Rural",IF('9 All Base Data'!G1426="Inland Water not in Urban Area","Rural",IF('9 All Base Data'!G1426="Oceanic-in Region but not in TA","Rural",'9 All Base Data'!G1426)))))))</f>
        <v>Rural</v>
      </c>
      <c r="G1426" s="177">
        <f>IF('9 All Base Data'!I1426="..C","..C",'9 All Base Data'!I1426*Basecase_Pop_2006)</f>
        <v>144</v>
      </c>
      <c r="H1426" s="177">
        <f>IF('9 All Base Data'!J1426="..C","..C",'9 All Base Data'!J1426*Basecase_Pop_2006)</f>
        <v>90</v>
      </c>
      <c r="I1426" s="191" t="str">
        <f>IF('9 All Base Data'!L1426="..C","..C",'9 All Base Data'!L1426*Basecase_Pop_2006)</f>
        <v>..C</v>
      </c>
      <c r="J1426" s="156">
        <f>IF('9 All Base Data'!$P1426=0,0,('9 All Base Data'!$P1426*Basecase_Pop_2006)/(1+(1/(BaseCase_Mort_AllAdults_30*('9 All Base Data'!$W1426*Basecase_PM10)/10))))</f>
        <v>0.10568389547163737</v>
      </c>
      <c r="K1426" s="156">
        <f>IF('9 All Base Data'!$Q1426=0,0,('9 All Base Data'!$Q1426*Basecase_Pop_2006)/(1+(1/(BaseCase_Mort_Maori_30*('9 All Base Data'!$W1426*Basecase_PM10)/10))))</f>
        <v>0</v>
      </c>
      <c r="L1426" s="179">
        <f>133/(1+1/(BaseCase_Mort_Child_0_1*'9 All Base Data'!$AB$10/10))*IF('9 All Base Data'!$L1426="..C",0,'9 All Base Data'!L1426/'9 All Base Data'!$L$2022)</f>
        <v>0</v>
      </c>
      <c r="M1426" s="178">
        <f>IF('9 All Base Data'!$R1426="","",IF('9 All Base Data'!$R1426=0,0,('9 All Base Data'!$R1426*Basecase_Pop_2006)/(1+(1/(BaseCase_CardiacHA_All*('9 All Base Data'!$W1426*Basecase_PM10)/10)))))</f>
        <v>0</v>
      </c>
      <c r="N1426" s="178">
        <f>IF('9 All Base Data'!$S1426="","",IF('9 All Base Data'!$S1426=0,0,('9 All Base Data'!S1426*Basecase_Pop_2006)/(1+(1/(BaseCase_RespHA_All*('9 All Base Data'!$W1426*Basecase_PM10)/10)))))</f>
        <v>0</v>
      </c>
      <c r="O1426" s="178">
        <f>IF('9 All Base Data'!$T1426="","",IF('9 All Base Data'!$T1426=0,0,('9 All Base Data'!$T1426*Basecase_Pop_2006)/(1+(1/(BaseCase_RespHA_Child_1_4*('9 All Base Data'!$W1426*Basecase_PM10)/10)))))</f>
        <v>0</v>
      </c>
      <c r="P1426" s="179">
        <f>IF('9 All Base Data'!$U1426="","",IF('9 All Base Data'!$U1426=0,0,('9 All Base Data'!$U1426*Basecase_Pop_2006)/(1+(1/(BaseCase_RespHA_Child_5_14*('9 All Base Data'!$W1426*Basecase_PM10)/10)))))</f>
        <v>0</v>
      </c>
      <c r="Q1426" s="156">
        <f>IF('7 Base case Results'!$G1426="..C",0,BaseCase_RADs_All*'7 Base case Results'!$G1426*('9 All Base Data'!$V1426*Basecase_PM10)/10)</f>
        <v>41.316479999999999</v>
      </c>
      <c r="R1426" s="189">
        <f t="shared" si="220"/>
        <v>0.37623466787902898</v>
      </c>
      <c r="S1426" s="178">
        <f t="shared" si="221"/>
        <v>0</v>
      </c>
      <c r="T1426" s="179">
        <f t="shared" si="222"/>
        <v>0</v>
      </c>
      <c r="U1426" s="178">
        <f t="shared" si="223"/>
        <v>0</v>
      </c>
      <c r="V1426" s="178">
        <f t="shared" si="224"/>
        <v>0</v>
      </c>
      <c r="W1426" s="178">
        <f t="shared" si="225"/>
        <v>0</v>
      </c>
      <c r="X1426" s="179">
        <f t="shared" si="226"/>
        <v>0</v>
      </c>
      <c r="Y1426" s="179">
        <f t="shared" si="227"/>
        <v>2.56162176E-3</v>
      </c>
      <c r="Z1426" s="186">
        <f t="shared" si="228"/>
        <v>0.378796289639029</v>
      </c>
      <c r="AA1426" s="156">
        <f>$J1426*'9 All Base Data'!$Y1426</f>
        <v>9.2055047017171078E-3</v>
      </c>
      <c r="AB1426" s="156">
        <f>$K1426*'9 All Base Data'!$Y1426</f>
        <v>0</v>
      </c>
      <c r="AC1426" s="178">
        <f>$L1426*'9 All Base Data'!$Y1426</f>
        <v>0</v>
      </c>
      <c r="AD1426" s="178">
        <f>IF($M1426="","",$M1426*'9 All Base Data'!$Y1426)</f>
        <v>0</v>
      </c>
      <c r="AE1426" s="178">
        <f>IF($N1426="","",$N1426*'9 All Base Data'!$Y1426)</f>
        <v>0</v>
      </c>
      <c r="AF1426" s="178">
        <f>IF($O1426="","",$O1426*'9 All Base Data'!$Y1426)</f>
        <v>0</v>
      </c>
      <c r="AG1426" s="178">
        <f>IF($P1426="","",$P1426*'9 All Base Data'!$Y1426)</f>
        <v>0</v>
      </c>
      <c r="AH1426" s="167">
        <f>$Q1426*'9 All Base Data'!$Y1426</f>
        <v>3.5988364092850205</v>
      </c>
      <c r="AI1426" s="178">
        <f>$R1426*'9 All Base Data'!$Y1426</f>
        <v>3.2771596738112897E-2</v>
      </c>
      <c r="AJ1426" s="178">
        <f>$S1426*'9 All Base Data'!$Y1426</f>
        <v>0</v>
      </c>
      <c r="AK1426" s="178">
        <f>$T1426*'9 All Base Data'!$Y1426</f>
        <v>0</v>
      </c>
      <c r="AL1426" s="178">
        <f>IF($U1426="","",$U1426*'9 All Base Data'!$Y1426)</f>
        <v>0</v>
      </c>
      <c r="AM1426" s="178">
        <f>IF($V1426="","",$V1426*'9 All Base Data'!$Y1426)</f>
        <v>0</v>
      </c>
      <c r="AN1426" s="178">
        <f>IF($W1426="","",$W1426*'9 All Base Data'!$Y1426)</f>
        <v>0</v>
      </c>
      <c r="AO1426" s="178">
        <f>IF($X1426="","",$X1426*'9 All Base Data'!$Y1426)</f>
        <v>0</v>
      </c>
      <c r="AP1426" s="178">
        <f>$Y1426*'9 All Base Data'!$Y1426</f>
        <v>2.2312785737567127E-4</v>
      </c>
      <c r="AQ1426" s="179">
        <f t="shared" si="229"/>
        <v>3.2994724595488571E-2</v>
      </c>
    </row>
    <row r="1427" spans="1:43" x14ac:dyDescent="0.25">
      <c r="A1427" s="124">
        <v>584500</v>
      </c>
      <c r="B1427" s="125" t="s">
        <v>1469</v>
      </c>
      <c r="C1427" s="126" t="s">
        <v>1458</v>
      </c>
      <c r="D1427" s="101" t="s">
        <v>2117</v>
      </c>
      <c r="E1427" s="142"/>
      <c r="F1427" s="191" t="str">
        <f>IF('9 All Base Data'!G1427="Rural Centre","Rural",IF('9 All Base Data'!G1427="Rural (Incl.some Off Shore Islands)","Rural",IF('9 All Base Data'!G1427="Inlet-in TA but not in Urban Area","Rural",IF('9 All Base Data'!G1427="Rural (Incl.some Off Shore Islands)","Rural",IF('9 All Base Data'!G1427="Inlet-not in TA","Rural",IF('9 All Base Data'!G1427="Inland Water not in Urban Area","Rural",IF('9 All Base Data'!G1427="Oceanic-in Region but not in TA","Rural",'9 All Base Data'!G1427)))))))</f>
        <v>Westport</v>
      </c>
      <c r="G1427" s="177">
        <f>IF('9 All Base Data'!I1427="..C","..C",'9 All Base Data'!I1427*Basecase_Pop_2006)</f>
        <v>4035</v>
      </c>
      <c r="H1427" s="177">
        <f>IF('9 All Base Data'!J1427="..C","..C",'9 All Base Data'!J1427*Basecase_Pop_2006)</f>
        <v>2571</v>
      </c>
      <c r="I1427" s="191">
        <f>IF('9 All Base Data'!L1427="..C","..C",'9 All Base Data'!L1427*Basecase_Pop_2006)</f>
        <v>54</v>
      </c>
      <c r="J1427" s="156">
        <f>IF('9 All Base Data'!$P1427=0,0,('9 All Base Data'!$P1427*Basecase_Pop_2006)/(1+(1/(BaseCase_Mort_AllAdults_30*('9 All Base Data'!$W1427*Basecase_PM10)/10))))</f>
        <v>3.3931875867797785E-2</v>
      </c>
      <c r="K1427" s="156">
        <f>IF('9 All Base Data'!$Q1427=0,0,('9 All Base Data'!$Q1427*Basecase_Pop_2006)/(1+(1/(BaseCase_Mort_Maori_30*('9 All Base Data'!$W1427*Basecase_PM10)/10))))</f>
        <v>0</v>
      </c>
      <c r="L1427" s="179">
        <f>133/(1+1/(BaseCase_Mort_Child_0_1*'9 All Base Data'!$AB$10/10))*IF('9 All Base Data'!$L1427="..C",0,'9 All Base Data'!L1427/'9 All Base Data'!$L$2022)</f>
        <v>7.8774004186482408E-3</v>
      </c>
      <c r="M1427" s="178">
        <f>IF('9 All Base Data'!$R1427="","",IF('9 All Base Data'!$R1427=0,0,('9 All Base Data'!$R1427*Basecase_Pop_2006)/(1+(1/(BaseCase_CardiacHA_All*('9 All Base Data'!$W1427*Basecase_PM10)/10)))))</f>
        <v>1.4238702628878237</v>
      </c>
      <c r="N1427" s="178">
        <f>IF('9 All Base Data'!$S1427="","",IF('9 All Base Data'!$S1427=0,0,('9 All Base Data'!S1427*Basecase_Pop_2006)/(1+(1/(BaseCase_RespHA_All*('9 All Base Data'!$W1427*Basecase_PM10)/10)))))</f>
        <v>1.3967392960999598</v>
      </c>
      <c r="O1427" s="178">
        <f>IF('9 All Base Data'!$T1427="","",IF('9 All Base Data'!$T1427=0,0,('9 All Base Data'!$T1427*Basecase_Pop_2006)/(1+(1/(BaseCase_RespHA_Child_1_4*('9 All Base Data'!$W1427*Basecase_PM10)/10)))))</f>
        <v>0.23001040050833904</v>
      </c>
      <c r="P1427" s="179">
        <f>IF('9 All Base Data'!$U1427="","",IF('9 All Base Data'!$U1427=0,0,('9 All Base Data'!$U1427*Basecase_Pop_2006)/(1+(1/(BaseCase_RespHA_Child_5_14*('9 All Base Data'!$W1427*Basecase_PM10)/10)))))</f>
        <v>0.2316057461719126</v>
      </c>
      <c r="Q1427" s="156">
        <f>IF('7 Base case Results'!$G1427="..C",0,BaseCase_RADs_All*'7 Base case Results'!$G1427*('9 All Base Data'!$V1427*Basecase_PM10)/10)</f>
        <v>3527.7127789845858</v>
      </c>
      <c r="R1427" s="189">
        <f t="shared" si="220"/>
        <v>0.12079747808936012</v>
      </c>
      <c r="S1427" s="178">
        <f t="shared" si="221"/>
        <v>0</v>
      </c>
      <c r="T1427" s="179">
        <f t="shared" si="222"/>
        <v>2.8043545490387737E-2</v>
      </c>
      <c r="U1427" s="178">
        <f t="shared" si="223"/>
        <v>9.0415761693376801E-3</v>
      </c>
      <c r="V1427" s="178">
        <f t="shared" si="224"/>
        <v>6.334212707813318E-3</v>
      </c>
      <c r="W1427" s="178">
        <f t="shared" si="225"/>
        <v>1.0430971663053176E-3</v>
      </c>
      <c r="X1427" s="179">
        <f t="shared" si="226"/>
        <v>1.0503320588896236E-3</v>
      </c>
      <c r="Y1427" s="179">
        <f t="shared" si="227"/>
        <v>0.21871819229704434</v>
      </c>
      <c r="Z1427" s="186">
        <f t="shared" si="228"/>
        <v>0.38293500475394315</v>
      </c>
      <c r="AA1427" s="156">
        <f>$J1427*'9 All Base Data'!$Y1427</f>
        <v>1.8683221885818658E-2</v>
      </c>
      <c r="AB1427" s="156">
        <f>$K1427*'9 All Base Data'!$Y1427</f>
        <v>0</v>
      </c>
      <c r="AC1427" s="178">
        <f>$L1427*'9 All Base Data'!$Y1427</f>
        <v>4.3373735209469785E-3</v>
      </c>
      <c r="AD1427" s="178">
        <f>IF($M1427="","",$M1427*'9 All Base Data'!$Y1427)</f>
        <v>0.78399685775694439</v>
      </c>
      <c r="AE1427" s="178">
        <f>IF($N1427="","",$N1427*'9 All Base Data'!$Y1427)</f>
        <v>0.76905828275892929</v>
      </c>
      <c r="AF1427" s="178">
        <f>IF($O1427="","",$O1427*'9 All Base Data'!$Y1427)</f>
        <v>0.12664597045816722</v>
      </c>
      <c r="AG1427" s="178">
        <f>IF($P1427="","",$P1427*'9 All Base Data'!$Y1427)</f>
        <v>0.12752438334442354</v>
      </c>
      <c r="AH1427" s="167">
        <f>$Q1427*'9 All Base Data'!$Y1427</f>
        <v>1942.3930718123468</v>
      </c>
      <c r="AI1427" s="178">
        <f>$R1427*'9 All Base Data'!$Y1427</f>
        <v>6.651226991351443E-2</v>
      </c>
      <c r="AJ1427" s="178">
        <f>$S1427*'9 All Base Data'!$Y1427</f>
        <v>0</v>
      </c>
      <c r="AK1427" s="178">
        <f>$T1427*'9 All Base Data'!$Y1427</f>
        <v>1.5441049734571242E-2</v>
      </c>
      <c r="AL1427" s="178">
        <f>IF($U1427="","",$U1427*'9 All Base Data'!$Y1427)</f>
        <v>4.978380046756597E-3</v>
      </c>
      <c r="AM1427" s="178">
        <f>IF($V1427="","",$V1427*'9 All Base Data'!$Y1427)</f>
        <v>3.4876793123117446E-3</v>
      </c>
      <c r="AN1427" s="178">
        <f>IF($W1427="","",$W1427*'9 All Base Data'!$Y1427)</f>
        <v>5.7433947602778836E-4</v>
      </c>
      <c r="AO1427" s="178">
        <f>IF($X1427="","",$X1427*'9 All Base Data'!$Y1427)</f>
        <v>5.7832307846696074E-4</v>
      </c>
      <c r="AP1427" s="178">
        <f>$Y1427*'9 All Base Data'!$Y1427</f>
        <v>0.1204283704523655</v>
      </c>
      <c r="AQ1427" s="179">
        <f t="shared" si="229"/>
        <v>0.21084774945951951</v>
      </c>
    </row>
    <row r="1428" spans="1:43" x14ac:dyDescent="0.25">
      <c r="A1428" s="124">
        <v>584600</v>
      </c>
      <c r="B1428" s="125" t="s">
        <v>1471</v>
      </c>
      <c r="C1428" s="126" t="s">
        <v>1458</v>
      </c>
      <c r="D1428" s="101" t="s">
        <v>2117</v>
      </c>
      <c r="E1428" s="142"/>
      <c r="F1428" s="191" t="str">
        <f>IF('9 All Base Data'!G1428="Rural Centre","Rural",IF('9 All Base Data'!G1428="Rural (Incl.some Off Shore Islands)","Rural",IF('9 All Base Data'!G1428="Inlet-in TA but not in Urban Area","Rural",IF('9 All Base Data'!G1428="Rural (Incl.some Off Shore Islands)","Rural",IF('9 All Base Data'!G1428="Inlet-not in TA","Rural",IF('9 All Base Data'!G1428="Inland Water not in Urban Area","Rural",IF('9 All Base Data'!G1428="Oceanic-in Region but not in TA","Rural",'9 All Base Data'!G1428)))))))</f>
        <v>Reefton</v>
      </c>
      <c r="G1428" s="177">
        <f>IF('9 All Base Data'!I1428="..C","..C",'9 All Base Data'!I1428*Basecase_Pop_2006)</f>
        <v>1026</v>
      </c>
      <c r="H1428" s="177">
        <f>IF('9 All Base Data'!J1428="..C","..C",'9 All Base Data'!J1428*Basecase_Pop_2006)</f>
        <v>678</v>
      </c>
      <c r="I1428" s="191">
        <f>IF('9 All Base Data'!L1428="..C","..C",'9 All Base Data'!L1428*Basecase_Pop_2006)</f>
        <v>9</v>
      </c>
      <c r="J1428" s="156">
        <f>IF('9 All Base Data'!$P1428=0,0,('9 All Base Data'!$P1428*Basecase_Pop_2006)/(1+(1/(BaseCase_Mort_AllAdults_30*('9 All Base Data'!$W1428*Basecase_PM10)/10))))</f>
        <v>4.6825988697560943</v>
      </c>
      <c r="K1428" s="156">
        <f>IF('9 All Base Data'!$Q1428=0,0,('9 All Base Data'!$Q1428*Basecase_Pop_2006)/(1+(1/(BaseCase_Mort_Maori_30*('9 All Base Data'!$W1428*Basecase_PM10)/10))))</f>
        <v>0.24460274113588271</v>
      </c>
      <c r="L1428" s="179">
        <f>133/(1+1/(BaseCase_Mort_Child_0_1*'9 All Base Data'!$AB$10/10))*IF('9 All Base Data'!$L1428="..C",0,'9 All Base Data'!L1428/'9 All Base Data'!$L$2022)</f>
        <v>1.3129000697747069E-3</v>
      </c>
      <c r="M1428" s="178">
        <f>IF('9 All Base Data'!$R1428="","",IF('9 All Base Data'!$R1428=0,0,('9 All Base Data'!$R1428*Basecase_Pop_2006)/(1+(1/(BaseCase_CardiacHA_All*('9 All Base Data'!$W1428*Basecase_PM10)/10)))))</f>
        <v>0.13789734527967662</v>
      </c>
      <c r="N1428" s="178">
        <f>IF('9 All Base Data'!$S1428="","",IF('9 All Base Data'!$S1428=0,0,('9 All Base Data'!S1428*Basecase_Pop_2006)/(1+(1/(BaseCase_RespHA_All*('9 All Base Data'!$W1428*Basecase_PM10)/10)))))</f>
        <v>0.18587785309315052</v>
      </c>
      <c r="O1428" s="178">
        <f>IF('9 All Base Data'!$T1428="","",IF('9 All Base Data'!$T1428=0,0,('9 All Base Data'!$T1428*Basecase_Pop_2006)/(1+(1/(BaseCase_RespHA_Child_1_4*('9 All Base Data'!$W1428*Basecase_PM10)/10)))))</f>
        <v>8.3640145639396007E-2</v>
      </c>
      <c r="P1428" s="179">
        <f>IF('9 All Base Data'!$U1428="","",IF('9 All Base Data'!$U1428=0,0,('9 All Base Data'!$U1428*Basecase_Pop_2006)/(1+(1/(BaseCase_RespHA_Child_5_14*('9 All Base Data'!$W1428*Basecase_PM10)/10)))))</f>
        <v>1.5440383078127505E-2</v>
      </c>
      <c r="Q1428" s="156">
        <f>IF('7 Base case Results'!$G1428="..C",0,BaseCase_RADs_All*'7 Base case Results'!$G1428*('9 All Base Data'!$V1428*Basecase_PM10)/10)</f>
        <v>897.00949473065305</v>
      </c>
      <c r="R1428" s="189">
        <f t="shared" si="220"/>
        <v>16.670051976331695</v>
      </c>
      <c r="S1428" s="178">
        <f t="shared" si="221"/>
        <v>0.8707857584437424</v>
      </c>
      <c r="T1428" s="179">
        <f t="shared" si="222"/>
        <v>4.673924248397957E-3</v>
      </c>
      <c r="U1428" s="178">
        <f t="shared" si="223"/>
        <v>8.7564814252594659E-4</v>
      </c>
      <c r="V1428" s="178">
        <f t="shared" si="224"/>
        <v>8.4295606377743761E-4</v>
      </c>
      <c r="W1428" s="178">
        <f t="shared" si="225"/>
        <v>3.7930806047466094E-4</v>
      </c>
      <c r="X1428" s="179">
        <f t="shared" si="226"/>
        <v>7.0022137259308237E-5</v>
      </c>
      <c r="Y1428" s="179">
        <f t="shared" si="227"/>
        <v>5.5614588673300491E-2</v>
      </c>
      <c r="Z1428" s="186">
        <f t="shared" si="228"/>
        <v>16.732059093459696</v>
      </c>
      <c r="AA1428" s="156">
        <f>$J1428*'9 All Base Data'!$Y1428</f>
        <v>2.5782846202429748</v>
      </c>
      <c r="AB1428" s="156">
        <f>$K1428*'9 All Base Data'!$Y1428</f>
        <v>0.13468065556782774</v>
      </c>
      <c r="AC1428" s="178">
        <f>$L1428*'9 All Base Data'!$Y1428</f>
        <v>7.2289558682449642E-4</v>
      </c>
      <c r="AD1428" s="178">
        <f>IF($M1428="","",$M1428*'9 All Base Data'!$Y1428)</f>
        <v>7.5927623611595968E-2</v>
      </c>
      <c r="AE1428" s="178">
        <f>IF($N1428="","",$N1428*'9 All Base Data'!$Y1428)</f>
        <v>0.1023461593025191</v>
      </c>
      <c r="AF1428" s="178">
        <f>IF($O1428="","",$O1428*'9 All Base Data'!$Y1428)</f>
        <v>4.6053080166606253E-2</v>
      </c>
      <c r="AG1428" s="178">
        <f>IF($P1428="","",$P1428*'9 All Base Data'!$Y1428)</f>
        <v>8.5016255562949013E-3</v>
      </c>
      <c r="AH1428" s="167">
        <f>$Q1428*'9 All Base Data'!$Y1428</f>
        <v>493.90217885488664</v>
      </c>
      <c r="AI1428" s="178">
        <f>$R1428*'9 All Base Data'!$Y1428</f>
        <v>9.1786932480649899</v>
      </c>
      <c r="AJ1428" s="178">
        <f>$S1428*'9 All Base Data'!$Y1428</f>
        <v>0.47946313382146677</v>
      </c>
      <c r="AK1428" s="178">
        <f>$T1428*'9 All Base Data'!$Y1428</f>
        <v>2.5735082890952074E-3</v>
      </c>
      <c r="AL1428" s="178">
        <f>IF($U1428="","",$U1428*'9 All Base Data'!$Y1428)</f>
        <v>4.8214040993363444E-4</v>
      </c>
      <c r="AM1428" s="178">
        <f>IF($V1428="","",$V1428*'9 All Base Data'!$Y1428)</f>
        <v>4.641398324369241E-4</v>
      </c>
      <c r="AN1428" s="178">
        <f>IF($W1428="","",$W1428*'9 All Base Data'!$Y1428)</f>
        <v>2.0885071855555938E-4</v>
      </c>
      <c r="AO1428" s="178">
        <f>IF($X1428="","",$X1428*'9 All Base Data'!$Y1428)</f>
        <v>3.855487189779738E-5</v>
      </c>
      <c r="AP1428" s="178">
        <f>$Y1428*'9 All Base Data'!$Y1428</f>
        <v>3.0621935089002975E-2</v>
      </c>
      <c r="AQ1428" s="179">
        <f t="shared" si="229"/>
        <v>9.2128349716854601</v>
      </c>
    </row>
    <row r="1429" spans="1:43" x14ac:dyDescent="0.25">
      <c r="A1429" s="124">
        <v>584701</v>
      </c>
      <c r="B1429" s="125" t="s">
        <v>1472</v>
      </c>
      <c r="C1429" s="126" t="s">
        <v>1458</v>
      </c>
      <c r="D1429" s="101" t="s">
        <v>2117</v>
      </c>
      <c r="E1429" s="142"/>
      <c r="F1429" s="191" t="str">
        <f>IF('9 All Base Data'!G1429="Rural Centre","Rural",IF('9 All Base Data'!G1429="Rural (Incl.some Off Shore Islands)","Rural",IF('9 All Base Data'!G1429="Inlet-in TA but not in Urban Area","Rural",IF('9 All Base Data'!G1429="Rural (Incl.some Off Shore Islands)","Rural",IF('9 All Base Data'!G1429="Inlet-not in TA","Rural",IF('9 All Base Data'!G1429="Inland Water not in Urban Area","Rural",IF('9 All Base Data'!G1429="Oceanic-in Region but not in TA","Rural",'9 All Base Data'!G1429)))))))</f>
        <v>Rural</v>
      </c>
      <c r="G1429" s="177">
        <f>IF('9 All Base Data'!I1429="..C","..C",'9 All Base Data'!I1429*Basecase_Pop_2006)</f>
        <v>324</v>
      </c>
      <c r="H1429" s="177">
        <f>IF('9 All Base Data'!J1429="..C","..C",'9 All Base Data'!J1429*Basecase_Pop_2006)</f>
        <v>222</v>
      </c>
      <c r="I1429" s="191">
        <f>IF('9 All Base Data'!L1429="..C","..C",'9 All Base Data'!L1429*Basecase_Pop_2006)</f>
        <v>6</v>
      </c>
      <c r="J1429" s="156">
        <f>IF('9 All Base Data'!$P1429=0,0,('9 All Base Data'!$P1429*Basecase_Pop_2006)/(1+(1/(BaseCase_Mort_AllAdults_30*('9 All Base Data'!$W1429*Basecase_PM10)/10))))</f>
        <v>0</v>
      </c>
      <c r="K1429" s="156">
        <f>IF('9 All Base Data'!$Q1429=0,0,('9 All Base Data'!$Q1429*Basecase_Pop_2006)/(1+(1/(BaseCase_Mort_Maori_30*('9 All Base Data'!$W1429*Basecase_PM10)/10))))</f>
        <v>0</v>
      </c>
      <c r="L1429" s="179">
        <f>133/(1+1/(BaseCase_Mort_Child_0_1*'9 All Base Data'!$AB$10/10))*IF('9 All Base Data'!$L1429="..C",0,'9 All Base Data'!L1429/'9 All Base Data'!$L$2022)</f>
        <v>8.7526671318313796E-4</v>
      </c>
      <c r="M1429" s="178">
        <f>IF('9 All Base Data'!$R1429="","",IF('9 All Base Data'!$R1429=0,0,('9 All Base Data'!$R1429*Basecase_Pop_2006)/(1+(1/(BaseCase_CardiacHA_All*('9 All Base Data'!$W1429*Basecase_PM10)/10)))))</f>
        <v>0</v>
      </c>
      <c r="N1429" s="178">
        <f>IF('9 All Base Data'!$S1429="","",IF('9 All Base Data'!$S1429=0,0,('9 All Base Data'!S1429*Basecase_Pop_2006)/(1+(1/(BaseCase_RespHA_All*('9 All Base Data'!$W1429*Basecase_PM10)/10)))))</f>
        <v>0</v>
      </c>
      <c r="O1429" s="178">
        <f>IF('9 All Base Data'!$T1429="","",IF('9 All Base Data'!$T1429=0,0,('9 All Base Data'!$T1429*Basecase_Pop_2006)/(1+(1/(BaseCase_RespHA_Child_1_4*('9 All Base Data'!$W1429*Basecase_PM10)/10)))))</f>
        <v>0</v>
      </c>
      <c r="P1429" s="179">
        <f>IF('9 All Base Data'!$U1429="","",IF('9 All Base Data'!$U1429=0,0,('9 All Base Data'!$U1429*Basecase_Pop_2006)/(1+(1/(BaseCase_RespHA_Child_5_14*('9 All Base Data'!$W1429*Basecase_PM10)/10)))))</f>
        <v>0</v>
      </c>
      <c r="Q1429" s="156">
        <f>IF('7 Base case Results'!$G1429="..C",0,BaseCase_RADs_All*'7 Base case Results'!$G1429*('9 All Base Data'!$V1429*Basecase_PM10)/10)</f>
        <v>92.962080000000014</v>
      </c>
      <c r="R1429" s="189">
        <f t="shared" si="220"/>
        <v>0</v>
      </c>
      <c r="S1429" s="178">
        <f t="shared" si="221"/>
        <v>0</v>
      </c>
      <c r="T1429" s="179">
        <f t="shared" si="222"/>
        <v>3.1159494989319711E-3</v>
      </c>
      <c r="U1429" s="178">
        <f t="shared" si="223"/>
        <v>0</v>
      </c>
      <c r="V1429" s="178">
        <f t="shared" si="224"/>
        <v>0</v>
      </c>
      <c r="W1429" s="178">
        <f t="shared" si="225"/>
        <v>0</v>
      </c>
      <c r="X1429" s="179">
        <f t="shared" si="226"/>
        <v>0</v>
      </c>
      <c r="Y1429" s="179">
        <f t="shared" si="227"/>
        <v>5.7636489600000002E-3</v>
      </c>
      <c r="Z1429" s="186">
        <f t="shared" si="228"/>
        <v>8.8795984589319712E-3</v>
      </c>
      <c r="AA1429" s="156">
        <f>$J1429*'9 All Base Data'!$Y1429</f>
        <v>0</v>
      </c>
      <c r="AB1429" s="156">
        <f>$K1429*'9 All Base Data'!$Y1429</f>
        <v>0</v>
      </c>
      <c r="AC1429" s="178">
        <f>$L1429*'9 All Base Data'!$Y1429</f>
        <v>7.623935328563096E-5</v>
      </c>
      <c r="AD1429" s="178">
        <f>IF($M1429="","",$M1429*'9 All Base Data'!$Y1429)</f>
        <v>0</v>
      </c>
      <c r="AE1429" s="178">
        <f>IF($N1429="","",$N1429*'9 All Base Data'!$Y1429)</f>
        <v>0</v>
      </c>
      <c r="AF1429" s="178">
        <f>IF($O1429="","",$O1429*'9 All Base Data'!$Y1429)</f>
        <v>0</v>
      </c>
      <c r="AG1429" s="178">
        <f>IF($P1429="","",$P1429*'9 All Base Data'!$Y1429)</f>
        <v>0</v>
      </c>
      <c r="AH1429" s="167">
        <f>$Q1429*'9 All Base Data'!$Y1429</f>
        <v>8.0973819208912978</v>
      </c>
      <c r="AI1429" s="178">
        <f>$R1429*'9 All Base Data'!$Y1429</f>
        <v>0</v>
      </c>
      <c r="AJ1429" s="178">
        <f>$S1429*'9 All Base Data'!$Y1429</f>
        <v>0</v>
      </c>
      <c r="AK1429" s="178">
        <f>$T1429*'9 All Base Data'!$Y1429</f>
        <v>2.7141209769684623E-4</v>
      </c>
      <c r="AL1429" s="178">
        <f>IF($U1429="","",$U1429*'9 All Base Data'!$Y1429)</f>
        <v>0</v>
      </c>
      <c r="AM1429" s="178">
        <f>IF($V1429="","",$V1429*'9 All Base Data'!$Y1429)</f>
        <v>0</v>
      </c>
      <c r="AN1429" s="178">
        <f>IF($W1429="","",$W1429*'9 All Base Data'!$Y1429)</f>
        <v>0</v>
      </c>
      <c r="AO1429" s="178">
        <f>IF($X1429="","",$X1429*'9 All Base Data'!$Y1429)</f>
        <v>0</v>
      </c>
      <c r="AP1429" s="178">
        <f>$Y1429*'9 All Base Data'!$Y1429</f>
        <v>5.0203767909526038E-4</v>
      </c>
      <c r="AQ1429" s="179">
        <f t="shared" si="229"/>
        <v>7.734497767921066E-4</v>
      </c>
    </row>
    <row r="1430" spans="1:43" x14ac:dyDescent="0.25">
      <c r="A1430" s="124">
        <v>584702</v>
      </c>
      <c r="B1430" s="125" t="s">
        <v>1473</v>
      </c>
      <c r="C1430" s="126" t="s">
        <v>1458</v>
      </c>
      <c r="D1430" s="101" t="s">
        <v>2117</v>
      </c>
      <c r="E1430" s="142"/>
      <c r="F1430" s="191" t="str">
        <f>IF('9 All Base Data'!G1430="Rural Centre","Rural",IF('9 All Base Data'!G1430="Rural (Incl.some Off Shore Islands)","Rural",IF('9 All Base Data'!G1430="Inlet-in TA but not in Urban Area","Rural",IF('9 All Base Data'!G1430="Rural (Incl.some Off Shore Islands)","Rural",IF('9 All Base Data'!G1430="Inlet-not in TA","Rural",IF('9 All Base Data'!G1430="Inland Water not in Urban Area","Rural",IF('9 All Base Data'!G1430="Oceanic-in Region but not in TA","Rural",'9 All Base Data'!G1430)))))))</f>
        <v>Rural</v>
      </c>
      <c r="G1430" s="177">
        <f>IF('9 All Base Data'!I1430="..C","..C",'9 All Base Data'!I1430*Basecase_Pop_2006)</f>
        <v>387</v>
      </c>
      <c r="H1430" s="177">
        <f>IF('9 All Base Data'!J1430="..C","..C",'9 All Base Data'!J1430*Basecase_Pop_2006)</f>
        <v>237</v>
      </c>
      <c r="I1430" s="191">
        <f>IF('9 All Base Data'!L1430="..C","..C",'9 All Base Data'!L1430*Basecase_Pop_2006)</f>
        <v>6</v>
      </c>
      <c r="J1430" s="156">
        <f>IF('9 All Base Data'!$P1430=0,0,('9 All Base Data'!$P1430*Basecase_Pop_2006)/(1+(1/(BaseCase_Mort_AllAdults_30*('9 All Base Data'!$W1430*Basecase_PM10)/10))))</f>
        <v>0.54603345993679309</v>
      </c>
      <c r="K1430" s="156">
        <f>IF('9 All Base Data'!$Q1430=0,0,('9 All Base Data'!$Q1430*Basecase_Pop_2006)/(1+(1/(BaseCase_Mort_Maori_30*('9 All Base Data'!$W1430*Basecase_PM10)/10))))</f>
        <v>4.5828301995284919E-2</v>
      </c>
      <c r="L1430" s="179">
        <f>133/(1+1/(BaseCase_Mort_Child_0_1*'9 All Base Data'!$AB$10/10))*IF('9 All Base Data'!$L1430="..C",0,'9 All Base Data'!L1430/'9 All Base Data'!$L$2022)</f>
        <v>8.7526671318313796E-4</v>
      </c>
      <c r="M1430" s="178">
        <f>IF('9 All Base Data'!$R1430="","",IF('9 All Base Data'!$R1430=0,0,('9 All Base Data'!$R1430*Basecase_Pop_2006)/(1+(1/(BaseCase_CardiacHA_All*('9 All Base Data'!$W1430*Basecase_PM10)/10)))))</f>
        <v>2.5382620309679114E-2</v>
      </c>
      <c r="N1430" s="178">
        <f>IF('9 All Base Data'!$S1430="","",IF('9 All Base Data'!$S1430=0,0,('9 All Base Data'!S1430*Basecase_Pop_2006)/(1+(1/(BaseCase_RespHA_All*('9 All Base Data'!$W1430*Basecase_PM10)/10)))))</f>
        <v>1.8449623170001754E-2</v>
      </c>
      <c r="O1430" s="178">
        <f>IF('9 All Base Data'!$T1430="","",IF('9 All Base Data'!$T1430=0,0,('9 All Base Data'!$T1430*Basecase_Pop_2006)/(1+(1/(BaseCase_RespHA_Child_1_4*('9 All Base Data'!$W1430*Basecase_PM10)/10)))))</f>
        <v>5.2299676490081435E-3</v>
      </c>
      <c r="P1430" s="179">
        <f>IF('9 All Base Data'!$U1430="","",IF('9 All Base Data'!$U1430=0,0,('9 All Base Data'!$U1430*Basecase_Pop_2006)/(1+(1/(BaseCase_RespHA_Child_5_14*('9 All Base Data'!$W1430*Basecase_PM10)/10)))))</f>
        <v>0</v>
      </c>
      <c r="Q1430" s="156">
        <f>IF('7 Base case Results'!$G1430="..C",0,BaseCase_RADs_All*'7 Base case Results'!$G1430*('9 All Base Data'!$V1430*Basecase_PM10)/10)</f>
        <v>111.03804</v>
      </c>
      <c r="R1430" s="189">
        <f t="shared" si="220"/>
        <v>1.9438791173749834</v>
      </c>
      <c r="S1430" s="178">
        <f t="shared" si="221"/>
        <v>0.16314875510321433</v>
      </c>
      <c r="T1430" s="179">
        <f t="shared" si="222"/>
        <v>3.1159494989319711E-3</v>
      </c>
      <c r="U1430" s="178">
        <f t="shared" si="223"/>
        <v>1.6117963896646235E-4</v>
      </c>
      <c r="V1430" s="178">
        <f t="shared" si="224"/>
        <v>8.3669041075957944E-5</v>
      </c>
      <c r="W1430" s="178">
        <f t="shared" si="225"/>
        <v>2.3717903288251933E-5</v>
      </c>
      <c r="X1430" s="179">
        <f t="shared" si="226"/>
        <v>0</v>
      </c>
      <c r="Y1430" s="179">
        <f t="shared" si="227"/>
        <v>6.88435848E-3</v>
      </c>
      <c r="Z1430" s="186">
        <f t="shared" si="228"/>
        <v>1.9541242740339577</v>
      </c>
      <c r="AA1430" s="156">
        <f>$J1430*'9 All Base Data'!$Y1430</f>
        <v>4.756177429220506E-2</v>
      </c>
      <c r="AB1430" s="156">
        <f>$K1430*'9 All Base Data'!$Y1430</f>
        <v>3.9918347786728377E-3</v>
      </c>
      <c r="AC1430" s="178">
        <f>$L1430*'9 All Base Data'!$Y1430</f>
        <v>7.623935328563096E-5</v>
      </c>
      <c r="AD1430" s="178">
        <f>IF($M1430="","",$M1430*'9 All Base Data'!$Y1430)</f>
        <v>2.2109312829536932E-3</v>
      </c>
      <c r="AE1430" s="178">
        <f>IF($N1430="","",$N1430*'9 All Base Data'!$Y1430)</f>
        <v>1.6070385376922437E-3</v>
      </c>
      <c r="AF1430" s="178">
        <f>IF($O1430="","",$O1430*'9 All Base Data'!$Y1430)</f>
        <v>4.5555182809942394E-4</v>
      </c>
      <c r="AG1430" s="178">
        <f>IF($P1430="","",$P1430*'9 All Base Data'!$Y1430)</f>
        <v>0</v>
      </c>
      <c r="AH1430" s="167">
        <f>$Q1430*'9 All Base Data'!$Y1430</f>
        <v>9.6718728499534912</v>
      </c>
      <c r="AI1430" s="178">
        <f>$R1430*'9 All Base Data'!$Y1430</f>
        <v>0.16931991648025002</v>
      </c>
      <c r="AJ1430" s="178">
        <f>$S1430*'9 All Base Data'!$Y1430</f>
        <v>1.4210931812075302E-2</v>
      </c>
      <c r="AK1430" s="178">
        <f>$T1430*'9 All Base Data'!$Y1430</f>
        <v>2.7141209769684623E-4</v>
      </c>
      <c r="AL1430" s="178">
        <f>IF($U1430="","",$U1430*'9 All Base Data'!$Y1430)</f>
        <v>1.4039413646755951E-5</v>
      </c>
      <c r="AM1430" s="178">
        <f>IF($V1430="","",$V1430*'9 All Base Data'!$Y1430)</f>
        <v>7.2879197684343236E-6</v>
      </c>
      <c r="AN1430" s="178">
        <f>IF($W1430="","",$W1430*'9 All Base Data'!$Y1430)</f>
        <v>2.0659275404308877E-6</v>
      </c>
      <c r="AO1430" s="178">
        <f>IF($X1430="","",$X1430*'9 All Base Data'!$Y1430)</f>
        <v>0</v>
      </c>
      <c r="AP1430" s="178">
        <f>$Y1430*'9 All Base Data'!$Y1430</f>
        <v>5.9965611669711655E-4</v>
      </c>
      <c r="AQ1430" s="179">
        <f t="shared" si="229"/>
        <v>0.17021231202805917</v>
      </c>
    </row>
    <row r="1431" spans="1:43" x14ac:dyDescent="0.25">
      <c r="A1431" s="124">
        <v>584703</v>
      </c>
      <c r="B1431" s="125" t="s">
        <v>1474</v>
      </c>
      <c r="C1431" s="126" t="s">
        <v>1458</v>
      </c>
      <c r="D1431" s="101" t="s">
        <v>2117</v>
      </c>
      <c r="E1431" s="142"/>
      <c r="F1431" s="191" t="str">
        <f>IF('9 All Base Data'!G1431="Rural Centre","Rural",IF('9 All Base Data'!G1431="Rural (Incl.some Off Shore Islands)","Rural",IF('9 All Base Data'!G1431="Inlet-in TA but not in Urban Area","Rural",IF('9 All Base Data'!G1431="Rural (Incl.some Off Shore Islands)","Rural",IF('9 All Base Data'!G1431="Inlet-not in TA","Rural",IF('9 All Base Data'!G1431="Inland Water not in Urban Area","Rural",IF('9 All Base Data'!G1431="Oceanic-in Region but not in TA","Rural",'9 All Base Data'!G1431)))))))</f>
        <v>Rural</v>
      </c>
      <c r="G1431" s="177">
        <f>IF('9 All Base Data'!I1431="..C","..C",'9 All Base Data'!I1431*Basecase_Pop_2006)</f>
        <v>183</v>
      </c>
      <c r="H1431" s="177">
        <f>IF('9 All Base Data'!J1431="..C","..C",'9 All Base Data'!J1431*Basecase_Pop_2006)</f>
        <v>105</v>
      </c>
      <c r="I1431" s="191" t="str">
        <f>IF('9 All Base Data'!L1431="..C","..C",'9 All Base Data'!L1431*Basecase_Pop_2006)</f>
        <v>..C</v>
      </c>
      <c r="J1431" s="156">
        <f>IF('9 All Base Data'!$P1431=0,0,('9 All Base Data'!$P1431*Basecase_Pop_2006)/(1+(1/(BaseCase_Mort_AllAdults_30*('9 All Base Data'!$W1431*Basecase_PM10)/10))))</f>
        <v>0.10568389547163737</v>
      </c>
      <c r="K1431" s="156">
        <f>IF('9 All Base Data'!$Q1431=0,0,('9 All Base Data'!$Q1431*Basecase_Pop_2006)/(1+(1/(BaseCase_Mort_Maori_30*('9 All Base Data'!$W1431*Basecase_PM10)/10))))</f>
        <v>0</v>
      </c>
      <c r="L1431" s="179">
        <f>133/(1+1/(BaseCase_Mort_Child_0_1*'9 All Base Data'!$AB$10/10))*IF('9 All Base Data'!$L1431="..C",0,'9 All Base Data'!L1431/'9 All Base Data'!$L$2022)</f>
        <v>0</v>
      </c>
      <c r="M1431" s="178">
        <f>IF('9 All Base Data'!$R1431="","",IF('9 All Base Data'!$R1431=0,0,('9 All Base Data'!$R1431*Basecase_Pop_2006)/(1+(1/(BaseCase_CardiacHA_All*('9 All Base Data'!$W1431*Basecase_PM10)/10)))))</f>
        <v>6.3456550774197784E-3</v>
      </c>
      <c r="N1431" s="178">
        <f>IF('9 All Base Data'!$S1431="","",IF('9 All Base Data'!$S1431=0,0,('9 All Base Data'!S1431*Basecase_Pop_2006)/(1+(1/(BaseCase_RespHA_All*('9 All Base Data'!$W1431*Basecase_PM10)/10)))))</f>
        <v>2.6356604528573933E-3</v>
      </c>
      <c r="O1431" s="178">
        <f>IF('9 All Base Data'!$T1431="","",IF('9 All Base Data'!$T1431=0,0,('9 All Base Data'!$T1431*Basecase_Pop_2006)/(1+(1/(BaseCase_RespHA_Child_1_4*('9 All Base Data'!$W1431*Basecase_PM10)/10)))))</f>
        <v>0</v>
      </c>
      <c r="P1431" s="179">
        <f>IF('9 All Base Data'!$U1431="","",IF('9 All Base Data'!$U1431=0,0,('9 All Base Data'!$U1431*Basecase_Pop_2006)/(1+(1/(BaseCase_RespHA_Child_5_14*('9 All Base Data'!$W1431*Basecase_PM10)/10)))))</f>
        <v>0</v>
      </c>
      <c r="Q1431" s="156">
        <f>IF('7 Base case Results'!$G1431="..C",0,BaseCase_RADs_All*'7 Base case Results'!$G1431*('9 All Base Data'!$V1431*Basecase_PM10)/10)</f>
        <v>52.506360000000008</v>
      </c>
      <c r="R1431" s="189">
        <f t="shared" si="220"/>
        <v>0.37623466787902898</v>
      </c>
      <c r="S1431" s="178">
        <f t="shared" si="221"/>
        <v>0</v>
      </c>
      <c r="T1431" s="179">
        <f t="shared" si="222"/>
        <v>0</v>
      </c>
      <c r="U1431" s="178">
        <f t="shared" si="223"/>
        <v>4.0294909741615588E-5</v>
      </c>
      <c r="V1431" s="178">
        <f t="shared" si="224"/>
        <v>1.1952720153708278E-5</v>
      </c>
      <c r="W1431" s="178">
        <f t="shared" si="225"/>
        <v>0</v>
      </c>
      <c r="X1431" s="179">
        <f t="shared" si="226"/>
        <v>0</v>
      </c>
      <c r="Y1431" s="179">
        <f t="shared" si="227"/>
        <v>3.2553943200000005E-3</v>
      </c>
      <c r="Z1431" s="186">
        <f t="shared" si="228"/>
        <v>0.37954230982892428</v>
      </c>
      <c r="AA1431" s="156">
        <f>$J1431*'9 All Base Data'!$Y1431</f>
        <v>9.2055047017171078E-3</v>
      </c>
      <c r="AB1431" s="156">
        <f>$K1431*'9 All Base Data'!$Y1431</f>
        <v>0</v>
      </c>
      <c r="AC1431" s="178">
        <f>$L1431*'9 All Base Data'!$Y1431</f>
        <v>0</v>
      </c>
      <c r="AD1431" s="178">
        <f>IF($M1431="","",$M1431*'9 All Base Data'!$Y1431)</f>
        <v>5.527328207384233E-4</v>
      </c>
      <c r="AE1431" s="178">
        <f>IF($N1431="","",$N1431*'9 All Base Data'!$Y1431)</f>
        <v>2.2957693395603477E-4</v>
      </c>
      <c r="AF1431" s="178">
        <f>IF($O1431="","",$O1431*'9 All Base Data'!$Y1431)</f>
        <v>0</v>
      </c>
      <c r="AG1431" s="178">
        <f>IF($P1431="","",$P1431*'9 All Base Data'!$Y1431)</f>
        <v>0</v>
      </c>
      <c r="AH1431" s="167">
        <f>$Q1431*'9 All Base Data'!$Y1431</f>
        <v>4.573521270133047</v>
      </c>
      <c r="AI1431" s="178">
        <f>$R1431*'9 All Base Data'!$Y1431</f>
        <v>3.2771596738112897E-2</v>
      </c>
      <c r="AJ1431" s="178">
        <f>$S1431*'9 All Base Data'!$Y1431</f>
        <v>0</v>
      </c>
      <c r="AK1431" s="178">
        <f>$T1431*'9 All Base Data'!$Y1431</f>
        <v>0</v>
      </c>
      <c r="AL1431" s="178">
        <f>IF($U1431="","",$U1431*'9 All Base Data'!$Y1431)</f>
        <v>3.5098534116889878E-6</v>
      </c>
      <c r="AM1431" s="178">
        <f>IF($V1431="","",$V1431*'9 All Base Data'!$Y1431)</f>
        <v>1.0411313954906177E-6</v>
      </c>
      <c r="AN1431" s="178">
        <f>IF($W1431="","",$W1431*'9 All Base Data'!$Y1431)</f>
        <v>0</v>
      </c>
      <c r="AO1431" s="178">
        <f>IF($X1431="","",$X1431*'9 All Base Data'!$Y1431)</f>
        <v>0</v>
      </c>
      <c r="AP1431" s="178">
        <f>$Y1431*'9 All Base Data'!$Y1431</f>
        <v>2.8355831874824893E-4</v>
      </c>
      <c r="AQ1431" s="179">
        <f t="shared" si="229"/>
        <v>3.3059706041668323E-2</v>
      </c>
    </row>
    <row r="1432" spans="1:43" x14ac:dyDescent="0.25">
      <c r="A1432" s="124">
        <v>584800</v>
      </c>
      <c r="B1432" s="125" t="s">
        <v>1475</v>
      </c>
      <c r="C1432" s="126" t="s">
        <v>1458</v>
      </c>
      <c r="D1432" s="101" t="s">
        <v>2118</v>
      </c>
      <c r="E1432" s="142"/>
      <c r="F1432" s="191" t="str">
        <f>IF('9 All Base Data'!G1432="Rural Centre","Rural",IF('9 All Base Data'!G1432="Rural (Incl.some Off Shore Islands)","Rural",IF('9 All Base Data'!G1432="Inlet-in TA but not in Urban Area","Rural",IF('9 All Base Data'!G1432="Rural (Incl.some Off Shore Islands)","Rural",IF('9 All Base Data'!G1432="Inlet-not in TA","Rural",IF('9 All Base Data'!G1432="Inland Water not in Urban Area","Rural",IF('9 All Base Data'!G1432="Oceanic-in Region but not in TA","Rural",'9 All Base Data'!G1432)))))))</f>
        <v>Greymouth</v>
      </c>
      <c r="G1432" s="177">
        <f>IF('9 All Base Data'!I1432="..C","..C",'9 All Base Data'!I1432*Basecase_Pop_2006)</f>
        <v>930</v>
      </c>
      <c r="H1432" s="177">
        <f>IF('9 All Base Data'!J1432="..C","..C",'9 All Base Data'!J1432*Basecase_Pop_2006)</f>
        <v>636</v>
      </c>
      <c r="I1432" s="191">
        <f>IF('9 All Base Data'!L1432="..C","..C",'9 All Base Data'!L1432*Basecase_Pop_2006)</f>
        <v>12</v>
      </c>
      <c r="J1432" s="156">
        <f>IF('9 All Base Data'!$P1432=0,0,('9 All Base Data'!$P1432*Basecase_Pop_2006)/(1+(1/(BaseCase_Mort_AllAdults_30*('9 All Base Data'!$W1432*Basecase_PM10)/10))))</f>
        <v>3.3931875867797785E-2</v>
      </c>
      <c r="K1432" s="156">
        <f>IF('9 All Base Data'!$Q1432=0,0,('9 All Base Data'!$Q1432*Basecase_Pop_2006)/(1+(1/(BaseCase_Mort_Maori_30*('9 All Base Data'!$W1432*Basecase_PM10)/10))))</f>
        <v>0</v>
      </c>
      <c r="L1432" s="179">
        <f>133/(1+1/(BaseCase_Mort_Child_0_1*'9 All Base Data'!$AB$10/10))*IF('9 All Base Data'!$L1432="..C",0,'9 All Base Data'!L1432/'9 All Base Data'!$L$2022)</f>
        <v>1.7505334263662759E-3</v>
      </c>
      <c r="M1432" s="178">
        <f>IF('9 All Base Data'!$R1432="","",IF('9 All Base Data'!$R1432=0,0,('9 All Base Data'!$R1432*Basecase_Pop_2006)/(1+(1/(BaseCase_CardiacHA_All*('9 All Base Data'!$W1432*Basecase_PM10)/10)))))</f>
        <v>0.11224202522764376</v>
      </c>
      <c r="N1432" s="178">
        <f>IF('9 All Base Data'!$S1432="","",IF('9 All Base Data'!$S1432=0,0,('9 All Base Data'!S1432*Basecase_Pop_2006)/(1+(1/(BaseCase_RespHA_All*('9 All Base Data'!$W1432*Basecase_PM10)/10)))))</f>
        <v>0.15932387407984333</v>
      </c>
      <c r="O1432" s="178">
        <f>IF('9 All Base Data'!$T1432="","",IF('9 All Base Data'!$T1432=0,0,('9 All Base Data'!$T1432*Basecase_Pop_2006)/(1+(1/(BaseCase_RespHA_Child_1_4*('9 All Base Data'!$W1432*Basecase_PM10)/10)))))</f>
        <v>5.2275091024622515E-2</v>
      </c>
      <c r="P1432" s="179">
        <f>IF('9 All Base Data'!$U1432="","",IF('9 All Base Data'!$U1432=0,0,('9 All Base Data'!$U1432*Basecase_Pop_2006)/(1+(1/(BaseCase_RespHA_Child_5_14*('9 All Base Data'!$W1432*Basecase_PM10)/10)))))</f>
        <v>6.1761532312510019E-2</v>
      </c>
      <c r="Q1432" s="156">
        <f>IF('7 Base case Results'!$G1432="..C",0,BaseCase_RADs_All*'7 Base case Results'!$G1432*('9 All Base Data'!$V1432*Basecase_PM10)/10)</f>
        <v>813.07878177339899</v>
      </c>
      <c r="R1432" s="189">
        <f t="shared" si="220"/>
        <v>0.12079747808936012</v>
      </c>
      <c r="S1432" s="178">
        <f t="shared" si="221"/>
        <v>0</v>
      </c>
      <c r="T1432" s="179">
        <f t="shared" si="222"/>
        <v>6.2318989978639421E-3</v>
      </c>
      <c r="U1432" s="178">
        <f t="shared" si="223"/>
        <v>7.127368601955379E-4</v>
      </c>
      <c r="V1432" s="178">
        <f t="shared" si="224"/>
        <v>7.2253376895208953E-4</v>
      </c>
      <c r="W1432" s="178">
        <f t="shared" si="225"/>
        <v>2.3706753779666312E-4</v>
      </c>
      <c r="X1432" s="179">
        <f t="shared" si="226"/>
        <v>2.8008854903723295E-4</v>
      </c>
      <c r="Y1432" s="179">
        <f t="shared" si="227"/>
        <v>5.0410884469950741E-2</v>
      </c>
      <c r="Z1432" s="186">
        <f t="shared" si="228"/>
        <v>0.17887553218632243</v>
      </c>
      <c r="AA1432" s="156">
        <f>$J1432*'9 All Base Data'!$Y1432</f>
        <v>1.8683221885818658E-2</v>
      </c>
      <c r="AB1432" s="156">
        <f>$K1432*'9 All Base Data'!$Y1432</f>
        <v>0</v>
      </c>
      <c r="AC1432" s="178">
        <f>$L1432*'9 All Base Data'!$Y1432</f>
        <v>9.6386078243266193E-4</v>
      </c>
      <c r="AD1432" s="178">
        <f>IF($M1432="","",$M1432*'9 All Base Data'!$Y1432)</f>
        <v>6.1801554102461839E-2</v>
      </c>
      <c r="AE1432" s="178">
        <f>IF($N1432="","",$N1432*'9 All Base Data'!$Y1432)</f>
        <v>8.772527940215924E-2</v>
      </c>
      <c r="AF1432" s="178">
        <f>IF($O1432="","",$O1432*'9 All Base Data'!$Y1432)</f>
        <v>2.8783175104128915E-2</v>
      </c>
      <c r="AG1432" s="178">
        <f>IF($P1432="","",$P1432*'9 All Base Data'!$Y1432)</f>
        <v>3.4006502225179605E-2</v>
      </c>
      <c r="AH1432" s="167">
        <f>$Q1432*'9 All Base Data'!$Y1432</f>
        <v>447.68910948834758</v>
      </c>
      <c r="AI1432" s="178">
        <f>$R1432*'9 All Base Data'!$Y1432</f>
        <v>6.651226991351443E-2</v>
      </c>
      <c r="AJ1432" s="178">
        <f>$S1432*'9 All Base Data'!$Y1432</f>
        <v>0</v>
      </c>
      <c r="AK1432" s="178">
        <f>$T1432*'9 All Base Data'!$Y1432</f>
        <v>3.4313443854602763E-3</v>
      </c>
      <c r="AL1432" s="178">
        <f>IF($U1432="","",$U1432*'9 All Base Data'!$Y1432)</f>
        <v>3.9243986855063269E-4</v>
      </c>
      <c r="AM1432" s="178">
        <f>IF($V1432="","",$V1432*'9 All Base Data'!$Y1432)</f>
        <v>3.9783414208879213E-4</v>
      </c>
      <c r="AN1432" s="178">
        <f>IF($W1432="","",$W1432*'9 All Base Data'!$Y1432)</f>
        <v>1.3053169909722464E-4</v>
      </c>
      <c r="AO1432" s="178">
        <f>IF($X1432="","",$X1432*'9 All Base Data'!$Y1432)</f>
        <v>1.5421948759118952E-4</v>
      </c>
      <c r="AP1432" s="178">
        <f>$Y1432*'9 All Base Data'!$Y1432</f>
        <v>2.7756724788277551E-2</v>
      </c>
      <c r="AQ1432" s="179">
        <f t="shared" si="229"/>
        <v>9.8490613097891686E-2</v>
      </c>
    </row>
    <row r="1433" spans="1:43" x14ac:dyDescent="0.25">
      <c r="A1433" s="124">
        <v>584911</v>
      </c>
      <c r="B1433" s="125" t="s">
        <v>1477</v>
      </c>
      <c r="C1433" s="126" t="s">
        <v>1458</v>
      </c>
      <c r="D1433" s="101" t="s">
        <v>2118</v>
      </c>
      <c r="E1433" s="142"/>
      <c r="F1433" s="191" t="str">
        <f>IF('9 All Base Data'!G1433="Rural Centre","Rural",IF('9 All Base Data'!G1433="Rural (Incl.some Off Shore Islands)","Rural",IF('9 All Base Data'!G1433="Inlet-in TA but not in Urban Area","Rural",IF('9 All Base Data'!G1433="Rural (Incl.some Off Shore Islands)","Rural",IF('9 All Base Data'!G1433="Inlet-not in TA","Rural",IF('9 All Base Data'!G1433="Inland Water not in Urban Area","Rural",IF('9 All Base Data'!G1433="Oceanic-in Region but not in TA","Rural",'9 All Base Data'!G1433)))))))</f>
        <v>Greymouth</v>
      </c>
      <c r="G1433" s="177">
        <f>IF('9 All Base Data'!I1433="..C","..C",'9 All Base Data'!I1433*Basecase_Pop_2006)</f>
        <v>288</v>
      </c>
      <c r="H1433" s="177">
        <f>IF('9 All Base Data'!J1433="..C","..C",'9 All Base Data'!J1433*Basecase_Pop_2006)</f>
        <v>198</v>
      </c>
      <c r="I1433" s="191">
        <f>IF('9 All Base Data'!L1433="..C","..C",'9 All Base Data'!L1433*Basecase_Pop_2006)</f>
        <v>0</v>
      </c>
      <c r="J1433" s="156">
        <f>IF('9 All Base Data'!$P1433=0,0,('9 All Base Data'!$P1433*Basecase_Pop_2006)/(1+(1/(BaseCase_Mort_AllAdults_30*('9 All Base Data'!$W1433*Basecase_PM10)/10))))</f>
        <v>0.44111438628137123</v>
      </c>
      <c r="K1433" s="156">
        <f>IF('9 All Base Data'!$Q1433=0,0,('9 All Base Data'!$Q1433*Basecase_Pop_2006)/(1+(1/(BaseCase_Mort_Maori_30*('9 All Base Data'!$W1433*Basecase_PM10)/10))))</f>
        <v>0</v>
      </c>
      <c r="L1433" s="179">
        <f>133/(1+1/(BaseCase_Mort_Child_0_1*'9 All Base Data'!$AB$10/10))*IF('9 All Base Data'!$L1433="..C",0,'9 All Base Data'!L1433/'9 All Base Data'!$L$2022)</f>
        <v>0</v>
      </c>
      <c r="M1433" s="178">
        <f>IF('9 All Base Data'!$R1433="","",IF('9 All Base Data'!$R1433=0,0,('9 All Base Data'!$R1433*Basecase_Pop_2006)/(1+(1/(BaseCase_CardiacHA_All*('9 All Base Data'!$W1433*Basecase_PM10)/10)))))</f>
        <v>1.282766002601643E-2</v>
      </c>
      <c r="N1433" s="178">
        <f>IF('9 All Base Data'!$S1433="","",IF('9 All Base Data'!$S1433=0,0,('9 All Base Data'!S1433*Basecase_Pop_2006)/(1+(1/(BaseCase_RespHA_All*('9 All Base Data'!$W1433*Basecase_PM10)/10)))))</f>
        <v>5.8418753829275881E-2</v>
      </c>
      <c r="O1433" s="178">
        <f>IF('9 All Base Data'!$T1433="","",IF('9 All Base Data'!$T1433=0,0,('9 All Base Data'!$T1433*Basecase_Pop_2006)/(1+(1/(BaseCase_RespHA_Child_1_4*('9 All Base Data'!$W1433*Basecase_PM10)/10)))))</f>
        <v>2.0910036409849002E-2</v>
      </c>
      <c r="P1433" s="179">
        <f>IF('9 All Base Data'!$U1433="","",IF('9 All Base Data'!$U1433=0,0,('9 All Base Data'!$U1433*Basecase_Pop_2006)/(1+(1/(BaseCase_RespHA_Child_5_14*('9 All Base Data'!$W1433*Basecase_PM10)/10)))))</f>
        <v>0</v>
      </c>
      <c r="Q1433" s="156">
        <f>IF('7 Base case Results'!$G1433="..C",0,BaseCase_RADs_All*'7 Base case Results'!$G1433*('9 All Base Data'!$V1433*Basecase_PM10)/10)</f>
        <v>251.79213887176223</v>
      </c>
      <c r="R1433" s="189">
        <f t="shared" si="220"/>
        <v>1.5703672151616817</v>
      </c>
      <c r="S1433" s="178">
        <f t="shared" si="221"/>
        <v>0</v>
      </c>
      <c r="T1433" s="179">
        <f t="shared" si="222"/>
        <v>0</v>
      </c>
      <c r="U1433" s="178">
        <f t="shared" si="223"/>
        <v>8.1455641165204329E-5</v>
      </c>
      <c r="V1433" s="178">
        <f t="shared" si="224"/>
        <v>2.6492904861576615E-4</v>
      </c>
      <c r="W1433" s="178">
        <f t="shared" si="225"/>
        <v>9.4827015118665236E-5</v>
      </c>
      <c r="X1433" s="179">
        <f t="shared" si="226"/>
        <v>0</v>
      </c>
      <c r="Y1433" s="179">
        <f t="shared" si="227"/>
        <v>1.5611112610049258E-2</v>
      </c>
      <c r="Z1433" s="186">
        <f t="shared" si="228"/>
        <v>1.5863247124615121</v>
      </c>
      <c r="AA1433" s="156">
        <f>$J1433*'9 All Base Data'!$Y1433</f>
        <v>0.24288188451564258</v>
      </c>
      <c r="AB1433" s="156">
        <f>$K1433*'9 All Base Data'!$Y1433</f>
        <v>0</v>
      </c>
      <c r="AC1433" s="178">
        <f>$L1433*'9 All Base Data'!$Y1433</f>
        <v>0</v>
      </c>
      <c r="AD1433" s="178">
        <f>IF($M1433="","",$M1433*'9 All Base Data'!$Y1433)</f>
        <v>7.063034754567067E-3</v>
      </c>
      <c r="AE1433" s="178">
        <f>IF($N1433="","",$N1433*'9 All Base Data'!$Y1433)</f>
        <v>3.2165935780791716E-2</v>
      </c>
      <c r="AF1433" s="178">
        <f>IF($O1433="","",$O1433*'9 All Base Data'!$Y1433)</f>
        <v>1.1513270041651563E-2</v>
      </c>
      <c r="AG1433" s="178">
        <f>IF($P1433="","",$P1433*'9 All Base Data'!$Y1433)</f>
        <v>0</v>
      </c>
      <c r="AH1433" s="167">
        <f>$Q1433*'9 All Base Data'!$Y1433</f>
        <v>138.63920809961729</v>
      </c>
      <c r="AI1433" s="178">
        <f>$R1433*'9 All Base Data'!$Y1433</f>
        <v>0.86465950887568765</v>
      </c>
      <c r="AJ1433" s="178">
        <f>$S1433*'9 All Base Data'!$Y1433</f>
        <v>0</v>
      </c>
      <c r="AK1433" s="178">
        <f>$T1433*'9 All Base Data'!$Y1433</f>
        <v>0</v>
      </c>
      <c r="AL1433" s="178">
        <f>IF($U1433="","",$U1433*'9 All Base Data'!$Y1433)</f>
        <v>4.4850270691500877E-5</v>
      </c>
      <c r="AM1433" s="178">
        <f>IF($V1433="","",$V1433*'9 All Base Data'!$Y1433)</f>
        <v>1.4587251876589045E-4</v>
      </c>
      <c r="AN1433" s="178">
        <f>IF($W1433="","",$W1433*'9 All Base Data'!$Y1433)</f>
        <v>5.2212679638889845E-5</v>
      </c>
      <c r="AO1433" s="178">
        <f>IF($X1433="","",$X1433*'9 All Base Data'!$Y1433)</f>
        <v>0</v>
      </c>
      <c r="AP1433" s="178">
        <f>$Y1433*'9 All Base Data'!$Y1433</f>
        <v>8.5956309021762711E-3</v>
      </c>
      <c r="AQ1433" s="179">
        <f t="shared" si="229"/>
        <v>0.87344586256732126</v>
      </c>
    </row>
    <row r="1434" spans="1:43" x14ac:dyDescent="0.25">
      <c r="A1434" s="124">
        <v>584912</v>
      </c>
      <c r="B1434" s="125" t="s">
        <v>1478</v>
      </c>
      <c r="C1434" s="126" t="s">
        <v>1458</v>
      </c>
      <c r="D1434" s="101" t="s">
        <v>2118</v>
      </c>
      <c r="E1434" s="142"/>
      <c r="F1434" s="191" t="str">
        <f>IF('9 All Base Data'!G1434="Rural Centre","Rural",IF('9 All Base Data'!G1434="Rural (Incl.some Off Shore Islands)","Rural",IF('9 All Base Data'!G1434="Inlet-in TA but not in Urban Area","Rural",IF('9 All Base Data'!G1434="Rural (Incl.some Off Shore Islands)","Rural",IF('9 All Base Data'!G1434="Inlet-not in TA","Rural",IF('9 All Base Data'!G1434="Inland Water not in Urban Area","Rural",IF('9 All Base Data'!G1434="Oceanic-in Region but not in TA","Rural",'9 All Base Data'!G1434)))))))</f>
        <v>Greymouth</v>
      </c>
      <c r="G1434" s="177">
        <f>IF('9 All Base Data'!I1434="..C","..C",'9 All Base Data'!I1434*Basecase_Pop_2006)</f>
        <v>1197</v>
      </c>
      <c r="H1434" s="177">
        <f>IF('9 All Base Data'!J1434="..C","..C",'9 All Base Data'!J1434*Basecase_Pop_2006)</f>
        <v>801</v>
      </c>
      <c r="I1434" s="191">
        <f>IF('9 All Base Data'!L1434="..C","..C",'9 All Base Data'!L1434*Basecase_Pop_2006)</f>
        <v>6</v>
      </c>
      <c r="J1434" s="156">
        <f>IF('9 All Base Data'!$P1434=0,0,('9 All Base Data'!$P1434*Basecase_Pop_2006)/(1+(1/(BaseCase_Mort_AllAdults_30*('9 All Base Data'!$W1434*Basecase_PM10)/10))))</f>
        <v>0.13586802352186378</v>
      </c>
      <c r="K1434" s="156">
        <f>IF('9 All Base Data'!$Q1434=0,0,('9 All Base Data'!$Q1434*Basecase_Pop_2006)/(1+(1/(BaseCase_Mort_Maori_30*('9 All Base Data'!$W1434*Basecase_PM10)/10))))</f>
        <v>0</v>
      </c>
      <c r="L1434" s="179">
        <f>133/(1+1/(BaseCase_Mort_Child_0_1*'9 All Base Data'!$AB$10/10))*IF('9 All Base Data'!$L1434="..C",0,'9 All Base Data'!L1434/'9 All Base Data'!$L$2022)</f>
        <v>8.7526671318313796E-4</v>
      </c>
      <c r="M1434" s="178">
        <f>IF('9 All Base Data'!$R1434="","",IF('9 All Base Data'!$R1434=0,0,('9 All Base Data'!$R1434*Basecase_Pop_2006)/(1+(1/(BaseCase_CardiacHA_All*('9 All Base Data'!$W1434*Basecase_PM10)/10)))))</f>
        <v>8.9896135421940845E-2</v>
      </c>
      <c r="N1434" s="178">
        <f>IF('9 All Base Data'!$S1434="","",IF('9 All Base Data'!$S1434=0,0,('9 All Base Data'!S1434*Basecase_Pop_2006)/(1+(1/(BaseCase_RespHA_All*('9 All Base Data'!$W1434*Basecase_PM10)/10)))))</f>
        <v>9.5702765894713382E-2</v>
      </c>
      <c r="O1434" s="178">
        <f>IF('9 All Base Data'!$T1434="","",IF('9 All Base Data'!$T1434=0,0,('9 All Base Data'!$T1434*Basecase_Pop_2006)/(1+(1/(BaseCase_RespHA_Child_1_4*('9 All Base Data'!$W1434*Basecase_PM10)/10)))))</f>
        <v>4.1866768364611506E-2</v>
      </c>
      <c r="P1434" s="179">
        <f>IF('9 All Base Data'!$U1434="","",IF('9 All Base Data'!$U1434=0,0,('9 All Base Data'!$U1434*Basecase_Pop_2006)/(1+(1/(BaseCase_RespHA_Child_5_14*('9 All Base Data'!$W1434*Basecase_PM10)/10)))))</f>
        <v>4.6372071125045607E-2</v>
      </c>
      <c r="Q1434" s="156">
        <f>IF('7 Base case Results'!$G1434="..C",0,BaseCase_RADs_All*'7 Base case Results'!$G1434*('9 All Base Data'!$V1434*Basecase_PM10)/10)</f>
        <v>1047.7174736681238</v>
      </c>
      <c r="R1434" s="189">
        <f t="shared" si="220"/>
        <v>0.48369016373783508</v>
      </c>
      <c r="S1434" s="178">
        <f t="shared" si="221"/>
        <v>0</v>
      </c>
      <c r="T1434" s="179">
        <f t="shared" si="222"/>
        <v>3.1159494989319711E-3</v>
      </c>
      <c r="U1434" s="178">
        <f t="shared" si="223"/>
        <v>5.7084045992932442E-4</v>
      </c>
      <c r="V1434" s="178">
        <f t="shared" si="224"/>
        <v>4.3401204333252518E-4</v>
      </c>
      <c r="W1434" s="178">
        <f t="shared" si="225"/>
        <v>1.8986579453351317E-4</v>
      </c>
      <c r="X1434" s="179">
        <f t="shared" si="226"/>
        <v>2.1029734255208183E-4</v>
      </c>
      <c r="Y1434" s="179">
        <f t="shared" si="227"/>
        <v>6.4958483367423686E-2</v>
      </c>
      <c r="Z1434" s="186">
        <f t="shared" si="228"/>
        <v>0.55276944910745263</v>
      </c>
      <c r="AA1434" s="156">
        <f>$J1434*'9 All Base Data'!$Y1434</f>
        <v>7.4880564344780687E-2</v>
      </c>
      <c r="AB1434" s="156">
        <f>$K1434*'9 All Base Data'!$Y1434</f>
        <v>0</v>
      </c>
      <c r="AC1434" s="178">
        <f>$L1434*'9 All Base Data'!$Y1434</f>
        <v>4.8238329914917724E-4</v>
      </c>
      <c r="AD1434" s="178">
        <f>IF($M1434="","",$M1434*'9 All Base Data'!$Y1434)</f>
        <v>4.9544206048795114E-2</v>
      </c>
      <c r="AE1434" s="178">
        <f>IF($N1434="","",$N1434*'9 All Base Data'!$Y1434)</f>
        <v>5.2744398084214245E-2</v>
      </c>
      <c r="AF1434" s="178">
        <f>IF($O1434="","",$O1434*'9 All Base Data'!$Y1434)</f>
        <v>2.3073915121241441E-2</v>
      </c>
      <c r="AG1434" s="178">
        <f>IF($P1434="","",$P1434*'9 All Base Data'!$Y1434)</f>
        <v>2.5556910048970819E-2</v>
      </c>
      <c r="AH1434" s="167">
        <f>$Q1434*'9 All Base Data'!$Y1434</f>
        <v>577.42560514639638</v>
      </c>
      <c r="AI1434" s="178">
        <f>$R1434*'9 All Base Data'!$Y1434</f>
        <v>0.26657480906741926</v>
      </c>
      <c r="AJ1434" s="178">
        <f>$S1434*'9 All Base Data'!$Y1434</f>
        <v>0</v>
      </c>
      <c r="AK1434" s="178">
        <f>$T1434*'9 All Base Data'!$Y1434</f>
        <v>1.717284544971071E-3</v>
      </c>
      <c r="AL1434" s="178">
        <f>IF($U1434="","",$U1434*'9 All Base Data'!$Y1434)</f>
        <v>3.1460570840984898E-4</v>
      </c>
      <c r="AM1434" s="178">
        <f>IF($V1434="","",$V1434*'9 All Base Data'!$Y1434)</f>
        <v>2.391958453119116E-4</v>
      </c>
      <c r="AN1434" s="178">
        <f>IF($W1434="","",$W1434*'9 All Base Data'!$Y1434)</f>
        <v>1.0464020507482993E-4</v>
      </c>
      <c r="AO1434" s="178">
        <f>IF($X1434="","",$X1434*'9 All Base Data'!$Y1434)</f>
        <v>1.1590058707208268E-4</v>
      </c>
      <c r="AP1434" s="178">
        <f>$Y1434*'9 All Base Data'!$Y1434</f>
        <v>3.5800387519076583E-2</v>
      </c>
      <c r="AQ1434" s="179">
        <f t="shared" si="229"/>
        <v>0.30464628268518867</v>
      </c>
    </row>
    <row r="1435" spans="1:43" x14ac:dyDescent="0.25">
      <c r="A1435" s="124">
        <v>584922</v>
      </c>
      <c r="B1435" s="125" t="s">
        <v>1479</v>
      </c>
      <c r="C1435" s="126" t="s">
        <v>1458</v>
      </c>
      <c r="D1435" s="101" t="s">
        <v>2118</v>
      </c>
      <c r="E1435" s="142"/>
      <c r="F1435" s="191" t="str">
        <f>IF('9 All Base Data'!G1435="Rural Centre","Rural",IF('9 All Base Data'!G1435="Rural (Incl.some Off Shore Islands)","Rural",IF('9 All Base Data'!G1435="Inlet-in TA but not in Urban Area","Rural",IF('9 All Base Data'!G1435="Rural (Incl.some Off Shore Islands)","Rural",IF('9 All Base Data'!G1435="Inlet-not in TA","Rural",IF('9 All Base Data'!G1435="Inland Water not in Urban Area","Rural",IF('9 All Base Data'!G1435="Oceanic-in Region but not in TA","Rural",'9 All Base Data'!G1435)))))))</f>
        <v>Rural</v>
      </c>
      <c r="G1435" s="177">
        <f>IF('9 All Base Data'!I1435="..C","..C",'9 All Base Data'!I1435*Basecase_Pop_2006)</f>
        <v>291</v>
      </c>
      <c r="H1435" s="177">
        <f>IF('9 All Base Data'!J1435="..C","..C",'9 All Base Data'!J1435*Basecase_Pop_2006)</f>
        <v>210</v>
      </c>
      <c r="I1435" s="191">
        <f>IF('9 All Base Data'!L1435="..C","..C",'9 All Base Data'!L1435*Basecase_Pop_2006)</f>
        <v>0</v>
      </c>
      <c r="J1435" s="156">
        <f>IF('9 All Base Data'!$P1435=0,0,('9 All Base Data'!$P1435*Basecase_Pop_2006)/(1+(1/(BaseCase_Mort_AllAdults_30*('9 All Base Data'!$W1435*Basecase_PM10)/10))))</f>
        <v>0.22898177352188093</v>
      </c>
      <c r="K1435" s="156">
        <f>IF('9 All Base Data'!$Q1435=0,0,('9 All Base Data'!$Q1435*Basecase_Pop_2006)/(1+(1/(BaseCase_Mort_Maori_30*('9 All Base Data'!$W1435*Basecase_PM10)/10))))</f>
        <v>0</v>
      </c>
      <c r="L1435" s="179">
        <f>133/(1+1/(BaseCase_Mort_Child_0_1*'9 All Base Data'!$AB$10/10))*IF('9 All Base Data'!$L1435="..C",0,'9 All Base Data'!L1435/'9 All Base Data'!$L$2022)</f>
        <v>0</v>
      </c>
      <c r="M1435" s="178">
        <f>IF('9 All Base Data'!$R1435="","",IF('9 All Base Data'!$R1435=0,0,('9 All Base Data'!$R1435*Basecase_Pop_2006)/(1+(1/(BaseCase_CardiacHA_All*('9 All Base Data'!$W1435*Basecase_PM10)/10)))))</f>
        <v>2.2209792770969225E-2</v>
      </c>
      <c r="N1435" s="178">
        <f>IF('9 All Base Data'!$S1435="","",IF('9 All Base Data'!$S1435=0,0,('9 All Base Data'!S1435*Basecase_Pop_2006)/(1+(1/(BaseCase_RespHA_All*('9 All Base Data'!$W1435*Basecase_PM10)/10)))))</f>
        <v>9.4883776302866152E-2</v>
      </c>
      <c r="O1435" s="178">
        <f>IF('9 All Base Data'!$T1435="","",IF('9 All Base Data'!$T1435=0,0,('9 All Base Data'!$T1435*Basecase_Pop_2006)/(1+(1/(BaseCase_RespHA_Child_1_4*('9 All Base Data'!$W1435*Basecase_PM10)/10)))))</f>
        <v>2.0919870596032574E-2</v>
      </c>
      <c r="P1435" s="179">
        <f>IF('9 All Base Data'!$U1435="","",IF('9 All Base Data'!$U1435=0,0,('9 All Base Data'!$U1435*Basecase_Pop_2006)/(1+(1/(BaseCase_RespHA_Child_5_14*('9 All Base Data'!$W1435*Basecase_PM10)/10)))))</f>
        <v>7.7838872557158328E-3</v>
      </c>
      <c r="Q1435" s="156">
        <f>IF('7 Base case Results'!$G1435="..C",0,BaseCase_RADs_All*'7 Base case Results'!$G1435*('9 All Base Data'!$V1435*Basecase_PM10)/10)</f>
        <v>83.493720000000025</v>
      </c>
      <c r="R1435" s="189">
        <f t="shared" si="220"/>
        <v>0.81517511373789608</v>
      </c>
      <c r="S1435" s="178">
        <f t="shared" si="221"/>
        <v>0</v>
      </c>
      <c r="T1435" s="179">
        <f t="shared" si="222"/>
        <v>0</v>
      </c>
      <c r="U1435" s="178">
        <f t="shared" si="223"/>
        <v>1.4103218409565457E-4</v>
      </c>
      <c r="V1435" s="178">
        <f t="shared" si="224"/>
        <v>4.3029792553349799E-4</v>
      </c>
      <c r="W1435" s="178">
        <f t="shared" si="225"/>
        <v>9.487161315300773E-5</v>
      </c>
      <c r="X1435" s="179">
        <f t="shared" si="226"/>
        <v>3.52999287046713E-5</v>
      </c>
      <c r="Y1435" s="179">
        <f t="shared" si="227"/>
        <v>5.1766106400000017E-3</v>
      </c>
      <c r="Z1435" s="186">
        <f t="shared" si="228"/>
        <v>0.82092305448752523</v>
      </c>
      <c r="AA1435" s="156">
        <f>$J1435*'9 All Base Data'!$Y1435</f>
        <v>1.994526018705373E-2</v>
      </c>
      <c r="AB1435" s="156">
        <f>$K1435*'9 All Base Data'!$Y1435</f>
        <v>0</v>
      </c>
      <c r="AC1435" s="178">
        <f>$L1435*'9 All Base Data'!$Y1435</f>
        <v>0</v>
      </c>
      <c r="AD1435" s="178">
        <f>IF($M1435="","",$M1435*'9 All Base Data'!$Y1435)</f>
        <v>1.9345648725844818E-3</v>
      </c>
      <c r="AE1435" s="178">
        <f>IF($N1435="","",$N1435*'9 All Base Data'!$Y1435)</f>
        <v>8.2647696224172514E-3</v>
      </c>
      <c r="AF1435" s="178">
        <f>IF($O1435="","",$O1435*'9 All Base Data'!$Y1435)</f>
        <v>1.8222073123976958E-3</v>
      </c>
      <c r="AG1435" s="178">
        <f>IF($P1435="","",$P1435*'9 All Base Data'!$Y1435)</f>
        <v>6.7800879604554406E-4</v>
      </c>
      <c r="AH1435" s="167">
        <f>$Q1435*'9 All Base Data'!$Y1435</f>
        <v>7.2726485770968141</v>
      </c>
      <c r="AI1435" s="178">
        <f>$R1435*'9 All Base Data'!$Y1435</f>
        <v>7.1005126265911281E-2</v>
      </c>
      <c r="AJ1435" s="178">
        <f>$S1435*'9 All Base Data'!$Y1435</f>
        <v>0</v>
      </c>
      <c r="AK1435" s="178">
        <f>$T1435*'9 All Base Data'!$Y1435</f>
        <v>0</v>
      </c>
      <c r="AL1435" s="178">
        <f>IF($U1435="","",$U1435*'9 All Base Data'!$Y1435)</f>
        <v>1.2284486940911459E-5</v>
      </c>
      <c r="AM1435" s="178">
        <f>IF($V1435="","",$V1435*'9 All Base Data'!$Y1435)</f>
        <v>3.7480730237662236E-5</v>
      </c>
      <c r="AN1435" s="178">
        <f>IF($W1435="","",$W1435*'9 All Base Data'!$Y1435)</f>
        <v>8.2637101617235509E-6</v>
      </c>
      <c r="AO1435" s="178">
        <f>IF($X1435="","",$X1435*'9 All Base Data'!$Y1435)</f>
        <v>3.0747698900665421E-6</v>
      </c>
      <c r="AP1435" s="178">
        <f>$Y1435*'9 All Base Data'!$Y1435</f>
        <v>4.5090421178000252E-4</v>
      </c>
      <c r="AQ1435" s="179">
        <f t="shared" si="229"/>
        <v>7.1505795694869853E-2</v>
      </c>
    </row>
    <row r="1436" spans="1:43" x14ac:dyDescent="0.25">
      <c r="A1436" s="124">
        <v>584923</v>
      </c>
      <c r="B1436" s="125" t="s">
        <v>1480</v>
      </c>
      <c r="C1436" s="126" t="s">
        <v>1458</v>
      </c>
      <c r="D1436" s="101" t="s">
        <v>2118</v>
      </c>
      <c r="E1436" s="142"/>
      <c r="F1436" s="191" t="str">
        <f>IF('9 All Base Data'!G1436="Rural Centre","Rural",IF('9 All Base Data'!G1436="Rural (Incl.some Off Shore Islands)","Rural",IF('9 All Base Data'!G1436="Inlet-in TA but not in Urban Area","Rural",IF('9 All Base Data'!G1436="Rural (Incl.some Off Shore Islands)","Rural",IF('9 All Base Data'!G1436="Inlet-not in TA","Rural",IF('9 All Base Data'!G1436="Inland Water not in Urban Area","Rural",IF('9 All Base Data'!G1436="Oceanic-in Region but not in TA","Rural",'9 All Base Data'!G1436)))))))</f>
        <v>Rural</v>
      </c>
      <c r="G1436" s="177">
        <f>IF('9 All Base Data'!I1436="..C","..C",'9 All Base Data'!I1436*Basecase_Pop_2006)</f>
        <v>84</v>
      </c>
      <c r="H1436" s="177">
        <f>IF('9 All Base Data'!J1436="..C","..C",'9 All Base Data'!J1436*Basecase_Pop_2006)</f>
        <v>54</v>
      </c>
      <c r="I1436" s="191" t="str">
        <f>IF('9 All Base Data'!L1436="..C","..C",'9 All Base Data'!L1436*Basecase_Pop_2006)</f>
        <v>..C</v>
      </c>
      <c r="J1436" s="156">
        <f>IF('9 All Base Data'!$P1436=0,0,('9 All Base Data'!$P1436*Basecase_Pop_2006)/(1+(1/(BaseCase_Mort_AllAdults_30*('9 All Base Data'!$W1436*Basecase_PM10)/10))))</f>
        <v>0.1232978780502436</v>
      </c>
      <c r="K1436" s="156">
        <f>IF('9 All Base Data'!$Q1436=0,0,('9 All Base Data'!$Q1436*Basecase_Pop_2006)/(1+(1/(BaseCase_Mort_Maori_30*('9 All Base Data'!$W1436*Basecase_PM10)/10))))</f>
        <v>4.5828301995284919E-2</v>
      </c>
      <c r="L1436" s="179">
        <f>133/(1+1/(BaseCase_Mort_Child_0_1*'9 All Base Data'!$AB$10/10))*IF('9 All Base Data'!$L1436="..C",0,'9 All Base Data'!L1436/'9 All Base Data'!$L$2022)</f>
        <v>0</v>
      </c>
      <c r="M1436" s="178">
        <f>IF('9 All Base Data'!$R1436="","",IF('9 All Base Data'!$R1436=0,0,('9 All Base Data'!$R1436*Basecase_Pop_2006)/(1+(1/(BaseCase_CardiacHA_All*('9 All Base Data'!$W1436*Basecase_PM10)/10)))))</f>
        <v>1.5864137693549446E-3</v>
      </c>
      <c r="N1436" s="178">
        <f>IF('9 All Base Data'!$S1436="","",IF('9 All Base Data'!$S1436=0,0,('9 All Base Data'!S1436*Basecase_Pop_2006)/(1+(1/(BaseCase_RespHA_All*('9 All Base Data'!$W1436*Basecase_PM10)/10)))))</f>
        <v>2.6356604528573933E-3</v>
      </c>
      <c r="O1436" s="178">
        <f>IF('9 All Base Data'!$T1436="","",IF('9 All Base Data'!$T1436=0,0,('9 All Base Data'!$T1436*Basecase_Pop_2006)/(1+(1/(BaseCase_RespHA_Child_1_4*('9 All Base Data'!$W1436*Basecase_PM10)/10)))))</f>
        <v>0</v>
      </c>
      <c r="P1436" s="179">
        <f>IF('9 All Base Data'!$U1436="","",IF('9 All Base Data'!$U1436=0,0,('9 All Base Data'!$U1436*Basecase_Pop_2006)/(1+(1/(BaseCase_RespHA_Child_5_14*('9 All Base Data'!$W1436*Basecase_PM10)/10)))))</f>
        <v>0</v>
      </c>
      <c r="Q1436" s="156">
        <f>IF('7 Base case Results'!$G1436="..C",0,BaseCase_RADs_All*'7 Base case Results'!$G1436*('9 All Base Data'!$V1436*Basecase_PM10)/10)</f>
        <v>24.101280000000003</v>
      </c>
      <c r="R1436" s="189">
        <f t="shared" si="220"/>
        <v>0.43894044585886721</v>
      </c>
      <c r="S1436" s="178">
        <f t="shared" si="221"/>
        <v>0.16314875510321433</v>
      </c>
      <c r="T1436" s="179">
        <f t="shared" si="222"/>
        <v>0</v>
      </c>
      <c r="U1436" s="178">
        <f t="shared" si="223"/>
        <v>1.0073727435403897E-5</v>
      </c>
      <c r="V1436" s="178">
        <f t="shared" si="224"/>
        <v>1.1952720153708278E-5</v>
      </c>
      <c r="W1436" s="178">
        <f t="shared" si="225"/>
        <v>0</v>
      </c>
      <c r="X1436" s="179">
        <f t="shared" si="226"/>
        <v>0</v>
      </c>
      <c r="Y1436" s="179">
        <f t="shared" si="227"/>
        <v>1.4942793600000001E-3</v>
      </c>
      <c r="Z1436" s="186">
        <f t="shared" si="228"/>
        <v>0.44045675166645631</v>
      </c>
      <c r="AA1436" s="156">
        <f>$J1436*'9 All Base Data'!$Y1436</f>
        <v>1.0739755485336627E-2</v>
      </c>
      <c r="AB1436" s="156">
        <f>$K1436*'9 All Base Data'!$Y1436</f>
        <v>3.9918347786728377E-3</v>
      </c>
      <c r="AC1436" s="178">
        <f>$L1436*'9 All Base Data'!$Y1436</f>
        <v>0</v>
      </c>
      <c r="AD1436" s="178">
        <f>IF($M1436="","",$M1436*'9 All Base Data'!$Y1436)</f>
        <v>1.3818320518460583E-4</v>
      </c>
      <c r="AE1436" s="178">
        <f>IF($N1436="","",$N1436*'9 All Base Data'!$Y1436)</f>
        <v>2.2957693395603477E-4</v>
      </c>
      <c r="AF1436" s="178">
        <f>IF($O1436="","",$O1436*'9 All Base Data'!$Y1436)</f>
        <v>0</v>
      </c>
      <c r="AG1436" s="178">
        <f>IF($P1436="","",$P1436*'9 All Base Data'!$Y1436)</f>
        <v>0</v>
      </c>
      <c r="AH1436" s="167">
        <f>$Q1436*'9 All Base Data'!$Y1436</f>
        <v>2.0993212387495954</v>
      </c>
      <c r="AI1436" s="178">
        <f>$R1436*'9 All Base Data'!$Y1436</f>
        <v>3.8233529527798391E-2</v>
      </c>
      <c r="AJ1436" s="178">
        <f>$S1436*'9 All Base Data'!$Y1436</f>
        <v>1.4210931812075302E-2</v>
      </c>
      <c r="AK1436" s="178">
        <f>$T1436*'9 All Base Data'!$Y1436</f>
        <v>0</v>
      </c>
      <c r="AL1436" s="178">
        <f>IF($U1436="","",$U1436*'9 All Base Data'!$Y1436)</f>
        <v>8.7746335292224694E-7</v>
      </c>
      <c r="AM1436" s="178">
        <f>IF($V1436="","",$V1436*'9 All Base Data'!$Y1436)</f>
        <v>1.0411313954906177E-6</v>
      </c>
      <c r="AN1436" s="178">
        <f>IF($W1436="","",$W1436*'9 All Base Data'!$Y1436)</f>
        <v>0</v>
      </c>
      <c r="AO1436" s="178">
        <f>IF($X1436="","",$X1436*'9 All Base Data'!$Y1436)</f>
        <v>0</v>
      </c>
      <c r="AP1436" s="178">
        <f>$Y1436*'9 All Base Data'!$Y1436</f>
        <v>1.3015791680247491E-4</v>
      </c>
      <c r="AQ1436" s="179">
        <f t="shared" si="229"/>
        <v>3.8365606039349277E-2</v>
      </c>
    </row>
    <row r="1437" spans="1:43" x14ac:dyDescent="0.25">
      <c r="A1437" s="124">
        <v>584930</v>
      </c>
      <c r="B1437" s="125" t="s">
        <v>1481</v>
      </c>
      <c r="C1437" s="126" t="s">
        <v>1458</v>
      </c>
      <c r="D1437" s="101" t="s">
        <v>2118</v>
      </c>
      <c r="E1437" s="142"/>
      <c r="F1437" s="191" t="str">
        <f>IF('9 All Base Data'!G1437="Rural Centre","Rural",IF('9 All Base Data'!G1437="Rural (Incl.some Off Shore Islands)","Rural",IF('9 All Base Data'!G1437="Inlet-in TA but not in Urban Area","Rural",IF('9 All Base Data'!G1437="Rural (Incl.some Off Shore Islands)","Rural",IF('9 All Base Data'!G1437="Inlet-not in TA","Rural",IF('9 All Base Data'!G1437="Inland Water not in Urban Area","Rural",IF('9 All Base Data'!G1437="Oceanic-in Region but not in TA","Rural",'9 All Base Data'!G1437)))))))</f>
        <v>Rural</v>
      </c>
      <c r="G1437" s="177">
        <f>IF('9 All Base Data'!I1437="..C","..C",'9 All Base Data'!I1437*Basecase_Pop_2006)</f>
        <v>678</v>
      </c>
      <c r="H1437" s="177">
        <f>IF('9 All Base Data'!J1437="..C","..C",'9 All Base Data'!J1437*Basecase_Pop_2006)</f>
        <v>429</v>
      </c>
      <c r="I1437" s="191">
        <f>IF('9 All Base Data'!L1437="..C","..C",'9 All Base Data'!L1437*Basecase_Pop_2006)</f>
        <v>3</v>
      </c>
      <c r="J1437" s="156">
        <f>IF('9 All Base Data'!$P1437=0,0,('9 All Base Data'!$P1437*Basecase_Pop_2006)/(1+(1/(BaseCase_Mort_AllAdults_30*('9 All Base Data'!$W1437*Basecase_PM10)/10))))</f>
        <v>1.7613982578606226E-2</v>
      </c>
      <c r="K1437" s="156">
        <f>IF('9 All Base Data'!$Q1437=0,0,('9 All Base Data'!$Q1437*Basecase_Pop_2006)/(1+(1/(BaseCase_Mort_Maori_30*('9 All Base Data'!$W1437*Basecase_PM10)/10))))</f>
        <v>0</v>
      </c>
      <c r="L1437" s="179">
        <f>133/(1+1/(BaseCase_Mort_Child_0_1*'9 All Base Data'!$AB$10/10))*IF('9 All Base Data'!$L1437="..C",0,'9 All Base Data'!L1437/'9 All Base Data'!$L$2022)</f>
        <v>4.3763335659156898E-4</v>
      </c>
      <c r="M1437" s="178">
        <f>IF('9 All Base Data'!$R1437="","",IF('9 All Base Data'!$R1437=0,0,('9 All Base Data'!$R1437*Basecase_Pop_2006)/(1+(1/(BaseCase_CardiacHA_All*('9 All Base Data'!$W1437*Basecase_PM10)/10)))))</f>
        <v>4.441958554193845E-2</v>
      </c>
      <c r="N1437" s="178">
        <f>IF('9 All Base Data'!$S1437="","",IF('9 All Base Data'!$S1437=0,0,('9 All Base Data'!S1437*Basecase_Pop_2006)/(1+(1/(BaseCase_RespHA_All*('9 All Base Data'!$W1437*Basecase_PM10)/10)))))</f>
        <v>3.9534906792860897E-2</v>
      </c>
      <c r="O1437" s="178">
        <f>IF('9 All Base Data'!$T1437="","",IF('9 All Base Data'!$T1437=0,0,('9 All Base Data'!$T1437*Basecase_Pop_2006)/(1+(1/(BaseCase_RespHA_Child_1_4*('9 All Base Data'!$W1437*Basecase_PM10)/10)))))</f>
        <v>3.1379805894048859E-2</v>
      </c>
      <c r="P1437" s="179">
        <f>IF('9 All Base Data'!$U1437="","",IF('9 All Base Data'!$U1437=0,0,('9 All Base Data'!$U1437*Basecase_Pop_2006)/(1+(1/(BaseCase_RespHA_Child_5_14*('9 All Base Data'!$W1437*Basecase_PM10)/10)))))</f>
        <v>7.7838872557158328E-3</v>
      </c>
      <c r="Q1437" s="156">
        <f>IF('7 Base case Results'!$G1437="..C",0,BaseCase_RADs_All*'7 Base case Results'!$G1437*('9 All Base Data'!$V1437*Basecase_PM10)/10)</f>
        <v>194.53176000000002</v>
      </c>
      <c r="R1437" s="189">
        <f t="shared" si="220"/>
        <v>6.2705777979838159E-2</v>
      </c>
      <c r="S1437" s="178">
        <f t="shared" si="221"/>
        <v>0</v>
      </c>
      <c r="T1437" s="179">
        <f t="shared" si="222"/>
        <v>1.5579747494659855E-3</v>
      </c>
      <c r="U1437" s="178">
        <f t="shared" si="223"/>
        <v>2.8206436819130915E-4</v>
      </c>
      <c r="V1437" s="178">
        <f t="shared" si="224"/>
        <v>1.7929080230562417E-4</v>
      </c>
      <c r="W1437" s="178">
        <f t="shared" si="225"/>
        <v>1.4230741972951155E-4</v>
      </c>
      <c r="X1437" s="179">
        <f t="shared" si="226"/>
        <v>3.52999287046713E-5</v>
      </c>
      <c r="Y1437" s="179">
        <f t="shared" si="227"/>
        <v>1.2060969120000001E-2</v>
      </c>
      <c r="Z1437" s="186">
        <f t="shared" si="228"/>
        <v>7.6786077019801072E-2</v>
      </c>
      <c r="AA1437" s="156">
        <f>$J1437*'9 All Base Data'!$Y1437</f>
        <v>1.5342507836195178E-3</v>
      </c>
      <c r="AB1437" s="156">
        <f>$K1437*'9 All Base Data'!$Y1437</f>
        <v>0</v>
      </c>
      <c r="AC1437" s="178">
        <f>$L1437*'9 All Base Data'!$Y1437</f>
        <v>3.811967664281548E-5</v>
      </c>
      <c r="AD1437" s="178">
        <f>IF($M1437="","",$M1437*'9 All Base Data'!$Y1437)</f>
        <v>3.8691297451689637E-3</v>
      </c>
      <c r="AE1437" s="178">
        <f>IF($N1437="","",$N1437*'9 All Base Data'!$Y1437)</f>
        <v>3.4436540093405214E-3</v>
      </c>
      <c r="AF1437" s="178">
        <f>IF($O1437="","",$O1437*'9 All Base Data'!$Y1437)</f>
        <v>2.7333109685965433E-3</v>
      </c>
      <c r="AG1437" s="178">
        <f>IF($P1437="","",$P1437*'9 All Base Data'!$Y1437)</f>
        <v>6.7800879604554406E-4</v>
      </c>
      <c r="AH1437" s="167">
        <f>$Q1437*'9 All Base Data'!$Y1437</f>
        <v>16.944521427050304</v>
      </c>
      <c r="AI1437" s="178">
        <f>$R1437*'9 All Base Data'!$Y1437</f>
        <v>5.4619327896854829E-3</v>
      </c>
      <c r="AJ1437" s="178">
        <f>$S1437*'9 All Base Data'!$Y1437</f>
        <v>0</v>
      </c>
      <c r="AK1437" s="178">
        <f>$T1437*'9 All Base Data'!$Y1437</f>
        <v>1.3570604884842311E-4</v>
      </c>
      <c r="AL1437" s="178">
        <f>IF($U1437="","",$U1437*'9 All Base Data'!$Y1437)</f>
        <v>2.4568973881822919E-5</v>
      </c>
      <c r="AM1437" s="178">
        <f>IF($V1437="","",$V1437*'9 All Base Data'!$Y1437)</f>
        <v>1.5616970932359266E-5</v>
      </c>
      <c r="AN1437" s="178">
        <f>IF($W1437="","",$W1437*'9 All Base Data'!$Y1437)</f>
        <v>1.2395565242585323E-5</v>
      </c>
      <c r="AO1437" s="178">
        <f>IF($X1437="","",$X1437*'9 All Base Data'!$Y1437)</f>
        <v>3.0747698900665421E-6</v>
      </c>
      <c r="AP1437" s="178">
        <f>$Y1437*'9 All Base Data'!$Y1437</f>
        <v>1.0505603284771188E-3</v>
      </c>
      <c r="AQ1437" s="179">
        <f t="shared" si="229"/>
        <v>6.6883851118252069E-3</v>
      </c>
    </row>
    <row r="1438" spans="1:43" x14ac:dyDescent="0.25">
      <c r="A1438" s="124">
        <v>584931</v>
      </c>
      <c r="B1438" s="125" t="s">
        <v>1482</v>
      </c>
      <c r="C1438" s="126" t="s">
        <v>1458</v>
      </c>
      <c r="D1438" s="101" t="s">
        <v>2118</v>
      </c>
      <c r="E1438" s="142"/>
      <c r="F1438" s="191" t="str">
        <f>IF('9 All Base Data'!G1438="Rural Centre","Rural",IF('9 All Base Data'!G1438="Rural (Incl.some Off Shore Islands)","Rural",IF('9 All Base Data'!G1438="Inlet-in TA but not in Urban Area","Rural",IF('9 All Base Data'!G1438="Rural (Incl.some Off Shore Islands)","Rural",IF('9 All Base Data'!G1438="Inlet-not in TA","Rural",IF('9 All Base Data'!G1438="Inland Water not in Urban Area","Rural",IF('9 All Base Data'!G1438="Oceanic-in Region but not in TA","Rural",'9 All Base Data'!G1438)))))))</f>
        <v>Rural</v>
      </c>
      <c r="G1438" s="177">
        <f>IF('9 All Base Data'!I1438="..C","..C",'9 All Base Data'!I1438*Basecase_Pop_2006)</f>
        <v>237</v>
      </c>
      <c r="H1438" s="177">
        <f>IF('9 All Base Data'!J1438="..C","..C",'9 All Base Data'!J1438*Basecase_Pop_2006)</f>
        <v>177</v>
      </c>
      <c r="I1438" s="191" t="str">
        <f>IF('9 All Base Data'!L1438="..C","..C",'9 All Base Data'!L1438*Basecase_Pop_2006)</f>
        <v>..C</v>
      </c>
      <c r="J1438" s="156">
        <f>IF('9 All Base Data'!$P1438=0,0,('9 All Base Data'!$P1438*Basecase_Pop_2006)/(1+(1/(BaseCase_Mort_AllAdults_30*('9 All Base Data'!$W1438*Basecase_PM10)/10))))</f>
        <v>0.10568389547163737</v>
      </c>
      <c r="K1438" s="156">
        <f>IF('9 All Base Data'!$Q1438=0,0,('9 All Base Data'!$Q1438*Basecase_Pop_2006)/(1+(1/(BaseCase_Mort_Maori_30*('9 All Base Data'!$W1438*Basecase_PM10)/10))))</f>
        <v>0</v>
      </c>
      <c r="L1438" s="179">
        <f>133/(1+1/(BaseCase_Mort_Child_0_1*'9 All Base Data'!$AB$10/10))*IF('9 All Base Data'!$L1438="..C",0,'9 All Base Data'!L1438/'9 All Base Data'!$L$2022)</f>
        <v>0</v>
      </c>
      <c r="M1438" s="178">
        <f>IF('9 All Base Data'!$R1438="","",IF('9 All Base Data'!$R1438=0,0,('9 All Base Data'!$R1438*Basecase_Pop_2006)/(1+(1/(BaseCase_CardiacHA_All*('9 All Base Data'!$W1438*Basecase_PM10)/10)))))</f>
        <v>4.7592413080648341E-3</v>
      </c>
      <c r="N1438" s="178">
        <f>IF('9 All Base Data'!$S1438="","",IF('9 All Base Data'!$S1438=0,0,('9 All Base Data'!S1438*Basecase_Pop_2006)/(1+(1/(BaseCase_RespHA_All*('9 All Base Data'!$W1438*Basecase_PM10)/10)))))</f>
        <v>5.2713209057147865E-3</v>
      </c>
      <c r="O1438" s="178">
        <f>IF('9 All Base Data'!$T1438="","",IF('9 All Base Data'!$T1438=0,0,('9 All Base Data'!$T1438*Basecase_Pop_2006)/(1+(1/(BaseCase_RespHA_Child_1_4*('9 All Base Data'!$W1438*Basecase_PM10)/10)))))</f>
        <v>0</v>
      </c>
      <c r="P1438" s="179">
        <f>IF('9 All Base Data'!$U1438="","",IF('9 All Base Data'!$U1438=0,0,('9 All Base Data'!$U1438*Basecase_Pop_2006)/(1+(1/(BaseCase_RespHA_Child_5_14*('9 All Base Data'!$W1438*Basecase_PM10)/10)))))</f>
        <v>7.7838872557158328E-3</v>
      </c>
      <c r="Q1438" s="156">
        <f>IF('7 Base case Results'!$G1438="..C",0,BaseCase_RADs_All*'7 Base case Results'!$G1438*('9 All Base Data'!$V1438*Basecase_PM10)/10)</f>
        <v>68.000040000000013</v>
      </c>
      <c r="R1438" s="189">
        <f t="shared" si="220"/>
        <v>0.37623466787902898</v>
      </c>
      <c r="S1438" s="178">
        <f t="shared" si="221"/>
        <v>0</v>
      </c>
      <c r="T1438" s="179">
        <f t="shared" si="222"/>
        <v>0</v>
      </c>
      <c r="U1438" s="178">
        <f t="shared" si="223"/>
        <v>3.0221182306211696E-5</v>
      </c>
      <c r="V1438" s="178">
        <f t="shared" si="224"/>
        <v>2.3905440307416557E-5</v>
      </c>
      <c r="W1438" s="178">
        <f t="shared" si="225"/>
        <v>0</v>
      </c>
      <c r="X1438" s="179">
        <f t="shared" si="226"/>
        <v>3.52999287046713E-5</v>
      </c>
      <c r="Y1438" s="179">
        <f t="shared" si="227"/>
        <v>4.2160024800000006E-3</v>
      </c>
      <c r="Z1438" s="186">
        <f t="shared" si="228"/>
        <v>0.38050479698164258</v>
      </c>
      <c r="AA1438" s="156">
        <f>$J1438*'9 All Base Data'!$Y1438</f>
        <v>9.2055047017171078E-3</v>
      </c>
      <c r="AB1438" s="156">
        <f>$K1438*'9 All Base Data'!$Y1438</f>
        <v>0</v>
      </c>
      <c r="AC1438" s="178">
        <f>$L1438*'9 All Base Data'!$Y1438</f>
        <v>0</v>
      </c>
      <c r="AD1438" s="178">
        <f>IF($M1438="","",$M1438*'9 All Base Data'!$Y1438)</f>
        <v>4.145496155538175E-4</v>
      </c>
      <c r="AE1438" s="178">
        <f>IF($N1438="","",$N1438*'9 All Base Data'!$Y1438)</f>
        <v>4.5915386791206954E-4</v>
      </c>
      <c r="AF1438" s="178">
        <f>IF($O1438="","",$O1438*'9 All Base Data'!$Y1438)</f>
        <v>0</v>
      </c>
      <c r="AG1438" s="178">
        <f>IF($P1438="","",$P1438*'9 All Base Data'!$Y1438)</f>
        <v>6.7800879604554406E-4</v>
      </c>
      <c r="AH1438" s="167">
        <f>$Q1438*'9 All Base Data'!$Y1438</f>
        <v>5.9230849236149306</v>
      </c>
      <c r="AI1438" s="178">
        <f>$R1438*'9 All Base Data'!$Y1438</f>
        <v>3.2771596738112897E-2</v>
      </c>
      <c r="AJ1438" s="178">
        <f>$S1438*'9 All Base Data'!$Y1438</f>
        <v>0</v>
      </c>
      <c r="AK1438" s="178">
        <f>$T1438*'9 All Base Data'!$Y1438</f>
        <v>0</v>
      </c>
      <c r="AL1438" s="178">
        <f>IF($U1438="","",$U1438*'9 All Base Data'!$Y1438)</f>
        <v>2.6323900587667411E-6</v>
      </c>
      <c r="AM1438" s="178">
        <f>IF($V1438="","",$V1438*'9 All Base Data'!$Y1438)</f>
        <v>2.0822627909812354E-6</v>
      </c>
      <c r="AN1438" s="178">
        <f>IF($W1438="","",$W1438*'9 All Base Data'!$Y1438)</f>
        <v>0</v>
      </c>
      <c r="AO1438" s="178">
        <f>IF($X1438="","",$X1438*'9 All Base Data'!$Y1438)</f>
        <v>3.0747698900665421E-6</v>
      </c>
      <c r="AP1438" s="178">
        <f>$Y1438*'9 All Base Data'!$Y1438</f>
        <v>3.672312652641257E-4</v>
      </c>
      <c r="AQ1438" s="179">
        <f t="shared" si="229"/>
        <v>3.3143542656226772E-2</v>
      </c>
    </row>
    <row r="1439" spans="1:43" x14ac:dyDescent="0.25">
      <c r="A1439" s="124">
        <v>584932</v>
      </c>
      <c r="B1439" s="125" t="s">
        <v>1483</v>
      </c>
      <c r="C1439" s="126" t="s">
        <v>1458</v>
      </c>
      <c r="D1439" s="101" t="s">
        <v>2118</v>
      </c>
      <c r="E1439" s="142"/>
      <c r="F1439" s="191" t="str">
        <f>IF('9 All Base Data'!G1439="Rural Centre","Rural",IF('9 All Base Data'!G1439="Rural (Incl.some Off Shore Islands)","Rural",IF('9 All Base Data'!G1439="Inlet-in TA but not in Urban Area","Rural",IF('9 All Base Data'!G1439="Rural (Incl.some Off Shore Islands)","Rural",IF('9 All Base Data'!G1439="Inlet-not in TA","Rural",IF('9 All Base Data'!G1439="Inland Water not in Urban Area","Rural",IF('9 All Base Data'!G1439="Oceanic-in Region but not in TA","Rural",'9 All Base Data'!G1439)))))))</f>
        <v>Rural</v>
      </c>
      <c r="G1439" s="177">
        <f>IF('9 All Base Data'!I1439="..C","..C",'9 All Base Data'!I1439*Basecase_Pop_2006)</f>
        <v>51</v>
      </c>
      <c r="H1439" s="177">
        <f>IF('9 All Base Data'!J1439="..C","..C",'9 All Base Data'!J1439*Basecase_Pop_2006)</f>
        <v>30</v>
      </c>
      <c r="I1439" s="191" t="str">
        <f>IF('9 All Base Data'!L1439="..C","..C",'9 All Base Data'!L1439*Basecase_Pop_2006)</f>
        <v>..C</v>
      </c>
      <c r="J1439" s="156">
        <f>IF('9 All Base Data'!$P1439=0,0,('9 All Base Data'!$P1439*Basecase_Pop_2006)/(1+(1/(BaseCase_Mort_AllAdults_30*('9 All Base Data'!$W1439*Basecase_PM10)/10))))</f>
        <v>0</v>
      </c>
      <c r="K1439" s="156">
        <f>IF('9 All Base Data'!$Q1439=0,0,('9 All Base Data'!$Q1439*Basecase_Pop_2006)/(1+(1/(BaseCase_Mort_Maori_30*('9 All Base Data'!$W1439*Basecase_PM10)/10))))</f>
        <v>0</v>
      </c>
      <c r="L1439" s="179">
        <f>133/(1+1/(BaseCase_Mort_Child_0_1*'9 All Base Data'!$AB$10/10))*IF('9 All Base Data'!$L1439="..C",0,'9 All Base Data'!L1439/'9 All Base Data'!$L$2022)</f>
        <v>0</v>
      </c>
      <c r="M1439" s="178">
        <f>IF('9 All Base Data'!$R1439="","",IF('9 All Base Data'!$R1439=0,0,('9 All Base Data'!$R1439*Basecase_Pop_2006)/(1+(1/(BaseCase_CardiacHA_All*('9 All Base Data'!$W1439*Basecase_PM10)/10)))))</f>
        <v>0</v>
      </c>
      <c r="N1439" s="178">
        <f>IF('9 All Base Data'!$S1439="","",IF('9 All Base Data'!$S1439=0,0,('9 All Base Data'!S1439*Basecase_Pop_2006)/(1+(1/(BaseCase_RespHA_All*('9 All Base Data'!$W1439*Basecase_PM10)/10)))))</f>
        <v>0</v>
      </c>
      <c r="O1439" s="178">
        <f>IF('9 All Base Data'!$T1439="","",IF('9 All Base Data'!$T1439=0,0,('9 All Base Data'!$T1439*Basecase_Pop_2006)/(1+(1/(BaseCase_RespHA_Child_1_4*('9 All Base Data'!$W1439*Basecase_PM10)/10)))))</f>
        <v>0</v>
      </c>
      <c r="P1439" s="179">
        <f>IF('9 All Base Data'!$U1439="","",IF('9 All Base Data'!$U1439=0,0,('9 All Base Data'!$U1439*Basecase_Pop_2006)/(1+(1/(BaseCase_RespHA_Child_5_14*('9 All Base Data'!$W1439*Basecase_PM10)/10)))))</f>
        <v>0</v>
      </c>
      <c r="Q1439" s="156">
        <f>IF('7 Base case Results'!$G1439="..C",0,BaseCase_RADs_All*'7 Base case Results'!$G1439*('9 All Base Data'!$V1439*Basecase_PM10)/10)</f>
        <v>14.632920000000002</v>
      </c>
      <c r="R1439" s="189">
        <f t="shared" si="220"/>
        <v>0</v>
      </c>
      <c r="S1439" s="178">
        <f t="shared" si="221"/>
        <v>0</v>
      </c>
      <c r="T1439" s="179">
        <f t="shared" si="222"/>
        <v>0</v>
      </c>
      <c r="U1439" s="178">
        <f t="shared" si="223"/>
        <v>0</v>
      </c>
      <c r="V1439" s="178">
        <f t="shared" si="224"/>
        <v>0</v>
      </c>
      <c r="W1439" s="178">
        <f t="shared" si="225"/>
        <v>0</v>
      </c>
      <c r="X1439" s="179">
        <f t="shared" si="226"/>
        <v>0</v>
      </c>
      <c r="Y1439" s="179">
        <f t="shared" si="227"/>
        <v>9.0724104000000009E-4</v>
      </c>
      <c r="Z1439" s="186">
        <f t="shared" si="228"/>
        <v>9.0724104000000009E-4</v>
      </c>
      <c r="AA1439" s="156">
        <f>$J1439*'9 All Base Data'!$Y1439</f>
        <v>0</v>
      </c>
      <c r="AB1439" s="156">
        <f>$K1439*'9 All Base Data'!$Y1439</f>
        <v>0</v>
      </c>
      <c r="AC1439" s="178">
        <f>$L1439*'9 All Base Data'!$Y1439</f>
        <v>0</v>
      </c>
      <c r="AD1439" s="178">
        <f>IF($M1439="","",$M1439*'9 All Base Data'!$Y1439)</f>
        <v>0</v>
      </c>
      <c r="AE1439" s="178">
        <f>IF($N1439="","",$N1439*'9 All Base Data'!$Y1439)</f>
        <v>0</v>
      </c>
      <c r="AF1439" s="178">
        <f>IF($O1439="","",$O1439*'9 All Base Data'!$Y1439)</f>
        <v>0</v>
      </c>
      <c r="AG1439" s="178">
        <f>IF($P1439="","",$P1439*'9 All Base Data'!$Y1439)</f>
        <v>0</v>
      </c>
      <c r="AH1439" s="167">
        <f>$Q1439*'9 All Base Data'!$Y1439</f>
        <v>1.2745878949551115</v>
      </c>
      <c r="AI1439" s="178">
        <f>$R1439*'9 All Base Data'!$Y1439</f>
        <v>0</v>
      </c>
      <c r="AJ1439" s="178">
        <f>$S1439*'9 All Base Data'!$Y1439</f>
        <v>0</v>
      </c>
      <c r="AK1439" s="178">
        <f>$T1439*'9 All Base Data'!$Y1439</f>
        <v>0</v>
      </c>
      <c r="AL1439" s="178">
        <f>IF($U1439="","",$U1439*'9 All Base Data'!$Y1439)</f>
        <v>0</v>
      </c>
      <c r="AM1439" s="178">
        <f>IF($V1439="","",$V1439*'9 All Base Data'!$Y1439)</f>
        <v>0</v>
      </c>
      <c r="AN1439" s="178">
        <f>IF($W1439="","",$W1439*'9 All Base Data'!$Y1439)</f>
        <v>0</v>
      </c>
      <c r="AO1439" s="178">
        <f>IF($X1439="","",$X1439*'9 All Base Data'!$Y1439)</f>
        <v>0</v>
      </c>
      <c r="AP1439" s="178">
        <f>$Y1439*'9 All Base Data'!$Y1439</f>
        <v>7.9024449487216918E-5</v>
      </c>
      <c r="AQ1439" s="179">
        <f t="shared" si="229"/>
        <v>7.9024449487216918E-5</v>
      </c>
    </row>
    <row r="1440" spans="1:43" x14ac:dyDescent="0.25">
      <c r="A1440" s="124">
        <v>584933</v>
      </c>
      <c r="B1440" s="125" t="s">
        <v>1484</v>
      </c>
      <c r="C1440" s="126" t="s">
        <v>1458</v>
      </c>
      <c r="D1440" s="101" t="s">
        <v>2118</v>
      </c>
      <c r="E1440" s="142"/>
      <c r="F1440" s="191" t="str">
        <f>IF('9 All Base Data'!G1440="Rural Centre","Rural",IF('9 All Base Data'!G1440="Rural (Incl.some Off Shore Islands)","Rural",IF('9 All Base Data'!G1440="Inlet-in TA but not in Urban Area","Rural",IF('9 All Base Data'!G1440="Rural (Incl.some Off Shore Islands)","Rural",IF('9 All Base Data'!G1440="Inlet-not in TA","Rural",IF('9 All Base Data'!G1440="Inland Water not in Urban Area","Rural",IF('9 All Base Data'!G1440="Oceanic-in Region but not in TA","Rural",'9 All Base Data'!G1440)))))))</f>
        <v>Rural</v>
      </c>
      <c r="G1440" s="177">
        <f>IF('9 All Base Data'!I1440="..C","..C",'9 All Base Data'!I1440*Basecase_Pop_2006)</f>
        <v>180</v>
      </c>
      <c r="H1440" s="177">
        <f>IF('9 All Base Data'!J1440="..C","..C",'9 All Base Data'!J1440*Basecase_Pop_2006)</f>
        <v>96</v>
      </c>
      <c r="I1440" s="191" t="str">
        <f>IF('9 All Base Data'!L1440="..C","..C",'9 All Base Data'!L1440*Basecase_Pop_2006)</f>
        <v>..C</v>
      </c>
      <c r="J1440" s="156">
        <f>IF('9 All Base Data'!$P1440=0,0,('9 All Base Data'!$P1440*Basecase_Pop_2006)/(1+(1/(BaseCase_Mort_AllAdults_30*('9 All Base Data'!$W1440*Basecase_PM10)/10))))</f>
        <v>0</v>
      </c>
      <c r="K1440" s="156">
        <f>IF('9 All Base Data'!$Q1440=0,0,('9 All Base Data'!$Q1440*Basecase_Pop_2006)/(1+(1/(BaseCase_Mort_Maori_30*('9 All Base Data'!$W1440*Basecase_PM10)/10))))</f>
        <v>0</v>
      </c>
      <c r="L1440" s="179">
        <f>133/(1+1/(BaseCase_Mort_Child_0_1*'9 All Base Data'!$AB$10/10))*IF('9 All Base Data'!$L1440="..C",0,'9 All Base Data'!L1440/'9 All Base Data'!$L$2022)</f>
        <v>0</v>
      </c>
      <c r="M1440" s="178">
        <f>IF('9 All Base Data'!$R1440="","",IF('9 All Base Data'!$R1440=0,0,('9 All Base Data'!$R1440*Basecase_Pop_2006)/(1+(1/(BaseCase_CardiacHA_All*('9 All Base Data'!$W1440*Basecase_PM10)/10)))))</f>
        <v>1.5864137693549446E-3</v>
      </c>
      <c r="N1440" s="178">
        <f>IF('9 All Base Data'!$S1440="","",IF('9 All Base Data'!$S1440=0,0,('9 All Base Data'!S1440*Basecase_Pop_2006)/(1+(1/(BaseCase_RespHA_All*('9 All Base Data'!$W1440*Basecase_PM10)/10)))))</f>
        <v>5.2713209057147865E-3</v>
      </c>
      <c r="O1440" s="178">
        <f>IF('9 All Base Data'!$T1440="","",IF('9 All Base Data'!$T1440=0,0,('9 All Base Data'!$T1440*Basecase_Pop_2006)/(1+(1/(BaseCase_RespHA_Child_1_4*('9 All Base Data'!$W1440*Basecase_PM10)/10)))))</f>
        <v>0</v>
      </c>
      <c r="P1440" s="179">
        <f>IF('9 All Base Data'!$U1440="","",IF('9 All Base Data'!$U1440=0,0,('9 All Base Data'!$U1440*Basecase_Pop_2006)/(1+(1/(BaseCase_RespHA_Child_5_14*('9 All Base Data'!$W1440*Basecase_PM10)/10)))))</f>
        <v>0</v>
      </c>
      <c r="Q1440" s="156">
        <f>IF('7 Base case Results'!$G1440="..C",0,BaseCase_RADs_All*'7 Base case Results'!$G1440*('9 All Base Data'!$V1440*Basecase_PM10)/10)</f>
        <v>51.645600000000002</v>
      </c>
      <c r="R1440" s="189">
        <f t="shared" si="220"/>
        <v>0</v>
      </c>
      <c r="S1440" s="178">
        <f t="shared" si="221"/>
        <v>0</v>
      </c>
      <c r="T1440" s="179">
        <f t="shared" si="222"/>
        <v>0</v>
      </c>
      <c r="U1440" s="178">
        <f t="shared" si="223"/>
        <v>1.0073727435403897E-5</v>
      </c>
      <c r="V1440" s="178">
        <f t="shared" si="224"/>
        <v>2.3905440307416557E-5</v>
      </c>
      <c r="W1440" s="178">
        <f t="shared" si="225"/>
        <v>0</v>
      </c>
      <c r="X1440" s="179">
        <f t="shared" si="226"/>
        <v>0</v>
      </c>
      <c r="Y1440" s="179">
        <f t="shared" si="227"/>
        <v>3.2020272000000002E-3</v>
      </c>
      <c r="Z1440" s="186">
        <f t="shared" si="228"/>
        <v>3.2360063677428206E-3</v>
      </c>
      <c r="AA1440" s="156">
        <f>$J1440*'9 All Base Data'!$Y1440</f>
        <v>0</v>
      </c>
      <c r="AB1440" s="156">
        <f>$K1440*'9 All Base Data'!$Y1440</f>
        <v>0</v>
      </c>
      <c r="AC1440" s="178">
        <f>$L1440*'9 All Base Data'!$Y1440</f>
        <v>0</v>
      </c>
      <c r="AD1440" s="178">
        <f>IF($M1440="","",$M1440*'9 All Base Data'!$Y1440)</f>
        <v>1.3818320518460583E-4</v>
      </c>
      <c r="AE1440" s="178">
        <f>IF($N1440="","",$N1440*'9 All Base Data'!$Y1440)</f>
        <v>4.5915386791206954E-4</v>
      </c>
      <c r="AF1440" s="178">
        <f>IF($O1440="","",$O1440*'9 All Base Data'!$Y1440)</f>
        <v>0</v>
      </c>
      <c r="AG1440" s="178">
        <f>IF($P1440="","",$P1440*'9 All Base Data'!$Y1440)</f>
        <v>0</v>
      </c>
      <c r="AH1440" s="167">
        <f>$Q1440*'9 All Base Data'!$Y1440</f>
        <v>4.4985455116062756</v>
      </c>
      <c r="AI1440" s="178">
        <f>$R1440*'9 All Base Data'!$Y1440</f>
        <v>0</v>
      </c>
      <c r="AJ1440" s="178">
        <f>$S1440*'9 All Base Data'!$Y1440</f>
        <v>0</v>
      </c>
      <c r="AK1440" s="178">
        <f>$T1440*'9 All Base Data'!$Y1440</f>
        <v>0</v>
      </c>
      <c r="AL1440" s="178">
        <f>IF($U1440="","",$U1440*'9 All Base Data'!$Y1440)</f>
        <v>8.7746335292224694E-7</v>
      </c>
      <c r="AM1440" s="178">
        <f>IF($V1440="","",$V1440*'9 All Base Data'!$Y1440)</f>
        <v>2.0822627909812354E-6</v>
      </c>
      <c r="AN1440" s="178">
        <f>IF($W1440="","",$W1440*'9 All Base Data'!$Y1440)</f>
        <v>0</v>
      </c>
      <c r="AO1440" s="178">
        <f>IF($X1440="","",$X1440*'9 All Base Data'!$Y1440)</f>
        <v>0</v>
      </c>
      <c r="AP1440" s="178">
        <f>$Y1440*'9 All Base Data'!$Y1440</f>
        <v>2.7890982171958911E-4</v>
      </c>
      <c r="AQ1440" s="179">
        <f t="shared" si="229"/>
        <v>2.818695478634926E-4</v>
      </c>
    </row>
    <row r="1441" spans="1:43" x14ac:dyDescent="0.25">
      <c r="A1441" s="124">
        <v>584934</v>
      </c>
      <c r="B1441" s="125" t="s">
        <v>1485</v>
      </c>
      <c r="C1441" s="126" t="s">
        <v>1458</v>
      </c>
      <c r="D1441" s="101" t="s">
        <v>2118</v>
      </c>
      <c r="E1441" s="142"/>
      <c r="F1441" s="191" t="str">
        <f>IF('9 All Base Data'!G1441="Rural Centre","Rural",IF('9 All Base Data'!G1441="Rural (Incl.some Off Shore Islands)","Rural",IF('9 All Base Data'!G1441="Inlet-in TA but not in Urban Area","Rural",IF('9 All Base Data'!G1441="Rural (Incl.some Off Shore Islands)","Rural",IF('9 All Base Data'!G1441="Inlet-not in TA","Rural",IF('9 All Base Data'!G1441="Inland Water not in Urban Area","Rural",IF('9 All Base Data'!G1441="Oceanic-in Region but not in TA","Rural",'9 All Base Data'!G1441)))))))</f>
        <v>Rural</v>
      </c>
      <c r="G1441" s="177">
        <f>IF('9 All Base Data'!I1441="..C","..C",'9 All Base Data'!I1441*Basecase_Pop_2006)</f>
        <v>78</v>
      </c>
      <c r="H1441" s="177">
        <f>IF('9 All Base Data'!J1441="..C","..C",'9 All Base Data'!J1441*Basecase_Pop_2006)</f>
        <v>60</v>
      </c>
      <c r="I1441" s="191" t="str">
        <f>IF('9 All Base Data'!L1441="..C","..C",'9 All Base Data'!L1441*Basecase_Pop_2006)</f>
        <v>..C</v>
      </c>
      <c r="J1441" s="156">
        <f>IF('9 All Base Data'!$P1441=0,0,('9 All Base Data'!$P1441*Basecase_Pop_2006)/(1+(1/(BaseCase_Mort_AllAdults_30*('9 All Base Data'!$W1441*Basecase_PM10)/10))))</f>
        <v>0</v>
      </c>
      <c r="K1441" s="156">
        <f>IF('9 All Base Data'!$Q1441=0,0,('9 All Base Data'!$Q1441*Basecase_Pop_2006)/(1+(1/(BaseCase_Mort_Maori_30*('9 All Base Data'!$W1441*Basecase_PM10)/10))))</f>
        <v>0</v>
      </c>
      <c r="L1441" s="179">
        <f>133/(1+1/(BaseCase_Mort_Child_0_1*'9 All Base Data'!$AB$10/10))*IF('9 All Base Data'!$L1441="..C",0,'9 All Base Data'!L1441/'9 All Base Data'!$L$2022)</f>
        <v>0</v>
      </c>
      <c r="M1441" s="178">
        <f>IF('9 All Base Data'!$R1441="","",IF('9 All Base Data'!$R1441=0,0,('9 All Base Data'!$R1441*Basecase_Pop_2006)/(1+(1/(BaseCase_CardiacHA_All*('9 All Base Data'!$W1441*Basecase_PM10)/10)))))</f>
        <v>0</v>
      </c>
      <c r="N1441" s="178">
        <f>IF('9 All Base Data'!$S1441="","",IF('9 All Base Data'!$S1441=0,0,('9 All Base Data'!S1441*Basecase_Pop_2006)/(1+(1/(BaseCase_RespHA_All*('9 All Base Data'!$W1441*Basecase_PM10)/10)))))</f>
        <v>0</v>
      </c>
      <c r="O1441" s="178">
        <f>IF('9 All Base Data'!$T1441="","",IF('9 All Base Data'!$T1441=0,0,('9 All Base Data'!$T1441*Basecase_Pop_2006)/(1+(1/(BaseCase_RespHA_Child_1_4*('9 All Base Data'!$W1441*Basecase_PM10)/10)))))</f>
        <v>0</v>
      </c>
      <c r="P1441" s="179">
        <f>IF('9 All Base Data'!$U1441="","",IF('9 All Base Data'!$U1441=0,0,('9 All Base Data'!$U1441*Basecase_Pop_2006)/(1+(1/(BaseCase_RespHA_Child_5_14*('9 All Base Data'!$W1441*Basecase_PM10)/10)))))</f>
        <v>0</v>
      </c>
      <c r="Q1441" s="156">
        <f>IF('7 Base case Results'!$G1441="..C",0,BaseCase_RADs_All*'7 Base case Results'!$G1441*('9 All Base Data'!$V1441*Basecase_PM10)/10)</f>
        <v>22.47248173420865</v>
      </c>
      <c r="R1441" s="189">
        <f t="shared" ref="R1441:R1500" si="230">$J1441*BaseCase_Cost_Mort_AllAdults_30/1000000</f>
        <v>0</v>
      </c>
      <c r="S1441" s="178">
        <f t="shared" ref="S1441:S1500" si="231">$K1441*BaseCase_Cost_Mort_Maori_30/1000000</f>
        <v>0</v>
      </c>
      <c r="T1441" s="179">
        <f t="shared" ref="T1441:T1500" si="232">$L1441*BaseCase_Cost_Mort_Child_0_1/1000000</f>
        <v>0</v>
      </c>
      <c r="U1441" s="178">
        <f t="shared" ref="U1441:U1500" si="233">IF($M1441="","",$M1441*BaseCase_Cost_CardiacHA_All/1000000)</f>
        <v>0</v>
      </c>
      <c r="V1441" s="178">
        <f t="shared" ref="V1441:V1500" si="234">IF($N1441="","",$N1441*BaseCase_Cost_RespHA_All/1000000)</f>
        <v>0</v>
      </c>
      <c r="W1441" s="178">
        <f t="shared" ref="W1441:W1500" si="235">IF($O1441="","",$O1441*BaseCase_Cost_RespHA_Child_1_4/1000000)</f>
        <v>0</v>
      </c>
      <c r="X1441" s="179">
        <f t="shared" ref="X1441:X1500" si="236">IF($P1441="","",$P1441*BaseCase_Cost_RespHA_Child_5_14/1000000)</f>
        <v>0</v>
      </c>
      <c r="Y1441" s="179">
        <f t="shared" ref="Y1441:Y1500" si="237">$Q1441*BaseCase_Cost_RADs_All/1000000</f>
        <v>1.3932938675209365E-3</v>
      </c>
      <c r="Z1441" s="186">
        <f t="shared" si="228"/>
        <v>1.3932938675209365E-3</v>
      </c>
      <c r="AA1441" s="156">
        <f>$J1441*'9 All Base Data'!$Y1441</f>
        <v>0</v>
      </c>
      <c r="AB1441" s="156">
        <f>$K1441*'9 All Base Data'!$Y1441</f>
        <v>0</v>
      </c>
      <c r="AC1441" s="178">
        <f>$L1441*'9 All Base Data'!$Y1441</f>
        <v>0</v>
      </c>
      <c r="AD1441" s="178">
        <f>IF($M1441="","",$M1441*'9 All Base Data'!$Y1441)</f>
        <v>0</v>
      </c>
      <c r="AE1441" s="178">
        <f>IF($N1441="","",$N1441*'9 All Base Data'!$Y1441)</f>
        <v>0</v>
      </c>
      <c r="AF1441" s="178">
        <f>IF($O1441="","",$O1441*'9 All Base Data'!$Y1441)</f>
        <v>0</v>
      </c>
      <c r="AG1441" s="178">
        <f>IF($P1441="","",$P1441*'9 All Base Data'!$Y1441)</f>
        <v>0</v>
      </c>
      <c r="AH1441" s="167">
        <f>$Q1441*'9 All Base Data'!$Y1441</f>
        <v>2.0420914559047016</v>
      </c>
      <c r="AI1441" s="178">
        <f>$R1441*'9 All Base Data'!$Y1441</f>
        <v>0</v>
      </c>
      <c r="AJ1441" s="178">
        <f>$S1441*'9 All Base Data'!$Y1441</f>
        <v>0</v>
      </c>
      <c r="AK1441" s="178">
        <f>$T1441*'9 All Base Data'!$Y1441</f>
        <v>0</v>
      </c>
      <c r="AL1441" s="178">
        <f>IF($U1441="","",$U1441*'9 All Base Data'!$Y1441)</f>
        <v>0</v>
      </c>
      <c r="AM1441" s="178">
        <f>IF($V1441="","",$V1441*'9 All Base Data'!$Y1441)</f>
        <v>0</v>
      </c>
      <c r="AN1441" s="178">
        <f>IF($W1441="","",$W1441*'9 All Base Data'!$Y1441)</f>
        <v>0</v>
      </c>
      <c r="AO1441" s="178">
        <f>IF($X1441="","",$X1441*'9 All Base Data'!$Y1441)</f>
        <v>0</v>
      </c>
      <c r="AP1441" s="178">
        <f>$Y1441*'9 All Base Data'!$Y1441</f>
        <v>1.2660967026609154E-4</v>
      </c>
      <c r="AQ1441" s="179">
        <f t="shared" si="229"/>
        <v>1.2660967026609154E-4</v>
      </c>
    </row>
    <row r="1442" spans="1:43" x14ac:dyDescent="0.25">
      <c r="A1442" s="124">
        <v>584935</v>
      </c>
      <c r="B1442" s="125" t="s">
        <v>1486</v>
      </c>
      <c r="C1442" s="126" t="s">
        <v>1458</v>
      </c>
      <c r="D1442" s="101" t="s">
        <v>2118</v>
      </c>
      <c r="E1442" s="142"/>
      <c r="F1442" s="191" t="str">
        <f>IF('9 All Base Data'!G1442="Rural Centre","Rural",IF('9 All Base Data'!G1442="Rural (Incl.some Off Shore Islands)","Rural",IF('9 All Base Data'!G1442="Inlet-in TA but not in Urban Area","Rural",IF('9 All Base Data'!G1442="Rural (Incl.some Off Shore Islands)","Rural",IF('9 All Base Data'!G1442="Inlet-not in TA","Rural",IF('9 All Base Data'!G1442="Inland Water not in Urban Area","Rural",IF('9 All Base Data'!G1442="Oceanic-in Region but not in TA","Rural",'9 All Base Data'!G1442)))))))</f>
        <v>Rural</v>
      </c>
      <c r="G1442" s="177">
        <f>IF('9 All Base Data'!I1442="..C","..C",'9 All Base Data'!I1442*Basecase_Pop_2006)</f>
        <v>417</v>
      </c>
      <c r="H1442" s="177">
        <f>IF('9 All Base Data'!J1442="..C","..C",'9 All Base Data'!J1442*Basecase_Pop_2006)</f>
        <v>267</v>
      </c>
      <c r="I1442" s="191">
        <f>IF('9 All Base Data'!L1442="..C","..C",'9 All Base Data'!L1442*Basecase_Pop_2006)</f>
        <v>3</v>
      </c>
      <c r="J1442" s="156">
        <f>IF('9 All Base Data'!$P1442=0,0,('9 All Base Data'!$P1442*Basecase_Pop_2006)/(1+(1/(BaseCase_Mort_AllAdults_30*('9 All Base Data'!$W1442*Basecase_PM10)/10))))</f>
        <v>3.5227965157212451E-2</v>
      </c>
      <c r="K1442" s="156">
        <f>IF('9 All Base Data'!$Q1442=0,0,('9 All Base Data'!$Q1442*Basecase_Pop_2006)/(1+(1/(BaseCase_Mort_Maori_30*('9 All Base Data'!$W1442*Basecase_PM10)/10))))</f>
        <v>0</v>
      </c>
      <c r="L1442" s="179">
        <f>133/(1+1/(BaseCase_Mort_Child_0_1*'9 All Base Data'!$AB$10/10))*IF('9 All Base Data'!$L1442="..C",0,'9 All Base Data'!L1442/'9 All Base Data'!$L$2022)</f>
        <v>4.3763335659156898E-4</v>
      </c>
      <c r="M1442" s="178">
        <f>IF('9 All Base Data'!$R1442="","",IF('9 All Base Data'!$R1442=0,0,('9 All Base Data'!$R1442*Basecase_Pop_2006)/(1+(1/(BaseCase_CardiacHA_All*('9 All Base Data'!$W1442*Basecase_PM10)/10)))))</f>
        <v>0</v>
      </c>
      <c r="N1442" s="178">
        <f>IF('9 All Base Data'!$S1442="","",IF('9 All Base Data'!$S1442=0,0,('9 All Base Data'!S1442*Basecase_Pop_2006)/(1+(1/(BaseCase_RespHA_All*('9 All Base Data'!$W1442*Basecase_PM10)/10)))))</f>
        <v>0</v>
      </c>
      <c r="O1442" s="178">
        <f>IF('9 All Base Data'!$T1442="","",IF('9 All Base Data'!$T1442=0,0,('9 All Base Data'!$T1442*Basecase_Pop_2006)/(1+(1/(BaseCase_RespHA_Child_1_4*('9 All Base Data'!$W1442*Basecase_PM10)/10)))))</f>
        <v>0</v>
      </c>
      <c r="P1442" s="179">
        <f>IF('9 All Base Data'!$U1442="","",IF('9 All Base Data'!$U1442=0,0,('9 All Base Data'!$U1442*Basecase_Pop_2006)/(1+(1/(BaseCase_RespHA_Child_5_14*('9 All Base Data'!$W1442*Basecase_PM10)/10)))))</f>
        <v>0</v>
      </c>
      <c r="Q1442" s="156">
        <f>IF('7 Base case Results'!$G1442="..C",0,BaseCase_RADs_All*'7 Base case Results'!$G1442*('9 All Base Data'!$V1442*Basecase_PM10)/10)</f>
        <v>119.64564</v>
      </c>
      <c r="R1442" s="189">
        <f t="shared" si="230"/>
        <v>0.12541155595967632</v>
      </c>
      <c r="S1442" s="178">
        <f t="shared" si="231"/>
        <v>0</v>
      </c>
      <c r="T1442" s="179">
        <f t="shared" si="232"/>
        <v>1.5579747494659855E-3</v>
      </c>
      <c r="U1442" s="178">
        <f t="shared" si="233"/>
        <v>0</v>
      </c>
      <c r="V1442" s="178">
        <f t="shared" si="234"/>
        <v>0</v>
      </c>
      <c r="W1442" s="178">
        <f t="shared" si="235"/>
        <v>0</v>
      </c>
      <c r="X1442" s="179">
        <f t="shared" si="236"/>
        <v>0</v>
      </c>
      <c r="Y1442" s="179">
        <f t="shared" si="237"/>
        <v>7.4180296799999995E-3</v>
      </c>
      <c r="Z1442" s="186">
        <f t="shared" ref="Z1442:Z1501" si="238">SUM(R1442,T1442:V1442,Y1442)</f>
        <v>0.13438756038914229</v>
      </c>
      <c r="AA1442" s="156">
        <f>$J1442*'9 All Base Data'!$Y1442</f>
        <v>3.0685015672390356E-3</v>
      </c>
      <c r="AB1442" s="156">
        <f>$K1442*'9 All Base Data'!$Y1442</f>
        <v>0</v>
      </c>
      <c r="AC1442" s="178">
        <f>$L1442*'9 All Base Data'!$Y1442</f>
        <v>3.811967664281548E-5</v>
      </c>
      <c r="AD1442" s="178">
        <f>IF($M1442="","",$M1442*'9 All Base Data'!$Y1442)</f>
        <v>0</v>
      </c>
      <c r="AE1442" s="178">
        <f>IF($N1442="","",$N1442*'9 All Base Data'!$Y1442)</f>
        <v>0</v>
      </c>
      <c r="AF1442" s="178">
        <f>IF($O1442="","",$O1442*'9 All Base Data'!$Y1442)</f>
        <v>0</v>
      </c>
      <c r="AG1442" s="178">
        <f>IF($P1442="","",$P1442*'9 All Base Data'!$Y1442)</f>
        <v>0</v>
      </c>
      <c r="AH1442" s="167">
        <f>$Q1442*'9 All Base Data'!$Y1442</f>
        <v>10.421630435221205</v>
      </c>
      <c r="AI1442" s="178">
        <f>$R1442*'9 All Base Data'!$Y1442</f>
        <v>1.0923865579370966E-2</v>
      </c>
      <c r="AJ1442" s="178">
        <f>$S1442*'9 All Base Data'!$Y1442</f>
        <v>0</v>
      </c>
      <c r="AK1442" s="178">
        <f>$T1442*'9 All Base Data'!$Y1442</f>
        <v>1.3570604884842311E-4</v>
      </c>
      <c r="AL1442" s="178">
        <f>IF($U1442="","",$U1442*'9 All Base Data'!$Y1442)</f>
        <v>0</v>
      </c>
      <c r="AM1442" s="178">
        <f>IF($V1442="","",$V1442*'9 All Base Data'!$Y1442)</f>
        <v>0</v>
      </c>
      <c r="AN1442" s="178">
        <f>IF($W1442="","",$W1442*'9 All Base Data'!$Y1442)</f>
        <v>0</v>
      </c>
      <c r="AO1442" s="178">
        <f>IF($X1442="","",$X1442*'9 All Base Data'!$Y1442)</f>
        <v>0</v>
      </c>
      <c r="AP1442" s="178">
        <f>$Y1442*'9 All Base Data'!$Y1442</f>
        <v>6.4614108698371464E-4</v>
      </c>
      <c r="AQ1442" s="179">
        <f t="shared" ref="AQ1442:AQ1501" si="239">SUM(AI1442,AK1442:AM1442,AP1442)</f>
        <v>1.1705712715203103E-2</v>
      </c>
    </row>
    <row r="1443" spans="1:43" x14ac:dyDescent="0.25">
      <c r="A1443" s="124">
        <v>584936</v>
      </c>
      <c r="B1443" s="125" t="s">
        <v>1487</v>
      </c>
      <c r="C1443" s="126" t="s">
        <v>1458</v>
      </c>
      <c r="D1443" s="101" t="s">
        <v>2118</v>
      </c>
      <c r="E1443" s="142"/>
      <c r="F1443" s="191" t="str">
        <f>IF('9 All Base Data'!G1443="Rural Centre","Rural",IF('9 All Base Data'!G1443="Rural (Incl.some Off Shore Islands)","Rural",IF('9 All Base Data'!G1443="Inlet-in TA but not in Urban Area","Rural",IF('9 All Base Data'!G1443="Rural (Incl.some Off Shore Islands)","Rural",IF('9 All Base Data'!G1443="Inlet-not in TA","Rural",IF('9 All Base Data'!G1443="Inland Water not in Urban Area","Rural",IF('9 All Base Data'!G1443="Oceanic-in Region but not in TA","Rural",'9 All Base Data'!G1443)))))))</f>
        <v>Rural</v>
      </c>
      <c r="G1443" s="177">
        <f>IF('9 All Base Data'!I1443="..C","..C",'9 All Base Data'!I1443*Basecase_Pop_2006)</f>
        <v>162</v>
      </c>
      <c r="H1443" s="177">
        <f>IF('9 All Base Data'!J1443="..C","..C",'9 All Base Data'!J1443*Basecase_Pop_2006)</f>
        <v>93</v>
      </c>
      <c r="I1443" s="191" t="str">
        <f>IF('9 All Base Data'!L1443="..C","..C",'9 All Base Data'!L1443*Basecase_Pop_2006)</f>
        <v>..C</v>
      </c>
      <c r="J1443" s="156">
        <f>IF('9 All Base Data'!$P1443=0,0,('9 All Base Data'!$P1443*Basecase_Pop_2006)/(1+(1/(BaseCase_Mort_AllAdults_30*('9 All Base Data'!$W1443*Basecase_PM10)/10))))</f>
        <v>1.8157550204612866E-2</v>
      </c>
      <c r="K1443" s="156">
        <f>IF('9 All Base Data'!$Q1443=0,0,('9 All Base Data'!$Q1443*Basecase_Pop_2006)/(1+(1/(BaseCase_Mort_Maori_30*('9 All Base Data'!$W1443*Basecase_PM10)/10))))</f>
        <v>0</v>
      </c>
      <c r="L1443" s="179">
        <f>133/(1+1/(BaseCase_Mort_Child_0_1*'9 All Base Data'!$AB$10/10))*IF('9 All Base Data'!$L1443="..C",0,'9 All Base Data'!L1443/'9 All Base Data'!$L$2022)</f>
        <v>0</v>
      </c>
      <c r="M1443" s="178">
        <f>IF('9 All Base Data'!$R1443="","",IF('9 All Base Data'!$R1443=0,0,('9 All Base Data'!$R1443*Basecase_Pop_2006)/(1+(1/(BaseCase_CardiacHA_All*('9 All Base Data'!$W1443*Basecase_PM10)/10)))))</f>
        <v>3.2758730529206374E-3</v>
      </c>
      <c r="N1443" s="178">
        <f>IF('9 All Base Data'!$S1443="","",IF('9 All Base Data'!$S1443=0,0,('9 All Base Data'!S1443*Basecase_Pop_2006)/(1+(1/(BaseCase_RespHA_All*('9 All Base Data'!$W1443*Basecase_PM10)/10)))))</f>
        <v>1.0883922494658462E-2</v>
      </c>
      <c r="O1443" s="178">
        <f>IF('9 All Base Data'!$T1443="","",IF('9 All Base Data'!$T1443=0,0,('9 All Base Data'!$T1443*Basecase_Pop_2006)/(1+(1/(BaseCase_RespHA_Child_1_4*('9 All Base Data'!$W1443*Basecase_PM10)/10)))))</f>
        <v>5.3978985155215048E-3</v>
      </c>
      <c r="P1443" s="179">
        <f>IF('9 All Base Data'!$U1443="","",IF('9 All Base Data'!$U1443=0,0,('9 All Base Data'!$U1443*Basecase_Pop_2006)/(1+(1/(BaseCase_RespHA_Child_5_14*('9 All Base Data'!$W1443*Basecase_PM10)/10)))))</f>
        <v>0</v>
      </c>
      <c r="Q1443" s="156">
        <f>IF('7 Base case Results'!$G1443="..C",0,BaseCase_RADs_All*'7 Base case Results'!$G1443*('9 All Base Data'!$V1443*Basecase_PM10)/10)</f>
        <v>47.998082549406092</v>
      </c>
      <c r="R1443" s="189">
        <f t="shared" si="230"/>
        <v>6.4640878728421808E-2</v>
      </c>
      <c r="S1443" s="178">
        <f t="shared" si="231"/>
        <v>0</v>
      </c>
      <c r="T1443" s="179">
        <f t="shared" si="232"/>
        <v>0</v>
      </c>
      <c r="U1443" s="178">
        <f t="shared" si="233"/>
        <v>2.080179388604605E-5</v>
      </c>
      <c r="V1443" s="178">
        <f t="shared" si="234"/>
        <v>4.9358588513276127E-5</v>
      </c>
      <c r="W1443" s="178">
        <f t="shared" si="235"/>
        <v>2.4479469767890024E-5</v>
      </c>
      <c r="X1443" s="179">
        <f t="shared" si="236"/>
        <v>0</v>
      </c>
      <c r="Y1443" s="179">
        <f t="shared" si="237"/>
        <v>2.9758811180631778E-3</v>
      </c>
      <c r="Z1443" s="186">
        <f t="shared" si="238"/>
        <v>6.7686920228884312E-2</v>
      </c>
      <c r="AA1443" s="156">
        <f>$J1443*'9 All Base Data'!$Y1443</f>
        <v>2.1055025589116899E-3</v>
      </c>
      <c r="AB1443" s="156">
        <f>$K1443*'9 All Base Data'!$Y1443</f>
        <v>0</v>
      </c>
      <c r="AC1443" s="178">
        <f>$L1443*'9 All Base Data'!$Y1443</f>
        <v>0</v>
      </c>
      <c r="AD1443" s="178">
        <f>IF($M1443="","",$M1443*'9 All Base Data'!$Y1443)</f>
        <v>3.7986176647563394E-4</v>
      </c>
      <c r="AE1443" s="178">
        <f>IF($N1443="","",$N1443*'9 All Base Data'!$Y1443)</f>
        <v>1.2620715022271082E-3</v>
      </c>
      <c r="AF1443" s="178">
        <f>IF($O1443="","",$O1443*'9 All Base Data'!$Y1443)</f>
        <v>6.2592635069728877E-4</v>
      </c>
      <c r="AG1443" s="178">
        <f>IF($P1443="","",$P1443*'9 All Base Data'!$Y1443)</f>
        <v>0</v>
      </c>
      <c r="AH1443" s="167">
        <f>$Q1443*'9 All Base Data'!$Y1443</f>
        <v>5.5657335098517349</v>
      </c>
      <c r="AI1443" s="178">
        <f>$R1443*'9 All Base Data'!$Y1443</f>
        <v>7.4955891097256162E-3</v>
      </c>
      <c r="AJ1443" s="178">
        <f>$S1443*'9 All Base Data'!$Y1443</f>
        <v>0</v>
      </c>
      <c r="AK1443" s="178">
        <f>$T1443*'9 All Base Data'!$Y1443</f>
        <v>0</v>
      </c>
      <c r="AL1443" s="178">
        <f>IF($U1443="","",$U1443*'9 All Base Data'!$Y1443)</f>
        <v>2.4121222171202759E-6</v>
      </c>
      <c r="AM1443" s="178">
        <f>IF($V1443="","",$V1443*'9 All Base Data'!$Y1443)</f>
        <v>5.7234942625999357E-6</v>
      </c>
      <c r="AN1443" s="178">
        <f>IF($W1443="","",$W1443*'9 All Base Data'!$Y1443)</f>
        <v>2.8385760004122048E-6</v>
      </c>
      <c r="AO1443" s="178">
        <f>IF($X1443="","",$X1443*'9 All Base Data'!$Y1443)</f>
        <v>0</v>
      </c>
      <c r="AP1443" s="178">
        <f>$Y1443*'9 All Base Data'!$Y1443</f>
        <v>3.4507547761080759E-4</v>
      </c>
      <c r="AQ1443" s="179">
        <f t="shared" si="239"/>
        <v>7.848800203816144E-3</v>
      </c>
    </row>
    <row r="1444" spans="1:43" x14ac:dyDescent="0.25">
      <c r="A1444" s="124">
        <v>584937</v>
      </c>
      <c r="B1444" s="125" t="s">
        <v>1488</v>
      </c>
      <c r="C1444" s="126" t="s">
        <v>1458</v>
      </c>
      <c r="D1444" s="101" t="s">
        <v>2118</v>
      </c>
      <c r="E1444" s="142"/>
      <c r="F1444" s="191" t="str">
        <f>IF('9 All Base Data'!G1444="Rural Centre","Rural",IF('9 All Base Data'!G1444="Rural (Incl.some Off Shore Islands)","Rural",IF('9 All Base Data'!G1444="Inlet-in TA but not in Urban Area","Rural",IF('9 All Base Data'!G1444="Rural (Incl.some Off Shore Islands)","Rural",IF('9 All Base Data'!G1444="Inlet-not in TA","Rural",IF('9 All Base Data'!G1444="Inland Water not in Urban Area","Rural",IF('9 All Base Data'!G1444="Oceanic-in Region but not in TA","Rural",'9 All Base Data'!G1444)))))))</f>
        <v>Rural</v>
      </c>
      <c r="G1444" s="177">
        <f>IF('9 All Base Data'!I1444="..C","..C",'9 All Base Data'!I1444*Basecase_Pop_2006)</f>
        <v>363</v>
      </c>
      <c r="H1444" s="177">
        <f>IF('9 All Base Data'!J1444="..C","..C",'9 All Base Data'!J1444*Basecase_Pop_2006)</f>
        <v>234</v>
      </c>
      <c r="I1444" s="191">
        <f>IF('9 All Base Data'!L1444="..C","..C",'9 All Base Data'!L1444*Basecase_Pop_2006)</f>
        <v>3</v>
      </c>
      <c r="J1444" s="156">
        <f>IF('9 All Base Data'!$P1444=0,0,('9 All Base Data'!$P1444*Basecase_Pop_2006)/(1+(1/(BaseCase_Mort_AllAdults_30*('9 All Base Data'!$W1444*Basecase_PM10)/10))))</f>
        <v>3.5227965157212451E-2</v>
      </c>
      <c r="K1444" s="156">
        <f>IF('9 All Base Data'!$Q1444=0,0,('9 All Base Data'!$Q1444*Basecase_Pop_2006)/(1+(1/(BaseCase_Mort_Maori_30*('9 All Base Data'!$W1444*Basecase_PM10)/10))))</f>
        <v>0</v>
      </c>
      <c r="L1444" s="179">
        <f>133/(1+1/(BaseCase_Mort_Child_0_1*'9 All Base Data'!$AB$10/10))*IF('9 All Base Data'!$L1444="..C",0,'9 All Base Data'!L1444/'9 All Base Data'!$L$2022)</f>
        <v>4.3763335659156898E-4</v>
      </c>
      <c r="M1444" s="178">
        <f>IF('9 All Base Data'!$R1444="","",IF('9 All Base Data'!$R1444=0,0,('9 All Base Data'!$R1444*Basecase_Pop_2006)/(1+(1/(BaseCase_CardiacHA_All*('9 All Base Data'!$W1444*Basecase_PM10)/10)))))</f>
        <v>1.1104896385484612E-2</v>
      </c>
      <c r="N1444" s="178">
        <f>IF('9 All Base Data'!$S1444="","",IF('9 All Base Data'!$S1444=0,0,('9 All Base Data'!S1444*Basecase_Pop_2006)/(1+(1/(BaseCase_RespHA_All*('9 All Base Data'!$W1444*Basecase_PM10)/10)))))</f>
        <v>1.5813962717144359E-2</v>
      </c>
      <c r="O1444" s="178">
        <f>IF('9 All Base Data'!$T1444="","",IF('9 All Base Data'!$T1444=0,0,('9 All Base Data'!$T1444*Basecase_Pop_2006)/(1+(1/(BaseCase_RespHA_Child_1_4*('9 All Base Data'!$W1444*Basecase_PM10)/10)))))</f>
        <v>5.2299676490081435E-3</v>
      </c>
      <c r="P1444" s="179">
        <f>IF('9 All Base Data'!$U1444="","",IF('9 All Base Data'!$U1444=0,0,('9 All Base Data'!$U1444*Basecase_Pop_2006)/(1+(1/(BaseCase_RespHA_Child_5_14*('9 All Base Data'!$W1444*Basecase_PM10)/10)))))</f>
        <v>0</v>
      </c>
      <c r="Q1444" s="156">
        <f>IF('7 Base case Results'!$G1444="..C",0,BaseCase_RADs_All*'7 Base case Results'!$G1444*('9 All Base Data'!$V1444*Basecase_PM10)/10)</f>
        <v>104.15196</v>
      </c>
      <c r="R1444" s="189">
        <f t="shared" si="230"/>
        <v>0.12541155595967632</v>
      </c>
      <c r="S1444" s="178">
        <f t="shared" si="231"/>
        <v>0</v>
      </c>
      <c r="T1444" s="179">
        <f t="shared" si="232"/>
        <v>1.5579747494659855E-3</v>
      </c>
      <c r="U1444" s="178">
        <f t="shared" si="233"/>
        <v>7.0516092047827287E-5</v>
      </c>
      <c r="V1444" s="178">
        <f t="shared" si="234"/>
        <v>7.171632092224966E-5</v>
      </c>
      <c r="W1444" s="178">
        <f t="shared" si="235"/>
        <v>2.3717903288251933E-5</v>
      </c>
      <c r="X1444" s="179">
        <f t="shared" si="236"/>
        <v>0</v>
      </c>
      <c r="Y1444" s="179">
        <f t="shared" si="237"/>
        <v>6.4574215200000002E-3</v>
      </c>
      <c r="Z1444" s="186">
        <f t="shared" si="238"/>
        <v>0.1335691846421124</v>
      </c>
      <c r="AA1444" s="156">
        <f>$J1444*'9 All Base Data'!$Y1444</f>
        <v>3.0685015672390356E-3</v>
      </c>
      <c r="AB1444" s="156">
        <f>$K1444*'9 All Base Data'!$Y1444</f>
        <v>0</v>
      </c>
      <c r="AC1444" s="178">
        <f>$L1444*'9 All Base Data'!$Y1444</f>
        <v>3.811967664281548E-5</v>
      </c>
      <c r="AD1444" s="178">
        <f>IF($M1444="","",$M1444*'9 All Base Data'!$Y1444)</f>
        <v>9.6728243629224091E-4</v>
      </c>
      <c r="AE1444" s="178">
        <f>IF($N1444="","",$N1444*'9 All Base Data'!$Y1444)</f>
        <v>1.3774616037362086E-3</v>
      </c>
      <c r="AF1444" s="178">
        <f>IF($O1444="","",$O1444*'9 All Base Data'!$Y1444)</f>
        <v>4.5555182809942394E-4</v>
      </c>
      <c r="AG1444" s="178">
        <f>IF($P1444="","",$P1444*'9 All Base Data'!$Y1444)</f>
        <v>0</v>
      </c>
      <c r="AH1444" s="167">
        <f>$Q1444*'9 All Base Data'!$Y1444</f>
        <v>9.0720667817393217</v>
      </c>
      <c r="AI1444" s="178">
        <f>$R1444*'9 All Base Data'!$Y1444</f>
        <v>1.0923865579370966E-2</v>
      </c>
      <c r="AJ1444" s="178">
        <f>$S1444*'9 All Base Data'!$Y1444</f>
        <v>0</v>
      </c>
      <c r="AK1444" s="178">
        <f>$T1444*'9 All Base Data'!$Y1444</f>
        <v>1.3570604884842311E-4</v>
      </c>
      <c r="AL1444" s="178">
        <f>IF($U1444="","",$U1444*'9 All Base Data'!$Y1444)</f>
        <v>6.1422434704557297E-6</v>
      </c>
      <c r="AM1444" s="178">
        <f>IF($V1444="","",$V1444*'9 All Base Data'!$Y1444)</f>
        <v>6.2467883729437055E-6</v>
      </c>
      <c r="AN1444" s="178">
        <f>IF($W1444="","",$W1444*'9 All Base Data'!$Y1444)</f>
        <v>2.0659275404308877E-6</v>
      </c>
      <c r="AO1444" s="178">
        <f>IF($X1444="","",$X1444*'9 All Base Data'!$Y1444)</f>
        <v>0</v>
      </c>
      <c r="AP1444" s="178">
        <f>$Y1444*'9 All Base Data'!$Y1444</f>
        <v>5.6246814046783799E-4</v>
      </c>
      <c r="AQ1444" s="179">
        <f t="shared" si="239"/>
        <v>1.1634428800530627E-2</v>
      </c>
    </row>
    <row r="1445" spans="1:43" x14ac:dyDescent="0.25">
      <c r="A1445" s="124">
        <v>584938</v>
      </c>
      <c r="B1445" s="125" t="s">
        <v>1489</v>
      </c>
      <c r="C1445" s="126" t="s">
        <v>1458</v>
      </c>
      <c r="D1445" s="101" t="s">
        <v>2118</v>
      </c>
      <c r="E1445" s="142"/>
      <c r="F1445" s="191" t="str">
        <f>IF('9 All Base Data'!G1445="Rural Centre","Rural",IF('9 All Base Data'!G1445="Rural (Incl.some Off Shore Islands)","Rural",IF('9 All Base Data'!G1445="Inlet-in TA but not in Urban Area","Rural",IF('9 All Base Data'!G1445="Rural (Incl.some Off Shore Islands)","Rural",IF('9 All Base Data'!G1445="Inlet-not in TA","Rural",IF('9 All Base Data'!G1445="Inland Water not in Urban Area","Rural",IF('9 All Base Data'!G1445="Oceanic-in Region but not in TA","Rural",'9 All Base Data'!G1445)))))))</f>
        <v>Rural</v>
      </c>
      <c r="G1445" s="177">
        <f>IF('9 All Base Data'!I1445="..C","..C",'9 All Base Data'!I1445*Basecase_Pop_2006)</f>
        <v>372</v>
      </c>
      <c r="H1445" s="177">
        <f>IF('9 All Base Data'!J1445="..C","..C",'9 All Base Data'!J1445*Basecase_Pop_2006)</f>
        <v>240</v>
      </c>
      <c r="I1445" s="191">
        <f>IF('9 All Base Data'!L1445="..C","..C",'9 All Base Data'!L1445*Basecase_Pop_2006)</f>
        <v>6</v>
      </c>
      <c r="J1445" s="156">
        <f>IF('9 All Base Data'!$P1445=0,0,('9 All Base Data'!$P1445*Basecase_Pop_2006)/(1+(1/(BaseCase_Mort_AllAdults_30*('9 All Base Data'!$W1445*Basecase_PM10)/10))))</f>
        <v>5.2841947735818684E-2</v>
      </c>
      <c r="K1445" s="156">
        <f>IF('9 All Base Data'!$Q1445=0,0,('9 All Base Data'!$Q1445*Basecase_Pop_2006)/(1+(1/(BaseCase_Mort_Maori_30*('9 All Base Data'!$W1445*Basecase_PM10)/10))))</f>
        <v>0</v>
      </c>
      <c r="L1445" s="179">
        <f>133/(1+1/(BaseCase_Mort_Child_0_1*'9 All Base Data'!$AB$10/10))*IF('9 All Base Data'!$L1445="..C",0,'9 All Base Data'!L1445/'9 All Base Data'!$L$2022)</f>
        <v>8.7526671318313796E-4</v>
      </c>
      <c r="M1445" s="178">
        <f>IF('9 All Base Data'!$R1445="","",IF('9 All Base Data'!$R1445=0,0,('9 All Base Data'!$R1445*Basecase_Pop_2006)/(1+(1/(BaseCase_CardiacHA_All*('9 All Base Data'!$W1445*Basecase_PM10)/10)))))</f>
        <v>3.1728275387098892E-3</v>
      </c>
      <c r="N1445" s="178">
        <f>IF('9 All Base Data'!$S1445="","",IF('9 All Base Data'!$S1445=0,0,('9 All Base Data'!S1445*Basecase_Pop_2006)/(1+(1/(BaseCase_RespHA_All*('9 All Base Data'!$W1445*Basecase_PM10)/10)))))</f>
        <v>1.5813962717144359E-2</v>
      </c>
      <c r="O1445" s="178">
        <f>IF('9 All Base Data'!$T1445="","",IF('9 All Base Data'!$T1445=0,0,('9 All Base Data'!$T1445*Basecase_Pop_2006)/(1+(1/(BaseCase_RespHA_Child_1_4*('9 All Base Data'!$W1445*Basecase_PM10)/10)))))</f>
        <v>0</v>
      </c>
      <c r="P1445" s="179">
        <f>IF('9 All Base Data'!$U1445="","",IF('9 All Base Data'!$U1445=0,0,('9 All Base Data'!$U1445*Basecase_Pop_2006)/(1+(1/(BaseCase_RespHA_Child_5_14*('9 All Base Data'!$W1445*Basecase_PM10)/10)))))</f>
        <v>7.7838872557158328E-3</v>
      </c>
      <c r="Q1445" s="156">
        <f>IF('7 Base case Results'!$G1445="..C",0,BaseCase_RADs_All*'7 Base case Results'!$G1445*('9 All Base Data'!$V1445*Basecase_PM10)/10)</f>
        <v>106.73424</v>
      </c>
      <c r="R1445" s="189">
        <f t="shared" si="230"/>
        <v>0.18811733393951449</v>
      </c>
      <c r="S1445" s="178">
        <f t="shared" si="231"/>
        <v>0</v>
      </c>
      <c r="T1445" s="179">
        <f t="shared" si="232"/>
        <v>3.1159494989319711E-3</v>
      </c>
      <c r="U1445" s="178">
        <f t="shared" si="233"/>
        <v>2.0147454870807794E-5</v>
      </c>
      <c r="V1445" s="178">
        <f t="shared" si="234"/>
        <v>7.171632092224966E-5</v>
      </c>
      <c r="W1445" s="178">
        <f t="shared" si="235"/>
        <v>0</v>
      </c>
      <c r="X1445" s="179">
        <f t="shared" si="236"/>
        <v>3.52999287046713E-5</v>
      </c>
      <c r="Y1445" s="179">
        <f t="shared" si="237"/>
        <v>6.6175228800000006E-3</v>
      </c>
      <c r="Z1445" s="186">
        <f t="shared" si="238"/>
        <v>0.19794267009423952</v>
      </c>
      <c r="AA1445" s="156">
        <f>$J1445*'9 All Base Data'!$Y1445</f>
        <v>4.6027523508585539E-3</v>
      </c>
      <c r="AB1445" s="156">
        <f>$K1445*'9 All Base Data'!$Y1445</f>
        <v>0</v>
      </c>
      <c r="AC1445" s="178">
        <f>$L1445*'9 All Base Data'!$Y1445</f>
        <v>7.623935328563096E-5</v>
      </c>
      <c r="AD1445" s="178">
        <f>IF($M1445="","",$M1445*'9 All Base Data'!$Y1445)</f>
        <v>2.7636641036921165E-4</v>
      </c>
      <c r="AE1445" s="178">
        <f>IF($N1445="","",$N1445*'9 All Base Data'!$Y1445)</f>
        <v>1.3774616037362086E-3</v>
      </c>
      <c r="AF1445" s="178">
        <f>IF($O1445="","",$O1445*'9 All Base Data'!$Y1445)</f>
        <v>0</v>
      </c>
      <c r="AG1445" s="178">
        <f>IF($P1445="","",$P1445*'9 All Base Data'!$Y1445)</f>
        <v>6.7800879604554406E-4</v>
      </c>
      <c r="AH1445" s="167">
        <f>$Q1445*'9 All Base Data'!$Y1445</f>
        <v>9.2969940573196368</v>
      </c>
      <c r="AI1445" s="178">
        <f>$R1445*'9 All Base Data'!$Y1445</f>
        <v>1.6385798369056449E-2</v>
      </c>
      <c r="AJ1445" s="178">
        <f>$S1445*'9 All Base Data'!$Y1445</f>
        <v>0</v>
      </c>
      <c r="AK1445" s="178">
        <f>$T1445*'9 All Base Data'!$Y1445</f>
        <v>2.7141209769684623E-4</v>
      </c>
      <c r="AL1445" s="178">
        <f>IF($U1445="","",$U1445*'9 All Base Data'!$Y1445)</f>
        <v>1.7549267058444939E-6</v>
      </c>
      <c r="AM1445" s="178">
        <f>IF($V1445="","",$V1445*'9 All Base Data'!$Y1445)</f>
        <v>6.2467883729437055E-6</v>
      </c>
      <c r="AN1445" s="178">
        <f>IF($W1445="","",$W1445*'9 All Base Data'!$Y1445)</f>
        <v>0</v>
      </c>
      <c r="AO1445" s="178">
        <f>IF($X1445="","",$X1445*'9 All Base Data'!$Y1445)</f>
        <v>3.0747698900665421E-6</v>
      </c>
      <c r="AP1445" s="178">
        <f>$Y1445*'9 All Base Data'!$Y1445</f>
        <v>5.764136315538175E-4</v>
      </c>
      <c r="AQ1445" s="179">
        <f t="shared" si="239"/>
        <v>1.72416258133859E-2</v>
      </c>
    </row>
    <row r="1446" spans="1:43" x14ac:dyDescent="0.25">
      <c r="A1446" s="124">
        <v>584939</v>
      </c>
      <c r="B1446" s="125" t="s">
        <v>1490</v>
      </c>
      <c r="C1446" s="126" t="s">
        <v>1458</v>
      </c>
      <c r="D1446" s="101" t="s">
        <v>2118</v>
      </c>
      <c r="E1446" s="142"/>
      <c r="F1446" s="191" t="str">
        <f>IF('9 All Base Data'!G1446="Rural Centre","Rural",IF('9 All Base Data'!G1446="Rural (Incl.some Off Shore Islands)","Rural",IF('9 All Base Data'!G1446="Inlet-in TA but not in Urban Area","Rural",IF('9 All Base Data'!G1446="Rural (Incl.some Off Shore Islands)","Rural",IF('9 All Base Data'!G1446="Inlet-not in TA","Rural",IF('9 All Base Data'!G1446="Inland Water not in Urban Area","Rural",IF('9 All Base Data'!G1446="Oceanic-in Region but not in TA","Rural",'9 All Base Data'!G1446)))))))</f>
        <v>Rural</v>
      </c>
      <c r="G1446" s="177">
        <f>IF('9 All Base Data'!I1446="..C","..C",'9 All Base Data'!I1446*Basecase_Pop_2006)</f>
        <v>273</v>
      </c>
      <c r="H1446" s="177">
        <f>IF('9 All Base Data'!J1446="..C","..C",'9 All Base Data'!J1446*Basecase_Pop_2006)</f>
        <v>186</v>
      </c>
      <c r="I1446" s="191">
        <f>IF('9 All Base Data'!L1446="..C","..C",'9 All Base Data'!L1446*Basecase_Pop_2006)</f>
        <v>6</v>
      </c>
      <c r="J1446" s="156">
        <f>IF('9 All Base Data'!$P1446=0,0,('9 All Base Data'!$P1446*Basecase_Pop_2006)/(1+(1/(BaseCase_Mort_AllAdults_30*('9 All Base Data'!$W1446*Basecase_PM10)/10))))</f>
        <v>7.0455930314424903E-2</v>
      </c>
      <c r="K1446" s="156">
        <f>IF('9 All Base Data'!$Q1446=0,0,('9 All Base Data'!$Q1446*Basecase_Pop_2006)/(1+(1/(BaseCase_Mort_Maori_30*('9 All Base Data'!$W1446*Basecase_PM10)/10))))</f>
        <v>0</v>
      </c>
      <c r="L1446" s="179">
        <f>133/(1+1/(BaseCase_Mort_Child_0_1*'9 All Base Data'!$AB$10/10))*IF('9 All Base Data'!$L1446="..C",0,'9 All Base Data'!L1446/'9 All Base Data'!$L$2022)</f>
        <v>8.7526671318313796E-4</v>
      </c>
      <c r="M1446" s="178">
        <f>IF('9 All Base Data'!$R1446="","",IF('9 All Base Data'!$R1446=0,0,('9 All Base Data'!$R1446*Basecase_Pop_2006)/(1+(1/(BaseCase_CardiacHA_All*('9 All Base Data'!$W1446*Basecase_PM10)/10)))))</f>
        <v>1.4277723924194501E-2</v>
      </c>
      <c r="N1446" s="178">
        <f>IF('9 All Base Data'!$S1446="","",IF('9 All Base Data'!$S1446=0,0,('9 All Base Data'!S1446*Basecase_Pop_2006)/(1+(1/(BaseCase_RespHA_All*('9 All Base Data'!$W1446*Basecase_PM10)/10)))))</f>
        <v>3.1627925434288717E-2</v>
      </c>
      <c r="O1446" s="178">
        <f>IF('9 All Base Data'!$T1446="","",IF('9 All Base Data'!$T1446=0,0,('9 All Base Data'!$T1446*Basecase_Pop_2006)/(1+(1/(BaseCase_RespHA_Child_1_4*('9 All Base Data'!$W1446*Basecase_PM10)/10)))))</f>
        <v>5.2299676490081435E-3</v>
      </c>
      <c r="P1446" s="179">
        <f>IF('9 All Base Data'!$U1446="","",IF('9 All Base Data'!$U1446=0,0,('9 All Base Data'!$U1446*Basecase_Pop_2006)/(1+(1/(BaseCase_RespHA_Child_5_14*('9 All Base Data'!$W1446*Basecase_PM10)/10)))))</f>
        <v>0</v>
      </c>
      <c r="Q1446" s="156">
        <f>IF('7 Base case Results'!$G1446="..C",0,BaseCase_RADs_All*'7 Base case Results'!$G1446*('9 All Base Data'!$V1446*Basecase_PM10)/10)</f>
        <v>78.329160000000016</v>
      </c>
      <c r="R1446" s="189">
        <f t="shared" si="230"/>
        <v>0.25082311191935264</v>
      </c>
      <c r="S1446" s="178">
        <f t="shared" si="231"/>
        <v>0</v>
      </c>
      <c r="T1446" s="179">
        <f t="shared" si="232"/>
        <v>3.1159494989319711E-3</v>
      </c>
      <c r="U1446" s="178">
        <f t="shared" si="233"/>
        <v>9.0663546918635078E-5</v>
      </c>
      <c r="V1446" s="178">
        <f t="shared" si="234"/>
        <v>1.4343264184449932E-4</v>
      </c>
      <c r="W1446" s="178">
        <f t="shared" si="235"/>
        <v>2.3717903288251933E-5</v>
      </c>
      <c r="X1446" s="179">
        <f t="shared" si="236"/>
        <v>0</v>
      </c>
      <c r="Y1446" s="179">
        <f t="shared" si="237"/>
        <v>4.8564079200000007E-3</v>
      </c>
      <c r="Z1446" s="186">
        <f t="shared" si="238"/>
        <v>0.25902956552704776</v>
      </c>
      <c r="AA1446" s="156">
        <f>$J1446*'9 All Base Data'!$Y1446</f>
        <v>6.1370031344780713E-3</v>
      </c>
      <c r="AB1446" s="156">
        <f>$K1446*'9 All Base Data'!$Y1446</f>
        <v>0</v>
      </c>
      <c r="AC1446" s="178">
        <f>$L1446*'9 All Base Data'!$Y1446</f>
        <v>7.623935328563096E-5</v>
      </c>
      <c r="AD1446" s="178">
        <f>IF($M1446="","",$M1446*'9 All Base Data'!$Y1446)</f>
        <v>1.2436488466614525E-3</v>
      </c>
      <c r="AE1446" s="178">
        <f>IF($N1446="","",$N1446*'9 All Base Data'!$Y1446)</f>
        <v>2.7549232074724171E-3</v>
      </c>
      <c r="AF1446" s="178">
        <f>IF($O1446="","",$O1446*'9 All Base Data'!$Y1446)</f>
        <v>4.5555182809942394E-4</v>
      </c>
      <c r="AG1446" s="178">
        <f>IF($P1446="","",$P1446*'9 All Base Data'!$Y1446)</f>
        <v>0</v>
      </c>
      <c r="AH1446" s="167">
        <f>$Q1446*'9 All Base Data'!$Y1446</f>
        <v>6.8227940259361857</v>
      </c>
      <c r="AI1446" s="178">
        <f>$R1446*'9 All Base Data'!$Y1446</f>
        <v>2.1847731158741932E-2</v>
      </c>
      <c r="AJ1446" s="178">
        <f>$S1446*'9 All Base Data'!$Y1446</f>
        <v>0</v>
      </c>
      <c r="AK1446" s="178">
        <f>$T1446*'9 All Base Data'!$Y1446</f>
        <v>2.7141209769684623E-4</v>
      </c>
      <c r="AL1446" s="178">
        <f>IF($U1446="","",$U1446*'9 All Base Data'!$Y1446)</f>
        <v>7.8971701763002238E-6</v>
      </c>
      <c r="AM1446" s="178">
        <f>IF($V1446="","",$V1446*'9 All Base Data'!$Y1446)</f>
        <v>1.2493576745887411E-5</v>
      </c>
      <c r="AN1446" s="178">
        <f>IF($W1446="","",$W1446*'9 All Base Data'!$Y1446)</f>
        <v>2.0659275404308877E-6</v>
      </c>
      <c r="AO1446" s="178">
        <f>IF($X1446="","",$X1446*'9 All Base Data'!$Y1446)</f>
        <v>0</v>
      </c>
      <c r="AP1446" s="178">
        <f>$Y1446*'9 All Base Data'!$Y1446</f>
        <v>4.2301322960804349E-4</v>
      </c>
      <c r="AQ1446" s="179">
        <f t="shared" si="239"/>
        <v>2.2562547232969007E-2</v>
      </c>
    </row>
    <row r="1447" spans="1:43" x14ac:dyDescent="0.25">
      <c r="A1447" s="124">
        <v>584940</v>
      </c>
      <c r="B1447" s="125" t="s">
        <v>1491</v>
      </c>
      <c r="C1447" s="126" t="s">
        <v>1458</v>
      </c>
      <c r="D1447" s="101" t="s">
        <v>2118</v>
      </c>
      <c r="E1447" s="142"/>
      <c r="F1447" s="191" t="str">
        <f>IF('9 All Base Data'!G1447="Rural Centre","Rural",IF('9 All Base Data'!G1447="Rural (Incl.some Off Shore Islands)","Rural",IF('9 All Base Data'!G1447="Inlet-in TA but not in Urban Area","Rural",IF('9 All Base Data'!G1447="Rural (Incl.some Off Shore Islands)","Rural",IF('9 All Base Data'!G1447="Inlet-not in TA","Rural",IF('9 All Base Data'!G1447="Inland Water not in Urban Area","Rural",IF('9 All Base Data'!G1447="Oceanic-in Region but not in TA","Rural",'9 All Base Data'!G1447)))))))</f>
        <v>Rural</v>
      </c>
      <c r="G1447" s="177">
        <f>IF('9 All Base Data'!I1447="..C","..C",'9 All Base Data'!I1447*Basecase_Pop_2006)</f>
        <v>531</v>
      </c>
      <c r="H1447" s="177">
        <f>IF('9 All Base Data'!J1447="..C","..C",'9 All Base Data'!J1447*Basecase_Pop_2006)</f>
        <v>126</v>
      </c>
      <c r="I1447" s="191">
        <f>IF('9 All Base Data'!L1447="..C","..C",'9 All Base Data'!L1447*Basecase_Pop_2006)</f>
        <v>21</v>
      </c>
      <c r="J1447" s="156">
        <f>IF('9 All Base Data'!$P1447=0,0,('9 All Base Data'!$P1447*Basecase_Pop_2006)/(1+(1/(BaseCase_Mort_AllAdults_30*('9 All Base Data'!$W1447*Basecase_PM10)/10))))</f>
        <v>0</v>
      </c>
      <c r="K1447" s="156">
        <f>IF('9 All Base Data'!$Q1447=0,0,('9 All Base Data'!$Q1447*Basecase_Pop_2006)/(1+(1/(BaseCase_Mort_Maori_30*('9 All Base Data'!$W1447*Basecase_PM10)/10))))</f>
        <v>0</v>
      </c>
      <c r="L1447" s="179">
        <f>133/(1+1/(BaseCase_Mort_Child_0_1*'9 All Base Data'!$AB$10/10))*IF('9 All Base Data'!$L1447="..C",0,'9 All Base Data'!L1447/'9 All Base Data'!$L$2022)</f>
        <v>3.0634334961409829E-3</v>
      </c>
      <c r="M1447" s="178">
        <f>IF('9 All Base Data'!$R1447="","",IF('9 All Base Data'!$R1447=0,0,('9 All Base Data'!$R1447*Basecase_Pop_2006)/(1+(1/(BaseCase_CardiacHA_All*('9 All Base Data'!$W1447*Basecase_PM10)/10)))))</f>
        <v>0</v>
      </c>
      <c r="N1447" s="178">
        <f>IF('9 All Base Data'!$S1447="","",IF('9 All Base Data'!$S1447=0,0,('9 All Base Data'!S1447*Basecase_Pop_2006)/(1+(1/(BaseCase_RespHA_All*('9 All Base Data'!$W1447*Basecase_PM10)/10)))))</f>
        <v>0</v>
      </c>
      <c r="O1447" s="178">
        <f>IF('9 All Base Data'!$T1447="","",IF('9 All Base Data'!$T1447=0,0,('9 All Base Data'!$T1447*Basecase_Pop_2006)/(1+(1/(BaseCase_RespHA_Child_1_4*('9 All Base Data'!$W1447*Basecase_PM10)/10)))))</f>
        <v>0</v>
      </c>
      <c r="P1447" s="179">
        <f>IF('9 All Base Data'!$U1447="","",IF('9 All Base Data'!$U1447=0,0,('9 All Base Data'!$U1447*Basecase_Pop_2006)/(1+(1/(BaseCase_RespHA_Child_5_14*('9 All Base Data'!$W1447*Basecase_PM10)/10)))))</f>
        <v>0</v>
      </c>
      <c r="Q1447" s="156">
        <f>IF('7 Base case Results'!$G1447="..C",0,BaseCase_RADs_All*'7 Base case Results'!$G1447*('9 All Base Data'!$V1447*Basecase_PM10)/10)</f>
        <v>152.35452000000004</v>
      </c>
      <c r="R1447" s="189">
        <f t="shared" si="230"/>
        <v>0</v>
      </c>
      <c r="S1447" s="178">
        <f t="shared" si="231"/>
        <v>0</v>
      </c>
      <c r="T1447" s="179">
        <f t="shared" si="232"/>
        <v>1.09058232462619E-2</v>
      </c>
      <c r="U1447" s="178">
        <f t="shared" si="233"/>
        <v>0</v>
      </c>
      <c r="V1447" s="178">
        <f t="shared" si="234"/>
        <v>0</v>
      </c>
      <c r="W1447" s="178">
        <f t="shared" si="235"/>
        <v>0</v>
      </c>
      <c r="X1447" s="179">
        <f t="shared" si="236"/>
        <v>0</v>
      </c>
      <c r="Y1447" s="179">
        <f t="shared" si="237"/>
        <v>9.4459802400000022E-3</v>
      </c>
      <c r="Z1447" s="186">
        <f t="shared" si="238"/>
        <v>2.03518034862619E-2</v>
      </c>
      <c r="AA1447" s="156">
        <f>$J1447*'9 All Base Data'!$Y1447</f>
        <v>0</v>
      </c>
      <c r="AB1447" s="156">
        <f>$K1447*'9 All Base Data'!$Y1447</f>
        <v>0</v>
      </c>
      <c r="AC1447" s="178">
        <f>$L1447*'9 All Base Data'!$Y1447</f>
        <v>2.6683773649970835E-4</v>
      </c>
      <c r="AD1447" s="178">
        <f>IF($M1447="","",$M1447*'9 All Base Data'!$Y1447)</f>
        <v>0</v>
      </c>
      <c r="AE1447" s="178">
        <f>IF($N1447="","",$N1447*'9 All Base Data'!$Y1447)</f>
        <v>0</v>
      </c>
      <c r="AF1447" s="178">
        <f>IF($O1447="","",$O1447*'9 All Base Data'!$Y1447)</f>
        <v>0</v>
      </c>
      <c r="AG1447" s="178">
        <f>IF($P1447="","",$P1447*'9 All Base Data'!$Y1447)</f>
        <v>0</v>
      </c>
      <c r="AH1447" s="167">
        <f>$Q1447*'9 All Base Data'!$Y1447</f>
        <v>13.270709259238515</v>
      </c>
      <c r="AI1447" s="178">
        <f>$R1447*'9 All Base Data'!$Y1447</f>
        <v>0</v>
      </c>
      <c r="AJ1447" s="178">
        <f>$S1447*'9 All Base Data'!$Y1447</f>
        <v>0</v>
      </c>
      <c r="AK1447" s="178">
        <f>$T1447*'9 All Base Data'!$Y1447</f>
        <v>9.4994234193896191E-4</v>
      </c>
      <c r="AL1447" s="178">
        <f>IF($U1447="","",$U1447*'9 All Base Data'!$Y1447)</f>
        <v>0</v>
      </c>
      <c r="AM1447" s="178">
        <f>IF($V1447="","",$V1447*'9 All Base Data'!$Y1447)</f>
        <v>0</v>
      </c>
      <c r="AN1447" s="178">
        <f>IF($W1447="","",$W1447*'9 All Base Data'!$Y1447)</f>
        <v>0</v>
      </c>
      <c r="AO1447" s="178">
        <f>IF($X1447="","",$X1447*'9 All Base Data'!$Y1447)</f>
        <v>0</v>
      </c>
      <c r="AP1447" s="178">
        <f>$Y1447*'9 All Base Data'!$Y1447</f>
        <v>8.2278397407278792E-4</v>
      </c>
      <c r="AQ1447" s="179">
        <f t="shared" si="239"/>
        <v>1.7727263160117498E-3</v>
      </c>
    </row>
    <row r="1448" spans="1:43" x14ac:dyDescent="0.25">
      <c r="A1448" s="124">
        <v>585000</v>
      </c>
      <c r="B1448" s="125" t="s">
        <v>1492</v>
      </c>
      <c r="C1448" s="126" t="s">
        <v>1458</v>
      </c>
      <c r="D1448" s="101" t="s">
        <v>2118</v>
      </c>
      <c r="E1448" s="142"/>
      <c r="F1448" s="191" t="str">
        <f>IF('9 All Base Data'!G1448="Rural Centre","Rural",IF('9 All Base Data'!G1448="Rural (Incl.some Off Shore Islands)","Rural",IF('9 All Base Data'!G1448="Inlet-in TA but not in Urban Area","Rural",IF('9 All Base Data'!G1448="Rural (Incl.some Off Shore Islands)","Rural",IF('9 All Base Data'!G1448="Inlet-not in TA","Rural",IF('9 All Base Data'!G1448="Inland Water not in Urban Area","Rural",IF('9 All Base Data'!G1448="Oceanic-in Region but not in TA","Rural",'9 All Base Data'!G1448)))))))</f>
        <v>Greymouth</v>
      </c>
      <c r="G1448" s="177">
        <f>IF('9 All Base Data'!I1448="..C","..C",'9 All Base Data'!I1448*Basecase_Pop_2006)</f>
        <v>1245</v>
      </c>
      <c r="H1448" s="177">
        <f>IF('9 All Base Data'!J1448="..C","..C",'9 All Base Data'!J1448*Basecase_Pop_2006)</f>
        <v>798</v>
      </c>
      <c r="I1448" s="191">
        <f>IF('9 All Base Data'!L1448="..C","..C",'9 All Base Data'!L1448*Basecase_Pop_2006)</f>
        <v>12</v>
      </c>
      <c r="J1448" s="156">
        <f>IF('9 All Base Data'!$P1448=0,0,('9 All Base Data'!$P1448*Basecase_Pop_2006)/(1+(1/(BaseCase_Mort_AllAdults_30*('9 All Base Data'!$W1448*Basecase_PM10)/10))))</f>
        <v>6.7863751735595571E-2</v>
      </c>
      <c r="K1448" s="156">
        <f>IF('9 All Base Data'!$Q1448=0,0,('9 All Base Data'!$Q1448*Basecase_Pop_2006)/(1+(1/(BaseCase_Mort_Maori_30*('9 All Base Data'!$W1448*Basecase_PM10)/10))))</f>
        <v>0</v>
      </c>
      <c r="L1448" s="179">
        <f>133/(1+1/(BaseCase_Mort_Child_0_1*'9 All Base Data'!$AB$10/10))*IF('9 All Base Data'!$L1448="..C",0,'9 All Base Data'!L1448/'9 All Base Data'!$L$2022)</f>
        <v>1.7505334263662759E-3</v>
      </c>
      <c r="M1448" s="178">
        <f>IF('9 All Base Data'!$R1448="","",IF('9 All Base Data'!$R1448=0,0,('9 All Base Data'!$R1448*Basecase_Pop_2006)/(1+(1/(BaseCase_CardiacHA_All*('9 All Base Data'!$W1448*Basecase_PM10)/10)))))</f>
        <v>0.20524256041626288</v>
      </c>
      <c r="N1448" s="178">
        <f>IF('9 All Base Data'!$S1448="","",IF('9 All Base Data'!$S1448=0,0,('9 All Base Data'!S1448*Basecase_Pop_2006)/(1+(1/(BaseCase_RespHA_All*('9 All Base Data'!$W1448*Basecase_PM10)/10)))))</f>
        <v>0.33989093137033238</v>
      </c>
      <c r="O1448" s="178">
        <f>IF('9 All Base Data'!$T1448="","",IF('9 All Base Data'!$T1448=0,0,('9 All Base Data'!$T1448*Basecase_Pop_2006)/(1+(1/(BaseCase_RespHA_Child_1_4*('9 All Base Data'!$W1448*Basecase_PM10)/10)))))</f>
        <v>0.14637025486894303</v>
      </c>
      <c r="P1448" s="179">
        <f>IF('9 All Base Data'!$U1448="","",IF('9 All Base Data'!$U1448=0,0,('9 All Base Data'!$U1448*Basecase_Pop_2006)/(1+(1/(BaseCase_RespHA_Child_5_14*('9 All Base Data'!$W1448*Basecase_PM10)/10)))))</f>
        <v>1.5440383078127505E-2</v>
      </c>
      <c r="Q1448" s="156">
        <f>IF('7 Base case Results'!$G1448="..C",0,BaseCase_RADs_All*'7 Base case Results'!$G1448*('9 All Base Data'!$V1448*Basecase_PM10)/10)</f>
        <v>1088.4764336643889</v>
      </c>
      <c r="R1448" s="189">
        <f t="shared" si="230"/>
        <v>0.24159495617872023</v>
      </c>
      <c r="S1448" s="178">
        <f t="shared" si="231"/>
        <v>0</v>
      </c>
      <c r="T1448" s="179">
        <f t="shared" si="232"/>
        <v>6.2318989978639421E-3</v>
      </c>
      <c r="U1448" s="178">
        <f t="shared" si="233"/>
        <v>1.3032902586432693E-3</v>
      </c>
      <c r="V1448" s="178">
        <f t="shared" si="234"/>
        <v>1.5414053737644574E-3</v>
      </c>
      <c r="W1448" s="178">
        <f t="shared" si="235"/>
        <v>6.6378910583065665E-4</v>
      </c>
      <c r="X1448" s="179">
        <f t="shared" si="236"/>
        <v>7.0022137259308237E-5</v>
      </c>
      <c r="Y1448" s="179">
        <f t="shared" si="237"/>
        <v>6.7485538887192123E-2</v>
      </c>
      <c r="Z1448" s="186">
        <f t="shared" si="238"/>
        <v>0.318157089696184</v>
      </c>
      <c r="AA1448" s="156">
        <f>$J1448*'9 All Base Data'!$Y1448</f>
        <v>3.7366443771637316E-2</v>
      </c>
      <c r="AB1448" s="156">
        <f>$K1448*'9 All Base Data'!$Y1448</f>
        <v>0</v>
      </c>
      <c r="AC1448" s="178">
        <f>$L1448*'9 All Base Data'!$Y1448</f>
        <v>9.6386078243266193E-4</v>
      </c>
      <c r="AD1448" s="178">
        <f>IF($M1448="","",$M1448*'9 All Base Data'!$Y1448)</f>
        <v>0.11300855607307307</v>
      </c>
      <c r="AE1448" s="178">
        <f>IF($N1448="","",$N1448*'9 All Base Data'!$Y1448)</f>
        <v>0.18714726272460633</v>
      </c>
      <c r="AF1448" s="178">
        <f>IF($O1448="","",$O1448*'9 All Base Data'!$Y1448)</f>
        <v>8.0592890291560956E-2</v>
      </c>
      <c r="AG1448" s="178">
        <f>IF($P1448="","",$P1448*'9 All Base Data'!$Y1448)</f>
        <v>8.5016255562949013E-3</v>
      </c>
      <c r="AH1448" s="167">
        <f>$Q1448*'9 All Base Data'!$Y1448</f>
        <v>599.32574334730396</v>
      </c>
      <c r="AI1448" s="178">
        <f>$R1448*'9 All Base Data'!$Y1448</f>
        <v>0.13302453982702886</v>
      </c>
      <c r="AJ1448" s="178">
        <f>$S1448*'9 All Base Data'!$Y1448</f>
        <v>0</v>
      </c>
      <c r="AK1448" s="178">
        <f>$T1448*'9 All Base Data'!$Y1448</f>
        <v>3.4313443854602763E-3</v>
      </c>
      <c r="AL1448" s="178">
        <f>IF($U1448="","",$U1448*'9 All Base Data'!$Y1448)</f>
        <v>7.1760433106401404E-4</v>
      </c>
      <c r="AM1448" s="178">
        <f>IF($V1448="","",$V1448*'9 All Base Data'!$Y1448)</f>
        <v>8.4871283645608978E-4</v>
      </c>
      <c r="AN1448" s="178">
        <f>IF($W1448="","",$W1448*'9 All Base Data'!$Y1448)</f>
        <v>3.6548875747222895E-4</v>
      </c>
      <c r="AO1448" s="178">
        <f>IF($X1448="","",$X1448*'9 All Base Data'!$Y1448)</f>
        <v>3.855487189779738E-5</v>
      </c>
      <c r="AP1448" s="178">
        <f>$Y1448*'9 All Base Data'!$Y1448</f>
        <v>3.7158196087532853E-2</v>
      </c>
      <c r="AQ1448" s="179">
        <f t="shared" si="239"/>
        <v>0.1751803974675421</v>
      </c>
    </row>
    <row r="1449" spans="1:43" x14ac:dyDescent="0.25">
      <c r="A1449" s="124">
        <v>585110</v>
      </c>
      <c r="B1449" s="125" t="s">
        <v>1493</v>
      </c>
      <c r="C1449" s="126" t="s">
        <v>1458</v>
      </c>
      <c r="D1449" s="101" t="s">
        <v>2118</v>
      </c>
      <c r="E1449" s="142"/>
      <c r="F1449" s="191" t="str">
        <f>IF('9 All Base Data'!G1449="Rural Centre","Rural",IF('9 All Base Data'!G1449="Rural (Incl.some Off Shore Islands)","Rural",IF('9 All Base Data'!G1449="Inlet-in TA but not in Urban Area","Rural",IF('9 All Base Data'!G1449="Rural (Incl.some Off Shore Islands)","Rural",IF('9 All Base Data'!G1449="Inlet-not in TA","Rural",IF('9 All Base Data'!G1449="Inland Water not in Urban Area","Rural",IF('9 All Base Data'!G1449="Oceanic-in Region but not in TA","Rural",'9 All Base Data'!G1449)))))))</f>
        <v>Greymouth</v>
      </c>
      <c r="G1449" s="177">
        <f>IF('9 All Base Data'!I1449="..C","..C",'9 All Base Data'!I1449*Basecase_Pop_2006)</f>
        <v>1656</v>
      </c>
      <c r="H1449" s="177">
        <f>IF('9 All Base Data'!J1449="..C","..C",'9 All Base Data'!J1449*Basecase_Pop_2006)</f>
        <v>993</v>
      </c>
      <c r="I1449" s="191">
        <f>IF('9 All Base Data'!L1449="..C","..C",'9 All Base Data'!L1449*Basecase_Pop_2006)</f>
        <v>24</v>
      </c>
      <c r="J1449" s="156">
        <f>IF('9 All Base Data'!$P1449=0,0,('9 All Base Data'!$P1449*Basecase_Pop_2006)/(1+(1/(BaseCase_Mort_AllAdults_30*('9 All Base Data'!$W1449*Basecase_PM10)/10))))</f>
        <v>0.78043314495934912</v>
      </c>
      <c r="K1449" s="156">
        <f>IF('9 All Base Data'!$Q1449=0,0,('9 All Base Data'!$Q1449*Basecase_Pop_2006)/(1+(1/(BaseCase_Mort_Maori_30*('9 All Base Data'!$W1449*Basecase_PM10)/10))))</f>
        <v>8.1534247045294231E-2</v>
      </c>
      <c r="L1449" s="179">
        <f>133/(1+1/(BaseCase_Mort_Child_0_1*'9 All Base Data'!$AB$10/10))*IF('9 All Base Data'!$L1449="..C",0,'9 All Base Data'!L1449/'9 All Base Data'!$L$2022)</f>
        <v>3.5010668527325518E-3</v>
      </c>
      <c r="M1449" s="178">
        <f>IF('9 All Base Data'!$R1449="","",IF('9 All Base Data'!$R1449=0,0,('9 All Base Data'!$R1449*Basecase_Pop_2006)/(1+(1/(BaseCase_CardiacHA_All*('9 All Base Data'!$W1449*Basecase_PM10)/10)))))</f>
        <v>0.27579469055935324</v>
      </c>
      <c r="N1449" s="178">
        <f>IF('9 All Base Data'!$S1449="","",IF('9 All Base Data'!$S1449=0,0,('9 All Base Data'!S1449*Basecase_Pop_2006)/(1+(1/(BaseCase_RespHA_All*('9 All Base Data'!$W1449*Basecase_PM10)/10)))))</f>
        <v>0.45141764322622274</v>
      </c>
      <c r="O1449" s="178">
        <f>IF('9 All Base Data'!$T1449="","",IF('9 All Base Data'!$T1449=0,0,('9 All Base Data'!$T1449*Basecase_Pop_2006)/(1+(1/(BaseCase_RespHA_Child_1_4*('9 All Base Data'!$W1449*Basecase_PM10)/10)))))</f>
        <v>0.21955538230341454</v>
      </c>
      <c r="P1449" s="179">
        <f>IF('9 All Base Data'!$U1449="","",IF('9 All Base Data'!$U1449=0,0,('9 All Base Data'!$U1449*Basecase_Pop_2006)/(1+(1/(BaseCase_RespHA_Child_5_14*('9 All Base Data'!$W1449*Basecase_PM10)/10)))))</f>
        <v>0.13896344770314756</v>
      </c>
      <c r="Q1449" s="156">
        <f>IF('7 Base case Results'!$G1449="..C",0,BaseCase_RADs_All*'7 Base case Results'!$G1449*('9 All Base Data'!$V1449*Basecase_PM10)/10)</f>
        <v>1447.8047985126329</v>
      </c>
      <c r="R1449" s="189">
        <f t="shared" si="230"/>
        <v>2.7783419960552829</v>
      </c>
      <c r="S1449" s="178">
        <f t="shared" si="231"/>
        <v>0.29026191948124747</v>
      </c>
      <c r="T1449" s="179">
        <f t="shared" si="232"/>
        <v>1.2463797995727884E-2</v>
      </c>
      <c r="U1449" s="178">
        <f t="shared" si="233"/>
        <v>1.7512962850518932E-3</v>
      </c>
      <c r="V1449" s="178">
        <f t="shared" si="234"/>
        <v>2.0471790120309202E-3</v>
      </c>
      <c r="W1449" s="178">
        <f t="shared" si="235"/>
        <v>9.9568365874598487E-4</v>
      </c>
      <c r="X1449" s="179">
        <f t="shared" si="236"/>
        <v>6.3019923533377418E-4</v>
      </c>
      <c r="Y1449" s="179">
        <f t="shared" si="237"/>
        <v>8.9763897507783241E-2</v>
      </c>
      <c r="Z1449" s="186">
        <f t="shared" si="238"/>
        <v>2.8843681668558774</v>
      </c>
      <c r="AA1449" s="156">
        <f>$J1449*'9 All Base Data'!$Y1449</f>
        <v>0.4297141033738292</v>
      </c>
      <c r="AB1449" s="156">
        <f>$K1449*'9 All Base Data'!$Y1449</f>
        <v>4.4893551855942578E-2</v>
      </c>
      <c r="AC1449" s="178">
        <f>$L1449*'9 All Base Data'!$Y1449</f>
        <v>1.9277215648653239E-3</v>
      </c>
      <c r="AD1449" s="178">
        <f>IF($M1449="","",$M1449*'9 All Base Data'!$Y1449)</f>
        <v>0.15185524722319194</v>
      </c>
      <c r="AE1449" s="178">
        <f>IF($N1449="","",$N1449*'9 All Base Data'!$Y1449)</f>
        <v>0.24855495830611782</v>
      </c>
      <c r="AF1449" s="178">
        <f>IF($O1449="","",$O1449*'9 All Base Data'!$Y1449)</f>
        <v>0.12088933543734143</v>
      </c>
      <c r="AG1449" s="178">
        <f>IF($P1449="","",$P1449*'9 All Base Data'!$Y1449)</f>
        <v>7.6514630006654122E-2</v>
      </c>
      <c r="AH1449" s="167">
        <f>$Q1449*'9 All Base Data'!$Y1449</f>
        <v>797.1754465727995</v>
      </c>
      <c r="AI1449" s="178">
        <f>$R1449*'9 All Base Data'!$Y1449</f>
        <v>1.5297822080108319</v>
      </c>
      <c r="AJ1449" s="178">
        <f>$S1449*'9 All Base Data'!$Y1449</f>
        <v>0.1598210446071556</v>
      </c>
      <c r="AK1449" s="178">
        <f>$T1449*'9 All Base Data'!$Y1449</f>
        <v>6.8626887709205527E-3</v>
      </c>
      <c r="AL1449" s="178">
        <f>IF($U1449="","",$U1449*'9 All Base Data'!$Y1449)</f>
        <v>9.6428081986726889E-4</v>
      </c>
      <c r="AM1449" s="178">
        <f>IF($V1449="","",$V1449*'9 All Base Data'!$Y1449)</f>
        <v>1.1271967359182443E-3</v>
      </c>
      <c r="AN1449" s="178">
        <f>IF($W1449="","",$W1449*'9 All Base Data'!$Y1449)</f>
        <v>5.482331362083434E-4</v>
      </c>
      <c r="AO1449" s="178">
        <f>IF($X1449="","",$X1449*'9 All Base Data'!$Y1449)</f>
        <v>3.4699384708017643E-4</v>
      </c>
      <c r="AP1449" s="178">
        <f>$Y1449*'9 All Base Data'!$Y1449</f>
        <v>4.9424877687513566E-2</v>
      </c>
      <c r="AQ1449" s="179">
        <f t="shared" si="239"/>
        <v>1.5881612520250514</v>
      </c>
    </row>
    <row r="1450" spans="1:43" x14ac:dyDescent="0.25">
      <c r="A1450" s="124">
        <v>585120</v>
      </c>
      <c r="B1450" s="125" t="s">
        <v>1494</v>
      </c>
      <c r="C1450" s="126" t="s">
        <v>1458</v>
      </c>
      <c r="D1450" s="101" t="s">
        <v>2118</v>
      </c>
      <c r="E1450" s="142"/>
      <c r="F1450" s="191" t="str">
        <f>IF('9 All Base Data'!G1450="Rural Centre","Rural",IF('9 All Base Data'!G1450="Rural (Incl.some Off Shore Islands)","Rural",IF('9 All Base Data'!G1450="Inlet-in TA but not in Urban Area","Rural",IF('9 All Base Data'!G1450="Rural (Incl.some Off Shore Islands)","Rural",IF('9 All Base Data'!G1450="Inlet-not in TA","Rural",IF('9 All Base Data'!G1450="Inland Water not in Urban Area","Rural",IF('9 All Base Data'!G1450="Oceanic-in Region but not in TA","Rural",'9 All Base Data'!G1450)))))))</f>
        <v>Greymouth</v>
      </c>
      <c r="G1450" s="177">
        <f>IF('9 All Base Data'!I1450="..C","..C",'9 All Base Data'!I1450*Basecase_Pop_2006)</f>
        <v>933</v>
      </c>
      <c r="H1450" s="177">
        <f>IF('9 All Base Data'!J1450="..C","..C",'9 All Base Data'!J1450*Basecase_Pop_2006)</f>
        <v>579</v>
      </c>
      <c r="I1450" s="191">
        <f>IF('9 All Base Data'!L1450="..C","..C",'9 All Base Data'!L1450*Basecase_Pop_2006)</f>
        <v>9</v>
      </c>
      <c r="J1450" s="156">
        <f>IF('9 All Base Data'!$P1450=0,0,('9 All Base Data'!$P1450*Basecase_Pop_2006)/(1+(1/(BaseCase_Mort_AllAdults_30*('9 All Base Data'!$W1450*Basecase_PM10)/10))))</f>
        <v>0.84829689669494479</v>
      </c>
      <c r="K1450" s="156">
        <f>IF('9 All Base Data'!$Q1450=0,0,('9 All Base Data'!$Q1450*Basecase_Pop_2006)/(1+(1/(BaseCase_Mort_Maori_30*('9 All Base Data'!$W1450*Basecase_PM10)/10))))</f>
        <v>0.16306849409058846</v>
      </c>
      <c r="L1450" s="179">
        <f>133/(1+1/(BaseCase_Mort_Child_0_1*'9 All Base Data'!$AB$10/10))*IF('9 All Base Data'!$L1450="..C",0,'9 All Base Data'!L1450/'9 All Base Data'!$L$2022)</f>
        <v>1.3129000697747069E-3</v>
      </c>
      <c r="M1450" s="178">
        <f>IF('9 All Base Data'!$R1450="","",IF('9 All Base Data'!$R1450=0,0,('9 All Base Data'!$R1450*Basecase_Pop_2006)/(1+(1/(BaseCase_CardiacHA_All*('9 All Base Data'!$W1450*Basecase_PM10)/10)))))</f>
        <v>9.6207450195123223E-2</v>
      </c>
      <c r="N1450" s="178">
        <f>IF('9 All Base Data'!$S1450="","",IF('9 All Base Data'!$S1450=0,0,('9 All Base Data'!S1450*Basecase_Pop_2006)/(1+(1/(BaseCase_RespHA_All*('9 All Base Data'!$W1450*Basecase_PM10)/10)))))</f>
        <v>0.16994546568516619</v>
      </c>
      <c r="O1450" s="178">
        <f>IF('9 All Base Data'!$T1450="","",IF('9 All Base Data'!$T1450=0,0,('9 All Base Data'!$T1450*Basecase_Pop_2006)/(1+(1/(BaseCase_RespHA_Child_1_4*('9 All Base Data'!$W1450*Basecase_PM10)/10)))))</f>
        <v>7.3185127434471517E-2</v>
      </c>
      <c r="P1450" s="179">
        <f>IF('9 All Base Data'!$U1450="","",IF('9 All Base Data'!$U1450=0,0,('9 All Base Data'!$U1450*Basecase_Pop_2006)/(1+(1/(BaseCase_RespHA_Child_5_14*('9 All Base Data'!$W1450*Basecase_PM10)/10)))))</f>
        <v>0</v>
      </c>
      <c r="Q1450" s="156">
        <f>IF('7 Base case Results'!$G1450="..C",0,BaseCase_RADs_All*'7 Base case Results'!$G1450*('9 All Base Data'!$V1450*Basecase_PM10)/10)</f>
        <v>815.70161655331322</v>
      </c>
      <c r="R1450" s="189">
        <f t="shared" si="230"/>
        <v>3.0199369522340032</v>
      </c>
      <c r="S1450" s="178">
        <f t="shared" si="231"/>
        <v>0.58052383896249493</v>
      </c>
      <c r="T1450" s="179">
        <f t="shared" si="232"/>
        <v>4.673924248397957E-3</v>
      </c>
      <c r="U1450" s="178">
        <f t="shared" si="233"/>
        <v>6.1091730873903249E-4</v>
      </c>
      <c r="V1450" s="178">
        <f t="shared" si="234"/>
        <v>7.7070268688222868E-4</v>
      </c>
      <c r="W1450" s="178">
        <f t="shared" si="235"/>
        <v>3.3189455291532833E-4</v>
      </c>
      <c r="X1450" s="179">
        <f t="shared" si="236"/>
        <v>0</v>
      </c>
      <c r="Y1450" s="179">
        <f t="shared" si="237"/>
        <v>5.0573500226305419E-2</v>
      </c>
      <c r="Z1450" s="186">
        <f t="shared" si="238"/>
        <v>3.0765659967043275</v>
      </c>
      <c r="AA1450" s="156">
        <f>$J1450*'9 All Base Data'!$Y1450</f>
        <v>0.4670805471454666</v>
      </c>
      <c r="AB1450" s="156">
        <f>$K1450*'9 All Base Data'!$Y1450</f>
        <v>8.9787103711885155E-2</v>
      </c>
      <c r="AC1450" s="178">
        <f>$L1450*'9 All Base Data'!$Y1450</f>
        <v>7.2289558682449642E-4</v>
      </c>
      <c r="AD1450" s="178">
        <f>IF($M1450="","",$M1450*'9 All Base Data'!$Y1450)</f>
        <v>5.2972760659253E-2</v>
      </c>
      <c r="AE1450" s="178">
        <f>IF($N1450="","",$N1450*'9 All Base Data'!$Y1450)</f>
        <v>9.3573631362303164E-2</v>
      </c>
      <c r="AF1450" s="178">
        <f>IF($O1450="","",$O1450*'9 All Base Data'!$Y1450)</f>
        <v>4.0296445145780478E-2</v>
      </c>
      <c r="AG1450" s="178">
        <f>IF($P1450="","",$P1450*'9 All Base Data'!$Y1450)</f>
        <v>0</v>
      </c>
      <c r="AH1450" s="167">
        <f>$Q1450*'9 All Base Data'!$Y1450</f>
        <v>449.13326790605197</v>
      </c>
      <c r="AI1450" s="178">
        <f>$R1450*'9 All Base Data'!$Y1450</f>
        <v>1.6628067478378608</v>
      </c>
      <c r="AJ1450" s="178">
        <f>$S1450*'9 All Base Data'!$Y1450</f>
        <v>0.3196420892143112</v>
      </c>
      <c r="AK1450" s="178">
        <f>$T1450*'9 All Base Data'!$Y1450</f>
        <v>2.5735082890952074E-3</v>
      </c>
      <c r="AL1450" s="178">
        <f>IF($U1450="","",$U1450*'9 All Base Data'!$Y1450)</f>
        <v>3.3637703018625655E-4</v>
      </c>
      <c r="AM1450" s="178">
        <f>IF($V1450="","",$V1450*'9 All Base Data'!$Y1450)</f>
        <v>4.2435641822804489E-4</v>
      </c>
      <c r="AN1450" s="178">
        <f>IF($W1450="","",$W1450*'9 All Base Data'!$Y1450)</f>
        <v>1.8274437873611448E-4</v>
      </c>
      <c r="AO1450" s="178">
        <f>IF($X1450="","",$X1450*'9 All Base Data'!$Y1450)</f>
        <v>0</v>
      </c>
      <c r="AP1450" s="178">
        <f>$Y1450*'9 All Base Data'!$Y1450</f>
        <v>2.7846262610175219E-2</v>
      </c>
      <c r="AQ1450" s="179">
        <f t="shared" si="239"/>
        <v>1.6939872521855455</v>
      </c>
    </row>
    <row r="1451" spans="1:43" x14ac:dyDescent="0.25">
      <c r="A1451" s="124">
        <v>585130</v>
      </c>
      <c r="B1451" s="125" t="s">
        <v>1495</v>
      </c>
      <c r="C1451" s="126" t="s">
        <v>1458</v>
      </c>
      <c r="D1451" s="101" t="s">
        <v>2118</v>
      </c>
      <c r="E1451" s="142"/>
      <c r="F1451" s="191" t="str">
        <f>IF('9 All Base Data'!G1451="Rural Centre","Rural",IF('9 All Base Data'!G1451="Rural (Incl.some Off Shore Islands)","Rural",IF('9 All Base Data'!G1451="Inlet-in TA but not in Urban Area","Rural",IF('9 All Base Data'!G1451="Rural (Incl.some Off Shore Islands)","Rural",IF('9 All Base Data'!G1451="Inlet-not in TA","Rural",IF('9 All Base Data'!G1451="Inland Water not in Urban Area","Rural",IF('9 All Base Data'!G1451="Oceanic-in Region but not in TA","Rural",'9 All Base Data'!G1451)))))))</f>
        <v>Greymouth</v>
      </c>
      <c r="G1451" s="177">
        <f>IF('9 All Base Data'!I1451="..C","..C",'9 All Base Data'!I1451*Basecase_Pop_2006)</f>
        <v>606</v>
      </c>
      <c r="H1451" s="177">
        <f>IF('9 All Base Data'!J1451="..C","..C",'9 All Base Data'!J1451*Basecase_Pop_2006)</f>
        <v>414</v>
      </c>
      <c r="I1451" s="191">
        <f>IF('9 All Base Data'!L1451="..C","..C",'9 All Base Data'!L1451*Basecase_Pop_2006)</f>
        <v>6</v>
      </c>
      <c r="J1451" s="156">
        <f>IF('9 All Base Data'!$P1451=0,0,('9 All Base Data'!$P1451*Basecase_Pop_2006)/(1+(1/(BaseCase_Mort_AllAdults_30*('9 All Base Data'!$W1451*Basecase_PM10)/10))))</f>
        <v>0.61453550966221637</v>
      </c>
      <c r="K1451" s="156">
        <f>IF('9 All Base Data'!$Q1451=0,0,('9 All Base Data'!$Q1451*Basecase_Pop_2006)/(1+(1/(BaseCase_Mort_Maori_30*('9 All Base Data'!$W1451*Basecase_PM10)/10))))</f>
        <v>0</v>
      </c>
      <c r="L1451" s="179">
        <f>133/(1+1/(BaseCase_Mort_Child_0_1*'9 All Base Data'!$AB$10/10))*IF('9 All Base Data'!$L1451="..C",0,'9 All Base Data'!L1451/'9 All Base Data'!$L$2022)</f>
        <v>8.7526671318313796E-4</v>
      </c>
      <c r="M1451" s="178">
        <f>IF('9 All Base Data'!$R1451="","",IF('9 All Base Data'!$R1451=0,0,('9 All Base Data'!$R1451*Basecase_Pop_2006)/(1+(1/(BaseCase_CardiacHA_All*('9 All Base Data'!$W1451*Basecase_PM10)/10)))))</f>
        <v>0.23892431913512832</v>
      </c>
      <c r="N1451" s="178">
        <f>IF('9 All Base Data'!$S1451="","",IF('9 All Base Data'!$S1451=0,0,('9 All Base Data'!S1451*Basecase_Pop_2006)/(1+(1/(BaseCase_RespHA_All*('9 All Base Data'!$W1451*Basecase_PM10)/10)))))</f>
        <v>0.3528790853306058</v>
      </c>
      <c r="O1451" s="178">
        <f>IF('9 All Base Data'!$T1451="","",IF('9 All Base Data'!$T1451=0,0,('9 All Base Data'!$T1451*Basecase_Pop_2006)/(1+(1/(BaseCase_RespHA_Child_1_4*('9 All Base Data'!$W1451*Basecase_PM10)/10)))))</f>
        <v>8.4195945463911223E-2</v>
      </c>
      <c r="P1451" s="179">
        <f>IF('9 All Base Data'!$U1451="","",IF('9 All Base Data'!$U1451=0,0,('9 All Base Data'!$U1451*Basecase_Pop_2006)/(1+(1/(BaseCase_RespHA_Child_5_14*('9 All Base Data'!$W1451*Basecase_PM10)/10)))))</f>
        <v>0</v>
      </c>
      <c r="Q1451" s="156">
        <f>IF('7 Base case Results'!$G1451="..C",0,BaseCase_RADs_All*'7 Base case Results'!$G1451*('9 All Base Data'!$V1451*Basecase_PM10)/10)</f>
        <v>533.44808456876058</v>
      </c>
      <c r="R1451" s="189">
        <f t="shared" si="230"/>
        <v>2.1877464143974903</v>
      </c>
      <c r="S1451" s="178">
        <f t="shared" si="231"/>
        <v>0</v>
      </c>
      <c r="T1451" s="179">
        <f t="shared" si="232"/>
        <v>3.1159494989319711E-3</v>
      </c>
      <c r="U1451" s="178">
        <f t="shared" si="233"/>
        <v>1.5171694265080648E-3</v>
      </c>
      <c r="V1451" s="178">
        <f t="shared" si="234"/>
        <v>1.6003066519742972E-3</v>
      </c>
      <c r="W1451" s="178">
        <f t="shared" si="235"/>
        <v>3.8182861267883737E-4</v>
      </c>
      <c r="X1451" s="179">
        <f t="shared" si="236"/>
        <v>0</v>
      </c>
      <c r="Y1451" s="179">
        <f t="shared" si="237"/>
        <v>3.3073781243263156E-2</v>
      </c>
      <c r="Z1451" s="186">
        <f t="shared" si="238"/>
        <v>2.2270536212181682</v>
      </c>
      <c r="AA1451" s="156">
        <f>$J1451*'9 All Base Data'!$Y1451</f>
        <v>0.34025132534140534</v>
      </c>
      <c r="AB1451" s="156">
        <f>$K1451*'9 All Base Data'!$Y1451</f>
        <v>0</v>
      </c>
      <c r="AC1451" s="178">
        <f>$L1451*'9 All Base Data'!$Y1451</f>
        <v>4.846109858671504E-4</v>
      </c>
      <c r="AD1451" s="178">
        <f>IF($M1451="","",$M1451*'9 All Base Data'!$Y1451)</f>
        <v>0.13228579140480309</v>
      </c>
      <c r="AE1451" s="178">
        <f>IF($N1451="","",$N1451*'9 All Base Data'!$Y1451)</f>
        <v>0.19537939562678397</v>
      </c>
      <c r="AF1451" s="178">
        <f>IF($O1451="","",$O1451*'9 All Base Data'!$Y1451)</f>
        <v>4.6616967745631052E-2</v>
      </c>
      <c r="AG1451" s="178">
        <f>IF($P1451="","",$P1451*'9 All Base Data'!$Y1451)</f>
        <v>0</v>
      </c>
      <c r="AH1451" s="167">
        <f>$Q1451*'9 All Base Data'!$Y1451</f>
        <v>295.35545940237222</v>
      </c>
      <c r="AI1451" s="178">
        <f>$R1451*'9 All Base Data'!$Y1451</f>
        <v>1.211294718215403</v>
      </c>
      <c r="AJ1451" s="178">
        <f>$S1451*'9 All Base Data'!$Y1451</f>
        <v>0</v>
      </c>
      <c r="AK1451" s="178">
        <f>$T1451*'9 All Base Data'!$Y1451</f>
        <v>1.7252151096870552E-3</v>
      </c>
      <c r="AL1451" s="178">
        <f>IF($U1451="","",$U1451*'9 All Base Data'!$Y1451)</f>
        <v>8.4001477542049955E-4</v>
      </c>
      <c r="AM1451" s="178">
        <f>IF($V1451="","",$V1451*'9 All Base Data'!$Y1451)</f>
        <v>8.8604555916746517E-4</v>
      </c>
      <c r="AN1451" s="178">
        <f>IF($W1451="","",$W1451*'9 All Base Data'!$Y1451)</f>
        <v>2.1140794872643681E-4</v>
      </c>
      <c r="AO1451" s="178">
        <f>IF($X1451="","",$X1451*'9 All Base Data'!$Y1451)</f>
        <v>0</v>
      </c>
      <c r="AP1451" s="178">
        <f>$Y1451*'9 All Base Data'!$Y1451</f>
        <v>1.8312038482947077E-2</v>
      </c>
      <c r="AQ1451" s="179">
        <f t="shared" si="239"/>
        <v>1.2330580321426252</v>
      </c>
    </row>
    <row r="1452" spans="1:43" x14ac:dyDescent="0.25">
      <c r="A1452" s="124">
        <v>585140</v>
      </c>
      <c r="B1452" s="125" t="s">
        <v>1496</v>
      </c>
      <c r="C1452" s="126" t="s">
        <v>1458</v>
      </c>
      <c r="D1452" s="101" t="s">
        <v>2118</v>
      </c>
      <c r="E1452" s="142"/>
      <c r="F1452" s="191" t="str">
        <f>IF('9 All Base Data'!G1452="Rural Centre","Rural",IF('9 All Base Data'!G1452="Rural (Incl.some Off Shore Islands)","Rural",IF('9 All Base Data'!G1452="Inlet-in TA but not in Urban Area","Rural",IF('9 All Base Data'!G1452="Rural (Incl.some Off Shore Islands)","Rural",IF('9 All Base Data'!G1452="Inlet-not in TA","Rural",IF('9 All Base Data'!G1452="Inland Water not in Urban Area","Rural",IF('9 All Base Data'!G1452="Oceanic-in Region but not in TA","Rural",'9 All Base Data'!G1452)))))))</f>
        <v>Greymouth</v>
      </c>
      <c r="G1452" s="177">
        <f>IF('9 All Base Data'!I1452="..C","..C",'9 All Base Data'!I1452*Basecase_Pop_2006)</f>
        <v>2802</v>
      </c>
      <c r="H1452" s="177">
        <f>IF('9 All Base Data'!J1452="..C","..C",'9 All Base Data'!J1452*Basecase_Pop_2006)</f>
        <v>1836</v>
      </c>
      <c r="I1452" s="191">
        <f>IF('9 All Base Data'!L1452="..C","..C",'9 All Base Data'!L1452*Basecase_Pop_2006)</f>
        <v>36</v>
      </c>
      <c r="J1452" s="156">
        <f>IF('9 All Base Data'!$P1452=0,0,('9 All Base Data'!$P1452*Basecase_Pop_2006)/(1+(1/(BaseCase_Mort_AllAdults_30*('9 All Base Data'!$W1452*Basecase_PM10)/10))))</f>
        <v>2.282109933610954</v>
      </c>
      <c r="K1452" s="156">
        <f>IF('9 All Base Data'!$Q1452=0,0,('9 All Base Data'!$Q1452*Basecase_Pop_2006)/(1+(1/(BaseCase_Mort_Maori_30*('9 All Base Data'!$W1452*Basecase_PM10)/10))))</f>
        <v>0.16566972484521925</v>
      </c>
      <c r="L1452" s="179">
        <f>133/(1+1/(BaseCase_Mort_Child_0_1*'9 All Base Data'!$AB$10/10))*IF('9 All Base Data'!$L1452="..C",0,'9 All Base Data'!L1452/'9 All Base Data'!$L$2022)</f>
        <v>5.2516002790988277E-3</v>
      </c>
      <c r="M1452" s="178">
        <f>IF('9 All Base Data'!$R1452="","",IF('9 All Base Data'!$R1452=0,0,('9 All Base Data'!$R1452*Basecase_Pop_2006)/(1+(1/(BaseCase_CardiacHA_All*('9 All Base Data'!$W1452*Basecase_PM10)/10)))))</f>
        <v>0.45185596119715732</v>
      </c>
      <c r="N1452" s="178">
        <f>IF('9 All Base Data'!$S1452="","",IF('9 All Base Data'!$S1452=0,0,('9 All Base Data'!S1452*Basecase_Pop_2006)/(1+(1/(BaseCase_RespHA_All*('9 All Base Data'!$W1452*Basecase_PM10)/10)))))</f>
        <v>0.68313330535340944</v>
      </c>
      <c r="O1452" s="178">
        <f>IF('9 All Base Data'!$T1452="","",IF('9 All Base Data'!$T1452=0,0,('9 All Base Data'!$T1452*Basecase_Pop_2006)/(1+(1/(BaseCase_RespHA_Child_1_4*('9 All Base Data'!$W1452*Basecase_PM10)/10)))))</f>
        <v>0.27741584030587813</v>
      </c>
      <c r="P1452" s="179">
        <f>IF('9 All Base Data'!$U1452="","",IF('9 All Base Data'!$U1452=0,0,('9 All Base Data'!$U1452*Basecase_Pop_2006)/(1+(1/(BaseCase_RespHA_Child_5_14*('9 All Base Data'!$W1452*Basecase_PM10)/10)))))</f>
        <v>7.8763213753884564E-2</v>
      </c>
      <c r="Q1452" s="156">
        <f>IF('7 Base case Results'!$G1452="..C",0,BaseCase_RADs_All*'7 Base case Results'!$G1452*('9 All Base Data'!$V1452*Basecase_PM10)/10)</f>
        <v>2501.7273195066959</v>
      </c>
      <c r="R1452" s="189">
        <f t="shared" si="230"/>
        <v>8.1243113636549964</v>
      </c>
      <c r="S1452" s="178">
        <f t="shared" si="231"/>
        <v>0.5897842204489806</v>
      </c>
      <c r="T1452" s="179">
        <f t="shared" si="232"/>
        <v>1.8695696993591828E-2</v>
      </c>
      <c r="U1452" s="178">
        <f t="shared" si="233"/>
        <v>2.869285353601949E-3</v>
      </c>
      <c r="V1452" s="178">
        <f t="shared" si="234"/>
        <v>3.0980095397777118E-3</v>
      </c>
      <c r="W1452" s="178">
        <f t="shared" si="235"/>
        <v>1.2580808357871573E-3</v>
      </c>
      <c r="X1452" s="179">
        <f t="shared" si="236"/>
        <v>3.571911743738665E-4</v>
      </c>
      <c r="Y1452" s="179">
        <f t="shared" si="237"/>
        <v>0.15510709380941515</v>
      </c>
      <c r="Z1452" s="186">
        <f t="shared" si="238"/>
        <v>8.3040814493513828</v>
      </c>
      <c r="AA1452" s="156">
        <f>$J1452*'9 All Base Data'!$Y1452</f>
        <v>1.2778687204175261</v>
      </c>
      <c r="AB1452" s="156">
        <f>$K1452*'9 All Base Data'!$Y1452</f>
        <v>9.2766854121224179E-2</v>
      </c>
      <c r="AC1452" s="178">
        <f>$L1452*'9 All Base Data'!$Y1452</f>
        <v>2.9406364829137918E-3</v>
      </c>
      <c r="AD1452" s="178">
        <f>IF($M1452="","",$M1452*'9 All Base Data'!$Y1452)</f>
        <v>0.25301699556357921</v>
      </c>
      <c r="AE1452" s="178">
        <f>IF($N1452="","",$N1452*'9 All Base Data'!$Y1452)</f>
        <v>0.38252087243023003</v>
      </c>
      <c r="AF1452" s="178">
        <f>IF($O1452="","",$O1452*'9 All Base Data'!$Y1452)</f>
        <v>0.15533915332216389</v>
      </c>
      <c r="AG1452" s="178">
        <f>IF($P1452="","",$P1452*'9 All Base Data'!$Y1452)</f>
        <v>4.410350513500147E-2</v>
      </c>
      <c r="AH1452" s="167">
        <f>$Q1452*'9 All Base Data'!$Y1452</f>
        <v>1400.8435972027023</v>
      </c>
      <c r="AI1452" s="178">
        <f>$R1452*'9 All Base Data'!$Y1452</f>
        <v>4.549212644686393</v>
      </c>
      <c r="AJ1452" s="178">
        <f>$S1452*'9 All Base Data'!$Y1452</f>
        <v>0.33025000067155813</v>
      </c>
      <c r="AK1452" s="178">
        <f>$T1452*'9 All Base Data'!$Y1452</f>
        <v>1.0468665879173099E-2</v>
      </c>
      <c r="AL1452" s="178">
        <f>IF($U1452="","",$U1452*'9 All Base Data'!$Y1452)</f>
        <v>1.606657921828728E-3</v>
      </c>
      <c r="AM1452" s="178">
        <f>IF($V1452="","",$V1452*'9 All Base Data'!$Y1452)</f>
        <v>1.7347321564710931E-3</v>
      </c>
      <c r="AN1452" s="178">
        <f>IF($W1452="","",$W1452*'9 All Base Data'!$Y1452)</f>
        <v>7.0446306031601326E-4</v>
      </c>
      <c r="AO1452" s="178">
        <f>IF($X1452="","",$X1452*'9 All Base Data'!$Y1452)</f>
        <v>2.0000939578723164E-4</v>
      </c>
      <c r="AP1452" s="178">
        <f>$Y1452*'9 All Base Data'!$Y1452</f>
        <v>8.6852303026567546E-2</v>
      </c>
      <c r="AQ1452" s="179">
        <f t="shared" si="239"/>
        <v>4.6498750036704344</v>
      </c>
    </row>
    <row r="1453" spans="1:43" x14ac:dyDescent="0.25">
      <c r="A1453" s="124">
        <v>585306</v>
      </c>
      <c r="B1453" s="125" t="s">
        <v>1497</v>
      </c>
      <c r="C1453" s="126" t="s">
        <v>1458</v>
      </c>
      <c r="D1453" s="101" t="s">
        <v>2119</v>
      </c>
      <c r="E1453" s="142"/>
      <c r="F1453" s="191" t="str">
        <f>IF('9 All Base Data'!G1453="Rural Centre","Rural",IF('9 All Base Data'!G1453="Rural (Incl.some Off Shore Islands)","Rural",IF('9 All Base Data'!G1453="Inlet-in TA but not in Urban Area","Rural",IF('9 All Base Data'!G1453="Rural (Incl.some Off Shore Islands)","Rural",IF('9 All Base Data'!G1453="Inlet-not in TA","Rural",IF('9 All Base Data'!G1453="Inland Water not in Urban Area","Rural",IF('9 All Base Data'!G1453="Oceanic-in Region but not in TA","Rural",'9 All Base Data'!G1453)))))))</f>
        <v>Rural</v>
      </c>
      <c r="G1453" s="177">
        <f>IF('9 All Base Data'!I1453="..C","..C",'9 All Base Data'!I1453*Basecase_Pop_2006)</f>
        <v>309</v>
      </c>
      <c r="H1453" s="177">
        <f>IF('9 All Base Data'!J1453="..C","..C",'9 All Base Data'!J1453*Basecase_Pop_2006)</f>
        <v>231</v>
      </c>
      <c r="I1453" s="191">
        <f>IF('9 All Base Data'!L1453="..C","..C",'9 All Base Data'!L1453*Basecase_Pop_2006)</f>
        <v>6</v>
      </c>
      <c r="J1453" s="156">
        <f>IF('9 All Base Data'!$P1453=0,0,('9 All Base Data'!$P1453*Basecase_Pop_2006)/(1+(1/(BaseCase_Mort_AllAdults_30*('9 All Base Data'!$W1453*Basecase_PM10)/10))))</f>
        <v>1.638100379810379</v>
      </c>
      <c r="K1453" s="156">
        <f>IF('9 All Base Data'!$Q1453=0,0,('9 All Base Data'!$Q1453*Basecase_Pop_2006)/(1+(1/(BaseCase_Mort_Maori_30*('9 All Base Data'!$W1453*Basecase_PM10)/10))))</f>
        <v>0</v>
      </c>
      <c r="L1453" s="179">
        <f>133/(1+1/(BaseCase_Mort_Child_0_1*'9 All Base Data'!$AB$10/10))*IF('9 All Base Data'!$L1453="..C",0,'9 All Base Data'!L1453/'9 All Base Data'!$L$2022)</f>
        <v>8.7526671318313796E-4</v>
      </c>
      <c r="M1453" s="178">
        <f>IF('9 All Base Data'!$R1453="","",IF('9 All Base Data'!$R1453=0,0,('9 All Base Data'!$R1453*Basecase_Pop_2006)/(1+(1/(BaseCase_CardiacHA_All*('9 All Base Data'!$W1453*Basecase_PM10)/10)))))</f>
        <v>2.5382620309679114E-2</v>
      </c>
      <c r="N1453" s="178">
        <f>IF('9 All Base Data'!$S1453="","",IF('9 All Base Data'!$S1453=0,0,('9 All Base Data'!S1453*Basecase_Pop_2006)/(1+(1/(BaseCase_RespHA_All*('9 All Base Data'!$W1453*Basecase_PM10)/10)))))</f>
        <v>3.1627925434288717E-2</v>
      </c>
      <c r="O1453" s="178">
        <f>IF('9 All Base Data'!$T1453="","",IF('9 All Base Data'!$T1453=0,0,('9 All Base Data'!$T1453*Basecase_Pop_2006)/(1+(1/(BaseCase_RespHA_Child_1_4*('9 All Base Data'!$W1453*Basecase_PM10)/10)))))</f>
        <v>2.0919870596032574E-2</v>
      </c>
      <c r="P1453" s="179">
        <f>IF('9 All Base Data'!$U1453="","",IF('9 All Base Data'!$U1453=0,0,('9 All Base Data'!$U1453*Basecase_Pop_2006)/(1+(1/(BaseCase_RespHA_Child_5_14*('9 All Base Data'!$W1453*Basecase_PM10)/10)))))</f>
        <v>7.7838872557158328E-3</v>
      </c>
      <c r="Q1453" s="156">
        <f>IF('7 Base case Results'!$G1453="..C",0,BaseCase_RADs_All*'7 Base case Results'!$G1453*('9 All Base Data'!$V1453*Basecase_PM10)/10)</f>
        <v>88.658280000000019</v>
      </c>
      <c r="R1453" s="189">
        <f t="shared" si="230"/>
        <v>5.8316373521249494</v>
      </c>
      <c r="S1453" s="178">
        <f t="shared" si="231"/>
        <v>0</v>
      </c>
      <c r="T1453" s="179">
        <f t="shared" si="232"/>
        <v>3.1159494989319711E-3</v>
      </c>
      <c r="U1453" s="178">
        <f t="shared" si="233"/>
        <v>1.6117963896646235E-4</v>
      </c>
      <c r="V1453" s="178">
        <f t="shared" si="234"/>
        <v>1.4343264184449932E-4</v>
      </c>
      <c r="W1453" s="178">
        <f t="shared" si="235"/>
        <v>9.487161315300773E-5</v>
      </c>
      <c r="X1453" s="179">
        <f t="shared" si="236"/>
        <v>3.52999287046713E-5</v>
      </c>
      <c r="Y1453" s="179">
        <f t="shared" si="237"/>
        <v>5.4968133600000009E-3</v>
      </c>
      <c r="Z1453" s="186">
        <f t="shared" si="238"/>
        <v>5.840554727264692</v>
      </c>
      <c r="AA1453" s="156">
        <f>$J1453*'9 All Base Data'!$Y1453</f>
        <v>0.14268532287661514</v>
      </c>
      <c r="AB1453" s="156">
        <f>$K1453*'9 All Base Data'!$Y1453</f>
        <v>0</v>
      </c>
      <c r="AC1453" s="178">
        <f>$L1453*'9 All Base Data'!$Y1453</f>
        <v>7.623935328563096E-5</v>
      </c>
      <c r="AD1453" s="178">
        <f>IF($M1453="","",$M1453*'9 All Base Data'!$Y1453)</f>
        <v>2.2109312829536932E-3</v>
      </c>
      <c r="AE1453" s="178">
        <f>IF($N1453="","",$N1453*'9 All Base Data'!$Y1453)</f>
        <v>2.7549232074724171E-3</v>
      </c>
      <c r="AF1453" s="178">
        <f>IF($O1453="","",$O1453*'9 All Base Data'!$Y1453)</f>
        <v>1.8222073123976958E-3</v>
      </c>
      <c r="AG1453" s="178">
        <f>IF($P1453="","",$P1453*'9 All Base Data'!$Y1453)</f>
        <v>6.7800879604554406E-4</v>
      </c>
      <c r="AH1453" s="167">
        <f>$Q1453*'9 All Base Data'!$Y1453</f>
        <v>7.7225031282574417</v>
      </c>
      <c r="AI1453" s="178">
        <f>$R1453*'9 All Base Data'!$Y1453</f>
        <v>0.50795974944074995</v>
      </c>
      <c r="AJ1453" s="178">
        <f>$S1453*'9 All Base Data'!$Y1453</f>
        <v>0</v>
      </c>
      <c r="AK1453" s="178">
        <f>$T1453*'9 All Base Data'!$Y1453</f>
        <v>2.7141209769684623E-4</v>
      </c>
      <c r="AL1453" s="178">
        <f>IF($U1453="","",$U1453*'9 All Base Data'!$Y1453)</f>
        <v>1.4039413646755951E-5</v>
      </c>
      <c r="AM1453" s="178">
        <f>IF($V1453="","",$V1453*'9 All Base Data'!$Y1453)</f>
        <v>1.2493576745887411E-5</v>
      </c>
      <c r="AN1453" s="178">
        <f>IF($W1453="","",$W1453*'9 All Base Data'!$Y1453)</f>
        <v>8.2637101617235509E-6</v>
      </c>
      <c r="AO1453" s="178">
        <f>IF($X1453="","",$X1453*'9 All Base Data'!$Y1453)</f>
        <v>3.0747698900665421E-6</v>
      </c>
      <c r="AP1453" s="178">
        <f>$Y1453*'9 All Base Data'!$Y1453</f>
        <v>4.7879519395196133E-4</v>
      </c>
      <c r="AQ1453" s="179">
        <f t="shared" si="239"/>
        <v>0.50873648972279151</v>
      </c>
    </row>
    <row r="1454" spans="1:43" x14ac:dyDescent="0.25">
      <c r="A1454" s="124">
        <v>585307</v>
      </c>
      <c r="B1454" s="125" t="s">
        <v>1498</v>
      </c>
      <c r="C1454" s="126" t="s">
        <v>1458</v>
      </c>
      <c r="D1454" s="101" t="s">
        <v>2119</v>
      </c>
      <c r="E1454" s="142"/>
      <c r="F1454" s="191" t="str">
        <f>IF('9 All Base Data'!G1454="Rural Centre","Rural",IF('9 All Base Data'!G1454="Rural (Incl.some Off Shore Islands)","Rural",IF('9 All Base Data'!G1454="Inlet-in TA but not in Urban Area","Rural",IF('9 All Base Data'!G1454="Rural (Incl.some Off Shore Islands)","Rural",IF('9 All Base Data'!G1454="Inlet-not in TA","Rural",IF('9 All Base Data'!G1454="Inland Water not in Urban Area","Rural",IF('9 All Base Data'!G1454="Oceanic-in Region but not in TA","Rural",'9 All Base Data'!G1454)))))))</f>
        <v>Hokitika</v>
      </c>
      <c r="G1454" s="177">
        <f>IF('9 All Base Data'!I1454="..C","..C",'9 All Base Data'!I1454*Basecase_Pop_2006)</f>
        <v>483</v>
      </c>
      <c r="H1454" s="177">
        <f>IF('9 All Base Data'!J1454="..C","..C",'9 All Base Data'!J1454*Basecase_Pop_2006)</f>
        <v>309</v>
      </c>
      <c r="I1454" s="191">
        <f>IF('9 All Base Data'!L1454="..C","..C",'9 All Base Data'!L1454*Basecase_Pop_2006)</f>
        <v>6</v>
      </c>
      <c r="J1454" s="156">
        <f>IF('9 All Base Data'!$P1454=0,0,('9 All Base Data'!$P1454*Basecase_Pop_2006)/(1+(1/(BaseCase_Mort_AllAdults_30*('9 All Base Data'!$W1454*Basecase_PM10)/10))))</f>
        <v>0.27145500694238228</v>
      </c>
      <c r="K1454" s="156">
        <f>IF('9 All Base Data'!$Q1454=0,0,('9 All Base Data'!$Q1454*Basecase_Pop_2006)/(1+(1/(BaseCase_Mort_Maori_30*('9 All Base Data'!$W1454*Basecase_PM10)/10))))</f>
        <v>0</v>
      </c>
      <c r="L1454" s="179">
        <f>133/(1+1/(BaseCase_Mort_Child_0_1*'9 All Base Data'!$AB$10/10))*IF('9 All Base Data'!$L1454="..C",0,'9 All Base Data'!L1454/'9 All Base Data'!$L$2022)</f>
        <v>8.7526671318313796E-4</v>
      </c>
      <c r="M1454" s="178">
        <f>IF('9 All Base Data'!$R1454="","",IF('9 All Base Data'!$R1454=0,0,('9 All Base Data'!$R1454*Basecase_Pop_2006)/(1+(1/(BaseCase_CardiacHA_All*('9 All Base Data'!$W1454*Basecase_PM10)/10)))))</f>
        <v>1.6034575032520537E-2</v>
      </c>
      <c r="N1454" s="178">
        <f>IF('9 All Base Data'!$S1454="","",IF('9 All Base Data'!$S1454=0,0,('9 All Base Data'!S1454*Basecase_Pop_2006)/(1+(1/(BaseCase_RespHA_All*('9 All Base Data'!$W1454*Basecase_PM10)/10)))))</f>
        <v>2.1243183210645774E-2</v>
      </c>
      <c r="O1454" s="178">
        <f>IF('9 All Base Data'!$T1454="","",IF('9 All Base Data'!$T1454=0,0,('9 All Base Data'!$T1454*Basecase_Pop_2006)/(1+(1/(BaseCase_RespHA_Child_1_4*('9 All Base Data'!$W1454*Basecase_PM10)/10)))))</f>
        <v>0</v>
      </c>
      <c r="P1454" s="179">
        <f>IF('9 All Base Data'!$U1454="","",IF('9 All Base Data'!$U1454=0,0,('9 All Base Data'!$U1454*Basecase_Pop_2006)/(1+(1/(BaseCase_RespHA_Child_5_14*('9 All Base Data'!$W1454*Basecase_PM10)/10)))))</f>
        <v>3.0880766156255009E-2</v>
      </c>
      <c r="Q1454" s="156">
        <f>IF('7 Base case Results'!$G1454="..C",0,BaseCase_RADs_All*'7 Base case Results'!$G1454*('9 All Base Data'!$V1454*Basecase_PM10)/10)</f>
        <v>422.27639956618458</v>
      </c>
      <c r="R1454" s="189">
        <f t="shared" si="230"/>
        <v>0.96637982471488093</v>
      </c>
      <c r="S1454" s="178">
        <f t="shared" si="231"/>
        <v>0</v>
      </c>
      <c r="T1454" s="179">
        <f t="shared" si="232"/>
        <v>3.1159494989319711E-3</v>
      </c>
      <c r="U1454" s="178">
        <f t="shared" si="233"/>
        <v>1.0181955145650541E-4</v>
      </c>
      <c r="V1454" s="178">
        <f t="shared" si="234"/>
        <v>9.6337835860278584E-5</v>
      </c>
      <c r="W1454" s="178">
        <f t="shared" si="235"/>
        <v>0</v>
      </c>
      <c r="X1454" s="179">
        <f t="shared" si="236"/>
        <v>1.4004427451861647E-4</v>
      </c>
      <c r="Y1454" s="179">
        <f t="shared" si="237"/>
        <v>2.6181136773103443E-2</v>
      </c>
      <c r="Z1454" s="186">
        <f t="shared" si="238"/>
        <v>0.99587506837423312</v>
      </c>
      <c r="AA1454" s="156">
        <f>$J1454*'9 All Base Data'!$Y1454</f>
        <v>0.14946577508654926</v>
      </c>
      <c r="AB1454" s="156">
        <f>$K1454*'9 All Base Data'!$Y1454</f>
        <v>0</v>
      </c>
      <c r="AC1454" s="178">
        <f>$L1454*'9 All Base Data'!$Y1454</f>
        <v>4.8193039121633097E-4</v>
      </c>
      <c r="AD1454" s="178">
        <f>IF($M1454="","",$M1454*'9 All Base Data'!$Y1454)</f>
        <v>8.8287934432088339E-3</v>
      </c>
      <c r="AE1454" s="178">
        <f>IF($N1454="","",$N1454*'9 All Base Data'!$Y1454)</f>
        <v>1.1696703920287896E-2</v>
      </c>
      <c r="AF1454" s="178">
        <f>IF($O1454="","",$O1454*'9 All Base Data'!$Y1454)</f>
        <v>0</v>
      </c>
      <c r="AG1454" s="178">
        <f>IF($P1454="","",$P1454*'9 All Base Data'!$Y1454)</f>
        <v>1.7003251112589803E-2</v>
      </c>
      <c r="AH1454" s="167">
        <f>$Q1454*'9 All Base Data'!$Y1454</f>
        <v>232.50950525039983</v>
      </c>
      <c r="AI1454" s="178">
        <f>$R1454*'9 All Base Data'!$Y1454</f>
        <v>0.53209815930811544</v>
      </c>
      <c r="AJ1454" s="178">
        <f>$S1454*'9 All Base Data'!$Y1454</f>
        <v>0</v>
      </c>
      <c r="AK1454" s="178">
        <f>$T1454*'9 All Base Data'!$Y1454</f>
        <v>1.7156721927301382E-3</v>
      </c>
      <c r="AL1454" s="178">
        <f>IF($U1454="","",$U1454*'9 All Base Data'!$Y1454)</f>
        <v>5.6062838364376096E-5</v>
      </c>
      <c r="AM1454" s="178">
        <f>IF($V1454="","",$V1454*'9 All Base Data'!$Y1454)</f>
        <v>5.3044552278505611E-5</v>
      </c>
      <c r="AN1454" s="178">
        <f>IF($W1454="","",$W1454*'9 All Base Data'!$Y1454)</f>
        <v>0</v>
      </c>
      <c r="AO1454" s="178">
        <f>IF($X1454="","",$X1454*'9 All Base Data'!$Y1454)</f>
        <v>7.710974379559476E-5</v>
      </c>
      <c r="AP1454" s="178">
        <f>$Y1454*'9 All Base Data'!$Y1454</f>
        <v>1.4415589325524789E-2</v>
      </c>
      <c r="AQ1454" s="179">
        <f t="shared" si="239"/>
        <v>0.54833852821701323</v>
      </c>
    </row>
    <row r="1455" spans="1:43" x14ac:dyDescent="0.25">
      <c r="A1455" s="124">
        <v>585309</v>
      </c>
      <c r="B1455" s="125" t="s">
        <v>1500</v>
      </c>
      <c r="C1455" s="126" t="s">
        <v>1458</v>
      </c>
      <c r="D1455" s="101" t="s">
        <v>2119</v>
      </c>
      <c r="E1455" s="142"/>
      <c r="F1455" s="191" t="str">
        <f>IF('9 All Base Data'!G1455="Rural Centre","Rural",IF('9 All Base Data'!G1455="Rural (Incl.some Off Shore Islands)","Rural",IF('9 All Base Data'!G1455="Inlet-in TA but not in Urban Area","Rural",IF('9 All Base Data'!G1455="Rural (Incl.some Off Shore Islands)","Rural",IF('9 All Base Data'!G1455="Inlet-not in TA","Rural",IF('9 All Base Data'!G1455="Inland Water not in Urban Area","Rural",IF('9 All Base Data'!G1455="Oceanic-in Region but not in TA","Rural",'9 All Base Data'!G1455)))))))</f>
        <v>Rural</v>
      </c>
      <c r="G1455" s="177">
        <f>IF('9 All Base Data'!I1455="..C","..C",'9 All Base Data'!I1455*Basecase_Pop_2006)</f>
        <v>297</v>
      </c>
      <c r="H1455" s="177">
        <f>IF('9 All Base Data'!J1455="..C","..C",'9 All Base Data'!J1455*Basecase_Pop_2006)</f>
        <v>228</v>
      </c>
      <c r="I1455" s="191">
        <f>IF('9 All Base Data'!L1455="..C","..C",'9 All Base Data'!L1455*Basecase_Pop_2006)</f>
        <v>6</v>
      </c>
      <c r="J1455" s="156">
        <f>IF('9 All Base Data'!$P1455=0,0,('9 All Base Data'!$P1455*Basecase_Pop_2006)/(1+(1/(BaseCase_Mort_AllAdults_30*('9 All Base Data'!$W1455*Basecase_PM10)/10))))</f>
        <v>0.14091186062884981</v>
      </c>
      <c r="K1455" s="156">
        <f>IF('9 All Base Data'!$Q1455=0,0,('9 All Base Data'!$Q1455*Basecase_Pop_2006)/(1+(1/(BaseCase_Mort_Maori_30*('9 All Base Data'!$W1455*Basecase_PM10)/10))))</f>
        <v>0</v>
      </c>
      <c r="L1455" s="179">
        <f>133/(1+1/(BaseCase_Mort_Child_0_1*'9 All Base Data'!$AB$10/10))*IF('9 All Base Data'!$L1455="..C",0,'9 All Base Data'!L1455/'9 All Base Data'!$L$2022)</f>
        <v>8.7526671318313796E-4</v>
      </c>
      <c r="M1455" s="178">
        <f>IF('9 All Base Data'!$R1455="","",IF('9 All Base Data'!$R1455=0,0,('9 All Base Data'!$R1455*Basecase_Pop_2006)/(1+(1/(BaseCase_CardiacHA_All*('9 All Base Data'!$W1455*Basecase_PM10)/10)))))</f>
        <v>2.8555447848389003E-2</v>
      </c>
      <c r="N1455" s="178">
        <f>IF('9 All Base Data'!$S1455="","",IF('9 All Base Data'!$S1455=0,0,('9 All Base Data'!S1455*Basecase_Pop_2006)/(1+(1/(BaseCase_RespHA_All*('9 All Base Data'!$W1455*Basecase_PM10)/10)))))</f>
        <v>4.4806227698575687E-2</v>
      </c>
      <c r="O1455" s="178">
        <f>IF('9 All Base Data'!$T1455="","",IF('9 All Base Data'!$T1455=0,0,('9 All Base Data'!$T1455*Basecase_Pop_2006)/(1+(1/(BaseCase_RespHA_Child_1_4*('9 All Base Data'!$W1455*Basecase_PM10)/10)))))</f>
        <v>0</v>
      </c>
      <c r="P1455" s="179">
        <f>IF('9 All Base Data'!$U1455="","",IF('9 All Base Data'!$U1455=0,0,('9 All Base Data'!$U1455*Basecase_Pop_2006)/(1+(1/(BaseCase_RespHA_Child_5_14*('9 All Base Data'!$W1455*Basecase_PM10)/10)))))</f>
        <v>0</v>
      </c>
      <c r="Q1455" s="156">
        <f>IF('7 Base case Results'!$G1455="..C",0,BaseCase_RADs_All*'7 Base case Results'!$G1455*('9 All Base Data'!$V1455*Basecase_PM10)/10)</f>
        <v>85.215240000000009</v>
      </c>
      <c r="R1455" s="189">
        <f t="shared" si="230"/>
        <v>0.50164622383870527</v>
      </c>
      <c r="S1455" s="178">
        <f t="shared" si="231"/>
        <v>0</v>
      </c>
      <c r="T1455" s="179">
        <f t="shared" si="232"/>
        <v>3.1159494989319711E-3</v>
      </c>
      <c r="U1455" s="178">
        <f t="shared" si="233"/>
        <v>1.8132709383727016E-4</v>
      </c>
      <c r="V1455" s="178">
        <f t="shared" si="234"/>
        <v>2.0319624261304074E-4</v>
      </c>
      <c r="W1455" s="178">
        <f t="shared" si="235"/>
        <v>0</v>
      </c>
      <c r="X1455" s="179">
        <f t="shared" si="236"/>
        <v>0</v>
      </c>
      <c r="Y1455" s="179">
        <f t="shared" si="237"/>
        <v>5.2833448800000005E-3</v>
      </c>
      <c r="Z1455" s="186">
        <f t="shared" si="238"/>
        <v>0.51043004155408755</v>
      </c>
      <c r="AA1455" s="156">
        <f>$J1455*'9 All Base Data'!$Y1455</f>
        <v>1.2274006268956143E-2</v>
      </c>
      <c r="AB1455" s="156">
        <f>$K1455*'9 All Base Data'!$Y1455</f>
        <v>0</v>
      </c>
      <c r="AC1455" s="178">
        <f>$L1455*'9 All Base Data'!$Y1455</f>
        <v>7.623935328563096E-5</v>
      </c>
      <c r="AD1455" s="178">
        <f>IF($M1455="","",$M1455*'9 All Base Data'!$Y1455)</f>
        <v>2.487297693322905E-3</v>
      </c>
      <c r="AE1455" s="178">
        <f>IF($N1455="","",$N1455*'9 All Base Data'!$Y1455)</f>
        <v>3.9028078772525916E-3</v>
      </c>
      <c r="AF1455" s="178">
        <f>IF($O1455="","",$O1455*'9 All Base Data'!$Y1455)</f>
        <v>0</v>
      </c>
      <c r="AG1455" s="178">
        <f>IF($P1455="","",$P1455*'9 All Base Data'!$Y1455)</f>
        <v>0</v>
      </c>
      <c r="AH1455" s="167">
        <f>$Q1455*'9 All Base Data'!$Y1455</f>
        <v>7.4226000941503552</v>
      </c>
      <c r="AI1455" s="178">
        <f>$R1455*'9 All Base Data'!$Y1455</f>
        <v>4.3695462317483863E-2</v>
      </c>
      <c r="AJ1455" s="178">
        <f>$S1455*'9 All Base Data'!$Y1455</f>
        <v>0</v>
      </c>
      <c r="AK1455" s="178">
        <f>$T1455*'9 All Base Data'!$Y1455</f>
        <v>2.7141209769684623E-4</v>
      </c>
      <c r="AL1455" s="178">
        <f>IF($U1455="","",$U1455*'9 All Base Data'!$Y1455)</f>
        <v>1.5794340352600448E-5</v>
      </c>
      <c r="AM1455" s="178">
        <f>IF($V1455="","",$V1455*'9 All Base Data'!$Y1455)</f>
        <v>1.7699233723340501E-5</v>
      </c>
      <c r="AN1455" s="178">
        <f>IF($W1455="","",$W1455*'9 All Base Data'!$Y1455)</f>
        <v>0</v>
      </c>
      <c r="AO1455" s="178">
        <f>IF($X1455="","",$X1455*'9 All Base Data'!$Y1455)</f>
        <v>0</v>
      </c>
      <c r="AP1455" s="178">
        <f>$Y1455*'9 All Base Data'!$Y1455</f>
        <v>4.6020120583732205E-4</v>
      </c>
      <c r="AQ1455" s="179">
        <f t="shared" si="239"/>
        <v>4.4460569195093974E-2</v>
      </c>
    </row>
    <row r="1456" spans="1:43" x14ac:dyDescent="0.25">
      <c r="A1456" s="124">
        <v>585311</v>
      </c>
      <c r="B1456" s="125" t="s">
        <v>1501</v>
      </c>
      <c r="C1456" s="126" t="s">
        <v>1458</v>
      </c>
      <c r="D1456" s="101" t="s">
        <v>2119</v>
      </c>
      <c r="E1456" s="142"/>
      <c r="F1456" s="191" t="str">
        <f>IF('9 All Base Data'!G1456="Rural Centre","Rural",IF('9 All Base Data'!G1456="Rural (Incl.some Off Shore Islands)","Rural",IF('9 All Base Data'!G1456="Inlet-in TA but not in Urban Area","Rural",IF('9 All Base Data'!G1456="Rural (Incl.some Off Shore Islands)","Rural",IF('9 All Base Data'!G1456="Inlet-not in TA","Rural",IF('9 All Base Data'!G1456="Inland Water not in Urban Area","Rural",IF('9 All Base Data'!G1456="Oceanic-in Region but not in TA","Rural",'9 All Base Data'!G1456)))))))</f>
        <v>Rural</v>
      </c>
      <c r="G1456" s="177">
        <f>IF('9 All Base Data'!I1456="..C","..C",'9 All Base Data'!I1456*Basecase_Pop_2006)</f>
        <v>327</v>
      </c>
      <c r="H1456" s="177">
        <f>IF('9 All Base Data'!J1456="..C","..C",'9 All Base Data'!J1456*Basecase_Pop_2006)</f>
        <v>219</v>
      </c>
      <c r="I1456" s="191">
        <f>IF('9 All Base Data'!L1456="..C","..C",'9 All Base Data'!L1456*Basecase_Pop_2006)</f>
        <v>3</v>
      </c>
      <c r="J1456" s="156">
        <f>IF('9 All Base Data'!$P1456=0,0,('9 All Base Data'!$P1456*Basecase_Pop_2006)/(1+(1/(BaseCase_Mort_AllAdults_30*('9 All Base Data'!$W1456*Basecase_PM10)/10))))</f>
        <v>0.1232978780502436</v>
      </c>
      <c r="K1456" s="156">
        <f>IF('9 All Base Data'!$Q1456=0,0,('9 All Base Data'!$Q1456*Basecase_Pop_2006)/(1+(1/(BaseCase_Mort_Maori_30*('9 All Base Data'!$W1456*Basecase_PM10)/10))))</f>
        <v>0</v>
      </c>
      <c r="L1456" s="179">
        <f>133/(1+1/(BaseCase_Mort_Child_0_1*'9 All Base Data'!$AB$10/10))*IF('9 All Base Data'!$L1456="..C",0,'9 All Base Data'!L1456/'9 All Base Data'!$L$2022)</f>
        <v>4.3763335659156898E-4</v>
      </c>
      <c r="M1456" s="178">
        <f>IF('9 All Base Data'!$R1456="","",IF('9 All Base Data'!$R1456=0,0,('9 All Base Data'!$R1456*Basecase_Pop_2006)/(1+(1/(BaseCase_CardiacHA_All*('9 All Base Data'!$W1456*Basecase_PM10)/10)))))</f>
        <v>2.0623379001614279E-2</v>
      </c>
      <c r="N1456" s="178">
        <f>IF('9 All Base Data'!$S1456="","",IF('9 All Base Data'!$S1456=0,0,('9 All Base Data'!S1456*Basecase_Pop_2006)/(1+(1/(BaseCase_RespHA_All*('9 All Base Data'!$W1456*Basecase_PM10)/10)))))</f>
        <v>6.3255850868577435E-2</v>
      </c>
      <c r="O1456" s="178">
        <f>IF('9 All Base Data'!$T1456="","",IF('9 All Base Data'!$T1456=0,0,('9 All Base Data'!$T1456*Basecase_Pop_2006)/(1+(1/(BaseCase_RespHA_Child_1_4*('9 All Base Data'!$W1456*Basecase_PM10)/10)))))</f>
        <v>0</v>
      </c>
      <c r="P1456" s="179">
        <f>IF('9 All Base Data'!$U1456="","",IF('9 All Base Data'!$U1456=0,0,('9 All Base Data'!$U1456*Basecase_Pop_2006)/(1+(1/(BaseCase_RespHA_Child_5_14*('9 All Base Data'!$W1456*Basecase_PM10)/10)))))</f>
        <v>2.3351661767147501E-2</v>
      </c>
      <c r="Q1456" s="156">
        <f>IF('7 Base case Results'!$G1456="..C",0,BaseCase_RADs_All*'7 Base case Results'!$G1456*('9 All Base Data'!$V1456*Basecase_PM10)/10)</f>
        <v>93.822840000000014</v>
      </c>
      <c r="R1456" s="189">
        <f t="shared" si="230"/>
        <v>0.43894044585886721</v>
      </c>
      <c r="S1456" s="178">
        <f t="shared" si="231"/>
        <v>0</v>
      </c>
      <c r="T1456" s="179">
        <f t="shared" si="232"/>
        <v>1.5579747494659855E-3</v>
      </c>
      <c r="U1456" s="178">
        <f t="shared" si="233"/>
        <v>1.3095845666025069E-4</v>
      </c>
      <c r="V1456" s="178">
        <f t="shared" si="234"/>
        <v>2.8686528368899864E-4</v>
      </c>
      <c r="W1456" s="178">
        <f t="shared" si="235"/>
        <v>0</v>
      </c>
      <c r="X1456" s="179">
        <f t="shared" si="236"/>
        <v>1.0589978611401391E-4</v>
      </c>
      <c r="Y1456" s="179">
        <f t="shared" si="237"/>
        <v>5.8170160800000009E-3</v>
      </c>
      <c r="Z1456" s="186">
        <f t="shared" si="238"/>
        <v>0.44673326042868244</v>
      </c>
      <c r="AA1456" s="156">
        <f>$J1456*'9 All Base Data'!$Y1456</f>
        <v>1.0739755485336627E-2</v>
      </c>
      <c r="AB1456" s="156">
        <f>$K1456*'9 All Base Data'!$Y1456</f>
        <v>0</v>
      </c>
      <c r="AC1456" s="178">
        <f>$L1456*'9 All Base Data'!$Y1456</f>
        <v>3.811967664281548E-5</v>
      </c>
      <c r="AD1456" s="178">
        <f>IF($M1456="","",$M1456*'9 All Base Data'!$Y1456)</f>
        <v>1.7963816673998757E-3</v>
      </c>
      <c r="AE1456" s="178">
        <f>IF($N1456="","",$N1456*'9 All Base Data'!$Y1456)</f>
        <v>5.5098464149448342E-3</v>
      </c>
      <c r="AF1456" s="178">
        <f>IF($O1456="","",$O1456*'9 All Base Data'!$Y1456)</f>
        <v>0</v>
      </c>
      <c r="AG1456" s="178">
        <f>IF($P1456="","",$P1456*'9 All Base Data'!$Y1456)</f>
        <v>2.0340263881366322E-3</v>
      </c>
      <c r="AH1456" s="167">
        <f>$Q1456*'9 All Base Data'!$Y1456</f>
        <v>8.1723576794180683</v>
      </c>
      <c r="AI1456" s="178">
        <f>$R1456*'9 All Base Data'!$Y1456</f>
        <v>3.8233529527798391E-2</v>
      </c>
      <c r="AJ1456" s="178">
        <f>$S1456*'9 All Base Data'!$Y1456</f>
        <v>0</v>
      </c>
      <c r="AK1456" s="178">
        <f>$T1456*'9 All Base Data'!$Y1456</f>
        <v>1.3570604884842311E-4</v>
      </c>
      <c r="AL1456" s="178">
        <f>IF($U1456="","",$U1456*'9 All Base Data'!$Y1456)</f>
        <v>1.1407023587989212E-5</v>
      </c>
      <c r="AM1456" s="178">
        <f>IF($V1456="","",$V1456*'9 All Base Data'!$Y1456)</f>
        <v>2.4987153491774822E-5</v>
      </c>
      <c r="AN1456" s="178">
        <f>IF($W1456="","",$W1456*'9 All Base Data'!$Y1456)</f>
        <v>0</v>
      </c>
      <c r="AO1456" s="178">
        <f>IF($X1456="","",$X1456*'9 All Base Data'!$Y1456)</f>
        <v>9.2243096701996275E-6</v>
      </c>
      <c r="AP1456" s="178">
        <f>$Y1456*'9 All Base Data'!$Y1456</f>
        <v>5.0668617612392025E-4</v>
      </c>
      <c r="AQ1456" s="179">
        <f t="shared" si="239"/>
        <v>3.8912315929850498E-2</v>
      </c>
    </row>
    <row r="1457" spans="1:43" x14ac:dyDescent="0.25">
      <c r="A1457" s="124">
        <v>585312</v>
      </c>
      <c r="B1457" s="125" t="s">
        <v>1502</v>
      </c>
      <c r="C1457" s="126" t="s">
        <v>1458</v>
      </c>
      <c r="D1457" s="101" t="s">
        <v>2119</v>
      </c>
      <c r="E1457" s="142"/>
      <c r="F1457" s="191" t="str">
        <f>IF('9 All Base Data'!G1457="Rural Centre","Rural",IF('9 All Base Data'!G1457="Rural (Incl.some Off Shore Islands)","Rural",IF('9 All Base Data'!G1457="Inlet-in TA but not in Urban Area","Rural",IF('9 All Base Data'!G1457="Rural (Incl.some Off Shore Islands)","Rural",IF('9 All Base Data'!G1457="Inlet-not in TA","Rural",IF('9 All Base Data'!G1457="Inland Water not in Urban Area","Rural",IF('9 All Base Data'!G1457="Oceanic-in Region but not in TA","Rural",'9 All Base Data'!G1457)))))))</f>
        <v>Rural</v>
      </c>
      <c r="G1457" s="177">
        <f>IF('9 All Base Data'!I1457="..C","..C",'9 All Base Data'!I1457*Basecase_Pop_2006)</f>
        <v>444</v>
      </c>
      <c r="H1457" s="177">
        <f>IF('9 All Base Data'!J1457="..C","..C",'9 All Base Data'!J1457*Basecase_Pop_2006)</f>
        <v>228</v>
      </c>
      <c r="I1457" s="191">
        <f>IF('9 All Base Data'!L1457="..C","..C",'9 All Base Data'!L1457*Basecase_Pop_2006)</f>
        <v>6</v>
      </c>
      <c r="J1457" s="156">
        <f>IF('9 All Base Data'!$P1457=0,0,('9 All Base Data'!$P1457*Basecase_Pop_2006)/(1+(1/(BaseCase_Mort_AllAdults_30*('9 All Base Data'!$W1457*Basecase_PM10)/10))))</f>
        <v>8.8069912893031135E-2</v>
      </c>
      <c r="K1457" s="156">
        <f>IF('9 All Base Data'!$Q1457=0,0,('9 All Base Data'!$Q1457*Basecase_Pop_2006)/(1+(1/(BaseCase_Mort_Maori_30*('9 All Base Data'!$W1457*Basecase_PM10)/10))))</f>
        <v>0</v>
      </c>
      <c r="L1457" s="179">
        <f>133/(1+1/(BaseCase_Mort_Child_0_1*'9 All Base Data'!$AB$10/10))*IF('9 All Base Data'!$L1457="..C",0,'9 All Base Data'!L1457/'9 All Base Data'!$L$2022)</f>
        <v>8.7526671318313796E-4</v>
      </c>
      <c r="M1457" s="178">
        <f>IF('9 All Base Data'!$R1457="","",IF('9 All Base Data'!$R1457=0,0,('9 All Base Data'!$R1457*Basecase_Pop_2006)/(1+(1/(BaseCase_CardiacHA_All*('9 All Base Data'!$W1457*Basecase_PM10)/10)))))</f>
        <v>6.3456550774197784E-3</v>
      </c>
      <c r="N1457" s="178">
        <f>IF('9 All Base Data'!$S1457="","",IF('9 All Base Data'!$S1457=0,0,('9 All Base Data'!S1457*Basecase_Pop_2006)/(1+(1/(BaseCase_RespHA_All*('9 All Base Data'!$W1457*Basecase_PM10)/10)))))</f>
        <v>7.9069813585721793E-3</v>
      </c>
      <c r="O1457" s="178">
        <f>IF('9 All Base Data'!$T1457="","",IF('9 All Base Data'!$T1457=0,0,('9 All Base Data'!$T1457*Basecase_Pop_2006)/(1+(1/(BaseCase_RespHA_Child_1_4*('9 All Base Data'!$W1457*Basecase_PM10)/10)))))</f>
        <v>0</v>
      </c>
      <c r="P1457" s="179">
        <f>IF('9 All Base Data'!$U1457="","",IF('9 All Base Data'!$U1457=0,0,('9 All Base Data'!$U1457*Basecase_Pop_2006)/(1+(1/(BaseCase_RespHA_Child_5_14*('9 All Base Data'!$W1457*Basecase_PM10)/10)))))</f>
        <v>7.7838872557158328E-3</v>
      </c>
      <c r="Q1457" s="156">
        <f>IF('7 Base case Results'!$G1457="..C",0,BaseCase_RADs_All*'7 Base case Results'!$G1457*('9 All Base Data'!$V1457*Basecase_PM10)/10)</f>
        <v>127.39248000000002</v>
      </c>
      <c r="R1457" s="189">
        <f t="shared" si="230"/>
        <v>0.31352888989919087</v>
      </c>
      <c r="S1457" s="178">
        <f t="shared" si="231"/>
        <v>0</v>
      </c>
      <c r="T1457" s="179">
        <f t="shared" si="232"/>
        <v>3.1159494989319711E-3</v>
      </c>
      <c r="U1457" s="178">
        <f t="shared" si="233"/>
        <v>4.0294909741615588E-5</v>
      </c>
      <c r="V1457" s="178">
        <f t="shared" si="234"/>
        <v>3.585816046112483E-5</v>
      </c>
      <c r="W1457" s="178">
        <f t="shared" si="235"/>
        <v>0</v>
      </c>
      <c r="X1457" s="179">
        <f t="shared" si="236"/>
        <v>3.52999287046713E-5</v>
      </c>
      <c r="Y1457" s="179">
        <f t="shared" si="237"/>
        <v>7.8983337600000009E-3</v>
      </c>
      <c r="Z1457" s="186">
        <f t="shared" si="238"/>
        <v>0.32461932622832557</v>
      </c>
      <c r="AA1457" s="156">
        <f>$J1457*'9 All Base Data'!$Y1457</f>
        <v>7.6712539180975895E-3</v>
      </c>
      <c r="AB1457" s="156">
        <f>$K1457*'9 All Base Data'!$Y1457</f>
        <v>0</v>
      </c>
      <c r="AC1457" s="178">
        <f>$L1457*'9 All Base Data'!$Y1457</f>
        <v>7.623935328563096E-5</v>
      </c>
      <c r="AD1457" s="178">
        <f>IF($M1457="","",$M1457*'9 All Base Data'!$Y1457)</f>
        <v>5.527328207384233E-4</v>
      </c>
      <c r="AE1457" s="178">
        <f>IF($N1457="","",$N1457*'9 All Base Data'!$Y1457)</f>
        <v>6.8873080186810428E-4</v>
      </c>
      <c r="AF1457" s="178">
        <f>IF($O1457="","",$O1457*'9 All Base Data'!$Y1457)</f>
        <v>0</v>
      </c>
      <c r="AG1457" s="178">
        <f>IF($P1457="","",$P1457*'9 All Base Data'!$Y1457)</f>
        <v>6.7800879604554406E-4</v>
      </c>
      <c r="AH1457" s="167">
        <f>$Q1457*'9 All Base Data'!$Y1457</f>
        <v>11.096412261962149</v>
      </c>
      <c r="AI1457" s="178">
        <f>$R1457*'9 All Base Data'!$Y1457</f>
        <v>2.7309663948427421E-2</v>
      </c>
      <c r="AJ1457" s="178">
        <f>$S1457*'9 All Base Data'!$Y1457</f>
        <v>0</v>
      </c>
      <c r="AK1457" s="178">
        <f>$T1457*'9 All Base Data'!$Y1457</f>
        <v>2.7141209769684623E-4</v>
      </c>
      <c r="AL1457" s="178">
        <f>IF($U1457="","",$U1457*'9 All Base Data'!$Y1457)</f>
        <v>3.5098534116889878E-6</v>
      </c>
      <c r="AM1457" s="178">
        <f>IF($V1457="","",$V1457*'9 All Base Data'!$Y1457)</f>
        <v>3.1233941864718527E-6</v>
      </c>
      <c r="AN1457" s="178">
        <f>IF($W1457="","",$W1457*'9 All Base Data'!$Y1457)</f>
        <v>0</v>
      </c>
      <c r="AO1457" s="178">
        <f>IF($X1457="","",$X1457*'9 All Base Data'!$Y1457)</f>
        <v>3.0747698900665421E-6</v>
      </c>
      <c r="AP1457" s="178">
        <f>$Y1457*'9 All Base Data'!$Y1457</f>
        <v>6.8797756024165319E-4</v>
      </c>
      <c r="AQ1457" s="179">
        <f t="shared" si="239"/>
        <v>2.8275686853964081E-2</v>
      </c>
    </row>
    <row r="1458" spans="1:43" x14ac:dyDescent="0.25">
      <c r="A1458" s="124">
        <v>585313</v>
      </c>
      <c r="B1458" s="125" t="s">
        <v>1503</v>
      </c>
      <c r="C1458" s="126" t="s">
        <v>1458</v>
      </c>
      <c r="D1458" s="101" t="s">
        <v>2119</v>
      </c>
      <c r="E1458" s="142"/>
      <c r="F1458" s="191" t="str">
        <f>IF('9 All Base Data'!G1458="Rural Centre","Rural",IF('9 All Base Data'!G1458="Rural (Incl.some Off Shore Islands)","Rural",IF('9 All Base Data'!G1458="Inlet-in TA but not in Urban Area","Rural",IF('9 All Base Data'!G1458="Rural (Incl.some Off Shore Islands)","Rural",IF('9 All Base Data'!G1458="Inlet-not in TA","Rural",IF('9 All Base Data'!G1458="Inland Water not in Urban Area","Rural",IF('9 All Base Data'!G1458="Oceanic-in Region but not in TA","Rural",'9 All Base Data'!G1458)))))))</f>
        <v>Rural</v>
      </c>
      <c r="G1458" s="177">
        <f>IF('9 All Base Data'!I1458="..C","..C",'9 All Base Data'!I1458*Basecase_Pop_2006)</f>
        <v>306</v>
      </c>
      <c r="H1458" s="177">
        <f>IF('9 All Base Data'!J1458="..C","..C",'9 All Base Data'!J1458*Basecase_Pop_2006)</f>
        <v>165</v>
      </c>
      <c r="I1458" s="191">
        <f>IF('9 All Base Data'!L1458="..C","..C",'9 All Base Data'!L1458*Basecase_Pop_2006)</f>
        <v>6</v>
      </c>
      <c r="J1458" s="156">
        <f>IF('9 All Base Data'!$P1458=0,0,('9 All Base Data'!$P1458*Basecase_Pop_2006)/(1+(1/(BaseCase_Mort_AllAdults_30*('9 All Base Data'!$W1458*Basecase_PM10)/10))))</f>
        <v>1.7613982578606226E-2</v>
      </c>
      <c r="K1458" s="156">
        <f>IF('9 All Base Data'!$Q1458=0,0,('9 All Base Data'!$Q1458*Basecase_Pop_2006)/(1+(1/(BaseCase_Mort_Maori_30*('9 All Base Data'!$W1458*Basecase_PM10)/10))))</f>
        <v>0</v>
      </c>
      <c r="L1458" s="179">
        <f>133/(1+1/(BaseCase_Mort_Child_0_1*'9 All Base Data'!$AB$10/10))*IF('9 All Base Data'!$L1458="..C",0,'9 All Base Data'!L1458/'9 All Base Data'!$L$2022)</f>
        <v>8.7526671318313796E-4</v>
      </c>
      <c r="M1458" s="178">
        <f>IF('9 All Base Data'!$R1458="","",IF('9 All Base Data'!$R1458=0,0,('9 All Base Data'!$R1458*Basecase_Pop_2006)/(1+(1/(BaseCase_CardiacHA_All*('9 All Base Data'!$W1458*Basecase_PM10)/10)))))</f>
        <v>1.5864137693549446E-3</v>
      </c>
      <c r="N1458" s="178">
        <f>IF('9 All Base Data'!$S1458="","",IF('9 All Base Data'!$S1458=0,0,('9 All Base Data'!S1458*Basecase_Pop_2006)/(1+(1/(BaseCase_RespHA_All*('9 All Base Data'!$W1458*Basecase_PM10)/10)))))</f>
        <v>1.8449623170001754E-2</v>
      </c>
      <c r="O1458" s="178">
        <f>IF('9 All Base Data'!$T1458="","",IF('9 All Base Data'!$T1458=0,0,('9 All Base Data'!$T1458*Basecase_Pop_2006)/(1+(1/(BaseCase_RespHA_Child_1_4*('9 All Base Data'!$W1458*Basecase_PM10)/10)))))</f>
        <v>5.2299676490081435E-3</v>
      </c>
      <c r="P1458" s="179">
        <f>IF('9 All Base Data'!$U1458="","",IF('9 All Base Data'!$U1458=0,0,('9 All Base Data'!$U1458*Basecase_Pop_2006)/(1+(1/(BaseCase_RespHA_Child_5_14*('9 All Base Data'!$W1458*Basecase_PM10)/10)))))</f>
        <v>0</v>
      </c>
      <c r="Q1458" s="156">
        <f>IF('7 Base case Results'!$G1458="..C",0,BaseCase_RADs_All*'7 Base case Results'!$G1458*('9 All Base Data'!$V1458*Basecase_PM10)/10)</f>
        <v>87.79752000000002</v>
      </c>
      <c r="R1458" s="189">
        <f t="shared" si="230"/>
        <v>6.2705777979838159E-2</v>
      </c>
      <c r="S1458" s="178">
        <f t="shared" si="231"/>
        <v>0</v>
      </c>
      <c r="T1458" s="179">
        <f t="shared" si="232"/>
        <v>3.1159494989319711E-3</v>
      </c>
      <c r="U1458" s="178">
        <f t="shared" si="233"/>
        <v>1.0073727435403897E-5</v>
      </c>
      <c r="V1458" s="178">
        <f t="shared" si="234"/>
        <v>8.3669041075957944E-5</v>
      </c>
      <c r="W1458" s="178">
        <f t="shared" si="235"/>
        <v>2.3717903288251933E-5</v>
      </c>
      <c r="X1458" s="179">
        <f t="shared" si="236"/>
        <v>0</v>
      </c>
      <c r="Y1458" s="179">
        <f t="shared" si="237"/>
        <v>5.443446240000001E-3</v>
      </c>
      <c r="Z1458" s="186">
        <f t="shared" si="238"/>
        <v>7.1358916487281487E-2</v>
      </c>
      <c r="AA1458" s="156">
        <f>$J1458*'9 All Base Data'!$Y1458</f>
        <v>1.5342507836195178E-3</v>
      </c>
      <c r="AB1458" s="156">
        <f>$K1458*'9 All Base Data'!$Y1458</f>
        <v>0</v>
      </c>
      <c r="AC1458" s="178">
        <f>$L1458*'9 All Base Data'!$Y1458</f>
        <v>7.623935328563096E-5</v>
      </c>
      <c r="AD1458" s="178">
        <f>IF($M1458="","",$M1458*'9 All Base Data'!$Y1458)</f>
        <v>1.3818320518460583E-4</v>
      </c>
      <c r="AE1458" s="178">
        <f>IF($N1458="","",$N1458*'9 All Base Data'!$Y1458)</f>
        <v>1.6070385376922437E-3</v>
      </c>
      <c r="AF1458" s="178">
        <f>IF($O1458="","",$O1458*'9 All Base Data'!$Y1458)</f>
        <v>4.5555182809942394E-4</v>
      </c>
      <c r="AG1458" s="178">
        <f>IF($P1458="","",$P1458*'9 All Base Data'!$Y1458)</f>
        <v>0</v>
      </c>
      <c r="AH1458" s="167">
        <f>$Q1458*'9 All Base Data'!$Y1458</f>
        <v>7.6475273697306703</v>
      </c>
      <c r="AI1458" s="178">
        <f>$R1458*'9 All Base Data'!$Y1458</f>
        <v>5.4619327896854829E-3</v>
      </c>
      <c r="AJ1458" s="178">
        <f>$S1458*'9 All Base Data'!$Y1458</f>
        <v>0</v>
      </c>
      <c r="AK1458" s="178">
        <f>$T1458*'9 All Base Data'!$Y1458</f>
        <v>2.7141209769684623E-4</v>
      </c>
      <c r="AL1458" s="178">
        <f>IF($U1458="","",$U1458*'9 All Base Data'!$Y1458)</f>
        <v>8.7746335292224694E-7</v>
      </c>
      <c r="AM1458" s="178">
        <f>IF($V1458="","",$V1458*'9 All Base Data'!$Y1458)</f>
        <v>7.2879197684343236E-6</v>
      </c>
      <c r="AN1458" s="178">
        <f>IF($W1458="","",$W1458*'9 All Base Data'!$Y1458)</f>
        <v>2.0659275404308877E-6</v>
      </c>
      <c r="AO1458" s="178">
        <f>IF($X1458="","",$X1458*'9 All Base Data'!$Y1458)</f>
        <v>0</v>
      </c>
      <c r="AP1458" s="178">
        <f>$Y1458*'9 All Base Data'!$Y1458</f>
        <v>4.7414669692330151E-4</v>
      </c>
      <c r="AQ1458" s="179">
        <f t="shared" si="239"/>
        <v>6.2156569674269857E-3</v>
      </c>
    </row>
    <row r="1459" spans="1:43" x14ac:dyDescent="0.25">
      <c r="A1459" s="124">
        <v>585314</v>
      </c>
      <c r="B1459" s="125" t="s">
        <v>1504</v>
      </c>
      <c r="C1459" s="126" t="s">
        <v>1458</v>
      </c>
      <c r="D1459" s="101" t="s">
        <v>2119</v>
      </c>
      <c r="E1459" s="142"/>
      <c r="F1459" s="191" t="str">
        <f>IF('9 All Base Data'!G1459="Rural Centre","Rural",IF('9 All Base Data'!G1459="Rural (Incl.some Off Shore Islands)","Rural",IF('9 All Base Data'!G1459="Inlet-in TA but not in Urban Area","Rural",IF('9 All Base Data'!G1459="Rural (Incl.some Off Shore Islands)","Rural",IF('9 All Base Data'!G1459="Inlet-not in TA","Rural",IF('9 All Base Data'!G1459="Inland Water not in Urban Area","Rural",IF('9 All Base Data'!G1459="Oceanic-in Region but not in TA","Rural",'9 All Base Data'!G1459)))))))</f>
        <v>Rural</v>
      </c>
      <c r="G1459" s="177">
        <f>IF('9 All Base Data'!I1459="..C","..C",'9 All Base Data'!I1459*Basecase_Pop_2006)</f>
        <v>240</v>
      </c>
      <c r="H1459" s="177">
        <f>IF('9 All Base Data'!J1459="..C","..C",'9 All Base Data'!J1459*Basecase_Pop_2006)</f>
        <v>162</v>
      </c>
      <c r="I1459" s="191" t="str">
        <f>IF('9 All Base Data'!L1459="..C","..C",'9 All Base Data'!L1459*Basecase_Pop_2006)</f>
        <v>..C</v>
      </c>
      <c r="J1459" s="156">
        <f>IF('9 All Base Data'!$P1459=0,0,('9 All Base Data'!$P1459*Basecase_Pop_2006)/(1+(1/(BaseCase_Mort_AllAdults_30*('9 All Base Data'!$W1459*Basecase_PM10)/10))))</f>
        <v>0</v>
      </c>
      <c r="K1459" s="156">
        <f>IF('9 All Base Data'!$Q1459=0,0,('9 All Base Data'!$Q1459*Basecase_Pop_2006)/(1+(1/(BaseCase_Mort_Maori_30*('9 All Base Data'!$W1459*Basecase_PM10)/10))))</f>
        <v>0</v>
      </c>
      <c r="L1459" s="179">
        <f>133/(1+1/(BaseCase_Mort_Child_0_1*'9 All Base Data'!$AB$10/10))*IF('9 All Base Data'!$L1459="..C",0,'9 All Base Data'!L1459/'9 All Base Data'!$L$2022)</f>
        <v>0</v>
      </c>
      <c r="M1459" s="178">
        <f>IF('9 All Base Data'!$R1459="","",IF('9 All Base Data'!$R1459=0,0,('9 All Base Data'!$R1459*Basecase_Pop_2006)/(1+(1/(BaseCase_CardiacHA_All*('9 All Base Data'!$W1459*Basecase_PM10)/10)))))</f>
        <v>0</v>
      </c>
      <c r="N1459" s="178">
        <f>IF('9 All Base Data'!$S1459="","",IF('9 All Base Data'!$S1459=0,0,('9 All Base Data'!S1459*Basecase_Pop_2006)/(1+(1/(BaseCase_RespHA_All*('9 All Base Data'!$W1459*Basecase_PM10)/10)))))</f>
        <v>0</v>
      </c>
      <c r="O1459" s="178">
        <f>IF('9 All Base Data'!$T1459="","",IF('9 All Base Data'!$T1459=0,0,('9 All Base Data'!$T1459*Basecase_Pop_2006)/(1+(1/(BaseCase_RespHA_Child_1_4*('9 All Base Data'!$W1459*Basecase_PM10)/10)))))</f>
        <v>0</v>
      </c>
      <c r="P1459" s="179">
        <f>IF('9 All Base Data'!$U1459="","",IF('9 All Base Data'!$U1459=0,0,('9 All Base Data'!$U1459*Basecase_Pop_2006)/(1+(1/(BaseCase_RespHA_Child_5_14*('9 All Base Data'!$W1459*Basecase_PM10)/10)))))</f>
        <v>0</v>
      </c>
      <c r="Q1459" s="156">
        <f>IF('7 Base case Results'!$G1459="..C",0,BaseCase_RADs_All*'7 Base case Results'!$G1459*('9 All Base Data'!$V1459*Basecase_PM10)/10)</f>
        <v>68.860800000000012</v>
      </c>
      <c r="R1459" s="189">
        <f t="shared" si="230"/>
        <v>0</v>
      </c>
      <c r="S1459" s="178">
        <f t="shared" si="231"/>
        <v>0</v>
      </c>
      <c r="T1459" s="179">
        <f t="shared" si="232"/>
        <v>0</v>
      </c>
      <c r="U1459" s="178">
        <f t="shared" si="233"/>
        <v>0</v>
      </c>
      <c r="V1459" s="178">
        <f t="shared" si="234"/>
        <v>0</v>
      </c>
      <c r="W1459" s="178">
        <f t="shared" si="235"/>
        <v>0</v>
      </c>
      <c r="X1459" s="179">
        <f t="shared" si="236"/>
        <v>0</v>
      </c>
      <c r="Y1459" s="179">
        <f t="shared" si="237"/>
        <v>4.2693696000000005E-3</v>
      </c>
      <c r="Z1459" s="186">
        <f t="shared" si="238"/>
        <v>4.2693696000000005E-3</v>
      </c>
      <c r="AA1459" s="156">
        <f>$J1459*'9 All Base Data'!$Y1459</f>
        <v>0</v>
      </c>
      <c r="AB1459" s="156">
        <f>$K1459*'9 All Base Data'!$Y1459</f>
        <v>0</v>
      </c>
      <c r="AC1459" s="178">
        <f>$L1459*'9 All Base Data'!$Y1459</f>
        <v>0</v>
      </c>
      <c r="AD1459" s="178">
        <f>IF($M1459="","",$M1459*'9 All Base Data'!$Y1459)</f>
        <v>0</v>
      </c>
      <c r="AE1459" s="178">
        <f>IF($N1459="","",$N1459*'9 All Base Data'!$Y1459)</f>
        <v>0</v>
      </c>
      <c r="AF1459" s="178">
        <f>IF($O1459="","",$O1459*'9 All Base Data'!$Y1459)</f>
        <v>0</v>
      </c>
      <c r="AG1459" s="178">
        <f>IF($P1459="","",$P1459*'9 All Base Data'!$Y1459)</f>
        <v>0</v>
      </c>
      <c r="AH1459" s="167">
        <f>$Q1459*'9 All Base Data'!$Y1459</f>
        <v>5.998060682141702</v>
      </c>
      <c r="AI1459" s="178">
        <f>$R1459*'9 All Base Data'!$Y1459</f>
        <v>0</v>
      </c>
      <c r="AJ1459" s="178">
        <f>$S1459*'9 All Base Data'!$Y1459</f>
        <v>0</v>
      </c>
      <c r="AK1459" s="178">
        <f>$T1459*'9 All Base Data'!$Y1459</f>
        <v>0</v>
      </c>
      <c r="AL1459" s="178">
        <f>IF($U1459="","",$U1459*'9 All Base Data'!$Y1459)</f>
        <v>0</v>
      </c>
      <c r="AM1459" s="178">
        <f>IF($V1459="","",$V1459*'9 All Base Data'!$Y1459)</f>
        <v>0</v>
      </c>
      <c r="AN1459" s="178">
        <f>IF($W1459="","",$W1459*'9 All Base Data'!$Y1459)</f>
        <v>0</v>
      </c>
      <c r="AO1459" s="178">
        <f>IF($X1459="","",$X1459*'9 All Base Data'!$Y1459)</f>
        <v>0</v>
      </c>
      <c r="AP1459" s="178">
        <f>$Y1459*'9 All Base Data'!$Y1459</f>
        <v>3.7187976229278546E-4</v>
      </c>
      <c r="AQ1459" s="179">
        <f t="shared" si="239"/>
        <v>3.7187976229278546E-4</v>
      </c>
    </row>
    <row r="1460" spans="1:43" x14ac:dyDescent="0.25">
      <c r="A1460" s="124">
        <v>585315</v>
      </c>
      <c r="B1460" s="125" t="s">
        <v>1505</v>
      </c>
      <c r="C1460" s="126" t="s">
        <v>1458</v>
      </c>
      <c r="D1460" s="101" t="s">
        <v>2119</v>
      </c>
      <c r="E1460" s="142"/>
      <c r="F1460" s="191" t="str">
        <f>IF('9 All Base Data'!G1460="Rural Centre","Rural",IF('9 All Base Data'!G1460="Rural (Incl.some Off Shore Islands)","Rural",IF('9 All Base Data'!G1460="Inlet-in TA but not in Urban Area","Rural",IF('9 All Base Data'!G1460="Rural (Incl.some Off Shore Islands)","Rural",IF('9 All Base Data'!G1460="Inlet-not in TA","Rural",IF('9 All Base Data'!G1460="Inland Water not in Urban Area","Rural",IF('9 All Base Data'!G1460="Oceanic-in Region but not in TA","Rural",'9 All Base Data'!G1460)))))))</f>
        <v>Rural</v>
      </c>
      <c r="G1460" s="177">
        <f>IF('9 All Base Data'!I1460="..C","..C",'9 All Base Data'!I1460*Basecase_Pop_2006)</f>
        <v>57</v>
      </c>
      <c r="H1460" s="177">
        <f>IF('9 All Base Data'!J1460="..C","..C",'9 All Base Data'!J1460*Basecase_Pop_2006)</f>
        <v>39</v>
      </c>
      <c r="I1460" s="191" t="str">
        <f>IF('9 All Base Data'!L1460="..C","..C",'9 All Base Data'!L1460*Basecase_Pop_2006)</f>
        <v>..C</v>
      </c>
      <c r="J1460" s="156">
        <f>IF('9 All Base Data'!$P1460=0,0,('9 All Base Data'!$P1460*Basecase_Pop_2006)/(1+(1/(BaseCase_Mort_AllAdults_30*('9 All Base Data'!$W1460*Basecase_PM10)/10))))</f>
        <v>3.5227965157212451E-2</v>
      </c>
      <c r="K1460" s="156">
        <f>IF('9 All Base Data'!$Q1460=0,0,('9 All Base Data'!$Q1460*Basecase_Pop_2006)/(1+(1/(BaseCase_Mort_Maori_30*('9 All Base Data'!$W1460*Basecase_PM10)/10))))</f>
        <v>0</v>
      </c>
      <c r="L1460" s="179">
        <f>133/(1+1/(BaseCase_Mort_Child_0_1*'9 All Base Data'!$AB$10/10))*IF('9 All Base Data'!$L1460="..C",0,'9 All Base Data'!L1460/'9 All Base Data'!$L$2022)</f>
        <v>0</v>
      </c>
      <c r="M1460" s="178">
        <f>IF('9 All Base Data'!$R1460="","",IF('9 All Base Data'!$R1460=0,0,('9 All Base Data'!$R1460*Basecase_Pop_2006)/(1+(1/(BaseCase_CardiacHA_All*('9 All Base Data'!$W1460*Basecase_PM10)/10)))))</f>
        <v>0</v>
      </c>
      <c r="N1460" s="178">
        <f>IF('9 All Base Data'!$S1460="","",IF('9 All Base Data'!$S1460=0,0,('9 All Base Data'!S1460*Basecase_Pop_2006)/(1+(1/(BaseCase_RespHA_All*('9 All Base Data'!$W1460*Basecase_PM10)/10)))))</f>
        <v>0</v>
      </c>
      <c r="O1460" s="178">
        <f>IF('9 All Base Data'!$T1460="","",IF('9 All Base Data'!$T1460=0,0,('9 All Base Data'!$T1460*Basecase_Pop_2006)/(1+(1/(BaseCase_RespHA_Child_1_4*('9 All Base Data'!$W1460*Basecase_PM10)/10)))))</f>
        <v>0</v>
      </c>
      <c r="P1460" s="179">
        <f>IF('9 All Base Data'!$U1460="","",IF('9 All Base Data'!$U1460=0,0,('9 All Base Data'!$U1460*Basecase_Pop_2006)/(1+(1/(BaseCase_RespHA_Child_5_14*('9 All Base Data'!$W1460*Basecase_PM10)/10)))))</f>
        <v>0</v>
      </c>
      <c r="Q1460" s="156">
        <f>IF('7 Base case Results'!$G1460="..C",0,BaseCase_RADs_All*'7 Base case Results'!$G1460*('9 All Base Data'!$V1460*Basecase_PM10)/10)</f>
        <v>16.354440000000004</v>
      </c>
      <c r="R1460" s="189">
        <f t="shared" si="230"/>
        <v>0.12541155595967632</v>
      </c>
      <c r="S1460" s="178">
        <f t="shared" si="231"/>
        <v>0</v>
      </c>
      <c r="T1460" s="179">
        <f t="shared" si="232"/>
        <v>0</v>
      </c>
      <c r="U1460" s="178">
        <f t="shared" si="233"/>
        <v>0</v>
      </c>
      <c r="V1460" s="178">
        <f t="shared" si="234"/>
        <v>0</v>
      </c>
      <c r="W1460" s="178">
        <f t="shared" si="235"/>
        <v>0</v>
      </c>
      <c r="X1460" s="179">
        <f t="shared" si="236"/>
        <v>0</v>
      </c>
      <c r="Y1460" s="179">
        <f t="shared" si="237"/>
        <v>1.0139752800000003E-3</v>
      </c>
      <c r="Z1460" s="186">
        <f t="shared" si="238"/>
        <v>0.12642553123967631</v>
      </c>
      <c r="AA1460" s="156">
        <f>$J1460*'9 All Base Data'!$Y1460</f>
        <v>3.0685015672390356E-3</v>
      </c>
      <c r="AB1460" s="156">
        <f>$K1460*'9 All Base Data'!$Y1460</f>
        <v>0</v>
      </c>
      <c r="AC1460" s="178">
        <f>$L1460*'9 All Base Data'!$Y1460</f>
        <v>0</v>
      </c>
      <c r="AD1460" s="178">
        <f>IF($M1460="","",$M1460*'9 All Base Data'!$Y1460)</f>
        <v>0</v>
      </c>
      <c r="AE1460" s="178">
        <f>IF($N1460="","",$N1460*'9 All Base Data'!$Y1460)</f>
        <v>0</v>
      </c>
      <c r="AF1460" s="178">
        <f>IF($O1460="","",$O1460*'9 All Base Data'!$Y1460)</f>
        <v>0</v>
      </c>
      <c r="AG1460" s="178">
        <f>IF($P1460="","",$P1460*'9 All Base Data'!$Y1460)</f>
        <v>0</v>
      </c>
      <c r="AH1460" s="167">
        <f>$Q1460*'9 All Base Data'!$Y1460</f>
        <v>1.4245394120086543</v>
      </c>
      <c r="AI1460" s="178">
        <f>$R1460*'9 All Base Data'!$Y1460</f>
        <v>1.0923865579370966E-2</v>
      </c>
      <c r="AJ1460" s="178">
        <f>$S1460*'9 All Base Data'!$Y1460</f>
        <v>0</v>
      </c>
      <c r="AK1460" s="178">
        <f>$T1460*'9 All Base Data'!$Y1460</f>
        <v>0</v>
      </c>
      <c r="AL1460" s="178">
        <f>IF($U1460="","",$U1460*'9 All Base Data'!$Y1460)</f>
        <v>0</v>
      </c>
      <c r="AM1460" s="178">
        <f>IF($V1460="","",$V1460*'9 All Base Data'!$Y1460)</f>
        <v>0</v>
      </c>
      <c r="AN1460" s="178">
        <f>IF($W1460="","",$W1460*'9 All Base Data'!$Y1460)</f>
        <v>0</v>
      </c>
      <c r="AO1460" s="178">
        <f>IF($X1460="","",$X1460*'9 All Base Data'!$Y1460)</f>
        <v>0</v>
      </c>
      <c r="AP1460" s="178">
        <f>$Y1460*'9 All Base Data'!$Y1460</f>
        <v>8.8321443544536559E-5</v>
      </c>
      <c r="AQ1460" s="179">
        <f t="shared" si="239"/>
        <v>1.1012187022915502E-2</v>
      </c>
    </row>
    <row r="1461" spans="1:43" x14ac:dyDescent="0.25">
      <c r="A1461" s="124">
        <v>585316</v>
      </c>
      <c r="B1461" s="125" t="s">
        <v>1506</v>
      </c>
      <c r="C1461" s="126" t="s">
        <v>1458</v>
      </c>
      <c r="D1461" s="101" t="s">
        <v>2119</v>
      </c>
      <c r="E1461" s="142"/>
      <c r="F1461" s="191" t="str">
        <f>IF('9 All Base Data'!G1461="Rural Centre","Rural",IF('9 All Base Data'!G1461="Rural (Incl.some Off Shore Islands)","Rural",IF('9 All Base Data'!G1461="Inlet-in TA but not in Urban Area","Rural",IF('9 All Base Data'!G1461="Rural (Incl.some Off Shore Islands)","Rural",IF('9 All Base Data'!G1461="Inlet-not in TA","Rural",IF('9 All Base Data'!G1461="Inland Water not in Urban Area","Rural",IF('9 All Base Data'!G1461="Oceanic-in Region but not in TA","Rural",'9 All Base Data'!G1461)))))))</f>
        <v>Rural</v>
      </c>
      <c r="G1461" s="177">
        <f>IF('9 All Base Data'!I1461="..C","..C",'9 All Base Data'!I1461*Basecase_Pop_2006)</f>
        <v>651</v>
      </c>
      <c r="H1461" s="177">
        <f>IF('9 All Base Data'!J1461="..C","..C",'9 All Base Data'!J1461*Basecase_Pop_2006)</f>
        <v>441</v>
      </c>
      <c r="I1461" s="191">
        <f>IF('9 All Base Data'!L1461="..C","..C",'9 All Base Data'!L1461*Basecase_Pop_2006)</f>
        <v>6</v>
      </c>
      <c r="J1461" s="156">
        <f>IF('9 All Base Data'!$P1461=0,0,('9 All Base Data'!$P1461*Basecase_Pop_2006)/(1+(1/(BaseCase_Mort_AllAdults_30*('9 All Base Data'!$W1461*Basecase_PM10)/10))))</f>
        <v>1.7613982578606226E-2</v>
      </c>
      <c r="K1461" s="156">
        <f>IF('9 All Base Data'!$Q1461=0,0,('9 All Base Data'!$Q1461*Basecase_Pop_2006)/(1+(1/(BaseCase_Mort_Maori_30*('9 All Base Data'!$W1461*Basecase_PM10)/10))))</f>
        <v>0</v>
      </c>
      <c r="L1461" s="179">
        <f>133/(1+1/(BaseCase_Mort_Child_0_1*'9 All Base Data'!$AB$10/10))*IF('9 All Base Data'!$L1461="..C",0,'9 All Base Data'!L1461/'9 All Base Data'!$L$2022)</f>
        <v>8.7526671318313796E-4</v>
      </c>
      <c r="M1461" s="178">
        <f>IF('9 All Base Data'!$R1461="","",IF('9 All Base Data'!$R1461=0,0,('9 All Base Data'!$R1461*Basecase_Pop_2006)/(1+(1/(BaseCase_CardiacHA_All*('9 All Base Data'!$W1461*Basecase_PM10)/10)))))</f>
        <v>3.1728275387098892E-3</v>
      </c>
      <c r="N1461" s="178">
        <f>IF('9 All Base Data'!$S1461="","",IF('9 All Base Data'!$S1461=0,0,('9 All Base Data'!S1461*Basecase_Pop_2006)/(1+(1/(BaseCase_RespHA_All*('9 All Base Data'!$W1461*Basecase_PM10)/10)))))</f>
        <v>2.1085283622859146E-2</v>
      </c>
      <c r="O1461" s="178">
        <f>IF('9 All Base Data'!$T1461="","",IF('9 All Base Data'!$T1461=0,0,('9 All Base Data'!$T1461*Basecase_Pop_2006)/(1+(1/(BaseCase_RespHA_Child_1_4*('9 All Base Data'!$W1461*Basecase_PM10)/10)))))</f>
        <v>0</v>
      </c>
      <c r="P1461" s="179">
        <f>IF('9 All Base Data'!$U1461="","",IF('9 All Base Data'!$U1461=0,0,('9 All Base Data'!$U1461*Basecase_Pop_2006)/(1+(1/(BaseCase_RespHA_Child_5_14*('9 All Base Data'!$W1461*Basecase_PM10)/10)))))</f>
        <v>0</v>
      </c>
      <c r="Q1461" s="156">
        <f>IF('7 Base case Results'!$G1461="..C",0,BaseCase_RADs_All*'7 Base case Results'!$G1461*('9 All Base Data'!$V1461*Basecase_PM10)/10)</f>
        <v>186.78492</v>
      </c>
      <c r="R1461" s="189">
        <f t="shared" si="230"/>
        <v>6.2705777979838159E-2</v>
      </c>
      <c r="S1461" s="178">
        <f t="shared" si="231"/>
        <v>0</v>
      </c>
      <c r="T1461" s="179">
        <f t="shared" si="232"/>
        <v>3.1159494989319711E-3</v>
      </c>
      <c r="U1461" s="178">
        <f t="shared" si="233"/>
        <v>2.0147454870807794E-5</v>
      </c>
      <c r="V1461" s="178">
        <f t="shared" si="234"/>
        <v>9.5621761229666228E-5</v>
      </c>
      <c r="W1461" s="178">
        <f t="shared" si="235"/>
        <v>0</v>
      </c>
      <c r="X1461" s="179">
        <f t="shared" si="236"/>
        <v>0</v>
      </c>
      <c r="Y1461" s="179">
        <f t="shared" si="237"/>
        <v>1.158066504E-2</v>
      </c>
      <c r="Z1461" s="186">
        <f t="shared" si="238"/>
        <v>7.7518161734870611E-2</v>
      </c>
      <c r="AA1461" s="156">
        <f>$J1461*'9 All Base Data'!$Y1461</f>
        <v>1.5342507836195178E-3</v>
      </c>
      <c r="AB1461" s="156">
        <f>$K1461*'9 All Base Data'!$Y1461</f>
        <v>0</v>
      </c>
      <c r="AC1461" s="178">
        <f>$L1461*'9 All Base Data'!$Y1461</f>
        <v>7.623935328563096E-5</v>
      </c>
      <c r="AD1461" s="178">
        <f>IF($M1461="","",$M1461*'9 All Base Data'!$Y1461)</f>
        <v>2.7636641036921165E-4</v>
      </c>
      <c r="AE1461" s="178">
        <f>IF($N1461="","",$N1461*'9 All Base Data'!$Y1461)</f>
        <v>1.8366154716482782E-3</v>
      </c>
      <c r="AF1461" s="178">
        <f>IF($O1461="","",$O1461*'9 All Base Data'!$Y1461)</f>
        <v>0</v>
      </c>
      <c r="AG1461" s="178">
        <f>IF($P1461="","",$P1461*'9 All Base Data'!$Y1461)</f>
        <v>0</v>
      </c>
      <c r="AH1461" s="167">
        <f>$Q1461*'9 All Base Data'!$Y1461</f>
        <v>16.269739600309364</v>
      </c>
      <c r="AI1461" s="178">
        <f>$R1461*'9 All Base Data'!$Y1461</f>
        <v>5.4619327896854829E-3</v>
      </c>
      <c r="AJ1461" s="178">
        <f>$S1461*'9 All Base Data'!$Y1461</f>
        <v>0</v>
      </c>
      <c r="AK1461" s="178">
        <f>$T1461*'9 All Base Data'!$Y1461</f>
        <v>2.7141209769684623E-4</v>
      </c>
      <c r="AL1461" s="178">
        <f>IF($U1461="","",$U1461*'9 All Base Data'!$Y1461)</f>
        <v>1.7549267058444939E-6</v>
      </c>
      <c r="AM1461" s="178">
        <f>IF($V1461="","",$V1461*'9 All Base Data'!$Y1461)</f>
        <v>8.3290511639249418E-6</v>
      </c>
      <c r="AN1461" s="178">
        <f>IF($W1461="","",$W1461*'9 All Base Data'!$Y1461)</f>
        <v>0</v>
      </c>
      <c r="AO1461" s="178">
        <f>IF($X1461="","",$X1461*'9 All Base Data'!$Y1461)</f>
        <v>0</v>
      </c>
      <c r="AP1461" s="178">
        <f>$Y1461*'9 All Base Data'!$Y1461</f>
        <v>1.0087238552191806E-3</v>
      </c>
      <c r="AQ1461" s="179">
        <f t="shared" si="239"/>
        <v>6.752152720471279E-3</v>
      </c>
    </row>
    <row r="1462" spans="1:43" x14ac:dyDescent="0.25">
      <c r="A1462" s="124">
        <v>585317</v>
      </c>
      <c r="B1462" s="125" t="s">
        <v>1507</v>
      </c>
      <c r="C1462" s="126" t="s">
        <v>1458</v>
      </c>
      <c r="D1462" s="101" t="s">
        <v>2119</v>
      </c>
      <c r="E1462" s="142"/>
      <c r="F1462" s="191" t="str">
        <f>IF('9 All Base Data'!G1462="Rural Centre","Rural",IF('9 All Base Data'!G1462="Rural (Incl.some Off Shore Islands)","Rural",IF('9 All Base Data'!G1462="Inlet-in TA but not in Urban Area","Rural",IF('9 All Base Data'!G1462="Rural (Incl.some Off Shore Islands)","Rural",IF('9 All Base Data'!G1462="Inlet-not in TA","Rural",IF('9 All Base Data'!G1462="Inland Water not in Urban Area","Rural",IF('9 All Base Data'!G1462="Oceanic-in Region but not in TA","Rural",'9 All Base Data'!G1462)))))))</f>
        <v>Rural</v>
      </c>
      <c r="G1462" s="177">
        <f>IF('9 All Base Data'!I1462="..C","..C",'9 All Base Data'!I1462*Basecase_Pop_2006)</f>
        <v>876</v>
      </c>
      <c r="H1462" s="177">
        <f>IF('9 All Base Data'!J1462="..C","..C",'9 All Base Data'!J1462*Basecase_Pop_2006)</f>
        <v>606</v>
      </c>
      <c r="I1462" s="191">
        <f>IF('9 All Base Data'!L1462="..C","..C",'9 All Base Data'!L1462*Basecase_Pop_2006)</f>
        <v>6</v>
      </c>
      <c r="J1462" s="156">
        <f>IF('9 All Base Data'!$P1462=0,0,('9 All Base Data'!$P1462*Basecase_Pop_2006)/(1+(1/(BaseCase_Mort_AllAdults_30*('9 All Base Data'!$W1462*Basecase_PM10)/10))))</f>
        <v>7.3877309626479398E-2</v>
      </c>
      <c r="K1462" s="156">
        <f>IF('9 All Base Data'!$Q1462=0,0,('9 All Base Data'!$Q1462*Basecase_Pop_2006)/(1+(1/(BaseCase_Mort_Maori_30*('9 All Base Data'!$W1462*Basecase_PM10)/10))))</f>
        <v>0.14353834739861365</v>
      </c>
      <c r="L1462" s="179">
        <f>133/(1+1/(BaseCase_Mort_Child_0_1*'9 All Base Data'!$AB$10/10))*IF('9 All Base Data'!$L1462="..C",0,'9 All Base Data'!L1462/'9 All Base Data'!$L$2022)</f>
        <v>8.7526671318313796E-4</v>
      </c>
      <c r="M1462" s="178">
        <f>IF('9 All Base Data'!$R1462="","",IF('9 All Base Data'!$R1462=0,0,('9 All Base Data'!$R1462*Basecase_Pop_2006)/(1+(1/(BaseCase_CardiacHA_All*('9 All Base Data'!$W1462*Basecase_PM10)/10)))))</f>
        <v>1.0005370569934349E-2</v>
      </c>
      <c r="N1462" s="178">
        <f>IF('9 All Base Data'!$S1462="","",IF('9 All Base Data'!$S1462=0,0,('9 All Base Data'!S1462*Basecase_Pop_2006)/(1+(1/(BaseCase_RespHA_All*('9 All Base Data'!$W1462*Basecase_PM10)/10)))))</f>
        <v>1.6620187239134169E-2</v>
      </c>
      <c r="O1462" s="178">
        <f>IF('9 All Base Data'!$T1462="","",IF('9 All Base Data'!$T1462=0,0,('9 All Base Data'!$T1462*Basecase_Pop_2006)/(1+(1/(BaseCase_RespHA_Child_1_4*('9 All Base Data'!$W1462*Basecase_PM10)/10)))))</f>
        <v>5.4944034063542507E-3</v>
      </c>
      <c r="P1462" s="179">
        <f>IF('9 All Base Data'!$U1462="","",IF('9 All Base Data'!$U1462=0,0,('9 All Base Data'!$U1462*Basecase_Pop_2006)/(1+(1/(BaseCase_RespHA_Child_5_14*('9 All Base Data'!$W1462*Basecase_PM10)/10)))))</f>
        <v>8.1742362820229376E-3</v>
      </c>
      <c r="Q1462" s="156">
        <f>IF('7 Base case Results'!$G1462="..C",0,BaseCase_RADs_All*'7 Base case Results'!$G1462*('9 All Base Data'!$V1462*Basecase_PM10)/10)</f>
        <v>264.26316401987572</v>
      </c>
      <c r="R1462" s="189">
        <f t="shared" si="230"/>
        <v>0.26300322227026668</v>
      </c>
      <c r="S1462" s="178">
        <f t="shared" si="231"/>
        <v>0.51099651673906454</v>
      </c>
      <c r="T1462" s="179">
        <f t="shared" si="232"/>
        <v>3.1159494989319711E-3</v>
      </c>
      <c r="U1462" s="178">
        <f t="shared" si="233"/>
        <v>6.3534103119083116E-5</v>
      </c>
      <c r="V1462" s="178">
        <f t="shared" si="234"/>
        <v>7.5372549129473456E-5</v>
      </c>
      <c r="W1462" s="178">
        <f t="shared" si="235"/>
        <v>2.4917119447816529E-5</v>
      </c>
      <c r="X1462" s="179">
        <f t="shared" si="236"/>
        <v>3.707016153897402E-5</v>
      </c>
      <c r="Y1462" s="179">
        <f t="shared" si="237"/>
        <v>1.6384316169232294E-2</v>
      </c>
      <c r="Z1462" s="186">
        <f t="shared" si="238"/>
        <v>0.28264239459067952</v>
      </c>
      <c r="AA1462" s="156">
        <f>$J1462*'9 All Base Data'!$Y1462</f>
        <v>9.732634869056676E-3</v>
      </c>
      <c r="AB1462" s="156">
        <f>$K1462*'9 All Base Data'!$Y1462</f>
        <v>1.8909815909671366E-2</v>
      </c>
      <c r="AC1462" s="178">
        <f>$L1462*'9 All Base Data'!$Y1462</f>
        <v>1.1530808817376788E-4</v>
      </c>
      <c r="AD1462" s="178">
        <f>IF($M1462="","",$M1462*'9 All Base Data'!$Y1462)</f>
        <v>1.3181126786982193E-3</v>
      </c>
      <c r="AE1462" s="178">
        <f>IF($N1462="","",$N1462*'9 All Base Data'!$Y1462)</f>
        <v>2.1895520379896184E-3</v>
      </c>
      <c r="AF1462" s="178">
        <f>IF($O1462="","",$O1462*'9 All Base Data'!$Y1462)</f>
        <v>7.2383553824191278E-4</v>
      </c>
      <c r="AG1462" s="178">
        <f>IF($P1462="","",$P1462*'9 All Base Data'!$Y1462)</f>
        <v>1.0768781032844969E-3</v>
      </c>
      <c r="AH1462" s="167">
        <f>$Q1462*'9 All Base Data'!$Y1462</f>
        <v>34.814165509692948</v>
      </c>
      <c r="AI1462" s="178">
        <f>$R1462*'9 All Base Data'!$Y1462</f>
        <v>3.4648180133841765E-2</v>
      </c>
      <c r="AJ1462" s="178">
        <f>$S1462*'9 All Base Data'!$Y1462</f>
        <v>6.7318944638430064E-2</v>
      </c>
      <c r="AK1462" s="178">
        <f>$T1462*'9 All Base Data'!$Y1462</f>
        <v>4.1049679389861362E-4</v>
      </c>
      <c r="AL1462" s="178">
        <f>IF($U1462="","",$U1462*'9 All Base Data'!$Y1462)</f>
        <v>8.3700155097336929E-6</v>
      </c>
      <c r="AM1462" s="178">
        <f>IF($V1462="","",$V1462*'9 All Base Data'!$Y1462)</f>
        <v>9.9296184922829195E-6</v>
      </c>
      <c r="AN1462" s="178">
        <f>IF($W1462="","",$W1462*'9 All Base Data'!$Y1462)</f>
        <v>3.2825941659270742E-6</v>
      </c>
      <c r="AO1462" s="178">
        <f>IF($X1462="","",$X1462*'9 All Base Data'!$Y1462)</f>
        <v>4.8836421983951935E-6</v>
      </c>
      <c r="AP1462" s="178">
        <f>$Y1462*'9 All Base Data'!$Y1462</f>
        <v>2.1584782616009628E-3</v>
      </c>
      <c r="AQ1462" s="179">
        <f t="shared" si="239"/>
        <v>3.723545482334336E-2</v>
      </c>
    </row>
    <row r="1463" spans="1:43" x14ac:dyDescent="0.25">
      <c r="A1463" s="124">
        <v>585318</v>
      </c>
      <c r="B1463" s="125" t="s">
        <v>1508</v>
      </c>
      <c r="C1463" s="126" t="s">
        <v>1458</v>
      </c>
      <c r="D1463" s="101" t="s">
        <v>2119</v>
      </c>
      <c r="E1463" s="142"/>
      <c r="F1463" s="191" t="str">
        <f>IF('9 All Base Data'!G1463="Rural Centre","Rural",IF('9 All Base Data'!G1463="Rural (Incl.some Off Shore Islands)","Rural",IF('9 All Base Data'!G1463="Inlet-in TA but not in Urban Area","Rural",IF('9 All Base Data'!G1463="Rural (Incl.some Off Shore Islands)","Rural",IF('9 All Base Data'!G1463="Inlet-not in TA","Rural",IF('9 All Base Data'!G1463="Inland Water not in Urban Area","Rural",IF('9 All Base Data'!G1463="Oceanic-in Region but not in TA","Rural",'9 All Base Data'!G1463)))))))</f>
        <v>Rural</v>
      </c>
      <c r="G1463" s="177">
        <f>IF('9 All Base Data'!I1463="..C","..C",'9 All Base Data'!I1463*Basecase_Pop_2006)</f>
        <v>525</v>
      </c>
      <c r="H1463" s="177">
        <f>IF('9 All Base Data'!J1463="..C","..C",'9 All Base Data'!J1463*Basecase_Pop_2006)</f>
        <v>315</v>
      </c>
      <c r="I1463" s="191">
        <f>IF('9 All Base Data'!L1463="..C","..C",'9 All Base Data'!L1463*Basecase_Pop_2006)</f>
        <v>3</v>
      </c>
      <c r="J1463" s="156">
        <f>IF('9 All Base Data'!$P1463=0,0,('9 All Base Data'!$P1463*Basecase_Pop_2006)/(1+(1/(BaseCase_Mort_AllAdults_30*('9 All Base Data'!$W1463*Basecase_PM10)/10))))</f>
        <v>0.14091186062884981</v>
      </c>
      <c r="K1463" s="156">
        <f>IF('9 All Base Data'!$Q1463=0,0,('9 All Base Data'!$Q1463*Basecase_Pop_2006)/(1+(1/(BaseCase_Mort_Maori_30*('9 All Base Data'!$W1463*Basecase_PM10)/10))))</f>
        <v>9.1656603990569838E-2</v>
      </c>
      <c r="L1463" s="179">
        <f>133/(1+1/(BaseCase_Mort_Child_0_1*'9 All Base Data'!$AB$10/10))*IF('9 All Base Data'!$L1463="..C",0,'9 All Base Data'!L1463/'9 All Base Data'!$L$2022)</f>
        <v>4.3763335659156898E-4</v>
      </c>
      <c r="M1463" s="178">
        <f>IF('9 All Base Data'!$R1463="","",IF('9 All Base Data'!$R1463=0,0,('9 All Base Data'!$R1463*Basecase_Pop_2006)/(1+(1/(BaseCase_CardiacHA_All*('9 All Base Data'!$W1463*Basecase_PM10)/10)))))</f>
        <v>2.696903407903406E-2</v>
      </c>
      <c r="N1463" s="178">
        <f>IF('9 All Base Data'!$S1463="","",IF('9 All Base Data'!$S1463=0,0,('9 All Base Data'!S1463*Basecase_Pop_2006)/(1+(1/(BaseCase_RespHA_All*('9 All Base Data'!$W1463*Basecase_PM10)/10)))))</f>
        <v>2.1085283622859146E-2</v>
      </c>
      <c r="O1463" s="178">
        <f>IF('9 All Base Data'!$T1463="","",IF('9 All Base Data'!$T1463=0,0,('9 All Base Data'!$T1463*Basecase_Pop_2006)/(1+(1/(BaseCase_RespHA_Child_1_4*('9 All Base Data'!$W1463*Basecase_PM10)/10)))))</f>
        <v>1.0459935298016287E-2</v>
      </c>
      <c r="P1463" s="179">
        <f>IF('9 All Base Data'!$U1463="","",IF('9 All Base Data'!$U1463=0,0,('9 All Base Data'!$U1463*Basecase_Pop_2006)/(1+(1/(BaseCase_RespHA_Child_5_14*('9 All Base Data'!$W1463*Basecase_PM10)/10)))))</f>
        <v>0</v>
      </c>
      <c r="Q1463" s="156">
        <f>IF('7 Base case Results'!$G1463="..C",0,BaseCase_RADs_All*'7 Base case Results'!$G1463*('9 All Base Data'!$V1463*Basecase_PM10)/10)</f>
        <v>150.63300000000001</v>
      </c>
      <c r="R1463" s="189">
        <f t="shared" si="230"/>
        <v>0.50164622383870527</v>
      </c>
      <c r="S1463" s="178">
        <f t="shared" si="231"/>
        <v>0.32629751020642866</v>
      </c>
      <c r="T1463" s="179">
        <f t="shared" si="232"/>
        <v>1.5579747494659855E-3</v>
      </c>
      <c r="U1463" s="178">
        <f t="shared" si="233"/>
        <v>1.7125336640186629E-4</v>
      </c>
      <c r="V1463" s="178">
        <f t="shared" si="234"/>
        <v>9.5621761229666228E-5</v>
      </c>
      <c r="W1463" s="178">
        <f t="shared" si="235"/>
        <v>4.7435806576503865E-5</v>
      </c>
      <c r="X1463" s="179">
        <f t="shared" si="236"/>
        <v>0</v>
      </c>
      <c r="Y1463" s="179">
        <f t="shared" si="237"/>
        <v>9.3392460000000007E-3</v>
      </c>
      <c r="Z1463" s="186">
        <f t="shared" si="238"/>
        <v>0.51281031971580282</v>
      </c>
      <c r="AA1463" s="156">
        <f>$J1463*'9 All Base Data'!$Y1463</f>
        <v>1.2274006268956143E-2</v>
      </c>
      <c r="AB1463" s="156">
        <f>$K1463*'9 All Base Data'!$Y1463</f>
        <v>7.9836695573456753E-3</v>
      </c>
      <c r="AC1463" s="178">
        <f>$L1463*'9 All Base Data'!$Y1463</f>
        <v>3.811967664281548E-5</v>
      </c>
      <c r="AD1463" s="178">
        <f>IF($M1463="","",$M1463*'9 All Base Data'!$Y1463)</f>
        <v>2.3491144881382995E-3</v>
      </c>
      <c r="AE1463" s="178">
        <f>IF($N1463="","",$N1463*'9 All Base Data'!$Y1463)</f>
        <v>1.8366154716482782E-3</v>
      </c>
      <c r="AF1463" s="178">
        <f>IF($O1463="","",$O1463*'9 All Base Data'!$Y1463)</f>
        <v>9.1110365619884788E-4</v>
      </c>
      <c r="AG1463" s="178">
        <f>IF($P1463="","",$P1463*'9 All Base Data'!$Y1463)</f>
        <v>0</v>
      </c>
      <c r="AH1463" s="167">
        <f>$Q1463*'9 All Base Data'!$Y1463</f>
        <v>13.120757742184971</v>
      </c>
      <c r="AI1463" s="178">
        <f>$R1463*'9 All Base Data'!$Y1463</f>
        <v>4.3695462317483863E-2</v>
      </c>
      <c r="AJ1463" s="178">
        <f>$S1463*'9 All Base Data'!$Y1463</f>
        <v>2.8421863624150605E-2</v>
      </c>
      <c r="AK1463" s="178">
        <f>$T1463*'9 All Base Data'!$Y1463</f>
        <v>1.3570604884842311E-4</v>
      </c>
      <c r="AL1463" s="178">
        <f>IF($U1463="","",$U1463*'9 All Base Data'!$Y1463)</f>
        <v>1.4916876999678202E-5</v>
      </c>
      <c r="AM1463" s="178">
        <f>IF($V1463="","",$V1463*'9 All Base Data'!$Y1463)</f>
        <v>8.3290511639249418E-6</v>
      </c>
      <c r="AN1463" s="178">
        <f>IF($W1463="","",$W1463*'9 All Base Data'!$Y1463)</f>
        <v>4.1318550808617754E-6</v>
      </c>
      <c r="AO1463" s="178">
        <f>IF($X1463="","",$X1463*'9 All Base Data'!$Y1463)</f>
        <v>0</v>
      </c>
      <c r="AP1463" s="178">
        <f>$Y1463*'9 All Base Data'!$Y1463</f>
        <v>8.1348698001546817E-4</v>
      </c>
      <c r="AQ1463" s="179">
        <f t="shared" si="239"/>
        <v>4.4667901274511354E-2</v>
      </c>
    </row>
    <row r="1464" spans="1:43" x14ac:dyDescent="0.25">
      <c r="A1464" s="124">
        <v>585319</v>
      </c>
      <c r="B1464" s="125" t="s">
        <v>1509</v>
      </c>
      <c r="C1464" s="126" t="s">
        <v>1458</v>
      </c>
      <c r="D1464" s="101" t="s">
        <v>2119</v>
      </c>
      <c r="E1464" s="142"/>
      <c r="F1464" s="191" t="str">
        <f>IF('9 All Base Data'!G1464="Rural Centre","Rural",IF('9 All Base Data'!G1464="Rural (Incl.some Off Shore Islands)","Rural",IF('9 All Base Data'!G1464="Inlet-in TA but not in Urban Area","Rural",IF('9 All Base Data'!G1464="Rural (Incl.some Off Shore Islands)","Rural",IF('9 All Base Data'!G1464="Inlet-not in TA","Rural",IF('9 All Base Data'!G1464="Inland Water not in Urban Area","Rural",IF('9 All Base Data'!G1464="Oceanic-in Region but not in TA","Rural",'9 All Base Data'!G1464)))))))</f>
        <v>Rural</v>
      </c>
      <c r="G1464" s="177">
        <f>IF('9 All Base Data'!I1464="..C","..C",'9 All Base Data'!I1464*Basecase_Pop_2006)</f>
        <v>63</v>
      </c>
      <c r="H1464" s="177">
        <f>IF('9 All Base Data'!J1464="..C","..C",'9 All Base Data'!J1464*Basecase_Pop_2006)</f>
        <v>42</v>
      </c>
      <c r="I1464" s="191" t="str">
        <f>IF('9 All Base Data'!L1464="..C","..C",'9 All Base Data'!L1464*Basecase_Pop_2006)</f>
        <v>..C</v>
      </c>
      <c r="J1464" s="156">
        <f>IF('9 All Base Data'!$P1464=0,0,('9 All Base Data'!$P1464*Basecase_Pop_2006)/(1+(1/(BaseCase_Mort_AllAdults_30*('9 All Base Data'!$W1464*Basecase_PM10)/10))))</f>
        <v>0</v>
      </c>
      <c r="K1464" s="156">
        <f>IF('9 All Base Data'!$Q1464=0,0,('9 All Base Data'!$Q1464*Basecase_Pop_2006)/(1+(1/(BaseCase_Mort_Maori_30*('9 All Base Data'!$W1464*Basecase_PM10)/10))))</f>
        <v>0</v>
      </c>
      <c r="L1464" s="179">
        <f>133/(1+1/(BaseCase_Mort_Child_0_1*'9 All Base Data'!$AB$10/10))*IF('9 All Base Data'!$L1464="..C",0,'9 All Base Data'!L1464/'9 All Base Data'!$L$2022)</f>
        <v>0</v>
      </c>
      <c r="M1464" s="178">
        <f>IF('9 All Base Data'!$R1464="","",IF('9 All Base Data'!$R1464=0,0,('9 All Base Data'!$R1464*Basecase_Pop_2006)/(1+(1/(BaseCase_CardiacHA_All*('9 All Base Data'!$W1464*Basecase_PM10)/10)))))</f>
        <v>0</v>
      </c>
      <c r="N1464" s="178">
        <f>IF('9 All Base Data'!$S1464="","",IF('9 All Base Data'!$S1464=0,0,('9 All Base Data'!S1464*Basecase_Pop_2006)/(1+(1/(BaseCase_RespHA_All*('9 All Base Data'!$W1464*Basecase_PM10)/10)))))</f>
        <v>0</v>
      </c>
      <c r="O1464" s="178">
        <f>IF('9 All Base Data'!$T1464="","",IF('9 All Base Data'!$T1464=0,0,('9 All Base Data'!$T1464*Basecase_Pop_2006)/(1+(1/(BaseCase_RespHA_Child_1_4*('9 All Base Data'!$W1464*Basecase_PM10)/10)))))</f>
        <v>0</v>
      </c>
      <c r="P1464" s="179">
        <f>IF('9 All Base Data'!$U1464="","",IF('9 All Base Data'!$U1464=0,0,('9 All Base Data'!$U1464*Basecase_Pop_2006)/(1+(1/(BaseCase_RespHA_Child_5_14*('9 All Base Data'!$W1464*Basecase_PM10)/10)))))</f>
        <v>0</v>
      </c>
      <c r="Q1464" s="156">
        <f>IF('7 Base case Results'!$G1464="..C",0,BaseCase_RADs_All*'7 Base case Results'!$G1464*('9 All Base Data'!$V1464*Basecase_PM10)/10)</f>
        <v>18.075960000000002</v>
      </c>
      <c r="R1464" s="189">
        <f t="shared" si="230"/>
        <v>0</v>
      </c>
      <c r="S1464" s="178">
        <f t="shared" si="231"/>
        <v>0</v>
      </c>
      <c r="T1464" s="179">
        <f t="shared" si="232"/>
        <v>0</v>
      </c>
      <c r="U1464" s="178">
        <f t="shared" si="233"/>
        <v>0</v>
      </c>
      <c r="V1464" s="178">
        <f t="shared" si="234"/>
        <v>0</v>
      </c>
      <c r="W1464" s="178">
        <f t="shared" si="235"/>
        <v>0</v>
      </c>
      <c r="X1464" s="179">
        <f t="shared" si="236"/>
        <v>0</v>
      </c>
      <c r="Y1464" s="179">
        <f t="shared" si="237"/>
        <v>1.1207095200000002E-3</v>
      </c>
      <c r="Z1464" s="186">
        <f t="shared" si="238"/>
        <v>1.1207095200000002E-3</v>
      </c>
      <c r="AA1464" s="156">
        <f>$J1464*'9 All Base Data'!$Y1464</f>
        <v>0</v>
      </c>
      <c r="AB1464" s="156">
        <f>$K1464*'9 All Base Data'!$Y1464</f>
        <v>0</v>
      </c>
      <c r="AC1464" s="178">
        <f>$L1464*'9 All Base Data'!$Y1464</f>
        <v>0</v>
      </c>
      <c r="AD1464" s="178">
        <f>IF($M1464="","",$M1464*'9 All Base Data'!$Y1464)</f>
        <v>0</v>
      </c>
      <c r="AE1464" s="178">
        <f>IF($N1464="","",$N1464*'9 All Base Data'!$Y1464)</f>
        <v>0</v>
      </c>
      <c r="AF1464" s="178">
        <f>IF($O1464="","",$O1464*'9 All Base Data'!$Y1464)</f>
        <v>0</v>
      </c>
      <c r="AG1464" s="178">
        <f>IF($P1464="","",$P1464*'9 All Base Data'!$Y1464)</f>
        <v>0</v>
      </c>
      <c r="AH1464" s="167">
        <f>$Q1464*'9 All Base Data'!$Y1464</f>
        <v>1.5744909290621967</v>
      </c>
      <c r="AI1464" s="178">
        <f>$R1464*'9 All Base Data'!$Y1464</f>
        <v>0</v>
      </c>
      <c r="AJ1464" s="178">
        <f>$S1464*'9 All Base Data'!$Y1464</f>
        <v>0</v>
      </c>
      <c r="AK1464" s="178">
        <f>$T1464*'9 All Base Data'!$Y1464</f>
        <v>0</v>
      </c>
      <c r="AL1464" s="178">
        <f>IF($U1464="","",$U1464*'9 All Base Data'!$Y1464)</f>
        <v>0</v>
      </c>
      <c r="AM1464" s="178">
        <f>IF($V1464="","",$V1464*'9 All Base Data'!$Y1464)</f>
        <v>0</v>
      </c>
      <c r="AN1464" s="178">
        <f>IF($W1464="","",$W1464*'9 All Base Data'!$Y1464)</f>
        <v>0</v>
      </c>
      <c r="AO1464" s="178">
        <f>IF($X1464="","",$X1464*'9 All Base Data'!$Y1464)</f>
        <v>0</v>
      </c>
      <c r="AP1464" s="178">
        <f>$Y1464*'9 All Base Data'!$Y1464</f>
        <v>9.7618437601856199E-5</v>
      </c>
      <c r="AQ1464" s="179">
        <f t="shared" si="239"/>
        <v>9.7618437601856199E-5</v>
      </c>
    </row>
    <row r="1465" spans="1:43" x14ac:dyDescent="0.25">
      <c r="A1465" s="124">
        <v>585320</v>
      </c>
      <c r="B1465" s="125" t="s">
        <v>1510</v>
      </c>
      <c r="C1465" s="126" t="s">
        <v>1458</v>
      </c>
      <c r="D1465" s="101" t="s">
        <v>2119</v>
      </c>
      <c r="E1465" s="142"/>
      <c r="F1465" s="191" t="str">
        <f>IF('9 All Base Data'!G1465="Rural Centre","Rural",IF('9 All Base Data'!G1465="Rural (Incl.some Off Shore Islands)","Rural",IF('9 All Base Data'!G1465="Inlet-in TA but not in Urban Area","Rural",IF('9 All Base Data'!G1465="Rural (Incl.some Off Shore Islands)","Rural",IF('9 All Base Data'!G1465="Inlet-not in TA","Rural",IF('9 All Base Data'!G1465="Inland Water not in Urban Area","Rural",IF('9 All Base Data'!G1465="Oceanic-in Region but not in TA","Rural",'9 All Base Data'!G1465)))))))</f>
        <v>Rural</v>
      </c>
      <c r="G1465" s="177">
        <f>IF('9 All Base Data'!I1465="..C","..C",'9 All Base Data'!I1465*Basecase_Pop_2006)</f>
        <v>108</v>
      </c>
      <c r="H1465" s="177">
        <f>IF('9 All Base Data'!J1465="..C","..C",'9 All Base Data'!J1465*Basecase_Pop_2006)</f>
        <v>63</v>
      </c>
      <c r="I1465" s="191" t="str">
        <f>IF('9 All Base Data'!L1465="..C","..C",'9 All Base Data'!L1465*Basecase_Pop_2006)</f>
        <v>..C</v>
      </c>
      <c r="J1465" s="156">
        <f>IF('9 All Base Data'!$P1465=0,0,('9 All Base Data'!$P1465*Basecase_Pop_2006)/(1+(1/(BaseCase_Mort_AllAdults_30*('9 All Base Data'!$W1465*Basecase_PM10)/10))))</f>
        <v>0</v>
      </c>
      <c r="K1465" s="156">
        <f>IF('9 All Base Data'!$Q1465=0,0,('9 All Base Data'!$Q1465*Basecase_Pop_2006)/(1+(1/(BaseCase_Mort_Maori_30*('9 All Base Data'!$W1465*Basecase_PM10)/10))))</f>
        <v>0</v>
      </c>
      <c r="L1465" s="179">
        <f>133/(1+1/(BaseCase_Mort_Child_0_1*'9 All Base Data'!$AB$10/10))*IF('9 All Base Data'!$L1465="..C",0,'9 All Base Data'!L1465/'9 All Base Data'!$L$2022)</f>
        <v>0</v>
      </c>
      <c r="M1465" s="178">
        <f>IF('9 All Base Data'!$R1465="","",IF('9 All Base Data'!$R1465=0,0,('9 All Base Data'!$R1465*Basecase_Pop_2006)/(1+(1/(BaseCase_CardiacHA_All*('9 All Base Data'!$W1465*Basecase_PM10)/10)))))</f>
        <v>0</v>
      </c>
      <c r="N1465" s="178">
        <f>IF('9 All Base Data'!$S1465="","",IF('9 All Base Data'!$S1465=0,0,('9 All Base Data'!S1465*Basecase_Pop_2006)/(1+(1/(BaseCase_RespHA_All*('9 All Base Data'!$W1465*Basecase_PM10)/10)))))</f>
        <v>0</v>
      </c>
      <c r="O1465" s="178">
        <f>IF('9 All Base Data'!$T1465="","",IF('9 All Base Data'!$T1465=0,0,('9 All Base Data'!$T1465*Basecase_Pop_2006)/(1+(1/(BaseCase_RespHA_Child_1_4*('9 All Base Data'!$W1465*Basecase_PM10)/10)))))</f>
        <v>0</v>
      </c>
      <c r="P1465" s="179">
        <f>IF('9 All Base Data'!$U1465="","",IF('9 All Base Data'!$U1465=0,0,('9 All Base Data'!$U1465*Basecase_Pop_2006)/(1+(1/(BaseCase_RespHA_Child_5_14*('9 All Base Data'!$W1465*Basecase_PM10)/10)))))</f>
        <v>0</v>
      </c>
      <c r="Q1465" s="156">
        <f>IF('7 Base case Results'!$G1465="..C",0,BaseCase_RADs_All*'7 Base case Results'!$G1465*('9 All Base Data'!$V1465*Basecase_PM10)/10)</f>
        <v>30.987360000000002</v>
      </c>
      <c r="R1465" s="189">
        <f t="shared" si="230"/>
        <v>0</v>
      </c>
      <c r="S1465" s="178">
        <f t="shared" si="231"/>
        <v>0</v>
      </c>
      <c r="T1465" s="179">
        <f t="shared" si="232"/>
        <v>0</v>
      </c>
      <c r="U1465" s="178">
        <f t="shared" si="233"/>
        <v>0</v>
      </c>
      <c r="V1465" s="178">
        <f t="shared" si="234"/>
        <v>0</v>
      </c>
      <c r="W1465" s="178">
        <f t="shared" si="235"/>
        <v>0</v>
      </c>
      <c r="X1465" s="179">
        <f t="shared" si="236"/>
        <v>0</v>
      </c>
      <c r="Y1465" s="179">
        <f t="shared" si="237"/>
        <v>1.9212163200000001E-3</v>
      </c>
      <c r="Z1465" s="186">
        <f t="shared" si="238"/>
        <v>1.9212163200000001E-3</v>
      </c>
      <c r="AA1465" s="156">
        <f>$J1465*'9 All Base Data'!$Y1465</f>
        <v>0</v>
      </c>
      <c r="AB1465" s="156">
        <f>$K1465*'9 All Base Data'!$Y1465</f>
        <v>0</v>
      </c>
      <c r="AC1465" s="178">
        <f>$L1465*'9 All Base Data'!$Y1465</f>
        <v>0</v>
      </c>
      <c r="AD1465" s="178">
        <f>IF($M1465="","",$M1465*'9 All Base Data'!$Y1465)</f>
        <v>0</v>
      </c>
      <c r="AE1465" s="178">
        <f>IF($N1465="","",$N1465*'9 All Base Data'!$Y1465)</f>
        <v>0</v>
      </c>
      <c r="AF1465" s="178">
        <f>IF($O1465="","",$O1465*'9 All Base Data'!$Y1465)</f>
        <v>0</v>
      </c>
      <c r="AG1465" s="178">
        <f>IF($P1465="","",$P1465*'9 All Base Data'!$Y1465)</f>
        <v>0</v>
      </c>
      <c r="AH1465" s="167">
        <f>$Q1465*'9 All Base Data'!$Y1465</f>
        <v>2.6991273069637653</v>
      </c>
      <c r="AI1465" s="178">
        <f>$R1465*'9 All Base Data'!$Y1465</f>
        <v>0</v>
      </c>
      <c r="AJ1465" s="178">
        <f>$S1465*'9 All Base Data'!$Y1465</f>
        <v>0</v>
      </c>
      <c r="AK1465" s="178">
        <f>$T1465*'9 All Base Data'!$Y1465</f>
        <v>0</v>
      </c>
      <c r="AL1465" s="178">
        <f>IF($U1465="","",$U1465*'9 All Base Data'!$Y1465)</f>
        <v>0</v>
      </c>
      <c r="AM1465" s="178">
        <f>IF($V1465="","",$V1465*'9 All Base Data'!$Y1465)</f>
        <v>0</v>
      </c>
      <c r="AN1465" s="178">
        <f>IF($W1465="","",$W1465*'9 All Base Data'!$Y1465)</f>
        <v>0</v>
      </c>
      <c r="AO1465" s="178">
        <f>IF($X1465="","",$X1465*'9 All Base Data'!$Y1465)</f>
        <v>0</v>
      </c>
      <c r="AP1465" s="178">
        <f>$Y1465*'9 All Base Data'!$Y1465</f>
        <v>1.6734589303175345E-4</v>
      </c>
      <c r="AQ1465" s="179">
        <f t="shared" si="239"/>
        <v>1.6734589303175345E-4</v>
      </c>
    </row>
    <row r="1466" spans="1:43" x14ac:dyDescent="0.25">
      <c r="A1466" s="124">
        <v>585321</v>
      </c>
      <c r="B1466" s="125" t="s">
        <v>1511</v>
      </c>
      <c r="C1466" s="126" t="s">
        <v>1458</v>
      </c>
      <c r="D1466" s="101" t="s">
        <v>2119</v>
      </c>
      <c r="E1466" s="142"/>
      <c r="F1466" s="191" t="str">
        <f>IF('9 All Base Data'!G1466="Rural Centre","Rural",IF('9 All Base Data'!G1466="Rural (Incl.some Off Shore Islands)","Rural",IF('9 All Base Data'!G1466="Inlet-in TA but not in Urban Area","Rural",IF('9 All Base Data'!G1466="Rural (Incl.some Off Shore Islands)","Rural",IF('9 All Base Data'!G1466="Inlet-not in TA","Rural",IF('9 All Base Data'!G1466="Inland Water not in Urban Area","Rural",IF('9 All Base Data'!G1466="Oceanic-in Region but not in TA","Rural",'9 All Base Data'!G1466)))))))</f>
        <v>Rural</v>
      </c>
      <c r="G1466" s="177">
        <f>IF('9 All Base Data'!I1466="..C","..C",'9 All Base Data'!I1466*Basecase_Pop_2006)</f>
        <v>285</v>
      </c>
      <c r="H1466" s="177">
        <f>IF('9 All Base Data'!J1466="..C","..C",'9 All Base Data'!J1466*Basecase_Pop_2006)</f>
        <v>168</v>
      </c>
      <c r="I1466" s="191">
        <f>IF('9 All Base Data'!L1466="..C","..C",'9 All Base Data'!L1466*Basecase_Pop_2006)</f>
        <v>9</v>
      </c>
      <c r="J1466" s="156">
        <f>IF('9 All Base Data'!$P1466=0,0,('9 All Base Data'!$P1466*Basecase_Pop_2006)/(1+(1/(BaseCase_Mort_AllAdults_30*('9 All Base Data'!$W1466*Basecase_PM10)/10))))</f>
        <v>7.0455930314424903E-2</v>
      </c>
      <c r="K1466" s="156">
        <f>IF('9 All Base Data'!$Q1466=0,0,('9 All Base Data'!$Q1466*Basecase_Pop_2006)/(1+(1/(BaseCase_Mort_Maori_30*('9 All Base Data'!$W1466*Basecase_PM10)/10))))</f>
        <v>0.13748490598585475</v>
      </c>
      <c r="L1466" s="179">
        <f>133/(1+1/(BaseCase_Mort_Child_0_1*'9 All Base Data'!$AB$10/10))*IF('9 All Base Data'!$L1466="..C",0,'9 All Base Data'!L1466/'9 All Base Data'!$L$2022)</f>
        <v>1.3129000697747069E-3</v>
      </c>
      <c r="M1466" s="178">
        <f>IF('9 All Base Data'!$R1466="","",IF('9 All Base Data'!$R1466=0,0,('9 All Base Data'!$R1466*Basecase_Pop_2006)/(1+(1/(BaseCase_CardiacHA_All*('9 All Base Data'!$W1466*Basecase_PM10)/10)))))</f>
        <v>1.4277723924194501E-2</v>
      </c>
      <c r="N1466" s="178">
        <f>IF('9 All Base Data'!$S1466="","",IF('9 All Base Data'!$S1466=0,0,('9 All Base Data'!S1466*Basecase_Pop_2006)/(1+(1/(BaseCase_RespHA_All*('9 All Base Data'!$W1466*Basecase_PM10)/10)))))</f>
        <v>2.1085283622859146E-2</v>
      </c>
      <c r="O1466" s="178">
        <f>IF('9 All Base Data'!$T1466="","",IF('9 All Base Data'!$T1466=0,0,('9 All Base Data'!$T1466*Basecase_Pop_2006)/(1+(1/(BaseCase_RespHA_Child_1_4*('9 All Base Data'!$W1466*Basecase_PM10)/10)))))</f>
        <v>1.0459935298016287E-2</v>
      </c>
      <c r="P1466" s="179">
        <f>IF('9 All Base Data'!$U1466="","",IF('9 All Base Data'!$U1466=0,0,('9 All Base Data'!$U1466*Basecase_Pop_2006)/(1+(1/(BaseCase_RespHA_Child_5_14*('9 All Base Data'!$W1466*Basecase_PM10)/10)))))</f>
        <v>0</v>
      </c>
      <c r="Q1466" s="156">
        <f>IF('7 Base case Results'!$G1466="..C",0,BaseCase_RADs_All*'7 Base case Results'!$G1466*('9 All Base Data'!$V1466*Basecase_PM10)/10)</f>
        <v>81.772200000000012</v>
      </c>
      <c r="R1466" s="189">
        <f t="shared" si="230"/>
        <v>0.25082311191935264</v>
      </c>
      <c r="S1466" s="178">
        <f t="shared" si="231"/>
        <v>0.48944626530964286</v>
      </c>
      <c r="T1466" s="179">
        <f t="shared" si="232"/>
        <v>4.673924248397957E-3</v>
      </c>
      <c r="U1466" s="178">
        <f t="shared" si="233"/>
        <v>9.0663546918635078E-5</v>
      </c>
      <c r="V1466" s="178">
        <f t="shared" si="234"/>
        <v>9.5621761229666228E-5</v>
      </c>
      <c r="W1466" s="178">
        <f t="shared" si="235"/>
        <v>4.7435806576503865E-5</v>
      </c>
      <c r="X1466" s="179">
        <f t="shared" si="236"/>
        <v>0</v>
      </c>
      <c r="Y1466" s="179">
        <f t="shared" si="237"/>
        <v>5.0698764000000011E-3</v>
      </c>
      <c r="Z1466" s="186">
        <f t="shared" si="238"/>
        <v>0.2607531978758989</v>
      </c>
      <c r="AA1466" s="156">
        <f>$J1466*'9 All Base Data'!$Y1466</f>
        <v>6.1370031344780713E-3</v>
      </c>
      <c r="AB1466" s="156">
        <f>$K1466*'9 All Base Data'!$Y1466</f>
        <v>1.1975504336018511E-2</v>
      </c>
      <c r="AC1466" s="178">
        <f>$L1466*'9 All Base Data'!$Y1466</f>
        <v>1.1435902992844645E-4</v>
      </c>
      <c r="AD1466" s="178">
        <f>IF($M1466="","",$M1466*'9 All Base Data'!$Y1466)</f>
        <v>1.2436488466614525E-3</v>
      </c>
      <c r="AE1466" s="178">
        <f>IF($N1466="","",$N1466*'9 All Base Data'!$Y1466)</f>
        <v>1.8366154716482782E-3</v>
      </c>
      <c r="AF1466" s="178">
        <f>IF($O1466="","",$O1466*'9 All Base Data'!$Y1466)</f>
        <v>9.1110365619884788E-4</v>
      </c>
      <c r="AG1466" s="178">
        <f>IF($P1466="","",$P1466*'9 All Base Data'!$Y1466)</f>
        <v>0</v>
      </c>
      <c r="AH1466" s="167">
        <f>$Q1466*'9 All Base Data'!$Y1466</f>
        <v>7.1226970600432704</v>
      </c>
      <c r="AI1466" s="178">
        <f>$R1466*'9 All Base Data'!$Y1466</f>
        <v>2.1847731158741932E-2</v>
      </c>
      <c r="AJ1466" s="178">
        <f>$S1466*'9 All Base Data'!$Y1466</f>
        <v>4.2632795436225897E-2</v>
      </c>
      <c r="AK1466" s="178">
        <f>$T1466*'9 All Base Data'!$Y1466</f>
        <v>4.071181465452694E-4</v>
      </c>
      <c r="AL1466" s="178">
        <f>IF($U1466="","",$U1466*'9 All Base Data'!$Y1466)</f>
        <v>7.8971701763002238E-6</v>
      </c>
      <c r="AM1466" s="178">
        <f>IF($V1466="","",$V1466*'9 All Base Data'!$Y1466)</f>
        <v>8.3290511639249418E-6</v>
      </c>
      <c r="AN1466" s="178">
        <f>IF($W1466="","",$W1466*'9 All Base Data'!$Y1466)</f>
        <v>4.1318550808617754E-6</v>
      </c>
      <c r="AO1466" s="178">
        <f>IF($X1466="","",$X1466*'9 All Base Data'!$Y1466)</f>
        <v>0</v>
      </c>
      <c r="AP1466" s="178">
        <f>$Y1466*'9 All Base Data'!$Y1466</f>
        <v>4.4160721772268282E-4</v>
      </c>
      <c r="AQ1466" s="179">
        <f t="shared" si="239"/>
        <v>2.2712682744350111E-2</v>
      </c>
    </row>
    <row r="1467" spans="1:43" x14ac:dyDescent="0.25">
      <c r="A1467" s="124">
        <v>585322</v>
      </c>
      <c r="B1467" s="125" t="s">
        <v>1512</v>
      </c>
      <c r="C1467" s="126" t="s">
        <v>1458</v>
      </c>
      <c r="D1467" s="101" t="s">
        <v>2119</v>
      </c>
      <c r="E1467" s="142"/>
      <c r="F1467" s="191" t="str">
        <f>IF('9 All Base Data'!G1467="Rural Centre","Rural",IF('9 All Base Data'!G1467="Rural (Incl.some Off Shore Islands)","Rural",IF('9 All Base Data'!G1467="Inlet-in TA but not in Urban Area","Rural",IF('9 All Base Data'!G1467="Rural (Incl.some Off Shore Islands)","Rural",IF('9 All Base Data'!G1467="Inlet-not in TA","Rural",IF('9 All Base Data'!G1467="Inland Water not in Urban Area","Rural",IF('9 All Base Data'!G1467="Oceanic-in Region but not in TA","Rural",'9 All Base Data'!G1467)))))))</f>
        <v>Rural</v>
      </c>
      <c r="G1467" s="177">
        <f>IF('9 All Base Data'!I1467="..C","..C",'9 All Base Data'!I1467*Basecase_Pop_2006)</f>
        <v>69</v>
      </c>
      <c r="H1467" s="177">
        <f>IF('9 All Base Data'!J1467="..C","..C",'9 All Base Data'!J1467*Basecase_Pop_2006)</f>
        <v>51</v>
      </c>
      <c r="I1467" s="191" t="str">
        <f>IF('9 All Base Data'!L1467="..C","..C",'9 All Base Data'!L1467*Basecase_Pop_2006)</f>
        <v>..C</v>
      </c>
      <c r="J1467" s="156">
        <f>IF('9 All Base Data'!$P1467=0,0,('9 All Base Data'!$P1467*Basecase_Pop_2006)/(1+(1/(BaseCase_Mort_AllAdults_30*('9 All Base Data'!$W1467*Basecase_PM10)/10))))</f>
        <v>0</v>
      </c>
      <c r="K1467" s="156">
        <f>IF('9 All Base Data'!$Q1467=0,0,('9 All Base Data'!$Q1467*Basecase_Pop_2006)/(1+(1/(BaseCase_Mort_Maori_30*('9 All Base Data'!$W1467*Basecase_PM10)/10))))</f>
        <v>0</v>
      </c>
      <c r="L1467" s="179">
        <f>133/(1+1/(BaseCase_Mort_Child_0_1*'9 All Base Data'!$AB$10/10))*IF('9 All Base Data'!$L1467="..C",0,'9 All Base Data'!L1467/'9 All Base Data'!$L$2022)</f>
        <v>0</v>
      </c>
      <c r="M1467" s="178">
        <f>IF('9 All Base Data'!$R1467="","",IF('9 All Base Data'!$R1467=0,0,('9 All Base Data'!$R1467*Basecase_Pop_2006)/(1+(1/(BaseCase_CardiacHA_All*('9 All Base Data'!$W1467*Basecase_PM10)/10)))))</f>
        <v>0</v>
      </c>
      <c r="N1467" s="178">
        <f>IF('9 All Base Data'!$S1467="","",IF('9 All Base Data'!$S1467=0,0,('9 All Base Data'!S1467*Basecase_Pop_2006)/(1+(1/(BaseCase_RespHA_All*('9 All Base Data'!$W1467*Basecase_PM10)/10)))))</f>
        <v>0</v>
      </c>
      <c r="O1467" s="178">
        <f>IF('9 All Base Data'!$T1467="","",IF('9 All Base Data'!$T1467=0,0,('9 All Base Data'!$T1467*Basecase_Pop_2006)/(1+(1/(BaseCase_RespHA_Child_1_4*('9 All Base Data'!$W1467*Basecase_PM10)/10)))))</f>
        <v>0</v>
      </c>
      <c r="P1467" s="179">
        <f>IF('9 All Base Data'!$U1467="","",IF('9 All Base Data'!$U1467=0,0,('9 All Base Data'!$U1467*Basecase_Pop_2006)/(1+(1/(BaseCase_RespHA_Child_5_14*('9 All Base Data'!$W1467*Basecase_PM10)/10)))))</f>
        <v>0</v>
      </c>
      <c r="Q1467" s="156">
        <f>IF('7 Base case Results'!$G1467="..C",0,BaseCase_RADs_All*'7 Base case Results'!$G1467*('9 All Base Data'!$V1467*Basecase_PM10)/10)</f>
        <v>19.79748</v>
      </c>
      <c r="R1467" s="189">
        <f t="shared" si="230"/>
        <v>0</v>
      </c>
      <c r="S1467" s="178">
        <f t="shared" si="231"/>
        <v>0</v>
      </c>
      <c r="T1467" s="179">
        <f t="shared" si="232"/>
        <v>0</v>
      </c>
      <c r="U1467" s="178">
        <f t="shared" si="233"/>
        <v>0</v>
      </c>
      <c r="V1467" s="178">
        <f t="shared" si="234"/>
        <v>0</v>
      </c>
      <c r="W1467" s="178">
        <f t="shared" si="235"/>
        <v>0</v>
      </c>
      <c r="X1467" s="179">
        <f t="shared" si="236"/>
        <v>0</v>
      </c>
      <c r="Y1467" s="179">
        <f t="shared" si="237"/>
        <v>1.2274437600000002E-3</v>
      </c>
      <c r="Z1467" s="186">
        <f t="shared" si="238"/>
        <v>1.2274437600000002E-3</v>
      </c>
      <c r="AA1467" s="156">
        <f>$J1467*'9 All Base Data'!$Y1467</f>
        <v>0</v>
      </c>
      <c r="AB1467" s="156">
        <f>$K1467*'9 All Base Data'!$Y1467</f>
        <v>0</v>
      </c>
      <c r="AC1467" s="178">
        <f>$L1467*'9 All Base Data'!$Y1467</f>
        <v>0</v>
      </c>
      <c r="AD1467" s="178">
        <f>IF($M1467="","",$M1467*'9 All Base Data'!$Y1467)</f>
        <v>0</v>
      </c>
      <c r="AE1467" s="178">
        <f>IF($N1467="","",$N1467*'9 All Base Data'!$Y1467)</f>
        <v>0</v>
      </c>
      <c r="AF1467" s="178">
        <f>IF($O1467="","",$O1467*'9 All Base Data'!$Y1467)</f>
        <v>0</v>
      </c>
      <c r="AG1467" s="178">
        <f>IF($P1467="","",$P1467*'9 All Base Data'!$Y1467)</f>
        <v>0</v>
      </c>
      <c r="AH1467" s="167">
        <f>$Q1467*'9 All Base Data'!$Y1467</f>
        <v>1.724442446115739</v>
      </c>
      <c r="AI1467" s="178">
        <f>$R1467*'9 All Base Data'!$Y1467</f>
        <v>0</v>
      </c>
      <c r="AJ1467" s="178">
        <f>$S1467*'9 All Base Data'!$Y1467</f>
        <v>0</v>
      </c>
      <c r="AK1467" s="178">
        <f>$T1467*'9 All Base Data'!$Y1467</f>
        <v>0</v>
      </c>
      <c r="AL1467" s="178">
        <f>IF($U1467="","",$U1467*'9 All Base Data'!$Y1467)</f>
        <v>0</v>
      </c>
      <c r="AM1467" s="178">
        <f>IF($V1467="","",$V1467*'9 All Base Data'!$Y1467)</f>
        <v>0</v>
      </c>
      <c r="AN1467" s="178">
        <f>IF($W1467="","",$W1467*'9 All Base Data'!$Y1467)</f>
        <v>0</v>
      </c>
      <c r="AO1467" s="178">
        <f>IF($X1467="","",$X1467*'9 All Base Data'!$Y1467)</f>
        <v>0</v>
      </c>
      <c r="AP1467" s="178">
        <f>$Y1467*'9 All Base Data'!$Y1467</f>
        <v>1.0691543165917583E-4</v>
      </c>
      <c r="AQ1467" s="179">
        <f t="shared" si="239"/>
        <v>1.0691543165917583E-4</v>
      </c>
    </row>
    <row r="1468" spans="1:43" x14ac:dyDescent="0.25">
      <c r="A1468" s="124">
        <v>585323</v>
      </c>
      <c r="B1468" s="125" t="s">
        <v>1513</v>
      </c>
      <c r="C1468" s="126" t="s">
        <v>1458</v>
      </c>
      <c r="D1468" s="101" t="s">
        <v>2119</v>
      </c>
      <c r="E1468" s="142"/>
      <c r="F1468" s="191" t="str">
        <f>IF('9 All Base Data'!G1468="Rural Centre","Rural",IF('9 All Base Data'!G1468="Rural (Incl.some Off Shore Islands)","Rural",IF('9 All Base Data'!G1468="Inlet-in TA but not in Urban Area","Rural",IF('9 All Base Data'!G1468="Rural (Incl.some Off Shore Islands)","Rural",IF('9 All Base Data'!G1468="Inlet-not in TA","Rural",IF('9 All Base Data'!G1468="Inland Water not in Urban Area","Rural",IF('9 All Base Data'!G1468="Oceanic-in Region but not in TA","Rural",'9 All Base Data'!G1468)))))))</f>
        <v>Rural</v>
      </c>
      <c r="G1468" s="177">
        <f>IF('9 All Base Data'!I1468="..C","..C",'9 All Base Data'!I1468*Basecase_Pop_2006)</f>
        <v>30</v>
      </c>
      <c r="H1468" s="177">
        <f>IF('9 All Base Data'!J1468="..C","..C",'9 All Base Data'!J1468*Basecase_Pop_2006)</f>
        <v>18</v>
      </c>
      <c r="I1468" s="191" t="str">
        <f>IF('9 All Base Data'!L1468="..C","..C",'9 All Base Data'!L1468*Basecase_Pop_2006)</f>
        <v>..C</v>
      </c>
      <c r="J1468" s="156">
        <f>IF('9 All Base Data'!$P1468=0,0,('9 All Base Data'!$P1468*Basecase_Pop_2006)/(1+(1/(BaseCase_Mort_AllAdults_30*('9 All Base Data'!$W1468*Basecase_PM10)/10))))</f>
        <v>0</v>
      </c>
      <c r="K1468" s="156">
        <f>IF('9 All Base Data'!$Q1468=0,0,('9 All Base Data'!$Q1468*Basecase_Pop_2006)/(1+(1/(BaseCase_Mort_Maori_30*('9 All Base Data'!$W1468*Basecase_PM10)/10))))</f>
        <v>0</v>
      </c>
      <c r="L1468" s="179">
        <f>133/(1+1/(BaseCase_Mort_Child_0_1*'9 All Base Data'!$AB$10/10))*IF('9 All Base Data'!$L1468="..C",0,'9 All Base Data'!L1468/'9 All Base Data'!$L$2022)</f>
        <v>0</v>
      </c>
      <c r="M1468" s="178">
        <f>IF('9 All Base Data'!$R1468="","",IF('9 All Base Data'!$R1468=0,0,('9 All Base Data'!$R1468*Basecase_Pop_2006)/(1+(1/(BaseCase_CardiacHA_All*('9 All Base Data'!$W1468*Basecase_PM10)/10)))))</f>
        <v>0</v>
      </c>
      <c r="N1468" s="178">
        <f>IF('9 All Base Data'!$S1468="","",IF('9 All Base Data'!$S1468=0,0,('9 All Base Data'!S1468*Basecase_Pop_2006)/(1+(1/(BaseCase_RespHA_All*('9 All Base Data'!$W1468*Basecase_PM10)/10)))))</f>
        <v>0</v>
      </c>
      <c r="O1468" s="178">
        <f>IF('9 All Base Data'!$T1468="","",IF('9 All Base Data'!$T1468=0,0,('9 All Base Data'!$T1468*Basecase_Pop_2006)/(1+(1/(BaseCase_RespHA_Child_1_4*('9 All Base Data'!$W1468*Basecase_PM10)/10)))))</f>
        <v>0</v>
      </c>
      <c r="P1468" s="179">
        <f>IF('9 All Base Data'!$U1468="","",IF('9 All Base Data'!$U1468=0,0,('9 All Base Data'!$U1468*Basecase_Pop_2006)/(1+(1/(BaseCase_RespHA_Child_5_14*('9 All Base Data'!$W1468*Basecase_PM10)/10)))))</f>
        <v>0</v>
      </c>
      <c r="Q1468" s="156">
        <f>IF('7 Base case Results'!$G1468="..C",0,BaseCase_RADs_All*'7 Base case Results'!$G1468*('9 All Base Data'!$V1468*Basecase_PM10)/10)</f>
        <v>8.6076000000000015</v>
      </c>
      <c r="R1468" s="189">
        <f t="shared" si="230"/>
        <v>0</v>
      </c>
      <c r="S1468" s="178">
        <f t="shared" si="231"/>
        <v>0</v>
      </c>
      <c r="T1468" s="179">
        <f t="shared" si="232"/>
        <v>0</v>
      </c>
      <c r="U1468" s="178">
        <f t="shared" si="233"/>
        <v>0</v>
      </c>
      <c r="V1468" s="178">
        <f t="shared" si="234"/>
        <v>0</v>
      </c>
      <c r="W1468" s="178">
        <f t="shared" si="235"/>
        <v>0</v>
      </c>
      <c r="X1468" s="179">
        <f t="shared" si="236"/>
        <v>0</v>
      </c>
      <c r="Y1468" s="179">
        <f t="shared" si="237"/>
        <v>5.3367120000000006E-4</v>
      </c>
      <c r="Z1468" s="186">
        <f t="shared" si="238"/>
        <v>5.3367120000000006E-4</v>
      </c>
      <c r="AA1468" s="156">
        <f>$J1468*'9 All Base Data'!$Y1468</f>
        <v>0</v>
      </c>
      <c r="AB1468" s="156">
        <f>$K1468*'9 All Base Data'!$Y1468</f>
        <v>0</v>
      </c>
      <c r="AC1468" s="178">
        <f>$L1468*'9 All Base Data'!$Y1468</f>
        <v>0</v>
      </c>
      <c r="AD1468" s="178">
        <f>IF($M1468="","",$M1468*'9 All Base Data'!$Y1468)</f>
        <v>0</v>
      </c>
      <c r="AE1468" s="178">
        <f>IF($N1468="","",$N1468*'9 All Base Data'!$Y1468)</f>
        <v>0</v>
      </c>
      <c r="AF1468" s="178">
        <f>IF($O1468="","",$O1468*'9 All Base Data'!$Y1468)</f>
        <v>0</v>
      </c>
      <c r="AG1468" s="178">
        <f>IF($P1468="","",$P1468*'9 All Base Data'!$Y1468)</f>
        <v>0</v>
      </c>
      <c r="AH1468" s="167">
        <f>$Q1468*'9 All Base Data'!$Y1468</f>
        <v>0.74975758526771275</v>
      </c>
      <c r="AI1468" s="178">
        <f>$R1468*'9 All Base Data'!$Y1468</f>
        <v>0</v>
      </c>
      <c r="AJ1468" s="178">
        <f>$S1468*'9 All Base Data'!$Y1468</f>
        <v>0</v>
      </c>
      <c r="AK1468" s="178">
        <f>$T1468*'9 All Base Data'!$Y1468</f>
        <v>0</v>
      </c>
      <c r="AL1468" s="178">
        <f>IF($U1468="","",$U1468*'9 All Base Data'!$Y1468)</f>
        <v>0</v>
      </c>
      <c r="AM1468" s="178">
        <f>IF($V1468="","",$V1468*'9 All Base Data'!$Y1468)</f>
        <v>0</v>
      </c>
      <c r="AN1468" s="178">
        <f>IF($W1468="","",$W1468*'9 All Base Data'!$Y1468)</f>
        <v>0</v>
      </c>
      <c r="AO1468" s="178">
        <f>IF($X1468="","",$X1468*'9 All Base Data'!$Y1468)</f>
        <v>0</v>
      </c>
      <c r="AP1468" s="178">
        <f>$Y1468*'9 All Base Data'!$Y1468</f>
        <v>4.6484970286598183E-5</v>
      </c>
      <c r="AQ1468" s="179">
        <f t="shared" si="239"/>
        <v>4.6484970286598183E-5</v>
      </c>
    </row>
    <row r="1469" spans="1:43" x14ac:dyDescent="0.25">
      <c r="A1469" s="124">
        <v>585324</v>
      </c>
      <c r="B1469" s="125" t="s">
        <v>1514</v>
      </c>
      <c r="C1469" s="126" t="s">
        <v>1458</v>
      </c>
      <c r="D1469" s="101" t="s">
        <v>2119</v>
      </c>
      <c r="E1469" s="142"/>
      <c r="F1469" s="191" t="str">
        <f>IF('9 All Base Data'!G1469="Rural Centre","Rural",IF('9 All Base Data'!G1469="Rural (Incl.some Off Shore Islands)","Rural",IF('9 All Base Data'!G1469="Inlet-in TA but not in Urban Area","Rural",IF('9 All Base Data'!G1469="Rural (Incl.some Off Shore Islands)","Rural",IF('9 All Base Data'!G1469="Inlet-not in TA","Rural",IF('9 All Base Data'!G1469="Inland Water not in Urban Area","Rural",IF('9 All Base Data'!G1469="Oceanic-in Region but not in TA","Rural",'9 All Base Data'!G1469)))))))</f>
        <v>Rural</v>
      </c>
      <c r="G1469" s="177">
        <f>IF('9 All Base Data'!I1469="..C","..C",'9 All Base Data'!I1469*Basecase_Pop_2006)</f>
        <v>33</v>
      </c>
      <c r="H1469" s="177">
        <f>IF('9 All Base Data'!J1469="..C","..C",'9 All Base Data'!J1469*Basecase_Pop_2006)</f>
        <v>30</v>
      </c>
      <c r="I1469" s="191" t="str">
        <f>IF('9 All Base Data'!L1469="..C","..C",'9 All Base Data'!L1469*Basecase_Pop_2006)</f>
        <v>..C</v>
      </c>
      <c r="J1469" s="156">
        <f>IF('9 All Base Data'!$P1469=0,0,('9 All Base Data'!$P1469*Basecase_Pop_2006)/(1+(1/(BaseCase_Mort_AllAdults_30*('9 All Base Data'!$W1469*Basecase_PM10)/10))))</f>
        <v>0.10568389547163737</v>
      </c>
      <c r="K1469" s="156">
        <f>IF('9 All Base Data'!$Q1469=0,0,('9 All Base Data'!$Q1469*Basecase_Pop_2006)/(1+(1/(BaseCase_Mort_Maori_30*('9 All Base Data'!$W1469*Basecase_PM10)/10))))</f>
        <v>0</v>
      </c>
      <c r="L1469" s="179">
        <f>133/(1+1/(BaseCase_Mort_Child_0_1*'9 All Base Data'!$AB$10/10))*IF('9 All Base Data'!$L1469="..C",0,'9 All Base Data'!L1469/'9 All Base Data'!$L$2022)</f>
        <v>0</v>
      </c>
      <c r="M1469" s="178">
        <f>IF('9 All Base Data'!$R1469="","",IF('9 All Base Data'!$R1469=0,0,('9 All Base Data'!$R1469*Basecase_Pop_2006)/(1+(1/(BaseCase_CardiacHA_All*('9 All Base Data'!$W1469*Basecase_PM10)/10)))))</f>
        <v>0</v>
      </c>
      <c r="N1469" s="178">
        <f>IF('9 All Base Data'!$S1469="","",IF('9 All Base Data'!$S1469=0,0,('9 All Base Data'!S1469*Basecase_Pop_2006)/(1+(1/(BaseCase_RespHA_All*('9 All Base Data'!$W1469*Basecase_PM10)/10)))))</f>
        <v>0</v>
      </c>
      <c r="O1469" s="178">
        <f>IF('9 All Base Data'!$T1469="","",IF('9 All Base Data'!$T1469=0,0,('9 All Base Data'!$T1469*Basecase_Pop_2006)/(1+(1/(BaseCase_RespHA_Child_1_4*('9 All Base Data'!$W1469*Basecase_PM10)/10)))))</f>
        <v>0</v>
      </c>
      <c r="P1469" s="179">
        <f>IF('9 All Base Data'!$U1469="","",IF('9 All Base Data'!$U1469=0,0,('9 All Base Data'!$U1469*Basecase_Pop_2006)/(1+(1/(BaseCase_RespHA_Child_5_14*('9 All Base Data'!$W1469*Basecase_PM10)/10)))))</f>
        <v>0</v>
      </c>
      <c r="Q1469" s="156">
        <f>IF('7 Base case Results'!$G1469="..C",0,BaseCase_RADs_All*'7 Base case Results'!$G1469*('9 All Base Data'!$V1469*Basecase_PM10)/10)</f>
        <v>9.4683600000000006</v>
      </c>
      <c r="R1469" s="189">
        <f t="shared" si="230"/>
        <v>0.37623466787902898</v>
      </c>
      <c r="S1469" s="178">
        <f t="shared" si="231"/>
        <v>0</v>
      </c>
      <c r="T1469" s="179">
        <f t="shared" si="232"/>
        <v>0</v>
      </c>
      <c r="U1469" s="178">
        <f t="shared" si="233"/>
        <v>0</v>
      </c>
      <c r="V1469" s="178">
        <f t="shared" si="234"/>
        <v>0</v>
      </c>
      <c r="W1469" s="178">
        <f t="shared" si="235"/>
        <v>0</v>
      </c>
      <c r="X1469" s="179">
        <f t="shared" si="236"/>
        <v>0</v>
      </c>
      <c r="Y1469" s="179">
        <f t="shared" si="237"/>
        <v>5.8703832000000004E-4</v>
      </c>
      <c r="Z1469" s="186">
        <f t="shared" si="238"/>
        <v>0.37682170619902899</v>
      </c>
      <c r="AA1469" s="156">
        <f>$J1469*'9 All Base Data'!$Y1469</f>
        <v>9.2055047017171078E-3</v>
      </c>
      <c r="AB1469" s="156">
        <f>$K1469*'9 All Base Data'!$Y1469</f>
        <v>0</v>
      </c>
      <c r="AC1469" s="178">
        <f>$L1469*'9 All Base Data'!$Y1469</f>
        <v>0</v>
      </c>
      <c r="AD1469" s="178">
        <f>IF($M1469="","",$M1469*'9 All Base Data'!$Y1469)</f>
        <v>0</v>
      </c>
      <c r="AE1469" s="178">
        <f>IF($N1469="","",$N1469*'9 All Base Data'!$Y1469)</f>
        <v>0</v>
      </c>
      <c r="AF1469" s="178">
        <f>IF($O1469="","",$O1469*'9 All Base Data'!$Y1469)</f>
        <v>0</v>
      </c>
      <c r="AG1469" s="178">
        <f>IF($P1469="","",$P1469*'9 All Base Data'!$Y1469)</f>
        <v>0</v>
      </c>
      <c r="AH1469" s="167">
        <f>$Q1469*'9 All Base Data'!$Y1469</f>
        <v>0.82473334379448393</v>
      </c>
      <c r="AI1469" s="178">
        <f>$R1469*'9 All Base Data'!$Y1469</f>
        <v>3.2771596738112897E-2</v>
      </c>
      <c r="AJ1469" s="178">
        <f>$S1469*'9 All Base Data'!$Y1469</f>
        <v>0</v>
      </c>
      <c r="AK1469" s="178">
        <f>$T1469*'9 All Base Data'!$Y1469</f>
        <v>0</v>
      </c>
      <c r="AL1469" s="178">
        <f>IF($U1469="","",$U1469*'9 All Base Data'!$Y1469)</f>
        <v>0</v>
      </c>
      <c r="AM1469" s="178">
        <f>IF($V1469="","",$V1469*'9 All Base Data'!$Y1469)</f>
        <v>0</v>
      </c>
      <c r="AN1469" s="178">
        <f>IF($W1469="","",$W1469*'9 All Base Data'!$Y1469)</f>
        <v>0</v>
      </c>
      <c r="AO1469" s="178">
        <f>IF($X1469="","",$X1469*'9 All Base Data'!$Y1469)</f>
        <v>0</v>
      </c>
      <c r="AP1469" s="178">
        <f>$Y1469*'9 All Base Data'!$Y1469</f>
        <v>5.1133467315258003E-5</v>
      </c>
      <c r="AQ1469" s="179">
        <f t="shared" si="239"/>
        <v>3.2822730205428155E-2</v>
      </c>
    </row>
    <row r="1470" spans="1:43" x14ac:dyDescent="0.25">
      <c r="A1470" s="124">
        <v>585325</v>
      </c>
      <c r="B1470" s="125" t="s">
        <v>1515</v>
      </c>
      <c r="C1470" s="126" t="s">
        <v>1458</v>
      </c>
      <c r="D1470" s="101" t="s">
        <v>2119</v>
      </c>
      <c r="E1470" s="142"/>
      <c r="F1470" s="191" t="str">
        <f>IF('9 All Base Data'!G1470="Rural Centre","Rural",IF('9 All Base Data'!G1470="Rural (Incl.some Off Shore Islands)","Rural",IF('9 All Base Data'!G1470="Inlet-in TA but not in Urban Area","Rural",IF('9 All Base Data'!G1470="Rural (Incl.some Off Shore Islands)","Rural",IF('9 All Base Data'!G1470="Inlet-not in TA","Rural",IF('9 All Base Data'!G1470="Inland Water not in Urban Area","Rural",IF('9 All Base Data'!G1470="Oceanic-in Region but not in TA","Rural",'9 All Base Data'!G1470)))))))</f>
        <v>Rural</v>
      </c>
      <c r="G1470" s="177">
        <f>IF('9 All Base Data'!I1470="..C","..C",'9 All Base Data'!I1470*Basecase_Pop_2006)</f>
        <v>240</v>
      </c>
      <c r="H1470" s="177">
        <f>IF('9 All Base Data'!J1470="..C","..C",'9 All Base Data'!J1470*Basecase_Pop_2006)</f>
        <v>198</v>
      </c>
      <c r="I1470" s="191" t="str">
        <f>IF('9 All Base Data'!L1470="..C","..C",'9 All Base Data'!L1470*Basecase_Pop_2006)</f>
        <v>..C</v>
      </c>
      <c r="J1470" s="156">
        <f>IF('9 All Base Data'!$P1470=0,0,('9 All Base Data'!$P1470*Basecase_Pop_2006)/(1+(1/(BaseCase_Mort_AllAdults_30*('9 All Base Data'!$W1470*Basecase_PM10)/10))))</f>
        <v>1.7613982578606226E-2</v>
      </c>
      <c r="K1470" s="156">
        <f>IF('9 All Base Data'!$Q1470=0,0,('9 All Base Data'!$Q1470*Basecase_Pop_2006)/(1+(1/(BaseCase_Mort_Maori_30*('9 All Base Data'!$W1470*Basecase_PM10)/10))))</f>
        <v>0</v>
      </c>
      <c r="L1470" s="179">
        <f>133/(1+1/(BaseCase_Mort_Child_0_1*'9 All Base Data'!$AB$10/10))*IF('9 All Base Data'!$L1470="..C",0,'9 All Base Data'!L1470/'9 All Base Data'!$L$2022)</f>
        <v>0</v>
      </c>
      <c r="M1470" s="178">
        <f>IF('9 All Base Data'!$R1470="","",IF('9 All Base Data'!$R1470=0,0,('9 All Base Data'!$R1470*Basecase_Pop_2006)/(1+(1/(BaseCase_CardiacHA_All*('9 All Base Data'!$W1470*Basecase_PM10)/10)))))</f>
        <v>7.9320688467747237E-3</v>
      </c>
      <c r="N1470" s="178">
        <f>IF('9 All Base Data'!$S1470="","",IF('9 All Base Data'!$S1470=0,0,('9 All Base Data'!S1470*Basecase_Pop_2006)/(1+(1/(BaseCase_RespHA_All*('9 All Base Data'!$W1470*Basecase_PM10)/10)))))</f>
        <v>1.0542641811429573E-2</v>
      </c>
      <c r="O1470" s="178">
        <f>IF('9 All Base Data'!$T1470="","",IF('9 All Base Data'!$T1470=0,0,('9 All Base Data'!$T1470*Basecase_Pop_2006)/(1+(1/(BaseCase_RespHA_Child_1_4*('9 All Base Data'!$W1470*Basecase_PM10)/10)))))</f>
        <v>0</v>
      </c>
      <c r="P1470" s="179">
        <f>IF('9 All Base Data'!$U1470="","",IF('9 All Base Data'!$U1470=0,0,('9 All Base Data'!$U1470*Basecase_Pop_2006)/(1+(1/(BaseCase_RespHA_Child_5_14*('9 All Base Data'!$W1470*Basecase_PM10)/10)))))</f>
        <v>7.7838872557158328E-3</v>
      </c>
      <c r="Q1470" s="156">
        <f>IF('7 Base case Results'!$G1470="..C",0,BaseCase_RADs_All*'7 Base case Results'!$G1470*('9 All Base Data'!$V1470*Basecase_PM10)/10)</f>
        <v>68.860800000000012</v>
      </c>
      <c r="R1470" s="189">
        <f t="shared" si="230"/>
        <v>6.2705777979838159E-2</v>
      </c>
      <c r="S1470" s="178">
        <f t="shared" si="231"/>
        <v>0</v>
      </c>
      <c r="T1470" s="179">
        <f t="shared" si="232"/>
        <v>0</v>
      </c>
      <c r="U1470" s="178">
        <f t="shared" si="233"/>
        <v>5.0368637177019497E-5</v>
      </c>
      <c r="V1470" s="178">
        <f t="shared" si="234"/>
        <v>4.7810880614833114E-5</v>
      </c>
      <c r="W1470" s="178">
        <f t="shared" si="235"/>
        <v>0</v>
      </c>
      <c r="X1470" s="179">
        <f t="shared" si="236"/>
        <v>3.52999287046713E-5</v>
      </c>
      <c r="Y1470" s="179">
        <f t="shared" si="237"/>
        <v>4.2693696000000005E-3</v>
      </c>
      <c r="Z1470" s="186">
        <f t="shared" si="238"/>
        <v>6.7073327097630003E-2</v>
      </c>
      <c r="AA1470" s="156">
        <f>$J1470*'9 All Base Data'!$Y1470</f>
        <v>1.5342507836195178E-3</v>
      </c>
      <c r="AB1470" s="156">
        <f>$K1470*'9 All Base Data'!$Y1470</f>
        <v>0</v>
      </c>
      <c r="AC1470" s="178">
        <f>$L1470*'9 All Base Data'!$Y1470</f>
        <v>0</v>
      </c>
      <c r="AD1470" s="178">
        <f>IF($M1470="","",$M1470*'9 All Base Data'!$Y1470)</f>
        <v>6.9091602592302921E-4</v>
      </c>
      <c r="AE1470" s="178">
        <f>IF($N1470="","",$N1470*'9 All Base Data'!$Y1470)</f>
        <v>9.1830773582413908E-4</v>
      </c>
      <c r="AF1470" s="178">
        <f>IF($O1470="","",$O1470*'9 All Base Data'!$Y1470)</f>
        <v>0</v>
      </c>
      <c r="AG1470" s="178">
        <f>IF($P1470="","",$P1470*'9 All Base Data'!$Y1470)</f>
        <v>6.7800879604554406E-4</v>
      </c>
      <c r="AH1470" s="167">
        <f>$Q1470*'9 All Base Data'!$Y1470</f>
        <v>5.998060682141702</v>
      </c>
      <c r="AI1470" s="178">
        <f>$R1470*'9 All Base Data'!$Y1470</f>
        <v>5.4619327896854829E-3</v>
      </c>
      <c r="AJ1470" s="178">
        <f>$S1470*'9 All Base Data'!$Y1470</f>
        <v>0</v>
      </c>
      <c r="AK1470" s="178">
        <f>$T1470*'9 All Base Data'!$Y1470</f>
        <v>0</v>
      </c>
      <c r="AL1470" s="178">
        <f>IF($U1470="","",$U1470*'9 All Base Data'!$Y1470)</f>
        <v>4.3873167646112356E-6</v>
      </c>
      <c r="AM1470" s="178">
        <f>IF($V1470="","",$V1470*'9 All Base Data'!$Y1470)</f>
        <v>4.1645255819624709E-6</v>
      </c>
      <c r="AN1470" s="178">
        <f>IF($W1470="","",$W1470*'9 All Base Data'!$Y1470)</f>
        <v>0</v>
      </c>
      <c r="AO1470" s="178">
        <f>IF($X1470="","",$X1470*'9 All Base Data'!$Y1470)</f>
        <v>3.0747698900665421E-6</v>
      </c>
      <c r="AP1470" s="178">
        <f>$Y1470*'9 All Base Data'!$Y1470</f>
        <v>3.7187976229278546E-4</v>
      </c>
      <c r="AQ1470" s="179">
        <f t="shared" si="239"/>
        <v>5.8423643943248419E-3</v>
      </c>
    </row>
    <row r="1471" spans="1:43" x14ac:dyDescent="0.25">
      <c r="A1471" s="124">
        <v>585400</v>
      </c>
      <c r="B1471" s="125" t="s">
        <v>1516</v>
      </c>
      <c r="C1471" s="126" t="s">
        <v>1458</v>
      </c>
      <c r="D1471" s="101" t="s">
        <v>2119</v>
      </c>
      <c r="E1471" s="142"/>
      <c r="F1471" s="191" t="str">
        <f>IF('9 All Base Data'!G1471="Rural Centre","Rural",IF('9 All Base Data'!G1471="Rural (Incl.some Off Shore Islands)","Rural",IF('9 All Base Data'!G1471="Inlet-in TA but not in Urban Area","Rural",IF('9 All Base Data'!G1471="Rural (Incl.some Off Shore Islands)","Rural",IF('9 All Base Data'!G1471="Inlet-not in TA","Rural",IF('9 All Base Data'!G1471="Inland Water not in Urban Area","Rural",IF('9 All Base Data'!G1471="Oceanic-in Region but not in TA","Rural",'9 All Base Data'!G1471)))))))</f>
        <v>Hokitika</v>
      </c>
      <c r="G1471" s="177">
        <f>IF('9 All Base Data'!I1471="..C","..C",'9 All Base Data'!I1471*Basecase_Pop_2006)</f>
        <v>2967</v>
      </c>
      <c r="H1471" s="177">
        <f>IF('9 All Base Data'!J1471="..C","..C",'9 All Base Data'!J1471*Basecase_Pop_2006)</f>
        <v>1953</v>
      </c>
      <c r="I1471" s="191">
        <f>IF('9 All Base Data'!L1471="..C","..C",'9 All Base Data'!L1471*Basecase_Pop_2006)</f>
        <v>30</v>
      </c>
      <c r="J1471" s="156">
        <f>IF('9 All Base Data'!$P1471=0,0,('9 All Base Data'!$P1471*Basecase_Pop_2006)/(1+(1/(BaseCase_Mort_AllAdults_30*('9 All Base Data'!$W1471*Basecase_PM10)/10))))</f>
        <v>6.7863751735595571E-2</v>
      </c>
      <c r="K1471" s="156">
        <f>IF('9 All Base Data'!$Q1471=0,0,('9 All Base Data'!$Q1471*Basecase_Pop_2006)/(1+(1/(BaseCase_Mort_Maori_30*('9 All Base Data'!$W1471*Basecase_PM10)/10))))</f>
        <v>0</v>
      </c>
      <c r="L1471" s="179">
        <f>133/(1+1/(BaseCase_Mort_Child_0_1*'9 All Base Data'!$AB$10/10))*IF('9 All Base Data'!$L1471="..C",0,'9 All Base Data'!L1471/'9 All Base Data'!$L$2022)</f>
        <v>4.3763335659156898E-3</v>
      </c>
      <c r="M1471" s="178">
        <f>IF('9 All Base Data'!$R1471="","",IF('9 All Base Data'!$R1471=0,0,('9 All Base Data'!$R1471*Basecase_Pop_2006)/(1+(1/(BaseCase_CardiacHA_All*('9 All Base Data'!$W1471*Basecase_PM10)/10)))))</f>
        <v>0.44255427089756683</v>
      </c>
      <c r="N1471" s="178">
        <f>IF('9 All Base Data'!$S1471="","",IF('9 All Base Data'!$S1471=0,0,('9 All Base Data'!S1471*Basecase_Pop_2006)/(1+(1/(BaseCase_RespHA_All*('9 All Base Data'!$W1471*Basecase_PM10)/10)))))</f>
        <v>0.75413300397792515</v>
      </c>
      <c r="O1471" s="178">
        <f>IF('9 All Base Data'!$T1471="","",IF('9 All Base Data'!$T1471=0,0,('9 All Base Data'!$T1471*Basecase_Pop_2006)/(1+(1/(BaseCase_RespHA_Child_1_4*('9 All Base Data'!$W1471*Basecase_PM10)/10)))))</f>
        <v>0.12546021845909403</v>
      </c>
      <c r="P1471" s="179">
        <f>IF('9 All Base Data'!$U1471="","",IF('9 All Base Data'!$U1471=0,0,('9 All Base Data'!$U1471*Basecase_Pop_2006)/(1+(1/(BaseCase_RespHA_Child_5_14*('9 All Base Data'!$W1471*Basecase_PM10)/10)))))</f>
        <v>0.16984421385940257</v>
      </c>
      <c r="Q1471" s="156">
        <f>IF('7 Base case Results'!$G1471="..C",0,BaseCase_RADs_All*'7 Base case Results'!$G1471*('9 All Base Data'!$V1471*Basecase_PM10)/10)</f>
        <v>2593.9835973351342</v>
      </c>
      <c r="R1471" s="189">
        <f t="shared" si="230"/>
        <v>0.24159495617872023</v>
      </c>
      <c r="S1471" s="178">
        <f t="shared" si="231"/>
        <v>0</v>
      </c>
      <c r="T1471" s="179">
        <f t="shared" si="232"/>
        <v>1.5579747494659856E-2</v>
      </c>
      <c r="U1471" s="178">
        <f t="shared" si="233"/>
        <v>2.8102196201995494E-3</v>
      </c>
      <c r="V1471" s="178">
        <f t="shared" si="234"/>
        <v>3.4199931730398907E-3</v>
      </c>
      <c r="W1471" s="178">
        <f t="shared" si="235"/>
        <v>5.6896209071199142E-4</v>
      </c>
      <c r="X1471" s="179">
        <f t="shared" si="236"/>
        <v>7.7024350985239066E-4</v>
      </c>
      <c r="Y1471" s="179">
        <f t="shared" si="237"/>
        <v>0.16082698303477833</v>
      </c>
      <c r="Z1471" s="186">
        <f t="shared" si="238"/>
        <v>0.42423189950139784</v>
      </c>
      <c r="AA1471" s="156">
        <f>$J1471*'9 All Base Data'!$Y1471</f>
        <v>3.7366443771637316E-2</v>
      </c>
      <c r="AB1471" s="156">
        <f>$K1471*'9 All Base Data'!$Y1471</f>
        <v>0</v>
      </c>
      <c r="AC1471" s="178">
        <f>$L1471*'9 All Base Data'!$Y1471</f>
        <v>2.4096519560816549E-3</v>
      </c>
      <c r="AD1471" s="178">
        <f>IF($M1471="","",$M1471*'9 All Base Data'!$Y1471)</f>
        <v>0.24367469903256381</v>
      </c>
      <c r="AE1471" s="178">
        <f>IF($N1471="","",$N1471*'9 All Base Data'!$Y1471)</f>
        <v>0.41523298917022039</v>
      </c>
      <c r="AF1471" s="178">
        <f>IF($O1471="","",$O1471*'9 All Base Data'!$Y1471)</f>
        <v>6.9079620249909393E-2</v>
      </c>
      <c r="AG1471" s="178">
        <f>IF($P1471="","",$P1471*'9 All Base Data'!$Y1471)</f>
        <v>9.3517881119243917E-2</v>
      </c>
      <c r="AH1471" s="167">
        <f>$Q1471*'9 All Base Data'!$Y1471</f>
        <v>1428.2726751095993</v>
      </c>
      <c r="AI1471" s="178">
        <f>$R1471*'9 All Base Data'!$Y1471</f>
        <v>0.13302453982702886</v>
      </c>
      <c r="AJ1471" s="178">
        <f>$S1471*'9 All Base Data'!$Y1471</f>
        <v>0</v>
      </c>
      <c r="AK1471" s="178">
        <f>$T1471*'9 All Base Data'!$Y1471</f>
        <v>8.5783609636506906E-3</v>
      </c>
      <c r="AL1471" s="178">
        <f>IF($U1471="","",$U1471*'9 All Base Data'!$Y1471)</f>
        <v>1.5473343388567801E-3</v>
      </c>
      <c r="AM1471" s="178">
        <f>IF($V1471="","",$V1471*'9 All Base Data'!$Y1471)</f>
        <v>1.8830816058869495E-3</v>
      </c>
      <c r="AN1471" s="178">
        <f>IF($W1471="","",$W1471*'9 All Base Data'!$Y1471)</f>
        <v>3.1327607783333909E-4</v>
      </c>
      <c r="AO1471" s="178">
        <f>IF($X1471="","",$X1471*'9 All Base Data'!$Y1471)</f>
        <v>4.2410359087577116E-4</v>
      </c>
      <c r="AP1471" s="178">
        <f>$Y1471*'9 All Base Data'!$Y1471</f>
        <v>8.855290585679515E-2</v>
      </c>
      <c r="AQ1471" s="179">
        <f t="shared" si="239"/>
        <v>0.23358622259221845</v>
      </c>
    </row>
    <row r="1472" spans="1:43" x14ac:dyDescent="0.25">
      <c r="A1472" s="124">
        <v>585502</v>
      </c>
      <c r="B1472" s="125" t="s">
        <v>1517</v>
      </c>
      <c r="C1472" s="126" t="s">
        <v>1385</v>
      </c>
      <c r="D1472" s="101" t="s">
        <v>2113</v>
      </c>
      <c r="E1472" s="142"/>
      <c r="F1472" s="191" t="str">
        <f>IF('9 All Base Data'!G1472="Rural Centre","Rural",IF('9 All Base Data'!G1472="Rural (Incl.some Off Shore Islands)","Rural",IF('9 All Base Data'!G1472="Inlet-in TA but not in Urban Area","Rural",IF('9 All Base Data'!G1472="Rural (Incl.some Off Shore Islands)","Rural",IF('9 All Base Data'!G1472="Inlet-not in TA","Rural",IF('9 All Base Data'!G1472="Inland Water not in Urban Area","Rural",IF('9 All Base Data'!G1472="Oceanic-in Region but not in TA","Rural",'9 All Base Data'!G1472)))))))</f>
        <v>Hanmer Springs</v>
      </c>
      <c r="G1472" s="177">
        <f>IF('9 All Base Data'!I1472="..C","..C",'9 All Base Data'!I1472*Basecase_Pop_2006)</f>
        <v>843</v>
      </c>
      <c r="H1472" s="177">
        <f>IF('9 All Base Data'!J1472="..C","..C",'9 All Base Data'!J1472*Basecase_Pop_2006)</f>
        <v>549</v>
      </c>
      <c r="I1472" s="191">
        <f>IF('9 All Base Data'!L1472="..C","..C",'9 All Base Data'!L1472*Basecase_Pop_2006)</f>
        <v>15</v>
      </c>
      <c r="J1472" s="156">
        <f>IF('9 All Base Data'!$P1472=0,0,('9 All Base Data'!$P1472*Basecase_Pop_2006)/(1+(1/(BaseCase_Mort_AllAdults_30*('9 All Base Data'!$W1472*Basecase_PM10)/10))))</f>
        <v>4.5246567817548131</v>
      </c>
      <c r="K1472" s="156">
        <f>IF('9 All Base Data'!$Q1472=0,0,('9 All Base Data'!$Q1472*Basecase_Pop_2006)/(1+(1/(BaseCase_Mort_Maori_30*('9 All Base Data'!$W1472*Basecase_PM10)/10))))</f>
        <v>0.49974965205395727</v>
      </c>
      <c r="L1472" s="179">
        <f>133/(1+1/(BaseCase_Mort_Child_0_1*'9 All Base Data'!$AB$10/10))*IF('9 All Base Data'!$L1472="..C",0,'9 All Base Data'!L1472/'9 All Base Data'!$L$2022)</f>
        <v>2.1881667829578449E-3</v>
      </c>
      <c r="M1472" s="178">
        <f>IF('9 All Base Data'!$R1472="","",IF('9 All Base Data'!$R1472=0,0,('9 All Base Data'!$R1472*Basecase_Pop_2006)/(1+(1/(BaseCase_CardiacHA_All*('9 All Base Data'!$W1472*Basecase_PM10)/10)))))</f>
        <v>8.5751871790894968E-2</v>
      </c>
      <c r="N1472" s="178">
        <f>IF('9 All Base Data'!$S1472="","",IF('9 All Base Data'!$S1472=0,0,('9 All Base Data'!S1472*Basecase_Pop_2006)/(1+(1/(BaseCase_RespHA_All*('9 All Base Data'!$W1472*Basecase_PM10)/10)))))</f>
        <v>9.8296077249964461E-2</v>
      </c>
      <c r="O1472" s="178">
        <f>IF('9 All Base Data'!$T1472="","",IF('9 All Base Data'!$T1472=0,0,('9 All Base Data'!$T1472*Basecase_Pop_2006)/(1+(1/(BaseCase_RespHA_Child_1_4*('9 All Base Data'!$W1472*Basecase_PM10)/10)))))</f>
        <v>1.0745742308430872E-2</v>
      </c>
      <c r="P1472" s="179">
        <f>IF('9 All Base Data'!$U1472="","",IF('9 All Base Data'!$U1472=0,0,('9 All Base Data'!$U1472*Basecase_Pop_2006)/(1+(1/(BaseCase_RespHA_Child_5_14*('9 All Base Data'!$W1472*Basecase_PM10)/10)))))</f>
        <v>0</v>
      </c>
      <c r="Q1472" s="156">
        <f>IF('7 Base case Results'!$G1472="..C",0,BaseCase_RADs_All*'7 Base case Results'!$G1472*('9 All Base Data'!$V1472*Basecase_PM10)/10)</f>
        <v>758.19358055627822</v>
      </c>
      <c r="R1472" s="189">
        <f t="shared" si="230"/>
        <v>16.107778143047135</v>
      </c>
      <c r="S1472" s="178">
        <f t="shared" si="231"/>
        <v>1.7791087613120879</v>
      </c>
      <c r="T1472" s="179">
        <f t="shared" si="232"/>
        <v>7.7898737473299281E-3</v>
      </c>
      <c r="U1472" s="178">
        <f t="shared" si="233"/>
        <v>5.4452438587218306E-4</v>
      </c>
      <c r="V1472" s="178">
        <f t="shared" si="234"/>
        <v>4.4577271032858885E-4</v>
      </c>
      <c r="W1472" s="178">
        <f t="shared" si="235"/>
        <v>4.8731941368734007E-5</v>
      </c>
      <c r="X1472" s="179">
        <f t="shared" si="236"/>
        <v>0</v>
      </c>
      <c r="Y1472" s="179">
        <f t="shared" si="237"/>
        <v>4.7008001994489249E-2</v>
      </c>
      <c r="Z1472" s="186">
        <f t="shared" si="238"/>
        <v>16.163566315885156</v>
      </c>
      <c r="AA1472" s="156">
        <f>$J1472*'9 All Base Data'!$Y1472</f>
        <v>2.5481130292859788</v>
      </c>
      <c r="AB1472" s="156">
        <f>$K1472*'9 All Base Data'!$Y1472</f>
        <v>0.28143982211308161</v>
      </c>
      <c r="AC1472" s="178">
        <f>$L1472*'9 All Base Data'!$Y1472</f>
        <v>1.2322915436125581E-3</v>
      </c>
      <c r="AD1472" s="178">
        <f>IF($M1472="","",$M1472*'9 All Base Data'!$Y1472)</f>
        <v>4.8292162772906835E-2</v>
      </c>
      <c r="AE1472" s="178">
        <f>IF($N1472="","",$N1472*'9 All Base Data'!$Y1472)</f>
        <v>5.5356577802393017E-2</v>
      </c>
      <c r="AF1472" s="178">
        <f>IF($O1472="","",$O1472*'9 All Base Data'!$Y1472)</f>
        <v>6.0515896135757028E-3</v>
      </c>
      <c r="AG1472" s="178">
        <f>IF($P1472="","",$P1472*'9 All Base Data'!$Y1472)</f>
        <v>0</v>
      </c>
      <c r="AH1472" s="167">
        <f>$Q1472*'9 All Base Data'!$Y1472</f>
        <v>426.98552277531223</v>
      </c>
      <c r="AI1472" s="178">
        <f>$R1472*'9 All Base Data'!$Y1472</f>
        <v>9.0712823842580832</v>
      </c>
      <c r="AJ1472" s="178">
        <f>$S1472*'9 All Base Data'!$Y1472</f>
        <v>1.0019257667225705</v>
      </c>
      <c r="AK1472" s="178">
        <f>$T1472*'9 All Base Data'!$Y1472</f>
        <v>4.3869578952607071E-3</v>
      </c>
      <c r="AL1472" s="178">
        <f>IF($U1472="","",$U1472*'9 All Base Data'!$Y1472)</f>
        <v>3.0665523360795841E-4</v>
      </c>
      <c r="AM1472" s="178">
        <f>IF($V1472="","",$V1472*'9 All Base Data'!$Y1472)</f>
        <v>2.5104208033385235E-4</v>
      </c>
      <c r="AN1472" s="178">
        <f>IF($W1472="","",$W1472*'9 All Base Data'!$Y1472)</f>
        <v>2.7443958897565813E-5</v>
      </c>
      <c r="AO1472" s="178">
        <f>IF($X1472="","",$X1472*'9 All Base Data'!$Y1472)</f>
        <v>0</v>
      </c>
      <c r="AP1472" s="178">
        <f>$Y1472*'9 All Base Data'!$Y1472</f>
        <v>2.647310241206936E-2</v>
      </c>
      <c r="AQ1472" s="179">
        <f t="shared" si="239"/>
        <v>9.1027001418793549</v>
      </c>
    </row>
    <row r="1473" spans="1:43" x14ac:dyDescent="0.25">
      <c r="A1473" s="124">
        <v>585504</v>
      </c>
      <c r="B1473" s="125" t="s">
        <v>1518</v>
      </c>
      <c r="C1473" s="126" t="s">
        <v>1385</v>
      </c>
      <c r="D1473" s="101" t="s">
        <v>2113</v>
      </c>
      <c r="E1473" s="142"/>
      <c r="F1473" s="191" t="str">
        <f>IF('9 All Base Data'!G1473="Rural Centre","Rural",IF('9 All Base Data'!G1473="Rural (Incl.some Off Shore Islands)","Rural",IF('9 All Base Data'!G1473="Inlet-in TA but not in Urban Area","Rural",IF('9 All Base Data'!G1473="Rural (Incl.some Off Shore Islands)","Rural",IF('9 All Base Data'!G1473="Inlet-not in TA","Rural",IF('9 All Base Data'!G1473="Inland Water not in Urban Area","Rural",IF('9 All Base Data'!G1473="Oceanic-in Region but not in TA","Rural",'9 All Base Data'!G1473)))))))</f>
        <v>Rural</v>
      </c>
      <c r="G1473" s="177">
        <f>IF('9 All Base Data'!I1473="..C","..C",'9 All Base Data'!I1473*Basecase_Pop_2006)</f>
        <v>426</v>
      </c>
      <c r="H1473" s="177">
        <f>IF('9 All Base Data'!J1473="..C","..C",'9 All Base Data'!J1473*Basecase_Pop_2006)</f>
        <v>270</v>
      </c>
      <c r="I1473" s="191">
        <f>IF('9 All Base Data'!L1473="..C","..C",'9 All Base Data'!L1473*Basecase_Pop_2006)</f>
        <v>6</v>
      </c>
      <c r="J1473" s="156">
        <f>IF('9 All Base Data'!$P1473=0,0,('9 All Base Data'!$P1473*Basecase_Pop_2006)/(1+(1/(BaseCase_Mort_AllAdults_30*('9 All Base Data'!$W1473*Basecase_PM10)/10))))</f>
        <v>0.10568389547163737</v>
      </c>
      <c r="K1473" s="156">
        <f>IF('9 All Base Data'!$Q1473=0,0,('9 All Base Data'!$Q1473*Basecase_Pop_2006)/(1+(1/(BaseCase_Mort_Maori_30*('9 All Base Data'!$W1473*Basecase_PM10)/10))))</f>
        <v>4.5828301995284919E-2</v>
      </c>
      <c r="L1473" s="179">
        <f>133/(1+1/(BaseCase_Mort_Child_0_1*'9 All Base Data'!$AB$10/10))*IF('9 All Base Data'!$L1473="..C",0,'9 All Base Data'!L1473/'9 All Base Data'!$L$2022)</f>
        <v>8.7526671318313796E-4</v>
      </c>
      <c r="M1473" s="178">
        <f>IF('9 All Base Data'!$R1473="","",IF('9 All Base Data'!$R1473=0,0,('9 All Base Data'!$R1473*Basecase_Pop_2006)/(1+(1/(BaseCase_CardiacHA_All*('9 All Base Data'!$W1473*Basecase_PM10)/10)))))</f>
        <v>1.9036965232259336E-2</v>
      </c>
      <c r="N1473" s="178">
        <f>IF('9 All Base Data'!$S1473="","",IF('9 All Base Data'!$S1473=0,0,('9 All Base Data'!S1473*Basecase_Pop_2006)/(1+(1/(BaseCase_RespHA_All*('9 All Base Data'!$W1473*Basecase_PM10)/10)))))</f>
        <v>5.0077548604290471E-2</v>
      </c>
      <c r="O1473" s="178">
        <f>IF('9 All Base Data'!$T1473="","",IF('9 All Base Data'!$T1473=0,0,('9 All Base Data'!$T1473*Basecase_Pop_2006)/(1+(1/(BaseCase_RespHA_Child_1_4*('9 All Base Data'!$W1473*Basecase_PM10)/10)))))</f>
        <v>2.0919870596032574E-2</v>
      </c>
      <c r="P1473" s="179">
        <f>IF('9 All Base Data'!$U1473="","",IF('9 All Base Data'!$U1473=0,0,('9 All Base Data'!$U1473*Basecase_Pop_2006)/(1+(1/(BaseCase_RespHA_Child_5_14*('9 All Base Data'!$W1473*Basecase_PM10)/10)))))</f>
        <v>1.5567774511431666E-2</v>
      </c>
      <c r="Q1473" s="156">
        <f>IF('7 Base case Results'!$G1473="..C",0,BaseCase_RADs_All*'7 Base case Results'!$G1473*('9 All Base Data'!$V1473*Basecase_PM10)/10)</f>
        <v>122.22792000000001</v>
      </c>
      <c r="R1473" s="189">
        <f t="shared" si="230"/>
        <v>0.37623466787902898</v>
      </c>
      <c r="S1473" s="178">
        <f t="shared" si="231"/>
        <v>0.16314875510321433</v>
      </c>
      <c r="T1473" s="179">
        <f t="shared" si="232"/>
        <v>3.1159494989319711E-3</v>
      </c>
      <c r="U1473" s="178">
        <f t="shared" si="233"/>
        <v>1.2088472922484678E-4</v>
      </c>
      <c r="V1473" s="178">
        <f t="shared" si="234"/>
        <v>2.2710168292045728E-4</v>
      </c>
      <c r="W1473" s="178">
        <f t="shared" si="235"/>
        <v>9.487161315300773E-5</v>
      </c>
      <c r="X1473" s="179">
        <f t="shared" si="236"/>
        <v>7.0599857409342601E-5</v>
      </c>
      <c r="Y1473" s="179">
        <f t="shared" si="237"/>
        <v>7.5781310400000008E-3</v>
      </c>
      <c r="Z1473" s="186">
        <f t="shared" si="238"/>
        <v>0.38727673483010622</v>
      </c>
      <c r="AA1473" s="156">
        <f>$J1473*'9 All Base Data'!$Y1473</f>
        <v>9.2055047017171078E-3</v>
      </c>
      <c r="AB1473" s="156">
        <f>$K1473*'9 All Base Data'!$Y1473</f>
        <v>3.9918347786728377E-3</v>
      </c>
      <c r="AC1473" s="178">
        <f>$L1473*'9 All Base Data'!$Y1473</f>
        <v>7.623935328563096E-5</v>
      </c>
      <c r="AD1473" s="178">
        <f>IF($M1473="","",$M1473*'9 All Base Data'!$Y1473)</f>
        <v>1.65819846221527E-3</v>
      </c>
      <c r="AE1473" s="178">
        <f>IF($N1473="","",$N1473*'9 All Base Data'!$Y1473)</f>
        <v>4.361961745164661E-3</v>
      </c>
      <c r="AF1473" s="178">
        <f>IF($O1473="","",$O1473*'9 All Base Data'!$Y1473)</f>
        <v>1.8222073123976958E-3</v>
      </c>
      <c r="AG1473" s="178">
        <f>IF($P1473="","",$P1473*'9 All Base Data'!$Y1473)</f>
        <v>1.3560175920910881E-3</v>
      </c>
      <c r="AH1473" s="167">
        <f>$Q1473*'9 All Base Data'!$Y1473</f>
        <v>10.64655771080152</v>
      </c>
      <c r="AI1473" s="178">
        <f>$R1473*'9 All Base Data'!$Y1473</f>
        <v>3.2771596738112897E-2</v>
      </c>
      <c r="AJ1473" s="178">
        <f>$S1473*'9 All Base Data'!$Y1473</f>
        <v>1.4210931812075302E-2</v>
      </c>
      <c r="AK1473" s="178">
        <f>$T1473*'9 All Base Data'!$Y1473</f>
        <v>2.7141209769684623E-4</v>
      </c>
      <c r="AL1473" s="178">
        <f>IF($U1473="","",$U1473*'9 All Base Data'!$Y1473)</f>
        <v>1.0529560235066965E-5</v>
      </c>
      <c r="AM1473" s="178">
        <f>IF($V1473="","",$V1473*'9 All Base Data'!$Y1473)</f>
        <v>1.9781496514321735E-5</v>
      </c>
      <c r="AN1473" s="178">
        <f>IF($W1473="","",$W1473*'9 All Base Data'!$Y1473)</f>
        <v>8.2637101617235509E-6</v>
      </c>
      <c r="AO1473" s="178">
        <f>IF($X1473="","",$X1473*'9 All Base Data'!$Y1473)</f>
        <v>6.1495397801330842E-6</v>
      </c>
      <c r="AP1473" s="178">
        <f>$Y1473*'9 All Base Data'!$Y1473</f>
        <v>6.6008657806969427E-4</v>
      </c>
      <c r="AQ1473" s="179">
        <f t="shared" si="239"/>
        <v>3.3733406470628828E-2</v>
      </c>
    </row>
    <row r="1474" spans="1:43" x14ac:dyDescent="0.25">
      <c r="A1474" s="124">
        <v>585505</v>
      </c>
      <c r="B1474" s="125" t="s">
        <v>1519</v>
      </c>
      <c r="C1474" s="126" t="s">
        <v>1385</v>
      </c>
      <c r="D1474" s="101" t="s">
        <v>2113</v>
      </c>
      <c r="E1474" s="142"/>
      <c r="F1474" s="191" t="str">
        <f>IF('9 All Base Data'!G1474="Rural Centre","Rural",IF('9 All Base Data'!G1474="Rural (Incl.some Off Shore Islands)","Rural",IF('9 All Base Data'!G1474="Inlet-in TA but not in Urban Area","Rural",IF('9 All Base Data'!G1474="Rural (Incl.some Off Shore Islands)","Rural",IF('9 All Base Data'!G1474="Inlet-not in TA","Rural",IF('9 All Base Data'!G1474="Inland Water not in Urban Area","Rural",IF('9 All Base Data'!G1474="Oceanic-in Region but not in TA","Rural",'9 All Base Data'!G1474)))))))</f>
        <v>Rural</v>
      </c>
      <c r="G1474" s="177">
        <f>IF('9 All Base Data'!I1474="..C","..C",'9 All Base Data'!I1474*Basecase_Pop_2006)</f>
        <v>261</v>
      </c>
      <c r="H1474" s="177">
        <f>IF('9 All Base Data'!J1474="..C","..C",'9 All Base Data'!J1474*Basecase_Pop_2006)</f>
        <v>171</v>
      </c>
      <c r="I1474" s="191">
        <f>IF('9 All Base Data'!L1474="..C","..C",'9 All Base Data'!L1474*Basecase_Pop_2006)</f>
        <v>3</v>
      </c>
      <c r="J1474" s="156">
        <f>IF('9 All Base Data'!$P1474=0,0,('9 All Base Data'!$P1474*Basecase_Pop_2006)/(1+(1/(BaseCase_Mort_AllAdults_30*('9 All Base Data'!$W1474*Basecase_PM10)/10))))</f>
        <v>0.17613982578606227</v>
      </c>
      <c r="K1474" s="156">
        <f>IF('9 All Base Data'!$Q1474=0,0,('9 All Base Data'!$Q1474*Basecase_Pop_2006)/(1+(1/(BaseCase_Mort_Maori_30*('9 All Base Data'!$W1474*Basecase_PM10)/10))))</f>
        <v>0</v>
      </c>
      <c r="L1474" s="179">
        <f>133/(1+1/(BaseCase_Mort_Child_0_1*'9 All Base Data'!$AB$10/10))*IF('9 All Base Data'!$L1474="..C",0,'9 All Base Data'!L1474/'9 All Base Data'!$L$2022)</f>
        <v>4.3763335659156898E-4</v>
      </c>
      <c r="M1474" s="178">
        <f>IF('9 All Base Data'!$R1474="","",IF('9 All Base Data'!$R1474=0,0,('9 All Base Data'!$R1474*Basecase_Pop_2006)/(1+(1/(BaseCase_CardiacHA_All*('9 All Base Data'!$W1474*Basecase_PM10)/10)))))</f>
        <v>4.9178826850003285E-2</v>
      </c>
      <c r="N1474" s="178">
        <f>IF('9 All Base Data'!$S1474="","",IF('9 All Base Data'!$S1474=0,0,('9 All Base Data'!S1474*Basecase_Pop_2006)/(1+(1/(BaseCase_RespHA_All*('9 All Base Data'!$W1474*Basecase_PM10)/10)))))</f>
        <v>8.1705474038579196E-2</v>
      </c>
      <c r="O1474" s="178">
        <f>IF('9 All Base Data'!$T1474="","",IF('9 All Base Data'!$T1474=0,0,('9 All Base Data'!$T1474*Basecase_Pop_2006)/(1+(1/(BaseCase_RespHA_Child_1_4*('9 All Base Data'!$W1474*Basecase_PM10)/10)))))</f>
        <v>2.6149838245040719E-2</v>
      </c>
      <c r="P1474" s="179">
        <f>IF('9 All Base Data'!$U1474="","",IF('9 All Base Data'!$U1474=0,0,('9 All Base Data'!$U1474*Basecase_Pop_2006)/(1+(1/(BaseCase_RespHA_Child_5_14*('9 All Base Data'!$W1474*Basecase_PM10)/10)))))</f>
        <v>1.5567774511431666E-2</v>
      </c>
      <c r="Q1474" s="156">
        <f>IF('7 Base case Results'!$G1474="..C",0,BaseCase_RADs_All*'7 Base case Results'!$G1474*('9 All Base Data'!$V1474*Basecase_PM10)/10)</f>
        <v>74.886120000000005</v>
      </c>
      <c r="R1474" s="189">
        <f t="shared" si="230"/>
        <v>0.62705777979838173</v>
      </c>
      <c r="S1474" s="178">
        <f t="shared" si="231"/>
        <v>0</v>
      </c>
      <c r="T1474" s="179">
        <f t="shared" si="232"/>
        <v>1.5579747494659855E-3</v>
      </c>
      <c r="U1474" s="178">
        <f t="shared" si="233"/>
        <v>3.1228555049752087E-4</v>
      </c>
      <c r="V1474" s="178">
        <f t="shared" si="234"/>
        <v>3.7053432476495663E-4</v>
      </c>
      <c r="W1474" s="178">
        <f t="shared" si="235"/>
        <v>1.1858951644125966E-4</v>
      </c>
      <c r="X1474" s="179">
        <f t="shared" si="236"/>
        <v>7.0599857409342601E-5</v>
      </c>
      <c r="Y1474" s="179">
        <f t="shared" si="237"/>
        <v>4.6429394400000004E-3</v>
      </c>
      <c r="Z1474" s="186">
        <f t="shared" si="238"/>
        <v>0.63394151386311026</v>
      </c>
      <c r="AA1474" s="156">
        <f>$J1474*'9 All Base Data'!$Y1474</f>
        <v>1.5342507836195179E-2</v>
      </c>
      <c r="AB1474" s="156">
        <f>$K1474*'9 All Base Data'!$Y1474</f>
        <v>0</v>
      </c>
      <c r="AC1474" s="178">
        <f>$L1474*'9 All Base Data'!$Y1474</f>
        <v>3.811967664281548E-5</v>
      </c>
      <c r="AD1474" s="178">
        <f>IF($M1474="","",$M1474*'9 All Base Data'!$Y1474)</f>
        <v>4.2836793607227809E-3</v>
      </c>
      <c r="AE1474" s="178">
        <f>IF($N1474="","",$N1474*'9 All Base Data'!$Y1474)</f>
        <v>7.116884952637079E-3</v>
      </c>
      <c r="AF1474" s="178">
        <f>IF($O1474="","",$O1474*'9 All Base Data'!$Y1474)</f>
        <v>2.2777591404971199E-3</v>
      </c>
      <c r="AG1474" s="178">
        <f>IF($P1474="","",$P1474*'9 All Base Data'!$Y1474)</f>
        <v>1.3560175920910881E-3</v>
      </c>
      <c r="AH1474" s="167">
        <f>$Q1474*'9 All Base Data'!$Y1474</f>
        <v>6.5228909918291</v>
      </c>
      <c r="AI1474" s="178">
        <f>$R1474*'9 All Base Data'!$Y1474</f>
        <v>5.4619327896854843E-2</v>
      </c>
      <c r="AJ1474" s="178">
        <f>$S1474*'9 All Base Data'!$Y1474</f>
        <v>0</v>
      </c>
      <c r="AK1474" s="178">
        <f>$T1474*'9 All Base Data'!$Y1474</f>
        <v>1.3570604884842311E-4</v>
      </c>
      <c r="AL1474" s="178">
        <f>IF($U1474="","",$U1474*'9 All Base Data'!$Y1474)</f>
        <v>2.720136394058966E-5</v>
      </c>
      <c r="AM1474" s="178">
        <f>IF($V1474="","",$V1474*'9 All Base Data'!$Y1474)</f>
        <v>3.227507326020915E-5</v>
      </c>
      <c r="AN1474" s="178">
        <f>IF($W1474="","",$W1474*'9 All Base Data'!$Y1474)</f>
        <v>1.0329637702154438E-5</v>
      </c>
      <c r="AO1474" s="178">
        <f>IF($X1474="","",$X1474*'9 All Base Data'!$Y1474)</f>
        <v>6.1495397801330842E-6</v>
      </c>
      <c r="AP1474" s="178">
        <f>$Y1474*'9 All Base Data'!$Y1474</f>
        <v>4.044192414934042E-4</v>
      </c>
      <c r="AQ1474" s="179">
        <f t="shared" si="239"/>
        <v>5.5218929624397471E-2</v>
      </c>
    </row>
    <row r="1475" spans="1:43" x14ac:dyDescent="0.25">
      <c r="A1475" s="124">
        <v>585506</v>
      </c>
      <c r="B1475" s="125" t="s">
        <v>1520</v>
      </c>
      <c r="C1475" s="126" t="s">
        <v>1385</v>
      </c>
      <c r="D1475" s="101" t="s">
        <v>2113</v>
      </c>
      <c r="E1475" s="142"/>
      <c r="F1475" s="191" t="str">
        <f>IF('9 All Base Data'!G1475="Rural Centre","Rural",IF('9 All Base Data'!G1475="Rural (Incl.some Off Shore Islands)","Rural",IF('9 All Base Data'!G1475="Inlet-in TA but not in Urban Area","Rural",IF('9 All Base Data'!G1475="Rural (Incl.some Off Shore Islands)","Rural",IF('9 All Base Data'!G1475="Inlet-not in TA","Rural",IF('9 All Base Data'!G1475="Inland Water not in Urban Area","Rural",IF('9 All Base Data'!G1475="Oceanic-in Region but not in TA","Rural",'9 All Base Data'!G1475)))))))</f>
        <v>Rural</v>
      </c>
      <c r="G1475" s="177">
        <f>IF('9 All Base Data'!I1475="..C","..C",'9 All Base Data'!I1475*Basecase_Pop_2006)</f>
        <v>1644</v>
      </c>
      <c r="H1475" s="177">
        <f>IF('9 All Base Data'!J1475="..C","..C",'9 All Base Data'!J1475*Basecase_Pop_2006)</f>
        <v>948</v>
      </c>
      <c r="I1475" s="191">
        <f>IF('9 All Base Data'!L1475="..C","..C",'9 All Base Data'!L1475*Basecase_Pop_2006)</f>
        <v>33</v>
      </c>
      <c r="J1475" s="156">
        <f>IF('9 All Base Data'!$P1475=0,0,('9 All Base Data'!$P1475*Basecase_Pop_2006)/(1+(1/(BaseCase_Mort_AllAdults_30*('9 All Base Data'!$W1475*Basecase_PM10)/10))))</f>
        <v>0.1232978780502436</v>
      </c>
      <c r="K1475" s="156">
        <f>IF('9 All Base Data'!$Q1475=0,0,('9 All Base Data'!$Q1475*Basecase_Pop_2006)/(1+(1/(BaseCase_Mort_Maori_30*('9 All Base Data'!$W1475*Basecase_PM10)/10))))</f>
        <v>4.5828301995284919E-2</v>
      </c>
      <c r="L1475" s="179">
        <f>133/(1+1/(BaseCase_Mort_Child_0_1*'9 All Base Data'!$AB$10/10))*IF('9 All Base Data'!$L1475="..C",0,'9 All Base Data'!L1475/'9 All Base Data'!$L$2022)</f>
        <v>4.8139669225072592E-3</v>
      </c>
      <c r="M1475" s="178">
        <f>IF('9 All Base Data'!$R1475="","",IF('9 All Base Data'!$R1475=0,0,('9 All Base Data'!$R1475*Basecase_Pop_2006)/(1+(1/(BaseCase_CardiacHA_All*('9 All Base Data'!$W1475*Basecase_PM10)/10)))))</f>
        <v>0</v>
      </c>
      <c r="N1475" s="178">
        <f>IF('9 All Base Data'!$S1475="","",IF('9 All Base Data'!$S1475=0,0,('9 All Base Data'!S1475*Basecase_Pop_2006)/(1+(1/(BaseCase_RespHA_All*('9 All Base Data'!$W1475*Basecase_PM10)/10)))))</f>
        <v>0</v>
      </c>
      <c r="O1475" s="178">
        <f>IF('9 All Base Data'!$T1475="","",IF('9 All Base Data'!$T1475=0,0,('9 All Base Data'!$T1475*Basecase_Pop_2006)/(1+(1/(BaseCase_RespHA_Child_1_4*('9 All Base Data'!$W1475*Basecase_PM10)/10)))))</f>
        <v>0</v>
      </c>
      <c r="P1475" s="179">
        <f>IF('9 All Base Data'!$U1475="","",IF('9 All Base Data'!$U1475=0,0,('9 All Base Data'!$U1475*Basecase_Pop_2006)/(1+(1/(BaseCase_RespHA_Child_5_14*('9 All Base Data'!$W1475*Basecase_PM10)/10)))))</f>
        <v>0</v>
      </c>
      <c r="Q1475" s="156">
        <f>IF('7 Base case Results'!$G1475="..C",0,BaseCase_RADs_All*'7 Base case Results'!$G1475*('9 All Base Data'!$V1475*Basecase_PM10)/10)</f>
        <v>471.69648000000007</v>
      </c>
      <c r="R1475" s="189">
        <f t="shared" si="230"/>
        <v>0.43894044585886721</v>
      </c>
      <c r="S1475" s="178">
        <f t="shared" si="231"/>
        <v>0.16314875510321433</v>
      </c>
      <c r="T1475" s="179">
        <f t="shared" si="232"/>
        <v>1.7137722244125842E-2</v>
      </c>
      <c r="U1475" s="178">
        <f t="shared" si="233"/>
        <v>0</v>
      </c>
      <c r="V1475" s="178">
        <f t="shared" si="234"/>
        <v>0</v>
      </c>
      <c r="W1475" s="178">
        <f t="shared" si="235"/>
        <v>0</v>
      </c>
      <c r="X1475" s="179">
        <f t="shared" si="236"/>
        <v>0</v>
      </c>
      <c r="Y1475" s="179">
        <f t="shared" si="237"/>
        <v>2.9245181760000002E-2</v>
      </c>
      <c r="Z1475" s="186">
        <f t="shared" si="238"/>
        <v>0.48532334986299308</v>
      </c>
      <c r="AA1475" s="156">
        <f>$J1475*'9 All Base Data'!$Y1475</f>
        <v>1.0739755485336627E-2</v>
      </c>
      <c r="AB1475" s="156">
        <f>$K1475*'9 All Base Data'!$Y1475</f>
        <v>3.9918347786728377E-3</v>
      </c>
      <c r="AC1475" s="178">
        <f>$L1475*'9 All Base Data'!$Y1475</f>
        <v>4.1931644307097036E-4</v>
      </c>
      <c r="AD1475" s="178">
        <f>IF($M1475="","",$M1475*'9 All Base Data'!$Y1475)</f>
        <v>0</v>
      </c>
      <c r="AE1475" s="178">
        <f>IF($N1475="","",$N1475*'9 All Base Data'!$Y1475)</f>
        <v>0</v>
      </c>
      <c r="AF1475" s="178">
        <f>IF($O1475="","",$O1475*'9 All Base Data'!$Y1475)</f>
        <v>0</v>
      </c>
      <c r="AG1475" s="178">
        <f>IF($P1475="","",$P1475*'9 All Base Data'!$Y1475)</f>
        <v>0</v>
      </c>
      <c r="AH1475" s="167">
        <f>$Q1475*'9 All Base Data'!$Y1475</f>
        <v>41.086715672670657</v>
      </c>
      <c r="AI1475" s="178">
        <f>$R1475*'9 All Base Data'!$Y1475</f>
        <v>3.8233529527798391E-2</v>
      </c>
      <c r="AJ1475" s="178">
        <f>$S1475*'9 All Base Data'!$Y1475</f>
        <v>1.4210931812075302E-2</v>
      </c>
      <c r="AK1475" s="178">
        <f>$T1475*'9 All Base Data'!$Y1475</f>
        <v>1.4927665373326543E-3</v>
      </c>
      <c r="AL1475" s="178">
        <f>IF($U1475="","",$U1475*'9 All Base Data'!$Y1475)</f>
        <v>0</v>
      </c>
      <c r="AM1475" s="178">
        <f>IF($V1475="","",$V1475*'9 All Base Data'!$Y1475)</f>
        <v>0</v>
      </c>
      <c r="AN1475" s="178">
        <f>IF($W1475="","",$W1475*'9 All Base Data'!$Y1475)</f>
        <v>0</v>
      </c>
      <c r="AO1475" s="178">
        <f>IF($X1475="","",$X1475*'9 All Base Data'!$Y1475)</f>
        <v>0</v>
      </c>
      <c r="AP1475" s="178">
        <f>$Y1475*'9 All Base Data'!$Y1475</f>
        <v>2.5473763717055804E-3</v>
      </c>
      <c r="AQ1475" s="179">
        <f t="shared" si="239"/>
        <v>4.2273672436836628E-2</v>
      </c>
    </row>
    <row r="1476" spans="1:43" x14ac:dyDescent="0.25">
      <c r="A1476" s="124">
        <v>585601</v>
      </c>
      <c r="B1476" s="125" t="s">
        <v>1521</v>
      </c>
      <c r="C1476" s="126" t="s">
        <v>1385</v>
      </c>
      <c r="D1476" s="101" t="s">
        <v>2113</v>
      </c>
      <c r="E1476" s="142"/>
      <c r="F1476" s="191" t="str">
        <f>IF('9 All Base Data'!G1476="Rural Centre","Rural",IF('9 All Base Data'!G1476="Rural (Incl.some Off Shore Islands)","Rural",IF('9 All Base Data'!G1476="Inlet-in TA but not in Urban Area","Rural",IF('9 All Base Data'!G1476="Rural (Incl.some Off Shore Islands)","Rural",IF('9 All Base Data'!G1476="Inlet-not in TA","Rural",IF('9 All Base Data'!G1476="Inland Water not in Urban Area","Rural",IF('9 All Base Data'!G1476="Oceanic-in Region but not in TA","Rural",'9 All Base Data'!G1476)))))))</f>
        <v>Rural</v>
      </c>
      <c r="G1476" s="177">
        <f>IF('9 All Base Data'!I1476="..C","..C",'9 All Base Data'!I1476*Basecase_Pop_2006)</f>
        <v>936</v>
      </c>
      <c r="H1476" s="177">
        <f>IF('9 All Base Data'!J1476="..C","..C",'9 All Base Data'!J1476*Basecase_Pop_2006)</f>
        <v>645</v>
      </c>
      <c r="I1476" s="191">
        <f>IF('9 All Base Data'!L1476="..C","..C",'9 All Base Data'!L1476*Basecase_Pop_2006)</f>
        <v>15</v>
      </c>
      <c r="J1476" s="156">
        <f>IF('9 All Base Data'!$P1476=0,0,('9 All Base Data'!$P1476*Basecase_Pop_2006)/(1+(1/(BaseCase_Mort_AllAdults_30*('9 All Base Data'!$W1476*Basecase_PM10)/10))))</f>
        <v>0.1232978780502436</v>
      </c>
      <c r="K1476" s="156">
        <f>IF('9 All Base Data'!$Q1476=0,0,('9 All Base Data'!$Q1476*Basecase_Pop_2006)/(1+(1/(BaseCase_Mort_Maori_30*('9 All Base Data'!$W1476*Basecase_PM10)/10))))</f>
        <v>0</v>
      </c>
      <c r="L1476" s="179">
        <f>133/(1+1/(BaseCase_Mort_Child_0_1*'9 All Base Data'!$AB$10/10))*IF('9 All Base Data'!$L1476="..C",0,'9 All Base Data'!L1476/'9 All Base Data'!$L$2022)</f>
        <v>2.1881667829578449E-3</v>
      </c>
      <c r="M1476" s="178">
        <f>IF('9 All Base Data'!$R1476="","",IF('9 All Base Data'!$R1476=0,0,('9 All Base Data'!$R1476*Basecase_Pop_2006)/(1+(1/(BaseCase_CardiacHA_All*('9 All Base Data'!$W1476*Basecase_PM10)/10)))))</f>
        <v>3.1728275387098895E-2</v>
      </c>
      <c r="N1476" s="178">
        <f>IF('9 All Base Data'!$S1476="","",IF('9 All Base Data'!$S1476=0,0,('9 All Base Data'!S1476*Basecase_Pop_2006)/(1+(1/(BaseCase_RespHA_All*('9 All Base Data'!$W1476*Basecase_PM10)/10)))))</f>
        <v>3.6899246340003508E-2</v>
      </c>
      <c r="O1476" s="178">
        <f>IF('9 All Base Data'!$T1476="","",IF('9 All Base Data'!$T1476=0,0,('9 All Base Data'!$T1476*Basecase_Pop_2006)/(1+(1/(BaseCase_RespHA_Child_1_4*('9 All Base Data'!$W1476*Basecase_PM10)/10)))))</f>
        <v>2.0919870596032574E-2</v>
      </c>
      <c r="P1476" s="179">
        <f>IF('9 All Base Data'!$U1476="","",IF('9 All Base Data'!$U1476=0,0,('9 All Base Data'!$U1476*Basecase_Pop_2006)/(1+(1/(BaseCase_RespHA_Child_5_14*('9 All Base Data'!$W1476*Basecase_PM10)/10)))))</f>
        <v>7.7838872557158328E-3</v>
      </c>
      <c r="Q1476" s="156">
        <f>IF('7 Base case Results'!$G1476="..C",0,BaseCase_RADs_All*'7 Base case Results'!$G1476*('9 All Base Data'!$V1476*Basecase_PM10)/10)</f>
        <v>268.55712</v>
      </c>
      <c r="R1476" s="189">
        <f t="shared" si="230"/>
        <v>0.43894044585886721</v>
      </c>
      <c r="S1476" s="178">
        <f t="shared" si="231"/>
        <v>0</v>
      </c>
      <c r="T1476" s="179">
        <f t="shared" si="232"/>
        <v>7.7898737473299281E-3</v>
      </c>
      <c r="U1476" s="178">
        <f t="shared" si="233"/>
        <v>2.0147454870807799E-4</v>
      </c>
      <c r="V1476" s="178">
        <f t="shared" si="234"/>
        <v>1.6733808215191589E-4</v>
      </c>
      <c r="W1476" s="178">
        <f t="shared" si="235"/>
        <v>9.487161315300773E-5</v>
      </c>
      <c r="X1476" s="179">
        <f t="shared" si="236"/>
        <v>3.52999287046713E-5</v>
      </c>
      <c r="Y1476" s="179">
        <f t="shared" si="237"/>
        <v>1.665054144E-2</v>
      </c>
      <c r="Z1476" s="186">
        <f t="shared" si="238"/>
        <v>0.46374967367705711</v>
      </c>
      <c r="AA1476" s="156">
        <f>$J1476*'9 All Base Data'!$Y1476</f>
        <v>1.0739755485336627E-2</v>
      </c>
      <c r="AB1476" s="156">
        <f>$K1476*'9 All Base Data'!$Y1476</f>
        <v>0</v>
      </c>
      <c r="AC1476" s="178">
        <f>$L1476*'9 All Base Data'!$Y1476</f>
        <v>1.9059838321407741E-4</v>
      </c>
      <c r="AD1476" s="178">
        <f>IF($M1476="","",$M1476*'9 All Base Data'!$Y1476)</f>
        <v>2.7636641036921168E-3</v>
      </c>
      <c r="AE1476" s="178">
        <f>IF($N1476="","",$N1476*'9 All Base Data'!$Y1476)</f>
        <v>3.2140770753844874E-3</v>
      </c>
      <c r="AF1476" s="178">
        <f>IF($O1476="","",$O1476*'9 All Base Data'!$Y1476)</f>
        <v>1.8222073123976958E-3</v>
      </c>
      <c r="AG1476" s="178">
        <f>IF($P1476="","",$P1476*'9 All Base Data'!$Y1476)</f>
        <v>6.7800879604554406E-4</v>
      </c>
      <c r="AH1476" s="167">
        <f>$Q1476*'9 All Base Data'!$Y1476</f>
        <v>23.392436660352633</v>
      </c>
      <c r="AI1476" s="178">
        <f>$R1476*'9 All Base Data'!$Y1476</f>
        <v>3.8233529527798391E-2</v>
      </c>
      <c r="AJ1476" s="178">
        <f>$S1476*'9 All Base Data'!$Y1476</f>
        <v>0</v>
      </c>
      <c r="AK1476" s="178">
        <f>$T1476*'9 All Base Data'!$Y1476</f>
        <v>6.7853024424211557E-4</v>
      </c>
      <c r="AL1476" s="178">
        <f>IF($U1476="","",$U1476*'9 All Base Data'!$Y1476)</f>
        <v>1.7549267058444943E-5</v>
      </c>
      <c r="AM1476" s="178">
        <f>IF($V1476="","",$V1476*'9 All Base Data'!$Y1476)</f>
        <v>1.4575839536868647E-5</v>
      </c>
      <c r="AN1476" s="178">
        <f>IF($W1476="","",$W1476*'9 All Base Data'!$Y1476)</f>
        <v>8.2637101617235509E-6</v>
      </c>
      <c r="AO1476" s="178">
        <f>IF($X1476="","",$X1476*'9 All Base Data'!$Y1476)</f>
        <v>3.0747698900665421E-6</v>
      </c>
      <c r="AP1476" s="178">
        <f>$Y1476*'9 All Base Data'!$Y1476</f>
        <v>1.4503310729418633E-3</v>
      </c>
      <c r="AQ1476" s="179">
        <f t="shared" si="239"/>
        <v>4.0394515951577677E-2</v>
      </c>
    </row>
    <row r="1477" spans="1:43" x14ac:dyDescent="0.25">
      <c r="A1477" s="124">
        <v>585602</v>
      </c>
      <c r="B1477" s="125" t="s">
        <v>1522</v>
      </c>
      <c r="C1477" s="126" t="s">
        <v>1385</v>
      </c>
      <c r="D1477" s="101" t="s">
        <v>2113</v>
      </c>
      <c r="E1477" s="142"/>
      <c r="F1477" s="191" t="str">
        <f>IF('9 All Base Data'!G1477="Rural Centre","Rural",IF('9 All Base Data'!G1477="Rural (Incl.some Off Shore Islands)","Rural",IF('9 All Base Data'!G1477="Inlet-in TA but not in Urban Area","Rural",IF('9 All Base Data'!G1477="Rural (Incl.some Off Shore Islands)","Rural",IF('9 All Base Data'!G1477="Inlet-not in TA","Rural",IF('9 All Base Data'!G1477="Inland Water not in Urban Area","Rural",IF('9 All Base Data'!G1477="Oceanic-in Region but not in TA","Rural",'9 All Base Data'!G1477)))))))</f>
        <v>Rural</v>
      </c>
      <c r="G1477" s="177">
        <f>IF('9 All Base Data'!I1477="..C","..C",'9 All Base Data'!I1477*Basecase_Pop_2006)</f>
        <v>369</v>
      </c>
      <c r="H1477" s="177">
        <f>IF('9 All Base Data'!J1477="..C","..C",'9 All Base Data'!J1477*Basecase_Pop_2006)</f>
        <v>267</v>
      </c>
      <c r="I1477" s="191">
        <f>IF('9 All Base Data'!L1477="..C","..C",'9 All Base Data'!L1477*Basecase_Pop_2006)</f>
        <v>3</v>
      </c>
      <c r="J1477" s="156">
        <f>IF('9 All Base Data'!$P1477=0,0,('9 All Base Data'!$P1477*Basecase_Pop_2006)/(1+(1/(BaseCase_Mort_AllAdults_30*('9 All Base Data'!$W1477*Basecase_PM10)/10))))</f>
        <v>0.33466566899351829</v>
      </c>
      <c r="K1477" s="156">
        <f>IF('9 All Base Data'!$Q1477=0,0,('9 All Base Data'!$Q1477*Basecase_Pop_2006)/(1+(1/(BaseCase_Mort_Maori_30*('9 All Base Data'!$W1477*Basecase_PM10)/10))))</f>
        <v>0</v>
      </c>
      <c r="L1477" s="179">
        <f>133/(1+1/(BaseCase_Mort_Child_0_1*'9 All Base Data'!$AB$10/10))*IF('9 All Base Data'!$L1477="..C",0,'9 All Base Data'!L1477/'9 All Base Data'!$L$2022)</f>
        <v>4.3763335659156898E-4</v>
      </c>
      <c r="M1477" s="178">
        <f>IF('9 All Base Data'!$R1477="","",IF('9 All Base Data'!$R1477=0,0,('9 All Base Data'!$R1477*Basecase_Pop_2006)/(1+(1/(BaseCase_CardiacHA_All*('9 All Base Data'!$W1477*Basecase_PM10)/10)))))</f>
        <v>1.9036965232259336E-2</v>
      </c>
      <c r="N1477" s="178">
        <f>IF('9 All Base Data'!$S1477="","",IF('9 All Base Data'!$S1477=0,0,('9 All Base Data'!S1477*Basecase_Pop_2006)/(1+(1/(BaseCase_RespHA_All*('9 All Base Data'!$W1477*Basecase_PM10)/10)))))</f>
        <v>5.5348869510005255E-2</v>
      </c>
      <c r="O1477" s="178">
        <f>IF('9 All Base Data'!$T1477="","",IF('9 All Base Data'!$T1477=0,0,('9 All Base Data'!$T1477*Basecase_Pop_2006)/(1+(1/(BaseCase_RespHA_Child_1_4*('9 All Base Data'!$W1477*Basecase_PM10)/10)))))</f>
        <v>5.2299676490081435E-3</v>
      </c>
      <c r="P1477" s="179">
        <f>IF('9 All Base Data'!$U1477="","",IF('9 All Base Data'!$U1477=0,0,('9 All Base Data'!$U1477*Basecase_Pop_2006)/(1+(1/(BaseCase_RespHA_Child_5_14*('9 All Base Data'!$W1477*Basecase_PM10)/10)))))</f>
        <v>0</v>
      </c>
      <c r="Q1477" s="156">
        <f>IF('7 Base case Results'!$G1477="..C",0,BaseCase_RADs_All*'7 Base case Results'!$G1477*('9 All Base Data'!$V1477*Basecase_PM10)/10)</f>
        <v>105.87348000000001</v>
      </c>
      <c r="R1477" s="189">
        <f t="shared" si="230"/>
        <v>1.1914097816169251</v>
      </c>
      <c r="S1477" s="178">
        <f t="shared" si="231"/>
        <v>0</v>
      </c>
      <c r="T1477" s="179">
        <f t="shared" si="232"/>
        <v>1.5579747494659855E-3</v>
      </c>
      <c r="U1477" s="178">
        <f t="shared" si="233"/>
        <v>1.2088472922484678E-4</v>
      </c>
      <c r="V1477" s="178">
        <f t="shared" si="234"/>
        <v>2.5100712322787385E-4</v>
      </c>
      <c r="W1477" s="178">
        <f t="shared" si="235"/>
        <v>2.3717903288251933E-5</v>
      </c>
      <c r="X1477" s="179">
        <f t="shared" si="236"/>
        <v>0</v>
      </c>
      <c r="Y1477" s="179">
        <f t="shared" si="237"/>
        <v>6.5641557600000008E-3</v>
      </c>
      <c r="Z1477" s="186">
        <f t="shared" si="238"/>
        <v>1.1999038039788439</v>
      </c>
      <c r="AA1477" s="156">
        <f>$J1477*'9 All Base Data'!$Y1477</f>
        <v>2.9150764888770837E-2</v>
      </c>
      <c r="AB1477" s="156">
        <f>$K1477*'9 All Base Data'!$Y1477</f>
        <v>0</v>
      </c>
      <c r="AC1477" s="178">
        <f>$L1477*'9 All Base Data'!$Y1477</f>
        <v>3.811967664281548E-5</v>
      </c>
      <c r="AD1477" s="178">
        <f>IF($M1477="","",$M1477*'9 All Base Data'!$Y1477)</f>
        <v>1.65819846221527E-3</v>
      </c>
      <c r="AE1477" s="178">
        <f>IF($N1477="","",$N1477*'9 All Base Data'!$Y1477)</f>
        <v>4.82111561307673E-3</v>
      </c>
      <c r="AF1477" s="178">
        <f>IF($O1477="","",$O1477*'9 All Base Data'!$Y1477)</f>
        <v>4.5555182809942394E-4</v>
      </c>
      <c r="AG1477" s="178">
        <f>IF($P1477="","",$P1477*'9 All Base Data'!$Y1477)</f>
        <v>0</v>
      </c>
      <c r="AH1477" s="167">
        <f>$Q1477*'9 All Base Data'!$Y1477</f>
        <v>9.2220182987928663</v>
      </c>
      <c r="AI1477" s="178">
        <f>$R1477*'9 All Base Data'!$Y1477</f>
        <v>0.10377672300402419</v>
      </c>
      <c r="AJ1477" s="178">
        <f>$S1477*'9 All Base Data'!$Y1477</f>
        <v>0</v>
      </c>
      <c r="AK1477" s="178">
        <f>$T1477*'9 All Base Data'!$Y1477</f>
        <v>1.3570604884842311E-4</v>
      </c>
      <c r="AL1477" s="178">
        <f>IF($U1477="","",$U1477*'9 All Base Data'!$Y1477)</f>
        <v>1.0529560235066965E-5</v>
      </c>
      <c r="AM1477" s="178">
        <f>IF($V1477="","",$V1477*'9 All Base Data'!$Y1477)</f>
        <v>2.1863759305302973E-5</v>
      </c>
      <c r="AN1477" s="178">
        <f>IF($W1477="","",$W1477*'9 All Base Data'!$Y1477)</f>
        <v>2.0659275404308877E-6</v>
      </c>
      <c r="AO1477" s="178">
        <f>IF($X1477="","",$X1477*'9 All Base Data'!$Y1477)</f>
        <v>0</v>
      </c>
      <c r="AP1477" s="178">
        <f>$Y1477*'9 All Base Data'!$Y1477</f>
        <v>5.7176513452515763E-4</v>
      </c>
      <c r="AQ1477" s="179">
        <f t="shared" si="239"/>
        <v>0.10451658750693812</v>
      </c>
    </row>
    <row r="1478" spans="1:43" x14ac:dyDescent="0.25">
      <c r="A1478" s="124">
        <v>585700</v>
      </c>
      <c r="B1478" s="125" t="s">
        <v>1523</v>
      </c>
      <c r="C1478" s="126" t="s">
        <v>1385</v>
      </c>
      <c r="D1478" s="101" t="s">
        <v>2113</v>
      </c>
      <c r="E1478" s="142"/>
      <c r="F1478" s="191" t="str">
        <f>IF('9 All Base Data'!G1478="Rural Centre","Rural",IF('9 All Base Data'!G1478="Rural (Incl.some Off Shore Islands)","Rural",IF('9 All Base Data'!G1478="Inlet-in TA but not in Urban Area","Rural",IF('9 All Base Data'!G1478="Rural (Incl.some Off Shore Islands)","Rural",IF('9 All Base Data'!G1478="Inlet-not in TA","Rural",IF('9 All Base Data'!G1478="Inland Water not in Urban Area","Rural",IF('9 All Base Data'!G1478="Oceanic-in Region but not in TA","Rural",'9 All Base Data'!G1478)))))))</f>
        <v>Rural</v>
      </c>
      <c r="G1478" s="177">
        <f>IF('9 All Base Data'!I1478="..C","..C",'9 All Base Data'!I1478*Basecase_Pop_2006)</f>
        <v>2640</v>
      </c>
      <c r="H1478" s="177">
        <f>IF('9 All Base Data'!J1478="..C","..C",'9 All Base Data'!J1478*Basecase_Pop_2006)</f>
        <v>1752</v>
      </c>
      <c r="I1478" s="191">
        <f>IF('9 All Base Data'!L1478="..C","..C",'9 All Base Data'!L1478*Basecase_Pop_2006)</f>
        <v>18</v>
      </c>
      <c r="J1478" s="156">
        <f>IF('9 All Base Data'!$P1478=0,0,('9 All Base Data'!$P1478*Basecase_Pop_2006)/(1+(1/(BaseCase_Mort_AllAdults_30*('9 All Base Data'!$W1478*Basecase_PM10)/10))))</f>
        <v>0.26420973867909342</v>
      </c>
      <c r="K1478" s="156">
        <f>IF('9 All Base Data'!$Q1478=0,0,('9 All Base Data'!$Q1478*Basecase_Pop_2006)/(1+(1/(BaseCase_Mort_Maori_30*('9 All Base Data'!$W1478*Basecase_PM10)/10))))</f>
        <v>4.5828301995284919E-2</v>
      </c>
      <c r="L1478" s="179">
        <f>133/(1+1/(BaseCase_Mort_Child_0_1*'9 All Base Data'!$AB$10/10))*IF('9 All Base Data'!$L1478="..C",0,'9 All Base Data'!L1478/'9 All Base Data'!$L$2022)</f>
        <v>2.6258001395494139E-3</v>
      </c>
      <c r="M1478" s="178">
        <f>IF('9 All Base Data'!$R1478="","",IF('9 All Base Data'!$R1478=0,0,('9 All Base Data'!$R1478*Basecase_Pop_2006)/(1+(1/(BaseCase_CardiacHA_All*('9 All Base Data'!$W1478*Basecase_PM10)/10)))))</f>
        <v>0.1380179979338802</v>
      </c>
      <c r="N1478" s="178">
        <f>IF('9 All Base Data'!$S1478="","",IF('9 All Base Data'!$S1478=0,0,('9 All Base Data'!S1478*Basecase_Pop_2006)/(1+(1/(BaseCase_RespHA_All*('9 All Base Data'!$W1478*Basecase_PM10)/10)))))</f>
        <v>0.25302340347430974</v>
      </c>
      <c r="O1478" s="178">
        <f>IF('9 All Base Data'!$T1478="","",IF('9 All Base Data'!$T1478=0,0,('9 All Base Data'!$T1478*Basecase_Pop_2006)/(1+(1/(BaseCase_RespHA_Child_1_4*('9 All Base Data'!$W1478*Basecase_PM10)/10)))))</f>
        <v>8.3679482384130296E-2</v>
      </c>
      <c r="P1478" s="179">
        <f>IF('9 All Base Data'!$U1478="","",IF('9 All Base Data'!$U1478=0,0,('9 All Base Data'!$U1478*Basecase_Pop_2006)/(1+(1/(BaseCase_RespHA_Child_5_14*('9 All Base Data'!$W1478*Basecase_PM10)/10)))))</f>
        <v>3.8919436278579168E-2</v>
      </c>
      <c r="Q1478" s="156">
        <f>IF('7 Base case Results'!$G1478="..C",0,BaseCase_RADs_All*'7 Base case Results'!$G1478*('9 All Base Data'!$V1478*Basecase_PM10)/10)</f>
        <v>757.46879999999999</v>
      </c>
      <c r="R1478" s="189">
        <f t="shared" si="230"/>
        <v>0.94058666969757254</v>
      </c>
      <c r="S1478" s="178">
        <f t="shared" si="231"/>
        <v>0.16314875510321433</v>
      </c>
      <c r="T1478" s="179">
        <f t="shared" si="232"/>
        <v>9.3478484967959141E-3</v>
      </c>
      <c r="U1478" s="178">
        <f t="shared" si="233"/>
        <v>8.7641428688013927E-4</v>
      </c>
      <c r="V1478" s="178">
        <f t="shared" si="234"/>
        <v>1.1474611347559946E-3</v>
      </c>
      <c r="W1478" s="178">
        <f t="shared" si="235"/>
        <v>3.7948645261203092E-4</v>
      </c>
      <c r="X1478" s="179">
        <f t="shared" si="236"/>
        <v>1.7649964352335653E-4</v>
      </c>
      <c r="Y1478" s="179">
        <f t="shared" si="237"/>
        <v>4.6963065599999999E-2</v>
      </c>
      <c r="Z1478" s="186">
        <f t="shared" si="238"/>
        <v>0.9989214592160045</v>
      </c>
      <c r="AA1478" s="156">
        <f>$J1478*'9 All Base Data'!$Y1478</f>
        <v>2.3013761754292771E-2</v>
      </c>
      <c r="AB1478" s="156">
        <f>$K1478*'9 All Base Data'!$Y1478</f>
        <v>3.9918347786728377E-3</v>
      </c>
      <c r="AC1478" s="178">
        <f>$L1478*'9 All Base Data'!$Y1478</f>
        <v>2.2871805985689289E-4</v>
      </c>
      <c r="AD1478" s="178">
        <f>IF($M1478="","",$M1478*'9 All Base Data'!$Y1478)</f>
        <v>1.2021938851060709E-2</v>
      </c>
      <c r="AE1478" s="178">
        <f>IF($N1478="","",$N1478*'9 All Base Data'!$Y1478)</f>
        <v>2.2039385659779337E-2</v>
      </c>
      <c r="AF1478" s="178">
        <f>IF($O1478="","",$O1478*'9 All Base Data'!$Y1478)</f>
        <v>7.2888292495907831E-3</v>
      </c>
      <c r="AG1478" s="178">
        <f>IF($P1478="","",$P1478*'9 All Base Data'!$Y1478)</f>
        <v>3.3900439802277203E-3</v>
      </c>
      <c r="AH1478" s="167">
        <f>$Q1478*'9 All Base Data'!$Y1478</f>
        <v>65.978667503558711</v>
      </c>
      <c r="AI1478" s="178">
        <f>$R1478*'9 All Base Data'!$Y1478</f>
        <v>8.1928991845282254E-2</v>
      </c>
      <c r="AJ1478" s="178">
        <f>$S1478*'9 All Base Data'!$Y1478</f>
        <v>1.4210931812075302E-2</v>
      </c>
      <c r="AK1478" s="178">
        <f>$T1478*'9 All Base Data'!$Y1478</f>
        <v>8.1423629309053879E-4</v>
      </c>
      <c r="AL1478" s="178">
        <f>IF($U1478="","",$U1478*'9 All Base Data'!$Y1478)</f>
        <v>7.6339311704235504E-5</v>
      </c>
      <c r="AM1478" s="178">
        <f>IF($V1478="","",$V1478*'9 All Base Data'!$Y1478)</f>
        <v>9.9948613967099288E-5</v>
      </c>
      <c r="AN1478" s="178">
        <f>IF($W1478="","",$W1478*'9 All Base Data'!$Y1478)</f>
        <v>3.3054840646894204E-5</v>
      </c>
      <c r="AO1478" s="178">
        <f>IF($X1478="","",$X1478*'9 All Base Data'!$Y1478)</f>
        <v>1.5373849450332713E-5</v>
      </c>
      <c r="AP1478" s="178">
        <f>$Y1478*'9 All Base Data'!$Y1478</f>
        <v>4.0906773852206401E-3</v>
      </c>
      <c r="AQ1478" s="179">
        <f t="shared" si="239"/>
        <v>8.7010193449264764E-2</v>
      </c>
    </row>
    <row r="1479" spans="1:43" x14ac:dyDescent="0.25">
      <c r="A1479" s="124">
        <v>585802</v>
      </c>
      <c r="B1479" s="125" t="s">
        <v>1524</v>
      </c>
      <c r="C1479" s="126" t="s">
        <v>1385</v>
      </c>
      <c r="D1479" s="101" t="s">
        <v>2113</v>
      </c>
      <c r="E1479" s="142"/>
      <c r="F1479" s="191" t="str">
        <f>IF('9 All Base Data'!G1479="Rural Centre","Rural",IF('9 All Base Data'!G1479="Rural (Incl.some Off Shore Islands)","Rural",IF('9 All Base Data'!G1479="Inlet-in TA but not in Urban Area","Rural",IF('9 All Base Data'!G1479="Rural (Incl.some Off Shore Islands)","Rural",IF('9 All Base Data'!G1479="Inlet-not in TA","Rural",IF('9 All Base Data'!G1479="Inland Water not in Urban Area","Rural",IF('9 All Base Data'!G1479="Oceanic-in Region but not in TA","Rural",'9 All Base Data'!G1479)))))))</f>
        <v>Rural</v>
      </c>
      <c r="G1479" s="177">
        <f>IF('9 All Base Data'!I1479="..C","..C",'9 All Base Data'!I1479*Basecase_Pop_2006)</f>
        <v>1575</v>
      </c>
      <c r="H1479" s="177">
        <f>IF('9 All Base Data'!J1479="..C","..C",'9 All Base Data'!J1479*Basecase_Pop_2006)</f>
        <v>1113</v>
      </c>
      <c r="I1479" s="191">
        <f>IF('9 All Base Data'!L1479="..C","..C",'9 All Base Data'!L1479*Basecase_Pop_2006)</f>
        <v>12</v>
      </c>
      <c r="J1479" s="156">
        <f>IF('9 All Base Data'!$P1479=0,0,('9 All Base Data'!$P1479*Basecase_Pop_2006)/(1+(1/(BaseCase_Mort_AllAdults_30*('9 All Base Data'!$W1479*Basecase_PM10)/10))))</f>
        <v>0.66933133798703659</v>
      </c>
      <c r="K1479" s="156">
        <f>IF('9 All Base Data'!$Q1479=0,0,('9 All Base Data'!$Q1479*Basecase_Pop_2006)/(1+(1/(BaseCase_Mort_Maori_30*('9 All Base Data'!$W1479*Basecase_PM10)/10))))</f>
        <v>9.1656603990569838E-2</v>
      </c>
      <c r="L1479" s="179">
        <f>133/(1+1/(BaseCase_Mort_Child_0_1*'9 All Base Data'!$AB$10/10))*IF('9 All Base Data'!$L1479="..C",0,'9 All Base Data'!L1479/'9 All Base Data'!$L$2022)</f>
        <v>1.7505334263662759E-3</v>
      </c>
      <c r="M1479" s="178">
        <f>IF('9 All Base Data'!$R1479="","",IF('9 All Base Data'!$R1479=0,0,('9 All Base Data'!$R1479*Basecase_Pop_2006)/(1+(1/(BaseCase_CardiacHA_All*('9 All Base Data'!$W1479*Basecase_PM10)/10)))))</f>
        <v>8.725275731452195E-2</v>
      </c>
      <c r="N1479" s="178">
        <f>IF('9 All Base Data'!$S1479="","",IF('9 All Base Data'!$S1479=0,0,('9 All Base Data'!S1479*Basecase_Pop_2006)/(1+(1/(BaseCase_RespHA_All*('9 All Base Data'!$W1479*Basecase_PM10)/10)))))</f>
        <v>7.9069813585721793E-2</v>
      </c>
      <c r="O1479" s="178">
        <f>IF('9 All Base Data'!$T1479="","",IF('9 All Base Data'!$T1479=0,0,('9 All Base Data'!$T1479*Basecase_Pop_2006)/(1+(1/(BaseCase_RespHA_Child_1_4*('9 All Base Data'!$W1479*Basecase_PM10)/10)))))</f>
        <v>2.6149838245040719E-2</v>
      </c>
      <c r="P1479" s="179">
        <f>IF('9 All Base Data'!$U1479="","",IF('9 All Base Data'!$U1479=0,0,('9 All Base Data'!$U1479*Basecase_Pop_2006)/(1+(1/(BaseCase_RespHA_Child_5_14*('9 All Base Data'!$W1479*Basecase_PM10)/10)))))</f>
        <v>0</v>
      </c>
      <c r="Q1479" s="156">
        <f>IF('7 Base case Results'!$G1479="..C",0,BaseCase_RADs_All*'7 Base case Results'!$G1479*('9 All Base Data'!$V1479*Basecase_PM10)/10)</f>
        <v>451.899</v>
      </c>
      <c r="R1479" s="189">
        <f t="shared" si="230"/>
        <v>2.3828195632338502</v>
      </c>
      <c r="S1479" s="178">
        <f t="shared" si="231"/>
        <v>0.32629751020642866</v>
      </c>
      <c r="T1479" s="179">
        <f t="shared" si="232"/>
        <v>6.2318989978639421E-3</v>
      </c>
      <c r="U1479" s="178">
        <f t="shared" si="233"/>
        <v>5.540550089472143E-4</v>
      </c>
      <c r="V1479" s="178">
        <f t="shared" si="234"/>
        <v>3.5858160461124834E-4</v>
      </c>
      <c r="W1479" s="178">
        <f t="shared" si="235"/>
        <v>1.1858951644125966E-4</v>
      </c>
      <c r="X1479" s="179">
        <f t="shared" si="236"/>
        <v>0</v>
      </c>
      <c r="Y1479" s="179">
        <f t="shared" si="237"/>
        <v>2.8017738E-2</v>
      </c>
      <c r="Z1479" s="186">
        <f t="shared" si="238"/>
        <v>2.4179818368452728</v>
      </c>
      <c r="AA1479" s="156">
        <f>$J1479*'9 All Base Data'!$Y1479</f>
        <v>5.8301529777541675E-2</v>
      </c>
      <c r="AB1479" s="156">
        <f>$K1479*'9 All Base Data'!$Y1479</f>
        <v>7.9836695573456753E-3</v>
      </c>
      <c r="AC1479" s="178">
        <f>$L1479*'9 All Base Data'!$Y1479</f>
        <v>1.5247870657126192E-4</v>
      </c>
      <c r="AD1479" s="178">
        <f>IF($M1479="","",$M1479*'9 All Base Data'!$Y1479)</f>
        <v>7.600076285153321E-3</v>
      </c>
      <c r="AE1479" s="178">
        <f>IF($N1479="","",$N1479*'9 All Base Data'!$Y1479)</f>
        <v>6.8873080186810428E-3</v>
      </c>
      <c r="AF1479" s="178">
        <f>IF($O1479="","",$O1479*'9 All Base Data'!$Y1479)</f>
        <v>2.2777591404971199E-3</v>
      </c>
      <c r="AG1479" s="178">
        <f>IF($P1479="","",$P1479*'9 All Base Data'!$Y1479)</f>
        <v>0</v>
      </c>
      <c r="AH1479" s="167">
        <f>$Q1479*'9 All Base Data'!$Y1479</f>
        <v>39.362273226554912</v>
      </c>
      <c r="AI1479" s="178">
        <f>$R1479*'9 All Base Data'!$Y1479</f>
        <v>0.20755344600804837</v>
      </c>
      <c r="AJ1479" s="178">
        <f>$S1479*'9 All Base Data'!$Y1479</f>
        <v>2.8421863624150605E-2</v>
      </c>
      <c r="AK1479" s="178">
        <f>$T1479*'9 All Base Data'!$Y1479</f>
        <v>5.4282419539369246E-4</v>
      </c>
      <c r="AL1479" s="178">
        <f>IF($U1479="","",$U1479*'9 All Base Data'!$Y1479)</f>
        <v>4.8260484410723579E-5</v>
      </c>
      <c r="AM1479" s="178">
        <f>IF($V1479="","",$V1479*'9 All Base Data'!$Y1479)</f>
        <v>3.1233941864718532E-5</v>
      </c>
      <c r="AN1479" s="178">
        <f>IF($W1479="","",$W1479*'9 All Base Data'!$Y1479)</f>
        <v>1.0329637702154438E-5</v>
      </c>
      <c r="AO1479" s="178">
        <f>IF($X1479="","",$X1479*'9 All Base Data'!$Y1479)</f>
        <v>0</v>
      </c>
      <c r="AP1479" s="178">
        <f>$Y1479*'9 All Base Data'!$Y1479</f>
        <v>2.4404609400464046E-3</v>
      </c>
      <c r="AQ1479" s="179">
        <f t="shared" si="239"/>
        <v>0.21061622556976392</v>
      </c>
    </row>
    <row r="1480" spans="1:43" x14ac:dyDescent="0.25">
      <c r="A1480" s="124">
        <v>585803</v>
      </c>
      <c r="B1480" s="125" t="s">
        <v>1525</v>
      </c>
      <c r="C1480" s="126" t="s">
        <v>1385</v>
      </c>
      <c r="D1480" s="101" t="s">
        <v>2113</v>
      </c>
      <c r="E1480" s="142"/>
      <c r="F1480" s="191" t="str">
        <f>IF('9 All Base Data'!G1480="Rural Centre","Rural",IF('9 All Base Data'!G1480="Rural (Incl.some Off Shore Islands)","Rural",IF('9 All Base Data'!G1480="Inlet-in TA but not in Urban Area","Rural",IF('9 All Base Data'!G1480="Rural (Incl.some Off Shore Islands)","Rural",IF('9 All Base Data'!G1480="Inlet-not in TA","Rural",IF('9 All Base Data'!G1480="Inland Water not in Urban Area","Rural",IF('9 All Base Data'!G1480="Oceanic-in Region but not in TA","Rural",'9 All Base Data'!G1480)))))))</f>
        <v>Rural</v>
      </c>
      <c r="G1480" s="177">
        <f>IF('9 All Base Data'!I1480="..C","..C",'9 All Base Data'!I1480*Basecase_Pop_2006)</f>
        <v>2832</v>
      </c>
      <c r="H1480" s="177">
        <f>IF('9 All Base Data'!J1480="..C","..C",'9 All Base Data'!J1480*Basecase_Pop_2006)</f>
        <v>1917</v>
      </c>
      <c r="I1480" s="191">
        <f>IF('9 All Base Data'!L1480="..C","..C",'9 All Base Data'!L1480*Basecase_Pop_2006)</f>
        <v>30</v>
      </c>
      <c r="J1480" s="156">
        <f>IF('9 All Base Data'!$P1480=0,0,('9 All Base Data'!$P1480*Basecase_Pop_2006)/(1+(1/(BaseCase_Mort_AllAdults_30*('9 All Base Data'!$W1480*Basecase_PM10)/10))))</f>
        <v>1.1096809024521923</v>
      </c>
      <c r="K1480" s="156">
        <f>IF('9 All Base Data'!$Q1480=0,0,('9 All Base Data'!$Q1480*Basecase_Pop_2006)/(1+(1/(BaseCase_Mort_Maori_30*('9 All Base Data'!$W1480*Basecase_PM10)/10))))</f>
        <v>4.5828301995284919E-2</v>
      </c>
      <c r="L1480" s="179">
        <f>133/(1+1/(BaseCase_Mort_Child_0_1*'9 All Base Data'!$AB$10/10))*IF('9 All Base Data'!$L1480="..C",0,'9 All Base Data'!L1480/'9 All Base Data'!$L$2022)</f>
        <v>4.3763335659156898E-3</v>
      </c>
      <c r="M1480" s="178">
        <f>IF('9 All Base Data'!$R1480="","",IF('9 All Base Data'!$R1480=0,0,('9 All Base Data'!$R1480*Basecase_Pop_2006)/(1+(1/(BaseCase_CardiacHA_All*('9 All Base Data'!$W1480*Basecase_PM10)/10)))))</f>
        <v>8.2493516006457115E-2</v>
      </c>
      <c r="N1480" s="178">
        <f>IF('9 All Base Data'!$S1480="","",IF('9 All Base Data'!$S1480=0,0,('9 All Base Data'!S1480*Basecase_Pop_2006)/(1+(1/(BaseCase_RespHA_All*('9 All Base Data'!$W1480*Basecase_PM10)/10)))))</f>
        <v>0.12914736219001227</v>
      </c>
      <c r="O1480" s="178">
        <f>IF('9 All Base Data'!$T1480="","",IF('9 All Base Data'!$T1480=0,0,('9 All Base Data'!$T1480*Basecase_Pop_2006)/(1+(1/(BaseCase_RespHA_Child_1_4*('9 All Base Data'!$W1480*Basecase_PM10)/10)))))</f>
        <v>6.798957943710586E-2</v>
      </c>
      <c r="P1480" s="179">
        <f>IF('9 All Base Data'!$U1480="","",IF('9 All Base Data'!$U1480=0,0,('9 All Base Data'!$U1480*Basecase_Pop_2006)/(1+(1/(BaseCase_RespHA_Child_5_14*('9 All Base Data'!$W1480*Basecase_PM10)/10)))))</f>
        <v>3.8919436278579168E-2</v>
      </c>
      <c r="Q1480" s="156">
        <f>IF('7 Base case Results'!$G1480="..C",0,BaseCase_RADs_All*'7 Base case Results'!$G1480*('9 All Base Data'!$V1480*Basecase_PM10)/10)</f>
        <v>812.55744000000016</v>
      </c>
      <c r="R1480" s="189">
        <f t="shared" si="230"/>
        <v>3.9504640127298045</v>
      </c>
      <c r="S1480" s="178">
        <f t="shared" si="231"/>
        <v>0.16314875510321433</v>
      </c>
      <c r="T1480" s="179">
        <f t="shared" si="232"/>
        <v>1.5579747494659856E-2</v>
      </c>
      <c r="U1480" s="178">
        <f t="shared" si="233"/>
        <v>5.2383382664100274E-4</v>
      </c>
      <c r="V1480" s="178">
        <f t="shared" si="234"/>
        <v>5.8568328753170562E-4</v>
      </c>
      <c r="W1480" s="178">
        <f t="shared" si="235"/>
        <v>3.0833274274727506E-4</v>
      </c>
      <c r="X1480" s="179">
        <f t="shared" si="236"/>
        <v>1.7649964352335653E-4</v>
      </c>
      <c r="Y1480" s="179">
        <f t="shared" si="237"/>
        <v>5.0378561280000012E-2</v>
      </c>
      <c r="Z1480" s="186">
        <f t="shared" si="238"/>
        <v>4.0175318386186367</v>
      </c>
      <c r="AA1480" s="156">
        <f>$J1480*'9 All Base Data'!$Y1480</f>
        <v>9.6657799368029623E-2</v>
      </c>
      <c r="AB1480" s="156">
        <f>$K1480*'9 All Base Data'!$Y1480</f>
        <v>3.9918347786728377E-3</v>
      </c>
      <c r="AC1480" s="178">
        <f>$L1480*'9 All Base Data'!$Y1480</f>
        <v>3.8119676642815482E-4</v>
      </c>
      <c r="AD1480" s="178">
        <f>IF($M1480="","",$M1480*'9 All Base Data'!$Y1480)</f>
        <v>7.1855266695995028E-3</v>
      </c>
      <c r="AE1480" s="178">
        <f>IF($N1480="","",$N1480*'9 All Base Data'!$Y1480)</f>
        <v>1.1249269763845705E-2</v>
      </c>
      <c r="AF1480" s="178">
        <f>IF($O1480="","",$O1480*'9 All Base Data'!$Y1480)</f>
        <v>5.922173765292511E-3</v>
      </c>
      <c r="AG1480" s="178">
        <f>IF($P1480="","",$P1480*'9 All Base Data'!$Y1480)</f>
        <v>3.3900439802277203E-3</v>
      </c>
      <c r="AH1480" s="167">
        <f>$Q1480*'9 All Base Data'!$Y1480</f>
        <v>70.777116049272081</v>
      </c>
      <c r="AI1480" s="178">
        <f>$R1480*'9 All Base Data'!$Y1480</f>
        <v>0.34410176575018547</v>
      </c>
      <c r="AJ1480" s="178">
        <f>$S1480*'9 All Base Data'!$Y1480</f>
        <v>1.4210931812075302E-2</v>
      </c>
      <c r="AK1480" s="178">
        <f>$T1480*'9 All Base Data'!$Y1480</f>
        <v>1.3570604884842311E-3</v>
      </c>
      <c r="AL1480" s="178">
        <f>IF($U1480="","",$U1480*'9 All Base Data'!$Y1480)</f>
        <v>4.5628094351956848E-5</v>
      </c>
      <c r="AM1480" s="178">
        <f>IF($V1480="","",$V1480*'9 All Base Data'!$Y1480)</f>
        <v>5.1015438379040268E-5</v>
      </c>
      <c r="AN1480" s="178">
        <f>IF($W1480="","",$W1480*'9 All Base Data'!$Y1480)</f>
        <v>2.6857058025601536E-5</v>
      </c>
      <c r="AO1480" s="178">
        <f>IF($X1480="","",$X1480*'9 All Base Data'!$Y1480)</f>
        <v>1.5373849450332713E-5</v>
      </c>
      <c r="AP1480" s="178">
        <f>$Y1480*'9 All Base Data'!$Y1480</f>
        <v>4.3881811950548695E-3</v>
      </c>
      <c r="AQ1480" s="179">
        <f t="shared" si="239"/>
        <v>0.34994365096645552</v>
      </c>
    </row>
    <row r="1481" spans="1:43" x14ac:dyDescent="0.25">
      <c r="A1481" s="124">
        <v>585805</v>
      </c>
      <c r="B1481" s="125" t="s">
        <v>1526</v>
      </c>
      <c r="C1481" s="126" t="s">
        <v>1385</v>
      </c>
      <c r="D1481" s="101" t="s">
        <v>2120</v>
      </c>
      <c r="E1481" s="142"/>
      <c r="F1481" s="191" t="str">
        <f>IF('9 All Base Data'!G1481="Rural Centre","Rural",IF('9 All Base Data'!G1481="Rural (Incl.some Off Shore Islands)","Rural",IF('9 All Base Data'!G1481="Inlet-in TA but not in Urban Area","Rural",IF('9 All Base Data'!G1481="Rural (Incl.some Off Shore Islands)","Rural",IF('9 All Base Data'!G1481="Inlet-not in TA","Rural",IF('9 All Base Data'!G1481="Inland Water not in Urban Area","Rural",IF('9 All Base Data'!G1481="Oceanic-in Region but not in TA","Rural",'9 All Base Data'!G1481)))))))</f>
        <v>Rural</v>
      </c>
      <c r="G1481" s="177">
        <f>IF('9 All Base Data'!I1481="..C","..C",'9 All Base Data'!I1481*Basecase_Pop_2006)</f>
        <v>627</v>
      </c>
      <c r="H1481" s="177">
        <f>IF('9 All Base Data'!J1481="..C","..C",'9 All Base Data'!J1481*Basecase_Pop_2006)</f>
        <v>384</v>
      </c>
      <c r="I1481" s="191">
        <f>IF('9 All Base Data'!L1481="..C","..C",'9 All Base Data'!L1481*Basecase_Pop_2006)</f>
        <v>9</v>
      </c>
      <c r="J1481" s="156">
        <f>IF('9 All Base Data'!$P1481=0,0,('9 All Base Data'!$P1481*Basecase_Pop_2006)/(1+(1/(BaseCase_Mort_AllAdults_30*('9 All Base Data'!$W1481*Basecase_PM10)/10))))</f>
        <v>0.58126142509400547</v>
      </c>
      <c r="K1481" s="156">
        <f>IF('9 All Base Data'!$Q1481=0,0,('9 All Base Data'!$Q1481*Basecase_Pop_2006)/(1+(1/(BaseCase_Mort_Maori_30*('9 All Base Data'!$W1481*Basecase_PM10)/10))))</f>
        <v>0.13748490598585475</v>
      </c>
      <c r="L1481" s="179">
        <f>133/(1+1/(BaseCase_Mort_Child_0_1*'9 All Base Data'!$AB$10/10))*IF('9 All Base Data'!$L1481="..C",0,'9 All Base Data'!L1481/'9 All Base Data'!$L$2022)</f>
        <v>1.3129000697747069E-3</v>
      </c>
      <c r="M1481" s="178">
        <f>IF('9 All Base Data'!$R1481="","",IF('9 All Base Data'!$R1481=0,0,('9 All Base Data'!$R1481*Basecase_Pop_2006)/(1+(1/(BaseCase_CardiacHA_All*('9 All Base Data'!$W1481*Basecase_PM10)/10)))))</f>
        <v>2.3796206540324171E-2</v>
      </c>
      <c r="N1481" s="178">
        <f>IF('9 All Base Data'!$S1481="","",IF('9 All Base Data'!$S1481=0,0,('9 All Base Data'!S1481*Basecase_Pop_2006)/(1+(1/(BaseCase_RespHA_All*('9 All Base Data'!$W1481*Basecase_PM10)/10)))))</f>
        <v>2.3720944075716538E-2</v>
      </c>
      <c r="O1481" s="178">
        <f>IF('9 All Base Data'!$T1481="","",IF('9 All Base Data'!$T1481=0,0,('9 All Base Data'!$T1481*Basecase_Pop_2006)/(1+(1/(BaseCase_RespHA_Child_1_4*('9 All Base Data'!$W1481*Basecase_PM10)/10)))))</f>
        <v>2.6149838245040719E-2</v>
      </c>
      <c r="P1481" s="179">
        <f>IF('9 All Base Data'!$U1481="","",IF('9 All Base Data'!$U1481=0,0,('9 All Base Data'!$U1481*Basecase_Pop_2006)/(1+(1/(BaseCase_RespHA_Child_5_14*('9 All Base Data'!$W1481*Basecase_PM10)/10)))))</f>
        <v>0</v>
      </c>
      <c r="Q1481" s="156">
        <f>IF('7 Base case Results'!$G1481="..C",0,BaseCase_RADs_All*'7 Base case Results'!$G1481*('9 All Base Data'!$V1481*Basecase_PM10)/10)</f>
        <v>179.89884000000004</v>
      </c>
      <c r="R1481" s="189">
        <f t="shared" si="230"/>
        <v>2.0692906733346597</v>
      </c>
      <c r="S1481" s="178">
        <f t="shared" si="231"/>
        <v>0.48944626530964286</v>
      </c>
      <c r="T1481" s="179">
        <f t="shared" si="232"/>
        <v>4.673924248397957E-3</v>
      </c>
      <c r="U1481" s="178">
        <f t="shared" si="233"/>
        <v>1.5110591153105849E-4</v>
      </c>
      <c r="V1481" s="178">
        <f t="shared" si="234"/>
        <v>1.075744813833745E-4</v>
      </c>
      <c r="W1481" s="178">
        <f t="shared" si="235"/>
        <v>1.1858951644125966E-4</v>
      </c>
      <c r="X1481" s="179">
        <f t="shared" si="236"/>
        <v>0</v>
      </c>
      <c r="Y1481" s="179">
        <f t="shared" si="237"/>
        <v>1.1153728080000003E-2</v>
      </c>
      <c r="Z1481" s="186">
        <f t="shared" si="238"/>
        <v>2.0853770060559715</v>
      </c>
      <c r="AA1481" s="156">
        <f>$J1481*'9 All Base Data'!$Y1481</f>
        <v>5.0630275859444088E-2</v>
      </c>
      <c r="AB1481" s="156">
        <f>$K1481*'9 All Base Data'!$Y1481</f>
        <v>1.1975504336018511E-2</v>
      </c>
      <c r="AC1481" s="178">
        <f>$L1481*'9 All Base Data'!$Y1481</f>
        <v>1.1435902992844645E-4</v>
      </c>
      <c r="AD1481" s="178">
        <f>IF($M1481="","",$M1481*'9 All Base Data'!$Y1481)</f>
        <v>2.0727480777690877E-3</v>
      </c>
      <c r="AE1481" s="178">
        <f>IF($N1481="","",$N1481*'9 All Base Data'!$Y1481)</f>
        <v>2.0661924056043128E-3</v>
      </c>
      <c r="AF1481" s="178">
        <f>IF($O1481="","",$O1481*'9 All Base Data'!$Y1481)</f>
        <v>2.2777591404971199E-3</v>
      </c>
      <c r="AG1481" s="178">
        <f>IF($P1481="","",$P1481*'9 All Base Data'!$Y1481)</f>
        <v>0</v>
      </c>
      <c r="AH1481" s="167">
        <f>$Q1481*'9 All Base Data'!$Y1481</f>
        <v>15.669933532095197</v>
      </c>
      <c r="AI1481" s="178">
        <f>$R1481*'9 All Base Data'!$Y1481</f>
        <v>0.18024378205962097</v>
      </c>
      <c r="AJ1481" s="178">
        <f>$S1481*'9 All Base Data'!$Y1481</f>
        <v>4.2632795436225897E-2</v>
      </c>
      <c r="AK1481" s="178">
        <f>$T1481*'9 All Base Data'!$Y1481</f>
        <v>4.071181465452694E-4</v>
      </c>
      <c r="AL1481" s="178">
        <f>IF($U1481="","",$U1481*'9 All Base Data'!$Y1481)</f>
        <v>1.3161950293833707E-5</v>
      </c>
      <c r="AM1481" s="178">
        <f>IF($V1481="","",$V1481*'9 All Base Data'!$Y1481)</f>
        <v>9.3701825594155591E-6</v>
      </c>
      <c r="AN1481" s="178">
        <f>IF($W1481="","",$W1481*'9 All Base Data'!$Y1481)</f>
        <v>1.0329637702154438E-5</v>
      </c>
      <c r="AO1481" s="178">
        <f>IF($X1481="","",$X1481*'9 All Base Data'!$Y1481)</f>
        <v>0</v>
      </c>
      <c r="AP1481" s="178">
        <f>$Y1481*'9 All Base Data'!$Y1481</f>
        <v>9.7153587898990217E-4</v>
      </c>
      <c r="AQ1481" s="179">
        <f t="shared" si="239"/>
        <v>0.18164496821800938</v>
      </c>
    </row>
    <row r="1482" spans="1:43" x14ac:dyDescent="0.25">
      <c r="A1482" s="124">
        <v>585806</v>
      </c>
      <c r="B1482" s="125" t="s">
        <v>1527</v>
      </c>
      <c r="C1482" s="126" t="s">
        <v>1385</v>
      </c>
      <c r="D1482" s="101" t="s">
        <v>2120</v>
      </c>
      <c r="E1482" s="142"/>
      <c r="F1482" s="191" t="str">
        <f>IF('9 All Base Data'!G1482="Rural Centre","Rural",IF('9 All Base Data'!G1482="Rural (Incl.some Off Shore Islands)","Rural",IF('9 All Base Data'!G1482="Inlet-in TA but not in Urban Area","Rural",IF('9 All Base Data'!G1482="Rural (Incl.some Off Shore Islands)","Rural",IF('9 All Base Data'!G1482="Inlet-not in TA","Rural",IF('9 All Base Data'!G1482="Inland Water not in Urban Area","Rural",IF('9 All Base Data'!G1482="Oceanic-in Region but not in TA","Rural",'9 All Base Data'!G1482)))))))</f>
        <v>Rural</v>
      </c>
      <c r="G1482" s="177">
        <f>IF('9 All Base Data'!I1482="..C","..C",'9 All Base Data'!I1482*Basecase_Pop_2006)</f>
        <v>639</v>
      </c>
      <c r="H1482" s="177">
        <f>IF('9 All Base Data'!J1482="..C","..C",'9 All Base Data'!J1482*Basecase_Pop_2006)</f>
        <v>420</v>
      </c>
      <c r="I1482" s="191">
        <f>IF('9 All Base Data'!L1482="..C","..C",'9 All Base Data'!L1482*Basecase_Pop_2006)</f>
        <v>6</v>
      </c>
      <c r="J1482" s="156">
        <f>IF('9 All Base Data'!$P1482=0,0,('9 All Base Data'!$P1482*Basecase_Pop_2006)/(1+(1/(BaseCase_Mort_AllAdults_30*('9 All Base Data'!$W1482*Basecase_PM10)/10))))</f>
        <v>7.0455930314424903E-2</v>
      </c>
      <c r="K1482" s="156">
        <f>IF('9 All Base Data'!$Q1482=0,0,('9 All Base Data'!$Q1482*Basecase_Pop_2006)/(1+(1/(BaseCase_Mort_Maori_30*('9 All Base Data'!$W1482*Basecase_PM10)/10))))</f>
        <v>0</v>
      </c>
      <c r="L1482" s="179">
        <f>133/(1+1/(BaseCase_Mort_Child_0_1*'9 All Base Data'!$AB$10/10))*IF('9 All Base Data'!$L1482="..C",0,'9 All Base Data'!L1482/'9 All Base Data'!$L$2022)</f>
        <v>8.7526671318313796E-4</v>
      </c>
      <c r="M1482" s="178">
        <f>IF('9 All Base Data'!$R1482="","",IF('9 All Base Data'!$R1482=0,0,('9 All Base Data'!$R1482*Basecase_Pop_2006)/(1+(1/(BaseCase_CardiacHA_All*('9 All Base Data'!$W1482*Basecase_PM10)/10)))))</f>
        <v>9.5184826161296681E-3</v>
      </c>
      <c r="N1482" s="178">
        <f>IF('9 All Base Data'!$S1482="","",IF('9 All Base Data'!$S1482=0,0,('9 All Base Data'!S1482*Basecase_Pop_2006)/(1+(1/(BaseCase_RespHA_All*('9 All Base Data'!$W1482*Basecase_PM10)/10)))))</f>
        <v>7.9069813585721793E-3</v>
      </c>
      <c r="O1482" s="178">
        <f>IF('9 All Base Data'!$T1482="","",IF('9 All Base Data'!$T1482=0,0,('9 All Base Data'!$T1482*Basecase_Pop_2006)/(1+(1/(BaseCase_RespHA_Child_1_4*('9 All Base Data'!$W1482*Basecase_PM10)/10)))))</f>
        <v>5.2299676490081435E-3</v>
      </c>
      <c r="P1482" s="179">
        <f>IF('9 All Base Data'!$U1482="","",IF('9 All Base Data'!$U1482=0,0,('9 All Base Data'!$U1482*Basecase_Pop_2006)/(1+(1/(BaseCase_RespHA_Child_5_14*('9 All Base Data'!$W1482*Basecase_PM10)/10)))))</f>
        <v>7.7838872557158328E-3</v>
      </c>
      <c r="Q1482" s="156">
        <f>IF('7 Base case Results'!$G1482="..C",0,BaseCase_RADs_All*'7 Base case Results'!$G1482*('9 All Base Data'!$V1482*Basecase_PM10)/10)</f>
        <v>183.34188</v>
      </c>
      <c r="R1482" s="189">
        <f t="shared" si="230"/>
        <v>0.25082311191935264</v>
      </c>
      <c r="S1482" s="178">
        <f t="shared" si="231"/>
        <v>0</v>
      </c>
      <c r="T1482" s="179">
        <f t="shared" si="232"/>
        <v>3.1159494989319711E-3</v>
      </c>
      <c r="U1482" s="178">
        <f t="shared" si="233"/>
        <v>6.0442364612423392E-5</v>
      </c>
      <c r="V1482" s="178">
        <f t="shared" si="234"/>
        <v>3.585816046112483E-5</v>
      </c>
      <c r="W1482" s="178">
        <f t="shared" si="235"/>
        <v>2.3717903288251933E-5</v>
      </c>
      <c r="X1482" s="179">
        <f t="shared" si="236"/>
        <v>3.52999287046713E-5</v>
      </c>
      <c r="Y1482" s="179">
        <f t="shared" si="237"/>
        <v>1.1367196560000001E-2</v>
      </c>
      <c r="Z1482" s="186">
        <f t="shared" si="238"/>
        <v>0.2654025585033582</v>
      </c>
      <c r="AA1482" s="156">
        <f>$J1482*'9 All Base Data'!$Y1482</f>
        <v>6.1370031344780713E-3</v>
      </c>
      <c r="AB1482" s="156">
        <f>$K1482*'9 All Base Data'!$Y1482</f>
        <v>0</v>
      </c>
      <c r="AC1482" s="178">
        <f>$L1482*'9 All Base Data'!$Y1482</f>
        <v>7.623935328563096E-5</v>
      </c>
      <c r="AD1482" s="178">
        <f>IF($M1482="","",$M1482*'9 All Base Data'!$Y1482)</f>
        <v>8.2909923110763501E-4</v>
      </c>
      <c r="AE1482" s="178">
        <f>IF($N1482="","",$N1482*'9 All Base Data'!$Y1482)</f>
        <v>6.8873080186810428E-4</v>
      </c>
      <c r="AF1482" s="178">
        <f>IF($O1482="","",$O1482*'9 All Base Data'!$Y1482)</f>
        <v>4.5555182809942394E-4</v>
      </c>
      <c r="AG1482" s="178">
        <f>IF($P1482="","",$P1482*'9 All Base Data'!$Y1482)</f>
        <v>6.7800879604554406E-4</v>
      </c>
      <c r="AH1482" s="167">
        <f>$Q1482*'9 All Base Data'!$Y1482</f>
        <v>15.969836566202279</v>
      </c>
      <c r="AI1482" s="178">
        <f>$R1482*'9 All Base Data'!$Y1482</f>
        <v>2.1847731158741932E-2</v>
      </c>
      <c r="AJ1482" s="178">
        <f>$S1482*'9 All Base Data'!$Y1482</f>
        <v>0</v>
      </c>
      <c r="AK1482" s="178">
        <f>$T1482*'9 All Base Data'!$Y1482</f>
        <v>2.7141209769684623E-4</v>
      </c>
      <c r="AL1482" s="178">
        <f>IF($U1482="","",$U1482*'9 All Base Data'!$Y1482)</f>
        <v>5.2647801175334823E-6</v>
      </c>
      <c r="AM1482" s="178">
        <f>IF($V1482="","",$V1482*'9 All Base Data'!$Y1482)</f>
        <v>3.1233941864718527E-6</v>
      </c>
      <c r="AN1482" s="178">
        <f>IF($W1482="","",$W1482*'9 All Base Data'!$Y1482)</f>
        <v>2.0659275404308877E-6</v>
      </c>
      <c r="AO1482" s="178">
        <f>IF($X1482="","",$X1482*'9 All Base Data'!$Y1482)</f>
        <v>3.0747698900665421E-6</v>
      </c>
      <c r="AP1482" s="178">
        <f>$Y1482*'9 All Base Data'!$Y1482</f>
        <v>9.9012986710454135E-4</v>
      </c>
      <c r="AQ1482" s="179">
        <f t="shared" si="239"/>
        <v>2.3117661297847324E-2</v>
      </c>
    </row>
    <row r="1483" spans="1:43" x14ac:dyDescent="0.25">
      <c r="A1483" s="124">
        <v>585807</v>
      </c>
      <c r="B1483" s="125" t="s">
        <v>1528</v>
      </c>
      <c r="C1483" s="126" t="s">
        <v>1385</v>
      </c>
      <c r="D1483" s="101" t="s">
        <v>2120</v>
      </c>
      <c r="E1483" s="142"/>
      <c r="F1483" s="191" t="str">
        <f>IF('9 All Base Data'!G1483="Rural Centre","Rural",IF('9 All Base Data'!G1483="Rural (Incl.some Off Shore Islands)","Rural",IF('9 All Base Data'!G1483="Inlet-in TA but not in Urban Area","Rural",IF('9 All Base Data'!G1483="Rural (Incl.some Off Shore Islands)","Rural",IF('9 All Base Data'!G1483="Inlet-not in TA","Rural",IF('9 All Base Data'!G1483="Inland Water not in Urban Area","Rural",IF('9 All Base Data'!G1483="Oceanic-in Region but not in TA","Rural",'9 All Base Data'!G1483)))))))</f>
        <v>Rural</v>
      </c>
      <c r="G1483" s="177">
        <f>IF('9 All Base Data'!I1483="..C","..C",'9 All Base Data'!I1483*Basecase_Pop_2006)</f>
        <v>2184</v>
      </c>
      <c r="H1483" s="177">
        <f>IF('9 All Base Data'!J1483="..C","..C",'9 All Base Data'!J1483*Basecase_Pop_2006)</f>
        <v>1395</v>
      </c>
      <c r="I1483" s="191">
        <f>IF('9 All Base Data'!L1483="..C","..C",'9 All Base Data'!L1483*Basecase_Pop_2006)</f>
        <v>18</v>
      </c>
      <c r="J1483" s="156">
        <f>IF('9 All Base Data'!$P1483=0,0,('9 All Base Data'!$P1483*Basecase_Pop_2006)/(1+(1/(BaseCase_Mort_AllAdults_30*('9 All Base Data'!$W1483*Basecase_PM10)/10))))</f>
        <v>1.7613982578606226E-2</v>
      </c>
      <c r="K1483" s="156">
        <f>IF('9 All Base Data'!$Q1483=0,0,('9 All Base Data'!$Q1483*Basecase_Pop_2006)/(1+(1/(BaseCase_Mort_Maori_30*('9 All Base Data'!$W1483*Basecase_PM10)/10))))</f>
        <v>0</v>
      </c>
      <c r="L1483" s="179">
        <f>133/(1+1/(BaseCase_Mort_Child_0_1*'9 All Base Data'!$AB$10/10))*IF('9 All Base Data'!$L1483="..C",0,'9 All Base Data'!L1483/'9 All Base Data'!$L$2022)</f>
        <v>2.6258001395494139E-3</v>
      </c>
      <c r="M1483" s="178">
        <f>IF('9 All Base Data'!$R1483="","",IF('9 All Base Data'!$R1483=0,0,('9 All Base Data'!$R1483*Basecase_Pop_2006)/(1+(1/(BaseCase_CardiacHA_All*('9 All Base Data'!$W1483*Basecase_PM10)/10)))))</f>
        <v>4.441958554193845E-2</v>
      </c>
      <c r="N1483" s="178">
        <f>IF('9 All Base Data'!$S1483="","",IF('9 All Base Data'!$S1483=0,0,('9 All Base Data'!S1483*Basecase_Pop_2006)/(1+(1/(BaseCase_RespHA_All*('9 All Base Data'!$W1483*Basecase_PM10)/10)))))</f>
        <v>5.5348869510005255E-2</v>
      </c>
      <c r="O1483" s="178">
        <f>IF('9 All Base Data'!$T1483="","",IF('9 All Base Data'!$T1483=0,0,('9 All Base Data'!$T1483*Basecase_Pop_2006)/(1+(1/(BaseCase_RespHA_Child_1_4*('9 All Base Data'!$W1483*Basecase_PM10)/10)))))</f>
        <v>3.6609773543057007E-2</v>
      </c>
      <c r="P1483" s="179">
        <f>IF('9 All Base Data'!$U1483="","",IF('9 All Base Data'!$U1483=0,0,('9 All Base Data'!$U1483*Basecase_Pop_2006)/(1+(1/(BaseCase_RespHA_Child_5_14*('9 All Base Data'!$W1483*Basecase_PM10)/10)))))</f>
        <v>7.7838872557158328E-3</v>
      </c>
      <c r="Q1483" s="156">
        <f>IF('7 Base case Results'!$G1483="..C",0,BaseCase_RADs_All*'7 Base case Results'!$G1483*('9 All Base Data'!$V1483*Basecase_PM10)/10)</f>
        <v>626.63328000000013</v>
      </c>
      <c r="R1483" s="189">
        <f t="shared" si="230"/>
        <v>6.2705777979838159E-2</v>
      </c>
      <c r="S1483" s="178">
        <f t="shared" si="231"/>
        <v>0</v>
      </c>
      <c r="T1483" s="179">
        <f t="shared" si="232"/>
        <v>9.3478484967959141E-3</v>
      </c>
      <c r="U1483" s="178">
        <f t="shared" si="233"/>
        <v>2.8206436819130915E-4</v>
      </c>
      <c r="V1483" s="178">
        <f t="shared" si="234"/>
        <v>2.5100712322787385E-4</v>
      </c>
      <c r="W1483" s="178">
        <f t="shared" si="235"/>
        <v>1.6602532301776354E-4</v>
      </c>
      <c r="X1483" s="179">
        <f t="shared" si="236"/>
        <v>3.52999287046713E-5</v>
      </c>
      <c r="Y1483" s="179">
        <f t="shared" si="237"/>
        <v>3.8851263360000006E-2</v>
      </c>
      <c r="Z1483" s="186">
        <f t="shared" si="238"/>
        <v>0.11143796132805325</v>
      </c>
      <c r="AA1483" s="156">
        <f>$J1483*'9 All Base Data'!$Y1483</f>
        <v>1.5342507836195178E-3</v>
      </c>
      <c r="AB1483" s="156">
        <f>$K1483*'9 All Base Data'!$Y1483</f>
        <v>0</v>
      </c>
      <c r="AC1483" s="178">
        <f>$L1483*'9 All Base Data'!$Y1483</f>
        <v>2.2871805985689289E-4</v>
      </c>
      <c r="AD1483" s="178">
        <f>IF($M1483="","",$M1483*'9 All Base Data'!$Y1483)</f>
        <v>3.8691297451689637E-3</v>
      </c>
      <c r="AE1483" s="178">
        <f>IF($N1483="","",$N1483*'9 All Base Data'!$Y1483)</f>
        <v>4.82111561307673E-3</v>
      </c>
      <c r="AF1483" s="178">
        <f>IF($O1483="","",$O1483*'9 All Base Data'!$Y1483)</f>
        <v>3.1888627966959677E-3</v>
      </c>
      <c r="AG1483" s="178">
        <f>IF($P1483="","",$P1483*'9 All Base Data'!$Y1483)</f>
        <v>6.7800879604554406E-4</v>
      </c>
      <c r="AH1483" s="167">
        <f>$Q1483*'9 All Base Data'!$Y1483</f>
        <v>54.582352207489485</v>
      </c>
      <c r="AI1483" s="178">
        <f>$R1483*'9 All Base Data'!$Y1483</f>
        <v>5.4619327896854829E-3</v>
      </c>
      <c r="AJ1483" s="178">
        <f>$S1483*'9 All Base Data'!$Y1483</f>
        <v>0</v>
      </c>
      <c r="AK1483" s="178">
        <f>$T1483*'9 All Base Data'!$Y1483</f>
        <v>8.1423629309053879E-4</v>
      </c>
      <c r="AL1483" s="178">
        <f>IF($U1483="","",$U1483*'9 All Base Data'!$Y1483)</f>
        <v>2.4568973881822919E-5</v>
      </c>
      <c r="AM1483" s="178">
        <f>IF($V1483="","",$V1483*'9 All Base Data'!$Y1483)</f>
        <v>2.1863759305302973E-5</v>
      </c>
      <c r="AN1483" s="178">
        <f>IF($W1483="","",$W1483*'9 All Base Data'!$Y1483)</f>
        <v>1.4461492783016215E-5</v>
      </c>
      <c r="AO1483" s="178">
        <f>IF($X1483="","",$X1483*'9 All Base Data'!$Y1483)</f>
        <v>3.0747698900665421E-6</v>
      </c>
      <c r="AP1483" s="178">
        <f>$Y1483*'9 All Base Data'!$Y1483</f>
        <v>3.3841058368643479E-3</v>
      </c>
      <c r="AQ1483" s="179">
        <f t="shared" si="239"/>
        <v>9.7067076528274954E-3</v>
      </c>
    </row>
    <row r="1484" spans="1:43" x14ac:dyDescent="0.25">
      <c r="A1484" s="124">
        <v>585808</v>
      </c>
      <c r="B1484" s="125" t="s">
        <v>1529</v>
      </c>
      <c r="C1484" s="126" t="s">
        <v>1385</v>
      </c>
      <c r="D1484" s="101" t="s">
        <v>2120</v>
      </c>
      <c r="E1484" s="142"/>
      <c r="F1484" s="191" t="str">
        <f>IF('9 All Base Data'!G1484="Rural Centre","Rural",IF('9 All Base Data'!G1484="Rural (Incl.some Off Shore Islands)","Rural",IF('9 All Base Data'!G1484="Inlet-in TA but not in Urban Area","Rural",IF('9 All Base Data'!G1484="Rural (Incl.some Off Shore Islands)","Rural",IF('9 All Base Data'!G1484="Inlet-not in TA","Rural",IF('9 All Base Data'!G1484="Inland Water not in Urban Area","Rural",IF('9 All Base Data'!G1484="Oceanic-in Region but not in TA","Rural",'9 All Base Data'!G1484)))))))</f>
        <v>Rural</v>
      </c>
      <c r="G1484" s="177">
        <f>IF('9 All Base Data'!I1484="..C","..C",'9 All Base Data'!I1484*Basecase_Pop_2006)</f>
        <v>1083</v>
      </c>
      <c r="H1484" s="177">
        <f>IF('9 All Base Data'!J1484="..C","..C",'9 All Base Data'!J1484*Basecase_Pop_2006)</f>
        <v>702</v>
      </c>
      <c r="I1484" s="191">
        <f>IF('9 All Base Data'!L1484="..C","..C",'9 All Base Data'!L1484*Basecase_Pop_2006)</f>
        <v>6</v>
      </c>
      <c r="J1484" s="156">
        <f>IF('9 All Base Data'!$P1484=0,0,('9 All Base Data'!$P1484*Basecase_Pop_2006)/(1+(1/(BaseCase_Mort_AllAdults_30*('9 All Base Data'!$W1484*Basecase_PM10)/10))))</f>
        <v>0.19375380836466849</v>
      </c>
      <c r="K1484" s="156">
        <f>IF('9 All Base Data'!$Q1484=0,0,('9 All Base Data'!$Q1484*Basecase_Pop_2006)/(1+(1/(BaseCase_Mort_Maori_30*('9 All Base Data'!$W1484*Basecase_PM10)/10))))</f>
        <v>0</v>
      </c>
      <c r="L1484" s="179">
        <f>133/(1+1/(BaseCase_Mort_Child_0_1*'9 All Base Data'!$AB$10/10))*IF('9 All Base Data'!$L1484="..C",0,'9 All Base Data'!L1484/'9 All Base Data'!$L$2022)</f>
        <v>8.7526671318313796E-4</v>
      </c>
      <c r="M1484" s="178">
        <f>IF('9 All Base Data'!$R1484="","",IF('9 All Base Data'!$R1484=0,0,('9 All Base Data'!$R1484*Basecase_Pop_2006)/(1+(1/(BaseCase_CardiacHA_All*('9 All Base Data'!$W1484*Basecase_PM10)/10)))))</f>
        <v>1.4277723924194501E-2</v>
      </c>
      <c r="N1484" s="178">
        <f>IF('9 All Base Data'!$S1484="","",IF('9 All Base Data'!$S1484=0,0,('9 All Base Data'!S1484*Basecase_Pop_2006)/(1+(1/(BaseCase_RespHA_All*('9 All Base Data'!$W1484*Basecase_PM10)/10)))))</f>
        <v>2.3720944075716538E-2</v>
      </c>
      <c r="O1484" s="178">
        <f>IF('9 All Base Data'!$T1484="","",IF('9 All Base Data'!$T1484=0,0,('9 All Base Data'!$T1484*Basecase_Pop_2006)/(1+(1/(BaseCase_RespHA_Child_1_4*('9 All Base Data'!$W1484*Basecase_PM10)/10)))))</f>
        <v>0</v>
      </c>
      <c r="P1484" s="179">
        <f>IF('9 All Base Data'!$U1484="","",IF('9 All Base Data'!$U1484=0,0,('9 All Base Data'!$U1484*Basecase_Pop_2006)/(1+(1/(BaseCase_RespHA_Child_5_14*('9 All Base Data'!$W1484*Basecase_PM10)/10)))))</f>
        <v>2.3351661767147501E-2</v>
      </c>
      <c r="Q1484" s="156">
        <f>IF('7 Base case Results'!$G1484="..C",0,BaseCase_RADs_All*'7 Base case Results'!$G1484*('9 All Base Data'!$V1484*Basecase_PM10)/10)</f>
        <v>310.73436000000004</v>
      </c>
      <c r="R1484" s="189">
        <f t="shared" si="230"/>
        <v>0.68976355777821985</v>
      </c>
      <c r="S1484" s="178">
        <f t="shared" si="231"/>
        <v>0</v>
      </c>
      <c r="T1484" s="179">
        <f t="shared" si="232"/>
        <v>3.1159494989319711E-3</v>
      </c>
      <c r="U1484" s="178">
        <f t="shared" si="233"/>
        <v>9.0663546918635078E-5</v>
      </c>
      <c r="V1484" s="178">
        <f t="shared" si="234"/>
        <v>1.075744813833745E-4</v>
      </c>
      <c r="W1484" s="178">
        <f t="shared" si="235"/>
        <v>0</v>
      </c>
      <c r="X1484" s="179">
        <f t="shared" si="236"/>
        <v>1.0589978611401391E-4</v>
      </c>
      <c r="Y1484" s="179">
        <f t="shared" si="237"/>
        <v>1.9265530320000002E-2</v>
      </c>
      <c r="Z1484" s="186">
        <f t="shared" si="238"/>
        <v>0.71234327562545385</v>
      </c>
      <c r="AA1484" s="156">
        <f>$J1484*'9 All Base Data'!$Y1484</f>
        <v>1.6876758619814695E-2</v>
      </c>
      <c r="AB1484" s="156">
        <f>$K1484*'9 All Base Data'!$Y1484</f>
        <v>0</v>
      </c>
      <c r="AC1484" s="178">
        <f>$L1484*'9 All Base Data'!$Y1484</f>
        <v>7.623935328563096E-5</v>
      </c>
      <c r="AD1484" s="178">
        <f>IF($M1484="","",$M1484*'9 All Base Data'!$Y1484)</f>
        <v>1.2436488466614525E-3</v>
      </c>
      <c r="AE1484" s="178">
        <f>IF($N1484="","",$N1484*'9 All Base Data'!$Y1484)</f>
        <v>2.0661924056043128E-3</v>
      </c>
      <c r="AF1484" s="178">
        <f>IF($O1484="","",$O1484*'9 All Base Data'!$Y1484)</f>
        <v>0</v>
      </c>
      <c r="AG1484" s="178">
        <f>IF($P1484="","",$P1484*'9 All Base Data'!$Y1484)</f>
        <v>2.0340263881366322E-3</v>
      </c>
      <c r="AH1484" s="167">
        <f>$Q1484*'9 All Base Data'!$Y1484</f>
        <v>27.066248828164426</v>
      </c>
      <c r="AI1484" s="178">
        <f>$R1484*'9 All Base Data'!$Y1484</f>
        <v>6.0081260686540322E-2</v>
      </c>
      <c r="AJ1484" s="178">
        <f>$S1484*'9 All Base Data'!$Y1484</f>
        <v>0</v>
      </c>
      <c r="AK1484" s="178">
        <f>$T1484*'9 All Base Data'!$Y1484</f>
        <v>2.7141209769684623E-4</v>
      </c>
      <c r="AL1484" s="178">
        <f>IF($U1484="","",$U1484*'9 All Base Data'!$Y1484)</f>
        <v>7.8971701763002238E-6</v>
      </c>
      <c r="AM1484" s="178">
        <f>IF($V1484="","",$V1484*'9 All Base Data'!$Y1484)</f>
        <v>9.3701825594155591E-6</v>
      </c>
      <c r="AN1484" s="178">
        <f>IF($W1484="","",$W1484*'9 All Base Data'!$Y1484)</f>
        <v>0</v>
      </c>
      <c r="AO1484" s="178">
        <f>IF($X1484="","",$X1484*'9 All Base Data'!$Y1484)</f>
        <v>9.2243096701996275E-6</v>
      </c>
      <c r="AP1484" s="178">
        <f>$Y1484*'9 All Base Data'!$Y1484</f>
        <v>1.6781074273461945E-3</v>
      </c>
      <c r="AQ1484" s="179">
        <f t="shared" si="239"/>
        <v>6.204804756431908E-2</v>
      </c>
    </row>
    <row r="1485" spans="1:43" x14ac:dyDescent="0.25">
      <c r="A1485" s="124">
        <v>586001</v>
      </c>
      <c r="B1485" s="125" t="s">
        <v>1530</v>
      </c>
      <c r="C1485" s="126" t="s">
        <v>1385</v>
      </c>
      <c r="D1485" s="101" t="s">
        <v>2120</v>
      </c>
      <c r="E1485" s="142"/>
      <c r="F1485" s="191" t="str">
        <f>IF('9 All Base Data'!G1485="Rural Centre","Rural",IF('9 All Base Data'!G1485="Rural (Incl.some Off Shore Islands)","Rural",IF('9 All Base Data'!G1485="Inlet-in TA but not in Urban Area","Rural",IF('9 All Base Data'!G1485="Rural (Incl.some Off Shore Islands)","Rural",IF('9 All Base Data'!G1485="Inlet-not in TA","Rural",IF('9 All Base Data'!G1485="Inland Water not in Urban Area","Rural",IF('9 All Base Data'!G1485="Oceanic-in Region but not in TA","Rural",'9 All Base Data'!G1485)))))))</f>
        <v>Christchurch</v>
      </c>
      <c r="G1485" s="177">
        <f>IF('9 All Base Data'!I1485="..C","..C",'9 All Base Data'!I1485*Basecase_Pop_2006)</f>
        <v>27</v>
      </c>
      <c r="H1485" s="177">
        <f>IF('9 All Base Data'!J1485="..C","..C",'9 All Base Data'!J1485*Basecase_Pop_2006)</f>
        <v>18</v>
      </c>
      <c r="I1485" s="191" t="str">
        <f>IF('9 All Base Data'!L1485="..C","..C",'9 All Base Data'!L1485*Basecase_Pop_2006)</f>
        <v>..C</v>
      </c>
      <c r="J1485" s="156">
        <f>IF('9 All Base Data'!$P1485=0,0,('9 All Base Data'!$P1485*Basecase_Pop_2006)/(1+(1/(BaseCase_Mort_AllAdults_30*('9 All Base Data'!$W1485*Basecase_PM10)/10))))</f>
        <v>0.10441515650203413</v>
      </c>
      <c r="K1485" s="156">
        <f>IF('9 All Base Data'!$Q1485=0,0,('9 All Base Data'!$Q1485*Basecase_Pop_2006)/(1+(1/(BaseCase_Mort_Maori_30*('9 All Base Data'!$W1485*Basecase_PM10)/10))))</f>
        <v>0</v>
      </c>
      <c r="L1485" s="179">
        <f>133/(1+1/(BaseCase_Mort_Child_0_1*'9 All Base Data'!$AB$10/10))*IF('9 All Base Data'!$L1485="..C",0,'9 All Base Data'!L1485/'9 All Base Data'!$L$2022)</f>
        <v>0</v>
      </c>
      <c r="M1485" s="178">
        <f>IF('9 All Base Data'!$R1485="","",IF('9 All Base Data'!$R1485=0,0,('9 All Base Data'!$R1485*Basecase_Pop_2006)/(1+(1/(BaseCase_CardiacHA_All*('9 All Base Data'!$W1485*Basecase_PM10)/10)))))</f>
        <v>5.2770382640550756E-2</v>
      </c>
      <c r="N1485" s="178">
        <f>IF('9 All Base Data'!$S1485="","",IF('9 All Base Data'!$S1485=0,0,('9 All Base Data'!S1485*Basecase_Pop_2006)/(1+(1/(BaseCase_RespHA_All*('9 All Base Data'!$W1485*Basecase_PM10)/10)))))</f>
        <v>8.1913397708303706E-2</v>
      </c>
      <c r="O1485" s="178">
        <f>IF('9 All Base Data'!$T1485="","",IF('9 All Base Data'!$T1485=0,0,('9 All Base Data'!$T1485*Basecase_Pop_2006)/(1+(1/(BaseCase_RespHA_Child_1_4*('9 All Base Data'!$W1485*Basecase_PM10)/10)))))</f>
        <v>2.1491484616861744E-2</v>
      </c>
      <c r="P1485" s="179">
        <f>IF('9 All Base Data'!$U1485="","",IF('9 All Base Data'!$U1485=0,0,('9 All Base Data'!$U1485*Basecase_Pop_2006)/(1+(1/(BaseCase_RespHA_Child_5_14*('9 All Base Data'!$W1485*Basecase_PM10)/10)))))</f>
        <v>1.5862925104499964E-2</v>
      </c>
      <c r="Q1485" s="156">
        <f>IF('7 Base case Results'!$G1485="..C",0,BaseCase_RADs_All*'7 Base case Results'!$G1485*('9 All Base Data'!$V1485*Basecase_PM10)/10)</f>
        <v>24.283780160165492</v>
      </c>
      <c r="R1485" s="189">
        <f t="shared" si="230"/>
        <v>0.37171795714724148</v>
      </c>
      <c r="S1485" s="178">
        <f t="shared" si="231"/>
        <v>0</v>
      </c>
      <c r="T1485" s="179">
        <f t="shared" si="232"/>
        <v>0</v>
      </c>
      <c r="U1485" s="178">
        <f t="shared" si="233"/>
        <v>3.3509192976749729E-4</v>
      </c>
      <c r="V1485" s="178">
        <f t="shared" si="234"/>
        <v>3.7147725860715728E-4</v>
      </c>
      <c r="W1485" s="178">
        <f t="shared" si="235"/>
        <v>9.7463882737468014E-5</v>
      </c>
      <c r="X1485" s="179">
        <f t="shared" si="236"/>
        <v>7.1938365348907338E-5</v>
      </c>
      <c r="Y1485" s="179">
        <f t="shared" si="237"/>
        <v>1.5055943699302603E-3</v>
      </c>
      <c r="Z1485" s="186">
        <f t="shared" si="238"/>
        <v>0.37393012070554638</v>
      </c>
      <c r="AA1485" s="156">
        <f>$J1485*'9 All Base Data'!$Y1485</f>
        <v>5.8802608368137957E-2</v>
      </c>
      <c r="AB1485" s="156">
        <f>$K1485*'9 All Base Data'!$Y1485</f>
        <v>0</v>
      </c>
      <c r="AC1485" s="178">
        <f>$L1485*'9 All Base Data'!$Y1485</f>
        <v>0</v>
      </c>
      <c r="AD1485" s="178">
        <f>IF($M1485="","",$M1485*'9 All Base Data'!$Y1485)</f>
        <v>2.9718254014096519E-2</v>
      </c>
      <c r="AE1485" s="178">
        <f>IF($N1485="","",$N1485*'9 All Base Data'!$Y1485)</f>
        <v>4.6130481501994176E-2</v>
      </c>
      <c r="AF1485" s="178">
        <f>IF($O1485="","",$O1485*'9 All Base Data'!$Y1485)</f>
        <v>1.2103179227151406E-2</v>
      </c>
      <c r="AG1485" s="178">
        <f>IF($P1485="","",$P1485*'9 All Base Data'!$Y1485)</f>
        <v>8.933390551158573E-3</v>
      </c>
      <c r="AH1485" s="167">
        <f>$Q1485*'9 All Base Data'!$Y1485</f>
        <v>13.675692900276903</v>
      </c>
      <c r="AI1485" s="178">
        <f>$R1485*'9 All Base Data'!$Y1485</f>
        <v>0.20933728579057112</v>
      </c>
      <c r="AJ1485" s="178">
        <f>$S1485*'9 All Base Data'!$Y1485</f>
        <v>0</v>
      </c>
      <c r="AK1485" s="178">
        <f>$T1485*'9 All Base Data'!$Y1485</f>
        <v>0</v>
      </c>
      <c r="AL1485" s="178">
        <f>IF($U1485="","",$U1485*'9 All Base Data'!$Y1485)</f>
        <v>1.8871091298951288E-4</v>
      </c>
      <c r="AM1485" s="178">
        <f>IF($V1485="","",$V1485*'9 All Base Data'!$Y1485)</f>
        <v>2.0920173361154356E-4</v>
      </c>
      <c r="AN1485" s="178">
        <f>IF($W1485="","",$W1485*'9 All Base Data'!$Y1485)</f>
        <v>5.4887917795131627E-5</v>
      </c>
      <c r="AO1485" s="178">
        <f>IF($X1485="","",$X1485*'9 All Base Data'!$Y1485)</f>
        <v>4.0512926149504128E-5</v>
      </c>
      <c r="AP1485" s="178">
        <f>$Y1485*'9 All Base Data'!$Y1485</f>
        <v>8.4789295981716785E-4</v>
      </c>
      <c r="AQ1485" s="179">
        <f t="shared" si="239"/>
        <v>0.21058309139698936</v>
      </c>
    </row>
    <row r="1486" spans="1:43" x14ac:dyDescent="0.25">
      <c r="A1486" s="124">
        <v>586002</v>
      </c>
      <c r="B1486" s="125" t="s">
        <v>1532</v>
      </c>
      <c r="C1486" s="126" t="s">
        <v>1385</v>
      </c>
      <c r="D1486" s="101" t="s">
        <v>2120</v>
      </c>
      <c r="E1486" s="142"/>
      <c r="F1486" s="191" t="str">
        <f>IF('9 All Base Data'!G1486="Rural Centre","Rural",IF('9 All Base Data'!G1486="Rural (Incl.some Off Shore Islands)","Rural",IF('9 All Base Data'!G1486="Inlet-in TA but not in Urban Area","Rural",IF('9 All Base Data'!G1486="Rural (Incl.some Off Shore Islands)","Rural",IF('9 All Base Data'!G1486="Inlet-not in TA","Rural",IF('9 All Base Data'!G1486="Inland Water not in Urban Area","Rural",IF('9 All Base Data'!G1486="Oceanic-in Region but not in TA","Rural",'9 All Base Data'!G1486)))))))</f>
        <v>Christchurch</v>
      </c>
      <c r="G1486" s="177">
        <f>IF('9 All Base Data'!I1486="..C","..C",'9 All Base Data'!I1486*Basecase_Pop_2006)</f>
        <v>486</v>
      </c>
      <c r="H1486" s="177">
        <f>IF('9 All Base Data'!J1486="..C","..C",'9 All Base Data'!J1486*Basecase_Pop_2006)</f>
        <v>351</v>
      </c>
      <c r="I1486" s="191">
        <f>IF('9 All Base Data'!L1486="..C","..C",'9 All Base Data'!L1486*Basecase_Pop_2006)</f>
        <v>3</v>
      </c>
      <c r="J1486" s="156">
        <f>IF('9 All Base Data'!$P1486=0,0,('9 All Base Data'!$P1486*Basecase_Pop_2006)/(1+(1/(BaseCase_Mort_AllAdults_30*('9 All Base Data'!$W1486*Basecase_PM10)/10))))</f>
        <v>0.20883031300406826</v>
      </c>
      <c r="K1486" s="156">
        <f>IF('9 All Base Data'!$Q1486=0,0,('9 All Base Data'!$Q1486*Basecase_Pop_2006)/(1+(1/(BaseCase_Mort_Maori_30*('9 All Base Data'!$W1486*Basecase_PM10)/10))))</f>
        <v>0</v>
      </c>
      <c r="L1486" s="179">
        <f>133/(1+1/(BaseCase_Mort_Child_0_1*'9 All Base Data'!$AB$10/10))*IF('9 All Base Data'!$L1486="..C",0,'9 All Base Data'!L1486/'9 All Base Data'!$L$2022)</f>
        <v>4.3763335659156898E-4</v>
      </c>
      <c r="M1486" s="178">
        <f>IF('9 All Base Data'!$R1486="","",IF('9 All Base Data'!$R1486=0,0,('9 All Base Data'!$R1486*Basecase_Pop_2006)/(1+(1/(BaseCase_CardiacHA_All*('9 All Base Data'!$W1486*Basecase_PM10)/10)))))</f>
        <v>7.585742504579171E-2</v>
      </c>
      <c r="N1486" s="178">
        <f>IF('9 All Base Data'!$S1486="","",IF('9 All Base Data'!$S1486=0,0,('9 All Base Data'!S1486*Basecase_Pop_2006)/(1+(1/(BaseCase_RespHA_All*('9 All Base Data'!$W1486*Basecase_PM10)/10)))))</f>
        <v>0.16928768859716101</v>
      </c>
      <c r="O1486" s="178">
        <f>IF('9 All Base Data'!$T1486="","",IF('9 All Base Data'!$T1486=0,0,('9 All Base Data'!$T1486*Basecase_Pop_2006)/(1+(1/(BaseCase_RespHA_Child_1_4*('9 All Base Data'!$W1486*Basecase_PM10)/10)))))</f>
        <v>3.2237226925292621E-2</v>
      </c>
      <c r="P1486" s="179">
        <f>IF('9 All Base Data'!$U1486="","",IF('9 All Base Data'!$U1486=0,0,('9 All Base Data'!$U1486*Basecase_Pop_2006)/(1+(1/(BaseCase_RespHA_Child_5_14*('9 All Base Data'!$W1486*Basecase_PM10)/10)))))</f>
        <v>0</v>
      </c>
      <c r="Q1486" s="156">
        <f>IF('7 Base case Results'!$G1486="..C",0,BaseCase_RADs_All*'7 Base case Results'!$G1486*('9 All Base Data'!$V1486*Basecase_PM10)/10)</f>
        <v>437.10804288297885</v>
      </c>
      <c r="R1486" s="189">
        <f t="shared" si="230"/>
        <v>0.74343591429448297</v>
      </c>
      <c r="S1486" s="178">
        <f t="shared" si="231"/>
        <v>0</v>
      </c>
      <c r="T1486" s="179">
        <f t="shared" si="232"/>
        <v>1.5579747494659855E-3</v>
      </c>
      <c r="U1486" s="178">
        <f t="shared" si="233"/>
        <v>4.8169464904077735E-4</v>
      </c>
      <c r="V1486" s="178">
        <f t="shared" si="234"/>
        <v>7.6771966778812518E-4</v>
      </c>
      <c r="W1486" s="178">
        <f t="shared" si="235"/>
        <v>1.4619582410620201E-4</v>
      </c>
      <c r="X1486" s="179">
        <f t="shared" si="236"/>
        <v>0</v>
      </c>
      <c r="Y1486" s="179">
        <f t="shared" si="237"/>
        <v>2.7100698658744687E-2</v>
      </c>
      <c r="Z1486" s="186">
        <f t="shared" si="238"/>
        <v>0.77334400201952247</v>
      </c>
      <c r="AA1486" s="156">
        <f>$J1486*'9 All Base Data'!$Y1486</f>
        <v>0.11760521673627591</v>
      </c>
      <c r="AB1486" s="156">
        <f>$K1486*'9 All Base Data'!$Y1486</f>
        <v>0</v>
      </c>
      <c r="AC1486" s="178">
        <f>$L1486*'9 All Base Data'!$Y1486</f>
        <v>2.4645830872251166E-4</v>
      </c>
      <c r="AD1486" s="178">
        <f>IF($M1486="","",$M1486*'9 All Base Data'!$Y1486)</f>
        <v>4.2719990145263745E-2</v>
      </c>
      <c r="AE1486" s="178">
        <f>IF($N1486="","",$N1486*'9 All Base Data'!$Y1486)</f>
        <v>9.533632843745464E-2</v>
      </c>
      <c r="AF1486" s="178">
        <f>IF($O1486="","",$O1486*'9 All Base Data'!$Y1486)</f>
        <v>1.8154768840727111E-2</v>
      </c>
      <c r="AG1486" s="178">
        <f>IF($P1486="","",$P1486*'9 All Base Data'!$Y1486)</f>
        <v>0</v>
      </c>
      <c r="AH1486" s="167">
        <f>$Q1486*'9 All Base Data'!$Y1486</f>
        <v>246.16247220498425</v>
      </c>
      <c r="AI1486" s="178">
        <f>$R1486*'9 All Base Data'!$Y1486</f>
        <v>0.41867457158114224</v>
      </c>
      <c r="AJ1486" s="178">
        <f>$S1486*'9 All Base Data'!$Y1486</f>
        <v>0</v>
      </c>
      <c r="AK1486" s="178">
        <f>$T1486*'9 All Base Data'!$Y1486</f>
        <v>8.7739157905214146E-4</v>
      </c>
      <c r="AL1486" s="178">
        <f>IF($U1486="","",$U1486*'9 All Base Data'!$Y1486)</f>
        <v>2.7127193742242474E-4</v>
      </c>
      <c r="AM1486" s="178">
        <f>IF($V1486="","",$V1486*'9 All Base Data'!$Y1486)</f>
        <v>4.3235024946385676E-4</v>
      </c>
      <c r="AN1486" s="178">
        <f>IF($W1486="","",$W1486*'9 All Base Data'!$Y1486)</f>
        <v>8.2331876692697437E-5</v>
      </c>
      <c r="AO1486" s="178">
        <f>IF($X1486="","",$X1486*'9 All Base Data'!$Y1486)</f>
        <v>0</v>
      </c>
      <c r="AP1486" s="178">
        <f>$Y1486*'9 All Base Data'!$Y1486</f>
        <v>1.5262073276709023E-2</v>
      </c>
      <c r="AQ1486" s="179">
        <f t="shared" si="239"/>
        <v>0.43551765862378972</v>
      </c>
    </row>
    <row r="1487" spans="1:43" x14ac:dyDescent="0.25">
      <c r="A1487" s="124">
        <v>586112</v>
      </c>
      <c r="B1487" s="125" t="s">
        <v>1533</v>
      </c>
      <c r="C1487" s="126" t="s">
        <v>1385</v>
      </c>
      <c r="D1487" s="101" t="s">
        <v>2120</v>
      </c>
      <c r="E1487" s="142"/>
      <c r="F1487" s="191" t="str">
        <f>IF('9 All Base Data'!G1487="Rural Centre","Rural",IF('9 All Base Data'!G1487="Rural (Incl.some Off Shore Islands)","Rural",IF('9 All Base Data'!G1487="Inlet-in TA but not in Urban Area","Rural",IF('9 All Base Data'!G1487="Rural (Incl.some Off Shore Islands)","Rural",IF('9 All Base Data'!G1487="Inlet-not in TA","Rural",IF('9 All Base Data'!G1487="Inland Water not in Urban Area","Rural",IF('9 All Base Data'!G1487="Oceanic-in Region but not in TA","Rural",'9 All Base Data'!G1487)))))))</f>
        <v>Rural</v>
      </c>
      <c r="G1487" s="177">
        <f>IF('9 All Base Data'!I1487="..C","..C",'9 All Base Data'!I1487*Basecase_Pop_2006)</f>
        <v>903</v>
      </c>
      <c r="H1487" s="177">
        <f>IF('9 All Base Data'!J1487="..C","..C",'9 All Base Data'!J1487*Basecase_Pop_2006)</f>
        <v>582</v>
      </c>
      <c r="I1487" s="191">
        <f>IF('9 All Base Data'!L1487="..C","..C",'9 All Base Data'!L1487*Basecase_Pop_2006)</f>
        <v>15</v>
      </c>
      <c r="J1487" s="156">
        <f>IF('9 All Base Data'!$P1487=0,0,('9 All Base Data'!$P1487*Basecase_Pop_2006)/(1+(1/(BaseCase_Mort_AllAdults_30*('9 All Base Data'!$W1487*Basecase_PM10)/10))))</f>
        <v>0.21136779094327474</v>
      </c>
      <c r="K1487" s="156">
        <f>IF('9 All Base Data'!$Q1487=0,0,('9 All Base Data'!$Q1487*Basecase_Pop_2006)/(1+(1/(BaseCase_Mort_Maori_30*('9 All Base Data'!$W1487*Basecase_PM10)/10))))</f>
        <v>0</v>
      </c>
      <c r="L1487" s="179">
        <f>133/(1+1/(BaseCase_Mort_Child_0_1*'9 All Base Data'!$AB$10/10))*IF('9 All Base Data'!$L1487="..C",0,'9 All Base Data'!L1487/'9 All Base Data'!$L$2022)</f>
        <v>2.1881667829578449E-3</v>
      </c>
      <c r="M1487" s="178">
        <f>IF('9 All Base Data'!$R1487="","",IF('9 All Base Data'!$R1487=0,0,('9 All Base Data'!$R1487*Basecase_Pop_2006)/(1+(1/(BaseCase_CardiacHA_All*('9 All Base Data'!$W1487*Basecase_PM10)/10)))))</f>
        <v>2.0623379001614279E-2</v>
      </c>
      <c r="N1487" s="178">
        <f>IF('9 All Base Data'!$S1487="","",IF('9 All Base Data'!$S1487=0,0,('9 All Base Data'!S1487*Basecase_Pop_2006)/(1+(1/(BaseCase_RespHA_All*('9 All Base Data'!$W1487*Basecase_PM10)/10)))))</f>
        <v>4.2170567245718292E-2</v>
      </c>
      <c r="O1487" s="178">
        <f>IF('9 All Base Data'!$T1487="","",IF('9 All Base Data'!$T1487=0,0,('9 All Base Data'!$T1487*Basecase_Pop_2006)/(1+(1/(BaseCase_RespHA_Child_1_4*('9 All Base Data'!$W1487*Basecase_PM10)/10)))))</f>
        <v>3.1379805894048859E-2</v>
      </c>
      <c r="P1487" s="179">
        <f>IF('9 All Base Data'!$U1487="","",IF('9 All Base Data'!$U1487=0,0,('9 All Base Data'!$U1487*Basecase_Pop_2006)/(1+(1/(BaseCase_RespHA_Child_5_14*('9 All Base Data'!$W1487*Basecase_PM10)/10)))))</f>
        <v>7.7838872557158328E-3</v>
      </c>
      <c r="Q1487" s="156">
        <f>IF('7 Base case Results'!$G1487="..C",0,BaseCase_RADs_All*'7 Base case Results'!$G1487*('9 All Base Data'!$V1487*Basecase_PM10)/10)</f>
        <v>259.08876000000004</v>
      </c>
      <c r="R1487" s="189">
        <f t="shared" si="230"/>
        <v>0.75246933575805797</v>
      </c>
      <c r="S1487" s="178">
        <f t="shared" si="231"/>
        <v>0</v>
      </c>
      <c r="T1487" s="179">
        <f t="shared" si="232"/>
        <v>7.7898737473299281E-3</v>
      </c>
      <c r="U1487" s="178">
        <f t="shared" si="233"/>
        <v>1.3095845666025069E-4</v>
      </c>
      <c r="V1487" s="178">
        <f t="shared" si="234"/>
        <v>1.9124352245933246E-4</v>
      </c>
      <c r="W1487" s="178">
        <f t="shared" si="235"/>
        <v>1.4230741972951155E-4</v>
      </c>
      <c r="X1487" s="179">
        <f t="shared" si="236"/>
        <v>3.52999287046713E-5</v>
      </c>
      <c r="Y1487" s="179">
        <f t="shared" si="237"/>
        <v>1.6063503120000003E-2</v>
      </c>
      <c r="Z1487" s="186">
        <f t="shared" si="238"/>
        <v>0.77664491460450757</v>
      </c>
      <c r="AA1487" s="156">
        <f>$J1487*'9 All Base Data'!$Y1487</f>
        <v>1.8411009403434216E-2</v>
      </c>
      <c r="AB1487" s="156">
        <f>$K1487*'9 All Base Data'!$Y1487</f>
        <v>0</v>
      </c>
      <c r="AC1487" s="178">
        <f>$L1487*'9 All Base Data'!$Y1487</f>
        <v>1.9059838321407741E-4</v>
      </c>
      <c r="AD1487" s="178">
        <f>IF($M1487="","",$M1487*'9 All Base Data'!$Y1487)</f>
        <v>1.7963816673998757E-3</v>
      </c>
      <c r="AE1487" s="178">
        <f>IF($N1487="","",$N1487*'9 All Base Data'!$Y1487)</f>
        <v>3.6732309432965563E-3</v>
      </c>
      <c r="AF1487" s="178">
        <f>IF($O1487="","",$O1487*'9 All Base Data'!$Y1487)</f>
        <v>2.7333109685965433E-3</v>
      </c>
      <c r="AG1487" s="178">
        <f>IF($P1487="","",$P1487*'9 All Base Data'!$Y1487)</f>
        <v>6.7800879604554406E-4</v>
      </c>
      <c r="AH1487" s="167">
        <f>$Q1487*'9 All Base Data'!$Y1487</f>
        <v>22.567703316558152</v>
      </c>
      <c r="AI1487" s="178">
        <f>$R1487*'9 All Base Data'!$Y1487</f>
        <v>6.5543193476225795E-2</v>
      </c>
      <c r="AJ1487" s="178">
        <f>$S1487*'9 All Base Data'!$Y1487</f>
        <v>0</v>
      </c>
      <c r="AK1487" s="178">
        <f>$T1487*'9 All Base Data'!$Y1487</f>
        <v>6.7853024424211557E-4</v>
      </c>
      <c r="AL1487" s="178">
        <f>IF($U1487="","",$U1487*'9 All Base Data'!$Y1487)</f>
        <v>1.1407023587989212E-5</v>
      </c>
      <c r="AM1487" s="178">
        <f>IF($V1487="","",$V1487*'9 All Base Data'!$Y1487)</f>
        <v>1.6658102327849884E-5</v>
      </c>
      <c r="AN1487" s="178">
        <f>IF($W1487="","",$W1487*'9 All Base Data'!$Y1487)</f>
        <v>1.2395565242585323E-5</v>
      </c>
      <c r="AO1487" s="178">
        <f>IF($X1487="","",$X1487*'9 All Base Data'!$Y1487)</f>
        <v>3.0747698900665421E-6</v>
      </c>
      <c r="AP1487" s="178">
        <f>$Y1487*'9 All Base Data'!$Y1487</f>
        <v>1.3991976056266055E-3</v>
      </c>
      <c r="AQ1487" s="179">
        <f t="shared" si="239"/>
        <v>6.764898645201034E-2</v>
      </c>
    </row>
    <row r="1488" spans="1:43" x14ac:dyDescent="0.25">
      <c r="A1488" s="124">
        <v>586114</v>
      </c>
      <c r="B1488" s="125" t="s">
        <v>1534</v>
      </c>
      <c r="C1488" s="126" t="s">
        <v>1385</v>
      </c>
      <c r="D1488" s="101" t="s">
        <v>2120</v>
      </c>
      <c r="E1488" s="142"/>
      <c r="F1488" s="191" t="str">
        <f>IF('9 All Base Data'!G1488="Rural Centre","Rural",IF('9 All Base Data'!G1488="Rural (Incl.some Off Shore Islands)","Rural",IF('9 All Base Data'!G1488="Inlet-in TA but not in Urban Area","Rural",IF('9 All Base Data'!G1488="Rural (Incl.some Off Shore Islands)","Rural",IF('9 All Base Data'!G1488="Inlet-not in TA","Rural",IF('9 All Base Data'!G1488="Inland Water not in Urban Area","Rural",IF('9 All Base Data'!G1488="Oceanic-in Region but not in TA","Rural",'9 All Base Data'!G1488)))))))</f>
        <v>Rural</v>
      </c>
      <c r="G1488" s="177">
        <f>IF('9 All Base Data'!I1488="..C","..C",'9 All Base Data'!I1488*Basecase_Pop_2006)</f>
        <v>447</v>
      </c>
      <c r="H1488" s="177">
        <f>IF('9 All Base Data'!J1488="..C","..C",'9 All Base Data'!J1488*Basecase_Pop_2006)</f>
        <v>315</v>
      </c>
      <c r="I1488" s="191">
        <f>IF('9 All Base Data'!L1488="..C","..C",'9 All Base Data'!L1488*Basecase_Pop_2006)</f>
        <v>3</v>
      </c>
      <c r="J1488" s="156">
        <f>IF('9 All Base Data'!$P1488=0,0,('9 All Base Data'!$P1488*Basecase_Pop_2006)/(1+(1/(BaseCase_Mort_AllAdults_30*('9 All Base Data'!$W1488*Basecase_PM10)/10))))</f>
        <v>0.19375380836466849</v>
      </c>
      <c r="K1488" s="156">
        <f>IF('9 All Base Data'!$Q1488=0,0,('9 All Base Data'!$Q1488*Basecase_Pop_2006)/(1+(1/(BaseCase_Mort_Maori_30*('9 All Base Data'!$W1488*Basecase_PM10)/10))))</f>
        <v>0</v>
      </c>
      <c r="L1488" s="179">
        <f>133/(1+1/(BaseCase_Mort_Child_0_1*'9 All Base Data'!$AB$10/10))*IF('9 All Base Data'!$L1488="..C",0,'9 All Base Data'!L1488/'9 All Base Data'!$L$2022)</f>
        <v>4.3763335659156898E-4</v>
      </c>
      <c r="M1488" s="178">
        <f>IF('9 All Base Data'!$R1488="","",IF('9 All Base Data'!$R1488=0,0,('9 All Base Data'!$R1488*Basecase_Pop_2006)/(1+(1/(BaseCase_CardiacHA_All*('9 All Base Data'!$W1488*Basecase_PM10)/10)))))</f>
        <v>1.2691310154839557E-2</v>
      </c>
      <c r="N1488" s="178">
        <f>IF('9 All Base Data'!$S1488="","",IF('9 All Base Data'!$S1488=0,0,('9 All Base Data'!S1488*Basecase_Pop_2006)/(1+(1/(BaseCase_RespHA_All*('9 All Base Data'!$W1488*Basecase_PM10)/10)))))</f>
        <v>2.3720944075716538E-2</v>
      </c>
      <c r="O1488" s="178">
        <f>IF('9 All Base Data'!$T1488="","",IF('9 All Base Data'!$T1488=0,0,('9 All Base Data'!$T1488*Basecase_Pop_2006)/(1+(1/(BaseCase_RespHA_Child_1_4*('9 All Base Data'!$W1488*Basecase_PM10)/10)))))</f>
        <v>5.2299676490081435E-3</v>
      </c>
      <c r="P1488" s="179">
        <f>IF('9 All Base Data'!$U1488="","",IF('9 All Base Data'!$U1488=0,0,('9 All Base Data'!$U1488*Basecase_Pop_2006)/(1+(1/(BaseCase_RespHA_Child_5_14*('9 All Base Data'!$W1488*Basecase_PM10)/10)))))</f>
        <v>2.3351661767147501E-2</v>
      </c>
      <c r="Q1488" s="156">
        <f>IF('7 Base case Results'!$G1488="..C",0,BaseCase_RADs_All*'7 Base case Results'!$G1488*('9 All Base Data'!$V1488*Basecase_PM10)/10)</f>
        <v>128.25324000000001</v>
      </c>
      <c r="R1488" s="189">
        <f t="shared" si="230"/>
        <v>0.68976355777821985</v>
      </c>
      <c r="S1488" s="178">
        <f t="shared" si="231"/>
        <v>0</v>
      </c>
      <c r="T1488" s="179">
        <f t="shared" si="232"/>
        <v>1.5579747494659855E-3</v>
      </c>
      <c r="U1488" s="178">
        <f t="shared" si="233"/>
        <v>8.0589819483231176E-5</v>
      </c>
      <c r="V1488" s="178">
        <f t="shared" si="234"/>
        <v>1.075744813833745E-4</v>
      </c>
      <c r="W1488" s="178">
        <f t="shared" si="235"/>
        <v>2.3717903288251933E-5</v>
      </c>
      <c r="X1488" s="179">
        <f t="shared" si="236"/>
        <v>1.0589978611401391E-4</v>
      </c>
      <c r="Y1488" s="179">
        <f t="shared" si="237"/>
        <v>7.9517008800000007E-3</v>
      </c>
      <c r="Z1488" s="186">
        <f t="shared" si="238"/>
        <v>0.69946139770855231</v>
      </c>
      <c r="AA1488" s="156">
        <f>$J1488*'9 All Base Data'!$Y1488</f>
        <v>1.6876758619814695E-2</v>
      </c>
      <c r="AB1488" s="156">
        <f>$K1488*'9 All Base Data'!$Y1488</f>
        <v>0</v>
      </c>
      <c r="AC1488" s="178">
        <f>$L1488*'9 All Base Data'!$Y1488</f>
        <v>3.811967664281548E-5</v>
      </c>
      <c r="AD1488" s="178">
        <f>IF($M1488="","",$M1488*'9 All Base Data'!$Y1488)</f>
        <v>1.1054656414768466E-3</v>
      </c>
      <c r="AE1488" s="178">
        <f>IF($N1488="","",$N1488*'9 All Base Data'!$Y1488)</f>
        <v>2.0661924056043128E-3</v>
      </c>
      <c r="AF1488" s="178">
        <f>IF($O1488="","",$O1488*'9 All Base Data'!$Y1488)</f>
        <v>4.5555182809942394E-4</v>
      </c>
      <c r="AG1488" s="178">
        <f>IF($P1488="","",$P1488*'9 All Base Data'!$Y1488)</f>
        <v>2.0340263881366322E-3</v>
      </c>
      <c r="AH1488" s="167">
        <f>$Q1488*'9 All Base Data'!$Y1488</f>
        <v>11.171388020488918</v>
      </c>
      <c r="AI1488" s="178">
        <f>$R1488*'9 All Base Data'!$Y1488</f>
        <v>6.0081260686540322E-2</v>
      </c>
      <c r="AJ1488" s="178">
        <f>$S1488*'9 All Base Data'!$Y1488</f>
        <v>0</v>
      </c>
      <c r="AK1488" s="178">
        <f>$T1488*'9 All Base Data'!$Y1488</f>
        <v>1.3570604884842311E-4</v>
      </c>
      <c r="AL1488" s="178">
        <f>IF($U1488="","",$U1488*'9 All Base Data'!$Y1488)</f>
        <v>7.0197068233779755E-6</v>
      </c>
      <c r="AM1488" s="178">
        <f>IF($V1488="","",$V1488*'9 All Base Data'!$Y1488)</f>
        <v>9.3701825594155591E-6</v>
      </c>
      <c r="AN1488" s="178">
        <f>IF($W1488="","",$W1488*'9 All Base Data'!$Y1488)</f>
        <v>2.0659275404308877E-6</v>
      </c>
      <c r="AO1488" s="178">
        <f>IF($X1488="","",$X1488*'9 All Base Data'!$Y1488)</f>
        <v>9.2243096701996275E-6</v>
      </c>
      <c r="AP1488" s="178">
        <f>$Y1488*'9 All Base Data'!$Y1488</f>
        <v>6.9262605727031296E-4</v>
      </c>
      <c r="AQ1488" s="179">
        <f t="shared" si="239"/>
        <v>6.092598268204185E-2</v>
      </c>
    </row>
    <row r="1489" spans="1:43" x14ac:dyDescent="0.25">
      <c r="A1489" s="124">
        <v>586115</v>
      </c>
      <c r="B1489" s="125" t="s">
        <v>1535</v>
      </c>
      <c r="C1489" s="126" t="s">
        <v>1385</v>
      </c>
      <c r="D1489" s="101" t="s">
        <v>2120</v>
      </c>
      <c r="E1489" s="142"/>
      <c r="F1489" s="191" t="str">
        <f>IF('9 All Base Data'!G1489="Rural Centre","Rural",IF('9 All Base Data'!G1489="Rural (Incl.some Off Shore Islands)","Rural",IF('9 All Base Data'!G1489="Inlet-in TA but not in Urban Area","Rural",IF('9 All Base Data'!G1489="Rural (Incl.some Off Shore Islands)","Rural",IF('9 All Base Data'!G1489="Inlet-not in TA","Rural",IF('9 All Base Data'!G1489="Inland Water not in Urban Area","Rural",IF('9 All Base Data'!G1489="Oceanic-in Region but not in TA","Rural",'9 All Base Data'!G1489)))))))</f>
        <v>Rural</v>
      </c>
      <c r="G1489" s="177">
        <f>IF('9 All Base Data'!I1489="..C","..C",'9 All Base Data'!I1489*Basecase_Pop_2006)</f>
        <v>498</v>
      </c>
      <c r="H1489" s="177">
        <f>IF('9 All Base Data'!J1489="..C","..C",'9 All Base Data'!J1489*Basecase_Pop_2006)</f>
        <v>339</v>
      </c>
      <c r="I1489" s="191">
        <f>IF('9 All Base Data'!L1489="..C","..C",'9 All Base Data'!L1489*Basecase_Pop_2006)</f>
        <v>3</v>
      </c>
      <c r="J1489" s="156">
        <f>IF('9 All Base Data'!$P1489=0,0,('9 All Base Data'!$P1489*Basecase_Pop_2006)/(1+(1/(BaseCase_Mort_AllAdults_30*('9 All Base Data'!$W1489*Basecase_PM10)/10))))</f>
        <v>5.2841947735818684E-2</v>
      </c>
      <c r="K1489" s="156">
        <f>IF('9 All Base Data'!$Q1489=0,0,('9 All Base Data'!$Q1489*Basecase_Pop_2006)/(1+(1/(BaseCase_Mort_Maori_30*('9 All Base Data'!$W1489*Basecase_PM10)/10))))</f>
        <v>0</v>
      </c>
      <c r="L1489" s="179">
        <f>133/(1+1/(BaseCase_Mort_Child_0_1*'9 All Base Data'!$AB$10/10))*IF('9 All Base Data'!$L1489="..C",0,'9 All Base Data'!L1489/'9 All Base Data'!$L$2022)</f>
        <v>4.3763335659156898E-4</v>
      </c>
      <c r="M1489" s="178">
        <f>IF('9 All Base Data'!$R1489="","",IF('9 All Base Data'!$R1489=0,0,('9 All Base Data'!$R1489*Basecase_Pop_2006)/(1+(1/(BaseCase_CardiacHA_All*('9 All Base Data'!$W1489*Basecase_PM10)/10)))))</f>
        <v>0</v>
      </c>
      <c r="N1489" s="178">
        <f>IF('9 All Base Data'!$S1489="","",IF('9 All Base Data'!$S1489=0,0,('9 All Base Data'!S1489*Basecase_Pop_2006)/(1+(1/(BaseCase_RespHA_All*('9 All Base Data'!$W1489*Basecase_PM10)/10)))))</f>
        <v>0</v>
      </c>
      <c r="O1489" s="178">
        <f>IF('9 All Base Data'!$T1489="","",IF('9 All Base Data'!$T1489=0,0,('9 All Base Data'!$T1489*Basecase_Pop_2006)/(1+(1/(BaseCase_RespHA_Child_1_4*('9 All Base Data'!$W1489*Basecase_PM10)/10)))))</f>
        <v>0</v>
      </c>
      <c r="P1489" s="179">
        <f>IF('9 All Base Data'!$U1489="","",IF('9 All Base Data'!$U1489=0,0,('9 All Base Data'!$U1489*Basecase_Pop_2006)/(1+(1/(BaseCase_RespHA_Child_5_14*('9 All Base Data'!$W1489*Basecase_PM10)/10)))))</f>
        <v>0</v>
      </c>
      <c r="Q1489" s="156">
        <f>IF('7 Base case Results'!$G1489="..C",0,BaseCase_RADs_All*'7 Base case Results'!$G1489*('9 All Base Data'!$V1489*Basecase_PM10)/10)</f>
        <v>142.88615999999999</v>
      </c>
      <c r="R1489" s="189">
        <f t="shared" si="230"/>
        <v>0.18811733393951449</v>
      </c>
      <c r="S1489" s="178">
        <f t="shared" si="231"/>
        <v>0</v>
      </c>
      <c r="T1489" s="179">
        <f t="shared" si="232"/>
        <v>1.5579747494659855E-3</v>
      </c>
      <c r="U1489" s="178">
        <f t="shared" si="233"/>
        <v>0</v>
      </c>
      <c r="V1489" s="178">
        <f t="shared" si="234"/>
        <v>0</v>
      </c>
      <c r="W1489" s="178">
        <f t="shared" si="235"/>
        <v>0</v>
      </c>
      <c r="X1489" s="179">
        <f t="shared" si="236"/>
        <v>0</v>
      </c>
      <c r="Y1489" s="179">
        <f t="shared" si="237"/>
        <v>8.8589419199999984E-3</v>
      </c>
      <c r="Z1489" s="186">
        <f t="shared" si="238"/>
        <v>0.19853425060898047</v>
      </c>
      <c r="AA1489" s="156">
        <f>$J1489*'9 All Base Data'!$Y1489</f>
        <v>4.6027523508585539E-3</v>
      </c>
      <c r="AB1489" s="156">
        <f>$K1489*'9 All Base Data'!$Y1489</f>
        <v>0</v>
      </c>
      <c r="AC1489" s="178">
        <f>$L1489*'9 All Base Data'!$Y1489</f>
        <v>3.811967664281548E-5</v>
      </c>
      <c r="AD1489" s="178">
        <f>IF($M1489="","",$M1489*'9 All Base Data'!$Y1489)</f>
        <v>0</v>
      </c>
      <c r="AE1489" s="178">
        <f>IF($N1489="","",$N1489*'9 All Base Data'!$Y1489)</f>
        <v>0</v>
      </c>
      <c r="AF1489" s="178">
        <f>IF($O1489="","",$O1489*'9 All Base Data'!$Y1489)</f>
        <v>0</v>
      </c>
      <c r="AG1489" s="178">
        <f>IF($P1489="","",$P1489*'9 All Base Data'!$Y1489)</f>
        <v>0</v>
      </c>
      <c r="AH1489" s="167">
        <f>$Q1489*'9 All Base Data'!$Y1489</f>
        <v>12.445975915444027</v>
      </c>
      <c r="AI1489" s="178">
        <f>$R1489*'9 All Base Data'!$Y1489</f>
        <v>1.6385798369056449E-2</v>
      </c>
      <c r="AJ1489" s="178">
        <f>$S1489*'9 All Base Data'!$Y1489</f>
        <v>0</v>
      </c>
      <c r="AK1489" s="178">
        <f>$T1489*'9 All Base Data'!$Y1489</f>
        <v>1.3570604884842311E-4</v>
      </c>
      <c r="AL1489" s="178">
        <f>IF($U1489="","",$U1489*'9 All Base Data'!$Y1489)</f>
        <v>0</v>
      </c>
      <c r="AM1489" s="178">
        <f>IF($V1489="","",$V1489*'9 All Base Data'!$Y1489)</f>
        <v>0</v>
      </c>
      <c r="AN1489" s="178">
        <f>IF($W1489="","",$W1489*'9 All Base Data'!$Y1489)</f>
        <v>0</v>
      </c>
      <c r="AO1489" s="178">
        <f>IF($X1489="","",$X1489*'9 All Base Data'!$Y1489)</f>
        <v>0</v>
      </c>
      <c r="AP1489" s="178">
        <f>$Y1489*'9 All Base Data'!$Y1489</f>
        <v>7.7165050675752963E-4</v>
      </c>
      <c r="AQ1489" s="179">
        <f t="shared" si="239"/>
        <v>1.7293154924662404E-2</v>
      </c>
    </row>
    <row r="1490" spans="1:43" x14ac:dyDescent="0.25">
      <c r="A1490" s="124">
        <v>586120</v>
      </c>
      <c r="B1490" s="125" t="s">
        <v>1539</v>
      </c>
      <c r="C1490" s="126" t="s">
        <v>1385</v>
      </c>
      <c r="D1490" s="101" t="s">
        <v>2120</v>
      </c>
      <c r="E1490" s="142"/>
      <c r="F1490" s="191" t="str">
        <f>IF('9 All Base Data'!G1490="Rural Centre","Rural",IF('9 All Base Data'!G1490="Rural (Incl.some Off Shore Islands)","Rural",IF('9 All Base Data'!G1490="Inlet-in TA but not in Urban Area","Rural",IF('9 All Base Data'!G1490="Rural (Incl.some Off Shore Islands)","Rural",IF('9 All Base Data'!G1490="Inlet-not in TA","Rural",IF('9 All Base Data'!G1490="Inland Water not in Urban Area","Rural",IF('9 All Base Data'!G1490="Oceanic-in Region but not in TA","Rural",'9 All Base Data'!G1490)))))))</f>
        <v>Woodend</v>
      </c>
      <c r="G1490" s="177">
        <f>IF('9 All Base Data'!I1490="..C","..C",'9 All Base Data'!I1490*Basecase_Pop_2006)</f>
        <v>2679</v>
      </c>
      <c r="H1490" s="177">
        <f>IF('9 All Base Data'!J1490="..C","..C",'9 All Base Data'!J1490*Basecase_Pop_2006)</f>
        <v>1722</v>
      </c>
      <c r="I1490" s="191">
        <f>IF('9 All Base Data'!L1490="..C","..C",'9 All Base Data'!L1490*Basecase_Pop_2006)</f>
        <v>21</v>
      </c>
      <c r="J1490" s="156">
        <f>IF('9 All Base Data'!$P1490=0,0,('9 All Base Data'!$P1490*Basecase_Pop_2006)/(1+(1/(BaseCase_Mort_AllAdults_30*('9 All Base Data'!$W1490*Basecase_PM10)/10))))</f>
        <v>0.20883031300406826</v>
      </c>
      <c r="K1490" s="156">
        <f>IF('9 All Base Data'!$Q1490=0,0,('9 All Base Data'!$Q1490*Basecase_Pop_2006)/(1+(1/(BaseCase_Mort_Maori_30*('9 All Base Data'!$W1490*Basecase_PM10)/10))))</f>
        <v>0.16658321735131909</v>
      </c>
      <c r="L1490" s="179">
        <f>133/(1+1/(BaseCase_Mort_Child_0_1*'9 All Base Data'!$AB$10/10))*IF('9 All Base Data'!$L1490="..C",0,'9 All Base Data'!L1490/'9 All Base Data'!$L$2022)</f>
        <v>3.0634334961409829E-3</v>
      </c>
      <c r="M1490" s="178">
        <f>IF('9 All Base Data'!$R1490="","",IF('9 All Base Data'!$R1490=0,0,('9 All Base Data'!$R1490*Basecase_Pop_2006)/(1+(1/(BaseCase_CardiacHA_All*('9 All Base Data'!$W1490*Basecase_PM10)/10)))))</f>
        <v>0.29683340235309802</v>
      </c>
      <c r="N1490" s="178">
        <f>IF('9 All Base Data'!$S1490="","",IF('9 All Base Data'!$S1490=0,0,('9 All Base Data'!S1490*Basecase_Pop_2006)/(1+(1/(BaseCase_RespHA_All*('9 All Base Data'!$W1490*Basecase_PM10)/10)))))</f>
        <v>0.36041894991653634</v>
      </c>
      <c r="O1490" s="178">
        <f>IF('9 All Base Data'!$T1490="","",IF('9 All Base Data'!$T1490=0,0,('9 All Base Data'!$T1490*Basecase_Pop_2006)/(1+(1/(BaseCase_RespHA_Child_1_4*('9 All Base Data'!$W1490*Basecase_PM10)/10)))))</f>
        <v>0.13969465000960135</v>
      </c>
      <c r="P1490" s="179">
        <f>IF('9 All Base Data'!$U1490="","",IF('9 All Base Data'!$U1490=0,0,('9 All Base Data'!$U1490*Basecase_Pop_2006)/(1+(1/(BaseCase_RespHA_Child_5_14*('9 All Base Data'!$W1490*Basecase_PM10)/10)))))</f>
        <v>4.7588775313499893E-2</v>
      </c>
      <c r="Q1490" s="156">
        <f>IF('7 Base case Results'!$G1490="..C",0,BaseCase_RADs_All*'7 Base case Results'!$G1490*('9 All Base Data'!$V1490*Basecase_PM10)/10)</f>
        <v>2409.4906314475311</v>
      </c>
      <c r="R1490" s="189">
        <f t="shared" si="230"/>
        <v>0.74343591429448297</v>
      </c>
      <c r="S1490" s="178">
        <f t="shared" si="231"/>
        <v>0.59303625377069602</v>
      </c>
      <c r="T1490" s="179">
        <f t="shared" si="232"/>
        <v>1.09058232462619E-2</v>
      </c>
      <c r="U1490" s="178">
        <f t="shared" si="233"/>
        <v>1.8848921049421723E-3</v>
      </c>
      <c r="V1490" s="178">
        <f t="shared" si="234"/>
        <v>1.6344999378714923E-3</v>
      </c>
      <c r="W1490" s="178">
        <f t="shared" si="235"/>
        <v>6.335152377935422E-4</v>
      </c>
      <c r="X1490" s="179">
        <f t="shared" si="236"/>
        <v>2.1581509604672201E-4</v>
      </c>
      <c r="Y1490" s="179">
        <f t="shared" si="237"/>
        <v>0.1493884191497469</v>
      </c>
      <c r="Z1490" s="186">
        <f t="shared" si="238"/>
        <v>0.90724954873330532</v>
      </c>
      <c r="AA1490" s="156">
        <f>$J1490*'9 All Base Data'!$Y1490</f>
        <v>0.11760521673627591</v>
      </c>
      <c r="AB1490" s="156">
        <f>$K1490*'9 All Base Data'!$Y1490</f>
        <v>9.3813274037693864E-2</v>
      </c>
      <c r="AC1490" s="178">
        <f>$L1490*'9 All Base Data'!$Y1490</f>
        <v>1.7252081610575815E-3</v>
      </c>
      <c r="AD1490" s="178">
        <f>IF($M1490="","",$M1490*'9 All Base Data'!$Y1490)</f>
        <v>0.16716517882929291</v>
      </c>
      <c r="AE1490" s="178">
        <f>IF($N1490="","",$N1490*'9 All Base Data'!$Y1490)</f>
        <v>0.20297411860877437</v>
      </c>
      <c r="AF1490" s="178">
        <f>IF($O1490="","",$O1490*'9 All Base Data'!$Y1490)</f>
        <v>7.8670664976484145E-2</v>
      </c>
      <c r="AG1490" s="178">
        <f>IF($P1490="","",$P1490*'9 All Base Data'!$Y1490)</f>
        <v>2.6800171653475716E-2</v>
      </c>
      <c r="AH1490" s="167">
        <f>$Q1490*'9 All Base Data'!$Y1490</f>
        <v>1356.9326399941413</v>
      </c>
      <c r="AI1490" s="178">
        <f>$R1490*'9 All Base Data'!$Y1490</f>
        <v>0.41867457158114224</v>
      </c>
      <c r="AJ1490" s="178">
        <f>$S1490*'9 All Base Data'!$Y1490</f>
        <v>0.33397525557419017</v>
      </c>
      <c r="AK1490" s="178">
        <f>$T1490*'9 All Base Data'!$Y1490</f>
        <v>6.1417410533649904E-3</v>
      </c>
      <c r="AL1490" s="178">
        <f>IF($U1490="","",$U1490*'9 All Base Data'!$Y1490)</f>
        <v>1.06149888556601E-3</v>
      </c>
      <c r="AM1490" s="178">
        <f>IF($V1490="","",$V1490*'9 All Base Data'!$Y1490)</f>
        <v>9.2048762789079177E-4</v>
      </c>
      <c r="AN1490" s="178">
        <f>IF($W1490="","",$W1490*'9 All Base Data'!$Y1490)</f>
        <v>3.5677146566835563E-4</v>
      </c>
      <c r="AO1490" s="178">
        <f>IF($X1490="","",$X1490*'9 All Base Data'!$Y1490)</f>
        <v>1.2153877844851238E-4</v>
      </c>
      <c r="AP1490" s="178">
        <f>$Y1490*'9 All Base Data'!$Y1490</f>
        <v>8.4129823679636742E-2</v>
      </c>
      <c r="AQ1490" s="179">
        <f t="shared" si="239"/>
        <v>0.51092812282760081</v>
      </c>
    </row>
    <row r="1491" spans="1:43" x14ac:dyDescent="0.25">
      <c r="A1491" s="131">
        <v>586121</v>
      </c>
      <c r="B1491" s="132" t="s">
        <v>1536</v>
      </c>
      <c r="C1491" s="132" t="s">
        <v>1385</v>
      </c>
      <c r="D1491" s="145" t="s">
        <v>2120</v>
      </c>
      <c r="E1491" s="142"/>
      <c r="F1491" s="191" t="str">
        <f>IF('9 All Base Data'!G1491="Rural Centre","Rural",IF('9 All Base Data'!G1491="Rural (Incl.some Off Shore Islands)","Rural",IF('9 All Base Data'!G1491="Inlet-in TA but not in Urban Area","Rural",IF('9 All Base Data'!G1491="Rural (Incl.some Off Shore Islands)","Rural",IF('9 All Base Data'!G1491="Inlet-not in TA","Rural",IF('9 All Base Data'!G1491="Inland Water not in Urban Area","Rural",IF('9 All Base Data'!G1491="Oceanic-in Region but not in TA","Rural",'9 All Base Data'!G1491)))))))</f>
        <v>Rural</v>
      </c>
      <c r="G1491" s="177">
        <f>IF('9 All Base Data'!I1491="..C","..C",'9 All Base Data'!I1491*Basecase_Pop_2006)</f>
        <v>1821</v>
      </c>
      <c r="H1491" s="177">
        <f>IF('9 All Base Data'!J1491="..C","..C",'9 All Base Data'!J1491*Basecase_Pop_2006)</f>
        <v>1200</v>
      </c>
      <c r="I1491" s="191">
        <f>IF('9 All Base Data'!L1491="..C","..C",'9 All Base Data'!L1491*Basecase_Pop_2006)</f>
        <v>18</v>
      </c>
      <c r="J1491" s="156">
        <f>IF('9 All Base Data'!$P1491=0,0,('9 All Base Data'!$P1491*Basecase_Pop_2006)/(1+(1/(BaseCase_Mort_AllAdults_30*('9 All Base Data'!$W1491*Basecase_PM10)/10))))</f>
        <v>1.2706209254179425E-2</v>
      </c>
      <c r="K1491" s="156">
        <f>IF('9 All Base Data'!$Q1491=0,0,('9 All Base Data'!$Q1491*Basecase_Pop_2006)/(1+(1/(BaseCase_Mort_Maori_30*('9 All Base Data'!$W1491*Basecase_PM10)/10))))</f>
        <v>0</v>
      </c>
      <c r="L1491" s="179">
        <f>133/(1+1/(BaseCase_Mort_Child_0_1*'9 All Base Data'!$AB$10/10))*IF('9 All Base Data'!$L1491="..C",0,'9 All Base Data'!L1491/'9 All Base Data'!$L$2022)</f>
        <v>2.6258001395494139E-3</v>
      </c>
      <c r="M1491" s="178">
        <f>IF('9 All Base Data'!$R1491="","",IF('9 All Base Data'!$R1491=0,0,('9 All Base Data'!$R1491*Basecase_Pop_2006)/(1+(1/(BaseCase_CardiacHA_All*('9 All Base Data'!$W1491*Basecase_PM10)/10)))))</f>
        <v>1.4814663969206944E-2</v>
      </c>
      <c r="N1491" s="178">
        <f>IF('9 All Base Data'!$S1491="","",IF('9 All Base Data'!$S1491=0,0,('9 All Base Data'!S1491*Basecase_Pop_2006)/(1+(1/(BaseCase_RespHA_All*('9 All Base Data'!$W1491*Basecase_PM10)/10)))))</f>
        <v>2.9346285645809218E-2</v>
      </c>
      <c r="O1491" s="178">
        <f>IF('9 All Base Data'!$T1491="","",IF('9 All Base Data'!$T1491=0,0,('9 All Base Data'!$T1491*Basecase_Pop_2006)/(1+(1/(BaseCase_RespHA_Child_1_4*('9 All Base Data'!$W1491*Basecase_PM10)/10)))))</f>
        <v>3.7356911778629594E-3</v>
      </c>
      <c r="P1491" s="179">
        <f>IF('9 All Base Data'!$U1491="","",IF('9 All Base Data'!$U1491=0,0,('9 All Base Data'!$U1491*Basecase_Pop_2006)/(1+(1/(BaseCase_RespHA_Child_5_14*('9 All Base Data'!$W1491*Basecase_PM10)/10)))))</f>
        <v>3.1746049984095943E-3</v>
      </c>
      <c r="Q1491" s="156">
        <f>IF('7 Base case Results'!$G1491="..C",0,BaseCase_RADs_All*'7 Base case Results'!$G1491*('9 All Base Data'!$V1491*Basecase_PM10)/10)</f>
        <v>522.4813200000001</v>
      </c>
      <c r="R1491" s="189">
        <f t="shared" si="230"/>
        <v>4.5234104944878756E-2</v>
      </c>
      <c r="S1491" s="178">
        <f t="shared" si="231"/>
        <v>0</v>
      </c>
      <c r="T1491" s="179">
        <f t="shared" si="232"/>
        <v>9.3478484967959141E-3</v>
      </c>
      <c r="U1491" s="178">
        <f t="shared" si="233"/>
        <v>9.4073116204464093E-5</v>
      </c>
      <c r="V1491" s="178">
        <f t="shared" si="234"/>
        <v>1.330854054037448E-4</v>
      </c>
      <c r="W1491" s="178">
        <f t="shared" si="235"/>
        <v>1.6941359491608518E-5</v>
      </c>
      <c r="X1491" s="179">
        <f t="shared" si="236"/>
        <v>1.439683366778751E-5</v>
      </c>
      <c r="Y1491" s="179">
        <f t="shared" si="237"/>
        <v>3.2393841840000007E-2</v>
      </c>
      <c r="Z1491" s="186">
        <f t="shared" si="238"/>
        <v>8.7202953803282884E-2</v>
      </c>
      <c r="AA1491" s="156">
        <f>$J1491*'9 All Base Data'!$Y1491</f>
        <v>1.1067634146939714E-3</v>
      </c>
      <c r="AB1491" s="156">
        <f>$K1491*'9 All Base Data'!$Y1491</f>
        <v>0</v>
      </c>
      <c r="AC1491" s="178">
        <f>$L1491*'9 All Base Data'!$Y1491</f>
        <v>2.2871805985689289E-4</v>
      </c>
      <c r="AD1491" s="178">
        <f>IF($M1491="","",$M1491*'9 All Base Data'!$Y1491)</f>
        <v>1.2904185468777807E-3</v>
      </c>
      <c r="AE1491" s="178">
        <f>IF($N1491="","",$N1491*'9 All Base Data'!$Y1491)</f>
        <v>2.5561829386098862E-3</v>
      </c>
      <c r="AF1491" s="178">
        <f>IF($O1491="","",$O1491*'9 All Base Data'!$Y1491)</f>
        <v>3.253941629281599E-4</v>
      </c>
      <c r="AG1491" s="178">
        <f>IF($P1491="","",$P1491*'9 All Base Data'!$Y1491)</f>
        <v>2.765212344656336E-4</v>
      </c>
      <c r="AH1491" s="167">
        <f>$Q1491*'9 All Base Data'!$Y1491</f>
        <v>45.510285425750162</v>
      </c>
      <c r="AI1491" s="178">
        <f>$R1491*'9 All Base Data'!$Y1491</f>
        <v>3.9400777563105387E-3</v>
      </c>
      <c r="AJ1491" s="178">
        <f>$S1491*'9 All Base Data'!$Y1491</f>
        <v>0</v>
      </c>
      <c r="AK1491" s="178">
        <f>$T1491*'9 All Base Data'!$Y1491</f>
        <v>8.1423629309053879E-4</v>
      </c>
      <c r="AL1491" s="178">
        <f>IF($U1491="","",$U1491*'9 All Base Data'!$Y1491)</f>
        <v>8.1941577726739061E-6</v>
      </c>
      <c r="AM1491" s="178">
        <f>IF($V1491="","",$V1491*'9 All Base Data'!$Y1491)</f>
        <v>1.1592289626595832E-5</v>
      </c>
      <c r="AN1491" s="178">
        <f>IF($W1491="","",$W1491*'9 All Base Data'!$Y1491)</f>
        <v>1.4756625288792051E-6</v>
      </c>
      <c r="AO1491" s="178">
        <f>IF($X1491="","",$X1491*'9 All Base Data'!$Y1491)</f>
        <v>1.2540237983016485E-6</v>
      </c>
      <c r="AP1491" s="178">
        <f>$Y1491*'9 All Base Data'!$Y1491</f>
        <v>2.82163769639651E-3</v>
      </c>
      <c r="AQ1491" s="179">
        <f t="shared" si="239"/>
        <v>7.5957381931968573E-3</v>
      </c>
    </row>
    <row r="1492" spans="1:43" x14ac:dyDescent="0.25">
      <c r="A1492" s="131">
        <v>586122</v>
      </c>
      <c r="B1492" s="132" t="s">
        <v>2279</v>
      </c>
      <c r="C1492" s="132" t="s">
        <v>1385</v>
      </c>
      <c r="D1492" s="145" t="s">
        <v>2120</v>
      </c>
      <c r="E1492" s="142"/>
      <c r="F1492" s="191" t="str">
        <f>IF('9 All Base Data'!G1492="Rural Centre","Rural",IF('9 All Base Data'!G1492="Rural (Incl.some Off Shore Islands)","Rural",IF('9 All Base Data'!G1492="Inlet-in TA but not in Urban Area","Rural",IF('9 All Base Data'!G1492="Rural (Incl.some Off Shore Islands)","Rural",IF('9 All Base Data'!G1492="Inlet-not in TA","Rural",IF('9 All Base Data'!G1492="Inland Water not in Urban Area","Rural",IF('9 All Base Data'!G1492="Oceanic-in Region but not in TA","Rural",'9 All Base Data'!G1492)))))))</f>
        <v>Rangiora</v>
      </c>
      <c r="G1492" s="177">
        <f>IF('9 All Base Data'!I1492="..C","..C",'9 All Base Data'!I1492*Basecase_Pop_2006)</f>
        <v>1689</v>
      </c>
      <c r="H1492" s="177">
        <f>IF('9 All Base Data'!J1492="..C","..C",'9 All Base Data'!J1492*Basecase_Pop_2006)</f>
        <v>1107</v>
      </c>
      <c r="I1492" s="191">
        <f>IF('9 All Base Data'!L1492="..C","..C",'9 All Base Data'!L1492*Basecase_Pop_2006)</f>
        <v>21</v>
      </c>
      <c r="J1492" s="156">
        <f>IF('9 All Base Data'!$P1492=0,0,('9 All Base Data'!$P1492*Basecase_Pop_2006)/(1+(1/(BaseCase_Mort_AllAdults_30*('9 All Base Data'!$W1492*Basecase_PM10)/10))))</f>
        <v>2.316152254238088E-2</v>
      </c>
      <c r="K1492" s="156">
        <f>IF('9 All Base Data'!$Q1492=0,0,('9 All Base Data'!$Q1492*Basecase_Pop_2006)/(1+(1/(BaseCase_Mort_Maori_30*('9 All Base Data'!$W1492*Basecase_PM10)/10))))</f>
        <v>0</v>
      </c>
      <c r="L1492" s="179">
        <f>133/(1+1/(BaseCase_Mort_Child_0_1*'9 All Base Data'!$AB$10/10))*IF('9 All Base Data'!$L1492="..C",0,'9 All Base Data'!L1492/'9 All Base Data'!$L$2022)</f>
        <v>3.0634334961409829E-3</v>
      </c>
      <c r="M1492" s="178">
        <f>IF('9 All Base Data'!$R1492="","",IF('9 All Base Data'!$R1492=0,0,('9 All Base Data'!$R1492*Basecase_Pop_2006)/(1+(1/(BaseCase_CardiacHA_All*('9 All Base Data'!$W1492*Basecase_PM10)/10)))))</f>
        <v>2.8567043679451995E-2</v>
      </c>
      <c r="N1492" s="178">
        <f>IF('9 All Base Data'!$S1492="","",IF('9 All Base Data'!$S1492=0,0,('9 All Base Data'!S1492*Basecase_Pop_2006)/(1+(1/(BaseCase_RespHA_All*('9 All Base Data'!$W1492*Basecase_PM10)/10)))))</f>
        <v>5.6395839455740622E-2</v>
      </c>
      <c r="O1492" s="178">
        <f>IF('9 All Base Data'!$T1492="","",IF('9 All Base Data'!$T1492=0,0,('9 All Base Data'!$T1492*Basecase_Pop_2006)/(1+(1/(BaseCase_RespHA_Child_1_4*('9 All Base Data'!$W1492*Basecase_PM10)/10)))))</f>
        <v>1.1359784726055495E-2</v>
      </c>
      <c r="P1492" s="179">
        <f>IF('9 All Base Data'!$U1492="","",IF('9 All Base Data'!$U1492=0,0,('9 All Base Data'!$U1492*Basecase_Pop_2006)/(1+(1/(BaseCase_RespHA_Child_5_14*('9 All Base Data'!$W1492*Basecase_PM10)/10)))))</f>
        <v>5.2254341520705759E-3</v>
      </c>
      <c r="Q1492" s="156">
        <f>IF('7 Base case Results'!$G1492="..C",0,BaseCase_RADs_All*'7 Base case Results'!$G1492*('9 All Base Data'!$V1492*Basecase_PM10)/10)</f>
        <v>1519.0853589081303</v>
      </c>
      <c r="R1492" s="189">
        <f t="shared" si="230"/>
        <v>8.2455020250875935E-2</v>
      </c>
      <c r="S1492" s="178">
        <f t="shared" si="231"/>
        <v>0</v>
      </c>
      <c r="T1492" s="179">
        <f t="shared" si="232"/>
        <v>1.09058232462619E-2</v>
      </c>
      <c r="U1492" s="178">
        <f t="shared" si="233"/>
        <v>1.8140072736452017E-4</v>
      </c>
      <c r="V1492" s="178">
        <f t="shared" si="234"/>
        <v>2.5575513193178373E-4</v>
      </c>
      <c r="W1492" s="178">
        <f t="shared" si="235"/>
        <v>5.151662373266167E-5</v>
      </c>
      <c r="X1492" s="179">
        <f t="shared" si="236"/>
        <v>2.3697343879640062E-5</v>
      </c>
      <c r="Y1492" s="179">
        <f t="shared" si="237"/>
        <v>9.4183292252304082E-2</v>
      </c>
      <c r="Z1492" s="186">
        <f t="shared" si="238"/>
        <v>0.18798129160873822</v>
      </c>
      <c r="AA1492" s="156">
        <f>$J1492*'9 All Base Data'!$Y1492</f>
        <v>1.3043680485628437E-2</v>
      </c>
      <c r="AB1492" s="156">
        <f>$K1492*'9 All Base Data'!$Y1492</f>
        <v>0</v>
      </c>
      <c r="AC1492" s="178">
        <f>$L1492*'9 All Base Data'!$Y1492</f>
        <v>1.7252081610575815E-3</v>
      </c>
      <c r="AD1492" s="178">
        <f>IF($M1492="","",$M1492*'9 All Base Data'!$Y1492)</f>
        <v>1.6087862509554171E-2</v>
      </c>
      <c r="AE1492" s="178">
        <f>IF($N1492="","",$N1492*'9 All Base Data'!$Y1492)</f>
        <v>3.1759972136264476E-2</v>
      </c>
      <c r="AF1492" s="178">
        <f>IF($O1492="","",$O1492*'9 All Base Data'!$Y1492)</f>
        <v>6.3973947343514588E-3</v>
      </c>
      <c r="AG1492" s="178">
        <f>IF($P1492="","",$P1492*'9 All Base Data'!$Y1492)</f>
        <v>2.942763946264E-3</v>
      </c>
      <c r="AH1492" s="167">
        <f>$Q1492*'9 All Base Data'!$Y1492</f>
        <v>855.49056698398851</v>
      </c>
      <c r="AI1492" s="178">
        <f>$R1492*'9 All Base Data'!$Y1492</f>
        <v>4.6435502528837241E-2</v>
      </c>
      <c r="AJ1492" s="178">
        <f>$S1492*'9 All Base Data'!$Y1492</f>
        <v>0</v>
      </c>
      <c r="AK1492" s="178">
        <f>$T1492*'9 All Base Data'!$Y1492</f>
        <v>6.1417410533649904E-3</v>
      </c>
      <c r="AL1492" s="178">
        <f>IF($U1492="","",$U1492*'9 All Base Data'!$Y1492)</f>
        <v>1.0215792693566899E-4</v>
      </c>
      <c r="AM1492" s="178">
        <f>IF($V1492="","",$V1492*'9 All Base Data'!$Y1492)</f>
        <v>1.440314736379594E-4</v>
      </c>
      <c r="AN1492" s="178">
        <f>IF($W1492="","",$W1492*'9 All Base Data'!$Y1492)</f>
        <v>2.9012185120283865E-5</v>
      </c>
      <c r="AO1492" s="178">
        <f>IF($X1492="","",$X1492*'9 All Base Data'!$Y1492)</f>
        <v>1.334543449630724E-5</v>
      </c>
      <c r="AP1492" s="178">
        <f>$Y1492*'9 All Base Data'!$Y1492</f>
        <v>5.3040415153007288E-2</v>
      </c>
      <c r="AQ1492" s="179">
        <f t="shared" si="239"/>
        <v>0.10586384813578315</v>
      </c>
    </row>
    <row r="1493" spans="1:43" x14ac:dyDescent="0.25">
      <c r="A1493" s="131">
        <v>586124</v>
      </c>
      <c r="B1493" s="132" t="s">
        <v>2280</v>
      </c>
      <c r="C1493" s="132" t="s">
        <v>1385</v>
      </c>
      <c r="D1493" s="145" t="s">
        <v>2120</v>
      </c>
      <c r="E1493" s="142"/>
      <c r="F1493" s="191" t="str">
        <f>IF('9 All Base Data'!G1493="Rural Centre","Rural",IF('9 All Base Data'!G1493="Rural (Incl.some Off Shore Islands)","Rural",IF('9 All Base Data'!G1493="Inlet-in TA but not in Urban Area","Rural",IF('9 All Base Data'!G1493="Rural (Incl.some Off Shore Islands)","Rural",IF('9 All Base Data'!G1493="Inlet-not in TA","Rural",IF('9 All Base Data'!G1493="Inland Water not in Urban Area","Rural",IF('9 All Base Data'!G1493="Oceanic-in Region but not in TA","Rural",'9 All Base Data'!G1493)))))))</f>
        <v>Rural</v>
      </c>
      <c r="G1493" s="177">
        <f>IF('9 All Base Data'!I1493="..C","..C",'9 All Base Data'!I1493*Basecase_Pop_2006)</f>
        <v>1050</v>
      </c>
      <c r="H1493" s="177">
        <f>IF('9 All Base Data'!J1493="..C","..C",'9 All Base Data'!J1493*Basecase_Pop_2006)</f>
        <v>693</v>
      </c>
      <c r="I1493" s="191">
        <f>IF('9 All Base Data'!L1493="..C","..C",'9 All Base Data'!L1493*Basecase_Pop_2006)</f>
        <v>15</v>
      </c>
      <c r="J1493" s="156">
        <f>IF('9 All Base Data'!$P1493=0,0,('9 All Base Data'!$P1493*Basecase_Pop_2006)/(1+(1/(BaseCase_Mort_AllAdults_30*('9 All Base Data'!$W1493*Basecase_PM10)/10))))</f>
        <v>7.3378358442886173E-3</v>
      </c>
      <c r="K1493" s="156">
        <f>IF('9 All Base Data'!$Q1493=0,0,('9 All Base Data'!$Q1493*Basecase_Pop_2006)/(1+(1/(BaseCase_Mort_Maori_30*('9 All Base Data'!$W1493*Basecase_PM10)/10))))</f>
        <v>0</v>
      </c>
      <c r="L1493" s="179">
        <f>133/(1+1/(BaseCase_Mort_Child_0_1*'9 All Base Data'!$AB$10/10))*IF('9 All Base Data'!$L1493="..C",0,'9 All Base Data'!L1493/'9 All Base Data'!$L$2022)</f>
        <v>2.1881667829578449E-3</v>
      </c>
      <c r="M1493" s="178">
        <f>IF('9 All Base Data'!$R1493="","",IF('9 All Base Data'!$R1493=0,0,('9 All Base Data'!$R1493*Basecase_Pop_2006)/(1+(1/(BaseCase_CardiacHA_All*('9 All Base Data'!$W1493*Basecase_PM10)/10)))))</f>
        <v>8.542227988834316E-3</v>
      </c>
      <c r="N1493" s="178">
        <f>IF('9 All Base Data'!$S1493="","",IF('9 All Base Data'!$S1493=0,0,('9 All Base Data'!S1493*Basecase_Pop_2006)/(1+(1/(BaseCase_RespHA_All*('9 All Base Data'!$W1493*Basecase_PM10)/10)))))</f>
        <v>1.6921252019824091E-2</v>
      </c>
      <c r="O1493" s="178">
        <f>IF('9 All Base Data'!$T1493="","",IF('9 All Base Data'!$T1493=0,0,('9 All Base Data'!$T1493*Basecase_Pop_2006)/(1+(1/(BaseCase_RespHA_Child_1_4*('9 All Base Data'!$W1493*Basecase_PM10)/10)))))</f>
        <v>5.0805400018936256E-3</v>
      </c>
      <c r="P1493" s="179">
        <f>IF('9 All Base Data'!$U1493="","",IF('9 All Base Data'!$U1493=0,0,('9 All Base Data'!$U1493*Basecase_Pop_2006)/(1+(1/(BaseCase_RespHA_Child_5_14*('9 All Base Data'!$W1493*Basecase_PM10)/10)))))</f>
        <v>1.404152210835013E-3</v>
      </c>
      <c r="Q1493" s="156">
        <f>IF('7 Base case Results'!$G1493="..C",0,BaseCase_RADs_All*'7 Base case Results'!$G1493*('9 All Base Data'!$V1493*Basecase_PM10)/10)</f>
        <v>301.26600000000002</v>
      </c>
      <c r="R1493" s="189">
        <f t="shared" si="230"/>
        <v>2.6122695605667479E-2</v>
      </c>
      <c r="S1493" s="178">
        <f t="shared" si="231"/>
        <v>0</v>
      </c>
      <c r="T1493" s="179">
        <f t="shared" si="232"/>
        <v>7.7898737473299281E-3</v>
      </c>
      <c r="U1493" s="178">
        <f t="shared" si="233"/>
        <v>5.4243147729097905E-5</v>
      </c>
      <c r="V1493" s="178">
        <f t="shared" si="234"/>
        <v>7.6737877909902253E-5</v>
      </c>
      <c r="W1493" s="178">
        <f t="shared" si="235"/>
        <v>2.3040248908587592E-5</v>
      </c>
      <c r="X1493" s="179">
        <f t="shared" si="236"/>
        <v>6.3678302761367835E-6</v>
      </c>
      <c r="Y1493" s="179">
        <f t="shared" si="237"/>
        <v>1.8678492000000001E-2</v>
      </c>
      <c r="Z1493" s="186">
        <f t="shared" si="238"/>
        <v>5.2722042378636411E-2</v>
      </c>
      <c r="AA1493" s="156">
        <f>$J1493*'9 All Base Data'!$Y1493</f>
        <v>6.3915587198576851E-4</v>
      </c>
      <c r="AB1493" s="156">
        <f>$K1493*'9 All Base Data'!$Y1493</f>
        <v>0</v>
      </c>
      <c r="AC1493" s="178">
        <f>$L1493*'9 All Base Data'!$Y1493</f>
        <v>1.9059838321407741E-4</v>
      </c>
      <c r="AD1493" s="178">
        <f>IF($M1493="","",$M1493*'9 All Base Data'!$Y1493)</f>
        <v>7.4406341253249286E-4</v>
      </c>
      <c r="AE1493" s="178">
        <f>IF($N1493="","",$N1493*'9 All Base Data'!$Y1493)</f>
        <v>1.4739110848656671E-3</v>
      </c>
      <c r="AF1493" s="178">
        <f>IF($O1493="","",$O1493*'9 All Base Data'!$Y1493)</f>
        <v>4.4253606158229758E-4</v>
      </c>
      <c r="AG1493" s="178">
        <f>IF($P1493="","",$P1493*'9 All Base Data'!$Y1493)</f>
        <v>1.2230746909056874E-4</v>
      </c>
      <c r="AH1493" s="167">
        <f>$Q1493*'9 All Base Data'!$Y1493</f>
        <v>26.241515484369941</v>
      </c>
      <c r="AI1493" s="178">
        <f>$R1493*'9 All Base Data'!$Y1493</f>
        <v>2.2753949042693361E-3</v>
      </c>
      <c r="AJ1493" s="178">
        <f>$S1493*'9 All Base Data'!$Y1493</f>
        <v>0</v>
      </c>
      <c r="AK1493" s="178">
        <f>$T1493*'9 All Base Data'!$Y1493</f>
        <v>6.7853024424211557E-4</v>
      </c>
      <c r="AL1493" s="178">
        <f>IF($U1493="","",$U1493*'9 All Base Data'!$Y1493)</f>
        <v>4.7248026695813292E-6</v>
      </c>
      <c r="AM1493" s="178">
        <f>IF($V1493="","",$V1493*'9 All Base Data'!$Y1493)</f>
        <v>6.6841867698657999E-6</v>
      </c>
      <c r="AN1493" s="178">
        <f>IF($W1493="","",$W1493*'9 All Base Data'!$Y1493)</f>
        <v>2.0069010392757197E-6</v>
      </c>
      <c r="AO1493" s="178">
        <f>IF($X1493="","",$X1493*'9 All Base Data'!$Y1493)</f>
        <v>5.5466437232572916E-7</v>
      </c>
      <c r="AP1493" s="178">
        <f>$Y1493*'9 All Base Data'!$Y1493</f>
        <v>1.6269739600309363E-3</v>
      </c>
      <c r="AQ1493" s="179">
        <f t="shared" si="239"/>
        <v>4.5923080979818351E-3</v>
      </c>
    </row>
    <row r="1494" spans="1:43" x14ac:dyDescent="0.25">
      <c r="A1494" s="131">
        <v>586126</v>
      </c>
      <c r="B1494" s="132" t="s">
        <v>2281</v>
      </c>
      <c r="C1494" s="132" t="s">
        <v>1385</v>
      </c>
      <c r="D1494" s="145" t="s">
        <v>2120</v>
      </c>
      <c r="E1494" s="142"/>
      <c r="F1494" s="191" t="str">
        <f>IF('9 All Base Data'!G1494="Rural Centre","Rural",IF('9 All Base Data'!G1494="Rural (Incl.some Off Shore Islands)","Rural",IF('9 All Base Data'!G1494="Inlet-in TA but not in Urban Area","Rural",IF('9 All Base Data'!G1494="Rural (Incl.some Off Shore Islands)","Rural",IF('9 All Base Data'!G1494="Inlet-not in TA","Rural",IF('9 All Base Data'!G1494="Inland Water not in Urban Area","Rural",IF('9 All Base Data'!G1494="Oceanic-in Region but not in TA","Rural",'9 All Base Data'!G1494)))))))</f>
        <v>Rural</v>
      </c>
      <c r="G1494" s="177">
        <f>IF('9 All Base Data'!I1494="..C","..C",'9 All Base Data'!I1494*Basecase_Pop_2006)</f>
        <v>510</v>
      </c>
      <c r="H1494" s="177">
        <f>IF('9 All Base Data'!J1494="..C","..C",'9 All Base Data'!J1494*Basecase_Pop_2006)</f>
        <v>327</v>
      </c>
      <c r="I1494" s="191">
        <f>IF('9 All Base Data'!L1494="..C","..C",'9 All Base Data'!L1494*Basecase_Pop_2006)</f>
        <v>6</v>
      </c>
      <c r="J1494" s="156">
        <f>IF('9 All Base Data'!$P1494=0,0,('9 All Base Data'!$P1494*Basecase_Pop_2006)/(1+(1/(BaseCase_Mort_AllAdults_30*('9 All Base Data'!$W1494*Basecase_PM10)/10))))</f>
        <v>3.4624420217638924E-3</v>
      </c>
      <c r="K1494" s="156">
        <f>IF('9 All Base Data'!$Q1494=0,0,('9 All Base Data'!$Q1494*Basecase_Pop_2006)/(1+(1/(BaseCase_Mort_Maori_30*('9 All Base Data'!$W1494*Basecase_PM10)/10))))</f>
        <v>0</v>
      </c>
      <c r="L1494" s="179">
        <f>133/(1+1/(BaseCase_Mort_Child_0_1*'9 All Base Data'!$AB$10/10))*IF('9 All Base Data'!$L1494="..C",0,'9 All Base Data'!L1494/'9 All Base Data'!$L$2022)</f>
        <v>8.7526671318313796E-4</v>
      </c>
      <c r="M1494" s="178">
        <f>IF('9 All Base Data'!$R1494="","",IF('9 All Base Data'!$R1494=0,0,('9 All Base Data'!$R1494*Basecase_Pop_2006)/(1+(1/(BaseCase_CardiacHA_All*('9 All Base Data'!$W1494*Basecase_PM10)/10)))))</f>
        <v>4.1490821660052392E-3</v>
      </c>
      <c r="N1494" s="178">
        <f>IF('9 All Base Data'!$S1494="","",IF('9 All Base Data'!$S1494=0,0,('9 All Base Data'!S1494*Basecase_Pop_2006)/(1+(1/(BaseCase_RespHA_All*('9 All Base Data'!$W1494*Basecase_PM10)/10)))))</f>
        <v>8.2188938382002728E-3</v>
      </c>
      <c r="O1494" s="178">
        <f>IF('9 All Base Data'!$T1494="","",IF('9 All Base Data'!$T1494=0,0,('9 All Base Data'!$T1494*Basecase_Pop_2006)/(1+(1/(BaseCase_RespHA_Child_1_4*('9 All Base Data'!$W1494*Basecase_PM10)/10)))))</f>
        <v>1.3448488240306656E-3</v>
      </c>
      <c r="P1494" s="179">
        <f>IF('9 All Base Data'!$U1494="","",IF('9 All Base Data'!$U1494=0,0,('9 All Base Data'!$U1494*Basecase_Pop_2006)/(1+(1/(BaseCase_RespHA_Child_5_14*('9 All Base Data'!$W1494*Basecase_PM10)/10)))))</f>
        <v>6.4102600929424511E-4</v>
      </c>
      <c r="Q1494" s="156">
        <f>IF('7 Base case Results'!$G1494="..C",0,BaseCase_RADs_All*'7 Base case Results'!$G1494*('9 All Base Data'!$V1494*Basecase_PM10)/10)</f>
        <v>146.32920000000001</v>
      </c>
      <c r="R1494" s="189">
        <f t="shared" si="230"/>
        <v>1.2326293597479457E-2</v>
      </c>
      <c r="S1494" s="178">
        <f t="shared" si="231"/>
        <v>0</v>
      </c>
      <c r="T1494" s="179">
        <f t="shared" si="232"/>
        <v>3.1159494989319711E-3</v>
      </c>
      <c r="U1494" s="178">
        <f t="shared" si="233"/>
        <v>2.6346671754133267E-5</v>
      </c>
      <c r="V1494" s="178">
        <f t="shared" si="234"/>
        <v>3.7272683556238235E-5</v>
      </c>
      <c r="W1494" s="178">
        <f t="shared" si="235"/>
        <v>6.0988894169790692E-6</v>
      </c>
      <c r="X1494" s="179">
        <f t="shared" si="236"/>
        <v>2.9070529521494019E-6</v>
      </c>
      <c r="Y1494" s="179">
        <f t="shared" si="237"/>
        <v>9.0724104000000014E-3</v>
      </c>
      <c r="Z1494" s="186">
        <f t="shared" si="238"/>
        <v>2.4578272851721802E-2</v>
      </c>
      <c r="AA1494" s="156">
        <f>$J1494*'9 All Base Data'!$Y1494</f>
        <v>3.0159303050410717E-4</v>
      </c>
      <c r="AB1494" s="156">
        <f>$K1494*'9 All Base Data'!$Y1494</f>
        <v>0</v>
      </c>
      <c r="AC1494" s="178">
        <f>$L1494*'9 All Base Data'!$Y1494</f>
        <v>7.623935328563096E-5</v>
      </c>
      <c r="AD1494" s="178">
        <f>IF($M1494="","",$M1494*'9 All Base Data'!$Y1494)</f>
        <v>3.6140222894435369E-4</v>
      </c>
      <c r="AE1494" s="178">
        <f>IF($N1494="","",$N1494*'9 All Base Data'!$Y1494)</f>
        <v>7.1589966979189533E-4</v>
      </c>
      <c r="AF1494" s="178">
        <f>IF($O1494="","",$O1494*'9 All Base Data'!$Y1494)</f>
        <v>1.1714189865413759E-4</v>
      </c>
      <c r="AG1494" s="178">
        <f>IF($P1494="","",$P1494*'9 All Base Data'!$Y1494)</f>
        <v>5.5836018497868336E-5</v>
      </c>
      <c r="AH1494" s="167">
        <f>$Q1494*'9 All Base Data'!$Y1494</f>
        <v>12.745878949551114</v>
      </c>
      <c r="AI1494" s="178">
        <f>$R1494*'9 All Base Data'!$Y1494</f>
        <v>1.0736711885946215E-3</v>
      </c>
      <c r="AJ1494" s="178">
        <f>$S1494*'9 All Base Data'!$Y1494</f>
        <v>0</v>
      </c>
      <c r="AK1494" s="178">
        <f>$T1494*'9 All Base Data'!$Y1494</f>
        <v>2.7141209769684623E-4</v>
      </c>
      <c r="AL1494" s="178">
        <f>IF($U1494="","",$U1494*'9 All Base Data'!$Y1494)</f>
        <v>2.2949041537966459E-6</v>
      </c>
      <c r="AM1494" s="178">
        <f>IF($V1494="","",$V1494*'9 All Base Data'!$Y1494)</f>
        <v>3.2466050025062454E-6</v>
      </c>
      <c r="AN1494" s="178">
        <f>IF($W1494="","",$W1494*'9 All Base Data'!$Y1494)</f>
        <v>5.3123851039651405E-7</v>
      </c>
      <c r="AO1494" s="178">
        <f>IF($X1494="","",$X1494*'9 All Base Data'!$Y1494)</f>
        <v>2.5321634388783295E-7</v>
      </c>
      <c r="AP1494" s="178">
        <f>$Y1494*'9 All Base Data'!$Y1494</f>
        <v>7.9024449487216913E-4</v>
      </c>
      <c r="AQ1494" s="179">
        <f t="shared" si="239"/>
        <v>2.1408692903199396E-3</v>
      </c>
    </row>
    <row r="1495" spans="1:43" x14ac:dyDescent="0.25">
      <c r="A1495" s="131">
        <v>586127</v>
      </c>
      <c r="B1495" s="132" t="s">
        <v>1538</v>
      </c>
      <c r="C1495" s="132" t="s">
        <v>1385</v>
      </c>
      <c r="D1495" s="145" t="s">
        <v>2120</v>
      </c>
      <c r="E1495" s="142"/>
      <c r="F1495" s="191" t="str">
        <f>IF('9 All Base Data'!G1495="Rural Centre","Rural",IF('9 All Base Data'!G1495="Rural (Incl.some Off Shore Islands)","Rural",IF('9 All Base Data'!G1495="Inlet-in TA but not in Urban Area","Rural",IF('9 All Base Data'!G1495="Rural (Incl.some Off Shore Islands)","Rural",IF('9 All Base Data'!G1495="Inlet-not in TA","Rural",IF('9 All Base Data'!G1495="Inland Water not in Urban Area","Rural",IF('9 All Base Data'!G1495="Oceanic-in Region but not in TA","Rural",'9 All Base Data'!G1495)))))))</f>
        <v>Rural</v>
      </c>
      <c r="G1495" s="177">
        <f>IF('9 All Base Data'!I1495="..C","..C",'9 All Base Data'!I1495*Basecase_Pop_2006)</f>
        <v>543</v>
      </c>
      <c r="H1495" s="177">
        <f>IF('9 All Base Data'!J1495="..C","..C",'9 All Base Data'!J1495*Basecase_Pop_2006)</f>
        <v>351</v>
      </c>
      <c r="I1495" s="191">
        <f>IF('9 All Base Data'!L1495="..C","..C",'9 All Base Data'!L1495*Basecase_Pop_2006)</f>
        <v>3</v>
      </c>
      <c r="J1495" s="156">
        <f>IF('9 All Base Data'!$P1495=0,0,('9 All Base Data'!$P1495*Basecase_Pop_2006)/(1+(1/(BaseCase_Mort_AllAdults_30*('9 All Base Data'!$W1495*Basecase_PM10)/10))))</f>
        <v>0.32904103590119022</v>
      </c>
      <c r="K1495" s="156">
        <f>IF('9 All Base Data'!$Q1495=0,0,('9 All Base Data'!$Q1495*Basecase_Pop_2006)/(1+(1/(BaseCase_Mort_Maori_30*('9 All Base Data'!$W1495*Basecase_PM10)/10))))</f>
        <v>0</v>
      </c>
      <c r="L1495" s="179">
        <f>133/(1+1/(BaseCase_Mort_Child_0_1*'9 All Base Data'!$AB$10/10))*IF('9 All Base Data'!$L1495="..C",0,'9 All Base Data'!L1495/'9 All Base Data'!$L$2022)</f>
        <v>4.3763335659156898E-4</v>
      </c>
      <c r="M1495" s="178">
        <f>IF('9 All Base Data'!$R1495="","",IF('9 All Base Data'!$R1495=0,0,('9 All Base Data'!$R1495*Basecase_Pop_2006)/(1+(1/(BaseCase_CardiacHA_All*('9 All Base Data'!$W1495*Basecase_PM10)/10)))))</f>
        <v>2.1729581035380703E-2</v>
      </c>
      <c r="N1495" s="178">
        <f>IF('9 All Base Data'!$S1495="","",IF('9 All Base Data'!$S1495=0,0,('9 All Base Data'!S1495*Basecase_Pop_2006)/(1+(1/(BaseCase_RespHA_All*('9 All Base Data'!$W1495*Basecase_PM10)/10)))))</f>
        <v>3.6101424797516948E-2</v>
      </c>
      <c r="O1495" s="178">
        <f>IF('9 All Base Data'!$T1495="","",IF('9 All Base Data'!$T1495=0,0,('9 All Base Data'!$T1495*Basecase_Pop_2006)/(1+(1/(BaseCase_RespHA_Child_1_4*('9 All Base Data'!$W1495*Basecase_PM10)/10)))))</f>
        <v>1.568990294702443E-2</v>
      </c>
      <c r="P1495" s="179">
        <f>IF('9 All Base Data'!$U1495="","",IF('9 All Base Data'!$U1495=0,0,('9 All Base Data'!$U1495*Basecase_Pop_2006)/(1+(1/(BaseCase_RespHA_Child_5_14*('9 All Base Data'!$W1495*Basecase_PM10)/10)))))</f>
        <v>7.7838872557158328E-3</v>
      </c>
      <c r="Q1495" s="156">
        <f>IF('7 Base case Results'!$G1495="..C",0,BaseCase_RADs_All*'7 Base case Results'!$G1495*('9 All Base Data'!$V1495*Basecase_PM10)/10)</f>
        <v>155.79756</v>
      </c>
      <c r="R1495" s="189">
        <f t="shared" si="230"/>
        <v>1.1713860878082372</v>
      </c>
      <c r="S1495" s="178">
        <f t="shared" si="231"/>
        <v>0</v>
      </c>
      <c r="T1495" s="179">
        <f t="shared" si="232"/>
        <v>1.5579747494659855E-3</v>
      </c>
      <c r="U1495" s="178">
        <f t="shared" si="233"/>
        <v>1.3798283957466745E-4</v>
      </c>
      <c r="V1495" s="178">
        <f t="shared" si="234"/>
        <v>1.6371996145673936E-4</v>
      </c>
      <c r="W1495" s="178">
        <f t="shared" si="235"/>
        <v>7.1153709864755777E-5</v>
      </c>
      <c r="X1495" s="179">
        <f t="shared" si="236"/>
        <v>3.52999287046713E-5</v>
      </c>
      <c r="Y1495" s="179">
        <f t="shared" si="237"/>
        <v>9.6594487199999999E-3</v>
      </c>
      <c r="Z1495" s="186">
        <f t="shared" si="238"/>
        <v>1.1829052140787346</v>
      </c>
      <c r="AA1495" s="156">
        <f>$J1495*'9 All Base Data'!$Y1495</f>
        <v>2.8660836067110819E-2</v>
      </c>
      <c r="AB1495" s="156">
        <f>$K1495*'9 All Base Data'!$Y1495</f>
        <v>0</v>
      </c>
      <c r="AC1495" s="178">
        <f>$L1495*'9 All Base Data'!$Y1495</f>
        <v>3.811967664281548E-5</v>
      </c>
      <c r="AD1495" s="178">
        <f>IF($M1495="","",$M1495*'9 All Base Data'!$Y1495)</f>
        <v>1.8927364429069797E-3</v>
      </c>
      <c r="AE1495" s="178">
        <f>IF($N1495="","",$N1495*'9 All Base Data'!$Y1495)</f>
        <v>3.1445835169977955E-3</v>
      </c>
      <c r="AF1495" s="178">
        <f>IF($O1495="","",$O1495*'9 All Base Data'!$Y1495)</f>
        <v>1.3666554842982717E-3</v>
      </c>
      <c r="AG1495" s="178">
        <f>IF($P1495="","",$P1495*'9 All Base Data'!$Y1495)</f>
        <v>6.7800879604554406E-4</v>
      </c>
      <c r="AH1495" s="167">
        <f>$Q1495*'9 All Base Data'!$Y1495</f>
        <v>13.570612293345597</v>
      </c>
      <c r="AI1495" s="178">
        <f>$R1495*'9 All Base Data'!$Y1495</f>
        <v>0.10203257639891453</v>
      </c>
      <c r="AJ1495" s="178">
        <f>$S1495*'9 All Base Data'!$Y1495</f>
        <v>0</v>
      </c>
      <c r="AK1495" s="178">
        <f>$T1495*'9 All Base Data'!$Y1495</f>
        <v>1.3570604884842311E-4</v>
      </c>
      <c r="AL1495" s="178">
        <f>IF($U1495="","",$U1495*'9 All Base Data'!$Y1495)</f>
        <v>1.201887641245932E-5</v>
      </c>
      <c r="AM1495" s="178">
        <f>IF($V1495="","",$V1495*'9 All Base Data'!$Y1495)</f>
        <v>1.4260686249585004E-5</v>
      </c>
      <c r="AN1495" s="178">
        <f>IF($W1495="","",$W1495*'9 All Base Data'!$Y1495)</f>
        <v>6.1977826212926615E-6</v>
      </c>
      <c r="AO1495" s="178">
        <f>IF($X1495="","",$X1495*'9 All Base Data'!$Y1495)</f>
        <v>3.0747698900665421E-6</v>
      </c>
      <c r="AP1495" s="178">
        <f>$Y1495*'9 All Base Data'!$Y1495</f>
        <v>8.413779621874271E-4</v>
      </c>
      <c r="AQ1495" s="179">
        <f t="shared" si="239"/>
        <v>0.10303593997261243</v>
      </c>
    </row>
    <row r="1496" spans="1:43" x14ac:dyDescent="0.25">
      <c r="A1496" s="131">
        <v>586128</v>
      </c>
      <c r="B1496" s="132" t="s">
        <v>2282</v>
      </c>
      <c r="C1496" s="132" t="s">
        <v>1385</v>
      </c>
      <c r="D1496" s="145" t="s">
        <v>2120</v>
      </c>
      <c r="E1496" s="142"/>
      <c r="F1496" s="191" t="str">
        <f>IF('9 All Base Data'!G1496="Rural Centre","Rural",IF('9 All Base Data'!G1496="Rural (Incl.some Off Shore Islands)","Rural",IF('9 All Base Data'!G1496="Inlet-in TA but not in Urban Area","Rural",IF('9 All Base Data'!G1496="Rural (Incl.some Off Shore Islands)","Rural",IF('9 All Base Data'!G1496="Inlet-not in TA","Rural",IF('9 All Base Data'!G1496="Inland Water not in Urban Area","Rural",IF('9 All Base Data'!G1496="Oceanic-in Region but not in TA","Rural",'9 All Base Data'!G1496)))))))</f>
        <v>Woodend</v>
      </c>
      <c r="G1496" s="177">
        <f>IF('9 All Base Data'!I1496="..C","..C",'9 All Base Data'!I1496*Basecase_Pop_2006)</f>
        <v>12</v>
      </c>
      <c r="H1496" s="177">
        <f>IF('9 All Base Data'!J1496="..C","..C",'9 All Base Data'!J1496*Basecase_Pop_2006)</f>
        <v>6</v>
      </c>
      <c r="I1496" s="191" t="str">
        <f>IF('9 All Base Data'!L1496="..C","..C",'9 All Base Data'!L1496*Basecase_Pop_2006)</f>
        <v>..C</v>
      </c>
      <c r="J1496" s="156">
        <f>IF('9 All Base Data'!$P1496=0,0,('9 All Base Data'!$P1496*Basecase_Pop_2006)/(1+(1/(BaseCase_Mort_AllAdults_30*('9 All Base Data'!$W1496*Basecase_PM10)/10))))</f>
        <v>1.1114218339152092E-2</v>
      </c>
      <c r="K1496" s="156">
        <f>IF('9 All Base Data'!$Q1496=0,0,('9 All Base Data'!$Q1496*Basecase_Pop_2006)/(1+(1/(BaseCase_Mort_Maori_30*('9 All Base Data'!$W1496*Basecase_PM10)/10))))</f>
        <v>0</v>
      </c>
      <c r="L1496" s="179">
        <f>133/(1+1/(BaseCase_Mort_Child_0_1*'9 All Base Data'!$AB$10/10))*IF('9 All Base Data'!$L1496="..C",0,'9 All Base Data'!L1496/'9 All Base Data'!$L$2022)</f>
        <v>0</v>
      </c>
      <c r="M1496" s="178">
        <f>IF('9 All Base Data'!$R1496="","",IF('9 All Base Data'!$R1496=0,0,('9 All Base Data'!$R1496*Basecase_Pop_2006)/(1+(1/(BaseCase_CardiacHA_All*('9 All Base Data'!$W1496*Basecase_PM10)/10)))))</f>
        <v>9.9835859049690633E-4</v>
      </c>
      <c r="N1496" s="178">
        <f>IF('9 All Base Data'!$S1496="","",IF('9 All Base Data'!$S1496=0,0,('9 All Base Data'!S1496*Basecase_Pop_2006)/(1+(1/(BaseCase_RespHA_All*('9 All Base Data'!$W1496*Basecase_PM10)/10)))))</f>
        <v>1.6530271249243274E-3</v>
      </c>
      <c r="O1496" s="178">
        <f>IF('9 All Base Data'!$T1496="","",IF('9 All Base Data'!$T1496=0,0,('9 All Base Data'!$T1496*Basecase_Pop_2006)/(1+(1/(BaseCase_RespHA_Child_1_4*('9 All Base Data'!$W1496*Basecase_PM10)/10)))))</f>
        <v>0</v>
      </c>
      <c r="P1496" s="179">
        <f>IF('9 All Base Data'!$U1496="","",IF('9 All Base Data'!$U1496=0,0,('9 All Base Data'!$U1496*Basecase_Pop_2006)/(1+(1/(BaseCase_RespHA_Child_5_14*('9 All Base Data'!$W1496*Basecase_PM10)/10)))))</f>
        <v>0</v>
      </c>
      <c r="Q1496" s="156">
        <f>IF('7 Base case Results'!$G1496="..C",0,BaseCase_RADs_All*'7 Base case Results'!$G1496*('9 All Base Data'!$V1496*Basecase_PM10)/10)</f>
        <v>10.792791182295774</v>
      </c>
      <c r="R1496" s="189">
        <f t="shared" si="230"/>
        <v>3.956661728738145E-2</v>
      </c>
      <c r="S1496" s="178">
        <f t="shared" si="231"/>
        <v>0</v>
      </c>
      <c r="T1496" s="179">
        <f t="shared" si="232"/>
        <v>0</v>
      </c>
      <c r="U1496" s="178">
        <f t="shared" si="233"/>
        <v>6.3395770496553556E-6</v>
      </c>
      <c r="V1496" s="178">
        <f t="shared" si="234"/>
        <v>7.496478011531825E-6</v>
      </c>
      <c r="W1496" s="178">
        <f t="shared" si="235"/>
        <v>0</v>
      </c>
      <c r="X1496" s="179">
        <f t="shared" si="236"/>
        <v>0</v>
      </c>
      <c r="Y1496" s="179">
        <f t="shared" si="237"/>
        <v>6.6915305330233793E-4</v>
      </c>
      <c r="Z1496" s="186">
        <f t="shared" si="238"/>
        <v>4.0249606395744972E-2</v>
      </c>
      <c r="AA1496" s="156">
        <f>$J1496*'9 All Base Data'!$Y1496</f>
        <v>6.2591011708382138E-3</v>
      </c>
      <c r="AB1496" s="156">
        <f>$K1496*'9 All Base Data'!$Y1496</f>
        <v>0</v>
      </c>
      <c r="AC1496" s="178">
        <f>$L1496*'9 All Base Data'!$Y1496</f>
        <v>0</v>
      </c>
      <c r="AD1496" s="178">
        <f>IF($M1496="","",$M1496*'9 All Base Data'!$Y1496)</f>
        <v>5.6223723810452876E-4</v>
      </c>
      <c r="AE1496" s="178">
        <f>IF($N1496="","",$N1496*'9 All Base Data'!$Y1496)</f>
        <v>9.3092142850871151E-4</v>
      </c>
      <c r="AF1496" s="178">
        <f>IF($O1496="","",$O1496*'9 All Base Data'!$Y1496)</f>
        <v>0</v>
      </c>
      <c r="AG1496" s="178">
        <f>IF($P1496="","",$P1496*'9 All Base Data'!$Y1496)</f>
        <v>0</v>
      </c>
      <c r="AH1496" s="167">
        <f>$Q1496*'9 All Base Data'!$Y1496</f>
        <v>6.0780857334564011</v>
      </c>
      <c r="AI1496" s="178">
        <f>$R1496*'9 All Base Data'!$Y1496</f>
        <v>2.2282400168184044E-2</v>
      </c>
      <c r="AJ1496" s="178">
        <f>$S1496*'9 All Base Data'!$Y1496</f>
        <v>0</v>
      </c>
      <c r="AK1496" s="178">
        <f>$T1496*'9 All Base Data'!$Y1496</f>
        <v>0</v>
      </c>
      <c r="AL1496" s="178">
        <f>IF($U1496="","",$U1496*'9 All Base Data'!$Y1496)</f>
        <v>3.5702064619637581E-6</v>
      </c>
      <c r="AM1496" s="178">
        <f>IF($V1496="","",$V1496*'9 All Base Data'!$Y1496)</f>
        <v>4.2217286782870068E-6</v>
      </c>
      <c r="AN1496" s="178">
        <f>IF($W1496="","",$W1496*'9 All Base Data'!$Y1496)</f>
        <v>0</v>
      </c>
      <c r="AO1496" s="178">
        <f>IF($X1496="","",$X1496*'9 All Base Data'!$Y1496)</f>
        <v>0</v>
      </c>
      <c r="AP1496" s="178">
        <f>$Y1496*'9 All Base Data'!$Y1496</f>
        <v>3.7684131547429685E-4</v>
      </c>
      <c r="AQ1496" s="179">
        <f t="shared" si="239"/>
        <v>2.2667033418798589E-2</v>
      </c>
    </row>
    <row r="1497" spans="1:43" x14ac:dyDescent="0.25">
      <c r="A1497" s="131">
        <v>586129</v>
      </c>
      <c r="B1497" s="132" t="s">
        <v>1537</v>
      </c>
      <c r="C1497" s="132" t="s">
        <v>1385</v>
      </c>
      <c r="D1497" s="145" t="s">
        <v>2120</v>
      </c>
      <c r="E1497" s="142"/>
      <c r="F1497" s="191" t="str">
        <f>IF('9 All Base Data'!G1497="Rural Centre","Rural",IF('9 All Base Data'!G1497="Rural (Incl.some Off Shore Islands)","Rural",IF('9 All Base Data'!G1497="Inlet-in TA but not in Urban Area","Rural",IF('9 All Base Data'!G1497="Rural (Incl.some Off Shore Islands)","Rural",IF('9 All Base Data'!G1497="Inlet-not in TA","Rural",IF('9 All Base Data'!G1497="Inland Water not in Urban Area","Rural",IF('9 All Base Data'!G1497="Oceanic-in Region but not in TA","Rural",'9 All Base Data'!G1497)))))))</f>
        <v>Rural</v>
      </c>
      <c r="G1497" s="177">
        <f>IF('9 All Base Data'!I1497="..C","..C",'9 All Base Data'!I1497*Basecase_Pop_2006)</f>
        <v>1128</v>
      </c>
      <c r="H1497" s="177">
        <f>IF('9 All Base Data'!J1497="..C","..C",'9 All Base Data'!J1497*Basecase_Pop_2006)</f>
        <v>720</v>
      </c>
      <c r="I1497" s="191">
        <f>IF('9 All Base Data'!L1497="..C","..C",'9 All Base Data'!L1497*Basecase_Pop_2006)</f>
        <v>6</v>
      </c>
      <c r="J1497" s="156">
        <f>IF('9 All Base Data'!$P1497=0,0,('9 All Base Data'!$P1497*Basecase_Pop_2006)/(1+(1/(BaseCase_Mort_AllAdults_30*('9 All Base Data'!$W1497*Basecase_PM10)/10))))</f>
        <v>0.16842055055241015</v>
      </c>
      <c r="K1497" s="156">
        <f>IF('9 All Base Data'!$Q1497=0,0,('9 All Base Data'!$Q1497*Basecase_Pop_2006)/(1+(1/(BaseCase_Mort_Maori_30*('9 All Base Data'!$W1497*Basecase_PM10)/10))))</f>
        <v>0</v>
      </c>
      <c r="L1497" s="179">
        <f>133/(1+1/(BaseCase_Mort_Child_0_1*'9 All Base Data'!$AB$10/10))*IF('9 All Base Data'!$L1497="..C",0,'9 All Base Data'!L1497/'9 All Base Data'!$L$2022)</f>
        <v>8.7526671318313796E-4</v>
      </c>
      <c r="M1497" s="178">
        <f>IF('9 All Base Data'!$R1497="","",IF('9 All Base Data'!$R1497=0,0,('9 All Base Data'!$R1497*Basecase_Pop_2006)/(1+(1/(BaseCase_CardiacHA_All*('9 All Base Data'!$W1497*Basecase_PM10)/10)))))</f>
        <v>7.7015368205444107E-2</v>
      </c>
      <c r="N1497" s="178">
        <f>IF('9 All Base Data'!$S1497="","",IF('9 All Base Data'!$S1497=0,0,('9 All Base Data'!S1497*Basecase_Pop_2006)/(1+(1/(BaseCase_RespHA_All*('9 All Base Data'!$W1497*Basecase_PM10)/10)))))</f>
        <v>0.1455151472301621</v>
      </c>
      <c r="O1497" s="178">
        <f>IF('9 All Base Data'!$T1497="","",IF('9 All Base Data'!$T1497=0,0,('9 All Base Data'!$T1497*Basecase_Pop_2006)/(1+(1/(BaseCase_RespHA_Child_1_4*('9 All Base Data'!$W1497*Basecase_PM10)/10)))))</f>
        <v>4.7069708841073289E-2</v>
      </c>
      <c r="P1497" s="179">
        <f>IF('9 All Base Data'!$U1497="","",IF('9 All Base Data'!$U1497=0,0,('9 All Base Data'!$U1497*Basecase_Pop_2006)/(1+(1/(BaseCase_RespHA_Child_5_14*('9 All Base Data'!$W1497*Basecase_PM10)/10)))))</f>
        <v>1.4838035081208307E-2</v>
      </c>
      <c r="Q1497" s="156">
        <f>IF('7 Base case Results'!$G1497="..C",0,BaseCase_RADs_All*'7 Base case Results'!$G1497*('9 All Base Data'!$V1497*Basecase_PM10)/10)</f>
        <v>323.64576</v>
      </c>
      <c r="R1497" s="189">
        <f t="shared" si="230"/>
        <v>0.59957715996658012</v>
      </c>
      <c r="S1497" s="178">
        <f t="shared" si="231"/>
        <v>0</v>
      </c>
      <c r="T1497" s="179">
        <f t="shared" si="232"/>
        <v>3.1159494989319711E-3</v>
      </c>
      <c r="U1497" s="178">
        <f t="shared" si="233"/>
        <v>4.8904758810457008E-4</v>
      </c>
      <c r="V1497" s="178">
        <f t="shared" si="234"/>
        <v>6.5991119268878518E-4</v>
      </c>
      <c r="W1497" s="178">
        <f t="shared" si="235"/>
        <v>2.1346112959426736E-4</v>
      </c>
      <c r="X1497" s="179">
        <f t="shared" si="236"/>
        <v>6.7290489093279672E-5</v>
      </c>
      <c r="Y1497" s="179">
        <f t="shared" si="237"/>
        <v>2.0066037120000001E-2</v>
      </c>
      <c r="Z1497" s="186">
        <f t="shared" si="238"/>
        <v>0.62390810536630548</v>
      </c>
      <c r="AA1497" s="156">
        <f>$J1497*'9 All Base Data'!$Y1497</f>
        <v>1.4670127014688618E-2</v>
      </c>
      <c r="AB1497" s="156">
        <f>$K1497*'9 All Base Data'!$Y1497</f>
        <v>0</v>
      </c>
      <c r="AC1497" s="178">
        <f>$L1497*'9 All Base Data'!$Y1497</f>
        <v>7.623935328563096E-5</v>
      </c>
      <c r="AD1497" s="178">
        <f>IF($M1497="","",$M1497*'9 All Base Data'!$Y1497)</f>
        <v>6.7083573230886121E-3</v>
      </c>
      <c r="AE1497" s="178">
        <f>IF($N1497="","",$N1497*'9 All Base Data'!$Y1497)</f>
        <v>1.2674971584084066E-2</v>
      </c>
      <c r="AF1497" s="178">
        <f>IF($O1497="","",$O1497*'9 All Base Data'!$Y1497)</f>
        <v>4.0999664528948154E-3</v>
      </c>
      <c r="AG1497" s="178">
        <f>IF($P1497="","",$P1497*'9 All Base Data'!$Y1497)</f>
        <v>1.2924542674618183E-3</v>
      </c>
      <c r="AH1497" s="167">
        <f>$Q1497*'9 All Base Data'!$Y1497</f>
        <v>28.190885206065992</v>
      </c>
      <c r="AI1497" s="178">
        <f>$R1497*'9 All Base Data'!$Y1497</f>
        <v>5.2225652172291477E-2</v>
      </c>
      <c r="AJ1497" s="178">
        <f>$S1497*'9 All Base Data'!$Y1497</f>
        <v>0</v>
      </c>
      <c r="AK1497" s="178">
        <f>$T1497*'9 All Base Data'!$Y1497</f>
        <v>2.7141209769684623E-4</v>
      </c>
      <c r="AL1497" s="178">
        <f>IF($U1497="","",$U1497*'9 All Base Data'!$Y1497)</f>
        <v>4.2598069001612686E-5</v>
      </c>
      <c r="AM1497" s="178">
        <f>IF($V1497="","",$V1497*'9 All Base Data'!$Y1497)</f>
        <v>5.7480996133821248E-5</v>
      </c>
      <c r="AN1497" s="178">
        <f>IF($W1497="","",$W1497*'9 All Base Data'!$Y1497)</f>
        <v>1.8593347863877985E-5</v>
      </c>
      <c r="AO1497" s="178">
        <f>IF($X1497="","",$X1497*'9 All Base Data'!$Y1497)</f>
        <v>5.8612801029393461E-6</v>
      </c>
      <c r="AP1497" s="178">
        <f>$Y1497*'9 All Base Data'!$Y1497</f>
        <v>1.7478348827760918E-3</v>
      </c>
      <c r="AQ1497" s="179">
        <f t="shared" si="239"/>
        <v>5.4344978217899853E-2</v>
      </c>
    </row>
    <row r="1498" spans="1:43" x14ac:dyDescent="0.25">
      <c r="A1498" s="131">
        <v>586130</v>
      </c>
      <c r="B1498" s="132" t="s">
        <v>2283</v>
      </c>
      <c r="C1498" s="132" t="s">
        <v>1385</v>
      </c>
      <c r="D1498" s="145" t="s">
        <v>2120</v>
      </c>
      <c r="E1498" s="142"/>
      <c r="F1498" s="191" t="str">
        <f>IF('9 All Base Data'!G1498="Rural Centre","Rural",IF('9 All Base Data'!G1498="Rural (Incl.some Off Shore Islands)","Rural",IF('9 All Base Data'!G1498="Inlet-in TA but not in Urban Area","Rural",IF('9 All Base Data'!G1498="Rural (Incl.some Off Shore Islands)","Rural",IF('9 All Base Data'!G1498="Inlet-not in TA","Rural",IF('9 All Base Data'!G1498="Inland Water not in Urban Area","Rural",IF('9 All Base Data'!G1498="Oceanic-in Region but not in TA","Rural",'9 All Base Data'!G1498)))))))</f>
        <v>Woodend</v>
      </c>
      <c r="G1498" s="177">
        <f>IF('9 All Base Data'!I1498="..C","..C",'9 All Base Data'!I1498*Basecase_Pop_2006)</f>
        <v>57</v>
      </c>
      <c r="H1498" s="177">
        <f>IF('9 All Base Data'!J1498="..C","..C",'9 All Base Data'!J1498*Basecase_Pop_2006)</f>
        <v>33</v>
      </c>
      <c r="I1498" s="191" t="str">
        <f>IF('9 All Base Data'!L1498="..C","..C",'9 All Base Data'!L1498*Basecase_Pop_2006)</f>
        <v>..C</v>
      </c>
      <c r="J1498" s="156">
        <f>IF('9 All Base Data'!$P1498=0,0,('9 All Base Data'!$P1498*Basecase_Pop_2006)/(1+(1/(BaseCase_Mort_AllAdults_30*('9 All Base Data'!$W1498*Basecase_PM10)/10))))</f>
        <v>1.5253210113178959E-2</v>
      </c>
      <c r="K1498" s="156">
        <f>IF('9 All Base Data'!$Q1498=0,0,('9 All Base Data'!$Q1498*Basecase_Pop_2006)/(1+(1/(BaseCase_Mort_Maori_30*('9 All Base Data'!$W1498*Basecase_PM10)/10))))</f>
        <v>0</v>
      </c>
      <c r="L1498" s="179">
        <f>133/(1+1/(BaseCase_Mort_Child_0_1*'9 All Base Data'!$AB$10/10))*IF('9 All Base Data'!$L1498="..C",0,'9 All Base Data'!L1498/'9 All Base Data'!$L$2022)</f>
        <v>0</v>
      </c>
      <c r="M1498" s="178">
        <f>IF('9 All Base Data'!$R1498="","",IF('9 All Base Data'!$R1498=0,0,('9 All Base Data'!$R1498*Basecase_Pop_2006)/(1+(1/(BaseCase_CardiacHA_All*('9 All Base Data'!$W1498*Basecase_PM10)/10)))))</f>
        <v>8.0909020219452031E-3</v>
      </c>
      <c r="N1498" s="178">
        <f>IF('9 All Base Data'!$S1498="","",IF('9 All Base Data'!$S1498=0,0,('9 All Base Data'!S1498*Basecase_Pop_2006)/(1+(1/(BaseCase_RespHA_All*('9 All Base Data'!$W1498*Basecase_PM10)/10)))))</f>
        <v>1.5235200721443153E-2</v>
      </c>
      <c r="O1498" s="178">
        <f>IF('9 All Base Data'!$T1498="","",IF('9 All Base Data'!$T1498=0,0,('9 All Base Data'!$T1498*Basecase_Pop_2006)/(1+(1/(BaseCase_RespHA_Child_1_4*('9 All Base Data'!$W1498*Basecase_PM10)/10)))))</f>
        <v>0</v>
      </c>
      <c r="P1498" s="179">
        <f>IF('9 All Base Data'!$U1498="","",IF('9 All Base Data'!$U1498=0,0,('9 All Base Data'!$U1498*Basecase_Pop_2006)/(1+(1/(BaseCase_RespHA_Child_5_14*('9 All Base Data'!$W1498*Basecase_PM10)/10)))))</f>
        <v>1.4871492285468716E-3</v>
      </c>
      <c r="Q1498" s="156">
        <f>IF('7 Base case Results'!$G1498="..C",0,BaseCase_RADs_All*'7 Base case Results'!$G1498*('9 All Base Data'!$V1498*Basecase_PM10)/10)</f>
        <v>51.26575811590493</v>
      </c>
      <c r="R1498" s="189">
        <f t="shared" si="230"/>
        <v>5.4301428002917089E-2</v>
      </c>
      <c r="S1498" s="178">
        <f t="shared" si="231"/>
        <v>0</v>
      </c>
      <c r="T1498" s="179">
        <f t="shared" si="232"/>
        <v>0</v>
      </c>
      <c r="U1498" s="178">
        <f t="shared" si="233"/>
        <v>5.1377227839352039E-5</v>
      </c>
      <c r="V1498" s="178">
        <f t="shared" si="234"/>
        <v>6.9091635271744693E-5</v>
      </c>
      <c r="W1498" s="178">
        <f t="shared" si="235"/>
        <v>0</v>
      </c>
      <c r="X1498" s="179">
        <f t="shared" si="236"/>
        <v>6.7442217514600629E-6</v>
      </c>
      <c r="Y1498" s="179">
        <f t="shared" si="237"/>
        <v>3.1784770031861058E-3</v>
      </c>
      <c r="Z1498" s="186">
        <f t="shared" si="238"/>
        <v>5.7600373869214287E-2</v>
      </c>
      <c r="AA1498" s="156">
        <f>$J1498*'9 All Base Data'!$Y1498</f>
        <v>8.5900224707771266E-3</v>
      </c>
      <c r="AB1498" s="156">
        <f>$K1498*'9 All Base Data'!$Y1498</f>
        <v>0</v>
      </c>
      <c r="AC1498" s="178">
        <f>$L1498*'9 All Base Data'!$Y1498</f>
        <v>0</v>
      </c>
      <c r="AD1498" s="178">
        <f>IF($M1498="","",$M1498*'9 All Base Data'!$Y1498)</f>
        <v>4.5564854651360008E-3</v>
      </c>
      <c r="AE1498" s="178">
        <f>IF($N1498="","",$N1498*'9 All Base Data'!$Y1498)</f>
        <v>8.5798802726071866E-3</v>
      </c>
      <c r="AF1498" s="178">
        <f>IF($O1498="","",$O1498*'9 All Base Data'!$Y1498)</f>
        <v>0</v>
      </c>
      <c r="AG1498" s="178">
        <f>IF($P1498="","",$P1498*'9 All Base Data'!$Y1498)</f>
        <v>8.3750536417111611E-4</v>
      </c>
      <c r="AH1498" s="167">
        <f>$Q1498*'9 All Base Data'!$Y1498</f>
        <v>28.870907233917908</v>
      </c>
      <c r="AI1498" s="178">
        <f>$R1498*'9 All Base Data'!$Y1498</f>
        <v>3.0580479995966567E-2</v>
      </c>
      <c r="AJ1498" s="178">
        <f>$S1498*'9 All Base Data'!$Y1498</f>
        <v>0</v>
      </c>
      <c r="AK1498" s="178">
        <f>$T1498*'9 All Base Data'!$Y1498</f>
        <v>0</v>
      </c>
      <c r="AL1498" s="178">
        <f>IF($U1498="","",$U1498*'9 All Base Data'!$Y1498)</f>
        <v>2.8933682703613604E-5</v>
      </c>
      <c r="AM1498" s="178">
        <f>IF($V1498="","",$V1498*'9 All Base Data'!$Y1498)</f>
        <v>3.8909757036273583E-5</v>
      </c>
      <c r="AN1498" s="178">
        <f>IF($W1498="","",$W1498*'9 All Base Data'!$Y1498)</f>
        <v>0</v>
      </c>
      <c r="AO1498" s="178">
        <f>IF($X1498="","",$X1498*'9 All Base Data'!$Y1498)</f>
        <v>3.798086826516012E-6</v>
      </c>
      <c r="AP1498" s="178">
        <f>$Y1498*'9 All Base Data'!$Y1498</f>
        <v>1.7899962485029104E-3</v>
      </c>
      <c r="AQ1498" s="179">
        <f t="shared" si="239"/>
        <v>3.2438319684209363E-2</v>
      </c>
    </row>
    <row r="1499" spans="1:43" x14ac:dyDescent="0.25">
      <c r="A1499" s="124">
        <v>586303</v>
      </c>
      <c r="B1499" s="125" t="s">
        <v>1542</v>
      </c>
      <c r="C1499" s="126" t="s">
        <v>1385</v>
      </c>
      <c r="D1499" s="101" t="s">
        <v>2120</v>
      </c>
      <c r="E1499" s="142"/>
      <c r="F1499" s="191" t="str">
        <f>IF('9 All Base Data'!G1499="Rural Centre","Rural",IF('9 All Base Data'!G1499="Rural (Incl.some Off Shore Islands)","Rural",IF('9 All Base Data'!G1499="Inlet-in TA but not in Urban Area","Rural",IF('9 All Base Data'!G1499="Rural (Incl.some Off Shore Islands)","Rural",IF('9 All Base Data'!G1499="Inlet-not in TA","Rural",IF('9 All Base Data'!G1499="Inland Water not in Urban Area","Rural",IF('9 All Base Data'!G1499="Oceanic-in Region but not in TA","Rural",'9 All Base Data'!G1499)))))))</f>
        <v>Rangiora</v>
      </c>
      <c r="G1499" s="177">
        <f>IF('9 All Base Data'!I1499="..C","..C",'9 All Base Data'!I1499*Basecase_Pop_2006)</f>
        <v>2421</v>
      </c>
      <c r="H1499" s="177">
        <f>IF('9 All Base Data'!J1499="..C","..C",'9 All Base Data'!J1499*Basecase_Pop_2006)</f>
        <v>1551</v>
      </c>
      <c r="I1499" s="191">
        <f>IF('9 All Base Data'!L1499="..C","..C",'9 All Base Data'!L1499*Basecase_Pop_2006)</f>
        <v>30</v>
      </c>
      <c r="J1499" s="156">
        <f>IF('9 All Base Data'!$P1499=0,0,('9 All Base Data'!$P1499*Basecase_Pop_2006)/(1+(1/(BaseCase_Mort_AllAdults_30*('9 All Base Data'!$W1499*Basecase_PM10)/10))))</f>
        <v>3.5820540283232183</v>
      </c>
      <c r="K1499" s="156">
        <f>IF('9 All Base Data'!$Q1499=0,0,('9 All Base Data'!$Q1499*Basecase_Pop_2006)/(1+(1/(BaseCase_Mort_Maori_30*('9 All Base Data'!$W1499*Basecase_PM10)/10))))</f>
        <v>0</v>
      </c>
      <c r="L1499" s="179">
        <f>133/(1+1/(BaseCase_Mort_Child_0_1*'9 All Base Data'!$AB$10/10))*IF('9 All Base Data'!$L1499="..C",0,'9 All Base Data'!L1499/'9 All Base Data'!$L$2022)</f>
        <v>4.3763335659156898E-3</v>
      </c>
      <c r="M1499" s="178">
        <f>IF('9 All Base Data'!$R1499="","",IF('9 All Base Data'!$R1499=0,0,('9 All Base Data'!$R1499*Basecase_Pop_2006)/(1+(1/(BaseCase_CardiacHA_All*('9 All Base Data'!$W1499*Basecase_PM10)/10)))))</f>
        <v>0.33027159711774484</v>
      </c>
      <c r="N1499" s="178">
        <f>IF('9 All Base Data'!$S1499="","",IF('9 All Base Data'!$S1499=0,0,('9 All Base Data'!S1499*Basecase_Pop_2006)/(1+(1/(BaseCase_RespHA_All*('9 All Base Data'!$W1499*Basecase_PM10)/10)))))</f>
        <v>0.37763796041420894</v>
      </c>
      <c r="O1499" s="178">
        <f>IF('9 All Base Data'!$T1499="","",IF('9 All Base Data'!$T1499=0,0,('9 All Base Data'!$T1499*Basecase_Pop_2006)/(1+(1/(BaseCase_RespHA_Child_1_4*('9 All Base Data'!$W1499*Basecase_PM10)/10)))))</f>
        <v>3.3255993812838364E-2</v>
      </c>
      <c r="P1499" s="179">
        <f>IF('9 All Base Data'!$U1499="","",IF('9 All Base Data'!$U1499=0,0,('9 All Base Data'!$U1499*Basecase_Pop_2006)/(1+(1/(BaseCase_RespHA_Child_5_14*('9 All Base Data'!$W1499*Basecase_PM10)/10)))))</f>
        <v>0.1308482312666413</v>
      </c>
      <c r="Q1499" s="156">
        <f>IF('7 Base case Results'!$G1499="..C",0,BaseCase_RADs_All*'7 Base case Results'!$G1499*('9 All Base Data'!$V1499*Basecase_PM10)/10)</f>
        <v>2248.6247999999996</v>
      </c>
      <c r="R1499" s="189">
        <f t="shared" si="230"/>
        <v>12.752112340830658</v>
      </c>
      <c r="S1499" s="178">
        <f t="shared" si="231"/>
        <v>0</v>
      </c>
      <c r="T1499" s="179">
        <f t="shared" si="232"/>
        <v>1.5579747494659856E-2</v>
      </c>
      <c r="U1499" s="178">
        <f t="shared" si="233"/>
        <v>2.0972246416976793E-3</v>
      </c>
      <c r="V1499" s="178">
        <f t="shared" si="234"/>
        <v>1.7125881504784374E-3</v>
      </c>
      <c r="W1499" s="178">
        <f t="shared" si="235"/>
        <v>1.5081593194122197E-4</v>
      </c>
      <c r="X1499" s="179">
        <f t="shared" si="236"/>
        <v>5.9339672879421838E-4</v>
      </c>
      <c r="Y1499" s="179">
        <f t="shared" si="237"/>
        <v>0.13941473759999998</v>
      </c>
      <c r="Z1499" s="186">
        <f t="shared" si="238"/>
        <v>12.910916638717495</v>
      </c>
      <c r="AA1499" s="156">
        <f>$J1499*'9 All Base Data'!$Y1499</f>
        <v>2.0668076848897106</v>
      </c>
      <c r="AB1499" s="156">
        <f>$K1499*'9 All Base Data'!$Y1499</f>
        <v>0</v>
      </c>
      <c r="AC1499" s="178">
        <f>$L1499*'9 All Base Data'!$Y1499</f>
        <v>2.5250986652229188E-3</v>
      </c>
      <c r="AD1499" s="178">
        <f>IF($M1499="","",$M1499*'9 All Base Data'!$Y1499)</f>
        <v>0.19056325494433884</v>
      </c>
      <c r="AE1499" s="178">
        <f>IF($N1499="","",$N1499*'9 All Base Data'!$Y1499)</f>
        <v>0.21789315083433361</v>
      </c>
      <c r="AF1499" s="178">
        <f>IF($O1499="","",$O1499*'9 All Base Data'!$Y1499)</f>
        <v>1.9188360375790782E-2</v>
      </c>
      <c r="AG1499" s="178">
        <f>IF($P1499="","",$P1499*'9 All Base Data'!$Y1499)</f>
        <v>7.5498059995123545E-2</v>
      </c>
      <c r="AH1499" s="167">
        <f>$Q1499*'9 All Base Data'!$Y1499</f>
        <v>1297.4329756966561</v>
      </c>
      <c r="AI1499" s="178">
        <f>$R1499*'9 All Base Data'!$Y1499</f>
        <v>7.3578353582073701</v>
      </c>
      <c r="AJ1499" s="178">
        <f>$S1499*'9 All Base Data'!$Y1499</f>
        <v>0</v>
      </c>
      <c r="AK1499" s="178">
        <f>$T1499*'9 All Base Data'!$Y1499</f>
        <v>8.9893512481935903E-3</v>
      </c>
      <c r="AL1499" s="178">
        <f>IF($U1499="","",$U1499*'9 All Base Data'!$Y1499)</f>
        <v>1.2100766688965515E-3</v>
      </c>
      <c r="AM1499" s="178">
        <f>IF($V1499="","",$V1499*'9 All Base Data'!$Y1499)</f>
        <v>9.8814543903370279E-4</v>
      </c>
      <c r="AN1499" s="178">
        <f>IF($W1499="","",$W1499*'9 All Base Data'!$Y1499)</f>
        <v>8.7019214304211192E-5</v>
      </c>
      <c r="AO1499" s="178">
        <f>IF($X1499="","",$X1499*'9 All Base Data'!$Y1499)</f>
        <v>3.4238370207788534E-4</v>
      </c>
      <c r="AP1499" s="178">
        <f>$Y1499*'9 All Base Data'!$Y1499</f>
        <v>8.0440844493192679E-2</v>
      </c>
      <c r="AQ1499" s="179">
        <f t="shared" si="239"/>
        <v>7.4494637760566871</v>
      </c>
    </row>
    <row r="1500" spans="1:43" x14ac:dyDescent="0.25">
      <c r="A1500" s="124">
        <v>586304</v>
      </c>
      <c r="B1500" s="125" t="s">
        <v>1543</v>
      </c>
      <c r="C1500" s="126" t="s">
        <v>1385</v>
      </c>
      <c r="D1500" s="101" t="s">
        <v>2120</v>
      </c>
      <c r="E1500" s="142"/>
      <c r="F1500" s="191" t="str">
        <f>IF('9 All Base Data'!G1500="Rural Centre","Rural",IF('9 All Base Data'!G1500="Rural (Incl.some Off Shore Islands)","Rural",IF('9 All Base Data'!G1500="Inlet-in TA but not in Urban Area","Rural",IF('9 All Base Data'!G1500="Rural (Incl.some Off Shore Islands)","Rural",IF('9 All Base Data'!G1500="Inlet-not in TA","Rural",IF('9 All Base Data'!G1500="Inland Water not in Urban Area","Rural",IF('9 All Base Data'!G1500="Oceanic-in Region but not in TA","Rural",'9 All Base Data'!G1500)))))))</f>
        <v>Rangiora</v>
      </c>
      <c r="G1500" s="177">
        <f>IF('9 All Base Data'!I1500="..C","..C",'9 All Base Data'!I1500*Basecase_Pop_2006)</f>
        <v>801</v>
      </c>
      <c r="H1500" s="177">
        <f>IF('9 All Base Data'!J1500="..C","..C",'9 All Base Data'!J1500*Basecase_Pop_2006)</f>
        <v>450</v>
      </c>
      <c r="I1500" s="191">
        <f>IF('9 All Base Data'!L1500="..C","..C",'9 All Base Data'!L1500*Basecase_Pop_2006)</f>
        <v>6</v>
      </c>
      <c r="J1500" s="156">
        <f>IF('9 All Base Data'!$P1500=0,0,('9 All Base Data'!$P1500*Basecase_Pop_2006)/(1+(1/(BaseCase_Mort_AllAdults_30*('9 All Base Data'!$W1500*Basecase_PM10)/10))))</f>
        <v>2.2925145781268594</v>
      </c>
      <c r="K1500" s="156">
        <f>IF('9 All Base Data'!$Q1500=0,0,('9 All Base Data'!$Q1500*Basecase_Pop_2006)/(1+(1/(BaseCase_Mort_Maori_30*('9 All Base Data'!$W1500*Basecase_PM10)/10))))</f>
        <v>0</v>
      </c>
      <c r="L1500" s="179">
        <f>133/(1+1/(BaseCase_Mort_Child_0_1*'9 All Base Data'!$AB$10/10))*IF('9 All Base Data'!$L1500="..C",0,'9 All Base Data'!L1500/'9 All Base Data'!$L$2022)</f>
        <v>8.7526671318313796E-4</v>
      </c>
      <c r="M1500" s="178">
        <f>IF('9 All Base Data'!$R1500="","",IF('9 All Base Data'!$R1500=0,0,('9 All Base Data'!$R1500*Basecase_Pop_2006)/(1+(1/(BaseCase_CardiacHA_All*('9 All Base Data'!$W1500*Basecase_PM10)/10)))))</f>
        <v>6.1287512867210382E-2</v>
      </c>
      <c r="N1500" s="178">
        <f>IF('9 All Base Data'!$S1500="","",IF('9 All Base Data'!$S1500=0,0,('9 All Base Data'!S1500*Basecase_Pop_2006)/(1+(1/(BaseCase_RespHA_All*('9 All Base Data'!$W1500*Basecase_PM10)/10)))))</f>
        <v>0.16345523659719491</v>
      </c>
      <c r="O1500" s="178">
        <f>IF('9 All Base Data'!$T1500="","",IF('9 All Base Data'!$T1500=0,0,('9 All Base Data'!$T1500*Basecase_Pop_2006)/(1+(1/(BaseCase_RespHA_Child_1_4*('9 All Base Data'!$W1500*Basecase_PM10)/10)))))</f>
        <v>9.9767981438515091E-2</v>
      </c>
      <c r="P1500" s="179">
        <f>IF('9 All Base Data'!$U1500="","",IF('9 All Base Data'!$U1500=0,0,('9 All Base Data'!$U1500*Basecase_Pop_2006)/(1+(1/(BaseCase_RespHA_Child_5_14*('9 All Base Data'!$W1500*Basecase_PM10)/10)))))</f>
        <v>1.6356028908330163E-2</v>
      </c>
      <c r="Q1500" s="156">
        <f>IF('7 Base case Results'!$G1500="..C",0,BaseCase_RADs_All*'7 Base case Results'!$G1500*('9 All Base Data'!$V1500*Basecase_PM10)/10)</f>
        <v>743.96879999999987</v>
      </c>
      <c r="R1500" s="189">
        <f t="shared" si="230"/>
        <v>8.1613518981316187</v>
      </c>
      <c r="S1500" s="178">
        <f t="shared" si="231"/>
        <v>0</v>
      </c>
      <c r="T1500" s="179">
        <f t="shared" si="232"/>
        <v>3.1159494989319711E-3</v>
      </c>
      <c r="U1500" s="178">
        <f t="shared" si="233"/>
        <v>3.8917570670678593E-4</v>
      </c>
      <c r="V1500" s="178">
        <f t="shared" si="234"/>
        <v>7.4126949796827883E-4</v>
      </c>
      <c r="W1500" s="178">
        <f t="shared" si="235"/>
        <v>4.5244779582366595E-4</v>
      </c>
      <c r="X1500" s="179">
        <f t="shared" si="236"/>
        <v>7.4174591099277298E-5</v>
      </c>
      <c r="Y1500" s="179">
        <f t="shared" si="237"/>
        <v>4.6126065599999995E-2</v>
      </c>
      <c r="Z1500" s="186">
        <f t="shared" si="238"/>
        <v>8.2117243584352249</v>
      </c>
      <c r="AA1500" s="156">
        <f>$J1500*'9 All Base Data'!$Y1500</f>
        <v>1.3227569183294146</v>
      </c>
      <c r="AB1500" s="156">
        <f>$K1500*'9 All Base Data'!$Y1500</f>
        <v>0</v>
      </c>
      <c r="AC1500" s="178">
        <f>$L1500*'9 All Base Data'!$Y1500</f>
        <v>5.050197330445838E-4</v>
      </c>
      <c r="AD1500" s="178">
        <f>IF($M1500="","",$M1500*'9 All Base Data'!$Y1500)</f>
        <v>3.536225349482576E-2</v>
      </c>
      <c r="AE1500" s="178">
        <f>IF($N1500="","",$N1500*'9 All Base Data'!$Y1500)</f>
        <v>9.4311960808890663E-2</v>
      </c>
      <c r="AF1500" s="178">
        <f>IF($O1500="","",$O1500*'9 All Base Data'!$Y1500)</f>
        <v>5.7565081127372346E-2</v>
      </c>
      <c r="AG1500" s="178">
        <f>IF($P1500="","",$P1500*'9 All Base Data'!$Y1500)</f>
        <v>9.4372574993904432E-3</v>
      </c>
      <c r="AH1500" s="167">
        <f>$Q1500*'9 All Base Data'!$Y1500</f>
        <v>429.26221128997173</v>
      </c>
      <c r="AI1500" s="178">
        <f>$R1500*'9 All Base Data'!$Y1500</f>
        <v>4.7090146292527146</v>
      </c>
      <c r="AJ1500" s="178">
        <f>$S1500*'9 All Base Data'!$Y1500</f>
        <v>0</v>
      </c>
      <c r="AK1500" s="178">
        <f>$T1500*'9 All Base Data'!$Y1500</f>
        <v>1.7978702496387181E-3</v>
      </c>
      <c r="AL1500" s="178">
        <f>IF($U1500="","",$U1500*'9 All Base Data'!$Y1500)</f>
        <v>2.245503096921436E-4</v>
      </c>
      <c r="AM1500" s="178">
        <f>IF($V1500="","",$V1500*'9 All Base Data'!$Y1500)</f>
        <v>4.2770474226831907E-4</v>
      </c>
      <c r="AN1500" s="178">
        <f>IF($W1500="","",$W1500*'9 All Base Data'!$Y1500)</f>
        <v>2.6105764291263359E-4</v>
      </c>
      <c r="AO1500" s="178">
        <f>IF($X1500="","",$X1500*'9 All Base Data'!$Y1500)</f>
        <v>4.2797962759735667E-5</v>
      </c>
      <c r="AP1500" s="178">
        <f>$Y1500*'9 All Base Data'!$Y1500</f>
        <v>2.661425709997825E-2</v>
      </c>
      <c r="AQ1500" s="179">
        <f t="shared" si="239"/>
        <v>4.7380790116542917</v>
      </c>
    </row>
    <row r="1501" spans="1:43" x14ac:dyDescent="0.25">
      <c r="A1501" s="124">
        <v>586305</v>
      </c>
      <c r="B1501" s="125" t="s">
        <v>1544</v>
      </c>
      <c r="C1501" s="126" t="s">
        <v>1385</v>
      </c>
      <c r="D1501" s="101" t="s">
        <v>2120</v>
      </c>
      <c r="E1501" s="142"/>
      <c r="F1501" s="191" t="str">
        <f>IF('9 All Base Data'!G1501="Rural Centre","Rural",IF('9 All Base Data'!G1501="Rural (Incl.some Off Shore Islands)","Rural",IF('9 All Base Data'!G1501="Inlet-in TA but not in Urban Area","Rural",IF('9 All Base Data'!G1501="Rural (Incl.some Off Shore Islands)","Rural",IF('9 All Base Data'!G1501="Inlet-not in TA","Rural",IF('9 All Base Data'!G1501="Inland Water not in Urban Area","Rural",IF('9 All Base Data'!G1501="Oceanic-in Region but not in TA","Rural",'9 All Base Data'!G1501)))))))</f>
        <v>Rangiora</v>
      </c>
      <c r="G1501" s="177">
        <f>IF('9 All Base Data'!I1501="..C","..C",'9 All Base Data'!I1501*Basecase_Pop_2006)</f>
        <v>2115</v>
      </c>
      <c r="H1501" s="177">
        <f>IF('9 All Base Data'!J1501="..C","..C",'9 All Base Data'!J1501*Basecase_Pop_2006)</f>
        <v>1497</v>
      </c>
      <c r="I1501" s="191">
        <f>IF('9 All Base Data'!L1501="..C","..C",'9 All Base Data'!L1501*Basecase_Pop_2006)</f>
        <v>18</v>
      </c>
      <c r="J1501" s="156">
        <f>IF('9 All Base Data'!$P1501=0,0,('9 All Base Data'!$P1501*Basecase_Pop_2006)/(1+(1/(BaseCase_Mort_AllAdults_30*('9 All Base Data'!$W1501*Basecase_PM10)/10))))</f>
        <v>0.17910270141616091</v>
      </c>
      <c r="K1501" s="156">
        <f>IF('9 All Base Data'!$Q1501=0,0,('9 All Base Data'!$Q1501*Basecase_Pop_2006)/(1+(1/(BaseCase_Mort_Maori_30*('9 All Base Data'!$W1501*Basecase_PM10)/10))))</f>
        <v>8.5317460317460306E-2</v>
      </c>
      <c r="L1501" s="179">
        <f>133/(1+1/(BaseCase_Mort_Child_0_1*'9 All Base Data'!$AB$10/10))*IF('9 All Base Data'!$L1501="..C",0,'9 All Base Data'!L1501/'9 All Base Data'!$L$2022)</f>
        <v>2.6258001395494139E-3</v>
      </c>
      <c r="M1501" s="178">
        <f>IF('9 All Base Data'!$R1501="","",IF('9 All Base Data'!$R1501=0,0,('9 All Base Data'!$R1501*Basecase_Pop_2006)/(1+(1/(BaseCase_CardiacHA_All*('9 All Base Data'!$W1501*Basecase_PM10)/10)))))</f>
        <v>0.90228838387837507</v>
      </c>
      <c r="N1501" s="178">
        <f>IF('9 All Base Data'!$S1501="","",IF('9 All Base Data'!$S1501=0,0,('9 All Base Data'!S1501*Basecase_Pop_2006)/(1+(1/(BaseCase_RespHA_All*('9 All Base Data'!$W1501*Basecase_PM10)/10)))))</f>
        <v>1.0258225193341197</v>
      </c>
      <c r="O1501" s="178">
        <f>IF('9 All Base Data'!$T1501="","",IF('9 All Base Data'!$T1501=0,0,('9 All Base Data'!$T1501*Basecase_Pop_2006)/(1+(1/(BaseCase_RespHA_Child_1_4*('9 All Base Data'!$W1501*Basecase_PM10)/10)))))</f>
        <v>0.18845063160608405</v>
      </c>
      <c r="P1501" s="179">
        <f>IF('9 All Base Data'!$U1501="","",IF('9 All Base Data'!$U1501=0,0,('9 All Base Data'!$U1501*Basecase_Pop_2006)/(1+(1/(BaseCase_RespHA_Child_5_14*('9 All Base Data'!$W1501*Basecase_PM10)/10)))))</f>
        <v>0.24534043362495248</v>
      </c>
      <c r="Q1501" s="156">
        <f>IF('7 Base case Results'!$G1501="..C",0,BaseCase_RADs_All*'7 Base case Results'!$G1501*('9 All Base Data'!$V1501*Basecase_PM10)/10)</f>
        <v>1964.4119999999996</v>
      </c>
      <c r="R1501" s="189">
        <f t="shared" ref="R1501:R1559" si="240">$J1501*BaseCase_Cost_Mort_AllAdults_30/1000000</f>
        <v>0.63760561704153285</v>
      </c>
      <c r="S1501" s="178">
        <f t="shared" ref="S1501:S1559" si="241">$K1501*BaseCase_Cost_Mort_Maori_30/1000000</f>
        <v>0.30373015873015868</v>
      </c>
      <c r="T1501" s="179">
        <f t="shared" ref="T1501:T1559" si="242">$L1501*BaseCase_Cost_Mort_Child_0_1/1000000</f>
        <v>9.3478484967959141E-3</v>
      </c>
      <c r="U1501" s="178">
        <f t="shared" ref="U1501:U1559" si="243">IF($M1501="","",$M1501*BaseCase_Cost_CardiacHA_All/1000000)</f>
        <v>5.7295312376276818E-3</v>
      </c>
      <c r="V1501" s="178">
        <f t="shared" ref="V1501:V1559" si="244">IF($N1501="","",$N1501*BaseCase_Cost_RespHA_All/1000000)</f>
        <v>4.6521051251802326E-3</v>
      </c>
      <c r="W1501" s="178">
        <f t="shared" ref="W1501:W1559" si="245">IF($O1501="","",$O1501*BaseCase_Cost_RespHA_Child_1_4/1000000)</f>
        <v>8.5462361433359115E-4</v>
      </c>
      <c r="X1501" s="179">
        <f t="shared" ref="X1501:X1559" si="246">IF($P1501="","",$P1501*BaseCase_Cost_RespHA_Child_5_14/1000000)</f>
        <v>1.1126188664891594E-3</v>
      </c>
      <c r="Y1501" s="179">
        <f t="shared" ref="Y1501:Y1559" si="247">$Q1501*BaseCase_Cost_RADs_All/1000000</f>
        <v>0.12179354399999998</v>
      </c>
      <c r="Z1501" s="186">
        <f t="shared" si="238"/>
        <v>0.77912864590113662</v>
      </c>
      <c r="AA1501" s="156">
        <f>$J1501*'9 All Base Data'!$Y1501</f>
        <v>0.10334038424448552</v>
      </c>
      <c r="AB1501" s="156">
        <f>$K1501*'9 All Base Data'!$Y1501</f>
        <v>4.9227281678368005E-2</v>
      </c>
      <c r="AC1501" s="178">
        <f>$L1501*'9 All Base Data'!$Y1501</f>
        <v>1.5150591991337512E-3</v>
      </c>
      <c r="AD1501" s="178">
        <f>IF($M1501="","",$M1501*'9 All Base Data'!$Y1501)</f>
        <v>0.52061095422937931</v>
      </c>
      <c r="AE1501" s="178">
        <f>IF($N1501="","",$N1501*'9 All Base Data'!$Y1501)</f>
        <v>0.59188885749027931</v>
      </c>
      <c r="AF1501" s="178">
        <f>IF($O1501="","",$O1501*'9 All Base Data'!$Y1501)</f>
        <v>0.1087340421294811</v>
      </c>
      <c r="AG1501" s="178">
        <f>IF($P1501="","",$P1501*'9 All Base Data'!$Y1501)</f>
        <v>0.14155886249085667</v>
      </c>
      <c r="AH1501" s="167">
        <f>$Q1501*'9 All Base Data'!$Y1501</f>
        <v>1133.44516464206</v>
      </c>
      <c r="AI1501" s="178">
        <f>$R1501*'9 All Base Data'!$Y1501</f>
        <v>0.36789176791036843</v>
      </c>
      <c r="AJ1501" s="178">
        <f>$S1501*'9 All Base Data'!$Y1501</f>
        <v>0.17524912277499011</v>
      </c>
      <c r="AK1501" s="178">
        <f>$T1501*'9 All Base Data'!$Y1501</f>
        <v>5.3936107489161549E-3</v>
      </c>
      <c r="AL1501" s="178">
        <f>IF($U1501="","",$U1501*'9 All Base Data'!$Y1501)</f>
        <v>3.3058795593565583E-3</v>
      </c>
      <c r="AM1501" s="178">
        <f>IF($V1501="","",$V1501*'9 All Base Data'!$Y1501)</f>
        <v>2.6842159687184165E-3</v>
      </c>
      <c r="AN1501" s="178">
        <f>IF($W1501="","",$W1501*'9 All Base Data'!$Y1501)</f>
        <v>4.9310888105719673E-4</v>
      </c>
      <c r="AO1501" s="178">
        <f>IF($X1501="","",$X1501*'9 All Base Data'!$Y1501)</f>
        <v>6.41969441396035E-4</v>
      </c>
      <c r="AP1501" s="178">
        <f>$Y1501*'9 All Base Data'!$Y1501</f>
        <v>7.0273600207807735E-2</v>
      </c>
      <c r="AQ1501" s="179">
        <f t="shared" si="239"/>
        <v>0.44954907439516734</v>
      </c>
    </row>
    <row r="1502" spans="1:43" x14ac:dyDescent="0.25">
      <c r="A1502" s="124">
        <v>586306</v>
      </c>
      <c r="B1502" s="125" t="s">
        <v>1545</v>
      </c>
      <c r="C1502" s="126" t="s">
        <v>1385</v>
      </c>
      <c r="D1502" s="101" t="s">
        <v>2120</v>
      </c>
      <c r="E1502" s="142"/>
      <c r="F1502" s="191" t="str">
        <f>IF('9 All Base Data'!G1502="Rural Centre","Rural",IF('9 All Base Data'!G1502="Rural (Incl.some Off Shore Islands)","Rural",IF('9 All Base Data'!G1502="Inlet-in TA but not in Urban Area","Rural",IF('9 All Base Data'!G1502="Rural (Incl.some Off Shore Islands)","Rural",IF('9 All Base Data'!G1502="Inlet-not in TA","Rural",IF('9 All Base Data'!G1502="Inland Water not in Urban Area","Rural",IF('9 All Base Data'!G1502="Oceanic-in Region but not in TA","Rural",'9 All Base Data'!G1502)))))))</f>
        <v>Rangiora</v>
      </c>
      <c r="G1502" s="177">
        <f>IF('9 All Base Data'!I1502="..C","..C",'9 All Base Data'!I1502*Basecase_Pop_2006)</f>
        <v>3276</v>
      </c>
      <c r="H1502" s="177">
        <f>IF('9 All Base Data'!J1502="..C","..C",'9 All Base Data'!J1502*Basecase_Pop_2006)</f>
        <v>2028</v>
      </c>
      <c r="I1502" s="191">
        <f>IF('9 All Base Data'!L1502="..C","..C",'9 All Base Data'!L1502*Basecase_Pop_2006)</f>
        <v>42</v>
      </c>
      <c r="J1502" s="156">
        <f>IF('9 All Base Data'!$P1502=0,0,('9 All Base Data'!$P1502*Basecase_Pop_2006)/(1+(1/(BaseCase_Mort_AllAdults_30*('9 All Base Data'!$W1502*Basecase_PM10)/10))))</f>
        <v>0.85969296679757234</v>
      </c>
      <c r="K1502" s="156">
        <f>IF('9 All Base Data'!$Q1502=0,0,('9 All Base Data'!$Q1502*Basecase_Pop_2006)/(1+(1/(BaseCase_Mort_Maori_30*('9 All Base Data'!$W1502*Basecase_PM10)/10))))</f>
        <v>0</v>
      </c>
      <c r="L1502" s="179">
        <f>133/(1+1/(BaseCase_Mort_Child_0_1*'9 All Base Data'!$AB$10/10))*IF('9 All Base Data'!$L1502="..C",0,'9 All Base Data'!L1502/'9 All Base Data'!$L$2022)</f>
        <v>6.1268669922819657E-3</v>
      </c>
      <c r="M1502" s="178">
        <f>IF('9 All Base Data'!$R1502="","",IF('9 All Base Data'!$R1502=0,0,('9 All Base Data'!$R1502*Basecase_Pop_2006)/(1+(1/(BaseCase_CardiacHA_All*('9 All Base Data'!$W1502*Basecase_PM10)/10)))))</f>
        <v>0</v>
      </c>
      <c r="N1502" s="178">
        <f>IF('9 All Base Data'!$S1502="","",IF('9 All Base Data'!$S1502=0,0,('9 All Base Data'!S1502*Basecase_Pop_2006)/(1+(1/(BaseCase_RespHA_All*('9 All Base Data'!$W1502*Basecase_PM10)/10)))))</f>
        <v>0</v>
      </c>
      <c r="O1502" s="178">
        <f>IF('9 All Base Data'!$T1502="","",IF('9 All Base Data'!$T1502=0,0,('9 All Base Data'!$T1502*Basecase_Pop_2006)/(1+(1/(BaseCase_RespHA_Child_1_4*('9 All Base Data'!$W1502*Basecase_PM10)/10)))))</f>
        <v>0</v>
      </c>
      <c r="P1502" s="179">
        <f>IF('9 All Base Data'!$U1502="","",IF('9 All Base Data'!$U1502=0,0,('9 All Base Data'!$U1502*Basecase_Pop_2006)/(1+(1/(BaseCase_RespHA_Child_5_14*('9 All Base Data'!$W1502*Basecase_PM10)/10)))))</f>
        <v>0</v>
      </c>
      <c r="Q1502" s="156">
        <f>IF('7 Base case Results'!$G1502="..C",0,BaseCase_RADs_All*'7 Base case Results'!$G1502*('9 All Base Data'!$V1502*Basecase_PM10)/10)</f>
        <v>3042.7487999999998</v>
      </c>
      <c r="R1502" s="189">
        <f t="shared" si="240"/>
        <v>3.0605069617993577</v>
      </c>
      <c r="S1502" s="178">
        <f t="shared" si="241"/>
        <v>0</v>
      </c>
      <c r="T1502" s="179">
        <f t="shared" si="242"/>
        <v>2.18116464925238E-2</v>
      </c>
      <c r="U1502" s="178">
        <f t="shared" si="243"/>
        <v>0</v>
      </c>
      <c r="V1502" s="178">
        <f t="shared" si="244"/>
        <v>0</v>
      </c>
      <c r="W1502" s="178">
        <f t="shared" si="245"/>
        <v>0</v>
      </c>
      <c r="X1502" s="179">
        <f t="shared" si="246"/>
        <v>0</v>
      </c>
      <c r="Y1502" s="179">
        <f t="shared" si="247"/>
        <v>0.18865042559999998</v>
      </c>
      <c r="Z1502" s="186">
        <f t="shared" ref="Z1502:Z1560" si="248">SUM(R1502,T1502:V1502,Y1502)</f>
        <v>3.2709690338918818</v>
      </c>
      <c r="AA1502" s="156">
        <f>$J1502*'9 All Base Data'!$Y1502</f>
        <v>0.49603384437353049</v>
      </c>
      <c r="AB1502" s="156">
        <f>$K1502*'9 All Base Data'!$Y1502</f>
        <v>0</v>
      </c>
      <c r="AC1502" s="178">
        <f>$L1502*'9 All Base Data'!$Y1502</f>
        <v>3.5351381313120864E-3</v>
      </c>
      <c r="AD1502" s="178">
        <f>IF($M1502="","",$M1502*'9 All Base Data'!$Y1502)</f>
        <v>0</v>
      </c>
      <c r="AE1502" s="178">
        <f>IF($N1502="","",$N1502*'9 All Base Data'!$Y1502)</f>
        <v>0</v>
      </c>
      <c r="AF1502" s="178">
        <f>IF($O1502="","",$O1502*'9 All Base Data'!$Y1502)</f>
        <v>0</v>
      </c>
      <c r="AG1502" s="178">
        <f>IF($P1502="","",$P1502*'9 All Base Data'!$Y1502)</f>
        <v>0</v>
      </c>
      <c r="AH1502" s="167">
        <f>$Q1502*'9 All Base Data'!$Y1502</f>
        <v>1755.6342124668508</v>
      </c>
      <c r="AI1502" s="178">
        <f>$R1502*'9 All Base Data'!$Y1502</f>
        <v>1.7658804859697685</v>
      </c>
      <c r="AJ1502" s="178">
        <f>$S1502*'9 All Base Data'!$Y1502</f>
        <v>0</v>
      </c>
      <c r="AK1502" s="178">
        <f>$T1502*'9 All Base Data'!$Y1502</f>
        <v>1.2585091747471027E-2</v>
      </c>
      <c r="AL1502" s="178">
        <f>IF($U1502="","",$U1502*'9 All Base Data'!$Y1502)</f>
        <v>0</v>
      </c>
      <c r="AM1502" s="178">
        <f>IF($V1502="","",$V1502*'9 All Base Data'!$Y1502)</f>
        <v>0</v>
      </c>
      <c r="AN1502" s="178">
        <f>IF($W1502="","",$W1502*'9 All Base Data'!$Y1502)</f>
        <v>0</v>
      </c>
      <c r="AO1502" s="178">
        <f>IF($X1502="","",$X1502*'9 All Base Data'!$Y1502)</f>
        <v>0</v>
      </c>
      <c r="AP1502" s="178">
        <f>$Y1502*'9 All Base Data'!$Y1502</f>
        <v>0.10884932117294474</v>
      </c>
      <c r="AQ1502" s="179">
        <f t="shared" ref="AQ1502:AQ1560" si="249">SUM(AI1502,AK1502:AM1502,AP1502)</f>
        <v>1.8873148988901842</v>
      </c>
    </row>
    <row r="1503" spans="1:43" x14ac:dyDescent="0.25">
      <c r="A1503" s="131">
        <v>586307</v>
      </c>
      <c r="B1503" s="132" t="s">
        <v>1540</v>
      </c>
      <c r="C1503" s="132" t="s">
        <v>1385</v>
      </c>
      <c r="D1503" s="145" t="s">
        <v>2120</v>
      </c>
      <c r="E1503" s="142"/>
      <c r="F1503" s="191" t="str">
        <f>IF('9 All Base Data'!G1503="Rural Centre","Rural",IF('9 All Base Data'!G1503="Rural (Incl.some Off Shore Islands)","Rural",IF('9 All Base Data'!G1503="Inlet-in TA but not in Urban Area","Rural",IF('9 All Base Data'!G1503="Rural (Incl.some Off Shore Islands)","Rural",IF('9 All Base Data'!G1503="Inlet-not in TA","Rural",IF('9 All Base Data'!G1503="Inland Water not in Urban Area","Rural",IF('9 All Base Data'!G1503="Oceanic-in Region but not in TA","Rural",'9 All Base Data'!G1503)))))))</f>
        <v>Rangiora</v>
      </c>
      <c r="G1503" s="177">
        <f>IF('9 All Base Data'!I1503="..C","..C",'9 All Base Data'!I1503*Basecase_Pop_2006)</f>
        <v>2811</v>
      </c>
      <c r="H1503" s="177">
        <f>IF('9 All Base Data'!J1503="..C","..C",'9 All Base Data'!J1503*Basecase_Pop_2006)</f>
        <v>1728</v>
      </c>
      <c r="I1503" s="191">
        <f>IF('9 All Base Data'!L1503="..C","..C",'9 All Base Data'!L1503*Basecase_Pop_2006)</f>
        <v>33</v>
      </c>
      <c r="J1503" s="156">
        <f>IF('9 All Base Data'!$P1503=0,0,('9 All Base Data'!$P1503*Basecase_Pop_2006)/(1+(1/(BaseCase_Mort_AllAdults_30*('9 All Base Data'!$W1503*Basecase_PM10)/10))))</f>
        <v>3.5820540283232179E-2</v>
      </c>
      <c r="K1503" s="156">
        <f>IF('9 All Base Data'!$Q1503=0,0,('9 All Base Data'!$Q1503*Basecase_Pop_2006)/(1+(1/(BaseCase_Mort_Maori_30*('9 All Base Data'!$W1503*Basecase_PM10)/10))))</f>
        <v>0</v>
      </c>
      <c r="L1503" s="179">
        <f>133/(1+1/(BaseCase_Mort_Child_0_1*'9 All Base Data'!$AB$10/10))*IF('9 All Base Data'!$L1503="..C",0,'9 All Base Data'!L1503/'9 All Base Data'!$L$2022)</f>
        <v>4.8139669225072592E-3</v>
      </c>
      <c r="M1503" s="178">
        <f>IF('9 All Base Data'!$R1503="","",IF('9 All Base Data'!$R1503=0,0,('9 All Base Data'!$R1503*Basecase_Pop_2006)/(1+(1/(BaseCase_CardiacHA_All*('9 All Base Data'!$W1503*Basecase_PM10)/10)))))</f>
        <v>0.30848221418573546</v>
      </c>
      <c r="N1503" s="178">
        <f>IF('9 All Base Data'!$S1503="","",IF('9 All Base Data'!$S1503=0,0,('9 All Base Data'!S1503*Basecase_Pop_2006)/(1+(1/(BaseCase_RespHA_All*('9 All Base Data'!$W1503*Basecase_PM10)/10)))))</f>
        <v>0.38635428225696977</v>
      </c>
      <c r="O1503" s="178">
        <f>IF('9 All Base Data'!$T1503="","",IF('9 All Base Data'!$T1503=0,0,('9 All Base Data'!$T1503*Basecase_Pop_2006)/(1+(1/(BaseCase_RespHA_Child_1_4*('9 All Base Data'!$W1503*Basecase_PM10)/10)))))</f>
        <v>0.11539429178430659</v>
      </c>
      <c r="P1503" s="179">
        <f>IF('9 All Base Data'!$U1503="","",IF('9 All Base Data'!$U1503=0,0,('9 All Base Data'!$U1503*Basecase_Pop_2006)/(1+(1/(BaseCase_RespHA_Child_5_14*('9 All Base Data'!$W1503*Basecase_PM10)/10)))))</f>
        <v>0.16356028908330164</v>
      </c>
      <c r="Q1503" s="156">
        <f>IF('7 Base case Results'!$G1503="..C",0,BaseCase_RADs_All*'7 Base case Results'!$G1503*('9 All Base Data'!$V1503*Basecase_PM10)/10)</f>
        <v>2610.8567999999996</v>
      </c>
      <c r="R1503" s="189">
        <f t="shared" si="240"/>
        <v>0.12752112340830654</v>
      </c>
      <c r="S1503" s="178">
        <f t="shared" si="241"/>
        <v>0</v>
      </c>
      <c r="T1503" s="179">
        <f t="shared" si="242"/>
        <v>1.7137722244125842E-2</v>
      </c>
      <c r="U1503" s="178">
        <f t="shared" si="243"/>
        <v>1.9588620600794202E-3</v>
      </c>
      <c r="V1503" s="178">
        <f t="shared" si="244"/>
        <v>1.7521166700353579E-3</v>
      </c>
      <c r="W1503" s="178">
        <f t="shared" si="245"/>
        <v>5.2331311324183038E-4</v>
      </c>
      <c r="X1503" s="179">
        <f t="shared" si="246"/>
        <v>7.417459109927729E-4</v>
      </c>
      <c r="Y1503" s="179">
        <f t="shared" si="247"/>
        <v>0.16187312159999998</v>
      </c>
      <c r="Z1503" s="186">
        <f t="shared" si="248"/>
        <v>0.31024294598254715</v>
      </c>
      <c r="AA1503" s="156">
        <f>$J1503*'9 All Base Data'!$Y1503</f>
        <v>2.0668076848897102E-2</v>
      </c>
      <c r="AB1503" s="156">
        <f>$K1503*'9 All Base Data'!$Y1503</f>
        <v>0</v>
      </c>
      <c r="AC1503" s="178">
        <f>$L1503*'9 All Base Data'!$Y1503</f>
        <v>2.7776085317452108E-3</v>
      </c>
      <c r="AD1503" s="178">
        <f>IF($M1503="","",$M1503*'9 All Base Data'!$Y1503)</f>
        <v>0.17799100903827622</v>
      </c>
      <c r="AE1503" s="178">
        <f>IF($N1503="","",$N1503*'9 All Base Data'!$Y1503)</f>
        <v>0.22292237731337222</v>
      </c>
      <c r="AF1503" s="178">
        <f>IF($O1503="","",$O1503*'9 All Base Data'!$Y1503)</f>
        <v>6.6581298653346319E-2</v>
      </c>
      <c r="AG1503" s="178">
        <f>IF($P1503="","",$P1503*'9 All Base Data'!$Y1503)</f>
        <v>9.4372574993904446E-2</v>
      </c>
      <c r="AH1503" s="167">
        <f>$Q1503*'9 All Base Data'!$Y1503</f>
        <v>1506.4370486093765</v>
      </c>
      <c r="AI1503" s="178">
        <f>$R1503*'9 All Base Data'!$Y1503</f>
        <v>7.3578353582073666E-2</v>
      </c>
      <c r="AJ1503" s="178">
        <f>$S1503*'9 All Base Data'!$Y1503</f>
        <v>0</v>
      </c>
      <c r="AK1503" s="178">
        <f>$T1503*'9 All Base Data'!$Y1503</f>
        <v>9.88828637301295E-3</v>
      </c>
      <c r="AL1503" s="178">
        <f>IF($U1503="","",$U1503*'9 All Base Data'!$Y1503)</f>
        <v>1.130242907393054E-3</v>
      </c>
      <c r="AM1503" s="178">
        <f>IF($V1503="","",$V1503*'9 All Base Data'!$Y1503)</f>
        <v>1.010952981116143E-3</v>
      </c>
      <c r="AN1503" s="178">
        <f>IF($W1503="","",$W1503*'9 All Base Data'!$Y1503)</f>
        <v>3.0194618939292554E-4</v>
      </c>
      <c r="AO1503" s="178">
        <f>IF($X1503="","",$X1503*'9 All Base Data'!$Y1503)</f>
        <v>4.2797962759735661E-4</v>
      </c>
      <c r="AP1503" s="178">
        <f>$Y1503*'9 All Base Data'!$Y1503</f>
        <v>9.3399097013781338E-2</v>
      </c>
      <c r="AQ1503" s="179">
        <f t="shared" si="249"/>
        <v>0.17900693285737715</v>
      </c>
    </row>
    <row r="1504" spans="1:43" x14ac:dyDescent="0.25">
      <c r="A1504" s="131">
        <v>586308</v>
      </c>
      <c r="B1504" s="132" t="s">
        <v>2284</v>
      </c>
      <c r="C1504" s="132" t="s">
        <v>1385</v>
      </c>
      <c r="D1504" s="145" t="s">
        <v>2120</v>
      </c>
      <c r="E1504" s="142"/>
      <c r="F1504" s="191" t="str">
        <f>IF('9 All Base Data'!G1504="Rural Centre","Rural",IF('9 All Base Data'!G1504="Rural (Incl.some Off Shore Islands)","Rural",IF('9 All Base Data'!G1504="Inlet-in TA but not in Urban Area","Rural",IF('9 All Base Data'!G1504="Rural (Incl.some Off Shore Islands)","Rural",IF('9 All Base Data'!G1504="Inlet-not in TA","Rural",IF('9 All Base Data'!G1504="Inland Water not in Urban Area","Rural",IF('9 All Base Data'!G1504="Oceanic-in Region but not in TA","Rural",'9 All Base Data'!G1504)))))))</f>
        <v>Rangiora</v>
      </c>
      <c r="G1504" s="177">
        <f>IF('9 All Base Data'!I1504="..C","..C",'9 All Base Data'!I1504*Basecase_Pop_2006)</f>
        <v>1905</v>
      </c>
      <c r="H1504" s="177">
        <f>IF('9 All Base Data'!J1504="..C","..C",'9 All Base Data'!J1504*Basecase_Pop_2006)</f>
        <v>1242</v>
      </c>
      <c r="I1504" s="191">
        <f>IF('9 All Base Data'!L1504="..C","..C",'9 All Base Data'!L1504*Basecase_Pop_2006)</f>
        <v>18</v>
      </c>
      <c r="J1504" s="156">
        <f>IF('9 All Base Data'!$P1504=0,0,('9 All Base Data'!$P1504*Basecase_Pop_2006)/(1+(1/(BaseCase_Mort_AllAdults_30*('9 All Base Data'!$W1504*Basecase_PM10)/10))))</f>
        <v>3.5820540283232179E-2</v>
      </c>
      <c r="K1504" s="156">
        <f>IF('9 All Base Data'!$Q1504=0,0,('9 All Base Data'!$Q1504*Basecase_Pop_2006)/(1+(1/(BaseCase_Mort_Maori_30*('9 All Base Data'!$W1504*Basecase_PM10)/10))))</f>
        <v>0</v>
      </c>
      <c r="L1504" s="179">
        <f>133/(1+1/(BaseCase_Mort_Child_0_1*'9 All Base Data'!$AB$10/10))*IF('9 All Base Data'!$L1504="..C",0,'9 All Base Data'!L1504/'9 All Base Data'!$L$2022)</f>
        <v>2.6258001395494139E-3</v>
      </c>
      <c r="M1504" s="178">
        <f>IF('9 All Base Data'!$R1504="","",IF('9 All Base Data'!$R1504=0,0,('9 All Base Data'!$R1504*Basecase_Pop_2006)/(1+(1/(BaseCase_CardiacHA_All*('9 All Base Data'!$W1504*Basecase_PM10)/10)))))</f>
        <v>0.20905678335959663</v>
      </c>
      <c r="N1504" s="178">
        <f>IF('9 All Base Data'!$S1504="","",IF('9 All Base Data'!$S1504=0,0,('9 All Base Data'!S1504*Basecase_Pop_2006)/(1+(1/(BaseCase_RespHA_All*('9 All Base Data'!$W1504*Basecase_PM10)/10)))))</f>
        <v>0.26183027666294112</v>
      </c>
      <c r="O1504" s="178">
        <f>IF('9 All Base Data'!$T1504="","",IF('9 All Base Data'!$T1504=0,0,('9 All Base Data'!$T1504*Basecase_Pop_2006)/(1+(1/(BaseCase_RespHA_Child_1_4*('9 All Base Data'!$W1504*Basecase_PM10)/10)))))</f>
        <v>8.414167109272358E-2</v>
      </c>
      <c r="P1504" s="179">
        <f>IF('9 All Base Data'!$U1504="","",IF('9 All Base Data'!$U1504=0,0,('9 All Base Data'!$U1504*Basecase_Pop_2006)/(1+(1/(BaseCase_RespHA_Child_5_14*('9 All Base Data'!$W1504*Basecase_PM10)/10)))))</f>
        <v>0.16356028908330164</v>
      </c>
      <c r="Q1504" s="156">
        <f>IF('7 Base case Results'!$G1504="..C",0,BaseCase_RADs_All*'7 Base case Results'!$G1504*('9 All Base Data'!$V1504*Basecase_PM10)/10)</f>
        <v>1769.3639999999996</v>
      </c>
      <c r="R1504" s="189">
        <f t="shared" si="240"/>
        <v>0.12752112340830654</v>
      </c>
      <c r="S1504" s="178">
        <f t="shared" si="241"/>
        <v>0</v>
      </c>
      <c r="T1504" s="179">
        <f t="shared" si="242"/>
        <v>9.3478484967959141E-3</v>
      </c>
      <c r="U1504" s="178">
        <f t="shared" si="243"/>
        <v>1.3275105743334387E-3</v>
      </c>
      <c r="V1504" s="178">
        <f t="shared" si="244"/>
        <v>1.1874003046664378E-3</v>
      </c>
      <c r="W1504" s="178">
        <f t="shared" si="245"/>
        <v>3.8158247840550146E-4</v>
      </c>
      <c r="X1504" s="179">
        <f t="shared" si="246"/>
        <v>7.417459109927729E-4</v>
      </c>
      <c r="Y1504" s="179">
        <f t="shared" si="247"/>
        <v>0.10970056799999997</v>
      </c>
      <c r="Z1504" s="186">
        <f t="shared" si="248"/>
        <v>0.2490844507841023</v>
      </c>
      <c r="AA1504" s="156">
        <f>$J1504*'9 All Base Data'!$Y1504</f>
        <v>2.0668076848897102E-2</v>
      </c>
      <c r="AB1504" s="156">
        <f>$K1504*'9 All Base Data'!$Y1504</f>
        <v>0</v>
      </c>
      <c r="AC1504" s="178">
        <f>$L1504*'9 All Base Data'!$Y1504</f>
        <v>1.5150591991337512E-3</v>
      </c>
      <c r="AD1504" s="178">
        <f>IF($M1504="","",$M1504*'9 All Base Data'!$Y1504)</f>
        <v>0.12062357602914131</v>
      </c>
      <c r="AE1504" s="178">
        <f>IF($N1504="","",$N1504*'9 All Base Data'!$Y1504)</f>
        <v>0.1510733293425735</v>
      </c>
      <c r="AF1504" s="178">
        <f>IF($O1504="","",$O1504*'9 All Base Data'!$Y1504)</f>
        <v>4.8548863601398366E-2</v>
      </c>
      <c r="AG1504" s="178">
        <f>IF($P1504="","",$P1504*'9 All Base Data'!$Y1504)</f>
        <v>9.4372574993904446E-2</v>
      </c>
      <c r="AH1504" s="167">
        <f>$Q1504*'9 All Base Data'!$Y1504</f>
        <v>1020.9045099967492</v>
      </c>
      <c r="AI1504" s="178">
        <f>$R1504*'9 All Base Data'!$Y1504</f>
        <v>7.3578353582073666E-2</v>
      </c>
      <c r="AJ1504" s="178">
        <f>$S1504*'9 All Base Data'!$Y1504</f>
        <v>0</v>
      </c>
      <c r="AK1504" s="178">
        <f>$T1504*'9 All Base Data'!$Y1504</f>
        <v>5.3936107489161549E-3</v>
      </c>
      <c r="AL1504" s="178">
        <f>IF($U1504="","",$U1504*'9 All Base Data'!$Y1504)</f>
        <v>7.6595970778504745E-4</v>
      </c>
      <c r="AM1504" s="178">
        <f>IF($V1504="","",$V1504*'9 All Base Data'!$Y1504)</f>
        <v>6.8511754856857084E-4</v>
      </c>
      <c r="AN1504" s="178">
        <f>IF($W1504="","",$W1504*'9 All Base Data'!$Y1504)</f>
        <v>2.2016909643234162E-4</v>
      </c>
      <c r="AO1504" s="178">
        <f>IF($X1504="","",$X1504*'9 All Base Data'!$Y1504)</f>
        <v>4.2797962759735661E-4</v>
      </c>
      <c r="AP1504" s="178">
        <f>$Y1504*'9 All Base Data'!$Y1504</f>
        <v>6.3296079619798454E-2</v>
      </c>
      <c r="AQ1504" s="179">
        <f t="shared" si="249"/>
        <v>0.14371912120714189</v>
      </c>
    </row>
    <row r="1505" spans="1:43" x14ac:dyDescent="0.25">
      <c r="A1505" s="124">
        <v>586403</v>
      </c>
      <c r="B1505" s="125" t="s">
        <v>1546</v>
      </c>
      <c r="C1505" s="126" t="s">
        <v>1385</v>
      </c>
      <c r="D1505" s="101" t="s">
        <v>2120</v>
      </c>
      <c r="E1505" s="142"/>
      <c r="F1505" s="191" t="str">
        <f>IF('9 All Base Data'!G1505="Rural Centre","Rural",IF('9 All Base Data'!G1505="Rural (Incl.some Off Shore Islands)","Rural",IF('9 All Base Data'!G1505="Inlet-in TA but not in Urban Area","Rural",IF('9 All Base Data'!G1505="Rural (Incl.some Off Shore Islands)","Rural",IF('9 All Base Data'!G1505="Inlet-not in TA","Rural",IF('9 All Base Data'!G1505="Inland Water not in Urban Area","Rural",IF('9 All Base Data'!G1505="Oceanic-in Region but not in TA","Rural",'9 All Base Data'!G1505)))))))</f>
        <v>Christchurch</v>
      </c>
      <c r="G1505" s="177">
        <f>IF('9 All Base Data'!I1505="..C","..C",'9 All Base Data'!I1505*Basecase_Pop_2006)</f>
        <v>2049</v>
      </c>
      <c r="H1505" s="177">
        <f>IF('9 All Base Data'!J1505="..C","..C",'9 All Base Data'!J1505*Basecase_Pop_2006)</f>
        <v>1299</v>
      </c>
      <c r="I1505" s="191">
        <f>IF('9 All Base Data'!L1505="..C","..C",'9 All Base Data'!L1505*Basecase_Pop_2006)</f>
        <v>27</v>
      </c>
      <c r="J1505" s="156">
        <f>IF('9 All Base Data'!$P1505=0,0,('9 All Base Data'!$P1505*Basecase_Pop_2006)/(1+(1/(BaseCase_Mort_AllAdults_30*('9 All Base Data'!$W1505*Basecase_PM10)/10))))</f>
        <v>3.4611386723364044</v>
      </c>
      <c r="K1505" s="156">
        <f>IF('9 All Base Data'!$Q1505=0,0,('9 All Base Data'!$Q1505*Basecase_Pop_2006)/(1+(1/(BaseCase_Mort_Maori_30*('9 All Base Data'!$W1505*Basecase_PM10)/10))))</f>
        <v>0.26900584795321636</v>
      </c>
      <c r="L1505" s="179">
        <f>133/(1+1/(BaseCase_Mort_Child_0_1*'9 All Base Data'!$AB$10/10))*IF('9 All Base Data'!$L1505="..C",0,'9 All Base Data'!L1505/'9 All Base Data'!$L$2022)</f>
        <v>3.9387002093241204E-3</v>
      </c>
      <c r="M1505" s="178">
        <f>IF('9 All Base Data'!$R1505="","",IF('9 All Base Data'!$R1505=0,0,('9 All Base Data'!$R1505*Basecase_Pop_2006)/(1+(1/(BaseCase_CardiacHA_All*('9 All Base Data'!$W1505*Basecase_PM10)/10)))))</f>
        <v>0.60784934325051421</v>
      </c>
      <c r="N1505" s="178">
        <f>IF('9 All Base Data'!$S1505="","",IF('9 All Base Data'!$S1505=0,0,('9 All Base Data'!S1505*Basecase_Pop_2006)/(1+(1/(BaseCase_RespHA_All*('9 All Base Data'!$W1505*Basecase_PM10)/10)))))</f>
        <v>1.1623461639172556</v>
      </c>
      <c r="O1505" s="178">
        <f>IF('9 All Base Data'!$T1505="","",IF('9 All Base Data'!$T1505=0,0,('9 All Base Data'!$T1505*Basecase_Pop_2006)/(1+(1/(BaseCase_RespHA_Child_1_4*('9 All Base Data'!$W1505*Basecase_PM10)/10)))))</f>
        <v>0.2839506172839506</v>
      </c>
      <c r="P1505" s="179">
        <f>IF('9 All Base Data'!$U1505="","",IF('9 All Base Data'!$U1505=0,0,('9 All Base Data'!$U1505*Basecase_Pop_2006)/(1+(1/(BaseCase_RespHA_Child_5_14*('9 All Base Data'!$W1505*Basecase_PM10)/10)))))</f>
        <v>0.12206216830932523</v>
      </c>
      <c r="Q1505" s="156">
        <f>IF('7 Base case Results'!$G1505="..C",0,BaseCase_RADs_All*'7 Base case Results'!$G1505*('9 All Base Data'!$V1505*Basecase_PM10)/10)</f>
        <v>2035.8864000000001</v>
      </c>
      <c r="R1505" s="189">
        <f t="shared" si="240"/>
        <v>12.3216536735176</v>
      </c>
      <c r="S1505" s="178">
        <f t="shared" si="241"/>
        <v>0.95766081871345021</v>
      </c>
      <c r="T1505" s="179">
        <f t="shared" si="242"/>
        <v>1.4021772745193868E-2</v>
      </c>
      <c r="U1505" s="178">
        <f t="shared" si="243"/>
        <v>3.8598433296407652E-3</v>
      </c>
      <c r="V1505" s="178">
        <f t="shared" si="244"/>
        <v>5.2712398533647543E-3</v>
      </c>
      <c r="W1505" s="178">
        <f t="shared" si="245"/>
        <v>1.287716049382716E-3</v>
      </c>
      <c r="X1505" s="179">
        <f t="shared" si="246"/>
        <v>5.5355193328278992E-4</v>
      </c>
      <c r="Y1505" s="179">
        <f t="shared" si="247"/>
        <v>0.12622495680000001</v>
      </c>
      <c r="Z1505" s="186">
        <f t="shared" si="248"/>
        <v>12.471031486245799</v>
      </c>
      <c r="AA1505" s="156">
        <f>$J1505*'9 All Base Data'!$Y1505</f>
        <v>2.09252543447634</v>
      </c>
      <c r="AB1505" s="156">
        <f>$K1505*'9 All Base Data'!$Y1505</f>
        <v>0.16263479512220747</v>
      </c>
      <c r="AC1505" s="178">
        <f>$L1505*'9 All Base Data'!$Y1505</f>
        <v>2.381248238523898E-3</v>
      </c>
      <c r="AD1505" s="178">
        <f>IF($M1505="","",$M1505*'9 All Base Data'!$Y1505)</f>
        <v>0.36749183765666071</v>
      </c>
      <c r="AE1505" s="178">
        <f>IF($N1505="","",$N1505*'9 All Base Data'!$Y1505)</f>
        <v>0.70272795802804566</v>
      </c>
      <c r="AF1505" s="178">
        <f>IF($O1505="","",$O1505*'9 All Base Data'!$Y1505)</f>
        <v>0.17167006151788566</v>
      </c>
      <c r="AG1505" s="178">
        <f>IF($P1505="","",$P1505*'9 All Base Data'!$Y1505)</f>
        <v>7.3796000667658207E-2</v>
      </c>
      <c r="AH1505" s="167">
        <f>$Q1505*'9 All Base Data'!$Y1505</f>
        <v>1230.8504446106772</v>
      </c>
      <c r="AI1505" s="178">
        <f>$R1505*'9 All Base Data'!$Y1505</f>
        <v>7.4493905467357706</v>
      </c>
      <c r="AJ1505" s="178">
        <f>$S1505*'9 All Base Data'!$Y1505</f>
        <v>0.57897987063505862</v>
      </c>
      <c r="AK1505" s="178">
        <f>$T1505*'9 All Base Data'!$Y1505</f>
        <v>8.4772437291450765E-3</v>
      </c>
      <c r="AL1505" s="178">
        <f>IF($U1505="","",$U1505*'9 All Base Data'!$Y1505)</f>
        <v>2.3335731691197957E-3</v>
      </c>
      <c r="AM1505" s="178">
        <f>IF($V1505="","",$V1505*'9 All Base Data'!$Y1505)</f>
        <v>3.1868712896571871E-3</v>
      </c>
      <c r="AN1505" s="178">
        <f>IF($W1505="","",$W1505*'9 All Base Data'!$Y1505)</f>
        <v>7.7852372898361147E-4</v>
      </c>
      <c r="AO1505" s="178">
        <f>IF($X1505="","",$X1505*'9 All Base Data'!$Y1505)</f>
        <v>3.3466486302782995E-4</v>
      </c>
      <c r="AP1505" s="178">
        <f>$Y1505*'9 All Base Data'!$Y1505</f>
        <v>7.6312727565861979E-2</v>
      </c>
      <c r="AQ1505" s="179">
        <f t="shared" si="249"/>
        <v>7.5397009624895546</v>
      </c>
    </row>
    <row r="1506" spans="1:43" x14ac:dyDescent="0.25">
      <c r="A1506" s="124">
        <v>586404</v>
      </c>
      <c r="B1506" s="125" t="s">
        <v>1547</v>
      </c>
      <c r="C1506" s="126" t="s">
        <v>1385</v>
      </c>
      <c r="D1506" s="101" t="s">
        <v>2120</v>
      </c>
      <c r="E1506" s="142"/>
      <c r="F1506" s="191" t="str">
        <f>IF('9 All Base Data'!G1506="Rural Centre","Rural",IF('9 All Base Data'!G1506="Rural (Incl.some Off Shore Islands)","Rural",IF('9 All Base Data'!G1506="Inlet-in TA but not in Urban Area","Rural",IF('9 All Base Data'!G1506="Rural (Incl.some Off Shore Islands)","Rural",IF('9 All Base Data'!G1506="Inlet-not in TA","Rural",IF('9 All Base Data'!G1506="Inland Water not in Urban Area","Rural",IF('9 All Base Data'!G1506="Oceanic-in Region but not in TA","Rural",'9 All Base Data'!G1506)))))))</f>
        <v>Christchurch</v>
      </c>
      <c r="G1506" s="177">
        <f>IF('9 All Base Data'!I1506="..C","..C",'9 All Base Data'!I1506*Basecase_Pop_2006)</f>
        <v>1842</v>
      </c>
      <c r="H1506" s="177">
        <f>IF('9 All Base Data'!J1506="..C","..C",'9 All Base Data'!J1506*Basecase_Pop_2006)</f>
        <v>1269</v>
      </c>
      <c r="I1506" s="191">
        <f>IF('9 All Base Data'!L1506="..C","..C",'9 All Base Data'!L1506*Basecase_Pop_2006)</f>
        <v>6</v>
      </c>
      <c r="J1506" s="156">
        <f>IF('9 All Base Data'!$P1506=0,0,('9 All Base Data'!$P1506*Basecase_Pop_2006)/(1+(1/(BaseCase_Mort_AllAdults_30*('9 All Base Data'!$W1506*Basecase_PM10)/10))))</f>
        <v>1.322591982359099</v>
      </c>
      <c r="K1506" s="156">
        <f>IF('9 All Base Data'!$Q1506=0,0,('9 All Base Data'!$Q1506*Basecase_Pop_2006)/(1+(1/(BaseCase_Mort_Maori_30*('9 All Base Data'!$W1506*Basecase_PM10)/10))))</f>
        <v>0.49974965205395727</v>
      </c>
      <c r="L1506" s="179">
        <f>133/(1+1/(BaseCase_Mort_Child_0_1*'9 All Base Data'!$AB$10/10))*IF('9 All Base Data'!$L1506="..C",0,'9 All Base Data'!L1506/'9 All Base Data'!$L$2022)</f>
        <v>8.7526671318313796E-4</v>
      </c>
      <c r="M1506" s="178">
        <f>IF('9 All Base Data'!$R1506="","",IF('9 All Base Data'!$R1506=0,0,('9 All Base Data'!$R1506*Basecase_Pop_2006)/(1+(1/(BaseCase_CardiacHA_All*('9 All Base Data'!$W1506*Basecase_PM10)/10)))))</f>
        <v>0</v>
      </c>
      <c r="N1506" s="178">
        <f>IF('9 All Base Data'!$S1506="","",IF('9 All Base Data'!$S1506=0,0,('9 All Base Data'!S1506*Basecase_Pop_2006)/(1+(1/(BaseCase_RespHA_All*('9 All Base Data'!$W1506*Basecase_PM10)/10)))))</f>
        <v>0</v>
      </c>
      <c r="O1506" s="178">
        <f>IF('9 All Base Data'!$T1506="","",IF('9 All Base Data'!$T1506=0,0,('9 All Base Data'!$T1506*Basecase_Pop_2006)/(1+(1/(BaseCase_RespHA_Child_1_4*('9 All Base Data'!$W1506*Basecase_PM10)/10)))))</f>
        <v>0</v>
      </c>
      <c r="P1506" s="179">
        <f>IF('9 All Base Data'!$U1506="","",IF('9 All Base Data'!$U1506=0,0,('9 All Base Data'!$U1506*Basecase_Pop_2006)/(1+(1/(BaseCase_RespHA_Child_5_14*('9 All Base Data'!$W1506*Basecase_PM10)/10)))))</f>
        <v>0</v>
      </c>
      <c r="Q1506" s="156">
        <f>IF('7 Base case Results'!$G1506="..C",0,BaseCase_RADs_All*'7 Base case Results'!$G1506*('9 All Base Data'!$V1506*Basecase_PM10)/10)</f>
        <v>1656.6934464824012</v>
      </c>
      <c r="R1506" s="189">
        <f t="shared" si="240"/>
        <v>4.7084274571983924</v>
      </c>
      <c r="S1506" s="178">
        <f t="shared" si="241"/>
        <v>1.7791087613120879</v>
      </c>
      <c r="T1506" s="179">
        <f t="shared" si="242"/>
        <v>3.1159494989319711E-3</v>
      </c>
      <c r="U1506" s="178">
        <f t="shared" si="243"/>
        <v>0</v>
      </c>
      <c r="V1506" s="178">
        <f t="shared" si="244"/>
        <v>0</v>
      </c>
      <c r="W1506" s="178">
        <f t="shared" si="245"/>
        <v>0</v>
      </c>
      <c r="X1506" s="179">
        <f t="shared" si="246"/>
        <v>0</v>
      </c>
      <c r="Y1506" s="179">
        <f t="shared" si="247"/>
        <v>0.10271499368190888</v>
      </c>
      <c r="Z1506" s="186">
        <f t="shared" si="248"/>
        <v>4.8142584003792335</v>
      </c>
      <c r="AA1506" s="156">
        <f>$J1506*'9 All Base Data'!$Y1506</f>
        <v>0.74483303932974754</v>
      </c>
      <c r="AB1506" s="156">
        <f>$K1506*'9 All Base Data'!$Y1506</f>
        <v>0.28143982211308161</v>
      </c>
      <c r="AC1506" s="178">
        <f>$L1506*'9 All Base Data'!$Y1506</f>
        <v>4.9291661744502331E-4</v>
      </c>
      <c r="AD1506" s="178">
        <f>IF($M1506="","",$M1506*'9 All Base Data'!$Y1506)</f>
        <v>0</v>
      </c>
      <c r="AE1506" s="178">
        <f>IF($N1506="","",$N1506*'9 All Base Data'!$Y1506)</f>
        <v>0</v>
      </c>
      <c r="AF1506" s="178">
        <f>IF($O1506="","",$O1506*'9 All Base Data'!$Y1506)</f>
        <v>0</v>
      </c>
      <c r="AG1506" s="178">
        <f>IF($P1506="","",$P1506*'9 All Base Data'!$Y1506)</f>
        <v>0</v>
      </c>
      <c r="AH1506" s="167">
        <f>$Q1506*'9 All Base Data'!$Y1506</f>
        <v>932.98616008555757</v>
      </c>
      <c r="AI1506" s="178">
        <f>$R1506*'9 All Base Data'!$Y1506</f>
        <v>2.6516056200139011</v>
      </c>
      <c r="AJ1506" s="178">
        <f>$S1506*'9 All Base Data'!$Y1506</f>
        <v>1.0019257667225705</v>
      </c>
      <c r="AK1506" s="178">
        <f>$T1506*'9 All Base Data'!$Y1506</f>
        <v>1.7547831581042829E-3</v>
      </c>
      <c r="AL1506" s="178">
        <f>IF($U1506="","",$U1506*'9 All Base Data'!$Y1506)</f>
        <v>0</v>
      </c>
      <c r="AM1506" s="178">
        <f>IF($V1506="","",$V1506*'9 All Base Data'!$Y1506)</f>
        <v>0</v>
      </c>
      <c r="AN1506" s="178">
        <f>IF($W1506="","",$W1506*'9 All Base Data'!$Y1506)</f>
        <v>0</v>
      </c>
      <c r="AO1506" s="178">
        <f>IF($X1506="","",$X1506*'9 All Base Data'!$Y1506)</f>
        <v>0</v>
      </c>
      <c r="AP1506" s="178">
        <f>$Y1506*'9 All Base Data'!$Y1506</f>
        <v>5.7845141925304572E-2</v>
      </c>
      <c r="AQ1506" s="179">
        <f t="shared" si="249"/>
        <v>2.71120554509731</v>
      </c>
    </row>
    <row r="1507" spans="1:43" x14ac:dyDescent="0.25">
      <c r="A1507" s="124">
        <v>586405</v>
      </c>
      <c r="B1507" s="125" t="s">
        <v>1548</v>
      </c>
      <c r="C1507" s="126" t="s">
        <v>1385</v>
      </c>
      <c r="D1507" s="101" t="s">
        <v>2120</v>
      </c>
      <c r="E1507" s="142"/>
      <c r="F1507" s="191" t="str">
        <f>IF('9 All Base Data'!G1507="Rural Centre","Rural",IF('9 All Base Data'!G1507="Rural (Incl.some Off Shore Islands)","Rural",IF('9 All Base Data'!G1507="Inlet-in TA but not in Urban Area","Rural",IF('9 All Base Data'!G1507="Rural (Incl.some Off Shore Islands)","Rural",IF('9 All Base Data'!G1507="Inlet-not in TA","Rural",IF('9 All Base Data'!G1507="Inland Water not in Urban Area","Rural",IF('9 All Base Data'!G1507="Oceanic-in Region but not in TA","Rural",'9 All Base Data'!G1507)))))))</f>
        <v>Christchurch</v>
      </c>
      <c r="G1507" s="177">
        <f>IF('9 All Base Data'!I1507="..C","..C",'9 All Base Data'!I1507*Basecase_Pop_2006)</f>
        <v>471</v>
      </c>
      <c r="H1507" s="177">
        <f>IF('9 All Base Data'!J1507="..C","..C",'9 All Base Data'!J1507*Basecase_Pop_2006)</f>
        <v>324</v>
      </c>
      <c r="I1507" s="191">
        <f>IF('9 All Base Data'!L1507="..C","..C",'9 All Base Data'!L1507*Basecase_Pop_2006)</f>
        <v>6</v>
      </c>
      <c r="J1507" s="156">
        <f>IF('9 All Base Data'!$P1507=0,0,('9 All Base Data'!$P1507*Basecase_Pop_2006)/(1+(1/(BaseCase_Mort_AllAdults_30*('9 All Base Data'!$W1507*Basecase_PM10)/10))))</f>
        <v>0.66129599117954951</v>
      </c>
      <c r="K1507" s="156">
        <f>IF('9 All Base Data'!$Q1507=0,0,('9 All Base Data'!$Q1507*Basecase_Pop_2006)/(1+(1/(BaseCase_Mort_Maori_30*('9 All Base Data'!$W1507*Basecase_PM10)/10))))</f>
        <v>0</v>
      </c>
      <c r="L1507" s="179">
        <f>133/(1+1/(BaseCase_Mort_Child_0_1*'9 All Base Data'!$AB$10/10))*IF('9 All Base Data'!$L1507="..C",0,'9 All Base Data'!L1507/'9 All Base Data'!$L$2022)</f>
        <v>8.7526671318313796E-4</v>
      </c>
      <c r="M1507" s="178">
        <f>IF('9 All Base Data'!$R1507="","",IF('9 All Base Data'!$R1507=0,0,('9 All Base Data'!$R1507*Basecase_Pop_2006)/(1+(1/(BaseCase_CardiacHA_All*('9 All Base Data'!$W1507*Basecase_PM10)/10)))))</f>
        <v>0</v>
      </c>
      <c r="N1507" s="178">
        <f>IF('9 All Base Data'!$S1507="","",IF('9 All Base Data'!$S1507=0,0,('9 All Base Data'!S1507*Basecase_Pop_2006)/(1+(1/(BaseCase_RespHA_All*('9 All Base Data'!$W1507*Basecase_PM10)/10)))))</f>
        <v>0</v>
      </c>
      <c r="O1507" s="178">
        <f>IF('9 All Base Data'!$T1507="","",IF('9 All Base Data'!$T1507=0,0,('9 All Base Data'!$T1507*Basecase_Pop_2006)/(1+(1/(BaseCase_RespHA_Child_1_4*('9 All Base Data'!$W1507*Basecase_PM10)/10)))))</f>
        <v>0</v>
      </c>
      <c r="P1507" s="179">
        <f>IF('9 All Base Data'!$U1507="","",IF('9 All Base Data'!$U1507=0,0,('9 All Base Data'!$U1507*Basecase_Pop_2006)/(1+(1/(BaseCase_RespHA_Child_5_14*('9 All Base Data'!$W1507*Basecase_PM10)/10)))))</f>
        <v>0</v>
      </c>
      <c r="Q1507" s="156">
        <f>IF('7 Base case Results'!$G1507="..C",0,BaseCase_RADs_All*'7 Base case Results'!$G1507*('9 All Base Data'!$V1507*Basecase_PM10)/10)</f>
        <v>423.61705390510917</v>
      </c>
      <c r="R1507" s="189">
        <f t="shared" si="240"/>
        <v>2.3542137285991962</v>
      </c>
      <c r="S1507" s="178">
        <f t="shared" si="241"/>
        <v>0</v>
      </c>
      <c r="T1507" s="179">
        <f t="shared" si="242"/>
        <v>3.1159494989319711E-3</v>
      </c>
      <c r="U1507" s="178">
        <f t="shared" si="243"/>
        <v>0</v>
      </c>
      <c r="V1507" s="178">
        <f t="shared" si="244"/>
        <v>0</v>
      </c>
      <c r="W1507" s="178">
        <f t="shared" si="245"/>
        <v>0</v>
      </c>
      <c r="X1507" s="179">
        <f t="shared" si="246"/>
        <v>0</v>
      </c>
      <c r="Y1507" s="179">
        <f t="shared" si="247"/>
        <v>2.6264257342116768E-2</v>
      </c>
      <c r="Z1507" s="186">
        <f t="shared" si="248"/>
        <v>2.3835939354402451</v>
      </c>
      <c r="AA1507" s="156">
        <f>$J1507*'9 All Base Data'!$Y1507</f>
        <v>0.37241651966487377</v>
      </c>
      <c r="AB1507" s="156">
        <f>$K1507*'9 All Base Data'!$Y1507</f>
        <v>0</v>
      </c>
      <c r="AC1507" s="178">
        <f>$L1507*'9 All Base Data'!$Y1507</f>
        <v>4.9291661744502331E-4</v>
      </c>
      <c r="AD1507" s="178">
        <f>IF($M1507="","",$M1507*'9 All Base Data'!$Y1507)</f>
        <v>0</v>
      </c>
      <c r="AE1507" s="178">
        <f>IF($N1507="","",$N1507*'9 All Base Data'!$Y1507)</f>
        <v>0</v>
      </c>
      <c r="AF1507" s="178">
        <f>IF($O1507="","",$O1507*'9 All Base Data'!$Y1507)</f>
        <v>0</v>
      </c>
      <c r="AG1507" s="178">
        <f>IF($P1507="","",$P1507*'9 All Base Data'!$Y1507)</f>
        <v>0</v>
      </c>
      <c r="AH1507" s="167">
        <f>$Q1507*'9 All Base Data'!$Y1507</f>
        <v>238.56486503816376</v>
      </c>
      <c r="AI1507" s="178">
        <f>$R1507*'9 All Base Data'!$Y1507</f>
        <v>1.3258028100069505</v>
      </c>
      <c r="AJ1507" s="178">
        <f>$S1507*'9 All Base Data'!$Y1507</f>
        <v>0</v>
      </c>
      <c r="AK1507" s="178">
        <f>$T1507*'9 All Base Data'!$Y1507</f>
        <v>1.7547831581042829E-3</v>
      </c>
      <c r="AL1507" s="178">
        <f>IF($U1507="","",$U1507*'9 All Base Data'!$Y1507)</f>
        <v>0</v>
      </c>
      <c r="AM1507" s="178">
        <f>IF($V1507="","",$V1507*'9 All Base Data'!$Y1507)</f>
        <v>0</v>
      </c>
      <c r="AN1507" s="178">
        <f>IF($W1507="","",$W1507*'9 All Base Data'!$Y1507)</f>
        <v>0</v>
      </c>
      <c r="AO1507" s="178">
        <f>IF($X1507="","",$X1507*'9 All Base Data'!$Y1507)</f>
        <v>0</v>
      </c>
      <c r="AP1507" s="178">
        <f>$Y1507*'9 All Base Data'!$Y1507</f>
        <v>1.4791021632366154E-2</v>
      </c>
      <c r="AQ1507" s="179">
        <f t="shared" si="249"/>
        <v>1.3423486147974208</v>
      </c>
    </row>
    <row r="1508" spans="1:43" x14ac:dyDescent="0.25">
      <c r="A1508" s="131">
        <v>586407</v>
      </c>
      <c r="B1508" s="132" t="s">
        <v>2285</v>
      </c>
      <c r="C1508" s="132" t="s">
        <v>1385</v>
      </c>
      <c r="D1508" s="145" t="s">
        <v>2120</v>
      </c>
      <c r="E1508" s="142"/>
      <c r="F1508" s="191" t="str">
        <f>IF('9 All Base Data'!G1508="Rural Centre","Rural",IF('9 All Base Data'!G1508="Rural (Incl.some Off Shore Islands)","Rural",IF('9 All Base Data'!G1508="Inlet-in TA but not in Urban Area","Rural",IF('9 All Base Data'!G1508="Rural (Incl.some Off Shore Islands)","Rural",IF('9 All Base Data'!G1508="Inlet-not in TA","Rural",IF('9 All Base Data'!G1508="Inland Water not in Urban Area","Rural",IF('9 All Base Data'!G1508="Oceanic-in Region but not in TA","Rural",'9 All Base Data'!G1508)))))))</f>
        <v>Christchurch</v>
      </c>
      <c r="G1508" s="177">
        <f>IF('9 All Base Data'!I1508="..C","..C",'9 All Base Data'!I1508*Basecase_Pop_2006)</f>
        <v>918</v>
      </c>
      <c r="H1508" s="177">
        <f>IF('9 All Base Data'!J1508="..C","..C",'9 All Base Data'!J1508*Basecase_Pop_2006)</f>
        <v>591</v>
      </c>
      <c r="I1508" s="191">
        <f>IF('9 All Base Data'!L1508="..C","..C",'9 All Base Data'!L1508*Basecase_Pop_2006)</f>
        <v>6</v>
      </c>
      <c r="J1508" s="156">
        <f>IF('9 All Base Data'!$P1508=0,0,('9 All Base Data'!$P1508*Basecase_Pop_2006)/(1+(1/(BaseCase_Mort_AllAdults_30*('9 All Base Data'!$W1508*Basecase_PM10)/10))))</f>
        <v>0.78920390359455173</v>
      </c>
      <c r="K1508" s="156">
        <f>IF('9 All Base Data'!$Q1508=0,0,('9 All Base Data'!$Q1508*Basecase_Pop_2006)/(1+(1/(BaseCase_Mort_Maori_30*('9 All Base Data'!$W1508*Basecase_PM10)/10))))</f>
        <v>2.473616992673254E-2</v>
      </c>
      <c r="L1508" s="179">
        <f>133/(1+1/(BaseCase_Mort_Child_0_1*'9 All Base Data'!$AB$10/10))*IF('9 All Base Data'!$L1508="..C",0,'9 All Base Data'!L1508/'9 All Base Data'!$L$2022)</f>
        <v>8.7526671318313796E-4</v>
      </c>
      <c r="M1508" s="178">
        <f>IF('9 All Base Data'!$R1508="","",IF('9 All Base Data'!$R1508=0,0,('9 All Base Data'!$R1508*Basecase_Pop_2006)/(1+(1/(BaseCase_CardiacHA_All*('9 All Base Data'!$W1508*Basecase_PM10)/10)))))</f>
        <v>0.13988280286115221</v>
      </c>
      <c r="N1508" s="178">
        <f>IF('9 All Base Data'!$S1508="","",IF('9 All Base Data'!$S1508=0,0,('9 All Base Data'!S1508*Basecase_Pop_2006)/(1+(1/(BaseCase_RespHA_All*('9 All Base Data'!$W1508*Basecase_PM10)/10)))))</f>
        <v>0.19651679244088857</v>
      </c>
      <c r="O1508" s="178">
        <f>IF('9 All Base Data'!$T1508="","",IF('9 All Base Data'!$T1508=0,0,('9 All Base Data'!$T1508*Basecase_Pop_2006)/(1+(1/(BaseCase_RespHA_Child_1_4*('9 All Base Data'!$W1508*Basecase_PM10)/10)))))</f>
        <v>5.614842714654391E-2</v>
      </c>
      <c r="P1508" s="179">
        <f>IF('9 All Base Data'!$U1508="","",IF('9 All Base Data'!$U1508=0,0,('9 All Base Data'!$U1508*Basecase_Pop_2006)/(1+(1/(BaseCase_RespHA_Child_5_14*('9 All Base Data'!$W1508*Basecase_PM10)/10)))))</f>
        <v>4.1402293910878837E-2</v>
      </c>
      <c r="Q1508" s="156">
        <f>IF('7 Base case Results'!$G1508="..C",0,BaseCase_RADs_All*'7 Base case Results'!$G1508*('9 All Base Data'!$V1508*Basecase_PM10)/10)</f>
        <v>912.12479999999994</v>
      </c>
      <c r="R1508" s="189">
        <f t="shared" si="240"/>
        <v>2.8095658967966042</v>
      </c>
      <c r="S1508" s="178">
        <f t="shared" si="241"/>
        <v>8.806076493916784E-2</v>
      </c>
      <c r="T1508" s="179">
        <f t="shared" si="242"/>
        <v>3.1159494989319711E-3</v>
      </c>
      <c r="U1508" s="178">
        <f t="shared" si="243"/>
        <v>8.882557981683165E-4</v>
      </c>
      <c r="V1508" s="178">
        <f t="shared" si="244"/>
        <v>8.9120365371942963E-4</v>
      </c>
      <c r="W1508" s="178">
        <f t="shared" si="245"/>
        <v>2.5463311710957663E-4</v>
      </c>
      <c r="X1508" s="179">
        <f t="shared" si="246"/>
        <v>1.8775940288583552E-4</v>
      </c>
      <c r="Y1508" s="179">
        <f t="shared" si="247"/>
        <v>5.6551737599999992E-2</v>
      </c>
      <c r="Z1508" s="186">
        <f t="shared" si="248"/>
        <v>2.8710130433474239</v>
      </c>
      <c r="AA1508" s="156">
        <f>$J1508*'9 All Base Data'!$Y1508</f>
        <v>0.47713466509125257</v>
      </c>
      <c r="AB1508" s="156">
        <f>$K1508*'9 All Base Data'!$Y1508</f>
        <v>1.4954923689398389E-2</v>
      </c>
      <c r="AC1508" s="178">
        <f>$L1508*'9 All Base Data'!$Y1508</f>
        <v>5.2916627522753301E-4</v>
      </c>
      <c r="AD1508" s="178">
        <f>IF($M1508="","",$M1508*'9 All Base Data'!$Y1508)</f>
        <v>8.45699495291274E-2</v>
      </c>
      <c r="AE1508" s="178">
        <f>IF($N1508="","",$N1508*'9 All Base Data'!$Y1508)</f>
        <v>0.11880956685467904</v>
      </c>
      <c r="AF1508" s="178">
        <f>IF($O1508="","",$O1508*'9 All Base Data'!$Y1508)</f>
        <v>3.394605736229378E-2</v>
      </c>
      <c r="AG1508" s="178">
        <f>IF($P1508="","",$P1508*'9 All Base Data'!$Y1508)</f>
        <v>2.5030881815462369E-2</v>
      </c>
      <c r="AH1508" s="167">
        <f>$Q1508*'9 All Base Data'!$Y1508</f>
        <v>551.44983316378796</v>
      </c>
      <c r="AI1508" s="178">
        <f>$R1508*'9 All Base Data'!$Y1508</f>
        <v>1.6985994077248592</v>
      </c>
      <c r="AJ1508" s="178">
        <f>$S1508*'9 All Base Data'!$Y1508</f>
        <v>5.3239528334258268E-2</v>
      </c>
      <c r="AK1508" s="178">
        <f>$T1508*'9 All Base Data'!$Y1508</f>
        <v>1.8838319398100174E-3</v>
      </c>
      <c r="AL1508" s="178">
        <f>IF($U1508="","",$U1508*'9 All Base Data'!$Y1508)</f>
        <v>5.37019179509959E-4</v>
      </c>
      <c r="AM1508" s="178">
        <f>IF($V1508="","",$V1508*'9 All Base Data'!$Y1508)</f>
        <v>5.3880138568596948E-4</v>
      </c>
      <c r="AN1508" s="178">
        <f>IF($W1508="","",$W1508*'9 All Base Data'!$Y1508)</f>
        <v>1.5394537013800228E-4</v>
      </c>
      <c r="AO1508" s="178">
        <f>IF($X1508="","",$X1508*'9 All Base Data'!$Y1508)</f>
        <v>1.1351504903312183E-4</v>
      </c>
      <c r="AP1508" s="178">
        <f>$Y1508*'9 All Base Data'!$Y1508</f>
        <v>3.4189889656154847E-2</v>
      </c>
      <c r="AQ1508" s="179">
        <f t="shared" si="249"/>
        <v>1.7357489498860199</v>
      </c>
    </row>
    <row r="1509" spans="1:43" x14ac:dyDescent="0.25">
      <c r="A1509" s="131">
        <v>586408</v>
      </c>
      <c r="B1509" s="132" t="s">
        <v>2286</v>
      </c>
      <c r="C1509" s="132" t="s">
        <v>1385</v>
      </c>
      <c r="D1509" s="145" t="s">
        <v>2120</v>
      </c>
      <c r="E1509" s="142"/>
      <c r="F1509" s="191" t="str">
        <f>IF('9 All Base Data'!G1509="Rural Centre","Rural",IF('9 All Base Data'!G1509="Rural (Incl.some Off Shore Islands)","Rural",IF('9 All Base Data'!G1509="Inlet-in TA but not in Urban Area","Rural",IF('9 All Base Data'!G1509="Rural (Incl.some Off Shore Islands)","Rural",IF('9 All Base Data'!G1509="Inlet-not in TA","Rural",IF('9 All Base Data'!G1509="Inland Water not in Urban Area","Rural",IF('9 All Base Data'!G1509="Oceanic-in Region but not in TA","Rural",'9 All Base Data'!G1509)))))))</f>
        <v>Christchurch</v>
      </c>
      <c r="G1509" s="177">
        <f>IF('9 All Base Data'!I1509="..C","..C",'9 All Base Data'!I1509*Basecase_Pop_2006)</f>
        <v>1395</v>
      </c>
      <c r="H1509" s="177">
        <f>IF('9 All Base Data'!J1509="..C","..C",'9 All Base Data'!J1509*Basecase_Pop_2006)</f>
        <v>891</v>
      </c>
      <c r="I1509" s="191">
        <f>IF('9 All Base Data'!L1509="..C","..C",'9 All Base Data'!L1509*Basecase_Pop_2006)</f>
        <v>18</v>
      </c>
      <c r="J1509" s="156">
        <f>IF('9 All Base Data'!$P1509=0,0,('9 All Base Data'!$P1509*Basecase_Pop_2006)/(1+(1/(BaseCase_Mort_AllAdults_30*('9 All Base Data'!$W1509*Basecase_PM10)/10))))</f>
        <v>1.1898150221704662</v>
      </c>
      <c r="K1509" s="156">
        <f>IF('9 All Base Data'!$Q1509=0,0,('9 All Base Data'!$Q1509*Basecase_Pop_2006)/(1+(1/(BaseCase_Mort_Maori_30*('9 All Base Data'!$W1509*Basecase_PM10)/10))))</f>
        <v>3.8650265510519588E-2</v>
      </c>
      <c r="L1509" s="179">
        <f>133/(1+1/(BaseCase_Mort_Child_0_1*'9 All Base Data'!$AB$10/10))*IF('9 All Base Data'!$L1509="..C",0,'9 All Base Data'!L1509/'9 All Base Data'!$L$2022)</f>
        <v>2.6258001395494139E-3</v>
      </c>
      <c r="M1509" s="178">
        <f>IF('9 All Base Data'!$R1509="","",IF('9 All Base Data'!$R1509=0,0,('9 All Base Data'!$R1509*Basecase_Pop_2006)/(1+(1/(BaseCase_CardiacHA_All*('9 All Base Data'!$W1509*Basecase_PM10)/10)))))</f>
        <v>0.21256700434782932</v>
      </c>
      <c r="N1509" s="178">
        <f>IF('9 All Base Data'!$S1509="","",IF('9 All Base Data'!$S1509=0,0,('9 All Base Data'!S1509*Basecase_Pop_2006)/(1+(1/(BaseCase_RespHA_All*('9 All Base Data'!$W1509*Basecase_PM10)/10)))))</f>
        <v>0.29862845910135033</v>
      </c>
      <c r="O1509" s="178">
        <f>IF('9 All Base Data'!$T1509="","",IF('9 All Base Data'!$T1509=0,0,('9 All Base Data'!$T1509*Basecase_Pop_2006)/(1+(1/(BaseCase_RespHA_Child_1_4*('9 All Base Data'!$W1509*Basecase_PM10)/10)))))</f>
        <v>8.823324265885471E-2</v>
      </c>
      <c r="P1509" s="179">
        <f>IF('9 All Base Data'!$U1509="","",IF('9 All Base Data'!$U1509=0,0,('9 All Base Data'!$U1509*Basecase_Pop_2006)/(1+(1/(BaseCase_RespHA_Child_5_14*('9 All Base Data'!$W1509*Basecase_PM10)/10)))))</f>
        <v>7.6090702322696241E-2</v>
      </c>
      <c r="Q1509" s="156">
        <f>IF('7 Base case Results'!$G1509="..C",0,BaseCase_RADs_All*'7 Base case Results'!$G1509*('9 All Base Data'!$V1509*Basecase_PM10)/10)</f>
        <v>1386.0719999999999</v>
      </c>
      <c r="R1509" s="189">
        <f t="shared" si="240"/>
        <v>4.2357414789268599</v>
      </c>
      <c r="S1509" s="178">
        <f t="shared" si="241"/>
        <v>0.13759494521744975</v>
      </c>
      <c r="T1509" s="179">
        <f t="shared" si="242"/>
        <v>9.3478484967959141E-3</v>
      </c>
      <c r="U1509" s="178">
        <f t="shared" si="243"/>
        <v>1.3498004776087162E-3</v>
      </c>
      <c r="V1509" s="178">
        <f t="shared" si="244"/>
        <v>1.3542800620246237E-3</v>
      </c>
      <c r="W1509" s="178">
        <f t="shared" si="245"/>
        <v>4.0013775545790609E-4</v>
      </c>
      <c r="X1509" s="179">
        <f t="shared" si="246"/>
        <v>3.4507133503342745E-4</v>
      </c>
      <c r="Y1509" s="179">
        <f t="shared" si="247"/>
        <v>8.593646399999999E-2</v>
      </c>
      <c r="Z1509" s="186">
        <f t="shared" si="248"/>
        <v>4.3337298719632891</v>
      </c>
      <c r="AA1509" s="156">
        <f>$J1509*'9 All Base Data'!$Y1509</f>
        <v>0.71933500270102535</v>
      </c>
      <c r="AB1509" s="156">
        <f>$K1509*'9 All Base Data'!$Y1509</f>
        <v>2.336706826468498E-2</v>
      </c>
      <c r="AC1509" s="178">
        <f>$L1509*'9 All Base Data'!$Y1509</f>
        <v>1.587498825682599E-3</v>
      </c>
      <c r="AD1509" s="178">
        <f>IF($M1509="","",$M1509*'9 All Base Data'!$Y1509)</f>
        <v>0.1285131585981838</v>
      </c>
      <c r="AE1509" s="178">
        <f>IF($N1509="","",$N1509*'9 All Base Data'!$Y1509)</f>
        <v>0.18054394963211035</v>
      </c>
      <c r="AF1509" s="178">
        <f>IF($O1509="","",$O1509*'9 All Base Data'!$Y1509)</f>
        <v>5.3343804426461652E-2</v>
      </c>
      <c r="AG1509" s="178">
        <f>IF($P1509="","",$P1509*'9 All Base Data'!$Y1509)</f>
        <v>4.600270171490381E-2</v>
      </c>
      <c r="AH1509" s="167">
        <f>$Q1509*'9 All Base Data'!$Y1509</f>
        <v>837.98749157242287</v>
      </c>
      <c r="AI1509" s="178">
        <f>$R1509*'9 All Base Data'!$Y1509</f>
        <v>2.5608326096156504</v>
      </c>
      <c r="AJ1509" s="178">
        <f>$S1509*'9 All Base Data'!$Y1509</f>
        <v>8.3186763022278537E-2</v>
      </c>
      <c r="AK1509" s="178">
        <f>$T1509*'9 All Base Data'!$Y1509</f>
        <v>5.6514958194300528E-3</v>
      </c>
      <c r="AL1509" s="178">
        <f>IF($U1509="","",$U1509*'9 All Base Data'!$Y1509)</f>
        <v>8.1605855709846712E-4</v>
      </c>
      <c r="AM1509" s="178">
        <f>IF($V1509="","",$V1509*'9 All Base Data'!$Y1509)</f>
        <v>8.1876681158162034E-4</v>
      </c>
      <c r="AN1509" s="178">
        <f>IF($W1509="","",$W1509*'9 All Base Data'!$Y1509)</f>
        <v>2.4191415307400359E-4</v>
      </c>
      <c r="AO1509" s="178">
        <f>IF($X1509="","",$X1509*'9 All Base Data'!$Y1509)</f>
        <v>2.0862225227708878E-4</v>
      </c>
      <c r="AP1509" s="178">
        <f>$Y1509*'9 All Base Data'!$Y1509</f>
        <v>5.1955224477490215E-2</v>
      </c>
      <c r="AQ1509" s="179">
        <f t="shared" si="249"/>
        <v>2.6200741552812512</v>
      </c>
    </row>
    <row r="1510" spans="1:43" x14ac:dyDescent="0.25">
      <c r="A1510" s="131">
        <v>586409</v>
      </c>
      <c r="B1510" s="132" t="s">
        <v>2287</v>
      </c>
      <c r="C1510" s="132" t="s">
        <v>1385</v>
      </c>
      <c r="D1510" s="145" t="s">
        <v>2120</v>
      </c>
      <c r="E1510" s="142"/>
      <c r="F1510" s="191" t="str">
        <f>IF('9 All Base Data'!G1510="Rural Centre","Rural",IF('9 All Base Data'!G1510="Rural (Incl.some Off Shore Islands)","Rural",IF('9 All Base Data'!G1510="Inlet-in TA but not in Urban Area","Rural",IF('9 All Base Data'!G1510="Rural (Incl.some Off Shore Islands)","Rural",IF('9 All Base Data'!G1510="Inlet-not in TA","Rural",IF('9 All Base Data'!G1510="Inland Water not in Urban Area","Rural",IF('9 All Base Data'!G1510="Oceanic-in Region but not in TA","Rural",'9 All Base Data'!G1510)))))))</f>
        <v>Christchurch</v>
      </c>
      <c r="G1510" s="177">
        <f>IF('9 All Base Data'!I1510="..C","..C",'9 All Base Data'!I1510*Basecase_Pop_2006)</f>
        <v>1485</v>
      </c>
      <c r="H1510" s="177">
        <f>IF('9 All Base Data'!J1510="..C","..C",'9 All Base Data'!J1510*Basecase_Pop_2006)</f>
        <v>939</v>
      </c>
      <c r="I1510" s="191">
        <f>IF('9 All Base Data'!L1510="..C","..C",'9 All Base Data'!L1510*Basecase_Pop_2006)</f>
        <v>9</v>
      </c>
      <c r="J1510" s="156">
        <f>IF('9 All Base Data'!$P1510=0,0,('9 All Base Data'!$P1510*Basecase_Pop_2006)/(1+(1/(BaseCase_Mort_AllAdults_30*('9 All Base Data'!$W1510*Basecase_PM10)/10))))</f>
        <v>1.2539128011426124</v>
      </c>
      <c r="K1510" s="156">
        <f>IF('9 All Base Data'!$Q1510=0,0,('9 All Base Data'!$Q1510*Basecase_Pop_2006)/(1+(1/(BaseCase_Mort_Maori_30*('9 All Base Data'!$W1510*Basecase_PM10)/10))))</f>
        <v>2.6282180547153321E-2</v>
      </c>
      <c r="L1510" s="179">
        <f>133/(1+1/(BaseCase_Mort_Child_0_1*'9 All Base Data'!$AB$10/10))*IF('9 All Base Data'!$L1510="..C",0,'9 All Base Data'!L1510/'9 All Base Data'!$L$2022)</f>
        <v>1.3129000697747069E-3</v>
      </c>
      <c r="M1510" s="178">
        <f>IF('9 All Base Data'!$R1510="","",IF('9 All Base Data'!$R1510=0,0,('9 All Base Data'!$R1510*Basecase_Pop_2006)/(1+(1/(BaseCase_CardiacHA_All*('9 All Base Data'!$W1510*Basecase_PM10)/10)))))</f>
        <v>0.22628100462833442</v>
      </c>
      <c r="N1510" s="178">
        <f>IF('9 All Base Data'!$S1510="","",IF('9 All Base Data'!$S1510=0,0,('9 All Base Data'!S1510*Basecase_Pop_2006)/(1+(1/(BaseCase_RespHA_All*('9 All Base Data'!$W1510*Basecase_PM10)/10)))))</f>
        <v>0.31789481130143743</v>
      </c>
      <c r="O1510" s="178">
        <f>IF('9 All Base Data'!$T1510="","",IF('9 All Base Data'!$T1510=0,0,('9 All Base Data'!$T1510*Basecase_Pop_2006)/(1+(1/(BaseCase_RespHA_Child_1_4*('9 All Base Data'!$W1510*Basecase_PM10)/10)))))</f>
        <v>9.224384459789356E-2</v>
      </c>
      <c r="P1510" s="179">
        <f>IF('9 All Base Data'!$U1510="","",IF('9 All Base Data'!$U1510=0,0,('9 All Base Data'!$U1510*Basecase_Pop_2006)/(1+(1/(BaseCase_RespHA_Child_5_14*('9 All Base Data'!$W1510*Basecase_PM10)/10)))))</f>
        <v>9.1756435153839577E-2</v>
      </c>
      <c r="Q1510" s="156">
        <f>IF('7 Base case Results'!$G1510="..C",0,BaseCase_RADs_All*'7 Base case Results'!$G1510*('9 All Base Data'!$V1510*Basecase_PM10)/10)</f>
        <v>1475.4959999999999</v>
      </c>
      <c r="R1510" s="189">
        <f t="shared" si="240"/>
        <v>4.4639295720677001</v>
      </c>
      <c r="S1510" s="178">
        <f t="shared" si="241"/>
        <v>9.3564562747865829E-2</v>
      </c>
      <c r="T1510" s="179">
        <f t="shared" si="242"/>
        <v>4.673924248397957E-3</v>
      </c>
      <c r="U1510" s="178">
        <f t="shared" si="243"/>
        <v>1.4368843793899236E-3</v>
      </c>
      <c r="V1510" s="178">
        <f t="shared" si="244"/>
        <v>1.4416529692520188E-3</v>
      </c>
      <c r="W1510" s="178">
        <f t="shared" si="245"/>
        <v>4.1832583525144732E-4</v>
      </c>
      <c r="X1510" s="179">
        <f t="shared" si="246"/>
        <v>4.161154334226625E-4</v>
      </c>
      <c r="Y1510" s="179">
        <f t="shared" si="247"/>
        <v>9.1480751999999999E-2</v>
      </c>
      <c r="Z1510" s="186">
        <f t="shared" si="248"/>
        <v>4.5629627856647401</v>
      </c>
      <c r="AA1510" s="156">
        <f>$J1510*'9 All Base Data'!$Y1510</f>
        <v>0.758087056718589</v>
      </c>
      <c r="AB1510" s="156">
        <f>$K1510*'9 All Base Data'!$Y1510</f>
        <v>1.5889606419985786E-2</v>
      </c>
      <c r="AC1510" s="178">
        <f>$L1510*'9 All Base Data'!$Y1510</f>
        <v>7.9374941284129951E-4</v>
      </c>
      <c r="AD1510" s="178">
        <f>IF($M1510="","",$M1510*'9 All Base Data'!$Y1510)</f>
        <v>0.13680433012064724</v>
      </c>
      <c r="AE1510" s="178">
        <f>IF($N1510="","",$N1510*'9 All Base Data'!$Y1510)</f>
        <v>0.19219194638256906</v>
      </c>
      <c r="AF1510" s="178">
        <f>IF($O1510="","",$O1510*'9 All Base Data'!$Y1510)</f>
        <v>5.5768522809482635E-2</v>
      </c>
      <c r="AG1510" s="178">
        <f>IF($P1510="","",$P1510*'9 All Base Data'!$Y1510)</f>
        <v>5.5473846185619298E-2</v>
      </c>
      <c r="AH1510" s="167">
        <f>$Q1510*'9 All Base Data'!$Y1510</f>
        <v>892.05120070612747</v>
      </c>
      <c r="AI1510" s="178">
        <f>$R1510*'9 All Base Data'!$Y1510</f>
        <v>2.6987899219181766</v>
      </c>
      <c r="AJ1510" s="178">
        <f>$S1510*'9 All Base Data'!$Y1510</f>
        <v>5.6566998855149403E-2</v>
      </c>
      <c r="AK1510" s="178">
        <f>$T1510*'9 All Base Data'!$Y1510</f>
        <v>2.8257479097150264E-3</v>
      </c>
      <c r="AL1510" s="178">
        <f>IF($U1510="","",$U1510*'9 All Base Data'!$Y1510)</f>
        <v>8.6870749626611005E-4</v>
      </c>
      <c r="AM1510" s="178">
        <f>IF($V1510="","",$V1510*'9 All Base Data'!$Y1510)</f>
        <v>8.7159047684495067E-4</v>
      </c>
      <c r="AN1510" s="178">
        <f>IF($W1510="","",$W1510*'9 All Base Data'!$Y1510)</f>
        <v>2.5291025094100378E-4</v>
      </c>
      <c r="AO1510" s="178">
        <f>IF($X1510="","",$X1510*'9 All Base Data'!$Y1510)</f>
        <v>2.5157389245178353E-4</v>
      </c>
      <c r="AP1510" s="178">
        <f>$Y1510*'9 All Base Data'!$Y1510</f>
        <v>5.5307174443779909E-2</v>
      </c>
      <c r="AQ1510" s="179">
        <f t="shared" si="249"/>
        <v>2.7586631422447825</v>
      </c>
    </row>
    <row r="1511" spans="1:43" x14ac:dyDescent="0.25">
      <c r="A1511" s="124">
        <v>586501</v>
      </c>
      <c r="B1511" s="125" t="s">
        <v>1549</v>
      </c>
      <c r="C1511" s="126" t="s">
        <v>1385</v>
      </c>
      <c r="D1511" s="101" t="s">
        <v>2120</v>
      </c>
      <c r="E1511" s="142"/>
      <c r="F1511" s="191" t="str">
        <f>IF('9 All Base Data'!G1511="Rural Centre","Rural",IF('9 All Base Data'!G1511="Rural (Incl.some Off Shore Islands)","Rural",IF('9 All Base Data'!G1511="Inlet-in TA but not in Urban Area","Rural",IF('9 All Base Data'!G1511="Rural (Incl.some Off Shore Islands)","Rural",IF('9 All Base Data'!G1511="Inlet-not in TA","Rural",IF('9 All Base Data'!G1511="Inland Water not in Urban Area","Rural",IF('9 All Base Data'!G1511="Oceanic-in Region but not in TA","Rural",'9 All Base Data'!G1511)))))))</f>
        <v>Christchurch</v>
      </c>
      <c r="G1511" s="177">
        <f>IF('9 All Base Data'!I1511="..C","..C",'9 All Base Data'!I1511*Basecase_Pop_2006)</f>
        <v>1137</v>
      </c>
      <c r="H1511" s="177">
        <f>IF('9 All Base Data'!J1511="..C","..C",'9 All Base Data'!J1511*Basecase_Pop_2006)</f>
        <v>831</v>
      </c>
      <c r="I1511" s="191">
        <f>IF('9 All Base Data'!L1511="..C","..C",'9 All Base Data'!L1511*Basecase_Pop_2006)</f>
        <v>6</v>
      </c>
      <c r="J1511" s="156">
        <f>IF('9 All Base Data'!$P1511=0,0,('9 All Base Data'!$P1511*Basecase_Pop_2006)/(1+(1/(BaseCase_Mort_AllAdults_30*('9 All Base Data'!$W1511*Basecase_PM10)/10))))</f>
        <v>0.28702780538969835</v>
      </c>
      <c r="K1511" s="156">
        <f>IF('9 All Base Data'!$Q1511=0,0,('9 All Base Data'!$Q1511*Basecase_Pop_2006)/(1+(1/(BaseCase_Mort_Maori_30*('9 All Base Data'!$W1511*Basecase_PM10)/10))))</f>
        <v>0</v>
      </c>
      <c r="L1511" s="179">
        <f>133/(1+1/(BaseCase_Mort_Child_0_1*'9 All Base Data'!$AB$10/10))*IF('9 All Base Data'!$L1511="..C",0,'9 All Base Data'!L1511/'9 All Base Data'!$L$2022)</f>
        <v>8.7526671318313796E-4</v>
      </c>
      <c r="M1511" s="178">
        <f>IF('9 All Base Data'!$R1511="","",IF('9 All Base Data'!$R1511=0,0,('9 All Base Data'!$R1511*Basecase_Pop_2006)/(1+(1/(BaseCase_CardiacHA_All*('9 All Base Data'!$W1511*Basecase_PM10)/10)))))</f>
        <v>8.8685216557030072E-2</v>
      </c>
      <c r="N1511" s="178">
        <f>IF('9 All Base Data'!$S1511="","",IF('9 All Base Data'!$S1511=0,0,('9 All Base Data'!S1511*Basecase_Pop_2006)/(1+(1/(BaseCase_RespHA_All*('9 All Base Data'!$W1511*Basecase_PM10)/10)))))</f>
        <v>0.14116075432345623</v>
      </c>
      <c r="O1511" s="178">
        <f>IF('9 All Base Data'!$T1511="","",IF('9 All Base Data'!$T1511=0,0,('9 All Base Data'!$T1511*Basecase_Pop_2006)/(1+(1/(BaseCase_RespHA_Child_1_4*('9 All Base Data'!$W1511*Basecase_PM10)/10)))))</f>
        <v>2.2209507393730822E-2</v>
      </c>
      <c r="P1511" s="179">
        <f>IF('9 All Base Data'!$U1511="","",IF('9 All Base Data'!$U1511=0,0,('9 All Base Data'!$U1511*Basecase_Pop_2006)/(1+(1/(BaseCase_RespHA_Child_5_14*('9 All Base Data'!$W1511*Basecase_PM10)/10)))))</f>
        <v>6.5536866047902834E-2</v>
      </c>
      <c r="Q1511" s="156">
        <f>IF('7 Base case Results'!$G1511="..C",0,BaseCase_RADs_All*'7 Base case Results'!$G1511*('9 All Base Data'!$V1511*Basecase_PM10)/10)</f>
        <v>1057.9596450590248</v>
      </c>
      <c r="R1511" s="189">
        <f t="shared" si="240"/>
        <v>1.0218189871873262</v>
      </c>
      <c r="S1511" s="178">
        <f t="shared" si="241"/>
        <v>0</v>
      </c>
      <c r="T1511" s="179">
        <f t="shared" si="242"/>
        <v>3.1159494989319711E-3</v>
      </c>
      <c r="U1511" s="178">
        <f t="shared" si="243"/>
        <v>5.6315112513714101E-4</v>
      </c>
      <c r="V1511" s="178">
        <f t="shared" si="244"/>
        <v>6.4016402085687399E-4</v>
      </c>
      <c r="W1511" s="178">
        <f t="shared" si="245"/>
        <v>1.0072011603056928E-4</v>
      </c>
      <c r="X1511" s="179">
        <f t="shared" si="246"/>
        <v>2.9720968752723934E-4</v>
      </c>
      <c r="Y1511" s="179">
        <f t="shared" si="247"/>
        <v>6.559349799365953E-2</v>
      </c>
      <c r="Z1511" s="186">
        <f t="shared" si="248"/>
        <v>1.0917317498259116</v>
      </c>
      <c r="AA1511" s="156">
        <f>$J1511*'9 All Base Data'!$Y1511</f>
        <v>0.16583170332376149</v>
      </c>
      <c r="AB1511" s="156">
        <f>$K1511*'9 All Base Data'!$Y1511</f>
        <v>0</v>
      </c>
      <c r="AC1511" s="178">
        <f>$L1511*'9 All Base Data'!$Y1511</f>
        <v>5.0568957844583586E-4</v>
      </c>
      <c r="AD1511" s="178">
        <f>IF($M1511="","",$M1511*'9 All Base Data'!$Y1511)</f>
        <v>5.1238312961775473E-2</v>
      </c>
      <c r="AE1511" s="178">
        <f>IF($N1511="","",$N1511*'9 All Base Data'!$Y1511)</f>
        <v>8.155630880479825E-2</v>
      </c>
      <c r="AF1511" s="178">
        <f>IF($O1511="","",$O1511*'9 All Base Data'!$Y1511)</f>
        <v>1.2831650355559049E-2</v>
      </c>
      <c r="AG1511" s="178">
        <f>IF($P1511="","",$P1511*'9 All Base Data'!$Y1511)</f>
        <v>3.7864241453782803E-2</v>
      </c>
      <c r="AH1511" s="167">
        <f>$Q1511*'9 All Base Data'!$Y1511</f>
        <v>611.24130378149414</v>
      </c>
      <c r="AI1511" s="178">
        <f>$R1511*'9 All Base Data'!$Y1511</f>
        <v>0.5903608638325909</v>
      </c>
      <c r="AJ1511" s="178">
        <f>$S1511*'9 All Base Data'!$Y1511</f>
        <v>0</v>
      </c>
      <c r="AK1511" s="178">
        <f>$T1511*'9 All Base Data'!$Y1511</f>
        <v>1.8002548992671755E-3</v>
      </c>
      <c r="AL1511" s="178">
        <f>IF($U1511="","",$U1511*'9 All Base Data'!$Y1511)</f>
        <v>3.2536328730727428E-4</v>
      </c>
      <c r="AM1511" s="178">
        <f>IF($V1511="","",$V1511*'9 All Base Data'!$Y1511)</f>
        <v>3.6985786042976001E-4</v>
      </c>
      <c r="AN1511" s="178">
        <f>IF($W1511="","",$W1511*'9 All Base Data'!$Y1511)</f>
        <v>5.8191534362460292E-5</v>
      </c>
      <c r="AO1511" s="178">
        <f>IF($X1511="","",$X1511*'9 All Base Data'!$Y1511)</f>
        <v>1.71714334992905E-4</v>
      </c>
      <c r="AP1511" s="178">
        <f>$Y1511*'9 All Base Data'!$Y1511</f>
        <v>3.7896960834452632E-2</v>
      </c>
      <c r="AQ1511" s="179">
        <f t="shared" si="249"/>
        <v>0.63075330071404767</v>
      </c>
    </row>
    <row r="1512" spans="1:43" x14ac:dyDescent="0.25">
      <c r="A1512" s="131">
        <v>586503</v>
      </c>
      <c r="B1512" s="132" t="s">
        <v>1550</v>
      </c>
      <c r="C1512" s="132" t="s">
        <v>1385</v>
      </c>
      <c r="D1512" s="145" t="s">
        <v>2120</v>
      </c>
      <c r="E1512" s="142"/>
      <c r="F1512" s="191" t="str">
        <f>IF('9 All Base Data'!G1512="Rural Centre","Rural",IF('9 All Base Data'!G1512="Rural (Incl.some Off Shore Islands)","Rural",IF('9 All Base Data'!G1512="Inlet-in TA but not in Urban Area","Rural",IF('9 All Base Data'!G1512="Rural (Incl.some Off Shore Islands)","Rural",IF('9 All Base Data'!G1512="Inlet-not in TA","Rural",IF('9 All Base Data'!G1512="Inland Water not in Urban Area","Rural",IF('9 All Base Data'!G1512="Oceanic-in Region but not in TA","Rural",'9 All Base Data'!G1512)))))))</f>
        <v>Christchurch</v>
      </c>
      <c r="G1512" s="177">
        <f>IF('9 All Base Data'!I1512="..C","..C",'9 All Base Data'!I1512*Basecase_Pop_2006)</f>
        <v>1050</v>
      </c>
      <c r="H1512" s="177">
        <f>IF('9 All Base Data'!J1512="..C","..C",'9 All Base Data'!J1512*Basecase_Pop_2006)</f>
        <v>663</v>
      </c>
      <c r="I1512" s="191">
        <f>IF('9 All Base Data'!L1512="..C","..C",'9 All Base Data'!L1512*Basecase_Pop_2006)</f>
        <v>12</v>
      </c>
      <c r="J1512" s="156">
        <f>IF('9 All Base Data'!$P1512=0,0,('9 All Base Data'!$P1512*Basecase_Pop_2006)/(1+(1/(BaseCase_Mort_AllAdults_30*('9 All Base Data'!$W1512*Basecase_PM10)/10))))</f>
        <v>0.65498357064622126</v>
      </c>
      <c r="K1512" s="156">
        <f>IF('9 All Base Data'!$Q1512=0,0,('9 All Base Data'!$Q1512*Basecase_Pop_2006)/(1+(1/(BaseCase_Mort_Maori_30*('9 All Base Data'!$W1512*Basecase_PM10)/10))))</f>
        <v>8.9668615984405453E-2</v>
      </c>
      <c r="L1512" s="179">
        <f>133/(1+1/(BaseCase_Mort_Child_0_1*'9 All Base Data'!$AB$10/10))*IF('9 All Base Data'!$L1512="..C",0,'9 All Base Data'!L1512/'9 All Base Data'!$L$2022)</f>
        <v>1.7505334263662759E-3</v>
      </c>
      <c r="M1512" s="178">
        <f>IF('9 All Base Data'!$R1512="","",IF('9 All Base Data'!$R1512=0,0,('9 All Base Data'!$R1512*Basecase_Pop_2006)/(1+(1/(BaseCase_CardiacHA_All*('9 All Base Data'!$W1512*Basecase_PM10)/10)))))</f>
        <v>0.11932180572212799</v>
      </c>
      <c r="N1512" s="178">
        <f>IF('9 All Base Data'!$S1512="","",IF('9 All Base Data'!$S1512=0,0,('9 All Base Data'!S1512*Basecase_Pop_2006)/(1+(1/(BaseCase_RespHA_All*('9 All Base Data'!$W1512*Basecase_PM10)/10)))))</f>
        <v>0.2322734594390668</v>
      </c>
      <c r="O1512" s="178">
        <f>IF('9 All Base Data'!$T1512="","",IF('9 All Base Data'!$T1512=0,0,('9 All Base Data'!$T1512*Basecase_Pop_2006)/(1+(1/(BaseCase_RespHA_Child_1_4*('9 All Base Data'!$W1512*Basecase_PM10)/10)))))</f>
        <v>8.2818930041152261E-2</v>
      </c>
      <c r="P1512" s="179">
        <f>IF('9 All Base Data'!$U1512="","",IF('9 All Base Data'!$U1512=0,0,('9 All Base Data'!$U1512*Basecase_Pop_2006)/(1+(1/(BaseCase_RespHA_Child_5_14*('9 All Base Data'!$W1512*Basecase_PM10)/10)))))</f>
        <v>6.9749810462471556E-2</v>
      </c>
      <c r="Q1512" s="156">
        <f>IF('7 Base case Results'!$G1512="..C",0,BaseCase_RADs_All*'7 Base case Results'!$G1512*('9 All Base Data'!$V1512*Basecase_PM10)/10)</f>
        <v>1043.28</v>
      </c>
      <c r="R1512" s="189">
        <f t="shared" si="240"/>
        <v>2.3317415115005478</v>
      </c>
      <c r="S1512" s="178">
        <f t="shared" si="241"/>
        <v>0.3192202729044834</v>
      </c>
      <c r="T1512" s="179">
        <f t="shared" si="242"/>
        <v>6.2318989978639421E-3</v>
      </c>
      <c r="U1512" s="178">
        <f t="shared" si="243"/>
        <v>7.5769346633551267E-4</v>
      </c>
      <c r="V1512" s="178">
        <f t="shared" si="244"/>
        <v>1.0533601385561678E-3</v>
      </c>
      <c r="W1512" s="178">
        <f t="shared" si="245"/>
        <v>3.755838477366255E-4</v>
      </c>
      <c r="X1512" s="179">
        <f t="shared" si="246"/>
        <v>3.163153904473085E-4</v>
      </c>
      <c r="Y1512" s="179">
        <f t="shared" si="247"/>
        <v>6.4683359999999995E-2</v>
      </c>
      <c r="Z1512" s="186">
        <f t="shared" si="248"/>
        <v>2.4044678241033033</v>
      </c>
      <c r="AA1512" s="156">
        <f>$J1512*'9 All Base Data'!$Y1512</f>
        <v>0.39598811561518865</v>
      </c>
      <c r="AB1512" s="156">
        <f>$K1512*'9 All Base Data'!$Y1512</f>
        <v>5.4211598374069157E-2</v>
      </c>
      <c r="AC1512" s="178">
        <f>$L1512*'9 All Base Data'!$Y1512</f>
        <v>1.058332550455066E-3</v>
      </c>
      <c r="AD1512" s="178">
        <f>IF($M1512="","",$M1512*'9 All Base Data'!$Y1512)</f>
        <v>7.2139240001225055E-2</v>
      </c>
      <c r="AE1512" s="178">
        <f>IF($N1512="","",$N1512*'9 All Base Data'!$Y1512)</f>
        <v>0.14042723151047889</v>
      </c>
      <c r="AF1512" s="178">
        <f>IF($O1512="","",$O1512*'9 All Base Data'!$Y1512)</f>
        <v>5.0070434609383326E-2</v>
      </c>
      <c r="AG1512" s="178">
        <f>IF($P1512="","",$P1512*'9 All Base Data'!$Y1512)</f>
        <v>4.2169143238661826E-2</v>
      </c>
      <c r="AH1512" s="167">
        <f>$Q1512*'9 All Base Data'!$Y1512</f>
        <v>630.74327322655483</v>
      </c>
      <c r="AI1512" s="178">
        <f>$R1512*'9 All Base Data'!$Y1512</f>
        <v>1.4097176915900718</v>
      </c>
      <c r="AJ1512" s="178">
        <f>$S1512*'9 All Base Data'!$Y1512</f>
        <v>0.19299329021168621</v>
      </c>
      <c r="AK1512" s="178">
        <f>$T1512*'9 All Base Data'!$Y1512</f>
        <v>3.7676638796200349E-3</v>
      </c>
      <c r="AL1512" s="178">
        <f>IF($U1512="","",$U1512*'9 All Base Data'!$Y1512)</f>
        <v>4.5808417400777904E-4</v>
      </c>
      <c r="AM1512" s="178">
        <f>IF($V1512="","",$V1512*'9 All Base Data'!$Y1512)</f>
        <v>6.3683749490002169E-4</v>
      </c>
      <c r="AN1512" s="178">
        <f>IF($W1512="","",$W1512*'9 All Base Data'!$Y1512)</f>
        <v>2.2706942095355336E-4</v>
      </c>
      <c r="AO1512" s="178">
        <f>IF($X1512="","",$X1512*'9 All Base Data'!$Y1512)</f>
        <v>1.9123706458733139E-4</v>
      </c>
      <c r="AP1512" s="178">
        <f>$Y1512*'9 All Base Data'!$Y1512</f>
        <v>3.9106082940046395E-2</v>
      </c>
      <c r="AQ1512" s="179">
        <f t="shared" si="249"/>
        <v>1.453686360078646</v>
      </c>
    </row>
    <row r="1513" spans="1:43" x14ac:dyDescent="0.25">
      <c r="A1513" s="131">
        <v>586504</v>
      </c>
      <c r="B1513" s="132" t="s">
        <v>2288</v>
      </c>
      <c r="C1513" s="132" t="s">
        <v>1385</v>
      </c>
      <c r="D1513" s="145" t="s">
        <v>2120</v>
      </c>
      <c r="E1513" s="142"/>
      <c r="F1513" s="191" t="str">
        <f>IF('9 All Base Data'!G1513="Rural Centre","Rural",IF('9 All Base Data'!G1513="Rural (Incl.some Off Shore Islands)","Rural",IF('9 All Base Data'!G1513="Inlet-in TA but not in Urban Area","Rural",IF('9 All Base Data'!G1513="Rural (Incl.some Off Shore Islands)","Rural",IF('9 All Base Data'!G1513="Inlet-not in TA","Rural",IF('9 All Base Data'!G1513="Inland Water not in Urban Area","Rural",IF('9 All Base Data'!G1513="Oceanic-in Region but not in TA","Rural",'9 All Base Data'!G1513)))))))</f>
        <v>Christchurch</v>
      </c>
      <c r="G1513" s="177">
        <f>IF('9 All Base Data'!I1513="..C","..C",'9 All Base Data'!I1513*Basecase_Pop_2006)</f>
        <v>39</v>
      </c>
      <c r="H1513" s="177">
        <f>IF('9 All Base Data'!J1513="..C","..C",'9 All Base Data'!J1513*Basecase_Pop_2006)</f>
        <v>30</v>
      </c>
      <c r="I1513" s="191" t="str">
        <f>IF('9 All Base Data'!L1513="..C","..C",'9 All Base Data'!L1513*Basecase_Pop_2006)</f>
        <v>..C</v>
      </c>
      <c r="J1513" s="156">
        <f>IF('9 All Base Data'!$P1513=0,0,('9 All Base Data'!$P1513*Basecase_Pop_2006)/(1+(1/(BaseCase_Mort_AllAdults_30*('9 All Base Data'!$W1513*Basecase_PM10)/10))))</f>
        <v>2.9637265640100507E-2</v>
      </c>
      <c r="K1513" s="156">
        <f>IF('9 All Base Data'!$Q1513=0,0,('9 All Base Data'!$Q1513*Basecase_Pop_2006)/(1+(1/(BaseCase_Mort_Maori_30*('9 All Base Data'!$W1513*Basecase_PM10)/10))))</f>
        <v>0</v>
      </c>
      <c r="L1513" s="179">
        <f>133/(1+1/(BaseCase_Mort_Child_0_1*'9 All Base Data'!$AB$10/10))*IF('9 All Base Data'!$L1513="..C",0,'9 All Base Data'!L1513/'9 All Base Data'!$L$2022)</f>
        <v>0</v>
      </c>
      <c r="M1513" s="178">
        <f>IF('9 All Base Data'!$R1513="","",IF('9 All Base Data'!$R1513=0,0,('9 All Base Data'!$R1513*Basecase_Pop_2006)/(1+(1/(BaseCase_CardiacHA_All*('9 All Base Data'!$W1513*Basecase_PM10)/10)))))</f>
        <v>4.4319527839647536E-3</v>
      </c>
      <c r="N1513" s="178">
        <f>IF('9 All Base Data'!$S1513="","",IF('9 All Base Data'!$S1513=0,0,('9 All Base Data'!S1513*Basecase_Pop_2006)/(1+(1/(BaseCase_RespHA_All*('9 All Base Data'!$W1513*Basecase_PM10)/10)))))</f>
        <v>8.6272999220224824E-3</v>
      </c>
      <c r="O1513" s="178">
        <f>IF('9 All Base Data'!$T1513="","",IF('9 All Base Data'!$T1513=0,0,('9 All Base Data'!$T1513*Basecase_Pop_2006)/(1+(1/(BaseCase_RespHA_Child_1_4*('9 All Base Data'!$W1513*Basecase_PM10)/10)))))</f>
        <v>0</v>
      </c>
      <c r="P1513" s="179">
        <f>IF('9 All Base Data'!$U1513="","",IF('9 All Base Data'!$U1513=0,0,('9 All Base Data'!$U1513*Basecase_Pop_2006)/(1+(1/(BaseCase_RespHA_Child_5_14*('9 All Base Data'!$W1513*Basecase_PM10)/10)))))</f>
        <v>0</v>
      </c>
      <c r="Q1513" s="156">
        <f>IF('7 Base case Results'!$G1513="..C",0,BaseCase_RADs_All*'7 Base case Results'!$G1513*('9 All Base Data'!$V1513*Basecase_PM10)/10)</f>
        <v>38.750399999999999</v>
      </c>
      <c r="R1513" s="189">
        <f t="shared" si="240"/>
        <v>0.10550866567875782</v>
      </c>
      <c r="S1513" s="178">
        <f t="shared" si="241"/>
        <v>0</v>
      </c>
      <c r="T1513" s="179">
        <f t="shared" si="242"/>
        <v>0</v>
      </c>
      <c r="U1513" s="178">
        <f t="shared" si="243"/>
        <v>2.8142900178176184E-5</v>
      </c>
      <c r="V1513" s="178">
        <f t="shared" si="244"/>
        <v>3.9124805146371958E-5</v>
      </c>
      <c r="W1513" s="178">
        <f t="shared" si="245"/>
        <v>0</v>
      </c>
      <c r="X1513" s="179">
        <f t="shared" si="246"/>
        <v>0</v>
      </c>
      <c r="Y1513" s="179">
        <f t="shared" si="247"/>
        <v>2.4025248000000003E-3</v>
      </c>
      <c r="Z1513" s="186">
        <f t="shared" si="248"/>
        <v>0.10797845818408236</v>
      </c>
      <c r="AA1513" s="156">
        <f>$J1513*'9 All Base Data'!$Y1513</f>
        <v>1.7918014281230254E-2</v>
      </c>
      <c r="AB1513" s="156">
        <f>$K1513*'9 All Base Data'!$Y1513</f>
        <v>0</v>
      </c>
      <c r="AC1513" s="178">
        <f>$L1513*'9 All Base Data'!$Y1513</f>
        <v>0</v>
      </c>
      <c r="AD1513" s="178">
        <f>IF($M1513="","",$M1513*'9 All Base Data'!$Y1513)</f>
        <v>2.6794574857597875E-3</v>
      </c>
      <c r="AE1513" s="178">
        <f>IF($N1513="","",$N1513*'9 All Base Data'!$Y1513)</f>
        <v>5.2158685989606452E-3</v>
      </c>
      <c r="AF1513" s="178">
        <f>IF($O1513="","",$O1513*'9 All Base Data'!$Y1513)</f>
        <v>0</v>
      </c>
      <c r="AG1513" s="178">
        <f>IF($P1513="","",$P1513*'9 All Base Data'!$Y1513)</f>
        <v>0</v>
      </c>
      <c r="AH1513" s="167">
        <f>$Q1513*'9 All Base Data'!$Y1513</f>
        <v>23.427607291272036</v>
      </c>
      <c r="AI1513" s="178">
        <f>$R1513*'9 All Base Data'!$Y1513</f>
        <v>6.3788130841179708E-2</v>
      </c>
      <c r="AJ1513" s="178">
        <f>$S1513*'9 All Base Data'!$Y1513</f>
        <v>0</v>
      </c>
      <c r="AK1513" s="178">
        <f>$T1513*'9 All Base Data'!$Y1513</f>
        <v>0</v>
      </c>
      <c r="AL1513" s="178">
        <f>IF($U1513="","",$U1513*'9 All Base Data'!$Y1513)</f>
        <v>1.701455503457465E-5</v>
      </c>
      <c r="AM1513" s="178">
        <f>IF($V1513="","",$V1513*'9 All Base Data'!$Y1513)</f>
        <v>2.3653964096286527E-5</v>
      </c>
      <c r="AN1513" s="178">
        <f>IF($W1513="","",$W1513*'9 All Base Data'!$Y1513)</f>
        <v>0</v>
      </c>
      <c r="AO1513" s="178">
        <f>IF($X1513="","",$X1513*'9 All Base Data'!$Y1513)</f>
        <v>0</v>
      </c>
      <c r="AP1513" s="178">
        <f>$Y1513*'9 All Base Data'!$Y1513</f>
        <v>1.4525116520588666E-3</v>
      </c>
      <c r="AQ1513" s="179">
        <f t="shared" si="249"/>
        <v>6.5281311012369433E-2</v>
      </c>
    </row>
    <row r="1514" spans="1:43" x14ac:dyDescent="0.25">
      <c r="A1514" s="124">
        <v>586603</v>
      </c>
      <c r="B1514" s="125" t="s">
        <v>1552</v>
      </c>
      <c r="C1514" s="126" t="s">
        <v>1385</v>
      </c>
      <c r="D1514" s="101" t="s">
        <v>2120</v>
      </c>
      <c r="E1514" s="142"/>
      <c r="F1514" s="191" t="str">
        <f>IF('9 All Base Data'!G1514="Rural Centre","Rural",IF('9 All Base Data'!G1514="Rural (Incl.some Off Shore Islands)","Rural",IF('9 All Base Data'!G1514="Inlet-in TA but not in Urban Area","Rural",IF('9 All Base Data'!G1514="Rural (Incl.some Off Shore Islands)","Rural",IF('9 All Base Data'!G1514="Inlet-not in TA","Rural",IF('9 All Base Data'!G1514="Inland Water not in Urban Area","Rural",IF('9 All Base Data'!G1514="Oceanic-in Region but not in TA","Rural",'9 All Base Data'!G1514)))))))</f>
        <v>Rural</v>
      </c>
      <c r="G1514" s="177">
        <f>IF('9 All Base Data'!I1514="..C","..C",'9 All Base Data'!I1514*Basecase_Pop_2006)</f>
        <v>2637</v>
      </c>
      <c r="H1514" s="177">
        <f>IF('9 All Base Data'!J1514="..C","..C",'9 All Base Data'!J1514*Basecase_Pop_2006)</f>
        <v>1686</v>
      </c>
      <c r="I1514" s="191">
        <f>IF('9 All Base Data'!L1514="..C","..C",'9 All Base Data'!L1514*Basecase_Pop_2006)</f>
        <v>21</v>
      </c>
      <c r="J1514" s="156">
        <f>IF('9 All Base Data'!$P1514=0,0,('9 All Base Data'!$P1514*Basecase_Pop_2006)/(1+(1/(BaseCase_Mort_AllAdults_30*('9 All Base Data'!$W1514*Basecase_PM10)/10))))</f>
        <v>0.21136779094327474</v>
      </c>
      <c r="K1514" s="156">
        <f>IF('9 All Base Data'!$Q1514=0,0,('9 All Base Data'!$Q1514*Basecase_Pop_2006)/(1+(1/(BaseCase_Mort_Maori_30*('9 All Base Data'!$W1514*Basecase_PM10)/10))))</f>
        <v>0</v>
      </c>
      <c r="L1514" s="179">
        <f>133/(1+1/(BaseCase_Mort_Child_0_1*'9 All Base Data'!$AB$10/10))*IF('9 All Base Data'!$L1514="..C",0,'9 All Base Data'!L1514/'9 All Base Data'!$L$2022)</f>
        <v>3.0634334961409829E-3</v>
      </c>
      <c r="M1514" s="178">
        <f>IF('9 All Base Data'!$R1514="","",IF('9 All Base Data'!$R1514=0,0,('9 All Base Data'!$R1514*Basecase_Pop_2006)/(1+(1/(BaseCase_CardiacHA_All*('9 All Base Data'!$W1514*Basecase_PM10)/10)))))</f>
        <v>0</v>
      </c>
      <c r="N1514" s="178">
        <f>IF('9 All Base Data'!$S1514="","",IF('9 All Base Data'!$S1514=0,0,('9 All Base Data'!S1514*Basecase_Pop_2006)/(1+(1/(BaseCase_RespHA_All*('9 All Base Data'!$W1514*Basecase_PM10)/10)))))</f>
        <v>0</v>
      </c>
      <c r="O1514" s="178">
        <f>IF('9 All Base Data'!$T1514="","",IF('9 All Base Data'!$T1514=0,0,('9 All Base Data'!$T1514*Basecase_Pop_2006)/(1+(1/(BaseCase_RespHA_Child_1_4*('9 All Base Data'!$W1514*Basecase_PM10)/10)))))</f>
        <v>0</v>
      </c>
      <c r="P1514" s="179">
        <f>IF('9 All Base Data'!$U1514="","",IF('9 All Base Data'!$U1514=0,0,('9 All Base Data'!$U1514*Basecase_Pop_2006)/(1+(1/(BaseCase_RespHA_Child_5_14*('9 All Base Data'!$W1514*Basecase_PM10)/10)))))</f>
        <v>0</v>
      </c>
      <c r="Q1514" s="156">
        <f>IF('7 Base case Results'!$G1514="..C",0,BaseCase_RADs_All*'7 Base case Results'!$G1514*('9 All Base Data'!$V1514*Basecase_PM10)/10)</f>
        <v>756.60804000000007</v>
      </c>
      <c r="R1514" s="189">
        <f t="shared" si="240"/>
        <v>0.75246933575805797</v>
      </c>
      <c r="S1514" s="178">
        <f t="shared" si="241"/>
        <v>0</v>
      </c>
      <c r="T1514" s="179">
        <f t="shared" si="242"/>
        <v>1.09058232462619E-2</v>
      </c>
      <c r="U1514" s="178">
        <f t="shared" si="243"/>
        <v>0</v>
      </c>
      <c r="V1514" s="178">
        <f t="shared" si="244"/>
        <v>0</v>
      </c>
      <c r="W1514" s="178">
        <f t="shared" si="245"/>
        <v>0</v>
      </c>
      <c r="X1514" s="179">
        <f t="shared" si="246"/>
        <v>0</v>
      </c>
      <c r="Y1514" s="179">
        <f t="shared" si="247"/>
        <v>4.6909698480000005E-2</v>
      </c>
      <c r="Z1514" s="186">
        <f t="shared" si="248"/>
        <v>0.81028485748431989</v>
      </c>
      <c r="AA1514" s="156">
        <f>$J1514*'9 All Base Data'!$Y1514</f>
        <v>1.8411009403434216E-2</v>
      </c>
      <c r="AB1514" s="156">
        <f>$K1514*'9 All Base Data'!$Y1514</f>
        <v>0</v>
      </c>
      <c r="AC1514" s="178">
        <f>$L1514*'9 All Base Data'!$Y1514</f>
        <v>2.6683773649970835E-4</v>
      </c>
      <c r="AD1514" s="178">
        <f>IF($M1514="","",$M1514*'9 All Base Data'!$Y1514)</f>
        <v>0</v>
      </c>
      <c r="AE1514" s="178">
        <f>IF($N1514="","",$N1514*'9 All Base Data'!$Y1514)</f>
        <v>0</v>
      </c>
      <c r="AF1514" s="178">
        <f>IF($O1514="","",$O1514*'9 All Base Data'!$Y1514)</f>
        <v>0</v>
      </c>
      <c r="AG1514" s="178">
        <f>IF($P1514="","",$P1514*'9 All Base Data'!$Y1514)</f>
        <v>0</v>
      </c>
      <c r="AH1514" s="167">
        <f>$Q1514*'9 All Base Data'!$Y1514</f>
        <v>65.903691745031949</v>
      </c>
      <c r="AI1514" s="178">
        <f>$R1514*'9 All Base Data'!$Y1514</f>
        <v>6.5543193476225795E-2</v>
      </c>
      <c r="AJ1514" s="178">
        <f>$S1514*'9 All Base Data'!$Y1514</f>
        <v>0</v>
      </c>
      <c r="AK1514" s="178">
        <f>$T1514*'9 All Base Data'!$Y1514</f>
        <v>9.4994234193896191E-4</v>
      </c>
      <c r="AL1514" s="178">
        <f>IF($U1514="","",$U1514*'9 All Base Data'!$Y1514)</f>
        <v>0</v>
      </c>
      <c r="AM1514" s="178">
        <f>IF($V1514="","",$V1514*'9 All Base Data'!$Y1514)</f>
        <v>0</v>
      </c>
      <c r="AN1514" s="178">
        <f>IF($W1514="","",$W1514*'9 All Base Data'!$Y1514)</f>
        <v>0</v>
      </c>
      <c r="AO1514" s="178">
        <f>IF($X1514="","",$X1514*'9 All Base Data'!$Y1514)</f>
        <v>0</v>
      </c>
      <c r="AP1514" s="178">
        <f>$Y1514*'9 All Base Data'!$Y1514</f>
        <v>4.0860288881919803E-3</v>
      </c>
      <c r="AQ1514" s="179">
        <f t="shared" si="249"/>
        <v>7.0579164706356737E-2</v>
      </c>
    </row>
    <row r="1515" spans="1:43" x14ac:dyDescent="0.25">
      <c r="A1515" s="124">
        <v>586604</v>
      </c>
      <c r="B1515" s="125" t="s">
        <v>1553</v>
      </c>
      <c r="C1515" s="126" t="s">
        <v>1385</v>
      </c>
      <c r="D1515" s="101" t="s">
        <v>2120</v>
      </c>
      <c r="E1515" s="142"/>
      <c r="F1515" s="191" t="str">
        <f>IF('9 All Base Data'!G1515="Rural Centre","Rural",IF('9 All Base Data'!G1515="Rural (Incl.some Off Shore Islands)","Rural",IF('9 All Base Data'!G1515="Inlet-in TA but not in Urban Area","Rural",IF('9 All Base Data'!G1515="Rural (Incl.some Off Shore Islands)","Rural",IF('9 All Base Data'!G1515="Inlet-not in TA","Rural",IF('9 All Base Data'!G1515="Inland Water not in Urban Area","Rural",IF('9 All Base Data'!G1515="Oceanic-in Region but not in TA","Rural",'9 All Base Data'!G1515)))))))</f>
        <v>Rural</v>
      </c>
      <c r="G1515" s="177">
        <f>IF('9 All Base Data'!I1515="..C","..C",'9 All Base Data'!I1515*Basecase_Pop_2006)</f>
        <v>1128</v>
      </c>
      <c r="H1515" s="177">
        <f>IF('9 All Base Data'!J1515="..C","..C",'9 All Base Data'!J1515*Basecase_Pop_2006)</f>
        <v>732</v>
      </c>
      <c r="I1515" s="191">
        <f>IF('9 All Base Data'!L1515="..C","..C",'9 All Base Data'!L1515*Basecase_Pop_2006)</f>
        <v>9</v>
      </c>
      <c r="J1515" s="156">
        <f>IF('9 All Base Data'!$P1515=0,0,('9 All Base Data'!$P1515*Basecase_Pop_2006)/(1+(1/(BaseCase_Mort_AllAdults_30*('9 All Base Data'!$W1515*Basecase_PM10)/10))))</f>
        <v>0.21136779094327474</v>
      </c>
      <c r="K1515" s="156">
        <f>IF('9 All Base Data'!$Q1515=0,0,('9 All Base Data'!$Q1515*Basecase_Pop_2006)/(1+(1/(BaseCase_Mort_Maori_30*('9 All Base Data'!$W1515*Basecase_PM10)/10))))</f>
        <v>0</v>
      </c>
      <c r="L1515" s="179">
        <f>133/(1+1/(BaseCase_Mort_Child_0_1*'9 All Base Data'!$AB$10/10))*IF('9 All Base Data'!$L1515="..C",0,'9 All Base Data'!L1515/'9 All Base Data'!$L$2022)</f>
        <v>1.3129000697747069E-3</v>
      </c>
      <c r="M1515" s="178">
        <f>IF('9 All Base Data'!$R1515="","",IF('9 All Base Data'!$R1515=0,0,('9 All Base Data'!$R1515*Basecase_Pop_2006)/(1+(1/(BaseCase_CardiacHA_All*('9 All Base Data'!$W1515*Basecase_PM10)/10)))))</f>
        <v>0</v>
      </c>
      <c r="N1515" s="178">
        <f>IF('9 All Base Data'!$S1515="","",IF('9 All Base Data'!$S1515=0,0,('9 All Base Data'!S1515*Basecase_Pop_2006)/(1+(1/(BaseCase_RespHA_All*('9 All Base Data'!$W1515*Basecase_PM10)/10)))))</f>
        <v>0</v>
      </c>
      <c r="O1515" s="178">
        <f>IF('9 All Base Data'!$T1515="","",IF('9 All Base Data'!$T1515=0,0,('9 All Base Data'!$T1515*Basecase_Pop_2006)/(1+(1/(BaseCase_RespHA_Child_1_4*('9 All Base Data'!$W1515*Basecase_PM10)/10)))))</f>
        <v>0</v>
      </c>
      <c r="P1515" s="179">
        <f>IF('9 All Base Data'!$U1515="","",IF('9 All Base Data'!$U1515=0,0,('9 All Base Data'!$U1515*Basecase_Pop_2006)/(1+(1/(BaseCase_RespHA_Child_5_14*('9 All Base Data'!$W1515*Basecase_PM10)/10)))))</f>
        <v>0</v>
      </c>
      <c r="Q1515" s="156">
        <f>IF('7 Base case Results'!$G1515="..C",0,BaseCase_RADs_All*'7 Base case Results'!$G1515*('9 All Base Data'!$V1515*Basecase_PM10)/10)</f>
        <v>323.64576</v>
      </c>
      <c r="R1515" s="189">
        <f t="shared" si="240"/>
        <v>0.75246933575805797</v>
      </c>
      <c r="S1515" s="178">
        <f t="shared" si="241"/>
        <v>0</v>
      </c>
      <c r="T1515" s="179">
        <f t="shared" si="242"/>
        <v>4.673924248397957E-3</v>
      </c>
      <c r="U1515" s="178">
        <f t="shared" si="243"/>
        <v>0</v>
      </c>
      <c r="V1515" s="178">
        <f t="shared" si="244"/>
        <v>0</v>
      </c>
      <c r="W1515" s="178">
        <f t="shared" si="245"/>
        <v>0</v>
      </c>
      <c r="X1515" s="179">
        <f t="shared" si="246"/>
        <v>0</v>
      </c>
      <c r="Y1515" s="179">
        <f t="shared" si="247"/>
        <v>2.0066037120000001E-2</v>
      </c>
      <c r="Z1515" s="186">
        <f t="shared" si="248"/>
        <v>0.77720929712645592</v>
      </c>
      <c r="AA1515" s="156">
        <f>$J1515*'9 All Base Data'!$Y1515</f>
        <v>1.8411009403434216E-2</v>
      </c>
      <c r="AB1515" s="156">
        <f>$K1515*'9 All Base Data'!$Y1515</f>
        <v>0</v>
      </c>
      <c r="AC1515" s="178">
        <f>$L1515*'9 All Base Data'!$Y1515</f>
        <v>1.1435902992844645E-4</v>
      </c>
      <c r="AD1515" s="178">
        <f>IF($M1515="","",$M1515*'9 All Base Data'!$Y1515)</f>
        <v>0</v>
      </c>
      <c r="AE1515" s="178">
        <f>IF($N1515="","",$N1515*'9 All Base Data'!$Y1515)</f>
        <v>0</v>
      </c>
      <c r="AF1515" s="178">
        <f>IF($O1515="","",$O1515*'9 All Base Data'!$Y1515)</f>
        <v>0</v>
      </c>
      <c r="AG1515" s="178">
        <f>IF($P1515="","",$P1515*'9 All Base Data'!$Y1515)</f>
        <v>0</v>
      </c>
      <c r="AH1515" s="167">
        <f>$Q1515*'9 All Base Data'!$Y1515</f>
        <v>28.190885206065992</v>
      </c>
      <c r="AI1515" s="178">
        <f>$R1515*'9 All Base Data'!$Y1515</f>
        <v>6.5543193476225795E-2</v>
      </c>
      <c r="AJ1515" s="178">
        <f>$S1515*'9 All Base Data'!$Y1515</f>
        <v>0</v>
      </c>
      <c r="AK1515" s="178">
        <f>$T1515*'9 All Base Data'!$Y1515</f>
        <v>4.071181465452694E-4</v>
      </c>
      <c r="AL1515" s="178">
        <f>IF($U1515="","",$U1515*'9 All Base Data'!$Y1515)</f>
        <v>0</v>
      </c>
      <c r="AM1515" s="178">
        <f>IF($V1515="","",$V1515*'9 All Base Data'!$Y1515)</f>
        <v>0</v>
      </c>
      <c r="AN1515" s="178">
        <f>IF($W1515="","",$W1515*'9 All Base Data'!$Y1515)</f>
        <v>0</v>
      </c>
      <c r="AO1515" s="178">
        <f>IF($X1515="","",$X1515*'9 All Base Data'!$Y1515)</f>
        <v>0</v>
      </c>
      <c r="AP1515" s="178">
        <f>$Y1515*'9 All Base Data'!$Y1515</f>
        <v>1.7478348827760918E-3</v>
      </c>
      <c r="AQ1515" s="179">
        <f t="shared" si="249"/>
        <v>6.769814650554716E-2</v>
      </c>
    </row>
    <row r="1516" spans="1:43" x14ac:dyDescent="0.25">
      <c r="A1516" s="131">
        <v>586605</v>
      </c>
      <c r="B1516" s="132" t="s">
        <v>1551</v>
      </c>
      <c r="C1516" s="132" t="s">
        <v>1385</v>
      </c>
      <c r="D1516" s="145" t="s">
        <v>2120</v>
      </c>
      <c r="E1516" s="142"/>
      <c r="F1516" s="191" t="str">
        <f>IF('9 All Base Data'!G1516="Rural Centre","Rural",IF('9 All Base Data'!G1516="Rural (Incl.some Off Shore Islands)","Rural",IF('9 All Base Data'!G1516="Inlet-in TA but not in Urban Area","Rural",IF('9 All Base Data'!G1516="Rural (Incl.some Off Shore Islands)","Rural",IF('9 All Base Data'!G1516="Inlet-not in TA","Rural",IF('9 All Base Data'!G1516="Inland Water not in Urban Area","Rural",IF('9 All Base Data'!G1516="Oceanic-in Region but not in TA","Rural",'9 All Base Data'!G1516)))))))</f>
        <v>Rural</v>
      </c>
      <c r="G1516" s="177">
        <f>IF('9 All Base Data'!I1516="..C","..C",'9 All Base Data'!I1516*Basecase_Pop_2006)</f>
        <v>1257</v>
      </c>
      <c r="H1516" s="177">
        <f>IF('9 All Base Data'!J1516="..C","..C",'9 All Base Data'!J1516*Basecase_Pop_2006)</f>
        <v>795</v>
      </c>
      <c r="I1516" s="191">
        <f>IF('9 All Base Data'!L1516="..C","..C",'9 All Base Data'!L1516*Basecase_Pop_2006)</f>
        <v>12</v>
      </c>
      <c r="J1516" s="156">
        <f>IF('9 All Base Data'!$P1516=0,0,('9 All Base Data'!$P1516*Basecase_Pop_2006)/(1+(1/(BaseCase_Mort_AllAdults_30*('9 All Base Data'!$W1516*Basecase_PM10)/10))))</f>
        <v>0.23512695027971561</v>
      </c>
      <c r="K1516" s="156">
        <f>IF('9 All Base Data'!$Q1516=0,0,('9 All Base Data'!$Q1516*Basecase_Pop_2006)/(1+(1/(BaseCase_Mort_Maori_30*('9 All Base Data'!$W1516*Basecase_PM10)/10))))</f>
        <v>0</v>
      </c>
      <c r="L1516" s="179">
        <f>133/(1+1/(BaseCase_Mort_Child_0_1*'9 All Base Data'!$AB$10/10))*IF('9 All Base Data'!$L1516="..C",0,'9 All Base Data'!L1516/'9 All Base Data'!$L$2022)</f>
        <v>1.7505334263662759E-3</v>
      </c>
      <c r="M1516" s="178">
        <f>IF('9 All Base Data'!$R1516="","",IF('9 All Base Data'!$R1516=0,0,('9 All Base Data'!$R1516*Basecase_Pop_2006)/(1+(1/(BaseCase_CardiacHA_All*('9 All Base Data'!$W1516*Basecase_PM10)/10)))))</f>
        <v>7.3592601607683494E-2</v>
      </c>
      <c r="N1516" s="178">
        <f>IF('9 All Base Data'!$S1516="","",IF('9 All Base Data'!$S1516=0,0,('9 All Base Data'!S1516*Basecase_Pop_2006)/(1+(1/(BaseCase_RespHA_All*('9 All Base Data'!$W1516*Basecase_PM10)/10)))))</f>
        <v>9.2028477478937318E-2</v>
      </c>
      <c r="O1516" s="178">
        <f>IF('9 All Base Data'!$T1516="","",IF('9 All Base Data'!$T1516=0,0,('9 All Base Data'!$T1516*Basecase_Pop_2006)/(1+(1/(BaseCase_RespHA_Child_1_4*('9 All Base Data'!$W1516*Basecase_PM10)/10)))))</f>
        <v>4.2434055697634254E-2</v>
      </c>
      <c r="P1516" s="179">
        <f>IF('9 All Base Data'!$U1516="","",IF('9 All Base Data'!$U1516=0,0,('9 All Base Data'!$U1516*Basecase_Pop_2006)/(1+(1/(BaseCase_RespHA_Child_5_14*('9 All Base Data'!$W1516*Basecase_PM10)/10)))))</f>
        <v>4.7713446307937508E-2</v>
      </c>
      <c r="Q1516" s="156">
        <f>IF('7 Base case Results'!$G1516="..C",0,BaseCase_RADs_All*'7 Base case Results'!$G1516*('9 All Base Data'!$V1516*Basecase_PM10)/10)</f>
        <v>360.65844000000004</v>
      </c>
      <c r="R1516" s="189">
        <f t="shared" si="240"/>
        <v>0.83705194299578756</v>
      </c>
      <c r="S1516" s="178">
        <f t="shared" si="241"/>
        <v>0</v>
      </c>
      <c r="T1516" s="179">
        <f t="shared" si="242"/>
        <v>6.2318989978639421E-3</v>
      </c>
      <c r="U1516" s="178">
        <f t="shared" si="243"/>
        <v>4.6731302020879017E-4</v>
      </c>
      <c r="V1516" s="178">
        <f t="shared" si="244"/>
        <v>4.1734914536698073E-4</v>
      </c>
      <c r="W1516" s="178">
        <f t="shared" si="245"/>
        <v>1.9243844258877134E-4</v>
      </c>
      <c r="X1516" s="179">
        <f t="shared" si="246"/>
        <v>2.1638047900649662E-4</v>
      </c>
      <c r="Y1516" s="179">
        <f t="shared" si="247"/>
        <v>2.2360823280000004E-2</v>
      </c>
      <c r="Z1516" s="186">
        <f t="shared" si="248"/>
        <v>0.86652932743922717</v>
      </c>
      <c r="AA1516" s="156">
        <f>$J1516*'9 All Base Data'!$Y1516</f>
        <v>2.048053051641353E-2</v>
      </c>
      <c r="AB1516" s="156">
        <f>$K1516*'9 All Base Data'!$Y1516</f>
        <v>0</v>
      </c>
      <c r="AC1516" s="178">
        <f>$L1516*'9 All Base Data'!$Y1516</f>
        <v>1.5247870657126192E-4</v>
      </c>
      <c r="AD1516" s="178">
        <f>IF($M1516="","",$M1516*'9 All Base Data'!$Y1516)</f>
        <v>6.4102201862244485E-3</v>
      </c>
      <c r="AE1516" s="178">
        <f>IF($N1516="","",$N1516*'9 All Base Data'!$Y1516)</f>
        <v>8.0160612772982153E-3</v>
      </c>
      <c r="AF1516" s="178">
        <f>IF($O1516="","",$O1516*'9 All Base Data'!$Y1516)</f>
        <v>3.6961818779885076E-3</v>
      </c>
      <c r="AG1516" s="178">
        <f>IF($P1516="","",$P1516*'9 All Base Data'!$Y1516)</f>
        <v>4.1560386505692503E-3</v>
      </c>
      <c r="AH1516" s="167">
        <f>$Q1516*'9 All Base Data'!$Y1516</f>
        <v>31.414842822717162</v>
      </c>
      <c r="AI1516" s="178">
        <f>$R1516*'9 All Base Data'!$Y1516</f>
        <v>7.2910688638432156E-2</v>
      </c>
      <c r="AJ1516" s="178">
        <f>$S1516*'9 All Base Data'!$Y1516</f>
        <v>0</v>
      </c>
      <c r="AK1516" s="178">
        <f>$T1516*'9 All Base Data'!$Y1516</f>
        <v>5.4282419539369246E-4</v>
      </c>
      <c r="AL1516" s="178">
        <f>IF($U1516="","",$U1516*'9 All Base Data'!$Y1516)</f>
        <v>4.0704898182525244E-5</v>
      </c>
      <c r="AM1516" s="178">
        <f>IF($V1516="","",$V1516*'9 All Base Data'!$Y1516)</f>
        <v>3.6352837892547405E-5</v>
      </c>
      <c r="AN1516" s="178">
        <f>IF($W1516="","",$W1516*'9 All Base Data'!$Y1516)</f>
        <v>1.6762184816677882E-5</v>
      </c>
      <c r="AO1516" s="178">
        <f>IF($X1516="","",$X1516*'9 All Base Data'!$Y1516)</f>
        <v>1.8847635280331552E-5</v>
      </c>
      <c r="AP1516" s="178">
        <f>$Y1516*'9 All Base Data'!$Y1516</f>
        <v>1.947720255008464E-3</v>
      </c>
      <c r="AQ1516" s="179">
        <f t="shared" si="249"/>
        <v>7.5478290824909394E-2</v>
      </c>
    </row>
    <row r="1517" spans="1:43" x14ac:dyDescent="0.25">
      <c r="A1517" s="131">
        <v>586606</v>
      </c>
      <c r="B1517" s="132" t="s">
        <v>2289</v>
      </c>
      <c r="C1517" s="132" t="s">
        <v>1385</v>
      </c>
      <c r="D1517" s="145" t="s">
        <v>2120</v>
      </c>
      <c r="E1517" s="142"/>
      <c r="F1517" s="191" t="str">
        <f>IF('9 All Base Data'!G1517="Rural Centre","Rural",IF('9 All Base Data'!G1517="Rural (Incl.some Off Shore Islands)","Rural",IF('9 All Base Data'!G1517="Inlet-in TA but not in Urban Area","Rural",IF('9 All Base Data'!G1517="Rural (Incl.some Off Shore Islands)","Rural",IF('9 All Base Data'!G1517="Inlet-not in TA","Rural",IF('9 All Base Data'!G1517="Inland Water not in Urban Area","Rural",IF('9 All Base Data'!G1517="Oceanic-in Region but not in TA","Rural",'9 All Base Data'!G1517)))))))</f>
        <v>Rural</v>
      </c>
      <c r="G1517" s="177">
        <f>IF('9 All Base Data'!I1517="..C","..C",'9 All Base Data'!I1517*Basecase_Pop_2006)</f>
        <v>1263</v>
      </c>
      <c r="H1517" s="177">
        <f>IF('9 All Base Data'!J1517="..C","..C",'9 All Base Data'!J1517*Basecase_Pop_2006)</f>
        <v>813</v>
      </c>
      <c r="I1517" s="191">
        <f>IF('9 All Base Data'!L1517="..C","..C",'9 All Base Data'!L1517*Basecase_Pop_2006)</f>
        <v>24</v>
      </c>
      <c r="J1517" s="156">
        <f>IF('9 All Base Data'!$P1517=0,0,('9 All Base Data'!$P1517*Basecase_Pop_2006)/(1+(1/(BaseCase_Mort_AllAdults_30*('9 All Base Data'!$W1517*Basecase_PM10)/10))))</f>
        <v>0.24045057934265252</v>
      </c>
      <c r="K1517" s="156">
        <f>IF('9 All Base Data'!$Q1517=0,0,('9 All Base Data'!$Q1517*Basecase_Pop_2006)/(1+(1/(BaseCase_Mort_Maori_30*('9 All Base Data'!$W1517*Basecase_PM10)/10))))</f>
        <v>0</v>
      </c>
      <c r="L1517" s="179">
        <f>133/(1+1/(BaseCase_Mort_Child_0_1*'9 All Base Data'!$AB$10/10))*IF('9 All Base Data'!$L1517="..C",0,'9 All Base Data'!L1517/'9 All Base Data'!$L$2022)</f>
        <v>3.5010668527325518E-3</v>
      </c>
      <c r="M1517" s="178">
        <f>IF('9 All Base Data'!$R1517="","",IF('9 All Base Data'!$R1517=0,0,('9 All Base Data'!$R1517*Basecase_Pop_2006)/(1+(1/(BaseCase_CardiacHA_All*('9 All Base Data'!$W1517*Basecase_PM10)/10)))))</f>
        <v>7.394387894232636E-2</v>
      </c>
      <c r="N1517" s="178">
        <f>IF('9 All Base Data'!$S1517="","",IF('9 All Base Data'!$S1517=0,0,('9 All Base Data'!S1517*Basecase_Pop_2006)/(1+(1/(BaseCase_RespHA_All*('9 All Base Data'!$W1517*Basecase_PM10)/10)))))</f>
        <v>9.2467754221080195E-2</v>
      </c>
      <c r="O1517" s="178">
        <f>IF('9 All Base Data'!$T1517="","",IF('9 All Base Data'!$T1517=0,0,('9 All Base Data'!$T1517*Basecase_Pop_2006)/(1+(1/(BaseCase_RespHA_Child_1_4*('9 All Base Data'!$W1517*Basecase_PM10)/10)))))</f>
        <v>4.647539433550419E-2</v>
      </c>
      <c r="P1517" s="179">
        <f>IF('9 All Base Data'!$U1517="","",IF('9 All Base Data'!$U1517=0,0,('9 All Base Data'!$U1517*Basecase_Pop_2006)/(1+(1/(BaseCase_RespHA_Child_5_14*('9 All Base Data'!$W1517*Basecase_PM10)/10)))))</f>
        <v>3.7909313504936655E-2</v>
      </c>
      <c r="Q1517" s="156">
        <f>IF('7 Base case Results'!$G1517="..C",0,BaseCase_RADs_All*'7 Base case Results'!$G1517*('9 All Base Data'!$V1517*Basecase_PM10)/10)</f>
        <v>362.37996000000004</v>
      </c>
      <c r="R1517" s="189">
        <f t="shared" si="240"/>
        <v>0.85600406245984295</v>
      </c>
      <c r="S1517" s="178">
        <f t="shared" si="241"/>
        <v>0</v>
      </c>
      <c r="T1517" s="179">
        <f t="shared" si="242"/>
        <v>1.2463797995727884E-2</v>
      </c>
      <c r="U1517" s="178">
        <f t="shared" si="243"/>
        <v>4.6954363128377244E-4</v>
      </c>
      <c r="V1517" s="178">
        <f t="shared" si="244"/>
        <v>4.1934126539259868E-4</v>
      </c>
      <c r="W1517" s="178">
        <f t="shared" si="245"/>
        <v>2.1076591331151151E-4</v>
      </c>
      <c r="X1517" s="179">
        <f t="shared" si="246"/>
        <v>1.7191873674488772E-4</v>
      </c>
      <c r="Y1517" s="179">
        <f t="shared" si="247"/>
        <v>2.2467557520000001E-2</v>
      </c>
      <c r="Z1517" s="186">
        <f t="shared" si="248"/>
        <v>0.89182430287224712</v>
      </c>
      <c r="AA1517" s="156">
        <f>$J1517*'9 All Base Data'!$Y1517</f>
        <v>2.0944240641313453E-2</v>
      </c>
      <c r="AB1517" s="156">
        <f>$K1517*'9 All Base Data'!$Y1517</f>
        <v>0</v>
      </c>
      <c r="AC1517" s="178">
        <f>$L1517*'9 All Base Data'!$Y1517</f>
        <v>3.0495741314252384E-4</v>
      </c>
      <c r="AD1517" s="178">
        <f>IF($M1517="","",$M1517*'9 All Base Data'!$Y1517)</f>
        <v>6.4408178959438952E-3</v>
      </c>
      <c r="AE1517" s="178">
        <f>IF($N1517="","",$N1517*'9 All Base Data'!$Y1517)</f>
        <v>8.0543240996242185E-3</v>
      </c>
      <c r="AF1517" s="178">
        <f>IF($O1517="","",$O1517*'9 All Base Data'!$Y1517)</f>
        <v>4.0481991997016993E-3</v>
      </c>
      <c r="AG1517" s="178">
        <f>IF($P1517="","",$P1517*'9 All Base Data'!$Y1517)</f>
        <v>3.3020581059317339E-3</v>
      </c>
      <c r="AH1517" s="167">
        <f>$Q1517*'9 All Base Data'!$Y1517</f>
        <v>31.564794339770703</v>
      </c>
      <c r="AI1517" s="178">
        <f>$R1517*'9 All Base Data'!$Y1517</f>
        <v>7.4561496683075892E-2</v>
      </c>
      <c r="AJ1517" s="178">
        <f>$S1517*'9 All Base Data'!$Y1517</f>
        <v>0</v>
      </c>
      <c r="AK1517" s="178">
        <f>$T1517*'9 All Base Data'!$Y1517</f>
        <v>1.0856483907873849E-3</v>
      </c>
      <c r="AL1517" s="178">
        <f>IF($U1517="","",$U1517*'9 All Base Data'!$Y1517)</f>
        <v>4.0899193639243741E-5</v>
      </c>
      <c r="AM1517" s="178">
        <f>IF($V1517="","",$V1517*'9 All Base Data'!$Y1517)</f>
        <v>3.6526359791795833E-5</v>
      </c>
      <c r="AN1517" s="178">
        <f>IF($W1517="","",$W1517*'9 All Base Data'!$Y1517)</f>
        <v>1.8358583370647209E-5</v>
      </c>
      <c r="AO1517" s="178">
        <f>IF($X1517="","",$X1517*'9 All Base Data'!$Y1517)</f>
        <v>1.4974833510400412E-5</v>
      </c>
      <c r="AP1517" s="178">
        <f>$Y1517*'9 All Base Data'!$Y1517</f>
        <v>1.9570172490657833E-3</v>
      </c>
      <c r="AQ1517" s="179">
        <f t="shared" si="249"/>
        <v>7.7681587876360106E-2</v>
      </c>
    </row>
    <row r="1518" spans="1:43" x14ac:dyDescent="0.25">
      <c r="A1518" s="124">
        <v>586801</v>
      </c>
      <c r="B1518" s="125" t="s">
        <v>1554</v>
      </c>
      <c r="C1518" s="126" t="s">
        <v>1385</v>
      </c>
      <c r="D1518" s="101" t="s">
        <v>2120</v>
      </c>
      <c r="E1518" s="142"/>
      <c r="F1518" s="191" t="str">
        <f>IF('9 All Base Data'!G1518="Rural Centre","Rural",IF('9 All Base Data'!G1518="Rural (Incl.some Off Shore Islands)","Rural",IF('9 All Base Data'!G1518="Inlet-in TA but not in Urban Area","Rural",IF('9 All Base Data'!G1518="Rural (Incl.some Off Shore Islands)","Rural",IF('9 All Base Data'!G1518="Inlet-not in TA","Rural",IF('9 All Base Data'!G1518="Inland Water not in Urban Area","Rural",IF('9 All Base Data'!G1518="Oceanic-in Region but not in TA","Rural",'9 All Base Data'!G1518)))))))</f>
        <v>Rural</v>
      </c>
      <c r="G1518" s="177">
        <f>IF('9 All Base Data'!I1518="..C","..C",'9 All Base Data'!I1518*Basecase_Pop_2006)</f>
        <v>1707</v>
      </c>
      <c r="H1518" s="177">
        <f>IF('9 All Base Data'!J1518="..C","..C",'9 All Base Data'!J1518*Basecase_Pop_2006)</f>
        <v>1050</v>
      </c>
      <c r="I1518" s="191">
        <f>IF('9 All Base Data'!L1518="..C","..C",'9 All Base Data'!L1518*Basecase_Pop_2006)</f>
        <v>27</v>
      </c>
      <c r="J1518" s="156">
        <f>IF('9 All Base Data'!$P1518=0,0,('9 All Base Data'!$P1518*Basecase_Pop_2006)/(1+(1/(BaseCase_Mort_AllAdults_30*('9 All Base Data'!$W1518*Basecase_PM10)/10))))</f>
        <v>0.17613982578606227</v>
      </c>
      <c r="K1518" s="156">
        <f>IF('9 All Base Data'!$Q1518=0,0,('9 All Base Data'!$Q1518*Basecase_Pop_2006)/(1+(1/(BaseCase_Mort_Maori_30*('9 All Base Data'!$W1518*Basecase_PM10)/10))))</f>
        <v>0</v>
      </c>
      <c r="L1518" s="179">
        <f>133/(1+1/(BaseCase_Mort_Child_0_1*'9 All Base Data'!$AB$10/10))*IF('9 All Base Data'!$L1518="..C",0,'9 All Base Data'!L1518/'9 All Base Data'!$L$2022)</f>
        <v>3.9387002093241204E-3</v>
      </c>
      <c r="M1518" s="178">
        <f>IF('9 All Base Data'!$R1518="","",IF('9 All Base Data'!$R1518=0,0,('9 All Base Data'!$R1518*Basecase_Pop_2006)/(1+(1/(BaseCase_CardiacHA_All*('9 All Base Data'!$W1518*Basecase_PM10)/10)))))</f>
        <v>5.0765240619358228E-2</v>
      </c>
      <c r="N1518" s="178">
        <f>IF('9 All Base Data'!$S1518="","",IF('9 All Base Data'!$S1518=0,0,('9 All Base Data'!S1518*Basecase_Pop_2006)/(1+(1/(BaseCase_RespHA_All*('9 All Base Data'!$W1518*Basecase_PM10)/10)))))</f>
        <v>7.1162832227149614E-2</v>
      </c>
      <c r="O1518" s="178">
        <f>IF('9 All Base Data'!$T1518="","",IF('9 All Base Data'!$T1518=0,0,('9 All Base Data'!$T1518*Basecase_Pop_2006)/(1+(1/(BaseCase_RespHA_Child_1_4*('9 All Base Data'!$W1518*Basecase_PM10)/10)))))</f>
        <v>2.6149838245040719E-2</v>
      </c>
      <c r="P1518" s="179">
        <f>IF('9 All Base Data'!$U1518="","",IF('9 All Base Data'!$U1518=0,0,('9 All Base Data'!$U1518*Basecase_Pop_2006)/(1+(1/(BaseCase_RespHA_Child_5_14*('9 All Base Data'!$W1518*Basecase_PM10)/10)))))</f>
        <v>2.3351661767147501E-2</v>
      </c>
      <c r="Q1518" s="156">
        <f>IF('7 Base case Results'!$G1518="..C",0,BaseCase_RADs_All*'7 Base case Results'!$G1518*('9 All Base Data'!$V1518*Basecase_PM10)/10)</f>
        <v>489.77244000000002</v>
      </c>
      <c r="R1518" s="189">
        <f t="shared" si="240"/>
        <v>0.62705777979838173</v>
      </c>
      <c r="S1518" s="178">
        <f t="shared" si="241"/>
        <v>0</v>
      </c>
      <c r="T1518" s="179">
        <f t="shared" si="242"/>
        <v>1.4021772745193868E-2</v>
      </c>
      <c r="U1518" s="178">
        <f t="shared" si="243"/>
        <v>3.223592779329247E-4</v>
      </c>
      <c r="V1518" s="178">
        <f t="shared" si="244"/>
        <v>3.2272344415012349E-4</v>
      </c>
      <c r="W1518" s="178">
        <f t="shared" si="245"/>
        <v>1.1858951644125966E-4</v>
      </c>
      <c r="X1518" s="179">
        <f t="shared" si="246"/>
        <v>1.0589978611401391E-4</v>
      </c>
      <c r="Y1518" s="179">
        <f t="shared" si="247"/>
        <v>3.0365891280000001E-2</v>
      </c>
      <c r="Z1518" s="186">
        <f t="shared" si="248"/>
        <v>0.6720905265456586</v>
      </c>
      <c r="AA1518" s="156">
        <f>$J1518*'9 All Base Data'!$Y1518</f>
        <v>1.5342507836195179E-2</v>
      </c>
      <c r="AB1518" s="156">
        <f>$K1518*'9 All Base Data'!$Y1518</f>
        <v>0</v>
      </c>
      <c r="AC1518" s="178">
        <f>$L1518*'9 All Base Data'!$Y1518</f>
        <v>3.4307708978533933E-4</v>
      </c>
      <c r="AD1518" s="178">
        <f>IF($M1518="","",$M1518*'9 All Base Data'!$Y1518)</f>
        <v>4.4218625659073864E-3</v>
      </c>
      <c r="AE1518" s="178">
        <f>IF($N1518="","",$N1518*'9 All Base Data'!$Y1518)</f>
        <v>6.1985772168129385E-3</v>
      </c>
      <c r="AF1518" s="178">
        <f>IF($O1518="","",$O1518*'9 All Base Data'!$Y1518)</f>
        <v>2.2777591404971199E-3</v>
      </c>
      <c r="AG1518" s="178">
        <f>IF($P1518="","",$P1518*'9 All Base Data'!$Y1518)</f>
        <v>2.0340263881366322E-3</v>
      </c>
      <c r="AH1518" s="167">
        <f>$Q1518*'9 All Base Data'!$Y1518</f>
        <v>42.66120660173285</v>
      </c>
      <c r="AI1518" s="178">
        <f>$R1518*'9 All Base Data'!$Y1518</f>
        <v>5.4619327896854843E-2</v>
      </c>
      <c r="AJ1518" s="178">
        <f>$S1518*'9 All Base Data'!$Y1518</f>
        <v>0</v>
      </c>
      <c r="AK1518" s="178">
        <f>$T1518*'9 All Base Data'!$Y1518</f>
        <v>1.2213544396358078E-3</v>
      </c>
      <c r="AL1518" s="178">
        <f>IF($U1518="","",$U1518*'9 All Base Data'!$Y1518)</f>
        <v>2.8078827293511902E-5</v>
      </c>
      <c r="AM1518" s="178">
        <f>IF($V1518="","",$V1518*'9 All Base Data'!$Y1518)</f>
        <v>2.8110547678246677E-5</v>
      </c>
      <c r="AN1518" s="178">
        <f>IF($W1518="","",$W1518*'9 All Base Data'!$Y1518)</f>
        <v>1.0329637702154438E-5</v>
      </c>
      <c r="AO1518" s="178">
        <f>IF($X1518="","",$X1518*'9 All Base Data'!$Y1518)</f>
        <v>9.2243096701996275E-6</v>
      </c>
      <c r="AP1518" s="178">
        <f>$Y1518*'9 All Base Data'!$Y1518</f>
        <v>2.6449948093074365E-3</v>
      </c>
      <c r="AQ1518" s="179">
        <f t="shared" si="249"/>
        <v>5.8541866520769849E-2</v>
      </c>
    </row>
    <row r="1519" spans="1:43" x14ac:dyDescent="0.25">
      <c r="A1519" s="124">
        <v>586802</v>
      </c>
      <c r="B1519" s="125" t="s">
        <v>1555</v>
      </c>
      <c r="C1519" s="126" t="s">
        <v>1385</v>
      </c>
      <c r="D1519" s="101" t="s">
        <v>2120</v>
      </c>
      <c r="E1519" s="142"/>
      <c r="F1519" s="191" t="str">
        <f>IF('9 All Base Data'!G1519="Rural Centre","Rural",IF('9 All Base Data'!G1519="Rural (Incl.some Off Shore Islands)","Rural",IF('9 All Base Data'!G1519="Inlet-in TA but not in Urban Area","Rural",IF('9 All Base Data'!G1519="Rural (Incl.some Off Shore Islands)","Rural",IF('9 All Base Data'!G1519="Inlet-not in TA","Rural",IF('9 All Base Data'!G1519="Inland Water not in Urban Area","Rural",IF('9 All Base Data'!G1519="Oceanic-in Region but not in TA","Rural",'9 All Base Data'!G1519)))))))</f>
        <v>Oxford</v>
      </c>
      <c r="G1519" s="177">
        <f>IF('9 All Base Data'!I1519="..C","..C",'9 All Base Data'!I1519*Basecase_Pop_2006)</f>
        <v>1905</v>
      </c>
      <c r="H1519" s="177">
        <f>IF('9 All Base Data'!J1519="..C","..C",'9 All Base Data'!J1519*Basecase_Pop_2006)</f>
        <v>1302</v>
      </c>
      <c r="I1519" s="191">
        <f>IF('9 All Base Data'!L1519="..C","..C",'9 All Base Data'!L1519*Basecase_Pop_2006)</f>
        <v>15</v>
      </c>
      <c r="J1519" s="156">
        <f>IF('9 All Base Data'!$P1519=0,0,('9 All Base Data'!$P1519*Basecase_Pop_2006)/(1+(1/(BaseCase_Mort_AllAdults_30*('9 All Base Data'!$W1519*Basecase_PM10)/10))))</f>
        <v>0.45246567817548122</v>
      </c>
      <c r="K1519" s="156">
        <f>IF('9 All Base Data'!$Q1519=0,0,('9 All Base Data'!$Q1519*Basecase_Pop_2006)/(1+(1/(BaseCase_Mort_Maori_30*('9 All Base Data'!$W1519*Basecase_PM10)/10))))</f>
        <v>0</v>
      </c>
      <c r="L1519" s="179">
        <f>133/(1+1/(BaseCase_Mort_Child_0_1*'9 All Base Data'!$AB$10/10))*IF('9 All Base Data'!$L1519="..C",0,'9 All Base Data'!L1519/'9 All Base Data'!$L$2022)</f>
        <v>2.1881667829578449E-3</v>
      </c>
      <c r="M1519" s="178">
        <f>IF('9 All Base Data'!$R1519="","",IF('9 All Base Data'!$R1519=0,0,('9 All Base Data'!$R1519*Basecase_Pop_2006)/(1+(1/(BaseCase_CardiacHA_All*('9 All Base Data'!$W1519*Basecase_PM10)/10)))))</f>
        <v>0.22427412622234072</v>
      </c>
      <c r="N1519" s="178">
        <f>IF('9 All Base Data'!$S1519="","",IF('9 All Base Data'!$S1519=0,0,('9 All Base Data'!S1519*Basecase_Pop_2006)/(1+(1/(BaseCase_RespHA_All*('9 All Base Data'!$W1519*Basecase_PM10)/10)))))</f>
        <v>0.34403627037487561</v>
      </c>
      <c r="O1519" s="178">
        <f>IF('9 All Base Data'!$T1519="","",IF('9 All Base Data'!$T1519=0,0,('9 All Base Data'!$T1519*Basecase_Pop_2006)/(1+(1/(BaseCase_RespHA_Child_1_4*('9 All Base Data'!$W1519*Basecase_PM10)/10)))))</f>
        <v>0.10745742308430874</v>
      </c>
      <c r="P1519" s="179">
        <f>IF('9 All Base Data'!$U1519="","",IF('9 All Base Data'!$U1519=0,0,('9 All Base Data'!$U1519*Basecase_Pop_2006)/(1+(1/(BaseCase_RespHA_Child_5_14*('9 All Base Data'!$W1519*Basecase_PM10)/10)))))</f>
        <v>0.17449217614949958</v>
      </c>
      <c r="Q1519" s="156">
        <f>IF('7 Base case Results'!$G1519="..C",0,BaseCase_RADs_All*'7 Base case Results'!$G1519*('9 All Base Data'!$V1519*Basecase_PM10)/10)</f>
        <v>1713.355600189454</v>
      </c>
      <c r="R1519" s="189">
        <f t="shared" si="240"/>
        <v>1.6107778143047131</v>
      </c>
      <c r="S1519" s="178">
        <f t="shared" si="241"/>
        <v>0</v>
      </c>
      <c r="T1519" s="179">
        <f t="shared" si="242"/>
        <v>7.7898737473299281E-3</v>
      </c>
      <c r="U1519" s="178">
        <f t="shared" si="243"/>
        <v>1.4241407015118637E-3</v>
      </c>
      <c r="V1519" s="178">
        <f t="shared" si="244"/>
        <v>1.5602044861500609E-3</v>
      </c>
      <c r="W1519" s="178">
        <f t="shared" si="245"/>
        <v>4.8731941368734008E-4</v>
      </c>
      <c r="X1519" s="179">
        <f t="shared" si="246"/>
        <v>7.9132201883798067E-4</v>
      </c>
      <c r="Y1519" s="179">
        <f t="shared" si="247"/>
        <v>0.10622804721174614</v>
      </c>
      <c r="Z1519" s="186">
        <f t="shared" si="248"/>
        <v>1.7277800804514509</v>
      </c>
      <c r="AA1519" s="156">
        <f>$J1519*'9 All Base Data'!$Y1519</f>
        <v>0.25481130292859783</v>
      </c>
      <c r="AB1519" s="156">
        <f>$K1519*'9 All Base Data'!$Y1519</f>
        <v>0</v>
      </c>
      <c r="AC1519" s="178">
        <f>$L1519*'9 All Base Data'!$Y1519</f>
        <v>1.2322915436125581E-3</v>
      </c>
      <c r="AD1519" s="178">
        <f>IF($M1519="","",$M1519*'9 All Base Data'!$Y1519)</f>
        <v>0.1263025795599102</v>
      </c>
      <c r="AE1519" s="178">
        <f>IF($N1519="","",$N1519*'9 All Base Data'!$Y1519)</f>
        <v>0.19374802230837554</v>
      </c>
      <c r="AF1519" s="178">
        <f>IF($O1519="","",$O1519*'9 All Base Data'!$Y1519)</f>
        <v>6.0515896135757037E-2</v>
      </c>
      <c r="AG1519" s="178">
        <f>IF($P1519="","",$P1519*'9 All Base Data'!$Y1519)</f>
        <v>9.8267296062744286E-2</v>
      </c>
      <c r="AH1519" s="167">
        <f>$Q1519*'9 All Base Data'!$Y1519</f>
        <v>964.8961101862036</v>
      </c>
      <c r="AI1519" s="178">
        <f>$R1519*'9 All Base Data'!$Y1519</f>
        <v>0.90712823842580814</v>
      </c>
      <c r="AJ1519" s="178">
        <f>$S1519*'9 All Base Data'!$Y1519</f>
        <v>0</v>
      </c>
      <c r="AK1519" s="178">
        <f>$T1519*'9 All Base Data'!$Y1519</f>
        <v>4.3869578952607071E-3</v>
      </c>
      <c r="AL1519" s="178">
        <f>IF($U1519="","",$U1519*'9 All Base Data'!$Y1519)</f>
        <v>8.0202138020542984E-4</v>
      </c>
      <c r="AM1519" s="178">
        <f>IF($V1519="","",$V1519*'9 All Base Data'!$Y1519)</f>
        <v>8.7864728116848311E-4</v>
      </c>
      <c r="AN1519" s="178">
        <f>IF($W1519="","",$W1519*'9 All Base Data'!$Y1519)</f>
        <v>2.7443958897565814E-4</v>
      </c>
      <c r="AO1519" s="178">
        <f>IF($X1519="","",$X1519*'9 All Base Data'!$Y1519)</f>
        <v>4.4564218764454536E-4</v>
      </c>
      <c r="AP1519" s="178">
        <f>$Y1519*'9 All Base Data'!$Y1519</f>
        <v>5.9823558831544624E-2</v>
      </c>
      <c r="AQ1519" s="179">
        <f t="shared" si="249"/>
        <v>0.97301942381398743</v>
      </c>
    </row>
    <row r="1520" spans="1:43" x14ac:dyDescent="0.25">
      <c r="A1520" s="124">
        <v>586900</v>
      </c>
      <c r="B1520" s="125" t="s">
        <v>1556</v>
      </c>
      <c r="C1520" s="126" t="s">
        <v>1385</v>
      </c>
      <c r="D1520" s="101" t="s">
        <v>2121</v>
      </c>
      <c r="E1520" s="142"/>
      <c r="F1520" s="191" t="str">
        <f>IF('9 All Base Data'!G1520="Rural Centre","Rural",IF('9 All Base Data'!G1520="Rural (Incl.some Off Shore Islands)","Rural",IF('9 All Base Data'!G1520="Inlet-in TA but not in Urban Area","Rural",IF('9 All Base Data'!G1520="Rural (Incl.some Off Shore Islands)","Rural",IF('9 All Base Data'!G1520="Inlet-not in TA","Rural",IF('9 All Base Data'!G1520="Inland Water not in Urban Area","Rural",IF('9 All Base Data'!G1520="Oceanic-in Region but not in TA","Rural",'9 All Base Data'!G1520)))))))</f>
        <v>Darfield</v>
      </c>
      <c r="G1520" s="177">
        <f>IF('9 All Base Data'!I1520="..C","..C",'9 All Base Data'!I1520*Basecase_Pop_2006)</f>
        <v>1935</v>
      </c>
      <c r="H1520" s="177">
        <f>IF('9 All Base Data'!J1520="..C","..C",'9 All Base Data'!J1520*Basecase_Pop_2006)</f>
        <v>1269</v>
      </c>
      <c r="I1520" s="191">
        <f>IF('9 All Base Data'!L1520="..C","..C",'9 All Base Data'!L1520*Basecase_Pop_2006)</f>
        <v>18</v>
      </c>
      <c r="J1520" s="156">
        <f>IF('9 All Base Data'!$P1520=0,0,('9 All Base Data'!$P1520*Basecase_Pop_2006)/(1+(1/(BaseCase_Mort_AllAdults_30*('9 All Base Data'!$W1520*Basecase_PM10)/10))))</f>
        <v>2.3319384952120954</v>
      </c>
      <c r="K1520" s="156">
        <f>IF('9 All Base Data'!$Q1520=0,0,('9 All Base Data'!$Q1520*Basecase_Pop_2006)/(1+(1/(BaseCase_Mort_Maori_30*('9 All Base Data'!$W1520*Basecase_PM10)/10))))</f>
        <v>8.3291608675659545E-2</v>
      </c>
      <c r="L1520" s="179">
        <f>133/(1+1/(BaseCase_Mort_Child_0_1*'9 All Base Data'!$AB$10/10))*IF('9 All Base Data'!$L1520="..C",0,'9 All Base Data'!L1520/'9 All Base Data'!$L$2022)</f>
        <v>2.6258001395494139E-3</v>
      </c>
      <c r="M1520" s="178">
        <f>IF('9 All Base Data'!$R1520="","",IF('9 All Base Data'!$R1520=0,0,('9 All Base Data'!$R1520*Basecase_Pop_2006)/(1+(1/(BaseCase_CardiacHA_All*('9 All Base Data'!$W1520*Basecase_PM10)/10)))))</f>
        <v>0.36609452956882088</v>
      </c>
      <c r="N1520" s="178">
        <f>IF('9 All Base Data'!$S1520="","",IF('9 All Base Data'!$S1520=0,0,('9 All Base Data'!S1520*Basecase_Pop_2006)/(1+(1/(BaseCase_RespHA_All*('9 All Base Data'!$W1520*Basecase_PM10)/10)))))</f>
        <v>0.40410609536096498</v>
      </c>
      <c r="O1520" s="178">
        <f>IF('9 All Base Data'!$T1520="","",IF('9 All Base Data'!$T1520=0,0,('9 All Base Data'!$T1520*Basecase_Pop_2006)/(1+(1/(BaseCase_RespHA_Child_1_4*('9 All Base Data'!$W1520*Basecase_PM10)/10)))))</f>
        <v>9.6711680775877856E-2</v>
      </c>
      <c r="P1520" s="179">
        <f>IF('9 All Base Data'!$U1520="","",IF('9 All Base Data'!$U1520=0,0,('9 All Base Data'!$U1520*Basecase_Pop_2006)/(1+(1/(BaseCase_RespHA_Child_5_14*('9 All Base Data'!$W1520*Basecase_PM10)/10)))))</f>
        <v>4.7588775313499893E-2</v>
      </c>
      <c r="Q1520" s="156">
        <f>IF('7 Base case Results'!$G1520="..C",0,BaseCase_RADs_All*'7 Base case Results'!$G1520*('9 All Base Data'!$V1520*Basecase_PM10)/10)</f>
        <v>1740.3375781451934</v>
      </c>
      <c r="R1520" s="189">
        <f t="shared" si="240"/>
        <v>8.3017010429550595</v>
      </c>
      <c r="S1520" s="178">
        <f t="shared" si="241"/>
        <v>0.29651812688534801</v>
      </c>
      <c r="T1520" s="179">
        <f t="shared" si="242"/>
        <v>9.3478484967959141E-3</v>
      </c>
      <c r="U1520" s="178">
        <f t="shared" si="243"/>
        <v>2.3247002627620125E-3</v>
      </c>
      <c r="V1520" s="178">
        <f t="shared" si="244"/>
        <v>1.8326211424619762E-3</v>
      </c>
      <c r="W1520" s="178">
        <f t="shared" si="245"/>
        <v>4.3858747231860609E-4</v>
      </c>
      <c r="X1520" s="179">
        <f t="shared" si="246"/>
        <v>2.1581509604672201E-4</v>
      </c>
      <c r="Y1520" s="179">
        <f t="shared" si="247"/>
        <v>0.10790092984500201</v>
      </c>
      <c r="Z1520" s="186">
        <f t="shared" si="248"/>
        <v>8.4231071427020812</v>
      </c>
      <c r="AA1520" s="156">
        <f>$J1520*'9 All Base Data'!$Y1520</f>
        <v>1.313258253555081</v>
      </c>
      <c r="AB1520" s="156">
        <f>$K1520*'9 All Base Data'!$Y1520</f>
        <v>4.6906637018846932E-2</v>
      </c>
      <c r="AC1520" s="178">
        <f>$L1520*'9 All Base Data'!$Y1520</f>
        <v>1.4787498523350698E-3</v>
      </c>
      <c r="AD1520" s="178">
        <f>IF($M1520="","",$M1520*'9 All Base Data'!$Y1520)</f>
        <v>0.2061703872227946</v>
      </c>
      <c r="AE1520" s="178">
        <f>IF($N1520="","",$N1520*'9 All Base Data'!$Y1520)</f>
        <v>0.22757704207650462</v>
      </c>
      <c r="AF1520" s="178">
        <f>IF($O1520="","",$O1520*'9 All Base Data'!$Y1520)</f>
        <v>5.446430652218133E-2</v>
      </c>
      <c r="AG1520" s="178">
        <f>IF($P1520="","",$P1520*'9 All Base Data'!$Y1520)</f>
        <v>2.6800171653475716E-2</v>
      </c>
      <c r="AH1520" s="167">
        <f>$Q1520*'9 All Base Data'!$Y1520</f>
        <v>980.09132451984465</v>
      </c>
      <c r="AI1520" s="178">
        <f>$R1520*'9 All Base Data'!$Y1520</f>
        <v>4.6751993826560883</v>
      </c>
      <c r="AJ1520" s="178">
        <f>$S1520*'9 All Base Data'!$Y1520</f>
        <v>0.16698762778709508</v>
      </c>
      <c r="AK1520" s="178">
        <f>$T1520*'9 All Base Data'!$Y1520</f>
        <v>5.2643494743128492E-3</v>
      </c>
      <c r="AL1520" s="178">
        <f>IF($U1520="","",$U1520*'9 All Base Data'!$Y1520)</f>
        <v>1.3091819588647456E-3</v>
      </c>
      <c r="AM1520" s="178">
        <f>IF($V1520="","",$V1520*'9 All Base Data'!$Y1520)</f>
        <v>1.0320618858169484E-3</v>
      </c>
      <c r="AN1520" s="178">
        <f>IF($W1520="","",$W1520*'9 All Base Data'!$Y1520)</f>
        <v>2.4699563007809236E-4</v>
      </c>
      <c r="AO1520" s="178">
        <f>IF($X1520="","",$X1520*'9 All Base Data'!$Y1520)</f>
        <v>1.2153877844851238E-4</v>
      </c>
      <c r="AP1520" s="178">
        <f>$Y1520*'9 All Base Data'!$Y1520</f>
        <v>6.0765662120230372E-2</v>
      </c>
      <c r="AQ1520" s="179">
        <f t="shared" si="249"/>
        <v>4.7435706380953135</v>
      </c>
    </row>
    <row r="1521" spans="1:43" x14ac:dyDescent="0.25">
      <c r="A1521" s="124">
        <v>587010</v>
      </c>
      <c r="B1521" s="125" t="s">
        <v>1557</v>
      </c>
      <c r="C1521" s="126" t="s">
        <v>1385</v>
      </c>
      <c r="D1521" s="101" t="s">
        <v>2121</v>
      </c>
      <c r="E1521" s="142"/>
      <c r="F1521" s="191" t="str">
        <f>IF('9 All Base Data'!G1521="Rural Centre","Rural",IF('9 All Base Data'!G1521="Rural (Incl.some Off Shore Islands)","Rural",IF('9 All Base Data'!G1521="Inlet-in TA but not in Urban Area","Rural",IF('9 All Base Data'!G1521="Rural (Incl.some Off Shore Islands)","Rural",IF('9 All Base Data'!G1521="Inlet-not in TA","Rural",IF('9 All Base Data'!G1521="Inland Water not in Urban Area","Rural",IF('9 All Base Data'!G1521="Oceanic-in Region but not in TA","Rural",'9 All Base Data'!G1521)))))))</f>
        <v>Rural</v>
      </c>
      <c r="G1521" s="177">
        <f>IF('9 All Base Data'!I1521="..C","..C",'9 All Base Data'!I1521*Basecase_Pop_2006)</f>
        <v>3486</v>
      </c>
      <c r="H1521" s="177">
        <f>IF('9 All Base Data'!J1521="..C","..C",'9 All Base Data'!J1521*Basecase_Pop_2006)</f>
        <v>2217</v>
      </c>
      <c r="I1521" s="191">
        <f>IF('9 All Base Data'!L1521="..C","..C",'9 All Base Data'!L1521*Basecase_Pop_2006)</f>
        <v>33</v>
      </c>
      <c r="J1521" s="156">
        <f>IF('9 All Base Data'!$P1521=0,0,('9 All Base Data'!$P1521*Basecase_Pop_2006)/(1+(1/(BaseCase_Mort_AllAdults_30*('9 All Base Data'!$W1521*Basecase_PM10)/10))))</f>
        <v>0.93354107666613007</v>
      </c>
      <c r="K1521" s="156">
        <f>IF('9 All Base Data'!$Q1521=0,0,('9 All Base Data'!$Q1521*Basecase_Pop_2006)/(1+(1/(BaseCase_Mort_Maori_30*('9 All Base Data'!$W1521*Basecase_PM10)/10))))</f>
        <v>4.5828301995284919E-2</v>
      </c>
      <c r="L1521" s="179">
        <f>133/(1+1/(BaseCase_Mort_Child_0_1*'9 All Base Data'!$AB$10/10))*IF('9 All Base Data'!$L1521="..C",0,'9 All Base Data'!L1521/'9 All Base Data'!$L$2022)</f>
        <v>4.8139669225072592E-3</v>
      </c>
      <c r="M1521" s="178">
        <f>IF('9 All Base Data'!$R1521="","",IF('9 All Base Data'!$R1521=0,0,('9 All Base Data'!$R1521*Basecase_Pop_2006)/(1+(1/(BaseCase_CardiacHA_All*('9 All Base Data'!$W1521*Basecase_PM10)/10)))))</f>
        <v>0.12056744647097579</v>
      </c>
      <c r="N1521" s="178">
        <f>IF('9 All Base Data'!$S1521="","",IF('9 All Base Data'!$S1521=0,0,('9 All Base Data'!S1521*Basecase_Pop_2006)/(1+(1/(BaseCase_RespHA_All*('9 All Base Data'!$W1521*Basecase_PM10)/10)))))</f>
        <v>0.19240321305858971</v>
      </c>
      <c r="O1521" s="178">
        <f>IF('9 All Base Data'!$T1521="","",IF('9 All Base Data'!$T1521=0,0,('9 All Base Data'!$T1521*Basecase_Pop_2006)/(1+(1/(BaseCase_RespHA_Child_1_4*('9 All Base Data'!$W1521*Basecase_PM10)/10)))))</f>
        <v>7.8449514735122156E-2</v>
      </c>
      <c r="P1521" s="179">
        <f>IF('9 All Base Data'!$U1521="","",IF('9 All Base Data'!$U1521=0,0,('9 All Base Data'!$U1521*Basecase_Pop_2006)/(1+(1/(BaseCase_RespHA_Child_5_14*('9 All Base Data'!$W1521*Basecase_PM10)/10)))))</f>
        <v>0.10119053432430583</v>
      </c>
      <c r="Q1521" s="156">
        <f>IF('7 Base case Results'!$G1521="..C",0,BaseCase_RADs_All*'7 Base case Results'!$G1521*('9 All Base Data'!$V1521*Basecase_PM10)/10)</f>
        <v>1000.2031200000001</v>
      </c>
      <c r="R1521" s="189">
        <f t="shared" si="240"/>
        <v>3.3234062329314229</v>
      </c>
      <c r="S1521" s="178">
        <f t="shared" si="241"/>
        <v>0.16314875510321433</v>
      </c>
      <c r="T1521" s="179">
        <f t="shared" si="242"/>
        <v>1.7137722244125842E-2</v>
      </c>
      <c r="U1521" s="178">
        <f t="shared" si="243"/>
        <v>7.6560328509069628E-4</v>
      </c>
      <c r="V1521" s="178">
        <f t="shared" si="244"/>
        <v>8.7254857122070432E-4</v>
      </c>
      <c r="W1521" s="178">
        <f t="shared" si="245"/>
        <v>3.5576854932377897E-4</v>
      </c>
      <c r="X1521" s="179">
        <f t="shared" si="246"/>
        <v>4.5889907316072696E-4</v>
      </c>
      <c r="Y1521" s="179">
        <f t="shared" si="247"/>
        <v>6.2012593440000013E-2</v>
      </c>
      <c r="Z1521" s="186">
        <f t="shared" si="248"/>
        <v>3.40419470047186</v>
      </c>
      <c r="AA1521" s="156">
        <f>$J1521*'9 All Base Data'!$Y1521</f>
        <v>8.1315291531834449E-2</v>
      </c>
      <c r="AB1521" s="156">
        <f>$K1521*'9 All Base Data'!$Y1521</f>
        <v>3.9918347786728377E-3</v>
      </c>
      <c r="AC1521" s="178">
        <f>$L1521*'9 All Base Data'!$Y1521</f>
        <v>4.1931644307097036E-4</v>
      </c>
      <c r="AD1521" s="178">
        <f>IF($M1521="","",$M1521*'9 All Base Data'!$Y1521)</f>
        <v>1.0501923594030044E-2</v>
      </c>
      <c r="AE1521" s="178">
        <f>IF($N1521="","",$N1521*'9 All Base Data'!$Y1521)</f>
        <v>1.6759116178790539E-2</v>
      </c>
      <c r="AF1521" s="178">
        <f>IF($O1521="","",$O1521*'9 All Base Data'!$Y1521)</f>
        <v>6.8332774214913596E-3</v>
      </c>
      <c r="AG1521" s="178">
        <f>IF($P1521="","",$P1521*'9 All Base Data'!$Y1521)</f>
        <v>8.8141143485920732E-3</v>
      </c>
      <c r="AH1521" s="167">
        <f>$Q1521*'9 All Base Data'!$Y1521</f>
        <v>87.121831408108207</v>
      </c>
      <c r="AI1521" s="178">
        <f>$R1521*'9 All Base Data'!$Y1521</f>
        <v>0.28948243785333061</v>
      </c>
      <c r="AJ1521" s="178">
        <f>$S1521*'9 All Base Data'!$Y1521</f>
        <v>1.4210931812075302E-2</v>
      </c>
      <c r="AK1521" s="178">
        <f>$T1521*'9 All Base Data'!$Y1521</f>
        <v>1.4927665373326543E-3</v>
      </c>
      <c r="AL1521" s="178">
        <f>IF($U1521="","",$U1521*'9 All Base Data'!$Y1521)</f>
        <v>6.6687214822090774E-5</v>
      </c>
      <c r="AM1521" s="178">
        <f>IF($V1521="","",$V1521*'9 All Base Data'!$Y1521)</f>
        <v>7.600259187081509E-5</v>
      </c>
      <c r="AN1521" s="178">
        <f>IF($W1521="","",$W1521*'9 All Base Data'!$Y1521)</f>
        <v>3.0988913106463313E-5</v>
      </c>
      <c r="AO1521" s="178">
        <f>IF($X1521="","",$X1521*'9 All Base Data'!$Y1521)</f>
        <v>3.9972008570865049E-5</v>
      </c>
      <c r="AP1521" s="178">
        <f>$Y1521*'9 All Base Data'!$Y1521</f>
        <v>5.40155354730271E-3</v>
      </c>
      <c r="AQ1521" s="179">
        <f t="shared" si="249"/>
        <v>0.29651944774465888</v>
      </c>
    </row>
    <row r="1522" spans="1:43" x14ac:dyDescent="0.25">
      <c r="A1522" s="124">
        <v>587020</v>
      </c>
      <c r="B1522" s="125" t="s">
        <v>1558</v>
      </c>
      <c r="C1522" s="126" t="s">
        <v>1385</v>
      </c>
      <c r="D1522" s="101" t="s">
        <v>2121</v>
      </c>
      <c r="E1522" s="142"/>
      <c r="F1522" s="191" t="str">
        <f>IF('9 All Base Data'!G1522="Rural Centre","Rural",IF('9 All Base Data'!G1522="Rural (Incl.some Off Shore Islands)","Rural",IF('9 All Base Data'!G1522="Inlet-in TA but not in Urban Area","Rural",IF('9 All Base Data'!G1522="Rural (Incl.some Off Shore Islands)","Rural",IF('9 All Base Data'!G1522="Inlet-not in TA","Rural",IF('9 All Base Data'!G1522="Inland Water not in Urban Area","Rural",IF('9 All Base Data'!G1522="Oceanic-in Region but not in TA","Rural",'9 All Base Data'!G1522)))))))</f>
        <v>Rural</v>
      </c>
      <c r="G1522" s="177">
        <f>IF('9 All Base Data'!I1522="..C","..C",'9 All Base Data'!I1522*Basecase_Pop_2006)</f>
        <v>1089</v>
      </c>
      <c r="H1522" s="177">
        <f>IF('9 All Base Data'!J1522="..C","..C",'9 All Base Data'!J1522*Basecase_Pop_2006)</f>
        <v>213</v>
      </c>
      <c r="I1522" s="191">
        <f>IF('9 All Base Data'!L1522="..C","..C",'9 All Base Data'!L1522*Basecase_Pop_2006)</f>
        <v>33</v>
      </c>
      <c r="J1522" s="156">
        <f>IF('9 All Base Data'!$P1522=0,0,('9 All Base Data'!$P1522*Basecase_Pop_2006)/(1+(1/(BaseCase_Mort_AllAdults_30*('9 All Base Data'!$W1522*Basecase_PM10)/10))))</f>
        <v>0.35444454822560667</v>
      </c>
      <c r="K1522" s="156">
        <f>IF('9 All Base Data'!$Q1522=0,0,('9 All Base Data'!$Q1522*Basecase_Pop_2006)/(1+(1/(BaseCase_Mort_Maori_30*('9 All Base Data'!$W1522*Basecase_PM10)/10))))</f>
        <v>0</v>
      </c>
      <c r="L1522" s="179">
        <f>133/(1+1/(BaseCase_Mort_Child_0_1*'9 All Base Data'!$AB$10/10))*IF('9 All Base Data'!$L1522="..C",0,'9 All Base Data'!L1522/'9 All Base Data'!$L$2022)</f>
        <v>4.8139669225072592E-3</v>
      </c>
      <c r="M1522" s="178">
        <f>IF('9 All Base Data'!$R1522="","",IF('9 All Base Data'!$R1522=0,0,('9 All Base Data'!$R1522*Basecase_Pop_2006)/(1+(1/(BaseCase_CardiacHA_All*('9 All Base Data'!$W1522*Basecase_PM10)/10)))))</f>
        <v>1.1796593036579092E-2</v>
      </c>
      <c r="N1522" s="178">
        <f>IF('9 All Base Data'!$S1522="","",IF('9 All Base Data'!$S1522=0,0,('9 All Base Data'!S1522*Basecase_Pop_2006)/(1+(1/(BaseCase_RespHA_All*('9 All Base Data'!$W1522*Basecase_PM10)/10)))))</f>
        <v>8.6777611412886368E-2</v>
      </c>
      <c r="O1522" s="178">
        <f>IF('9 All Base Data'!$T1522="","",IF('9 All Base Data'!$T1522=0,0,('9 All Base Data'!$T1522*Basecase_Pop_2006)/(1+(1/(BaseCase_RespHA_Child_1_4*('9 All Base Data'!$W1522*Basecase_PM10)/10)))))</f>
        <v>5.5519313804516517E-2</v>
      </c>
      <c r="P1522" s="179">
        <f>IF('9 All Base Data'!$U1522="","",IF('9 All Base Data'!$U1522=0,0,('9 All Base Data'!$U1522*Basecase_Pop_2006)/(1+(1/(BaseCase_RespHA_Child_5_14*('9 All Base Data'!$W1522*Basecase_PM10)/10)))))</f>
        <v>0</v>
      </c>
      <c r="Q1522" s="156">
        <f>IF('7 Base case Results'!$G1522="..C",0,BaseCase_RADs_All*'7 Base case Results'!$G1522*('9 All Base Data'!$V1522*Basecase_PM10)/10)</f>
        <v>332.01688159005846</v>
      </c>
      <c r="R1522" s="189">
        <f t="shared" si="240"/>
        <v>1.2618225916831598</v>
      </c>
      <c r="S1522" s="178">
        <f t="shared" si="241"/>
        <v>0</v>
      </c>
      <c r="T1522" s="179">
        <f t="shared" si="242"/>
        <v>1.7137722244125842E-2</v>
      </c>
      <c r="U1522" s="178">
        <f t="shared" si="243"/>
        <v>7.4908365782277224E-5</v>
      </c>
      <c r="V1522" s="178">
        <f t="shared" si="244"/>
        <v>3.9353646775743971E-4</v>
      </c>
      <c r="W1522" s="178">
        <f t="shared" si="245"/>
        <v>2.5178008810348241E-4</v>
      </c>
      <c r="X1522" s="179">
        <f t="shared" si="246"/>
        <v>0</v>
      </c>
      <c r="Y1522" s="179">
        <f t="shared" si="247"/>
        <v>2.0585046658583624E-2</v>
      </c>
      <c r="Z1522" s="186">
        <f t="shared" si="248"/>
        <v>1.3000138054194088</v>
      </c>
      <c r="AA1522" s="156">
        <f>$J1522*'9 All Base Data'!$Y1522</f>
        <v>4.9936991540322585E-2</v>
      </c>
      <c r="AB1522" s="156">
        <f>$K1522*'9 All Base Data'!$Y1522</f>
        <v>0</v>
      </c>
      <c r="AC1522" s="178">
        <f>$L1522*'9 All Base Data'!$Y1522</f>
        <v>6.7823028083824409E-4</v>
      </c>
      <c r="AD1522" s="178">
        <f>IF($M1522="","",$M1522*'9 All Base Data'!$Y1522)</f>
        <v>1.6619986669884406E-3</v>
      </c>
      <c r="AE1522" s="178">
        <f>IF($N1522="","",$N1522*'9 All Base Data'!$Y1522)</f>
        <v>1.2225926082678683E-2</v>
      </c>
      <c r="AF1522" s="178">
        <f>IF($O1522="","",$O1522*'9 All Base Data'!$Y1522)</f>
        <v>7.8220063410764026E-3</v>
      </c>
      <c r="AG1522" s="178">
        <f>IF($P1522="","",$P1522*'9 All Base Data'!$Y1522)</f>
        <v>0</v>
      </c>
      <c r="AH1522" s="167">
        <f>$Q1522*'9 All Base Data'!$Y1522</f>
        <v>46.777201935276445</v>
      </c>
      <c r="AI1522" s="178">
        <f>$R1522*'9 All Base Data'!$Y1522</f>
        <v>0.17777568988354842</v>
      </c>
      <c r="AJ1522" s="178">
        <f>$S1522*'9 All Base Data'!$Y1522</f>
        <v>0</v>
      </c>
      <c r="AK1522" s="178">
        <f>$T1522*'9 All Base Data'!$Y1522</f>
        <v>2.4144997997841487E-3</v>
      </c>
      <c r="AL1522" s="178">
        <f>IF($U1522="","",$U1522*'9 All Base Data'!$Y1522)</f>
        <v>1.0553691535376597E-5</v>
      </c>
      <c r="AM1522" s="178">
        <f>IF($V1522="","",$V1522*'9 All Base Data'!$Y1522)</f>
        <v>5.5444574784947834E-5</v>
      </c>
      <c r="AN1522" s="178">
        <f>IF($W1522="","",$W1522*'9 All Base Data'!$Y1522)</f>
        <v>3.547279875678149E-5</v>
      </c>
      <c r="AO1522" s="178">
        <f>IF($X1522="","",$X1522*'9 All Base Data'!$Y1522)</f>
        <v>0</v>
      </c>
      <c r="AP1522" s="178">
        <f>$Y1522*'9 All Base Data'!$Y1522</f>
        <v>2.9001865199871396E-3</v>
      </c>
      <c r="AQ1522" s="179">
        <f t="shared" si="249"/>
        <v>0.18315637446964003</v>
      </c>
    </row>
    <row r="1523" spans="1:43" x14ac:dyDescent="0.25">
      <c r="A1523" s="124">
        <v>587100</v>
      </c>
      <c r="B1523" s="125" t="s">
        <v>1559</v>
      </c>
      <c r="C1523" s="126" t="s">
        <v>1385</v>
      </c>
      <c r="D1523" s="101" t="s">
        <v>2121</v>
      </c>
      <c r="E1523" s="142"/>
      <c r="F1523" s="191" t="str">
        <f>IF('9 All Base Data'!G1523="Rural Centre","Rural",IF('9 All Base Data'!G1523="Rural (Incl.some Off Shore Islands)","Rural",IF('9 All Base Data'!G1523="Inlet-in TA but not in Urban Area","Rural",IF('9 All Base Data'!G1523="Rural (Incl.some Off Shore Islands)","Rural",IF('9 All Base Data'!G1523="Inlet-not in TA","Rural",IF('9 All Base Data'!G1523="Inland Water not in Urban Area","Rural",IF('9 All Base Data'!G1523="Oceanic-in Region but not in TA","Rural",'9 All Base Data'!G1523)))))))</f>
        <v>Rural</v>
      </c>
      <c r="G1523" s="177">
        <f>IF('9 All Base Data'!I1523="..C","..C",'9 All Base Data'!I1523*Basecase_Pop_2006)</f>
        <v>3114</v>
      </c>
      <c r="H1523" s="177">
        <f>IF('9 All Base Data'!J1523="..C","..C",'9 All Base Data'!J1523*Basecase_Pop_2006)</f>
        <v>1998</v>
      </c>
      <c r="I1523" s="191">
        <f>IF('9 All Base Data'!L1523="..C","..C",'9 All Base Data'!L1523*Basecase_Pop_2006)</f>
        <v>42</v>
      </c>
      <c r="J1523" s="156">
        <f>IF('9 All Base Data'!$P1523=0,0,('9 All Base Data'!$P1523*Basecase_Pop_2006)/(1+(1/(BaseCase_Mort_AllAdults_30*('9 All Base Data'!$W1523*Basecase_PM10)/10))))</f>
        <v>8.8069912893031135E-2</v>
      </c>
      <c r="K1523" s="156">
        <f>IF('9 All Base Data'!$Q1523=0,0,('9 All Base Data'!$Q1523*Basecase_Pop_2006)/(1+(1/(BaseCase_Mort_Maori_30*('9 All Base Data'!$W1523*Basecase_PM10)/10))))</f>
        <v>0.13748490598585475</v>
      </c>
      <c r="L1523" s="179">
        <f>133/(1+1/(BaseCase_Mort_Child_0_1*'9 All Base Data'!$AB$10/10))*IF('9 All Base Data'!$L1523="..C",0,'9 All Base Data'!L1523/'9 All Base Data'!$L$2022)</f>
        <v>6.1268669922819657E-3</v>
      </c>
      <c r="M1523" s="178">
        <f>IF('9 All Base Data'!$R1523="","",IF('9 All Base Data'!$R1523=0,0,('9 All Base Data'!$R1523*Basecase_Pop_2006)/(1+(1/(BaseCase_CardiacHA_All*('9 All Base Data'!$W1523*Basecase_PM10)/10)))))</f>
        <v>0.11898103270162085</v>
      </c>
      <c r="N1523" s="178">
        <f>IF('9 All Base Data'!$S1523="","",IF('9 All Base Data'!$S1523=0,0,('9 All Base Data'!S1523*Basecase_Pop_2006)/(1+(1/(BaseCase_RespHA_All*('9 All Base Data'!$W1523*Basecase_PM10)/10)))))</f>
        <v>0.16868226898287317</v>
      </c>
      <c r="O1523" s="178">
        <f>IF('9 All Base Data'!$T1523="","",IF('9 All Base Data'!$T1523=0,0,('9 All Base Data'!$T1523*Basecase_Pop_2006)/(1+(1/(BaseCase_RespHA_Child_1_4*('9 All Base Data'!$W1523*Basecase_PM10)/10)))))</f>
        <v>6.2759611788097719E-2</v>
      </c>
      <c r="P1523" s="179">
        <f>IF('9 All Base Data'!$U1523="","",IF('9 All Base Data'!$U1523=0,0,('9 All Base Data'!$U1523*Basecase_Pop_2006)/(1+(1/(BaseCase_RespHA_Child_5_14*('9 All Base Data'!$W1523*Basecase_PM10)/10)))))</f>
        <v>5.4487210790010836E-2</v>
      </c>
      <c r="Q1523" s="156">
        <f>IF('7 Base case Results'!$G1523="..C",0,BaseCase_RADs_All*'7 Base case Results'!$G1523*('9 All Base Data'!$V1523*Basecase_PM10)/10)</f>
        <v>893.46888000000001</v>
      </c>
      <c r="R1523" s="189">
        <f t="shared" si="240"/>
        <v>0.31352888989919087</v>
      </c>
      <c r="S1523" s="178">
        <f t="shared" si="241"/>
        <v>0.48944626530964286</v>
      </c>
      <c r="T1523" s="179">
        <f t="shared" si="242"/>
        <v>2.18116464925238E-2</v>
      </c>
      <c r="U1523" s="178">
        <f t="shared" si="243"/>
        <v>7.555295576552924E-4</v>
      </c>
      <c r="V1523" s="178">
        <f t="shared" si="244"/>
        <v>7.6497408983732982E-4</v>
      </c>
      <c r="W1523" s="178">
        <f t="shared" si="245"/>
        <v>2.8461483945902311E-4</v>
      </c>
      <c r="X1523" s="179">
        <f t="shared" si="246"/>
        <v>2.470995009326991E-4</v>
      </c>
      <c r="Y1523" s="179">
        <f t="shared" si="247"/>
        <v>5.5395070560000002E-2</v>
      </c>
      <c r="Z1523" s="186">
        <f t="shared" si="248"/>
        <v>0.39225611059920729</v>
      </c>
      <c r="AA1523" s="156">
        <f>$J1523*'9 All Base Data'!$Y1523</f>
        <v>7.6712539180975895E-3</v>
      </c>
      <c r="AB1523" s="156">
        <f>$K1523*'9 All Base Data'!$Y1523</f>
        <v>1.1975504336018511E-2</v>
      </c>
      <c r="AC1523" s="178">
        <f>$L1523*'9 All Base Data'!$Y1523</f>
        <v>5.3367547299941671E-4</v>
      </c>
      <c r="AD1523" s="178">
        <f>IF($M1523="","",$M1523*'9 All Base Data'!$Y1523)</f>
        <v>1.0363740388845438E-2</v>
      </c>
      <c r="AE1523" s="178">
        <f>IF($N1523="","",$N1523*'9 All Base Data'!$Y1523)</f>
        <v>1.4692923773186225E-2</v>
      </c>
      <c r="AF1523" s="178">
        <f>IF($O1523="","",$O1523*'9 All Base Data'!$Y1523)</f>
        <v>5.4666219371930867E-3</v>
      </c>
      <c r="AG1523" s="178">
        <f>IF($P1523="","",$P1523*'9 All Base Data'!$Y1523)</f>
        <v>4.7460615723188089E-3</v>
      </c>
      <c r="AH1523" s="167">
        <f>$Q1523*'9 All Base Data'!$Y1523</f>
        <v>77.82483735078857</v>
      </c>
      <c r="AI1523" s="178">
        <f>$R1523*'9 All Base Data'!$Y1523</f>
        <v>2.7309663948427421E-2</v>
      </c>
      <c r="AJ1523" s="178">
        <f>$S1523*'9 All Base Data'!$Y1523</f>
        <v>4.2632795436225897E-2</v>
      </c>
      <c r="AK1523" s="178">
        <f>$T1523*'9 All Base Data'!$Y1523</f>
        <v>1.8998846838779238E-3</v>
      </c>
      <c r="AL1523" s="178">
        <f>IF($U1523="","",$U1523*'9 All Base Data'!$Y1523)</f>
        <v>6.5809751469168528E-5</v>
      </c>
      <c r="AM1523" s="178">
        <f>IF($V1523="","",$V1523*'9 All Base Data'!$Y1523)</f>
        <v>6.6632409311399534E-5</v>
      </c>
      <c r="AN1523" s="178">
        <f>IF($W1523="","",$W1523*'9 All Base Data'!$Y1523)</f>
        <v>2.4791130485170646E-5</v>
      </c>
      <c r="AO1523" s="178">
        <f>IF($X1523="","",$X1523*'9 All Base Data'!$Y1523)</f>
        <v>2.1523389230465794E-5</v>
      </c>
      <c r="AP1523" s="178">
        <f>$Y1523*'9 All Base Data'!$Y1523</f>
        <v>4.8251399157488916E-3</v>
      </c>
      <c r="AQ1523" s="179">
        <f t="shared" si="249"/>
        <v>3.4167130708834807E-2</v>
      </c>
    </row>
    <row r="1524" spans="1:43" x14ac:dyDescent="0.25">
      <c r="A1524" s="124">
        <v>587302</v>
      </c>
      <c r="B1524" s="125" t="s">
        <v>1560</v>
      </c>
      <c r="C1524" s="126" t="s">
        <v>1385</v>
      </c>
      <c r="D1524" s="101" t="s">
        <v>2122</v>
      </c>
      <c r="E1524" s="142"/>
      <c r="F1524" s="191" t="str">
        <f>IF('9 All Base Data'!G1524="Rural Centre","Rural",IF('9 All Base Data'!G1524="Rural (Incl.some Off Shore Islands)","Rural",IF('9 All Base Data'!G1524="Inlet-in TA but not in Urban Area","Rural",IF('9 All Base Data'!G1524="Rural (Incl.some Off Shore Islands)","Rural",IF('9 All Base Data'!G1524="Inlet-not in TA","Rural",IF('9 All Base Data'!G1524="Inland Water not in Urban Area","Rural",IF('9 All Base Data'!G1524="Oceanic-in Region but not in TA","Rural",'9 All Base Data'!G1524)))))))</f>
        <v>Christchurch</v>
      </c>
      <c r="G1524" s="177">
        <f>IF('9 All Base Data'!I1524="..C","..C",'9 All Base Data'!I1524*Basecase_Pop_2006)</f>
        <v>2280</v>
      </c>
      <c r="H1524" s="177">
        <f>IF('9 All Base Data'!J1524="..C","..C",'9 All Base Data'!J1524*Basecase_Pop_2006)</f>
        <v>1494</v>
      </c>
      <c r="I1524" s="191">
        <f>IF('9 All Base Data'!L1524="..C","..C",'9 All Base Data'!L1524*Basecase_Pop_2006)</f>
        <v>18</v>
      </c>
      <c r="J1524" s="156">
        <f>IF('9 All Base Data'!$P1524=0,0,('9 All Base Data'!$P1524*Basecase_Pop_2006)/(1+(1/(BaseCase_Mort_AllAdults_30*('9 All Base Data'!$W1524*Basecase_PM10)/10))))</f>
        <v>1.1887080588158299</v>
      </c>
      <c r="K1524" s="156">
        <f>IF('9 All Base Data'!$Q1524=0,0,('9 All Base Data'!$Q1524*Basecase_Pop_2006)/(1+(1/(BaseCase_Mort_Maori_30*('9 All Base Data'!$W1524*Basecase_PM10)/10))))</f>
        <v>0</v>
      </c>
      <c r="L1524" s="179">
        <f>133/(1+1/(BaseCase_Mort_Child_0_1*'9 All Base Data'!$AB$10/10))*IF('9 All Base Data'!$L1524="..C",0,'9 All Base Data'!L1524/'9 All Base Data'!$L$2022)</f>
        <v>2.6258001395494139E-3</v>
      </c>
      <c r="M1524" s="178">
        <f>IF('9 All Base Data'!$R1524="","",IF('9 All Base Data'!$R1524=0,0,('9 All Base Data'!$R1524*Basecase_Pop_2006)/(1+(1/(BaseCase_CardiacHA_All*('9 All Base Data'!$W1524*Basecase_PM10)/10)))))</f>
        <v>0.37066300579747363</v>
      </c>
      <c r="N1524" s="178">
        <f>IF('9 All Base Data'!$S1524="","",IF('9 All Base Data'!$S1524=0,0,('9 All Base Data'!S1524*Basecase_Pop_2006)/(1+(1/(BaseCase_RespHA_All*('9 All Base Data'!$W1524*Basecase_PM10)/10)))))</f>
        <v>0.39486702257922318</v>
      </c>
      <c r="O1524" s="178">
        <f>IF('9 All Base Data'!$T1524="","",IF('9 All Base Data'!$T1524=0,0,('9 All Base Data'!$T1524*Basecase_Pop_2006)/(1+(1/(BaseCase_RespHA_Child_1_4*('9 All Base Data'!$W1524*Basecase_PM10)/10)))))</f>
        <v>0.20015359508495728</v>
      </c>
      <c r="P1524" s="179">
        <f>IF('9 All Base Data'!$U1524="","",IF('9 All Base Data'!$U1524=0,0,('9 All Base Data'!$U1524*Basecase_Pop_2006)/(1+(1/(BaseCase_RespHA_Child_5_14*('9 All Base Data'!$W1524*Basecase_PM10)/10)))))</f>
        <v>0.13735824196508403</v>
      </c>
      <c r="Q1524" s="156">
        <f>IF('7 Base case Results'!$G1524="..C",0,BaseCase_RADs_All*'7 Base case Results'!$G1524*('9 All Base Data'!$V1524*Basecase_PM10)/10)</f>
        <v>2567.0520000000001</v>
      </c>
      <c r="R1524" s="189">
        <f t="shared" si="240"/>
        <v>4.2318006893843547</v>
      </c>
      <c r="S1524" s="178">
        <f t="shared" si="241"/>
        <v>0</v>
      </c>
      <c r="T1524" s="179">
        <f t="shared" si="242"/>
        <v>9.3478484967959141E-3</v>
      </c>
      <c r="U1524" s="178">
        <f t="shared" si="243"/>
        <v>2.3537100868139577E-3</v>
      </c>
      <c r="V1524" s="178">
        <f t="shared" si="244"/>
        <v>1.790721947396777E-3</v>
      </c>
      <c r="W1524" s="178">
        <f t="shared" si="245"/>
        <v>9.0769655371028123E-4</v>
      </c>
      <c r="X1524" s="179">
        <f t="shared" si="246"/>
        <v>6.2291962731165606E-4</v>
      </c>
      <c r="Y1524" s="179">
        <f t="shared" si="247"/>
        <v>0.15915722400000001</v>
      </c>
      <c r="Z1524" s="186">
        <f t="shared" si="248"/>
        <v>4.4044501939153609</v>
      </c>
      <c r="AA1524" s="156">
        <f>$J1524*'9 All Base Data'!$Y1524</f>
        <v>0.77389854627932075</v>
      </c>
      <c r="AB1524" s="156">
        <f>$K1524*'9 All Base Data'!$Y1524</f>
        <v>0</v>
      </c>
      <c r="AC1524" s="178">
        <f>$L1524*'9 All Base Data'!$Y1524</f>
        <v>1.7095054548899706E-3</v>
      </c>
      <c r="AD1524" s="178">
        <f>IF($M1524="","",$M1524*'9 All Base Data'!$Y1524)</f>
        <v>0.2413170830455619</v>
      </c>
      <c r="AE1524" s="178">
        <f>IF($N1524="","",$N1524*'9 All Base Data'!$Y1524)</f>
        <v>0.2570749079064249</v>
      </c>
      <c r="AF1524" s="178">
        <f>IF($O1524="","",$O1524*'9 All Base Data'!$Y1524)</f>
        <v>0.13030834200210226</v>
      </c>
      <c r="AG1524" s="178">
        <f>IF($P1524="","",$P1524*'9 All Base Data'!$Y1524)</f>
        <v>8.9425946924392236E-2</v>
      </c>
      <c r="AH1524" s="167">
        <f>$Q1524*'9 All Base Data'!$Y1524</f>
        <v>1671.2579647205193</v>
      </c>
      <c r="AI1524" s="178">
        <f>$R1524*'9 All Base Data'!$Y1524</f>
        <v>2.7550788247543823</v>
      </c>
      <c r="AJ1524" s="178">
        <f>$S1524*'9 All Base Data'!$Y1524</f>
        <v>0</v>
      </c>
      <c r="AK1524" s="178">
        <f>$T1524*'9 All Base Data'!$Y1524</f>
        <v>6.0858394194082954E-3</v>
      </c>
      <c r="AL1524" s="178">
        <f>IF($U1524="","",$U1524*'9 All Base Data'!$Y1524)</f>
        <v>1.5323634773393182E-3</v>
      </c>
      <c r="AM1524" s="178">
        <f>IF($V1524="","",$V1524*'9 All Base Data'!$Y1524)</f>
        <v>1.1658347073556369E-3</v>
      </c>
      <c r="AN1524" s="178">
        <f>IF($W1524="","",$W1524*'9 All Base Data'!$Y1524)</f>
        <v>5.909483309795337E-4</v>
      </c>
      <c r="AO1524" s="178">
        <f>IF($X1524="","",$X1524*'9 All Base Data'!$Y1524)</f>
        <v>4.0554666930211878E-4</v>
      </c>
      <c r="AP1524" s="178">
        <f>$Y1524*'9 All Base Data'!$Y1524</f>
        <v>0.1036179938126722</v>
      </c>
      <c r="AQ1524" s="179">
        <f t="shared" si="249"/>
        <v>2.8674808561711576</v>
      </c>
    </row>
    <row r="1525" spans="1:43" x14ac:dyDescent="0.25">
      <c r="A1525" s="124">
        <v>587303</v>
      </c>
      <c r="B1525" s="125" t="s">
        <v>1561</v>
      </c>
      <c r="C1525" s="126" t="s">
        <v>1385</v>
      </c>
      <c r="D1525" s="101" t="s">
        <v>2122</v>
      </c>
      <c r="E1525" s="142"/>
      <c r="F1525" s="191" t="str">
        <f>IF('9 All Base Data'!G1525="Rural Centre","Rural",IF('9 All Base Data'!G1525="Rural (Incl.some Off Shore Islands)","Rural",IF('9 All Base Data'!G1525="Inlet-in TA but not in Urban Area","Rural",IF('9 All Base Data'!G1525="Rural (Incl.some Off Shore Islands)","Rural",IF('9 All Base Data'!G1525="Inlet-not in TA","Rural",IF('9 All Base Data'!G1525="Inland Water not in Urban Area","Rural",IF('9 All Base Data'!G1525="Oceanic-in Region but not in TA","Rural",'9 All Base Data'!G1525)))))))</f>
        <v>Christchurch</v>
      </c>
      <c r="G1525" s="177">
        <f>IF('9 All Base Data'!I1525="..C","..C",'9 All Base Data'!I1525*Basecase_Pop_2006)</f>
        <v>2361</v>
      </c>
      <c r="H1525" s="177">
        <f>IF('9 All Base Data'!J1525="..C","..C",'9 All Base Data'!J1525*Basecase_Pop_2006)</f>
        <v>1539</v>
      </c>
      <c r="I1525" s="191">
        <f>IF('9 All Base Data'!L1525="..C","..C",'9 All Base Data'!L1525*Basecase_Pop_2006)</f>
        <v>24</v>
      </c>
      <c r="J1525" s="156">
        <f>IF('9 All Base Data'!$P1525=0,0,('9 All Base Data'!$P1525*Basecase_Pop_2006)/(1+(1/(BaseCase_Mort_AllAdults_30*('9 All Base Data'!$W1525*Basecase_PM10)/10))))</f>
        <v>1.6132466512500547</v>
      </c>
      <c r="K1525" s="156">
        <f>IF('9 All Base Data'!$Q1525=0,0,('9 All Base Data'!$Q1525*Basecase_Pop_2006)/(1+(1/(BaseCase_Mort_Maori_30*('9 All Base Data'!$W1525*Basecase_PM10)/10))))</f>
        <v>0.19618913196894852</v>
      </c>
      <c r="L1525" s="179">
        <f>133/(1+1/(BaseCase_Mort_Child_0_1*'9 All Base Data'!$AB$10/10))*IF('9 All Base Data'!$L1525="..C",0,'9 All Base Data'!L1525/'9 All Base Data'!$L$2022)</f>
        <v>3.5010668527325518E-3</v>
      </c>
      <c r="M1525" s="178">
        <f>IF('9 All Base Data'!$R1525="","",IF('9 All Base Data'!$R1525=0,0,('9 All Base Data'!$R1525*Basecase_Pop_2006)/(1+(1/(BaseCase_CardiacHA_All*('9 All Base Data'!$W1525*Basecase_PM10)/10)))))</f>
        <v>0.68366732180422918</v>
      </c>
      <c r="N1525" s="178">
        <f>IF('9 All Base Data'!$S1525="","",IF('9 All Base Data'!$S1525=0,0,('9 All Base Data'!S1525*Basecase_Pop_2006)/(1+(1/(BaseCase_RespHA_All*('9 All Base Data'!$W1525*Basecase_PM10)/10)))))</f>
        <v>1.3003379536660626</v>
      </c>
      <c r="O1525" s="178">
        <f>IF('9 All Base Data'!$T1525="","",IF('9 All Base Data'!$T1525=0,0,('9 All Base Data'!$T1525*Basecase_Pop_2006)/(1+(1/(BaseCase_RespHA_Child_1_4*('9 All Base Data'!$W1525*Basecase_PM10)/10)))))</f>
        <v>0.58711721224920799</v>
      </c>
      <c r="P1525" s="179">
        <f>IF('9 All Base Data'!$U1525="","",IF('9 All Base Data'!$U1525=0,0,('9 All Base Data'!$U1525*Basecase_Pop_2006)/(1+(1/(BaseCase_RespHA_Child_5_14*('9 All Base Data'!$W1525*Basecase_PM10)/10)))))</f>
        <v>0.33358430191520411</v>
      </c>
      <c r="Q1525" s="156">
        <f>IF('7 Base case Results'!$G1525="..C",0,BaseCase_RADs_All*'7 Base case Results'!$G1525*('9 All Base Data'!$V1525*Basecase_PM10)/10)</f>
        <v>2658.2498999999998</v>
      </c>
      <c r="R1525" s="189">
        <f t="shared" si="240"/>
        <v>5.743158078450195</v>
      </c>
      <c r="S1525" s="178">
        <f t="shared" si="241"/>
        <v>0.69843330980945673</v>
      </c>
      <c r="T1525" s="179">
        <f t="shared" si="242"/>
        <v>1.2463797995727884E-2</v>
      </c>
      <c r="U1525" s="178">
        <f t="shared" si="243"/>
        <v>4.3412874934568553E-3</v>
      </c>
      <c r="V1525" s="178">
        <f t="shared" si="244"/>
        <v>5.8970326198755935E-3</v>
      </c>
      <c r="W1525" s="178">
        <f t="shared" si="245"/>
        <v>2.6625765575501582E-3</v>
      </c>
      <c r="X1525" s="179">
        <f t="shared" si="246"/>
        <v>1.5128048091854508E-3</v>
      </c>
      <c r="Y1525" s="179">
        <f t="shared" si="247"/>
        <v>0.16481149379999999</v>
      </c>
      <c r="Z1525" s="186">
        <f t="shared" si="248"/>
        <v>5.9306716903592553</v>
      </c>
      <c r="AA1525" s="156">
        <f>$J1525*'9 All Base Data'!$Y1525</f>
        <v>1.0502908842362211</v>
      </c>
      <c r="AB1525" s="156">
        <f>$K1525*'9 All Base Data'!$Y1525</f>
        <v>0.12772731109253349</v>
      </c>
      <c r="AC1525" s="178">
        <f>$L1525*'9 All Base Data'!$Y1525</f>
        <v>2.2793406065199609E-3</v>
      </c>
      <c r="AD1525" s="178">
        <f>IF($M1525="","",$M1525*'9 All Base Data'!$Y1525)</f>
        <v>0.44509595317292533</v>
      </c>
      <c r="AE1525" s="178">
        <f>IF($N1525="","",$N1525*'9 All Base Data'!$Y1525)</f>
        <v>0.84657426569184757</v>
      </c>
      <c r="AF1525" s="178">
        <f>IF($O1525="","",$O1525*'9 All Base Data'!$Y1525)</f>
        <v>0.38223780320616663</v>
      </c>
      <c r="AG1525" s="178">
        <f>IF($P1525="","",$P1525*'9 All Base Data'!$Y1525)</f>
        <v>0.21717729967352403</v>
      </c>
      <c r="AH1525" s="167">
        <f>$Q1525*'9 All Base Data'!$Y1525</f>
        <v>1730.6316029408533</v>
      </c>
      <c r="AI1525" s="178">
        <f>$R1525*'9 All Base Data'!$Y1525</f>
        <v>3.7390355478809472</v>
      </c>
      <c r="AJ1525" s="178">
        <f>$S1525*'9 All Base Data'!$Y1525</f>
        <v>0.45470922748941917</v>
      </c>
      <c r="AK1525" s="178">
        <f>$T1525*'9 All Base Data'!$Y1525</f>
        <v>8.1144525592110606E-3</v>
      </c>
      <c r="AL1525" s="178">
        <f>IF($U1525="","",$U1525*'9 All Base Data'!$Y1525)</f>
        <v>2.8263593026480759E-3</v>
      </c>
      <c r="AM1525" s="178">
        <f>IF($V1525="","",$V1525*'9 All Base Data'!$Y1525)</f>
        <v>3.8392142949125281E-3</v>
      </c>
      <c r="AN1525" s="178">
        <f>IF($W1525="","",$W1525*'9 All Base Data'!$Y1525)</f>
        <v>1.7334484375399657E-3</v>
      </c>
      <c r="AO1525" s="178">
        <f>IF($X1525="","",$X1525*'9 All Base Data'!$Y1525)</f>
        <v>9.8489905401943152E-4</v>
      </c>
      <c r="AP1525" s="178">
        <f>$Y1525*'9 All Base Data'!$Y1525</f>
        <v>0.10729915938233291</v>
      </c>
      <c r="AQ1525" s="179">
        <f t="shared" si="249"/>
        <v>3.861114733420052</v>
      </c>
    </row>
    <row r="1526" spans="1:43" x14ac:dyDescent="0.25">
      <c r="A1526" s="124">
        <v>587304</v>
      </c>
      <c r="B1526" s="125" t="s">
        <v>1562</v>
      </c>
      <c r="C1526" s="126" t="s">
        <v>1385</v>
      </c>
      <c r="D1526" s="101" t="s">
        <v>2122</v>
      </c>
      <c r="E1526" s="142"/>
      <c r="F1526" s="191" t="str">
        <f>IF('9 All Base Data'!G1526="Rural Centre","Rural",IF('9 All Base Data'!G1526="Rural (Incl.some Off Shore Islands)","Rural",IF('9 All Base Data'!G1526="Inlet-in TA but not in Urban Area","Rural",IF('9 All Base Data'!G1526="Rural (Incl.some Off Shore Islands)","Rural",IF('9 All Base Data'!G1526="Inlet-not in TA","Rural",IF('9 All Base Data'!G1526="Inland Water not in Urban Area","Rural",IF('9 All Base Data'!G1526="Oceanic-in Region but not in TA","Rural",'9 All Base Data'!G1526)))))))</f>
        <v>Christchurch</v>
      </c>
      <c r="G1526" s="177">
        <f>IF('9 All Base Data'!I1526="..C","..C",'9 All Base Data'!I1526*Basecase_Pop_2006)</f>
        <v>3315</v>
      </c>
      <c r="H1526" s="177">
        <f>IF('9 All Base Data'!J1526="..C","..C",'9 All Base Data'!J1526*Basecase_Pop_2006)</f>
        <v>2028</v>
      </c>
      <c r="I1526" s="191">
        <f>IF('9 All Base Data'!L1526="..C","..C",'9 All Base Data'!L1526*Basecase_Pop_2006)</f>
        <v>48</v>
      </c>
      <c r="J1526" s="156">
        <f>IF('9 All Base Data'!$P1526=0,0,('9 All Base Data'!$P1526*Basecase_Pop_2006)/(1+(1/(BaseCase_Mort_AllAdults_30*('9 All Base Data'!$W1526*Basecase_PM10)/10))))</f>
        <v>0.63680788865133742</v>
      </c>
      <c r="K1526" s="156">
        <f>IF('9 All Base Data'!$Q1526=0,0,('9 All Base Data'!$Q1526*Basecase_Pop_2006)/(1+(1/(BaseCase_Mort_Maori_30*('9 All Base Data'!$W1526*Basecase_PM10)/10))))</f>
        <v>9.8094565984474261E-2</v>
      </c>
      <c r="L1526" s="179">
        <f>133/(1+1/(BaseCase_Mort_Child_0_1*'9 All Base Data'!$AB$10/10))*IF('9 All Base Data'!$L1526="..C",0,'9 All Base Data'!L1526/'9 All Base Data'!$L$2022)</f>
        <v>7.0021337054651037E-3</v>
      </c>
      <c r="M1526" s="178">
        <f>IF('9 All Base Data'!$R1526="","",IF('9 All Base Data'!$R1526=0,0,('9 All Base Data'!$R1526*Basecase_Pop_2006)/(1+(1/(BaseCase_CardiacHA_All*('9 All Base Data'!$W1526*Basecase_PM10)/10)))))</f>
        <v>0</v>
      </c>
      <c r="N1526" s="178">
        <f>IF('9 All Base Data'!$S1526="","",IF('9 All Base Data'!$S1526=0,0,('9 All Base Data'!S1526*Basecase_Pop_2006)/(1+(1/(BaseCase_RespHA_All*('9 All Base Data'!$W1526*Basecase_PM10)/10)))))</f>
        <v>0</v>
      </c>
      <c r="O1526" s="178">
        <f>IF('9 All Base Data'!$T1526="","",IF('9 All Base Data'!$T1526=0,0,('9 All Base Data'!$T1526*Basecase_Pop_2006)/(1+(1/(BaseCase_RespHA_Child_1_4*('9 All Base Data'!$W1526*Basecase_PM10)/10)))))</f>
        <v>0</v>
      </c>
      <c r="P1526" s="179">
        <f>IF('9 All Base Data'!$U1526="","",IF('9 All Base Data'!$U1526=0,0,('9 All Base Data'!$U1526*Basecase_Pop_2006)/(1+(1/(BaseCase_RespHA_Child_5_14*('9 All Base Data'!$W1526*Basecase_PM10)/10)))))</f>
        <v>0</v>
      </c>
      <c r="Q1526" s="156">
        <f>IF('7 Base case Results'!$G1526="..C",0,BaseCase_RADs_All*'7 Base case Results'!$G1526*('9 All Base Data'!$V1526*Basecase_PM10)/10)</f>
        <v>3732.3584999999998</v>
      </c>
      <c r="R1526" s="189">
        <f t="shared" si="240"/>
        <v>2.2670360835987613</v>
      </c>
      <c r="S1526" s="178">
        <f t="shared" si="241"/>
        <v>0.34921665490472836</v>
      </c>
      <c r="T1526" s="179">
        <f t="shared" si="242"/>
        <v>2.4927595991455768E-2</v>
      </c>
      <c r="U1526" s="178">
        <f t="shared" si="243"/>
        <v>0</v>
      </c>
      <c r="V1526" s="178">
        <f t="shared" si="244"/>
        <v>0</v>
      </c>
      <c r="W1526" s="178">
        <f t="shared" si="245"/>
        <v>0</v>
      </c>
      <c r="X1526" s="179">
        <f t="shared" si="246"/>
        <v>0</v>
      </c>
      <c r="Y1526" s="179">
        <f t="shared" si="247"/>
        <v>0.23140622699999999</v>
      </c>
      <c r="Z1526" s="186">
        <f t="shared" si="248"/>
        <v>2.5233699065902169</v>
      </c>
      <c r="AA1526" s="156">
        <f>$J1526*'9 All Base Data'!$Y1526</f>
        <v>0.41458850693535043</v>
      </c>
      <c r="AB1526" s="156">
        <f>$K1526*'9 All Base Data'!$Y1526</f>
        <v>6.3863655546266745E-2</v>
      </c>
      <c r="AC1526" s="178">
        <f>$L1526*'9 All Base Data'!$Y1526</f>
        <v>4.5586812130399218E-3</v>
      </c>
      <c r="AD1526" s="178">
        <f>IF($M1526="","",$M1526*'9 All Base Data'!$Y1526)</f>
        <v>0</v>
      </c>
      <c r="AE1526" s="178">
        <f>IF($N1526="","",$N1526*'9 All Base Data'!$Y1526)</f>
        <v>0</v>
      </c>
      <c r="AF1526" s="178">
        <f>IF($O1526="","",$O1526*'9 All Base Data'!$Y1526)</f>
        <v>0</v>
      </c>
      <c r="AG1526" s="178">
        <f>IF($P1526="","",$P1526*'9 All Base Data'!$Y1526)</f>
        <v>0</v>
      </c>
      <c r="AH1526" s="167">
        <f>$Q1526*'9 All Base Data'!$Y1526</f>
        <v>2429.921119758123</v>
      </c>
      <c r="AI1526" s="178">
        <f>$R1526*'9 All Base Data'!$Y1526</f>
        <v>1.4759350846898476</v>
      </c>
      <c r="AJ1526" s="178">
        <f>$S1526*'9 All Base Data'!$Y1526</f>
        <v>0.22735461374470958</v>
      </c>
      <c r="AK1526" s="178">
        <f>$T1526*'9 All Base Data'!$Y1526</f>
        <v>1.6228905118422121E-2</v>
      </c>
      <c r="AL1526" s="178">
        <f>IF($U1526="","",$U1526*'9 All Base Data'!$Y1526)</f>
        <v>0</v>
      </c>
      <c r="AM1526" s="178">
        <f>IF($V1526="","",$V1526*'9 All Base Data'!$Y1526)</f>
        <v>0</v>
      </c>
      <c r="AN1526" s="178">
        <f>IF($W1526="","",$W1526*'9 All Base Data'!$Y1526)</f>
        <v>0</v>
      </c>
      <c r="AO1526" s="178">
        <f>IF($X1526="","",$X1526*'9 All Base Data'!$Y1526)</f>
        <v>0</v>
      </c>
      <c r="AP1526" s="178">
        <f>$Y1526*'9 All Base Data'!$Y1526</f>
        <v>0.15065510942500362</v>
      </c>
      <c r="AQ1526" s="179">
        <f t="shared" si="249"/>
        <v>1.6428190992332734</v>
      </c>
    </row>
    <row r="1527" spans="1:43" x14ac:dyDescent="0.25">
      <c r="A1527" s="124">
        <v>587400</v>
      </c>
      <c r="B1527" s="125" t="s">
        <v>1563</v>
      </c>
      <c r="C1527" s="126" t="s">
        <v>1385</v>
      </c>
      <c r="D1527" s="101" t="s">
        <v>2122</v>
      </c>
      <c r="E1527" s="142"/>
      <c r="F1527" s="191" t="str">
        <f>IF('9 All Base Data'!G1527="Rural Centre","Rural",IF('9 All Base Data'!G1527="Rural (Incl.some Off Shore Islands)","Rural",IF('9 All Base Data'!G1527="Inlet-in TA but not in Urban Area","Rural",IF('9 All Base Data'!G1527="Rural (Incl.some Off Shore Islands)","Rural",IF('9 All Base Data'!G1527="Inlet-not in TA","Rural",IF('9 All Base Data'!G1527="Inland Water not in Urban Area","Rural",IF('9 All Base Data'!G1527="Oceanic-in Region but not in TA","Rural",'9 All Base Data'!G1527)))))))</f>
        <v>Christchurch</v>
      </c>
      <c r="G1527" s="177">
        <f>IF('9 All Base Data'!I1527="..C","..C",'9 All Base Data'!I1527*Basecase_Pop_2006)</f>
        <v>3267</v>
      </c>
      <c r="H1527" s="177">
        <f>IF('9 All Base Data'!J1527="..C","..C",'9 All Base Data'!J1527*Basecase_Pop_2006)</f>
        <v>1926</v>
      </c>
      <c r="I1527" s="191">
        <f>IF('9 All Base Data'!L1527="..C","..C",'9 All Base Data'!L1527*Basecase_Pop_2006)</f>
        <v>48</v>
      </c>
      <c r="J1527" s="156">
        <f>IF('9 All Base Data'!$P1527=0,0,('9 All Base Data'!$P1527*Basecase_Pop_2006)/(1+(1/(BaseCase_Mort_AllAdults_30*('9 All Base Data'!$W1527*Basecase_PM10)/10))))</f>
        <v>1.2736157773026748</v>
      </c>
      <c r="K1527" s="156">
        <f>IF('9 All Base Data'!$Q1527=0,0,('9 All Base Data'!$Q1527*Basecase_Pop_2006)/(1+(1/(BaseCase_Mort_Maori_30*('9 All Base Data'!$W1527*Basecase_PM10)/10))))</f>
        <v>0</v>
      </c>
      <c r="L1527" s="179">
        <f>133/(1+1/(BaseCase_Mort_Child_0_1*'9 All Base Data'!$AB$10/10))*IF('9 All Base Data'!$L1527="..C",0,'9 All Base Data'!L1527/'9 All Base Data'!$L$2022)</f>
        <v>7.0021337054651037E-3</v>
      </c>
      <c r="M1527" s="178">
        <f>IF('9 All Base Data'!$R1527="","",IF('9 All Base Data'!$R1527=0,0,('9 All Base Data'!$R1527*Basecase_Pop_2006)/(1+(1/(BaseCase_CardiacHA_All*('9 All Base Data'!$W1527*Basecase_PM10)/10)))))</f>
        <v>0.71249666669958822</v>
      </c>
      <c r="N1527" s="178">
        <f>IF('9 All Base Data'!$S1527="","",IF('9 All Base Data'!$S1527=0,0,('9 All Base Data'!S1527*Basecase_Pop_2006)/(1+(1/(BaseCase_RespHA_All*('9 All Base Data'!$W1527*Basecase_PM10)/10)))))</f>
        <v>1.2662976930988881</v>
      </c>
      <c r="O1527" s="178">
        <f>IF('9 All Base Data'!$T1527="","",IF('9 All Base Data'!$T1527=0,0,('9 All Base Data'!$T1527*Basecase_Pop_2006)/(1+(1/(BaseCase_RespHA_Child_1_4*('9 All Base Data'!$W1527*Basecase_PM10)/10)))))</f>
        <v>0.46702505519823362</v>
      </c>
      <c r="P1527" s="179">
        <f>IF('9 All Base Data'!$U1527="","",IF('9 All Base Data'!$U1527=0,0,('9 All Base Data'!$U1527*Basecase_Pop_2006)/(1+(1/(BaseCase_RespHA_Child_5_14*('9 All Base Data'!$W1527*Basecase_PM10)/10)))))</f>
        <v>0.31396169592019207</v>
      </c>
      <c r="Q1527" s="156">
        <f>IF('7 Base case Results'!$G1527="..C",0,BaseCase_RADs_All*'7 Base case Results'!$G1527*('9 All Base Data'!$V1527*Basecase_PM10)/10)</f>
        <v>3678.3152999999998</v>
      </c>
      <c r="R1527" s="189">
        <f t="shared" si="240"/>
        <v>4.5340721671975226</v>
      </c>
      <c r="S1527" s="178">
        <f t="shared" si="241"/>
        <v>0</v>
      </c>
      <c r="T1527" s="179">
        <f t="shared" si="242"/>
        <v>2.4927595991455768E-2</v>
      </c>
      <c r="U1527" s="178">
        <f t="shared" si="243"/>
        <v>4.5243538335423853E-3</v>
      </c>
      <c r="V1527" s="178">
        <f t="shared" si="244"/>
        <v>5.7426600382034579E-3</v>
      </c>
      <c r="W1527" s="178">
        <f t="shared" si="245"/>
        <v>2.1179586253239897E-3</v>
      </c>
      <c r="X1527" s="179">
        <f t="shared" si="246"/>
        <v>1.423816290998071E-3</v>
      </c>
      <c r="Y1527" s="179">
        <f t="shared" si="247"/>
        <v>0.22805554859999999</v>
      </c>
      <c r="Z1527" s="186">
        <f t="shared" si="248"/>
        <v>4.7973223256607245</v>
      </c>
      <c r="AA1527" s="156">
        <f>$J1527*'9 All Base Data'!$Y1527</f>
        <v>0.82917701387070086</v>
      </c>
      <c r="AB1527" s="156">
        <f>$K1527*'9 All Base Data'!$Y1527</f>
        <v>0</v>
      </c>
      <c r="AC1527" s="178">
        <f>$L1527*'9 All Base Data'!$Y1527</f>
        <v>4.5586812130399218E-3</v>
      </c>
      <c r="AD1527" s="178">
        <f>IF($M1527="","",$M1527*'9 All Base Data'!$Y1527)</f>
        <v>0.46386505963202457</v>
      </c>
      <c r="AE1527" s="178">
        <f>IF($N1527="","",$N1527*'9 All Base Data'!$Y1527)</f>
        <v>0.8244126356999143</v>
      </c>
      <c r="AF1527" s="178">
        <f>IF($O1527="","",$O1527*'9 All Base Data'!$Y1527)</f>
        <v>0.30405279800490526</v>
      </c>
      <c r="AG1527" s="178">
        <f>IF($P1527="","",$P1527*'9 All Base Data'!$Y1527)</f>
        <v>0.20440216439861084</v>
      </c>
      <c r="AH1527" s="167">
        <f>$Q1527*'9 All Base Data'!$Y1527</f>
        <v>2394.7367415534804</v>
      </c>
      <c r="AI1527" s="178">
        <f>$R1527*'9 All Base Data'!$Y1527</f>
        <v>2.9518701693796952</v>
      </c>
      <c r="AJ1527" s="178">
        <f>$S1527*'9 All Base Data'!$Y1527</f>
        <v>0</v>
      </c>
      <c r="AK1527" s="178">
        <f>$T1527*'9 All Base Data'!$Y1527</f>
        <v>1.6228905118422121E-2</v>
      </c>
      <c r="AL1527" s="178">
        <f>IF($U1527="","",$U1527*'9 All Base Data'!$Y1527)</f>
        <v>2.9455431286633561E-3</v>
      </c>
      <c r="AM1527" s="178">
        <f>IF($V1527="","",$V1527*'9 All Base Data'!$Y1527)</f>
        <v>3.7387113028991116E-3</v>
      </c>
      <c r="AN1527" s="178">
        <f>IF($W1527="","",$W1527*'9 All Base Data'!$Y1527)</f>
        <v>1.3788794389522456E-3</v>
      </c>
      <c r="AO1527" s="178">
        <f>IF($X1527="","",$X1527*'9 All Base Data'!$Y1527)</f>
        <v>9.2696381554770006E-4</v>
      </c>
      <c r="AP1527" s="178">
        <f>$Y1527*'9 All Base Data'!$Y1527</f>
        <v>0.1484736779763158</v>
      </c>
      <c r="AQ1527" s="179">
        <f t="shared" si="249"/>
        <v>3.1232570069059955</v>
      </c>
    </row>
    <row r="1528" spans="1:43" x14ac:dyDescent="0.25">
      <c r="A1528" s="124">
        <v>587500</v>
      </c>
      <c r="B1528" s="125" t="s">
        <v>1564</v>
      </c>
      <c r="C1528" s="126" t="s">
        <v>1385</v>
      </c>
      <c r="D1528" s="101" t="s">
        <v>2122</v>
      </c>
      <c r="E1528" s="142"/>
      <c r="F1528" s="191" t="str">
        <f>IF('9 All Base Data'!G1528="Rural Centre","Rural",IF('9 All Base Data'!G1528="Rural (Incl.some Off Shore Islands)","Rural",IF('9 All Base Data'!G1528="Inlet-in TA but not in Urban Area","Rural",IF('9 All Base Data'!G1528="Rural (Incl.some Off Shore Islands)","Rural",IF('9 All Base Data'!G1528="Inlet-not in TA","Rural",IF('9 All Base Data'!G1528="Inland Water not in Urban Area","Rural",IF('9 All Base Data'!G1528="Oceanic-in Region but not in TA","Rural",'9 All Base Data'!G1528)))))))</f>
        <v>Christchurch</v>
      </c>
      <c r="G1528" s="177">
        <f>IF('9 All Base Data'!I1528="..C","..C",'9 All Base Data'!I1528*Basecase_Pop_2006)</f>
        <v>5037</v>
      </c>
      <c r="H1528" s="177">
        <f>IF('9 All Base Data'!J1528="..C","..C",'9 All Base Data'!J1528*Basecase_Pop_2006)</f>
        <v>2946</v>
      </c>
      <c r="I1528" s="191">
        <f>IF('9 All Base Data'!L1528="..C","..C",'9 All Base Data'!L1528*Basecase_Pop_2006)</f>
        <v>93</v>
      </c>
      <c r="J1528" s="156">
        <f>IF('9 All Base Data'!$P1528=0,0,('9 All Base Data'!$P1528*Basecase_Pop_2006)/(1+(1/(BaseCase_Mort_AllAdults_30*('9 All Base Data'!$W1528*Basecase_PM10)/10))))</f>
        <v>4.500109079802785</v>
      </c>
      <c r="K1528" s="156">
        <f>IF('9 All Base Data'!$Q1528=0,0,('9 All Base Data'!$Q1528*Basecase_Pop_2006)/(1+(1/(BaseCase_Mort_Maori_30*('9 All Base Data'!$W1528*Basecase_PM10)/10))))</f>
        <v>0.19618913196894852</v>
      </c>
      <c r="L1528" s="179">
        <f>133/(1+1/(BaseCase_Mort_Child_0_1*'9 All Base Data'!$AB$10/10))*IF('9 All Base Data'!$L1528="..C",0,'9 All Base Data'!L1528/'9 All Base Data'!$L$2022)</f>
        <v>1.3566634054338639E-2</v>
      </c>
      <c r="M1528" s="178">
        <f>IF('9 All Base Data'!$R1528="","",IF('9 All Base Data'!$R1528=0,0,('9 All Base Data'!$R1528*Basecase_Pop_2006)/(1+(1/(BaseCase_CardiacHA_All*('9 All Base Data'!$W1528*Basecase_PM10)/10)))))</f>
        <v>0.86076186901857776</v>
      </c>
      <c r="N1528" s="178">
        <f>IF('9 All Base Data'!$S1528="","",IF('9 All Base Data'!$S1528=0,0,('9 All Base Data'!S1528*Basecase_Pop_2006)/(1+(1/(BaseCase_RespHA_All*('9 All Base Data'!$W1528*Basecase_PM10)/10)))))</f>
        <v>1.4909634128422393</v>
      </c>
      <c r="O1528" s="178">
        <f>IF('9 All Base Data'!$T1528="","",IF('9 All Base Data'!$T1528=0,0,('9 All Base Data'!$T1528*Basecase_Pop_2006)/(1+(1/(BaseCase_RespHA_Child_1_4*('9 All Base Data'!$W1528*Basecase_PM10)/10)))))</f>
        <v>0.6404915042718633</v>
      </c>
      <c r="P1528" s="179">
        <f>IF('9 All Base Data'!$U1528="","",IF('9 All Base Data'!$U1528=0,0,('9 All Base Data'!$U1528*Basecase_Pop_2006)/(1+(1/(BaseCase_RespHA_Child_5_14*('9 All Base Data'!$W1528*Basecase_PM10)/10)))))</f>
        <v>0.35320690791021608</v>
      </c>
      <c r="Q1528" s="156">
        <f>IF('7 Base case Results'!$G1528="..C",0,BaseCase_RADs_All*'7 Base case Results'!$G1528*('9 All Base Data'!$V1528*Basecase_PM10)/10)</f>
        <v>5671.1583000000001</v>
      </c>
      <c r="R1528" s="189">
        <f t="shared" si="240"/>
        <v>16.020388324097915</v>
      </c>
      <c r="S1528" s="178">
        <f t="shared" si="241"/>
        <v>0.69843330980945673</v>
      </c>
      <c r="T1528" s="179">
        <f t="shared" si="242"/>
        <v>4.8297217233445551E-2</v>
      </c>
      <c r="U1528" s="178">
        <f t="shared" si="243"/>
        <v>5.4658378682679682E-3</v>
      </c>
      <c r="V1528" s="178">
        <f t="shared" si="244"/>
        <v>6.7615190772395556E-3</v>
      </c>
      <c r="W1528" s="178">
        <f t="shared" si="245"/>
        <v>2.9046289718729001E-3</v>
      </c>
      <c r="X1528" s="179">
        <f t="shared" si="246"/>
        <v>1.60179332737283E-3</v>
      </c>
      <c r="Y1528" s="179">
        <f t="shared" si="247"/>
        <v>0.35161181459999996</v>
      </c>
      <c r="Z1528" s="186">
        <f t="shared" si="248"/>
        <v>16.432524712876869</v>
      </c>
      <c r="AA1528" s="156">
        <f>$J1528*'9 All Base Data'!$Y1528</f>
        <v>2.9297587823431432</v>
      </c>
      <c r="AB1528" s="156">
        <f>$K1528*'9 All Base Data'!$Y1528</f>
        <v>0.12772731109253349</v>
      </c>
      <c r="AC1528" s="178">
        <f>$L1528*'9 All Base Data'!$Y1528</f>
        <v>8.8324448502648482E-3</v>
      </c>
      <c r="AD1528" s="178">
        <f>IF($M1528="","",$M1528*'9 All Base Data'!$Y1528)</f>
        <v>0.56039189285024937</v>
      </c>
      <c r="AE1528" s="178">
        <f>IF($N1528="","",$N1528*'9 All Base Data'!$Y1528)</f>
        <v>0.97067939364667333</v>
      </c>
      <c r="AF1528" s="178">
        <f>IF($O1528="","",$O1528*'9 All Base Data'!$Y1528)</f>
        <v>0.41698669440672725</v>
      </c>
      <c r="AG1528" s="178">
        <f>IF($P1528="","",$P1528*'9 All Base Data'!$Y1528)</f>
        <v>0.2299524349484372</v>
      </c>
      <c r="AH1528" s="167">
        <f>$Q1528*'9 All Base Data'!$Y1528</f>
        <v>3692.1606878496732</v>
      </c>
      <c r="AI1528" s="178">
        <f>$R1528*'9 All Base Data'!$Y1528</f>
        <v>10.429941265141592</v>
      </c>
      <c r="AJ1528" s="178">
        <f>$S1528*'9 All Base Data'!$Y1528</f>
        <v>0.45470922748941917</v>
      </c>
      <c r="AK1528" s="178">
        <f>$T1528*'9 All Base Data'!$Y1528</f>
        <v>3.144350366694286E-2</v>
      </c>
      <c r="AL1528" s="178">
        <f>IF($U1528="","",$U1528*'9 All Base Data'!$Y1528)</f>
        <v>3.5584885195990832E-3</v>
      </c>
      <c r="AM1528" s="178">
        <f>IF($V1528="","",$V1528*'9 All Base Data'!$Y1528)</f>
        <v>4.4020310501876637E-3</v>
      </c>
      <c r="AN1528" s="178">
        <f>IF($W1528="","",$W1528*'9 All Base Data'!$Y1528)</f>
        <v>1.891034659134508E-3</v>
      </c>
      <c r="AO1528" s="178">
        <f>IF($X1528="","",$X1528*'9 All Base Data'!$Y1528)</f>
        <v>1.0428342924911627E-3</v>
      </c>
      <c r="AP1528" s="178">
        <f>$Y1528*'9 All Base Data'!$Y1528</f>
        <v>0.22891396264667971</v>
      </c>
      <c r="AQ1528" s="179">
        <f t="shared" si="249"/>
        <v>10.698259251025</v>
      </c>
    </row>
    <row r="1529" spans="1:43" x14ac:dyDescent="0.25">
      <c r="A1529" s="124">
        <v>587701</v>
      </c>
      <c r="B1529" s="125" t="s">
        <v>1565</v>
      </c>
      <c r="C1529" s="126" t="s">
        <v>1385</v>
      </c>
      <c r="D1529" s="101" t="s">
        <v>2122</v>
      </c>
      <c r="E1529" s="142"/>
      <c r="F1529" s="191" t="str">
        <f>IF('9 All Base Data'!G1529="Rural Centre","Rural",IF('9 All Base Data'!G1529="Rural (Incl.some Off Shore Islands)","Rural",IF('9 All Base Data'!G1529="Inlet-in TA but not in Urban Area","Rural",IF('9 All Base Data'!G1529="Rural (Incl.some Off Shore Islands)","Rural",IF('9 All Base Data'!G1529="Inlet-not in TA","Rural",IF('9 All Base Data'!G1529="Inland Water not in Urban Area","Rural",IF('9 All Base Data'!G1529="Oceanic-in Region but not in TA","Rural",'9 All Base Data'!G1529)))))))</f>
        <v>Christchurch</v>
      </c>
      <c r="G1529" s="177">
        <f>IF('9 All Base Data'!I1529="..C","..C",'9 All Base Data'!I1529*Basecase_Pop_2006)</f>
        <v>6345</v>
      </c>
      <c r="H1529" s="177">
        <f>IF('9 All Base Data'!J1529="..C","..C",'9 All Base Data'!J1529*Basecase_Pop_2006)</f>
        <v>3609</v>
      </c>
      <c r="I1529" s="191">
        <f>IF('9 All Base Data'!L1529="..C","..C",'9 All Base Data'!L1529*Basecase_Pop_2006)</f>
        <v>66</v>
      </c>
      <c r="J1529" s="156">
        <f>IF('9 All Base Data'!$P1529=0,0,('9 All Base Data'!$P1529*Basecase_Pop_2006)/(1+(1/(BaseCase_Mort_AllAdults_30*('9 All Base Data'!$W1529*Basecase_PM10)/10))))</f>
        <v>4.7548322352633194</v>
      </c>
      <c r="K1529" s="156">
        <f>IF('9 All Base Data'!$Q1529=0,0,('9 All Base Data'!$Q1529*Basecase_Pop_2006)/(1+(1/(BaseCase_Mort_Maori_30*('9 All Base Data'!$W1529*Basecase_PM10)/10))))</f>
        <v>0.39237826393789704</v>
      </c>
      <c r="L1529" s="179">
        <f>133/(1+1/(BaseCase_Mort_Child_0_1*'9 All Base Data'!$AB$10/10))*IF('9 All Base Data'!$L1529="..C",0,'9 All Base Data'!L1529/'9 All Base Data'!$L$2022)</f>
        <v>9.6279338450145184E-3</v>
      </c>
      <c r="M1529" s="178">
        <f>IF('9 All Base Data'!$R1529="","",IF('9 All Base Data'!$R1529=0,0,('9 All Base Data'!$R1529*Basecase_Pop_2006)/(1+(1/(BaseCase_CardiacHA_All*('9 All Base Data'!$W1529*Basecase_PM10)/10)))))</f>
        <v>1.3755715992928466</v>
      </c>
      <c r="N1529" s="178">
        <f>IF('9 All Base Data'!$S1529="","",IF('9 All Base Data'!$S1529=0,0,('9 All Base Data'!S1529*Basecase_Pop_2006)/(1+(1/(BaseCase_RespHA_All*('9 All Base Data'!$W1529*Basecase_PM10)/10)))))</f>
        <v>1.7632854973796346</v>
      </c>
      <c r="O1529" s="178">
        <f>IF('9 All Base Data'!$T1529="","",IF('9 All Base Data'!$T1529=0,0,('9 All Base Data'!$T1529*Basecase_Pop_2006)/(1+(1/(BaseCase_RespHA_Child_1_4*('9 All Base Data'!$W1529*Basecase_PM10)/10)))))</f>
        <v>0.30690217913026785</v>
      </c>
      <c r="P1529" s="179">
        <f>IF('9 All Base Data'!$U1529="","",IF('9 All Base Data'!$U1529=0,0,('9 All Base Data'!$U1529*Basecase_Pop_2006)/(1+(1/(BaseCase_RespHA_Child_5_14*('9 All Base Data'!$W1529*Basecase_PM10)/10)))))</f>
        <v>0.23547127194014406</v>
      </c>
      <c r="Q1529" s="156">
        <f>IF('7 Base case Results'!$G1529="..C",0,BaseCase_RADs_All*'7 Base case Results'!$G1529*('9 All Base Data'!$V1529*Basecase_PM10)/10)</f>
        <v>7143.8354999999992</v>
      </c>
      <c r="R1529" s="189">
        <f t="shared" si="240"/>
        <v>16.927202757537419</v>
      </c>
      <c r="S1529" s="178">
        <f t="shared" si="241"/>
        <v>1.3968666196189135</v>
      </c>
      <c r="T1529" s="179">
        <f t="shared" si="242"/>
        <v>3.4275444488251684E-2</v>
      </c>
      <c r="U1529" s="178">
        <f t="shared" si="243"/>
        <v>8.7348796555095764E-3</v>
      </c>
      <c r="V1529" s="178">
        <f t="shared" si="244"/>
        <v>7.9964997306166425E-3</v>
      </c>
      <c r="W1529" s="178">
        <f t="shared" si="245"/>
        <v>1.3918013823557647E-3</v>
      </c>
      <c r="X1529" s="179">
        <f t="shared" si="246"/>
        <v>1.0678622182485533E-3</v>
      </c>
      <c r="Y1529" s="179">
        <f t="shared" si="247"/>
        <v>0.442917801</v>
      </c>
      <c r="Z1529" s="186">
        <f t="shared" si="248"/>
        <v>17.421127382411797</v>
      </c>
      <c r="AA1529" s="156">
        <f>$J1529*'9 All Base Data'!$Y1529</f>
        <v>3.095594185117283</v>
      </c>
      <c r="AB1529" s="156">
        <f>$K1529*'9 All Base Data'!$Y1529</f>
        <v>0.25545462218506698</v>
      </c>
      <c r="AC1529" s="178">
        <f>$L1529*'9 All Base Data'!$Y1529</f>
        <v>6.2681866679298922E-3</v>
      </c>
      <c r="AD1529" s="178">
        <f>IF($M1529="","",$M1529*'9 All Base Data'!$Y1529)</f>
        <v>0.89555450819130755</v>
      </c>
      <c r="AE1529" s="178">
        <f>IF($N1529="","",$N1529*'9 All Base Data'!$Y1529)</f>
        <v>1.1479724335821389</v>
      </c>
      <c r="AF1529" s="178">
        <f>IF($O1529="","",$O1529*'9 All Base Data'!$Y1529)</f>
        <v>0.19980612440322348</v>
      </c>
      <c r="AG1529" s="178">
        <f>IF($P1529="","",$P1529*'9 All Base Data'!$Y1529)</f>
        <v>0.15330162329895813</v>
      </c>
      <c r="AH1529" s="167">
        <f>$Q1529*'9 All Base Data'!$Y1529</f>
        <v>4650.9349939261811</v>
      </c>
      <c r="AI1529" s="178">
        <f>$R1529*'9 All Base Data'!$Y1529</f>
        <v>11.020315299017529</v>
      </c>
      <c r="AJ1529" s="178">
        <f>$S1529*'9 All Base Data'!$Y1529</f>
        <v>0.90941845497883833</v>
      </c>
      <c r="AK1529" s="178">
        <f>$T1529*'9 All Base Data'!$Y1529</f>
        <v>2.2314744537830417E-2</v>
      </c>
      <c r="AL1529" s="178">
        <f>IF($U1529="","",$U1529*'9 All Base Data'!$Y1529)</f>
        <v>5.6867711270148034E-3</v>
      </c>
      <c r="AM1529" s="178">
        <f>IF($V1529="","",$V1529*'9 All Base Data'!$Y1529)</f>
        <v>5.2060549862949987E-3</v>
      </c>
      <c r="AN1529" s="178">
        <f>IF($W1529="","",$W1529*'9 All Base Data'!$Y1529)</f>
        <v>9.0612077416861848E-4</v>
      </c>
      <c r="AO1529" s="178">
        <f>IF($X1529="","",$X1529*'9 All Base Data'!$Y1529)</f>
        <v>6.9522286166077507E-4</v>
      </c>
      <c r="AP1529" s="178">
        <f>$Y1529*'9 All Base Data'!$Y1529</f>
        <v>0.28835796962342325</v>
      </c>
      <c r="AQ1529" s="179">
        <f t="shared" si="249"/>
        <v>11.341880839292093</v>
      </c>
    </row>
    <row r="1530" spans="1:43" x14ac:dyDescent="0.25">
      <c r="A1530" s="124">
        <v>587702</v>
      </c>
      <c r="B1530" s="125" t="s">
        <v>1566</v>
      </c>
      <c r="C1530" s="126" t="s">
        <v>1385</v>
      </c>
      <c r="D1530" s="101" t="s">
        <v>2122</v>
      </c>
      <c r="E1530" s="142"/>
      <c r="F1530" s="191" t="str">
        <f>IF('9 All Base Data'!G1530="Rural Centre","Rural",IF('9 All Base Data'!G1530="Rural (Incl.some Off Shore Islands)","Rural",IF('9 All Base Data'!G1530="Inlet-in TA but not in Urban Area","Rural",IF('9 All Base Data'!G1530="Rural (Incl.some Off Shore Islands)","Rural",IF('9 All Base Data'!G1530="Inlet-not in TA","Rural",IF('9 All Base Data'!G1530="Inland Water not in Urban Area","Rural",IF('9 All Base Data'!G1530="Oceanic-in Region but not in TA","Rural",'9 All Base Data'!G1530)))))))</f>
        <v>Christchurch</v>
      </c>
      <c r="G1530" s="177">
        <f>IF('9 All Base Data'!I1530="..C","..C",'9 All Base Data'!I1530*Basecase_Pop_2006)</f>
        <v>3615</v>
      </c>
      <c r="H1530" s="177">
        <f>IF('9 All Base Data'!J1530="..C","..C",'9 All Base Data'!J1530*Basecase_Pop_2006)</f>
        <v>2175</v>
      </c>
      <c r="I1530" s="191">
        <f>IF('9 All Base Data'!L1530="..C","..C",'9 All Base Data'!L1530*Basecase_Pop_2006)</f>
        <v>63</v>
      </c>
      <c r="J1530" s="156">
        <f>IF('9 All Base Data'!$P1530=0,0,('9 All Base Data'!$P1530*Basecase_Pop_2006)/(1+(1/(BaseCase_Mort_AllAdults_30*('9 All Base Data'!$W1530*Basecase_PM10)/10))))</f>
        <v>11.207818840263538</v>
      </c>
      <c r="K1530" s="156">
        <f>IF('9 All Base Data'!$Q1530=0,0,('9 All Base Data'!$Q1530*Basecase_Pop_2006)/(1+(1/(BaseCase_Mort_Maori_30*('9 All Base Data'!$W1530*Basecase_PM10)/10))))</f>
        <v>0.19618913196894852</v>
      </c>
      <c r="L1530" s="179">
        <f>133/(1+1/(BaseCase_Mort_Child_0_1*'9 All Base Data'!$AB$10/10))*IF('9 All Base Data'!$L1530="..C",0,'9 All Base Data'!L1530/'9 All Base Data'!$L$2022)</f>
        <v>9.1903004884229481E-3</v>
      </c>
      <c r="M1530" s="178">
        <f>IF('9 All Base Data'!$R1530="","",IF('9 All Base Data'!$R1530=0,0,('9 All Base Data'!$R1530*Basecase_Pop_2006)/(1+(1/(BaseCase_CardiacHA_All*('9 All Base Data'!$W1530*Basecase_PM10)/10)))))</f>
        <v>0.1606206358455719</v>
      </c>
      <c r="N1530" s="178">
        <f>IF('9 All Base Data'!$S1530="","",IF('9 All Base Data'!$S1530=0,0,('9 All Base Data'!S1530*Basecase_Pop_2006)/(1+(1/(BaseCase_RespHA_All*('9 All Base Data'!$W1530*Basecase_PM10)/10)))))</f>
        <v>0.59230053386883474</v>
      </c>
      <c r="O1530" s="178">
        <f>IF('9 All Base Data'!$T1530="","",IF('9 All Base Data'!$T1530=0,0,('9 All Base Data'!$T1530*Basecase_Pop_2006)/(1+(1/(BaseCase_RespHA_Child_1_4*('9 All Base Data'!$W1530*Basecase_PM10)/10)))))</f>
        <v>0.33358932514159551</v>
      </c>
      <c r="P1530" s="179">
        <f>IF('9 All Base Data'!$U1530="","",IF('9 All Base Data'!$U1530=0,0,('9 All Base Data'!$U1530*Basecase_Pop_2006)/(1+(1/(BaseCase_RespHA_Child_5_14*('9 All Base Data'!$W1530*Basecase_PM10)/10)))))</f>
        <v>9.8113029975060023E-2</v>
      </c>
      <c r="Q1530" s="156">
        <f>IF('7 Base case Results'!$G1530="..C",0,BaseCase_RADs_All*'7 Base case Results'!$G1530*('9 All Base Data'!$V1530*Basecase_PM10)/10)</f>
        <v>4070.1284999999998</v>
      </c>
      <c r="R1530" s="189">
        <f t="shared" si="240"/>
        <v>39.899835071338202</v>
      </c>
      <c r="S1530" s="178">
        <f t="shared" si="241"/>
        <v>0.69843330980945673</v>
      </c>
      <c r="T1530" s="179">
        <f t="shared" si="242"/>
        <v>3.2717469738785691E-2</v>
      </c>
      <c r="U1530" s="178">
        <f t="shared" si="243"/>
        <v>1.0199410376193817E-3</v>
      </c>
      <c r="V1530" s="178">
        <f t="shared" si="244"/>
        <v>2.6860829210951656E-3</v>
      </c>
      <c r="W1530" s="178">
        <f t="shared" si="245"/>
        <v>1.5128275895171356E-3</v>
      </c>
      <c r="X1530" s="179">
        <f t="shared" si="246"/>
        <v>4.4494259093689722E-4</v>
      </c>
      <c r="Y1530" s="179">
        <f t="shared" si="247"/>
        <v>0.25234796699999995</v>
      </c>
      <c r="Z1530" s="186">
        <f t="shared" si="248"/>
        <v>40.188606532035699</v>
      </c>
      <c r="AA1530" s="156">
        <f>$J1530*'9 All Base Data'!$Y1530</f>
        <v>7.2967577220621678</v>
      </c>
      <c r="AB1530" s="156">
        <f>$K1530*'9 All Base Data'!$Y1530</f>
        <v>0.12772731109253349</v>
      </c>
      <c r="AC1530" s="178">
        <f>$L1530*'9 All Base Data'!$Y1530</f>
        <v>5.9832690921148967E-3</v>
      </c>
      <c r="AD1530" s="178">
        <f>IF($M1530="","",$M1530*'9 All Base Data'!$Y1530)</f>
        <v>0.10457073598641016</v>
      </c>
      <c r="AE1530" s="178">
        <f>IF($N1530="","",$N1530*'9 All Base Data'!$Y1530)</f>
        <v>0.38561236185963732</v>
      </c>
      <c r="AF1530" s="178">
        <f>IF($O1530="","",$O1530*'9 All Base Data'!$Y1530)</f>
        <v>0.2171805700035038</v>
      </c>
      <c r="AG1530" s="178">
        <f>IF($P1530="","",$P1530*'9 All Base Data'!$Y1530)</f>
        <v>6.3875676374565885E-2</v>
      </c>
      <c r="AH1530" s="167">
        <f>$Q1530*'9 All Base Data'!$Y1530</f>
        <v>2649.8234835371391</v>
      </c>
      <c r="AI1530" s="178">
        <f>$R1530*'9 All Base Data'!$Y1530</f>
        <v>25.976457490541321</v>
      </c>
      <c r="AJ1530" s="178">
        <f>$S1530*'9 All Base Data'!$Y1530</f>
        <v>0.45470922748941917</v>
      </c>
      <c r="AK1530" s="178">
        <f>$T1530*'9 All Base Data'!$Y1530</f>
        <v>2.1300437967929031E-2</v>
      </c>
      <c r="AL1530" s="178">
        <f>IF($U1530="","",$U1530*'9 All Base Data'!$Y1530)</f>
        <v>6.6402417351370453E-4</v>
      </c>
      <c r="AM1530" s="178">
        <f>IF($V1530="","",$V1530*'9 All Base Data'!$Y1530)</f>
        <v>1.7487520610334553E-3</v>
      </c>
      <c r="AN1530" s="178">
        <f>IF($W1530="","",$W1530*'9 All Base Data'!$Y1530)</f>
        <v>9.8491388496588965E-4</v>
      </c>
      <c r="AO1530" s="178">
        <f>IF($X1530="","",$X1530*'9 All Base Data'!$Y1530)</f>
        <v>2.8967619235865629E-4</v>
      </c>
      <c r="AP1530" s="178">
        <f>$Y1530*'9 All Base Data'!$Y1530</f>
        <v>0.16428905597930257</v>
      </c>
      <c r="AQ1530" s="179">
        <f t="shared" si="249"/>
        <v>26.164459760723101</v>
      </c>
    </row>
    <row r="1531" spans="1:43" x14ac:dyDescent="0.25">
      <c r="A1531" s="124">
        <v>587811</v>
      </c>
      <c r="B1531" s="125" t="s">
        <v>1567</v>
      </c>
      <c r="C1531" s="126" t="s">
        <v>1385</v>
      </c>
      <c r="D1531" s="101" t="s">
        <v>2122</v>
      </c>
      <c r="E1531" s="142"/>
      <c r="F1531" s="191" t="str">
        <f>IF('9 All Base Data'!G1531="Rural Centre","Rural",IF('9 All Base Data'!G1531="Rural (Incl.some Off Shore Islands)","Rural",IF('9 All Base Data'!G1531="Inlet-in TA but not in Urban Area","Rural",IF('9 All Base Data'!G1531="Rural (Incl.some Off Shore Islands)","Rural",IF('9 All Base Data'!G1531="Inlet-not in TA","Rural",IF('9 All Base Data'!G1531="Inland Water not in Urban Area","Rural",IF('9 All Base Data'!G1531="Oceanic-in Region but not in TA","Rural",'9 All Base Data'!G1531)))))))</f>
        <v>Christchurch</v>
      </c>
      <c r="G1531" s="177">
        <f>IF('9 All Base Data'!I1531="..C","..C",'9 All Base Data'!I1531*Basecase_Pop_2006)</f>
        <v>1389</v>
      </c>
      <c r="H1531" s="177">
        <f>IF('9 All Base Data'!J1531="..C","..C",'9 All Base Data'!J1531*Basecase_Pop_2006)</f>
        <v>837</v>
      </c>
      <c r="I1531" s="191">
        <f>IF('9 All Base Data'!L1531="..C","..C",'9 All Base Data'!L1531*Basecase_Pop_2006)</f>
        <v>18</v>
      </c>
      <c r="J1531" s="156">
        <f>IF('9 All Base Data'!$P1531=0,0,('9 All Base Data'!$P1531*Basecase_Pop_2006)/(1+(1/(BaseCase_Mort_AllAdults_30*('9 All Base Data'!$W1531*Basecase_PM10)/10))))</f>
        <v>0.73344255187635199</v>
      </c>
      <c r="K1531" s="156">
        <f>IF('9 All Base Data'!$Q1531=0,0,('9 All Base Data'!$Q1531*Basecase_Pop_2006)/(1+(1/(BaseCase_Mort_Maori_30*('9 All Base Data'!$W1531*Basecase_PM10)/10))))</f>
        <v>0.16706714378521006</v>
      </c>
      <c r="L1531" s="179">
        <f>133/(1+1/(BaseCase_Mort_Child_0_1*'9 All Base Data'!$AB$10/10))*IF('9 All Base Data'!$L1531="..C",0,'9 All Base Data'!L1531/'9 All Base Data'!$L$2022)</f>
        <v>2.6258001395494139E-3</v>
      </c>
      <c r="M1531" s="178">
        <f>IF('9 All Base Data'!$R1531="","",IF('9 All Base Data'!$R1531=0,0,('9 All Base Data'!$R1531*Basecase_Pop_2006)/(1+(1/(BaseCase_CardiacHA_All*('9 All Base Data'!$W1531*Basecase_PM10)/10)))))</f>
        <v>0.15891873868494139</v>
      </c>
      <c r="N1531" s="178">
        <f>IF('9 All Base Data'!$S1531="","",IF('9 All Base Data'!$S1531=0,0,('9 All Base Data'!S1531*Basecase_Pop_2006)/(1+(1/(BaseCase_RespHA_All*('9 All Base Data'!$W1531*Basecase_PM10)/10)))))</f>
        <v>0.30149426809389968</v>
      </c>
      <c r="O1531" s="178">
        <f>IF('9 All Base Data'!$T1531="","",IF('9 All Base Data'!$T1531=0,0,('9 All Base Data'!$T1531*Basecase_Pop_2006)/(1+(1/(BaseCase_RespHA_Child_1_4*('9 All Base Data'!$W1531*Basecase_PM10)/10)))))</f>
        <v>8.6288398488375495E-2</v>
      </c>
      <c r="P1531" s="179">
        <f>IF('9 All Base Data'!$U1531="","",IF('9 All Base Data'!$U1531=0,0,('9 All Base Data'!$U1531*Basecase_Pop_2006)/(1+(1/(BaseCase_RespHA_Child_5_14*('9 All Base Data'!$W1531*Basecase_PM10)/10)))))</f>
        <v>4.7764439710834501E-2</v>
      </c>
      <c r="Q1531" s="156">
        <f>IF('7 Base case Results'!$G1531="..C",0,BaseCase_RADs_All*'7 Base case Results'!$G1531*('9 All Base Data'!$V1531*Basecase_PM10)/10)</f>
        <v>1254.1083020336264</v>
      </c>
      <c r="R1531" s="189">
        <f t="shared" si="240"/>
        <v>2.6110554846798131</v>
      </c>
      <c r="S1531" s="178">
        <f t="shared" si="241"/>
        <v>0.59475903187534784</v>
      </c>
      <c r="T1531" s="179">
        <f t="shared" si="242"/>
        <v>9.3478484967959141E-3</v>
      </c>
      <c r="U1531" s="178">
        <f t="shared" si="243"/>
        <v>1.0091339906493778E-3</v>
      </c>
      <c r="V1531" s="178">
        <f t="shared" si="244"/>
        <v>1.3672765058058351E-3</v>
      </c>
      <c r="W1531" s="178">
        <f t="shared" si="245"/>
        <v>3.9131788714478284E-4</v>
      </c>
      <c r="X1531" s="179">
        <f t="shared" si="246"/>
        <v>2.1661173408863446E-4</v>
      </c>
      <c r="Y1531" s="179">
        <f t="shared" si="247"/>
        <v>7.7754714726084848E-2</v>
      </c>
      <c r="Z1531" s="186">
        <f t="shared" si="248"/>
        <v>2.7005344583991491</v>
      </c>
      <c r="AA1531" s="156">
        <f>$J1531*'9 All Base Data'!$Y1531</f>
        <v>0.41428389782861336</v>
      </c>
      <c r="AB1531" s="156">
        <f>$K1531*'9 All Base Data'!$Y1531</f>
        <v>9.436761931710036E-2</v>
      </c>
      <c r="AC1531" s="178">
        <f>$L1531*'9 All Base Data'!$Y1531</f>
        <v>1.4831791719044413E-3</v>
      </c>
      <c r="AD1531" s="178">
        <f>IF($M1531="","",$M1531*'9 All Base Data'!$Y1531)</f>
        <v>8.9765005223617869E-2</v>
      </c>
      <c r="AE1531" s="178">
        <f>IF($N1531="","",$N1531*'9 All Base Data'!$Y1531)</f>
        <v>0.17029857381383945</v>
      </c>
      <c r="AF1531" s="178">
        <f>IF($O1531="","",$O1531*'9 All Base Data'!$Y1531)</f>
        <v>4.873986922588508E-2</v>
      </c>
      <c r="AG1531" s="178">
        <f>IF($P1531="","",$P1531*'9 All Base Data'!$Y1531)</f>
        <v>2.6979670337344028E-2</v>
      </c>
      <c r="AH1531" s="167">
        <f>$Q1531*'9 All Base Data'!$Y1531</f>
        <v>708.38114633046894</v>
      </c>
      <c r="AI1531" s="178">
        <f>$R1531*'9 All Base Data'!$Y1531</f>
        <v>1.4748506762698634</v>
      </c>
      <c r="AJ1531" s="178">
        <f>$S1531*'9 All Base Data'!$Y1531</f>
        <v>0.33594872476887733</v>
      </c>
      <c r="AK1531" s="178">
        <f>$T1531*'9 All Base Data'!$Y1531</f>
        <v>5.2801178519798113E-3</v>
      </c>
      <c r="AL1531" s="178">
        <f>IF($U1531="","",$U1531*'9 All Base Data'!$Y1531)</f>
        <v>5.7000778316997351E-4</v>
      </c>
      <c r="AM1531" s="178">
        <f>IF($V1531="","",$V1531*'9 All Base Data'!$Y1531)</f>
        <v>7.7230403224576186E-4</v>
      </c>
      <c r="AN1531" s="178">
        <f>IF($W1531="","",$W1531*'9 All Base Data'!$Y1531)</f>
        <v>2.210353069393888E-4</v>
      </c>
      <c r="AO1531" s="178">
        <f>IF($X1531="","",$X1531*'9 All Base Data'!$Y1531)</f>
        <v>1.2235280497985518E-4</v>
      </c>
      <c r="AP1531" s="178">
        <f>$Y1531*'9 All Base Data'!$Y1531</f>
        <v>4.3919631072489078E-2</v>
      </c>
      <c r="AQ1531" s="179">
        <f t="shared" si="249"/>
        <v>1.5253927370097482</v>
      </c>
    </row>
    <row r="1532" spans="1:43" x14ac:dyDescent="0.25">
      <c r="A1532" s="124">
        <v>587812</v>
      </c>
      <c r="B1532" s="125" t="s">
        <v>1568</v>
      </c>
      <c r="C1532" s="126" t="s">
        <v>1385</v>
      </c>
      <c r="D1532" s="101" t="s">
        <v>2122</v>
      </c>
      <c r="E1532" s="142"/>
      <c r="F1532" s="191" t="str">
        <f>IF('9 All Base Data'!G1532="Rural Centre","Rural",IF('9 All Base Data'!G1532="Rural (Incl.some Off Shore Islands)","Rural",IF('9 All Base Data'!G1532="Inlet-in TA but not in Urban Area","Rural",IF('9 All Base Data'!G1532="Rural (Incl.some Off Shore Islands)","Rural",IF('9 All Base Data'!G1532="Inlet-not in TA","Rural",IF('9 All Base Data'!G1532="Inland Water not in Urban Area","Rural",IF('9 All Base Data'!G1532="Oceanic-in Region but not in TA","Rural",'9 All Base Data'!G1532)))))))</f>
        <v>Christchurch</v>
      </c>
      <c r="G1532" s="177">
        <f>IF('9 All Base Data'!I1532="..C","..C",'9 All Base Data'!I1532*Basecase_Pop_2006)</f>
        <v>2613</v>
      </c>
      <c r="H1532" s="177">
        <f>IF('9 All Base Data'!J1532="..C","..C",'9 All Base Data'!J1532*Basecase_Pop_2006)</f>
        <v>1581</v>
      </c>
      <c r="I1532" s="191">
        <f>IF('9 All Base Data'!L1532="..C","..C",'9 All Base Data'!L1532*Basecase_Pop_2006)</f>
        <v>45</v>
      </c>
      <c r="J1532" s="156">
        <f>IF('9 All Base Data'!$P1532=0,0,('9 All Base Data'!$P1532*Basecase_Pop_2006)/(1+(1/(BaseCase_Mort_AllAdults_30*('9 All Base Data'!$W1532*Basecase_PM10)/10))))</f>
        <v>2.1226929621711248</v>
      </c>
      <c r="K1532" s="156">
        <f>IF('9 All Base Data'!$Q1532=0,0,('9 All Base Data'!$Q1532*Basecase_Pop_2006)/(1+(1/(BaseCase_Mort_Maori_30*('9 All Base Data'!$W1532*Basecase_PM10)/10))))</f>
        <v>0</v>
      </c>
      <c r="L1532" s="179">
        <f>133/(1+1/(BaseCase_Mort_Child_0_1*'9 All Base Data'!$AB$10/10))*IF('9 All Base Data'!$L1532="..C",0,'9 All Base Data'!L1532/'9 All Base Data'!$L$2022)</f>
        <v>6.5645003488735343E-3</v>
      </c>
      <c r="M1532" s="178">
        <f>IF('9 All Base Data'!$R1532="","",IF('9 All Base Data'!$R1532=0,0,('9 All Base Data'!$R1532*Basecase_Pop_2006)/(1+(1/(BaseCase_CardiacHA_All*('9 All Base Data'!$W1532*Basecase_PM10)/10)))))</f>
        <v>0.2882934489535906</v>
      </c>
      <c r="N1532" s="178">
        <f>IF('9 All Base Data'!$S1532="","",IF('9 All Base Data'!$S1532=0,0,('9 All Base Data'!S1532*Basecase_Pop_2006)/(1+(1/(BaseCase_RespHA_All*('9 All Base Data'!$W1532*Basecase_PM10)/10)))))</f>
        <v>0.46294754371357205</v>
      </c>
      <c r="O1532" s="178">
        <f>IF('9 All Base Data'!$T1532="","",IF('9 All Base Data'!$T1532=0,0,('9 All Base Data'!$T1532*Basecase_Pop_2006)/(1+(1/(BaseCase_RespHA_Child_1_4*('9 All Base Data'!$W1532*Basecase_PM10)/10)))))</f>
        <v>0.20015359508495728</v>
      </c>
      <c r="P1532" s="179">
        <f>IF('9 All Base Data'!$U1532="","",IF('9 All Base Data'!$U1532=0,0,('9 All Base Data'!$U1532*Basecase_Pop_2006)/(1+(1/(BaseCase_RespHA_Child_5_14*('9 All Base Data'!$W1532*Basecase_PM10)/10)))))</f>
        <v>7.8490423980048019E-2</v>
      </c>
      <c r="Q1532" s="156">
        <f>IF('7 Base case Results'!$G1532="..C",0,BaseCase_RADs_All*'7 Base case Results'!$G1532*('9 All Base Data'!$V1532*Basecase_PM10)/10)</f>
        <v>2941.9767000000002</v>
      </c>
      <c r="R1532" s="189">
        <f t="shared" si="240"/>
        <v>7.556786945329204</v>
      </c>
      <c r="S1532" s="178">
        <f t="shared" si="241"/>
        <v>0</v>
      </c>
      <c r="T1532" s="179">
        <f t="shared" si="242"/>
        <v>2.3369621241989783E-2</v>
      </c>
      <c r="U1532" s="178">
        <f t="shared" si="243"/>
        <v>1.8306634008553003E-3</v>
      </c>
      <c r="V1532" s="178">
        <f t="shared" si="244"/>
        <v>2.099467110741049E-3</v>
      </c>
      <c r="W1532" s="178">
        <f t="shared" si="245"/>
        <v>9.0769655371028123E-4</v>
      </c>
      <c r="X1532" s="179">
        <f t="shared" si="246"/>
        <v>3.5595407274951774E-4</v>
      </c>
      <c r="Y1532" s="179">
        <f t="shared" si="247"/>
        <v>0.1824025554</v>
      </c>
      <c r="Z1532" s="186">
        <f t="shared" si="248"/>
        <v>7.7664892524827911</v>
      </c>
      <c r="AA1532" s="156">
        <f>$J1532*'9 All Base Data'!$Y1532</f>
        <v>1.3819616897845015</v>
      </c>
      <c r="AB1532" s="156">
        <f>$K1532*'9 All Base Data'!$Y1532</f>
        <v>0</v>
      </c>
      <c r="AC1532" s="178">
        <f>$L1532*'9 All Base Data'!$Y1532</f>
        <v>4.2737636372249263E-3</v>
      </c>
      <c r="AD1532" s="178">
        <f>IF($M1532="","",$M1532*'9 All Base Data'!$Y1532)</f>
        <v>0.18769106459099261</v>
      </c>
      <c r="AE1532" s="178">
        <f>IF($N1532="","",$N1532*'9 All Base Data'!$Y1532)</f>
        <v>0.30139816789029128</v>
      </c>
      <c r="AF1532" s="178">
        <f>IF($O1532="","",$O1532*'9 All Base Data'!$Y1532)</f>
        <v>0.13030834200210226</v>
      </c>
      <c r="AG1532" s="178">
        <f>IF($P1532="","",$P1532*'9 All Base Data'!$Y1532)</f>
        <v>5.1100541099652709E-2</v>
      </c>
      <c r="AH1532" s="167">
        <f>$Q1532*'9 All Base Data'!$Y1532</f>
        <v>1915.3495885152267</v>
      </c>
      <c r="AI1532" s="178">
        <f>$R1532*'9 All Base Data'!$Y1532</f>
        <v>4.9197836156328254</v>
      </c>
      <c r="AJ1532" s="178">
        <f>$S1532*'9 All Base Data'!$Y1532</f>
        <v>0</v>
      </c>
      <c r="AK1532" s="178">
        <f>$T1532*'9 All Base Data'!$Y1532</f>
        <v>1.5214598548520737E-2</v>
      </c>
      <c r="AL1532" s="178">
        <f>IF($U1532="","",$U1532*'9 All Base Data'!$Y1532)</f>
        <v>1.1918382601528029E-3</v>
      </c>
      <c r="AM1532" s="178">
        <f>IF($V1532="","",$V1532*'9 All Base Data'!$Y1532)</f>
        <v>1.3668406913824708E-3</v>
      </c>
      <c r="AN1532" s="178">
        <f>IF($W1532="","",$W1532*'9 All Base Data'!$Y1532)</f>
        <v>5.909483309795337E-4</v>
      </c>
      <c r="AO1532" s="178">
        <f>IF($X1532="","",$X1532*'9 All Base Data'!$Y1532)</f>
        <v>2.3174095388692501E-4</v>
      </c>
      <c r="AP1532" s="178">
        <f>$Y1532*'9 All Base Data'!$Y1532</f>
        <v>0.11875167448794405</v>
      </c>
      <c r="AQ1532" s="179">
        <f t="shared" si="249"/>
        <v>5.0563085676208255</v>
      </c>
    </row>
    <row r="1533" spans="1:43" x14ac:dyDescent="0.25">
      <c r="A1533" s="131">
        <v>587821</v>
      </c>
      <c r="B1533" s="132" t="s">
        <v>2290</v>
      </c>
      <c r="C1533" s="132" t="s">
        <v>1385</v>
      </c>
      <c r="D1533" s="145" t="s">
        <v>2122</v>
      </c>
      <c r="E1533" s="142"/>
      <c r="F1533" s="191" t="str">
        <f>IF('9 All Base Data'!G1533="Rural Centre","Rural",IF('9 All Base Data'!G1533="Rural (Incl.some Off Shore Islands)","Rural",IF('9 All Base Data'!G1533="Inlet-in TA but not in Urban Area","Rural",IF('9 All Base Data'!G1533="Rural (Incl.some Off Shore Islands)","Rural",IF('9 All Base Data'!G1533="Inlet-not in TA","Rural",IF('9 All Base Data'!G1533="Inland Water not in Urban Area","Rural",IF('9 All Base Data'!G1533="Oceanic-in Region but not in TA","Rural",'9 All Base Data'!G1533)))))))</f>
        <v>Christchurch</v>
      </c>
      <c r="G1533" s="177">
        <f>IF('9 All Base Data'!I1533="..C","..C",'9 All Base Data'!I1533*Basecase_Pop_2006)</f>
        <v>822</v>
      </c>
      <c r="H1533" s="177">
        <f>IF('9 All Base Data'!J1533="..C","..C",'9 All Base Data'!J1533*Basecase_Pop_2006)</f>
        <v>546</v>
      </c>
      <c r="I1533" s="191">
        <f>IF('9 All Base Data'!L1533="..C","..C",'9 All Base Data'!L1533*Basecase_Pop_2006)</f>
        <v>6</v>
      </c>
      <c r="J1533" s="156">
        <f>IF('9 All Base Data'!$P1533=0,0,('9 All Base Data'!$P1533*Basecase_Pop_2006)/(1+(1/(BaseCase_Mort_AllAdults_30*('9 All Base Data'!$W1533*Basecase_PM10)/10))))</f>
        <v>0.44873189879073067</v>
      </c>
      <c r="K1533" s="156">
        <f>IF('9 All Base Data'!$Q1533=0,0,('9 All Base Data'!$Q1533*Basecase_Pop_2006)/(1+(1/(BaseCase_Mort_Maori_30*('9 All Base Data'!$W1533*Basecase_PM10)/10))))</f>
        <v>0.17531794771693271</v>
      </c>
      <c r="L1533" s="179">
        <f>133/(1+1/(BaseCase_Mort_Child_0_1*'9 All Base Data'!$AB$10/10))*IF('9 All Base Data'!$L1533="..C",0,'9 All Base Data'!L1533/'9 All Base Data'!$L$2022)</f>
        <v>8.7526671318313796E-4</v>
      </c>
      <c r="M1533" s="178">
        <f>IF('9 All Base Data'!$R1533="","",IF('9 All Base Data'!$R1533=0,0,('9 All Base Data'!$R1533*Basecase_Pop_2006)/(1+(1/(BaseCase_CardiacHA_All*('9 All Base Data'!$W1533*Basecase_PM10)/10)))))</f>
        <v>9.9875454614496803E-2</v>
      </c>
      <c r="N1533" s="178">
        <f>IF('9 All Base Data'!$S1533="","",IF('9 All Base Data'!$S1533=0,0,('9 All Base Data'!S1533*Basecase_Pop_2006)/(1+(1/(BaseCase_RespHA_All*('9 All Base Data'!$W1533*Basecase_PM10)/10)))))</f>
        <v>0.22942353087549872</v>
      </c>
      <c r="O1533" s="178">
        <f>IF('9 All Base Data'!$T1533="","",IF('9 All Base Data'!$T1533=0,0,('9 All Base Data'!$T1533*Basecase_Pop_2006)/(1+(1/(BaseCase_RespHA_Child_1_4*('9 All Base Data'!$W1533*Basecase_PM10)/10)))))</f>
        <v>4.3276452991342119E-2</v>
      </c>
      <c r="P1533" s="179">
        <f>IF('9 All Base Data'!$U1533="","",IF('9 All Base Data'!$U1533=0,0,('9 All Base Data'!$U1533*Basecase_Pop_2006)/(1+(1/(BaseCase_RespHA_Child_5_14*('9 All Base Data'!$W1533*Basecase_PM10)/10)))))</f>
        <v>3.2367185146411549E-2</v>
      </c>
      <c r="Q1533" s="156">
        <f>IF('7 Base case Results'!$G1533="..C",0,BaseCase_RADs_All*'7 Base case Results'!$G1533*('9 All Base Data'!$V1533*Basecase_PM10)/10)</f>
        <v>925.48980000000006</v>
      </c>
      <c r="R1533" s="189">
        <f t="shared" si="240"/>
        <v>1.5974855596950013</v>
      </c>
      <c r="S1533" s="178">
        <f t="shared" si="241"/>
        <v>0.62413189387228052</v>
      </c>
      <c r="T1533" s="179">
        <f t="shared" si="242"/>
        <v>3.1159494989319711E-3</v>
      </c>
      <c r="U1533" s="178">
        <f t="shared" si="243"/>
        <v>6.3420913680205466E-4</v>
      </c>
      <c r="V1533" s="178">
        <f t="shared" si="244"/>
        <v>1.0404357125203866E-3</v>
      </c>
      <c r="W1533" s="178">
        <f t="shared" si="245"/>
        <v>1.9625871431573652E-4</v>
      </c>
      <c r="X1533" s="179">
        <f t="shared" si="246"/>
        <v>1.4678518463897639E-4</v>
      </c>
      <c r="Y1533" s="179">
        <f t="shared" si="247"/>
        <v>5.7380367600000003E-2</v>
      </c>
      <c r="Z1533" s="186">
        <f t="shared" si="248"/>
        <v>1.6596565216432557</v>
      </c>
      <c r="AA1533" s="156">
        <f>$J1533*'9 All Base Data'!$Y1533</f>
        <v>0.29214318988402671</v>
      </c>
      <c r="AB1533" s="156">
        <f>$K1533*'9 All Base Data'!$Y1533</f>
        <v>0.11413929927417885</v>
      </c>
      <c r="AC1533" s="178">
        <f>$L1533*'9 All Base Data'!$Y1533</f>
        <v>5.6983515162999023E-4</v>
      </c>
      <c r="AD1533" s="178">
        <f>IF($M1533="","",$M1533*'9 All Base Data'!$Y1533)</f>
        <v>6.5023088353707098E-2</v>
      </c>
      <c r="AE1533" s="178">
        <f>IF($N1533="","",$N1533*'9 All Base Data'!$Y1533)</f>
        <v>0.14936429151804528</v>
      </c>
      <c r="AF1533" s="178">
        <f>IF($O1533="","",$O1533*'9 All Base Data'!$Y1533)</f>
        <v>2.8174776649103193E-2</v>
      </c>
      <c r="AG1533" s="178">
        <f>IF($P1533="","",$P1533*'9 All Base Data'!$Y1533)</f>
        <v>2.1072388082331011E-2</v>
      </c>
      <c r="AH1533" s="167">
        <f>$Q1533*'9 All Base Data'!$Y1533</f>
        <v>602.53247675450302</v>
      </c>
      <c r="AI1533" s="178">
        <f>$R1533*'9 All Base Data'!$Y1533</f>
        <v>1.0400297559871352</v>
      </c>
      <c r="AJ1533" s="178">
        <f>$S1533*'9 All Base Data'!$Y1533</f>
        <v>0.40633590541607673</v>
      </c>
      <c r="AK1533" s="178">
        <f>$T1533*'9 All Base Data'!$Y1533</f>
        <v>2.0286131398027651E-3</v>
      </c>
      <c r="AL1533" s="178">
        <f>IF($U1533="","",$U1533*'9 All Base Data'!$Y1533)</f>
        <v>4.1289661104604005E-4</v>
      </c>
      <c r="AM1533" s="178">
        <f>IF($V1533="","",$V1533*'9 All Base Data'!$Y1533)</f>
        <v>6.7736706203433525E-4</v>
      </c>
      <c r="AN1533" s="178">
        <f>IF($W1533="","",$W1533*'9 All Base Data'!$Y1533)</f>
        <v>1.2777261210368299E-4</v>
      </c>
      <c r="AO1533" s="178">
        <f>IF($X1533="","",$X1533*'9 All Base Data'!$Y1533)</f>
        <v>9.5563279953371147E-5</v>
      </c>
      <c r="AP1533" s="178">
        <f>$Y1533*'9 All Base Data'!$Y1533</f>
        <v>3.7357013558779184E-2</v>
      </c>
      <c r="AQ1533" s="179">
        <f t="shared" si="249"/>
        <v>1.0805056463587976</v>
      </c>
    </row>
    <row r="1534" spans="1:43" x14ac:dyDescent="0.25">
      <c r="A1534" s="131">
        <v>587822</v>
      </c>
      <c r="B1534" s="132" t="s">
        <v>1569</v>
      </c>
      <c r="C1534" s="132" t="s">
        <v>1385</v>
      </c>
      <c r="D1534" s="145" t="s">
        <v>2122</v>
      </c>
      <c r="E1534" s="142"/>
      <c r="F1534" s="191" t="str">
        <f>IF('9 All Base Data'!G1534="Rural Centre","Rural",IF('9 All Base Data'!G1534="Rural (Incl.some Off Shore Islands)","Rural",IF('9 All Base Data'!G1534="Inlet-in TA but not in Urban Area","Rural",IF('9 All Base Data'!G1534="Rural (Incl.some Off Shore Islands)","Rural",IF('9 All Base Data'!G1534="Inlet-not in TA","Rural",IF('9 All Base Data'!G1534="Inland Water not in Urban Area","Rural",IF('9 All Base Data'!G1534="Oceanic-in Region but not in TA","Rural",'9 All Base Data'!G1534)))))))</f>
        <v>Christchurch</v>
      </c>
      <c r="G1534" s="177">
        <f>IF('9 All Base Data'!I1534="..C","..C",'9 All Base Data'!I1534*Basecase_Pop_2006)</f>
        <v>1788</v>
      </c>
      <c r="H1534" s="177">
        <f>IF('9 All Base Data'!J1534="..C","..C",'9 All Base Data'!J1534*Basecase_Pop_2006)</f>
        <v>1107</v>
      </c>
      <c r="I1534" s="191">
        <f>IF('9 All Base Data'!L1534="..C","..C",'9 All Base Data'!L1534*Basecase_Pop_2006)</f>
        <v>24</v>
      </c>
      <c r="J1534" s="156">
        <f>IF('9 All Base Data'!$P1534=0,0,('9 All Base Data'!$P1534*Basecase_Pop_2006)/(1+(1/(BaseCase_Mort_AllAdults_30*('9 All Base Data'!$W1534*Basecase_PM10)/10))))</f>
        <v>0.90979159699878909</v>
      </c>
      <c r="K1534" s="156">
        <f>IF('9 All Base Data'!$Q1534=0,0,('9 All Base Data'!$Q1534*Basecase_Pop_2006)/(1+(1/(BaseCase_Mort_Maori_30*('9 All Base Data'!$W1534*Basecase_PM10)/10))))</f>
        <v>0.11896575023649006</v>
      </c>
      <c r="L1534" s="179">
        <f>133/(1+1/(BaseCase_Mort_Child_0_1*'9 All Base Data'!$AB$10/10))*IF('9 All Base Data'!$L1534="..C",0,'9 All Base Data'!L1534/'9 All Base Data'!$L$2022)</f>
        <v>3.5010668527325518E-3</v>
      </c>
      <c r="M1534" s="178">
        <f>IF('9 All Base Data'!$R1534="","",IF('9 All Base Data'!$R1534=0,0,('9 All Base Data'!$R1534*Basecase_Pop_2006)/(1+(1/(BaseCase_CardiacHA_All*('9 All Base Data'!$W1534*Basecase_PM10)/10)))))</f>
        <v>0.21724733923445289</v>
      </c>
      <c r="N1534" s="178">
        <f>IF('9 All Base Data'!$S1534="","",IF('9 All Base Data'!$S1534=0,0,('9 All Base Data'!S1534*Basecase_Pop_2006)/(1+(1/(BaseCase_RespHA_All*('9 All Base Data'!$W1534*Basecase_PM10)/10)))))</f>
        <v>0.49903804526203366</v>
      </c>
      <c r="O1534" s="178">
        <f>IF('9 All Base Data'!$T1534="","",IF('9 All Base Data'!$T1534=0,0,('9 All Base Data'!$T1534*Basecase_Pop_2006)/(1+(1/(BaseCase_RespHA_Child_1_4*('9 All Base Data'!$W1534*Basecase_PM10)/10)))))</f>
        <v>0.27696929914458956</v>
      </c>
      <c r="P1534" s="179">
        <f>IF('9 All Base Data'!$U1534="","",IF('9 All Base Data'!$U1534=0,0,('9 All Base Data'!$U1534*Basecase_Pop_2006)/(1+(1/(BaseCase_RespHA_Child_5_14*('9 All Base Data'!$W1534*Basecase_PM10)/10)))))</f>
        <v>0.12461366281368445</v>
      </c>
      <c r="Q1534" s="156">
        <f>IF('7 Base case Results'!$G1534="..C",0,BaseCase_RADs_All*'7 Base case Results'!$G1534*('9 All Base Data'!$V1534*Basecase_PM10)/10)</f>
        <v>2013.1092000000001</v>
      </c>
      <c r="R1534" s="189">
        <f t="shared" si="240"/>
        <v>3.2388580853156892</v>
      </c>
      <c r="S1534" s="178">
        <f t="shared" si="241"/>
        <v>0.42351807084190463</v>
      </c>
      <c r="T1534" s="179">
        <f t="shared" si="242"/>
        <v>1.2463797995727884E-2</v>
      </c>
      <c r="U1534" s="178">
        <f t="shared" si="243"/>
        <v>1.3795206041387756E-3</v>
      </c>
      <c r="V1534" s="178">
        <f t="shared" si="244"/>
        <v>2.2631375352633225E-3</v>
      </c>
      <c r="W1534" s="178">
        <f t="shared" si="245"/>
        <v>1.2560557716207136E-3</v>
      </c>
      <c r="X1534" s="179">
        <f t="shared" si="246"/>
        <v>5.6512296086005899E-4</v>
      </c>
      <c r="Y1534" s="179">
        <f t="shared" si="247"/>
        <v>0.12481277040000001</v>
      </c>
      <c r="Z1534" s="186">
        <f t="shared" si="248"/>
        <v>3.3797773118508196</v>
      </c>
      <c r="AA1534" s="156">
        <f>$J1534*'9 All Base Data'!$Y1534</f>
        <v>0.5923122915780541</v>
      </c>
      <c r="AB1534" s="156">
        <f>$K1534*'9 All Base Data'!$Y1534</f>
        <v>7.7451667364621363E-2</v>
      </c>
      <c r="AC1534" s="178">
        <f>$L1534*'9 All Base Data'!$Y1534</f>
        <v>2.2793406065199609E-3</v>
      </c>
      <c r="AD1534" s="178">
        <f>IF($M1534="","",$M1534*'9 All Base Data'!$Y1534)</f>
        <v>0.14143708269638477</v>
      </c>
      <c r="AE1534" s="178">
        <f>IF($N1534="","",$N1534*'9 All Base Data'!$Y1534)</f>
        <v>0.32489459030932477</v>
      </c>
      <c r="AF1534" s="178">
        <f>IF($O1534="","",$O1534*'9 All Base Data'!$Y1534)</f>
        <v>0.18031857055426045</v>
      </c>
      <c r="AG1534" s="178">
        <f>IF($P1534="","",$P1534*'9 All Base Data'!$Y1534)</f>
        <v>8.112869411697439E-2</v>
      </c>
      <c r="AH1534" s="167">
        <f>$Q1534*'9 All Base Data'!$Y1534</f>
        <v>1310.6180881229336</v>
      </c>
      <c r="AI1534" s="178">
        <f>$R1534*'9 All Base Data'!$Y1534</f>
        <v>2.1086317580178728</v>
      </c>
      <c r="AJ1534" s="178">
        <f>$S1534*'9 All Base Data'!$Y1534</f>
        <v>0.27572793581805205</v>
      </c>
      <c r="AK1534" s="178">
        <f>$T1534*'9 All Base Data'!$Y1534</f>
        <v>8.1144525592110606E-3</v>
      </c>
      <c r="AL1534" s="178">
        <f>IF($U1534="","",$U1534*'9 All Base Data'!$Y1534)</f>
        <v>8.9812547512204321E-4</v>
      </c>
      <c r="AM1534" s="178">
        <f>IF($V1534="","",$V1534*'9 All Base Data'!$Y1534)</f>
        <v>1.4733969670527875E-3</v>
      </c>
      <c r="AN1534" s="178">
        <f>IF($W1534="","",$W1534*'9 All Base Data'!$Y1534)</f>
        <v>8.1774471746357111E-4</v>
      </c>
      <c r="AO1534" s="178">
        <f>IF($X1534="","",$X1534*'9 All Base Data'!$Y1534)</f>
        <v>3.6791862782047883E-4</v>
      </c>
      <c r="AP1534" s="178">
        <f>$Y1534*'9 All Base Data'!$Y1534</f>
        <v>8.1258321463621885E-2</v>
      </c>
      <c r="AQ1534" s="179">
        <f t="shared" si="249"/>
        <v>2.2003760544828808</v>
      </c>
    </row>
    <row r="1535" spans="1:43" x14ac:dyDescent="0.25">
      <c r="A1535" s="124">
        <v>587830</v>
      </c>
      <c r="B1535" s="125" t="s">
        <v>1570</v>
      </c>
      <c r="C1535" s="126" t="s">
        <v>1385</v>
      </c>
      <c r="D1535" s="101" t="s">
        <v>2122</v>
      </c>
      <c r="E1535" s="142"/>
      <c r="F1535" s="191" t="str">
        <f>IF('9 All Base Data'!G1535="Rural Centre","Rural",IF('9 All Base Data'!G1535="Rural (Incl.some Off Shore Islands)","Rural",IF('9 All Base Data'!G1535="Inlet-in TA but not in Urban Area","Rural",IF('9 All Base Data'!G1535="Rural (Incl.some Off Shore Islands)","Rural",IF('9 All Base Data'!G1535="Inlet-not in TA","Rural",IF('9 All Base Data'!G1535="Inland Water not in Urban Area","Rural",IF('9 All Base Data'!G1535="Oceanic-in Region but not in TA","Rural",'9 All Base Data'!G1535)))))))</f>
        <v>Christchurch</v>
      </c>
      <c r="G1535" s="177">
        <f>IF('9 All Base Data'!I1535="..C","..C",'9 All Base Data'!I1535*Basecase_Pop_2006)</f>
        <v>3000</v>
      </c>
      <c r="H1535" s="177">
        <f>IF('9 All Base Data'!J1535="..C","..C",'9 All Base Data'!J1535*Basecase_Pop_2006)</f>
        <v>1749</v>
      </c>
      <c r="I1535" s="191">
        <f>IF('9 All Base Data'!L1535="..C","..C",'9 All Base Data'!L1535*Basecase_Pop_2006)</f>
        <v>42</v>
      </c>
      <c r="J1535" s="156">
        <f>IF('9 All Base Data'!$P1535=0,0,('9 All Base Data'!$P1535*Basecase_Pop_2006)/(1+(1/(BaseCase_Mort_AllAdults_30*('9 All Base Data'!$W1535*Basecase_PM10)/10))))</f>
        <v>3.2264933025001095</v>
      </c>
      <c r="K1535" s="156">
        <f>IF('9 All Base Data'!$Q1535=0,0,('9 All Base Data'!$Q1535*Basecase_Pop_2006)/(1+(1/(BaseCase_Mort_Maori_30*('9 All Base Data'!$W1535*Basecase_PM10)/10))))</f>
        <v>0.19618913196894852</v>
      </c>
      <c r="L1535" s="179">
        <f>133/(1+1/(BaseCase_Mort_Child_0_1*'9 All Base Data'!$AB$10/10))*IF('9 All Base Data'!$L1535="..C",0,'9 All Base Data'!L1535/'9 All Base Data'!$L$2022)</f>
        <v>6.1268669922819657E-3</v>
      </c>
      <c r="M1535" s="178">
        <f>IF('9 All Base Data'!$R1535="","",IF('9 All Base Data'!$R1535=0,0,('9 All Base Data'!$R1535*Basecase_Pop_2006)/(1+(1/(BaseCase_CardiacHA_All*('9 All Base Data'!$W1535*Basecase_PM10)/10)))))</f>
        <v>0.23887171484726077</v>
      </c>
      <c r="N1535" s="178">
        <f>IF('9 All Base Data'!$S1535="","",IF('9 All Base Data'!$S1535=0,0,('9 All Base Data'!S1535*Basecase_Pop_2006)/(1+(1/(BaseCase_RespHA_All*('9 All Base Data'!$W1535*Basecase_PM10)/10)))))</f>
        <v>0.59910858598226968</v>
      </c>
      <c r="O1535" s="178">
        <f>IF('9 All Base Data'!$T1535="","",IF('9 All Base Data'!$T1535=0,0,('9 All Base Data'!$T1535*Basecase_Pop_2006)/(1+(1/(BaseCase_RespHA_Child_1_4*('9 All Base Data'!$W1535*Basecase_PM10)/10)))))</f>
        <v>0.28021503311894019</v>
      </c>
      <c r="P1535" s="179">
        <f>IF('9 All Base Data'!$U1535="","",IF('9 All Base Data'!$U1535=0,0,('9 All Base Data'!$U1535*Basecase_Pop_2006)/(1+(1/(BaseCase_RespHA_Child_5_14*('9 All Base Data'!$W1535*Basecase_PM10)/10)))))</f>
        <v>9.8113029975060023E-2</v>
      </c>
      <c r="Q1535" s="156">
        <f>IF('7 Base case Results'!$G1535="..C",0,BaseCase_RADs_All*'7 Base case Results'!$G1535*('9 All Base Data'!$V1535*Basecase_PM10)/10)</f>
        <v>3377.7</v>
      </c>
      <c r="R1535" s="189">
        <f t="shared" si="240"/>
        <v>11.48631615690039</v>
      </c>
      <c r="S1535" s="178">
        <f t="shared" si="241"/>
        <v>0.69843330980945673</v>
      </c>
      <c r="T1535" s="179">
        <f t="shared" si="242"/>
        <v>2.18116464925238E-2</v>
      </c>
      <c r="U1535" s="178">
        <f t="shared" si="243"/>
        <v>1.516835389280106E-3</v>
      </c>
      <c r="V1535" s="178">
        <f t="shared" si="244"/>
        <v>2.7169574374295929E-3</v>
      </c>
      <c r="W1535" s="178">
        <f t="shared" si="245"/>
        <v>1.2707751751943937E-3</v>
      </c>
      <c r="X1535" s="179">
        <f t="shared" si="246"/>
        <v>4.4494259093689722E-4</v>
      </c>
      <c r="Y1535" s="179">
        <f t="shared" si="247"/>
        <v>0.2094174</v>
      </c>
      <c r="Z1535" s="186">
        <f t="shared" si="248"/>
        <v>11.721778996219623</v>
      </c>
      <c r="AA1535" s="156">
        <f>$J1535*'9 All Base Data'!$Y1535</f>
        <v>2.1005817684724422</v>
      </c>
      <c r="AB1535" s="156">
        <f>$K1535*'9 All Base Data'!$Y1535</f>
        <v>0.12772731109253349</v>
      </c>
      <c r="AC1535" s="178">
        <f>$L1535*'9 All Base Data'!$Y1535</f>
        <v>3.9888460614099317E-3</v>
      </c>
      <c r="AD1535" s="178">
        <f>IF($M1535="","",$M1535*'9 All Base Data'!$Y1535)</f>
        <v>0.155515453518251</v>
      </c>
      <c r="AE1535" s="178">
        <f>IF($N1535="","",$N1535*'9 All Base Data'!$Y1535)</f>
        <v>0.39004468785802399</v>
      </c>
      <c r="AF1535" s="178">
        <f>IF($O1535="","",$O1535*'9 All Base Data'!$Y1535)</f>
        <v>0.18243167880294317</v>
      </c>
      <c r="AG1535" s="178">
        <f>IF($P1535="","",$P1535*'9 All Base Data'!$Y1535)</f>
        <v>6.3875676374565885E-2</v>
      </c>
      <c r="AH1535" s="167">
        <f>$Q1535*'9 All Base Data'!$Y1535</f>
        <v>2199.0236377901565</v>
      </c>
      <c r="AI1535" s="178">
        <f>$R1535*'9 All Base Data'!$Y1535</f>
        <v>7.4780710957618943</v>
      </c>
      <c r="AJ1535" s="178">
        <f>$S1535*'9 All Base Data'!$Y1535</f>
        <v>0.45470922748941917</v>
      </c>
      <c r="AK1535" s="178">
        <f>$T1535*'9 All Base Data'!$Y1535</f>
        <v>1.4200291978619356E-2</v>
      </c>
      <c r="AL1535" s="178">
        <f>IF($U1535="","",$U1535*'9 All Base Data'!$Y1535)</f>
        <v>9.8752312984089381E-4</v>
      </c>
      <c r="AM1535" s="178">
        <f>IF($V1535="","",$V1535*'9 All Base Data'!$Y1535)</f>
        <v>1.7688526594361387E-3</v>
      </c>
      <c r="AN1535" s="178">
        <f>IF($W1535="","",$W1535*'9 All Base Data'!$Y1535)</f>
        <v>8.2732766337134721E-4</v>
      </c>
      <c r="AO1535" s="178">
        <f>IF($X1535="","",$X1535*'9 All Base Data'!$Y1535)</f>
        <v>2.8967619235865629E-4</v>
      </c>
      <c r="AP1535" s="178">
        <f>$Y1535*'9 All Base Data'!$Y1535</f>
        <v>0.13633946554298973</v>
      </c>
      <c r="AQ1535" s="179">
        <f t="shared" si="249"/>
        <v>7.6313672290727803</v>
      </c>
    </row>
    <row r="1536" spans="1:43" x14ac:dyDescent="0.25">
      <c r="A1536" s="124">
        <v>587842</v>
      </c>
      <c r="B1536" s="125" t="s">
        <v>1572</v>
      </c>
      <c r="C1536" s="126" t="s">
        <v>1385</v>
      </c>
      <c r="D1536" s="101" t="s">
        <v>2122</v>
      </c>
      <c r="E1536" s="142"/>
      <c r="F1536" s="191" t="str">
        <f>IF('9 All Base Data'!G1536="Rural Centre","Rural",IF('9 All Base Data'!G1536="Rural (Incl.some Off Shore Islands)","Rural",IF('9 All Base Data'!G1536="Inlet-in TA but not in Urban Area","Rural",IF('9 All Base Data'!G1536="Rural (Incl.some Off Shore Islands)","Rural",IF('9 All Base Data'!G1536="Inlet-not in TA","Rural",IF('9 All Base Data'!G1536="Inland Water not in Urban Area","Rural",IF('9 All Base Data'!G1536="Oceanic-in Region but not in TA","Rural",'9 All Base Data'!G1536)))))))</f>
        <v>Christchurch</v>
      </c>
      <c r="G1536" s="177">
        <f>IF('9 All Base Data'!I1536="..C","..C",'9 All Base Data'!I1536*Basecase_Pop_2006)</f>
        <v>501</v>
      </c>
      <c r="H1536" s="177">
        <f>IF('9 All Base Data'!J1536="..C","..C",'9 All Base Data'!J1536*Basecase_Pop_2006)</f>
        <v>312</v>
      </c>
      <c r="I1536" s="191">
        <f>IF('9 All Base Data'!L1536="..C","..C",'9 All Base Data'!L1536*Basecase_Pop_2006)</f>
        <v>0</v>
      </c>
      <c r="J1536" s="156">
        <f>IF('9 All Base Data'!$P1536=0,0,('9 All Base Data'!$P1536*Basecase_Pop_2006)/(1+(1/(BaseCase_Mort_AllAdults_30*('9 All Base Data'!$W1536*Basecase_PM10)/10))))</f>
        <v>0.97643876259871742</v>
      </c>
      <c r="K1536" s="156">
        <f>IF('9 All Base Data'!$Q1536=0,0,('9 All Base Data'!$Q1536*Basecase_Pop_2006)/(1+(1/(BaseCase_Mort_Maori_30*('9 All Base Data'!$W1536*Basecase_PM10)/10))))</f>
        <v>0</v>
      </c>
      <c r="L1536" s="179">
        <f>133/(1+1/(BaseCase_Mort_Child_0_1*'9 All Base Data'!$AB$10/10))*IF('9 All Base Data'!$L1536="..C",0,'9 All Base Data'!L1536/'9 All Base Data'!$L$2022)</f>
        <v>0</v>
      </c>
      <c r="M1536" s="178">
        <f>IF('9 All Base Data'!$R1536="","",IF('9 All Base Data'!$R1536=0,0,('9 All Base Data'!$R1536*Basecase_Pop_2006)/(1+(1/(BaseCase_CardiacHA_All*('9 All Base Data'!$W1536*Basecase_PM10)/10)))))</f>
        <v>3.2947822737553215E-2</v>
      </c>
      <c r="N1536" s="178">
        <f>IF('9 All Base Data'!$S1536="","",IF('9 All Base Data'!$S1536=0,0,('9 All Base Data'!S1536*Basecase_Pop_2006)/(1+(1/(BaseCase_RespHA_All*('9 All Base Data'!$W1536*Basecase_PM10)/10)))))</f>
        <v>4.7656364794044184E-2</v>
      </c>
      <c r="O1536" s="178">
        <f>IF('9 All Base Data'!$T1536="","",IF('9 All Base Data'!$T1536=0,0,('9 All Base Data'!$T1536*Basecase_Pop_2006)/(1+(1/(BaseCase_RespHA_Child_1_4*('9 All Base Data'!$W1536*Basecase_PM10)/10)))))</f>
        <v>5.337429202265527E-2</v>
      </c>
      <c r="P1536" s="179">
        <f>IF('9 All Base Data'!$U1536="","",IF('9 All Base Data'!$U1536=0,0,('9 All Base Data'!$U1536*Basecase_Pop_2006)/(1+(1/(BaseCase_RespHA_Child_5_14*('9 All Base Data'!$W1536*Basecase_PM10)/10)))))</f>
        <v>1.9622605995012005E-2</v>
      </c>
      <c r="Q1536" s="156">
        <f>IF('7 Base case Results'!$G1536="..C",0,BaseCase_RADs_All*'7 Base case Results'!$G1536*('9 All Base Data'!$V1536*Basecase_PM10)/10)</f>
        <v>564.07590000000005</v>
      </c>
      <c r="R1536" s="189">
        <f t="shared" si="240"/>
        <v>3.4761219948514341</v>
      </c>
      <c r="S1536" s="178">
        <f t="shared" si="241"/>
        <v>0</v>
      </c>
      <c r="T1536" s="179">
        <f t="shared" si="242"/>
        <v>0</v>
      </c>
      <c r="U1536" s="178">
        <f t="shared" si="243"/>
        <v>2.0921867438346292E-4</v>
      </c>
      <c r="V1536" s="178">
        <f t="shared" si="244"/>
        <v>2.1612161434099035E-4</v>
      </c>
      <c r="W1536" s="178">
        <f t="shared" si="245"/>
        <v>2.4205241432274165E-4</v>
      </c>
      <c r="X1536" s="179">
        <f t="shared" si="246"/>
        <v>8.8988518187379435E-5</v>
      </c>
      <c r="Y1536" s="179">
        <f t="shared" si="247"/>
        <v>3.4972705800000004E-2</v>
      </c>
      <c r="Z1536" s="186">
        <f t="shared" si="248"/>
        <v>3.5115200409401583</v>
      </c>
      <c r="AA1536" s="156">
        <f>$J1536*'9 All Base Data'!$Y1536</f>
        <v>0.63570237730087065</v>
      </c>
      <c r="AB1536" s="156">
        <f>$K1536*'9 All Base Data'!$Y1536</f>
        <v>0</v>
      </c>
      <c r="AC1536" s="178">
        <f>$L1536*'9 All Base Data'!$Y1536</f>
        <v>0</v>
      </c>
      <c r="AD1536" s="178">
        <f>IF($M1536="","",$M1536*'9 All Base Data'!$Y1536)</f>
        <v>2.1450407381827727E-2</v>
      </c>
      <c r="AE1536" s="178">
        <f>IF($N1536="","",$N1536*'9 All Base Data'!$Y1536)</f>
        <v>3.1026281988706456E-2</v>
      </c>
      <c r="AF1536" s="178">
        <f>IF($O1536="","",$O1536*'9 All Base Data'!$Y1536)</f>
        <v>3.47488912005606E-2</v>
      </c>
      <c r="AG1536" s="178">
        <f>IF($P1536="","",$P1536*'9 All Base Data'!$Y1536)</f>
        <v>1.2775135274913177E-2</v>
      </c>
      <c r="AH1536" s="167">
        <f>$Q1536*'9 All Base Data'!$Y1536</f>
        <v>367.23694751095621</v>
      </c>
      <c r="AI1536" s="178">
        <f>$R1536*'9 All Base Data'!$Y1536</f>
        <v>2.2631004631910998</v>
      </c>
      <c r="AJ1536" s="178">
        <f>$S1536*'9 All Base Data'!$Y1536</f>
        <v>0</v>
      </c>
      <c r="AK1536" s="178">
        <f>$T1536*'9 All Base Data'!$Y1536</f>
        <v>0</v>
      </c>
      <c r="AL1536" s="178">
        <f>IF($U1536="","",$U1536*'9 All Base Data'!$Y1536)</f>
        <v>1.3621008687460606E-4</v>
      </c>
      <c r="AM1536" s="178">
        <f>IF($V1536="","",$V1536*'9 All Base Data'!$Y1536)</f>
        <v>1.4070418881878376E-4</v>
      </c>
      <c r="AN1536" s="178">
        <f>IF($W1536="","",$W1536*'9 All Base Data'!$Y1536)</f>
        <v>1.5758622159454231E-4</v>
      </c>
      <c r="AO1536" s="178">
        <f>IF($X1536="","",$X1536*'9 All Base Data'!$Y1536)</f>
        <v>5.7935238471731254E-5</v>
      </c>
      <c r="AP1536" s="178">
        <f>$Y1536*'9 All Base Data'!$Y1536</f>
        <v>2.2768690745679287E-2</v>
      </c>
      <c r="AQ1536" s="179">
        <f t="shared" si="249"/>
        <v>2.2861460682124726</v>
      </c>
    </row>
    <row r="1537" spans="1:43" x14ac:dyDescent="0.25">
      <c r="A1537" s="124">
        <v>587844</v>
      </c>
      <c r="B1537" s="125" t="s">
        <v>1573</v>
      </c>
      <c r="C1537" s="126" t="s">
        <v>1385</v>
      </c>
      <c r="D1537" s="101" t="s">
        <v>2122</v>
      </c>
      <c r="E1537" s="142"/>
      <c r="F1537" s="191" t="str">
        <f>IF('9 All Base Data'!G1537="Rural Centre","Rural",IF('9 All Base Data'!G1537="Rural (Incl.some Off Shore Islands)","Rural",IF('9 All Base Data'!G1537="Inlet-in TA but not in Urban Area","Rural",IF('9 All Base Data'!G1537="Rural (Incl.some Off Shore Islands)","Rural",IF('9 All Base Data'!G1537="Inlet-not in TA","Rural",IF('9 All Base Data'!G1537="Inland Water not in Urban Area","Rural",IF('9 All Base Data'!G1537="Oceanic-in Region but not in TA","Rural",'9 All Base Data'!G1537)))))))</f>
        <v>Christchurch</v>
      </c>
      <c r="G1537" s="177">
        <f>IF('9 All Base Data'!I1537="..C","..C",'9 All Base Data'!I1537*Basecase_Pop_2006)</f>
        <v>1836</v>
      </c>
      <c r="H1537" s="177">
        <f>IF('9 All Base Data'!J1537="..C","..C",'9 All Base Data'!J1537*Basecase_Pop_2006)</f>
        <v>1272</v>
      </c>
      <c r="I1537" s="191">
        <f>IF('9 All Base Data'!L1537="..C","..C",'9 All Base Data'!L1537*Basecase_Pop_2006)</f>
        <v>9</v>
      </c>
      <c r="J1537" s="156">
        <f>IF('9 All Base Data'!$P1537=0,0,('9 All Base Data'!$P1537*Basecase_Pop_2006)/(1+(1/(BaseCase_Mort_AllAdults_30*('9 All Base Data'!$W1537*Basecase_PM10)/10))))</f>
        <v>6.9610104334689421E-2</v>
      </c>
      <c r="K1537" s="156">
        <f>IF('9 All Base Data'!$Q1537=0,0,('9 All Base Data'!$Q1537*Basecase_Pop_2006)/(1+(1/(BaseCase_Mort_Maori_30*('9 All Base Data'!$W1537*Basecase_PM10)/10))))</f>
        <v>0</v>
      </c>
      <c r="L1537" s="179">
        <f>133/(1+1/(BaseCase_Mort_Child_0_1*'9 All Base Data'!$AB$10/10))*IF('9 All Base Data'!$L1537="..C",0,'9 All Base Data'!L1537/'9 All Base Data'!$L$2022)</f>
        <v>1.3129000697747069E-3</v>
      </c>
      <c r="M1537" s="178">
        <f>IF('9 All Base Data'!$R1537="","",IF('9 All Base Data'!$R1537=0,0,('9 All Base Data'!$R1537*Basecase_Pop_2006)/(1+(1/(BaseCase_CardiacHA_All*('9 All Base Data'!$W1537*Basecase_PM10)/10)))))</f>
        <v>0.1022426163660671</v>
      </c>
      <c r="N1537" s="178">
        <f>IF('9 All Base Data'!$S1537="","",IF('9 All Base Data'!$S1537=0,0,('9 All Base Data'!S1537*Basecase_Pop_2006)/(1+(1/(BaseCase_RespHA_All*('9 All Base Data'!$W1537*Basecase_PM10)/10)))))</f>
        <v>0.15290500905550028</v>
      </c>
      <c r="O1537" s="178">
        <f>IF('9 All Base Data'!$T1537="","",IF('9 All Base Data'!$T1537=0,0,('9 All Base Data'!$T1537*Basecase_Pop_2006)/(1+(1/(BaseCase_RespHA_Child_1_4*('9 All Base Data'!$W1537*Basecase_PM10)/10)))))</f>
        <v>7.5220196159016109E-2</v>
      </c>
      <c r="P1537" s="179">
        <f>IF('9 All Base Data'!$U1537="","",IF('9 All Base Data'!$U1537=0,0,('9 All Base Data'!$U1537*Basecase_Pop_2006)/(1+(1/(BaseCase_RespHA_Child_5_14*('9 All Base Data'!$W1537*Basecase_PM10)/10)))))</f>
        <v>1.5862925104499964E-2</v>
      </c>
      <c r="Q1537" s="156">
        <f>IF('7 Base case Results'!$G1537="..C",0,BaseCase_RADs_All*'7 Base case Results'!$G1537*('9 All Base Data'!$V1537*Basecase_PM10)/10)</f>
        <v>1651.2970508912535</v>
      </c>
      <c r="R1537" s="189">
        <f t="shared" si="240"/>
        <v>0.24781197143149433</v>
      </c>
      <c r="S1537" s="178">
        <f t="shared" si="241"/>
        <v>0</v>
      </c>
      <c r="T1537" s="179">
        <f t="shared" si="242"/>
        <v>4.673924248397957E-3</v>
      </c>
      <c r="U1537" s="178">
        <f t="shared" si="243"/>
        <v>6.4924061392452605E-4</v>
      </c>
      <c r="V1537" s="178">
        <f t="shared" si="244"/>
        <v>6.9342421606669383E-4</v>
      </c>
      <c r="W1537" s="178">
        <f t="shared" si="245"/>
        <v>3.4112358958113807E-4</v>
      </c>
      <c r="X1537" s="179">
        <f t="shared" si="246"/>
        <v>7.1938365348907338E-5</v>
      </c>
      <c r="Y1537" s="179">
        <f t="shared" si="247"/>
        <v>0.10238041715525771</v>
      </c>
      <c r="Z1537" s="186">
        <f t="shared" si="248"/>
        <v>0.3562089776651412</v>
      </c>
      <c r="AA1537" s="156">
        <f>$J1537*'9 All Base Data'!$Y1537</f>
        <v>3.9201738912091971E-2</v>
      </c>
      <c r="AB1537" s="156">
        <f>$K1537*'9 All Base Data'!$Y1537</f>
        <v>0</v>
      </c>
      <c r="AC1537" s="178">
        <f>$L1537*'9 All Base Data'!$Y1537</f>
        <v>7.3937492616753492E-4</v>
      </c>
      <c r="AD1537" s="178">
        <f>IF($M1537="","",$M1537*'9 All Base Data'!$Y1537)</f>
        <v>5.7579117152312009E-2</v>
      </c>
      <c r="AE1537" s="178">
        <f>IF($N1537="","",$N1537*'9 All Base Data'!$Y1537)</f>
        <v>8.6110232137055806E-2</v>
      </c>
      <c r="AF1537" s="178">
        <f>IF($O1537="","",$O1537*'9 All Base Data'!$Y1537)</f>
        <v>4.2361127295029923E-2</v>
      </c>
      <c r="AG1537" s="178">
        <f>IF($P1537="","",$P1537*'9 All Base Data'!$Y1537)</f>
        <v>8.933390551158573E-3</v>
      </c>
      <c r="AH1537" s="167">
        <f>$Q1537*'9 All Base Data'!$Y1537</f>
        <v>929.94711721882948</v>
      </c>
      <c r="AI1537" s="178">
        <f>$R1537*'9 All Base Data'!$Y1537</f>
        <v>0.1395581905270474</v>
      </c>
      <c r="AJ1537" s="178">
        <f>$S1537*'9 All Base Data'!$Y1537</f>
        <v>0</v>
      </c>
      <c r="AK1537" s="178">
        <f>$T1537*'9 All Base Data'!$Y1537</f>
        <v>2.6321747371564246E-3</v>
      </c>
      <c r="AL1537" s="178">
        <f>IF($U1537="","",$U1537*'9 All Base Data'!$Y1537)</f>
        <v>3.6562739391718125E-4</v>
      </c>
      <c r="AM1537" s="178">
        <f>IF($V1537="","",$V1537*'9 All Base Data'!$Y1537)</f>
        <v>3.9050990274154811E-4</v>
      </c>
      <c r="AN1537" s="178">
        <f>IF($W1537="","",$W1537*'9 All Base Data'!$Y1537)</f>
        <v>1.921077122829607E-4</v>
      </c>
      <c r="AO1537" s="178">
        <f>IF($X1537="","",$X1537*'9 All Base Data'!$Y1537)</f>
        <v>4.0512926149504128E-5</v>
      </c>
      <c r="AP1537" s="178">
        <f>$Y1537*'9 All Base Data'!$Y1537</f>
        <v>5.7656721267567421E-2</v>
      </c>
      <c r="AQ1537" s="179">
        <f t="shared" si="249"/>
        <v>0.20060322382842999</v>
      </c>
    </row>
    <row r="1538" spans="1:43" x14ac:dyDescent="0.25">
      <c r="A1538" s="124">
        <v>587845</v>
      </c>
      <c r="B1538" s="125" t="s">
        <v>1574</v>
      </c>
      <c r="C1538" s="126" t="s">
        <v>1385</v>
      </c>
      <c r="D1538" s="101" t="s">
        <v>2122</v>
      </c>
      <c r="E1538" s="142"/>
      <c r="F1538" s="191" t="str">
        <f>IF('9 All Base Data'!G1538="Rural Centre","Rural",IF('9 All Base Data'!G1538="Rural (Incl.some Off Shore Islands)","Rural",IF('9 All Base Data'!G1538="Inlet-in TA but not in Urban Area","Rural",IF('9 All Base Data'!G1538="Rural (Incl.some Off Shore Islands)","Rural",IF('9 All Base Data'!G1538="Inlet-not in TA","Rural",IF('9 All Base Data'!G1538="Inland Water not in Urban Area","Rural",IF('9 All Base Data'!G1538="Oceanic-in Region but not in TA","Rural",'9 All Base Data'!G1538)))))))</f>
        <v>Christchurch</v>
      </c>
      <c r="G1538" s="177">
        <f>IF('9 All Base Data'!I1538="..C","..C",'9 All Base Data'!I1538*Basecase_Pop_2006)</f>
        <v>2892</v>
      </c>
      <c r="H1538" s="177">
        <f>IF('9 All Base Data'!J1538="..C","..C",'9 All Base Data'!J1538*Basecase_Pop_2006)</f>
        <v>1893</v>
      </c>
      <c r="I1538" s="191">
        <f>IF('9 All Base Data'!L1538="..C","..C",'9 All Base Data'!L1538*Basecase_Pop_2006)</f>
        <v>36</v>
      </c>
      <c r="J1538" s="156">
        <f>IF('9 All Base Data'!$P1538=0,0,('9 All Base Data'!$P1538*Basecase_Pop_2006)/(1+(1/(BaseCase_Mort_AllAdults_30*('9 All Base Data'!$W1538*Basecase_PM10)/10))))</f>
        <v>0.46699245167764741</v>
      </c>
      <c r="K1538" s="156">
        <f>IF('9 All Base Data'!$Q1538=0,0,('9 All Base Data'!$Q1538*Basecase_Pop_2006)/(1+(1/(BaseCase_Mort_Maori_30*('9 All Base Data'!$W1538*Basecase_PM10)/10))))</f>
        <v>0</v>
      </c>
      <c r="L1538" s="179">
        <f>133/(1+1/(BaseCase_Mort_Child_0_1*'9 All Base Data'!$AB$10/10))*IF('9 All Base Data'!$L1538="..C",0,'9 All Base Data'!L1538/'9 All Base Data'!$L$2022)</f>
        <v>5.2516002790988277E-3</v>
      </c>
      <c r="M1538" s="178">
        <f>IF('9 All Base Data'!$R1538="","",IF('9 All Base Data'!$R1538=0,0,('9 All Base Data'!$R1538*Basecase_Pop_2006)/(1+(1/(BaseCase_CardiacHA_All*('9 All Base Data'!$W1538*Basecase_PM10)/10)))))</f>
        <v>0.31300431600675549</v>
      </c>
      <c r="N1538" s="178">
        <f>IF('9 All Base Data'!$S1538="","",IF('9 All Base Data'!$S1538=0,0,('9 All Base Data'!S1538*Basecase_Pop_2006)/(1+(1/(BaseCase_RespHA_All*('9 All Base Data'!$W1538*Basecase_PM10)/10)))))</f>
        <v>0.76250183670470695</v>
      </c>
      <c r="O1538" s="178">
        <f>IF('9 All Base Data'!$T1538="","",IF('9 All Base Data'!$T1538=0,0,('9 All Base Data'!$T1538*Basecase_Pop_2006)/(1+(1/(BaseCase_RespHA_Child_1_4*('9 All Base Data'!$W1538*Basecase_PM10)/10)))))</f>
        <v>0.20015359508495728</v>
      </c>
      <c r="P1538" s="179">
        <f>IF('9 All Base Data'!$U1538="","",IF('9 All Base Data'!$U1538=0,0,('9 All Base Data'!$U1538*Basecase_Pop_2006)/(1+(1/(BaseCase_RespHA_Child_5_14*('9 All Base Data'!$W1538*Basecase_PM10)/10)))))</f>
        <v>0.15698084796009604</v>
      </c>
      <c r="Q1538" s="156">
        <f>IF('7 Base case Results'!$G1538="..C",0,BaseCase_RADs_All*'7 Base case Results'!$G1538*('9 All Base Data'!$V1538*Basecase_PM10)/10)</f>
        <v>3256.1028000000001</v>
      </c>
      <c r="R1538" s="189">
        <f t="shared" si="240"/>
        <v>1.6624931279724247</v>
      </c>
      <c r="S1538" s="178">
        <f t="shared" si="241"/>
        <v>0</v>
      </c>
      <c r="T1538" s="179">
        <f t="shared" si="242"/>
        <v>1.8695696993591828E-2</v>
      </c>
      <c r="U1538" s="178">
        <f t="shared" si="243"/>
        <v>1.9875774066428972E-3</v>
      </c>
      <c r="V1538" s="178">
        <f t="shared" si="244"/>
        <v>3.4579458294558456E-3</v>
      </c>
      <c r="W1538" s="178">
        <f t="shared" si="245"/>
        <v>9.0769655371028123E-4</v>
      </c>
      <c r="X1538" s="179">
        <f t="shared" si="246"/>
        <v>7.1190814549903548E-4</v>
      </c>
      <c r="Y1538" s="179">
        <f t="shared" si="247"/>
        <v>0.20187837360000002</v>
      </c>
      <c r="Z1538" s="186">
        <f t="shared" si="248"/>
        <v>1.8885127218021154</v>
      </c>
      <c r="AA1538" s="156">
        <f>$J1538*'9 All Base Data'!$Y1538</f>
        <v>0.30403157175259027</v>
      </c>
      <c r="AB1538" s="156">
        <f>$K1538*'9 All Base Data'!$Y1538</f>
        <v>0</v>
      </c>
      <c r="AC1538" s="178">
        <f>$L1538*'9 All Base Data'!$Y1538</f>
        <v>3.4190109097799412E-3</v>
      </c>
      <c r="AD1538" s="178">
        <f>IF($M1538="","",$M1538*'9 All Base Data'!$Y1538)</f>
        <v>0.20377887012736337</v>
      </c>
      <c r="AE1538" s="178">
        <f>IF($N1538="","",$N1538*'9 All Base Data'!$Y1538)</f>
        <v>0.4964205118193033</v>
      </c>
      <c r="AF1538" s="178">
        <f>IF($O1538="","",$O1538*'9 All Base Data'!$Y1538)</f>
        <v>0.13030834200210226</v>
      </c>
      <c r="AG1538" s="178">
        <f>IF($P1538="","",$P1538*'9 All Base Data'!$Y1538)</f>
        <v>0.10220108219930542</v>
      </c>
      <c r="AH1538" s="167">
        <f>$Q1538*'9 All Base Data'!$Y1538</f>
        <v>2119.8587868297113</v>
      </c>
      <c r="AI1538" s="178">
        <f>$R1538*'9 All Base Data'!$Y1538</f>
        <v>1.0823523954392213</v>
      </c>
      <c r="AJ1538" s="178">
        <f>$S1538*'9 All Base Data'!$Y1538</f>
        <v>0</v>
      </c>
      <c r="AK1538" s="178">
        <f>$T1538*'9 All Base Data'!$Y1538</f>
        <v>1.2171678838816591E-2</v>
      </c>
      <c r="AL1538" s="178">
        <f>IF($U1538="","",$U1538*'9 All Base Data'!$Y1538)</f>
        <v>1.2939958253087574E-3</v>
      </c>
      <c r="AM1538" s="178">
        <f>IF($V1538="","",$V1538*'9 All Base Data'!$Y1538)</f>
        <v>2.2512670211005401E-3</v>
      </c>
      <c r="AN1538" s="178">
        <f>IF($W1538="","",$W1538*'9 All Base Data'!$Y1538)</f>
        <v>5.909483309795337E-4</v>
      </c>
      <c r="AO1538" s="178">
        <f>IF($X1538="","",$X1538*'9 All Base Data'!$Y1538)</f>
        <v>4.6348190777385003E-4</v>
      </c>
      <c r="AP1538" s="178">
        <f>$Y1538*'9 All Base Data'!$Y1538</f>
        <v>0.13143124478344212</v>
      </c>
      <c r="AQ1538" s="179">
        <f t="shared" si="249"/>
        <v>1.2295005819078892</v>
      </c>
    </row>
    <row r="1539" spans="1:43" x14ac:dyDescent="0.25">
      <c r="A1539" s="124">
        <v>587846</v>
      </c>
      <c r="B1539" s="125" t="s">
        <v>1575</v>
      </c>
      <c r="C1539" s="126" t="s">
        <v>1385</v>
      </c>
      <c r="D1539" s="101" t="s">
        <v>2122</v>
      </c>
      <c r="E1539" s="142"/>
      <c r="F1539" s="191" t="str">
        <f>IF('9 All Base Data'!G1539="Rural Centre","Rural",IF('9 All Base Data'!G1539="Rural (Incl.some Off Shore Islands)","Rural",IF('9 All Base Data'!G1539="Inlet-in TA but not in Urban Area","Rural",IF('9 All Base Data'!G1539="Rural (Incl.some Off Shore Islands)","Rural",IF('9 All Base Data'!G1539="Inlet-not in TA","Rural",IF('9 All Base Data'!G1539="Inland Water not in Urban Area","Rural",IF('9 All Base Data'!G1539="Oceanic-in Region but not in TA","Rural",'9 All Base Data'!G1539)))))))</f>
        <v>Christchurch</v>
      </c>
      <c r="G1539" s="177">
        <f>IF('9 All Base Data'!I1539="..C","..C",'9 All Base Data'!I1539*Basecase_Pop_2006)</f>
        <v>1581</v>
      </c>
      <c r="H1539" s="177">
        <f>IF('9 All Base Data'!J1539="..C","..C",'9 All Base Data'!J1539*Basecase_Pop_2006)</f>
        <v>990</v>
      </c>
      <c r="I1539" s="191">
        <f>IF('9 All Base Data'!L1539="..C","..C",'9 All Base Data'!L1539*Basecase_Pop_2006)</f>
        <v>18</v>
      </c>
      <c r="J1539" s="156">
        <f>IF('9 All Base Data'!$P1539=0,0,('9 All Base Data'!$P1539*Basecase_Pop_2006)/(1+(1/(BaseCase_Mort_AllAdults_30*('9 All Base Data'!$W1539*Basecase_PM10)/10))))</f>
        <v>0.80662332562502737</v>
      </c>
      <c r="K1539" s="156">
        <f>IF('9 All Base Data'!$Q1539=0,0,('9 All Base Data'!$Q1539*Basecase_Pop_2006)/(1+(1/(BaseCase_Mort_Maori_30*('9 All Base Data'!$W1539*Basecase_PM10)/10))))</f>
        <v>0</v>
      </c>
      <c r="L1539" s="179">
        <f>133/(1+1/(BaseCase_Mort_Child_0_1*'9 All Base Data'!$AB$10/10))*IF('9 All Base Data'!$L1539="..C",0,'9 All Base Data'!L1539/'9 All Base Data'!$L$2022)</f>
        <v>2.6258001395494139E-3</v>
      </c>
      <c r="M1539" s="178">
        <f>IF('9 All Base Data'!$R1539="","",IF('9 All Base Data'!$R1539=0,0,('9 All Base Data'!$R1539*Basecase_Pop_2006)/(1+(1/(BaseCase_CardiacHA_All*('9 All Base Data'!$W1539*Basecase_PM10)/10)))))</f>
        <v>0</v>
      </c>
      <c r="N1539" s="178">
        <f>IF('9 All Base Data'!$S1539="","",IF('9 All Base Data'!$S1539=0,0,('9 All Base Data'!S1539*Basecase_Pop_2006)/(1+(1/(BaseCase_RespHA_All*('9 All Base Data'!$W1539*Basecase_PM10)/10)))))</f>
        <v>0</v>
      </c>
      <c r="O1539" s="178">
        <f>IF('9 All Base Data'!$T1539="","",IF('9 All Base Data'!$T1539=0,0,('9 All Base Data'!$T1539*Basecase_Pop_2006)/(1+(1/(BaseCase_RespHA_Child_1_4*('9 All Base Data'!$W1539*Basecase_PM10)/10)))))</f>
        <v>0</v>
      </c>
      <c r="P1539" s="179">
        <f>IF('9 All Base Data'!$U1539="","",IF('9 All Base Data'!$U1539=0,0,('9 All Base Data'!$U1539*Basecase_Pop_2006)/(1+(1/(BaseCase_RespHA_Child_5_14*('9 All Base Data'!$W1539*Basecase_PM10)/10)))))</f>
        <v>0</v>
      </c>
      <c r="Q1539" s="156">
        <f>IF('7 Base case Results'!$G1539="..C",0,BaseCase_RADs_All*'7 Base case Results'!$G1539*('9 All Base Data'!$V1539*Basecase_PM10)/10)</f>
        <v>1780.0479</v>
      </c>
      <c r="R1539" s="189">
        <f t="shared" si="240"/>
        <v>2.8715790392250975</v>
      </c>
      <c r="S1539" s="178">
        <f t="shared" si="241"/>
        <v>0</v>
      </c>
      <c r="T1539" s="179">
        <f t="shared" si="242"/>
        <v>9.3478484967959141E-3</v>
      </c>
      <c r="U1539" s="178">
        <f t="shared" si="243"/>
        <v>0</v>
      </c>
      <c r="V1539" s="178">
        <f t="shared" si="244"/>
        <v>0</v>
      </c>
      <c r="W1539" s="178">
        <f t="shared" si="245"/>
        <v>0</v>
      </c>
      <c r="X1539" s="179">
        <f t="shared" si="246"/>
        <v>0</v>
      </c>
      <c r="Y1539" s="179">
        <f t="shared" si="247"/>
        <v>0.1103629698</v>
      </c>
      <c r="Z1539" s="186">
        <f t="shared" si="248"/>
        <v>2.9912898575218936</v>
      </c>
      <c r="AA1539" s="156">
        <f>$J1539*'9 All Base Data'!$Y1539</f>
        <v>0.52514544211811054</v>
      </c>
      <c r="AB1539" s="156">
        <f>$K1539*'9 All Base Data'!$Y1539</f>
        <v>0</v>
      </c>
      <c r="AC1539" s="178">
        <f>$L1539*'9 All Base Data'!$Y1539</f>
        <v>1.7095054548899706E-3</v>
      </c>
      <c r="AD1539" s="178">
        <f>IF($M1539="","",$M1539*'9 All Base Data'!$Y1539)</f>
        <v>0</v>
      </c>
      <c r="AE1539" s="178">
        <f>IF($N1539="","",$N1539*'9 All Base Data'!$Y1539)</f>
        <v>0</v>
      </c>
      <c r="AF1539" s="178">
        <f>IF($O1539="","",$O1539*'9 All Base Data'!$Y1539)</f>
        <v>0</v>
      </c>
      <c r="AG1539" s="178">
        <f>IF($P1539="","",$P1539*'9 All Base Data'!$Y1539)</f>
        <v>0</v>
      </c>
      <c r="AH1539" s="167">
        <f>$Q1539*'9 All Base Data'!$Y1539</f>
        <v>1158.8854571154127</v>
      </c>
      <c r="AI1539" s="178">
        <f>$R1539*'9 All Base Data'!$Y1539</f>
        <v>1.8695177739404736</v>
      </c>
      <c r="AJ1539" s="178">
        <f>$S1539*'9 All Base Data'!$Y1539</f>
        <v>0</v>
      </c>
      <c r="AK1539" s="178">
        <f>$T1539*'9 All Base Data'!$Y1539</f>
        <v>6.0858394194082954E-3</v>
      </c>
      <c r="AL1539" s="178">
        <f>IF($U1539="","",$U1539*'9 All Base Data'!$Y1539)</f>
        <v>0</v>
      </c>
      <c r="AM1539" s="178">
        <f>IF($V1539="","",$V1539*'9 All Base Data'!$Y1539)</f>
        <v>0</v>
      </c>
      <c r="AN1539" s="178">
        <f>IF($W1539="","",$W1539*'9 All Base Data'!$Y1539)</f>
        <v>0</v>
      </c>
      <c r="AO1539" s="178">
        <f>IF($X1539="","",$X1539*'9 All Base Data'!$Y1539)</f>
        <v>0</v>
      </c>
      <c r="AP1539" s="178">
        <f>$Y1539*'9 All Base Data'!$Y1539</f>
        <v>7.1850898341155586E-2</v>
      </c>
      <c r="AQ1539" s="179">
        <f t="shared" si="249"/>
        <v>1.9474545117010376</v>
      </c>
    </row>
    <row r="1540" spans="1:43" x14ac:dyDescent="0.25">
      <c r="A1540" s="124">
        <v>587847</v>
      </c>
      <c r="B1540" s="125" t="s">
        <v>1576</v>
      </c>
      <c r="C1540" s="126" t="s">
        <v>1385</v>
      </c>
      <c r="D1540" s="101" t="s">
        <v>2122</v>
      </c>
      <c r="E1540" s="142"/>
      <c r="F1540" s="191" t="str">
        <f>IF('9 All Base Data'!G1540="Rural Centre","Rural",IF('9 All Base Data'!G1540="Rural (Incl.some Off Shore Islands)","Rural",IF('9 All Base Data'!G1540="Inlet-in TA but not in Urban Area","Rural",IF('9 All Base Data'!G1540="Rural (Incl.some Off Shore Islands)","Rural",IF('9 All Base Data'!G1540="Inlet-not in TA","Rural",IF('9 All Base Data'!G1540="Inland Water not in Urban Area","Rural",IF('9 All Base Data'!G1540="Oceanic-in Region but not in TA","Rural",'9 All Base Data'!G1540)))))))</f>
        <v>Christchurch</v>
      </c>
      <c r="G1540" s="177">
        <f>IF('9 All Base Data'!I1540="..C","..C",'9 All Base Data'!I1540*Basecase_Pop_2006)</f>
        <v>657</v>
      </c>
      <c r="H1540" s="177">
        <f>IF('9 All Base Data'!J1540="..C","..C",'9 All Base Data'!J1540*Basecase_Pop_2006)</f>
        <v>432</v>
      </c>
      <c r="I1540" s="191">
        <f>IF('9 All Base Data'!L1540="..C","..C",'9 All Base Data'!L1540*Basecase_Pop_2006)</f>
        <v>3</v>
      </c>
      <c r="J1540" s="156">
        <f>IF('9 All Base Data'!$P1540=0,0,('9 All Base Data'!$P1540*Basecase_Pop_2006)/(1+(1/(BaseCase_Mort_AllAdults_30*('9 All Base Data'!$W1540*Basecase_PM10)/10))))</f>
        <v>0.33963087394737995</v>
      </c>
      <c r="K1540" s="156">
        <f>IF('9 All Base Data'!$Q1540=0,0,('9 All Base Data'!$Q1540*Basecase_Pop_2006)/(1+(1/(BaseCase_Mort_Maori_30*('9 All Base Data'!$W1540*Basecase_PM10)/10))))</f>
        <v>0</v>
      </c>
      <c r="L1540" s="179">
        <f>133/(1+1/(BaseCase_Mort_Child_0_1*'9 All Base Data'!$AB$10/10))*IF('9 All Base Data'!$L1540="..C",0,'9 All Base Data'!L1540/'9 All Base Data'!$L$2022)</f>
        <v>4.3763335659156898E-4</v>
      </c>
      <c r="M1540" s="178">
        <f>IF('9 All Base Data'!$R1540="","",IF('9 All Base Data'!$R1540=0,0,('9 All Base Data'!$R1540*Basecase_Pop_2006)/(1+(1/(BaseCase_CardiacHA_All*('9 All Base Data'!$W1540*Basecase_PM10)/10)))))</f>
        <v>0</v>
      </c>
      <c r="N1540" s="178">
        <f>IF('9 All Base Data'!$S1540="","",IF('9 All Base Data'!$S1540=0,0,('9 All Base Data'!S1540*Basecase_Pop_2006)/(1+(1/(BaseCase_RespHA_All*('9 All Base Data'!$W1540*Basecase_PM10)/10)))))</f>
        <v>0</v>
      </c>
      <c r="O1540" s="178">
        <f>IF('9 All Base Data'!$T1540="","",IF('9 All Base Data'!$T1540=0,0,('9 All Base Data'!$T1540*Basecase_Pop_2006)/(1+(1/(BaseCase_RespHA_Child_1_4*('9 All Base Data'!$W1540*Basecase_PM10)/10)))))</f>
        <v>0</v>
      </c>
      <c r="P1540" s="179">
        <f>IF('9 All Base Data'!$U1540="","",IF('9 All Base Data'!$U1540=0,0,('9 All Base Data'!$U1540*Basecase_Pop_2006)/(1+(1/(BaseCase_RespHA_Child_5_14*('9 All Base Data'!$W1540*Basecase_PM10)/10)))))</f>
        <v>0</v>
      </c>
      <c r="Q1540" s="156">
        <f>IF('7 Base case Results'!$G1540="..C",0,BaseCase_RADs_All*'7 Base case Results'!$G1540*('9 All Base Data'!$V1540*Basecase_PM10)/10)</f>
        <v>739.71630000000005</v>
      </c>
      <c r="R1540" s="189">
        <f t="shared" si="240"/>
        <v>1.2090859112526726</v>
      </c>
      <c r="S1540" s="178">
        <f t="shared" si="241"/>
        <v>0</v>
      </c>
      <c r="T1540" s="179">
        <f t="shared" si="242"/>
        <v>1.5579747494659855E-3</v>
      </c>
      <c r="U1540" s="178">
        <f t="shared" si="243"/>
        <v>0</v>
      </c>
      <c r="V1540" s="178">
        <f t="shared" si="244"/>
        <v>0</v>
      </c>
      <c r="W1540" s="178">
        <f t="shared" si="245"/>
        <v>0</v>
      </c>
      <c r="X1540" s="179">
        <f t="shared" si="246"/>
        <v>0</v>
      </c>
      <c r="Y1540" s="179">
        <f t="shared" si="247"/>
        <v>4.58624106E-2</v>
      </c>
      <c r="Z1540" s="186">
        <f t="shared" si="248"/>
        <v>1.2565062966021388</v>
      </c>
      <c r="AA1540" s="156">
        <f>$J1540*'9 All Base Data'!$Y1540</f>
        <v>0.22111387036552022</v>
      </c>
      <c r="AB1540" s="156">
        <f>$K1540*'9 All Base Data'!$Y1540</f>
        <v>0</v>
      </c>
      <c r="AC1540" s="178">
        <f>$L1540*'9 All Base Data'!$Y1540</f>
        <v>2.8491757581499511E-4</v>
      </c>
      <c r="AD1540" s="178">
        <f>IF($M1540="","",$M1540*'9 All Base Data'!$Y1540)</f>
        <v>0</v>
      </c>
      <c r="AE1540" s="178">
        <f>IF($N1540="","",$N1540*'9 All Base Data'!$Y1540)</f>
        <v>0</v>
      </c>
      <c r="AF1540" s="178">
        <f>IF($O1540="","",$O1540*'9 All Base Data'!$Y1540)</f>
        <v>0</v>
      </c>
      <c r="AG1540" s="178">
        <f>IF($P1540="","",$P1540*'9 All Base Data'!$Y1540)</f>
        <v>0</v>
      </c>
      <c r="AH1540" s="167">
        <f>$Q1540*'9 All Base Data'!$Y1540</f>
        <v>481.58617667604437</v>
      </c>
      <c r="AI1540" s="178">
        <f>$R1540*'9 All Base Data'!$Y1540</f>
        <v>0.78716537850125201</v>
      </c>
      <c r="AJ1540" s="178">
        <f>$S1540*'9 All Base Data'!$Y1540</f>
        <v>0</v>
      </c>
      <c r="AK1540" s="178">
        <f>$T1540*'9 All Base Data'!$Y1540</f>
        <v>1.0143065699013826E-3</v>
      </c>
      <c r="AL1540" s="178">
        <f>IF($U1540="","",$U1540*'9 All Base Data'!$Y1540)</f>
        <v>0</v>
      </c>
      <c r="AM1540" s="178">
        <f>IF($V1540="","",$V1540*'9 All Base Data'!$Y1540)</f>
        <v>0</v>
      </c>
      <c r="AN1540" s="178">
        <f>IF($W1540="","",$W1540*'9 All Base Data'!$Y1540)</f>
        <v>0</v>
      </c>
      <c r="AO1540" s="178">
        <f>IF($X1540="","",$X1540*'9 All Base Data'!$Y1540)</f>
        <v>0</v>
      </c>
      <c r="AP1540" s="178">
        <f>$Y1540*'9 All Base Data'!$Y1540</f>
        <v>2.9858342953914749E-2</v>
      </c>
      <c r="AQ1540" s="179">
        <f t="shared" si="249"/>
        <v>0.8180380280250682</v>
      </c>
    </row>
    <row r="1541" spans="1:43" x14ac:dyDescent="0.25">
      <c r="A1541" s="131">
        <v>587848</v>
      </c>
      <c r="B1541" s="132" t="s">
        <v>1571</v>
      </c>
      <c r="C1541" s="132" t="s">
        <v>1385</v>
      </c>
      <c r="D1541" s="145" t="s">
        <v>2121</v>
      </c>
      <c r="E1541" s="142"/>
      <c r="F1541" s="191" t="str">
        <f>IF('9 All Base Data'!G1541="Rural Centre","Rural",IF('9 All Base Data'!G1541="Rural (Incl.some Off Shore Islands)","Rural",IF('9 All Base Data'!G1541="Inlet-in TA but not in Urban Area","Rural",IF('9 All Base Data'!G1541="Rural (Incl.some Off Shore Islands)","Rural",IF('9 All Base Data'!G1541="Inlet-not in TA","Rural",IF('9 All Base Data'!G1541="Inland Water not in Urban Area","Rural",IF('9 All Base Data'!G1541="Oceanic-in Region but not in TA","Rural",'9 All Base Data'!G1541)))))))</f>
        <v>Christchurch</v>
      </c>
      <c r="G1541" s="177">
        <f>IF('9 All Base Data'!I1541="..C","..C",'9 All Base Data'!I1541*Basecase_Pop_2006)</f>
        <v>2310</v>
      </c>
      <c r="H1541" s="177">
        <f>IF('9 All Base Data'!J1541="..C","..C",'9 All Base Data'!J1541*Basecase_Pop_2006)</f>
        <v>1422</v>
      </c>
      <c r="I1541" s="191">
        <f>IF('9 All Base Data'!L1541="..C","..C",'9 All Base Data'!L1541*Basecase_Pop_2006)</f>
        <v>15</v>
      </c>
      <c r="J1541" s="156">
        <f>IF('9 All Base Data'!$P1541=0,0,('9 All Base Data'!$P1541*Basecase_Pop_2006)/(1+(1/(BaseCase_Mort_AllAdults_30*('9 All Base Data'!$W1541*Basecase_PM10)/10))))</f>
        <v>0.49099984307504146</v>
      </c>
      <c r="K1541" s="156">
        <f>IF('9 All Base Data'!$Q1541=0,0,('9 All Base Data'!$Q1541*Basecase_Pop_2006)/(1+(1/(BaseCase_Mort_Maori_30*('9 All Base Data'!$W1541*Basecase_PM10)/10))))</f>
        <v>0.15170971580209416</v>
      </c>
      <c r="L1541" s="179">
        <f>133/(1+1/(BaseCase_Mort_Child_0_1*'9 All Base Data'!$AB$10/10))*IF('9 All Base Data'!$L1541="..C",0,'9 All Base Data'!L1541/'9 All Base Data'!$L$2022)</f>
        <v>2.1881667829578449E-3</v>
      </c>
      <c r="M1541" s="178">
        <f>IF('9 All Base Data'!$R1541="","",IF('9 All Base Data'!$R1541=0,0,('9 All Base Data'!$R1541*Basecase_Pop_2006)/(1+(1/(BaseCase_CardiacHA_All*('9 All Base Data'!$W1541*Basecase_PM10)/10)))))</f>
        <v>0.10992188846674424</v>
      </c>
      <c r="N1541" s="178">
        <f>IF('9 All Base Data'!$S1541="","",IF('9 All Base Data'!$S1541=0,0,('9 All Base Data'!S1541*Basecase_Pop_2006)/(1+(1/(BaseCase_RespHA_All*('9 All Base Data'!$W1541*Basecase_PM10)/10)))))</f>
        <v>0.21024438745131285</v>
      </c>
      <c r="O1541" s="178">
        <f>IF('9 All Base Data'!$T1541="","",IF('9 All Base Data'!$T1541=0,0,('9 All Base Data'!$T1541*Basecase_Pop_2006)/(1+(1/(BaseCase_RespHA_Child_1_4*('9 All Base Data'!$W1541*Basecase_PM10)/10)))))</f>
        <v>0.11547663376224221</v>
      </c>
      <c r="P1541" s="179">
        <f>IF('9 All Base Data'!$U1541="","",IF('9 All Base Data'!$U1541=0,0,('9 All Base Data'!$U1541*Basecase_Pop_2006)/(1+(1/(BaseCase_RespHA_Child_5_14*('9 All Base Data'!$W1541*Basecase_PM10)/10)))))</f>
        <v>6.9983493108088074E-2</v>
      </c>
      <c r="Q1541" s="156">
        <f>IF('7 Base case Results'!$G1541="..C",0,BaseCase_RADs_All*'7 Base case Results'!$G1541*('9 All Base Data'!$V1541*Basecase_PM10)/10)</f>
        <v>2077.6123025919364</v>
      </c>
      <c r="R1541" s="189">
        <f t="shared" si="240"/>
        <v>1.7479594413471475</v>
      </c>
      <c r="S1541" s="178">
        <f t="shared" si="241"/>
        <v>0.5400865882554553</v>
      </c>
      <c r="T1541" s="179">
        <f t="shared" si="242"/>
        <v>7.7898737473299281E-3</v>
      </c>
      <c r="U1541" s="178">
        <f t="shared" si="243"/>
        <v>6.9800399176382589E-4</v>
      </c>
      <c r="V1541" s="178">
        <f t="shared" si="244"/>
        <v>9.534582970917038E-4</v>
      </c>
      <c r="W1541" s="178">
        <f t="shared" si="245"/>
        <v>5.2368653411176847E-4</v>
      </c>
      <c r="X1541" s="179">
        <f t="shared" si="246"/>
        <v>3.173751412451794E-4</v>
      </c>
      <c r="Y1541" s="179">
        <f t="shared" si="247"/>
        <v>0.12881196276070006</v>
      </c>
      <c r="Z1541" s="186">
        <f t="shared" si="248"/>
        <v>1.8862127401440332</v>
      </c>
      <c r="AA1541" s="156">
        <f>$J1541*'9 All Base Data'!$Y1541</f>
        <v>0.27651226554064873</v>
      </c>
      <c r="AB1541" s="156">
        <f>$K1541*'9 All Base Data'!$Y1541</f>
        <v>8.5437088855756904E-2</v>
      </c>
      <c r="AC1541" s="178">
        <f>$L1541*'9 All Base Data'!$Y1541</f>
        <v>1.2322915436125581E-3</v>
      </c>
      <c r="AD1541" s="178">
        <f>IF($M1541="","",$M1541*'9 All Base Data'!$Y1541)</f>
        <v>6.1903788445408128E-2</v>
      </c>
      <c r="AE1541" s="178">
        <f>IF($N1541="","",$N1541*'9 All Base Data'!$Y1541)</f>
        <v>0.11840156918845171</v>
      </c>
      <c r="AF1541" s="178">
        <f>IF($O1541="","",$O1541*'9 All Base Data'!$Y1541)</f>
        <v>6.5032007787679202E-2</v>
      </c>
      <c r="AG1541" s="178">
        <f>IF($P1541="","",$P1541*'9 All Base Data'!$Y1541)</f>
        <v>3.9412017137464291E-2</v>
      </c>
      <c r="AH1541" s="167">
        <f>$Q1541*'9 All Base Data'!$Y1541</f>
        <v>1170.0315036903571</v>
      </c>
      <c r="AI1541" s="178">
        <f>$R1541*'9 All Base Data'!$Y1541</f>
        <v>0.98438366532470944</v>
      </c>
      <c r="AJ1541" s="178">
        <f>$S1541*'9 All Base Data'!$Y1541</f>
        <v>0.30415603632649463</v>
      </c>
      <c r="AK1541" s="178">
        <f>$T1541*'9 All Base Data'!$Y1541</f>
        <v>4.3869578952607071E-3</v>
      </c>
      <c r="AL1541" s="178">
        <f>IF($U1541="","",$U1541*'9 All Base Data'!$Y1541)</f>
        <v>3.9308905662834161E-4</v>
      </c>
      <c r="AM1541" s="178">
        <f>IF($V1541="","",$V1541*'9 All Base Data'!$Y1541)</f>
        <v>5.369511162696285E-4</v>
      </c>
      <c r="AN1541" s="178">
        <f>IF($W1541="","",$W1541*'9 All Base Data'!$Y1541)</f>
        <v>2.9492015531712521E-4</v>
      </c>
      <c r="AO1541" s="178">
        <f>IF($X1541="","",$X1541*'9 All Base Data'!$Y1541)</f>
        <v>1.7873349771840055E-4</v>
      </c>
      <c r="AP1541" s="178">
        <f>$Y1541*'9 All Base Data'!$Y1541</f>
        <v>7.254195322880215E-2</v>
      </c>
      <c r="AQ1541" s="179">
        <f t="shared" si="249"/>
        <v>1.0622426166216703</v>
      </c>
    </row>
    <row r="1542" spans="1:43" x14ac:dyDescent="0.25">
      <c r="A1542" s="131">
        <v>587849</v>
      </c>
      <c r="B1542" s="132" t="s">
        <v>2291</v>
      </c>
      <c r="C1542" s="132" t="s">
        <v>1385</v>
      </c>
      <c r="D1542" s="145" t="s">
        <v>2121</v>
      </c>
      <c r="E1542" s="142"/>
      <c r="F1542" s="191" t="str">
        <f>IF('9 All Base Data'!G1542="Rural Centre","Rural",IF('9 All Base Data'!G1542="Rural (Incl.some Off Shore Islands)","Rural",IF('9 All Base Data'!G1542="Inlet-in TA but not in Urban Area","Rural",IF('9 All Base Data'!G1542="Rural (Incl.some Off Shore Islands)","Rural",IF('9 All Base Data'!G1542="Inlet-not in TA","Rural",IF('9 All Base Data'!G1542="Inland Water not in Urban Area","Rural",IF('9 All Base Data'!G1542="Oceanic-in Region but not in TA","Rural",'9 All Base Data'!G1542)))))))</f>
        <v>Christchurch</v>
      </c>
      <c r="G1542" s="177">
        <f>IF('9 All Base Data'!I1542="..C","..C",'9 All Base Data'!I1542*Basecase_Pop_2006)</f>
        <v>1710</v>
      </c>
      <c r="H1542" s="177">
        <f>IF('9 All Base Data'!J1542="..C","..C",'9 All Base Data'!J1542*Basecase_Pop_2006)</f>
        <v>1098</v>
      </c>
      <c r="I1542" s="191">
        <f>IF('9 All Base Data'!L1542="..C","..C",'9 All Base Data'!L1542*Basecase_Pop_2006)</f>
        <v>12</v>
      </c>
      <c r="J1542" s="156">
        <f>IF('9 All Base Data'!$P1542=0,0,('9 All Base Data'!$P1542*Basecase_Pop_2006)/(1+(1/(BaseCase_Mort_AllAdults_30*('9 All Base Data'!$W1542*Basecase_PM10)/10))))</f>
        <v>0.37912646110857634</v>
      </c>
      <c r="K1542" s="156">
        <f>IF('9 All Base Data'!$Q1542=0,0,('9 All Base Data'!$Q1542*Basecase_Pop_2006)/(1+(1/(BaseCase_Mort_Maori_30*('9 All Base Data'!$W1542*Basecase_PM10)/10))))</f>
        <v>9.8165110224884458E-2</v>
      </c>
      <c r="L1542" s="179">
        <f>133/(1+1/(BaseCase_Mort_Child_0_1*'9 All Base Data'!$AB$10/10))*IF('9 All Base Data'!$L1542="..C",0,'9 All Base Data'!L1542/'9 All Base Data'!$L$2022)</f>
        <v>1.7505334263662759E-3</v>
      </c>
      <c r="M1542" s="178">
        <f>IF('9 All Base Data'!$R1542="","",IF('9 All Base Data'!$R1542=0,0,('9 All Base Data'!$R1542*Basecase_Pop_2006)/(1+(1/(BaseCase_CardiacHA_All*('9 All Base Data'!$W1542*Basecase_PM10)/10)))))</f>
        <v>8.1370748605252244E-2</v>
      </c>
      <c r="N1542" s="178">
        <f>IF('9 All Base Data'!$S1542="","",IF('9 All Base Data'!$S1542=0,0,('9 All Base Data'!S1542*Basecase_Pop_2006)/(1+(1/(BaseCase_RespHA_All*('9 All Base Data'!$W1542*Basecase_PM10)/10)))))</f>
        <v>0.15563545564577705</v>
      </c>
      <c r="O1542" s="178">
        <f>IF('9 All Base Data'!$T1542="","",IF('9 All Base Data'!$T1542=0,0,('9 All Base Data'!$T1542*Basecase_Pop_2006)/(1+(1/(BaseCase_RespHA_Child_1_4*('9 All Base Data'!$W1542*Basecase_PM10)/10)))))</f>
        <v>7.794672778951349E-2</v>
      </c>
      <c r="P1542" s="179">
        <f>IF('9 All Base Data'!$U1542="","",IF('9 All Base Data'!$U1542=0,0,('9 All Base Data'!$U1542*Basecase_Pop_2006)/(1+(1/(BaseCase_RespHA_Child_5_14*('9 All Base Data'!$W1542*Basecase_PM10)/10)))))</f>
        <v>4.1056982623411675E-2</v>
      </c>
      <c r="Q1542" s="156">
        <f>IF('7 Base case Results'!$G1542="..C",0,BaseCase_RADs_All*'7 Base case Results'!$G1542*('9 All Base Data'!$V1542*Basecase_PM10)/10)</f>
        <v>1537.9727434771478</v>
      </c>
      <c r="R1542" s="189">
        <f t="shared" si="240"/>
        <v>1.349690201546532</v>
      </c>
      <c r="S1542" s="178">
        <f t="shared" si="241"/>
        <v>0.34946779240058867</v>
      </c>
      <c r="T1542" s="179">
        <f t="shared" si="242"/>
        <v>6.2318989978639421E-3</v>
      </c>
      <c r="U1542" s="178">
        <f t="shared" si="243"/>
        <v>5.1670425364335176E-4</v>
      </c>
      <c r="V1542" s="178">
        <f t="shared" si="244"/>
        <v>7.0580679135359887E-4</v>
      </c>
      <c r="W1542" s="178">
        <f t="shared" si="245"/>
        <v>3.5348841052544366E-4</v>
      </c>
      <c r="X1542" s="179">
        <f t="shared" si="246"/>
        <v>1.8619341619717197E-4</v>
      </c>
      <c r="Y1542" s="179">
        <f t="shared" si="247"/>
        <v>9.5354310095583164E-2</v>
      </c>
      <c r="Z1542" s="186">
        <f t="shared" si="248"/>
        <v>1.4524989216849762</v>
      </c>
      <c r="AA1542" s="156">
        <f>$J1542*'9 All Base Data'!$Y1542</f>
        <v>0.21350947086050093</v>
      </c>
      <c r="AB1542" s="156">
        <f>$K1542*'9 All Base Data'!$Y1542</f>
        <v>5.5282822200783878E-2</v>
      </c>
      <c r="AC1542" s="178">
        <f>$L1542*'9 All Base Data'!$Y1542</f>
        <v>9.8583323489004663E-4</v>
      </c>
      <c r="AD1542" s="178">
        <f>IF($M1542="","",$M1542*'9 All Base Data'!$Y1542)</f>
        <v>4.5824882355691744E-2</v>
      </c>
      <c r="AE1542" s="178">
        <f>IF($N1542="","",$N1542*'9 All Base Data'!$Y1542)</f>
        <v>8.7647914853788936E-2</v>
      </c>
      <c r="AF1542" s="178">
        <f>IF($O1542="","",$O1542*'9 All Base Data'!$Y1542)</f>
        <v>4.3896605256683457E-2</v>
      </c>
      <c r="AG1542" s="178">
        <f>IF($P1542="","",$P1542*'9 All Base Data'!$Y1542)</f>
        <v>2.3121716720645717E-2</v>
      </c>
      <c r="AH1542" s="167">
        <f>$Q1542*'9 All Base Data'!$Y1542</f>
        <v>866.12721701753719</v>
      </c>
      <c r="AI1542" s="178">
        <f>$R1542*'9 All Base Data'!$Y1542</f>
        <v>0.7600937162633834</v>
      </c>
      <c r="AJ1542" s="178">
        <f>$S1542*'9 All Base Data'!$Y1542</f>
        <v>0.19680684703479062</v>
      </c>
      <c r="AK1542" s="178">
        <f>$T1542*'9 All Base Data'!$Y1542</f>
        <v>3.5095663162085658E-3</v>
      </c>
      <c r="AL1542" s="178">
        <f>IF($U1542="","",$U1542*'9 All Base Data'!$Y1542)</f>
        <v>2.9098800295864255E-4</v>
      </c>
      <c r="AM1542" s="178">
        <f>IF($V1542="","",$V1542*'9 All Base Data'!$Y1542)</f>
        <v>3.974832938619328E-4</v>
      </c>
      <c r="AN1542" s="178">
        <f>IF($W1542="","",$W1542*'9 All Base Data'!$Y1542)</f>
        <v>1.9907110483905949E-4</v>
      </c>
      <c r="AO1542" s="178">
        <f>IF($X1542="","",$X1542*'9 All Base Data'!$Y1542)</f>
        <v>1.0485698532812835E-4</v>
      </c>
      <c r="AP1542" s="178">
        <f>$Y1542*'9 All Base Data'!$Y1542</f>
        <v>5.3699887455087303E-2</v>
      </c>
      <c r="AQ1542" s="179">
        <f t="shared" si="249"/>
        <v>0.81799164133149982</v>
      </c>
    </row>
    <row r="1543" spans="1:43" x14ac:dyDescent="0.25">
      <c r="A1543" s="124">
        <v>587902</v>
      </c>
      <c r="B1543" s="125" t="s">
        <v>1577</v>
      </c>
      <c r="C1543" s="126" t="s">
        <v>1385</v>
      </c>
      <c r="D1543" s="101" t="s">
        <v>2122</v>
      </c>
      <c r="E1543" s="142"/>
      <c r="F1543" s="191" t="str">
        <f>IF('9 All Base Data'!G1543="Rural Centre","Rural",IF('9 All Base Data'!G1543="Rural (Incl.some Off Shore Islands)","Rural",IF('9 All Base Data'!G1543="Inlet-in TA but not in Urban Area","Rural",IF('9 All Base Data'!G1543="Rural (Incl.some Off Shore Islands)","Rural",IF('9 All Base Data'!G1543="Inlet-not in TA","Rural",IF('9 All Base Data'!G1543="Inland Water not in Urban Area","Rural",IF('9 All Base Data'!G1543="Oceanic-in Region but not in TA","Rural",'9 All Base Data'!G1543)))))))</f>
        <v>Christchurch</v>
      </c>
      <c r="G1543" s="177">
        <f>IF('9 All Base Data'!I1543="..C","..C",'9 All Base Data'!I1543*Basecase_Pop_2006)</f>
        <v>228</v>
      </c>
      <c r="H1543" s="177">
        <f>IF('9 All Base Data'!J1543="..C","..C",'9 All Base Data'!J1543*Basecase_Pop_2006)</f>
        <v>165</v>
      </c>
      <c r="I1543" s="191" t="str">
        <f>IF('9 All Base Data'!L1543="..C","..C",'9 All Base Data'!L1543*Basecase_Pop_2006)</f>
        <v>..C</v>
      </c>
      <c r="J1543" s="156">
        <f>IF('9 All Base Data'!$P1543=0,0,('9 All Base Data'!$P1543*Basecase_Pop_2006)/(1+(1/(BaseCase_Mort_AllAdults_30*('9 All Base Data'!$W1543*Basecase_PM10)/10))))</f>
        <v>0.38208473319080244</v>
      </c>
      <c r="K1543" s="156">
        <f>IF('9 All Base Data'!$Q1543=0,0,('9 All Base Data'!$Q1543*Basecase_Pop_2006)/(1+(1/(BaseCase_Mort_Maori_30*('9 All Base Data'!$W1543*Basecase_PM10)/10))))</f>
        <v>9.8094565984474261E-2</v>
      </c>
      <c r="L1543" s="179">
        <f>133/(1+1/(BaseCase_Mort_Child_0_1*'9 All Base Data'!$AB$10/10))*IF('9 All Base Data'!$L1543="..C",0,'9 All Base Data'!L1543/'9 All Base Data'!$L$2022)</f>
        <v>0</v>
      </c>
      <c r="M1543" s="178">
        <f>IF('9 All Base Data'!$R1543="","",IF('9 All Base Data'!$R1543=0,0,('9 All Base Data'!$R1543*Basecase_Pop_2006)/(1+(1/(BaseCase_CardiacHA_All*('9 All Base Data'!$W1543*Basecase_PM10)/10)))))</f>
        <v>8.2369556843883036E-3</v>
      </c>
      <c r="N1543" s="178">
        <f>IF('9 All Base Data'!$S1543="","",IF('9 All Base Data'!$S1543=0,0,('9 All Base Data'!S1543*Basecase_Pop_2006)/(1+(1/(BaseCase_RespHA_All*('9 All Base Data'!$W1543*Basecase_PM10)/10)))))</f>
        <v>2.0424156340304648E-2</v>
      </c>
      <c r="O1543" s="178">
        <f>IF('9 All Base Data'!$T1543="","",IF('9 All Base Data'!$T1543=0,0,('9 All Base Data'!$T1543*Basecase_Pop_2006)/(1+(1/(BaseCase_RespHA_Child_1_4*('9 All Base Data'!$W1543*Basecase_PM10)/10)))))</f>
        <v>0</v>
      </c>
      <c r="P1543" s="179">
        <f>IF('9 All Base Data'!$U1543="","",IF('9 All Base Data'!$U1543=0,0,('9 All Base Data'!$U1543*Basecase_Pop_2006)/(1+(1/(BaseCase_RespHA_Child_5_14*('9 All Base Data'!$W1543*Basecase_PM10)/10)))))</f>
        <v>0</v>
      </c>
      <c r="Q1543" s="156">
        <f>IF('7 Base case Results'!$G1543="..C",0,BaseCase_RADs_All*'7 Base case Results'!$G1543*('9 All Base Data'!$V1543*Basecase_PM10)/10)</f>
        <v>256.70519999999999</v>
      </c>
      <c r="R1543" s="189">
        <f t="shared" si="240"/>
        <v>1.3602216501592568</v>
      </c>
      <c r="S1543" s="178">
        <f t="shared" si="241"/>
        <v>0.34921665490472836</v>
      </c>
      <c r="T1543" s="179">
        <f t="shared" si="242"/>
        <v>0</v>
      </c>
      <c r="U1543" s="178">
        <f t="shared" si="243"/>
        <v>5.230466859586573E-5</v>
      </c>
      <c r="V1543" s="178">
        <f t="shared" si="244"/>
        <v>9.2623549003281581E-5</v>
      </c>
      <c r="W1543" s="178">
        <f t="shared" si="245"/>
        <v>0</v>
      </c>
      <c r="X1543" s="179">
        <f t="shared" si="246"/>
        <v>0</v>
      </c>
      <c r="Y1543" s="179">
        <f t="shared" si="247"/>
        <v>1.5915722399999999E-2</v>
      </c>
      <c r="Z1543" s="186">
        <f t="shared" si="248"/>
        <v>1.3762823007768559</v>
      </c>
      <c r="AA1543" s="156">
        <f>$J1543*'9 All Base Data'!$Y1543</f>
        <v>0.24875310416121024</v>
      </c>
      <c r="AB1543" s="156">
        <f>$K1543*'9 All Base Data'!$Y1543</f>
        <v>6.3863655546266745E-2</v>
      </c>
      <c r="AC1543" s="178">
        <f>$L1543*'9 All Base Data'!$Y1543</f>
        <v>0</v>
      </c>
      <c r="AD1543" s="178">
        <f>IF($M1543="","",$M1543*'9 All Base Data'!$Y1543)</f>
        <v>5.3626018454569317E-3</v>
      </c>
      <c r="AE1543" s="178">
        <f>IF($N1543="","",$N1543*'9 All Base Data'!$Y1543)</f>
        <v>1.3296977995159909E-2</v>
      </c>
      <c r="AF1543" s="178">
        <f>IF($O1543="","",$O1543*'9 All Base Data'!$Y1543)</f>
        <v>0</v>
      </c>
      <c r="AG1543" s="178">
        <f>IF($P1543="","",$P1543*'9 All Base Data'!$Y1543)</f>
        <v>0</v>
      </c>
      <c r="AH1543" s="167">
        <f>$Q1543*'9 All Base Data'!$Y1543</f>
        <v>167.12579647205192</v>
      </c>
      <c r="AI1543" s="178">
        <f>$R1543*'9 All Base Data'!$Y1543</f>
        <v>0.88556105081390857</v>
      </c>
      <c r="AJ1543" s="178">
        <f>$S1543*'9 All Base Data'!$Y1543</f>
        <v>0.22735461374470958</v>
      </c>
      <c r="AK1543" s="178">
        <f>$T1543*'9 All Base Data'!$Y1543</f>
        <v>0</v>
      </c>
      <c r="AL1543" s="178">
        <f>IF($U1543="","",$U1543*'9 All Base Data'!$Y1543)</f>
        <v>3.4052521718651515E-5</v>
      </c>
      <c r="AM1543" s="178">
        <f>IF($V1543="","",$V1543*'9 All Base Data'!$Y1543)</f>
        <v>6.030179520805019E-5</v>
      </c>
      <c r="AN1543" s="178">
        <f>IF($W1543="","",$W1543*'9 All Base Data'!$Y1543)</f>
        <v>0</v>
      </c>
      <c r="AO1543" s="178">
        <f>IF($X1543="","",$X1543*'9 All Base Data'!$Y1543)</f>
        <v>0</v>
      </c>
      <c r="AP1543" s="178">
        <f>$Y1543*'9 All Base Data'!$Y1543</f>
        <v>1.0361799381267219E-2</v>
      </c>
      <c r="AQ1543" s="179">
        <f t="shared" si="249"/>
        <v>0.89601720451210243</v>
      </c>
    </row>
    <row r="1544" spans="1:43" x14ac:dyDescent="0.25">
      <c r="A1544" s="124">
        <v>587903</v>
      </c>
      <c r="B1544" s="125" t="s">
        <v>1578</v>
      </c>
      <c r="C1544" s="126" t="s">
        <v>1385</v>
      </c>
      <c r="D1544" s="101" t="s">
        <v>2122</v>
      </c>
      <c r="E1544" s="142"/>
      <c r="F1544" s="191" t="str">
        <f>IF('9 All Base Data'!G1544="Rural Centre","Rural",IF('9 All Base Data'!G1544="Rural (Incl.some Off Shore Islands)","Rural",IF('9 All Base Data'!G1544="Inlet-in TA but not in Urban Area","Rural",IF('9 All Base Data'!G1544="Rural (Incl.some Off Shore Islands)","Rural",IF('9 All Base Data'!G1544="Inlet-not in TA","Rural",IF('9 All Base Data'!G1544="Inland Water not in Urban Area","Rural",IF('9 All Base Data'!G1544="Oceanic-in Region but not in TA","Rural",'9 All Base Data'!G1544)))))))</f>
        <v>Christchurch</v>
      </c>
      <c r="G1544" s="177">
        <f>IF('9 All Base Data'!I1544="..C","..C",'9 All Base Data'!I1544*Basecase_Pop_2006)</f>
        <v>651</v>
      </c>
      <c r="H1544" s="177">
        <f>IF('9 All Base Data'!J1544="..C","..C",'9 All Base Data'!J1544*Basecase_Pop_2006)</f>
        <v>438</v>
      </c>
      <c r="I1544" s="191">
        <f>IF('9 All Base Data'!L1544="..C","..C",'9 All Base Data'!L1544*Basecase_Pop_2006)</f>
        <v>3</v>
      </c>
      <c r="J1544" s="156">
        <f>IF('9 All Base Data'!$P1544=0,0,('9 All Base Data'!$P1544*Basecase_Pop_2006)/(1+(1/(BaseCase_Mort_AllAdults_30*('9 All Base Data'!$W1544*Basecase_PM10)/10))))</f>
        <v>3.4805052167344711E-2</v>
      </c>
      <c r="K1544" s="156">
        <f>IF('9 All Base Data'!$Q1544=0,0,('9 All Base Data'!$Q1544*Basecase_Pop_2006)/(1+(1/(BaseCase_Mort_Maori_30*('9 All Base Data'!$W1544*Basecase_PM10)/10))))</f>
        <v>0</v>
      </c>
      <c r="L1544" s="179">
        <f>133/(1+1/(BaseCase_Mort_Child_0_1*'9 All Base Data'!$AB$10/10))*IF('9 All Base Data'!$L1544="..C",0,'9 All Base Data'!L1544/'9 All Base Data'!$L$2022)</f>
        <v>4.3763335659156898E-4</v>
      </c>
      <c r="M1544" s="178">
        <f>IF('9 All Base Data'!$R1544="","",IF('9 All Base Data'!$R1544=0,0,('9 All Base Data'!$R1544*Basecase_Pop_2006)/(1+(1/(BaseCase_CardiacHA_All*('9 All Base Data'!$W1544*Basecase_PM10)/10)))))</f>
        <v>8.9050020705929406E-2</v>
      </c>
      <c r="N1544" s="178">
        <f>IF('9 All Base Data'!$S1544="","",IF('9 All Base Data'!$S1544=0,0,('9 All Base Data'!S1544*Basecase_Pop_2006)/(1+(1/(BaseCase_RespHA_All*('9 All Base Data'!$W1544*Basecase_PM10)/10)))))</f>
        <v>3.822625226387507E-2</v>
      </c>
      <c r="O1544" s="178">
        <f>IF('9 All Base Data'!$T1544="","",IF('9 All Base Data'!$T1544=0,0,('9 All Base Data'!$T1544*Basecase_Pop_2006)/(1+(1/(BaseCase_RespHA_Child_1_4*('9 All Base Data'!$W1544*Basecase_PM10)/10)))))</f>
        <v>1.0745742308430872E-2</v>
      </c>
      <c r="P1544" s="179">
        <f>IF('9 All Base Data'!$U1544="","",IF('9 All Base Data'!$U1544=0,0,('9 All Base Data'!$U1544*Basecase_Pop_2006)/(1+(1/(BaseCase_RespHA_Child_5_14*('9 All Base Data'!$W1544*Basecase_PM10)/10)))))</f>
        <v>1.5862925104499964E-2</v>
      </c>
      <c r="Q1544" s="156">
        <f>IF('7 Base case Results'!$G1544="..C",0,BaseCase_RADs_All*'7 Base case Results'!$G1544*('9 All Base Data'!$V1544*Basecase_PM10)/10)</f>
        <v>585.50892163954563</v>
      </c>
      <c r="R1544" s="189">
        <f t="shared" si="240"/>
        <v>0.12390598571574717</v>
      </c>
      <c r="S1544" s="178">
        <f t="shared" si="241"/>
        <v>0</v>
      </c>
      <c r="T1544" s="179">
        <f t="shared" si="242"/>
        <v>1.5579747494659855E-3</v>
      </c>
      <c r="U1544" s="178">
        <f t="shared" si="243"/>
        <v>5.6546763148265181E-4</v>
      </c>
      <c r="V1544" s="178">
        <f t="shared" si="244"/>
        <v>1.7335605401667346E-4</v>
      </c>
      <c r="W1544" s="178">
        <f t="shared" si="245"/>
        <v>4.8731941368734007E-5</v>
      </c>
      <c r="X1544" s="179">
        <f t="shared" si="246"/>
        <v>7.1938365348907338E-5</v>
      </c>
      <c r="Y1544" s="179">
        <f t="shared" si="247"/>
        <v>3.6301553141651829E-2</v>
      </c>
      <c r="Z1544" s="186">
        <f t="shared" si="248"/>
        <v>0.1625043372923643</v>
      </c>
      <c r="AA1544" s="156">
        <f>$J1544*'9 All Base Data'!$Y1544</f>
        <v>1.9600869456045986E-2</v>
      </c>
      <c r="AB1544" s="156">
        <f>$K1544*'9 All Base Data'!$Y1544</f>
        <v>0</v>
      </c>
      <c r="AC1544" s="178">
        <f>$L1544*'9 All Base Data'!$Y1544</f>
        <v>2.4645830872251166E-4</v>
      </c>
      <c r="AD1544" s="178">
        <f>IF($M1544="","",$M1544*'9 All Base Data'!$Y1544)</f>
        <v>5.0149553648787877E-2</v>
      </c>
      <c r="AE1544" s="178">
        <f>IF($N1544="","",$N1544*'9 All Base Data'!$Y1544)</f>
        <v>2.1527558034263952E-2</v>
      </c>
      <c r="AF1544" s="178">
        <f>IF($O1544="","",$O1544*'9 All Base Data'!$Y1544)</f>
        <v>6.0515896135757028E-3</v>
      </c>
      <c r="AG1544" s="178">
        <f>IF($P1544="","",$P1544*'9 All Base Data'!$Y1544)</f>
        <v>8.933390551158573E-3</v>
      </c>
      <c r="AH1544" s="167">
        <f>$Q1544*'9 All Base Data'!$Y1544</f>
        <v>329.7361510400097</v>
      </c>
      <c r="AI1544" s="178">
        <f>$R1544*'9 All Base Data'!$Y1544</f>
        <v>6.9779095263523702E-2</v>
      </c>
      <c r="AJ1544" s="178">
        <f>$S1544*'9 All Base Data'!$Y1544</f>
        <v>0</v>
      </c>
      <c r="AK1544" s="178">
        <f>$T1544*'9 All Base Data'!$Y1544</f>
        <v>8.7739157905214146E-4</v>
      </c>
      <c r="AL1544" s="178">
        <f>IF($U1544="","",$U1544*'9 All Base Data'!$Y1544)</f>
        <v>3.1844966566980308E-4</v>
      </c>
      <c r="AM1544" s="178">
        <f>IF($V1544="","",$V1544*'9 All Base Data'!$Y1544)</f>
        <v>9.7627475685387028E-5</v>
      </c>
      <c r="AN1544" s="178">
        <f>IF($W1544="","",$W1544*'9 All Base Data'!$Y1544)</f>
        <v>2.7443958897565813E-5</v>
      </c>
      <c r="AO1544" s="178">
        <f>IF($X1544="","",$X1544*'9 All Base Data'!$Y1544)</f>
        <v>4.0512926149504128E-5</v>
      </c>
      <c r="AP1544" s="178">
        <f>$Y1544*'9 All Base Data'!$Y1544</f>
        <v>2.04436413644806E-2</v>
      </c>
      <c r="AQ1544" s="179">
        <f t="shared" si="249"/>
        <v>9.1516205348411636E-2</v>
      </c>
    </row>
    <row r="1545" spans="1:43" x14ac:dyDescent="0.25">
      <c r="A1545" s="124">
        <v>587904</v>
      </c>
      <c r="B1545" s="125" t="s">
        <v>1579</v>
      </c>
      <c r="C1545" s="126" t="s">
        <v>1385</v>
      </c>
      <c r="D1545" s="101" t="s">
        <v>2121</v>
      </c>
      <c r="E1545" s="142"/>
      <c r="F1545" s="191" t="str">
        <f>IF('9 All Base Data'!G1545="Rural Centre","Rural",IF('9 All Base Data'!G1545="Rural (Incl.some Off Shore Islands)","Rural",IF('9 All Base Data'!G1545="Inlet-in TA but not in Urban Area","Rural",IF('9 All Base Data'!G1545="Rural (Incl.some Off Shore Islands)","Rural",IF('9 All Base Data'!G1545="Inlet-not in TA","Rural",IF('9 All Base Data'!G1545="Inland Water not in Urban Area","Rural",IF('9 All Base Data'!G1545="Oceanic-in Region but not in TA","Rural",'9 All Base Data'!G1545)))))))</f>
        <v>Rural</v>
      </c>
      <c r="G1545" s="177">
        <f>IF('9 All Base Data'!I1545="..C","..C",'9 All Base Data'!I1545*Basecase_Pop_2006)</f>
        <v>7059</v>
      </c>
      <c r="H1545" s="177">
        <f>IF('9 All Base Data'!J1545="..C","..C",'9 All Base Data'!J1545*Basecase_Pop_2006)</f>
        <v>4611</v>
      </c>
      <c r="I1545" s="191">
        <f>IF('9 All Base Data'!L1545="..C","..C",'9 All Base Data'!L1545*Basecase_Pop_2006)</f>
        <v>66</v>
      </c>
      <c r="J1545" s="156">
        <f>IF('9 All Base Data'!$P1545=0,0,('9 All Base Data'!$P1545*Basecase_Pop_2006)/(1+(1/(BaseCase_Mort_AllAdults_30*('9 All Base Data'!$W1545*Basecase_PM10)/10))))</f>
        <v>0.1232978780502436</v>
      </c>
      <c r="K1545" s="156">
        <f>IF('9 All Base Data'!$Q1545=0,0,('9 All Base Data'!$Q1545*Basecase_Pop_2006)/(1+(1/(BaseCase_Mort_Maori_30*('9 All Base Data'!$W1545*Basecase_PM10)/10))))</f>
        <v>0</v>
      </c>
      <c r="L1545" s="179">
        <f>133/(1+1/(BaseCase_Mort_Child_0_1*'9 All Base Data'!$AB$10/10))*IF('9 All Base Data'!$L1545="..C",0,'9 All Base Data'!L1545/'9 All Base Data'!$L$2022)</f>
        <v>9.6279338450145184E-3</v>
      </c>
      <c r="M1545" s="178">
        <f>IF('9 All Base Data'!$R1545="","",IF('9 All Base Data'!$R1545=0,0,('9 All Base Data'!$R1545*Basecase_Pop_2006)/(1+(1/(BaseCase_CardiacHA_All*('9 All Base Data'!$W1545*Basecase_PM10)/10)))))</f>
        <v>0.12849951531775053</v>
      </c>
      <c r="N1545" s="178">
        <f>IF('9 All Base Data'!$S1545="","",IF('9 All Base Data'!$S1545=0,0,('9 All Base Data'!S1545*Basecase_Pop_2006)/(1+(1/(BaseCase_RespHA_All*('9 All Base Data'!$W1545*Basecase_PM10)/10)))))</f>
        <v>0.16868226898287317</v>
      </c>
      <c r="O1545" s="178">
        <f>IF('9 All Base Data'!$T1545="","",IF('9 All Base Data'!$T1545=0,0,('9 All Base Data'!$T1545*Basecase_Pop_2006)/(1+(1/(BaseCase_RespHA_Child_1_4*('9 All Base Data'!$W1545*Basecase_PM10)/10)))))</f>
        <v>0.11505928827817916</v>
      </c>
      <c r="P1545" s="179">
        <f>IF('9 All Base Data'!$U1545="","",IF('9 All Base Data'!$U1545=0,0,('9 All Base Data'!$U1545*Basecase_Pop_2006)/(1+(1/(BaseCase_RespHA_Child_5_14*('9 All Base Data'!$W1545*Basecase_PM10)/10)))))</f>
        <v>7.7838872557158337E-2</v>
      </c>
      <c r="Q1545" s="156">
        <f>IF('7 Base case Results'!$G1545="..C",0,BaseCase_RADs_All*'7 Base case Results'!$G1545*('9 All Base Data'!$V1545*Basecase_PM10)/10)</f>
        <v>2025.3682800000001</v>
      </c>
      <c r="R1545" s="189">
        <f t="shared" si="240"/>
        <v>0.43894044585886721</v>
      </c>
      <c r="S1545" s="178">
        <f t="shared" si="241"/>
        <v>0</v>
      </c>
      <c r="T1545" s="179">
        <f t="shared" si="242"/>
        <v>3.4275444488251684E-2</v>
      </c>
      <c r="U1545" s="178">
        <f t="shared" si="243"/>
        <v>8.1597192226771584E-4</v>
      </c>
      <c r="V1545" s="178">
        <f t="shared" si="244"/>
        <v>7.6497408983732982E-4</v>
      </c>
      <c r="W1545" s="178">
        <f t="shared" si="245"/>
        <v>5.2179387234154253E-4</v>
      </c>
      <c r="X1545" s="179">
        <f t="shared" si="246"/>
        <v>3.5299928704671306E-4</v>
      </c>
      <c r="Y1545" s="179">
        <f t="shared" si="247"/>
        <v>0.12557283336</v>
      </c>
      <c r="Z1545" s="186">
        <f t="shared" si="248"/>
        <v>0.60036966971922401</v>
      </c>
      <c r="AA1545" s="156">
        <f>$J1545*'9 All Base Data'!$Y1545</f>
        <v>1.0739755485336627E-2</v>
      </c>
      <c r="AB1545" s="156">
        <f>$K1545*'9 All Base Data'!$Y1545</f>
        <v>0</v>
      </c>
      <c r="AC1545" s="178">
        <f>$L1545*'9 All Base Data'!$Y1545</f>
        <v>8.3863288614194071E-4</v>
      </c>
      <c r="AD1545" s="178">
        <f>IF($M1545="","",$M1545*'9 All Base Data'!$Y1545)</f>
        <v>1.1192839619953075E-2</v>
      </c>
      <c r="AE1545" s="178">
        <f>IF($N1545="","",$N1545*'9 All Base Data'!$Y1545)</f>
        <v>1.4692923773186225E-2</v>
      </c>
      <c r="AF1545" s="178">
        <f>IF($O1545="","",$O1545*'9 All Base Data'!$Y1545)</f>
        <v>1.0022140218187326E-2</v>
      </c>
      <c r="AG1545" s="178">
        <f>IF($P1545="","",$P1545*'9 All Base Data'!$Y1545)</f>
        <v>6.7800879604554406E-3</v>
      </c>
      <c r="AH1545" s="167">
        <f>$Q1545*'9 All Base Data'!$Y1545</f>
        <v>176.41795981349279</v>
      </c>
      <c r="AI1545" s="178">
        <f>$R1545*'9 All Base Data'!$Y1545</f>
        <v>3.8233529527798391E-2</v>
      </c>
      <c r="AJ1545" s="178">
        <f>$S1545*'9 All Base Data'!$Y1545</f>
        <v>0</v>
      </c>
      <c r="AK1545" s="178">
        <f>$T1545*'9 All Base Data'!$Y1545</f>
        <v>2.9855330746653085E-3</v>
      </c>
      <c r="AL1545" s="178">
        <f>IF($U1545="","",$U1545*'9 All Base Data'!$Y1545)</f>
        <v>7.1074531586702016E-5</v>
      </c>
      <c r="AM1545" s="178">
        <f>IF($V1545="","",$V1545*'9 All Base Data'!$Y1545)</f>
        <v>6.6632409311399534E-5</v>
      </c>
      <c r="AN1545" s="178">
        <f>IF($W1545="","",$W1545*'9 All Base Data'!$Y1545)</f>
        <v>4.5450405889479532E-5</v>
      </c>
      <c r="AO1545" s="178">
        <f>IF($X1545="","",$X1545*'9 All Base Data'!$Y1545)</f>
        <v>3.0747698900665425E-5</v>
      </c>
      <c r="AP1545" s="178">
        <f>$Y1545*'9 All Base Data'!$Y1545</f>
        <v>1.0937913508436552E-2</v>
      </c>
      <c r="AQ1545" s="179">
        <f t="shared" si="249"/>
        <v>5.2294683051798352E-2</v>
      </c>
    </row>
    <row r="1546" spans="1:43" x14ac:dyDescent="0.25">
      <c r="A1546" s="124">
        <v>587905</v>
      </c>
      <c r="B1546" s="125" t="s">
        <v>1580</v>
      </c>
      <c r="C1546" s="126" t="s">
        <v>1385</v>
      </c>
      <c r="D1546" s="101" t="s">
        <v>2121</v>
      </c>
      <c r="E1546" s="142"/>
      <c r="F1546" s="191" t="str">
        <f>IF('9 All Base Data'!G1546="Rural Centre","Rural",IF('9 All Base Data'!G1546="Rural (Incl.some Off Shore Islands)","Rural",IF('9 All Base Data'!G1546="Inlet-in TA but not in Urban Area","Rural",IF('9 All Base Data'!G1546="Rural (Incl.some Off Shore Islands)","Rural",IF('9 All Base Data'!G1546="Inlet-not in TA","Rural",IF('9 All Base Data'!G1546="Inland Water not in Urban Area","Rural",IF('9 All Base Data'!G1546="Oceanic-in Region but not in TA","Rural",'9 All Base Data'!G1546)))))))</f>
        <v>Rural</v>
      </c>
      <c r="G1546" s="177">
        <f>IF('9 All Base Data'!I1546="..C","..C",'9 All Base Data'!I1546*Basecase_Pop_2006)</f>
        <v>624</v>
      </c>
      <c r="H1546" s="177">
        <f>IF('9 All Base Data'!J1546="..C","..C",'9 All Base Data'!J1546*Basecase_Pop_2006)</f>
        <v>375</v>
      </c>
      <c r="I1546" s="191">
        <f>IF('9 All Base Data'!L1546="..C","..C",'9 All Base Data'!L1546*Basecase_Pop_2006)</f>
        <v>6</v>
      </c>
      <c r="J1546" s="156">
        <f>IF('9 All Base Data'!$P1546=0,0,('9 All Base Data'!$P1546*Basecase_Pop_2006)/(1+(1/(BaseCase_Mort_AllAdults_30*('9 All Base Data'!$W1546*Basecase_PM10)/10))))</f>
        <v>0.54603345993679309</v>
      </c>
      <c r="K1546" s="156">
        <f>IF('9 All Base Data'!$Q1546=0,0,('9 All Base Data'!$Q1546*Basecase_Pop_2006)/(1+(1/(BaseCase_Mort_Maori_30*('9 All Base Data'!$W1546*Basecase_PM10)/10))))</f>
        <v>4.5828301995284919E-2</v>
      </c>
      <c r="L1546" s="179">
        <f>133/(1+1/(BaseCase_Mort_Child_0_1*'9 All Base Data'!$AB$10/10))*IF('9 All Base Data'!$L1546="..C",0,'9 All Base Data'!L1546/'9 All Base Data'!$L$2022)</f>
        <v>8.7526671318313796E-4</v>
      </c>
      <c r="M1546" s="178">
        <f>IF('9 All Base Data'!$R1546="","",IF('9 All Base Data'!$R1546=0,0,('9 All Base Data'!$R1546*Basecase_Pop_2006)/(1+(1/(BaseCase_CardiacHA_All*('9 All Base Data'!$W1546*Basecase_PM10)/10)))))</f>
        <v>1.5864137693549447E-2</v>
      </c>
      <c r="N1546" s="178">
        <f>IF('9 All Base Data'!$S1546="","",IF('9 All Base Data'!$S1546=0,0,('9 All Base Data'!S1546*Basecase_Pop_2006)/(1+(1/(BaseCase_RespHA_All*('9 All Base Data'!$W1546*Basecase_PM10)/10)))))</f>
        <v>2.3720944075716538E-2</v>
      </c>
      <c r="O1546" s="178">
        <f>IF('9 All Base Data'!$T1546="","",IF('9 All Base Data'!$T1546=0,0,('9 All Base Data'!$T1546*Basecase_Pop_2006)/(1+(1/(BaseCase_RespHA_Child_1_4*('9 All Base Data'!$W1546*Basecase_PM10)/10)))))</f>
        <v>5.2299676490081435E-3</v>
      </c>
      <c r="P1546" s="179">
        <f>IF('9 All Base Data'!$U1546="","",IF('9 All Base Data'!$U1546=0,0,('9 All Base Data'!$U1546*Basecase_Pop_2006)/(1+(1/(BaseCase_RespHA_Child_5_14*('9 All Base Data'!$W1546*Basecase_PM10)/10)))))</f>
        <v>7.7838872557158328E-3</v>
      </c>
      <c r="Q1546" s="156">
        <f>IF('7 Base case Results'!$G1546="..C",0,BaseCase_RADs_All*'7 Base case Results'!$G1546*('9 All Base Data'!$V1546*Basecase_PM10)/10)</f>
        <v>179.03808000000001</v>
      </c>
      <c r="R1546" s="189">
        <f t="shared" si="240"/>
        <v>1.9438791173749834</v>
      </c>
      <c r="S1546" s="178">
        <f t="shared" si="241"/>
        <v>0.16314875510321433</v>
      </c>
      <c r="T1546" s="179">
        <f t="shared" si="242"/>
        <v>3.1159494989319711E-3</v>
      </c>
      <c r="U1546" s="178">
        <f t="shared" si="243"/>
        <v>1.0073727435403899E-4</v>
      </c>
      <c r="V1546" s="178">
        <f t="shared" si="244"/>
        <v>1.075744813833745E-4</v>
      </c>
      <c r="W1546" s="178">
        <f t="shared" si="245"/>
        <v>2.3717903288251933E-5</v>
      </c>
      <c r="X1546" s="179">
        <f t="shared" si="246"/>
        <v>3.52999287046713E-5</v>
      </c>
      <c r="Y1546" s="179">
        <f t="shared" si="247"/>
        <v>1.110036096E-2</v>
      </c>
      <c r="Z1546" s="186">
        <f t="shared" si="248"/>
        <v>1.9583037395896528</v>
      </c>
      <c r="AA1546" s="156">
        <f>$J1546*'9 All Base Data'!$Y1546</f>
        <v>4.756177429220506E-2</v>
      </c>
      <c r="AB1546" s="156">
        <f>$K1546*'9 All Base Data'!$Y1546</f>
        <v>3.9918347786728377E-3</v>
      </c>
      <c r="AC1546" s="178">
        <f>$L1546*'9 All Base Data'!$Y1546</f>
        <v>7.623935328563096E-5</v>
      </c>
      <c r="AD1546" s="178">
        <f>IF($M1546="","",$M1546*'9 All Base Data'!$Y1546)</f>
        <v>1.3818320518460584E-3</v>
      </c>
      <c r="AE1546" s="178">
        <f>IF($N1546="","",$N1546*'9 All Base Data'!$Y1546)</f>
        <v>2.0661924056043128E-3</v>
      </c>
      <c r="AF1546" s="178">
        <f>IF($O1546="","",$O1546*'9 All Base Data'!$Y1546)</f>
        <v>4.5555182809942394E-4</v>
      </c>
      <c r="AG1546" s="178">
        <f>IF($P1546="","",$P1546*'9 All Base Data'!$Y1546)</f>
        <v>6.7800879604554406E-4</v>
      </c>
      <c r="AH1546" s="167">
        <f>$Q1546*'9 All Base Data'!$Y1546</f>
        <v>15.594957773568423</v>
      </c>
      <c r="AI1546" s="178">
        <f>$R1546*'9 All Base Data'!$Y1546</f>
        <v>0.16931991648025002</v>
      </c>
      <c r="AJ1546" s="178">
        <f>$S1546*'9 All Base Data'!$Y1546</f>
        <v>1.4210931812075302E-2</v>
      </c>
      <c r="AK1546" s="178">
        <f>$T1546*'9 All Base Data'!$Y1546</f>
        <v>2.7141209769684623E-4</v>
      </c>
      <c r="AL1546" s="178">
        <f>IF($U1546="","",$U1546*'9 All Base Data'!$Y1546)</f>
        <v>8.7746335292224713E-6</v>
      </c>
      <c r="AM1546" s="178">
        <f>IF($V1546="","",$V1546*'9 All Base Data'!$Y1546)</f>
        <v>9.3701825594155591E-6</v>
      </c>
      <c r="AN1546" s="178">
        <f>IF($W1546="","",$W1546*'9 All Base Data'!$Y1546)</f>
        <v>2.0659275404308877E-6</v>
      </c>
      <c r="AO1546" s="178">
        <f>IF($X1546="","",$X1546*'9 All Base Data'!$Y1546)</f>
        <v>3.0747698900665421E-6</v>
      </c>
      <c r="AP1546" s="178">
        <f>$Y1546*'9 All Base Data'!$Y1546</f>
        <v>9.6688738196124208E-4</v>
      </c>
      <c r="AQ1546" s="179">
        <f t="shared" si="249"/>
        <v>0.17057636077599675</v>
      </c>
    </row>
    <row r="1547" spans="1:43" x14ac:dyDescent="0.25">
      <c r="A1547" s="124">
        <v>588101</v>
      </c>
      <c r="B1547" s="125" t="s">
        <v>1581</v>
      </c>
      <c r="C1547" s="126" t="s">
        <v>1385</v>
      </c>
      <c r="D1547" s="101" t="s">
        <v>2122</v>
      </c>
      <c r="E1547" s="142"/>
      <c r="F1547" s="191" t="str">
        <f>IF('9 All Base Data'!G1547="Rural Centre","Rural",IF('9 All Base Data'!G1547="Rural (Incl.some Off Shore Islands)","Rural",IF('9 All Base Data'!G1547="Inlet-in TA but not in Urban Area","Rural",IF('9 All Base Data'!G1547="Rural (Incl.some Off Shore Islands)","Rural",IF('9 All Base Data'!G1547="Inlet-not in TA","Rural",IF('9 All Base Data'!G1547="Inland Water not in Urban Area","Rural",IF('9 All Base Data'!G1547="Oceanic-in Region but not in TA","Rural",'9 All Base Data'!G1547)))))))</f>
        <v>Christchurch</v>
      </c>
      <c r="G1547" s="177">
        <f>IF('9 All Base Data'!I1547="..C","..C",'9 All Base Data'!I1547*Basecase_Pop_2006)</f>
        <v>4143</v>
      </c>
      <c r="H1547" s="177">
        <f>IF('9 All Base Data'!J1547="..C","..C",'9 All Base Data'!J1547*Basecase_Pop_2006)</f>
        <v>2607</v>
      </c>
      <c r="I1547" s="191">
        <f>IF('9 All Base Data'!L1547="..C","..C",'9 All Base Data'!L1547*Basecase_Pop_2006)</f>
        <v>51</v>
      </c>
      <c r="J1547" s="156">
        <f>IF('9 All Base Data'!$P1547=0,0,('9 All Base Data'!$P1547*Basecase_Pop_2006)/(1+(1/(BaseCase_Mort_AllAdults_30*('9 All Base Data'!$W1547*Basecase_PM10)/10))))</f>
        <v>8.4907718486844988E-2</v>
      </c>
      <c r="K1547" s="156">
        <f>IF('9 All Base Data'!$Q1547=0,0,('9 All Base Data'!$Q1547*Basecase_Pop_2006)/(1+(1/(BaseCase_Mort_Maori_30*('9 All Base Data'!$W1547*Basecase_PM10)/10))))</f>
        <v>0</v>
      </c>
      <c r="L1547" s="179">
        <f>133/(1+1/(BaseCase_Mort_Child_0_1*'9 All Base Data'!$AB$10/10))*IF('9 All Base Data'!$L1547="..C",0,'9 All Base Data'!L1547/'9 All Base Data'!$L$2022)</f>
        <v>7.4397670620566722E-3</v>
      </c>
      <c r="M1547" s="178">
        <f>IF('9 All Base Data'!$R1547="","",IF('9 All Base Data'!$R1547=0,0,('9 All Base Data'!$R1547*Basecase_Pop_2006)/(1+(1/(BaseCase_CardiacHA_All*('9 All Base Data'!$W1547*Basecase_PM10)/10)))))</f>
        <v>0.75368144512152979</v>
      </c>
      <c r="N1547" s="178">
        <f>IF('9 All Base Data'!$S1547="","",IF('9 All Base Data'!$S1547=0,0,('9 All Base Data'!S1547*Basecase_Pop_2006)/(1+(1/(BaseCase_RespHA_All*('9 All Base Data'!$W1547*Basecase_PM10)/10)))))</f>
        <v>0.96674340010775339</v>
      </c>
      <c r="O1547" s="178">
        <f>IF('9 All Base Data'!$T1547="","",IF('9 All Base Data'!$T1547=0,0,('9 All Base Data'!$T1547*Basecase_Pop_2006)/(1+(1/(BaseCase_RespHA_Child_1_4*('9 All Base Data'!$W1547*Basecase_PM10)/10)))))</f>
        <v>0.40030719016991456</v>
      </c>
      <c r="P1547" s="179">
        <f>IF('9 All Base Data'!$U1547="","",IF('9 All Base Data'!$U1547=0,0,('9 All Base Data'!$U1547*Basecase_Pop_2006)/(1+(1/(BaseCase_RespHA_Child_5_14*('9 All Base Data'!$W1547*Basecase_PM10)/10)))))</f>
        <v>0.21584866594513205</v>
      </c>
      <c r="Q1547" s="156">
        <f>IF('7 Base case Results'!$G1547="..C",0,BaseCase_RADs_All*'7 Base case Results'!$G1547*('9 All Base Data'!$V1547*Basecase_PM10)/10)</f>
        <v>4664.6037000000006</v>
      </c>
      <c r="R1547" s="189">
        <f t="shared" si="240"/>
        <v>0.30227147781316815</v>
      </c>
      <c r="S1547" s="178">
        <f t="shared" si="241"/>
        <v>0</v>
      </c>
      <c r="T1547" s="179">
        <f t="shared" si="242"/>
        <v>2.6485570740921754E-2</v>
      </c>
      <c r="U1547" s="178">
        <f t="shared" si="243"/>
        <v>4.7858771765217139E-3</v>
      </c>
      <c r="V1547" s="178">
        <f t="shared" si="244"/>
        <v>4.3841813194886621E-3</v>
      </c>
      <c r="W1547" s="178">
        <f t="shared" si="245"/>
        <v>1.8153931074205625E-3</v>
      </c>
      <c r="X1547" s="179">
        <f t="shared" si="246"/>
        <v>9.7887370006117386E-4</v>
      </c>
      <c r="Y1547" s="179">
        <f t="shared" si="247"/>
        <v>0.28920542940000005</v>
      </c>
      <c r="Z1547" s="186">
        <f t="shared" si="248"/>
        <v>0.62713253645010036</v>
      </c>
      <c r="AA1547" s="156">
        <f>$J1547*'9 All Base Data'!$Y1547</f>
        <v>5.5278467591380054E-2</v>
      </c>
      <c r="AB1547" s="156">
        <f>$K1547*'9 All Base Data'!$Y1547</f>
        <v>0</v>
      </c>
      <c r="AC1547" s="178">
        <f>$L1547*'9 All Base Data'!$Y1547</f>
        <v>4.8435987888549165E-3</v>
      </c>
      <c r="AD1547" s="178">
        <f>IF($M1547="","",$M1547*'9 All Base Data'!$Y1547)</f>
        <v>0.49067806885930926</v>
      </c>
      <c r="AE1547" s="178">
        <f>IF($N1547="","",$N1547*'9 All Base Data'!$Y1547)</f>
        <v>0.62939029177090233</v>
      </c>
      <c r="AF1547" s="178">
        <f>IF($O1547="","",$O1547*'9 All Base Data'!$Y1547)</f>
        <v>0.26061668400420451</v>
      </c>
      <c r="AG1547" s="178">
        <f>IF($P1547="","",$P1547*'9 All Base Data'!$Y1547)</f>
        <v>0.14052648802404494</v>
      </c>
      <c r="AH1547" s="167">
        <f>$Q1547*'9 All Base Data'!$Y1547</f>
        <v>3036.8516437882067</v>
      </c>
      <c r="AI1547" s="178">
        <f>$R1547*'9 All Base Data'!$Y1547</f>
        <v>0.196791344625313</v>
      </c>
      <c r="AJ1547" s="178">
        <f>$S1547*'9 All Base Data'!$Y1547</f>
        <v>0</v>
      </c>
      <c r="AK1547" s="178">
        <f>$T1547*'9 All Base Data'!$Y1547</f>
        <v>1.7243211688323504E-2</v>
      </c>
      <c r="AL1547" s="178">
        <f>IF($U1547="","",$U1547*'9 All Base Data'!$Y1547)</f>
        <v>3.1158057372566135E-3</v>
      </c>
      <c r="AM1547" s="178">
        <f>IF($V1547="","",$V1547*'9 All Base Data'!$Y1547)</f>
        <v>2.8542849731810426E-3</v>
      </c>
      <c r="AN1547" s="178">
        <f>IF($W1547="","",$W1547*'9 All Base Data'!$Y1547)</f>
        <v>1.1818966619590674E-3</v>
      </c>
      <c r="AO1547" s="178">
        <f>IF($X1547="","",$X1547*'9 All Base Data'!$Y1547)</f>
        <v>6.3728762318904382E-4</v>
      </c>
      <c r="AP1547" s="178">
        <f>$Y1547*'9 All Base Data'!$Y1547</f>
        <v>0.18828480191486885</v>
      </c>
      <c r="AQ1547" s="179">
        <f t="shared" si="249"/>
        <v>0.40828944893894303</v>
      </c>
    </row>
    <row r="1548" spans="1:43" x14ac:dyDescent="0.25">
      <c r="A1548" s="124">
        <v>588102</v>
      </c>
      <c r="B1548" s="125" t="s">
        <v>1582</v>
      </c>
      <c r="C1548" s="126" t="s">
        <v>1385</v>
      </c>
      <c r="D1548" s="101" t="s">
        <v>2122</v>
      </c>
      <c r="E1548" s="142"/>
      <c r="F1548" s="191" t="str">
        <f>IF('9 All Base Data'!G1548="Rural Centre","Rural",IF('9 All Base Data'!G1548="Rural (Incl.some Off Shore Islands)","Rural",IF('9 All Base Data'!G1548="Inlet-in TA but not in Urban Area","Rural",IF('9 All Base Data'!G1548="Rural (Incl.some Off Shore Islands)","Rural",IF('9 All Base Data'!G1548="Inlet-not in TA","Rural",IF('9 All Base Data'!G1548="Inland Water not in Urban Area","Rural",IF('9 All Base Data'!G1548="Oceanic-in Region but not in TA","Rural",'9 All Base Data'!G1548)))))))</f>
        <v>Christchurch</v>
      </c>
      <c r="G1548" s="177">
        <f>IF('9 All Base Data'!I1548="..C","..C",'9 All Base Data'!I1548*Basecase_Pop_2006)</f>
        <v>2901</v>
      </c>
      <c r="H1548" s="177">
        <f>IF('9 All Base Data'!J1548="..C","..C",'9 All Base Data'!J1548*Basecase_Pop_2006)</f>
        <v>1923</v>
      </c>
      <c r="I1548" s="191">
        <f>IF('9 All Base Data'!L1548="..C","..C",'9 All Base Data'!L1548*Basecase_Pop_2006)</f>
        <v>21</v>
      </c>
      <c r="J1548" s="156">
        <f>IF('9 All Base Data'!$P1548=0,0,('9 All Base Data'!$P1548*Basecase_Pop_2006)/(1+(1/(BaseCase_Mort_AllAdults_30*('9 All Base Data'!$W1548*Basecase_PM10)/10))))</f>
        <v>3.778393472664602</v>
      </c>
      <c r="K1548" s="156">
        <f>IF('9 All Base Data'!$Q1548=0,0,('9 All Base Data'!$Q1548*Basecase_Pop_2006)/(1+(1/(BaseCase_Mort_Maori_30*('9 All Base Data'!$W1548*Basecase_PM10)/10))))</f>
        <v>9.8094565984474261E-2</v>
      </c>
      <c r="L1548" s="179">
        <f>133/(1+1/(BaseCase_Mort_Child_0_1*'9 All Base Data'!$AB$10/10))*IF('9 All Base Data'!$L1548="..C",0,'9 All Base Data'!L1548/'9 All Base Data'!$L$2022)</f>
        <v>3.0634334961409829E-3</v>
      </c>
      <c r="M1548" s="178">
        <f>IF('9 All Base Data'!$R1548="","",IF('9 All Base Data'!$R1548=0,0,('9 All Base Data'!$R1548*Basecase_Pop_2006)/(1+(1/(BaseCase_CardiacHA_All*('9 All Base Data'!$W1548*Basecase_PM10)/10)))))</f>
        <v>0.53128364164304553</v>
      </c>
      <c r="N1548" s="178">
        <f>IF('9 All Base Data'!$S1548="","",IF('9 All Base Data'!$S1548=0,0,('9 All Base Data'!S1548*Basecase_Pop_2006)/(1+(1/(BaseCase_RespHA_All*('9 All Base Data'!$W1548*Basecase_PM10)/10)))))</f>
        <v>0.74888573247783707</v>
      </c>
      <c r="O1548" s="178">
        <f>IF('9 All Base Data'!$T1548="","",IF('9 All Base Data'!$T1548=0,0,('9 All Base Data'!$T1548*Basecase_Pop_2006)/(1+(1/(BaseCase_RespHA_Child_1_4*('9 All Base Data'!$W1548*Basecase_PM10)/10)))))</f>
        <v>0.25352788710761254</v>
      </c>
      <c r="P1548" s="179">
        <f>IF('9 All Base Data'!$U1548="","",IF('9 All Base Data'!$U1548=0,0,('9 All Base Data'!$U1548*Basecase_Pop_2006)/(1+(1/(BaseCase_RespHA_Child_5_14*('9 All Base Data'!$W1548*Basecase_PM10)/10)))))</f>
        <v>0.19622605995012005</v>
      </c>
      <c r="Q1548" s="156">
        <f>IF('7 Base case Results'!$G1548="..C",0,BaseCase_RADs_All*'7 Base case Results'!$G1548*('9 All Base Data'!$V1548*Basecase_PM10)/10)</f>
        <v>3266.2359000000001</v>
      </c>
      <c r="R1548" s="189">
        <f t="shared" si="240"/>
        <v>13.451080762685983</v>
      </c>
      <c r="S1548" s="178">
        <f t="shared" si="241"/>
        <v>0.34921665490472836</v>
      </c>
      <c r="T1548" s="179">
        <f t="shared" si="242"/>
        <v>1.09058232462619E-2</v>
      </c>
      <c r="U1548" s="178">
        <f t="shared" si="243"/>
        <v>3.3736511244333391E-3</v>
      </c>
      <c r="V1548" s="178">
        <f t="shared" si="244"/>
        <v>3.3961967967869908E-3</v>
      </c>
      <c r="W1548" s="178">
        <f t="shared" si="245"/>
        <v>1.149748968033023E-3</v>
      </c>
      <c r="X1548" s="179">
        <f t="shared" si="246"/>
        <v>8.8988518187379444E-4</v>
      </c>
      <c r="Y1548" s="179">
        <f t="shared" si="247"/>
        <v>0.20250662580000001</v>
      </c>
      <c r="Z1548" s="186">
        <f t="shared" si="248"/>
        <v>13.671263059653466</v>
      </c>
      <c r="AA1548" s="156">
        <f>$J1548*'9 All Base Data'!$Y1548</f>
        <v>2.4598918078164127</v>
      </c>
      <c r="AB1548" s="156">
        <f>$K1548*'9 All Base Data'!$Y1548</f>
        <v>6.3863655546266745E-2</v>
      </c>
      <c r="AC1548" s="178">
        <f>$L1548*'9 All Base Data'!$Y1548</f>
        <v>1.9944230307049659E-3</v>
      </c>
      <c r="AD1548" s="178">
        <f>IF($M1548="","",$M1548*'9 All Base Data'!$Y1548)</f>
        <v>0.34588781903197208</v>
      </c>
      <c r="AE1548" s="178">
        <f>IF($N1548="","",$N1548*'9 All Base Data'!$Y1548)</f>
        <v>0.48755585982252997</v>
      </c>
      <c r="AF1548" s="178">
        <f>IF($O1548="","",$O1548*'9 All Base Data'!$Y1548)</f>
        <v>0.16505723320266286</v>
      </c>
      <c r="AG1548" s="178">
        <f>IF($P1548="","",$P1548*'9 All Base Data'!$Y1548)</f>
        <v>0.12775135274913177</v>
      </c>
      <c r="AH1548" s="167">
        <f>$Q1548*'9 All Base Data'!$Y1548</f>
        <v>2126.4558577430817</v>
      </c>
      <c r="AI1548" s="178">
        <f>$R1548*'9 All Base Data'!$Y1548</f>
        <v>8.7572148358264279</v>
      </c>
      <c r="AJ1548" s="178">
        <f>$S1548*'9 All Base Data'!$Y1548</f>
        <v>0.22735461374470958</v>
      </c>
      <c r="AK1548" s="178">
        <f>$T1548*'9 All Base Data'!$Y1548</f>
        <v>7.100145989309678E-3</v>
      </c>
      <c r="AL1548" s="178">
        <f>IF($U1548="","",$U1548*'9 All Base Data'!$Y1548)</f>
        <v>2.1963876508530227E-3</v>
      </c>
      <c r="AM1548" s="178">
        <f>IF($V1548="","",$V1548*'9 All Base Data'!$Y1548)</f>
        <v>2.2110658242951733E-3</v>
      </c>
      <c r="AN1548" s="178">
        <f>IF($W1548="","",$W1548*'9 All Base Data'!$Y1548)</f>
        <v>7.4853455257407615E-4</v>
      </c>
      <c r="AO1548" s="178">
        <f>IF($X1548="","",$X1548*'9 All Base Data'!$Y1548)</f>
        <v>5.7935238471731258E-4</v>
      </c>
      <c r="AP1548" s="178">
        <f>$Y1548*'9 All Base Data'!$Y1548</f>
        <v>0.13184026318007105</v>
      </c>
      <c r="AQ1548" s="179">
        <f t="shared" si="249"/>
        <v>8.9005626984709565</v>
      </c>
    </row>
    <row r="1549" spans="1:43" x14ac:dyDescent="0.25">
      <c r="A1549" s="124">
        <v>588200</v>
      </c>
      <c r="B1549" s="125" t="s">
        <v>1583</v>
      </c>
      <c r="C1549" s="126" t="s">
        <v>1385</v>
      </c>
      <c r="D1549" s="101" t="s">
        <v>2122</v>
      </c>
      <c r="E1549" s="142"/>
      <c r="F1549" s="191" t="str">
        <f>IF('9 All Base Data'!G1549="Rural Centre","Rural",IF('9 All Base Data'!G1549="Rural (Incl.some Off Shore Islands)","Rural",IF('9 All Base Data'!G1549="Inlet-in TA but not in Urban Area","Rural",IF('9 All Base Data'!G1549="Rural (Incl.some Off Shore Islands)","Rural",IF('9 All Base Data'!G1549="Inlet-not in TA","Rural",IF('9 All Base Data'!G1549="Inland Water not in Urban Area","Rural",IF('9 All Base Data'!G1549="Oceanic-in Region but not in TA","Rural",'9 All Base Data'!G1549)))))))</f>
        <v>Christchurch</v>
      </c>
      <c r="G1549" s="177">
        <f>IF('9 All Base Data'!I1549="..C","..C",'9 All Base Data'!I1549*Basecase_Pop_2006)</f>
        <v>3105</v>
      </c>
      <c r="H1549" s="177">
        <f>IF('9 All Base Data'!J1549="..C","..C",'9 All Base Data'!J1549*Basecase_Pop_2006)</f>
        <v>1872</v>
      </c>
      <c r="I1549" s="191">
        <f>IF('9 All Base Data'!L1549="..C","..C",'9 All Base Data'!L1549*Basecase_Pop_2006)</f>
        <v>39</v>
      </c>
      <c r="J1549" s="156">
        <f>IF('9 All Base Data'!$P1549=0,0,('9 All Base Data'!$P1549*Basecase_Pop_2006)/(1+(1/(BaseCase_Mort_AllAdults_30*('9 All Base Data'!$W1549*Basecase_PM10)/10))))</f>
        <v>5.4340939831580792</v>
      </c>
      <c r="K1549" s="156">
        <f>IF('9 All Base Data'!$Q1549=0,0,('9 All Base Data'!$Q1549*Basecase_Pop_2006)/(1+(1/(BaseCase_Mort_Maori_30*('9 All Base Data'!$W1549*Basecase_PM10)/10))))</f>
        <v>0</v>
      </c>
      <c r="L1549" s="179">
        <f>133/(1+1/(BaseCase_Mort_Child_0_1*'9 All Base Data'!$AB$10/10))*IF('9 All Base Data'!$L1549="..C",0,'9 All Base Data'!L1549/'9 All Base Data'!$L$2022)</f>
        <v>5.6892336356903963E-3</v>
      </c>
      <c r="M1549" s="178">
        <f>IF('9 All Base Data'!$R1549="","",IF('9 All Base Data'!$R1549=0,0,('9 All Base Data'!$R1549*Basecase_Pop_2006)/(1+(1/(BaseCase_CardiacHA_All*('9 All Base Data'!$W1549*Basecase_PM10)/10)))))</f>
        <v>0.36242605011308532</v>
      </c>
      <c r="N1549" s="178">
        <f>IF('9 All Base Data'!$S1549="","",IF('9 All Base Data'!$S1549=0,0,('9 All Base Data'!S1549*Basecase_Pop_2006)/(1+(1/(BaseCase_RespHA_All*('9 All Base Data'!$W1549*Basecase_PM10)/10)))))</f>
        <v>0.58549248175539992</v>
      </c>
      <c r="O1549" s="178">
        <f>IF('9 All Base Data'!$T1549="","",IF('9 All Base Data'!$T1549=0,0,('9 All Base Data'!$T1549*Basecase_Pop_2006)/(1+(1/(BaseCase_RespHA_Child_1_4*('9 All Base Data'!$W1549*Basecase_PM10)/10)))))</f>
        <v>0.36027647115292311</v>
      </c>
      <c r="P1549" s="179">
        <f>IF('9 All Base Data'!$U1549="","",IF('9 All Base Data'!$U1549=0,0,('9 All Base Data'!$U1549*Basecase_Pop_2006)/(1+(1/(BaseCase_RespHA_Child_5_14*('9 All Base Data'!$W1549*Basecase_PM10)/10)))))</f>
        <v>0.13735824196508403</v>
      </c>
      <c r="Q1549" s="156">
        <f>IF('7 Base case Results'!$G1549="..C",0,BaseCase_RADs_All*'7 Base case Results'!$G1549*('9 All Base Data'!$V1549*Basecase_PM10)/10)</f>
        <v>3495.9195</v>
      </c>
      <c r="R1549" s="189">
        <f t="shared" si="240"/>
        <v>19.345374580042762</v>
      </c>
      <c r="S1549" s="178">
        <f t="shared" si="241"/>
        <v>0</v>
      </c>
      <c r="T1549" s="179">
        <f t="shared" si="242"/>
        <v>2.0253671743057811E-2</v>
      </c>
      <c r="U1549" s="178">
        <f t="shared" si="243"/>
        <v>2.3014054182180915E-3</v>
      </c>
      <c r="V1549" s="178">
        <f t="shared" si="244"/>
        <v>2.6552084047607384E-3</v>
      </c>
      <c r="W1549" s="178">
        <f t="shared" si="245"/>
        <v>1.6338537966785064E-3</v>
      </c>
      <c r="X1549" s="179">
        <f t="shared" si="246"/>
        <v>6.2291962731165606E-4</v>
      </c>
      <c r="Y1549" s="179">
        <f t="shared" si="247"/>
        <v>0.21674700899999999</v>
      </c>
      <c r="Z1549" s="186">
        <f t="shared" si="248"/>
        <v>19.587331874608797</v>
      </c>
      <c r="AA1549" s="156">
        <f>$J1549*'9 All Base Data'!$Y1549</f>
        <v>3.5378219258483234</v>
      </c>
      <c r="AB1549" s="156">
        <f>$K1549*'9 All Base Data'!$Y1549</f>
        <v>0</v>
      </c>
      <c r="AC1549" s="178">
        <f>$L1549*'9 All Base Data'!$Y1549</f>
        <v>3.7039284855949358E-3</v>
      </c>
      <c r="AD1549" s="178">
        <f>IF($M1549="","",$M1549*'9 All Base Data'!$Y1549)</f>
        <v>0.23595448120010498</v>
      </c>
      <c r="AE1549" s="178">
        <f>IF($N1549="","",$N1549*'9 All Base Data'!$Y1549)</f>
        <v>0.38118003586125071</v>
      </c>
      <c r="AF1549" s="178">
        <f>IF($O1549="","",$O1549*'9 All Base Data'!$Y1549)</f>
        <v>0.23455501560378408</v>
      </c>
      <c r="AG1549" s="178">
        <f>IF($P1549="","",$P1549*'9 All Base Data'!$Y1549)</f>
        <v>8.9425946924392236E-2</v>
      </c>
      <c r="AH1549" s="167">
        <f>$Q1549*'9 All Base Data'!$Y1549</f>
        <v>2275.9894651128125</v>
      </c>
      <c r="AI1549" s="178">
        <f>$R1549*'9 All Base Data'!$Y1549</f>
        <v>12.594646056020032</v>
      </c>
      <c r="AJ1549" s="178">
        <f>$S1549*'9 All Base Data'!$Y1549</f>
        <v>0</v>
      </c>
      <c r="AK1549" s="178">
        <f>$T1549*'9 All Base Data'!$Y1549</f>
        <v>1.3185985408717972E-2</v>
      </c>
      <c r="AL1549" s="178">
        <f>IF($U1549="","",$U1549*'9 All Base Data'!$Y1549)</f>
        <v>1.4983109556206665E-3</v>
      </c>
      <c r="AM1549" s="178">
        <f>IF($V1549="","",$V1549*'9 All Base Data'!$Y1549)</f>
        <v>1.7286514626307719E-3</v>
      </c>
      <c r="AN1549" s="178">
        <f>IF($W1549="","",$W1549*'9 All Base Data'!$Y1549)</f>
        <v>1.0637069957631609E-3</v>
      </c>
      <c r="AO1549" s="178">
        <f>IF($X1549="","",$X1549*'9 All Base Data'!$Y1549)</f>
        <v>4.0554666930211878E-4</v>
      </c>
      <c r="AP1549" s="178">
        <f>$Y1549*'9 All Base Data'!$Y1549</f>
        <v>0.14111134683699436</v>
      </c>
      <c r="AQ1549" s="179">
        <f t="shared" si="249"/>
        <v>12.752170350683997</v>
      </c>
    </row>
    <row r="1550" spans="1:43" x14ac:dyDescent="0.25">
      <c r="A1550" s="124">
        <v>588300</v>
      </c>
      <c r="B1550" s="125" t="s">
        <v>1584</v>
      </c>
      <c r="C1550" s="126" t="s">
        <v>1385</v>
      </c>
      <c r="D1550" s="101" t="s">
        <v>2122</v>
      </c>
      <c r="E1550" s="142"/>
      <c r="F1550" s="191" t="str">
        <f>IF('9 All Base Data'!G1550="Rural Centre","Rural",IF('9 All Base Data'!G1550="Rural (Incl.some Off Shore Islands)","Rural",IF('9 All Base Data'!G1550="Inlet-in TA but not in Urban Area","Rural",IF('9 All Base Data'!G1550="Rural (Incl.some Off Shore Islands)","Rural",IF('9 All Base Data'!G1550="Inlet-not in TA","Rural",IF('9 All Base Data'!G1550="Inland Water not in Urban Area","Rural",IF('9 All Base Data'!G1550="Oceanic-in Region but not in TA","Rural",'9 All Base Data'!G1550)))))))</f>
        <v>Christchurch</v>
      </c>
      <c r="G1550" s="177">
        <f>IF('9 All Base Data'!I1550="..C","..C",'9 All Base Data'!I1550*Basecase_Pop_2006)</f>
        <v>2493</v>
      </c>
      <c r="H1550" s="177">
        <f>IF('9 All Base Data'!J1550="..C","..C",'9 All Base Data'!J1550*Basecase_Pop_2006)</f>
        <v>1461</v>
      </c>
      <c r="I1550" s="191">
        <f>IF('9 All Base Data'!L1550="..C","..C",'9 All Base Data'!L1550*Basecase_Pop_2006)</f>
        <v>36</v>
      </c>
      <c r="J1550" s="156">
        <f>IF('9 All Base Data'!$P1550=0,0,('9 All Base Data'!$P1550*Basecase_Pop_2006)/(1+(1/(BaseCase_Mort_AllAdults_30*('9 All Base Data'!$W1550*Basecase_PM10)/10))))</f>
        <v>1.5283389327632098</v>
      </c>
      <c r="K1550" s="156">
        <f>IF('9 All Base Data'!$Q1550=0,0,('9 All Base Data'!$Q1550*Basecase_Pop_2006)/(1+(1/(BaseCase_Mort_Maori_30*('9 All Base Data'!$W1550*Basecase_PM10)/10))))</f>
        <v>9.8094565984474261E-2</v>
      </c>
      <c r="L1550" s="179">
        <f>133/(1+1/(BaseCase_Mort_Child_0_1*'9 All Base Data'!$AB$10/10))*IF('9 All Base Data'!$L1550="..C",0,'9 All Base Data'!L1550/'9 All Base Data'!$L$2022)</f>
        <v>5.2516002790988277E-3</v>
      </c>
      <c r="M1550" s="178">
        <f>IF('9 All Base Data'!$R1550="","",IF('9 All Base Data'!$R1550=0,0,('9 All Base Data'!$R1550*Basecase_Pop_2006)/(1+(1/(BaseCase_CardiacHA_All*('9 All Base Data'!$W1550*Basecase_PM10)/10)))))</f>
        <v>0.49833581890549239</v>
      </c>
      <c r="N1550" s="178">
        <f>IF('9 All Base Data'!$S1550="","",IF('9 All Base Data'!$S1550=0,0,('9 All Base Data'!S1550*Basecase_Pop_2006)/(1+(1/(BaseCase_RespHA_All*('9 All Base Data'!$W1550*Basecase_PM10)/10)))))</f>
        <v>0.78973404515844636</v>
      </c>
      <c r="O1550" s="178">
        <f>IF('9 All Base Data'!$T1550="","",IF('9 All Base Data'!$T1550=0,0,('9 All Base Data'!$T1550*Basecase_Pop_2006)/(1+(1/(BaseCase_RespHA_Child_1_4*('9 All Base Data'!$W1550*Basecase_PM10)/10)))))</f>
        <v>0.22684074109628494</v>
      </c>
      <c r="P1550" s="179">
        <f>IF('9 All Base Data'!$U1550="","",IF('9 All Base Data'!$U1550=0,0,('9 All Base Data'!$U1550*Basecase_Pop_2006)/(1+(1/(BaseCase_RespHA_Child_5_14*('9 All Base Data'!$W1550*Basecase_PM10)/10)))))</f>
        <v>0.19622605995012005</v>
      </c>
      <c r="Q1550" s="156">
        <f>IF('7 Base case Results'!$G1550="..C",0,BaseCase_RADs_All*'7 Base case Results'!$G1550*('9 All Base Data'!$V1550*Basecase_PM10)/10)</f>
        <v>2806.8687</v>
      </c>
      <c r="R1550" s="189">
        <f t="shared" si="240"/>
        <v>5.4408866006370271</v>
      </c>
      <c r="S1550" s="178">
        <f t="shared" si="241"/>
        <v>0.34921665490472836</v>
      </c>
      <c r="T1550" s="179">
        <f t="shared" si="242"/>
        <v>1.8695696993591828E-2</v>
      </c>
      <c r="U1550" s="178">
        <f t="shared" si="243"/>
        <v>3.1644324500498763E-3</v>
      </c>
      <c r="V1550" s="178">
        <f t="shared" si="244"/>
        <v>3.581443894793554E-3</v>
      </c>
      <c r="W1550" s="178">
        <f t="shared" si="245"/>
        <v>1.0287227608716521E-3</v>
      </c>
      <c r="X1550" s="179">
        <f t="shared" si="246"/>
        <v>8.8988518187379444E-4</v>
      </c>
      <c r="Y1550" s="179">
        <f t="shared" si="247"/>
        <v>0.17402585939999998</v>
      </c>
      <c r="Z1550" s="186">
        <f t="shared" si="248"/>
        <v>5.6403540333754627</v>
      </c>
      <c r="AA1550" s="156">
        <f>$J1550*'9 All Base Data'!$Y1550</f>
        <v>0.99501241664484097</v>
      </c>
      <c r="AB1550" s="156">
        <f>$K1550*'9 All Base Data'!$Y1550</f>
        <v>6.3863655546266745E-2</v>
      </c>
      <c r="AC1550" s="178">
        <f>$L1550*'9 All Base Data'!$Y1550</f>
        <v>3.4190109097799412E-3</v>
      </c>
      <c r="AD1550" s="178">
        <f>IF($M1550="","",$M1550*'9 All Base Data'!$Y1550)</f>
        <v>0.32443741165014439</v>
      </c>
      <c r="AE1550" s="178">
        <f>IF($N1550="","",$N1550*'9 All Base Data'!$Y1550)</f>
        <v>0.5141498158128498</v>
      </c>
      <c r="AF1550" s="178">
        <f>IF($O1550="","",$O1550*'9 All Base Data'!$Y1550)</f>
        <v>0.14768278760238257</v>
      </c>
      <c r="AG1550" s="178">
        <f>IF($P1550="","",$P1550*'9 All Base Data'!$Y1550)</f>
        <v>0.12775135274913177</v>
      </c>
      <c r="AH1550" s="167">
        <f>$Q1550*'9 All Base Data'!$Y1550</f>
        <v>1827.3886430036202</v>
      </c>
      <c r="AI1550" s="178">
        <f>$R1550*'9 All Base Data'!$Y1550</f>
        <v>3.5422442032556343</v>
      </c>
      <c r="AJ1550" s="178">
        <f>$S1550*'9 All Base Data'!$Y1550</f>
        <v>0.22735461374470958</v>
      </c>
      <c r="AK1550" s="178">
        <f>$T1550*'9 All Base Data'!$Y1550</f>
        <v>1.2171678838816591E-2</v>
      </c>
      <c r="AL1550" s="178">
        <f>IF($U1550="","",$U1550*'9 All Base Data'!$Y1550)</f>
        <v>2.0601775639784168E-3</v>
      </c>
      <c r="AM1550" s="178">
        <f>IF($V1550="","",$V1550*'9 All Base Data'!$Y1550)</f>
        <v>2.3316694147112738E-3</v>
      </c>
      <c r="AN1550" s="178">
        <f>IF($W1550="","",$W1550*'9 All Base Data'!$Y1550)</f>
        <v>6.6974144177680487E-4</v>
      </c>
      <c r="AO1550" s="178">
        <f>IF($X1550="","",$X1550*'9 All Base Data'!$Y1550)</f>
        <v>5.7935238471731258E-4</v>
      </c>
      <c r="AP1550" s="178">
        <f>$Y1550*'9 All Base Data'!$Y1550</f>
        <v>0.11329809586622445</v>
      </c>
      <c r="AQ1550" s="179">
        <f t="shared" si="249"/>
        <v>3.672105824939365</v>
      </c>
    </row>
    <row r="1551" spans="1:43" x14ac:dyDescent="0.25">
      <c r="A1551" s="124">
        <v>588401</v>
      </c>
      <c r="B1551" s="125" t="s">
        <v>1585</v>
      </c>
      <c r="C1551" s="126" t="s">
        <v>1385</v>
      </c>
      <c r="D1551" s="101" t="s">
        <v>2122</v>
      </c>
      <c r="E1551" s="142"/>
      <c r="F1551" s="191" t="str">
        <f>IF('9 All Base Data'!G1551="Rural Centre","Rural",IF('9 All Base Data'!G1551="Rural (Incl.some Off Shore Islands)","Rural",IF('9 All Base Data'!G1551="Inlet-in TA but not in Urban Area","Rural",IF('9 All Base Data'!G1551="Rural (Incl.some Off Shore Islands)","Rural",IF('9 All Base Data'!G1551="Inlet-not in TA","Rural",IF('9 All Base Data'!G1551="Inland Water not in Urban Area","Rural",IF('9 All Base Data'!G1551="Oceanic-in Region but not in TA","Rural",'9 All Base Data'!G1551)))))))</f>
        <v>Christchurch</v>
      </c>
      <c r="G1551" s="177">
        <f>IF('9 All Base Data'!I1551="..C","..C",'9 All Base Data'!I1551*Basecase_Pop_2006)</f>
        <v>3543</v>
      </c>
      <c r="H1551" s="177">
        <f>IF('9 All Base Data'!J1551="..C","..C",'9 All Base Data'!J1551*Basecase_Pop_2006)</f>
        <v>2448</v>
      </c>
      <c r="I1551" s="191">
        <f>IF('9 All Base Data'!L1551="..C","..C",'9 All Base Data'!L1551*Basecase_Pop_2006)</f>
        <v>27</v>
      </c>
      <c r="J1551" s="156">
        <f>IF('9 All Base Data'!$P1551=0,0,('9 All Base Data'!$P1551*Basecase_Pop_2006)/(1+(1/(BaseCase_Mort_AllAdults_30*('9 All Base Data'!$W1551*Basecase_PM10)/10))))</f>
        <v>2.5472315546053497</v>
      </c>
      <c r="K1551" s="156">
        <f>IF('9 All Base Data'!$Q1551=0,0,('9 All Base Data'!$Q1551*Basecase_Pop_2006)/(1+(1/(BaseCase_Mort_Maori_30*('9 All Base Data'!$W1551*Basecase_PM10)/10))))</f>
        <v>9.8094565984474261E-2</v>
      </c>
      <c r="L1551" s="179">
        <f>133/(1+1/(BaseCase_Mort_Child_0_1*'9 All Base Data'!$AB$10/10))*IF('9 All Base Data'!$L1551="..C",0,'9 All Base Data'!L1551/'9 All Base Data'!$L$2022)</f>
        <v>3.9387002093241204E-3</v>
      </c>
      <c r="M1551" s="178">
        <f>IF('9 All Base Data'!$R1551="","",IF('9 All Base Data'!$R1551=0,0,('9 All Base Data'!$R1551*Basecase_Pop_2006)/(1+(1/(BaseCase_CardiacHA_All*('9 All Base Data'!$W1551*Basecase_PM10)/10)))))</f>
        <v>0.66719341043545255</v>
      </c>
      <c r="N1551" s="178">
        <f>IF('9 All Base Data'!$S1551="","",IF('9 All Base Data'!$S1551=0,0,('9 All Base Data'!S1551*Basecase_Pop_2006)/(1+(1/(BaseCase_RespHA_All*('9 All Base Data'!$W1551*Basecase_PM10)/10)))))</f>
        <v>1.0075917127883627</v>
      </c>
      <c r="O1551" s="178">
        <f>IF('9 All Base Data'!$T1551="","",IF('9 All Base Data'!$T1551=0,0,('9 All Base Data'!$T1551*Basecase_Pop_2006)/(1+(1/(BaseCase_RespHA_Child_1_4*('9 All Base Data'!$W1551*Basecase_PM10)/10)))))</f>
        <v>0.6271479312661995</v>
      </c>
      <c r="P1551" s="179">
        <f>IF('9 All Base Data'!$U1551="","",IF('9 All Base Data'!$U1551=0,0,('9 All Base Data'!$U1551*Basecase_Pop_2006)/(1+(1/(BaseCase_RespHA_Child_5_14*('9 All Base Data'!$W1551*Basecase_PM10)/10)))))</f>
        <v>0.21584866594513205</v>
      </c>
      <c r="Q1551" s="156">
        <f>IF('7 Base case Results'!$G1551="..C",0,BaseCase_RADs_All*'7 Base case Results'!$G1551*('9 All Base Data'!$V1551*Basecase_PM10)/10)</f>
        <v>3989.0637000000002</v>
      </c>
      <c r="R1551" s="189">
        <f t="shared" si="240"/>
        <v>9.0681443343950452</v>
      </c>
      <c r="S1551" s="178">
        <f t="shared" si="241"/>
        <v>0.34921665490472836</v>
      </c>
      <c r="T1551" s="179">
        <f t="shared" si="242"/>
        <v>1.4021772745193868E-2</v>
      </c>
      <c r="U1551" s="178">
        <f t="shared" si="243"/>
        <v>4.2366781562651239E-3</v>
      </c>
      <c r="V1551" s="178">
        <f t="shared" si="244"/>
        <v>4.5694284174952245E-3</v>
      </c>
      <c r="W1551" s="178">
        <f t="shared" si="245"/>
        <v>2.8441158682922145E-3</v>
      </c>
      <c r="X1551" s="179">
        <f t="shared" si="246"/>
        <v>9.7887370006117386E-4</v>
      </c>
      <c r="Y1551" s="179">
        <f t="shared" si="247"/>
        <v>0.24732194940000002</v>
      </c>
      <c r="Z1551" s="186">
        <f t="shared" si="248"/>
        <v>9.338294163114</v>
      </c>
      <c r="AA1551" s="156">
        <f>$J1551*'9 All Base Data'!$Y1551</f>
        <v>1.6583540277414017</v>
      </c>
      <c r="AB1551" s="156">
        <f>$K1551*'9 All Base Data'!$Y1551</f>
        <v>6.3863655546266745E-2</v>
      </c>
      <c r="AC1551" s="178">
        <f>$L1551*'9 All Base Data'!$Y1551</f>
        <v>2.5642581823349555E-3</v>
      </c>
      <c r="AD1551" s="178">
        <f>IF($M1551="","",$M1551*'9 All Base Data'!$Y1551)</f>
        <v>0.43437074948201143</v>
      </c>
      <c r="AE1551" s="178">
        <f>IF($N1551="","",$N1551*'9 All Base Data'!$Y1551)</f>
        <v>0.65598424776122222</v>
      </c>
      <c r="AF1551" s="178">
        <f>IF($O1551="","",$O1551*'9 All Base Data'!$Y1551)</f>
        <v>0.40829947160658708</v>
      </c>
      <c r="AG1551" s="178">
        <f>IF($P1551="","",$P1551*'9 All Base Data'!$Y1551)</f>
        <v>0.14052648802404494</v>
      </c>
      <c r="AH1551" s="167">
        <f>$Q1551*'9 All Base Data'!$Y1551</f>
        <v>2597.0469162301752</v>
      </c>
      <c r="AI1551" s="178">
        <f>$R1551*'9 All Base Data'!$Y1551</f>
        <v>5.9037403387593903</v>
      </c>
      <c r="AJ1551" s="178">
        <f>$S1551*'9 All Base Data'!$Y1551</f>
        <v>0.22735461374470958</v>
      </c>
      <c r="AK1551" s="178">
        <f>$T1551*'9 All Base Data'!$Y1551</f>
        <v>9.1287591291124414E-3</v>
      </c>
      <c r="AL1551" s="178">
        <f>IF($U1551="","",$U1551*'9 All Base Data'!$Y1551)</f>
        <v>2.758254259210773E-3</v>
      </c>
      <c r="AM1551" s="178">
        <f>IF($V1551="","",$V1551*'9 All Base Data'!$Y1551)</f>
        <v>2.9748885635971427E-3</v>
      </c>
      <c r="AN1551" s="178">
        <f>IF($W1551="","",$W1551*'9 All Base Data'!$Y1551)</f>
        <v>1.8516381037358724E-3</v>
      </c>
      <c r="AO1551" s="178">
        <f>IF($X1551="","",$X1551*'9 All Base Data'!$Y1551)</f>
        <v>6.3728762318904382E-4</v>
      </c>
      <c r="AP1551" s="178">
        <f>$Y1551*'9 All Base Data'!$Y1551</f>
        <v>0.16101690880627087</v>
      </c>
      <c r="AQ1551" s="179">
        <f t="shared" si="249"/>
        <v>6.0796191495175815</v>
      </c>
    </row>
    <row r="1552" spans="1:43" x14ac:dyDescent="0.25">
      <c r="A1552" s="124">
        <v>588402</v>
      </c>
      <c r="B1552" s="125" t="s">
        <v>1586</v>
      </c>
      <c r="C1552" s="126" t="s">
        <v>1385</v>
      </c>
      <c r="D1552" s="101" t="s">
        <v>2122</v>
      </c>
      <c r="E1552" s="142"/>
      <c r="F1552" s="191" t="str">
        <f>IF('9 All Base Data'!G1552="Rural Centre","Rural",IF('9 All Base Data'!G1552="Rural (Incl.some Off Shore Islands)","Rural",IF('9 All Base Data'!G1552="Inlet-in TA but not in Urban Area","Rural",IF('9 All Base Data'!G1552="Rural (Incl.some Off Shore Islands)","Rural",IF('9 All Base Data'!G1552="Inlet-not in TA","Rural",IF('9 All Base Data'!G1552="Inland Water not in Urban Area","Rural",IF('9 All Base Data'!G1552="Oceanic-in Region but not in TA","Rural",'9 All Base Data'!G1552)))))))</f>
        <v>Christchurch</v>
      </c>
      <c r="G1552" s="177">
        <f>IF('9 All Base Data'!I1552="..C","..C",'9 All Base Data'!I1552*Basecase_Pop_2006)</f>
        <v>3183</v>
      </c>
      <c r="H1552" s="177">
        <f>IF('9 All Base Data'!J1552="..C","..C",'9 All Base Data'!J1552*Basecase_Pop_2006)</f>
        <v>2082</v>
      </c>
      <c r="I1552" s="191">
        <f>IF('9 All Base Data'!L1552="..C","..C",'9 All Base Data'!L1552*Basecase_Pop_2006)</f>
        <v>24</v>
      </c>
      <c r="J1552" s="156">
        <f>IF('9 All Base Data'!$P1552=0,0,('9 All Base Data'!$P1552*Basecase_Pop_2006)/(1+(1/(BaseCase_Mort_AllAdults_30*('9 All Base Data'!$W1552*Basecase_PM10)/10))))</f>
        <v>0.41766062600813653</v>
      </c>
      <c r="K1552" s="156">
        <f>IF('9 All Base Data'!$Q1552=0,0,('9 All Base Data'!$Q1552*Basecase_Pop_2006)/(1+(1/(BaseCase_Mort_Maori_30*('9 All Base Data'!$W1552*Basecase_PM10)/10))))</f>
        <v>0</v>
      </c>
      <c r="L1552" s="179">
        <f>133/(1+1/(BaseCase_Mort_Child_0_1*'9 All Base Data'!$AB$10/10))*IF('9 All Base Data'!$L1552="..C",0,'9 All Base Data'!L1552/'9 All Base Data'!$L$2022)</f>
        <v>3.5010668527325518E-3</v>
      </c>
      <c r="M1552" s="178">
        <f>IF('9 All Base Data'!$R1552="","",IF('9 All Base Data'!$R1552=0,0,('9 All Base Data'!$R1552*Basecase_Pop_2006)/(1+(1/(BaseCase_CardiacHA_All*('9 All Base Data'!$W1552*Basecase_PM10)/10)))))</f>
        <v>0</v>
      </c>
      <c r="N1552" s="178">
        <f>IF('9 All Base Data'!$S1552="","",IF('9 All Base Data'!$S1552=0,0,('9 All Base Data'!S1552*Basecase_Pop_2006)/(1+(1/(BaseCase_RespHA_All*('9 All Base Data'!$W1552*Basecase_PM10)/10)))))</f>
        <v>0</v>
      </c>
      <c r="O1552" s="178">
        <f>IF('9 All Base Data'!$T1552="","",IF('9 All Base Data'!$T1552=0,0,('9 All Base Data'!$T1552*Basecase_Pop_2006)/(1+(1/(BaseCase_RespHA_Child_1_4*('9 All Base Data'!$W1552*Basecase_PM10)/10)))))</f>
        <v>0</v>
      </c>
      <c r="P1552" s="179">
        <f>IF('9 All Base Data'!$U1552="","",IF('9 All Base Data'!$U1552=0,0,('9 All Base Data'!$U1552*Basecase_Pop_2006)/(1+(1/(BaseCase_RespHA_Child_5_14*('9 All Base Data'!$W1552*Basecase_PM10)/10)))))</f>
        <v>0</v>
      </c>
      <c r="Q1552" s="156">
        <f>IF('7 Base case Results'!$G1552="..C",0,BaseCase_RADs_All*'7 Base case Results'!$G1552*('9 All Base Data'!$V1552*Basecase_PM10)/10)</f>
        <v>2862.7878611039541</v>
      </c>
      <c r="R1552" s="189">
        <f t="shared" si="240"/>
        <v>1.4868718285889659</v>
      </c>
      <c r="S1552" s="178">
        <f t="shared" si="241"/>
        <v>0</v>
      </c>
      <c r="T1552" s="179">
        <f t="shared" si="242"/>
        <v>1.2463797995727884E-2</v>
      </c>
      <c r="U1552" s="178">
        <f t="shared" si="243"/>
        <v>0</v>
      </c>
      <c r="V1552" s="178">
        <f t="shared" si="244"/>
        <v>0</v>
      </c>
      <c r="W1552" s="178">
        <f t="shared" si="245"/>
        <v>0</v>
      </c>
      <c r="X1552" s="179">
        <f t="shared" si="246"/>
        <v>0</v>
      </c>
      <c r="Y1552" s="179">
        <f t="shared" si="247"/>
        <v>0.17749284738844517</v>
      </c>
      <c r="Z1552" s="186">
        <f t="shared" si="248"/>
        <v>1.6768284739731389</v>
      </c>
      <c r="AA1552" s="156">
        <f>$J1552*'9 All Base Data'!$Y1552</f>
        <v>0.23521043347255183</v>
      </c>
      <c r="AB1552" s="156">
        <f>$K1552*'9 All Base Data'!$Y1552</f>
        <v>0</v>
      </c>
      <c r="AC1552" s="178">
        <f>$L1552*'9 All Base Data'!$Y1552</f>
        <v>1.9716664697800933E-3</v>
      </c>
      <c r="AD1552" s="178">
        <f>IF($M1552="","",$M1552*'9 All Base Data'!$Y1552)</f>
        <v>0</v>
      </c>
      <c r="AE1552" s="178">
        <f>IF($N1552="","",$N1552*'9 All Base Data'!$Y1552)</f>
        <v>0</v>
      </c>
      <c r="AF1552" s="178">
        <f>IF($O1552="","",$O1552*'9 All Base Data'!$Y1552)</f>
        <v>0</v>
      </c>
      <c r="AG1552" s="178">
        <f>IF($P1552="","",$P1552*'9 All Base Data'!$Y1552)</f>
        <v>0</v>
      </c>
      <c r="AH1552" s="167">
        <f>$Q1552*'9 All Base Data'!$Y1552</f>
        <v>1612.2122407993104</v>
      </c>
      <c r="AI1552" s="178">
        <f>$R1552*'9 All Base Data'!$Y1552</f>
        <v>0.83734914316228448</v>
      </c>
      <c r="AJ1552" s="178">
        <f>$S1552*'9 All Base Data'!$Y1552</f>
        <v>0</v>
      </c>
      <c r="AK1552" s="178">
        <f>$T1552*'9 All Base Data'!$Y1552</f>
        <v>7.0191326324171317E-3</v>
      </c>
      <c r="AL1552" s="178">
        <f>IF($U1552="","",$U1552*'9 All Base Data'!$Y1552)</f>
        <v>0</v>
      </c>
      <c r="AM1552" s="178">
        <f>IF($V1552="","",$V1552*'9 All Base Data'!$Y1552)</f>
        <v>0</v>
      </c>
      <c r="AN1552" s="178">
        <f>IF($W1552="","",$W1552*'9 All Base Data'!$Y1552)</f>
        <v>0</v>
      </c>
      <c r="AO1552" s="178">
        <f>IF($X1552="","",$X1552*'9 All Base Data'!$Y1552)</f>
        <v>0</v>
      </c>
      <c r="AP1552" s="178">
        <f>$Y1552*'9 All Base Data'!$Y1552</f>
        <v>9.9957158929557255E-2</v>
      </c>
      <c r="AQ1552" s="179">
        <f t="shared" si="249"/>
        <v>0.94432543472425889</v>
      </c>
    </row>
    <row r="1553" spans="1:43" x14ac:dyDescent="0.25">
      <c r="A1553" s="124">
        <v>588500</v>
      </c>
      <c r="B1553" s="125" t="s">
        <v>1587</v>
      </c>
      <c r="C1553" s="126" t="s">
        <v>1385</v>
      </c>
      <c r="D1553" s="101" t="s">
        <v>2122</v>
      </c>
      <c r="E1553" s="142"/>
      <c r="F1553" s="191" t="str">
        <f>IF('9 All Base Data'!G1553="Rural Centre","Rural",IF('9 All Base Data'!G1553="Rural (Incl.some Off Shore Islands)","Rural",IF('9 All Base Data'!G1553="Inlet-in TA but not in Urban Area","Rural",IF('9 All Base Data'!G1553="Rural (Incl.some Off Shore Islands)","Rural",IF('9 All Base Data'!G1553="Inlet-not in TA","Rural",IF('9 All Base Data'!G1553="Inland Water not in Urban Area","Rural",IF('9 All Base Data'!G1553="Oceanic-in Region but not in TA","Rural",'9 All Base Data'!G1553)))))))</f>
        <v>Christchurch</v>
      </c>
      <c r="G1553" s="177">
        <f>IF('9 All Base Data'!I1553="..C","..C",'9 All Base Data'!I1553*Basecase_Pop_2006)</f>
        <v>4686</v>
      </c>
      <c r="H1553" s="177">
        <f>IF('9 All Base Data'!J1553="..C","..C",'9 All Base Data'!J1553*Basecase_Pop_2006)</f>
        <v>2907</v>
      </c>
      <c r="I1553" s="191">
        <f>IF('9 All Base Data'!L1553="..C","..C",'9 All Base Data'!L1553*Basecase_Pop_2006)</f>
        <v>66</v>
      </c>
      <c r="J1553" s="156">
        <f>IF('9 All Base Data'!$P1553=0,0,('9 All Base Data'!$P1553*Basecase_Pop_2006)/(1+(1/(BaseCase_Mort_AllAdults_30*('9 All Base Data'!$W1553*Basecase_PM10)/10))))</f>
        <v>1.3585234957895198</v>
      </c>
      <c r="K1553" s="156">
        <f>IF('9 All Base Data'!$Q1553=0,0,('9 All Base Data'!$Q1553*Basecase_Pop_2006)/(1+(1/(BaseCase_Mort_Maori_30*('9 All Base Data'!$W1553*Basecase_PM10)/10))))</f>
        <v>0.19618913196894852</v>
      </c>
      <c r="L1553" s="179">
        <f>133/(1+1/(BaseCase_Mort_Child_0_1*'9 All Base Data'!$AB$10/10))*IF('9 All Base Data'!$L1553="..C",0,'9 All Base Data'!L1553/'9 All Base Data'!$L$2022)</f>
        <v>9.6279338450145184E-3</v>
      </c>
      <c r="M1553" s="178">
        <f>IF('9 All Base Data'!$R1553="","",IF('9 All Base Data'!$R1553=0,0,('9 All Base Data'!$R1553*Basecase_Pop_2006)/(1+(1/(BaseCase_CardiacHA_All*('9 All Base Data'!$W1553*Basecase_PM10)/10)))))</f>
        <v>0.85664339117638344</v>
      </c>
      <c r="N1553" s="178">
        <f>IF('9 All Base Data'!$S1553="","",IF('9 All Base Data'!$S1553=0,0,('9 All Base Data'!S1553*Basecase_Pop_2006)/(1+(1/(BaseCase_RespHA_All*('9 All Base Data'!$W1553*Basecase_PM10)/10)))))</f>
        <v>1.0960963902630161</v>
      </c>
      <c r="O1553" s="178">
        <f>IF('9 All Base Data'!$T1553="","",IF('9 All Base Data'!$T1553=0,0,('9 All Base Data'!$T1553*Basecase_Pop_2006)/(1+(1/(BaseCase_RespHA_Child_1_4*('9 All Base Data'!$W1553*Basecase_PM10)/10)))))</f>
        <v>0.46702505519823362</v>
      </c>
      <c r="P1553" s="179">
        <f>IF('9 All Base Data'!$U1553="","",IF('9 All Base Data'!$U1553=0,0,('9 All Base Data'!$U1553*Basecase_Pop_2006)/(1+(1/(BaseCase_RespHA_Child_5_14*('9 All Base Data'!$W1553*Basecase_PM10)/10)))))</f>
        <v>0.41207472589525213</v>
      </c>
      <c r="Q1553" s="156">
        <f>IF('7 Base case Results'!$G1553="..C",0,BaseCase_RADs_All*'7 Base case Results'!$G1553*('9 All Base Data'!$V1553*Basecase_PM10)/10)</f>
        <v>5275.9674000000005</v>
      </c>
      <c r="R1553" s="189">
        <f t="shared" si="240"/>
        <v>4.8363436450106905</v>
      </c>
      <c r="S1553" s="178">
        <f t="shared" si="241"/>
        <v>0.69843330980945673</v>
      </c>
      <c r="T1553" s="179">
        <f t="shared" si="242"/>
        <v>3.4275444488251684E-2</v>
      </c>
      <c r="U1553" s="178">
        <f t="shared" si="243"/>
        <v>5.4396855339700354E-3</v>
      </c>
      <c r="V1553" s="178">
        <f t="shared" si="244"/>
        <v>4.9707971298427779E-3</v>
      </c>
      <c r="W1553" s="178">
        <f t="shared" si="245"/>
        <v>2.1179586253239897E-3</v>
      </c>
      <c r="X1553" s="179">
        <f t="shared" si="246"/>
        <v>1.8687588819349685E-3</v>
      </c>
      <c r="Y1553" s="179">
        <f t="shared" si="247"/>
        <v>0.32710997880000003</v>
      </c>
      <c r="Z1553" s="186">
        <f t="shared" si="248"/>
        <v>5.2081395509627555</v>
      </c>
      <c r="AA1553" s="156">
        <f>$J1553*'9 All Base Data'!$Y1553</f>
        <v>0.88445548146208086</v>
      </c>
      <c r="AB1553" s="156">
        <f>$K1553*'9 All Base Data'!$Y1553</f>
        <v>0.12772731109253349</v>
      </c>
      <c r="AC1553" s="178">
        <f>$L1553*'9 All Base Data'!$Y1553</f>
        <v>6.2681866679298922E-3</v>
      </c>
      <c r="AD1553" s="178">
        <f>IF($M1553="","",$M1553*'9 All Base Data'!$Y1553)</f>
        <v>0.55771059192752082</v>
      </c>
      <c r="AE1553" s="178">
        <f>IF($N1553="","",$N1553*'9 All Base Data'!$Y1553)</f>
        <v>0.71360448574024837</v>
      </c>
      <c r="AF1553" s="178">
        <f>IF($O1553="","",$O1553*'9 All Base Data'!$Y1553)</f>
        <v>0.30405279800490526</v>
      </c>
      <c r="AG1553" s="178">
        <f>IF($P1553="","",$P1553*'9 All Base Data'!$Y1553)</f>
        <v>0.26827784077317673</v>
      </c>
      <c r="AH1553" s="167">
        <f>$Q1553*'9 All Base Data'!$Y1553</f>
        <v>3434.8749222282254</v>
      </c>
      <c r="AI1553" s="178">
        <f>$R1553*'9 All Base Data'!$Y1553</f>
        <v>3.148661514005008</v>
      </c>
      <c r="AJ1553" s="178">
        <f>$S1553*'9 All Base Data'!$Y1553</f>
        <v>0.45470922748941917</v>
      </c>
      <c r="AK1553" s="178">
        <f>$T1553*'9 All Base Data'!$Y1553</f>
        <v>2.2314744537830417E-2</v>
      </c>
      <c r="AL1553" s="178">
        <f>IF($U1553="","",$U1553*'9 All Base Data'!$Y1553)</f>
        <v>3.5414622587397575E-3</v>
      </c>
      <c r="AM1553" s="178">
        <f>IF($V1553="","",$V1553*'9 All Base Data'!$Y1553)</f>
        <v>3.2361963428320264E-3</v>
      </c>
      <c r="AN1553" s="178">
        <f>IF($W1553="","",$W1553*'9 All Base Data'!$Y1553)</f>
        <v>1.3788794389522456E-3</v>
      </c>
      <c r="AO1553" s="178">
        <f>IF($X1553="","",$X1553*'9 All Base Data'!$Y1553)</f>
        <v>1.2166400079063565E-3</v>
      </c>
      <c r="AP1553" s="178">
        <f>$Y1553*'9 All Base Data'!$Y1553</f>
        <v>0.21296224517814996</v>
      </c>
      <c r="AQ1553" s="179">
        <f t="shared" si="249"/>
        <v>3.3907161623225601</v>
      </c>
    </row>
    <row r="1554" spans="1:43" x14ac:dyDescent="0.25">
      <c r="A1554" s="124">
        <v>588600</v>
      </c>
      <c r="B1554" s="125" t="s">
        <v>1588</v>
      </c>
      <c r="C1554" s="126" t="s">
        <v>1385</v>
      </c>
      <c r="D1554" s="101" t="s">
        <v>2122</v>
      </c>
      <c r="E1554" s="142"/>
      <c r="F1554" s="191" t="str">
        <f>IF('9 All Base Data'!G1554="Rural Centre","Rural",IF('9 All Base Data'!G1554="Rural (Incl.some Off Shore Islands)","Rural",IF('9 All Base Data'!G1554="Inlet-in TA but not in Urban Area","Rural",IF('9 All Base Data'!G1554="Rural (Incl.some Off Shore Islands)","Rural",IF('9 All Base Data'!G1554="Inlet-not in TA","Rural",IF('9 All Base Data'!G1554="Inland Water not in Urban Area","Rural",IF('9 All Base Data'!G1554="Oceanic-in Region but not in TA","Rural",'9 All Base Data'!G1554)))))))</f>
        <v>Christchurch</v>
      </c>
      <c r="G1554" s="177">
        <f>IF('9 All Base Data'!I1554="..C","..C",'9 All Base Data'!I1554*Basecase_Pop_2006)</f>
        <v>3219</v>
      </c>
      <c r="H1554" s="177">
        <f>IF('9 All Base Data'!J1554="..C","..C",'9 All Base Data'!J1554*Basecase_Pop_2006)</f>
        <v>2016</v>
      </c>
      <c r="I1554" s="191">
        <f>IF('9 All Base Data'!L1554="..C","..C",'9 All Base Data'!L1554*Basecase_Pop_2006)</f>
        <v>54</v>
      </c>
      <c r="J1554" s="156">
        <f>IF('9 All Base Data'!$P1554=0,0,('9 All Base Data'!$P1554*Basecase_Pop_2006)/(1+(1/(BaseCase_Mort_AllAdults_30*('9 All Base Data'!$W1554*Basecase_PM10)/10))))</f>
        <v>4.2878397835856719</v>
      </c>
      <c r="K1554" s="156">
        <f>IF('9 All Base Data'!$Q1554=0,0,('9 All Base Data'!$Q1554*Basecase_Pop_2006)/(1+(1/(BaseCase_Mort_Maori_30*('9 All Base Data'!$W1554*Basecase_PM10)/10))))</f>
        <v>0</v>
      </c>
      <c r="L1554" s="179">
        <f>133/(1+1/(BaseCase_Mort_Child_0_1*'9 All Base Data'!$AB$10/10))*IF('9 All Base Data'!$L1554="..C",0,'9 All Base Data'!L1554/'9 All Base Data'!$L$2022)</f>
        <v>7.8774004186482408E-3</v>
      </c>
      <c r="M1554" s="178">
        <f>IF('9 All Base Data'!$R1554="","",IF('9 All Base Data'!$R1554=0,0,('9 All Base Data'!$R1554*Basecase_Pop_2006)/(1+(1/(BaseCase_CardiacHA_All*('9 All Base Data'!$W1554*Basecase_PM10)/10)))))</f>
        <v>0.40772930637722099</v>
      </c>
      <c r="N1554" s="178">
        <f>IF('9 All Base Data'!$S1554="","",IF('9 All Base Data'!$S1554=0,0,('9 All Base Data'!S1554*Basecase_Pop_2006)/(1+(1/(BaseCase_RespHA_All*('9 All Base Data'!$W1554*Basecase_PM10)/10)))))</f>
        <v>0.55145222118822546</v>
      </c>
      <c r="O1554" s="178">
        <f>IF('9 All Base Data'!$T1554="","",IF('9 All Base Data'!$T1554=0,0,('9 All Base Data'!$T1554*Basecase_Pop_2006)/(1+(1/(BaseCase_RespHA_Child_1_4*('9 All Base Data'!$W1554*Basecase_PM10)/10)))))</f>
        <v>0.18681002207929348</v>
      </c>
      <c r="P1554" s="179">
        <f>IF('9 All Base Data'!$U1554="","",IF('9 All Base Data'!$U1554=0,0,('9 All Base Data'!$U1554*Basecase_Pop_2006)/(1+(1/(BaseCase_RespHA_Child_5_14*('9 All Base Data'!$W1554*Basecase_PM10)/10)))))</f>
        <v>0.17660345395510804</v>
      </c>
      <c r="Q1554" s="156">
        <f>IF('7 Base case Results'!$G1554="..C",0,BaseCase_RADs_All*'7 Base case Results'!$G1554*('9 All Base Data'!$V1554*Basecase_PM10)/10)</f>
        <v>3624.2720999999997</v>
      </c>
      <c r="R1554" s="189">
        <f t="shared" si="240"/>
        <v>15.264709629564992</v>
      </c>
      <c r="S1554" s="178">
        <f t="shared" si="241"/>
        <v>0</v>
      </c>
      <c r="T1554" s="179">
        <f t="shared" si="242"/>
        <v>2.8043545490387737E-2</v>
      </c>
      <c r="U1554" s="178">
        <f t="shared" si="243"/>
        <v>2.589081095495353E-3</v>
      </c>
      <c r="V1554" s="178">
        <f t="shared" si="244"/>
        <v>2.5008358230886023E-3</v>
      </c>
      <c r="W1554" s="178">
        <f t="shared" si="245"/>
        <v>8.4718345012959597E-4</v>
      </c>
      <c r="X1554" s="179">
        <f t="shared" si="246"/>
        <v>8.0089666368641501E-4</v>
      </c>
      <c r="Y1554" s="179">
        <f t="shared" si="247"/>
        <v>0.22470487019999996</v>
      </c>
      <c r="Z1554" s="186">
        <f t="shared" si="248"/>
        <v>15.522547962173963</v>
      </c>
      <c r="AA1554" s="156">
        <f>$J1554*'9 All Base Data'!$Y1554</f>
        <v>2.7915626133646927</v>
      </c>
      <c r="AB1554" s="156">
        <f>$K1554*'9 All Base Data'!$Y1554</f>
        <v>0</v>
      </c>
      <c r="AC1554" s="178">
        <f>$L1554*'9 All Base Data'!$Y1554</f>
        <v>5.1285163646699111E-3</v>
      </c>
      <c r="AD1554" s="178">
        <f>IF($M1554="","",$M1554*'9 All Base Data'!$Y1554)</f>
        <v>0.26544879135011812</v>
      </c>
      <c r="AE1554" s="178">
        <f>IF($N1554="","",$N1554*'9 All Base Data'!$Y1554)</f>
        <v>0.35901840586931749</v>
      </c>
      <c r="AF1554" s="178">
        <f>IF($O1554="","",$O1554*'9 All Base Data'!$Y1554)</f>
        <v>0.12162111920196213</v>
      </c>
      <c r="AG1554" s="178">
        <f>IF($P1554="","",$P1554*'9 All Base Data'!$Y1554)</f>
        <v>0.1149762174742186</v>
      </c>
      <c r="AH1554" s="167">
        <f>$Q1554*'9 All Base Data'!$Y1554</f>
        <v>2359.5523633488378</v>
      </c>
      <c r="AI1554" s="178">
        <f>$R1554*'9 All Base Data'!$Y1554</f>
        <v>9.9379629035783061</v>
      </c>
      <c r="AJ1554" s="178">
        <f>$S1554*'9 All Base Data'!$Y1554</f>
        <v>0</v>
      </c>
      <c r="AK1554" s="178">
        <f>$T1554*'9 All Base Data'!$Y1554</f>
        <v>1.8257518258224883E-2</v>
      </c>
      <c r="AL1554" s="178">
        <f>IF($U1554="","",$U1554*'9 All Base Data'!$Y1554)</f>
        <v>1.6855998250732496E-3</v>
      </c>
      <c r="AM1554" s="178">
        <f>IF($V1554="","",$V1554*'9 All Base Data'!$Y1554)</f>
        <v>1.6281484706173548E-3</v>
      </c>
      <c r="AN1554" s="178">
        <f>IF($W1554="","",$W1554*'9 All Base Data'!$Y1554)</f>
        <v>5.5155177558089828E-4</v>
      </c>
      <c r="AO1554" s="178">
        <f>IF($X1554="","",$X1554*'9 All Base Data'!$Y1554)</f>
        <v>5.2141714624558133E-4</v>
      </c>
      <c r="AP1554" s="178">
        <f>$Y1554*'9 All Base Data'!$Y1554</f>
        <v>0.14629224652762796</v>
      </c>
      <c r="AQ1554" s="179">
        <f t="shared" si="249"/>
        <v>10.105826416659848</v>
      </c>
    </row>
    <row r="1555" spans="1:43" x14ac:dyDescent="0.25">
      <c r="A1555" s="124">
        <v>588700</v>
      </c>
      <c r="B1555" s="125" t="s">
        <v>1589</v>
      </c>
      <c r="C1555" s="126" t="s">
        <v>1385</v>
      </c>
      <c r="D1555" s="101" t="s">
        <v>2122</v>
      </c>
      <c r="E1555" s="142"/>
      <c r="F1555" s="191" t="str">
        <f>IF('9 All Base Data'!G1555="Rural Centre","Rural",IF('9 All Base Data'!G1555="Rural (Incl.some Off Shore Islands)","Rural",IF('9 All Base Data'!G1555="Inlet-in TA but not in Urban Area","Rural",IF('9 All Base Data'!G1555="Rural (Incl.some Off Shore Islands)","Rural",IF('9 All Base Data'!G1555="Inlet-not in TA","Rural",IF('9 All Base Data'!G1555="Inland Water not in Urban Area","Rural",IF('9 All Base Data'!G1555="Oceanic-in Region but not in TA","Rural",'9 All Base Data'!G1555)))))))</f>
        <v>Christchurch</v>
      </c>
      <c r="G1555" s="177">
        <f>IF('9 All Base Data'!I1555="..C","..C",'9 All Base Data'!I1555*Basecase_Pop_2006)</f>
        <v>2424</v>
      </c>
      <c r="H1555" s="177">
        <f>IF('9 All Base Data'!J1555="..C","..C",'9 All Base Data'!J1555*Basecase_Pop_2006)</f>
        <v>1491</v>
      </c>
      <c r="I1555" s="191">
        <f>IF('9 All Base Data'!L1555="..C","..C",'9 All Base Data'!L1555*Basecase_Pop_2006)</f>
        <v>24</v>
      </c>
      <c r="J1555" s="156">
        <f>IF('9 All Base Data'!$P1555=0,0,('9 All Base Data'!$P1555*Basecase_Pop_2006)/(1+(1/(BaseCase_Mort_AllAdults_30*('9 All Base Data'!$W1555*Basecase_PM10)/10))))</f>
        <v>1.4009773550329423</v>
      </c>
      <c r="K1555" s="156">
        <f>IF('9 All Base Data'!$Q1555=0,0,('9 All Base Data'!$Q1555*Basecase_Pop_2006)/(1+(1/(BaseCase_Mort_Maori_30*('9 All Base Data'!$W1555*Basecase_PM10)/10))))</f>
        <v>9.8094565984474261E-2</v>
      </c>
      <c r="L1555" s="179">
        <f>133/(1+1/(BaseCase_Mort_Child_0_1*'9 All Base Data'!$AB$10/10))*IF('9 All Base Data'!$L1555="..C",0,'9 All Base Data'!L1555/'9 All Base Data'!$L$2022)</f>
        <v>3.5010668527325518E-3</v>
      </c>
      <c r="M1555" s="178">
        <f>IF('9 All Base Data'!$R1555="","",IF('9 All Base Data'!$R1555=0,0,('9 All Base Data'!$R1555*Basecase_Pop_2006)/(1+(1/(BaseCase_CardiacHA_All*('9 All Base Data'!$W1555*Basecase_PM10)/10)))))</f>
        <v>0.34595213874430875</v>
      </c>
      <c r="N1555" s="178">
        <f>IF('9 All Base Data'!$S1555="","",IF('9 All Base Data'!$S1555=0,0,('9 All Base Data'!S1555*Basecase_Pop_2006)/(1+(1/(BaseCase_RespHA_All*('9 All Base Data'!$W1555*Basecase_PM10)/10)))))</f>
        <v>0.74207768036440225</v>
      </c>
      <c r="O1555" s="178">
        <f>IF('9 All Base Data'!$T1555="","",IF('9 All Base Data'!$T1555=0,0,('9 All Base Data'!$T1555*Basecase_Pop_2006)/(1+(1/(BaseCase_RespHA_Child_1_4*('9 All Base Data'!$W1555*Basecase_PM10)/10)))))</f>
        <v>0.33358932514159551</v>
      </c>
      <c r="P1555" s="179">
        <f>IF('9 All Base Data'!$U1555="","",IF('9 All Base Data'!$U1555=0,0,('9 All Base Data'!$U1555*Basecase_Pop_2006)/(1+(1/(BaseCase_RespHA_Child_5_14*('9 All Base Data'!$W1555*Basecase_PM10)/10)))))</f>
        <v>0.11773563597007203</v>
      </c>
      <c r="Q1555" s="156">
        <f>IF('7 Base case Results'!$G1555="..C",0,BaseCase_RADs_All*'7 Base case Results'!$G1555*('9 All Base Data'!$V1555*Basecase_PM10)/10)</f>
        <v>2729.1815999999999</v>
      </c>
      <c r="R1555" s="189">
        <f t="shared" si="240"/>
        <v>4.9874793839172753</v>
      </c>
      <c r="S1555" s="178">
        <f t="shared" si="241"/>
        <v>0.34921665490472836</v>
      </c>
      <c r="T1555" s="179">
        <f t="shared" si="242"/>
        <v>1.2463797995727884E-2</v>
      </c>
      <c r="U1555" s="178">
        <f t="shared" si="243"/>
        <v>2.196796081026361E-3</v>
      </c>
      <c r="V1555" s="178">
        <f t="shared" si="244"/>
        <v>3.365322280452564E-3</v>
      </c>
      <c r="W1555" s="178">
        <f t="shared" si="245"/>
        <v>1.5128275895171356E-3</v>
      </c>
      <c r="X1555" s="179">
        <f t="shared" si="246"/>
        <v>5.3393110912427664E-4</v>
      </c>
      <c r="Y1555" s="179">
        <f t="shared" si="247"/>
        <v>0.16920925919999999</v>
      </c>
      <c r="Z1555" s="186">
        <f t="shared" si="248"/>
        <v>5.1747145594744817</v>
      </c>
      <c r="AA1555" s="156">
        <f>$J1555*'9 All Base Data'!$Y1555</f>
        <v>0.91209471525777097</v>
      </c>
      <c r="AB1555" s="156">
        <f>$K1555*'9 All Base Data'!$Y1555</f>
        <v>6.3863655546266745E-2</v>
      </c>
      <c r="AC1555" s="178">
        <f>$L1555*'9 All Base Data'!$Y1555</f>
        <v>2.2793406065199609E-3</v>
      </c>
      <c r="AD1555" s="178">
        <f>IF($M1555="","",$M1555*'9 All Base Data'!$Y1555)</f>
        <v>0.22522927750919114</v>
      </c>
      <c r="AE1555" s="178">
        <f>IF($N1555="","",$N1555*'9 All Base Data'!$Y1555)</f>
        <v>0.48312353382414336</v>
      </c>
      <c r="AF1555" s="178">
        <f>IF($O1555="","",$O1555*'9 All Base Data'!$Y1555)</f>
        <v>0.2171805700035038</v>
      </c>
      <c r="AG1555" s="178">
        <f>IF($P1555="","",$P1555*'9 All Base Data'!$Y1555)</f>
        <v>7.6650811649479067E-2</v>
      </c>
      <c r="AH1555" s="167">
        <f>$Q1555*'9 All Base Data'!$Y1555</f>
        <v>1776.8110993344467</v>
      </c>
      <c r="AI1555" s="178">
        <f>$R1555*'9 All Base Data'!$Y1555</f>
        <v>3.2470571863176652</v>
      </c>
      <c r="AJ1555" s="178">
        <f>$S1555*'9 All Base Data'!$Y1555</f>
        <v>0.22735461374470958</v>
      </c>
      <c r="AK1555" s="178">
        <f>$T1555*'9 All Base Data'!$Y1555</f>
        <v>8.1144525592110606E-3</v>
      </c>
      <c r="AL1555" s="178">
        <f>IF($U1555="","",$U1555*'9 All Base Data'!$Y1555)</f>
        <v>1.4302059121833639E-3</v>
      </c>
      <c r="AM1555" s="178">
        <f>IF($V1555="","",$V1555*'9 All Base Data'!$Y1555)</f>
        <v>2.1909652258924901E-3</v>
      </c>
      <c r="AN1555" s="178">
        <f>IF($W1555="","",$W1555*'9 All Base Data'!$Y1555)</f>
        <v>9.8491388496588965E-4</v>
      </c>
      <c r="AO1555" s="178">
        <f>IF($X1555="","",$X1555*'9 All Base Data'!$Y1555)</f>
        <v>3.4761143083038754E-4</v>
      </c>
      <c r="AP1555" s="178">
        <f>$Y1555*'9 All Base Data'!$Y1555</f>
        <v>0.11016228815873569</v>
      </c>
      <c r="AQ1555" s="179">
        <f t="shared" si="249"/>
        <v>3.368955098173688</v>
      </c>
    </row>
    <row r="1556" spans="1:43" x14ac:dyDescent="0.25">
      <c r="A1556" s="124">
        <v>588800</v>
      </c>
      <c r="B1556" s="125" t="s">
        <v>1590</v>
      </c>
      <c r="C1556" s="126" t="s">
        <v>1385</v>
      </c>
      <c r="D1556" s="101" t="s">
        <v>2122</v>
      </c>
      <c r="E1556" s="142"/>
      <c r="F1556" s="191" t="str">
        <f>IF('9 All Base Data'!G1556="Rural Centre","Rural",IF('9 All Base Data'!G1556="Rural (Incl.some Off Shore Islands)","Rural",IF('9 All Base Data'!G1556="Inlet-in TA but not in Urban Area","Rural",IF('9 All Base Data'!G1556="Rural (Incl.some Off Shore Islands)","Rural",IF('9 All Base Data'!G1556="Inlet-not in TA","Rural",IF('9 All Base Data'!G1556="Inland Water not in Urban Area","Rural",IF('9 All Base Data'!G1556="Oceanic-in Region but not in TA","Rural",'9 All Base Data'!G1556)))))))</f>
        <v>Christchurch</v>
      </c>
      <c r="G1556" s="177">
        <f>IF('9 All Base Data'!I1556="..C","..C",'9 All Base Data'!I1556*Basecase_Pop_2006)</f>
        <v>3174</v>
      </c>
      <c r="H1556" s="177">
        <f>IF('9 All Base Data'!J1556="..C","..C",'9 All Base Data'!J1556*Basecase_Pop_2006)</f>
        <v>1923</v>
      </c>
      <c r="I1556" s="191">
        <f>IF('9 All Base Data'!L1556="..C","..C",'9 All Base Data'!L1556*Basecase_Pop_2006)</f>
        <v>33</v>
      </c>
      <c r="J1556" s="156">
        <f>IF('9 All Base Data'!$P1556=0,0,('9 All Base Data'!$P1556*Basecase_Pop_2006)/(1+(1/(BaseCase_Mort_AllAdults_30*('9 All Base Data'!$W1556*Basecase_PM10)/10))))</f>
        <v>2.419869976875082</v>
      </c>
      <c r="K1556" s="156">
        <f>IF('9 All Base Data'!$Q1556=0,0,('9 All Base Data'!$Q1556*Basecase_Pop_2006)/(1+(1/(BaseCase_Mort_Maori_30*('9 All Base Data'!$W1556*Basecase_PM10)/10))))</f>
        <v>9.8094565984474261E-2</v>
      </c>
      <c r="L1556" s="179">
        <f>133/(1+1/(BaseCase_Mort_Child_0_1*'9 All Base Data'!$AB$10/10))*IF('9 All Base Data'!$L1556="..C",0,'9 All Base Data'!L1556/'9 All Base Data'!$L$2022)</f>
        <v>4.8139669225072592E-3</v>
      </c>
      <c r="M1556" s="178">
        <f>IF('9 All Base Data'!$R1556="","",IF('9 All Base Data'!$R1556=0,0,('9 All Base Data'!$R1556*Basecase_Pop_2006)/(1+(1/(BaseCase_CardiacHA_All*('9 All Base Data'!$W1556*Basecase_PM10)/10)))))</f>
        <v>0.2882934489535906</v>
      </c>
      <c r="N1556" s="178">
        <f>IF('9 All Base Data'!$S1556="","",IF('9 All Base Data'!$S1556=0,0,('9 All Base Data'!S1556*Basecase_Pop_2006)/(1+(1/(BaseCase_RespHA_All*('9 All Base Data'!$W1556*Basecase_PM10)/10)))))</f>
        <v>0.3880589704657883</v>
      </c>
      <c r="O1556" s="178">
        <f>IF('9 All Base Data'!$T1556="","",IF('9 All Base Data'!$T1556=0,0,('9 All Base Data'!$T1556*Basecase_Pop_2006)/(1+(1/(BaseCase_RespHA_Child_1_4*('9 All Base Data'!$W1556*Basecase_PM10)/10)))))</f>
        <v>0.10674858404531054</v>
      </c>
      <c r="P1556" s="179">
        <f>IF('9 All Base Data'!$U1556="","",IF('9 All Base Data'!$U1556=0,0,('9 All Base Data'!$U1556*Basecase_Pop_2006)/(1+(1/(BaseCase_RespHA_Child_5_14*('9 All Base Data'!$W1556*Basecase_PM10)/10)))))</f>
        <v>0.13735824196508403</v>
      </c>
      <c r="Q1556" s="156">
        <f>IF('7 Base case Results'!$G1556="..C",0,BaseCase_RADs_All*'7 Base case Results'!$G1556*('9 All Base Data'!$V1556*Basecase_PM10)/10)</f>
        <v>3573.6066000000001</v>
      </c>
      <c r="R1556" s="189">
        <f t="shared" si="240"/>
        <v>8.6147371176752916</v>
      </c>
      <c r="S1556" s="178">
        <f t="shared" si="241"/>
        <v>0.34921665490472836</v>
      </c>
      <c r="T1556" s="179">
        <f t="shared" si="242"/>
        <v>1.7137722244125842E-2</v>
      </c>
      <c r="U1556" s="178">
        <f t="shared" si="243"/>
        <v>1.8306634008553003E-3</v>
      </c>
      <c r="V1556" s="178">
        <f t="shared" si="244"/>
        <v>1.7598474310623498E-3</v>
      </c>
      <c r="W1556" s="178">
        <f t="shared" si="245"/>
        <v>4.841048286454833E-4</v>
      </c>
      <c r="X1556" s="179">
        <f t="shared" si="246"/>
        <v>6.2291962731165606E-4</v>
      </c>
      <c r="Y1556" s="179">
        <f t="shared" si="247"/>
        <v>0.22156360920000001</v>
      </c>
      <c r="Z1556" s="186">
        <f t="shared" si="248"/>
        <v>8.8570289599513359</v>
      </c>
      <c r="AA1556" s="156">
        <f>$J1556*'9 All Base Data'!$Y1556</f>
        <v>1.5754363263543314</v>
      </c>
      <c r="AB1556" s="156">
        <f>$K1556*'9 All Base Data'!$Y1556</f>
        <v>6.3863655546266745E-2</v>
      </c>
      <c r="AC1556" s="178">
        <f>$L1556*'9 All Base Data'!$Y1556</f>
        <v>3.1340933339649461E-3</v>
      </c>
      <c r="AD1556" s="178">
        <f>IF($M1556="","",$M1556*'9 All Base Data'!$Y1556)</f>
        <v>0.18769106459099261</v>
      </c>
      <c r="AE1556" s="178">
        <f>IF($N1556="","",$N1556*'9 All Base Data'!$Y1556)</f>
        <v>0.25264258190803823</v>
      </c>
      <c r="AF1556" s="178">
        <f>IF($O1556="","",$O1556*'9 All Base Data'!$Y1556)</f>
        <v>6.94977824011212E-2</v>
      </c>
      <c r="AG1556" s="178">
        <f>IF($P1556="","",$P1556*'9 All Base Data'!$Y1556)</f>
        <v>8.9425946924392236E-2</v>
      </c>
      <c r="AH1556" s="167">
        <f>$Q1556*'9 All Base Data'!$Y1556</f>
        <v>2326.5670087819858</v>
      </c>
      <c r="AI1556" s="178">
        <f>$R1556*'9 All Base Data'!$Y1556</f>
        <v>5.6085533218214199</v>
      </c>
      <c r="AJ1556" s="178">
        <f>$S1556*'9 All Base Data'!$Y1556</f>
        <v>0.22735461374470958</v>
      </c>
      <c r="AK1556" s="178">
        <f>$T1556*'9 All Base Data'!$Y1556</f>
        <v>1.1157372268915208E-2</v>
      </c>
      <c r="AL1556" s="178">
        <f>IF($U1556="","",$U1556*'9 All Base Data'!$Y1556)</f>
        <v>1.1918382601528029E-3</v>
      </c>
      <c r="AM1556" s="178">
        <f>IF($V1556="","",$V1556*'9 All Base Data'!$Y1556)</f>
        <v>1.1457341089529535E-3</v>
      </c>
      <c r="AN1556" s="178">
        <f>IF($W1556="","",$W1556*'9 All Base Data'!$Y1556)</f>
        <v>3.1517244318908462E-4</v>
      </c>
      <c r="AO1556" s="178">
        <f>IF($X1556="","",$X1556*'9 All Base Data'!$Y1556)</f>
        <v>4.0554666930211878E-4</v>
      </c>
      <c r="AP1556" s="178">
        <f>$Y1556*'9 All Base Data'!$Y1556</f>
        <v>0.14424715454448314</v>
      </c>
      <c r="AQ1556" s="179">
        <f t="shared" si="249"/>
        <v>5.7662954210039246</v>
      </c>
    </row>
    <row r="1557" spans="1:43" x14ac:dyDescent="0.25">
      <c r="A1557" s="124">
        <v>588900</v>
      </c>
      <c r="B1557" s="125" t="s">
        <v>1591</v>
      </c>
      <c r="C1557" s="126" t="s">
        <v>1385</v>
      </c>
      <c r="D1557" s="101" t="s">
        <v>2122</v>
      </c>
      <c r="E1557" s="142"/>
      <c r="F1557" s="191" t="str">
        <f>IF('9 All Base Data'!G1557="Rural Centre","Rural",IF('9 All Base Data'!G1557="Rural (Incl.some Off Shore Islands)","Rural",IF('9 All Base Data'!G1557="Inlet-in TA but not in Urban Area","Rural",IF('9 All Base Data'!G1557="Rural (Incl.some Off Shore Islands)","Rural",IF('9 All Base Data'!G1557="Inlet-not in TA","Rural",IF('9 All Base Data'!G1557="Inland Water not in Urban Area","Rural",IF('9 All Base Data'!G1557="Oceanic-in Region but not in TA","Rural",'9 All Base Data'!G1557)))))))</f>
        <v>Christchurch</v>
      </c>
      <c r="G1557" s="177">
        <f>IF('9 All Base Data'!I1557="..C","..C",'9 All Base Data'!I1557*Basecase_Pop_2006)</f>
        <v>2325</v>
      </c>
      <c r="H1557" s="177">
        <f>IF('9 All Base Data'!J1557="..C","..C",'9 All Base Data'!J1557*Basecase_Pop_2006)</f>
        <v>1422</v>
      </c>
      <c r="I1557" s="191">
        <f>IF('9 All Base Data'!L1557="..C","..C",'9 All Base Data'!L1557*Basecase_Pop_2006)</f>
        <v>24</v>
      </c>
      <c r="J1557" s="156">
        <f>IF('9 All Base Data'!$P1557=0,0,('9 All Base Data'!$P1557*Basecase_Pop_2006)/(1+(1/(BaseCase_Mort_AllAdults_30*('9 All Base Data'!$W1557*Basecase_PM10)/10))))</f>
        <v>1.8255159474671674</v>
      </c>
      <c r="K1557" s="156">
        <f>IF('9 All Base Data'!$Q1557=0,0,('9 All Base Data'!$Q1557*Basecase_Pop_2006)/(1+(1/(BaseCase_Mort_Maori_30*('9 All Base Data'!$W1557*Basecase_PM10)/10))))</f>
        <v>0</v>
      </c>
      <c r="L1557" s="179">
        <f>133/(1+1/(BaseCase_Mort_Child_0_1*'9 All Base Data'!$AB$10/10))*IF('9 All Base Data'!$L1557="..C",0,'9 All Base Data'!L1557/'9 All Base Data'!$L$2022)</f>
        <v>3.5010668527325518E-3</v>
      </c>
      <c r="M1557" s="178">
        <f>IF('9 All Base Data'!$R1557="","",IF('9 All Base Data'!$R1557=0,0,('9 All Base Data'!$R1557*Basecase_Pop_2006)/(1+(1/(BaseCase_CardiacHA_All*('9 All Base Data'!$W1557*Basecase_PM10)/10)))))</f>
        <v>0.2882934489535906</v>
      </c>
      <c r="N1557" s="178">
        <f>IF('9 All Base Data'!$S1557="","",IF('9 All Base Data'!$S1557=0,0,('9 All Base Data'!S1557*Basecase_Pop_2006)/(1+(1/(BaseCase_RespHA_All*('9 All Base Data'!$W1557*Basecase_PM10)/10)))))</f>
        <v>0.32678650144487437</v>
      </c>
      <c r="O1557" s="178">
        <f>IF('9 All Base Data'!$T1557="","",IF('9 All Base Data'!$T1557=0,0,('9 All Base Data'!$T1557*Basecase_Pop_2006)/(1+(1/(BaseCase_RespHA_Child_1_4*('9 All Base Data'!$W1557*Basecase_PM10)/10)))))</f>
        <v>0.1334357300566382</v>
      </c>
      <c r="P1557" s="179">
        <f>IF('9 All Base Data'!$U1557="","",IF('9 All Base Data'!$U1557=0,0,('9 All Base Data'!$U1557*Basecase_Pop_2006)/(1+(1/(BaseCase_RespHA_Child_5_14*('9 All Base Data'!$W1557*Basecase_PM10)/10)))))</f>
        <v>3.9245211990024009E-2</v>
      </c>
      <c r="Q1557" s="156">
        <f>IF('7 Base case Results'!$G1557="..C",0,BaseCase_RADs_All*'7 Base case Results'!$G1557*('9 All Base Data'!$V1557*Basecase_PM10)/10)</f>
        <v>2617.7174999999997</v>
      </c>
      <c r="R1557" s="189">
        <f t="shared" si="240"/>
        <v>6.4988367729831165</v>
      </c>
      <c r="S1557" s="178">
        <f t="shared" si="241"/>
        <v>0</v>
      </c>
      <c r="T1557" s="179">
        <f t="shared" si="242"/>
        <v>1.2463797995727884E-2</v>
      </c>
      <c r="U1557" s="178">
        <f t="shared" si="243"/>
        <v>1.8306634008553003E-3</v>
      </c>
      <c r="V1557" s="178">
        <f t="shared" si="244"/>
        <v>1.4819767840525053E-3</v>
      </c>
      <c r="W1557" s="178">
        <f t="shared" si="245"/>
        <v>6.0513103580685419E-4</v>
      </c>
      <c r="X1557" s="179">
        <f t="shared" si="246"/>
        <v>1.7797703637475887E-4</v>
      </c>
      <c r="Y1557" s="179">
        <f t="shared" si="247"/>
        <v>0.16229848499999999</v>
      </c>
      <c r="Z1557" s="186">
        <f t="shared" si="248"/>
        <v>6.676911696163752</v>
      </c>
      <c r="AA1557" s="156">
        <f>$J1557*'9 All Base Data'!$Y1557</f>
        <v>1.1884870532146714</v>
      </c>
      <c r="AB1557" s="156">
        <f>$K1557*'9 All Base Data'!$Y1557</f>
        <v>0</v>
      </c>
      <c r="AC1557" s="178">
        <f>$L1557*'9 All Base Data'!$Y1557</f>
        <v>2.2793406065199609E-3</v>
      </c>
      <c r="AD1557" s="178">
        <f>IF($M1557="","",$M1557*'9 All Base Data'!$Y1557)</f>
        <v>0.18769106459099261</v>
      </c>
      <c r="AE1557" s="178">
        <f>IF($N1557="","",$N1557*'9 All Base Data'!$Y1557)</f>
        <v>0.21275164792255855</v>
      </c>
      <c r="AF1557" s="178">
        <f>IF($O1557="","",$O1557*'9 All Base Data'!$Y1557)</f>
        <v>8.6872228001401514E-2</v>
      </c>
      <c r="AG1557" s="178">
        <f>IF($P1557="","",$P1557*'9 All Base Data'!$Y1557)</f>
        <v>2.5550270549826355E-2</v>
      </c>
      <c r="AH1557" s="167">
        <f>$Q1557*'9 All Base Data'!$Y1557</f>
        <v>1704.2433192873714</v>
      </c>
      <c r="AI1557" s="178">
        <f>$R1557*'9 All Base Data'!$Y1557</f>
        <v>4.2310139094442301</v>
      </c>
      <c r="AJ1557" s="178">
        <f>$S1557*'9 All Base Data'!$Y1557</f>
        <v>0</v>
      </c>
      <c r="AK1557" s="178">
        <f>$T1557*'9 All Base Data'!$Y1557</f>
        <v>8.1144525592110606E-3</v>
      </c>
      <c r="AL1557" s="178">
        <f>IF($U1557="","",$U1557*'9 All Base Data'!$Y1557)</f>
        <v>1.1918382601528029E-3</v>
      </c>
      <c r="AM1557" s="178">
        <f>IF($V1557="","",$V1557*'9 All Base Data'!$Y1557)</f>
        <v>9.6482872332880304E-4</v>
      </c>
      <c r="AN1557" s="178">
        <f>IF($W1557="","",$W1557*'9 All Base Data'!$Y1557)</f>
        <v>3.9396555398635584E-4</v>
      </c>
      <c r="AO1557" s="178">
        <f>IF($X1557="","",$X1557*'9 All Base Data'!$Y1557)</f>
        <v>1.1587047694346251E-4</v>
      </c>
      <c r="AP1557" s="178">
        <f>$Y1557*'9 All Base Data'!$Y1557</f>
        <v>0.10566308579581703</v>
      </c>
      <c r="AQ1557" s="179">
        <f t="shared" si="249"/>
        <v>4.3469481147827409</v>
      </c>
    </row>
    <row r="1558" spans="1:43" x14ac:dyDescent="0.25">
      <c r="A1558" s="124">
        <v>589000</v>
      </c>
      <c r="B1558" s="125" t="s">
        <v>1592</v>
      </c>
      <c r="C1558" s="126" t="s">
        <v>1385</v>
      </c>
      <c r="D1558" s="101" t="s">
        <v>2122</v>
      </c>
      <c r="E1558" s="142"/>
      <c r="F1558" s="191" t="str">
        <f>IF('9 All Base Data'!G1558="Rural Centre","Rural",IF('9 All Base Data'!G1558="Rural (Incl.some Off Shore Islands)","Rural",IF('9 All Base Data'!G1558="Inlet-in TA but not in Urban Area","Rural",IF('9 All Base Data'!G1558="Rural (Incl.some Off Shore Islands)","Rural",IF('9 All Base Data'!G1558="Inlet-not in TA","Rural",IF('9 All Base Data'!G1558="Inland Water not in Urban Area","Rural",IF('9 All Base Data'!G1558="Oceanic-in Region but not in TA","Rural",'9 All Base Data'!G1558)))))))</f>
        <v>Christchurch</v>
      </c>
      <c r="G1558" s="177">
        <f>IF('9 All Base Data'!I1558="..C","..C",'9 All Base Data'!I1558*Basecase_Pop_2006)</f>
        <v>1833</v>
      </c>
      <c r="H1558" s="177">
        <f>IF('9 All Base Data'!J1558="..C","..C",'9 All Base Data'!J1558*Basecase_Pop_2006)</f>
        <v>1041</v>
      </c>
      <c r="I1558" s="191">
        <f>IF('9 All Base Data'!L1558="..C","..C",'9 All Base Data'!L1558*Basecase_Pop_2006)</f>
        <v>12</v>
      </c>
      <c r="J1558" s="156">
        <f>IF('9 All Base Data'!$P1558=0,0,('9 All Base Data'!$P1558*Basecase_Pop_2006)/(1+(1/(BaseCase_Mort_AllAdults_30*('9 All Base Data'!$W1558*Basecase_PM10)/10))))</f>
        <v>1.4858850735197873</v>
      </c>
      <c r="K1558" s="156">
        <f>IF('9 All Base Data'!$Q1558=0,0,('9 All Base Data'!$Q1558*Basecase_Pop_2006)/(1+(1/(BaseCase_Mort_Maori_30*('9 All Base Data'!$W1558*Basecase_PM10)/10))))</f>
        <v>0</v>
      </c>
      <c r="L1558" s="179">
        <f>133/(1+1/(BaseCase_Mort_Child_0_1*'9 All Base Data'!$AB$10/10))*IF('9 All Base Data'!$L1558="..C",0,'9 All Base Data'!L1558/'9 All Base Data'!$L$2022)</f>
        <v>1.7505334263662759E-3</v>
      </c>
      <c r="M1558" s="178">
        <f>IF('9 All Base Data'!$R1558="","",IF('9 All Base Data'!$R1558=0,0,('9 All Base Data'!$R1558*Basecase_Pop_2006)/(1+(1/(BaseCase_CardiacHA_All*('9 All Base Data'!$W1558*Basecase_PM10)/10)))))</f>
        <v>0.19356845858312513</v>
      </c>
      <c r="N1558" s="178">
        <f>IF('9 All Base Data'!$S1558="","",IF('9 All Base Data'!$S1558=0,0,('9 All Base Data'!S1558*Basecase_Pop_2006)/(1+(1/(BaseCase_RespHA_All*('9 All Base Data'!$W1558*Basecase_PM10)/10)))))</f>
        <v>0.25189792819709067</v>
      </c>
      <c r="O1558" s="178">
        <f>IF('9 All Base Data'!$T1558="","",IF('9 All Base Data'!$T1558=0,0,('9 All Base Data'!$T1558*Basecase_Pop_2006)/(1+(1/(BaseCase_RespHA_Child_1_4*('9 All Base Data'!$W1558*Basecase_PM10)/10)))))</f>
        <v>0.10674858404531054</v>
      </c>
      <c r="P1558" s="179">
        <f>IF('9 All Base Data'!$U1558="","",IF('9 All Base Data'!$U1558=0,0,('9 All Base Data'!$U1558*Basecase_Pop_2006)/(1+(1/(BaseCase_RespHA_Child_5_14*('9 All Base Data'!$W1558*Basecase_PM10)/10)))))</f>
        <v>5.8867817985036014E-2</v>
      </c>
      <c r="Q1558" s="156">
        <f>IF('7 Base case Results'!$G1558="..C",0,BaseCase_RADs_All*'7 Base case Results'!$G1558*('9 All Base Data'!$V1558*Basecase_PM10)/10)</f>
        <v>2063.7746999999999</v>
      </c>
      <c r="R1558" s="189">
        <f t="shared" si="240"/>
        <v>5.2897508617304423</v>
      </c>
      <c r="S1558" s="178">
        <f t="shared" si="241"/>
        <v>0</v>
      </c>
      <c r="T1558" s="179">
        <f t="shared" si="242"/>
        <v>6.2318989978639421E-3</v>
      </c>
      <c r="U1558" s="178">
        <f t="shared" si="243"/>
        <v>1.2291597120028446E-3</v>
      </c>
      <c r="V1558" s="178">
        <f t="shared" si="244"/>
        <v>1.1423571043738061E-3</v>
      </c>
      <c r="W1558" s="178">
        <f t="shared" si="245"/>
        <v>4.841048286454833E-4</v>
      </c>
      <c r="X1558" s="179">
        <f t="shared" si="246"/>
        <v>2.6696555456213832E-4</v>
      </c>
      <c r="Y1558" s="179">
        <f t="shared" si="247"/>
        <v>0.1279540314</v>
      </c>
      <c r="Z1558" s="186">
        <f t="shared" si="248"/>
        <v>5.4263083089446829</v>
      </c>
      <c r="AA1558" s="156">
        <f>$J1558*'9 All Base Data'!$Y1558</f>
        <v>0.96737318284915097</v>
      </c>
      <c r="AB1558" s="156">
        <f>$K1558*'9 All Base Data'!$Y1558</f>
        <v>0</v>
      </c>
      <c r="AC1558" s="178">
        <f>$L1558*'9 All Base Data'!$Y1558</f>
        <v>1.1396703032599805E-3</v>
      </c>
      <c r="AD1558" s="178">
        <f>IF($M1558="","",$M1558*'9 All Base Data'!$Y1558)</f>
        <v>0.12602114336823789</v>
      </c>
      <c r="AE1558" s="178">
        <f>IF($N1558="","",$N1558*'9 All Base Data'!$Y1558)</f>
        <v>0.16399606194030555</v>
      </c>
      <c r="AF1558" s="178">
        <f>IF($O1558="","",$O1558*'9 All Base Data'!$Y1558)</f>
        <v>6.94977824011212E-2</v>
      </c>
      <c r="AG1558" s="178">
        <f>IF($P1558="","",$P1558*'9 All Base Data'!$Y1558)</f>
        <v>3.8325405824739534E-2</v>
      </c>
      <c r="AH1558" s="167">
        <f>$Q1558*'9 All Base Data'!$Y1558</f>
        <v>1343.6034426897859</v>
      </c>
      <c r="AI1558" s="178">
        <f>$R1558*'9 All Base Data'!$Y1558</f>
        <v>3.4438485309429772</v>
      </c>
      <c r="AJ1558" s="178">
        <f>$S1558*'9 All Base Data'!$Y1558</f>
        <v>0</v>
      </c>
      <c r="AK1558" s="178">
        <f>$T1558*'9 All Base Data'!$Y1558</f>
        <v>4.0572262796055303E-3</v>
      </c>
      <c r="AL1558" s="178">
        <f>IF($U1558="","",$U1558*'9 All Base Data'!$Y1558)</f>
        <v>8.0023426038831056E-4</v>
      </c>
      <c r="AM1558" s="178">
        <f>IF($V1558="","",$V1558*'9 All Base Data'!$Y1558)</f>
        <v>7.4372214089928567E-4</v>
      </c>
      <c r="AN1558" s="178">
        <f>IF($W1558="","",$W1558*'9 All Base Data'!$Y1558)</f>
        <v>3.1517244318908462E-4</v>
      </c>
      <c r="AO1558" s="178">
        <f>IF($X1558="","",$X1558*'9 All Base Data'!$Y1558)</f>
        <v>1.7380571541519377E-4</v>
      </c>
      <c r="AP1558" s="178">
        <f>$Y1558*'9 All Base Data'!$Y1558</f>
        <v>8.3303413446766728E-2</v>
      </c>
      <c r="AQ1558" s="179">
        <f t="shared" si="249"/>
        <v>3.5327531270706372</v>
      </c>
    </row>
    <row r="1559" spans="1:43" x14ac:dyDescent="0.25">
      <c r="A1559" s="124">
        <v>589100</v>
      </c>
      <c r="B1559" s="125" t="s">
        <v>1593</v>
      </c>
      <c r="C1559" s="126" t="s">
        <v>1385</v>
      </c>
      <c r="D1559" s="101" t="s">
        <v>2122</v>
      </c>
      <c r="E1559" s="142"/>
      <c r="F1559" s="191" t="str">
        <f>IF('9 All Base Data'!G1559="Rural Centre","Rural",IF('9 All Base Data'!G1559="Rural (Incl.some Off Shore Islands)","Rural",IF('9 All Base Data'!G1559="Inlet-in TA but not in Urban Area","Rural",IF('9 All Base Data'!G1559="Rural (Incl.some Off Shore Islands)","Rural",IF('9 All Base Data'!G1559="Inlet-not in TA","Rural",IF('9 All Base Data'!G1559="Inland Water not in Urban Area","Rural",IF('9 All Base Data'!G1559="Oceanic-in Region but not in TA","Rural",'9 All Base Data'!G1559)))))))</f>
        <v>Christchurch</v>
      </c>
      <c r="G1559" s="177">
        <f>IF('9 All Base Data'!I1559="..C","..C",'9 All Base Data'!I1559*Basecase_Pop_2006)</f>
        <v>2658</v>
      </c>
      <c r="H1559" s="177">
        <f>IF('9 All Base Data'!J1559="..C","..C",'9 All Base Data'!J1559*Basecase_Pop_2006)</f>
        <v>1347</v>
      </c>
      <c r="I1559" s="191">
        <f>IF('9 All Base Data'!L1559="..C","..C",'9 All Base Data'!L1559*Basecase_Pop_2006)</f>
        <v>33</v>
      </c>
      <c r="J1559" s="156">
        <f>IF('9 All Base Data'!$P1559=0,0,('9 All Base Data'!$P1559*Basecase_Pop_2006)/(1+(1/(BaseCase_Mort_AllAdults_30*('9 All Base Data'!$W1559*Basecase_PM10)/10))))</f>
        <v>1.1462541995724074</v>
      </c>
      <c r="K1559" s="156">
        <f>IF('9 All Base Data'!$Q1559=0,0,('9 All Base Data'!$Q1559*Basecase_Pop_2006)/(1+(1/(BaseCase_Mort_Maori_30*('9 All Base Data'!$W1559*Basecase_PM10)/10))))</f>
        <v>0</v>
      </c>
      <c r="L1559" s="179">
        <f>133/(1+1/(BaseCase_Mort_Child_0_1*'9 All Base Data'!$AB$10/10))*IF('9 All Base Data'!$L1559="..C",0,'9 All Base Data'!L1559/'9 All Base Data'!$L$2022)</f>
        <v>4.8139669225072592E-3</v>
      </c>
      <c r="M1559" s="178">
        <f>IF('9 All Base Data'!$R1559="","",IF('9 All Base Data'!$R1559=0,0,('9 All Base Data'!$R1559*Basecase_Pop_2006)/(1+(1/(BaseCase_CardiacHA_All*('9 All Base Data'!$W1559*Basecase_PM10)/10)))))</f>
        <v>0.27593801542700813</v>
      </c>
      <c r="N1559" s="178">
        <f>IF('9 All Base Data'!$S1559="","",IF('9 All Base Data'!$S1559=0,0,('9 All Base Data'!S1559*Basecase_Pop_2006)/(1+(1/(BaseCase_RespHA_All*('9 All Base Data'!$W1559*Basecase_PM10)/10)))))</f>
        <v>0.84419846206592553</v>
      </c>
      <c r="O1559" s="178">
        <f>IF('9 All Base Data'!$T1559="","",IF('9 All Base Data'!$T1559=0,0,('9 All Base Data'!$T1559*Basecase_Pop_2006)/(1+(1/(BaseCase_RespHA_Child_1_4*('9 All Base Data'!$W1559*Basecase_PM10)/10)))))</f>
        <v>0.33358932514159551</v>
      </c>
      <c r="P1559" s="179">
        <f>IF('9 All Base Data'!$U1559="","",IF('9 All Base Data'!$U1559=0,0,('9 All Base Data'!$U1559*Basecase_Pop_2006)/(1+(1/(BaseCase_RespHA_Child_5_14*('9 All Base Data'!$W1559*Basecase_PM10)/10)))))</f>
        <v>0.25509387793515603</v>
      </c>
      <c r="Q1559" s="156">
        <f>IF('7 Base case Results'!$G1559="..C",0,BaseCase_RADs_All*'7 Base case Results'!$G1559*('9 All Base Data'!$V1559*Basecase_PM10)/10)</f>
        <v>2992.6422000000002</v>
      </c>
      <c r="R1559" s="189">
        <f t="shared" si="240"/>
        <v>4.0806649504777699</v>
      </c>
      <c r="S1559" s="178">
        <f t="shared" si="241"/>
        <v>0</v>
      </c>
      <c r="T1559" s="179">
        <f t="shared" si="242"/>
        <v>1.7137722244125842E-2</v>
      </c>
      <c r="U1559" s="178">
        <f t="shared" si="243"/>
        <v>1.7522063979615015E-3</v>
      </c>
      <c r="V1559" s="178">
        <f t="shared" si="244"/>
        <v>3.8284400254689722E-3</v>
      </c>
      <c r="W1559" s="178">
        <f t="shared" si="245"/>
        <v>1.5128275895171356E-3</v>
      </c>
      <c r="X1559" s="179">
        <f t="shared" si="246"/>
        <v>1.1568507364359325E-3</v>
      </c>
      <c r="Y1559" s="179">
        <f t="shared" si="247"/>
        <v>0.18554381640000001</v>
      </c>
      <c r="Z1559" s="186">
        <f t="shared" si="248"/>
        <v>4.2889271355453262</v>
      </c>
      <c r="AA1559" s="156">
        <f>$J1559*'9 All Base Data'!$Y1559</f>
        <v>0.74625931248363075</v>
      </c>
      <c r="AB1559" s="156">
        <f>$K1559*'9 All Base Data'!$Y1559</f>
        <v>0</v>
      </c>
      <c r="AC1559" s="178">
        <f>$L1559*'9 All Base Data'!$Y1559</f>
        <v>3.1340933339649461E-3</v>
      </c>
      <c r="AD1559" s="178">
        <f>IF($M1559="","",$M1559*'9 All Base Data'!$Y1559)</f>
        <v>0.17964716182280718</v>
      </c>
      <c r="AE1559" s="178">
        <f>IF($N1559="","",$N1559*'9 All Base Data'!$Y1559)</f>
        <v>0.5496084237999429</v>
      </c>
      <c r="AF1559" s="178">
        <f>IF($O1559="","",$O1559*'9 All Base Data'!$Y1559)</f>
        <v>0.2171805700035038</v>
      </c>
      <c r="AG1559" s="178">
        <f>IF($P1559="","",$P1559*'9 All Base Data'!$Y1559)</f>
        <v>0.16607675857387127</v>
      </c>
      <c r="AH1559" s="167">
        <f>$Q1559*'9 All Base Data'!$Y1559</f>
        <v>1948.334943082079</v>
      </c>
      <c r="AI1559" s="178">
        <f>$R1559*'9 All Base Data'!$Y1559</f>
        <v>2.6566831524417251</v>
      </c>
      <c r="AJ1559" s="178">
        <f>$S1559*'9 All Base Data'!$Y1559</f>
        <v>0</v>
      </c>
      <c r="AK1559" s="178">
        <f>$T1559*'9 All Base Data'!$Y1559</f>
        <v>1.1157372268915208E-2</v>
      </c>
      <c r="AL1559" s="178">
        <f>IF($U1559="","",$U1559*'9 All Base Data'!$Y1559)</f>
        <v>1.1407594775748255E-3</v>
      </c>
      <c r="AM1559" s="178">
        <f>IF($V1559="","",$V1559*'9 All Base Data'!$Y1559)</f>
        <v>2.4924742019327411E-3</v>
      </c>
      <c r="AN1559" s="178">
        <f>IF($W1559="","",$W1559*'9 All Base Data'!$Y1559)</f>
        <v>9.8491388496588965E-4</v>
      </c>
      <c r="AO1559" s="178">
        <f>IF($X1559="","",$X1559*'9 All Base Data'!$Y1559)</f>
        <v>7.5315810013250621E-4</v>
      </c>
      <c r="AP1559" s="178">
        <f>$Y1559*'9 All Base Data'!$Y1559</f>
        <v>0.1207967664710889</v>
      </c>
      <c r="AQ1559" s="179">
        <f t="shared" si="249"/>
        <v>2.7922705248612365</v>
      </c>
    </row>
    <row r="1560" spans="1:43" x14ac:dyDescent="0.25">
      <c r="A1560" s="124">
        <v>589200</v>
      </c>
      <c r="B1560" s="125" t="s">
        <v>1594</v>
      </c>
      <c r="C1560" s="126" t="s">
        <v>1385</v>
      </c>
      <c r="D1560" s="101" t="s">
        <v>2122</v>
      </c>
      <c r="E1560" s="142"/>
      <c r="F1560" s="191" t="str">
        <f>IF('9 All Base Data'!G1560="Rural Centre","Rural",IF('9 All Base Data'!G1560="Rural (Incl.some Off Shore Islands)","Rural",IF('9 All Base Data'!G1560="Inlet-in TA but not in Urban Area","Rural",IF('9 All Base Data'!G1560="Rural (Incl.some Off Shore Islands)","Rural",IF('9 All Base Data'!G1560="Inlet-not in TA","Rural",IF('9 All Base Data'!G1560="Inland Water not in Urban Area","Rural",IF('9 All Base Data'!G1560="Oceanic-in Region but not in TA","Rural",'9 All Base Data'!G1560)))))))</f>
        <v>Christchurch</v>
      </c>
      <c r="G1560" s="177">
        <f>IF('9 All Base Data'!I1560="..C","..C",'9 All Base Data'!I1560*Basecase_Pop_2006)</f>
        <v>2982</v>
      </c>
      <c r="H1560" s="177">
        <f>IF('9 All Base Data'!J1560="..C","..C",'9 All Base Data'!J1560*Basecase_Pop_2006)</f>
        <v>1893</v>
      </c>
      <c r="I1560" s="191">
        <f>IF('9 All Base Data'!L1560="..C","..C",'9 All Base Data'!L1560*Basecase_Pop_2006)</f>
        <v>24</v>
      </c>
      <c r="J1560" s="156">
        <f>IF('9 All Base Data'!$P1560=0,0,('9 All Base Data'!$P1560*Basecase_Pop_2006)/(1+(1/(BaseCase_Mort_AllAdults_30*('9 All Base Data'!$W1560*Basecase_PM10)/10))))</f>
        <v>1.1462541995724074</v>
      </c>
      <c r="K1560" s="156">
        <f>IF('9 All Base Data'!$Q1560=0,0,('9 All Base Data'!$Q1560*Basecase_Pop_2006)/(1+(1/(BaseCase_Mort_Maori_30*('9 All Base Data'!$W1560*Basecase_PM10)/10))))</f>
        <v>0</v>
      </c>
      <c r="L1560" s="179">
        <f>133/(1+1/(BaseCase_Mort_Child_0_1*'9 All Base Data'!$AB$10/10))*IF('9 All Base Data'!$L1560="..C",0,'9 All Base Data'!L1560/'9 All Base Data'!$L$2022)</f>
        <v>3.5010668527325518E-3</v>
      </c>
      <c r="M1560" s="178">
        <f>IF('9 All Base Data'!$R1560="","",IF('9 All Base Data'!$R1560=0,0,('9 All Base Data'!$R1560*Basecase_Pop_2006)/(1+(1/(BaseCase_CardiacHA_All*('9 All Base Data'!$W1560*Basecase_PM10)/10)))))</f>
        <v>0.48598038537890992</v>
      </c>
      <c r="N1560" s="178">
        <f>IF('9 All Base Data'!$S1560="","",IF('9 All Base Data'!$S1560=0,0,('9 All Base Data'!S1560*Basecase_Pop_2006)/(1+(1/(BaseCase_RespHA_All*('9 All Base Data'!$W1560*Basecase_PM10)/10)))))</f>
        <v>0.64676495077631391</v>
      </c>
      <c r="O1560" s="178">
        <f>IF('9 All Base Data'!$T1560="","",IF('9 All Base Data'!$T1560=0,0,('9 All Base Data'!$T1560*Basecase_Pop_2006)/(1+(1/(BaseCase_RespHA_Child_1_4*('9 All Base Data'!$W1560*Basecase_PM10)/10)))))</f>
        <v>0.26687146011327639</v>
      </c>
      <c r="P1560" s="179">
        <f>IF('9 All Base Data'!$U1560="","",IF('9 All Base Data'!$U1560=0,0,('9 All Base Data'!$U1560*Basecase_Pop_2006)/(1+(1/(BaseCase_RespHA_Child_5_14*('9 All Base Data'!$W1560*Basecase_PM10)/10)))))</f>
        <v>0.21584866594513205</v>
      </c>
      <c r="Q1560" s="156">
        <f>IF('7 Base case Results'!$G1560="..C",0,BaseCase_RADs_All*'7 Base case Results'!$G1560*('9 All Base Data'!$V1560*Basecase_PM10)/10)</f>
        <v>3357.4338000000002</v>
      </c>
      <c r="R1560" s="189">
        <f t="shared" ref="R1560:R1622" si="250">$J1560*BaseCase_Cost_Mort_AllAdults_30/1000000</f>
        <v>4.0806649504777699</v>
      </c>
      <c r="S1560" s="178">
        <f t="shared" ref="S1560:S1622" si="251">$K1560*BaseCase_Cost_Mort_Maori_30/1000000</f>
        <v>0</v>
      </c>
      <c r="T1560" s="179">
        <f t="shared" ref="T1560:T1622" si="252">$L1560*BaseCase_Cost_Mort_Child_0_1/1000000</f>
        <v>1.2463797995727884E-2</v>
      </c>
      <c r="U1560" s="178">
        <f t="shared" ref="U1560:U1622" si="253">IF($M1560="","",$M1560*BaseCase_Cost_CardiacHA_All/1000000)</f>
        <v>3.0859754471560781E-3</v>
      </c>
      <c r="V1560" s="178">
        <f t="shared" ref="V1560:V1622" si="254">IF($N1560="","",$N1560*BaseCase_Cost_RespHA_All/1000000)</f>
        <v>2.9330790517705838E-3</v>
      </c>
      <c r="W1560" s="178">
        <f t="shared" ref="W1560:W1622" si="255">IF($O1560="","",$O1560*BaseCase_Cost_RespHA_Child_1_4/1000000)</f>
        <v>1.2102620716137084E-3</v>
      </c>
      <c r="X1560" s="179">
        <f t="shared" ref="X1560:X1622" si="256">IF($P1560="","",$P1560*BaseCase_Cost_RespHA_Child_5_14/1000000)</f>
        <v>9.7887370006117386E-4</v>
      </c>
      <c r="Y1560" s="179">
        <f t="shared" ref="Y1560:Y1622" si="257">$Q1560*BaseCase_Cost_RADs_All/1000000</f>
        <v>0.20816089560000001</v>
      </c>
      <c r="Z1560" s="186">
        <f t="shared" si="248"/>
        <v>4.3073086985724247</v>
      </c>
      <c r="AA1560" s="156">
        <f>$J1560*'9 All Base Data'!$Y1560</f>
        <v>0.74625931248363075</v>
      </c>
      <c r="AB1560" s="156">
        <f>$K1560*'9 All Base Data'!$Y1560</f>
        <v>0</v>
      </c>
      <c r="AC1560" s="178">
        <f>$L1560*'9 All Base Data'!$Y1560</f>
        <v>2.2793406065199609E-3</v>
      </c>
      <c r="AD1560" s="178">
        <f>IF($M1560="","",$M1560*'9 All Base Data'!$Y1560)</f>
        <v>0.316393508881959</v>
      </c>
      <c r="AE1560" s="178">
        <f>IF($N1560="","",$N1560*'9 All Base Data'!$Y1560)</f>
        <v>0.42107096984673048</v>
      </c>
      <c r="AF1560" s="178">
        <f>IF($O1560="","",$O1560*'9 All Base Data'!$Y1560)</f>
        <v>0.17374445600280303</v>
      </c>
      <c r="AG1560" s="178">
        <f>IF($P1560="","",$P1560*'9 All Base Data'!$Y1560)</f>
        <v>0.14052648802404494</v>
      </c>
      <c r="AH1560" s="167">
        <f>$Q1560*'9 All Base Data'!$Y1560</f>
        <v>2185.8294959634159</v>
      </c>
      <c r="AI1560" s="178">
        <f>$R1560*'9 All Base Data'!$Y1560</f>
        <v>2.6566831524417251</v>
      </c>
      <c r="AJ1560" s="178">
        <f>$S1560*'9 All Base Data'!$Y1560</f>
        <v>0</v>
      </c>
      <c r="AK1560" s="178">
        <f>$T1560*'9 All Base Data'!$Y1560</f>
        <v>8.1144525592110606E-3</v>
      </c>
      <c r="AL1560" s="178">
        <f>IF($U1560="","",$U1560*'9 All Base Data'!$Y1560)</f>
        <v>2.0090987814004395E-3</v>
      </c>
      <c r="AM1560" s="178">
        <f>IF($V1560="","",$V1560*'9 All Base Data'!$Y1560)</f>
        <v>1.9095568482549229E-3</v>
      </c>
      <c r="AN1560" s="178">
        <f>IF($W1560="","",$W1560*'9 All Base Data'!$Y1560)</f>
        <v>7.8793110797271168E-4</v>
      </c>
      <c r="AO1560" s="178">
        <f>IF($X1560="","",$X1560*'9 All Base Data'!$Y1560)</f>
        <v>6.3728762318904382E-4</v>
      </c>
      <c r="AP1560" s="178">
        <f>$Y1560*'9 All Base Data'!$Y1560</f>
        <v>0.13552142874973178</v>
      </c>
      <c r="AQ1560" s="179">
        <f t="shared" si="249"/>
        <v>2.8042376893803236</v>
      </c>
    </row>
    <row r="1561" spans="1:43" x14ac:dyDescent="0.25">
      <c r="A1561" s="124">
        <v>589300</v>
      </c>
      <c r="B1561" s="125" t="s">
        <v>1595</v>
      </c>
      <c r="C1561" s="126" t="s">
        <v>1385</v>
      </c>
      <c r="D1561" s="101" t="s">
        <v>2122</v>
      </c>
      <c r="E1561" s="142"/>
      <c r="F1561" s="191" t="str">
        <f>IF('9 All Base Data'!G1561="Rural Centre","Rural",IF('9 All Base Data'!G1561="Rural (Incl.some Off Shore Islands)","Rural",IF('9 All Base Data'!G1561="Inlet-in TA but not in Urban Area","Rural",IF('9 All Base Data'!G1561="Rural (Incl.some Off Shore Islands)","Rural",IF('9 All Base Data'!G1561="Inlet-not in TA","Rural",IF('9 All Base Data'!G1561="Inland Water not in Urban Area","Rural",IF('9 All Base Data'!G1561="Oceanic-in Region but not in TA","Rural",'9 All Base Data'!G1561)))))))</f>
        <v>Christchurch</v>
      </c>
      <c r="G1561" s="177">
        <f>IF('9 All Base Data'!I1561="..C","..C",'9 All Base Data'!I1561*Basecase_Pop_2006)</f>
        <v>2007</v>
      </c>
      <c r="H1561" s="177">
        <f>IF('9 All Base Data'!J1561="..C","..C",'9 All Base Data'!J1561*Basecase_Pop_2006)</f>
        <v>1290</v>
      </c>
      <c r="I1561" s="191">
        <f>IF('9 All Base Data'!L1561="..C","..C",'9 All Base Data'!L1561*Basecase_Pop_2006)</f>
        <v>6</v>
      </c>
      <c r="J1561" s="156">
        <f>IF('9 All Base Data'!$P1561=0,0,('9 All Base Data'!$P1561*Basecase_Pop_2006)/(1+(1/(BaseCase_Mort_AllAdults_30*('9 All Base Data'!$W1561*Basecase_PM10)/10))))</f>
        <v>7.4294253675989363</v>
      </c>
      <c r="K1561" s="156">
        <f>IF('9 All Base Data'!$Q1561=0,0,('9 All Base Data'!$Q1561*Basecase_Pop_2006)/(1+(1/(BaseCase_Mort_Maori_30*('9 All Base Data'!$W1561*Basecase_PM10)/10))))</f>
        <v>0.2942836979534228</v>
      </c>
      <c r="L1561" s="179">
        <f>133/(1+1/(BaseCase_Mort_Child_0_1*'9 All Base Data'!$AB$10/10))*IF('9 All Base Data'!$L1561="..C",0,'9 All Base Data'!L1561/'9 All Base Data'!$L$2022)</f>
        <v>8.7526671318313796E-4</v>
      </c>
      <c r="M1561" s="178">
        <f>IF('9 All Base Data'!$R1561="","",IF('9 All Base Data'!$R1561=0,0,('9 All Base Data'!$R1561*Basecase_Pop_2006)/(1+(1/(BaseCase_CardiacHA_All*('9 All Base Data'!$W1561*Basecase_PM10)/10)))))</f>
        <v>0.26770105974261987</v>
      </c>
      <c r="N1561" s="178">
        <f>IF('9 All Base Data'!$S1561="","",IF('9 All Base Data'!$S1561=0,0,('9 All Base Data'!S1561*Basecase_Pop_2006)/(1+(1/(BaseCase_RespHA_All*('9 All Base Data'!$W1561*Basecase_PM10)/10)))))</f>
        <v>0.32678650144487437</v>
      </c>
      <c r="O1561" s="178">
        <f>IF('9 All Base Data'!$T1561="","",IF('9 All Base Data'!$T1561=0,0,('9 All Base Data'!$T1561*Basecase_Pop_2006)/(1+(1/(BaseCase_RespHA_Child_1_4*('9 All Base Data'!$W1561*Basecase_PM10)/10)))))</f>
        <v>8.0061438033982912E-2</v>
      </c>
      <c r="P1561" s="179">
        <f>IF('9 All Base Data'!$U1561="","",IF('9 All Base Data'!$U1561=0,0,('9 All Base Data'!$U1561*Basecase_Pop_2006)/(1+(1/(BaseCase_RespHA_Child_5_14*('9 All Base Data'!$W1561*Basecase_PM10)/10)))))</f>
        <v>0.15698084796009604</v>
      </c>
      <c r="Q1561" s="156">
        <f>IF('7 Base case Results'!$G1561="..C",0,BaseCase_RADs_All*'7 Base case Results'!$G1561*('9 All Base Data'!$V1561*Basecase_PM10)/10)</f>
        <v>2259.6812999999997</v>
      </c>
      <c r="R1561" s="189">
        <f t="shared" si="250"/>
        <v>26.448754308652216</v>
      </c>
      <c r="S1561" s="178">
        <f t="shared" si="251"/>
        <v>1.047649964714185</v>
      </c>
      <c r="T1561" s="179">
        <f t="shared" si="252"/>
        <v>3.1159494989319711E-3</v>
      </c>
      <c r="U1561" s="178">
        <f t="shared" si="253"/>
        <v>1.6999017293656362E-3</v>
      </c>
      <c r="V1561" s="178">
        <f t="shared" si="254"/>
        <v>1.4819767840525053E-3</v>
      </c>
      <c r="W1561" s="178">
        <f t="shared" si="255"/>
        <v>3.6307862148411251E-4</v>
      </c>
      <c r="X1561" s="179">
        <f t="shared" si="256"/>
        <v>7.1190814549903548E-4</v>
      </c>
      <c r="Y1561" s="179">
        <f t="shared" si="257"/>
        <v>0.14010024059999998</v>
      </c>
      <c r="Z1561" s="186">
        <f t="shared" ref="Z1561:Z1623" si="258">SUM(R1561,T1561:V1561,Y1561)</f>
        <v>26.595152377264565</v>
      </c>
      <c r="AA1561" s="156">
        <f>$J1561*'9 All Base Data'!$Y1561</f>
        <v>4.8368659142457551</v>
      </c>
      <c r="AB1561" s="156">
        <f>$K1561*'9 All Base Data'!$Y1561</f>
        <v>0.19159096663880024</v>
      </c>
      <c r="AC1561" s="178">
        <f>$L1561*'9 All Base Data'!$Y1561</f>
        <v>5.6983515162999023E-4</v>
      </c>
      <c r="AD1561" s="178">
        <f>IF($M1561="","",$M1561*'9 All Base Data'!$Y1561)</f>
        <v>0.17428455997735029</v>
      </c>
      <c r="AE1561" s="178">
        <f>IF($N1561="","",$N1561*'9 All Base Data'!$Y1561)</f>
        <v>0.21275164792255855</v>
      </c>
      <c r="AF1561" s="178">
        <f>IF($O1561="","",$O1561*'9 All Base Data'!$Y1561)</f>
        <v>5.2123336800840907E-2</v>
      </c>
      <c r="AG1561" s="178">
        <f>IF($P1561="","",$P1561*'9 All Base Data'!$Y1561)</f>
        <v>0.10220108219930542</v>
      </c>
      <c r="AH1561" s="167">
        <f>$Q1561*'9 All Base Data'!$Y1561</f>
        <v>1471.1468136816147</v>
      </c>
      <c r="AI1561" s="178">
        <f>$R1561*'9 All Base Data'!$Y1561</f>
        <v>17.21924265471489</v>
      </c>
      <c r="AJ1561" s="178">
        <f>$S1561*'9 All Base Data'!$Y1561</f>
        <v>0.68206384123412878</v>
      </c>
      <c r="AK1561" s="178">
        <f>$T1561*'9 All Base Data'!$Y1561</f>
        <v>2.0286131398027651E-3</v>
      </c>
      <c r="AL1561" s="178">
        <f>IF($U1561="","",$U1561*'9 All Base Data'!$Y1561)</f>
        <v>1.1067069558561744E-3</v>
      </c>
      <c r="AM1561" s="178">
        <f>IF($V1561="","",$V1561*'9 All Base Data'!$Y1561)</f>
        <v>9.6482872332880304E-4</v>
      </c>
      <c r="AN1561" s="178">
        <f>IF($W1561="","",$W1561*'9 All Base Data'!$Y1561)</f>
        <v>2.363793323918135E-4</v>
      </c>
      <c r="AO1561" s="178">
        <f>IF($X1561="","",$X1561*'9 All Base Data'!$Y1561)</f>
        <v>4.6348190777385003E-4</v>
      </c>
      <c r="AP1561" s="178">
        <f>$Y1561*'9 All Base Data'!$Y1561</f>
        <v>9.1211102448260112E-2</v>
      </c>
      <c r="AQ1561" s="179">
        <f t="shared" ref="AQ1561:AQ1623" si="259">SUM(AI1561,AK1561:AM1561,AP1561)</f>
        <v>17.314553905982137</v>
      </c>
    </row>
    <row r="1562" spans="1:43" x14ac:dyDescent="0.25">
      <c r="A1562" s="124">
        <v>589400</v>
      </c>
      <c r="B1562" s="125" t="s">
        <v>1596</v>
      </c>
      <c r="C1562" s="126" t="s">
        <v>1385</v>
      </c>
      <c r="D1562" s="101" t="s">
        <v>2122</v>
      </c>
      <c r="E1562" s="142"/>
      <c r="F1562" s="191" t="str">
        <f>IF('9 All Base Data'!G1562="Rural Centre","Rural",IF('9 All Base Data'!G1562="Rural (Incl.some Off Shore Islands)","Rural",IF('9 All Base Data'!G1562="Inlet-in TA but not in Urban Area","Rural",IF('9 All Base Data'!G1562="Rural (Incl.some Off Shore Islands)","Rural",IF('9 All Base Data'!G1562="Inlet-not in TA","Rural",IF('9 All Base Data'!G1562="Inland Water not in Urban Area","Rural",IF('9 All Base Data'!G1562="Oceanic-in Region but not in TA","Rural",'9 All Base Data'!G1562)))))))</f>
        <v>Christchurch</v>
      </c>
      <c r="G1562" s="177">
        <f>IF('9 All Base Data'!I1562="..C","..C",'9 All Base Data'!I1562*Basecase_Pop_2006)</f>
        <v>2874</v>
      </c>
      <c r="H1562" s="177">
        <f>IF('9 All Base Data'!J1562="..C","..C",'9 All Base Data'!J1562*Basecase_Pop_2006)</f>
        <v>1677</v>
      </c>
      <c r="I1562" s="191">
        <f>IF('9 All Base Data'!L1562="..C","..C",'9 All Base Data'!L1562*Basecase_Pop_2006)</f>
        <v>24</v>
      </c>
      <c r="J1562" s="156">
        <f>IF('9 All Base Data'!$P1562=0,0,('9 All Base Data'!$P1562*Basecase_Pop_2006)/(1+(1/(BaseCase_Mort_AllAdults_30*('9 All Base Data'!$W1562*Basecase_PM10)/10))))</f>
        <v>1.4434312142763648</v>
      </c>
      <c r="K1562" s="156">
        <f>IF('9 All Base Data'!$Q1562=0,0,('9 All Base Data'!$Q1562*Basecase_Pop_2006)/(1+(1/(BaseCase_Mort_Maori_30*('9 All Base Data'!$W1562*Basecase_PM10)/10))))</f>
        <v>0</v>
      </c>
      <c r="L1562" s="179">
        <f>133/(1+1/(BaseCase_Mort_Child_0_1*'9 All Base Data'!$AB$10/10))*IF('9 All Base Data'!$L1562="..C",0,'9 All Base Data'!L1562/'9 All Base Data'!$L$2022)</f>
        <v>3.5010668527325518E-3</v>
      </c>
      <c r="M1562" s="178">
        <f>IF('9 All Base Data'!$R1562="","",IF('9 All Base Data'!$R1562=0,0,('9 All Base Data'!$R1562*Basecase_Pop_2006)/(1+(1/(BaseCase_CardiacHA_All*('9 All Base Data'!$W1562*Basecase_PM10)/10)))))</f>
        <v>0.30064888248017307</v>
      </c>
      <c r="N1562" s="178">
        <f>IF('9 All Base Data'!$S1562="","",IF('9 All Base Data'!$S1562=0,0,('9 All Base Data'!S1562*Basecase_Pop_2006)/(1+(1/(BaseCase_RespHA_All*('9 All Base Data'!$W1562*Basecase_PM10)/10)))))</f>
        <v>0.50379585639418134</v>
      </c>
      <c r="O1562" s="178">
        <f>IF('9 All Base Data'!$T1562="","",IF('9 All Base Data'!$T1562=0,0,('9 All Base Data'!$T1562*Basecase_Pop_2006)/(1+(1/(BaseCase_RespHA_Child_1_4*('9 All Base Data'!$W1562*Basecase_PM10)/10)))))</f>
        <v>0.146779303062302</v>
      </c>
      <c r="P1562" s="179">
        <f>IF('9 All Base Data'!$U1562="","",IF('9 All Base Data'!$U1562=0,0,('9 All Base Data'!$U1562*Basecase_Pop_2006)/(1+(1/(BaseCase_RespHA_Child_5_14*('9 All Base Data'!$W1562*Basecase_PM10)/10)))))</f>
        <v>0.19622605995012005</v>
      </c>
      <c r="Q1562" s="156">
        <f>IF('7 Base case Results'!$G1562="..C",0,BaseCase_RADs_All*'7 Base case Results'!$G1562*('9 All Base Data'!$V1562*Basecase_PM10)/10)</f>
        <v>3235.8365999999996</v>
      </c>
      <c r="R1562" s="189">
        <f t="shared" si="250"/>
        <v>5.1386151228238583</v>
      </c>
      <c r="S1562" s="178">
        <f t="shared" si="251"/>
        <v>0</v>
      </c>
      <c r="T1562" s="179">
        <f t="shared" si="252"/>
        <v>1.2463797995727884E-2</v>
      </c>
      <c r="U1562" s="178">
        <f t="shared" si="253"/>
        <v>1.9091204037490991E-3</v>
      </c>
      <c r="V1562" s="178">
        <f t="shared" si="254"/>
        <v>2.2847142087476123E-3</v>
      </c>
      <c r="W1562" s="178">
        <f t="shared" si="255"/>
        <v>6.6564413938753955E-4</v>
      </c>
      <c r="X1562" s="179">
        <f t="shared" si="256"/>
        <v>8.8988518187379444E-4</v>
      </c>
      <c r="Y1562" s="179">
        <f t="shared" si="257"/>
        <v>0.2006218692</v>
      </c>
      <c r="Z1562" s="186">
        <f t="shared" si="258"/>
        <v>5.3558946246320822</v>
      </c>
      <c r="AA1562" s="156">
        <f>$J1562*'9 All Base Data'!$Y1562</f>
        <v>0.93973394905346097</v>
      </c>
      <c r="AB1562" s="156">
        <f>$K1562*'9 All Base Data'!$Y1562</f>
        <v>0</v>
      </c>
      <c r="AC1562" s="178">
        <f>$L1562*'9 All Base Data'!$Y1562</f>
        <v>2.2793406065199609E-3</v>
      </c>
      <c r="AD1562" s="178">
        <f>IF($M1562="","",$M1562*'9 All Base Data'!$Y1562)</f>
        <v>0.195734967359178</v>
      </c>
      <c r="AE1562" s="178">
        <f>IF($N1562="","",$N1562*'9 All Base Data'!$Y1562)</f>
        <v>0.32799212388061111</v>
      </c>
      <c r="AF1562" s="178">
        <f>IF($O1562="","",$O1562*'9 All Base Data'!$Y1562)</f>
        <v>9.5559450801541657E-2</v>
      </c>
      <c r="AG1562" s="178">
        <f>IF($P1562="","",$P1562*'9 All Base Data'!$Y1562)</f>
        <v>0.12775135274913177</v>
      </c>
      <c r="AH1562" s="167">
        <f>$Q1562*'9 All Base Data'!$Y1562</f>
        <v>2106.6646450029698</v>
      </c>
      <c r="AI1562" s="178">
        <f>$R1562*'9 All Base Data'!$Y1562</f>
        <v>3.3454528586303209</v>
      </c>
      <c r="AJ1562" s="178">
        <f>$S1562*'9 All Base Data'!$Y1562</f>
        <v>0</v>
      </c>
      <c r="AK1562" s="178">
        <f>$T1562*'9 All Base Data'!$Y1562</f>
        <v>8.1144525592110606E-3</v>
      </c>
      <c r="AL1562" s="178">
        <f>IF($U1562="","",$U1562*'9 All Base Data'!$Y1562)</f>
        <v>1.2429170427307804E-3</v>
      </c>
      <c r="AM1562" s="178">
        <f>IF($V1562="","",$V1562*'9 All Base Data'!$Y1562)</f>
        <v>1.4874442817985713E-3</v>
      </c>
      <c r="AN1562" s="178">
        <f>IF($W1562="","",$W1562*'9 All Base Data'!$Y1562)</f>
        <v>4.3336210938499142E-4</v>
      </c>
      <c r="AO1562" s="178">
        <f>IF($X1562="","",$X1562*'9 All Base Data'!$Y1562)</f>
        <v>5.7935238471731258E-4</v>
      </c>
      <c r="AP1562" s="178">
        <f>$Y1562*'9 All Base Data'!$Y1562</f>
        <v>0.13061320799018417</v>
      </c>
      <c r="AQ1562" s="179">
        <f t="shared" si="259"/>
        <v>3.486910880504245</v>
      </c>
    </row>
    <row r="1563" spans="1:43" x14ac:dyDescent="0.25">
      <c r="A1563" s="124">
        <v>589500</v>
      </c>
      <c r="B1563" s="125" t="s">
        <v>1597</v>
      </c>
      <c r="C1563" s="126" t="s">
        <v>1385</v>
      </c>
      <c r="D1563" s="101" t="s">
        <v>2122</v>
      </c>
      <c r="E1563" s="142"/>
      <c r="F1563" s="191" t="str">
        <f>IF('9 All Base Data'!G1563="Rural Centre","Rural",IF('9 All Base Data'!G1563="Rural (Incl.some Off Shore Islands)","Rural",IF('9 All Base Data'!G1563="Inlet-in TA but not in Urban Area","Rural",IF('9 All Base Data'!G1563="Rural (Incl.some Off Shore Islands)","Rural",IF('9 All Base Data'!G1563="Inlet-not in TA","Rural",IF('9 All Base Data'!G1563="Inland Water not in Urban Area","Rural",IF('9 All Base Data'!G1563="Oceanic-in Region but not in TA","Rural",'9 All Base Data'!G1563)))))))</f>
        <v>Christchurch</v>
      </c>
      <c r="G1563" s="177">
        <f>IF('9 All Base Data'!I1563="..C","..C",'9 All Base Data'!I1563*Basecase_Pop_2006)</f>
        <v>1596</v>
      </c>
      <c r="H1563" s="177">
        <f>IF('9 All Base Data'!J1563="..C","..C",'9 All Base Data'!J1563*Basecase_Pop_2006)</f>
        <v>1002</v>
      </c>
      <c r="I1563" s="191">
        <f>IF('9 All Base Data'!L1563="..C","..C",'9 All Base Data'!L1563*Basecase_Pop_2006)</f>
        <v>12</v>
      </c>
      <c r="J1563" s="156">
        <f>IF('9 All Base Data'!$P1563=0,0,('9 All Base Data'!$P1563*Basecase_Pop_2006)/(1+(1/(BaseCase_Mort_AllAdults_30*('9 All Base Data'!$W1563*Basecase_PM10)/10))))</f>
        <v>3.3538548802303767</v>
      </c>
      <c r="K1563" s="156">
        <f>IF('9 All Base Data'!$Q1563=0,0,('9 All Base Data'!$Q1563*Basecase_Pop_2006)/(1+(1/(BaseCase_Mort_Maori_30*('9 All Base Data'!$W1563*Basecase_PM10)/10))))</f>
        <v>0.19618913196894852</v>
      </c>
      <c r="L1563" s="179">
        <f>133/(1+1/(BaseCase_Mort_Child_0_1*'9 All Base Data'!$AB$10/10))*IF('9 All Base Data'!$L1563="..C",0,'9 All Base Data'!L1563/'9 All Base Data'!$L$2022)</f>
        <v>1.7505334263662759E-3</v>
      </c>
      <c r="M1563" s="178">
        <f>IF('9 All Base Data'!$R1563="","",IF('9 All Base Data'!$R1563=0,0,('9 All Base Data'!$R1563*Basecase_Pop_2006)/(1+(1/(BaseCase_CardiacHA_All*('9 All Base Data'!$W1563*Basecase_PM10)/10)))))</f>
        <v>0.1029619460548538</v>
      </c>
      <c r="N1563" s="178">
        <f>IF('9 All Base Data'!$S1563="","",IF('9 All Base Data'!$S1563=0,0,('9 All Base Data'!S1563*Basecase_Pop_2006)/(1+(1/(BaseCase_RespHA_All*('9 All Base Data'!$W1563*Basecase_PM10)/10)))))</f>
        <v>0.11573688592839301</v>
      </c>
      <c r="O1563" s="178">
        <f>IF('9 All Base Data'!$T1563="","",IF('9 All Base Data'!$T1563=0,0,('9 All Base Data'!$T1563*Basecase_Pop_2006)/(1+(1/(BaseCase_RespHA_Child_1_4*('9 All Base Data'!$W1563*Basecase_PM10)/10)))))</f>
        <v>5.337429202265527E-2</v>
      </c>
      <c r="P1563" s="179">
        <f>IF('9 All Base Data'!$U1563="","",IF('9 All Base Data'!$U1563=0,0,('9 All Base Data'!$U1563*Basecase_Pop_2006)/(1+(1/(BaseCase_RespHA_Child_5_14*('9 All Base Data'!$W1563*Basecase_PM10)/10)))))</f>
        <v>5.8867817985036014E-2</v>
      </c>
      <c r="Q1563" s="156">
        <f>IF('7 Base case Results'!$G1563="..C",0,BaseCase_RADs_All*'7 Base case Results'!$G1563*('9 All Base Data'!$V1563*Basecase_PM10)/10)</f>
        <v>1796.9364</v>
      </c>
      <c r="R1563" s="189">
        <f t="shared" si="250"/>
        <v>11.939723373620142</v>
      </c>
      <c r="S1563" s="178">
        <f t="shared" si="251"/>
        <v>0.69843330980945673</v>
      </c>
      <c r="T1563" s="179">
        <f t="shared" si="252"/>
        <v>6.2318989978639421E-3</v>
      </c>
      <c r="U1563" s="178">
        <f t="shared" si="253"/>
        <v>6.5380835744832167E-4</v>
      </c>
      <c r="V1563" s="178">
        <f t="shared" si="254"/>
        <v>5.2486677768526224E-4</v>
      </c>
      <c r="W1563" s="178">
        <f t="shared" si="255"/>
        <v>2.4205241432274165E-4</v>
      </c>
      <c r="X1563" s="179">
        <f t="shared" si="256"/>
        <v>2.6696555456213832E-4</v>
      </c>
      <c r="Y1563" s="179">
        <f t="shared" si="257"/>
        <v>0.1114100568</v>
      </c>
      <c r="Z1563" s="186">
        <f t="shared" si="258"/>
        <v>12.05854400455314</v>
      </c>
      <c r="AA1563" s="156">
        <f>$J1563*'9 All Base Data'!$Y1563</f>
        <v>2.183499469859512</v>
      </c>
      <c r="AB1563" s="156">
        <f>$K1563*'9 All Base Data'!$Y1563</f>
        <v>0.12772731109253349</v>
      </c>
      <c r="AC1563" s="178">
        <f>$L1563*'9 All Base Data'!$Y1563</f>
        <v>1.1396703032599805E-3</v>
      </c>
      <c r="AD1563" s="178">
        <f>IF($M1563="","",$M1563*'9 All Base Data'!$Y1563)</f>
        <v>6.7032523068211655E-2</v>
      </c>
      <c r="AE1563" s="178">
        <f>IF($N1563="","",$N1563*'9 All Base Data'!$Y1563)</f>
        <v>7.534954197257282E-2</v>
      </c>
      <c r="AF1563" s="178">
        <f>IF($O1563="","",$O1563*'9 All Base Data'!$Y1563)</f>
        <v>3.47488912005606E-2</v>
      </c>
      <c r="AG1563" s="178">
        <f>IF($P1563="","",$P1563*'9 All Base Data'!$Y1563)</f>
        <v>3.8325405824739534E-2</v>
      </c>
      <c r="AH1563" s="167">
        <f>$Q1563*'9 All Base Data'!$Y1563</f>
        <v>1169.8805753043634</v>
      </c>
      <c r="AI1563" s="178">
        <f>$R1563*'9 All Base Data'!$Y1563</f>
        <v>7.773258112699863</v>
      </c>
      <c r="AJ1563" s="178">
        <f>$S1563*'9 All Base Data'!$Y1563</f>
        <v>0.45470922748941917</v>
      </c>
      <c r="AK1563" s="178">
        <f>$T1563*'9 All Base Data'!$Y1563</f>
        <v>4.0572262796055303E-3</v>
      </c>
      <c r="AL1563" s="178">
        <f>IF($U1563="","",$U1563*'9 All Base Data'!$Y1563)</f>
        <v>4.25656521483144E-4</v>
      </c>
      <c r="AM1563" s="178">
        <f>IF($V1563="","",$V1563*'9 All Base Data'!$Y1563)</f>
        <v>3.4171017284561771E-4</v>
      </c>
      <c r="AN1563" s="178">
        <f>IF($W1563="","",$W1563*'9 All Base Data'!$Y1563)</f>
        <v>1.5758622159454231E-4</v>
      </c>
      <c r="AO1563" s="178">
        <f>IF($X1563="","",$X1563*'9 All Base Data'!$Y1563)</f>
        <v>1.7380571541519377E-4</v>
      </c>
      <c r="AP1563" s="178">
        <f>$Y1563*'9 All Base Data'!$Y1563</f>
        <v>7.2532595668870534E-2</v>
      </c>
      <c r="AQ1563" s="179">
        <f t="shared" si="259"/>
        <v>7.8506153013426676</v>
      </c>
    </row>
    <row r="1564" spans="1:43" x14ac:dyDescent="0.25">
      <c r="A1564" s="124">
        <v>589601</v>
      </c>
      <c r="B1564" s="125" t="s">
        <v>1598</v>
      </c>
      <c r="C1564" s="126" t="s">
        <v>1385</v>
      </c>
      <c r="D1564" s="101" t="s">
        <v>2122</v>
      </c>
      <c r="E1564" s="142"/>
      <c r="F1564" s="191" t="str">
        <f>IF('9 All Base Data'!G1564="Rural Centre","Rural",IF('9 All Base Data'!G1564="Rural (Incl.some Off Shore Islands)","Rural",IF('9 All Base Data'!G1564="Inlet-in TA but not in Urban Area","Rural",IF('9 All Base Data'!G1564="Rural (Incl.some Off Shore Islands)","Rural",IF('9 All Base Data'!G1564="Inlet-not in TA","Rural",IF('9 All Base Data'!G1564="Inland Water not in Urban Area","Rural",IF('9 All Base Data'!G1564="Oceanic-in Region but not in TA","Rural",'9 All Base Data'!G1564)))))))</f>
        <v>Christchurch</v>
      </c>
      <c r="G1564" s="177">
        <f>IF('9 All Base Data'!I1564="..C","..C",'9 All Base Data'!I1564*Basecase_Pop_2006)</f>
        <v>3177</v>
      </c>
      <c r="H1564" s="177">
        <f>IF('9 All Base Data'!J1564="..C","..C",'9 All Base Data'!J1564*Basecase_Pop_2006)</f>
        <v>2112</v>
      </c>
      <c r="I1564" s="191">
        <f>IF('9 All Base Data'!L1564="..C","..C",'9 All Base Data'!L1564*Basecase_Pop_2006)</f>
        <v>24</v>
      </c>
      <c r="J1564" s="156">
        <f>IF('9 All Base Data'!$P1564=0,0,('9 All Base Data'!$P1564*Basecase_Pop_2006)/(1+(1/(BaseCase_Mort_AllAdults_30*('9 All Base Data'!$W1564*Basecase_PM10)/10))))</f>
        <v>0.6792617478947599</v>
      </c>
      <c r="K1564" s="156">
        <f>IF('9 All Base Data'!$Q1564=0,0,('9 All Base Data'!$Q1564*Basecase_Pop_2006)/(1+(1/(BaseCase_Mort_Maori_30*('9 All Base Data'!$W1564*Basecase_PM10)/10))))</f>
        <v>0</v>
      </c>
      <c r="L1564" s="179">
        <f>133/(1+1/(BaseCase_Mort_Child_0_1*'9 All Base Data'!$AB$10/10))*IF('9 All Base Data'!$L1564="..C",0,'9 All Base Data'!L1564/'9 All Base Data'!$L$2022)</f>
        <v>3.5010668527325518E-3</v>
      </c>
      <c r="M1564" s="178">
        <f>IF('9 All Base Data'!$R1564="","",IF('9 All Base Data'!$R1564=0,0,('9 All Base Data'!$R1564*Basecase_Pop_2006)/(1+(1/(BaseCase_CardiacHA_All*('9 All Base Data'!$W1564*Basecase_PM10)/10)))))</f>
        <v>0.42832169558819172</v>
      </c>
      <c r="N1564" s="178">
        <f>IF('9 All Base Data'!$S1564="","",IF('9 All Base Data'!$S1564=0,0,('9 All Base Data'!S1564*Basecase_Pop_2006)/(1+(1/(BaseCase_RespHA_All*('9 All Base Data'!$W1564*Basecase_PM10)/10)))))</f>
        <v>0.45613949160013711</v>
      </c>
      <c r="O1564" s="178">
        <f>IF('9 All Base Data'!$T1564="","",IF('9 All Base Data'!$T1564=0,0,('9 All Base Data'!$T1564*Basecase_Pop_2006)/(1+(1/(BaseCase_RespHA_Child_1_4*('9 All Base Data'!$W1564*Basecase_PM10)/10)))))</f>
        <v>6.6717865028319098E-2</v>
      </c>
      <c r="P1564" s="179">
        <f>IF('9 All Base Data'!$U1564="","",IF('9 All Base Data'!$U1564=0,0,('9 All Base Data'!$U1564*Basecase_Pop_2006)/(1+(1/(BaseCase_RespHA_Child_5_14*('9 All Base Data'!$W1564*Basecase_PM10)/10)))))</f>
        <v>7.8490423980048019E-2</v>
      </c>
      <c r="Q1564" s="156">
        <f>IF('7 Base case Results'!$G1564="..C",0,BaseCase_RADs_All*'7 Base case Results'!$G1564*('9 All Base Data'!$V1564*Basecase_PM10)/10)</f>
        <v>3576.9843000000001</v>
      </c>
      <c r="R1564" s="189">
        <f t="shared" si="250"/>
        <v>2.4181718225053452</v>
      </c>
      <c r="S1564" s="178">
        <f t="shared" si="251"/>
        <v>0</v>
      </c>
      <c r="T1564" s="179">
        <f t="shared" si="252"/>
        <v>1.2463797995727884E-2</v>
      </c>
      <c r="U1564" s="178">
        <f t="shared" si="253"/>
        <v>2.7198427669850177E-3</v>
      </c>
      <c r="V1564" s="178">
        <f t="shared" si="254"/>
        <v>2.0685925944066218E-3</v>
      </c>
      <c r="W1564" s="178">
        <f t="shared" si="255"/>
        <v>3.0256551790342709E-4</v>
      </c>
      <c r="X1564" s="179">
        <f t="shared" si="256"/>
        <v>3.5595407274951774E-4</v>
      </c>
      <c r="Y1564" s="179">
        <f t="shared" si="257"/>
        <v>0.22177302660000001</v>
      </c>
      <c r="Z1564" s="186">
        <f t="shared" si="258"/>
        <v>2.6571970824624653</v>
      </c>
      <c r="AA1564" s="156">
        <f>$J1564*'9 All Base Data'!$Y1564</f>
        <v>0.44222774073104043</v>
      </c>
      <c r="AB1564" s="156">
        <f>$K1564*'9 All Base Data'!$Y1564</f>
        <v>0</v>
      </c>
      <c r="AC1564" s="178">
        <f>$L1564*'9 All Base Data'!$Y1564</f>
        <v>2.2793406065199609E-3</v>
      </c>
      <c r="AD1564" s="178">
        <f>IF($M1564="","",$M1564*'9 All Base Data'!$Y1564)</f>
        <v>0.27885529596376041</v>
      </c>
      <c r="AE1564" s="178">
        <f>IF($N1564="","",$N1564*'9 All Base Data'!$Y1564)</f>
        <v>0.29696584189190461</v>
      </c>
      <c r="AF1564" s="178">
        <f>IF($O1564="","",$O1564*'9 All Base Data'!$Y1564)</f>
        <v>4.3436114000700757E-2</v>
      </c>
      <c r="AG1564" s="178">
        <f>IF($P1564="","",$P1564*'9 All Base Data'!$Y1564)</f>
        <v>5.1100541099652709E-2</v>
      </c>
      <c r="AH1564" s="167">
        <f>$Q1564*'9 All Base Data'!$Y1564</f>
        <v>2328.7660324197759</v>
      </c>
      <c r="AI1564" s="178">
        <f>$R1564*'9 All Base Data'!$Y1564</f>
        <v>1.574330757002504</v>
      </c>
      <c r="AJ1564" s="178">
        <f>$S1564*'9 All Base Data'!$Y1564</f>
        <v>0</v>
      </c>
      <c r="AK1564" s="178">
        <f>$T1564*'9 All Base Data'!$Y1564</f>
        <v>8.1144525592110606E-3</v>
      </c>
      <c r="AL1564" s="178">
        <f>IF($U1564="","",$U1564*'9 All Base Data'!$Y1564)</f>
        <v>1.7707311293698787E-3</v>
      </c>
      <c r="AM1564" s="178">
        <f>IF($V1564="","",$V1564*'9 All Base Data'!$Y1564)</f>
        <v>1.3467400929797874E-3</v>
      </c>
      <c r="AN1564" s="178">
        <f>IF($W1564="","",$W1564*'9 All Base Data'!$Y1564)</f>
        <v>1.9698277699317792E-4</v>
      </c>
      <c r="AO1564" s="178">
        <f>IF($X1564="","",$X1564*'9 All Base Data'!$Y1564)</f>
        <v>2.3174095388692501E-4</v>
      </c>
      <c r="AP1564" s="178">
        <f>$Y1564*'9 All Base Data'!$Y1564</f>
        <v>0.14438349401002612</v>
      </c>
      <c r="AQ1564" s="179">
        <f t="shared" si="259"/>
        <v>1.729946174794091</v>
      </c>
    </row>
    <row r="1565" spans="1:43" x14ac:dyDescent="0.25">
      <c r="A1565" s="124">
        <v>589602</v>
      </c>
      <c r="B1565" s="125" t="s">
        <v>1599</v>
      </c>
      <c r="C1565" s="126" t="s">
        <v>1385</v>
      </c>
      <c r="D1565" s="101" t="s">
        <v>2122</v>
      </c>
      <c r="E1565" s="142"/>
      <c r="F1565" s="191" t="str">
        <f>IF('9 All Base Data'!G1565="Rural Centre","Rural",IF('9 All Base Data'!G1565="Rural (Incl.some Off Shore Islands)","Rural",IF('9 All Base Data'!G1565="Inlet-in TA but not in Urban Area","Rural",IF('9 All Base Data'!G1565="Rural (Incl.some Off Shore Islands)","Rural",IF('9 All Base Data'!G1565="Inlet-not in TA","Rural",IF('9 All Base Data'!G1565="Inland Water not in Urban Area","Rural",IF('9 All Base Data'!G1565="Oceanic-in Region but not in TA","Rural",'9 All Base Data'!G1565)))))))</f>
        <v>Christchurch</v>
      </c>
      <c r="G1565" s="177">
        <f>IF('9 All Base Data'!I1565="..C","..C",'9 All Base Data'!I1565*Basecase_Pop_2006)</f>
        <v>1479</v>
      </c>
      <c r="H1565" s="177">
        <f>IF('9 All Base Data'!J1565="..C","..C",'9 All Base Data'!J1565*Basecase_Pop_2006)</f>
        <v>921</v>
      </c>
      <c r="I1565" s="191">
        <f>IF('9 All Base Data'!L1565="..C","..C",'9 All Base Data'!L1565*Basecase_Pop_2006)</f>
        <v>15</v>
      </c>
      <c r="J1565" s="156">
        <f>IF('9 All Base Data'!$P1565=0,0,('9 All Base Data'!$P1565*Basecase_Pop_2006)/(1+(1/(BaseCase_Mort_AllAdults_30*('9 All Base Data'!$W1565*Basecase_PM10)/10))))</f>
        <v>3.0991317247698418</v>
      </c>
      <c r="K1565" s="156">
        <f>IF('9 All Base Data'!$Q1565=0,0,('9 All Base Data'!$Q1565*Basecase_Pop_2006)/(1+(1/(BaseCase_Mort_Maori_30*('9 All Base Data'!$W1565*Basecase_PM10)/10))))</f>
        <v>0</v>
      </c>
      <c r="L1565" s="179">
        <f>133/(1+1/(BaseCase_Mort_Child_0_1*'9 All Base Data'!$AB$10/10))*IF('9 All Base Data'!$L1565="..C",0,'9 All Base Data'!L1565/'9 All Base Data'!$L$2022)</f>
        <v>2.1881667829578449E-3</v>
      </c>
      <c r="M1565" s="178">
        <f>IF('9 All Base Data'!$R1565="","",IF('9 All Base Data'!$R1565=0,0,('9 All Base Data'!$R1565*Basecase_Pop_2006)/(1+(1/(BaseCase_CardiacHA_All*('9 All Base Data'!$W1565*Basecase_PM10)/10)))))</f>
        <v>0.2882934489535906</v>
      </c>
      <c r="N1565" s="178">
        <f>IF('9 All Base Data'!$S1565="","",IF('9 All Base Data'!$S1565=0,0,('9 All Base Data'!S1565*Basecase_Pop_2006)/(1+(1/(BaseCase_RespHA_All*('9 All Base Data'!$W1565*Basecase_PM10)/10)))))</f>
        <v>0.3131703972180046</v>
      </c>
      <c r="O1565" s="178">
        <f>IF('9 All Base Data'!$T1565="","",IF('9 All Base Data'!$T1565=0,0,('9 All Base Data'!$T1565*Basecase_Pop_2006)/(1+(1/(BaseCase_RespHA_Child_1_4*('9 All Base Data'!$W1565*Basecase_PM10)/10)))))</f>
        <v>8.0061438033982912E-2</v>
      </c>
      <c r="P1565" s="179">
        <f>IF('9 All Base Data'!$U1565="","",IF('9 All Base Data'!$U1565=0,0,('9 All Base Data'!$U1565*Basecase_Pop_2006)/(1+(1/(BaseCase_RespHA_Child_5_14*('9 All Base Data'!$W1565*Basecase_PM10)/10)))))</f>
        <v>7.8490423980048019E-2</v>
      </c>
      <c r="Q1565" s="156">
        <f>IF('7 Base case Results'!$G1565="..C",0,BaseCase_RADs_All*'7 Base case Results'!$G1565*('9 All Base Data'!$V1565*Basecase_PM10)/10)</f>
        <v>1665.2061000000001</v>
      </c>
      <c r="R1565" s="189">
        <f t="shared" si="250"/>
        <v>11.032908940180636</v>
      </c>
      <c r="S1565" s="178">
        <f t="shared" si="251"/>
        <v>0</v>
      </c>
      <c r="T1565" s="179">
        <f t="shared" si="252"/>
        <v>7.7898737473299281E-3</v>
      </c>
      <c r="U1565" s="178">
        <f t="shared" si="253"/>
        <v>1.8306634008553003E-3</v>
      </c>
      <c r="V1565" s="178">
        <f t="shared" si="254"/>
        <v>1.4202277513836509E-3</v>
      </c>
      <c r="W1565" s="178">
        <f t="shared" si="255"/>
        <v>3.6307862148411251E-4</v>
      </c>
      <c r="X1565" s="179">
        <f t="shared" si="256"/>
        <v>3.5595407274951774E-4</v>
      </c>
      <c r="Y1565" s="179">
        <f t="shared" si="257"/>
        <v>0.1032427782</v>
      </c>
      <c r="Z1565" s="186">
        <f t="shared" si="258"/>
        <v>11.147192483280206</v>
      </c>
      <c r="AA1565" s="156">
        <f>$J1565*'9 All Base Data'!$Y1565</f>
        <v>2.0176640670853718</v>
      </c>
      <c r="AB1565" s="156">
        <f>$K1565*'9 All Base Data'!$Y1565</f>
        <v>0</v>
      </c>
      <c r="AC1565" s="178">
        <f>$L1565*'9 All Base Data'!$Y1565</f>
        <v>1.4245878790749755E-3</v>
      </c>
      <c r="AD1565" s="178">
        <f>IF($M1565="","",$M1565*'9 All Base Data'!$Y1565)</f>
        <v>0.18769106459099261</v>
      </c>
      <c r="AE1565" s="178">
        <f>IF($N1565="","",$N1565*'9 All Base Data'!$Y1565)</f>
        <v>0.20388699592578527</v>
      </c>
      <c r="AF1565" s="178">
        <f>IF($O1565="","",$O1565*'9 All Base Data'!$Y1565)</f>
        <v>5.2123336800840907E-2</v>
      </c>
      <c r="AG1565" s="178">
        <f>IF($P1565="","",$P1565*'9 All Base Data'!$Y1565)</f>
        <v>5.1100541099652709E-2</v>
      </c>
      <c r="AH1565" s="167">
        <f>$Q1565*'9 All Base Data'!$Y1565</f>
        <v>1084.1186534305473</v>
      </c>
      <c r="AI1565" s="178">
        <f>$R1565*'9 All Base Data'!$Y1565</f>
        <v>7.1828840788239239</v>
      </c>
      <c r="AJ1565" s="178">
        <f>$S1565*'9 All Base Data'!$Y1565</f>
        <v>0</v>
      </c>
      <c r="AK1565" s="178">
        <f>$T1565*'9 All Base Data'!$Y1565</f>
        <v>5.0715328495069129E-3</v>
      </c>
      <c r="AL1565" s="178">
        <f>IF($U1565="","",$U1565*'9 All Base Data'!$Y1565)</f>
        <v>1.1918382601528029E-3</v>
      </c>
      <c r="AM1565" s="178">
        <f>IF($V1565="","",$V1565*'9 All Base Data'!$Y1565)</f>
        <v>9.246275265234362E-4</v>
      </c>
      <c r="AN1565" s="178">
        <f>IF($W1565="","",$W1565*'9 All Base Data'!$Y1565)</f>
        <v>2.363793323918135E-4</v>
      </c>
      <c r="AO1565" s="178">
        <f>IF($X1565="","",$X1565*'9 All Base Data'!$Y1565)</f>
        <v>2.3174095388692501E-4</v>
      </c>
      <c r="AP1565" s="178">
        <f>$Y1565*'9 All Base Data'!$Y1565</f>
        <v>6.7215356512693933E-2</v>
      </c>
      <c r="AQ1565" s="179">
        <f t="shared" si="259"/>
        <v>7.2572874339728015</v>
      </c>
    </row>
    <row r="1566" spans="1:43" x14ac:dyDescent="0.25">
      <c r="A1566" s="124">
        <v>589700</v>
      </c>
      <c r="B1566" s="125" t="s">
        <v>1600</v>
      </c>
      <c r="C1566" s="126" t="s">
        <v>1385</v>
      </c>
      <c r="D1566" s="101" t="s">
        <v>2122</v>
      </c>
      <c r="E1566" s="142"/>
      <c r="F1566" s="191" t="str">
        <f>IF('9 All Base Data'!G1566="Rural Centre","Rural",IF('9 All Base Data'!G1566="Rural (Incl.some Off Shore Islands)","Rural",IF('9 All Base Data'!G1566="Inlet-in TA but not in Urban Area","Rural",IF('9 All Base Data'!G1566="Rural (Incl.some Off Shore Islands)","Rural",IF('9 All Base Data'!G1566="Inlet-not in TA","Rural",IF('9 All Base Data'!G1566="Inland Water not in Urban Area","Rural",IF('9 All Base Data'!G1566="Oceanic-in Region but not in TA","Rural",'9 All Base Data'!G1566)))))))</f>
        <v>Christchurch</v>
      </c>
      <c r="G1566" s="177">
        <f>IF('9 All Base Data'!I1566="..C","..C",'9 All Base Data'!I1566*Basecase_Pop_2006)</f>
        <v>2937</v>
      </c>
      <c r="H1566" s="177">
        <f>IF('9 All Base Data'!J1566="..C","..C",'9 All Base Data'!J1566*Basecase_Pop_2006)</f>
        <v>1632</v>
      </c>
      <c r="I1566" s="191">
        <f>IF('9 All Base Data'!L1566="..C","..C",'9 All Base Data'!L1566*Basecase_Pop_2006)</f>
        <v>18</v>
      </c>
      <c r="J1566" s="156">
        <f>IF('9 All Base Data'!$P1566=0,0,('9 All Base Data'!$P1566*Basecase_Pop_2006)/(1+(1/(BaseCase_Mort_AllAdults_30*('9 All Base Data'!$W1566*Basecase_PM10)/10))))</f>
        <v>1.3160696365460973</v>
      </c>
      <c r="K1566" s="156">
        <f>IF('9 All Base Data'!$Q1566=0,0,('9 All Base Data'!$Q1566*Basecase_Pop_2006)/(1+(1/(BaseCase_Mort_Maori_30*('9 All Base Data'!$W1566*Basecase_PM10)/10))))</f>
        <v>0</v>
      </c>
      <c r="L1566" s="179">
        <f>133/(1+1/(BaseCase_Mort_Child_0_1*'9 All Base Data'!$AB$10/10))*IF('9 All Base Data'!$L1566="..C",0,'9 All Base Data'!L1566/'9 All Base Data'!$L$2022)</f>
        <v>2.6258001395494139E-3</v>
      </c>
      <c r="M1566" s="178">
        <f>IF('9 All Base Data'!$R1566="","",IF('9 All Base Data'!$R1566=0,0,('9 All Base Data'!$R1566*Basecase_Pop_2006)/(1+(1/(BaseCase_CardiacHA_All*('9 All Base Data'!$W1566*Basecase_PM10)/10)))))</f>
        <v>0.3830184393240561</v>
      </c>
      <c r="N1566" s="178">
        <f>IF('9 All Base Data'!$S1566="","",IF('9 All Base Data'!$S1566=0,0,('9 All Base Data'!S1566*Basecase_Pop_2006)/(1+(1/(BaseCase_RespHA_All*('9 All Base Data'!$W1566*Basecase_PM10)/10)))))</f>
        <v>0.36763481412548366</v>
      </c>
      <c r="O1566" s="178">
        <f>IF('9 All Base Data'!$T1566="","",IF('9 All Base Data'!$T1566=0,0,('9 All Base Data'!$T1566*Basecase_Pop_2006)/(1+(1/(BaseCase_RespHA_Child_1_4*('9 All Base Data'!$W1566*Basecase_PM10)/10)))))</f>
        <v>9.340501103964674E-2</v>
      </c>
      <c r="P1566" s="179">
        <f>IF('9 All Base Data'!$U1566="","",IF('9 All Base Data'!$U1566=0,0,('9 All Base Data'!$U1566*Basecase_Pop_2006)/(1+(1/(BaseCase_RespHA_Child_5_14*('9 All Base Data'!$W1566*Basecase_PM10)/10)))))</f>
        <v>0.15698084796009604</v>
      </c>
      <c r="Q1566" s="156">
        <f>IF('7 Base case Results'!$G1566="..C",0,BaseCase_RADs_All*'7 Base case Results'!$G1566*('9 All Base Data'!$V1566*Basecase_PM10)/10)</f>
        <v>3306.7683000000006</v>
      </c>
      <c r="R1566" s="189">
        <f t="shared" si="250"/>
        <v>4.6852079061041065</v>
      </c>
      <c r="S1566" s="178">
        <f t="shared" si="251"/>
        <v>0</v>
      </c>
      <c r="T1566" s="179">
        <f t="shared" si="252"/>
        <v>9.3478484967959141E-3</v>
      </c>
      <c r="U1566" s="178">
        <f t="shared" si="253"/>
        <v>2.4321670897077563E-3</v>
      </c>
      <c r="V1566" s="178">
        <f t="shared" si="254"/>
        <v>1.6672238820590684E-3</v>
      </c>
      <c r="W1566" s="178">
        <f t="shared" si="255"/>
        <v>4.2359172506479799E-4</v>
      </c>
      <c r="X1566" s="179">
        <f t="shared" si="256"/>
        <v>7.1190814549903548E-4</v>
      </c>
      <c r="Y1566" s="179">
        <f t="shared" si="257"/>
        <v>0.20501963460000006</v>
      </c>
      <c r="Z1566" s="186">
        <f t="shared" si="258"/>
        <v>4.9036747801726692</v>
      </c>
      <c r="AA1566" s="156">
        <f>$J1566*'9 All Base Data'!$Y1566</f>
        <v>0.85681624766639086</v>
      </c>
      <c r="AB1566" s="156">
        <f>$K1566*'9 All Base Data'!$Y1566</f>
        <v>0</v>
      </c>
      <c r="AC1566" s="178">
        <f>$L1566*'9 All Base Data'!$Y1566</f>
        <v>1.7095054548899706E-3</v>
      </c>
      <c r="AD1566" s="178">
        <f>IF($M1566="","",$M1566*'9 All Base Data'!$Y1566)</f>
        <v>0.24936098581374733</v>
      </c>
      <c r="AE1566" s="178">
        <f>IF($N1566="","",$N1566*'9 All Base Data'!$Y1566)</f>
        <v>0.23934560391287835</v>
      </c>
      <c r="AF1566" s="178">
        <f>IF($O1566="","",$O1566*'9 All Base Data'!$Y1566)</f>
        <v>6.0810559600981064E-2</v>
      </c>
      <c r="AG1566" s="178">
        <f>IF($P1566="","",$P1566*'9 All Base Data'!$Y1566)</f>
        <v>0.10220108219930542</v>
      </c>
      <c r="AH1566" s="167">
        <f>$Q1566*'9 All Base Data'!$Y1566</f>
        <v>2152.8441413965638</v>
      </c>
      <c r="AI1566" s="178">
        <f>$R1566*'9 All Base Data'!$Y1566</f>
        <v>3.0502658416923514</v>
      </c>
      <c r="AJ1566" s="178">
        <f>$S1566*'9 All Base Data'!$Y1566</f>
        <v>0</v>
      </c>
      <c r="AK1566" s="178">
        <f>$T1566*'9 All Base Data'!$Y1566</f>
        <v>6.0858394194082954E-3</v>
      </c>
      <c r="AL1566" s="178">
        <f>IF($U1566="","",$U1566*'9 All Base Data'!$Y1566)</f>
        <v>1.5834422599172954E-3</v>
      </c>
      <c r="AM1566" s="178">
        <f>IF($V1566="","",$V1566*'9 All Base Data'!$Y1566)</f>
        <v>1.0854323137449032E-3</v>
      </c>
      <c r="AN1566" s="178">
        <f>IF($W1566="","",$W1566*'9 All Base Data'!$Y1566)</f>
        <v>2.7577588779044914E-4</v>
      </c>
      <c r="AO1566" s="178">
        <f>IF($X1566="","",$X1566*'9 All Base Data'!$Y1566)</f>
        <v>4.6348190777385003E-4</v>
      </c>
      <c r="AP1566" s="178">
        <f>$Y1566*'9 All Base Data'!$Y1566</f>
        <v>0.13347633676658696</v>
      </c>
      <c r="AQ1566" s="179">
        <f t="shared" si="259"/>
        <v>3.192496892452009</v>
      </c>
    </row>
    <row r="1567" spans="1:43" x14ac:dyDescent="0.25">
      <c r="A1567" s="124">
        <v>589800</v>
      </c>
      <c r="B1567" s="125" t="s">
        <v>1601</v>
      </c>
      <c r="C1567" s="126" t="s">
        <v>1385</v>
      </c>
      <c r="D1567" s="101" t="s">
        <v>2122</v>
      </c>
      <c r="E1567" s="142"/>
      <c r="F1567" s="191" t="str">
        <f>IF('9 All Base Data'!G1567="Rural Centre","Rural",IF('9 All Base Data'!G1567="Rural (Incl.some Off Shore Islands)","Rural",IF('9 All Base Data'!G1567="Inlet-in TA but not in Urban Area","Rural",IF('9 All Base Data'!G1567="Rural (Incl.some Off Shore Islands)","Rural",IF('9 All Base Data'!G1567="Inlet-not in TA","Rural",IF('9 All Base Data'!G1567="Inland Water not in Urban Area","Rural",IF('9 All Base Data'!G1567="Oceanic-in Region but not in TA","Rural",'9 All Base Data'!G1567)))))))</f>
        <v>Christchurch</v>
      </c>
      <c r="G1567" s="177">
        <f>IF('9 All Base Data'!I1567="..C","..C",'9 All Base Data'!I1567*Basecase_Pop_2006)</f>
        <v>3060</v>
      </c>
      <c r="H1567" s="177">
        <f>IF('9 All Base Data'!J1567="..C","..C",'9 All Base Data'!J1567*Basecase_Pop_2006)</f>
        <v>1878</v>
      </c>
      <c r="I1567" s="191">
        <f>IF('9 All Base Data'!L1567="..C","..C",'9 All Base Data'!L1567*Basecase_Pop_2006)</f>
        <v>33</v>
      </c>
      <c r="J1567" s="156">
        <f>IF('9 All Base Data'!$P1567=0,0,('9 All Base Data'!$P1567*Basecase_Pop_2006)/(1+(1/(BaseCase_Mort_AllAdults_30*('9 All Base Data'!$W1567*Basecase_PM10)/10))))</f>
        <v>1.5283389327632098</v>
      </c>
      <c r="K1567" s="156">
        <f>IF('9 All Base Data'!$Q1567=0,0,('9 All Base Data'!$Q1567*Basecase_Pop_2006)/(1+(1/(BaseCase_Mort_Maori_30*('9 All Base Data'!$W1567*Basecase_PM10)/10))))</f>
        <v>9.8094565984474261E-2</v>
      </c>
      <c r="L1567" s="179">
        <f>133/(1+1/(BaseCase_Mort_Child_0_1*'9 All Base Data'!$AB$10/10))*IF('9 All Base Data'!$L1567="..C",0,'9 All Base Data'!L1567/'9 All Base Data'!$L$2022)</f>
        <v>4.8139669225072592E-3</v>
      </c>
      <c r="M1567" s="178">
        <f>IF('9 All Base Data'!$R1567="","",IF('9 All Base Data'!$R1567=0,0,('9 All Base Data'!$R1567*Basecase_Pop_2006)/(1+(1/(BaseCase_CardiacHA_All*('9 All Base Data'!$W1567*Basecase_PM10)/10)))))</f>
        <v>0.42008473990380346</v>
      </c>
      <c r="N1567" s="178">
        <f>IF('9 All Base Data'!$S1567="","",IF('9 All Base Data'!$S1567=0,0,('9 All Base Data'!S1567*Basecase_Pop_2006)/(1+(1/(BaseCase_RespHA_All*('9 All Base Data'!$W1567*Basecase_PM10)/10)))))</f>
        <v>0.52422001273448604</v>
      </c>
      <c r="O1567" s="178">
        <f>IF('9 All Base Data'!$T1567="","",IF('9 All Base Data'!$T1567=0,0,('9 All Base Data'!$T1567*Basecase_Pop_2006)/(1+(1/(BaseCase_RespHA_Child_1_4*('9 All Base Data'!$W1567*Basecase_PM10)/10)))))</f>
        <v>0.20015359508495728</v>
      </c>
      <c r="P1567" s="179">
        <f>IF('9 All Base Data'!$U1567="","",IF('9 All Base Data'!$U1567=0,0,('9 All Base Data'!$U1567*Basecase_Pop_2006)/(1+(1/(BaseCase_RespHA_Child_5_14*('9 All Base Data'!$W1567*Basecase_PM10)/10)))))</f>
        <v>5.8867817985036014E-2</v>
      </c>
      <c r="Q1567" s="156">
        <f>IF('7 Base case Results'!$G1567="..C",0,BaseCase_RADs_All*'7 Base case Results'!$G1567*('9 All Base Data'!$V1567*Basecase_PM10)/10)</f>
        <v>3445.2539999999999</v>
      </c>
      <c r="R1567" s="189">
        <f t="shared" si="250"/>
        <v>5.4408866006370271</v>
      </c>
      <c r="S1567" s="178">
        <f t="shared" si="251"/>
        <v>0.34921665490472836</v>
      </c>
      <c r="T1567" s="179">
        <f t="shared" si="252"/>
        <v>1.7137722244125842E-2</v>
      </c>
      <c r="U1567" s="178">
        <f t="shared" si="253"/>
        <v>2.667538098389152E-3</v>
      </c>
      <c r="V1567" s="178">
        <f t="shared" si="254"/>
        <v>2.3773377577508939E-3</v>
      </c>
      <c r="W1567" s="178">
        <f t="shared" si="255"/>
        <v>9.0769655371028123E-4</v>
      </c>
      <c r="X1567" s="179">
        <f t="shared" si="256"/>
        <v>2.6696555456213832E-4</v>
      </c>
      <c r="Y1567" s="179">
        <f t="shared" si="257"/>
        <v>0.21360574799999998</v>
      </c>
      <c r="Z1567" s="186">
        <f t="shared" si="258"/>
        <v>5.6766749467372923</v>
      </c>
      <c r="AA1567" s="156">
        <f>$J1567*'9 All Base Data'!$Y1567</f>
        <v>0.99501241664484097</v>
      </c>
      <c r="AB1567" s="156">
        <f>$K1567*'9 All Base Data'!$Y1567</f>
        <v>6.3863655546266745E-2</v>
      </c>
      <c r="AC1567" s="178">
        <f>$L1567*'9 All Base Data'!$Y1567</f>
        <v>3.1340933339649461E-3</v>
      </c>
      <c r="AD1567" s="178">
        <f>IF($M1567="","",$M1567*'9 All Base Data'!$Y1567)</f>
        <v>0.27349269411830351</v>
      </c>
      <c r="AE1567" s="178">
        <f>IF($N1567="","",$N1567*'9 All Base Data'!$Y1567)</f>
        <v>0.34128910187577105</v>
      </c>
      <c r="AF1567" s="178">
        <f>IF($O1567="","",$O1567*'9 All Base Data'!$Y1567)</f>
        <v>0.13030834200210226</v>
      </c>
      <c r="AG1567" s="178">
        <f>IF($P1567="","",$P1567*'9 All Base Data'!$Y1567)</f>
        <v>3.8325405824739534E-2</v>
      </c>
      <c r="AH1567" s="167">
        <f>$Q1567*'9 All Base Data'!$Y1567</f>
        <v>2243.00411054596</v>
      </c>
      <c r="AI1567" s="178">
        <f>$R1567*'9 All Base Data'!$Y1567</f>
        <v>3.5422442032556343</v>
      </c>
      <c r="AJ1567" s="178">
        <f>$S1567*'9 All Base Data'!$Y1567</f>
        <v>0.22735461374470958</v>
      </c>
      <c r="AK1567" s="178">
        <f>$T1567*'9 All Base Data'!$Y1567</f>
        <v>1.1157372268915208E-2</v>
      </c>
      <c r="AL1567" s="178">
        <f>IF($U1567="","",$U1567*'9 All Base Data'!$Y1567)</f>
        <v>1.7366786076512273E-3</v>
      </c>
      <c r="AM1567" s="178">
        <f>IF($V1567="","",$V1567*'9 All Base Data'!$Y1567)</f>
        <v>1.5477460770066214E-3</v>
      </c>
      <c r="AN1567" s="178">
        <f>IF($W1567="","",$W1567*'9 All Base Data'!$Y1567)</f>
        <v>5.909483309795337E-4</v>
      </c>
      <c r="AO1567" s="178">
        <f>IF($X1567="","",$X1567*'9 All Base Data'!$Y1567)</f>
        <v>1.7380571541519377E-4</v>
      </c>
      <c r="AP1567" s="178">
        <f>$Y1567*'9 All Base Data'!$Y1567</f>
        <v>0.13906625485384952</v>
      </c>
      <c r="AQ1567" s="179">
        <f t="shared" si="259"/>
        <v>3.695752255063057</v>
      </c>
    </row>
    <row r="1568" spans="1:43" x14ac:dyDescent="0.25">
      <c r="A1568" s="124">
        <v>589900</v>
      </c>
      <c r="B1568" s="125" t="s">
        <v>1602</v>
      </c>
      <c r="C1568" s="126" t="s">
        <v>1385</v>
      </c>
      <c r="D1568" s="101" t="s">
        <v>2122</v>
      </c>
      <c r="E1568" s="142"/>
      <c r="F1568" s="191" t="str">
        <f>IF('9 All Base Data'!G1568="Rural Centre","Rural",IF('9 All Base Data'!G1568="Rural (Incl.some Off Shore Islands)","Rural",IF('9 All Base Data'!G1568="Inlet-in TA but not in Urban Area","Rural",IF('9 All Base Data'!G1568="Rural (Incl.some Off Shore Islands)","Rural",IF('9 All Base Data'!G1568="Inlet-not in TA","Rural",IF('9 All Base Data'!G1568="Inland Water not in Urban Area","Rural",IF('9 All Base Data'!G1568="Oceanic-in Region but not in TA","Rural",'9 All Base Data'!G1568)))))))</f>
        <v>Christchurch</v>
      </c>
      <c r="G1568" s="177">
        <f>IF('9 All Base Data'!I1568="..C","..C",'9 All Base Data'!I1568*Basecase_Pop_2006)</f>
        <v>3558</v>
      </c>
      <c r="H1568" s="177">
        <f>IF('9 All Base Data'!J1568="..C","..C",'9 All Base Data'!J1568*Basecase_Pop_2006)</f>
        <v>2205</v>
      </c>
      <c r="I1568" s="191">
        <f>IF('9 All Base Data'!L1568="..C","..C",'9 All Base Data'!L1568*Basecase_Pop_2006)</f>
        <v>42</v>
      </c>
      <c r="J1568" s="156">
        <f>IF('9 All Base Data'!$P1568=0,0,('9 All Base Data'!$P1568*Basecase_Pop_2006)/(1+(1/(BaseCase_Mort_AllAdults_30*('9 All Base Data'!$W1568*Basecase_PM10)/10))))</f>
        <v>1.9953313844408571</v>
      </c>
      <c r="K1568" s="156">
        <f>IF('9 All Base Data'!$Q1568=0,0,('9 All Base Data'!$Q1568*Basecase_Pop_2006)/(1+(1/(BaseCase_Mort_Maori_30*('9 All Base Data'!$W1568*Basecase_PM10)/10))))</f>
        <v>0</v>
      </c>
      <c r="L1568" s="179">
        <f>133/(1+1/(BaseCase_Mort_Child_0_1*'9 All Base Data'!$AB$10/10))*IF('9 All Base Data'!$L1568="..C",0,'9 All Base Data'!L1568/'9 All Base Data'!$L$2022)</f>
        <v>6.1268669922819657E-3</v>
      </c>
      <c r="M1568" s="178">
        <f>IF('9 All Base Data'!$R1568="","",IF('9 All Base Data'!$R1568=0,0,('9 All Base Data'!$R1568*Basecase_Pop_2006)/(1+(1/(BaseCase_CardiacHA_All*('9 All Base Data'!$W1568*Basecase_PM10)/10)))))</f>
        <v>0.5065727745898807</v>
      </c>
      <c r="N1568" s="178">
        <f>IF('9 All Base Data'!$S1568="","",IF('9 All Base Data'!$S1568=0,0,('9 All Base Data'!S1568*Basecase_Pop_2006)/(1+(1/(BaseCase_RespHA_All*('9 All Base Data'!$W1568*Basecase_PM10)/10)))))</f>
        <v>0.59230053386883474</v>
      </c>
      <c r="O1568" s="178">
        <f>IF('9 All Base Data'!$T1568="","",IF('9 All Base Data'!$T1568=0,0,('9 All Base Data'!$T1568*Basecase_Pop_2006)/(1+(1/(BaseCase_RespHA_Child_1_4*('9 All Base Data'!$W1568*Basecase_PM10)/10)))))</f>
        <v>0.25352788710761254</v>
      </c>
      <c r="P1568" s="179">
        <f>IF('9 All Base Data'!$U1568="","",IF('9 All Base Data'!$U1568=0,0,('9 All Base Data'!$U1568*Basecase_Pop_2006)/(1+(1/(BaseCase_RespHA_Child_5_14*('9 All Base Data'!$W1568*Basecase_PM10)/10)))))</f>
        <v>9.8113029975060023E-2</v>
      </c>
      <c r="Q1568" s="156">
        <f>IF('7 Base case Results'!$G1568="..C",0,BaseCase_RADs_All*'7 Base case Results'!$G1568*('9 All Base Data'!$V1568*Basecase_PM10)/10)</f>
        <v>4005.9522000000006</v>
      </c>
      <c r="R1568" s="189">
        <f t="shared" si="250"/>
        <v>7.1033797286094513</v>
      </c>
      <c r="S1568" s="178">
        <f t="shared" si="251"/>
        <v>0</v>
      </c>
      <c r="T1568" s="179">
        <f t="shared" si="252"/>
        <v>2.18116464925238E-2</v>
      </c>
      <c r="U1568" s="178">
        <f t="shared" si="253"/>
        <v>3.2167371186457424E-3</v>
      </c>
      <c r="V1568" s="178">
        <f t="shared" si="254"/>
        <v>2.6860829210951656E-3</v>
      </c>
      <c r="W1568" s="178">
        <f t="shared" si="255"/>
        <v>1.149748968033023E-3</v>
      </c>
      <c r="X1568" s="179">
        <f t="shared" si="256"/>
        <v>4.4494259093689722E-4</v>
      </c>
      <c r="Y1568" s="179">
        <f t="shared" si="257"/>
        <v>0.24836903640000005</v>
      </c>
      <c r="Z1568" s="186">
        <f t="shared" si="258"/>
        <v>7.3794632315417159</v>
      </c>
      <c r="AA1568" s="156">
        <f>$J1568*'9 All Base Data'!$Y1568</f>
        <v>1.2990439883974312</v>
      </c>
      <c r="AB1568" s="156">
        <f>$K1568*'9 All Base Data'!$Y1568</f>
        <v>0</v>
      </c>
      <c r="AC1568" s="178">
        <f>$L1568*'9 All Base Data'!$Y1568</f>
        <v>3.9888460614099317E-3</v>
      </c>
      <c r="AD1568" s="178">
        <f>IF($M1568="","",$M1568*'9 All Base Data'!$Y1568)</f>
        <v>0.32980001349560134</v>
      </c>
      <c r="AE1568" s="178">
        <f>IF($N1568="","",$N1568*'9 All Base Data'!$Y1568)</f>
        <v>0.38561236185963732</v>
      </c>
      <c r="AF1568" s="178">
        <f>IF($O1568="","",$O1568*'9 All Base Data'!$Y1568)</f>
        <v>0.16505723320266286</v>
      </c>
      <c r="AG1568" s="178">
        <f>IF($P1568="","",$P1568*'9 All Base Data'!$Y1568)</f>
        <v>6.3875676374565885E-2</v>
      </c>
      <c r="AH1568" s="167">
        <f>$Q1568*'9 All Base Data'!$Y1568</f>
        <v>2608.0420344191266</v>
      </c>
      <c r="AI1568" s="178">
        <f>$R1568*'9 All Base Data'!$Y1568</f>
        <v>4.624596598694855</v>
      </c>
      <c r="AJ1568" s="178">
        <f>$S1568*'9 All Base Data'!$Y1568</f>
        <v>0</v>
      </c>
      <c r="AK1568" s="178">
        <f>$T1568*'9 All Base Data'!$Y1568</f>
        <v>1.4200291978619356E-2</v>
      </c>
      <c r="AL1568" s="178">
        <f>IF($U1568="","",$U1568*'9 All Base Data'!$Y1568)</f>
        <v>2.0942300856970682E-3</v>
      </c>
      <c r="AM1568" s="178">
        <f>IF($V1568="","",$V1568*'9 All Base Data'!$Y1568)</f>
        <v>1.7487520610334553E-3</v>
      </c>
      <c r="AN1568" s="178">
        <f>IF($W1568="","",$W1568*'9 All Base Data'!$Y1568)</f>
        <v>7.4853455257407615E-4</v>
      </c>
      <c r="AO1568" s="178">
        <f>IF($X1568="","",$X1568*'9 All Base Data'!$Y1568)</f>
        <v>2.8967619235865629E-4</v>
      </c>
      <c r="AP1568" s="178">
        <f>$Y1568*'9 All Base Data'!$Y1568</f>
        <v>0.16169860613398584</v>
      </c>
      <c r="AQ1568" s="179">
        <f t="shared" si="259"/>
        <v>4.8043384789541905</v>
      </c>
    </row>
    <row r="1569" spans="1:43" x14ac:dyDescent="0.25">
      <c r="A1569" s="124">
        <v>590000</v>
      </c>
      <c r="B1569" s="125" t="s">
        <v>1603</v>
      </c>
      <c r="C1569" s="126" t="s">
        <v>1385</v>
      </c>
      <c r="D1569" s="101" t="s">
        <v>2122</v>
      </c>
      <c r="E1569" s="142"/>
      <c r="F1569" s="191" t="str">
        <f>IF('9 All Base Data'!G1569="Rural Centre","Rural",IF('9 All Base Data'!G1569="Rural (Incl.some Off Shore Islands)","Rural",IF('9 All Base Data'!G1569="Inlet-in TA but not in Urban Area","Rural",IF('9 All Base Data'!G1569="Rural (Incl.some Off Shore Islands)","Rural",IF('9 All Base Data'!G1569="Inlet-not in TA","Rural",IF('9 All Base Data'!G1569="Inland Water not in Urban Area","Rural",IF('9 All Base Data'!G1569="Oceanic-in Region but not in TA","Rural",'9 All Base Data'!G1569)))))))</f>
        <v>Christchurch</v>
      </c>
      <c r="G1569" s="177">
        <f>IF('9 All Base Data'!I1569="..C","..C",'9 All Base Data'!I1569*Basecase_Pop_2006)</f>
        <v>4857</v>
      </c>
      <c r="H1569" s="177">
        <f>IF('9 All Base Data'!J1569="..C","..C",'9 All Base Data'!J1569*Basecase_Pop_2006)</f>
        <v>1908</v>
      </c>
      <c r="I1569" s="191">
        <f>IF('9 All Base Data'!L1569="..C","..C",'9 All Base Data'!L1569*Basecase_Pop_2006)</f>
        <v>42</v>
      </c>
      <c r="J1569" s="156">
        <f>IF('9 All Base Data'!$P1569=0,0,('9 All Base Data'!$P1569*Basecase_Pop_2006)/(1+(1/(BaseCase_Mort_AllAdults_30*('9 All Base Data'!$W1569*Basecase_PM10)/10))))</f>
        <v>2.4623238361185042</v>
      </c>
      <c r="K1569" s="156">
        <f>IF('9 All Base Data'!$Q1569=0,0,('9 All Base Data'!$Q1569*Basecase_Pop_2006)/(1+(1/(BaseCase_Mort_Maori_30*('9 All Base Data'!$W1569*Basecase_PM10)/10))))</f>
        <v>9.8094565984474261E-2</v>
      </c>
      <c r="L1569" s="179">
        <f>133/(1+1/(BaseCase_Mort_Child_0_1*'9 All Base Data'!$AB$10/10))*IF('9 All Base Data'!$L1569="..C",0,'9 All Base Data'!L1569/'9 All Base Data'!$L$2022)</f>
        <v>6.1268669922819657E-3</v>
      </c>
      <c r="M1569" s="178">
        <f>IF('9 All Base Data'!$R1569="","",IF('9 All Base Data'!$R1569=0,0,('9 All Base Data'!$R1569*Basecase_Pop_2006)/(1+(1/(BaseCase_CardiacHA_All*('9 All Base Data'!$W1569*Basecase_PM10)/10)))))</f>
        <v>0.39125539500844442</v>
      </c>
      <c r="N1569" s="178">
        <f>IF('9 All Base Data'!$S1569="","",IF('9 All Base Data'!$S1569=0,0,('9 All Base Data'!S1569*Basecase_Pop_2006)/(1+(1/(BaseCase_RespHA_All*('9 All Base Data'!$W1569*Basecase_PM10)/10)))))</f>
        <v>0.44933143948670223</v>
      </c>
      <c r="O1569" s="178">
        <f>IF('9 All Base Data'!$T1569="","",IF('9 All Base Data'!$T1569=0,0,('9 All Base Data'!$T1569*Basecase_Pop_2006)/(1+(1/(BaseCase_RespHA_Child_1_4*('9 All Base Data'!$W1569*Basecase_PM10)/10)))))</f>
        <v>0.12009215705097437</v>
      </c>
      <c r="P1569" s="179">
        <f>IF('9 All Base Data'!$U1569="","",IF('9 All Base Data'!$U1569=0,0,('9 All Base Data'!$U1569*Basecase_Pop_2006)/(1+(1/(BaseCase_RespHA_Child_5_14*('9 All Base Data'!$W1569*Basecase_PM10)/10)))))</f>
        <v>0.15698084796009604</v>
      </c>
      <c r="Q1569" s="156">
        <f>IF('7 Base case Results'!$G1569="..C",0,BaseCase_RADs_All*'7 Base case Results'!$G1569*('9 All Base Data'!$V1569*Basecase_PM10)/10)</f>
        <v>5468.4963000000007</v>
      </c>
      <c r="R1569" s="189">
        <f t="shared" si="250"/>
        <v>8.7658728565818755</v>
      </c>
      <c r="S1569" s="178">
        <f t="shared" si="251"/>
        <v>0.34921665490472836</v>
      </c>
      <c r="T1569" s="179">
        <f t="shared" si="252"/>
        <v>2.18116464925238E-2</v>
      </c>
      <c r="U1569" s="178">
        <f t="shared" si="253"/>
        <v>2.4844717583036224E-3</v>
      </c>
      <c r="V1569" s="178">
        <f t="shared" si="254"/>
        <v>2.0377180780721945E-3</v>
      </c>
      <c r="W1569" s="178">
        <f t="shared" si="255"/>
        <v>5.4461793222616872E-4</v>
      </c>
      <c r="X1569" s="179">
        <f t="shared" si="256"/>
        <v>7.1190814549903548E-4</v>
      </c>
      <c r="Y1569" s="179">
        <f t="shared" si="257"/>
        <v>0.33904677060000005</v>
      </c>
      <c r="Z1569" s="186">
        <f t="shared" si="258"/>
        <v>9.1312534635107756</v>
      </c>
      <c r="AA1569" s="156">
        <f>$J1569*'9 All Base Data'!$Y1569</f>
        <v>1.6030755601500213</v>
      </c>
      <c r="AB1569" s="156">
        <f>$K1569*'9 All Base Data'!$Y1569</f>
        <v>6.3863655546266745E-2</v>
      </c>
      <c r="AC1569" s="178">
        <f>$L1569*'9 All Base Data'!$Y1569</f>
        <v>3.9888460614099317E-3</v>
      </c>
      <c r="AD1569" s="178">
        <f>IF($M1569="","",$M1569*'9 All Base Data'!$Y1569)</f>
        <v>0.25472358765920428</v>
      </c>
      <c r="AE1569" s="178">
        <f>IF($N1569="","",$N1569*'9 All Base Data'!$Y1569)</f>
        <v>0.29253351589351795</v>
      </c>
      <c r="AF1569" s="178">
        <f>IF($O1569="","",$O1569*'9 All Base Data'!$Y1569)</f>
        <v>7.8185005201261357E-2</v>
      </c>
      <c r="AG1569" s="178">
        <f>IF($P1569="","",$P1569*'9 All Base Data'!$Y1569)</f>
        <v>0.10220108219930542</v>
      </c>
      <c r="AH1569" s="167">
        <f>$Q1569*'9 All Base Data'!$Y1569</f>
        <v>3560.2192695822641</v>
      </c>
      <c r="AI1569" s="178">
        <f>$R1569*'9 All Base Data'!$Y1569</f>
        <v>5.7069489941340761</v>
      </c>
      <c r="AJ1569" s="178">
        <f>$S1569*'9 All Base Data'!$Y1569</f>
        <v>0.22735461374470958</v>
      </c>
      <c r="AK1569" s="178">
        <f>$T1569*'9 All Base Data'!$Y1569</f>
        <v>1.4200291978619356E-2</v>
      </c>
      <c r="AL1569" s="178">
        <f>IF($U1569="","",$U1569*'9 All Base Data'!$Y1569)</f>
        <v>1.6174947816359473E-3</v>
      </c>
      <c r="AM1569" s="178">
        <f>IF($V1569="","",$V1569*'9 All Base Data'!$Y1569)</f>
        <v>1.326639494577104E-3</v>
      </c>
      <c r="AN1569" s="178">
        <f>IF($W1569="","",$W1569*'9 All Base Data'!$Y1569)</f>
        <v>3.545689985877202E-4</v>
      </c>
      <c r="AO1569" s="178">
        <f>IF($X1569="","",$X1569*'9 All Base Data'!$Y1569)</f>
        <v>4.6348190777385003E-4</v>
      </c>
      <c r="AP1569" s="178">
        <f>$Y1569*'9 All Base Data'!$Y1569</f>
        <v>0.2207335947141004</v>
      </c>
      <c r="AQ1569" s="179">
        <f t="shared" si="259"/>
        <v>5.9448270151030087</v>
      </c>
    </row>
    <row r="1570" spans="1:43" x14ac:dyDescent="0.25">
      <c r="A1570" s="124">
        <v>590100</v>
      </c>
      <c r="B1570" s="125" t="s">
        <v>1604</v>
      </c>
      <c r="C1570" s="126" t="s">
        <v>1385</v>
      </c>
      <c r="D1570" s="101" t="s">
        <v>2122</v>
      </c>
      <c r="E1570" s="142"/>
      <c r="F1570" s="191" t="str">
        <f>IF('9 All Base Data'!G1570="Rural Centre","Rural",IF('9 All Base Data'!G1570="Rural (Incl.some Off Shore Islands)","Rural",IF('9 All Base Data'!G1570="Inlet-in TA but not in Urban Area","Rural",IF('9 All Base Data'!G1570="Rural (Incl.some Off Shore Islands)","Rural",IF('9 All Base Data'!G1570="Inlet-not in TA","Rural",IF('9 All Base Data'!G1570="Inland Water not in Urban Area","Rural",IF('9 All Base Data'!G1570="Oceanic-in Region but not in TA","Rural",'9 All Base Data'!G1570)))))))</f>
        <v>Christchurch</v>
      </c>
      <c r="G1570" s="177">
        <f>IF('9 All Base Data'!I1570="..C","..C",'9 All Base Data'!I1570*Basecase_Pop_2006)</f>
        <v>3066</v>
      </c>
      <c r="H1570" s="177">
        <f>IF('9 All Base Data'!J1570="..C","..C",'9 All Base Data'!J1570*Basecase_Pop_2006)</f>
        <v>1410</v>
      </c>
      <c r="I1570" s="191">
        <f>IF('9 All Base Data'!L1570="..C","..C",'9 All Base Data'!L1570*Basecase_Pop_2006)</f>
        <v>21</v>
      </c>
      <c r="J1570" s="156">
        <f>IF('9 All Base Data'!$P1570=0,0,('9 All Base Data'!$P1570*Basecase_Pop_2006)/(1+(1/(BaseCase_Mort_AllAdults_30*('9 All Base Data'!$W1570*Basecase_PM10)/10))))</f>
        <v>2.1226929621711248</v>
      </c>
      <c r="K1570" s="156">
        <f>IF('9 All Base Data'!$Q1570=0,0,('9 All Base Data'!$Q1570*Basecase_Pop_2006)/(1+(1/(BaseCase_Mort_Maori_30*('9 All Base Data'!$W1570*Basecase_PM10)/10))))</f>
        <v>0</v>
      </c>
      <c r="L1570" s="179">
        <f>133/(1+1/(BaseCase_Mort_Child_0_1*'9 All Base Data'!$AB$10/10))*IF('9 All Base Data'!$L1570="..C",0,'9 All Base Data'!L1570/'9 All Base Data'!$L$2022)</f>
        <v>3.0634334961409829E-3</v>
      </c>
      <c r="M1570" s="178">
        <f>IF('9 All Base Data'!$R1570="","",IF('9 All Base Data'!$R1570=0,0,('9 All Base Data'!$R1570*Basecase_Pop_2006)/(1+(1/(BaseCase_CardiacHA_All*('9 All Base Data'!$W1570*Basecase_PM10)/10)))))</f>
        <v>0.50245429674768649</v>
      </c>
      <c r="N1570" s="178">
        <f>IF('9 All Base Data'!$S1570="","",IF('9 All Base Data'!$S1570=0,0,('9 All Base Data'!S1570*Basecase_Pop_2006)/(1+(1/(BaseCase_RespHA_All*('9 All Base Data'!$W1570*Basecase_PM10)/10)))))</f>
        <v>0.54464416907479063</v>
      </c>
      <c r="O1570" s="178">
        <f>IF('9 All Base Data'!$T1570="","",IF('9 All Base Data'!$T1570=0,0,('9 All Base Data'!$T1570*Basecase_Pop_2006)/(1+(1/(BaseCase_RespHA_Child_1_4*('9 All Base Data'!$W1570*Basecase_PM10)/10)))))</f>
        <v>0.10674858404531054</v>
      </c>
      <c r="P1570" s="179">
        <f>IF('9 All Base Data'!$U1570="","",IF('9 All Base Data'!$U1570=0,0,('9 All Base Data'!$U1570*Basecase_Pop_2006)/(1+(1/(BaseCase_RespHA_Child_5_14*('9 All Base Data'!$W1570*Basecase_PM10)/10)))))</f>
        <v>0.15698084796009604</v>
      </c>
      <c r="Q1570" s="156">
        <f>IF('7 Base case Results'!$G1570="..C",0,BaseCase_RADs_All*'7 Base case Results'!$G1570*('9 All Base Data'!$V1570*Basecase_PM10)/10)</f>
        <v>3452.0093999999999</v>
      </c>
      <c r="R1570" s="189">
        <f t="shared" si="250"/>
        <v>7.556786945329204</v>
      </c>
      <c r="S1570" s="178">
        <f t="shared" si="251"/>
        <v>0</v>
      </c>
      <c r="T1570" s="179">
        <f t="shared" si="252"/>
        <v>1.09058232462619E-2</v>
      </c>
      <c r="U1570" s="178">
        <f t="shared" si="253"/>
        <v>3.1905847843478091E-3</v>
      </c>
      <c r="V1570" s="178">
        <f t="shared" si="254"/>
        <v>2.4699613067541756E-3</v>
      </c>
      <c r="W1570" s="178">
        <f t="shared" si="255"/>
        <v>4.841048286454833E-4</v>
      </c>
      <c r="X1570" s="179">
        <f t="shared" si="256"/>
        <v>7.1190814549903548E-4</v>
      </c>
      <c r="Y1570" s="179">
        <f t="shared" si="257"/>
        <v>0.2140245828</v>
      </c>
      <c r="Z1570" s="186">
        <f t="shared" si="258"/>
        <v>7.7873778974665671</v>
      </c>
      <c r="AA1570" s="156">
        <f>$J1570*'9 All Base Data'!$Y1570</f>
        <v>1.3819616897845015</v>
      </c>
      <c r="AB1570" s="156">
        <f>$K1570*'9 All Base Data'!$Y1570</f>
        <v>0</v>
      </c>
      <c r="AC1570" s="178">
        <f>$L1570*'9 All Base Data'!$Y1570</f>
        <v>1.9944230307049659E-3</v>
      </c>
      <c r="AD1570" s="178">
        <f>IF($M1570="","",$M1570*'9 All Base Data'!$Y1570)</f>
        <v>0.32711871257287284</v>
      </c>
      <c r="AE1570" s="178">
        <f>IF($N1570="","",$N1570*'9 All Base Data'!$Y1570)</f>
        <v>0.35458607987093088</v>
      </c>
      <c r="AF1570" s="178">
        <f>IF($O1570="","",$O1570*'9 All Base Data'!$Y1570)</f>
        <v>6.94977824011212E-2</v>
      </c>
      <c r="AG1570" s="178">
        <f>IF($P1570="","",$P1570*'9 All Base Data'!$Y1570)</f>
        <v>0.10220108219930542</v>
      </c>
      <c r="AH1570" s="167">
        <f>$Q1570*'9 All Base Data'!$Y1570</f>
        <v>2247.4021578215402</v>
      </c>
      <c r="AI1570" s="178">
        <f>$R1570*'9 All Base Data'!$Y1570</f>
        <v>4.9197836156328254</v>
      </c>
      <c r="AJ1570" s="178">
        <f>$S1570*'9 All Base Data'!$Y1570</f>
        <v>0</v>
      </c>
      <c r="AK1570" s="178">
        <f>$T1570*'9 All Base Data'!$Y1570</f>
        <v>7.100145989309678E-3</v>
      </c>
      <c r="AL1570" s="178">
        <f>IF($U1570="","",$U1570*'9 All Base Data'!$Y1570)</f>
        <v>2.0772038248377425E-3</v>
      </c>
      <c r="AM1570" s="178">
        <f>IF($V1570="","",$V1570*'9 All Base Data'!$Y1570)</f>
        <v>1.6080478722146716E-3</v>
      </c>
      <c r="AN1570" s="178">
        <f>IF($W1570="","",$W1570*'9 All Base Data'!$Y1570)</f>
        <v>3.1517244318908462E-4</v>
      </c>
      <c r="AO1570" s="178">
        <f>IF($X1570="","",$X1570*'9 All Base Data'!$Y1570)</f>
        <v>4.6348190777385003E-4</v>
      </c>
      <c r="AP1570" s="178">
        <f>$Y1570*'9 All Base Data'!$Y1570</f>
        <v>0.1393389337849355</v>
      </c>
      <c r="AQ1570" s="179">
        <f t="shared" si="259"/>
        <v>5.0699079471041228</v>
      </c>
    </row>
    <row r="1571" spans="1:43" x14ac:dyDescent="0.25">
      <c r="A1571" s="124">
        <v>590200</v>
      </c>
      <c r="B1571" s="125" t="s">
        <v>1605</v>
      </c>
      <c r="C1571" s="126" t="s">
        <v>1385</v>
      </c>
      <c r="D1571" s="101" t="s">
        <v>2122</v>
      </c>
      <c r="E1571" s="142"/>
      <c r="F1571" s="191" t="str">
        <f>IF('9 All Base Data'!G1571="Rural Centre","Rural",IF('9 All Base Data'!G1571="Rural (Incl.some Off Shore Islands)","Rural",IF('9 All Base Data'!G1571="Inlet-in TA but not in Urban Area","Rural",IF('9 All Base Data'!G1571="Rural (Incl.some Off Shore Islands)","Rural",IF('9 All Base Data'!G1571="Inlet-not in TA","Rural",IF('9 All Base Data'!G1571="Inland Water not in Urban Area","Rural",IF('9 All Base Data'!G1571="Oceanic-in Region but not in TA","Rural",'9 All Base Data'!G1571)))))))</f>
        <v>Christchurch</v>
      </c>
      <c r="G1571" s="177">
        <f>IF('9 All Base Data'!I1571="..C","..C",'9 All Base Data'!I1571*Basecase_Pop_2006)</f>
        <v>2580</v>
      </c>
      <c r="H1571" s="177">
        <f>IF('9 All Base Data'!J1571="..C","..C",'9 All Base Data'!J1571*Basecase_Pop_2006)</f>
        <v>1287</v>
      </c>
      <c r="I1571" s="191">
        <f>IF('9 All Base Data'!L1571="..C","..C",'9 All Base Data'!L1571*Basecase_Pop_2006)</f>
        <v>15</v>
      </c>
      <c r="J1571" s="156">
        <f>IF('9 All Base Data'!$P1571=0,0,('9 All Base Data'!$P1571*Basecase_Pop_2006)/(1+(1/(BaseCase_Mort_AllAdults_30*('9 All Base Data'!$W1571*Basecase_PM10)/10))))</f>
        <v>5.6888171386186137</v>
      </c>
      <c r="K1571" s="156">
        <f>IF('9 All Base Data'!$Q1571=0,0,('9 All Base Data'!$Q1571*Basecase_Pop_2006)/(1+(1/(BaseCase_Mort_Maori_30*('9 All Base Data'!$W1571*Basecase_PM10)/10))))</f>
        <v>9.8094565984474261E-2</v>
      </c>
      <c r="L1571" s="179">
        <f>133/(1+1/(BaseCase_Mort_Child_0_1*'9 All Base Data'!$AB$10/10))*IF('9 All Base Data'!$L1571="..C",0,'9 All Base Data'!L1571/'9 All Base Data'!$L$2022)</f>
        <v>2.1881667829578449E-3</v>
      </c>
      <c r="M1571" s="178">
        <f>IF('9 All Base Data'!$R1571="","",IF('9 All Base Data'!$R1571=0,0,('9 All Base Data'!$R1571*Basecase_Pop_2006)/(1+(1/(BaseCase_CardiacHA_All*('9 All Base Data'!$W1571*Basecase_PM10)/10)))))</f>
        <v>0.4159662620616093</v>
      </c>
      <c r="N1571" s="178">
        <f>IF('9 All Base Data'!$S1571="","",IF('9 All Base Data'!$S1571=0,0,('9 All Base Data'!S1571*Basecase_Pop_2006)/(1+(1/(BaseCase_RespHA_All*('9 All Base Data'!$W1571*Basecase_PM10)/10)))))</f>
        <v>0.83058235783905565</v>
      </c>
      <c r="O1571" s="178">
        <f>IF('9 All Base Data'!$T1571="","",IF('9 All Base Data'!$T1571=0,0,('9 All Base Data'!$T1571*Basecase_Pop_2006)/(1+(1/(BaseCase_RespHA_Child_1_4*('9 All Base Data'!$W1571*Basecase_PM10)/10)))))</f>
        <v>0.17346644907362962</v>
      </c>
      <c r="P1571" s="179">
        <f>IF('9 All Base Data'!$U1571="","",IF('9 All Base Data'!$U1571=0,0,('9 All Base Data'!$U1571*Basecase_Pop_2006)/(1+(1/(BaseCase_RespHA_Child_5_14*('9 All Base Data'!$W1571*Basecase_PM10)/10)))))</f>
        <v>9.8113029975060023E-2</v>
      </c>
      <c r="Q1571" s="156">
        <f>IF('7 Base case Results'!$G1571="..C",0,BaseCase_RADs_All*'7 Base case Results'!$G1571*('9 All Base Data'!$V1571*Basecase_PM10)/10)</f>
        <v>2904.8220000000001</v>
      </c>
      <c r="R1571" s="189">
        <f t="shared" si="250"/>
        <v>20.252189013482266</v>
      </c>
      <c r="S1571" s="178">
        <f t="shared" si="251"/>
        <v>0.34921665490472836</v>
      </c>
      <c r="T1571" s="179">
        <f t="shared" si="252"/>
        <v>7.7898737473299281E-3</v>
      </c>
      <c r="U1571" s="178">
        <f t="shared" si="253"/>
        <v>2.6413857640912191E-3</v>
      </c>
      <c r="V1571" s="178">
        <f t="shared" si="254"/>
        <v>3.7666909928001173E-3</v>
      </c>
      <c r="W1571" s="178">
        <f t="shared" si="255"/>
        <v>7.8667034654891039E-4</v>
      </c>
      <c r="X1571" s="179">
        <f t="shared" si="256"/>
        <v>4.4494259093689722E-4</v>
      </c>
      <c r="Y1571" s="179">
        <f t="shared" si="257"/>
        <v>0.180098964</v>
      </c>
      <c r="Z1571" s="186">
        <f t="shared" si="258"/>
        <v>20.446485927986487</v>
      </c>
      <c r="AA1571" s="156">
        <f>$J1571*'9 All Base Data'!$Y1571</f>
        <v>3.7036573286224632</v>
      </c>
      <c r="AB1571" s="156">
        <f>$K1571*'9 All Base Data'!$Y1571</f>
        <v>6.3863655546266745E-2</v>
      </c>
      <c r="AC1571" s="178">
        <f>$L1571*'9 All Base Data'!$Y1571</f>
        <v>1.4245878790749755E-3</v>
      </c>
      <c r="AD1571" s="178">
        <f>IF($M1571="","",$M1571*'9 All Base Data'!$Y1571)</f>
        <v>0.27081139319557501</v>
      </c>
      <c r="AE1571" s="178">
        <f>IF($N1571="","",$N1571*'9 All Base Data'!$Y1571)</f>
        <v>0.54074377180316957</v>
      </c>
      <c r="AF1571" s="178">
        <f>IF($O1571="","",$O1571*'9 All Base Data'!$Y1571)</f>
        <v>0.11293389640182194</v>
      </c>
      <c r="AG1571" s="178">
        <f>IF($P1571="","",$P1571*'9 All Base Data'!$Y1571)</f>
        <v>6.3875676374565885E-2</v>
      </c>
      <c r="AH1571" s="167">
        <f>$Q1571*'9 All Base Data'!$Y1571</f>
        <v>1891.1603284995349</v>
      </c>
      <c r="AI1571" s="178">
        <f>$R1571*'9 All Base Data'!$Y1571</f>
        <v>13.18502008989597</v>
      </c>
      <c r="AJ1571" s="178">
        <f>$S1571*'9 All Base Data'!$Y1571</f>
        <v>0.22735461374470958</v>
      </c>
      <c r="AK1571" s="178">
        <f>$T1571*'9 All Base Data'!$Y1571</f>
        <v>5.0715328495069129E-3</v>
      </c>
      <c r="AL1571" s="178">
        <f>IF($U1571="","",$U1571*'9 All Base Data'!$Y1571)</f>
        <v>1.7196523467919015E-3</v>
      </c>
      <c r="AM1571" s="178">
        <f>IF($V1571="","",$V1571*'9 All Base Data'!$Y1571)</f>
        <v>2.4522730051273743E-3</v>
      </c>
      <c r="AN1571" s="178">
        <f>IF($W1571="","",$W1571*'9 All Base Data'!$Y1571)</f>
        <v>5.1215522018226254E-4</v>
      </c>
      <c r="AO1571" s="178">
        <f>IF($X1571="","",$X1571*'9 All Base Data'!$Y1571)</f>
        <v>2.8967619235865629E-4</v>
      </c>
      <c r="AP1571" s="178">
        <f>$Y1571*'9 All Base Data'!$Y1571</f>
        <v>0.11725194036697116</v>
      </c>
      <c r="AQ1571" s="179">
        <f t="shared" si="259"/>
        <v>13.311515488464368</v>
      </c>
    </row>
    <row r="1572" spans="1:43" x14ac:dyDescent="0.25">
      <c r="A1572" s="124">
        <v>590300</v>
      </c>
      <c r="B1572" s="125" t="s">
        <v>1606</v>
      </c>
      <c r="C1572" s="126" t="s">
        <v>1385</v>
      </c>
      <c r="D1572" s="101" t="s">
        <v>2122</v>
      </c>
      <c r="E1572" s="142"/>
      <c r="F1572" s="191" t="str">
        <f>IF('9 All Base Data'!G1572="Rural Centre","Rural",IF('9 All Base Data'!G1572="Rural (Incl.some Off Shore Islands)","Rural",IF('9 All Base Data'!G1572="Inlet-in TA but not in Urban Area","Rural",IF('9 All Base Data'!G1572="Rural (Incl.some Off Shore Islands)","Rural",IF('9 All Base Data'!G1572="Inlet-not in TA","Rural",IF('9 All Base Data'!G1572="Inland Water not in Urban Area","Rural",IF('9 All Base Data'!G1572="Oceanic-in Region but not in TA","Rural",'9 All Base Data'!G1572)))))))</f>
        <v>Christchurch</v>
      </c>
      <c r="G1572" s="177">
        <f>IF('9 All Base Data'!I1572="..C","..C",'9 All Base Data'!I1572*Basecase_Pop_2006)</f>
        <v>1776</v>
      </c>
      <c r="H1572" s="177">
        <f>IF('9 All Base Data'!J1572="..C","..C",'9 All Base Data'!J1572*Basecase_Pop_2006)</f>
        <v>1188</v>
      </c>
      <c r="I1572" s="191">
        <f>IF('9 All Base Data'!L1572="..C","..C",'9 All Base Data'!L1572*Basecase_Pop_2006)</f>
        <v>15</v>
      </c>
      <c r="J1572" s="156">
        <f>IF('9 All Base Data'!$P1572=0,0,('9 All Base Data'!$P1572*Basecase_Pop_2006)/(1+(1/(BaseCase_Mort_AllAdults_30*('9 All Base Data'!$W1572*Basecase_PM10)/10))))</f>
        <v>5.0520092499672762</v>
      </c>
      <c r="K1572" s="156">
        <f>IF('9 All Base Data'!$Q1572=0,0,('9 All Base Data'!$Q1572*Basecase_Pop_2006)/(1+(1/(BaseCase_Mort_Maori_30*('9 All Base Data'!$W1572*Basecase_PM10)/10))))</f>
        <v>9.8094565984474261E-2</v>
      </c>
      <c r="L1572" s="179">
        <f>133/(1+1/(BaseCase_Mort_Child_0_1*'9 All Base Data'!$AB$10/10))*IF('9 All Base Data'!$L1572="..C",0,'9 All Base Data'!L1572/'9 All Base Data'!$L$2022)</f>
        <v>2.1881667829578449E-3</v>
      </c>
      <c r="M1572" s="178">
        <f>IF('9 All Base Data'!$R1572="","",IF('9 All Base Data'!$R1572=0,0,('9 All Base Data'!$R1572*Basecase_Pop_2006)/(1+(1/(BaseCase_CardiacHA_All*('9 All Base Data'!$W1572*Basecase_PM10)/10)))))</f>
        <v>0.19768693642531929</v>
      </c>
      <c r="N1572" s="178">
        <f>IF('9 All Base Data'!$S1572="","",IF('9 All Base Data'!$S1572=0,0,('9 All Base Data'!S1572*Basecase_Pop_2006)/(1+(1/(BaseCase_RespHA_All*('9 All Base Data'!$W1572*Basecase_PM10)/10)))))</f>
        <v>0.19743351128961159</v>
      </c>
      <c r="O1572" s="178">
        <f>IF('9 All Base Data'!$T1572="","",IF('9 All Base Data'!$T1572=0,0,('9 All Base Data'!$T1572*Basecase_Pop_2006)/(1+(1/(BaseCase_RespHA_Child_1_4*('9 All Base Data'!$W1572*Basecase_PM10)/10)))))</f>
        <v>4.0030719016991456E-2</v>
      </c>
      <c r="P1572" s="179">
        <f>IF('9 All Base Data'!$U1572="","",IF('9 All Base Data'!$U1572=0,0,('9 All Base Data'!$U1572*Basecase_Pop_2006)/(1+(1/(BaseCase_RespHA_Child_5_14*('9 All Base Data'!$W1572*Basecase_PM10)/10)))))</f>
        <v>1.9622605995012005E-2</v>
      </c>
      <c r="Q1572" s="156">
        <f>IF('7 Base case Results'!$G1572="..C",0,BaseCase_RADs_All*'7 Base case Results'!$G1572*('9 All Base Data'!$V1572*Basecase_PM10)/10)</f>
        <v>1999.5984000000001</v>
      </c>
      <c r="R1572" s="189">
        <f t="shared" si="250"/>
        <v>17.985152929883501</v>
      </c>
      <c r="S1572" s="178">
        <f t="shared" si="251"/>
        <v>0.34921665490472836</v>
      </c>
      <c r="T1572" s="179">
        <f t="shared" si="252"/>
        <v>7.7898737473299281E-3</v>
      </c>
      <c r="U1572" s="178">
        <f t="shared" si="253"/>
        <v>1.2553120463007774E-3</v>
      </c>
      <c r="V1572" s="178">
        <f t="shared" si="254"/>
        <v>8.9536097369838851E-4</v>
      </c>
      <c r="W1572" s="178">
        <f t="shared" si="255"/>
        <v>1.8153931074205626E-4</v>
      </c>
      <c r="X1572" s="179">
        <f t="shared" si="256"/>
        <v>8.8988518187379435E-5</v>
      </c>
      <c r="Y1572" s="179">
        <f t="shared" si="257"/>
        <v>0.1239751008</v>
      </c>
      <c r="Z1572" s="186">
        <f t="shared" si="258"/>
        <v>18.119068577450829</v>
      </c>
      <c r="AA1572" s="156">
        <f>$J1572*'9 All Base Data'!$Y1572</f>
        <v>3.2890688216871129</v>
      </c>
      <c r="AB1572" s="156">
        <f>$K1572*'9 All Base Data'!$Y1572</f>
        <v>6.3863655546266745E-2</v>
      </c>
      <c r="AC1572" s="178">
        <f>$L1572*'9 All Base Data'!$Y1572</f>
        <v>1.4245878790749755E-3</v>
      </c>
      <c r="AD1572" s="178">
        <f>IF($M1572="","",$M1572*'9 All Base Data'!$Y1572)</f>
        <v>0.12870244429096636</v>
      </c>
      <c r="AE1572" s="178">
        <f>IF($N1572="","",$N1572*'9 All Base Data'!$Y1572)</f>
        <v>0.12853745395321245</v>
      </c>
      <c r="AF1572" s="178">
        <f>IF($O1572="","",$O1572*'9 All Base Data'!$Y1572)</f>
        <v>2.6061668400420453E-2</v>
      </c>
      <c r="AG1572" s="178">
        <f>IF($P1572="","",$P1572*'9 All Base Data'!$Y1572)</f>
        <v>1.2775135274913177E-2</v>
      </c>
      <c r="AH1572" s="167">
        <f>$Q1572*'9 All Base Data'!$Y1572</f>
        <v>1301.821993571773</v>
      </c>
      <c r="AI1572" s="178">
        <f>$R1572*'9 All Base Data'!$Y1572</f>
        <v>11.70908500520612</v>
      </c>
      <c r="AJ1572" s="178">
        <f>$S1572*'9 All Base Data'!$Y1572</f>
        <v>0.22735461374470958</v>
      </c>
      <c r="AK1572" s="178">
        <f>$T1572*'9 All Base Data'!$Y1572</f>
        <v>5.0715328495069129E-3</v>
      </c>
      <c r="AL1572" s="178">
        <f>IF($U1572="","",$U1572*'9 All Base Data'!$Y1572)</f>
        <v>8.1726052124763641E-4</v>
      </c>
      <c r="AM1572" s="178">
        <f>IF($V1572="","",$V1572*'9 All Base Data'!$Y1572)</f>
        <v>5.8291735367781844E-4</v>
      </c>
      <c r="AN1572" s="178">
        <f>IF($W1572="","",$W1572*'9 All Base Data'!$Y1572)</f>
        <v>1.1818966619590675E-4</v>
      </c>
      <c r="AO1572" s="178">
        <f>IF($X1572="","",$X1572*'9 All Base Data'!$Y1572)</f>
        <v>5.7935238471731254E-5</v>
      </c>
      <c r="AP1572" s="178">
        <f>$Y1572*'9 All Base Data'!$Y1572</f>
        <v>8.0712963601449916E-2</v>
      </c>
      <c r="AQ1572" s="179">
        <f t="shared" si="259"/>
        <v>11.796269679532001</v>
      </c>
    </row>
    <row r="1573" spans="1:43" x14ac:dyDescent="0.25">
      <c r="A1573" s="124">
        <v>590400</v>
      </c>
      <c r="B1573" s="125" t="s">
        <v>1607</v>
      </c>
      <c r="C1573" s="126" t="s">
        <v>1385</v>
      </c>
      <c r="D1573" s="101" t="s">
        <v>2122</v>
      </c>
      <c r="E1573" s="142"/>
      <c r="F1573" s="191" t="str">
        <f>IF('9 All Base Data'!G1573="Rural Centre","Rural",IF('9 All Base Data'!G1573="Rural (Incl.some Off Shore Islands)","Rural",IF('9 All Base Data'!G1573="Inlet-in TA but not in Urban Area","Rural",IF('9 All Base Data'!G1573="Rural (Incl.some Off Shore Islands)","Rural",IF('9 All Base Data'!G1573="Inlet-not in TA","Rural",IF('9 All Base Data'!G1573="Inland Water not in Urban Area","Rural",IF('9 All Base Data'!G1573="Oceanic-in Region but not in TA","Rural",'9 All Base Data'!G1573)))))))</f>
        <v>Christchurch</v>
      </c>
      <c r="G1573" s="177">
        <f>IF('9 All Base Data'!I1573="..C","..C",'9 All Base Data'!I1573*Basecase_Pop_2006)</f>
        <v>4263</v>
      </c>
      <c r="H1573" s="177">
        <f>IF('9 All Base Data'!J1573="..C","..C",'9 All Base Data'!J1573*Basecase_Pop_2006)</f>
        <v>2697</v>
      </c>
      <c r="I1573" s="191">
        <f>IF('9 All Base Data'!L1573="..C","..C",'9 All Base Data'!L1573*Basecase_Pop_2006)</f>
        <v>51</v>
      </c>
      <c r="J1573" s="156">
        <f>IF('9 All Base Data'!$P1573=0,0,('9 All Base Data'!$P1573*Basecase_Pop_2006)/(1+(1/(BaseCase_Mort_AllAdults_30*('9 All Base Data'!$W1573*Basecase_PM10)/10))))</f>
        <v>0.93398490335529483</v>
      </c>
      <c r="K1573" s="156">
        <f>IF('9 All Base Data'!$Q1573=0,0,('9 All Base Data'!$Q1573*Basecase_Pop_2006)/(1+(1/(BaseCase_Mort_Maori_30*('9 All Base Data'!$W1573*Basecase_PM10)/10))))</f>
        <v>9.8094565984474261E-2</v>
      </c>
      <c r="L1573" s="179">
        <f>133/(1+1/(BaseCase_Mort_Child_0_1*'9 All Base Data'!$AB$10/10))*IF('9 All Base Data'!$L1573="..C",0,'9 All Base Data'!L1573/'9 All Base Data'!$L$2022)</f>
        <v>7.4397670620566722E-3</v>
      </c>
      <c r="M1573" s="178">
        <f>IF('9 All Base Data'!$R1573="","",IF('9 All Base Data'!$R1573=0,0,('9 All Base Data'!$R1573*Basecase_Pop_2006)/(1+(1/(BaseCase_CardiacHA_All*('9 All Base Data'!$W1573*Basecase_PM10)/10)))))</f>
        <v>0.72073362238397654</v>
      </c>
      <c r="N1573" s="178">
        <f>IF('9 All Base Data'!$S1573="","",IF('9 All Base Data'!$S1573=0,0,('9 All Base Data'!S1573*Basecase_Pop_2006)/(1+(1/(BaseCase_RespHA_All*('9 All Base Data'!$W1573*Basecase_PM10)/10)))))</f>
        <v>1.1777930156242347</v>
      </c>
      <c r="O1573" s="178">
        <f>IF('9 All Base Data'!$T1573="","",IF('9 All Base Data'!$T1573=0,0,('9 All Base Data'!$T1573*Basecase_Pop_2006)/(1+(1/(BaseCase_RespHA_Child_1_4*('9 All Base Data'!$W1573*Basecase_PM10)/10)))))</f>
        <v>0.58711721224920799</v>
      </c>
      <c r="P1573" s="179">
        <f>IF('9 All Base Data'!$U1573="","",IF('9 All Base Data'!$U1573=0,0,('9 All Base Data'!$U1573*Basecase_Pop_2006)/(1+(1/(BaseCase_RespHA_Child_5_14*('9 All Base Data'!$W1573*Basecase_PM10)/10)))))</f>
        <v>0.31396169592019207</v>
      </c>
      <c r="Q1573" s="156">
        <f>IF('7 Base case Results'!$G1573="..C",0,BaseCase_RADs_All*'7 Base case Results'!$G1573*('9 All Base Data'!$V1573*Basecase_PM10)/10)</f>
        <v>4799.7117000000007</v>
      </c>
      <c r="R1573" s="189">
        <f t="shared" si="250"/>
        <v>3.3249862559448493</v>
      </c>
      <c r="S1573" s="178">
        <f t="shared" si="251"/>
        <v>0.34921665490472836</v>
      </c>
      <c r="T1573" s="179">
        <f t="shared" si="252"/>
        <v>2.6485570740921754E-2</v>
      </c>
      <c r="U1573" s="178">
        <f t="shared" si="253"/>
        <v>4.5766585021382511E-3</v>
      </c>
      <c r="V1573" s="178">
        <f t="shared" si="254"/>
        <v>5.3412913258559036E-3</v>
      </c>
      <c r="W1573" s="178">
        <f t="shared" si="255"/>
        <v>2.6625765575501582E-3</v>
      </c>
      <c r="X1573" s="179">
        <f t="shared" si="256"/>
        <v>1.423816290998071E-3</v>
      </c>
      <c r="Y1573" s="179">
        <f t="shared" si="257"/>
        <v>0.29758212540000001</v>
      </c>
      <c r="Z1573" s="186">
        <f t="shared" si="258"/>
        <v>3.6589719019137652</v>
      </c>
      <c r="AA1573" s="156">
        <f>$J1573*'9 All Base Data'!$Y1573</f>
        <v>0.60806314350518054</v>
      </c>
      <c r="AB1573" s="156">
        <f>$K1573*'9 All Base Data'!$Y1573</f>
        <v>6.3863655546266745E-2</v>
      </c>
      <c r="AC1573" s="178">
        <f>$L1573*'9 All Base Data'!$Y1573</f>
        <v>4.8435987888549165E-3</v>
      </c>
      <c r="AD1573" s="178">
        <f>IF($M1573="","",$M1573*'9 All Base Data'!$Y1573)</f>
        <v>0.46922766147748152</v>
      </c>
      <c r="AE1573" s="178">
        <f>IF($N1573="","",$N1573*'9 All Base Data'!$Y1573)</f>
        <v>0.76679239772088803</v>
      </c>
      <c r="AF1573" s="178">
        <f>IF($O1573="","",$O1573*'9 All Base Data'!$Y1573)</f>
        <v>0.38223780320616663</v>
      </c>
      <c r="AG1573" s="178">
        <f>IF($P1573="","",$P1573*'9 All Base Data'!$Y1573)</f>
        <v>0.20440216439861084</v>
      </c>
      <c r="AH1573" s="167">
        <f>$Q1573*'9 All Base Data'!$Y1573</f>
        <v>3124.8125892998132</v>
      </c>
      <c r="AI1573" s="178">
        <f>$R1573*'9 All Base Data'!$Y1573</f>
        <v>2.1647047908784427</v>
      </c>
      <c r="AJ1573" s="178">
        <f>$S1573*'9 All Base Data'!$Y1573</f>
        <v>0.22735461374470958</v>
      </c>
      <c r="AK1573" s="178">
        <f>$T1573*'9 All Base Data'!$Y1573</f>
        <v>1.7243211688323504E-2</v>
      </c>
      <c r="AL1573" s="178">
        <f>IF($U1573="","",$U1573*'9 All Base Data'!$Y1573)</f>
        <v>2.9795956503820076E-3</v>
      </c>
      <c r="AM1573" s="178">
        <f>IF($V1573="","",$V1573*'9 All Base Data'!$Y1573)</f>
        <v>3.477403523664227E-3</v>
      </c>
      <c r="AN1573" s="178">
        <f>IF($W1573="","",$W1573*'9 All Base Data'!$Y1573)</f>
        <v>1.7334484375399657E-3</v>
      </c>
      <c r="AO1573" s="178">
        <f>IF($X1573="","",$X1573*'9 All Base Data'!$Y1573)</f>
        <v>9.2696381554770006E-4</v>
      </c>
      <c r="AP1573" s="178">
        <f>$Y1573*'9 All Base Data'!$Y1573</f>
        <v>0.1937383805365884</v>
      </c>
      <c r="AQ1573" s="179">
        <f t="shared" si="259"/>
        <v>2.382143382277401</v>
      </c>
    </row>
    <row r="1574" spans="1:43" x14ac:dyDescent="0.25">
      <c r="A1574" s="124">
        <v>590501</v>
      </c>
      <c r="B1574" s="125" t="s">
        <v>1608</v>
      </c>
      <c r="C1574" s="126" t="s">
        <v>1385</v>
      </c>
      <c r="D1574" s="101" t="s">
        <v>2122</v>
      </c>
      <c r="E1574" s="142"/>
      <c r="F1574" s="191" t="str">
        <f>IF('9 All Base Data'!G1574="Rural Centre","Rural",IF('9 All Base Data'!G1574="Rural (Incl.some Off Shore Islands)","Rural",IF('9 All Base Data'!G1574="Inlet-in TA but not in Urban Area","Rural",IF('9 All Base Data'!G1574="Rural (Incl.some Off Shore Islands)","Rural",IF('9 All Base Data'!G1574="Inlet-not in TA","Rural",IF('9 All Base Data'!G1574="Inland Water not in Urban Area","Rural",IF('9 All Base Data'!G1574="Oceanic-in Region but not in TA","Rural",'9 All Base Data'!G1574)))))))</f>
        <v>Christchurch</v>
      </c>
      <c r="G1574" s="177">
        <f>IF('9 All Base Data'!I1574="..C","..C",'9 All Base Data'!I1574*Basecase_Pop_2006)</f>
        <v>4794</v>
      </c>
      <c r="H1574" s="177">
        <f>IF('9 All Base Data'!J1574="..C","..C",'9 All Base Data'!J1574*Basecase_Pop_2006)</f>
        <v>3012</v>
      </c>
      <c r="I1574" s="191">
        <f>IF('9 All Base Data'!L1574="..C","..C",'9 All Base Data'!L1574*Basecase_Pop_2006)</f>
        <v>66</v>
      </c>
      <c r="J1574" s="156">
        <f>IF('9 All Base Data'!$P1574=0,0,('9 All Base Data'!$P1574*Basecase_Pop_2006)/(1+(1/(BaseCase_Mort_AllAdults_30*('9 All Base Data'!$W1574*Basecase_PM10)/10))))</f>
        <v>2.8444085693093069</v>
      </c>
      <c r="K1574" s="156">
        <f>IF('9 All Base Data'!$Q1574=0,0,('9 All Base Data'!$Q1574*Basecase_Pop_2006)/(1+(1/(BaseCase_Mort_Maori_30*('9 All Base Data'!$W1574*Basecase_PM10)/10))))</f>
        <v>0.19618913196894852</v>
      </c>
      <c r="L1574" s="179">
        <f>133/(1+1/(BaseCase_Mort_Child_0_1*'9 All Base Data'!$AB$10/10))*IF('9 All Base Data'!$L1574="..C",0,'9 All Base Data'!L1574/'9 All Base Data'!$L$2022)</f>
        <v>9.6279338450145184E-3</v>
      </c>
      <c r="M1574" s="178">
        <f>IF('9 All Base Data'!$R1574="","",IF('9 All Base Data'!$R1574=0,0,('9 All Base Data'!$R1574*Basecase_Pop_2006)/(1+(1/(BaseCase_CardiacHA_All*('9 All Base Data'!$W1574*Basecase_PM10)/10)))))</f>
        <v>0.77427383433250052</v>
      </c>
      <c r="N1574" s="178">
        <f>IF('9 All Base Data'!$S1574="","",IF('9 All Base Data'!$S1574=0,0,('9 All Base Data'!S1574*Basecase_Pop_2006)/(1+(1/(BaseCase_RespHA_All*('9 All Base Data'!$W1574*Basecase_PM10)/10)))))</f>
        <v>1.3548023705735415</v>
      </c>
      <c r="O1574" s="178">
        <f>IF('9 All Base Data'!$T1574="","",IF('9 All Base Data'!$T1574=0,0,('9 All Base Data'!$T1574*Basecase_Pop_2006)/(1+(1/(BaseCase_RespHA_Child_1_4*('9 All Base Data'!$W1574*Basecase_PM10)/10)))))</f>
        <v>0.50705577421522507</v>
      </c>
      <c r="P1574" s="179">
        <f>IF('9 All Base Data'!$U1574="","",IF('9 All Base Data'!$U1574=0,0,('9 All Base Data'!$U1574*Basecase_Pop_2006)/(1+(1/(BaseCase_RespHA_Child_5_14*('9 All Base Data'!$W1574*Basecase_PM10)/10)))))</f>
        <v>0.35320690791021608</v>
      </c>
      <c r="Q1574" s="156">
        <f>IF('7 Base case Results'!$G1574="..C",0,BaseCase_RADs_All*'7 Base case Results'!$G1574*('9 All Base Data'!$V1574*Basecase_PM10)/10)</f>
        <v>5397.5645999999997</v>
      </c>
      <c r="R1574" s="189">
        <f t="shared" si="250"/>
        <v>10.126094506741133</v>
      </c>
      <c r="S1574" s="178">
        <f t="shared" si="251"/>
        <v>0.69843330980945673</v>
      </c>
      <c r="T1574" s="179">
        <f t="shared" si="252"/>
        <v>3.4275444488251684E-2</v>
      </c>
      <c r="U1574" s="178">
        <f t="shared" si="253"/>
        <v>4.9166388480113782E-3</v>
      </c>
      <c r="V1574" s="178">
        <f t="shared" si="254"/>
        <v>6.1440287505510104E-3</v>
      </c>
      <c r="W1574" s="178">
        <f t="shared" si="255"/>
        <v>2.299497936066046E-3</v>
      </c>
      <c r="X1574" s="179">
        <f t="shared" si="256"/>
        <v>1.60179332737283E-3</v>
      </c>
      <c r="Y1574" s="179">
        <f t="shared" si="257"/>
        <v>0.33464900519999996</v>
      </c>
      <c r="Z1574" s="186">
        <f t="shared" si="258"/>
        <v>10.506079624027945</v>
      </c>
      <c r="AA1574" s="156">
        <f>$J1574*'9 All Base Data'!$Y1574</f>
        <v>1.8518286643112316</v>
      </c>
      <c r="AB1574" s="156">
        <f>$K1574*'9 All Base Data'!$Y1574</f>
        <v>0.12772731109253349</v>
      </c>
      <c r="AC1574" s="178">
        <f>$L1574*'9 All Base Data'!$Y1574</f>
        <v>6.2681866679298922E-3</v>
      </c>
      <c r="AD1574" s="178">
        <f>IF($M1574="","",$M1574*'9 All Base Data'!$Y1574)</f>
        <v>0.50408457347295155</v>
      </c>
      <c r="AE1574" s="178">
        <f>IF($N1574="","",$N1574*'9 All Base Data'!$Y1574)</f>
        <v>0.88203287367894045</v>
      </c>
      <c r="AF1574" s="178">
        <f>IF($O1574="","",$O1574*'9 All Base Data'!$Y1574)</f>
        <v>0.33011446640532571</v>
      </c>
      <c r="AG1574" s="178">
        <f>IF($P1574="","",$P1574*'9 All Base Data'!$Y1574)</f>
        <v>0.2299524349484372</v>
      </c>
      <c r="AH1574" s="167">
        <f>$Q1574*'9 All Base Data'!$Y1574</f>
        <v>3514.0397731886706</v>
      </c>
      <c r="AI1574" s="178">
        <f>$R1574*'9 All Base Data'!$Y1574</f>
        <v>6.5925100449479848</v>
      </c>
      <c r="AJ1574" s="178">
        <f>$S1574*'9 All Base Data'!$Y1574</f>
        <v>0.45470922748941917</v>
      </c>
      <c r="AK1574" s="178">
        <f>$T1574*'9 All Base Data'!$Y1574</f>
        <v>2.2314744537830417E-2</v>
      </c>
      <c r="AL1574" s="178">
        <f>IF($U1574="","",$U1574*'9 All Base Data'!$Y1574)</f>
        <v>3.2009370415532422E-3</v>
      </c>
      <c r="AM1574" s="178">
        <f>IF($V1574="","",$V1574*'9 All Base Data'!$Y1574)</f>
        <v>4.0000190821339954E-3</v>
      </c>
      <c r="AN1574" s="178">
        <f>IF($W1574="","",$W1574*'9 All Base Data'!$Y1574)</f>
        <v>1.4970691051481523E-3</v>
      </c>
      <c r="AO1574" s="178">
        <f>IF($X1574="","",$X1574*'9 All Base Data'!$Y1574)</f>
        <v>1.0428342924911627E-3</v>
      </c>
      <c r="AP1574" s="178">
        <f>$Y1574*'9 All Base Data'!$Y1574</f>
        <v>0.21787046593769754</v>
      </c>
      <c r="AQ1574" s="179">
        <f t="shared" si="259"/>
        <v>6.8398962115471997</v>
      </c>
    </row>
    <row r="1575" spans="1:43" x14ac:dyDescent="0.25">
      <c r="A1575" s="131">
        <v>590504</v>
      </c>
      <c r="B1575" s="132" t="s">
        <v>2292</v>
      </c>
      <c r="C1575" s="132" t="s">
        <v>1385</v>
      </c>
      <c r="D1575" s="145" t="s">
        <v>2122</v>
      </c>
      <c r="E1575" s="142"/>
      <c r="F1575" s="191" t="str">
        <f>IF('9 All Base Data'!G1575="Rural Centre","Rural",IF('9 All Base Data'!G1575="Rural (Incl.some Off Shore Islands)","Rural",IF('9 All Base Data'!G1575="Inlet-in TA but not in Urban Area","Rural",IF('9 All Base Data'!G1575="Rural (Incl.some Off Shore Islands)","Rural",IF('9 All Base Data'!G1575="Inlet-not in TA","Rural",IF('9 All Base Data'!G1575="Inland Water not in Urban Area","Rural",IF('9 All Base Data'!G1575="Oceanic-in Region but not in TA","Rural",'9 All Base Data'!G1575)))))))</f>
        <v>Christchurch</v>
      </c>
      <c r="G1575" s="177">
        <f>IF('9 All Base Data'!I1575="..C","..C",'9 All Base Data'!I1575*Basecase_Pop_2006)</f>
        <v>1746</v>
      </c>
      <c r="H1575" s="177">
        <f>IF('9 All Base Data'!J1575="..C","..C",'9 All Base Data'!J1575*Basecase_Pop_2006)</f>
        <v>1206</v>
      </c>
      <c r="I1575" s="191">
        <f>IF('9 All Base Data'!L1575="..C","..C",'9 All Base Data'!L1575*Basecase_Pop_2006)</f>
        <v>27</v>
      </c>
      <c r="J1575" s="156">
        <f>IF('9 All Base Data'!$P1575=0,0,('9 All Base Data'!$P1575*Basecase_Pop_2006)/(1+(1/(BaseCase_Mort_AllAdults_30*('9 All Base Data'!$W1575*Basecase_PM10)/10))))</f>
        <v>0.7330949920900276</v>
      </c>
      <c r="K1575" s="156">
        <f>IF('9 All Base Data'!$Q1575=0,0,('9 All Base Data'!$Q1575*Basecase_Pop_2006)/(1+(1/(BaseCase_Mort_Maori_30*('9 All Base Data'!$W1575*Basecase_PM10)/10))))</f>
        <v>2.5691433948314687E-2</v>
      </c>
      <c r="L1575" s="179">
        <f>133/(1+1/(BaseCase_Mort_Child_0_1*'9 All Base Data'!$AB$10/10))*IF('9 All Base Data'!$L1575="..C",0,'9 All Base Data'!L1575/'9 All Base Data'!$L$2022)</f>
        <v>3.9387002093241204E-3</v>
      </c>
      <c r="M1575" s="178">
        <f>IF('9 All Base Data'!$R1575="","",IF('9 All Base Data'!$R1575=0,0,('9 All Base Data'!$R1575*Basecase_Pop_2006)/(1+(1/(BaseCase_CardiacHA_All*('9 All Base Data'!$W1575*Basecase_PM10)/10)))))</f>
        <v>0</v>
      </c>
      <c r="N1575" s="178">
        <f>IF('9 All Base Data'!$S1575="","",IF('9 All Base Data'!$S1575=0,0,('9 All Base Data'!S1575*Basecase_Pop_2006)/(1+(1/(BaseCase_RespHA_All*('9 All Base Data'!$W1575*Basecase_PM10)/10)))))</f>
        <v>0</v>
      </c>
      <c r="O1575" s="178">
        <f>IF('9 All Base Data'!$T1575="","",IF('9 All Base Data'!$T1575=0,0,('9 All Base Data'!$T1575*Basecase_Pop_2006)/(1+(1/(BaseCase_RespHA_Child_1_4*('9 All Base Data'!$W1575*Basecase_PM10)/10)))))</f>
        <v>0</v>
      </c>
      <c r="P1575" s="179">
        <f>IF('9 All Base Data'!$U1575="","",IF('9 All Base Data'!$U1575=0,0,('9 All Base Data'!$U1575*Basecase_Pop_2006)/(1+(1/(BaseCase_RespHA_Child_5_14*('9 All Base Data'!$W1575*Basecase_PM10)/10)))))</f>
        <v>0</v>
      </c>
      <c r="Q1575" s="156">
        <f>IF('7 Base case Results'!$G1575="..C",0,BaseCase_RADs_All*'7 Base case Results'!$G1575*('9 All Base Data'!$V1575*Basecase_PM10)/10)</f>
        <v>1965.8214</v>
      </c>
      <c r="R1575" s="189">
        <f t="shared" si="250"/>
        <v>2.609818171840498</v>
      </c>
      <c r="S1575" s="178">
        <f t="shared" si="251"/>
        <v>9.1461504856000297E-2</v>
      </c>
      <c r="T1575" s="179">
        <f t="shared" si="252"/>
        <v>1.4021772745193868E-2</v>
      </c>
      <c r="U1575" s="178">
        <f t="shared" si="253"/>
        <v>0</v>
      </c>
      <c r="V1575" s="178">
        <f t="shared" si="254"/>
        <v>0</v>
      </c>
      <c r="W1575" s="178">
        <f t="shared" si="255"/>
        <v>0</v>
      </c>
      <c r="X1575" s="179">
        <f t="shared" si="256"/>
        <v>0</v>
      </c>
      <c r="Y1575" s="179">
        <f t="shared" si="257"/>
        <v>0.1218809268</v>
      </c>
      <c r="Z1575" s="186">
        <f t="shared" si="258"/>
        <v>2.7457208713856915</v>
      </c>
      <c r="AA1575" s="156">
        <f>$J1575*'9 All Base Data'!$Y1575</f>
        <v>0.47727542894619379</v>
      </c>
      <c r="AB1575" s="156">
        <f>$K1575*'9 All Base Data'!$Y1575</f>
        <v>1.6726195500212718E-2</v>
      </c>
      <c r="AC1575" s="178">
        <f>$L1575*'9 All Base Data'!$Y1575</f>
        <v>2.5642581823349555E-3</v>
      </c>
      <c r="AD1575" s="178">
        <f>IF($M1575="","",$M1575*'9 All Base Data'!$Y1575)</f>
        <v>0</v>
      </c>
      <c r="AE1575" s="178">
        <f>IF($N1575="","",$N1575*'9 All Base Data'!$Y1575)</f>
        <v>0</v>
      </c>
      <c r="AF1575" s="178">
        <f>IF($O1575="","",$O1575*'9 All Base Data'!$Y1575)</f>
        <v>0</v>
      </c>
      <c r="AG1575" s="178">
        <f>IF($P1575="","",$P1575*'9 All Base Data'!$Y1575)</f>
        <v>0</v>
      </c>
      <c r="AH1575" s="167">
        <f>$Q1575*'9 All Base Data'!$Y1575</f>
        <v>1279.8317571938712</v>
      </c>
      <c r="AI1575" s="178">
        <f>$R1575*'9 All Base Data'!$Y1575</f>
        <v>1.6991005270484496</v>
      </c>
      <c r="AJ1575" s="178">
        <f>$S1575*'9 All Base Data'!$Y1575</f>
        <v>5.9545255980757279E-2</v>
      </c>
      <c r="AK1575" s="178">
        <f>$T1575*'9 All Base Data'!$Y1575</f>
        <v>9.1287591291124414E-3</v>
      </c>
      <c r="AL1575" s="178">
        <f>IF($U1575="","",$U1575*'9 All Base Data'!$Y1575)</f>
        <v>0</v>
      </c>
      <c r="AM1575" s="178">
        <f>IF($V1575="","",$V1575*'9 All Base Data'!$Y1575)</f>
        <v>0</v>
      </c>
      <c r="AN1575" s="178">
        <f>IF($W1575="","",$W1575*'9 All Base Data'!$Y1575)</f>
        <v>0</v>
      </c>
      <c r="AO1575" s="178">
        <f>IF($X1575="","",$X1575*'9 All Base Data'!$Y1575)</f>
        <v>0</v>
      </c>
      <c r="AP1575" s="178">
        <f>$Y1575*'9 All Base Data'!$Y1575</f>
        <v>7.9349568946020022E-2</v>
      </c>
      <c r="AQ1575" s="179">
        <f t="shared" si="259"/>
        <v>1.7875788551235821</v>
      </c>
    </row>
    <row r="1576" spans="1:43" x14ac:dyDescent="0.25">
      <c r="A1576" s="131">
        <v>590505</v>
      </c>
      <c r="B1576" s="132" t="s">
        <v>2293</v>
      </c>
      <c r="C1576" s="132" t="s">
        <v>1385</v>
      </c>
      <c r="D1576" s="145" t="s">
        <v>2122</v>
      </c>
      <c r="E1576" s="142"/>
      <c r="F1576" s="191" t="str">
        <f>IF('9 All Base Data'!G1576="Rural Centre","Rural",IF('9 All Base Data'!G1576="Rural (Incl.some Off Shore Islands)","Rural",IF('9 All Base Data'!G1576="Inlet-in TA but not in Urban Area","Rural",IF('9 All Base Data'!G1576="Rural (Incl.some Off Shore Islands)","Rural",IF('9 All Base Data'!G1576="Inlet-not in TA","Rural",IF('9 All Base Data'!G1576="Inland Water not in Urban Area","Rural",IF('9 All Base Data'!G1576="Oceanic-in Region but not in TA","Rural",'9 All Base Data'!G1576)))))))</f>
        <v>Christchurch</v>
      </c>
      <c r="G1576" s="177">
        <f>IF('9 All Base Data'!I1576="..C","..C",'9 All Base Data'!I1576*Basecase_Pop_2006)</f>
        <v>2409</v>
      </c>
      <c r="H1576" s="177">
        <f>IF('9 All Base Data'!J1576="..C","..C",'9 All Base Data'!J1576*Basecase_Pop_2006)</f>
        <v>1557</v>
      </c>
      <c r="I1576" s="191">
        <f>IF('9 All Base Data'!L1576="..C","..C",'9 All Base Data'!L1576*Basecase_Pop_2006)</f>
        <v>15</v>
      </c>
      <c r="J1576" s="156">
        <f>IF('9 All Base Data'!$P1576=0,0,('9 All Base Data'!$P1576*Basecase_Pop_2006)/(1+(1/(BaseCase_Mort_AllAdults_30*('9 All Base Data'!$W1576*Basecase_PM10)/10))))</f>
        <v>0.9464584599371253</v>
      </c>
      <c r="K1576" s="156">
        <f>IF('9 All Base Data'!$Q1576=0,0,('9 All Base Data'!$Q1576*Basecase_Pop_2006)/(1+(1/(BaseCase_Mort_Maori_30*('9 All Base Data'!$W1576*Basecase_PM10)/10))))</f>
        <v>4.904728299223713E-2</v>
      </c>
      <c r="L1576" s="179">
        <f>133/(1+1/(BaseCase_Mort_Child_0_1*'9 All Base Data'!$AB$10/10))*IF('9 All Base Data'!$L1576="..C",0,'9 All Base Data'!L1576/'9 All Base Data'!$L$2022)</f>
        <v>2.1881667829578449E-3</v>
      </c>
      <c r="M1576" s="178">
        <f>IF('9 All Base Data'!$R1576="","",IF('9 All Base Data'!$R1576=0,0,('9 All Base Data'!$R1576*Basecase_Pop_2006)/(1+(1/(BaseCase_CardiacHA_All*('9 All Base Data'!$W1576*Basecase_PM10)/10)))))</f>
        <v>0</v>
      </c>
      <c r="N1576" s="178">
        <f>IF('9 All Base Data'!$S1576="","",IF('9 All Base Data'!$S1576=0,0,('9 All Base Data'!S1576*Basecase_Pop_2006)/(1+(1/(BaseCase_RespHA_All*('9 All Base Data'!$W1576*Basecase_PM10)/10)))))</f>
        <v>0</v>
      </c>
      <c r="O1576" s="178">
        <f>IF('9 All Base Data'!$T1576="","",IF('9 All Base Data'!$T1576=0,0,('9 All Base Data'!$T1576*Basecase_Pop_2006)/(1+(1/(BaseCase_RespHA_Child_1_4*('9 All Base Data'!$W1576*Basecase_PM10)/10)))))</f>
        <v>0</v>
      </c>
      <c r="P1576" s="179">
        <f>IF('9 All Base Data'!$U1576="","",IF('9 All Base Data'!$U1576=0,0,('9 All Base Data'!$U1576*Basecase_Pop_2006)/(1+(1/(BaseCase_RespHA_Child_5_14*('9 All Base Data'!$W1576*Basecase_PM10)/10)))))</f>
        <v>0</v>
      </c>
      <c r="Q1576" s="156">
        <f>IF('7 Base case Results'!$G1576="..C",0,BaseCase_RADs_All*'7 Base case Results'!$G1576*('9 All Base Data'!$V1576*Basecase_PM10)/10)</f>
        <v>2712.2930999999999</v>
      </c>
      <c r="R1576" s="189">
        <f t="shared" si="250"/>
        <v>3.3693921173761661</v>
      </c>
      <c r="S1576" s="178">
        <f t="shared" si="251"/>
        <v>0.17460832745236418</v>
      </c>
      <c r="T1576" s="179">
        <f t="shared" si="252"/>
        <v>7.7898737473299281E-3</v>
      </c>
      <c r="U1576" s="178">
        <f t="shared" si="253"/>
        <v>0</v>
      </c>
      <c r="V1576" s="178">
        <f t="shared" si="254"/>
        <v>0</v>
      </c>
      <c r="W1576" s="178">
        <f t="shared" si="255"/>
        <v>0</v>
      </c>
      <c r="X1576" s="179">
        <f t="shared" si="256"/>
        <v>0</v>
      </c>
      <c r="Y1576" s="179">
        <f t="shared" si="257"/>
        <v>0.16816217219999999</v>
      </c>
      <c r="Z1576" s="186">
        <f t="shared" si="258"/>
        <v>3.5453441633234961</v>
      </c>
      <c r="AA1576" s="156">
        <f>$J1576*'9 All Base Data'!$Y1576</f>
        <v>0.61618394931113085</v>
      </c>
      <c r="AB1576" s="156">
        <f>$K1576*'9 All Base Data'!$Y1576</f>
        <v>3.1931827773133373E-2</v>
      </c>
      <c r="AC1576" s="178">
        <f>$L1576*'9 All Base Data'!$Y1576</f>
        <v>1.4245878790749755E-3</v>
      </c>
      <c r="AD1576" s="178">
        <f>IF($M1576="","",$M1576*'9 All Base Data'!$Y1576)</f>
        <v>0</v>
      </c>
      <c r="AE1576" s="178">
        <f>IF($N1576="","",$N1576*'9 All Base Data'!$Y1576)</f>
        <v>0</v>
      </c>
      <c r="AF1576" s="178">
        <f>IF($O1576="","",$O1576*'9 All Base Data'!$Y1576)</f>
        <v>0</v>
      </c>
      <c r="AG1576" s="178">
        <f>IF($P1576="","",$P1576*'9 All Base Data'!$Y1576)</f>
        <v>0</v>
      </c>
      <c r="AH1576" s="167">
        <f>$Q1576*'9 All Base Data'!$Y1576</f>
        <v>1765.8159811454959</v>
      </c>
      <c r="AI1576" s="178">
        <f>$R1576*'9 All Base Data'!$Y1576</f>
        <v>2.1936148595476257</v>
      </c>
      <c r="AJ1576" s="178">
        <f>$S1576*'9 All Base Data'!$Y1576</f>
        <v>0.11367730687235479</v>
      </c>
      <c r="AK1576" s="178">
        <f>$T1576*'9 All Base Data'!$Y1576</f>
        <v>5.0715328495069129E-3</v>
      </c>
      <c r="AL1576" s="178">
        <f>IF($U1576="","",$U1576*'9 All Base Data'!$Y1576)</f>
        <v>0</v>
      </c>
      <c r="AM1576" s="178">
        <f>IF($V1576="","",$V1576*'9 All Base Data'!$Y1576)</f>
        <v>0</v>
      </c>
      <c r="AN1576" s="178">
        <f>IF($W1576="","",$W1576*'9 All Base Data'!$Y1576)</f>
        <v>0</v>
      </c>
      <c r="AO1576" s="178">
        <f>IF($X1576="","",$X1576*'9 All Base Data'!$Y1576)</f>
        <v>0</v>
      </c>
      <c r="AP1576" s="178">
        <f>$Y1576*'9 All Base Data'!$Y1576</f>
        <v>0.10948059083102074</v>
      </c>
      <c r="AQ1576" s="179">
        <f t="shared" si="259"/>
        <v>2.3081669832281531</v>
      </c>
    </row>
    <row r="1577" spans="1:43" x14ac:dyDescent="0.25">
      <c r="A1577" s="131">
        <v>590506</v>
      </c>
      <c r="B1577" s="132" t="s">
        <v>2294</v>
      </c>
      <c r="C1577" s="132" t="s">
        <v>1385</v>
      </c>
      <c r="D1577" s="145" t="s">
        <v>2122</v>
      </c>
      <c r="E1577" s="142"/>
      <c r="F1577" s="191" t="str">
        <f>IF('9 All Base Data'!G1577="Rural Centre","Rural",IF('9 All Base Data'!G1577="Rural (Incl.some Off Shore Islands)","Rural",IF('9 All Base Data'!G1577="Inlet-in TA but not in Urban Area","Rural",IF('9 All Base Data'!G1577="Rural (Incl.some Off Shore Islands)","Rural",IF('9 All Base Data'!G1577="Inlet-not in TA","Rural",IF('9 All Base Data'!G1577="Inland Water not in Urban Area","Rural",IF('9 All Base Data'!G1577="Oceanic-in Region but not in TA","Rural",'9 All Base Data'!G1577)))))))</f>
        <v>Christchurch</v>
      </c>
      <c r="G1577" s="177">
        <f>IF('9 All Base Data'!I1577="..C","..C",'9 All Base Data'!I1577*Basecase_Pop_2006)</f>
        <v>825</v>
      </c>
      <c r="H1577" s="177">
        <f>IF('9 All Base Data'!J1577="..C","..C",'9 All Base Data'!J1577*Basecase_Pop_2006)</f>
        <v>519</v>
      </c>
      <c r="I1577" s="191">
        <f>IF('9 All Base Data'!L1577="..C","..C",'9 All Base Data'!L1577*Basecase_Pop_2006)</f>
        <v>12</v>
      </c>
      <c r="J1577" s="156">
        <f>IF('9 All Base Data'!$P1577=0,0,('9 All Base Data'!$P1577*Basecase_Pop_2006)/(1+(1/(BaseCase_Mort_AllAdults_30*('9 All Base Data'!$W1577*Basecase_PM10)/10))))</f>
        <v>0.25864579144976957</v>
      </c>
      <c r="K1577" s="156">
        <f>IF('9 All Base Data'!$Q1577=0,0,('9 All Base Data'!$Q1577*Basecase_Pop_2006)/(1+(1/(BaseCase_Mort_Maori_30*('9 All Base Data'!$W1577*Basecase_PM10)/10))))</f>
        <v>1.5865068319173246E-2</v>
      </c>
      <c r="L1577" s="179">
        <f>133/(1+1/(BaseCase_Mort_Child_0_1*'9 All Base Data'!$AB$10/10))*IF('9 All Base Data'!$L1577="..C",0,'9 All Base Data'!L1577/'9 All Base Data'!$L$2022)</f>
        <v>1.7505334263662759E-3</v>
      </c>
      <c r="M1577" s="178">
        <f>IF('9 All Base Data'!$R1577="","",IF('9 All Base Data'!$R1577=0,0,('9 All Base Data'!$R1577*Basecase_Pop_2006)/(1+(1/(BaseCase_CardiacHA_All*('9 All Base Data'!$W1577*Basecase_PM10)/10)))))</f>
        <v>0</v>
      </c>
      <c r="N1577" s="178">
        <f>IF('9 All Base Data'!$S1577="","",IF('9 All Base Data'!$S1577=0,0,('9 All Base Data'!S1577*Basecase_Pop_2006)/(1+(1/(BaseCase_RespHA_All*('9 All Base Data'!$W1577*Basecase_PM10)/10)))))</f>
        <v>0</v>
      </c>
      <c r="O1577" s="178">
        <f>IF('9 All Base Data'!$T1577="","",IF('9 All Base Data'!$T1577=0,0,('9 All Base Data'!$T1577*Basecase_Pop_2006)/(1+(1/(BaseCase_RespHA_Child_1_4*('9 All Base Data'!$W1577*Basecase_PM10)/10)))))</f>
        <v>0</v>
      </c>
      <c r="P1577" s="179">
        <f>IF('9 All Base Data'!$U1577="","",IF('9 All Base Data'!$U1577=0,0,('9 All Base Data'!$U1577*Basecase_Pop_2006)/(1+(1/(BaseCase_RespHA_Child_5_14*('9 All Base Data'!$W1577*Basecase_PM10)/10)))))</f>
        <v>0</v>
      </c>
      <c r="Q1577" s="156">
        <f>IF('7 Base case Results'!$G1577="..C",0,BaseCase_RADs_All*'7 Base case Results'!$G1577*('9 All Base Data'!$V1577*Basecase_PM10)/10)</f>
        <v>742.00439378283443</v>
      </c>
      <c r="R1577" s="189">
        <f t="shared" si="250"/>
        <v>0.92077901756117975</v>
      </c>
      <c r="S1577" s="178">
        <f t="shared" si="251"/>
        <v>5.6479643216256759E-2</v>
      </c>
      <c r="T1577" s="179">
        <f t="shared" si="252"/>
        <v>6.2318989978639421E-3</v>
      </c>
      <c r="U1577" s="178">
        <f t="shared" si="253"/>
        <v>0</v>
      </c>
      <c r="V1577" s="178">
        <f t="shared" si="254"/>
        <v>0</v>
      </c>
      <c r="W1577" s="178">
        <f t="shared" si="255"/>
        <v>0</v>
      </c>
      <c r="X1577" s="179">
        <f t="shared" si="256"/>
        <v>0</v>
      </c>
      <c r="Y1577" s="179">
        <f t="shared" si="257"/>
        <v>4.6004272414535738E-2</v>
      </c>
      <c r="Z1577" s="186">
        <f t="shared" si="258"/>
        <v>0.97301518897357941</v>
      </c>
      <c r="AA1577" s="156">
        <f>$J1577*'9 All Base Data'!$Y1577</f>
        <v>0.14565938212611496</v>
      </c>
      <c r="AB1577" s="156">
        <f>$K1577*'9 All Base Data'!$Y1577</f>
        <v>8.9345975273994148E-3</v>
      </c>
      <c r="AC1577" s="178">
        <f>$L1577*'9 All Base Data'!$Y1577</f>
        <v>9.8583323489004663E-4</v>
      </c>
      <c r="AD1577" s="178">
        <f>IF($M1577="","",$M1577*'9 All Base Data'!$Y1577)</f>
        <v>0</v>
      </c>
      <c r="AE1577" s="178">
        <f>IF($N1577="","",$N1577*'9 All Base Data'!$Y1577)</f>
        <v>0</v>
      </c>
      <c r="AF1577" s="178">
        <f>IF($O1577="","",$O1577*'9 All Base Data'!$Y1577)</f>
        <v>0</v>
      </c>
      <c r="AG1577" s="178">
        <f>IF($P1577="","",$P1577*'9 All Base Data'!$Y1577)</f>
        <v>0</v>
      </c>
      <c r="AH1577" s="167">
        <f>$Q1577*'9 All Base Data'!$Y1577</f>
        <v>417.86839417512755</v>
      </c>
      <c r="AI1577" s="178">
        <f>$R1577*'9 All Base Data'!$Y1577</f>
        <v>0.51854740036896929</v>
      </c>
      <c r="AJ1577" s="178">
        <f>$S1577*'9 All Base Data'!$Y1577</f>
        <v>3.1807167197541918E-2</v>
      </c>
      <c r="AK1577" s="178">
        <f>$T1577*'9 All Base Data'!$Y1577</f>
        <v>3.5095663162085658E-3</v>
      </c>
      <c r="AL1577" s="178">
        <f>IF($U1577="","",$U1577*'9 All Base Data'!$Y1577)</f>
        <v>0</v>
      </c>
      <c r="AM1577" s="178">
        <f>IF($V1577="","",$V1577*'9 All Base Data'!$Y1577)</f>
        <v>0</v>
      </c>
      <c r="AN1577" s="178">
        <f>IF($W1577="","",$W1577*'9 All Base Data'!$Y1577)</f>
        <v>0</v>
      </c>
      <c r="AO1577" s="178">
        <f>IF($X1577="","",$X1577*'9 All Base Data'!$Y1577)</f>
        <v>0</v>
      </c>
      <c r="AP1577" s="178">
        <f>$Y1577*'9 All Base Data'!$Y1577</f>
        <v>2.590784043885791E-2</v>
      </c>
      <c r="AQ1577" s="179">
        <f t="shared" si="259"/>
        <v>0.54796480712403572</v>
      </c>
    </row>
    <row r="1578" spans="1:43" x14ac:dyDescent="0.25">
      <c r="A1578" s="131">
        <v>590507</v>
      </c>
      <c r="B1578" s="132" t="s">
        <v>2295</v>
      </c>
      <c r="C1578" s="132" t="s">
        <v>1385</v>
      </c>
      <c r="D1578" s="145" t="s">
        <v>2122</v>
      </c>
      <c r="E1578" s="142"/>
      <c r="F1578" s="191" t="str">
        <f>IF('9 All Base Data'!G1578="Rural Centre","Rural",IF('9 All Base Data'!G1578="Rural (Incl.some Off Shore Islands)","Rural",IF('9 All Base Data'!G1578="Inlet-in TA but not in Urban Area","Rural",IF('9 All Base Data'!G1578="Rural (Incl.some Off Shore Islands)","Rural",IF('9 All Base Data'!G1578="Inlet-not in TA","Rural",IF('9 All Base Data'!G1578="Inland Water not in Urban Area","Rural",IF('9 All Base Data'!G1578="Oceanic-in Region but not in TA","Rural",'9 All Base Data'!G1578)))))))</f>
        <v>Christchurch</v>
      </c>
      <c r="G1578" s="177">
        <f>IF('9 All Base Data'!I1578="..C","..C",'9 All Base Data'!I1578*Basecase_Pop_2006)</f>
        <v>285</v>
      </c>
      <c r="H1578" s="177">
        <f>IF('9 All Base Data'!J1578="..C","..C",'9 All Base Data'!J1578*Basecase_Pop_2006)</f>
        <v>210</v>
      </c>
      <c r="I1578" s="191">
        <f>IF('9 All Base Data'!L1578="..C","..C",'9 All Base Data'!L1578*Basecase_Pop_2006)</f>
        <v>3</v>
      </c>
      <c r="J1578" s="156">
        <f>IF('9 All Base Data'!$P1578=0,0,('9 All Base Data'!$P1578*Basecase_Pop_2006)/(1+(1/(BaseCase_Mort_AllAdults_30*('9 All Base Data'!$W1578*Basecase_PM10)/10))))</f>
        <v>0.10465436648256571</v>
      </c>
      <c r="K1578" s="156">
        <f>IF('9 All Base Data'!$Q1578=0,0,('9 All Base Data'!$Q1578*Basecase_Pop_2006)/(1+(1/(BaseCase_Mort_Maori_30*('9 All Base Data'!$W1578*Basecase_PM10)/10))))</f>
        <v>3.9662670797933116E-3</v>
      </c>
      <c r="L1578" s="179">
        <f>133/(1+1/(BaseCase_Mort_Child_0_1*'9 All Base Data'!$AB$10/10))*IF('9 All Base Data'!$L1578="..C",0,'9 All Base Data'!L1578/'9 All Base Data'!$L$2022)</f>
        <v>4.3763335659156898E-4</v>
      </c>
      <c r="M1578" s="178">
        <f>IF('9 All Base Data'!$R1578="","",IF('9 All Base Data'!$R1578=0,0,('9 All Base Data'!$R1578*Basecase_Pop_2006)/(1+(1/(BaseCase_CardiacHA_All*('9 All Base Data'!$W1578*Basecase_PM10)/10)))))</f>
        <v>0</v>
      </c>
      <c r="N1578" s="178">
        <f>IF('9 All Base Data'!$S1578="","",IF('9 All Base Data'!$S1578=0,0,('9 All Base Data'!S1578*Basecase_Pop_2006)/(1+(1/(BaseCase_RespHA_All*('9 All Base Data'!$W1578*Basecase_PM10)/10)))))</f>
        <v>0</v>
      </c>
      <c r="O1578" s="178">
        <f>IF('9 All Base Data'!$T1578="","",IF('9 All Base Data'!$T1578=0,0,('9 All Base Data'!$T1578*Basecase_Pop_2006)/(1+(1/(BaseCase_RespHA_Child_1_4*('9 All Base Data'!$W1578*Basecase_PM10)/10)))))</f>
        <v>0</v>
      </c>
      <c r="P1578" s="179">
        <f>IF('9 All Base Data'!$U1578="","",IF('9 All Base Data'!$U1578=0,0,('9 All Base Data'!$U1578*Basecase_Pop_2006)/(1+(1/(BaseCase_RespHA_Child_5_14*('9 All Base Data'!$W1578*Basecase_PM10)/10)))))</f>
        <v>0</v>
      </c>
      <c r="Q1578" s="156">
        <f>IF('7 Base case Results'!$G1578="..C",0,BaseCase_RADs_All*'7 Base case Results'!$G1578*('9 All Base Data'!$V1578*Basecase_PM10)/10)</f>
        <v>256.32879057952465</v>
      </c>
      <c r="R1578" s="189">
        <f t="shared" si="250"/>
        <v>0.37256954467793391</v>
      </c>
      <c r="S1578" s="178">
        <f t="shared" si="251"/>
        <v>1.411991080406419E-2</v>
      </c>
      <c r="T1578" s="179">
        <f t="shared" si="252"/>
        <v>1.5579747494659855E-3</v>
      </c>
      <c r="U1578" s="178">
        <f t="shared" si="253"/>
        <v>0</v>
      </c>
      <c r="V1578" s="178">
        <f t="shared" si="254"/>
        <v>0</v>
      </c>
      <c r="W1578" s="178">
        <f t="shared" si="255"/>
        <v>0</v>
      </c>
      <c r="X1578" s="179">
        <f t="shared" si="256"/>
        <v>0</v>
      </c>
      <c r="Y1578" s="179">
        <f t="shared" si="257"/>
        <v>1.5892385015930526E-2</v>
      </c>
      <c r="Z1578" s="186">
        <f t="shared" si="258"/>
        <v>0.39001990444333046</v>
      </c>
      <c r="AA1578" s="156">
        <f>$J1578*'9 All Base Data'!$Y1578</f>
        <v>5.8937322247560951E-2</v>
      </c>
      <c r="AB1578" s="156">
        <f>$K1578*'9 All Base Data'!$Y1578</f>
        <v>2.2336493818498537E-3</v>
      </c>
      <c r="AC1578" s="178">
        <f>$L1578*'9 All Base Data'!$Y1578</f>
        <v>2.4645830872251166E-4</v>
      </c>
      <c r="AD1578" s="178">
        <f>IF($M1578="","",$M1578*'9 All Base Data'!$Y1578)</f>
        <v>0</v>
      </c>
      <c r="AE1578" s="178">
        <f>IF($N1578="","",$N1578*'9 All Base Data'!$Y1578)</f>
        <v>0</v>
      </c>
      <c r="AF1578" s="178">
        <f>IF($O1578="","",$O1578*'9 All Base Data'!$Y1578)</f>
        <v>0</v>
      </c>
      <c r="AG1578" s="178">
        <f>IF($P1578="","",$P1578*'9 All Base Data'!$Y1578)</f>
        <v>0</v>
      </c>
      <c r="AH1578" s="167">
        <f>$Q1578*'9 All Base Data'!$Y1578</f>
        <v>144.35453616958955</v>
      </c>
      <c r="AI1578" s="178">
        <f>$R1578*'9 All Base Data'!$Y1578</f>
        <v>0.20981686720131698</v>
      </c>
      <c r="AJ1578" s="178">
        <f>$S1578*'9 All Base Data'!$Y1578</f>
        <v>7.9517917993854794E-3</v>
      </c>
      <c r="AK1578" s="178">
        <f>$T1578*'9 All Base Data'!$Y1578</f>
        <v>8.7739157905214146E-4</v>
      </c>
      <c r="AL1578" s="178">
        <f>IF($U1578="","",$U1578*'9 All Base Data'!$Y1578)</f>
        <v>0</v>
      </c>
      <c r="AM1578" s="178">
        <f>IF($V1578="","",$V1578*'9 All Base Data'!$Y1578)</f>
        <v>0</v>
      </c>
      <c r="AN1578" s="178">
        <f>IF($W1578="","",$W1578*'9 All Base Data'!$Y1578)</f>
        <v>0</v>
      </c>
      <c r="AO1578" s="178">
        <f>IF($X1578="","",$X1578*'9 All Base Data'!$Y1578)</f>
        <v>0</v>
      </c>
      <c r="AP1578" s="178">
        <f>$Y1578*'9 All Base Data'!$Y1578</f>
        <v>8.9499812425145511E-3</v>
      </c>
      <c r="AQ1578" s="179">
        <f t="shared" si="259"/>
        <v>0.21964424002288369</v>
      </c>
    </row>
    <row r="1579" spans="1:43" x14ac:dyDescent="0.25">
      <c r="A1579" s="124">
        <v>590602</v>
      </c>
      <c r="B1579" s="125" t="s">
        <v>1609</v>
      </c>
      <c r="C1579" s="126" t="s">
        <v>1385</v>
      </c>
      <c r="D1579" s="101" t="s">
        <v>2122</v>
      </c>
      <c r="E1579" s="142"/>
      <c r="F1579" s="191" t="str">
        <f>IF('9 All Base Data'!G1579="Rural Centre","Rural",IF('9 All Base Data'!G1579="Rural (Incl.some Off Shore Islands)","Rural",IF('9 All Base Data'!G1579="Inlet-in TA but not in Urban Area","Rural",IF('9 All Base Data'!G1579="Rural (Incl.some Off Shore Islands)","Rural",IF('9 All Base Data'!G1579="Inlet-not in TA","Rural",IF('9 All Base Data'!G1579="Inland Water not in Urban Area","Rural",IF('9 All Base Data'!G1579="Oceanic-in Region but not in TA","Rural",'9 All Base Data'!G1579)))))))</f>
        <v>Christchurch</v>
      </c>
      <c r="G1579" s="177">
        <f>IF('9 All Base Data'!I1579="..C","..C",'9 All Base Data'!I1579*Basecase_Pop_2006)</f>
        <v>4743</v>
      </c>
      <c r="H1579" s="177">
        <f>IF('9 All Base Data'!J1579="..C","..C",'9 All Base Data'!J1579*Basecase_Pop_2006)</f>
        <v>2880</v>
      </c>
      <c r="I1579" s="191">
        <f>IF('9 All Base Data'!L1579="..C","..C",'9 All Base Data'!L1579*Basecase_Pop_2006)</f>
        <v>48</v>
      </c>
      <c r="J1579" s="156">
        <f>IF('9 All Base Data'!$P1579=0,0,('9 All Base Data'!$P1579*Basecase_Pop_2006)/(1+(1/(BaseCase_Mort_AllAdults_30*('9 All Base Data'!$W1579*Basecase_PM10)/10))))</f>
        <v>1.1887080588158299</v>
      </c>
      <c r="K1579" s="156">
        <f>IF('9 All Base Data'!$Q1579=0,0,('9 All Base Data'!$Q1579*Basecase_Pop_2006)/(1+(1/(BaseCase_Mort_Maori_30*('9 All Base Data'!$W1579*Basecase_PM10)/10))))</f>
        <v>9.8094565984474261E-2</v>
      </c>
      <c r="L1579" s="179">
        <f>133/(1+1/(BaseCase_Mort_Child_0_1*'9 All Base Data'!$AB$10/10))*IF('9 All Base Data'!$L1579="..C",0,'9 All Base Data'!L1579/'9 All Base Data'!$L$2022)</f>
        <v>7.0021337054651037E-3</v>
      </c>
      <c r="M1579" s="178">
        <f>IF('9 All Base Data'!$R1579="","",IF('9 All Base Data'!$R1579=0,0,('9 All Base Data'!$R1579*Basecase_Pop_2006)/(1+(1/(BaseCase_CardiacHA_All*('9 All Base Data'!$W1579*Basecase_PM10)/10)))))</f>
        <v>0.96784229291562562</v>
      </c>
      <c r="N1579" s="178">
        <f>IF('9 All Base Data'!$S1579="","",IF('9 All Base Data'!$S1579=0,0,('9 All Base Data'!S1579*Basecase_Pop_2006)/(1+(1/(BaseCase_RespHA_All*('9 All Base Data'!$W1579*Basecase_PM10)/10)))))</f>
        <v>1.7428613410393299</v>
      </c>
      <c r="O1579" s="178">
        <f>IF('9 All Base Data'!$T1579="","",IF('9 All Base Data'!$T1579=0,0,('9 All Base Data'!$T1579*Basecase_Pop_2006)/(1+(1/(BaseCase_RespHA_Child_1_4*('9 All Base Data'!$W1579*Basecase_PM10)/10)))))</f>
        <v>0.90736296438513975</v>
      </c>
      <c r="P1579" s="179">
        <f>IF('9 All Base Data'!$U1579="","",IF('9 All Base Data'!$U1579=0,0,('9 All Base Data'!$U1579*Basecase_Pop_2006)/(1+(1/(BaseCase_RespHA_Child_5_14*('9 All Base Data'!$W1579*Basecase_PM10)/10)))))</f>
        <v>0.25509387793515603</v>
      </c>
      <c r="Q1579" s="156">
        <f>IF('7 Base case Results'!$G1579="..C",0,BaseCase_RADs_All*'7 Base case Results'!$G1579*('9 All Base Data'!$V1579*Basecase_PM10)/10)</f>
        <v>5340.1436999999996</v>
      </c>
      <c r="R1579" s="189">
        <f t="shared" si="250"/>
        <v>4.2318006893843547</v>
      </c>
      <c r="S1579" s="178">
        <f t="shared" si="251"/>
        <v>0.34921665490472836</v>
      </c>
      <c r="T1579" s="179">
        <f t="shared" si="252"/>
        <v>2.4927595991455768E-2</v>
      </c>
      <c r="U1579" s="178">
        <f t="shared" si="253"/>
        <v>6.1457985600142226E-3</v>
      </c>
      <c r="V1579" s="178">
        <f t="shared" si="254"/>
        <v>7.9038761816133604E-3</v>
      </c>
      <c r="W1579" s="178">
        <f t="shared" si="255"/>
        <v>4.1148910434866083E-3</v>
      </c>
      <c r="X1579" s="179">
        <f t="shared" si="256"/>
        <v>1.1568507364359325E-3</v>
      </c>
      <c r="Y1579" s="179">
        <f t="shared" si="257"/>
        <v>0.33108890940000002</v>
      </c>
      <c r="Z1579" s="186">
        <f t="shared" si="258"/>
        <v>4.6018668695174387</v>
      </c>
      <c r="AA1579" s="156">
        <f>$J1579*'9 All Base Data'!$Y1579</f>
        <v>0.77389854627932075</v>
      </c>
      <c r="AB1579" s="156">
        <f>$K1579*'9 All Base Data'!$Y1579</f>
        <v>6.3863655546266745E-2</v>
      </c>
      <c r="AC1579" s="178">
        <f>$L1579*'9 All Base Data'!$Y1579</f>
        <v>4.5586812130399218E-3</v>
      </c>
      <c r="AD1579" s="178">
        <f>IF($M1579="","",$M1579*'9 All Base Data'!$Y1579)</f>
        <v>0.63010571684118943</v>
      </c>
      <c r="AE1579" s="178">
        <f>IF($N1579="","",$N1579*'9 All Base Data'!$Y1579)</f>
        <v>1.1346754555869789</v>
      </c>
      <c r="AF1579" s="178">
        <f>IF($O1579="","",$O1579*'9 All Base Data'!$Y1579)</f>
        <v>0.59073115040953028</v>
      </c>
      <c r="AG1579" s="178">
        <f>IF($P1579="","",$P1579*'9 All Base Data'!$Y1579)</f>
        <v>0.16607675857387127</v>
      </c>
      <c r="AH1579" s="167">
        <f>$Q1579*'9 All Base Data'!$Y1579</f>
        <v>3476.6563713462378</v>
      </c>
      <c r="AI1579" s="178">
        <f>$R1579*'9 All Base Data'!$Y1579</f>
        <v>2.7550788247543823</v>
      </c>
      <c r="AJ1579" s="178">
        <f>$S1579*'9 All Base Data'!$Y1579</f>
        <v>0.22735461374470958</v>
      </c>
      <c r="AK1579" s="178">
        <f>$T1579*'9 All Base Data'!$Y1579</f>
        <v>1.6228905118422121E-2</v>
      </c>
      <c r="AL1579" s="178">
        <f>IF($U1579="","",$U1579*'9 All Base Data'!$Y1579)</f>
        <v>4.0011713019415529E-3</v>
      </c>
      <c r="AM1579" s="178">
        <f>IF($V1579="","",$V1579*'9 All Base Data'!$Y1579)</f>
        <v>5.1457531910869487E-3</v>
      </c>
      <c r="AN1579" s="178">
        <f>IF($W1579="","",$W1579*'9 All Base Data'!$Y1579)</f>
        <v>2.6789657671072195E-3</v>
      </c>
      <c r="AO1579" s="178">
        <f>IF($X1579="","",$X1579*'9 All Base Data'!$Y1579)</f>
        <v>7.5315810013250621E-4</v>
      </c>
      <c r="AP1579" s="178">
        <f>$Y1579*'9 All Base Data'!$Y1579</f>
        <v>0.21555269502346677</v>
      </c>
      <c r="AQ1579" s="179">
        <f t="shared" si="259"/>
        <v>2.9960073493892998</v>
      </c>
    </row>
    <row r="1580" spans="1:43" x14ac:dyDescent="0.25">
      <c r="A1580" s="124">
        <v>590603</v>
      </c>
      <c r="B1580" s="125" t="s">
        <v>1610</v>
      </c>
      <c r="C1580" s="126" t="s">
        <v>1385</v>
      </c>
      <c r="D1580" s="101" t="s">
        <v>2122</v>
      </c>
      <c r="E1580" s="142"/>
      <c r="F1580" s="191" t="str">
        <f>IF('9 All Base Data'!G1580="Rural Centre","Rural",IF('9 All Base Data'!G1580="Rural (Incl.some Off Shore Islands)","Rural",IF('9 All Base Data'!G1580="Inlet-in TA but not in Urban Area","Rural",IF('9 All Base Data'!G1580="Rural (Incl.some Off Shore Islands)","Rural",IF('9 All Base Data'!G1580="Inlet-not in TA","Rural",IF('9 All Base Data'!G1580="Inland Water not in Urban Area","Rural",IF('9 All Base Data'!G1580="Oceanic-in Region but not in TA","Rural",'9 All Base Data'!G1580)))))))</f>
        <v>Christchurch</v>
      </c>
      <c r="G1580" s="177">
        <f>IF('9 All Base Data'!I1580="..C","..C",'9 All Base Data'!I1580*Basecase_Pop_2006)</f>
        <v>3336</v>
      </c>
      <c r="H1580" s="177">
        <f>IF('9 All Base Data'!J1580="..C","..C",'9 All Base Data'!J1580*Basecase_Pop_2006)</f>
        <v>2076</v>
      </c>
      <c r="I1580" s="191">
        <f>IF('9 All Base Data'!L1580="..C","..C",'9 All Base Data'!L1580*Basecase_Pop_2006)</f>
        <v>48</v>
      </c>
      <c r="J1580" s="156">
        <f>IF('9 All Base Data'!$P1580=0,0,('9 All Base Data'!$P1580*Basecase_Pop_2006)/(1+(1/(BaseCase_Mort_AllAdults_30*('9 All Base Data'!$W1580*Basecase_PM10)/10))))</f>
        <v>2.7147940690528873</v>
      </c>
      <c r="K1580" s="156">
        <f>IF('9 All Base Data'!$Q1580=0,0,('9 All Base Data'!$Q1580*Basecase_Pop_2006)/(1+(1/(BaseCase_Mort_Maori_30*('9 All Base Data'!$W1580*Basecase_PM10)/10))))</f>
        <v>0.16658321735131909</v>
      </c>
      <c r="L1580" s="179">
        <f>133/(1+1/(BaseCase_Mort_Child_0_1*'9 All Base Data'!$AB$10/10))*IF('9 All Base Data'!$L1580="..C",0,'9 All Base Data'!L1580/'9 All Base Data'!$L$2022)</f>
        <v>7.0021337054651037E-3</v>
      </c>
      <c r="M1580" s="178">
        <f>IF('9 All Base Data'!$R1580="","",IF('9 All Base Data'!$R1580=0,0,('9 All Base Data'!$R1580*Basecase_Pop_2006)/(1+(1/(BaseCase_CardiacHA_All*('9 All Base Data'!$W1580*Basecase_PM10)/10)))))</f>
        <v>0.51121308183033543</v>
      </c>
      <c r="N1580" s="178">
        <f>IF('9 All Base Data'!$S1580="","",IF('9 All Base Data'!$S1580=0,0,('9 All Base Data'!S1580*Basecase_Pop_2006)/(1+(1/(BaseCase_RespHA_All*('9 All Base Data'!$W1580*Basecase_PM10)/10)))))</f>
        <v>0.8245948702635908</v>
      </c>
      <c r="O1580" s="178">
        <f>IF('9 All Base Data'!$T1580="","",IF('9 All Base Data'!$T1580=0,0,('9 All Base Data'!$T1580*Basecase_Pop_2006)/(1+(1/(BaseCase_RespHA_Child_1_4*('9 All Base Data'!$W1580*Basecase_PM10)/10)))))</f>
        <v>0.31162652694449527</v>
      </c>
      <c r="P1580" s="179">
        <f>IF('9 All Base Data'!$U1580="","",IF('9 All Base Data'!$U1580=0,0,('9 All Base Data'!$U1580*Basecase_Pop_2006)/(1+(1/(BaseCase_RespHA_Child_5_14*('9 All Base Data'!$W1580*Basecase_PM10)/10)))))</f>
        <v>0.20621802635849951</v>
      </c>
      <c r="Q1580" s="156">
        <f>IF('7 Base case Results'!$G1580="..C",0,BaseCase_RADs_All*'7 Base case Results'!$G1580*('9 All Base Data'!$V1580*Basecase_PM10)/10)</f>
        <v>3000.3959486782251</v>
      </c>
      <c r="R1580" s="189">
        <f t="shared" si="250"/>
        <v>9.6646668858282787</v>
      </c>
      <c r="S1580" s="178">
        <f t="shared" si="251"/>
        <v>0.59303625377069602</v>
      </c>
      <c r="T1580" s="179">
        <f t="shared" si="252"/>
        <v>2.4927595991455768E-2</v>
      </c>
      <c r="U1580" s="178">
        <f t="shared" si="253"/>
        <v>3.2462030696226297E-3</v>
      </c>
      <c r="V1580" s="178">
        <f t="shared" si="254"/>
        <v>3.7395377366453847E-3</v>
      </c>
      <c r="W1580" s="178">
        <f t="shared" si="255"/>
        <v>1.4132262996932861E-3</v>
      </c>
      <c r="X1580" s="179">
        <f t="shared" si="256"/>
        <v>9.3519874953579523E-4</v>
      </c>
      <c r="Y1580" s="179">
        <f t="shared" si="257"/>
        <v>0.18602454881804995</v>
      </c>
      <c r="Z1580" s="186">
        <f t="shared" si="258"/>
        <v>9.8826047714440524</v>
      </c>
      <c r="AA1580" s="156">
        <f>$J1580*'9 All Base Data'!$Y1580</f>
        <v>1.5288678175715869</v>
      </c>
      <c r="AB1580" s="156">
        <f>$K1580*'9 All Base Data'!$Y1580</f>
        <v>9.3813274037693864E-2</v>
      </c>
      <c r="AC1580" s="178">
        <f>$L1580*'9 All Base Data'!$Y1580</f>
        <v>3.9433329395601865E-3</v>
      </c>
      <c r="AD1580" s="178">
        <f>IF($M1580="","",$M1580*'9 All Base Data'!$Y1580)</f>
        <v>0.28789558576155999</v>
      </c>
      <c r="AE1580" s="178">
        <f>IF($N1580="","",$N1580*'9 All Base Data'!$Y1580)</f>
        <v>0.46438018045340812</v>
      </c>
      <c r="AF1580" s="178">
        <f>IF($O1580="","",$O1580*'9 All Base Data'!$Y1580)</f>
        <v>0.17549609879369538</v>
      </c>
      <c r="AG1580" s="178">
        <f>IF($P1580="","",$P1580*'9 All Base Data'!$Y1580)</f>
        <v>0.11613407716506143</v>
      </c>
      <c r="AH1580" s="167">
        <f>$Q1580*'9 All Base Data'!$Y1580</f>
        <v>1689.7078339008795</v>
      </c>
      <c r="AI1580" s="178">
        <f>$R1580*'9 All Base Data'!$Y1580</f>
        <v>5.4427694305548489</v>
      </c>
      <c r="AJ1580" s="178">
        <f>$S1580*'9 All Base Data'!$Y1580</f>
        <v>0.33397525557419017</v>
      </c>
      <c r="AK1580" s="178">
        <f>$T1580*'9 All Base Data'!$Y1580</f>
        <v>1.4038265264834263E-2</v>
      </c>
      <c r="AL1580" s="178">
        <f>IF($U1580="","",$U1580*'9 All Base Data'!$Y1580)</f>
        <v>1.8281369695859059E-3</v>
      </c>
      <c r="AM1580" s="178">
        <f>IF($V1580="","",$V1580*'9 All Base Data'!$Y1580)</f>
        <v>2.105964118356206E-3</v>
      </c>
      <c r="AN1580" s="178">
        <f>IF($W1580="","",$W1580*'9 All Base Data'!$Y1580)</f>
        <v>7.9587480802940859E-4</v>
      </c>
      <c r="AO1580" s="178">
        <f>IF($X1580="","",$X1580*'9 All Base Data'!$Y1580)</f>
        <v>5.2666803994355356E-4</v>
      </c>
      <c r="AP1580" s="178">
        <f>$Y1580*'9 All Base Data'!$Y1580</f>
        <v>0.10476188570185452</v>
      </c>
      <c r="AQ1580" s="179">
        <f t="shared" si="259"/>
        <v>5.5655036826094797</v>
      </c>
    </row>
    <row r="1581" spans="1:43" x14ac:dyDescent="0.25">
      <c r="A1581" s="124">
        <v>590604</v>
      </c>
      <c r="B1581" s="125" t="s">
        <v>1611</v>
      </c>
      <c r="C1581" s="126" t="s">
        <v>1385</v>
      </c>
      <c r="D1581" s="101" t="s">
        <v>2122</v>
      </c>
      <c r="E1581" s="142"/>
      <c r="F1581" s="191" t="str">
        <f>IF('9 All Base Data'!G1581="Rural Centre","Rural",IF('9 All Base Data'!G1581="Rural (Incl.some Off Shore Islands)","Rural",IF('9 All Base Data'!G1581="Inlet-in TA but not in Urban Area","Rural",IF('9 All Base Data'!G1581="Rural (Incl.some Off Shore Islands)","Rural",IF('9 All Base Data'!G1581="Inlet-not in TA","Rural",IF('9 All Base Data'!G1581="Inland Water not in Urban Area","Rural",IF('9 All Base Data'!G1581="Oceanic-in Region but not in TA","Rural",'9 All Base Data'!G1581)))))))</f>
        <v>Christchurch</v>
      </c>
      <c r="G1581" s="177">
        <f>IF('9 All Base Data'!I1581="..C","..C",'9 All Base Data'!I1581*Basecase_Pop_2006)</f>
        <v>2286</v>
      </c>
      <c r="H1581" s="177">
        <f>IF('9 All Base Data'!J1581="..C","..C",'9 All Base Data'!J1581*Basecase_Pop_2006)</f>
        <v>1473</v>
      </c>
      <c r="I1581" s="191">
        <f>IF('9 All Base Data'!L1581="..C","..C",'9 All Base Data'!L1581*Basecase_Pop_2006)</f>
        <v>24</v>
      </c>
      <c r="J1581" s="156">
        <f>IF('9 All Base Data'!$P1581=0,0,('9 All Base Data'!$P1581*Basecase_Pop_2006)/(1+(1/(BaseCase_Mort_AllAdults_30*('9 All Base Data'!$W1581*Basecase_PM10)/10))))</f>
        <v>0.31324546950610238</v>
      </c>
      <c r="K1581" s="156">
        <f>IF('9 All Base Data'!$Q1581=0,0,('9 All Base Data'!$Q1581*Basecase_Pop_2006)/(1+(1/(BaseCase_Mort_Maori_30*('9 All Base Data'!$W1581*Basecase_PM10)/10))))</f>
        <v>0</v>
      </c>
      <c r="L1581" s="179">
        <f>133/(1+1/(BaseCase_Mort_Child_0_1*'9 All Base Data'!$AB$10/10))*IF('9 All Base Data'!$L1581="..C",0,'9 All Base Data'!L1581/'9 All Base Data'!$L$2022)</f>
        <v>3.5010668527325518E-3</v>
      </c>
      <c r="M1581" s="178">
        <f>IF('9 All Base Data'!$R1581="","",IF('9 All Base Data'!$R1581=0,0,('9 All Base Data'!$R1581*Basecase_Pop_2006)/(1+(1/(BaseCase_CardiacHA_All*('9 All Base Data'!$W1581*Basecase_PM10)/10)))))</f>
        <v>0</v>
      </c>
      <c r="N1581" s="178">
        <f>IF('9 All Base Data'!$S1581="","",IF('9 All Base Data'!$S1581=0,0,('9 All Base Data'!S1581*Basecase_Pop_2006)/(1+(1/(BaseCase_RespHA_All*('9 All Base Data'!$W1581*Basecase_PM10)/10)))))</f>
        <v>0</v>
      </c>
      <c r="O1581" s="178">
        <f>IF('9 All Base Data'!$T1581="","",IF('9 All Base Data'!$T1581=0,0,('9 All Base Data'!$T1581*Basecase_Pop_2006)/(1+(1/(BaseCase_RespHA_Child_1_4*('9 All Base Data'!$W1581*Basecase_PM10)/10)))))</f>
        <v>0</v>
      </c>
      <c r="P1581" s="179">
        <f>IF('9 All Base Data'!$U1581="","",IF('9 All Base Data'!$U1581=0,0,('9 All Base Data'!$U1581*Basecase_Pop_2006)/(1+(1/(BaseCase_RespHA_Child_5_14*('9 All Base Data'!$W1581*Basecase_PM10)/10)))))</f>
        <v>0</v>
      </c>
      <c r="Q1581" s="156">
        <f>IF('7 Base case Results'!$G1581="..C",0,BaseCase_RADs_All*'7 Base case Results'!$G1581*('9 All Base Data'!$V1581*Basecase_PM10)/10)</f>
        <v>2056.0267202273453</v>
      </c>
      <c r="R1581" s="189">
        <f t="shared" si="250"/>
        <v>1.1151538714417244</v>
      </c>
      <c r="S1581" s="178">
        <f t="shared" si="251"/>
        <v>0</v>
      </c>
      <c r="T1581" s="179">
        <f t="shared" si="252"/>
        <v>1.2463797995727884E-2</v>
      </c>
      <c r="U1581" s="178">
        <f t="shared" si="253"/>
        <v>0</v>
      </c>
      <c r="V1581" s="178">
        <f t="shared" si="254"/>
        <v>0</v>
      </c>
      <c r="W1581" s="178">
        <f t="shared" si="255"/>
        <v>0</v>
      </c>
      <c r="X1581" s="179">
        <f t="shared" si="256"/>
        <v>0</v>
      </c>
      <c r="Y1581" s="179">
        <f t="shared" si="257"/>
        <v>0.12747365665409541</v>
      </c>
      <c r="Z1581" s="186">
        <f t="shared" si="258"/>
        <v>1.2550913260915477</v>
      </c>
      <c r="AA1581" s="156">
        <f>$J1581*'9 All Base Data'!$Y1581</f>
        <v>0.17640782510441386</v>
      </c>
      <c r="AB1581" s="156">
        <f>$K1581*'9 All Base Data'!$Y1581</f>
        <v>0</v>
      </c>
      <c r="AC1581" s="178">
        <f>$L1581*'9 All Base Data'!$Y1581</f>
        <v>1.9716664697800933E-3</v>
      </c>
      <c r="AD1581" s="178">
        <f>IF($M1581="","",$M1581*'9 All Base Data'!$Y1581)</f>
        <v>0</v>
      </c>
      <c r="AE1581" s="178">
        <f>IF($N1581="","",$N1581*'9 All Base Data'!$Y1581)</f>
        <v>0</v>
      </c>
      <c r="AF1581" s="178">
        <f>IF($O1581="","",$O1581*'9 All Base Data'!$Y1581)</f>
        <v>0</v>
      </c>
      <c r="AG1581" s="178">
        <f>IF($P1581="","",$P1581*'9 All Base Data'!$Y1581)</f>
        <v>0</v>
      </c>
      <c r="AH1581" s="167">
        <f>$Q1581*'9 All Base Data'!$Y1581</f>
        <v>1157.8753322234447</v>
      </c>
      <c r="AI1581" s="178">
        <f>$R1581*'9 All Base Data'!$Y1581</f>
        <v>0.62801185737171328</v>
      </c>
      <c r="AJ1581" s="178">
        <f>$S1581*'9 All Base Data'!$Y1581</f>
        <v>0</v>
      </c>
      <c r="AK1581" s="178">
        <f>$T1581*'9 All Base Data'!$Y1581</f>
        <v>7.0191326324171317E-3</v>
      </c>
      <c r="AL1581" s="178">
        <f>IF($U1581="","",$U1581*'9 All Base Data'!$Y1581)</f>
        <v>0</v>
      </c>
      <c r="AM1581" s="178">
        <f>IF($V1581="","",$V1581*'9 All Base Data'!$Y1581)</f>
        <v>0</v>
      </c>
      <c r="AN1581" s="178">
        <f>IF($W1581="","",$W1581*'9 All Base Data'!$Y1581)</f>
        <v>0</v>
      </c>
      <c r="AO1581" s="178">
        <f>IF($X1581="","",$X1581*'9 All Base Data'!$Y1581)</f>
        <v>0</v>
      </c>
      <c r="AP1581" s="178">
        <f>$Y1581*'9 All Base Data'!$Y1581</f>
        <v>7.1788270597853573E-2</v>
      </c>
      <c r="AQ1581" s="179">
        <f t="shared" si="259"/>
        <v>0.70681926060198397</v>
      </c>
    </row>
    <row r="1582" spans="1:43" x14ac:dyDescent="0.25">
      <c r="A1582" s="124">
        <v>590701</v>
      </c>
      <c r="B1582" s="125" t="s">
        <v>1612</v>
      </c>
      <c r="C1582" s="126" t="s">
        <v>1385</v>
      </c>
      <c r="D1582" s="101" t="s">
        <v>2122</v>
      </c>
      <c r="E1582" s="142"/>
      <c r="F1582" s="191" t="str">
        <f>IF('9 All Base Data'!G1582="Rural Centre","Rural",IF('9 All Base Data'!G1582="Rural (Incl.some Off Shore Islands)","Rural",IF('9 All Base Data'!G1582="Inlet-in TA but not in Urban Area","Rural",IF('9 All Base Data'!G1582="Rural (Incl.some Off Shore Islands)","Rural",IF('9 All Base Data'!G1582="Inlet-not in TA","Rural",IF('9 All Base Data'!G1582="Inland Water not in Urban Area","Rural",IF('9 All Base Data'!G1582="Oceanic-in Region but not in TA","Rural",'9 All Base Data'!G1582)))))))</f>
        <v>Christchurch</v>
      </c>
      <c r="G1582" s="177">
        <f>IF('9 All Base Data'!I1582="..C","..C",'9 All Base Data'!I1582*Basecase_Pop_2006)</f>
        <v>2322</v>
      </c>
      <c r="H1582" s="177">
        <f>IF('9 All Base Data'!J1582="..C","..C",'9 All Base Data'!J1582*Basecase_Pop_2006)</f>
        <v>1350</v>
      </c>
      <c r="I1582" s="191">
        <f>IF('9 All Base Data'!L1582="..C","..C",'9 All Base Data'!L1582*Basecase_Pop_2006)</f>
        <v>12</v>
      </c>
      <c r="J1582" s="156">
        <f>IF('9 All Base Data'!$P1582=0,0,('9 All Base Data'!$P1582*Basecase_Pop_2006)/(1+(1/(BaseCase_Mort_AllAdults_30*('9 All Base Data'!$W1582*Basecase_PM10)/10))))</f>
        <v>1.3585234957895198</v>
      </c>
      <c r="K1582" s="156">
        <f>IF('9 All Base Data'!$Q1582=0,0,('9 All Base Data'!$Q1582*Basecase_Pop_2006)/(1+(1/(BaseCase_Mort_Maori_30*('9 All Base Data'!$W1582*Basecase_PM10)/10))))</f>
        <v>0</v>
      </c>
      <c r="L1582" s="179">
        <f>133/(1+1/(BaseCase_Mort_Child_0_1*'9 All Base Data'!$AB$10/10))*IF('9 All Base Data'!$L1582="..C",0,'9 All Base Data'!L1582/'9 All Base Data'!$L$2022)</f>
        <v>1.7505334263662759E-3</v>
      </c>
      <c r="M1582" s="178">
        <f>IF('9 All Base Data'!$R1582="","",IF('9 All Base Data'!$R1582=0,0,('9 All Base Data'!$R1582*Basecase_Pop_2006)/(1+(1/(BaseCase_CardiacHA_All*('9 All Base Data'!$W1582*Basecase_PM10)/10)))))</f>
        <v>0</v>
      </c>
      <c r="N1582" s="178">
        <f>IF('9 All Base Data'!$S1582="","",IF('9 All Base Data'!$S1582=0,0,('9 All Base Data'!S1582*Basecase_Pop_2006)/(1+(1/(BaseCase_RespHA_All*('9 All Base Data'!$W1582*Basecase_PM10)/10)))))</f>
        <v>0</v>
      </c>
      <c r="O1582" s="178">
        <f>IF('9 All Base Data'!$T1582="","",IF('9 All Base Data'!$T1582=0,0,('9 All Base Data'!$T1582*Basecase_Pop_2006)/(1+(1/(BaseCase_RespHA_Child_1_4*('9 All Base Data'!$W1582*Basecase_PM10)/10)))))</f>
        <v>0</v>
      </c>
      <c r="P1582" s="179">
        <f>IF('9 All Base Data'!$U1582="","",IF('9 All Base Data'!$U1582=0,0,('9 All Base Data'!$U1582*Basecase_Pop_2006)/(1+(1/(BaseCase_RespHA_Child_5_14*('9 All Base Data'!$W1582*Basecase_PM10)/10)))))</f>
        <v>0</v>
      </c>
      <c r="Q1582" s="156">
        <f>IF('7 Base case Results'!$G1582="..C",0,BaseCase_RADs_All*'7 Base case Results'!$G1582*('9 All Base Data'!$V1582*Basecase_PM10)/10)</f>
        <v>2614.3398000000002</v>
      </c>
      <c r="R1582" s="189">
        <f t="shared" si="250"/>
        <v>4.8363436450106905</v>
      </c>
      <c r="S1582" s="178">
        <f t="shared" si="251"/>
        <v>0</v>
      </c>
      <c r="T1582" s="179">
        <f t="shared" si="252"/>
        <v>6.2318989978639421E-3</v>
      </c>
      <c r="U1582" s="178">
        <f t="shared" si="253"/>
        <v>0</v>
      </c>
      <c r="V1582" s="178">
        <f t="shared" si="254"/>
        <v>0</v>
      </c>
      <c r="W1582" s="178">
        <f t="shared" si="255"/>
        <v>0</v>
      </c>
      <c r="X1582" s="179">
        <f t="shared" si="256"/>
        <v>0</v>
      </c>
      <c r="Y1582" s="179">
        <f t="shared" si="257"/>
        <v>0.1620890676</v>
      </c>
      <c r="Z1582" s="186">
        <f t="shared" si="258"/>
        <v>5.0046646116085549</v>
      </c>
      <c r="AA1582" s="156">
        <f>$J1582*'9 All Base Data'!$Y1582</f>
        <v>0.88445548146208086</v>
      </c>
      <c r="AB1582" s="156">
        <f>$K1582*'9 All Base Data'!$Y1582</f>
        <v>0</v>
      </c>
      <c r="AC1582" s="178">
        <f>$L1582*'9 All Base Data'!$Y1582</f>
        <v>1.1396703032599805E-3</v>
      </c>
      <c r="AD1582" s="178">
        <f>IF($M1582="","",$M1582*'9 All Base Data'!$Y1582)</f>
        <v>0</v>
      </c>
      <c r="AE1582" s="178">
        <f>IF($N1582="","",$N1582*'9 All Base Data'!$Y1582)</f>
        <v>0</v>
      </c>
      <c r="AF1582" s="178">
        <f>IF($O1582="","",$O1582*'9 All Base Data'!$Y1582)</f>
        <v>0</v>
      </c>
      <c r="AG1582" s="178">
        <f>IF($P1582="","",$P1582*'9 All Base Data'!$Y1582)</f>
        <v>0</v>
      </c>
      <c r="AH1582" s="167">
        <f>$Q1582*'9 All Base Data'!$Y1582</f>
        <v>1702.0442956495815</v>
      </c>
      <c r="AI1582" s="178">
        <f>$R1582*'9 All Base Data'!$Y1582</f>
        <v>3.148661514005008</v>
      </c>
      <c r="AJ1582" s="178">
        <f>$S1582*'9 All Base Data'!$Y1582</f>
        <v>0</v>
      </c>
      <c r="AK1582" s="178">
        <f>$T1582*'9 All Base Data'!$Y1582</f>
        <v>4.0572262796055303E-3</v>
      </c>
      <c r="AL1582" s="178">
        <f>IF($U1582="","",$U1582*'9 All Base Data'!$Y1582)</f>
        <v>0</v>
      </c>
      <c r="AM1582" s="178">
        <f>IF($V1582="","",$V1582*'9 All Base Data'!$Y1582)</f>
        <v>0</v>
      </c>
      <c r="AN1582" s="178">
        <f>IF($W1582="","",$W1582*'9 All Base Data'!$Y1582)</f>
        <v>0</v>
      </c>
      <c r="AO1582" s="178">
        <f>IF($X1582="","",$X1582*'9 All Base Data'!$Y1582)</f>
        <v>0</v>
      </c>
      <c r="AP1582" s="178">
        <f>$Y1582*'9 All Base Data'!$Y1582</f>
        <v>0.10552674633027405</v>
      </c>
      <c r="AQ1582" s="179">
        <f t="shared" si="259"/>
        <v>3.258245486614888</v>
      </c>
    </row>
    <row r="1583" spans="1:43" x14ac:dyDescent="0.25">
      <c r="A1583" s="124">
        <v>590702</v>
      </c>
      <c r="B1583" s="125" t="s">
        <v>1613</v>
      </c>
      <c r="C1583" s="126" t="s">
        <v>1385</v>
      </c>
      <c r="D1583" s="101" t="s">
        <v>2122</v>
      </c>
      <c r="E1583" s="142"/>
      <c r="F1583" s="191" t="str">
        <f>IF('9 All Base Data'!G1583="Rural Centre","Rural",IF('9 All Base Data'!G1583="Rural (Incl.some Off Shore Islands)","Rural",IF('9 All Base Data'!G1583="Inlet-in TA but not in Urban Area","Rural",IF('9 All Base Data'!G1583="Rural (Incl.some Off Shore Islands)","Rural",IF('9 All Base Data'!G1583="Inlet-not in TA","Rural",IF('9 All Base Data'!G1583="Inland Water not in Urban Area","Rural",IF('9 All Base Data'!G1583="Oceanic-in Region but not in TA","Rural",'9 All Base Data'!G1583)))))))</f>
        <v>Christchurch</v>
      </c>
      <c r="G1583" s="177">
        <f>IF('9 All Base Data'!I1583="..C","..C",'9 All Base Data'!I1583*Basecase_Pop_2006)</f>
        <v>2880</v>
      </c>
      <c r="H1583" s="177">
        <f>IF('9 All Base Data'!J1583="..C","..C",'9 All Base Data'!J1583*Basecase_Pop_2006)</f>
        <v>984</v>
      </c>
      <c r="I1583" s="191">
        <f>IF('9 All Base Data'!L1583="..C","..C",'9 All Base Data'!L1583*Basecase_Pop_2006)</f>
        <v>27</v>
      </c>
      <c r="J1583" s="156">
        <f>IF('9 All Base Data'!$P1583=0,0,('9 All Base Data'!$P1583*Basecase_Pop_2006)/(1+(1/(BaseCase_Mort_AllAdults_30*('9 All Base Data'!$W1583*Basecase_PM10)/10))))</f>
        <v>1.7830620882237447</v>
      </c>
      <c r="K1583" s="156">
        <f>IF('9 All Base Data'!$Q1583=0,0,('9 All Base Data'!$Q1583*Basecase_Pop_2006)/(1+(1/(BaseCase_Mort_Maori_30*('9 All Base Data'!$W1583*Basecase_PM10)/10))))</f>
        <v>0</v>
      </c>
      <c r="L1583" s="179">
        <f>133/(1+1/(BaseCase_Mort_Child_0_1*'9 All Base Data'!$AB$10/10))*IF('9 All Base Data'!$L1583="..C",0,'9 All Base Data'!L1583/'9 All Base Data'!$L$2022)</f>
        <v>3.9387002093241204E-3</v>
      </c>
      <c r="M1583" s="178">
        <f>IF('9 All Base Data'!$R1583="","",IF('9 All Base Data'!$R1583=0,0,('9 All Base Data'!$R1583*Basecase_Pop_2006)/(1+(1/(BaseCase_CardiacHA_All*('9 All Base Data'!$W1583*Basecase_PM10)/10)))))</f>
        <v>0.42008473990380346</v>
      </c>
      <c r="N1583" s="178">
        <f>IF('9 All Base Data'!$S1583="","",IF('9 All Base Data'!$S1583=0,0,('9 All Base Data'!S1583*Basecase_Pop_2006)/(1+(1/(BaseCase_RespHA_All*('9 All Base Data'!$W1583*Basecase_PM10)/10)))))</f>
        <v>0.76930988881814166</v>
      </c>
      <c r="O1583" s="178">
        <f>IF('9 All Base Data'!$T1583="","",IF('9 All Base Data'!$T1583=0,0,('9 All Base Data'!$T1583*Basecase_Pop_2006)/(1+(1/(BaseCase_RespHA_Child_1_4*('9 All Base Data'!$W1583*Basecase_PM10)/10)))))</f>
        <v>0.22684074109628494</v>
      </c>
      <c r="P1583" s="179">
        <f>IF('9 All Base Data'!$U1583="","",IF('9 All Base Data'!$U1583=0,0,('9 All Base Data'!$U1583*Basecase_Pop_2006)/(1+(1/(BaseCase_RespHA_Child_5_14*('9 All Base Data'!$W1583*Basecase_PM10)/10)))))</f>
        <v>0.17660345395510804</v>
      </c>
      <c r="Q1583" s="156">
        <f>IF('7 Base case Results'!$G1583="..C",0,BaseCase_RADs_All*'7 Base case Results'!$G1583*('9 All Base Data'!$V1583*Basecase_PM10)/10)</f>
        <v>3242.5919999999996</v>
      </c>
      <c r="R1583" s="189">
        <f t="shared" si="250"/>
        <v>6.3477010340765316</v>
      </c>
      <c r="S1583" s="178">
        <f t="shared" si="251"/>
        <v>0</v>
      </c>
      <c r="T1583" s="179">
        <f t="shared" si="252"/>
        <v>1.4021772745193868E-2</v>
      </c>
      <c r="U1583" s="178">
        <f t="shared" si="253"/>
        <v>2.667538098389152E-3</v>
      </c>
      <c r="V1583" s="178">
        <f t="shared" si="254"/>
        <v>3.4888203457902724E-3</v>
      </c>
      <c r="W1583" s="178">
        <f t="shared" si="255"/>
        <v>1.0287227608716521E-3</v>
      </c>
      <c r="X1583" s="179">
        <f t="shared" si="256"/>
        <v>8.0089666368641501E-4</v>
      </c>
      <c r="Y1583" s="179">
        <f t="shared" si="257"/>
        <v>0.20104070399999996</v>
      </c>
      <c r="Z1583" s="186">
        <f t="shared" si="258"/>
        <v>6.5689198692659048</v>
      </c>
      <c r="AA1583" s="156">
        <f>$J1583*'9 All Base Data'!$Y1583</f>
        <v>1.1608478194189811</v>
      </c>
      <c r="AB1583" s="156">
        <f>$K1583*'9 All Base Data'!$Y1583</f>
        <v>0</v>
      </c>
      <c r="AC1583" s="178">
        <f>$L1583*'9 All Base Data'!$Y1583</f>
        <v>2.5642581823349555E-3</v>
      </c>
      <c r="AD1583" s="178">
        <f>IF($M1583="","",$M1583*'9 All Base Data'!$Y1583)</f>
        <v>0.27349269411830351</v>
      </c>
      <c r="AE1583" s="178">
        <f>IF($N1583="","",$N1583*'9 All Base Data'!$Y1583)</f>
        <v>0.50085283781768986</v>
      </c>
      <c r="AF1583" s="178">
        <f>IF($O1583="","",$O1583*'9 All Base Data'!$Y1583)</f>
        <v>0.14768278760238257</v>
      </c>
      <c r="AG1583" s="178">
        <f>IF($P1583="","",$P1583*'9 All Base Data'!$Y1583)</f>
        <v>0.1149762174742186</v>
      </c>
      <c r="AH1583" s="167">
        <f>$Q1583*'9 All Base Data'!$Y1583</f>
        <v>2111.0626922785505</v>
      </c>
      <c r="AI1583" s="178">
        <f>$R1583*'9 All Base Data'!$Y1583</f>
        <v>4.1326182371315729</v>
      </c>
      <c r="AJ1583" s="178">
        <f>$S1583*'9 All Base Data'!$Y1583</f>
        <v>0</v>
      </c>
      <c r="AK1583" s="178">
        <f>$T1583*'9 All Base Data'!$Y1583</f>
        <v>9.1287591291124414E-3</v>
      </c>
      <c r="AL1583" s="178">
        <f>IF($U1583="","",$U1583*'9 All Base Data'!$Y1583)</f>
        <v>1.7366786076512273E-3</v>
      </c>
      <c r="AM1583" s="178">
        <f>IF($V1583="","",$V1583*'9 All Base Data'!$Y1583)</f>
        <v>2.2713676195032233E-3</v>
      </c>
      <c r="AN1583" s="178">
        <f>IF($W1583="","",$W1583*'9 All Base Data'!$Y1583)</f>
        <v>6.6974144177680487E-4</v>
      </c>
      <c r="AO1583" s="178">
        <f>IF($X1583="","",$X1583*'9 All Base Data'!$Y1583)</f>
        <v>5.2141714624558133E-4</v>
      </c>
      <c r="AP1583" s="178">
        <f>$Y1583*'9 All Base Data'!$Y1583</f>
        <v>0.13088588692127009</v>
      </c>
      <c r="AQ1583" s="179">
        <f t="shared" si="259"/>
        <v>4.2766409294091092</v>
      </c>
    </row>
    <row r="1584" spans="1:43" x14ac:dyDescent="0.25">
      <c r="A1584" s="124">
        <v>590800</v>
      </c>
      <c r="B1584" s="125" t="s">
        <v>1614</v>
      </c>
      <c r="C1584" s="126" t="s">
        <v>1385</v>
      </c>
      <c r="D1584" s="101" t="s">
        <v>2122</v>
      </c>
      <c r="E1584" s="142"/>
      <c r="F1584" s="191" t="str">
        <f>IF('9 All Base Data'!G1584="Rural Centre","Rural",IF('9 All Base Data'!G1584="Rural (Incl.some Off Shore Islands)","Rural",IF('9 All Base Data'!G1584="Inlet-in TA but not in Urban Area","Rural",IF('9 All Base Data'!G1584="Rural (Incl.some Off Shore Islands)","Rural",IF('9 All Base Data'!G1584="Inlet-not in TA","Rural",IF('9 All Base Data'!G1584="Inland Water not in Urban Area","Rural",IF('9 All Base Data'!G1584="Oceanic-in Region but not in TA","Rural",'9 All Base Data'!G1584)))))))</f>
        <v>Christchurch</v>
      </c>
      <c r="G1584" s="177">
        <f>IF('9 All Base Data'!I1584="..C","..C",'9 All Base Data'!I1584*Basecase_Pop_2006)</f>
        <v>4068</v>
      </c>
      <c r="H1584" s="177">
        <f>IF('9 All Base Data'!J1584="..C","..C",'9 All Base Data'!J1584*Basecase_Pop_2006)</f>
        <v>1815</v>
      </c>
      <c r="I1584" s="191">
        <f>IF('9 All Base Data'!L1584="..C","..C",'9 All Base Data'!L1584*Basecase_Pop_2006)</f>
        <v>51</v>
      </c>
      <c r="J1584" s="156">
        <f>IF('9 All Base Data'!$P1584=0,0,('9 All Base Data'!$P1584*Basecase_Pop_2006)/(1+(1/(BaseCase_Mort_AllAdults_30*('9 All Base Data'!$W1584*Basecase_PM10)/10))))</f>
        <v>0.80662332562502737</v>
      </c>
      <c r="K1584" s="156">
        <f>IF('9 All Base Data'!$Q1584=0,0,('9 All Base Data'!$Q1584*Basecase_Pop_2006)/(1+(1/(BaseCase_Mort_Maori_30*('9 All Base Data'!$W1584*Basecase_PM10)/10))))</f>
        <v>0</v>
      </c>
      <c r="L1584" s="179">
        <f>133/(1+1/(BaseCase_Mort_Child_0_1*'9 All Base Data'!$AB$10/10))*IF('9 All Base Data'!$L1584="..C",0,'9 All Base Data'!L1584/'9 All Base Data'!$L$2022)</f>
        <v>7.4397670620566722E-3</v>
      </c>
      <c r="M1584" s="178">
        <f>IF('9 All Base Data'!$R1584="","",IF('9 All Base Data'!$R1584=0,0,('9 All Base Data'!$R1584*Basecase_Pop_2006)/(1+(1/(BaseCase_CardiacHA_All*('9 All Base Data'!$W1584*Basecase_PM10)/10)))))</f>
        <v>0.53128364164304553</v>
      </c>
      <c r="N1584" s="178">
        <f>IF('9 All Base Data'!$S1584="","",IF('9 All Base Data'!$S1584=0,0,('9 All Base Data'!S1584*Basecase_Pop_2006)/(1+(1/(BaseCase_RespHA_All*('9 All Base Data'!$W1584*Basecase_PM10)/10)))))</f>
        <v>0.83058235783905565</v>
      </c>
      <c r="O1584" s="178">
        <f>IF('9 All Base Data'!$T1584="","",IF('9 All Base Data'!$T1584=0,0,('9 All Base Data'!$T1584*Basecase_Pop_2006)/(1+(1/(BaseCase_RespHA_Child_1_4*('9 All Base Data'!$W1584*Basecase_PM10)/10)))))</f>
        <v>0.21349716809062108</v>
      </c>
      <c r="P1584" s="179">
        <f>IF('9 All Base Data'!$U1584="","",IF('9 All Base Data'!$U1584=0,0,('9 All Base Data'!$U1584*Basecase_Pop_2006)/(1+(1/(BaseCase_RespHA_Child_5_14*('9 All Base Data'!$W1584*Basecase_PM10)/10)))))</f>
        <v>0.13735824196508403</v>
      </c>
      <c r="Q1584" s="156">
        <f>IF('7 Base case Results'!$G1584="..C",0,BaseCase_RADs_All*'7 Base case Results'!$G1584*('9 All Base Data'!$V1584*Basecase_PM10)/10)</f>
        <v>4580.1612000000005</v>
      </c>
      <c r="R1584" s="189">
        <f t="shared" si="250"/>
        <v>2.8715790392250975</v>
      </c>
      <c r="S1584" s="178">
        <f t="shared" si="251"/>
        <v>0</v>
      </c>
      <c r="T1584" s="179">
        <f t="shared" si="252"/>
        <v>2.6485570740921754E-2</v>
      </c>
      <c r="U1584" s="178">
        <f t="shared" si="253"/>
        <v>3.3736511244333391E-3</v>
      </c>
      <c r="V1584" s="178">
        <f t="shared" si="254"/>
        <v>3.7666909928001173E-3</v>
      </c>
      <c r="W1584" s="178">
        <f t="shared" si="255"/>
        <v>9.682096572909666E-4</v>
      </c>
      <c r="X1584" s="179">
        <f t="shared" si="256"/>
        <v>6.2291962731165606E-4</v>
      </c>
      <c r="Y1584" s="179">
        <f t="shared" si="257"/>
        <v>0.28396999440000004</v>
      </c>
      <c r="Z1584" s="186">
        <f t="shared" si="258"/>
        <v>3.1891749464832526</v>
      </c>
      <c r="AA1584" s="156">
        <f>$J1584*'9 All Base Data'!$Y1584</f>
        <v>0.52514544211811054</v>
      </c>
      <c r="AB1584" s="156">
        <f>$K1584*'9 All Base Data'!$Y1584</f>
        <v>0</v>
      </c>
      <c r="AC1584" s="178">
        <f>$L1584*'9 All Base Data'!$Y1584</f>
        <v>4.8435987888549165E-3</v>
      </c>
      <c r="AD1584" s="178">
        <f>IF($M1584="","",$M1584*'9 All Base Data'!$Y1584)</f>
        <v>0.34588781903197208</v>
      </c>
      <c r="AE1584" s="178">
        <f>IF($N1584="","",$N1584*'9 All Base Data'!$Y1584)</f>
        <v>0.54074377180316957</v>
      </c>
      <c r="AF1584" s="178">
        <f>IF($O1584="","",$O1584*'9 All Base Data'!$Y1584)</f>
        <v>0.1389955648022424</v>
      </c>
      <c r="AG1584" s="178">
        <f>IF($P1584="","",$P1584*'9 All Base Data'!$Y1584)</f>
        <v>8.9425946924392236E-2</v>
      </c>
      <c r="AH1584" s="167">
        <f>$Q1584*'9 All Base Data'!$Y1584</f>
        <v>2981.8760528434527</v>
      </c>
      <c r="AI1584" s="178">
        <f>$R1584*'9 All Base Data'!$Y1584</f>
        <v>1.8695177739404736</v>
      </c>
      <c r="AJ1584" s="178">
        <f>$S1584*'9 All Base Data'!$Y1584</f>
        <v>0</v>
      </c>
      <c r="AK1584" s="178">
        <f>$T1584*'9 All Base Data'!$Y1584</f>
        <v>1.7243211688323504E-2</v>
      </c>
      <c r="AL1584" s="178">
        <f>IF($U1584="","",$U1584*'9 All Base Data'!$Y1584)</f>
        <v>2.1963876508530227E-3</v>
      </c>
      <c r="AM1584" s="178">
        <f>IF($V1584="","",$V1584*'9 All Base Data'!$Y1584)</f>
        <v>2.4522730051273743E-3</v>
      </c>
      <c r="AN1584" s="178">
        <f>IF($W1584="","",$W1584*'9 All Base Data'!$Y1584)</f>
        <v>6.3034488637816923E-4</v>
      </c>
      <c r="AO1584" s="178">
        <f>IF($X1584="","",$X1584*'9 All Base Data'!$Y1584)</f>
        <v>4.0554666930211878E-4</v>
      </c>
      <c r="AP1584" s="178">
        <f>$Y1584*'9 All Base Data'!$Y1584</f>
        <v>0.18487631527629408</v>
      </c>
      <c r="AQ1584" s="179">
        <f t="shared" si="259"/>
        <v>2.0762859615610716</v>
      </c>
    </row>
    <row r="1585" spans="1:43" x14ac:dyDescent="0.25">
      <c r="A1585" s="124">
        <v>590900</v>
      </c>
      <c r="B1585" s="125" t="s">
        <v>1615</v>
      </c>
      <c r="C1585" s="126" t="s">
        <v>1385</v>
      </c>
      <c r="D1585" s="101" t="s">
        <v>2122</v>
      </c>
      <c r="E1585" s="142"/>
      <c r="F1585" s="191" t="str">
        <f>IF('9 All Base Data'!G1585="Rural Centre","Rural",IF('9 All Base Data'!G1585="Rural (Incl.some Off Shore Islands)","Rural",IF('9 All Base Data'!G1585="Inlet-in TA but not in Urban Area","Rural",IF('9 All Base Data'!G1585="Rural (Incl.some Off Shore Islands)","Rural",IF('9 All Base Data'!G1585="Inlet-not in TA","Rural",IF('9 All Base Data'!G1585="Inland Water not in Urban Area","Rural",IF('9 All Base Data'!G1585="Oceanic-in Region but not in TA","Rural",'9 All Base Data'!G1585)))))))</f>
        <v>Christchurch</v>
      </c>
      <c r="G1585" s="177">
        <f>IF('9 All Base Data'!I1585="..C","..C",'9 All Base Data'!I1585*Basecase_Pop_2006)</f>
        <v>543</v>
      </c>
      <c r="H1585" s="177">
        <f>IF('9 All Base Data'!J1585="..C","..C",'9 All Base Data'!J1585*Basecase_Pop_2006)</f>
        <v>303</v>
      </c>
      <c r="I1585" s="191">
        <f>IF('9 All Base Data'!L1585="..C","..C",'9 All Base Data'!L1585*Basecase_Pop_2006)</f>
        <v>6</v>
      </c>
      <c r="J1585" s="156">
        <f>IF('9 All Base Data'!$P1585=0,0,('9 All Base Data'!$P1585*Basecase_Pop_2006)/(1+(1/(BaseCase_Mort_AllAdults_30*('9 All Base Data'!$W1585*Basecase_PM10)/10))))</f>
        <v>4.4576552205593618</v>
      </c>
      <c r="K1585" s="156">
        <f>IF('9 All Base Data'!$Q1585=0,0,('9 All Base Data'!$Q1585*Basecase_Pop_2006)/(1+(1/(BaseCase_Mort_Maori_30*('9 All Base Data'!$W1585*Basecase_PM10)/10))))</f>
        <v>0.2942836979534228</v>
      </c>
      <c r="L1585" s="179">
        <f>133/(1+1/(BaseCase_Mort_Child_0_1*'9 All Base Data'!$AB$10/10))*IF('9 All Base Data'!$L1585="..C",0,'9 All Base Data'!L1585/'9 All Base Data'!$L$2022)</f>
        <v>8.7526671318313796E-4</v>
      </c>
      <c r="M1585" s="178">
        <f>IF('9 All Base Data'!$R1585="","",IF('9 All Base Data'!$R1585=0,0,('9 All Base Data'!$R1585*Basecase_Pop_2006)/(1+(1/(BaseCase_CardiacHA_All*('9 All Base Data'!$W1585*Basecase_PM10)/10)))))</f>
        <v>1.6473911368776607E-2</v>
      </c>
      <c r="N1585" s="178">
        <f>IF('9 All Base Data'!$S1585="","",IF('9 All Base Data'!$S1585=0,0,('9 All Base Data'!S1585*Basecase_Pop_2006)/(1+(1/(BaseCase_RespHA_All*('9 All Base Data'!$W1585*Basecase_PM10)/10)))))</f>
        <v>0.17700935494930695</v>
      </c>
      <c r="O1585" s="178">
        <f>IF('9 All Base Data'!$T1585="","",IF('9 All Base Data'!$T1585=0,0,('9 All Base Data'!$T1585*Basecase_Pop_2006)/(1+(1/(BaseCase_RespHA_Child_1_4*('9 All Base Data'!$W1585*Basecase_PM10)/10)))))</f>
        <v>9.340501103964674E-2</v>
      </c>
      <c r="P1585" s="179">
        <f>IF('9 All Base Data'!$U1585="","",IF('9 All Base Data'!$U1585=0,0,('9 All Base Data'!$U1585*Basecase_Pop_2006)/(1+(1/(BaseCase_RespHA_Child_5_14*('9 All Base Data'!$W1585*Basecase_PM10)/10)))))</f>
        <v>1.9622605995012005E-2</v>
      </c>
      <c r="Q1585" s="156">
        <f>IF('7 Base case Results'!$G1585="..C",0,BaseCase_RADs_All*'7 Base case Results'!$G1585*('9 All Base Data'!$V1585*Basecase_PM10)/10)</f>
        <v>611.36369999999999</v>
      </c>
      <c r="R1585" s="189">
        <f t="shared" si="250"/>
        <v>15.869252585191328</v>
      </c>
      <c r="S1585" s="178">
        <f t="shared" si="251"/>
        <v>1.047649964714185</v>
      </c>
      <c r="T1585" s="179">
        <f t="shared" si="252"/>
        <v>3.1159494989319711E-3</v>
      </c>
      <c r="U1585" s="178">
        <f t="shared" si="253"/>
        <v>1.0460933719173146E-4</v>
      </c>
      <c r="V1585" s="178">
        <f t="shared" si="254"/>
        <v>8.0273742469510708E-4</v>
      </c>
      <c r="W1585" s="178">
        <f t="shared" si="255"/>
        <v>4.2359172506479799E-4</v>
      </c>
      <c r="X1585" s="179">
        <f t="shared" si="256"/>
        <v>8.8988518187379435E-5</v>
      </c>
      <c r="Y1585" s="179">
        <f t="shared" si="257"/>
        <v>3.7904549399999994E-2</v>
      </c>
      <c r="Z1585" s="186">
        <f t="shared" si="258"/>
        <v>15.911180430852149</v>
      </c>
      <c r="AA1585" s="156">
        <f>$J1585*'9 All Base Data'!$Y1585</f>
        <v>2.9021195485474527</v>
      </c>
      <c r="AB1585" s="156">
        <f>$K1585*'9 All Base Data'!$Y1585</f>
        <v>0.19159096663880024</v>
      </c>
      <c r="AC1585" s="178">
        <f>$L1585*'9 All Base Data'!$Y1585</f>
        <v>5.6983515162999023E-4</v>
      </c>
      <c r="AD1585" s="178">
        <f>IF($M1585="","",$M1585*'9 All Base Data'!$Y1585)</f>
        <v>1.0725203690913863E-2</v>
      </c>
      <c r="AE1585" s="178">
        <f>IF($N1585="","",$N1585*'9 All Base Data'!$Y1585)</f>
        <v>0.11524047595805254</v>
      </c>
      <c r="AF1585" s="178">
        <f>IF($O1585="","",$O1585*'9 All Base Data'!$Y1585)</f>
        <v>6.0810559600981064E-2</v>
      </c>
      <c r="AG1585" s="178">
        <f>IF($P1585="","",$P1585*'9 All Base Data'!$Y1585)</f>
        <v>1.2775135274913177E-2</v>
      </c>
      <c r="AH1585" s="167">
        <f>$Q1585*'9 All Base Data'!$Y1585</f>
        <v>398.02327844001837</v>
      </c>
      <c r="AI1585" s="178">
        <f>$R1585*'9 All Base Data'!$Y1585</f>
        <v>10.331545592828933</v>
      </c>
      <c r="AJ1585" s="178">
        <f>$S1585*'9 All Base Data'!$Y1585</f>
        <v>0.68206384123412878</v>
      </c>
      <c r="AK1585" s="178">
        <f>$T1585*'9 All Base Data'!$Y1585</f>
        <v>2.0286131398027651E-3</v>
      </c>
      <c r="AL1585" s="178">
        <f>IF($U1585="","",$U1585*'9 All Base Data'!$Y1585)</f>
        <v>6.8105043437303029E-5</v>
      </c>
      <c r="AM1585" s="178">
        <f>IF($V1585="","",$V1585*'9 All Base Data'!$Y1585)</f>
        <v>5.226155584697683E-4</v>
      </c>
      <c r="AN1585" s="178">
        <f>IF($W1585="","",$W1585*'9 All Base Data'!$Y1585)</f>
        <v>2.7577588779044914E-4</v>
      </c>
      <c r="AO1585" s="178">
        <f>IF($X1585="","",$X1585*'9 All Base Data'!$Y1585)</f>
        <v>5.7935238471731254E-5</v>
      </c>
      <c r="AP1585" s="178">
        <f>$Y1585*'9 All Base Data'!$Y1585</f>
        <v>2.4677443263281137E-2</v>
      </c>
      <c r="AQ1585" s="179">
        <f t="shared" si="259"/>
        <v>10.358842369833924</v>
      </c>
    </row>
    <row r="1586" spans="1:43" x14ac:dyDescent="0.25">
      <c r="A1586" s="124">
        <v>591101</v>
      </c>
      <c r="B1586" s="125" t="s">
        <v>1616</v>
      </c>
      <c r="C1586" s="126" t="s">
        <v>1385</v>
      </c>
      <c r="D1586" s="101" t="s">
        <v>2122</v>
      </c>
      <c r="E1586" s="142"/>
      <c r="F1586" s="191" t="str">
        <f>IF('9 All Base Data'!G1586="Rural Centre","Rural",IF('9 All Base Data'!G1586="Rural (Incl.some Off Shore Islands)","Rural",IF('9 All Base Data'!G1586="Inlet-in TA but not in Urban Area","Rural",IF('9 All Base Data'!G1586="Rural (Incl.some Off Shore Islands)","Rural",IF('9 All Base Data'!G1586="Inlet-not in TA","Rural",IF('9 All Base Data'!G1586="Inland Water not in Urban Area","Rural",IF('9 All Base Data'!G1586="Oceanic-in Region but not in TA","Rural",'9 All Base Data'!G1586)))))))</f>
        <v>Christchurch</v>
      </c>
      <c r="G1586" s="177">
        <f>IF('9 All Base Data'!I1586="..C","..C",'9 All Base Data'!I1586*Basecase_Pop_2006)</f>
        <v>3078</v>
      </c>
      <c r="H1586" s="177">
        <f>IF('9 All Base Data'!J1586="..C","..C",'9 All Base Data'!J1586*Basecase_Pop_2006)</f>
        <v>2079</v>
      </c>
      <c r="I1586" s="191">
        <f>IF('9 All Base Data'!L1586="..C","..C",'9 All Base Data'!L1586*Basecase_Pop_2006)</f>
        <v>18</v>
      </c>
      <c r="J1586" s="156">
        <f>IF('9 All Base Data'!$P1586=0,0,('9 All Base Data'!$P1586*Basecase_Pop_2006)/(1+(1/(BaseCase_Mort_AllAdults_30*('9 All Base Data'!$W1586*Basecase_PM10)/10))))</f>
        <v>0.38285557384079183</v>
      </c>
      <c r="K1586" s="156">
        <f>IF('9 All Base Data'!$Q1586=0,0,('9 All Base Data'!$Q1586*Basecase_Pop_2006)/(1+(1/(BaseCase_Mort_Maori_30*('9 All Base Data'!$W1586*Basecase_PM10)/10))))</f>
        <v>0</v>
      </c>
      <c r="L1586" s="179">
        <f>133/(1+1/(BaseCase_Mort_Child_0_1*'9 All Base Data'!$AB$10/10))*IF('9 All Base Data'!$L1586="..C",0,'9 All Base Data'!L1586/'9 All Base Data'!$L$2022)</f>
        <v>2.6258001395494139E-3</v>
      </c>
      <c r="M1586" s="178">
        <f>IF('9 All Base Data'!$R1586="","",IF('9 All Base Data'!$R1586=0,0,('9 All Base Data'!$R1586*Basecase_Pop_2006)/(1+(1/(BaseCase_CardiacHA_All*('9 All Base Data'!$W1586*Basecase_PM10)/10)))))</f>
        <v>0.40897046546426841</v>
      </c>
      <c r="N1586" s="178">
        <f>IF('9 All Base Data'!$S1586="","",IF('9 All Base Data'!$S1586=0,0,('9 All Base Data'!S1586*Basecase_Pop_2006)/(1+(1/(BaseCase_RespHA_All*('9 All Base Data'!$W1586*Basecase_PM10)/10)))))</f>
        <v>0.45325413398594722</v>
      </c>
      <c r="O1586" s="178">
        <f>IF('9 All Base Data'!$T1586="","",IF('9 All Base Data'!$T1586=0,0,('9 All Base Data'!$T1586*Basecase_Pop_2006)/(1+(1/(BaseCase_RespHA_Child_1_4*('9 All Base Data'!$W1586*Basecase_PM10)/10)))))</f>
        <v>0.17193187693489395</v>
      </c>
      <c r="P1586" s="179">
        <f>IF('9 All Base Data'!$U1586="","",IF('9 All Base Data'!$U1586=0,0,('9 All Base Data'!$U1586*Basecase_Pop_2006)/(1+(1/(BaseCase_RespHA_Child_5_14*('9 All Base Data'!$W1586*Basecase_PM10)/10)))))</f>
        <v>9.5177550626999785E-2</v>
      </c>
      <c r="Q1586" s="156">
        <f>IF('7 Base case Results'!$G1586="..C",0,BaseCase_RADs_All*'7 Base case Results'!$G1586*('9 All Base Data'!$V1586*Basecase_PM10)/10)</f>
        <v>2768.3509382588663</v>
      </c>
      <c r="R1586" s="189">
        <f t="shared" si="250"/>
        <v>1.362965842873219</v>
      </c>
      <c r="S1586" s="178">
        <f t="shared" si="251"/>
        <v>0</v>
      </c>
      <c r="T1586" s="179">
        <f t="shared" si="252"/>
        <v>9.3478484967959141E-3</v>
      </c>
      <c r="U1586" s="178">
        <f t="shared" si="253"/>
        <v>2.5969624556981042E-3</v>
      </c>
      <c r="V1586" s="178">
        <f t="shared" si="254"/>
        <v>2.0555074976262707E-3</v>
      </c>
      <c r="W1586" s="178">
        <f t="shared" si="255"/>
        <v>7.7971106189974411E-4</v>
      </c>
      <c r="X1586" s="179">
        <f t="shared" si="256"/>
        <v>4.3163019209344403E-4</v>
      </c>
      <c r="Y1586" s="179">
        <f t="shared" si="257"/>
        <v>0.17163775817204971</v>
      </c>
      <c r="Z1586" s="186">
        <f t="shared" si="258"/>
        <v>1.5486039194953889</v>
      </c>
      <c r="AA1586" s="156">
        <f>$J1586*'9 All Base Data'!$Y1586</f>
        <v>0.21560956401650586</v>
      </c>
      <c r="AB1586" s="156">
        <f>$K1586*'9 All Base Data'!$Y1586</f>
        <v>0</v>
      </c>
      <c r="AC1586" s="178">
        <f>$L1586*'9 All Base Data'!$Y1586</f>
        <v>1.4787498523350698E-3</v>
      </c>
      <c r="AD1586" s="178">
        <f>IF($M1586="","",$M1586*'9 All Base Data'!$Y1586)</f>
        <v>0.23031646860924804</v>
      </c>
      <c r="AE1586" s="178">
        <f>IF($N1586="","",$N1586*'9 All Base Data'!$Y1586)</f>
        <v>0.25525533097770109</v>
      </c>
      <c r="AF1586" s="178">
        <f>IF($O1586="","",$O1586*'9 All Base Data'!$Y1586)</f>
        <v>9.6825433817211246E-2</v>
      </c>
      <c r="AG1586" s="178">
        <f>IF($P1586="","",$P1586*'9 All Base Data'!$Y1586)</f>
        <v>5.3600343306951431E-2</v>
      </c>
      <c r="AH1586" s="167">
        <f>$Q1586*'9 All Base Data'!$Y1586</f>
        <v>1559.028990631567</v>
      </c>
      <c r="AI1586" s="178">
        <f>$R1586*'9 All Base Data'!$Y1586</f>
        <v>0.76757004789876093</v>
      </c>
      <c r="AJ1586" s="178">
        <f>$S1586*'9 All Base Data'!$Y1586</f>
        <v>0</v>
      </c>
      <c r="AK1586" s="178">
        <f>$T1586*'9 All Base Data'!$Y1586</f>
        <v>5.2643494743128492E-3</v>
      </c>
      <c r="AL1586" s="178">
        <f>IF($U1586="","",$U1586*'9 All Base Data'!$Y1586)</f>
        <v>1.462509575668725E-3</v>
      </c>
      <c r="AM1586" s="178">
        <f>IF($V1586="","",$V1586*'9 All Base Data'!$Y1586)</f>
        <v>1.1575829259838745E-3</v>
      </c>
      <c r="AN1586" s="178">
        <f>IF($W1586="","",$W1586*'9 All Base Data'!$Y1586)</f>
        <v>4.3910334236105301E-4</v>
      </c>
      <c r="AO1586" s="178">
        <f>IF($X1586="","",$X1586*'9 All Base Data'!$Y1586)</f>
        <v>2.4307755689702477E-4</v>
      </c>
      <c r="AP1586" s="178">
        <f>$Y1586*'9 All Base Data'!$Y1586</f>
        <v>9.6659797419157159E-2</v>
      </c>
      <c r="AQ1586" s="179">
        <f t="shared" si="259"/>
        <v>0.87211428729388363</v>
      </c>
    </row>
    <row r="1587" spans="1:43" x14ac:dyDescent="0.25">
      <c r="A1587" s="124">
        <v>591102</v>
      </c>
      <c r="B1587" s="125" t="s">
        <v>1617</v>
      </c>
      <c r="C1587" s="126" t="s">
        <v>1385</v>
      </c>
      <c r="D1587" s="101" t="s">
        <v>2122</v>
      </c>
      <c r="E1587" s="142"/>
      <c r="F1587" s="191" t="str">
        <f>IF('9 All Base Data'!G1587="Rural Centre","Rural",IF('9 All Base Data'!G1587="Rural (Incl.some Off Shore Islands)","Rural",IF('9 All Base Data'!G1587="Inlet-in TA but not in Urban Area","Rural",IF('9 All Base Data'!G1587="Rural (Incl.some Off Shore Islands)","Rural",IF('9 All Base Data'!G1587="Inlet-not in TA","Rural",IF('9 All Base Data'!G1587="Inland Water not in Urban Area","Rural",IF('9 All Base Data'!G1587="Oceanic-in Region but not in TA","Rural",'9 All Base Data'!G1587)))))))</f>
        <v>Christchurch</v>
      </c>
      <c r="G1587" s="177">
        <f>IF('9 All Base Data'!I1587="..C","..C",'9 All Base Data'!I1587*Basecase_Pop_2006)</f>
        <v>3759</v>
      </c>
      <c r="H1587" s="177">
        <f>IF('9 All Base Data'!J1587="..C","..C",'9 All Base Data'!J1587*Basecase_Pop_2006)</f>
        <v>2547</v>
      </c>
      <c r="I1587" s="191">
        <f>IF('9 All Base Data'!L1587="..C","..C",'9 All Base Data'!L1587*Basecase_Pop_2006)</f>
        <v>33</v>
      </c>
      <c r="J1587" s="156">
        <f>IF('9 All Base Data'!$P1587=0,0,('9 All Base Data'!$P1587*Basecase_Pop_2006)/(1+(1/(BaseCase_Mort_AllAdults_30*('9 All Base Data'!$W1587*Basecase_PM10)/10))))</f>
        <v>2.9236243820569556</v>
      </c>
      <c r="K1587" s="156">
        <f>IF('9 All Base Data'!$Q1587=0,0,('9 All Base Data'!$Q1587*Basecase_Pop_2006)/(1+(1/(BaseCase_Mort_Maori_30*('9 All Base Data'!$W1587*Basecase_PM10)/10))))</f>
        <v>8.3291608675659545E-2</v>
      </c>
      <c r="L1587" s="179">
        <f>133/(1+1/(BaseCase_Mort_Child_0_1*'9 All Base Data'!$AB$10/10))*IF('9 All Base Data'!$L1587="..C",0,'9 All Base Data'!L1587/'9 All Base Data'!$L$2022)</f>
        <v>4.8139669225072592E-3</v>
      </c>
      <c r="M1587" s="178">
        <f>IF('9 All Base Data'!$R1587="","",IF('9 All Base Data'!$R1587=0,0,('9 All Base Data'!$R1587*Basecase_Pop_2006)/(1+(1/(BaseCase_CardiacHA_All*('9 All Base Data'!$W1587*Basecase_PM10)/10)))))</f>
        <v>0.41556676329433723</v>
      </c>
      <c r="N1587" s="178">
        <f>IF('9 All Base Data'!$S1587="","",IF('9 All Base Data'!$S1587=0,0,('9 All Base Data'!S1587*Basecase_Pop_2006)/(1+(1/(BaseCase_RespHA_All*('9 All Base Data'!$W1587*Basecase_PM10)/10)))))</f>
        <v>0.36041894991653634</v>
      </c>
      <c r="O1587" s="178">
        <f>IF('9 All Base Data'!$T1587="","",IF('9 All Base Data'!$T1587=0,0,('9 All Base Data'!$T1587*Basecase_Pop_2006)/(1+(1/(BaseCase_RespHA_Child_1_4*('9 All Base Data'!$W1587*Basecase_PM10)/10)))))</f>
        <v>0.26864355771077186</v>
      </c>
      <c r="P1587" s="179">
        <f>IF('9 All Base Data'!$U1587="","",IF('9 All Base Data'!$U1587=0,0,('9 All Base Data'!$U1587*Basecase_Pop_2006)/(1+(1/(BaseCase_RespHA_Child_5_14*('9 All Base Data'!$W1587*Basecase_PM10)/10)))))</f>
        <v>9.5177550626999785E-2</v>
      </c>
      <c r="Q1587" s="156">
        <f>IF('7 Base case Results'!$G1587="..C",0,BaseCase_RADs_All*'7 Base case Results'!$G1587*('9 All Base Data'!$V1587*Basecase_PM10)/10)</f>
        <v>3380.841837854151</v>
      </c>
      <c r="R1587" s="189">
        <f t="shared" si="250"/>
        <v>10.408102800122762</v>
      </c>
      <c r="S1587" s="178">
        <f t="shared" si="251"/>
        <v>0.29651812688534801</v>
      </c>
      <c r="T1587" s="179">
        <f t="shared" si="252"/>
        <v>1.7137722244125842E-2</v>
      </c>
      <c r="U1587" s="178">
        <f t="shared" si="253"/>
        <v>2.6388489469190411E-3</v>
      </c>
      <c r="V1587" s="178">
        <f t="shared" si="254"/>
        <v>1.6344999378714923E-3</v>
      </c>
      <c r="W1587" s="178">
        <f t="shared" si="255"/>
        <v>1.2182985342183504E-3</v>
      </c>
      <c r="X1587" s="179">
        <f t="shared" si="256"/>
        <v>4.3163019209344403E-4</v>
      </c>
      <c r="Y1587" s="179">
        <f t="shared" si="257"/>
        <v>0.20961219394695735</v>
      </c>
      <c r="Z1587" s="186">
        <f t="shared" si="258"/>
        <v>10.639126065198637</v>
      </c>
      <c r="AA1587" s="156">
        <f>$J1587*'9 All Base Data'!$Y1587</f>
        <v>1.6464730343078628</v>
      </c>
      <c r="AB1587" s="156">
        <f>$K1587*'9 All Base Data'!$Y1587</f>
        <v>4.6906637018846932E-2</v>
      </c>
      <c r="AC1587" s="178">
        <f>$L1587*'9 All Base Data'!$Y1587</f>
        <v>2.7110413959476284E-3</v>
      </c>
      <c r="AD1587" s="178">
        <f>IF($M1587="","",$M1587*'9 All Base Data'!$Y1587)</f>
        <v>0.23403125036101008</v>
      </c>
      <c r="AE1587" s="178">
        <f>IF($N1587="","",$N1587*'9 All Base Data'!$Y1587)</f>
        <v>0.20297411860877437</v>
      </c>
      <c r="AF1587" s="178">
        <f>IF($O1587="","",$O1587*'9 All Base Data'!$Y1587)</f>
        <v>0.1512897403393926</v>
      </c>
      <c r="AG1587" s="178">
        <f>IF($P1587="","",$P1587*'9 All Base Data'!$Y1587)</f>
        <v>5.3600343306951431E-2</v>
      </c>
      <c r="AH1587" s="167">
        <f>$Q1587*'9 All Base Data'!$Y1587</f>
        <v>1903.9603560052176</v>
      </c>
      <c r="AI1587" s="178">
        <f>$R1587*'9 All Base Data'!$Y1587</f>
        <v>5.8614440021359915</v>
      </c>
      <c r="AJ1587" s="178">
        <f>$S1587*'9 All Base Data'!$Y1587</f>
        <v>0.16698762778709508</v>
      </c>
      <c r="AK1587" s="178">
        <f>$T1587*'9 All Base Data'!$Y1587</f>
        <v>9.6513073695735571E-3</v>
      </c>
      <c r="AL1587" s="178">
        <f>IF($U1587="","",$U1587*'9 All Base Data'!$Y1587)</f>
        <v>1.4860984397924138E-3</v>
      </c>
      <c r="AM1587" s="178">
        <f>IF($V1587="","",$V1587*'9 All Base Data'!$Y1587)</f>
        <v>9.2048762789079177E-4</v>
      </c>
      <c r="AN1587" s="178">
        <f>IF($W1587="","",$W1587*'9 All Base Data'!$Y1587)</f>
        <v>6.8609897243914549E-4</v>
      </c>
      <c r="AO1587" s="178">
        <f>IF($X1587="","",$X1587*'9 All Base Data'!$Y1587)</f>
        <v>2.4307755689702477E-4</v>
      </c>
      <c r="AP1587" s="178">
        <f>$Y1587*'9 All Base Data'!$Y1587</f>
        <v>0.11804554207232348</v>
      </c>
      <c r="AQ1587" s="179">
        <f t="shared" si="259"/>
        <v>5.9915474376455711</v>
      </c>
    </row>
    <row r="1588" spans="1:43" x14ac:dyDescent="0.25">
      <c r="A1588" s="124">
        <v>591200</v>
      </c>
      <c r="B1588" s="125" t="s">
        <v>1618</v>
      </c>
      <c r="C1588" s="126" t="s">
        <v>1385</v>
      </c>
      <c r="D1588" s="101" t="s">
        <v>2122</v>
      </c>
      <c r="E1588" s="142"/>
      <c r="F1588" s="191" t="str">
        <f>IF('9 All Base Data'!G1588="Rural Centre","Rural",IF('9 All Base Data'!G1588="Rural (Incl.some Off Shore Islands)","Rural",IF('9 All Base Data'!G1588="Inlet-in TA but not in Urban Area","Rural",IF('9 All Base Data'!G1588="Rural (Incl.some Off Shore Islands)","Rural",IF('9 All Base Data'!G1588="Inlet-not in TA","Rural",IF('9 All Base Data'!G1588="Inland Water not in Urban Area","Rural",IF('9 All Base Data'!G1588="Oceanic-in Region but not in TA","Rural",'9 All Base Data'!G1588)))))))</f>
        <v>Christchurch</v>
      </c>
      <c r="G1588" s="177">
        <f>IF('9 All Base Data'!I1588="..C","..C",'9 All Base Data'!I1588*Basecase_Pop_2006)</f>
        <v>1371</v>
      </c>
      <c r="H1588" s="177">
        <f>IF('9 All Base Data'!J1588="..C","..C",'9 All Base Data'!J1588*Basecase_Pop_2006)</f>
        <v>924</v>
      </c>
      <c r="I1588" s="191">
        <f>IF('9 All Base Data'!L1588="..C","..C",'9 All Base Data'!L1588*Basecase_Pop_2006)</f>
        <v>15</v>
      </c>
      <c r="J1588" s="156">
        <f>IF('9 All Base Data'!$P1588=0,0,('9 All Base Data'!$P1588*Basecase_Pop_2006)/(1+(1/(BaseCase_Mort_AllAdults_30*('9 All Base Data'!$W1588*Basecase_PM10)/10))))</f>
        <v>1.4966172431958227</v>
      </c>
      <c r="K1588" s="156">
        <f>IF('9 All Base Data'!$Q1588=0,0,('9 All Base Data'!$Q1588*Basecase_Pop_2006)/(1+(1/(BaseCase_Mort_Maori_30*('9 All Base Data'!$W1588*Basecase_PM10)/10))))</f>
        <v>8.3291608675659545E-2</v>
      </c>
      <c r="L1588" s="179">
        <f>133/(1+1/(BaseCase_Mort_Child_0_1*'9 All Base Data'!$AB$10/10))*IF('9 All Base Data'!$L1588="..C",0,'9 All Base Data'!L1588/'9 All Base Data'!$L$2022)</f>
        <v>2.1881667829578449E-3</v>
      </c>
      <c r="M1588" s="178">
        <f>IF('9 All Base Data'!$R1588="","",IF('9 All Base Data'!$R1588=0,0,('9 All Base Data'!$R1588*Basecase_Pop_2006)/(1+(1/(BaseCase_CardiacHA_All*('9 All Base Data'!$W1588*Basecase_PM10)/10)))))</f>
        <v>0.23087042405240954</v>
      </c>
      <c r="N1588" s="178">
        <f>IF('9 All Base Data'!$S1588="","",IF('9 All Base Data'!$S1588=0,0,('9 All Base Data'!S1588*Basecase_Pop_2006)/(1+(1/(BaseCase_RespHA_All*('9 All Base Data'!$W1588*Basecase_PM10)/10)))))</f>
        <v>0.27304465902767905</v>
      </c>
      <c r="O1588" s="178">
        <f>IF('9 All Base Data'!$T1588="","",IF('9 All Base Data'!$T1588=0,0,('9 All Base Data'!$T1588*Basecase_Pop_2006)/(1+(1/(BaseCase_RespHA_Child_1_4*('9 All Base Data'!$W1588*Basecase_PM10)/10)))))</f>
        <v>0.23640633078547921</v>
      </c>
      <c r="P1588" s="179">
        <f>IF('9 All Base Data'!$U1588="","",IF('9 All Base Data'!$U1588=0,0,('9 All Base Data'!$U1588*Basecase_Pop_2006)/(1+(1/(BaseCase_RespHA_Child_5_14*('9 All Base Data'!$W1588*Basecase_PM10)/10)))))</f>
        <v>4.7588775313499893E-2</v>
      </c>
      <c r="Q1588" s="156">
        <f>IF('7 Base case Results'!$G1588="..C",0,BaseCase_RADs_All*'7 Base case Results'!$G1588*('9 All Base Data'!$V1588*Basecase_PM10)/10)</f>
        <v>1233.0763925772922</v>
      </c>
      <c r="R1588" s="189">
        <f t="shared" si="250"/>
        <v>5.327957385777129</v>
      </c>
      <c r="S1588" s="178">
        <f t="shared" si="251"/>
        <v>0.29651812688534801</v>
      </c>
      <c r="T1588" s="179">
        <f t="shared" si="252"/>
        <v>7.7898737473299281E-3</v>
      </c>
      <c r="U1588" s="178">
        <f t="shared" si="253"/>
        <v>1.4660271927328006E-3</v>
      </c>
      <c r="V1588" s="178">
        <f t="shared" si="254"/>
        <v>1.2382575286905243E-3</v>
      </c>
      <c r="W1588" s="178">
        <f t="shared" si="255"/>
        <v>1.0721027101121482E-3</v>
      </c>
      <c r="X1588" s="179">
        <f t="shared" si="256"/>
        <v>2.1581509604672201E-4</v>
      </c>
      <c r="Y1588" s="179">
        <f t="shared" si="257"/>
        <v>7.6450736339792116E-2</v>
      </c>
      <c r="Z1588" s="186">
        <f t="shared" si="258"/>
        <v>5.4149022805856752</v>
      </c>
      <c r="AA1588" s="156">
        <f>$J1588*'9 All Base Data'!$Y1588</f>
        <v>0.84283738660997742</v>
      </c>
      <c r="AB1588" s="156">
        <f>$K1588*'9 All Base Data'!$Y1588</f>
        <v>4.6906637018846932E-2</v>
      </c>
      <c r="AC1588" s="178">
        <f>$L1588*'9 All Base Data'!$Y1588</f>
        <v>1.2322915436125581E-3</v>
      </c>
      <c r="AD1588" s="178">
        <f>IF($M1588="","",$M1588*'9 All Base Data'!$Y1588)</f>
        <v>0.13001736131167224</v>
      </c>
      <c r="AE1588" s="178">
        <f>IF($N1588="","",$N1588*'9 All Base Data'!$Y1588)</f>
        <v>0.15376827167331392</v>
      </c>
      <c r="AF1588" s="178">
        <f>IF($O1588="","",$O1588*'9 All Base Data'!$Y1588)</f>
        <v>0.13313497149866549</v>
      </c>
      <c r="AG1588" s="178">
        <f>IF($P1588="","",$P1588*'9 All Base Data'!$Y1588)</f>
        <v>2.6800171653475716E-2</v>
      </c>
      <c r="AH1588" s="167">
        <f>$Q1588*'9 All Base Data'!$Y1588</f>
        <v>694.42129504739387</v>
      </c>
      <c r="AI1588" s="178">
        <f>$R1588*'9 All Base Data'!$Y1588</f>
        <v>3.00050109633152</v>
      </c>
      <c r="AJ1588" s="178">
        <f>$S1588*'9 All Base Data'!$Y1588</f>
        <v>0.16698762778709508</v>
      </c>
      <c r="AK1588" s="178">
        <f>$T1588*'9 All Base Data'!$Y1588</f>
        <v>4.3869578952607071E-3</v>
      </c>
      <c r="AL1588" s="178">
        <f>IF($U1588="","",$U1588*'9 All Base Data'!$Y1588)</f>
        <v>8.2561024432911885E-4</v>
      </c>
      <c r="AM1588" s="178">
        <f>IF($V1588="","",$V1588*'9 All Base Data'!$Y1588)</f>
        <v>6.9733911203847859E-4</v>
      </c>
      <c r="AN1588" s="178">
        <f>IF($W1588="","",$W1588*'9 All Base Data'!$Y1588)</f>
        <v>6.0376709574644794E-4</v>
      </c>
      <c r="AO1588" s="178">
        <f>IF($X1588="","",$X1588*'9 All Base Data'!$Y1588)</f>
        <v>1.2153877844851238E-4</v>
      </c>
      <c r="AP1588" s="178">
        <f>$Y1588*'9 All Base Data'!$Y1588</f>
        <v>4.3054120292938418E-2</v>
      </c>
      <c r="AQ1588" s="179">
        <f t="shared" si="259"/>
        <v>3.0494651238760868</v>
      </c>
    </row>
    <row r="1589" spans="1:43" x14ac:dyDescent="0.25">
      <c r="A1589" s="124">
        <v>591300</v>
      </c>
      <c r="B1589" s="125" t="s">
        <v>1619</v>
      </c>
      <c r="C1589" s="126" t="s">
        <v>1385</v>
      </c>
      <c r="D1589" s="101" t="s">
        <v>2122</v>
      </c>
      <c r="E1589" s="142"/>
      <c r="F1589" s="191" t="str">
        <f>IF('9 All Base Data'!G1589="Rural Centre","Rural",IF('9 All Base Data'!G1589="Rural (Incl.some Off Shore Islands)","Rural",IF('9 All Base Data'!G1589="Inlet-in TA but not in Urban Area","Rural",IF('9 All Base Data'!G1589="Rural (Incl.some Off Shore Islands)","Rural",IF('9 All Base Data'!G1589="Inlet-not in TA","Rural",IF('9 All Base Data'!G1589="Inland Water not in Urban Area","Rural",IF('9 All Base Data'!G1589="Oceanic-in Region but not in TA","Rural",'9 All Base Data'!G1589)))))))</f>
        <v>Christchurch</v>
      </c>
      <c r="G1589" s="177">
        <f>IF('9 All Base Data'!I1589="..C","..C",'9 All Base Data'!I1589*Basecase_Pop_2006)</f>
        <v>1983</v>
      </c>
      <c r="H1589" s="177">
        <f>IF('9 All Base Data'!J1589="..C","..C",'9 All Base Data'!J1589*Basecase_Pop_2006)</f>
        <v>1299</v>
      </c>
      <c r="I1589" s="191">
        <f>IF('9 All Base Data'!L1589="..C","..C",'9 All Base Data'!L1589*Basecase_Pop_2006)</f>
        <v>21</v>
      </c>
      <c r="J1589" s="156">
        <f>IF('9 All Base Data'!$P1589=0,0,('9 All Base Data'!$P1589*Basecase_Pop_2006)/(1+(1/(BaseCase_Mort_AllAdults_30*('9 All Base Data'!$W1589*Basecase_PM10)/10))))</f>
        <v>1.1038003403289847</v>
      </c>
      <c r="K1589" s="156">
        <f>IF('9 All Base Data'!$Q1589=0,0,('9 All Base Data'!$Q1589*Basecase_Pop_2006)/(1+(1/(BaseCase_Mort_Maori_30*('9 All Base Data'!$W1589*Basecase_PM10)/10))))</f>
        <v>0</v>
      </c>
      <c r="L1589" s="179">
        <f>133/(1+1/(BaseCase_Mort_Child_0_1*'9 All Base Data'!$AB$10/10))*IF('9 All Base Data'!$L1589="..C",0,'9 All Base Data'!L1589/'9 All Base Data'!$L$2022)</f>
        <v>3.0634334961409829E-3</v>
      </c>
      <c r="M1589" s="178">
        <f>IF('9 All Base Data'!$R1589="","",IF('9 All Base Data'!$R1589=0,0,('9 All Base Data'!$R1589*Basecase_Pop_2006)/(1+(1/(BaseCase_CardiacHA_All*('9 All Base Data'!$W1589*Basecase_PM10)/10)))))</f>
        <v>0.21416084779409586</v>
      </c>
      <c r="N1589" s="178">
        <f>IF('9 All Base Data'!$S1589="","",IF('9 All Base Data'!$S1589=0,0,('9 All Base Data'!S1589*Basecase_Pop_2006)/(1+(1/(BaseCase_RespHA_All*('9 All Base Data'!$W1589*Basecase_PM10)/10)))))</f>
        <v>0.56506832541509533</v>
      </c>
      <c r="O1589" s="178">
        <f>IF('9 All Base Data'!$T1589="","",IF('9 All Base Data'!$T1589=0,0,('9 All Base Data'!$T1589*Basecase_Pop_2006)/(1+(1/(BaseCase_RespHA_Child_1_4*('9 All Base Data'!$W1589*Basecase_PM10)/10)))))</f>
        <v>0.30690217913026785</v>
      </c>
      <c r="P1589" s="179">
        <f>IF('9 All Base Data'!$U1589="","",IF('9 All Base Data'!$U1589=0,0,('9 All Base Data'!$U1589*Basecase_Pop_2006)/(1+(1/(BaseCase_RespHA_Child_5_14*('9 All Base Data'!$W1589*Basecase_PM10)/10)))))</f>
        <v>0.17660345395510804</v>
      </c>
      <c r="Q1589" s="156">
        <f>IF('7 Base case Results'!$G1589="..C",0,BaseCase_RADs_All*'7 Base case Results'!$G1589*('9 All Base Data'!$V1589*Basecase_PM10)/10)</f>
        <v>2232.6597000000002</v>
      </c>
      <c r="R1589" s="189">
        <f t="shared" si="250"/>
        <v>3.9295292115711855</v>
      </c>
      <c r="S1589" s="178">
        <f t="shared" si="251"/>
        <v>0</v>
      </c>
      <c r="T1589" s="179">
        <f t="shared" si="252"/>
        <v>1.09058232462619E-2</v>
      </c>
      <c r="U1589" s="178">
        <f t="shared" si="253"/>
        <v>1.3599213834925088E-3</v>
      </c>
      <c r="V1589" s="178">
        <f t="shared" si="254"/>
        <v>2.5625848557574572E-3</v>
      </c>
      <c r="W1589" s="178">
        <f t="shared" si="255"/>
        <v>1.3918013823557647E-3</v>
      </c>
      <c r="X1589" s="179">
        <f t="shared" si="256"/>
        <v>8.0089666368641501E-4</v>
      </c>
      <c r="Y1589" s="179">
        <f t="shared" si="257"/>
        <v>0.13842490139999999</v>
      </c>
      <c r="Z1589" s="186">
        <f t="shared" si="258"/>
        <v>4.082782442456697</v>
      </c>
      <c r="AA1589" s="156">
        <f>$J1589*'9 All Base Data'!$Y1589</f>
        <v>0.71862007868794064</v>
      </c>
      <c r="AB1589" s="156">
        <f>$K1589*'9 All Base Data'!$Y1589</f>
        <v>0</v>
      </c>
      <c r="AC1589" s="178">
        <f>$L1589*'9 All Base Data'!$Y1589</f>
        <v>1.9944230307049659E-3</v>
      </c>
      <c r="AD1589" s="178">
        <f>IF($M1589="","",$M1589*'9 All Base Data'!$Y1589)</f>
        <v>0.1394276479818802</v>
      </c>
      <c r="AE1589" s="178">
        <f>IF($N1589="","",$N1589*'9 All Base Data'!$Y1589)</f>
        <v>0.36788305786609082</v>
      </c>
      <c r="AF1589" s="178">
        <f>IF($O1589="","",$O1589*'9 All Base Data'!$Y1589)</f>
        <v>0.19980612440322348</v>
      </c>
      <c r="AG1589" s="178">
        <f>IF($P1589="","",$P1589*'9 All Base Data'!$Y1589)</f>
        <v>0.1149762174742186</v>
      </c>
      <c r="AH1589" s="167">
        <f>$Q1589*'9 All Base Data'!$Y1589</f>
        <v>1453.5546245792937</v>
      </c>
      <c r="AI1589" s="178">
        <f>$R1589*'9 All Base Data'!$Y1589</f>
        <v>2.5582874801290685</v>
      </c>
      <c r="AJ1589" s="178">
        <f>$S1589*'9 All Base Data'!$Y1589</f>
        <v>0</v>
      </c>
      <c r="AK1589" s="178">
        <f>$T1589*'9 All Base Data'!$Y1589</f>
        <v>7.100145989309678E-3</v>
      </c>
      <c r="AL1589" s="178">
        <f>IF($U1589="","",$U1589*'9 All Base Data'!$Y1589)</f>
        <v>8.8536556468493937E-4</v>
      </c>
      <c r="AM1589" s="178">
        <f>IF($V1589="","",$V1589*'9 All Base Data'!$Y1589)</f>
        <v>1.6683496674227219E-3</v>
      </c>
      <c r="AN1589" s="178">
        <f>IF($W1589="","",$W1589*'9 All Base Data'!$Y1589)</f>
        <v>9.0612077416861848E-4</v>
      </c>
      <c r="AO1589" s="178">
        <f>IF($X1589="","",$X1589*'9 All Base Data'!$Y1589)</f>
        <v>5.2141714624558133E-4</v>
      </c>
      <c r="AP1589" s="178">
        <f>$Y1589*'9 All Base Data'!$Y1589</f>
        <v>9.0120386723916202E-2</v>
      </c>
      <c r="AQ1589" s="179">
        <f t="shared" si="259"/>
        <v>2.6580617280744021</v>
      </c>
    </row>
    <row r="1590" spans="1:43" x14ac:dyDescent="0.25">
      <c r="A1590" s="124">
        <v>591500</v>
      </c>
      <c r="B1590" s="125" t="s">
        <v>1620</v>
      </c>
      <c r="C1590" s="126" t="s">
        <v>1385</v>
      </c>
      <c r="D1590" s="101" t="s">
        <v>2122</v>
      </c>
      <c r="E1590" s="142"/>
      <c r="F1590" s="191" t="str">
        <f>IF('9 All Base Data'!G1590="Rural Centre","Rural",IF('9 All Base Data'!G1590="Rural (Incl.some Off Shore Islands)","Rural",IF('9 All Base Data'!G1590="Inlet-in TA but not in Urban Area","Rural",IF('9 All Base Data'!G1590="Rural (Incl.some Off Shore Islands)","Rural",IF('9 All Base Data'!G1590="Inlet-not in TA","Rural",IF('9 All Base Data'!G1590="Inland Water not in Urban Area","Rural",IF('9 All Base Data'!G1590="Oceanic-in Region but not in TA","Rural",'9 All Base Data'!G1590)))))))</f>
        <v>Christchurch</v>
      </c>
      <c r="G1590" s="177">
        <f>IF('9 All Base Data'!I1590="..C","..C",'9 All Base Data'!I1590*Basecase_Pop_2006)</f>
        <v>501</v>
      </c>
      <c r="H1590" s="177">
        <f>IF('9 All Base Data'!J1590="..C","..C",'9 All Base Data'!J1590*Basecase_Pop_2006)</f>
        <v>210</v>
      </c>
      <c r="I1590" s="191">
        <f>IF('9 All Base Data'!L1590="..C","..C",'9 All Base Data'!L1590*Basecase_Pop_2006)</f>
        <v>3</v>
      </c>
      <c r="J1590" s="156">
        <f>IF('9 All Base Data'!$P1590=0,0,('9 All Base Data'!$P1590*Basecase_Pop_2006)/(1+(1/(BaseCase_Mort_AllAdults_30*('9 All Base Data'!$W1590*Basecase_PM10)/10))))</f>
        <v>0.89153104411187234</v>
      </c>
      <c r="K1590" s="156">
        <f>IF('9 All Base Data'!$Q1590=0,0,('9 All Base Data'!$Q1590*Basecase_Pop_2006)/(1+(1/(BaseCase_Mort_Maori_30*('9 All Base Data'!$W1590*Basecase_PM10)/10))))</f>
        <v>9.8094565984474261E-2</v>
      </c>
      <c r="L1590" s="179">
        <f>133/(1+1/(BaseCase_Mort_Child_0_1*'9 All Base Data'!$AB$10/10))*IF('9 All Base Data'!$L1590="..C",0,'9 All Base Data'!L1590/'9 All Base Data'!$L$2022)</f>
        <v>4.3763335659156898E-4</v>
      </c>
      <c r="M1590" s="178">
        <f>IF('9 All Base Data'!$R1590="","",IF('9 All Base Data'!$R1590=0,0,('9 All Base Data'!$R1590*Basecase_Pop_2006)/(1+(1/(BaseCase_CardiacHA_All*('9 All Base Data'!$W1590*Basecase_PM10)/10)))))</f>
        <v>0.23063475916287252</v>
      </c>
      <c r="N1590" s="178">
        <f>IF('9 All Base Data'!$S1590="","",IF('9 All Base Data'!$S1590=0,0,('9 All Base Data'!S1590*Basecase_Pop_2006)/(1+(1/(BaseCase_RespHA_All*('9 All Base Data'!$W1590*Basecase_PM10)/10)))))</f>
        <v>0.34040260567174419</v>
      </c>
      <c r="O1590" s="178">
        <f>IF('9 All Base Data'!$T1590="","",IF('9 All Base Data'!$T1590=0,0,('9 All Base Data'!$T1590*Basecase_Pop_2006)/(1+(1/(BaseCase_RespHA_Child_1_4*('9 All Base Data'!$W1590*Basecase_PM10)/10)))))</f>
        <v>0.146779303062302</v>
      </c>
      <c r="P1590" s="179">
        <f>IF('9 All Base Data'!$U1590="","",IF('9 All Base Data'!$U1590=0,0,('9 All Base Data'!$U1590*Basecase_Pop_2006)/(1+(1/(BaseCase_RespHA_Child_5_14*('9 All Base Data'!$W1590*Basecase_PM10)/10)))))</f>
        <v>5.8867817985036014E-2</v>
      </c>
      <c r="Q1590" s="156">
        <f>IF('7 Base case Results'!$G1590="..C",0,BaseCase_RADs_All*'7 Base case Results'!$G1590*('9 All Base Data'!$V1590*Basecase_PM10)/10)</f>
        <v>564.07590000000005</v>
      </c>
      <c r="R1590" s="189">
        <f t="shared" si="250"/>
        <v>3.1738505170382658</v>
      </c>
      <c r="S1590" s="178">
        <f t="shared" si="251"/>
        <v>0.34921665490472836</v>
      </c>
      <c r="T1590" s="179">
        <f t="shared" si="252"/>
        <v>1.5579747494659855E-3</v>
      </c>
      <c r="U1590" s="178">
        <f t="shared" si="253"/>
        <v>1.4645307206842405E-3</v>
      </c>
      <c r="V1590" s="178">
        <f t="shared" si="254"/>
        <v>1.5437258167213599E-3</v>
      </c>
      <c r="W1590" s="178">
        <f t="shared" si="255"/>
        <v>6.6564413938753955E-4</v>
      </c>
      <c r="X1590" s="179">
        <f t="shared" si="256"/>
        <v>2.6696555456213832E-4</v>
      </c>
      <c r="Y1590" s="179">
        <f t="shared" si="257"/>
        <v>3.4972705800000004E-2</v>
      </c>
      <c r="Z1590" s="186">
        <f t="shared" si="258"/>
        <v>3.2133894541251373</v>
      </c>
      <c r="AA1590" s="156">
        <f>$J1590*'9 All Base Data'!$Y1590</f>
        <v>0.58042390970949054</v>
      </c>
      <c r="AB1590" s="156">
        <f>$K1590*'9 All Base Data'!$Y1590</f>
        <v>6.3863655546266745E-2</v>
      </c>
      <c r="AC1590" s="178">
        <f>$L1590*'9 All Base Data'!$Y1590</f>
        <v>2.8491757581499511E-4</v>
      </c>
      <c r="AD1590" s="178">
        <f>IF($M1590="","",$M1590*'9 All Base Data'!$Y1590)</f>
        <v>0.1501528516727941</v>
      </c>
      <c r="AE1590" s="178">
        <f>IF($N1590="","",$N1590*'9 All Base Data'!$Y1590)</f>
        <v>0.22161629991933185</v>
      </c>
      <c r="AF1590" s="178">
        <f>IF($O1590="","",$O1590*'9 All Base Data'!$Y1590)</f>
        <v>9.5559450801541657E-2</v>
      </c>
      <c r="AG1590" s="178">
        <f>IF($P1590="","",$P1590*'9 All Base Data'!$Y1590)</f>
        <v>3.8325405824739534E-2</v>
      </c>
      <c r="AH1590" s="167">
        <f>$Q1590*'9 All Base Data'!$Y1590</f>
        <v>367.23694751095621</v>
      </c>
      <c r="AI1590" s="178">
        <f>$R1590*'9 All Base Data'!$Y1590</f>
        <v>2.0663091185657865</v>
      </c>
      <c r="AJ1590" s="178">
        <f>$S1590*'9 All Base Data'!$Y1590</f>
        <v>0.22735461374470958</v>
      </c>
      <c r="AK1590" s="178">
        <f>$T1590*'9 All Base Data'!$Y1590</f>
        <v>1.0143065699013826E-3</v>
      </c>
      <c r="AL1590" s="178">
        <f>IF($U1590="","",$U1590*'9 All Base Data'!$Y1590)</f>
        <v>9.5347060812224255E-4</v>
      </c>
      <c r="AM1590" s="178">
        <f>IF($V1590="","",$V1590*'9 All Base Data'!$Y1590)</f>
        <v>1.00502992013417E-3</v>
      </c>
      <c r="AN1590" s="178">
        <f>IF($W1590="","",$W1590*'9 All Base Data'!$Y1590)</f>
        <v>4.3336210938499142E-4</v>
      </c>
      <c r="AO1590" s="178">
        <f>IF($X1590="","",$X1590*'9 All Base Data'!$Y1590)</f>
        <v>1.7380571541519377E-4</v>
      </c>
      <c r="AP1590" s="178">
        <f>$Y1590*'9 All Base Data'!$Y1590</f>
        <v>2.2768690745679287E-2</v>
      </c>
      <c r="AQ1590" s="179">
        <f t="shared" si="259"/>
        <v>2.0920506164096238</v>
      </c>
    </row>
    <row r="1591" spans="1:43" x14ac:dyDescent="0.25">
      <c r="A1591" s="124">
        <v>591600</v>
      </c>
      <c r="B1591" s="125" t="s">
        <v>1621</v>
      </c>
      <c r="C1591" s="126" t="s">
        <v>1385</v>
      </c>
      <c r="D1591" s="101" t="s">
        <v>2122</v>
      </c>
      <c r="E1591" s="142"/>
      <c r="F1591" s="191" t="str">
        <f>IF('9 All Base Data'!G1591="Rural Centre","Rural",IF('9 All Base Data'!G1591="Rural (Incl.some Off Shore Islands)","Rural",IF('9 All Base Data'!G1591="Inlet-in TA but not in Urban Area","Rural",IF('9 All Base Data'!G1591="Rural (Incl.some Off Shore Islands)","Rural",IF('9 All Base Data'!G1591="Inlet-not in TA","Rural",IF('9 All Base Data'!G1591="Inland Water not in Urban Area","Rural",IF('9 All Base Data'!G1591="Oceanic-in Region but not in TA","Rural",'9 All Base Data'!G1591)))))))</f>
        <v>Christchurch</v>
      </c>
      <c r="G1591" s="177">
        <f>IF('9 All Base Data'!I1591="..C","..C",'9 All Base Data'!I1591*Basecase_Pop_2006)</f>
        <v>1026</v>
      </c>
      <c r="H1591" s="177">
        <f>IF('9 All Base Data'!J1591="..C","..C",'9 All Base Data'!J1591*Basecase_Pop_2006)</f>
        <v>615</v>
      </c>
      <c r="I1591" s="191">
        <f>IF('9 All Base Data'!L1591="..C","..C",'9 All Base Data'!L1591*Basecase_Pop_2006)</f>
        <v>30</v>
      </c>
      <c r="J1591" s="156">
        <f>IF('9 All Base Data'!$P1591=0,0,('9 All Base Data'!$P1591*Basecase_Pop_2006)/(1+(1/(BaseCase_Mort_AllAdults_30*('9 All Base Data'!$W1591*Basecase_PM10)/10))))</f>
        <v>6.7926174789475988</v>
      </c>
      <c r="K1591" s="156">
        <f>IF('9 All Base Data'!$Q1591=0,0,('9 All Base Data'!$Q1591*Basecase_Pop_2006)/(1+(1/(BaseCase_Mort_Maori_30*('9 All Base Data'!$W1591*Basecase_PM10)/10))))</f>
        <v>0.88285109386026839</v>
      </c>
      <c r="L1591" s="179">
        <f>133/(1+1/(BaseCase_Mort_Child_0_1*'9 All Base Data'!$AB$10/10))*IF('9 All Base Data'!$L1591="..C",0,'9 All Base Data'!L1591/'9 All Base Data'!$L$2022)</f>
        <v>4.3763335659156898E-3</v>
      </c>
      <c r="M1591" s="178">
        <f>IF('9 All Base Data'!$R1591="","",IF('9 All Base Data'!$R1591=0,0,('9 All Base Data'!$R1591*Basecase_Pop_2006)/(1+(1/(BaseCase_CardiacHA_All*('9 All Base Data'!$W1591*Basecase_PM10)/10)))))</f>
        <v>0.23887171484726077</v>
      </c>
      <c r="N1591" s="178">
        <f>IF('9 All Base Data'!$S1591="","",IF('9 All Base Data'!$S1591=0,0,('9 All Base Data'!S1591*Basecase_Pop_2006)/(1+(1/(BaseCase_RespHA_All*('9 All Base Data'!$W1591*Basecase_PM10)/10)))))</f>
        <v>0.22466571974335112</v>
      </c>
      <c r="O1591" s="178">
        <f>IF('9 All Base Data'!$T1591="","",IF('9 All Base Data'!$T1591=0,0,('9 All Base Data'!$T1591*Basecase_Pop_2006)/(1+(1/(BaseCase_RespHA_Child_1_4*('9 All Base Data'!$W1591*Basecase_PM10)/10)))))</f>
        <v>2.6687146011327635E-2</v>
      </c>
      <c r="P1591" s="179">
        <f>IF('9 All Base Data'!$U1591="","",IF('9 All Base Data'!$U1591=0,0,('9 All Base Data'!$U1591*Basecase_Pop_2006)/(1+(1/(BaseCase_RespHA_Child_5_14*('9 All Base Data'!$W1591*Basecase_PM10)/10)))))</f>
        <v>0</v>
      </c>
      <c r="Q1591" s="156">
        <f>IF('7 Base case Results'!$G1591="..C",0,BaseCase_RADs_All*'7 Base case Results'!$G1591*('9 All Base Data'!$V1591*Basecase_PM10)/10)</f>
        <v>1155.1734000000001</v>
      </c>
      <c r="R1591" s="189">
        <f t="shared" si="250"/>
        <v>24.181718225053451</v>
      </c>
      <c r="S1591" s="178">
        <f t="shared" si="251"/>
        <v>3.1429498941425553</v>
      </c>
      <c r="T1591" s="179">
        <f t="shared" si="252"/>
        <v>1.5579747494659856E-2</v>
      </c>
      <c r="U1591" s="178">
        <f t="shared" si="253"/>
        <v>1.516835389280106E-3</v>
      </c>
      <c r="V1591" s="178">
        <f t="shared" si="254"/>
        <v>1.0188590390360973E-3</v>
      </c>
      <c r="W1591" s="178">
        <f t="shared" si="255"/>
        <v>1.2102620716137082E-4</v>
      </c>
      <c r="X1591" s="179">
        <f t="shared" si="256"/>
        <v>0</v>
      </c>
      <c r="Y1591" s="179">
        <f t="shared" si="257"/>
        <v>7.1620750800000008E-2</v>
      </c>
      <c r="Z1591" s="186">
        <f t="shared" si="258"/>
        <v>24.271454417776429</v>
      </c>
      <c r="AA1591" s="156">
        <f>$J1591*'9 All Base Data'!$Y1591</f>
        <v>4.4222774073104043</v>
      </c>
      <c r="AB1591" s="156">
        <f>$K1591*'9 All Base Data'!$Y1591</f>
        <v>0.57477289991640068</v>
      </c>
      <c r="AC1591" s="178">
        <f>$L1591*'9 All Base Data'!$Y1591</f>
        <v>2.849175758149951E-3</v>
      </c>
      <c r="AD1591" s="178">
        <f>IF($M1591="","",$M1591*'9 All Base Data'!$Y1591)</f>
        <v>0.155515453518251</v>
      </c>
      <c r="AE1591" s="178">
        <f>IF($N1591="","",$N1591*'9 All Base Data'!$Y1591)</f>
        <v>0.14626675794675897</v>
      </c>
      <c r="AF1591" s="178">
        <f>IF($O1591="","",$O1591*'9 All Base Data'!$Y1591)</f>
        <v>1.73744456002803E-2</v>
      </c>
      <c r="AG1591" s="178">
        <f>IF($P1591="","",$P1591*'9 All Base Data'!$Y1591)</f>
        <v>0</v>
      </c>
      <c r="AH1591" s="167">
        <f>$Q1591*'9 All Base Data'!$Y1591</f>
        <v>752.06608412423373</v>
      </c>
      <c r="AI1591" s="178">
        <f>$R1591*'9 All Base Data'!$Y1591</f>
        <v>15.743307570025038</v>
      </c>
      <c r="AJ1591" s="178">
        <f>$S1591*'9 All Base Data'!$Y1591</f>
        <v>2.0461915237023862</v>
      </c>
      <c r="AK1591" s="178">
        <f>$T1591*'9 All Base Data'!$Y1591</f>
        <v>1.0143065699013826E-2</v>
      </c>
      <c r="AL1591" s="178">
        <f>IF($U1591="","",$U1591*'9 All Base Data'!$Y1591)</f>
        <v>9.8752312984089381E-4</v>
      </c>
      <c r="AM1591" s="178">
        <f>IF($V1591="","",$V1591*'9 All Base Data'!$Y1591)</f>
        <v>6.63319747288552E-4</v>
      </c>
      <c r="AN1591" s="178">
        <f>IF($W1591="","",$W1591*'9 All Base Data'!$Y1591)</f>
        <v>7.8793110797271154E-5</v>
      </c>
      <c r="AO1591" s="178">
        <f>IF($X1591="","",$X1591*'9 All Base Data'!$Y1591)</f>
        <v>0</v>
      </c>
      <c r="AP1591" s="178">
        <f>$Y1591*'9 All Base Data'!$Y1591</f>
        <v>4.6628097215702491E-2</v>
      </c>
      <c r="AQ1591" s="179">
        <f t="shared" si="259"/>
        <v>15.801729575816884</v>
      </c>
    </row>
    <row r="1592" spans="1:43" x14ac:dyDescent="0.25">
      <c r="A1592" s="124">
        <v>591700</v>
      </c>
      <c r="B1592" s="125" t="s">
        <v>1622</v>
      </c>
      <c r="C1592" s="126" t="s">
        <v>1385</v>
      </c>
      <c r="D1592" s="101" t="s">
        <v>2122</v>
      </c>
      <c r="E1592" s="142"/>
      <c r="F1592" s="191" t="str">
        <f>IF('9 All Base Data'!G1592="Rural Centre","Rural",IF('9 All Base Data'!G1592="Rural (Incl.some Off Shore Islands)","Rural",IF('9 All Base Data'!G1592="Inlet-in TA but not in Urban Area","Rural",IF('9 All Base Data'!G1592="Rural (Incl.some Off Shore Islands)","Rural",IF('9 All Base Data'!G1592="Inlet-not in TA","Rural",IF('9 All Base Data'!G1592="Inland Water not in Urban Area","Rural",IF('9 All Base Data'!G1592="Oceanic-in Region but not in TA","Rural",'9 All Base Data'!G1592)))))))</f>
        <v>Christchurch</v>
      </c>
      <c r="G1592" s="177">
        <f>IF('9 All Base Data'!I1592="..C","..C",'9 All Base Data'!I1592*Basecase_Pop_2006)</f>
        <v>3378</v>
      </c>
      <c r="H1592" s="177">
        <f>IF('9 All Base Data'!J1592="..C","..C",'9 All Base Data'!J1592*Basecase_Pop_2006)</f>
        <v>1914</v>
      </c>
      <c r="I1592" s="191">
        <f>IF('9 All Base Data'!L1592="..C","..C",'9 All Base Data'!L1592*Basecase_Pop_2006)</f>
        <v>36</v>
      </c>
      <c r="J1592" s="156">
        <f>IF('9 All Base Data'!$P1592=0,0,('9 All Base Data'!$P1592*Basecase_Pop_2006)/(1+(1/(BaseCase_Mort_AllAdults_30*('9 All Base Data'!$W1592*Basecase_PM10)/10))))</f>
        <v>1.6981543697368997</v>
      </c>
      <c r="K1592" s="156">
        <f>IF('9 All Base Data'!$Q1592=0,0,('9 All Base Data'!$Q1592*Basecase_Pop_2006)/(1+(1/(BaseCase_Mort_Maori_30*('9 All Base Data'!$W1592*Basecase_PM10)/10))))</f>
        <v>9.8094565984474261E-2</v>
      </c>
      <c r="L1592" s="179">
        <f>133/(1+1/(BaseCase_Mort_Child_0_1*'9 All Base Data'!$AB$10/10))*IF('9 All Base Data'!$L1592="..C",0,'9 All Base Data'!L1592/'9 All Base Data'!$L$2022)</f>
        <v>5.2516002790988277E-3</v>
      </c>
      <c r="M1592" s="178">
        <f>IF('9 All Base Data'!$R1592="","",IF('9 All Base Data'!$R1592=0,0,('9 All Base Data'!$R1592*Basecase_Pop_2006)/(1+(1/(BaseCase_CardiacHA_All*('9 All Base Data'!$W1592*Basecase_PM10)/10)))))</f>
        <v>0.5106912524320748</v>
      </c>
      <c r="N1592" s="178">
        <f>IF('9 All Base Data'!$S1592="","",IF('9 All Base Data'!$S1592=0,0,('9 All Base Data'!S1592*Basecase_Pop_2006)/(1+(1/(BaseCase_RespHA_All*('9 All Base Data'!$W1592*Basecase_PM10)/10)))))</f>
        <v>1.0212078170152323</v>
      </c>
      <c r="O1592" s="178">
        <f>IF('9 All Base Data'!$T1592="","",IF('9 All Base Data'!$T1592=0,0,('9 All Base Data'!$T1592*Basecase_Pop_2006)/(1+(1/(BaseCase_RespHA_Child_1_4*('9 All Base Data'!$W1592*Basecase_PM10)/10)))))</f>
        <v>0.24018431410194874</v>
      </c>
      <c r="P1592" s="179">
        <f>IF('9 All Base Data'!$U1592="","",IF('9 All Base Data'!$U1592=0,0,('9 All Base Data'!$U1592*Basecase_Pop_2006)/(1+(1/(BaseCase_RespHA_Child_5_14*('9 All Base Data'!$W1592*Basecase_PM10)/10)))))</f>
        <v>7.8490423980048019E-2</v>
      </c>
      <c r="Q1592" s="156">
        <f>IF('7 Base case Results'!$G1592="..C",0,BaseCase_RADs_All*'7 Base case Results'!$G1592*('9 All Base Data'!$V1592*Basecase_PM10)/10)</f>
        <v>3803.2902000000004</v>
      </c>
      <c r="R1592" s="189">
        <f t="shared" si="250"/>
        <v>6.0454295562633629</v>
      </c>
      <c r="S1592" s="178">
        <f t="shared" si="251"/>
        <v>0.34921665490472836</v>
      </c>
      <c r="T1592" s="179">
        <f t="shared" si="252"/>
        <v>1.8695696993591828E-2</v>
      </c>
      <c r="U1592" s="178">
        <f t="shared" si="253"/>
        <v>3.2428894529436753E-3</v>
      </c>
      <c r="V1592" s="178">
        <f t="shared" si="254"/>
        <v>4.6311774501640781E-3</v>
      </c>
      <c r="W1592" s="178">
        <f t="shared" si="255"/>
        <v>1.0892358644523374E-3</v>
      </c>
      <c r="X1592" s="179">
        <f t="shared" si="256"/>
        <v>3.5595407274951774E-4</v>
      </c>
      <c r="Y1592" s="179">
        <f t="shared" si="257"/>
        <v>0.23580399240000002</v>
      </c>
      <c r="Z1592" s="186">
        <f t="shared" si="258"/>
        <v>6.3078033125600621</v>
      </c>
      <c r="AA1592" s="156">
        <f>$J1592*'9 All Base Data'!$Y1592</f>
        <v>1.1055693518276011</v>
      </c>
      <c r="AB1592" s="156">
        <f>$K1592*'9 All Base Data'!$Y1592</f>
        <v>6.3863655546266745E-2</v>
      </c>
      <c r="AC1592" s="178">
        <f>$L1592*'9 All Base Data'!$Y1592</f>
        <v>3.4190109097799412E-3</v>
      </c>
      <c r="AD1592" s="178">
        <f>IF($M1592="","",$M1592*'9 All Base Data'!$Y1592)</f>
        <v>0.33248131441832973</v>
      </c>
      <c r="AE1592" s="178">
        <f>IF($N1592="","",$N1592*'9 All Base Data'!$Y1592)</f>
        <v>0.66484889975799544</v>
      </c>
      <c r="AF1592" s="178">
        <f>IF($O1592="","",$O1592*'9 All Base Data'!$Y1592)</f>
        <v>0.15637001040252271</v>
      </c>
      <c r="AG1592" s="178">
        <f>IF($P1592="","",$P1592*'9 All Base Data'!$Y1592)</f>
        <v>5.1100541099652709E-2</v>
      </c>
      <c r="AH1592" s="167">
        <f>$Q1592*'9 All Base Data'!$Y1592</f>
        <v>2476.1006161517166</v>
      </c>
      <c r="AI1592" s="178">
        <f>$R1592*'9 All Base Data'!$Y1592</f>
        <v>3.9358268925062596</v>
      </c>
      <c r="AJ1592" s="178">
        <f>$S1592*'9 All Base Data'!$Y1592</f>
        <v>0.22735461374470958</v>
      </c>
      <c r="AK1592" s="178">
        <f>$T1592*'9 All Base Data'!$Y1592</f>
        <v>1.2171678838816591E-2</v>
      </c>
      <c r="AL1592" s="178">
        <f>IF($U1592="","",$U1592*'9 All Base Data'!$Y1592)</f>
        <v>2.111256346556394E-3</v>
      </c>
      <c r="AM1592" s="178">
        <f>IF($V1592="","",$V1592*'9 All Base Data'!$Y1592)</f>
        <v>3.0150897604025086E-3</v>
      </c>
      <c r="AN1592" s="178">
        <f>IF($W1592="","",$W1592*'9 All Base Data'!$Y1592)</f>
        <v>7.091379971754404E-4</v>
      </c>
      <c r="AO1592" s="178">
        <f>IF($X1592="","",$X1592*'9 All Base Data'!$Y1592)</f>
        <v>2.3174095388692501E-4</v>
      </c>
      <c r="AP1592" s="178">
        <f>$Y1592*'9 All Base Data'!$Y1592</f>
        <v>0.15351823820140645</v>
      </c>
      <c r="AQ1592" s="179">
        <f t="shared" si="259"/>
        <v>4.1066431556534413</v>
      </c>
    </row>
    <row r="1593" spans="1:43" x14ac:dyDescent="0.25">
      <c r="A1593" s="124">
        <v>591800</v>
      </c>
      <c r="B1593" s="125" t="s">
        <v>1623</v>
      </c>
      <c r="C1593" s="126" t="s">
        <v>1385</v>
      </c>
      <c r="D1593" s="101" t="s">
        <v>2122</v>
      </c>
      <c r="E1593" s="142"/>
      <c r="F1593" s="191" t="str">
        <f>IF('9 All Base Data'!G1593="Rural Centre","Rural",IF('9 All Base Data'!G1593="Rural (Incl.some Off Shore Islands)","Rural",IF('9 All Base Data'!G1593="Inlet-in TA but not in Urban Area","Rural",IF('9 All Base Data'!G1593="Rural (Incl.some Off Shore Islands)","Rural",IF('9 All Base Data'!G1593="Inlet-not in TA","Rural",IF('9 All Base Data'!G1593="Inland Water not in Urban Area","Rural",IF('9 All Base Data'!G1593="Oceanic-in Region but not in TA","Rural",'9 All Base Data'!G1593)))))))</f>
        <v>Christchurch</v>
      </c>
      <c r="G1593" s="177">
        <f>IF('9 All Base Data'!I1593="..C","..C",'9 All Base Data'!I1593*Basecase_Pop_2006)</f>
        <v>2430</v>
      </c>
      <c r="H1593" s="177">
        <f>IF('9 All Base Data'!J1593="..C","..C",'9 All Base Data'!J1593*Basecase_Pop_2006)</f>
        <v>1464</v>
      </c>
      <c r="I1593" s="191">
        <f>IF('9 All Base Data'!L1593="..C","..C",'9 All Base Data'!L1593*Basecase_Pop_2006)</f>
        <v>36</v>
      </c>
      <c r="J1593" s="156">
        <f>IF('9 All Base Data'!$P1593=0,0,('9 All Base Data'!$P1593*Basecase_Pop_2006)/(1+(1/(BaseCase_Mort_AllAdults_30*('9 All Base Data'!$W1593*Basecase_PM10)/10))))</f>
        <v>4.6274706575330518</v>
      </c>
      <c r="K1593" s="156">
        <f>IF('9 All Base Data'!$Q1593=0,0,('9 All Base Data'!$Q1593*Basecase_Pop_2006)/(1+(1/(BaseCase_Mort_Maori_30*('9 All Base Data'!$W1593*Basecase_PM10)/10))))</f>
        <v>0.88285109386026839</v>
      </c>
      <c r="L1593" s="179">
        <f>133/(1+1/(BaseCase_Mort_Child_0_1*'9 All Base Data'!$AB$10/10))*IF('9 All Base Data'!$L1593="..C",0,'9 All Base Data'!L1593/'9 All Base Data'!$L$2022)</f>
        <v>5.2516002790988277E-3</v>
      </c>
      <c r="M1593" s="178">
        <f>IF('9 All Base Data'!$R1593="","",IF('9 All Base Data'!$R1593=0,0,('9 All Base Data'!$R1593*Basecase_Pop_2006)/(1+(1/(BaseCase_CardiacHA_All*('9 All Base Data'!$W1593*Basecase_PM10)/10)))))</f>
        <v>0.51892820811646312</v>
      </c>
      <c r="N1593" s="178">
        <f>IF('9 All Base Data'!$S1593="","",IF('9 All Base Data'!$S1593=0,0,('9 All Base Data'!S1593*Basecase_Pop_2006)/(1+(1/(BaseCase_RespHA_All*('9 All Base Data'!$W1593*Basecase_PM10)/10)))))</f>
        <v>0.68080521134348837</v>
      </c>
      <c r="O1593" s="178">
        <f>IF('9 All Base Data'!$T1593="","",IF('9 All Base Data'!$T1593=0,0,('9 All Base Data'!$T1593*Basecase_Pop_2006)/(1+(1/(BaseCase_RespHA_Child_1_4*('9 All Base Data'!$W1593*Basecase_PM10)/10)))))</f>
        <v>0.17346644907362962</v>
      </c>
      <c r="P1593" s="179">
        <f>IF('9 All Base Data'!$U1593="","",IF('9 All Base Data'!$U1593=0,0,('9 All Base Data'!$U1593*Basecase_Pop_2006)/(1+(1/(BaseCase_RespHA_Child_5_14*('9 All Base Data'!$W1593*Basecase_PM10)/10)))))</f>
        <v>0.25509387793515603</v>
      </c>
      <c r="Q1593" s="156">
        <f>IF('7 Base case Results'!$G1593="..C",0,BaseCase_RADs_All*'7 Base case Results'!$G1593*('9 All Base Data'!$V1593*Basecase_PM10)/10)</f>
        <v>2735.9369999999999</v>
      </c>
      <c r="R1593" s="189">
        <f t="shared" si="250"/>
        <v>16.473795540817665</v>
      </c>
      <c r="S1593" s="178">
        <f t="shared" si="251"/>
        <v>3.1429498941425553</v>
      </c>
      <c r="T1593" s="179">
        <f t="shared" si="252"/>
        <v>1.8695696993591828E-2</v>
      </c>
      <c r="U1593" s="178">
        <f t="shared" si="253"/>
        <v>3.295194121539541E-3</v>
      </c>
      <c r="V1593" s="178">
        <f t="shared" si="254"/>
        <v>3.0874516334427199E-3</v>
      </c>
      <c r="W1593" s="178">
        <f t="shared" si="255"/>
        <v>7.8667034654891039E-4</v>
      </c>
      <c r="X1593" s="179">
        <f t="shared" si="256"/>
        <v>1.1568507364359325E-3</v>
      </c>
      <c r="Y1593" s="179">
        <f t="shared" si="257"/>
        <v>0.16962809399999998</v>
      </c>
      <c r="Z1593" s="186">
        <f t="shared" si="258"/>
        <v>16.66850197756624</v>
      </c>
      <c r="AA1593" s="156">
        <f>$J1593*'9 All Base Data'!$Y1593</f>
        <v>3.0126764837302131</v>
      </c>
      <c r="AB1593" s="156">
        <f>$K1593*'9 All Base Data'!$Y1593</f>
        <v>0.57477289991640068</v>
      </c>
      <c r="AC1593" s="178">
        <f>$L1593*'9 All Base Data'!$Y1593</f>
        <v>3.4190109097799412E-3</v>
      </c>
      <c r="AD1593" s="178">
        <f>IF($M1593="","",$M1593*'9 All Base Data'!$Y1593)</f>
        <v>0.33784391626378668</v>
      </c>
      <c r="AE1593" s="178">
        <f>IF($N1593="","",$N1593*'9 All Base Data'!$Y1593)</f>
        <v>0.4432325998386637</v>
      </c>
      <c r="AF1593" s="178">
        <f>IF($O1593="","",$O1593*'9 All Base Data'!$Y1593)</f>
        <v>0.11293389640182194</v>
      </c>
      <c r="AG1593" s="178">
        <f>IF($P1593="","",$P1593*'9 All Base Data'!$Y1593)</f>
        <v>0.16607675857387127</v>
      </c>
      <c r="AH1593" s="167">
        <f>$Q1593*'9 All Base Data'!$Y1593</f>
        <v>1781.2091466100269</v>
      </c>
      <c r="AI1593" s="178">
        <f>$R1593*'9 All Base Data'!$Y1593</f>
        <v>10.725128282079559</v>
      </c>
      <c r="AJ1593" s="178">
        <f>$S1593*'9 All Base Data'!$Y1593</f>
        <v>2.0461915237023862</v>
      </c>
      <c r="AK1593" s="178">
        <f>$T1593*'9 All Base Data'!$Y1593</f>
        <v>1.2171678838816591E-2</v>
      </c>
      <c r="AL1593" s="178">
        <f>IF($U1593="","",$U1593*'9 All Base Data'!$Y1593)</f>
        <v>2.1453088682750455E-3</v>
      </c>
      <c r="AM1593" s="178">
        <f>IF($V1593="","",$V1593*'9 All Base Data'!$Y1593)</f>
        <v>2.01005984026834E-3</v>
      </c>
      <c r="AN1593" s="178">
        <f>IF($W1593="","",$W1593*'9 All Base Data'!$Y1593)</f>
        <v>5.1215522018226254E-4</v>
      </c>
      <c r="AO1593" s="178">
        <f>IF($X1593="","",$X1593*'9 All Base Data'!$Y1593)</f>
        <v>7.5315810013250621E-4</v>
      </c>
      <c r="AP1593" s="178">
        <f>$Y1593*'9 All Base Data'!$Y1593</f>
        <v>0.11043496708982166</v>
      </c>
      <c r="AQ1593" s="179">
        <f t="shared" si="259"/>
        <v>10.851890296716741</v>
      </c>
    </row>
    <row r="1594" spans="1:43" x14ac:dyDescent="0.25">
      <c r="A1594" s="124">
        <v>591900</v>
      </c>
      <c r="B1594" s="125" t="s">
        <v>1624</v>
      </c>
      <c r="C1594" s="126" t="s">
        <v>1385</v>
      </c>
      <c r="D1594" s="101" t="s">
        <v>2122</v>
      </c>
      <c r="E1594" s="142"/>
      <c r="F1594" s="191" t="str">
        <f>IF('9 All Base Data'!G1594="Rural Centre","Rural",IF('9 All Base Data'!G1594="Rural (Incl.some Off Shore Islands)","Rural",IF('9 All Base Data'!G1594="Inlet-in TA but not in Urban Area","Rural",IF('9 All Base Data'!G1594="Rural (Incl.some Off Shore Islands)","Rural",IF('9 All Base Data'!G1594="Inlet-not in TA","Rural",IF('9 All Base Data'!G1594="Inland Water not in Urban Area","Rural",IF('9 All Base Data'!G1594="Oceanic-in Region but not in TA","Rural",'9 All Base Data'!G1594)))))))</f>
        <v>Christchurch</v>
      </c>
      <c r="G1594" s="177">
        <f>IF('9 All Base Data'!I1594="..C","..C",'9 All Base Data'!I1594*Basecase_Pop_2006)</f>
        <v>3645</v>
      </c>
      <c r="H1594" s="177">
        <f>IF('9 All Base Data'!J1594="..C","..C",'9 All Base Data'!J1594*Basecase_Pop_2006)</f>
        <v>2343</v>
      </c>
      <c r="I1594" s="191">
        <f>IF('9 All Base Data'!L1594="..C","..C",'9 All Base Data'!L1594*Basecase_Pop_2006)</f>
        <v>39</v>
      </c>
      <c r="J1594" s="156">
        <f>IF('9 All Base Data'!$P1594=0,0,('9 All Base Data'!$P1594*Basecase_Pop_2006)/(1+(1/(BaseCase_Mort_AllAdults_30*('9 All Base Data'!$W1594*Basecase_PM10)/10))))</f>
        <v>1.6557005104934772</v>
      </c>
      <c r="K1594" s="156">
        <f>IF('9 All Base Data'!$Q1594=0,0,('9 All Base Data'!$Q1594*Basecase_Pop_2006)/(1+(1/(BaseCase_Mort_Maori_30*('9 All Base Data'!$W1594*Basecase_PM10)/10))))</f>
        <v>0</v>
      </c>
      <c r="L1594" s="179">
        <f>133/(1+1/(BaseCase_Mort_Child_0_1*'9 All Base Data'!$AB$10/10))*IF('9 All Base Data'!$L1594="..C",0,'9 All Base Data'!L1594/'9 All Base Data'!$L$2022)</f>
        <v>5.6892336356903963E-3</v>
      </c>
      <c r="M1594" s="178">
        <f>IF('9 All Base Data'!$R1594="","",IF('9 All Base Data'!$R1594=0,0,('9 All Base Data'!$R1594*Basecase_Pop_2006)/(1+(1/(BaseCase_CardiacHA_All*('9 All Base Data'!$W1594*Basecase_PM10)/10)))))</f>
        <v>1.0460933719173147</v>
      </c>
      <c r="N1594" s="178">
        <f>IF('9 All Base Data'!$S1594="","",IF('9 All Base Data'!$S1594=0,0,('9 All Base Data'!S1594*Basecase_Pop_2006)/(1+(1/(BaseCase_RespHA_All*('9 All Base Data'!$W1594*Basecase_PM10)/10)))))</f>
        <v>1.2526815888720184</v>
      </c>
      <c r="O1594" s="178">
        <f>IF('9 All Base Data'!$T1594="","",IF('9 All Base Data'!$T1594=0,0,('9 All Base Data'!$T1594*Basecase_Pop_2006)/(1+(1/(BaseCase_RespHA_Child_1_4*('9 All Base Data'!$W1594*Basecase_PM10)/10)))))</f>
        <v>0.57377363924354419</v>
      </c>
      <c r="P1594" s="179">
        <f>IF('9 All Base Data'!$U1594="","",IF('9 All Base Data'!$U1594=0,0,('9 All Base Data'!$U1594*Basecase_Pop_2006)/(1+(1/(BaseCase_RespHA_Child_5_14*('9 All Base Data'!$W1594*Basecase_PM10)/10)))))</f>
        <v>0.25509387793515603</v>
      </c>
      <c r="Q1594" s="156">
        <f>IF('7 Base case Results'!$G1594="..C",0,BaseCase_RADs_All*'7 Base case Results'!$G1594*('9 All Base Data'!$V1594*Basecase_PM10)/10)</f>
        <v>4103.9054999999998</v>
      </c>
      <c r="R1594" s="189">
        <f t="shared" si="250"/>
        <v>5.8942938173567789</v>
      </c>
      <c r="S1594" s="178">
        <f t="shared" si="251"/>
        <v>0</v>
      </c>
      <c r="T1594" s="179">
        <f t="shared" si="252"/>
        <v>2.0253671743057811E-2</v>
      </c>
      <c r="U1594" s="178">
        <f t="shared" si="253"/>
        <v>6.6426929116749477E-3</v>
      </c>
      <c r="V1594" s="178">
        <f t="shared" si="254"/>
        <v>5.6809110055346035E-3</v>
      </c>
      <c r="W1594" s="178">
        <f t="shared" si="255"/>
        <v>2.6020634539694731E-3</v>
      </c>
      <c r="X1594" s="179">
        <f t="shared" si="256"/>
        <v>1.1568507364359325E-3</v>
      </c>
      <c r="Y1594" s="179">
        <f t="shared" si="257"/>
        <v>0.25444214100000001</v>
      </c>
      <c r="Z1594" s="186">
        <f t="shared" si="258"/>
        <v>6.1813132340170469</v>
      </c>
      <c r="AA1594" s="156">
        <f>$J1594*'9 All Base Data'!$Y1594</f>
        <v>1.077930118031911</v>
      </c>
      <c r="AB1594" s="156">
        <f>$K1594*'9 All Base Data'!$Y1594</f>
        <v>0</v>
      </c>
      <c r="AC1594" s="178">
        <f>$L1594*'9 All Base Data'!$Y1594</f>
        <v>3.7039284855949358E-3</v>
      </c>
      <c r="AD1594" s="178">
        <f>IF($M1594="","",$M1594*'9 All Base Data'!$Y1594)</f>
        <v>0.68105043437303037</v>
      </c>
      <c r="AE1594" s="178">
        <f>IF($N1594="","",$N1594*'9 All Base Data'!$Y1594)</f>
        <v>0.81554798370314108</v>
      </c>
      <c r="AF1594" s="178">
        <f>IF($O1594="","",$O1594*'9 All Base Data'!$Y1594)</f>
        <v>0.37355058040602646</v>
      </c>
      <c r="AG1594" s="178">
        <f>IF($P1594="","",$P1594*'9 All Base Data'!$Y1594)</f>
        <v>0.16607675857387127</v>
      </c>
      <c r="AH1594" s="167">
        <f>$Q1594*'9 All Base Data'!$Y1594</f>
        <v>2671.8137199150406</v>
      </c>
      <c r="AI1594" s="178">
        <f>$R1594*'9 All Base Data'!$Y1594</f>
        <v>3.8374312201936034</v>
      </c>
      <c r="AJ1594" s="178">
        <f>$S1594*'9 All Base Data'!$Y1594</f>
        <v>0</v>
      </c>
      <c r="AK1594" s="178">
        <f>$T1594*'9 All Base Data'!$Y1594</f>
        <v>1.3185985408717972E-2</v>
      </c>
      <c r="AL1594" s="178">
        <f>IF($U1594="","",$U1594*'9 All Base Data'!$Y1594)</f>
        <v>4.3246702582687424E-3</v>
      </c>
      <c r="AM1594" s="178">
        <f>IF($V1594="","",$V1594*'9 All Base Data'!$Y1594)</f>
        <v>3.6985101060937448E-3</v>
      </c>
      <c r="AN1594" s="178">
        <f>IF($W1594="","",$W1594*'9 All Base Data'!$Y1594)</f>
        <v>1.6940518821413303E-3</v>
      </c>
      <c r="AO1594" s="178">
        <f>IF($X1594="","",$X1594*'9 All Base Data'!$Y1594)</f>
        <v>7.5315810013250621E-4</v>
      </c>
      <c r="AP1594" s="178">
        <f>$Y1594*'9 All Base Data'!$Y1594</f>
        <v>0.16565245063473252</v>
      </c>
      <c r="AQ1594" s="179">
        <f t="shared" si="259"/>
        <v>4.0242928366014166</v>
      </c>
    </row>
    <row r="1595" spans="1:43" x14ac:dyDescent="0.25">
      <c r="A1595" s="124">
        <v>592000</v>
      </c>
      <c r="B1595" s="125" t="s">
        <v>1625</v>
      </c>
      <c r="C1595" s="126" t="s">
        <v>1385</v>
      </c>
      <c r="D1595" s="101" t="s">
        <v>2122</v>
      </c>
      <c r="E1595" s="142"/>
      <c r="F1595" s="191" t="str">
        <f>IF('9 All Base Data'!G1595="Rural Centre","Rural",IF('9 All Base Data'!G1595="Rural (Incl.some Off Shore Islands)","Rural",IF('9 All Base Data'!G1595="Inlet-in TA but not in Urban Area","Rural",IF('9 All Base Data'!G1595="Rural (Incl.some Off Shore Islands)","Rural",IF('9 All Base Data'!G1595="Inlet-not in TA","Rural",IF('9 All Base Data'!G1595="Inland Water not in Urban Area","Rural",IF('9 All Base Data'!G1595="Oceanic-in Region but not in TA","Rural",'9 All Base Data'!G1595)))))))</f>
        <v>Christchurch</v>
      </c>
      <c r="G1595" s="177">
        <f>IF('9 All Base Data'!I1595="..C","..C",'9 All Base Data'!I1595*Basecase_Pop_2006)</f>
        <v>5478</v>
      </c>
      <c r="H1595" s="177">
        <f>IF('9 All Base Data'!J1595="..C","..C",'9 All Base Data'!J1595*Basecase_Pop_2006)</f>
        <v>3378</v>
      </c>
      <c r="I1595" s="191">
        <f>IF('9 All Base Data'!L1595="..C","..C",'9 All Base Data'!L1595*Basecase_Pop_2006)</f>
        <v>63</v>
      </c>
      <c r="J1595" s="156">
        <f>IF('9 All Base Data'!$P1595=0,0,('9 All Base Data'!$P1595*Basecase_Pop_2006)/(1+(1/(BaseCase_Mort_AllAdults_30*('9 All Base Data'!$W1595*Basecase_PM10)/10))))</f>
        <v>12.523888476809635</v>
      </c>
      <c r="K1595" s="156">
        <f>IF('9 All Base Data'!$Q1595=0,0,('9 All Base Data'!$Q1595*Basecase_Pop_2006)/(1+(1/(BaseCase_Mort_Maori_30*('9 All Base Data'!$W1595*Basecase_PM10)/10))))</f>
        <v>0.2942836979534228</v>
      </c>
      <c r="L1595" s="179">
        <f>133/(1+1/(BaseCase_Mort_Child_0_1*'9 All Base Data'!$AB$10/10))*IF('9 All Base Data'!$L1595="..C",0,'9 All Base Data'!L1595/'9 All Base Data'!$L$2022)</f>
        <v>9.1903004884229481E-3</v>
      </c>
      <c r="M1595" s="178">
        <f>IF('9 All Base Data'!$R1595="","",IF('9 All Base Data'!$R1595=0,0,('9 All Base Data'!$R1595*Basecase_Pop_2006)/(1+(1/(BaseCase_CardiacHA_All*('9 All Base Data'!$W1595*Basecase_PM10)/10)))))</f>
        <v>0.84840643549199535</v>
      </c>
      <c r="N1595" s="178">
        <f>IF('9 All Base Data'!$S1595="","",IF('9 All Base Data'!$S1595=0,0,('9 All Base Data'!S1595*Basecase_Pop_2006)/(1+(1/(BaseCase_RespHA_All*('9 All Base Data'!$W1595*Basecase_PM10)/10)))))</f>
        <v>1.2390654846451485</v>
      </c>
      <c r="O1595" s="178">
        <f>IF('9 All Base Data'!$T1595="","",IF('9 All Base Data'!$T1595=0,0,('9 All Base Data'!$T1595*Basecase_Pop_2006)/(1+(1/(BaseCase_RespHA_Child_1_4*('9 All Base Data'!$W1595*Basecase_PM10)/10)))))</f>
        <v>0.53374292022655279</v>
      </c>
      <c r="P1595" s="179">
        <f>IF('9 All Base Data'!$U1595="","",IF('9 All Base Data'!$U1595=0,0,('9 All Base Data'!$U1595*Basecase_Pop_2006)/(1+(1/(BaseCase_RespHA_Child_5_14*('9 All Base Data'!$W1595*Basecase_PM10)/10)))))</f>
        <v>0.49056514987530014</v>
      </c>
      <c r="Q1595" s="156">
        <f>IF('7 Base case Results'!$G1595="..C",0,BaseCase_RADs_All*'7 Base case Results'!$G1595*('9 All Base Data'!$V1595*Basecase_PM10)/10)</f>
        <v>6167.6801999999998</v>
      </c>
      <c r="R1595" s="189">
        <f t="shared" si="250"/>
        <v>44.585042977442299</v>
      </c>
      <c r="S1595" s="178">
        <f t="shared" si="251"/>
        <v>1.047649964714185</v>
      </c>
      <c r="T1595" s="179">
        <f t="shared" si="252"/>
        <v>3.2717469738785691E-2</v>
      </c>
      <c r="U1595" s="178">
        <f t="shared" si="253"/>
        <v>5.3873808653741705E-3</v>
      </c>
      <c r="V1595" s="178">
        <f t="shared" si="254"/>
        <v>5.619161972865749E-3</v>
      </c>
      <c r="W1595" s="178">
        <f t="shared" si="255"/>
        <v>2.4205241432274168E-3</v>
      </c>
      <c r="X1595" s="179">
        <f t="shared" si="256"/>
        <v>2.2247129546844862E-3</v>
      </c>
      <c r="Y1595" s="179">
        <f t="shared" si="257"/>
        <v>0.38239617239999996</v>
      </c>
      <c r="Z1595" s="186">
        <f t="shared" si="258"/>
        <v>45.011163162419322</v>
      </c>
      <c r="AA1595" s="156">
        <f>$J1595*'9 All Base Data'!$Y1595</f>
        <v>8.1535739697285585</v>
      </c>
      <c r="AB1595" s="156">
        <f>$K1595*'9 All Base Data'!$Y1595</f>
        <v>0.19159096663880024</v>
      </c>
      <c r="AC1595" s="178">
        <f>$L1595*'9 All Base Data'!$Y1595</f>
        <v>5.9832690921148967E-3</v>
      </c>
      <c r="AD1595" s="178">
        <f>IF($M1595="","",$M1595*'9 All Base Data'!$Y1595)</f>
        <v>0.55234799008206403</v>
      </c>
      <c r="AE1595" s="178">
        <f>IF($N1595="","",$N1595*'9 All Base Data'!$Y1595)</f>
        <v>0.80668333170636775</v>
      </c>
      <c r="AF1595" s="178">
        <f>IF($O1595="","",$O1595*'9 All Base Data'!$Y1595)</f>
        <v>0.34748891200560605</v>
      </c>
      <c r="AG1595" s="178">
        <f>IF($P1595="","",$P1595*'9 All Base Data'!$Y1595)</f>
        <v>0.31937838187282946</v>
      </c>
      <c r="AH1595" s="167">
        <f>$Q1595*'9 All Base Data'!$Y1595</f>
        <v>4015.4171626048264</v>
      </c>
      <c r="AI1595" s="178">
        <f>$R1595*'9 All Base Data'!$Y1595</f>
        <v>29.026723332233665</v>
      </c>
      <c r="AJ1595" s="178">
        <f>$S1595*'9 All Base Data'!$Y1595</f>
        <v>0.68206384123412878</v>
      </c>
      <c r="AK1595" s="178">
        <f>$T1595*'9 All Base Data'!$Y1595</f>
        <v>2.1300437967929031E-2</v>
      </c>
      <c r="AL1595" s="178">
        <f>IF($U1595="","",$U1595*'9 All Base Data'!$Y1595)</f>
        <v>3.5074097370211064E-3</v>
      </c>
      <c r="AM1595" s="178">
        <f>IF($V1595="","",$V1595*'9 All Base Data'!$Y1595)</f>
        <v>3.658308909288378E-3</v>
      </c>
      <c r="AN1595" s="178">
        <f>IF($W1595="","",$W1595*'9 All Base Data'!$Y1595)</f>
        <v>1.5758622159454234E-3</v>
      </c>
      <c r="AO1595" s="178">
        <f>IF($X1595="","",$X1595*'9 All Base Data'!$Y1595)</f>
        <v>1.4483809617932815E-3</v>
      </c>
      <c r="AP1595" s="178">
        <f>$Y1595*'9 All Base Data'!$Y1595</f>
        <v>0.2489558640814992</v>
      </c>
      <c r="AQ1595" s="179">
        <f t="shared" si="259"/>
        <v>29.304145352929403</v>
      </c>
    </row>
    <row r="1596" spans="1:43" x14ac:dyDescent="0.25">
      <c r="A1596" s="124">
        <v>592100</v>
      </c>
      <c r="B1596" s="125" t="s">
        <v>1626</v>
      </c>
      <c r="C1596" s="126" t="s">
        <v>1385</v>
      </c>
      <c r="D1596" s="101" t="s">
        <v>2122</v>
      </c>
      <c r="E1596" s="142"/>
      <c r="F1596" s="191" t="str">
        <f>IF('9 All Base Data'!G1596="Rural Centre","Rural",IF('9 All Base Data'!G1596="Rural (Incl.some Off Shore Islands)","Rural",IF('9 All Base Data'!G1596="Inlet-in TA but not in Urban Area","Rural",IF('9 All Base Data'!G1596="Rural (Incl.some Off Shore Islands)","Rural",IF('9 All Base Data'!G1596="Inlet-not in TA","Rural",IF('9 All Base Data'!G1596="Inland Water not in Urban Area","Rural",IF('9 All Base Data'!G1596="Oceanic-in Region but not in TA","Rural",'9 All Base Data'!G1596)))))))</f>
        <v>Christchurch</v>
      </c>
      <c r="G1596" s="177">
        <f>IF('9 All Base Data'!I1596="..C","..C",'9 All Base Data'!I1596*Basecase_Pop_2006)</f>
        <v>3705</v>
      </c>
      <c r="H1596" s="177">
        <f>IF('9 All Base Data'!J1596="..C","..C",'9 All Base Data'!J1596*Basecase_Pop_2006)</f>
        <v>2265</v>
      </c>
      <c r="I1596" s="191">
        <f>IF('9 All Base Data'!L1596="..C","..C",'9 All Base Data'!L1596*Basecase_Pop_2006)</f>
        <v>21</v>
      </c>
      <c r="J1596" s="156">
        <f>IF('9 All Base Data'!$P1596=0,0,('9 All Base Data'!$P1596*Basecase_Pop_2006)/(1+(1/(BaseCase_Mort_AllAdults_30*('9 All Base Data'!$W1596*Basecase_PM10)/10))))</f>
        <v>5.3067324054278115</v>
      </c>
      <c r="K1596" s="156">
        <f>IF('9 All Base Data'!$Q1596=0,0,('9 All Base Data'!$Q1596*Basecase_Pop_2006)/(1+(1/(BaseCase_Mort_Maori_30*('9 All Base Data'!$W1596*Basecase_PM10)/10))))</f>
        <v>0.39237826393789704</v>
      </c>
      <c r="L1596" s="179">
        <f>133/(1+1/(BaseCase_Mort_Child_0_1*'9 All Base Data'!$AB$10/10))*IF('9 All Base Data'!$L1596="..C",0,'9 All Base Data'!L1596/'9 All Base Data'!$L$2022)</f>
        <v>3.0634334961409829E-3</v>
      </c>
      <c r="M1596" s="178">
        <f>IF('9 All Base Data'!$R1596="","",IF('9 All Base Data'!$R1596=0,0,('9 All Base Data'!$R1596*Basecase_Pop_2006)/(1+(1/(BaseCase_CardiacHA_All*('9 All Base Data'!$W1596*Basecase_PM10)/10)))))</f>
        <v>0.3830184393240561</v>
      </c>
      <c r="N1596" s="178">
        <f>IF('9 All Base Data'!$S1596="","",IF('9 All Base Data'!$S1596=0,0,('9 All Base Data'!S1596*Basecase_Pop_2006)/(1+(1/(BaseCase_RespHA_All*('9 All Base Data'!$W1596*Basecase_PM10)/10)))))</f>
        <v>0.52422001273448604</v>
      </c>
      <c r="O1596" s="178">
        <f>IF('9 All Base Data'!$T1596="","",IF('9 All Base Data'!$T1596=0,0,('9 All Base Data'!$T1596*Basecase_Pop_2006)/(1+(1/(BaseCase_RespHA_Child_1_4*('9 All Base Data'!$W1596*Basecase_PM10)/10)))))</f>
        <v>0.41365076317557842</v>
      </c>
      <c r="P1596" s="179">
        <f>IF('9 All Base Data'!$U1596="","",IF('9 All Base Data'!$U1596=0,0,('9 All Base Data'!$U1596*Basecase_Pop_2006)/(1+(1/(BaseCase_RespHA_Child_5_14*('9 All Base Data'!$W1596*Basecase_PM10)/10)))))</f>
        <v>7.8490423980048019E-2</v>
      </c>
      <c r="Q1596" s="156">
        <f>IF('7 Base case Results'!$G1596="..C",0,BaseCase_RADs_All*'7 Base case Results'!$G1596*('9 All Base Data'!$V1596*Basecase_PM10)/10)</f>
        <v>4171.4594999999999</v>
      </c>
      <c r="R1596" s="189">
        <f t="shared" si="250"/>
        <v>18.891967363323012</v>
      </c>
      <c r="S1596" s="178">
        <f t="shared" si="251"/>
        <v>1.3968666196189135</v>
      </c>
      <c r="T1596" s="179">
        <f t="shared" si="252"/>
        <v>1.09058232462619E-2</v>
      </c>
      <c r="U1596" s="178">
        <f t="shared" si="253"/>
        <v>2.4321670897077563E-3</v>
      </c>
      <c r="V1596" s="178">
        <f t="shared" si="254"/>
        <v>2.3773377577508939E-3</v>
      </c>
      <c r="W1596" s="178">
        <f t="shared" si="255"/>
        <v>1.875906211001248E-3</v>
      </c>
      <c r="X1596" s="179">
        <f t="shared" si="256"/>
        <v>3.5595407274951774E-4</v>
      </c>
      <c r="Y1596" s="179">
        <f t="shared" si="257"/>
        <v>0.25863048900000002</v>
      </c>
      <c r="Z1596" s="186">
        <f t="shared" si="258"/>
        <v>19.166313180416733</v>
      </c>
      <c r="AA1596" s="156">
        <f>$J1596*'9 All Base Data'!$Y1596</f>
        <v>3.4549042244612536</v>
      </c>
      <c r="AB1596" s="156">
        <f>$K1596*'9 All Base Data'!$Y1596</f>
        <v>0.25545462218506698</v>
      </c>
      <c r="AC1596" s="178">
        <f>$L1596*'9 All Base Data'!$Y1596</f>
        <v>1.9944230307049659E-3</v>
      </c>
      <c r="AD1596" s="178">
        <f>IF($M1596="","",$M1596*'9 All Base Data'!$Y1596)</f>
        <v>0.24936098581374733</v>
      </c>
      <c r="AE1596" s="178">
        <f>IF($N1596="","",$N1596*'9 All Base Data'!$Y1596)</f>
        <v>0.34128910187577105</v>
      </c>
      <c r="AF1596" s="178">
        <f>IF($O1596="","",$O1596*'9 All Base Data'!$Y1596)</f>
        <v>0.26930390680434468</v>
      </c>
      <c r="AG1596" s="178">
        <f>IF($P1596="","",$P1596*'9 All Base Data'!$Y1596)</f>
        <v>5.1100541099652709E-2</v>
      </c>
      <c r="AH1596" s="167">
        <f>$Q1596*'9 All Base Data'!$Y1596</f>
        <v>2715.7941926708436</v>
      </c>
      <c r="AI1596" s="178">
        <f>$R1596*'9 All Base Data'!$Y1596</f>
        <v>12.299459039082064</v>
      </c>
      <c r="AJ1596" s="178">
        <f>$S1596*'9 All Base Data'!$Y1596</f>
        <v>0.90941845497883833</v>
      </c>
      <c r="AK1596" s="178">
        <f>$T1596*'9 All Base Data'!$Y1596</f>
        <v>7.100145989309678E-3</v>
      </c>
      <c r="AL1596" s="178">
        <f>IF($U1596="","",$U1596*'9 All Base Data'!$Y1596)</f>
        <v>1.5834422599172954E-3</v>
      </c>
      <c r="AM1596" s="178">
        <f>IF($V1596="","",$V1596*'9 All Base Data'!$Y1596)</f>
        <v>1.5477460770066214E-3</v>
      </c>
      <c r="AN1596" s="178">
        <f>IF($W1596="","",$W1596*'9 All Base Data'!$Y1596)</f>
        <v>1.2212932173577033E-3</v>
      </c>
      <c r="AO1596" s="178">
        <f>IF($X1596="","",$X1596*'9 All Base Data'!$Y1596)</f>
        <v>2.3174095388692501E-4</v>
      </c>
      <c r="AP1596" s="178">
        <f>$Y1596*'9 All Base Data'!$Y1596</f>
        <v>0.16837923994559231</v>
      </c>
      <c r="AQ1596" s="179">
        <f t="shared" si="259"/>
        <v>12.47806961335389</v>
      </c>
    </row>
    <row r="1597" spans="1:43" x14ac:dyDescent="0.25">
      <c r="A1597" s="124">
        <v>592200</v>
      </c>
      <c r="B1597" s="125" t="s">
        <v>1627</v>
      </c>
      <c r="C1597" s="126" t="s">
        <v>1385</v>
      </c>
      <c r="D1597" s="101" t="s">
        <v>2122</v>
      </c>
      <c r="E1597" s="142"/>
      <c r="F1597" s="191" t="str">
        <f>IF('9 All Base Data'!G1597="Rural Centre","Rural",IF('9 All Base Data'!G1597="Rural (Incl.some Off Shore Islands)","Rural",IF('9 All Base Data'!G1597="Inlet-in TA but not in Urban Area","Rural",IF('9 All Base Data'!G1597="Rural (Incl.some Off Shore Islands)","Rural",IF('9 All Base Data'!G1597="Inlet-not in TA","Rural",IF('9 All Base Data'!G1597="Inland Water not in Urban Area","Rural",IF('9 All Base Data'!G1597="Oceanic-in Region but not in TA","Rural",'9 All Base Data'!G1597)))))))</f>
        <v>Christchurch</v>
      </c>
      <c r="G1597" s="177">
        <f>IF('9 All Base Data'!I1597="..C","..C",'9 All Base Data'!I1597*Basecase_Pop_2006)</f>
        <v>2706</v>
      </c>
      <c r="H1597" s="177">
        <f>IF('9 All Base Data'!J1597="..C","..C",'9 All Base Data'!J1597*Basecase_Pop_2006)</f>
        <v>1788</v>
      </c>
      <c r="I1597" s="191">
        <f>IF('9 All Base Data'!L1597="..C","..C",'9 All Base Data'!L1597*Basecase_Pop_2006)</f>
        <v>15</v>
      </c>
      <c r="J1597" s="156">
        <f>IF('9 All Base Data'!$P1597=0,0,('9 All Base Data'!$P1597*Basecase_Pop_2006)/(1+(1/(BaseCase_Mort_AllAdults_30*('9 All Base Data'!$W1597*Basecase_PM10)/10))))</f>
        <v>3.2689471617435322</v>
      </c>
      <c r="K1597" s="156">
        <f>IF('9 All Base Data'!$Q1597=0,0,('9 All Base Data'!$Q1597*Basecase_Pop_2006)/(1+(1/(BaseCase_Mort_Maori_30*('9 All Base Data'!$W1597*Basecase_PM10)/10))))</f>
        <v>9.8094565984474261E-2</v>
      </c>
      <c r="L1597" s="179">
        <f>133/(1+1/(BaseCase_Mort_Child_0_1*'9 All Base Data'!$AB$10/10))*IF('9 All Base Data'!$L1597="..C",0,'9 All Base Data'!L1597/'9 All Base Data'!$L$2022)</f>
        <v>2.1881667829578449E-3</v>
      </c>
      <c r="M1597" s="178">
        <f>IF('9 All Base Data'!$R1597="","",IF('9 All Base Data'!$R1597=0,0,('9 All Base Data'!$R1597*Basecase_Pop_2006)/(1+(1/(BaseCase_CardiacHA_All*('9 All Base Data'!$W1597*Basecase_PM10)/10)))))</f>
        <v>0.34595213874430875</v>
      </c>
      <c r="N1597" s="178">
        <f>IF('9 All Base Data'!$S1597="","",IF('9 All Base Data'!$S1597=0,0,('9 All Base Data'!S1597*Basecase_Pop_2006)/(1+(1/(BaseCase_RespHA_All*('9 All Base Data'!$W1597*Basecase_PM10)/10)))))</f>
        <v>0.33359455355830925</v>
      </c>
      <c r="O1597" s="178">
        <f>IF('9 All Base Data'!$T1597="","",IF('9 All Base Data'!$T1597=0,0,('9 All Base Data'!$T1597*Basecase_Pop_2006)/(1+(1/(BaseCase_RespHA_Child_1_4*('9 All Base Data'!$W1597*Basecase_PM10)/10)))))</f>
        <v>9.340501103964674E-2</v>
      </c>
      <c r="P1597" s="179">
        <f>IF('9 All Base Data'!$U1597="","",IF('9 All Base Data'!$U1597=0,0,('9 All Base Data'!$U1597*Basecase_Pop_2006)/(1+(1/(BaseCase_RespHA_Child_5_14*('9 All Base Data'!$W1597*Basecase_PM10)/10)))))</f>
        <v>0.13735824196508403</v>
      </c>
      <c r="Q1597" s="156">
        <f>IF('7 Base case Results'!$G1597="..C",0,BaseCase_RADs_All*'7 Base case Results'!$G1597*('9 All Base Data'!$V1597*Basecase_PM10)/10)</f>
        <v>3046.6853999999998</v>
      </c>
      <c r="R1597" s="189">
        <f t="shared" si="250"/>
        <v>11.637451895806974</v>
      </c>
      <c r="S1597" s="178">
        <f t="shared" si="251"/>
        <v>0.34921665490472836</v>
      </c>
      <c r="T1597" s="179">
        <f t="shared" si="252"/>
        <v>7.7898737473299281E-3</v>
      </c>
      <c r="U1597" s="178">
        <f t="shared" si="253"/>
        <v>2.196796081026361E-3</v>
      </c>
      <c r="V1597" s="178">
        <f t="shared" si="254"/>
        <v>1.5128513003869325E-3</v>
      </c>
      <c r="W1597" s="178">
        <f t="shared" si="255"/>
        <v>4.2359172506479799E-4</v>
      </c>
      <c r="X1597" s="179">
        <f t="shared" si="256"/>
        <v>6.2291962731165606E-4</v>
      </c>
      <c r="Y1597" s="179">
        <f t="shared" si="257"/>
        <v>0.18889449479999998</v>
      </c>
      <c r="Z1597" s="186">
        <f t="shared" si="258"/>
        <v>11.837845911735716</v>
      </c>
      <c r="AA1597" s="156">
        <f>$J1597*'9 All Base Data'!$Y1597</f>
        <v>2.1282210022681323</v>
      </c>
      <c r="AB1597" s="156">
        <f>$K1597*'9 All Base Data'!$Y1597</f>
        <v>6.3863655546266745E-2</v>
      </c>
      <c r="AC1597" s="178">
        <f>$L1597*'9 All Base Data'!$Y1597</f>
        <v>1.4245878790749755E-3</v>
      </c>
      <c r="AD1597" s="178">
        <f>IF($M1597="","",$M1597*'9 All Base Data'!$Y1597)</f>
        <v>0.22522927750919114</v>
      </c>
      <c r="AE1597" s="178">
        <f>IF($N1597="","",$N1597*'9 All Base Data'!$Y1597)</f>
        <v>0.21718397392094518</v>
      </c>
      <c r="AF1597" s="178">
        <f>IF($O1597="","",$O1597*'9 All Base Data'!$Y1597)</f>
        <v>6.0810559600981064E-2</v>
      </c>
      <c r="AG1597" s="178">
        <f>IF($P1597="","",$P1597*'9 All Base Data'!$Y1597)</f>
        <v>8.9425946924392236E-2</v>
      </c>
      <c r="AH1597" s="167">
        <f>$Q1597*'9 All Base Data'!$Y1597</f>
        <v>1983.5193212867214</v>
      </c>
      <c r="AI1597" s="178">
        <f>$R1597*'9 All Base Data'!$Y1597</f>
        <v>7.5764667680745506</v>
      </c>
      <c r="AJ1597" s="178">
        <f>$S1597*'9 All Base Data'!$Y1597</f>
        <v>0.22735461374470958</v>
      </c>
      <c r="AK1597" s="178">
        <f>$T1597*'9 All Base Data'!$Y1597</f>
        <v>5.0715328495069129E-3</v>
      </c>
      <c r="AL1597" s="178">
        <f>IF($U1597="","",$U1597*'9 All Base Data'!$Y1597)</f>
        <v>1.4302059121833639E-3</v>
      </c>
      <c r="AM1597" s="178">
        <f>IF($V1597="","",$V1597*'9 All Base Data'!$Y1597)</f>
        <v>9.8492932173148634E-4</v>
      </c>
      <c r="AN1597" s="178">
        <f>IF($W1597="","",$W1597*'9 All Base Data'!$Y1597)</f>
        <v>2.7577588779044914E-4</v>
      </c>
      <c r="AO1597" s="178">
        <f>IF($X1597="","",$X1597*'9 All Base Data'!$Y1597)</f>
        <v>4.0554666930211878E-4</v>
      </c>
      <c r="AP1597" s="178">
        <f>$Y1597*'9 All Base Data'!$Y1597</f>
        <v>0.12297819791977671</v>
      </c>
      <c r="AQ1597" s="179">
        <f t="shared" si="259"/>
        <v>7.7069316340777485</v>
      </c>
    </row>
    <row r="1598" spans="1:43" x14ac:dyDescent="0.25">
      <c r="A1598" s="124">
        <v>592300</v>
      </c>
      <c r="B1598" s="125" t="s">
        <v>1628</v>
      </c>
      <c r="C1598" s="126" t="s">
        <v>1385</v>
      </c>
      <c r="D1598" s="101" t="s">
        <v>2122</v>
      </c>
      <c r="E1598" s="142"/>
      <c r="F1598" s="191" t="str">
        <f>IF('9 All Base Data'!G1598="Rural Centre","Rural",IF('9 All Base Data'!G1598="Rural (Incl.some Off Shore Islands)","Rural",IF('9 All Base Data'!G1598="Inlet-in TA but not in Urban Area","Rural",IF('9 All Base Data'!G1598="Rural (Incl.some Off Shore Islands)","Rural",IF('9 All Base Data'!G1598="Inlet-not in TA","Rural",IF('9 All Base Data'!G1598="Inland Water not in Urban Area","Rural",IF('9 All Base Data'!G1598="Oceanic-in Region but not in TA","Rural",'9 All Base Data'!G1598)))))))</f>
        <v>Christchurch</v>
      </c>
      <c r="G1598" s="177">
        <f>IF('9 All Base Data'!I1598="..C","..C",'9 All Base Data'!I1598*Basecase_Pop_2006)</f>
        <v>5124</v>
      </c>
      <c r="H1598" s="177">
        <f>IF('9 All Base Data'!J1598="..C","..C",'9 All Base Data'!J1598*Basecase_Pop_2006)</f>
        <v>3123</v>
      </c>
      <c r="I1598" s="191">
        <f>IF('9 All Base Data'!L1598="..C","..C",'9 All Base Data'!L1598*Basecase_Pop_2006)</f>
        <v>51</v>
      </c>
      <c r="J1598" s="156">
        <f>IF('9 All Base Data'!$P1598=0,0,('9 All Base Data'!$P1598*Basecase_Pop_2006)/(1+(1/(BaseCase_Mort_AllAdults_30*('9 All Base Data'!$W1598*Basecase_PM10)/10))))</f>
        <v>1.4858850735197873</v>
      </c>
      <c r="K1598" s="156">
        <f>IF('9 All Base Data'!$Q1598=0,0,('9 All Base Data'!$Q1598*Basecase_Pop_2006)/(1+(1/(BaseCase_Mort_Maori_30*('9 All Base Data'!$W1598*Basecase_PM10)/10))))</f>
        <v>0</v>
      </c>
      <c r="L1598" s="179">
        <f>133/(1+1/(BaseCase_Mort_Child_0_1*'9 All Base Data'!$AB$10/10))*IF('9 All Base Data'!$L1598="..C",0,'9 All Base Data'!L1598/'9 All Base Data'!$L$2022)</f>
        <v>7.4397670620566722E-3</v>
      </c>
      <c r="M1598" s="178">
        <f>IF('9 All Base Data'!$R1598="","",IF('9 All Base Data'!$R1598=0,0,('9 All Base Data'!$R1598*Basecase_Pop_2006)/(1+(1/(BaseCase_CardiacHA_All*('9 All Base Data'!$W1598*Basecase_PM10)/10)))))</f>
        <v>0.54363907516962806</v>
      </c>
      <c r="N1598" s="178">
        <f>IF('9 All Base Data'!$S1598="","",IF('9 All Base Data'!$S1598=0,0,('9 All Base Data'!S1598*Basecase_Pop_2006)/(1+(1/(BaseCase_RespHA_All*('9 All Base Data'!$W1598*Basecase_PM10)/10)))))</f>
        <v>1.0552480775824067</v>
      </c>
      <c r="O1598" s="178">
        <f>IF('9 All Base Data'!$T1598="","",IF('9 All Base Data'!$T1598=0,0,('9 All Base Data'!$T1598*Basecase_Pop_2006)/(1+(1/(BaseCase_RespHA_Child_1_4*('9 All Base Data'!$W1598*Basecase_PM10)/10)))))</f>
        <v>0.6538350772775271</v>
      </c>
      <c r="P1598" s="179">
        <f>IF('9 All Base Data'!$U1598="","",IF('9 All Base Data'!$U1598=0,0,('9 All Base Data'!$U1598*Basecase_Pop_2006)/(1+(1/(BaseCase_RespHA_Child_5_14*('9 All Base Data'!$W1598*Basecase_PM10)/10)))))</f>
        <v>0.33358430191520411</v>
      </c>
      <c r="Q1598" s="156">
        <f>IF('7 Base case Results'!$G1598="..C",0,BaseCase_RADs_All*'7 Base case Results'!$G1598*('9 All Base Data'!$V1598*Basecase_PM10)/10)</f>
        <v>5769.1116000000002</v>
      </c>
      <c r="R1598" s="189">
        <f t="shared" si="250"/>
        <v>5.2897508617304423</v>
      </c>
      <c r="S1598" s="178">
        <f t="shared" si="251"/>
        <v>0</v>
      </c>
      <c r="T1598" s="179">
        <f t="shared" si="252"/>
        <v>2.6485570740921754E-2</v>
      </c>
      <c r="U1598" s="178">
        <f t="shared" si="253"/>
        <v>3.4521081273271386E-3</v>
      </c>
      <c r="V1598" s="178">
        <f t="shared" si="254"/>
        <v>4.7855500318362146E-3</v>
      </c>
      <c r="W1598" s="178">
        <f t="shared" si="255"/>
        <v>2.9651420754535853E-3</v>
      </c>
      <c r="X1598" s="179">
        <f t="shared" si="256"/>
        <v>1.5128048091854508E-3</v>
      </c>
      <c r="Y1598" s="179">
        <f t="shared" si="257"/>
        <v>0.35768491920000001</v>
      </c>
      <c r="Z1598" s="186">
        <f t="shared" si="258"/>
        <v>5.6821590098305279</v>
      </c>
      <c r="AA1598" s="156">
        <f>$J1598*'9 All Base Data'!$Y1598</f>
        <v>0.96737318284915097</v>
      </c>
      <c r="AB1598" s="156">
        <f>$K1598*'9 All Base Data'!$Y1598</f>
        <v>0</v>
      </c>
      <c r="AC1598" s="178">
        <f>$L1598*'9 All Base Data'!$Y1598</f>
        <v>4.8435987888549165E-3</v>
      </c>
      <c r="AD1598" s="178">
        <f>IF($M1598="","",$M1598*'9 All Base Data'!$Y1598)</f>
        <v>0.35393172180015753</v>
      </c>
      <c r="AE1598" s="178">
        <f>IF($N1598="","",$N1598*'9 All Base Data'!$Y1598)</f>
        <v>0.68701052974992849</v>
      </c>
      <c r="AF1598" s="178">
        <f>IF($O1598="","",$O1598*'9 All Base Data'!$Y1598)</f>
        <v>0.42567391720686737</v>
      </c>
      <c r="AG1598" s="178">
        <f>IF($P1598="","",$P1598*'9 All Base Data'!$Y1598)</f>
        <v>0.21717729967352403</v>
      </c>
      <c r="AH1598" s="167">
        <f>$Q1598*'9 All Base Data'!$Y1598</f>
        <v>3755.9323733455881</v>
      </c>
      <c r="AI1598" s="178">
        <f>$R1598*'9 All Base Data'!$Y1598</f>
        <v>3.4438485309429772</v>
      </c>
      <c r="AJ1598" s="178">
        <f>$S1598*'9 All Base Data'!$Y1598</f>
        <v>0</v>
      </c>
      <c r="AK1598" s="178">
        <f>$T1598*'9 All Base Data'!$Y1598</f>
        <v>1.7243211688323504E-2</v>
      </c>
      <c r="AL1598" s="178">
        <f>IF($U1598="","",$U1598*'9 All Base Data'!$Y1598)</f>
        <v>2.2474664334310003E-3</v>
      </c>
      <c r="AM1598" s="178">
        <f>IF($V1598="","",$V1598*'9 All Base Data'!$Y1598)</f>
        <v>3.1155927524159259E-3</v>
      </c>
      <c r="AN1598" s="178">
        <f>IF($W1598="","",$W1598*'9 All Base Data'!$Y1598)</f>
        <v>1.9304312145331435E-3</v>
      </c>
      <c r="AO1598" s="178">
        <f>IF($X1598="","",$X1598*'9 All Base Data'!$Y1598)</f>
        <v>9.8489905401943152E-4</v>
      </c>
      <c r="AP1598" s="178">
        <f>$Y1598*'9 All Base Data'!$Y1598</f>
        <v>0.23286780714742644</v>
      </c>
      <c r="AQ1598" s="179">
        <f t="shared" si="259"/>
        <v>3.6993226089645739</v>
      </c>
    </row>
    <row r="1599" spans="1:43" x14ac:dyDescent="0.25">
      <c r="A1599" s="124">
        <v>592401</v>
      </c>
      <c r="B1599" s="125" t="s">
        <v>1629</v>
      </c>
      <c r="C1599" s="126" t="s">
        <v>1385</v>
      </c>
      <c r="D1599" s="101" t="s">
        <v>2122</v>
      </c>
      <c r="E1599" s="142"/>
      <c r="F1599" s="191" t="str">
        <f>IF('9 All Base Data'!G1599="Rural Centre","Rural",IF('9 All Base Data'!G1599="Rural (Incl.some Off Shore Islands)","Rural",IF('9 All Base Data'!G1599="Inlet-in TA but not in Urban Area","Rural",IF('9 All Base Data'!G1599="Rural (Incl.some Off Shore Islands)","Rural",IF('9 All Base Data'!G1599="Inlet-not in TA","Rural",IF('9 All Base Data'!G1599="Inland Water not in Urban Area","Rural",IF('9 All Base Data'!G1599="Oceanic-in Region but not in TA","Rural",'9 All Base Data'!G1599)))))))</f>
        <v>Christchurch</v>
      </c>
      <c r="G1599" s="177">
        <f>IF('9 All Base Data'!I1599="..C","..C",'9 All Base Data'!I1599*Basecase_Pop_2006)</f>
        <v>2421</v>
      </c>
      <c r="H1599" s="177">
        <f>IF('9 All Base Data'!J1599="..C","..C",'9 All Base Data'!J1599*Basecase_Pop_2006)</f>
        <v>1578</v>
      </c>
      <c r="I1599" s="191">
        <f>IF('9 All Base Data'!L1599="..C","..C",'9 All Base Data'!L1599*Basecase_Pop_2006)</f>
        <v>15</v>
      </c>
      <c r="J1599" s="156">
        <f>IF('9 All Base Data'!$P1599=0,0,('9 All Base Data'!$P1599*Basecase_Pop_2006)/(1+(1/(BaseCase_Mort_AllAdults_30*('9 All Base Data'!$W1599*Basecase_PM10)/10))))</f>
        <v>7.6693145042659596</v>
      </c>
      <c r="K1599" s="156">
        <f>IF('9 All Base Data'!$Q1599=0,0,('9 All Base Data'!$Q1599*Basecase_Pop_2006)/(1+(1/(BaseCase_Mort_Maori_30*('9 All Base Data'!$W1599*Basecase_PM10)/10))))</f>
        <v>0.18357487922705312</v>
      </c>
      <c r="L1599" s="179">
        <f>133/(1+1/(BaseCase_Mort_Child_0_1*'9 All Base Data'!$AB$10/10))*IF('9 All Base Data'!$L1599="..C",0,'9 All Base Data'!L1599/'9 All Base Data'!$L$2022)</f>
        <v>2.1881667829578449E-3</v>
      </c>
      <c r="M1599" s="178">
        <f>IF('9 All Base Data'!$R1599="","",IF('9 All Base Data'!$R1599=0,0,('9 All Base Data'!$R1599*Basecase_Pop_2006)/(1+(1/(BaseCase_CardiacHA_All*('9 All Base Data'!$W1599*Basecase_PM10)/10)))))</f>
        <v>0.28178762111924066</v>
      </c>
      <c r="N1599" s="178">
        <f>IF('9 All Base Data'!$S1599="","",IF('9 All Base Data'!$S1599=0,0,('9 All Base Data'!S1599*Basecase_Pop_2006)/(1+(1/(BaseCase_RespHA_All*('9 All Base Data'!$W1599*Basecase_PM10)/10)))))</f>
        <v>0.35426889106967613</v>
      </c>
      <c r="O1599" s="178">
        <f>IF('9 All Base Data'!$T1599="","",IF('9 All Base Data'!$T1599=0,0,('9 All Base Data'!$T1599*Basecase_Pop_2006)/(1+(1/(BaseCase_RespHA_Child_1_4*('9 All Base Data'!$W1599*Basecase_PM10)/10)))))</f>
        <v>0.18304431599229287</v>
      </c>
      <c r="P1599" s="179">
        <f>IF('9 All Base Data'!$U1599="","",IF('9 All Base Data'!$U1599=0,0,('9 All Base Data'!$U1599*Basecase_Pop_2006)/(1+(1/(BaseCase_RespHA_Child_5_14*('9 All Base Data'!$W1599*Basecase_PM10)/10)))))</f>
        <v>3.5950804162724691E-2</v>
      </c>
      <c r="Q1599" s="156">
        <f>IF('7 Base case Results'!$G1599="..C",0,BaseCase_RADs_All*'7 Base case Results'!$G1599*('9 All Base Data'!$V1599*Basecase_PM10)/10)</f>
        <v>2483.9460000000004</v>
      </c>
      <c r="R1599" s="189">
        <f t="shared" si="250"/>
        <v>27.302759635186817</v>
      </c>
      <c r="S1599" s="178">
        <f t="shared" si="251"/>
        <v>0.65352657004830916</v>
      </c>
      <c r="T1599" s="179">
        <f t="shared" si="252"/>
        <v>7.7898737473299281E-3</v>
      </c>
      <c r="U1599" s="178">
        <f t="shared" si="253"/>
        <v>1.7893513941071783E-3</v>
      </c>
      <c r="V1599" s="178">
        <f t="shared" si="254"/>
        <v>1.6066094210009812E-3</v>
      </c>
      <c r="W1599" s="178">
        <f t="shared" si="255"/>
        <v>8.3010597302504827E-4</v>
      </c>
      <c r="X1599" s="179">
        <f t="shared" si="256"/>
        <v>1.6303689687795648E-4</v>
      </c>
      <c r="Y1599" s="179">
        <f t="shared" si="257"/>
        <v>0.15400465200000002</v>
      </c>
      <c r="Z1599" s="186">
        <f t="shared" si="258"/>
        <v>27.467950121749254</v>
      </c>
      <c r="AA1599" s="156">
        <f>$J1599*'9 All Base Data'!$Y1599</f>
        <v>4.7324594943467302</v>
      </c>
      <c r="AB1599" s="156">
        <f>$K1599*'9 All Base Data'!$Y1599</f>
        <v>0.11327748779090814</v>
      </c>
      <c r="AC1599" s="178">
        <f>$L1599*'9 All Base Data'!$Y1599</f>
        <v>1.3502394068548014E-3</v>
      </c>
      <c r="AD1599" s="178">
        <f>IF($M1599="","",$M1599*'9 All Base Data'!$Y1599)</f>
        <v>0.17388105575972404</v>
      </c>
      <c r="AE1599" s="178">
        <f>IF($N1599="","",$N1599*'9 All Base Data'!$Y1599)</f>
        <v>0.21860665332759652</v>
      </c>
      <c r="AF1599" s="178">
        <f>IF($O1599="","",$O1599*'9 All Base Data'!$Y1599)</f>
        <v>0.11295009620769743</v>
      </c>
      <c r="AG1599" s="178">
        <f>IF($P1599="","",$P1599*'9 All Base Data'!$Y1599)</f>
        <v>2.2183954562647101E-2</v>
      </c>
      <c r="AH1599" s="167">
        <f>$Q1599*'9 All Base Data'!$Y1599</f>
        <v>1532.7541756966568</v>
      </c>
      <c r="AI1599" s="178">
        <f>$R1599*'9 All Base Data'!$Y1599</f>
        <v>16.84755579987436</v>
      </c>
      <c r="AJ1599" s="178">
        <f>$S1599*'9 All Base Data'!$Y1599</f>
        <v>0.40326785653563302</v>
      </c>
      <c r="AK1599" s="178">
        <f>$T1599*'9 All Base Data'!$Y1599</f>
        <v>4.8068522884030934E-3</v>
      </c>
      <c r="AL1599" s="178">
        <f>IF($U1599="","",$U1599*'9 All Base Data'!$Y1599)</f>
        <v>1.1041447040742477E-3</v>
      </c>
      <c r="AM1599" s="178">
        <f>IF($V1599="","",$V1599*'9 All Base Data'!$Y1599)</f>
        <v>9.9138117284065016E-4</v>
      </c>
      <c r="AN1599" s="178">
        <f>IF($W1599="","",$W1599*'9 All Base Data'!$Y1599)</f>
        <v>5.1222868630190787E-4</v>
      </c>
      <c r="AO1599" s="178">
        <f>IF($X1599="","",$X1599*'9 All Base Data'!$Y1599)</f>
        <v>1.006042339416046E-4</v>
      </c>
      <c r="AP1599" s="178">
        <f>$Y1599*'9 All Base Data'!$Y1599</f>
        <v>9.5030758893192721E-2</v>
      </c>
      <c r="AQ1599" s="179">
        <f t="shared" si="259"/>
        <v>16.94948893693287</v>
      </c>
    </row>
    <row r="1600" spans="1:43" x14ac:dyDescent="0.25">
      <c r="A1600" s="124">
        <v>592402</v>
      </c>
      <c r="B1600" s="125" t="s">
        <v>1630</v>
      </c>
      <c r="C1600" s="126" t="s">
        <v>1385</v>
      </c>
      <c r="D1600" s="101" t="s">
        <v>2122</v>
      </c>
      <c r="E1600" s="142"/>
      <c r="F1600" s="191" t="str">
        <f>IF('9 All Base Data'!G1600="Rural Centre","Rural",IF('9 All Base Data'!G1600="Rural (Incl.some Off Shore Islands)","Rural",IF('9 All Base Data'!G1600="Inlet-in TA but not in Urban Area","Rural",IF('9 All Base Data'!G1600="Rural (Incl.some Off Shore Islands)","Rural",IF('9 All Base Data'!G1600="Inlet-not in TA","Rural",IF('9 All Base Data'!G1600="Inland Water not in Urban Area","Rural",IF('9 All Base Data'!G1600="Oceanic-in Region but not in TA","Rural",'9 All Base Data'!G1600)))))))</f>
        <v>Christchurch</v>
      </c>
      <c r="G1600" s="177">
        <f>IF('9 All Base Data'!I1600="..C","..C",'9 All Base Data'!I1600*Basecase_Pop_2006)</f>
        <v>4695</v>
      </c>
      <c r="H1600" s="177">
        <f>IF('9 All Base Data'!J1600="..C","..C",'9 All Base Data'!J1600*Basecase_Pop_2006)</f>
        <v>2793</v>
      </c>
      <c r="I1600" s="191">
        <f>IF('9 All Base Data'!L1600="..C","..C",'9 All Base Data'!L1600*Basecase_Pop_2006)</f>
        <v>54</v>
      </c>
      <c r="J1600" s="156">
        <f>IF('9 All Base Data'!$P1600=0,0,('9 All Base Data'!$P1600*Basecase_Pop_2006)/(1+(1/(BaseCase_Mort_AllAdults_30*('9 All Base Data'!$W1600*Basecase_PM10)/10))))</f>
        <v>1.6981543697368997</v>
      </c>
      <c r="K1600" s="156">
        <f>IF('9 All Base Data'!$Q1600=0,0,('9 All Base Data'!$Q1600*Basecase_Pop_2006)/(1+(1/(BaseCase_Mort_Maori_30*('9 All Base Data'!$W1600*Basecase_PM10)/10))))</f>
        <v>0.19618913196894852</v>
      </c>
      <c r="L1600" s="179">
        <f>133/(1+1/(BaseCase_Mort_Child_0_1*'9 All Base Data'!$AB$10/10))*IF('9 All Base Data'!$L1600="..C",0,'9 All Base Data'!L1600/'9 All Base Data'!$L$2022)</f>
        <v>7.8774004186482408E-3</v>
      </c>
      <c r="M1600" s="178">
        <f>IF('9 All Base Data'!$R1600="","",IF('9 All Base Data'!$R1600=0,0,('9 All Base Data'!$R1600*Basecase_Pop_2006)/(1+(1/(BaseCase_CardiacHA_All*('9 All Base Data'!$W1600*Basecase_PM10)/10)))))</f>
        <v>0.67543036611984086</v>
      </c>
      <c r="N1600" s="178">
        <f>IF('9 All Base Data'!$S1600="","",IF('9 All Base Data'!$S1600=0,0,('9 All Base Data'!S1600*Basecase_Pop_2006)/(1+(1/(BaseCase_RespHA_All*('9 All Base Data'!$W1600*Basecase_PM10)/10)))))</f>
        <v>1.0892883381495813</v>
      </c>
      <c r="O1600" s="178">
        <f>IF('9 All Base Data'!$T1600="","",IF('9 All Base Data'!$T1600=0,0,('9 All Base Data'!$T1600*Basecase_Pop_2006)/(1+(1/(BaseCase_RespHA_Child_1_4*('9 All Base Data'!$W1600*Basecase_PM10)/10)))))</f>
        <v>0.41365076317557842</v>
      </c>
      <c r="P1600" s="179">
        <f>IF('9 All Base Data'!$U1600="","",IF('9 All Base Data'!$U1600=0,0,('9 All Base Data'!$U1600*Basecase_Pop_2006)/(1+(1/(BaseCase_RespHA_Child_5_14*('9 All Base Data'!$W1600*Basecase_PM10)/10)))))</f>
        <v>0.13735824196508403</v>
      </c>
      <c r="Q1600" s="156">
        <f>IF('7 Base case Results'!$G1600="..C",0,BaseCase_RADs_All*'7 Base case Results'!$G1600*('9 All Base Data'!$V1600*Basecase_PM10)/10)</f>
        <v>5286.1004999999996</v>
      </c>
      <c r="R1600" s="189">
        <f t="shared" si="250"/>
        <v>6.0454295562633629</v>
      </c>
      <c r="S1600" s="178">
        <f t="shared" si="251"/>
        <v>0.69843330980945673</v>
      </c>
      <c r="T1600" s="179">
        <f t="shared" si="252"/>
        <v>2.8043545490387737E-2</v>
      </c>
      <c r="U1600" s="178">
        <f t="shared" si="253"/>
        <v>4.2889828248609896E-3</v>
      </c>
      <c r="V1600" s="178">
        <f t="shared" si="254"/>
        <v>4.9399226135083511E-3</v>
      </c>
      <c r="W1600" s="178">
        <f t="shared" si="255"/>
        <v>1.875906211001248E-3</v>
      </c>
      <c r="X1600" s="179">
        <f t="shared" si="256"/>
        <v>6.2291962731165606E-4</v>
      </c>
      <c r="Y1600" s="179">
        <f t="shared" si="257"/>
        <v>0.32773823099999999</v>
      </c>
      <c r="Z1600" s="186">
        <f t="shared" si="258"/>
        <v>6.4104402381921197</v>
      </c>
      <c r="AA1600" s="156">
        <f>$J1600*'9 All Base Data'!$Y1600</f>
        <v>1.1055693518276011</v>
      </c>
      <c r="AB1600" s="156">
        <f>$K1600*'9 All Base Data'!$Y1600</f>
        <v>0.12772731109253349</v>
      </c>
      <c r="AC1600" s="178">
        <f>$L1600*'9 All Base Data'!$Y1600</f>
        <v>5.1285163646699111E-3</v>
      </c>
      <c r="AD1600" s="178">
        <f>IF($M1600="","",$M1600*'9 All Base Data'!$Y1600)</f>
        <v>0.43973335132746838</v>
      </c>
      <c r="AE1600" s="178">
        <f>IF($N1600="","",$N1600*'9 All Base Data'!$Y1600)</f>
        <v>0.70917215974186176</v>
      </c>
      <c r="AF1600" s="178">
        <f>IF($O1600="","",$O1600*'9 All Base Data'!$Y1600)</f>
        <v>0.26930390680434468</v>
      </c>
      <c r="AG1600" s="178">
        <f>IF($P1600="","",$P1600*'9 All Base Data'!$Y1600)</f>
        <v>8.9425946924392236E-2</v>
      </c>
      <c r="AH1600" s="167">
        <f>$Q1600*'9 All Base Data'!$Y1600</f>
        <v>3441.4719931415952</v>
      </c>
      <c r="AI1600" s="178">
        <f>$R1600*'9 All Base Data'!$Y1600</f>
        <v>3.9358268925062596</v>
      </c>
      <c r="AJ1600" s="178">
        <f>$S1600*'9 All Base Data'!$Y1600</f>
        <v>0.45470922748941917</v>
      </c>
      <c r="AK1600" s="178">
        <f>$T1600*'9 All Base Data'!$Y1600</f>
        <v>1.8257518258224883E-2</v>
      </c>
      <c r="AL1600" s="178">
        <f>IF($U1600="","",$U1600*'9 All Base Data'!$Y1600)</f>
        <v>2.7923067809294245E-3</v>
      </c>
      <c r="AM1600" s="178">
        <f>IF($V1600="","",$V1600*'9 All Base Data'!$Y1600)</f>
        <v>3.2160957444293432E-3</v>
      </c>
      <c r="AN1600" s="178">
        <f>IF($W1600="","",$W1600*'9 All Base Data'!$Y1600)</f>
        <v>1.2212932173577033E-3</v>
      </c>
      <c r="AO1600" s="178">
        <f>IF($X1600="","",$X1600*'9 All Base Data'!$Y1600)</f>
        <v>4.0554666930211878E-4</v>
      </c>
      <c r="AP1600" s="178">
        <f>$Y1600*'9 All Base Data'!$Y1600</f>
        <v>0.21337126357477892</v>
      </c>
      <c r="AQ1600" s="179">
        <f t="shared" si="259"/>
        <v>4.1734640768646223</v>
      </c>
    </row>
    <row r="1601" spans="1:43" x14ac:dyDescent="0.25">
      <c r="A1601" s="124">
        <v>592500</v>
      </c>
      <c r="B1601" s="125" t="s">
        <v>1631</v>
      </c>
      <c r="C1601" s="126" t="s">
        <v>1385</v>
      </c>
      <c r="D1601" s="101" t="s">
        <v>2122</v>
      </c>
      <c r="E1601" s="142"/>
      <c r="F1601" s="191" t="str">
        <f>IF('9 All Base Data'!G1601="Rural Centre","Rural",IF('9 All Base Data'!G1601="Rural (Incl.some Off Shore Islands)","Rural",IF('9 All Base Data'!G1601="Inlet-in TA but not in Urban Area","Rural",IF('9 All Base Data'!G1601="Rural (Incl.some Off Shore Islands)","Rural",IF('9 All Base Data'!G1601="Inlet-not in TA","Rural",IF('9 All Base Data'!G1601="Inland Water not in Urban Area","Rural",IF('9 All Base Data'!G1601="Oceanic-in Region but not in TA","Rural",'9 All Base Data'!G1601)))))))</f>
        <v>Christchurch</v>
      </c>
      <c r="G1601" s="177">
        <f>IF('9 All Base Data'!I1601="..C","..C",'9 All Base Data'!I1601*Basecase_Pop_2006)</f>
        <v>2994</v>
      </c>
      <c r="H1601" s="177">
        <f>IF('9 All Base Data'!J1601="..C","..C",'9 All Base Data'!J1601*Basecase_Pop_2006)</f>
        <v>1671</v>
      </c>
      <c r="I1601" s="191">
        <f>IF('9 All Base Data'!L1601="..C","..C",'9 All Base Data'!L1601*Basecase_Pop_2006)</f>
        <v>60</v>
      </c>
      <c r="J1601" s="156">
        <f>IF('9 All Base Data'!$P1601=0,0,('9 All Base Data'!$P1601*Basecase_Pop_2006)/(1+(1/(BaseCase_Mort_AllAdults_30*('9 All Base Data'!$W1601*Basecase_PM10)/10))))</f>
        <v>3.3963087394737994</v>
      </c>
      <c r="K1601" s="156">
        <f>IF('9 All Base Data'!$Q1601=0,0,('9 All Base Data'!$Q1601*Basecase_Pop_2006)/(1+(1/(BaseCase_Mort_Maori_30*('9 All Base Data'!$W1601*Basecase_PM10)/10))))</f>
        <v>0.19618913196894852</v>
      </c>
      <c r="L1601" s="179">
        <f>133/(1+1/(BaseCase_Mort_Child_0_1*'9 All Base Data'!$AB$10/10))*IF('9 All Base Data'!$L1601="..C",0,'9 All Base Data'!L1601/'9 All Base Data'!$L$2022)</f>
        <v>8.7526671318313796E-3</v>
      </c>
      <c r="M1601" s="178">
        <f>IF('9 All Base Data'!$R1601="","",IF('9 All Base Data'!$R1601=0,0,('9 All Base Data'!$R1601*Basecase_Pop_2006)/(1+(1/(BaseCase_CardiacHA_All*('9 All Base Data'!$W1601*Basecase_PM10)/10)))))</f>
        <v>0.2223978034784842</v>
      </c>
      <c r="N1601" s="178">
        <f>IF('9 All Base Data'!$S1601="","",IF('9 All Base Data'!$S1601=0,0,('9 All Base Data'!S1601*Basecase_Pop_2006)/(1+(1/(BaseCase_RespHA_All*('9 All Base Data'!$W1601*Basecase_PM10)/10)))))</f>
        <v>0.86462261840623011</v>
      </c>
      <c r="O1601" s="178">
        <f>IF('9 All Base Data'!$T1601="","",IF('9 All Base Data'!$T1601=0,0,('9 All Base Data'!$T1601*Basecase_Pop_2006)/(1+(1/(BaseCase_RespHA_Child_1_4*('9 All Base Data'!$W1601*Basecase_PM10)/10)))))</f>
        <v>0.50705577421522507</v>
      </c>
      <c r="P1601" s="179">
        <f>IF('9 All Base Data'!$U1601="","",IF('9 All Base Data'!$U1601=0,0,('9 All Base Data'!$U1601*Basecase_Pop_2006)/(1+(1/(BaseCase_RespHA_Child_5_14*('9 All Base Data'!$W1601*Basecase_PM10)/10)))))</f>
        <v>0.23547127194014406</v>
      </c>
      <c r="Q1601" s="156">
        <f>IF('7 Base case Results'!$G1601="..C",0,BaseCase_RADs_All*'7 Base case Results'!$G1601*('9 All Base Data'!$V1601*Basecase_PM10)/10)</f>
        <v>3370.9445999999998</v>
      </c>
      <c r="R1601" s="189">
        <f t="shared" si="250"/>
        <v>12.090859112526726</v>
      </c>
      <c r="S1601" s="178">
        <f t="shared" si="251"/>
        <v>0.69843330980945673</v>
      </c>
      <c r="T1601" s="179">
        <f t="shared" si="252"/>
        <v>3.1159494989319712E-2</v>
      </c>
      <c r="U1601" s="178">
        <f t="shared" si="253"/>
        <v>1.4122260520883748E-3</v>
      </c>
      <c r="V1601" s="178">
        <f t="shared" si="254"/>
        <v>3.9210635744722534E-3</v>
      </c>
      <c r="W1601" s="178">
        <f t="shared" si="255"/>
        <v>2.299497936066046E-3</v>
      </c>
      <c r="X1601" s="179">
        <f t="shared" si="256"/>
        <v>1.0678622182485533E-3</v>
      </c>
      <c r="Y1601" s="179">
        <f t="shared" si="257"/>
        <v>0.20899856519999999</v>
      </c>
      <c r="Z1601" s="186">
        <f t="shared" si="258"/>
        <v>12.336350462342606</v>
      </c>
      <c r="AA1601" s="156">
        <f>$J1601*'9 All Base Data'!$Y1601</f>
        <v>2.2111387036552022</v>
      </c>
      <c r="AB1601" s="156">
        <f>$K1601*'9 All Base Data'!$Y1601</f>
        <v>0.12772731109253349</v>
      </c>
      <c r="AC1601" s="178">
        <f>$L1601*'9 All Base Data'!$Y1601</f>
        <v>5.6983515162999021E-3</v>
      </c>
      <c r="AD1601" s="178">
        <f>IF($M1601="","",$M1601*'9 All Base Data'!$Y1601)</f>
        <v>0.14479024982733715</v>
      </c>
      <c r="AE1601" s="178">
        <f>IF($N1601="","",$N1601*'9 All Base Data'!$Y1601)</f>
        <v>0.56290540179510284</v>
      </c>
      <c r="AF1601" s="178">
        <f>IF($O1601="","",$O1601*'9 All Base Data'!$Y1601)</f>
        <v>0.33011446640532571</v>
      </c>
      <c r="AG1601" s="178">
        <f>IF($P1601="","",$P1601*'9 All Base Data'!$Y1601)</f>
        <v>0.15330162329895813</v>
      </c>
      <c r="AH1601" s="167">
        <f>$Q1601*'9 All Base Data'!$Y1601</f>
        <v>2194.6255905145763</v>
      </c>
      <c r="AI1601" s="178">
        <f>$R1601*'9 All Base Data'!$Y1601</f>
        <v>7.8716537850125192</v>
      </c>
      <c r="AJ1601" s="178">
        <f>$S1601*'9 All Base Data'!$Y1601</f>
        <v>0.45470922748941917</v>
      </c>
      <c r="AK1601" s="178">
        <f>$T1601*'9 All Base Data'!$Y1601</f>
        <v>2.0286131398027651E-2</v>
      </c>
      <c r="AL1601" s="178">
        <f>IF($U1601="","",$U1601*'9 All Base Data'!$Y1601)</f>
        <v>9.1941808640359107E-4</v>
      </c>
      <c r="AM1601" s="178">
        <f>IF($V1601="","",$V1601*'9 All Base Data'!$Y1601)</f>
        <v>2.5527759971407911E-3</v>
      </c>
      <c r="AN1601" s="178">
        <f>IF($W1601="","",$W1601*'9 All Base Data'!$Y1601)</f>
        <v>1.4970691051481523E-3</v>
      </c>
      <c r="AO1601" s="178">
        <f>IF($X1601="","",$X1601*'9 All Base Data'!$Y1601)</f>
        <v>6.9522286166077507E-4</v>
      </c>
      <c r="AP1601" s="178">
        <f>$Y1601*'9 All Base Data'!$Y1601</f>
        <v>0.13606678661190375</v>
      </c>
      <c r="AQ1601" s="179">
        <f t="shared" si="259"/>
        <v>8.0314788971059947</v>
      </c>
    </row>
    <row r="1602" spans="1:43" x14ac:dyDescent="0.25">
      <c r="A1602" s="124">
        <v>592600</v>
      </c>
      <c r="B1602" s="125" t="s">
        <v>1632</v>
      </c>
      <c r="C1602" s="126" t="s">
        <v>1385</v>
      </c>
      <c r="D1602" s="101" t="s">
        <v>2122</v>
      </c>
      <c r="E1602" s="142"/>
      <c r="F1602" s="191" t="str">
        <f>IF('9 All Base Data'!G1602="Rural Centre","Rural",IF('9 All Base Data'!G1602="Rural (Incl.some Off Shore Islands)","Rural",IF('9 All Base Data'!G1602="Inlet-in TA but not in Urban Area","Rural",IF('9 All Base Data'!G1602="Rural (Incl.some Off Shore Islands)","Rural",IF('9 All Base Data'!G1602="Inlet-not in TA","Rural",IF('9 All Base Data'!G1602="Inland Water not in Urban Area","Rural",IF('9 All Base Data'!G1602="Oceanic-in Region but not in TA","Rural",'9 All Base Data'!G1602)))))))</f>
        <v>Christchurch</v>
      </c>
      <c r="G1602" s="177">
        <f>IF('9 All Base Data'!I1602="..C","..C",'9 All Base Data'!I1602*Basecase_Pop_2006)</f>
        <v>3954</v>
      </c>
      <c r="H1602" s="177">
        <f>IF('9 All Base Data'!J1602="..C","..C",'9 All Base Data'!J1602*Basecase_Pop_2006)</f>
        <v>2169</v>
      </c>
      <c r="I1602" s="191">
        <f>IF('9 All Base Data'!L1602="..C","..C",'9 All Base Data'!L1602*Basecase_Pop_2006)</f>
        <v>63</v>
      </c>
      <c r="J1602" s="156">
        <f>IF('9 All Base Data'!$P1602=0,0,('9 All Base Data'!$P1602*Basecase_Pop_2006)/(1+(1/(BaseCase_Mort_AllAdults_30*('9 All Base Data'!$W1602*Basecase_PM10)/10))))</f>
        <v>1.4858850735197873</v>
      </c>
      <c r="K1602" s="156">
        <f>IF('9 All Base Data'!$Q1602=0,0,('9 All Base Data'!$Q1602*Basecase_Pop_2006)/(1+(1/(BaseCase_Mort_Maori_30*('9 All Base Data'!$W1602*Basecase_PM10)/10))))</f>
        <v>9.8094565984474261E-2</v>
      </c>
      <c r="L1602" s="179">
        <f>133/(1+1/(BaseCase_Mort_Child_0_1*'9 All Base Data'!$AB$10/10))*IF('9 All Base Data'!$L1602="..C",0,'9 All Base Data'!L1602/'9 All Base Data'!$L$2022)</f>
        <v>9.1903004884229481E-3</v>
      </c>
      <c r="M1602" s="178">
        <f>IF('9 All Base Data'!$R1602="","",IF('9 All Base Data'!$R1602=0,0,('9 All Base Data'!$R1602*Basecase_Pop_2006)/(1+(1/(BaseCase_CardiacHA_All*('9 All Base Data'!$W1602*Basecase_PM10)/10)))))</f>
        <v>0.56011298653840469</v>
      </c>
      <c r="N1602" s="178">
        <f>IF('9 All Base Data'!$S1602="","",IF('9 All Base Data'!$S1602=0,0,('9 All Base Data'!S1602*Basecase_Pop_2006)/(1+(1/(BaseCase_RespHA_All*('9 All Base Data'!$W1602*Basecase_PM10)/10)))))</f>
        <v>0.83058235783905565</v>
      </c>
      <c r="O1602" s="178">
        <f>IF('9 All Base Data'!$T1602="","",IF('9 All Base Data'!$T1602=0,0,('9 All Base Data'!$T1602*Basecase_Pop_2006)/(1+(1/(BaseCase_RespHA_Child_1_4*('9 All Base Data'!$W1602*Basecase_PM10)/10)))))</f>
        <v>0.21349716809062108</v>
      </c>
      <c r="P1602" s="179">
        <f>IF('9 All Base Data'!$U1602="","",IF('9 All Base Data'!$U1602=0,0,('9 All Base Data'!$U1602*Basecase_Pop_2006)/(1+(1/(BaseCase_RespHA_Child_5_14*('9 All Base Data'!$W1602*Basecase_PM10)/10)))))</f>
        <v>9.8113029975060023E-2</v>
      </c>
      <c r="Q1602" s="156">
        <f>IF('7 Base case Results'!$G1602="..C",0,BaseCase_RADs_All*'7 Base case Results'!$G1602*('9 All Base Data'!$V1602*Basecase_PM10)/10)</f>
        <v>4451.8085999999994</v>
      </c>
      <c r="R1602" s="189">
        <f t="shared" si="250"/>
        <v>5.2897508617304423</v>
      </c>
      <c r="S1602" s="178">
        <f t="shared" si="251"/>
        <v>0.34921665490472836</v>
      </c>
      <c r="T1602" s="179">
        <f t="shared" si="252"/>
        <v>3.2717469738785691E-2</v>
      </c>
      <c r="U1602" s="178">
        <f t="shared" si="253"/>
        <v>3.5567174645188696E-3</v>
      </c>
      <c r="V1602" s="178">
        <f t="shared" si="254"/>
        <v>3.7666909928001173E-3</v>
      </c>
      <c r="W1602" s="178">
        <f t="shared" si="255"/>
        <v>9.682096572909666E-4</v>
      </c>
      <c r="X1602" s="179">
        <f t="shared" si="256"/>
        <v>4.4494259093689722E-4</v>
      </c>
      <c r="Y1602" s="179">
        <f t="shared" si="257"/>
        <v>0.27601213320000001</v>
      </c>
      <c r="Z1602" s="186">
        <f t="shared" si="258"/>
        <v>5.6058038731265469</v>
      </c>
      <c r="AA1602" s="156">
        <f>$J1602*'9 All Base Data'!$Y1602</f>
        <v>0.96737318284915097</v>
      </c>
      <c r="AB1602" s="156">
        <f>$K1602*'9 All Base Data'!$Y1602</f>
        <v>6.3863655546266745E-2</v>
      </c>
      <c r="AC1602" s="178">
        <f>$L1602*'9 All Base Data'!$Y1602</f>
        <v>5.9832690921148967E-3</v>
      </c>
      <c r="AD1602" s="178">
        <f>IF($M1602="","",$M1602*'9 All Base Data'!$Y1602)</f>
        <v>0.36465692549107137</v>
      </c>
      <c r="AE1602" s="178">
        <f>IF($N1602="","",$N1602*'9 All Base Data'!$Y1602)</f>
        <v>0.54074377180316957</v>
      </c>
      <c r="AF1602" s="178">
        <f>IF($O1602="","",$O1602*'9 All Base Data'!$Y1602)</f>
        <v>0.1389955648022424</v>
      </c>
      <c r="AG1602" s="178">
        <f>IF($P1602="","",$P1602*'9 All Base Data'!$Y1602)</f>
        <v>6.3875676374565885E-2</v>
      </c>
      <c r="AH1602" s="167">
        <f>$Q1602*'9 All Base Data'!$Y1602</f>
        <v>2898.3131546074264</v>
      </c>
      <c r="AI1602" s="178">
        <f>$R1602*'9 All Base Data'!$Y1602</f>
        <v>3.4438485309429772</v>
      </c>
      <c r="AJ1602" s="178">
        <f>$S1602*'9 All Base Data'!$Y1602</f>
        <v>0.22735461374470958</v>
      </c>
      <c r="AK1602" s="178">
        <f>$T1602*'9 All Base Data'!$Y1602</f>
        <v>2.1300437967929031E-2</v>
      </c>
      <c r="AL1602" s="178">
        <f>IF($U1602="","",$U1602*'9 All Base Data'!$Y1602)</f>
        <v>2.3155714768683033E-3</v>
      </c>
      <c r="AM1602" s="178">
        <f>IF($V1602="","",$V1602*'9 All Base Data'!$Y1602)</f>
        <v>2.4522730051273743E-3</v>
      </c>
      <c r="AN1602" s="178">
        <f>IF($W1602="","",$W1602*'9 All Base Data'!$Y1602)</f>
        <v>6.3034488637816923E-4</v>
      </c>
      <c r="AO1602" s="178">
        <f>IF($X1602="","",$X1602*'9 All Base Data'!$Y1602)</f>
        <v>2.8967619235865629E-4</v>
      </c>
      <c r="AP1602" s="178">
        <f>$Y1602*'9 All Base Data'!$Y1602</f>
        <v>0.17969541558566046</v>
      </c>
      <c r="AQ1602" s="179">
        <f t="shared" si="259"/>
        <v>3.6496122289785622</v>
      </c>
    </row>
    <row r="1603" spans="1:43" x14ac:dyDescent="0.25">
      <c r="A1603" s="124">
        <v>592701</v>
      </c>
      <c r="B1603" s="125" t="s">
        <v>1633</v>
      </c>
      <c r="C1603" s="126" t="s">
        <v>1385</v>
      </c>
      <c r="D1603" s="101" t="s">
        <v>2122</v>
      </c>
      <c r="E1603" s="142"/>
      <c r="F1603" s="191" t="str">
        <f>IF('9 All Base Data'!G1603="Rural Centre","Rural",IF('9 All Base Data'!G1603="Rural (Incl.some Off Shore Islands)","Rural",IF('9 All Base Data'!G1603="Inlet-in TA but not in Urban Area","Rural",IF('9 All Base Data'!G1603="Rural (Incl.some Off Shore Islands)","Rural",IF('9 All Base Data'!G1603="Inlet-not in TA","Rural",IF('9 All Base Data'!G1603="Inland Water not in Urban Area","Rural",IF('9 All Base Data'!G1603="Oceanic-in Region but not in TA","Rural",'9 All Base Data'!G1603)))))))</f>
        <v>Christchurch</v>
      </c>
      <c r="G1603" s="177">
        <f>IF('9 All Base Data'!I1603="..C","..C",'9 All Base Data'!I1603*Basecase_Pop_2006)</f>
        <v>3624</v>
      </c>
      <c r="H1603" s="177">
        <f>IF('9 All Base Data'!J1603="..C","..C",'9 All Base Data'!J1603*Basecase_Pop_2006)</f>
        <v>2142</v>
      </c>
      <c r="I1603" s="191">
        <f>IF('9 All Base Data'!L1603="..C","..C",'9 All Base Data'!L1603*Basecase_Pop_2006)</f>
        <v>54</v>
      </c>
      <c r="J1603" s="156">
        <f>IF('9 All Base Data'!$P1603=0,0,('9 All Base Data'!$P1603*Basecase_Pop_2006)/(1+(1/(BaseCase_Mort_AllAdults_30*('9 All Base Data'!$W1603*Basecase_PM10)/10))))</f>
        <v>1.6557005104934772</v>
      </c>
      <c r="K1603" s="156">
        <f>IF('9 All Base Data'!$Q1603=0,0,('9 All Base Data'!$Q1603*Basecase_Pop_2006)/(1+(1/(BaseCase_Mort_Maori_30*('9 All Base Data'!$W1603*Basecase_PM10)/10))))</f>
        <v>0</v>
      </c>
      <c r="L1603" s="179">
        <f>133/(1+1/(BaseCase_Mort_Child_0_1*'9 All Base Data'!$AB$10/10))*IF('9 All Base Data'!$L1603="..C",0,'9 All Base Data'!L1603/'9 All Base Data'!$L$2022)</f>
        <v>7.8774004186482408E-3</v>
      </c>
      <c r="M1603" s="178">
        <f>IF('9 All Base Data'!$R1603="","",IF('9 All Base Data'!$R1603=0,0,('9 All Base Data'!$R1603*Basecase_Pop_2006)/(1+(1/(BaseCase_CardiacHA_All*('9 All Base Data'!$W1603*Basecase_PM10)/10)))))</f>
        <v>0.56011298653840469</v>
      </c>
      <c r="N1603" s="178">
        <f>IF('9 All Base Data'!$S1603="","",IF('9 All Base Data'!$S1603=0,0,('9 All Base Data'!S1603*Basecase_Pop_2006)/(1+(1/(BaseCase_RespHA_All*('9 All Base Data'!$W1603*Basecase_PM10)/10)))))</f>
        <v>1.4569231522750647</v>
      </c>
      <c r="O1603" s="178">
        <f>IF('9 All Base Data'!$T1603="","",IF('9 All Base Data'!$T1603=0,0,('9 All Base Data'!$T1603*Basecase_Pop_2006)/(1+(1/(BaseCase_RespHA_Child_1_4*('9 All Base Data'!$W1603*Basecase_PM10)/10)))))</f>
        <v>0.38696361716425071</v>
      </c>
      <c r="P1603" s="179">
        <f>IF('9 All Base Data'!$U1603="","",IF('9 All Base Data'!$U1603=0,0,('9 All Base Data'!$U1603*Basecase_Pop_2006)/(1+(1/(BaseCase_RespHA_Child_5_14*('9 All Base Data'!$W1603*Basecase_PM10)/10)))))</f>
        <v>0.27471648393016806</v>
      </c>
      <c r="Q1603" s="156">
        <f>IF('7 Base case Results'!$G1603="..C",0,BaseCase_RADs_All*'7 Base case Results'!$G1603*('9 All Base Data'!$V1603*Basecase_PM10)/10)</f>
        <v>4080.2615999999994</v>
      </c>
      <c r="R1603" s="189">
        <f t="shared" si="250"/>
        <v>5.8942938173567789</v>
      </c>
      <c r="S1603" s="178">
        <f t="shared" si="251"/>
        <v>0</v>
      </c>
      <c r="T1603" s="179">
        <f t="shared" si="252"/>
        <v>2.8043545490387737E-2</v>
      </c>
      <c r="U1603" s="178">
        <f t="shared" si="253"/>
        <v>3.5567174645188696E-3</v>
      </c>
      <c r="V1603" s="178">
        <f t="shared" si="254"/>
        <v>6.6071464955674182E-3</v>
      </c>
      <c r="W1603" s="178">
        <f t="shared" si="255"/>
        <v>1.7548800038398769E-3</v>
      </c>
      <c r="X1603" s="179">
        <f t="shared" si="256"/>
        <v>1.2458392546233121E-3</v>
      </c>
      <c r="Y1603" s="179">
        <f t="shared" si="257"/>
        <v>0.25297621919999996</v>
      </c>
      <c r="Z1603" s="186">
        <f t="shared" si="258"/>
        <v>6.1854774460072521</v>
      </c>
      <c r="AA1603" s="156">
        <f>$J1603*'9 All Base Data'!$Y1603</f>
        <v>1.077930118031911</v>
      </c>
      <c r="AB1603" s="156">
        <f>$K1603*'9 All Base Data'!$Y1603</f>
        <v>0</v>
      </c>
      <c r="AC1603" s="178">
        <f>$L1603*'9 All Base Data'!$Y1603</f>
        <v>5.1285163646699111E-3</v>
      </c>
      <c r="AD1603" s="178">
        <f>IF($M1603="","",$M1603*'9 All Base Data'!$Y1603)</f>
        <v>0.36465692549107137</v>
      </c>
      <c r="AE1603" s="178">
        <f>IF($N1603="","",$N1603*'9 All Base Data'!$Y1603)</f>
        <v>0.94851776365474005</v>
      </c>
      <c r="AF1603" s="178">
        <f>IF($O1603="","",$O1603*'9 All Base Data'!$Y1603)</f>
        <v>0.25192946120406434</v>
      </c>
      <c r="AG1603" s="178">
        <f>IF($P1603="","",$P1603*'9 All Base Data'!$Y1603)</f>
        <v>0.17885189384878447</v>
      </c>
      <c r="AH1603" s="167">
        <f>$Q1603*'9 All Base Data'!$Y1603</f>
        <v>2656.4205544505089</v>
      </c>
      <c r="AI1603" s="178">
        <f>$R1603*'9 All Base Data'!$Y1603</f>
        <v>3.8374312201936034</v>
      </c>
      <c r="AJ1603" s="178">
        <f>$S1603*'9 All Base Data'!$Y1603</f>
        <v>0</v>
      </c>
      <c r="AK1603" s="178">
        <f>$T1603*'9 All Base Data'!$Y1603</f>
        <v>1.8257518258224883E-2</v>
      </c>
      <c r="AL1603" s="178">
        <f>IF($U1603="","",$U1603*'9 All Base Data'!$Y1603)</f>
        <v>2.3155714768683033E-3</v>
      </c>
      <c r="AM1603" s="178">
        <f>IF($V1603="","",$V1603*'9 All Base Data'!$Y1603)</f>
        <v>4.3015280581742456E-3</v>
      </c>
      <c r="AN1603" s="178">
        <f>IF($W1603="","",$W1603*'9 All Base Data'!$Y1603)</f>
        <v>1.1425001065604318E-3</v>
      </c>
      <c r="AO1603" s="178">
        <f>IF($X1603="","",$X1603*'9 All Base Data'!$Y1603)</f>
        <v>8.1109333860423757E-4</v>
      </c>
      <c r="AP1603" s="178">
        <f>$Y1603*'9 All Base Data'!$Y1603</f>
        <v>0.16469807437593156</v>
      </c>
      <c r="AQ1603" s="179">
        <f t="shared" si="259"/>
        <v>4.0270039123628028</v>
      </c>
    </row>
    <row r="1604" spans="1:43" x14ac:dyDescent="0.25">
      <c r="A1604" s="124">
        <v>592702</v>
      </c>
      <c r="B1604" s="125" t="s">
        <v>1634</v>
      </c>
      <c r="C1604" s="126" t="s">
        <v>1385</v>
      </c>
      <c r="D1604" s="101" t="s">
        <v>2122</v>
      </c>
      <c r="E1604" s="142"/>
      <c r="F1604" s="191" t="str">
        <f>IF('9 All Base Data'!G1604="Rural Centre","Rural",IF('9 All Base Data'!G1604="Rural (Incl.some Off Shore Islands)","Rural",IF('9 All Base Data'!G1604="Inlet-in TA but not in Urban Area","Rural",IF('9 All Base Data'!G1604="Rural (Incl.some Off Shore Islands)","Rural",IF('9 All Base Data'!G1604="Inlet-not in TA","Rural",IF('9 All Base Data'!G1604="Inland Water not in Urban Area","Rural",IF('9 All Base Data'!G1604="Oceanic-in Region but not in TA","Rural",'9 All Base Data'!G1604)))))))</f>
        <v>Christchurch</v>
      </c>
      <c r="G1604" s="177">
        <f>IF('9 All Base Data'!I1604="..C","..C",'9 All Base Data'!I1604*Basecase_Pop_2006)</f>
        <v>3456</v>
      </c>
      <c r="H1604" s="177">
        <f>IF('9 All Base Data'!J1604="..C","..C",'9 All Base Data'!J1604*Basecase_Pop_2006)</f>
        <v>2103</v>
      </c>
      <c r="I1604" s="191">
        <f>IF('9 All Base Data'!L1604="..C","..C",'9 All Base Data'!L1604*Basecase_Pop_2006)</f>
        <v>60</v>
      </c>
      <c r="J1604" s="156">
        <f>IF('9 All Base Data'!$P1604=0,0,('9 All Base Data'!$P1604*Basecase_Pop_2006)/(1+(1/(BaseCase_Mort_AllAdults_30*('9 All Base Data'!$W1604*Basecase_PM10)/10))))</f>
        <v>3.0991317247698418</v>
      </c>
      <c r="K1604" s="156">
        <f>IF('9 All Base Data'!$Q1604=0,0,('9 All Base Data'!$Q1604*Basecase_Pop_2006)/(1+(1/(BaseCase_Mort_Maori_30*('9 All Base Data'!$W1604*Basecase_PM10)/10))))</f>
        <v>0.39237826393789704</v>
      </c>
      <c r="L1604" s="179">
        <f>133/(1+1/(BaseCase_Mort_Child_0_1*'9 All Base Data'!$AB$10/10))*IF('9 All Base Data'!$L1604="..C",0,'9 All Base Data'!L1604/'9 All Base Data'!$L$2022)</f>
        <v>8.7526671318313796E-3</v>
      </c>
      <c r="M1604" s="178">
        <f>IF('9 All Base Data'!$R1604="","",IF('9 All Base Data'!$R1604=0,0,('9 All Base Data'!$R1604*Basecase_Pop_2006)/(1+(1/(BaseCase_CardiacHA_All*('9 All Base Data'!$W1604*Basecase_PM10)/10)))))</f>
        <v>0.83605100196541282</v>
      </c>
      <c r="N1604" s="178">
        <f>IF('9 All Base Data'!$S1604="","",IF('9 All Base Data'!$S1604=0,0,('9 All Base Data'!S1604*Basecase_Pop_2006)/(1+(1/(BaseCase_RespHA_All*('9 All Base Data'!$W1604*Basecase_PM10)/10)))))</f>
        <v>1.6203164029975019</v>
      </c>
      <c r="O1604" s="178">
        <f>IF('9 All Base Data'!$T1604="","",IF('9 All Base Data'!$T1604=0,0,('9 All Base Data'!$T1604*Basecase_Pop_2006)/(1+(1/(BaseCase_RespHA_Child_1_4*('9 All Base Data'!$W1604*Basecase_PM10)/10)))))</f>
        <v>0.46702505519823362</v>
      </c>
      <c r="P1604" s="179">
        <f>IF('9 All Base Data'!$U1604="","",IF('9 All Base Data'!$U1604=0,0,('9 All Base Data'!$U1604*Basecase_Pop_2006)/(1+(1/(BaseCase_RespHA_Child_5_14*('9 All Base Data'!$W1604*Basecase_PM10)/10)))))</f>
        <v>0.33358430191520411</v>
      </c>
      <c r="Q1604" s="156">
        <f>IF('7 Base case Results'!$G1604="..C",0,BaseCase_RADs_All*'7 Base case Results'!$G1604*('9 All Base Data'!$V1604*Basecase_PM10)/10)</f>
        <v>3891.1104</v>
      </c>
      <c r="R1604" s="189">
        <f t="shared" si="250"/>
        <v>11.032908940180636</v>
      </c>
      <c r="S1604" s="178">
        <f t="shared" si="251"/>
        <v>1.3968666196189135</v>
      </c>
      <c r="T1604" s="179">
        <f t="shared" si="252"/>
        <v>3.1159494989319712E-2</v>
      </c>
      <c r="U1604" s="178">
        <f t="shared" si="253"/>
        <v>5.3089238624803711E-3</v>
      </c>
      <c r="V1604" s="178">
        <f t="shared" si="254"/>
        <v>7.3481348875936714E-3</v>
      </c>
      <c r="W1604" s="178">
        <f t="shared" si="255"/>
        <v>2.1179586253239897E-3</v>
      </c>
      <c r="X1604" s="179">
        <f t="shared" si="256"/>
        <v>1.5128048091854508E-3</v>
      </c>
      <c r="Y1604" s="179">
        <f t="shared" si="257"/>
        <v>0.2412488448</v>
      </c>
      <c r="Z1604" s="186">
        <f t="shared" si="258"/>
        <v>11.317974338720029</v>
      </c>
      <c r="AA1604" s="156">
        <f>$J1604*'9 All Base Data'!$Y1604</f>
        <v>2.0176640670853718</v>
      </c>
      <c r="AB1604" s="156">
        <f>$K1604*'9 All Base Data'!$Y1604</f>
        <v>0.25545462218506698</v>
      </c>
      <c r="AC1604" s="178">
        <f>$L1604*'9 All Base Data'!$Y1604</f>
        <v>5.6983515162999021E-3</v>
      </c>
      <c r="AD1604" s="178">
        <f>IF($M1604="","",$M1604*'9 All Base Data'!$Y1604)</f>
        <v>0.54430408731387858</v>
      </c>
      <c r="AE1604" s="178">
        <f>IF($N1604="","",$N1604*'9 All Base Data'!$Y1604)</f>
        <v>1.0548935876160193</v>
      </c>
      <c r="AF1604" s="178">
        <f>IF($O1604="","",$O1604*'9 All Base Data'!$Y1604)</f>
        <v>0.30405279800490526</v>
      </c>
      <c r="AG1604" s="178">
        <f>IF($P1604="","",$P1604*'9 All Base Data'!$Y1604)</f>
        <v>0.21717729967352403</v>
      </c>
      <c r="AH1604" s="167">
        <f>$Q1604*'9 All Base Data'!$Y1604</f>
        <v>2533.2752307342607</v>
      </c>
      <c r="AI1604" s="178">
        <f>$R1604*'9 All Base Data'!$Y1604</f>
        <v>7.1828840788239239</v>
      </c>
      <c r="AJ1604" s="178">
        <f>$S1604*'9 All Base Data'!$Y1604</f>
        <v>0.90941845497883833</v>
      </c>
      <c r="AK1604" s="178">
        <f>$T1604*'9 All Base Data'!$Y1604</f>
        <v>2.0286131398027651E-2</v>
      </c>
      <c r="AL1604" s="178">
        <f>IF($U1604="","",$U1604*'9 All Base Data'!$Y1604)</f>
        <v>3.4563309544431288E-3</v>
      </c>
      <c r="AM1604" s="178">
        <f>IF($V1604="","",$V1604*'9 All Base Data'!$Y1604)</f>
        <v>4.7839424198386476E-3</v>
      </c>
      <c r="AN1604" s="178">
        <f>IF($W1604="","",$W1604*'9 All Base Data'!$Y1604)</f>
        <v>1.3788794389522456E-3</v>
      </c>
      <c r="AO1604" s="178">
        <f>IF($X1604="","",$X1604*'9 All Base Data'!$Y1604)</f>
        <v>9.8489905401943152E-4</v>
      </c>
      <c r="AP1604" s="178">
        <f>$Y1604*'9 All Base Data'!$Y1604</f>
        <v>0.15706306430552416</v>
      </c>
      <c r="AQ1604" s="179">
        <f t="shared" si="259"/>
        <v>7.3684735479017585</v>
      </c>
    </row>
    <row r="1605" spans="1:43" x14ac:dyDescent="0.25">
      <c r="A1605" s="124">
        <v>592811</v>
      </c>
      <c r="B1605" s="125" t="s">
        <v>1635</v>
      </c>
      <c r="C1605" s="126" t="s">
        <v>1385</v>
      </c>
      <c r="D1605" s="101" t="s">
        <v>2122</v>
      </c>
      <c r="E1605" s="142"/>
      <c r="F1605" s="191" t="str">
        <f>IF('9 All Base Data'!G1605="Rural Centre","Rural",IF('9 All Base Data'!G1605="Rural (Incl.some Off Shore Islands)","Rural",IF('9 All Base Data'!G1605="Inlet-in TA but not in Urban Area","Rural",IF('9 All Base Data'!G1605="Rural (Incl.some Off Shore Islands)","Rural",IF('9 All Base Data'!G1605="Inlet-not in TA","Rural",IF('9 All Base Data'!G1605="Inland Water not in Urban Area","Rural",IF('9 All Base Data'!G1605="Oceanic-in Region but not in TA","Rural",'9 All Base Data'!G1605)))))))</f>
        <v>Christchurch</v>
      </c>
      <c r="G1605" s="177">
        <f>IF('9 All Base Data'!I1605="..C","..C",'9 All Base Data'!I1605*Basecase_Pop_2006)</f>
        <v>1065</v>
      </c>
      <c r="H1605" s="177">
        <f>IF('9 All Base Data'!J1605="..C","..C",'9 All Base Data'!J1605*Basecase_Pop_2006)</f>
        <v>702</v>
      </c>
      <c r="I1605" s="191">
        <f>IF('9 All Base Data'!L1605="..C","..C",'9 All Base Data'!L1605*Basecase_Pop_2006)</f>
        <v>9</v>
      </c>
      <c r="J1605" s="156">
        <f>IF('9 All Base Data'!$P1605=0,0,('9 All Base Data'!$P1605*Basecase_Pop_2006)/(1+(1/(BaseCase_Mort_AllAdults_30*('9 All Base Data'!$W1605*Basecase_PM10)/10))))</f>
        <v>8.6181334264147669</v>
      </c>
      <c r="K1605" s="156">
        <f>IF('9 All Base Data'!$Q1605=0,0,('9 All Base Data'!$Q1605*Basecase_Pop_2006)/(1+(1/(BaseCase_Mort_Maori_30*('9 All Base Data'!$W1605*Basecase_PM10)/10))))</f>
        <v>0.39237826393789704</v>
      </c>
      <c r="L1605" s="179">
        <f>133/(1+1/(BaseCase_Mort_Child_0_1*'9 All Base Data'!$AB$10/10))*IF('9 All Base Data'!$L1605="..C",0,'9 All Base Data'!L1605/'9 All Base Data'!$L$2022)</f>
        <v>1.3129000697747069E-3</v>
      </c>
      <c r="M1605" s="178">
        <f>IF('9 All Base Data'!$R1605="","",IF('9 All Base Data'!$R1605=0,0,('9 All Base Data'!$R1605*Basecase_Pop_2006)/(1+(1/(BaseCase_CardiacHA_All*('9 All Base Data'!$W1605*Basecase_PM10)/10)))))</f>
        <v>0.63012710985570519</v>
      </c>
      <c r="N1605" s="178">
        <f>IF('9 All Base Data'!$S1605="","",IF('9 All Base Data'!$S1605=0,0,('9 All Base Data'!S1605*Basecase_Pop_2006)/(1+(1/(BaseCase_RespHA_All*('9 All Base Data'!$W1605*Basecase_PM10)/10)))))</f>
        <v>0.95312729588088352</v>
      </c>
      <c r="O1605" s="178">
        <f>IF('9 All Base Data'!$T1605="","",IF('9 All Base Data'!$T1605=0,0,('9 All Base Data'!$T1605*Basecase_Pop_2006)/(1+(1/(BaseCase_RespHA_Child_1_4*('9 All Base Data'!$W1605*Basecase_PM10)/10)))))</f>
        <v>0.26687146011327639</v>
      </c>
      <c r="P1605" s="179">
        <f>IF('9 All Base Data'!$U1605="","",IF('9 All Base Data'!$U1605=0,0,('9 All Base Data'!$U1605*Basecase_Pop_2006)/(1+(1/(BaseCase_RespHA_Child_5_14*('9 All Base Data'!$W1605*Basecase_PM10)/10)))))</f>
        <v>0.11773563597007203</v>
      </c>
      <c r="Q1605" s="156">
        <f>IF('7 Base case Results'!$G1605="..C",0,BaseCase_RADs_All*'7 Base case Results'!$G1605*('9 All Base Data'!$V1605*Basecase_PM10)/10)</f>
        <v>1199.0835</v>
      </c>
      <c r="R1605" s="189">
        <f t="shared" si="250"/>
        <v>30.68055499803657</v>
      </c>
      <c r="S1605" s="178">
        <f t="shared" si="251"/>
        <v>1.3968666196189135</v>
      </c>
      <c r="T1605" s="179">
        <f t="shared" si="252"/>
        <v>4.673924248397957E-3</v>
      </c>
      <c r="U1605" s="178">
        <f t="shared" si="253"/>
        <v>4.0013071475837282E-3</v>
      </c>
      <c r="V1605" s="178">
        <f t="shared" si="254"/>
        <v>4.3224322868198068E-3</v>
      </c>
      <c r="W1605" s="178">
        <f t="shared" si="255"/>
        <v>1.2102620716137084E-3</v>
      </c>
      <c r="X1605" s="179">
        <f t="shared" si="256"/>
        <v>5.3393110912427664E-4</v>
      </c>
      <c r="Y1605" s="179">
        <f t="shared" si="257"/>
        <v>7.4343176999999996E-2</v>
      </c>
      <c r="Z1605" s="186">
        <f t="shared" si="258"/>
        <v>30.767895838719369</v>
      </c>
      <c r="AA1605" s="156">
        <f>$J1605*'9 All Base Data'!$Y1605</f>
        <v>5.6107644605250764</v>
      </c>
      <c r="AB1605" s="156">
        <f>$K1605*'9 All Base Data'!$Y1605</f>
        <v>0.25545462218506698</v>
      </c>
      <c r="AC1605" s="178">
        <f>$L1605*'9 All Base Data'!$Y1605</f>
        <v>8.5475272744498529E-4</v>
      </c>
      <c r="AD1605" s="178">
        <f>IF($M1605="","",$M1605*'9 All Base Data'!$Y1605)</f>
        <v>0.41023904117745524</v>
      </c>
      <c r="AE1605" s="178">
        <f>IF($N1605="","",$N1605*'9 All Base Data'!$Y1605)</f>
        <v>0.620525639774129</v>
      </c>
      <c r="AF1605" s="178">
        <f>IF($O1605="","",$O1605*'9 All Base Data'!$Y1605)</f>
        <v>0.17374445600280303</v>
      </c>
      <c r="AG1605" s="178">
        <f>IF($P1605="","",$P1605*'9 All Base Data'!$Y1605)</f>
        <v>7.6650811649479067E-2</v>
      </c>
      <c r="AH1605" s="167">
        <f>$Q1605*'9 All Base Data'!$Y1605</f>
        <v>780.65339141550567</v>
      </c>
      <c r="AI1605" s="178">
        <f>$R1605*'9 All Base Data'!$Y1605</f>
        <v>19.974321479469271</v>
      </c>
      <c r="AJ1605" s="178">
        <f>$S1605*'9 All Base Data'!$Y1605</f>
        <v>0.90941845497883833</v>
      </c>
      <c r="AK1605" s="178">
        <f>$T1605*'9 All Base Data'!$Y1605</f>
        <v>3.0429197097041477E-3</v>
      </c>
      <c r="AL1605" s="178">
        <f>IF($U1605="","",$U1605*'9 All Base Data'!$Y1605)</f>
        <v>2.6050179114768409E-3</v>
      </c>
      <c r="AM1605" s="178">
        <f>IF($V1605="","",$V1605*'9 All Base Data'!$Y1605)</f>
        <v>2.8140837763756753E-3</v>
      </c>
      <c r="AN1605" s="178">
        <f>IF($W1605="","",$W1605*'9 All Base Data'!$Y1605)</f>
        <v>7.8793110797271168E-4</v>
      </c>
      <c r="AO1605" s="178">
        <f>IF($X1605="","",$X1605*'9 All Base Data'!$Y1605)</f>
        <v>3.4761143083038754E-4</v>
      </c>
      <c r="AP1605" s="178">
        <f>$Y1605*'9 All Base Data'!$Y1605</f>
        <v>4.8400510267761349E-2</v>
      </c>
      <c r="AQ1605" s="179">
        <f t="shared" si="259"/>
        <v>20.031184011134588</v>
      </c>
    </row>
    <row r="1606" spans="1:43" x14ac:dyDescent="0.25">
      <c r="A1606" s="124">
        <v>592812</v>
      </c>
      <c r="B1606" s="125" t="s">
        <v>1636</v>
      </c>
      <c r="C1606" s="126" t="s">
        <v>1385</v>
      </c>
      <c r="D1606" s="101" t="s">
        <v>2122</v>
      </c>
      <c r="E1606" s="142"/>
      <c r="F1606" s="191" t="str">
        <f>IF('9 All Base Data'!G1606="Rural Centre","Rural",IF('9 All Base Data'!G1606="Rural (Incl.some Off Shore Islands)","Rural",IF('9 All Base Data'!G1606="Inlet-in TA but not in Urban Area","Rural",IF('9 All Base Data'!G1606="Rural (Incl.some Off Shore Islands)","Rural",IF('9 All Base Data'!G1606="Inlet-not in TA","Rural",IF('9 All Base Data'!G1606="Inland Water not in Urban Area","Rural",IF('9 All Base Data'!G1606="Oceanic-in Region but not in TA","Rural",'9 All Base Data'!G1606)))))))</f>
        <v>Christchurch</v>
      </c>
      <c r="G1606" s="177">
        <f>IF('9 All Base Data'!I1606="..C","..C",'9 All Base Data'!I1606*Basecase_Pop_2006)</f>
        <v>1863</v>
      </c>
      <c r="H1606" s="177">
        <f>IF('9 All Base Data'!J1606="..C","..C",'9 All Base Data'!J1606*Basecase_Pop_2006)</f>
        <v>1140</v>
      </c>
      <c r="I1606" s="191">
        <f>IF('9 All Base Data'!L1606="..C","..C",'9 All Base Data'!L1606*Basecase_Pop_2006)</f>
        <v>27</v>
      </c>
      <c r="J1606" s="156">
        <f>IF('9 All Base Data'!$P1606=0,0,('9 All Base Data'!$P1606*Basecase_Pop_2006)/(1+(1/(BaseCase_Mort_AllAdults_30*('9 All Base Data'!$W1606*Basecase_PM10)/10))))</f>
        <v>2.4623238361185042</v>
      </c>
      <c r="K1606" s="156">
        <f>IF('9 All Base Data'!$Q1606=0,0,('9 All Base Data'!$Q1606*Basecase_Pop_2006)/(1+(1/(BaseCase_Mort_Maori_30*('9 All Base Data'!$W1606*Basecase_PM10)/10))))</f>
        <v>9.8094565984474261E-2</v>
      </c>
      <c r="L1606" s="179">
        <f>133/(1+1/(BaseCase_Mort_Child_0_1*'9 All Base Data'!$AB$10/10))*IF('9 All Base Data'!$L1606="..C",0,'9 All Base Data'!L1606/'9 All Base Data'!$L$2022)</f>
        <v>3.9387002093241204E-3</v>
      </c>
      <c r="M1606" s="178">
        <f>IF('9 All Base Data'!$R1606="","",IF('9 All Base Data'!$R1606=0,0,('9 All Base Data'!$R1606*Basecase_Pop_2006)/(1+(1/(BaseCase_CardiacHA_All*('9 All Base Data'!$W1606*Basecase_PM10)/10)))))</f>
        <v>0.64248254338228761</v>
      </c>
      <c r="N1606" s="178">
        <f>IF('9 All Base Data'!$S1606="","",IF('9 All Base Data'!$S1606=0,0,('9 All Base Data'!S1606*Basecase_Pop_2006)/(1+(1/(BaseCase_RespHA_All*('9 All Base Data'!$W1606*Basecase_PM10)/10)))))</f>
        <v>1.1029044423764509</v>
      </c>
      <c r="O1606" s="178">
        <f>IF('9 All Base Data'!$T1606="","",IF('9 All Base Data'!$T1606=0,0,('9 All Base Data'!$T1606*Basecase_Pop_2006)/(1+(1/(BaseCase_RespHA_Child_1_4*('9 All Base Data'!$W1606*Basecase_PM10)/10)))))</f>
        <v>0.36027647115292311</v>
      </c>
      <c r="P1606" s="179">
        <f>IF('9 All Base Data'!$U1606="","",IF('9 All Base Data'!$U1606=0,0,('9 All Base Data'!$U1606*Basecase_Pop_2006)/(1+(1/(BaseCase_RespHA_Child_5_14*('9 All Base Data'!$W1606*Basecase_PM10)/10)))))</f>
        <v>0.21584866594513205</v>
      </c>
      <c r="Q1606" s="156">
        <f>IF('7 Base case Results'!$G1606="..C",0,BaseCase_RADs_All*'7 Base case Results'!$G1606*('9 All Base Data'!$V1606*Basecase_PM10)/10)</f>
        <v>2097.5517</v>
      </c>
      <c r="R1606" s="189">
        <f t="shared" si="250"/>
        <v>8.7658728565818755</v>
      </c>
      <c r="S1606" s="178">
        <f t="shared" si="251"/>
        <v>0.34921665490472836</v>
      </c>
      <c r="T1606" s="179">
        <f t="shared" si="252"/>
        <v>1.4021772745193868E-2</v>
      </c>
      <c r="U1606" s="178">
        <f t="shared" si="253"/>
        <v>4.0797641504775268E-3</v>
      </c>
      <c r="V1606" s="178">
        <f t="shared" si="254"/>
        <v>5.0016716461772047E-3</v>
      </c>
      <c r="W1606" s="178">
        <f t="shared" si="255"/>
        <v>1.6338537966785064E-3</v>
      </c>
      <c r="X1606" s="179">
        <f t="shared" si="256"/>
        <v>9.7887370006117386E-4</v>
      </c>
      <c r="Y1606" s="179">
        <f t="shared" si="257"/>
        <v>0.13004820540000001</v>
      </c>
      <c r="Z1606" s="186">
        <f t="shared" si="258"/>
        <v>8.9190242705237228</v>
      </c>
      <c r="AA1606" s="156">
        <f>$J1606*'9 All Base Data'!$Y1606</f>
        <v>1.6030755601500213</v>
      </c>
      <c r="AB1606" s="156">
        <f>$K1606*'9 All Base Data'!$Y1606</f>
        <v>6.3863655546266745E-2</v>
      </c>
      <c r="AC1606" s="178">
        <f>$L1606*'9 All Base Data'!$Y1606</f>
        <v>2.5642581823349555E-3</v>
      </c>
      <c r="AD1606" s="178">
        <f>IF($M1606="","",$M1606*'9 All Base Data'!$Y1606)</f>
        <v>0.41828294394564064</v>
      </c>
      <c r="AE1606" s="178">
        <f>IF($N1606="","",$N1606*'9 All Base Data'!$Y1606)</f>
        <v>0.71803681173863498</v>
      </c>
      <c r="AF1606" s="178">
        <f>IF($O1606="","",$O1606*'9 All Base Data'!$Y1606)</f>
        <v>0.23455501560378408</v>
      </c>
      <c r="AG1606" s="178">
        <f>IF($P1606="","",$P1606*'9 All Base Data'!$Y1606)</f>
        <v>0.14052648802404494</v>
      </c>
      <c r="AH1606" s="167">
        <f>$Q1606*'9 All Base Data'!$Y1606</f>
        <v>1365.5936790676874</v>
      </c>
      <c r="AI1606" s="178">
        <f>$R1606*'9 All Base Data'!$Y1606</f>
        <v>5.7069489941340761</v>
      </c>
      <c r="AJ1606" s="178">
        <f>$S1606*'9 All Base Data'!$Y1606</f>
        <v>0.22735461374470958</v>
      </c>
      <c r="AK1606" s="178">
        <f>$T1606*'9 All Base Data'!$Y1606</f>
        <v>9.1287591291124414E-3</v>
      </c>
      <c r="AL1606" s="178">
        <f>IF($U1606="","",$U1606*'9 All Base Data'!$Y1606)</f>
        <v>2.6560966940548181E-3</v>
      </c>
      <c r="AM1606" s="178">
        <f>IF($V1606="","",$V1606*'9 All Base Data'!$Y1606)</f>
        <v>3.2562969412347096E-3</v>
      </c>
      <c r="AN1606" s="178">
        <f>IF($W1606="","",$W1606*'9 All Base Data'!$Y1606)</f>
        <v>1.0637069957631609E-3</v>
      </c>
      <c r="AO1606" s="178">
        <f>IF($X1606="","",$X1606*'9 All Base Data'!$Y1606)</f>
        <v>6.3728762318904382E-4</v>
      </c>
      <c r="AP1606" s="178">
        <f>$Y1606*'9 All Base Data'!$Y1606</f>
        <v>8.4666808102196622E-2</v>
      </c>
      <c r="AQ1606" s="179">
        <f t="shared" si="259"/>
        <v>5.8066569550006744</v>
      </c>
    </row>
    <row r="1607" spans="1:43" x14ac:dyDescent="0.25">
      <c r="A1607" s="124">
        <v>592820</v>
      </c>
      <c r="B1607" s="125" t="s">
        <v>1637</v>
      </c>
      <c r="C1607" s="126" t="s">
        <v>1385</v>
      </c>
      <c r="D1607" s="101" t="s">
        <v>2122</v>
      </c>
      <c r="E1607" s="142"/>
      <c r="F1607" s="191" t="str">
        <f>IF('9 All Base Data'!G1607="Rural Centre","Rural",IF('9 All Base Data'!G1607="Rural (Incl.some Off Shore Islands)","Rural",IF('9 All Base Data'!G1607="Inlet-in TA but not in Urban Area","Rural",IF('9 All Base Data'!G1607="Rural (Incl.some Off Shore Islands)","Rural",IF('9 All Base Data'!G1607="Inlet-not in TA","Rural",IF('9 All Base Data'!G1607="Inland Water not in Urban Area","Rural",IF('9 All Base Data'!G1607="Oceanic-in Region but not in TA","Rural",'9 All Base Data'!G1607)))))))</f>
        <v>Christchurch</v>
      </c>
      <c r="G1607" s="177">
        <f>IF('9 All Base Data'!I1607="..C","..C",'9 All Base Data'!I1607*Basecase_Pop_2006)</f>
        <v>2181</v>
      </c>
      <c r="H1607" s="177">
        <f>IF('9 All Base Data'!J1607="..C","..C",'9 All Base Data'!J1607*Basecase_Pop_2006)</f>
        <v>1335</v>
      </c>
      <c r="I1607" s="191">
        <f>IF('9 All Base Data'!L1607="..C","..C",'9 All Base Data'!L1607*Basecase_Pop_2006)</f>
        <v>27</v>
      </c>
      <c r="J1607" s="156">
        <f>IF('9 All Base Data'!$P1607=0,0,('9 All Base Data'!$P1607*Basecase_Pop_2006)/(1+(1/(BaseCase_Mort_AllAdults_30*('9 All Base Data'!$W1607*Basecase_PM10)/10))))</f>
        <v>6.4529866050002189</v>
      </c>
      <c r="K1607" s="156">
        <f>IF('9 All Base Data'!$Q1607=0,0,('9 All Base Data'!$Q1607*Basecase_Pop_2006)/(1+(1/(BaseCase_Mort_Maori_30*('9 All Base Data'!$W1607*Basecase_PM10)/10))))</f>
        <v>0.2942836979534228</v>
      </c>
      <c r="L1607" s="179">
        <f>133/(1+1/(BaseCase_Mort_Child_0_1*'9 All Base Data'!$AB$10/10))*IF('9 All Base Data'!$L1607="..C",0,'9 All Base Data'!L1607/'9 All Base Data'!$L$2022)</f>
        <v>3.9387002093241204E-3</v>
      </c>
      <c r="M1607" s="178">
        <f>IF('9 All Base Data'!$R1607="","",IF('9 All Base Data'!$R1607=0,0,('9 All Base Data'!$R1607*Basecase_Pop_2006)/(1+(1/(BaseCase_CardiacHA_All*('9 All Base Data'!$W1607*Basecase_PM10)/10)))))</f>
        <v>0.43655865127258009</v>
      </c>
      <c r="N1607" s="178">
        <f>IF('9 All Base Data'!$S1607="","",IF('9 All Base Data'!$S1607=0,0,('9 All Base Data'!S1607*Basecase_Pop_2006)/(1+(1/(BaseCase_RespHA_All*('9 All Base Data'!$W1607*Basecase_PM10)/10)))))</f>
        <v>0.75569378459127201</v>
      </c>
      <c r="O1607" s="178">
        <f>IF('9 All Base Data'!$T1607="","",IF('9 All Base Data'!$T1607=0,0,('9 All Base Data'!$T1607*Basecase_Pop_2006)/(1+(1/(BaseCase_RespHA_Child_1_4*('9 All Base Data'!$W1607*Basecase_PM10)/10)))))</f>
        <v>0.33358932514159551</v>
      </c>
      <c r="P1607" s="179">
        <f>IF('9 All Base Data'!$U1607="","",IF('9 All Base Data'!$U1607=0,0,('9 All Base Data'!$U1607*Basecase_Pop_2006)/(1+(1/(BaseCase_RespHA_Child_5_14*('9 All Base Data'!$W1607*Basecase_PM10)/10)))))</f>
        <v>5.8867817985036014E-2</v>
      </c>
      <c r="Q1607" s="156">
        <f>IF('7 Base case Results'!$G1607="..C",0,BaseCase_RADs_All*'7 Base case Results'!$G1607*('9 All Base Data'!$V1607*Basecase_PM10)/10)</f>
        <v>2455.5879</v>
      </c>
      <c r="R1607" s="189">
        <f t="shared" si="250"/>
        <v>22.97263231380078</v>
      </c>
      <c r="S1607" s="178">
        <f t="shared" si="251"/>
        <v>1.047649964714185</v>
      </c>
      <c r="T1607" s="179">
        <f t="shared" si="252"/>
        <v>1.4021772745193868E-2</v>
      </c>
      <c r="U1607" s="178">
        <f t="shared" si="253"/>
        <v>2.7721474355808838E-3</v>
      </c>
      <c r="V1607" s="178">
        <f t="shared" si="254"/>
        <v>3.4270713131214184E-3</v>
      </c>
      <c r="W1607" s="178">
        <f t="shared" si="255"/>
        <v>1.5128275895171356E-3</v>
      </c>
      <c r="X1607" s="179">
        <f t="shared" si="256"/>
        <v>2.6696555456213832E-4</v>
      </c>
      <c r="Y1607" s="179">
        <f t="shared" si="257"/>
        <v>0.15224644979999999</v>
      </c>
      <c r="Z1607" s="186">
        <f t="shared" si="258"/>
        <v>23.14509975509468</v>
      </c>
      <c r="AA1607" s="156">
        <f>$J1607*'9 All Base Data'!$Y1607</f>
        <v>4.2011635369448843</v>
      </c>
      <c r="AB1607" s="156">
        <f>$K1607*'9 All Base Data'!$Y1607</f>
        <v>0.19159096663880024</v>
      </c>
      <c r="AC1607" s="178">
        <f>$L1607*'9 All Base Data'!$Y1607</f>
        <v>2.5642581823349555E-3</v>
      </c>
      <c r="AD1607" s="178">
        <f>IF($M1607="","",$M1607*'9 All Base Data'!$Y1607)</f>
        <v>0.28421789780921736</v>
      </c>
      <c r="AE1607" s="178">
        <f>IF($N1607="","",$N1607*'9 All Base Data'!$Y1607)</f>
        <v>0.49198818582091663</v>
      </c>
      <c r="AF1607" s="178">
        <f>IF($O1607="","",$O1607*'9 All Base Data'!$Y1607)</f>
        <v>0.2171805700035038</v>
      </c>
      <c r="AG1607" s="178">
        <f>IF($P1607="","",$P1607*'9 All Base Data'!$Y1607)</f>
        <v>3.8325405824739534E-2</v>
      </c>
      <c r="AH1607" s="167">
        <f>$Q1607*'9 All Base Data'!$Y1607</f>
        <v>1598.690184673444</v>
      </c>
      <c r="AI1607" s="178">
        <f>$R1607*'9 All Base Data'!$Y1607</f>
        <v>14.956142191523789</v>
      </c>
      <c r="AJ1607" s="178">
        <f>$S1607*'9 All Base Data'!$Y1607</f>
        <v>0.68206384123412878</v>
      </c>
      <c r="AK1607" s="178">
        <f>$T1607*'9 All Base Data'!$Y1607</f>
        <v>9.1287591291124414E-3</v>
      </c>
      <c r="AL1607" s="178">
        <f>IF($U1607="","",$U1607*'9 All Base Data'!$Y1607)</f>
        <v>1.8047836510885304E-3</v>
      </c>
      <c r="AM1607" s="178">
        <f>IF($V1607="","",$V1607*'9 All Base Data'!$Y1607)</f>
        <v>2.2311664226978569E-3</v>
      </c>
      <c r="AN1607" s="178">
        <f>IF($W1607="","",$W1607*'9 All Base Data'!$Y1607)</f>
        <v>9.8491388496588965E-4</v>
      </c>
      <c r="AO1607" s="178">
        <f>IF($X1607="","",$X1607*'9 All Base Data'!$Y1607)</f>
        <v>1.7380571541519377E-4</v>
      </c>
      <c r="AP1607" s="178">
        <f>$Y1607*'9 All Base Data'!$Y1607</f>
        <v>9.9118791449753524E-2</v>
      </c>
      <c r="AQ1607" s="179">
        <f t="shared" si="259"/>
        <v>15.06842569217644</v>
      </c>
    </row>
    <row r="1608" spans="1:43" x14ac:dyDescent="0.25">
      <c r="A1608" s="124">
        <v>592900</v>
      </c>
      <c r="B1608" s="125" t="s">
        <v>1638</v>
      </c>
      <c r="C1608" s="126" t="s">
        <v>1385</v>
      </c>
      <c r="D1608" s="101" t="s">
        <v>2122</v>
      </c>
      <c r="E1608" s="142"/>
      <c r="F1608" s="191" t="str">
        <f>IF('9 All Base Data'!G1608="Rural Centre","Rural",IF('9 All Base Data'!G1608="Rural (Incl.some Off Shore Islands)","Rural",IF('9 All Base Data'!G1608="Inlet-in TA but not in Urban Area","Rural",IF('9 All Base Data'!G1608="Rural (Incl.some Off Shore Islands)","Rural",IF('9 All Base Data'!G1608="Inlet-not in TA","Rural",IF('9 All Base Data'!G1608="Inland Water not in Urban Area","Rural",IF('9 All Base Data'!G1608="Oceanic-in Region but not in TA","Rural",'9 All Base Data'!G1608)))))))</f>
        <v>Christchurch</v>
      </c>
      <c r="G1608" s="177">
        <f>IF('9 All Base Data'!I1608="..C","..C",'9 All Base Data'!I1608*Basecase_Pop_2006)</f>
        <v>2481</v>
      </c>
      <c r="H1608" s="177">
        <f>IF('9 All Base Data'!J1608="..C","..C",'9 All Base Data'!J1608*Basecase_Pop_2006)</f>
        <v>1569</v>
      </c>
      <c r="I1608" s="191">
        <f>IF('9 All Base Data'!L1608="..C","..C",'9 All Base Data'!L1608*Basecase_Pop_2006)</f>
        <v>30</v>
      </c>
      <c r="J1608" s="156">
        <f>IF('9 All Base Data'!$P1608=0,0,('9 All Base Data'!$P1608*Basecase_Pop_2006)/(1+(1/(BaseCase_Mort_AllAdults_30*('9 All Base Data'!$W1608*Basecase_PM10)/10))))</f>
        <v>1.9104236659540121</v>
      </c>
      <c r="K1608" s="156">
        <f>IF('9 All Base Data'!$Q1608=0,0,('9 All Base Data'!$Q1608*Basecase_Pop_2006)/(1+(1/(BaseCase_Mort_Maori_30*('9 All Base Data'!$W1608*Basecase_PM10)/10))))</f>
        <v>0</v>
      </c>
      <c r="L1608" s="179">
        <f>133/(1+1/(BaseCase_Mort_Child_0_1*'9 All Base Data'!$AB$10/10))*IF('9 All Base Data'!$L1608="..C",0,'9 All Base Data'!L1608/'9 All Base Data'!$L$2022)</f>
        <v>4.3763335659156898E-3</v>
      </c>
      <c r="M1608" s="178">
        <f>IF('9 All Base Data'!$R1608="","",IF('9 All Base Data'!$R1608=0,0,('9 All Base Data'!$R1608*Basecase_Pop_2006)/(1+(1/(BaseCase_CardiacHA_All*('9 All Base Data'!$W1608*Basecase_PM10)/10)))))</f>
        <v>0.81957709059663608</v>
      </c>
      <c r="N1608" s="178">
        <f>IF('9 All Base Data'!$S1608="","",IF('9 All Base Data'!$S1608=0,0,('9 All Base Data'!S1608*Basecase_Pop_2006)/(1+(1/(BaseCase_RespHA_All*('9 All Base Data'!$W1608*Basecase_PM10)/10)))))</f>
        <v>1.2458735367585836</v>
      </c>
      <c r="O1608" s="178">
        <f>IF('9 All Base Data'!$T1608="","",IF('9 All Base Data'!$T1608=0,0,('9 All Base Data'!$T1608*Basecase_Pop_2006)/(1+(1/(BaseCase_RespHA_Child_1_4*('9 All Base Data'!$W1608*Basecase_PM10)/10)))))</f>
        <v>0.40030719016991456</v>
      </c>
      <c r="P1608" s="179">
        <f>IF('9 All Base Data'!$U1608="","",IF('9 All Base Data'!$U1608=0,0,('9 All Base Data'!$U1608*Basecase_Pop_2006)/(1+(1/(BaseCase_RespHA_Child_5_14*('9 All Base Data'!$W1608*Basecase_PM10)/10)))))</f>
        <v>0.25509387793515603</v>
      </c>
      <c r="Q1608" s="156">
        <f>IF('7 Base case Results'!$G1608="..C",0,BaseCase_RADs_All*'7 Base case Results'!$G1608*('9 All Base Data'!$V1608*Basecase_PM10)/10)</f>
        <v>2793.3579</v>
      </c>
      <c r="R1608" s="189">
        <f t="shared" si="250"/>
        <v>6.8011082507962834</v>
      </c>
      <c r="S1608" s="178">
        <f t="shared" si="251"/>
        <v>0</v>
      </c>
      <c r="T1608" s="179">
        <f t="shared" si="252"/>
        <v>1.5579747494659856E-2</v>
      </c>
      <c r="U1608" s="178">
        <f t="shared" si="253"/>
        <v>5.2043145252886388E-3</v>
      </c>
      <c r="V1608" s="178">
        <f t="shared" si="254"/>
        <v>5.6500364892001758E-3</v>
      </c>
      <c r="W1608" s="178">
        <f t="shared" si="255"/>
        <v>1.8153931074205625E-3</v>
      </c>
      <c r="X1608" s="179">
        <f t="shared" si="256"/>
        <v>1.1568507364359325E-3</v>
      </c>
      <c r="Y1608" s="179">
        <f t="shared" si="257"/>
        <v>0.1731881898</v>
      </c>
      <c r="Z1608" s="186">
        <f t="shared" si="258"/>
        <v>7.0007305391054322</v>
      </c>
      <c r="AA1608" s="156">
        <f>$J1608*'9 All Base Data'!$Y1608</f>
        <v>1.2437655208060512</v>
      </c>
      <c r="AB1608" s="156">
        <f>$K1608*'9 All Base Data'!$Y1608</f>
        <v>0</v>
      </c>
      <c r="AC1608" s="178">
        <f>$L1608*'9 All Base Data'!$Y1608</f>
        <v>2.849175758149951E-3</v>
      </c>
      <c r="AD1608" s="178">
        <f>IF($M1608="","",$M1608*'9 All Base Data'!$Y1608)</f>
        <v>0.53357888362296457</v>
      </c>
      <c r="AE1608" s="178">
        <f>IF($N1608="","",$N1608*'9 All Base Data'!$Y1608)</f>
        <v>0.81111565770475447</v>
      </c>
      <c r="AF1608" s="178">
        <f>IF($O1608="","",$O1608*'9 All Base Data'!$Y1608)</f>
        <v>0.26061668400420451</v>
      </c>
      <c r="AG1608" s="178">
        <f>IF($P1608="","",$P1608*'9 All Base Data'!$Y1608)</f>
        <v>0.16607675857387127</v>
      </c>
      <c r="AH1608" s="167">
        <f>$Q1608*'9 All Base Data'!$Y1608</f>
        <v>1818.5925484524596</v>
      </c>
      <c r="AI1608" s="178">
        <f>$R1608*'9 All Base Data'!$Y1608</f>
        <v>4.4278052540695425</v>
      </c>
      <c r="AJ1608" s="178">
        <f>$S1608*'9 All Base Data'!$Y1608</f>
        <v>0</v>
      </c>
      <c r="AK1608" s="178">
        <f>$T1608*'9 All Base Data'!$Y1608</f>
        <v>1.0143065699013826E-2</v>
      </c>
      <c r="AL1608" s="178">
        <f>IF($U1608="","",$U1608*'9 All Base Data'!$Y1608)</f>
        <v>3.3882259110058249E-3</v>
      </c>
      <c r="AM1608" s="178">
        <f>IF($V1608="","",$V1608*'9 All Base Data'!$Y1608)</f>
        <v>3.6784095076910612E-3</v>
      </c>
      <c r="AN1608" s="178">
        <f>IF($W1608="","",$W1608*'9 All Base Data'!$Y1608)</f>
        <v>1.1818966619590674E-3</v>
      </c>
      <c r="AO1608" s="178">
        <f>IF($X1608="","",$X1608*'9 All Base Data'!$Y1608)</f>
        <v>7.5315810013250621E-4</v>
      </c>
      <c r="AP1608" s="178">
        <f>$Y1608*'9 All Base Data'!$Y1608</f>
        <v>0.1127527380040525</v>
      </c>
      <c r="AQ1608" s="179">
        <f t="shared" si="259"/>
        <v>4.5577676931913054</v>
      </c>
    </row>
    <row r="1609" spans="1:43" x14ac:dyDescent="0.25">
      <c r="A1609" s="124">
        <v>593000</v>
      </c>
      <c r="B1609" s="125" t="s">
        <v>1639</v>
      </c>
      <c r="C1609" s="126" t="s">
        <v>1385</v>
      </c>
      <c r="D1609" s="101" t="s">
        <v>2122</v>
      </c>
      <c r="E1609" s="142"/>
      <c r="F1609" s="191" t="str">
        <f>IF('9 All Base Data'!G1609="Rural Centre","Rural",IF('9 All Base Data'!G1609="Rural (Incl.some Off Shore Islands)","Rural",IF('9 All Base Data'!G1609="Inlet-in TA but not in Urban Area","Rural",IF('9 All Base Data'!G1609="Rural (Incl.some Off Shore Islands)","Rural",IF('9 All Base Data'!G1609="Inlet-not in TA","Rural",IF('9 All Base Data'!G1609="Inland Water not in Urban Area","Rural",IF('9 All Base Data'!G1609="Oceanic-in Region but not in TA","Rural",'9 All Base Data'!G1609)))))))</f>
        <v>Christchurch</v>
      </c>
      <c r="G1609" s="177">
        <f>IF('9 All Base Data'!I1609="..C","..C",'9 All Base Data'!I1609*Basecase_Pop_2006)</f>
        <v>2694</v>
      </c>
      <c r="H1609" s="177">
        <f>IF('9 All Base Data'!J1609="..C","..C",'9 All Base Data'!J1609*Basecase_Pop_2006)</f>
        <v>1593</v>
      </c>
      <c r="I1609" s="191">
        <f>IF('9 All Base Data'!L1609="..C","..C",'9 All Base Data'!L1609*Basecase_Pop_2006)</f>
        <v>42</v>
      </c>
      <c r="J1609" s="156">
        <f>IF('9 All Base Data'!$P1609=0,0,('9 All Base Data'!$P1609*Basecase_Pop_2006)/(1+(1/(BaseCase_Mort_AllAdults_30*('9 All Base Data'!$W1609*Basecase_PM10)/10))))</f>
        <v>3.1415855840132645</v>
      </c>
      <c r="K1609" s="156">
        <f>IF('9 All Base Data'!$Q1609=0,0,('9 All Base Data'!$Q1609*Basecase_Pop_2006)/(1+(1/(BaseCase_Mort_Maori_30*('9 All Base Data'!$W1609*Basecase_PM10)/10))))</f>
        <v>9.8094565984474261E-2</v>
      </c>
      <c r="L1609" s="179">
        <f>133/(1+1/(BaseCase_Mort_Child_0_1*'9 All Base Data'!$AB$10/10))*IF('9 All Base Data'!$L1609="..C",0,'9 All Base Data'!L1609/'9 All Base Data'!$L$2022)</f>
        <v>6.1268669922819657E-3</v>
      </c>
      <c r="M1609" s="178">
        <f>IF('9 All Base Data'!$R1609="","",IF('9 All Base Data'!$R1609=0,0,('9 All Base Data'!$R1609*Basecase_Pop_2006)/(1+(1/(BaseCase_CardiacHA_All*('9 All Base Data'!$W1609*Basecase_PM10)/10)))))</f>
        <v>0.59306080927595783</v>
      </c>
      <c r="N1609" s="178">
        <f>IF('9 All Base Data'!$S1609="","",IF('9 All Base Data'!$S1609=0,0,('9 All Base Data'!S1609*Basecase_Pop_2006)/(1+(1/(BaseCase_RespHA_All*('9 All Base Data'!$W1609*Basecase_PM10)/10)))))</f>
        <v>0.98716755644805798</v>
      </c>
      <c r="O1609" s="178">
        <f>IF('9 All Base Data'!$T1609="","",IF('9 All Base Data'!$T1609=0,0,('9 All Base Data'!$T1609*Basecase_Pop_2006)/(1+(1/(BaseCase_RespHA_Child_1_4*('9 All Base Data'!$W1609*Basecase_PM10)/10)))))</f>
        <v>0.25352788710761254</v>
      </c>
      <c r="P1609" s="179">
        <f>IF('9 All Base Data'!$U1609="","",IF('9 All Base Data'!$U1609=0,0,('9 All Base Data'!$U1609*Basecase_Pop_2006)/(1+(1/(BaseCase_RespHA_Child_5_14*('9 All Base Data'!$W1609*Basecase_PM10)/10)))))</f>
        <v>0.17660345395510804</v>
      </c>
      <c r="Q1609" s="156">
        <f>IF('7 Base case Results'!$G1609="..C",0,BaseCase_RADs_All*'7 Base case Results'!$G1609*('9 All Base Data'!$V1609*Basecase_PM10)/10)</f>
        <v>3033.1745999999998</v>
      </c>
      <c r="R1609" s="189">
        <f t="shared" si="250"/>
        <v>11.184044679087222</v>
      </c>
      <c r="S1609" s="178">
        <f t="shared" si="251"/>
        <v>0.34921665490472836</v>
      </c>
      <c r="T1609" s="179">
        <f t="shared" si="252"/>
        <v>2.18116464925238E-2</v>
      </c>
      <c r="U1609" s="178">
        <f t="shared" si="253"/>
        <v>3.7659361389023325E-3</v>
      </c>
      <c r="V1609" s="178">
        <f t="shared" si="254"/>
        <v>4.4768048684919433E-3</v>
      </c>
      <c r="W1609" s="178">
        <f t="shared" si="255"/>
        <v>1.149748968033023E-3</v>
      </c>
      <c r="X1609" s="179">
        <f t="shared" si="256"/>
        <v>8.0089666368641501E-4</v>
      </c>
      <c r="Y1609" s="179">
        <f t="shared" si="257"/>
        <v>0.1880568252</v>
      </c>
      <c r="Z1609" s="186">
        <f t="shared" si="258"/>
        <v>11.402155891787141</v>
      </c>
      <c r="AA1609" s="156">
        <f>$J1609*'9 All Base Data'!$Y1609</f>
        <v>2.0453033008810619</v>
      </c>
      <c r="AB1609" s="156">
        <f>$K1609*'9 All Base Data'!$Y1609</f>
        <v>6.3863655546266745E-2</v>
      </c>
      <c r="AC1609" s="178">
        <f>$L1609*'9 All Base Data'!$Y1609</f>
        <v>3.9888460614099317E-3</v>
      </c>
      <c r="AD1609" s="178">
        <f>IF($M1609="","",$M1609*'9 All Base Data'!$Y1609)</f>
        <v>0.38610733287289906</v>
      </c>
      <c r="AE1609" s="178">
        <f>IF($N1609="","",$N1609*'9 All Base Data'!$Y1609)</f>
        <v>0.64268726976606227</v>
      </c>
      <c r="AF1609" s="178">
        <f>IF($O1609="","",$O1609*'9 All Base Data'!$Y1609)</f>
        <v>0.16505723320266286</v>
      </c>
      <c r="AG1609" s="178">
        <f>IF($P1609="","",$P1609*'9 All Base Data'!$Y1609)</f>
        <v>0.1149762174742186</v>
      </c>
      <c r="AH1609" s="167">
        <f>$Q1609*'9 All Base Data'!$Y1609</f>
        <v>1974.7232267355607</v>
      </c>
      <c r="AI1609" s="178">
        <f>$R1609*'9 All Base Data'!$Y1609</f>
        <v>7.281279751136581</v>
      </c>
      <c r="AJ1609" s="178">
        <f>$S1609*'9 All Base Data'!$Y1609</f>
        <v>0.22735461374470958</v>
      </c>
      <c r="AK1609" s="178">
        <f>$T1609*'9 All Base Data'!$Y1609</f>
        <v>1.4200291978619356E-2</v>
      </c>
      <c r="AL1609" s="178">
        <f>IF($U1609="","",$U1609*'9 All Base Data'!$Y1609)</f>
        <v>2.4517815637429092E-3</v>
      </c>
      <c r="AM1609" s="178">
        <f>IF($V1609="","",$V1609*'9 All Base Data'!$Y1609)</f>
        <v>2.9145867683890926E-3</v>
      </c>
      <c r="AN1609" s="178">
        <f>IF($W1609="","",$W1609*'9 All Base Data'!$Y1609)</f>
        <v>7.4853455257407615E-4</v>
      </c>
      <c r="AO1609" s="178">
        <f>IF($X1609="","",$X1609*'9 All Base Data'!$Y1609)</f>
        <v>5.2141714624558133E-4</v>
      </c>
      <c r="AP1609" s="178">
        <f>$Y1609*'9 All Base Data'!$Y1609</f>
        <v>0.12243284005760477</v>
      </c>
      <c r="AQ1609" s="179">
        <f t="shared" si="259"/>
        <v>7.4232792515049377</v>
      </c>
    </row>
    <row r="1610" spans="1:43" x14ac:dyDescent="0.25">
      <c r="A1610" s="124">
        <v>593100</v>
      </c>
      <c r="B1610" s="125" t="s">
        <v>1640</v>
      </c>
      <c r="C1610" s="126" t="s">
        <v>1385</v>
      </c>
      <c r="D1610" s="101" t="s">
        <v>2122</v>
      </c>
      <c r="E1610" s="142"/>
      <c r="F1610" s="191" t="str">
        <f>IF('9 All Base Data'!G1610="Rural Centre","Rural",IF('9 All Base Data'!G1610="Rural (Incl.some Off Shore Islands)","Rural",IF('9 All Base Data'!G1610="Inlet-in TA but not in Urban Area","Rural",IF('9 All Base Data'!G1610="Rural (Incl.some Off Shore Islands)","Rural",IF('9 All Base Data'!G1610="Inlet-not in TA","Rural",IF('9 All Base Data'!G1610="Inland Water not in Urban Area","Rural",IF('9 All Base Data'!G1610="Oceanic-in Region but not in TA","Rural",'9 All Base Data'!G1610)))))))</f>
        <v>Christchurch</v>
      </c>
      <c r="G1610" s="177">
        <f>IF('9 All Base Data'!I1610="..C","..C",'9 All Base Data'!I1610*Basecase_Pop_2006)</f>
        <v>3810</v>
      </c>
      <c r="H1610" s="177">
        <f>IF('9 All Base Data'!J1610="..C","..C",'9 All Base Data'!J1610*Basecase_Pop_2006)</f>
        <v>2064</v>
      </c>
      <c r="I1610" s="191">
        <f>IF('9 All Base Data'!L1610="..C","..C",'9 All Base Data'!L1610*Basecase_Pop_2006)</f>
        <v>57</v>
      </c>
      <c r="J1610" s="156">
        <f>IF('9 All Base Data'!$P1610=0,0,('9 All Base Data'!$P1610*Basecase_Pop_2006)/(1+(1/(BaseCase_Mort_AllAdults_30*('9 All Base Data'!$W1610*Basecase_PM10)/10))))</f>
        <v>2.2925083991448147</v>
      </c>
      <c r="K1610" s="156">
        <f>IF('9 All Base Data'!$Q1610=0,0,('9 All Base Data'!$Q1610*Basecase_Pop_2006)/(1+(1/(BaseCase_Mort_Maori_30*('9 All Base Data'!$W1610*Basecase_PM10)/10))))</f>
        <v>0.19618913196894852</v>
      </c>
      <c r="L1610" s="179">
        <f>133/(1+1/(BaseCase_Mort_Child_0_1*'9 All Base Data'!$AB$10/10))*IF('9 All Base Data'!$L1610="..C",0,'9 All Base Data'!L1610/'9 All Base Data'!$L$2022)</f>
        <v>8.3150337752398093E-3</v>
      </c>
      <c r="M1610" s="178">
        <f>IF('9 All Base Data'!$R1610="","",IF('9 All Base Data'!$R1610=0,0,('9 All Base Data'!$R1610*Basecase_Pop_2006)/(1+(1/(BaseCase_CardiacHA_All*('9 All Base Data'!$W1610*Basecase_PM10)/10)))))</f>
        <v>0.81545861275444198</v>
      </c>
      <c r="N1610" s="178">
        <f>IF('9 All Base Data'!$S1610="","",IF('9 All Base Data'!$S1610=0,0,('9 All Base Data'!S1610*Basecase_Pop_2006)/(1+(1/(BaseCase_RespHA_All*('9 All Base Data'!$W1610*Basecase_PM10)/10)))))</f>
        <v>2.0696478424842044</v>
      </c>
      <c r="O1610" s="178">
        <f>IF('9 All Base Data'!$T1610="","",IF('9 All Base Data'!$T1610=0,0,('9 All Base Data'!$T1610*Basecase_Pop_2006)/(1+(1/(BaseCase_RespHA_Child_1_4*('9 All Base Data'!$W1610*Basecase_PM10)/10)))))</f>
        <v>0.85398867236248432</v>
      </c>
      <c r="P1610" s="179">
        <f>IF('9 All Base Data'!$U1610="","",IF('9 All Base Data'!$U1610=0,0,('9 All Base Data'!$U1610*Basecase_Pop_2006)/(1+(1/(BaseCase_RespHA_Child_5_14*('9 All Base Data'!$W1610*Basecase_PM10)/10)))))</f>
        <v>0.58867817985036019</v>
      </c>
      <c r="Q1610" s="156">
        <f>IF('7 Base case Results'!$G1610="..C",0,BaseCase_RADs_All*'7 Base case Results'!$G1610*('9 All Base Data'!$V1610*Basecase_PM10)/10)</f>
        <v>4289.6790000000001</v>
      </c>
      <c r="R1610" s="189">
        <f t="shared" si="250"/>
        <v>8.1613299009555398</v>
      </c>
      <c r="S1610" s="178">
        <f t="shared" si="251"/>
        <v>0.69843330980945673</v>
      </c>
      <c r="T1610" s="179">
        <f t="shared" si="252"/>
        <v>2.9601520239853723E-2</v>
      </c>
      <c r="U1610" s="178">
        <f t="shared" si="253"/>
        <v>5.1781621909907059E-3</v>
      </c>
      <c r="V1610" s="178">
        <f t="shared" si="254"/>
        <v>9.3858529656658668E-3</v>
      </c>
      <c r="W1610" s="178">
        <f t="shared" si="255"/>
        <v>3.8728386291638664E-3</v>
      </c>
      <c r="X1610" s="179">
        <f t="shared" si="256"/>
        <v>2.6696555456213835E-3</v>
      </c>
      <c r="Y1610" s="179">
        <f t="shared" si="257"/>
        <v>0.26596009799999998</v>
      </c>
      <c r="Z1610" s="186">
        <f t="shared" si="258"/>
        <v>8.4714555343520512</v>
      </c>
      <c r="AA1610" s="156">
        <f>$J1610*'9 All Base Data'!$Y1610</f>
        <v>1.4925186249672615</v>
      </c>
      <c r="AB1610" s="156">
        <f>$K1610*'9 All Base Data'!$Y1610</f>
        <v>0.12772731109253349</v>
      </c>
      <c r="AC1610" s="178">
        <f>$L1610*'9 All Base Data'!$Y1610</f>
        <v>5.4134339404849057E-3</v>
      </c>
      <c r="AD1610" s="178">
        <f>IF($M1610="","",$M1610*'9 All Base Data'!$Y1610)</f>
        <v>0.53089758270023624</v>
      </c>
      <c r="AE1610" s="178">
        <f>IF($N1610="","",$N1610*'9 All Base Data'!$Y1610)</f>
        <v>1.3474271035095375</v>
      </c>
      <c r="AF1610" s="178">
        <f>IF($O1610="","",$O1610*'9 All Base Data'!$Y1610)</f>
        <v>0.5559822592089696</v>
      </c>
      <c r="AG1610" s="178">
        <f>IF($P1610="","",$P1610*'9 All Base Data'!$Y1610)</f>
        <v>0.38325405824739534</v>
      </c>
      <c r="AH1610" s="167">
        <f>$Q1610*'9 All Base Data'!$Y1610</f>
        <v>2792.7600199934991</v>
      </c>
      <c r="AI1610" s="178">
        <f>$R1610*'9 All Base Data'!$Y1610</f>
        <v>5.3133663048834503</v>
      </c>
      <c r="AJ1610" s="178">
        <f>$S1610*'9 All Base Data'!$Y1610</f>
        <v>0.45470922748941917</v>
      </c>
      <c r="AK1610" s="178">
        <f>$T1610*'9 All Base Data'!$Y1610</f>
        <v>1.9271824828126265E-2</v>
      </c>
      <c r="AL1610" s="178">
        <f>IF($U1610="","",$U1610*'9 All Base Data'!$Y1610)</f>
        <v>3.3711996501464992E-3</v>
      </c>
      <c r="AM1610" s="178">
        <f>IF($V1610="","",$V1610*'9 All Base Data'!$Y1610)</f>
        <v>6.1105819144157518E-3</v>
      </c>
      <c r="AN1610" s="178">
        <f>IF($W1610="","",$W1610*'9 All Base Data'!$Y1610)</f>
        <v>2.5213795455126769E-3</v>
      </c>
      <c r="AO1610" s="178">
        <f>IF($X1610="","",$X1610*'9 All Base Data'!$Y1610)</f>
        <v>1.7380571541519378E-3</v>
      </c>
      <c r="AP1610" s="178">
        <f>$Y1610*'9 All Base Data'!$Y1610</f>
        <v>0.17315112123959694</v>
      </c>
      <c r="AQ1610" s="179">
        <f t="shared" si="259"/>
        <v>5.5152710325157361</v>
      </c>
    </row>
    <row r="1611" spans="1:43" x14ac:dyDescent="0.25">
      <c r="A1611" s="124">
        <v>593200</v>
      </c>
      <c r="B1611" s="125" t="s">
        <v>1641</v>
      </c>
      <c r="C1611" s="126" t="s">
        <v>1385</v>
      </c>
      <c r="D1611" s="101" t="s">
        <v>2122</v>
      </c>
      <c r="E1611" s="142"/>
      <c r="F1611" s="191" t="str">
        <f>IF('9 All Base Data'!G1611="Rural Centre","Rural",IF('9 All Base Data'!G1611="Rural (Incl.some Off Shore Islands)","Rural",IF('9 All Base Data'!G1611="Inlet-in TA but not in Urban Area","Rural",IF('9 All Base Data'!G1611="Rural (Incl.some Off Shore Islands)","Rural",IF('9 All Base Data'!G1611="Inlet-not in TA","Rural",IF('9 All Base Data'!G1611="Inland Water not in Urban Area","Rural",IF('9 All Base Data'!G1611="Oceanic-in Region but not in TA","Rural",'9 All Base Data'!G1611)))))))</f>
        <v>Christchurch</v>
      </c>
      <c r="G1611" s="177">
        <f>IF('9 All Base Data'!I1611="..C","..C",'9 All Base Data'!I1611*Basecase_Pop_2006)</f>
        <v>2310</v>
      </c>
      <c r="H1611" s="177">
        <f>IF('9 All Base Data'!J1611="..C","..C",'9 All Base Data'!J1611*Basecase_Pop_2006)</f>
        <v>1401</v>
      </c>
      <c r="I1611" s="191">
        <f>IF('9 All Base Data'!L1611="..C","..C",'9 All Base Data'!L1611*Basecase_Pop_2006)</f>
        <v>45</v>
      </c>
      <c r="J1611" s="156">
        <f>IF('9 All Base Data'!$P1611=0,0,('9 All Base Data'!$P1611*Basecase_Pop_2006)/(1+(1/(BaseCase_Mort_AllAdults_30*('9 All Base Data'!$W1611*Basecase_PM10)/10))))</f>
        <v>2.5896854138487719</v>
      </c>
      <c r="K1611" s="156">
        <f>IF('9 All Base Data'!$Q1611=0,0,('9 All Base Data'!$Q1611*Basecase_Pop_2006)/(1+(1/(BaseCase_Mort_Maori_30*('9 All Base Data'!$W1611*Basecase_PM10)/10))))</f>
        <v>0.2942836979534228</v>
      </c>
      <c r="L1611" s="179">
        <f>133/(1+1/(BaseCase_Mort_Child_0_1*'9 All Base Data'!$AB$10/10))*IF('9 All Base Data'!$L1611="..C",0,'9 All Base Data'!L1611/'9 All Base Data'!$L$2022)</f>
        <v>6.5645003488735343E-3</v>
      </c>
      <c r="M1611" s="178">
        <f>IF('9 All Base Data'!$R1611="","",IF('9 All Base Data'!$R1611=0,0,('9 All Base Data'!$R1611*Basecase_Pop_2006)/(1+(1/(BaseCase_CardiacHA_All*('9 All Base Data'!$W1611*Basecase_PM10)/10)))))</f>
        <v>0.53128364164304553</v>
      </c>
      <c r="N1611" s="178">
        <f>IF('9 All Base Data'!$S1611="","",IF('9 All Base Data'!$S1611=0,0,('9 All Base Data'!S1611*Basecase_Pop_2006)/(1+(1/(BaseCase_RespHA_All*('9 All Base Data'!$W1611*Basecase_PM10)/10)))))</f>
        <v>0.7965420972718813</v>
      </c>
      <c r="O1611" s="178">
        <f>IF('9 All Base Data'!$T1611="","",IF('9 All Base Data'!$T1611=0,0,('9 All Base Data'!$T1611*Basecase_Pop_2006)/(1+(1/(BaseCase_RespHA_Child_1_4*('9 All Base Data'!$W1611*Basecase_PM10)/10)))))</f>
        <v>0.41365076317557842</v>
      </c>
      <c r="P1611" s="179">
        <f>IF('9 All Base Data'!$U1611="","",IF('9 All Base Data'!$U1611=0,0,('9 All Base Data'!$U1611*Basecase_Pop_2006)/(1+(1/(BaseCase_RespHA_Child_5_14*('9 All Base Data'!$W1611*Basecase_PM10)/10)))))</f>
        <v>9.8113029975060023E-2</v>
      </c>
      <c r="Q1611" s="156">
        <f>IF('7 Base case Results'!$G1611="..C",0,BaseCase_RADs_All*'7 Base case Results'!$G1611*('9 All Base Data'!$V1611*Basecase_PM10)/10)</f>
        <v>2600.8290000000002</v>
      </c>
      <c r="R1611" s="189">
        <f t="shared" si="250"/>
        <v>9.2192800733016274</v>
      </c>
      <c r="S1611" s="178">
        <f t="shared" si="251"/>
        <v>1.047649964714185</v>
      </c>
      <c r="T1611" s="179">
        <f t="shared" si="252"/>
        <v>2.3369621241989783E-2</v>
      </c>
      <c r="U1611" s="178">
        <f t="shared" si="253"/>
        <v>3.3736511244333391E-3</v>
      </c>
      <c r="V1611" s="178">
        <f t="shared" si="254"/>
        <v>3.6123184111279817E-3</v>
      </c>
      <c r="W1611" s="178">
        <f t="shared" si="255"/>
        <v>1.875906211001248E-3</v>
      </c>
      <c r="X1611" s="179">
        <f t="shared" si="256"/>
        <v>4.4494259093689722E-4</v>
      </c>
      <c r="Y1611" s="179">
        <f t="shared" si="257"/>
        <v>0.16125139800000002</v>
      </c>
      <c r="Z1611" s="186">
        <f t="shared" si="258"/>
        <v>9.410887062079178</v>
      </c>
      <c r="AA1611" s="156">
        <f>$J1611*'9 All Base Data'!$Y1611</f>
        <v>1.6859932615370916</v>
      </c>
      <c r="AB1611" s="156">
        <f>$K1611*'9 All Base Data'!$Y1611</f>
        <v>0.19159096663880024</v>
      </c>
      <c r="AC1611" s="178">
        <f>$L1611*'9 All Base Data'!$Y1611</f>
        <v>4.2737636372249263E-3</v>
      </c>
      <c r="AD1611" s="178">
        <f>IF($M1611="","",$M1611*'9 All Base Data'!$Y1611)</f>
        <v>0.34588781903197208</v>
      </c>
      <c r="AE1611" s="178">
        <f>IF($N1611="","",$N1611*'9 All Base Data'!$Y1611)</f>
        <v>0.51858214181123641</v>
      </c>
      <c r="AF1611" s="178">
        <f>IF($O1611="","",$O1611*'9 All Base Data'!$Y1611)</f>
        <v>0.26930390680434468</v>
      </c>
      <c r="AG1611" s="178">
        <f>IF($P1611="","",$P1611*'9 All Base Data'!$Y1611)</f>
        <v>6.3875676374565885E-2</v>
      </c>
      <c r="AH1611" s="167">
        <f>$Q1611*'9 All Base Data'!$Y1611</f>
        <v>1693.2482010984209</v>
      </c>
      <c r="AI1611" s="178">
        <f>$R1611*'9 All Base Data'!$Y1611</f>
        <v>6.0021360110720456</v>
      </c>
      <c r="AJ1611" s="178">
        <f>$S1611*'9 All Base Data'!$Y1611</f>
        <v>0.68206384123412878</v>
      </c>
      <c r="AK1611" s="178">
        <f>$T1611*'9 All Base Data'!$Y1611</f>
        <v>1.5214598548520737E-2</v>
      </c>
      <c r="AL1611" s="178">
        <f>IF($U1611="","",$U1611*'9 All Base Data'!$Y1611)</f>
        <v>2.1963876508530227E-3</v>
      </c>
      <c r="AM1611" s="178">
        <f>IF($V1611="","",$V1611*'9 All Base Data'!$Y1611)</f>
        <v>2.3517700131139574E-3</v>
      </c>
      <c r="AN1611" s="178">
        <f>IF($W1611="","",$W1611*'9 All Base Data'!$Y1611)</f>
        <v>1.2212932173577033E-3</v>
      </c>
      <c r="AO1611" s="178">
        <f>IF($X1611="","",$X1611*'9 All Base Data'!$Y1611)</f>
        <v>2.8967619235865629E-4</v>
      </c>
      <c r="AP1611" s="178">
        <f>$Y1611*'9 All Base Data'!$Y1611</f>
        <v>0.10498138846810209</v>
      </c>
      <c r="AQ1611" s="179">
        <f t="shared" si="259"/>
        <v>6.1268801557526347</v>
      </c>
    </row>
    <row r="1612" spans="1:43" x14ac:dyDescent="0.25">
      <c r="A1612" s="124">
        <v>593300</v>
      </c>
      <c r="B1612" s="125" t="s">
        <v>1642</v>
      </c>
      <c r="C1612" s="126" t="s">
        <v>1385</v>
      </c>
      <c r="D1612" s="101" t="s">
        <v>2122</v>
      </c>
      <c r="E1612" s="142"/>
      <c r="F1612" s="191" t="str">
        <f>IF('9 All Base Data'!G1612="Rural Centre","Rural",IF('9 All Base Data'!G1612="Rural (Incl.some Off Shore Islands)","Rural",IF('9 All Base Data'!G1612="Inlet-in TA but not in Urban Area","Rural",IF('9 All Base Data'!G1612="Rural (Incl.some Off Shore Islands)","Rural",IF('9 All Base Data'!G1612="Inlet-not in TA","Rural",IF('9 All Base Data'!G1612="Inland Water not in Urban Area","Rural",IF('9 All Base Data'!G1612="Oceanic-in Region but not in TA","Rural",'9 All Base Data'!G1612)))))))</f>
        <v>Christchurch</v>
      </c>
      <c r="G1612" s="177">
        <f>IF('9 All Base Data'!I1612="..C","..C",'9 All Base Data'!I1612*Basecase_Pop_2006)</f>
        <v>1998</v>
      </c>
      <c r="H1612" s="177">
        <f>IF('9 All Base Data'!J1612="..C","..C",'9 All Base Data'!J1612*Basecase_Pop_2006)</f>
        <v>1179</v>
      </c>
      <c r="I1612" s="191">
        <f>IF('9 All Base Data'!L1612="..C","..C",'9 All Base Data'!L1612*Basecase_Pop_2006)</f>
        <v>36</v>
      </c>
      <c r="J1612" s="156">
        <f>IF('9 All Base Data'!$P1612=0,0,('9 All Base Data'!$P1612*Basecase_Pop_2006)/(1+(1/(BaseCase_Mort_AllAdults_30*('9 All Base Data'!$W1612*Basecase_PM10)/10))))</f>
        <v>5.0944631092106993</v>
      </c>
      <c r="K1612" s="156">
        <f>IF('9 All Base Data'!$Q1612=0,0,('9 All Base Data'!$Q1612*Basecase_Pop_2006)/(1+(1/(BaseCase_Mort_Maori_30*('9 All Base Data'!$W1612*Basecase_PM10)/10))))</f>
        <v>0.39237826393789704</v>
      </c>
      <c r="L1612" s="179">
        <f>133/(1+1/(BaseCase_Mort_Child_0_1*'9 All Base Data'!$AB$10/10))*IF('9 All Base Data'!$L1612="..C",0,'9 All Base Data'!L1612/'9 All Base Data'!$L$2022)</f>
        <v>5.2516002790988277E-3</v>
      </c>
      <c r="M1612" s="178">
        <f>IF('9 All Base Data'!$R1612="","",IF('9 All Base Data'!$R1612=0,0,('9 All Base Data'!$R1612*Basecase_Pop_2006)/(1+(1/(BaseCase_CardiacHA_All*('9 All Base Data'!$W1612*Basecase_PM10)/10)))))</f>
        <v>0.51480973027426891</v>
      </c>
      <c r="N1612" s="178">
        <f>IF('9 All Base Data'!$S1612="","",IF('9 All Base Data'!$S1612=0,0,('9 All Base Data'!S1612*Basecase_Pop_2006)/(1+(1/(BaseCase_RespHA_All*('9 All Base Data'!$W1612*Basecase_PM10)/10)))))</f>
        <v>0.69442131557035802</v>
      </c>
      <c r="O1612" s="178">
        <f>IF('9 All Base Data'!$T1612="","",IF('9 All Base Data'!$T1612=0,0,('9 All Base Data'!$T1612*Basecase_Pop_2006)/(1+(1/(BaseCase_RespHA_Child_1_4*('9 All Base Data'!$W1612*Basecase_PM10)/10)))))</f>
        <v>0.24018431410194874</v>
      </c>
      <c r="P1612" s="179">
        <f>IF('9 All Base Data'!$U1612="","",IF('9 All Base Data'!$U1612=0,0,('9 All Base Data'!$U1612*Basecase_Pop_2006)/(1+(1/(BaseCase_RespHA_Child_5_14*('9 All Base Data'!$W1612*Basecase_PM10)/10)))))</f>
        <v>0.19622605995012005</v>
      </c>
      <c r="Q1612" s="156">
        <f>IF('7 Base case Results'!$G1612="..C",0,BaseCase_RADs_All*'7 Base case Results'!$G1612*('9 All Base Data'!$V1612*Basecase_PM10)/10)</f>
        <v>2249.5482000000002</v>
      </c>
      <c r="R1612" s="189">
        <f t="shared" si="250"/>
        <v>18.13628866879009</v>
      </c>
      <c r="S1612" s="178">
        <f t="shared" si="251"/>
        <v>1.3968666196189135</v>
      </c>
      <c r="T1612" s="179">
        <f t="shared" si="252"/>
        <v>1.8695696993591828E-2</v>
      </c>
      <c r="U1612" s="178">
        <f t="shared" si="253"/>
        <v>3.2690417872416073E-3</v>
      </c>
      <c r="V1612" s="178">
        <f t="shared" si="254"/>
        <v>3.1492006661115739E-3</v>
      </c>
      <c r="W1612" s="178">
        <f t="shared" si="255"/>
        <v>1.0892358644523374E-3</v>
      </c>
      <c r="X1612" s="179">
        <f t="shared" si="256"/>
        <v>8.8988518187379444E-4</v>
      </c>
      <c r="Y1612" s="179">
        <f t="shared" si="257"/>
        <v>0.1394719884</v>
      </c>
      <c r="Z1612" s="186">
        <f t="shared" si="258"/>
        <v>18.300874596637037</v>
      </c>
      <c r="AA1612" s="156">
        <f>$J1612*'9 All Base Data'!$Y1612</f>
        <v>3.3167080554828035</v>
      </c>
      <c r="AB1612" s="156">
        <f>$K1612*'9 All Base Data'!$Y1612</f>
        <v>0.25545462218506698</v>
      </c>
      <c r="AC1612" s="178">
        <f>$L1612*'9 All Base Data'!$Y1612</f>
        <v>3.4190109097799412E-3</v>
      </c>
      <c r="AD1612" s="178">
        <f>IF($M1612="","",$M1612*'9 All Base Data'!$Y1612)</f>
        <v>0.33516261534105818</v>
      </c>
      <c r="AE1612" s="178">
        <f>IF($N1612="","",$N1612*'9 All Base Data'!$Y1612)</f>
        <v>0.45209725183543686</v>
      </c>
      <c r="AF1612" s="178">
        <f>IF($O1612="","",$O1612*'9 All Base Data'!$Y1612)</f>
        <v>0.15637001040252271</v>
      </c>
      <c r="AG1612" s="178">
        <f>IF($P1612="","",$P1612*'9 All Base Data'!$Y1612)</f>
        <v>0.12775135274913177</v>
      </c>
      <c r="AH1612" s="167">
        <f>$Q1612*'9 All Base Data'!$Y1612</f>
        <v>1464.5497427682446</v>
      </c>
      <c r="AI1612" s="178">
        <f>$R1612*'9 All Base Data'!$Y1612</f>
        <v>11.807480677518781</v>
      </c>
      <c r="AJ1612" s="178">
        <f>$S1612*'9 All Base Data'!$Y1612</f>
        <v>0.90941845497883833</v>
      </c>
      <c r="AK1612" s="178">
        <f>$T1612*'9 All Base Data'!$Y1612</f>
        <v>1.2171678838816591E-2</v>
      </c>
      <c r="AL1612" s="178">
        <f>IF($U1612="","",$U1612*'9 All Base Data'!$Y1612)</f>
        <v>2.1282826074157193E-3</v>
      </c>
      <c r="AM1612" s="178">
        <f>IF($V1612="","",$V1612*'9 All Base Data'!$Y1612)</f>
        <v>2.0502610370737064E-3</v>
      </c>
      <c r="AN1612" s="178">
        <f>IF($W1612="","",$W1612*'9 All Base Data'!$Y1612)</f>
        <v>7.091379971754404E-4</v>
      </c>
      <c r="AO1612" s="178">
        <f>IF($X1612="","",$X1612*'9 All Base Data'!$Y1612)</f>
        <v>5.7935238471731258E-4</v>
      </c>
      <c r="AP1612" s="178">
        <f>$Y1612*'9 All Base Data'!$Y1612</f>
        <v>9.0802084051631149E-2</v>
      </c>
      <c r="AQ1612" s="179">
        <f t="shared" si="259"/>
        <v>11.914632984053718</v>
      </c>
    </row>
    <row r="1613" spans="1:43" x14ac:dyDescent="0.25">
      <c r="A1613" s="124">
        <v>593400</v>
      </c>
      <c r="B1613" s="125" t="s">
        <v>1643</v>
      </c>
      <c r="C1613" s="126" t="s">
        <v>1385</v>
      </c>
      <c r="D1613" s="101" t="s">
        <v>2122</v>
      </c>
      <c r="E1613" s="142"/>
      <c r="F1613" s="191" t="str">
        <f>IF('9 All Base Data'!G1613="Rural Centre","Rural",IF('9 All Base Data'!G1613="Rural (Incl.some Off Shore Islands)","Rural",IF('9 All Base Data'!G1613="Inlet-in TA but not in Urban Area","Rural",IF('9 All Base Data'!G1613="Rural (Incl.some Off Shore Islands)","Rural",IF('9 All Base Data'!G1613="Inlet-not in TA","Rural",IF('9 All Base Data'!G1613="Inland Water not in Urban Area","Rural",IF('9 All Base Data'!G1613="Oceanic-in Region but not in TA","Rural",'9 All Base Data'!G1613)))))))</f>
        <v>Christchurch</v>
      </c>
      <c r="G1613" s="177">
        <f>IF('9 All Base Data'!I1613="..C","..C",'9 All Base Data'!I1613*Basecase_Pop_2006)</f>
        <v>1824</v>
      </c>
      <c r="H1613" s="177">
        <f>IF('9 All Base Data'!J1613="..C","..C",'9 All Base Data'!J1613*Basecase_Pop_2006)</f>
        <v>1092</v>
      </c>
      <c r="I1613" s="191">
        <f>IF('9 All Base Data'!L1613="..C","..C",'9 All Base Data'!L1613*Basecase_Pop_2006)</f>
        <v>21</v>
      </c>
      <c r="J1613" s="156">
        <f>IF('9 All Base Data'!$P1613=0,0,('9 All Base Data'!$P1613*Basecase_Pop_2006)/(1+(1/(BaseCase_Mort_AllAdults_30*('9 All Base Data'!$W1613*Basecase_PM10)/10))))</f>
        <v>3.1415855840132645</v>
      </c>
      <c r="K1613" s="156">
        <f>IF('9 All Base Data'!$Q1613=0,0,('9 All Base Data'!$Q1613*Basecase_Pop_2006)/(1+(1/(BaseCase_Mort_Maori_30*('9 All Base Data'!$W1613*Basecase_PM10)/10))))</f>
        <v>0.39237826393789704</v>
      </c>
      <c r="L1613" s="179">
        <f>133/(1+1/(BaseCase_Mort_Child_0_1*'9 All Base Data'!$AB$10/10))*IF('9 All Base Data'!$L1613="..C",0,'9 All Base Data'!L1613/'9 All Base Data'!$L$2022)</f>
        <v>3.0634334961409829E-3</v>
      </c>
      <c r="M1613" s="178">
        <f>IF('9 All Base Data'!$R1613="","",IF('9 All Base Data'!$R1613=0,0,('9 All Base Data'!$R1613*Basecase_Pop_2006)/(1+(1/(BaseCase_CardiacHA_All*('9 All Base Data'!$W1613*Basecase_PM10)/10)))))</f>
        <v>0.53952059732743385</v>
      </c>
      <c r="N1613" s="178">
        <f>IF('9 All Base Data'!$S1613="","",IF('9 All Base Data'!$S1613=0,0,('9 All Base Data'!S1613*Basecase_Pop_2006)/(1+(1/(BaseCase_RespHA_All*('9 All Base Data'!$W1613*Basecase_PM10)/10)))))</f>
        <v>1.1437527550570603</v>
      </c>
      <c r="O1613" s="178">
        <f>IF('9 All Base Data'!$T1613="","",IF('9 All Base Data'!$T1613=0,0,('9 All Base Data'!$T1613*Basecase_Pop_2006)/(1+(1/(BaseCase_RespHA_Child_1_4*('9 All Base Data'!$W1613*Basecase_PM10)/10)))))</f>
        <v>0.22684074109628494</v>
      </c>
      <c r="P1613" s="179">
        <f>IF('9 All Base Data'!$U1613="","",IF('9 All Base Data'!$U1613=0,0,('9 All Base Data'!$U1613*Basecase_Pop_2006)/(1+(1/(BaseCase_RespHA_Child_5_14*('9 All Base Data'!$W1613*Basecase_PM10)/10)))))</f>
        <v>9.8113029975060023E-2</v>
      </c>
      <c r="Q1613" s="156">
        <f>IF('7 Base case Results'!$G1613="..C",0,BaseCase_RADs_All*'7 Base case Results'!$G1613*('9 All Base Data'!$V1613*Basecase_PM10)/10)</f>
        <v>2053.6415999999999</v>
      </c>
      <c r="R1613" s="189">
        <f t="shared" si="250"/>
        <v>11.184044679087222</v>
      </c>
      <c r="S1613" s="178">
        <f t="shared" si="251"/>
        <v>1.3968666196189135</v>
      </c>
      <c r="T1613" s="179">
        <f t="shared" si="252"/>
        <v>1.09058232462619E-2</v>
      </c>
      <c r="U1613" s="178">
        <f t="shared" si="253"/>
        <v>3.4259557930292049E-3</v>
      </c>
      <c r="V1613" s="178">
        <f t="shared" si="254"/>
        <v>5.1869187441837689E-3</v>
      </c>
      <c r="W1613" s="178">
        <f t="shared" si="255"/>
        <v>1.0287227608716521E-3</v>
      </c>
      <c r="X1613" s="179">
        <f t="shared" si="256"/>
        <v>4.4494259093689722E-4</v>
      </c>
      <c r="Y1613" s="179">
        <f t="shared" si="257"/>
        <v>0.12732577919999999</v>
      </c>
      <c r="Z1613" s="186">
        <f t="shared" si="258"/>
        <v>11.330889156070695</v>
      </c>
      <c r="AA1613" s="156">
        <f>$J1613*'9 All Base Data'!$Y1613</f>
        <v>2.0453033008810619</v>
      </c>
      <c r="AB1613" s="156">
        <f>$K1613*'9 All Base Data'!$Y1613</f>
        <v>0.25545462218506698</v>
      </c>
      <c r="AC1613" s="178">
        <f>$L1613*'9 All Base Data'!$Y1613</f>
        <v>1.9944230307049659E-3</v>
      </c>
      <c r="AD1613" s="178">
        <f>IF($M1613="","",$M1613*'9 All Base Data'!$Y1613)</f>
        <v>0.35125042087742903</v>
      </c>
      <c r="AE1613" s="178">
        <f>IF($N1613="","",$N1613*'9 All Base Data'!$Y1613)</f>
        <v>0.74463076772895487</v>
      </c>
      <c r="AF1613" s="178">
        <f>IF($O1613="","",$O1613*'9 All Base Data'!$Y1613)</f>
        <v>0.14768278760238257</v>
      </c>
      <c r="AG1613" s="178">
        <f>IF($P1613="","",$P1613*'9 All Base Data'!$Y1613)</f>
        <v>6.3875676374565885E-2</v>
      </c>
      <c r="AH1613" s="167">
        <f>$Q1613*'9 All Base Data'!$Y1613</f>
        <v>1337.0063717764153</v>
      </c>
      <c r="AI1613" s="178">
        <f>$R1613*'9 All Base Data'!$Y1613</f>
        <v>7.281279751136581</v>
      </c>
      <c r="AJ1613" s="178">
        <f>$S1613*'9 All Base Data'!$Y1613</f>
        <v>0.90941845497883833</v>
      </c>
      <c r="AK1613" s="178">
        <f>$T1613*'9 All Base Data'!$Y1613</f>
        <v>7.100145989309678E-3</v>
      </c>
      <c r="AL1613" s="178">
        <f>IF($U1613="","",$U1613*'9 All Base Data'!$Y1613)</f>
        <v>2.2304401725716742E-3</v>
      </c>
      <c r="AM1613" s="178">
        <f>IF($V1613="","",$V1613*'9 All Base Data'!$Y1613)</f>
        <v>3.3769005316508106E-3</v>
      </c>
      <c r="AN1613" s="178">
        <f>IF($W1613="","",$W1613*'9 All Base Data'!$Y1613)</f>
        <v>6.6974144177680487E-4</v>
      </c>
      <c r="AO1613" s="178">
        <f>IF($X1613="","",$X1613*'9 All Base Data'!$Y1613)</f>
        <v>2.8967619235865629E-4</v>
      </c>
      <c r="AP1613" s="178">
        <f>$Y1613*'9 All Base Data'!$Y1613</f>
        <v>8.2894395050137751E-2</v>
      </c>
      <c r="AQ1613" s="179">
        <f t="shared" si="259"/>
        <v>7.3768816328802505</v>
      </c>
    </row>
    <row r="1614" spans="1:43" x14ac:dyDescent="0.25">
      <c r="A1614" s="124">
        <v>593501</v>
      </c>
      <c r="B1614" s="125" t="s">
        <v>1644</v>
      </c>
      <c r="C1614" s="126" t="s">
        <v>1385</v>
      </c>
      <c r="D1614" s="101" t="s">
        <v>2122</v>
      </c>
      <c r="E1614" s="142"/>
      <c r="F1614" s="191" t="str">
        <f>IF('9 All Base Data'!G1614="Rural Centre","Rural",IF('9 All Base Data'!G1614="Rural (Incl.some Off Shore Islands)","Rural",IF('9 All Base Data'!G1614="Inlet-in TA but not in Urban Area","Rural",IF('9 All Base Data'!G1614="Rural (Incl.some Off Shore Islands)","Rural",IF('9 All Base Data'!G1614="Inlet-not in TA","Rural",IF('9 All Base Data'!G1614="Inland Water not in Urban Area","Rural",IF('9 All Base Data'!G1614="Oceanic-in Region but not in TA","Rural",'9 All Base Data'!G1614)))))))</f>
        <v>Christchurch</v>
      </c>
      <c r="G1614" s="177">
        <f>IF('9 All Base Data'!I1614="..C","..C",'9 All Base Data'!I1614*Basecase_Pop_2006)</f>
        <v>4293</v>
      </c>
      <c r="H1614" s="177">
        <f>IF('9 All Base Data'!J1614="..C","..C",'9 All Base Data'!J1614*Basecase_Pop_2006)</f>
        <v>2397</v>
      </c>
      <c r="I1614" s="191">
        <f>IF('9 All Base Data'!L1614="..C","..C",'9 All Base Data'!L1614*Basecase_Pop_2006)</f>
        <v>51</v>
      </c>
      <c r="J1614" s="156">
        <f>IF('9 All Base Data'!$P1614=0,0,('9 All Base Data'!$P1614*Basecase_Pop_2006)/(1+(1/(BaseCase_Mort_AllAdults_30*('9 All Base Data'!$W1614*Basecase_PM10)/10))))</f>
        <v>4.500109079802785</v>
      </c>
      <c r="K1614" s="156">
        <f>IF('9 All Base Data'!$Q1614=0,0,('9 All Base Data'!$Q1614*Basecase_Pop_2006)/(1+(1/(BaseCase_Mort_Maori_30*('9 All Base Data'!$W1614*Basecase_PM10)/10))))</f>
        <v>0.19618913196894852</v>
      </c>
      <c r="L1614" s="179">
        <f>133/(1+1/(BaseCase_Mort_Child_0_1*'9 All Base Data'!$AB$10/10))*IF('9 All Base Data'!$L1614="..C",0,'9 All Base Data'!L1614/'9 All Base Data'!$L$2022)</f>
        <v>7.4397670620566722E-3</v>
      </c>
      <c r="M1614" s="178">
        <f>IF('9 All Base Data'!$R1614="","",IF('9 All Base Data'!$R1614=0,0,('9 All Base Data'!$R1614*Basecase_Pop_2006)/(1+(1/(BaseCase_CardiacHA_All*('9 All Base Data'!$W1614*Basecase_PM10)/10)))))</f>
        <v>0.67954884396203497</v>
      </c>
      <c r="N1614" s="178">
        <f>IF('9 All Base Data'!$S1614="","",IF('9 All Base Data'!$S1614=0,0,('9 All Base Data'!S1614*Basecase_Pop_2006)/(1+(1/(BaseCase_RespHA_All*('9 All Base Data'!$W1614*Basecase_PM10)/10)))))</f>
        <v>1.5862761424303278</v>
      </c>
      <c r="O1614" s="178">
        <f>IF('9 All Base Data'!$T1614="","",IF('9 All Base Data'!$T1614=0,0,('9 All Base Data'!$T1614*Basecase_Pop_2006)/(1+(1/(BaseCase_RespHA_Child_1_4*('9 All Base Data'!$W1614*Basecase_PM10)/10)))))</f>
        <v>0.49371220120956133</v>
      </c>
      <c r="P1614" s="179">
        <f>IF('9 All Base Data'!$U1614="","",IF('9 All Base Data'!$U1614=0,0,('9 All Base Data'!$U1614*Basecase_Pop_2006)/(1+(1/(BaseCase_RespHA_Child_5_14*('9 All Base Data'!$W1614*Basecase_PM10)/10)))))</f>
        <v>0.37282951390522806</v>
      </c>
      <c r="Q1614" s="156">
        <f>IF('7 Base case Results'!$G1614="..C",0,BaseCase_RADs_All*'7 Base case Results'!$G1614*('9 All Base Data'!$V1614*Basecase_PM10)/10)</f>
        <v>4833.4886999999999</v>
      </c>
      <c r="R1614" s="189">
        <f t="shared" si="250"/>
        <v>16.020388324097915</v>
      </c>
      <c r="S1614" s="178">
        <f t="shared" si="251"/>
        <v>0.69843330980945673</v>
      </c>
      <c r="T1614" s="179">
        <f t="shared" si="252"/>
        <v>2.6485570740921754E-2</v>
      </c>
      <c r="U1614" s="178">
        <f t="shared" si="253"/>
        <v>4.3151351591589216E-3</v>
      </c>
      <c r="V1614" s="178">
        <f t="shared" si="254"/>
        <v>7.1937623059215366E-3</v>
      </c>
      <c r="W1614" s="178">
        <f t="shared" si="255"/>
        <v>2.2389848324853604E-3</v>
      </c>
      <c r="X1614" s="179">
        <f t="shared" si="256"/>
        <v>1.6907818455602092E-3</v>
      </c>
      <c r="Y1614" s="179">
        <f t="shared" si="257"/>
        <v>0.29967629940000001</v>
      </c>
      <c r="Z1614" s="186">
        <f t="shared" si="258"/>
        <v>16.358059091703918</v>
      </c>
      <c r="AA1614" s="156">
        <f>$J1614*'9 All Base Data'!$Y1614</f>
        <v>2.9297587823431432</v>
      </c>
      <c r="AB1614" s="156">
        <f>$K1614*'9 All Base Data'!$Y1614</f>
        <v>0.12772731109253349</v>
      </c>
      <c r="AC1614" s="178">
        <f>$L1614*'9 All Base Data'!$Y1614</f>
        <v>4.8435987888549165E-3</v>
      </c>
      <c r="AD1614" s="178">
        <f>IF($M1614="","",$M1614*'9 All Base Data'!$Y1614)</f>
        <v>0.44241465225019683</v>
      </c>
      <c r="AE1614" s="178">
        <f>IF($N1614="","",$N1614*'9 All Base Data'!$Y1614)</f>
        <v>1.0327319576240863</v>
      </c>
      <c r="AF1614" s="178">
        <f>IF($O1614="","",$O1614*'9 All Base Data'!$Y1614)</f>
        <v>0.3214272436051856</v>
      </c>
      <c r="AG1614" s="178">
        <f>IF($P1614="","",$P1614*'9 All Base Data'!$Y1614)</f>
        <v>0.24272757022335034</v>
      </c>
      <c r="AH1614" s="167">
        <f>$Q1614*'9 All Base Data'!$Y1614</f>
        <v>3146.8028256777143</v>
      </c>
      <c r="AI1614" s="178">
        <f>$R1614*'9 All Base Data'!$Y1614</f>
        <v>10.429941265141592</v>
      </c>
      <c r="AJ1614" s="178">
        <f>$S1614*'9 All Base Data'!$Y1614</f>
        <v>0.45470922748941917</v>
      </c>
      <c r="AK1614" s="178">
        <f>$T1614*'9 All Base Data'!$Y1614</f>
        <v>1.7243211688323504E-2</v>
      </c>
      <c r="AL1614" s="178">
        <f>IF($U1614="","",$U1614*'9 All Base Data'!$Y1614)</f>
        <v>2.8093330417887493E-3</v>
      </c>
      <c r="AM1614" s="178">
        <f>IF($V1614="","",$V1614*'9 All Base Data'!$Y1614)</f>
        <v>4.6834394278252311E-3</v>
      </c>
      <c r="AN1614" s="178">
        <f>IF($W1614="","",$W1614*'9 All Base Data'!$Y1614)</f>
        <v>1.4576725497495167E-3</v>
      </c>
      <c r="AO1614" s="178">
        <f>IF($X1614="","",$X1614*'9 All Base Data'!$Y1614)</f>
        <v>1.1007695309628938E-3</v>
      </c>
      <c r="AP1614" s="178">
        <f>$Y1614*'9 All Base Data'!$Y1614</f>
        <v>0.1951017751920183</v>
      </c>
      <c r="AQ1614" s="179">
        <f t="shared" si="259"/>
        <v>10.649779024491549</v>
      </c>
    </row>
    <row r="1615" spans="1:43" x14ac:dyDescent="0.25">
      <c r="A1615" s="124">
        <v>593502</v>
      </c>
      <c r="B1615" s="125" t="s">
        <v>1645</v>
      </c>
      <c r="C1615" s="126" t="s">
        <v>1385</v>
      </c>
      <c r="D1615" s="101" t="s">
        <v>2122</v>
      </c>
      <c r="E1615" s="142"/>
      <c r="F1615" s="191" t="str">
        <f>IF('9 All Base Data'!G1615="Rural Centre","Rural",IF('9 All Base Data'!G1615="Rural (Incl.some Off Shore Islands)","Rural",IF('9 All Base Data'!G1615="Inlet-in TA but not in Urban Area","Rural",IF('9 All Base Data'!G1615="Rural (Incl.some Off Shore Islands)","Rural",IF('9 All Base Data'!G1615="Inlet-not in TA","Rural",IF('9 All Base Data'!G1615="Inland Water not in Urban Area","Rural",IF('9 All Base Data'!G1615="Oceanic-in Region but not in TA","Rural",'9 All Base Data'!G1615)))))))</f>
        <v>Christchurch</v>
      </c>
      <c r="G1615" s="177">
        <f>IF('9 All Base Data'!I1615="..C","..C",'9 All Base Data'!I1615*Basecase_Pop_2006)</f>
        <v>3783</v>
      </c>
      <c r="H1615" s="177">
        <f>IF('9 All Base Data'!J1615="..C","..C",'9 All Base Data'!J1615*Basecase_Pop_2006)</f>
        <v>1974</v>
      </c>
      <c r="I1615" s="191">
        <f>IF('9 All Base Data'!L1615="..C","..C",'9 All Base Data'!L1615*Basecase_Pop_2006)</f>
        <v>63</v>
      </c>
      <c r="J1615" s="156">
        <f>IF('9 All Base Data'!$P1615=0,0,('9 All Base Data'!$P1615*Basecase_Pop_2006)/(1+(1/(BaseCase_Mort_AllAdults_30*('9 All Base Data'!$W1615*Basecase_PM10)/10))))</f>
        <v>4.4152013613159387</v>
      </c>
      <c r="K1615" s="156">
        <f>IF('9 All Base Data'!$Q1615=0,0,('9 All Base Data'!$Q1615*Basecase_Pop_2006)/(1+(1/(BaseCase_Mort_Maori_30*('9 All Base Data'!$W1615*Basecase_PM10)/10))))</f>
        <v>0.2942836979534228</v>
      </c>
      <c r="L1615" s="179">
        <f>133/(1+1/(BaseCase_Mort_Child_0_1*'9 All Base Data'!$AB$10/10))*IF('9 All Base Data'!$L1615="..C",0,'9 All Base Data'!L1615/'9 All Base Data'!$L$2022)</f>
        <v>9.1903004884229481E-3</v>
      </c>
      <c r="M1615" s="178">
        <f>IF('9 All Base Data'!$R1615="","",IF('9 All Base Data'!$R1615=0,0,('9 All Base Data'!$R1615*Basecase_Pop_2006)/(1+(1/(BaseCase_CardiacHA_All*('9 All Base Data'!$W1615*Basecase_PM10)/10)))))</f>
        <v>0.64660102122448182</v>
      </c>
      <c r="N1615" s="178">
        <f>IF('9 All Base Data'!$S1615="","",IF('9 All Base Data'!$S1615=0,0,('9 All Base Data'!S1615*Basecase_Pop_2006)/(1+(1/(BaseCase_RespHA_All*('9 All Base Data'!$W1615*Basecase_PM10)/10)))))</f>
        <v>1.3207621100063673</v>
      </c>
      <c r="O1615" s="178">
        <f>IF('9 All Base Data'!$T1615="","",IF('9 All Base Data'!$T1615=0,0,('9 All Base Data'!$T1615*Basecase_Pop_2006)/(1+(1/(BaseCase_RespHA_Child_1_4*('9 All Base Data'!$W1615*Basecase_PM10)/10)))))</f>
        <v>0.49371220120956133</v>
      </c>
      <c r="P1615" s="179">
        <f>IF('9 All Base Data'!$U1615="","",IF('9 All Base Data'!$U1615=0,0,('9 All Base Data'!$U1615*Basecase_Pop_2006)/(1+(1/(BaseCase_RespHA_Child_5_14*('9 All Base Data'!$W1615*Basecase_PM10)/10)))))</f>
        <v>0.25509387793515603</v>
      </c>
      <c r="Q1615" s="156">
        <f>IF('7 Base case Results'!$G1615="..C",0,BaseCase_RADs_All*'7 Base case Results'!$G1615*('9 All Base Data'!$V1615*Basecase_PM10)/10)</f>
        <v>4259.279700000001</v>
      </c>
      <c r="R1615" s="189">
        <f t="shared" si="250"/>
        <v>15.718116846284742</v>
      </c>
      <c r="S1615" s="178">
        <f t="shared" si="251"/>
        <v>1.047649964714185</v>
      </c>
      <c r="T1615" s="179">
        <f t="shared" si="252"/>
        <v>3.2717469738785691E-2</v>
      </c>
      <c r="U1615" s="178">
        <f t="shared" si="253"/>
        <v>4.1059164847754587E-3</v>
      </c>
      <c r="V1615" s="178">
        <f t="shared" si="254"/>
        <v>5.9896561688788765E-3</v>
      </c>
      <c r="W1615" s="178">
        <f t="shared" si="255"/>
        <v>2.2389848324853604E-3</v>
      </c>
      <c r="X1615" s="179">
        <f t="shared" si="256"/>
        <v>1.1568507364359325E-3</v>
      </c>
      <c r="Y1615" s="179">
        <f t="shared" si="257"/>
        <v>0.26407534140000005</v>
      </c>
      <c r="Z1615" s="186">
        <f t="shared" si="258"/>
        <v>16.025005230077184</v>
      </c>
      <c r="AA1615" s="156">
        <f>$J1615*'9 All Base Data'!$Y1615</f>
        <v>2.8744803147517626</v>
      </c>
      <c r="AB1615" s="156">
        <f>$K1615*'9 All Base Data'!$Y1615</f>
        <v>0.19159096663880024</v>
      </c>
      <c r="AC1615" s="178">
        <f>$L1615*'9 All Base Data'!$Y1615</f>
        <v>5.9832690921148967E-3</v>
      </c>
      <c r="AD1615" s="178">
        <f>IF($M1615="","",$M1615*'9 All Base Data'!$Y1615)</f>
        <v>0.42096424486836914</v>
      </c>
      <c r="AE1615" s="178">
        <f>IF($N1615="","",$N1615*'9 All Base Data'!$Y1615)</f>
        <v>0.85987124368700751</v>
      </c>
      <c r="AF1615" s="178">
        <f>IF($O1615="","",$O1615*'9 All Base Data'!$Y1615)</f>
        <v>0.3214272436051856</v>
      </c>
      <c r="AG1615" s="178">
        <f>IF($P1615="","",$P1615*'9 All Base Data'!$Y1615)</f>
        <v>0.16607675857387127</v>
      </c>
      <c r="AH1615" s="167">
        <f>$Q1615*'9 All Base Data'!$Y1615</f>
        <v>2772.9688072533881</v>
      </c>
      <c r="AI1615" s="178">
        <f>$R1615*'9 All Base Data'!$Y1615</f>
        <v>10.233149920516274</v>
      </c>
      <c r="AJ1615" s="178">
        <f>$S1615*'9 All Base Data'!$Y1615</f>
        <v>0.68206384123412878</v>
      </c>
      <c r="AK1615" s="178">
        <f>$T1615*'9 All Base Data'!$Y1615</f>
        <v>2.1300437967929031E-2</v>
      </c>
      <c r="AL1615" s="178">
        <f>IF($U1615="","",$U1615*'9 All Base Data'!$Y1615)</f>
        <v>2.6731229549141434E-3</v>
      </c>
      <c r="AM1615" s="178">
        <f>IF($V1615="","",$V1615*'9 All Base Data'!$Y1615)</f>
        <v>3.8995160901205794E-3</v>
      </c>
      <c r="AN1615" s="178">
        <f>IF($W1615="","",$W1615*'9 All Base Data'!$Y1615)</f>
        <v>1.4576725497495167E-3</v>
      </c>
      <c r="AO1615" s="178">
        <f>IF($X1615="","",$X1615*'9 All Base Data'!$Y1615)</f>
        <v>7.5315810013250621E-4</v>
      </c>
      <c r="AP1615" s="178">
        <f>$Y1615*'9 All Base Data'!$Y1615</f>
        <v>0.17192406604971008</v>
      </c>
      <c r="AQ1615" s="179">
        <f t="shared" si="259"/>
        <v>10.432947063578947</v>
      </c>
    </row>
    <row r="1616" spans="1:43" x14ac:dyDescent="0.25">
      <c r="A1616" s="124">
        <v>593600</v>
      </c>
      <c r="B1616" s="125" t="s">
        <v>1646</v>
      </c>
      <c r="C1616" s="126" t="s">
        <v>1385</v>
      </c>
      <c r="D1616" s="101" t="s">
        <v>2122</v>
      </c>
      <c r="E1616" s="142"/>
      <c r="F1616" s="191" t="str">
        <f>IF('9 All Base Data'!G1616="Rural Centre","Rural",IF('9 All Base Data'!G1616="Rural (Incl.some Off Shore Islands)","Rural",IF('9 All Base Data'!G1616="Inlet-in TA but not in Urban Area","Rural",IF('9 All Base Data'!G1616="Rural (Incl.some Off Shore Islands)","Rural",IF('9 All Base Data'!G1616="Inlet-not in TA","Rural",IF('9 All Base Data'!G1616="Inland Water not in Urban Area","Rural",IF('9 All Base Data'!G1616="Oceanic-in Region but not in TA","Rural",'9 All Base Data'!G1616)))))))</f>
        <v>Christchurch</v>
      </c>
      <c r="G1616" s="177">
        <f>IF('9 All Base Data'!I1616="..C","..C",'9 All Base Data'!I1616*Basecase_Pop_2006)</f>
        <v>2409</v>
      </c>
      <c r="H1616" s="177">
        <f>IF('9 All Base Data'!J1616="..C","..C",'9 All Base Data'!J1616*Basecase_Pop_2006)</f>
        <v>1485</v>
      </c>
      <c r="I1616" s="191">
        <f>IF('9 All Base Data'!L1616="..C","..C",'9 All Base Data'!L1616*Basecase_Pop_2006)</f>
        <v>36</v>
      </c>
      <c r="J1616" s="156">
        <f>IF('9 All Base Data'!$P1616=0,0,('9 All Base Data'!$P1616*Basecase_Pop_2006)/(1+(1/(BaseCase_Mort_AllAdults_30*('9 All Base Data'!$W1616*Basecase_PM10)/10))))</f>
        <v>6.1558095902962622</v>
      </c>
      <c r="K1616" s="156">
        <f>IF('9 All Base Data'!$Q1616=0,0,('9 All Base Data'!$Q1616*Basecase_Pop_2006)/(1+(1/(BaseCase_Mort_Maori_30*('9 All Base Data'!$W1616*Basecase_PM10)/10))))</f>
        <v>0.2942836979534228</v>
      </c>
      <c r="L1616" s="179">
        <f>133/(1+1/(BaseCase_Mort_Child_0_1*'9 All Base Data'!$AB$10/10))*IF('9 All Base Data'!$L1616="..C",0,'9 All Base Data'!L1616/'9 All Base Data'!$L$2022)</f>
        <v>5.2516002790988277E-3</v>
      </c>
      <c r="M1616" s="178">
        <f>IF('9 All Base Data'!$R1616="","",IF('9 All Base Data'!$R1616=0,0,('9 All Base Data'!$R1616*Basecase_Pop_2006)/(1+(1/(BaseCase_CardiacHA_All*('9 All Base Data'!$W1616*Basecase_PM10)/10)))))</f>
        <v>0.28417497111139645</v>
      </c>
      <c r="N1616" s="178">
        <f>IF('9 All Base Data'!$S1616="","",IF('9 All Base Data'!$S1616=0,0,('9 All Base Data'!S1616*Basecase_Pop_2006)/(1+(1/(BaseCase_RespHA_All*('9 All Base Data'!$W1616*Basecase_PM10)/10)))))</f>
        <v>0.72165352402409766</v>
      </c>
      <c r="O1616" s="178">
        <f>IF('9 All Base Data'!$T1616="","",IF('9 All Base Data'!$T1616=0,0,('9 All Base Data'!$T1616*Basecase_Pop_2006)/(1+(1/(BaseCase_RespHA_Child_1_4*('9 All Base Data'!$W1616*Basecase_PM10)/10)))))</f>
        <v>0.36027647115292311</v>
      </c>
      <c r="P1616" s="179">
        <f>IF('9 All Base Data'!$U1616="","",IF('9 All Base Data'!$U1616=0,0,('9 All Base Data'!$U1616*Basecase_Pop_2006)/(1+(1/(BaseCase_RespHA_Child_5_14*('9 All Base Data'!$W1616*Basecase_PM10)/10)))))</f>
        <v>0.13735824196508403</v>
      </c>
      <c r="Q1616" s="156">
        <f>IF('7 Base case Results'!$G1616="..C",0,BaseCase_RADs_All*'7 Base case Results'!$G1616*('9 All Base Data'!$V1616*Basecase_PM10)/10)</f>
        <v>2712.2930999999999</v>
      </c>
      <c r="R1616" s="189">
        <f t="shared" si="250"/>
        <v>21.914682141454694</v>
      </c>
      <c r="S1616" s="178">
        <f t="shared" si="251"/>
        <v>1.047649964714185</v>
      </c>
      <c r="T1616" s="179">
        <f t="shared" si="252"/>
        <v>1.8695696993591828E-2</v>
      </c>
      <c r="U1616" s="178">
        <f t="shared" si="253"/>
        <v>1.8045110665573674E-3</v>
      </c>
      <c r="V1616" s="178">
        <f t="shared" si="254"/>
        <v>3.2726987314492832E-3</v>
      </c>
      <c r="W1616" s="178">
        <f t="shared" si="255"/>
        <v>1.6338537966785064E-3</v>
      </c>
      <c r="X1616" s="179">
        <f t="shared" si="256"/>
        <v>6.2291962731165606E-4</v>
      </c>
      <c r="Y1616" s="179">
        <f t="shared" si="257"/>
        <v>0.16816217219999999</v>
      </c>
      <c r="Z1616" s="186">
        <f t="shared" si="258"/>
        <v>22.106617220446292</v>
      </c>
      <c r="AA1616" s="156">
        <f>$J1616*'9 All Base Data'!$Y1616</f>
        <v>4.0076889003750544</v>
      </c>
      <c r="AB1616" s="156">
        <f>$K1616*'9 All Base Data'!$Y1616</f>
        <v>0.19159096663880024</v>
      </c>
      <c r="AC1616" s="178">
        <f>$L1616*'9 All Base Data'!$Y1616</f>
        <v>3.4190109097799412E-3</v>
      </c>
      <c r="AD1616" s="178">
        <f>IF($M1616="","",$M1616*'9 All Base Data'!$Y1616)</f>
        <v>0.18500976366826413</v>
      </c>
      <c r="AE1616" s="178">
        <f>IF($N1616="","",$N1616*'9 All Base Data'!$Y1616)</f>
        <v>0.46982655582898347</v>
      </c>
      <c r="AF1616" s="178">
        <f>IF($O1616="","",$O1616*'9 All Base Data'!$Y1616)</f>
        <v>0.23455501560378408</v>
      </c>
      <c r="AG1616" s="178">
        <f>IF($P1616="","",$P1616*'9 All Base Data'!$Y1616)</f>
        <v>8.9425946924392236E-2</v>
      </c>
      <c r="AH1616" s="167">
        <f>$Q1616*'9 All Base Data'!$Y1616</f>
        <v>1765.8159811454959</v>
      </c>
      <c r="AI1616" s="178">
        <f>$R1616*'9 All Base Data'!$Y1616</f>
        <v>14.267372485335194</v>
      </c>
      <c r="AJ1616" s="178">
        <f>$S1616*'9 All Base Data'!$Y1616</f>
        <v>0.68206384123412878</v>
      </c>
      <c r="AK1616" s="178">
        <f>$T1616*'9 All Base Data'!$Y1616</f>
        <v>1.2171678838816591E-2</v>
      </c>
      <c r="AL1616" s="178">
        <f>IF($U1616="","",$U1616*'9 All Base Data'!$Y1616)</f>
        <v>1.1748119992934772E-3</v>
      </c>
      <c r="AM1616" s="178">
        <f>IF($V1616="","",$V1616*'9 All Base Data'!$Y1616)</f>
        <v>2.1306634306844405E-3</v>
      </c>
      <c r="AN1616" s="178">
        <f>IF($W1616="","",$W1616*'9 All Base Data'!$Y1616)</f>
        <v>1.0637069957631609E-3</v>
      </c>
      <c r="AO1616" s="178">
        <f>IF($X1616="","",$X1616*'9 All Base Data'!$Y1616)</f>
        <v>4.0554666930211878E-4</v>
      </c>
      <c r="AP1616" s="178">
        <f>$Y1616*'9 All Base Data'!$Y1616</f>
        <v>0.10948059083102074</v>
      </c>
      <c r="AQ1616" s="179">
        <f t="shared" si="259"/>
        <v>14.392330230435009</v>
      </c>
    </row>
    <row r="1617" spans="1:43" x14ac:dyDescent="0.25">
      <c r="A1617" s="124">
        <v>593700</v>
      </c>
      <c r="B1617" s="125" t="s">
        <v>1647</v>
      </c>
      <c r="C1617" s="126" t="s">
        <v>1385</v>
      </c>
      <c r="D1617" s="101" t="s">
        <v>2122</v>
      </c>
      <c r="E1617" s="142"/>
      <c r="F1617" s="191" t="str">
        <f>IF('9 All Base Data'!G1617="Rural Centre","Rural",IF('9 All Base Data'!G1617="Rural (Incl.some Off Shore Islands)","Rural",IF('9 All Base Data'!G1617="Inlet-in TA but not in Urban Area","Rural",IF('9 All Base Data'!G1617="Rural (Incl.some Off Shore Islands)","Rural",IF('9 All Base Data'!G1617="Inlet-not in TA","Rural",IF('9 All Base Data'!G1617="Inland Water not in Urban Area","Rural",IF('9 All Base Data'!G1617="Oceanic-in Region but not in TA","Rural",'9 All Base Data'!G1617)))))))</f>
        <v>Christchurch</v>
      </c>
      <c r="G1617" s="177">
        <f>IF('9 All Base Data'!I1617="..C","..C",'9 All Base Data'!I1617*Basecase_Pop_2006)</f>
        <v>2001</v>
      </c>
      <c r="H1617" s="177">
        <f>IF('9 All Base Data'!J1617="..C","..C",'9 All Base Data'!J1617*Basecase_Pop_2006)</f>
        <v>1125</v>
      </c>
      <c r="I1617" s="191">
        <f>IF('9 All Base Data'!L1617="..C","..C",'9 All Base Data'!L1617*Basecase_Pop_2006)</f>
        <v>27</v>
      </c>
      <c r="J1617" s="156">
        <f>IF('9 All Base Data'!$P1617=0,0,('9 All Base Data'!$P1617*Basecase_Pop_2006)/(1+(1/(BaseCase_Mort_AllAdults_30*('9 All Base Data'!$W1617*Basecase_PM10)/10))))</f>
        <v>0.97643876259871742</v>
      </c>
      <c r="K1617" s="156">
        <f>IF('9 All Base Data'!$Q1617=0,0,('9 All Base Data'!$Q1617*Basecase_Pop_2006)/(1+(1/(BaseCase_Mort_Maori_30*('9 All Base Data'!$W1617*Basecase_PM10)/10))))</f>
        <v>9.8094565984474261E-2</v>
      </c>
      <c r="L1617" s="179">
        <f>133/(1+1/(BaseCase_Mort_Child_0_1*'9 All Base Data'!$AB$10/10))*IF('9 All Base Data'!$L1617="..C",0,'9 All Base Data'!L1617/'9 All Base Data'!$L$2022)</f>
        <v>3.9387002093241204E-3</v>
      </c>
      <c r="M1617" s="178">
        <f>IF('9 All Base Data'!$R1617="","",IF('9 All Base Data'!$R1617=0,0,('9 All Base Data'!$R1617*Basecase_Pop_2006)/(1+(1/(BaseCase_CardiacHA_All*('9 All Base Data'!$W1617*Basecase_PM10)/10)))))</f>
        <v>0.35007061658650285</v>
      </c>
      <c r="N1617" s="178">
        <f>IF('9 All Base Data'!$S1617="","",IF('9 All Base Data'!$S1617=0,0,('9 All Base Data'!S1617*Basecase_Pop_2006)/(1+(1/(BaseCase_RespHA_All*('9 All Base Data'!$W1617*Basecase_PM10)/10)))))</f>
        <v>0.67399715923005343</v>
      </c>
      <c r="O1617" s="178">
        <f>IF('9 All Base Data'!$T1617="","",IF('9 All Base Data'!$T1617=0,0,('9 All Base Data'!$T1617*Basecase_Pop_2006)/(1+(1/(BaseCase_RespHA_Child_1_4*('9 All Base Data'!$W1617*Basecase_PM10)/10)))))</f>
        <v>0.28021503311894019</v>
      </c>
      <c r="P1617" s="179">
        <f>IF('9 All Base Data'!$U1617="","",IF('9 All Base Data'!$U1617=0,0,('9 All Base Data'!$U1617*Basecase_Pop_2006)/(1+(1/(BaseCase_RespHA_Child_5_14*('9 All Base Data'!$W1617*Basecase_PM10)/10)))))</f>
        <v>0.13735824196508403</v>
      </c>
      <c r="Q1617" s="156">
        <f>IF('7 Base case Results'!$G1617="..C",0,BaseCase_RADs_All*'7 Base case Results'!$G1617*('9 All Base Data'!$V1617*Basecase_PM10)/10)</f>
        <v>2252.9259000000002</v>
      </c>
      <c r="R1617" s="189">
        <f t="shared" si="250"/>
        <v>3.4761219948514341</v>
      </c>
      <c r="S1617" s="178">
        <f t="shared" si="251"/>
        <v>0.34921665490472836</v>
      </c>
      <c r="T1617" s="179">
        <f t="shared" si="252"/>
        <v>1.4021772745193868E-2</v>
      </c>
      <c r="U1617" s="178">
        <f t="shared" si="253"/>
        <v>2.222948415324293E-3</v>
      </c>
      <c r="V1617" s="178">
        <f t="shared" si="254"/>
        <v>3.0565771171082922E-3</v>
      </c>
      <c r="W1617" s="178">
        <f t="shared" si="255"/>
        <v>1.2707751751943937E-3</v>
      </c>
      <c r="X1617" s="179">
        <f t="shared" si="256"/>
        <v>6.2291962731165606E-4</v>
      </c>
      <c r="Y1617" s="179">
        <f t="shared" si="257"/>
        <v>0.13968140580000002</v>
      </c>
      <c r="Z1617" s="186">
        <f t="shared" si="258"/>
        <v>3.6351046989290605</v>
      </c>
      <c r="AA1617" s="156">
        <f>$J1617*'9 All Base Data'!$Y1617</f>
        <v>0.63570237730087065</v>
      </c>
      <c r="AB1617" s="156">
        <f>$K1617*'9 All Base Data'!$Y1617</f>
        <v>6.3863655546266745E-2</v>
      </c>
      <c r="AC1617" s="178">
        <f>$L1617*'9 All Base Data'!$Y1617</f>
        <v>2.5642581823349555E-3</v>
      </c>
      <c r="AD1617" s="178">
        <f>IF($M1617="","",$M1617*'9 All Base Data'!$Y1617)</f>
        <v>0.22791057843191956</v>
      </c>
      <c r="AE1617" s="178">
        <f>IF($N1617="","",$N1617*'9 All Base Data'!$Y1617)</f>
        <v>0.43880027384027703</v>
      </c>
      <c r="AF1617" s="178">
        <f>IF($O1617="","",$O1617*'9 All Base Data'!$Y1617)</f>
        <v>0.18243167880294317</v>
      </c>
      <c r="AG1617" s="178">
        <f>IF($P1617="","",$P1617*'9 All Base Data'!$Y1617)</f>
        <v>8.9425946924392236E-2</v>
      </c>
      <c r="AH1617" s="167">
        <f>$Q1617*'9 All Base Data'!$Y1617</f>
        <v>1466.7487664060347</v>
      </c>
      <c r="AI1617" s="178">
        <f>$R1617*'9 All Base Data'!$Y1617</f>
        <v>2.2631004631910998</v>
      </c>
      <c r="AJ1617" s="178">
        <f>$S1617*'9 All Base Data'!$Y1617</f>
        <v>0.22735461374470958</v>
      </c>
      <c r="AK1617" s="178">
        <f>$T1617*'9 All Base Data'!$Y1617</f>
        <v>9.1287591291124414E-3</v>
      </c>
      <c r="AL1617" s="178">
        <f>IF($U1617="","",$U1617*'9 All Base Data'!$Y1617)</f>
        <v>1.4472321730426892E-3</v>
      </c>
      <c r="AM1617" s="178">
        <f>IF($V1617="","",$V1617*'9 All Base Data'!$Y1617)</f>
        <v>1.9899592418656563E-3</v>
      </c>
      <c r="AN1617" s="178">
        <f>IF($W1617="","",$W1617*'9 All Base Data'!$Y1617)</f>
        <v>8.2732766337134721E-4</v>
      </c>
      <c r="AO1617" s="178">
        <f>IF($X1617="","",$X1617*'9 All Base Data'!$Y1617)</f>
        <v>4.0554666930211878E-4</v>
      </c>
      <c r="AP1617" s="178">
        <f>$Y1617*'9 All Base Data'!$Y1617</f>
        <v>9.0938423517174155E-2</v>
      </c>
      <c r="AQ1617" s="179">
        <f t="shared" si="259"/>
        <v>2.3666048372522948</v>
      </c>
    </row>
    <row r="1618" spans="1:43" x14ac:dyDescent="0.25">
      <c r="A1618" s="124">
        <v>593800</v>
      </c>
      <c r="B1618" s="125" t="s">
        <v>1648</v>
      </c>
      <c r="C1618" s="126" t="s">
        <v>1385</v>
      </c>
      <c r="D1618" s="101" t="s">
        <v>2122</v>
      </c>
      <c r="E1618" s="142"/>
      <c r="F1618" s="191" t="str">
        <f>IF('9 All Base Data'!G1618="Rural Centre","Rural",IF('9 All Base Data'!G1618="Rural (Incl.some Off Shore Islands)","Rural",IF('9 All Base Data'!G1618="Inlet-in TA but not in Urban Area","Rural",IF('9 All Base Data'!G1618="Rural (Incl.some Off Shore Islands)","Rural",IF('9 All Base Data'!G1618="Inlet-not in TA","Rural",IF('9 All Base Data'!G1618="Inland Water not in Urban Area","Rural",IF('9 All Base Data'!G1618="Oceanic-in Region but not in TA","Rural",'9 All Base Data'!G1618)))))))</f>
        <v>Christchurch</v>
      </c>
      <c r="G1618" s="177">
        <f>IF('9 All Base Data'!I1618="..C","..C",'9 All Base Data'!I1618*Basecase_Pop_2006)</f>
        <v>2379</v>
      </c>
      <c r="H1618" s="177">
        <f>IF('9 All Base Data'!J1618="..C","..C",'9 All Base Data'!J1618*Basecase_Pop_2006)</f>
        <v>1431</v>
      </c>
      <c r="I1618" s="191">
        <f>IF('9 All Base Data'!L1618="..C","..C",'9 All Base Data'!L1618*Basecase_Pop_2006)</f>
        <v>33</v>
      </c>
      <c r="J1618" s="156">
        <f>IF('9 All Base Data'!$P1618=0,0,('9 All Base Data'!$P1618*Basecase_Pop_2006)/(1+(1/(BaseCase_Mort_AllAdults_30*('9 All Base Data'!$W1618*Basecase_PM10)/10))))</f>
        <v>1.3160696365460973</v>
      </c>
      <c r="K1618" s="156">
        <f>IF('9 All Base Data'!$Q1618=0,0,('9 All Base Data'!$Q1618*Basecase_Pop_2006)/(1+(1/(BaseCase_Mort_Maori_30*('9 All Base Data'!$W1618*Basecase_PM10)/10))))</f>
        <v>9.8094565984474261E-2</v>
      </c>
      <c r="L1618" s="179">
        <f>133/(1+1/(BaseCase_Mort_Child_0_1*'9 All Base Data'!$AB$10/10))*IF('9 All Base Data'!$L1618="..C",0,'9 All Base Data'!L1618/'9 All Base Data'!$L$2022)</f>
        <v>4.8139669225072592E-3</v>
      </c>
      <c r="M1618" s="178">
        <f>IF('9 All Base Data'!$R1618="","",IF('9 All Base Data'!$R1618=0,0,('9 All Base Data'!$R1618*Basecase_Pop_2006)/(1+(1/(BaseCase_CardiacHA_All*('9 All Base Data'!$W1618*Basecase_PM10)/10)))))</f>
        <v>0.55599450869621048</v>
      </c>
      <c r="N1618" s="178">
        <f>IF('9 All Base Data'!$S1618="","",IF('9 All Base Data'!$S1618=0,0,('9 All Base Data'!S1618*Basecase_Pop_2006)/(1+(1/(BaseCase_RespHA_All*('9 All Base Data'!$W1618*Basecase_PM10)/10)))))</f>
        <v>1.0348239212421022</v>
      </c>
      <c r="O1618" s="178">
        <f>IF('9 All Base Data'!$T1618="","",IF('9 All Base Data'!$T1618=0,0,('9 All Base Data'!$T1618*Basecase_Pop_2006)/(1+(1/(BaseCase_RespHA_Child_1_4*('9 All Base Data'!$W1618*Basecase_PM10)/10)))))</f>
        <v>0.25352788710761254</v>
      </c>
      <c r="P1618" s="179">
        <f>IF('9 All Base Data'!$U1618="","",IF('9 All Base Data'!$U1618=0,0,('9 All Base Data'!$U1618*Basecase_Pop_2006)/(1+(1/(BaseCase_RespHA_Child_5_14*('9 All Base Data'!$W1618*Basecase_PM10)/10)))))</f>
        <v>0.37282951390522806</v>
      </c>
      <c r="Q1618" s="156">
        <f>IF('7 Base case Results'!$G1618="..C",0,BaseCase_RADs_All*'7 Base case Results'!$G1618*('9 All Base Data'!$V1618*Basecase_PM10)/10)</f>
        <v>2678.5160999999998</v>
      </c>
      <c r="R1618" s="189">
        <f t="shared" si="250"/>
        <v>4.6852079061041065</v>
      </c>
      <c r="S1618" s="178">
        <f t="shared" si="251"/>
        <v>0.34921665490472836</v>
      </c>
      <c r="T1618" s="179">
        <f t="shared" si="252"/>
        <v>1.7137722244125842E-2</v>
      </c>
      <c r="U1618" s="178">
        <f t="shared" si="253"/>
        <v>3.5305651302209367E-3</v>
      </c>
      <c r="V1618" s="178">
        <f t="shared" si="254"/>
        <v>4.6929264828329334E-3</v>
      </c>
      <c r="W1618" s="178">
        <f t="shared" si="255"/>
        <v>1.149748968033023E-3</v>
      </c>
      <c r="X1618" s="179">
        <f t="shared" si="256"/>
        <v>1.6907818455602092E-3</v>
      </c>
      <c r="Y1618" s="179">
        <f t="shared" si="257"/>
        <v>0.16606799820000001</v>
      </c>
      <c r="Z1618" s="186">
        <f t="shared" si="258"/>
        <v>4.8766371181612866</v>
      </c>
      <c r="AA1618" s="156">
        <f>$J1618*'9 All Base Data'!$Y1618</f>
        <v>0.85681624766639086</v>
      </c>
      <c r="AB1618" s="156">
        <f>$K1618*'9 All Base Data'!$Y1618</f>
        <v>6.3863655546266745E-2</v>
      </c>
      <c r="AC1618" s="178">
        <f>$L1618*'9 All Base Data'!$Y1618</f>
        <v>3.1340933339649461E-3</v>
      </c>
      <c r="AD1618" s="178">
        <f>IF($M1618="","",$M1618*'9 All Base Data'!$Y1618)</f>
        <v>0.36197562456834287</v>
      </c>
      <c r="AE1618" s="178">
        <f>IF($N1618="","",$N1618*'9 All Base Data'!$Y1618)</f>
        <v>0.67371355175476877</v>
      </c>
      <c r="AF1618" s="178">
        <f>IF($O1618="","",$O1618*'9 All Base Data'!$Y1618)</f>
        <v>0.16505723320266286</v>
      </c>
      <c r="AG1618" s="178">
        <f>IF($P1618="","",$P1618*'9 All Base Data'!$Y1618)</f>
        <v>0.24272757022335034</v>
      </c>
      <c r="AH1618" s="167">
        <f>$Q1618*'9 All Base Data'!$Y1618</f>
        <v>1743.8257447675942</v>
      </c>
      <c r="AI1618" s="178">
        <f>$R1618*'9 All Base Data'!$Y1618</f>
        <v>3.0502658416923514</v>
      </c>
      <c r="AJ1618" s="178">
        <f>$S1618*'9 All Base Data'!$Y1618</f>
        <v>0.22735461374470958</v>
      </c>
      <c r="AK1618" s="178">
        <f>$T1618*'9 All Base Data'!$Y1618</f>
        <v>1.1157372268915208E-2</v>
      </c>
      <c r="AL1618" s="178">
        <f>IF($U1618="","",$U1618*'9 All Base Data'!$Y1618)</f>
        <v>2.2985452160089776E-3</v>
      </c>
      <c r="AM1618" s="178">
        <f>IF($V1618="","",$V1618*'9 All Base Data'!$Y1618)</f>
        <v>3.0552909572078759E-3</v>
      </c>
      <c r="AN1618" s="178">
        <f>IF($W1618="","",$W1618*'9 All Base Data'!$Y1618)</f>
        <v>7.4853455257407615E-4</v>
      </c>
      <c r="AO1618" s="178">
        <f>IF($X1618="","",$X1618*'9 All Base Data'!$Y1618)</f>
        <v>1.1007695309628938E-3</v>
      </c>
      <c r="AP1618" s="178">
        <f>$Y1618*'9 All Base Data'!$Y1618</f>
        <v>0.10811719617559086</v>
      </c>
      <c r="AQ1618" s="179">
        <f t="shared" si="259"/>
        <v>3.1748942463100742</v>
      </c>
    </row>
    <row r="1619" spans="1:43" x14ac:dyDescent="0.25">
      <c r="A1619" s="124">
        <v>593900</v>
      </c>
      <c r="B1619" s="125" t="s">
        <v>1649</v>
      </c>
      <c r="C1619" s="126" t="s">
        <v>1385</v>
      </c>
      <c r="D1619" s="101" t="s">
        <v>2122</v>
      </c>
      <c r="E1619" s="142"/>
      <c r="F1619" s="191" t="str">
        <f>IF('9 All Base Data'!G1619="Rural Centre","Rural",IF('9 All Base Data'!G1619="Rural (Incl.some Off Shore Islands)","Rural",IF('9 All Base Data'!G1619="Inlet-in TA but not in Urban Area","Rural",IF('9 All Base Data'!G1619="Rural (Incl.some Off Shore Islands)","Rural",IF('9 All Base Data'!G1619="Inlet-not in TA","Rural",IF('9 All Base Data'!G1619="Inland Water not in Urban Area","Rural",IF('9 All Base Data'!G1619="Oceanic-in Region but not in TA","Rural",'9 All Base Data'!G1619)))))))</f>
        <v>Christchurch</v>
      </c>
      <c r="G1619" s="177">
        <f>IF('9 All Base Data'!I1619="..C","..C",'9 All Base Data'!I1619*Basecase_Pop_2006)</f>
        <v>2907</v>
      </c>
      <c r="H1619" s="177">
        <f>IF('9 All Base Data'!J1619="..C","..C",'9 All Base Data'!J1619*Basecase_Pop_2006)</f>
        <v>1647</v>
      </c>
      <c r="I1619" s="191">
        <f>IF('9 All Base Data'!L1619="..C","..C",'9 All Base Data'!L1619*Basecase_Pop_2006)</f>
        <v>51</v>
      </c>
      <c r="J1619" s="156">
        <f>IF('9 All Base Data'!$P1619=0,0,('9 All Base Data'!$P1619*Basecase_Pop_2006)/(1+(1/(BaseCase_Mort_AllAdults_30*('9 All Base Data'!$W1619*Basecase_PM10)/10))))</f>
        <v>2.7170469915790396</v>
      </c>
      <c r="K1619" s="156">
        <f>IF('9 All Base Data'!$Q1619=0,0,('9 All Base Data'!$Q1619*Basecase_Pop_2006)/(1+(1/(BaseCase_Mort_Maori_30*('9 All Base Data'!$W1619*Basecase_PM10)/10))))</f>
        <v>0.39237826393789704</v>
      </c>
      <c r="L1619" s="179">
        <f>133/(1+1/(BaseCase_Mort_Child_0_1*'9 All Base Data'!$AB$10/10))*IF('9 All Base Data'!$L1619="..C",0,'9 All Base Data'!L1619/'9 All Base Data'!$L$2022)</f>
        <v>7.4397670620566722E-3</v>
      </c>
      <c r="M1619" s="178">
        <f>IF('9 All Base Data'!$R1619="","",IF('9 All Base Data'!$R1619=0,0,('9 All Base Data'!$R1619*Basecase_Pop_2006)/(1+(1/(BaseCase_CardiacHA_All*('9 All Base Data'!$W1619*Basecase_PM10)/10)))))</f>
        <v>0.58482385359156952</v>
      </c>
      <c r="N1619" s="178">
        <f>IF('9 All Base Data'!$S1619="","",IF('9 All Base Data'!$S1619=0,0,('9 All Base Data'!S1619*Basecase_Pop_2006)/(1+(1/(BaseCase_RespHA_All*('9 All Base Data'!$W1619*Basecase_PM10)/10)))))</f>
        <v>1.0007836606749279</v>
      </c>
      <c r="O1619" s="178">
        <f>IF('9 All Base Data'!$T1619="","",IF('9 All Base Data'!$T1619=0,0,('9 All Base Data'!$T1619*Basecase_Pop_2006)/(1+(1/(BaseCase_RespHA_Child_1_4*('9 All Base Data'!$W1619*Basecase_PM10)/10)))))</f>
        <v>0.42699433618124216</v>
      </c>
      <c r="P1619" s="179">
        <f>IF('9 All Base Data'!$U1619="","",IF('9 All Base Data'!$U1619=0,0,('9 All Base Data'!$U1619*Basecase_Pop_2006)/(1+(1/(BaseCase_RespHA_Child_5_14*('9 All Base Data'!$W1619*Basecase_PM10)/10)))))</f>
        <v>0.23547127194014406</v>
      </c>
      <c r="Q1619" s="156">
        <f>IF('7 Base case Results'!$G1619="..C",0,BaseCase_RADs_All*'7 Base case Results'!$G1619*('9 All Base Data'!$V1619*Basecase_PM10)/10)</f>
        <v>3272.9913000000001</v>
      </c>
      <c r="R1619" s="189">
        <f t="shared" si="250"/>
        <v>9.6726872900213809</v>
      </c>
      <c r="S1619" s="178">
        <f t="shared" si="251"/>
        <v>1.3968666196189135</v>
      </c>
      <c r="T1619" s="179">
        <f t="shared" si="252"/>
        <v>2.6485570740921754E-2</v>
      </c>
      <c r="U1619" s="178">
        <f t="shared" si="253"/>
        <v>3.7136314703064663E-3</v>
      </c>
      <c r="V1619" s="178">
        <f t="shared" si="254"/>
        <v>4.5385539011607978E-3</v>
      </c>
      <c r="W1619" s="178">
        <f t="shared" si="255"/>
        <v>1.9364193145819332E-3</v>
      </c>
      <c r="X1619" s="179">
        <f t="shared" si="256"/>
        <v>1.0678622182485533E-3</v>
      </c>
      <c r="Y1619" s="179">
        <f t="shared" si="257"/>
        <v>0.20292546060000002</v>
      </c>
      <c r="Z1619" s="186">
        <f t="shared" si="258"/>
        <v>9.9103505067337707</v>
      </c>
      <c r="AA1619" s="156">
        <f>$J1619*'9 All Base Data'!$Y1619</f>
        <v>1.7689109629241617</v>
      </c>
      <c r="AB1619" s="156">
        <f>$K1619*'9 All Base Data'!$Y1619</f>
        <v>0.25545462218506698</v>
      </c>
      <c r="AC1619" s="178">
        <f>$L1619*'9 All Base Data'!$Y1619</f>
        <v>4.8435987888549165E-3</v>
      </c>
      <c r="AD1619" s="178">
        <f>IF($M1619="","",$M1619*'9 All Base Data'!$Y1619)</f>
        <v>0.38074473102744211</v>
      </c>
      <c r="AE1619" s="178">
        <f>IF($N1619="","",$N1619*'9 All Base Data'!$Y1619)</f>
        <v>0.65155192176283561</v>
      </c>
      <c r="AF1619" s="178">
        <f>IF($O1619="","",$O1619*'9 All Base Data'!$Y1619)</f>
        <v>0.2779911296044848</v>
      </c>
      <c r="AG1619" s="178">
        <f>IF($P1619="","",$P1619*'9 All Base Data'!$Y1619)</f>
        <v>0.15330162329895813</v>
      </c>
      <c r="AH1619" s="167">
        <f>$Q1619*'9 All Base Data'!$Y1619</f>
        <v>2130.8539050186619</v>
      </c>
      <c r="AI1619" s="178">
        <f>$R1619*'9 All Base Data'!$Y1619</f>
        <v>6.2973230280100161</v>
      </c>
      <c r="AJ1619" s="178">
        <f>$S1619*'9 All Base Data'!$Y1619</f>
        <v>0.90941845497883833</v>
      </c>
      <c r="AK1619" s="178">
        <f>$T1619*'9 All Base Data'!$Y1619</f>
        <v>1.7243211688323504E-2</v>
      </c>
      <c r="AL1619" s="178">
        <f>IF($U1619="","",$U1619*'9 All Base Data'!$Y1619)</f>
        <v>2.4177290420242573E-3</v>
      </c>
      <c r="AM1619" s="178">
        <f>IF($V1619="","",$V1619*'9 All Base Data'!$Y1619)</f>
        <v>2.9547879651944595E-3</v>
      </c>
      <c r="AN1619" s="178">
        <f>IF($W1619="","",$W1619*'9 All Base Data'!$Y1619)</f>
        <v>1.2606897727563385E-3</v>
      </c>
      <c r="AO1619" s="178">
        <f>IF($X1619="","",$X1619*'9 All Base Data'!$Y1619)</f>
        <v>6.9522286166077507E-4</v>
      </c>
      <c r="AP1619" s="178">
        <f>$Y1619*'9 All Base Data'!$Y1619</f>
        <v>0.13211294211115707</v>
      </c>
      <c r="AQ1619" s="179">
        <f t="shared" si="259"/>
        <v>6.4520516988167156</v>
      </c>
    </row>
    <row r="1620" spans="1:43" x14ac:dyDescent="0.25">
      <c r="A1620" s="124">
        <v>594010</v>
      </c>
      <c r="B1620" s="125" t="s">
        <v>1650</v>
      </c>
      <c r="C1620" s="126" t="s">
        <v>1385</v>
      </c>
      <c r="D1620" s="101" t="s">
        <v>2122</v>
      </c>
      <c r="E1620" s="142"/>
      <c r="F1620" s="191" t="str">
        <f>IF('9 All Base Data'!G1620="Rural Centre","Rural",IF('9 All Base Data'!G1620="Rural (Incl.some Off Shore Islands)","Rural",IF('9 All Base Data'!G1620="Inlet-in TA but not in Urban Area","Rural",IF('9 All Base Data'!G1620="Rural (Incl.some Off Shore Islands)","Rural",IF('9 All Base Data'!G1620="Inlet-not in TA","Rural",IF('9 All Base Data'!G1620="Inland Water not in Urban Area","Rural",IF('9 All Base Data'!G1620="Oceanic-in Region but not in TA","Rural",'9 All Base Data'!G1620)))))))</f>
        <v>Christchurch</v>
      </c>
      <c r="G1620" s="177">
        <f>IF('9 All Base Data'!I1620="..C","..C",'9 All Base Data'!I1620*Basecase_Pop_2006)</f>
        <v>3405</v>
      </c>
      <c r="H1620" s="177">
        <f>IF('9 All Base Data'!J1620="..C","..C",'9 All Base Data'!J1620*Basecase_Pop_2006)</f>
        <v>2019</v>
      </c>
      <c r="I1620" s="191">
        <f>IF('9 All Base Data'!L1620="..C","..C",'9 All Base Data'!L1620*Basecase_Pop_2006)</f>
        <v>45</v>
      </c>
      <c r="J1620" s="156">
        <f>IF('9 All Base Data'!$P1620=0,0,('9 All Base Data'!$P1620*Basecase_Pop_2006)/(1+(1/(BaseCase_Mort_AllAdults_30*('9 All Base Data'!$W1620*Basecase_PM10)/10))))</f>
        <v>2.1651468214145471</v>
      </c>
      <c r="K1620" s="156">
        <f>IF('9 All Base Data'!$Q1620=0,0,('9 All Base Data'!$Q1620*Basecase_Pop_2006)/(1+(1/(BaseCase_Mort_Maori_30*('9 All Base Data'!$W1620*Basecase_PM10)/10))))</f>
        <v>0.39237826393789704</v>
      </c>
      <c r="L1620" s="179">
        <f>133/(1+1/(BaseCase_Mort_Child_0_1*'9 All Base Data'!$AB$10/10))*IF('9 All Base Data'!$L1620="..C",0,'9 All Base Data'!L1620/'9 All Base Data'!$L$2022)</f>
        <v>6.5645003488735343E-3</v>
      </c>
      <c r="M1620" s="178">
        <f>IF('9 All Base Data'!$R1620="","",IF('9 All Base Data'!$R1620=0,0,('9 All Base Data'!$R1620*Basecase_Pop_2006)/(1+(1/(BaseCase_CardiacHA_All*('9 All Base Data'!$W1620*Basecase_PM10)/10)))))</f>
        <v>0.3830184393240561</v>
      </c>
      <c r="N1620" s="178">
        <f>IF('9 All Base Data'!$S1620="","",IF('9 All Base Data'!$S1620=0,0,('9 All Base Data'!S1620*Basecase_Pop_2006)/(1+(1/(BaseCase_RespHA_All*('9 All Base Data'!$W1620*Basecase_PM10)/10)))))</f>
        <v>1.0892883381495813</v>
      </c>
      <c r="O1620" s="178">
        <f>IF('9 All Base Data'!$T1620="","",IF('9 All Base Data'!$T1620=0,0,('9 All Base Data'!$T1620*Basecase_Pop_2006)/(1+(1/(BaseCase_RespHA_Child_1_4*('9 All Base Data'!$W1620*Basecase_PM10)/10)))))</f>
        <v>0.38696361716425071</v>
      </c>
      <c r="P1620" s="179">
        <f>IF('9 All Base Data'!$U1620="","",IF('9 All Base Data'!$U1620=0,0,('9 All Base Data'!$U1620*Basecase_Pop_2006)/(1+(1/(BaseCase_RespHA_Child_5_14*('9 All Base Data'!$W1620*Basecase_PM10)/10)))))</f>
        <v>0.47094254388028811</v>
      </c>
      <c r="Q1620" s="156">
        <f>IF('7 Base case Results'!$G1620="..C",0,BaseCase_RADs_All*'7 Base case Results'!$G1620*('9 All Base Data'!$V1620*Basecase_PM10)/10)</f>
        <v>3833.6894999999995</v>
      </c>
      <c r="R1620" s="189">
        <f t="shared" si="250"/>
        <v>7.707922684235788</v>
      </c>
      <c r="S1620" s="178">
        <f t="shared" si="251"/>
        <v>1.3968666196189135</v>
      </c>
      <c r="T1620" s="179">
        <f t="shared" si="252"/>
        <v>2.3369621241989783E-2</v>
      </c>
      <c r="U1620" s="178">
        <f t="shared" si="253"/>
        <v>2.4321670897077563E-3</v>
      </c>
      <c r="V1620" s="178">
        <f t="shared" si="254"/>
        <v>4.9399226135083511E-3</v>
      </c>
      <c r="W1620" s="178">
        <f t="shared" si="255"/>
        <v>1.7548800038398769E-3</v>
      </c>
      <c r="X1620" s="179">
        <f t="shared" si="256"/>
        <v>2.1357244364971066E-3</v>
      </c>
      <c r="Y1620" s="179">
        <f t="shared" si="257"/>
        <v>0.23768874899999998</v>
      </c>
      <c r="Z1620" s="186">
        <f t="shared" si="258"/>
        <v>7.9763531441809947</v>
      </c>
      <c r="AA1620" s="156">
        <f>$J1620*'9 All Base Data'!$Y1620</f>
        <v>1.4096009235801914</v>
      </c>
      <c r="AB1620" s="156">
        <f>$K1620*'9 All Base Data'!$Y1620</f>
        <v>0.25545462218506698</v>
      </c>
      <c r="AC1620" s="178">
        <f>$L1620*'9 All Base Data'!$Y1620</f>
        <v>4.2737636372249263E-3</v>
      </c>
      <c r="AD1620" s="178">
        <f>IF($M1620="","",$M1620*'9 All Base Data'!$Y1620)</f>
        <v>0.24936098581374733</v>
      </c>
      <c r="AE1620" s="178">
        <f>IF($N1620="","",$N1620*'9 All Base Data'!$Y1620)</f>
        <v>0.70917215974186176</v>
      </c>
      <c r="AF1620" s="178">
        <f>IF($O1620="","",$O1620*'9 All Base Data'!$Y1620)</f>
        <v>0.25192946120406434</v>
      </c>
      <c r="AG1620" s="178">
        <f>IF($P1620="","",$P1620*'9 All Base Data'!$Y1620)</f>
        <v>0.30660324659791627</v>
      </c>
      <c r="AH1620" s="167">
        <f>$Q1620*'9 All Base Data'!$Y1620</f>
        <v>2495.8918288918276</v>
      </c>
      <c r="AI1620" s="178">
        <f>$R1620*'9 All Base Data'!$Y1620</f>
        <v>5.0181792879454816</v>
      </c>
      <c r="AJ1620" s="178">
        <f>$S1620*'9 All Base Data'!$Y1620</f>
        <v>0.90941845497883833</v>
      </c>
      <c r="AK1620" s="178">
        <f>$T1620*'9 All Base Data'!$Y1620</f>
        <v>1.5214598548520737E-2</v>
      </c>
      <c r="AL1620" s="178">
        <f>IF($U1620="","",$U1620*'9 All Base Data'!$Y1620)</f>
        <v>1.5834422599172954E-3</v>
      </c>
      <c r="AM1620" s="178">
        <f>IF($V1620="","",$V1620*'9 All Base Data'!$Y1620)</f>
        <v>3.2160957444293432E-3</v>
      </c>
      <c r="AN1620" s="178">
        <f>IF($W1620="","",$W1620*'9 All Base Data'!$Y1620)</f>
        <v>1.1425001065604318E-3</v>
      </c>
      <c r="AO1620" s="178">
        <f>IF($X1620="","",$X1620*'9 All Base Data'!$Y1620)</f>
        <v>1.3904457233215501E-3</v>
      </c>
      <c r="AP1620" s="178">
        <f>$Y1620*'9 All Base Data'!$Y1620</f>
        <v>0.15474529339129331</v>
      </c>
      <c r="AQ1620" s="179">
        <f t="shared" si="259"/>
        <v>5.1929387178896427</v>
      </c>
    </row>
    <row r="1621" spans="1:43" x14ac:dyDescent="0.25">
      <c r="A1621" s="124">
        <v>594020</v>
      </c>
      <c r="B1621" s="125" t="s">
        <v>1651</v>
      </c>
      <c r="C1621" s="126" t="s">
        <v>1385</v>
      </c>
      <c r="D1621" s="101" t="s">
        <v>2122</v>
      </c>
      <c r="E1621" s="142"/>
      <c r="F1621" s="191" t="str">
        <f>IF('9 All Base Data'!G1621="Rural Centre","Rural",IF('9 All Base Data'!G1621="Rural (Incl.some Off Shore Islands)","Rural",IF('9 All Base Data'!G1621="Inlet-in TA but not in Urban Area","Rural",IF('9 All Base Data'!G1621="Rural (Incl.some Off Shore Islands)","Rural",IF('9 All Base Data'!G1621="Inlet-not in TA","Rural",IF('9 All Base Data'!G1621="Inland Water not in Urban Area","Rural",IF('9 All Base Data'!G1621="Oceanic-in Region but not in TA","Rural",'9 All Base Data'!G1621)))))))</f>
        <v>Christchurch</v>
      </c>
      <c r="G1621" s="177">
        <f>IF('9 All Base Data'!I1621="..C","..C",'9 All Base Data'!I1621*Basecase_Pop_2006)</f>
        <v>3210</v>
      </c>
      <c r="H1621" s="177">
        <f>IF('9 All Base Data'!J1621="..C","..C",'9 All Base Data'!J1621*Basecase_Pop_2006)</f>
        <v>2100</v>
      </c>
      <c r="I1621" s="191">
        <f>IF('9 All Base Data'!L1621="..C","..C",'9 All Base Data'!L1621*Basecase_Pop_2006)</f>
        <v>42</v>
      </c>
      <c r="J1621" s="156">
        <f>IF('9 All Base Data'!$P1621=0,0,('9 All Base Data'!$P1621*Basecase_Pop_2006)/(1+(1/(BaseCase_Mort_AllAdults_30*('9 All Base Data'!$W1621*Basecase_PM10)/10))))</f>
        <v>2.5896854138487719</v>
      </c>
      <c r="K1621" s="156">
        <f>IF('9 All Base Data'!$Q1621=0,0,('9 All Base Data'!$Q1621*Basecase_Pop_2006)/(1+(1/(BaseCase_Mort_Maori_30*('9 All Base Data'!$W1621*Basecase_PM10)/10))))</f>
        <v>0.68666196189131989</v>
      </c>
      <c r="L1621" s="179">
        <f>133/(1+1/(BaseCase_Mort_Child_0_1*'9 All Base Data'!$AB$10/10))*IF('9 All Base Data'!$L1621="..C",0,'9 All Base Data'!L1621/'9 All Base Data'!$L$2022)</f>
        <v>6.1268669922819657E-3</v>
      </c>
      <c r="M1621" s="178">
        <f>IF('9 All Base Data'!$R1621="","",IF('9 All Base Data'!$R1621=0,0,('9 All Base Data'!$R1621*Basecase_Pop_2006)/(1+(1/(BaseCase_CardiacHA_All*('9 All Base Data'!$W1621*Basecase_PM10)/10)))))</f>
        <v>0.58482385359156952</v>
      </c>
      <c r="N1621" s="178">
        <f>IF('9 All Base Data'!$S1621="","",IF('9 All Base Data'!$S1621=0,0,('9 All Base Data'!S1621*Basecase_Pop_2006)/(1+(1/(BaseCase_RespHA_All*('9 All Base Data'!$W1621*Basecase_PM10)/10)))))</f>
        <v>0.89185482685996953</v>
      </c>
      <c r="O1621" s="178">
        <f>IF('9 All Base Data'!$T1621="","",IF('9 All Base Data'!$T1621=0,0,('9 All Base Data'!$T1621*Basecase_Pop_2006)/(1+(1/(BaseCase_RespHA_Child_1_4*('9 All Base Data'!$W1621*Basecase_PM10)/10)))))</f>
        <v>0.34693289814725925</v>
      </c>
      <c r="P1621" s="179">
        <f>IF('9 All Base Data'!$U1621="","",IF('9 All Base Data'!$U1621=0,0,('9 All Base Data'!$U1621*Basecase_Pop_2006)/(1+(1/(BaseCase_RespHA_Child_5_14*('9 All Base Data'!$W1621*Basecase_PM10)/10)))))</f>
        <v>5.8867817985036014E-2</v>
      </c>
      <c r="Q1621" s="156">
        <f>IF('7 Base case Results'!$G1621="..C",0,BaseCase_RADs_All*'7 Base case Results'!$G1621*('9 All Base Data'!$V1621*Basecase_PM10)/10)</f>
        <v>3614.1390000000001</v>
      </c>
      <c r="R1621" s="189">
        <f t="shared" si="250"/>
        <v>9.2192800733016274</v>
      </c>
      <c r="S1621" s="178">
        <f t="shared" si="251"/>
        <v>2.4445165843330989</v>
      </c>
      <c r="T1621" s="179">
        <f t="shared" si="252"/>
        <v>2.18116464925238E-2</v>
      </c>
      <c r="U1621" s="178">
        <f t="shared" si="253"/>
        <v>3.7136314703064663E-3</v>
      </c>
      <c r="V1621" s="178">
        <f t="shared" si="254"/>
        <v>4.0445616398099623E-3</v>
      </c>
      <c r="W1621" s="178">
        <f t="shared" si="255"/>
        <v>1.5733406930978208E-3</v>
      </c>
      <c r="X1621" s="179">
        <f t="shared" si="256"/>
        <v>2.6696555456213832E-4</v>
      </c>
      <c r="Y1621" s="179">
        <f t="shared" si="257"/>
        <v>0.22407661800000001</v>
      </c>
      <c r="Z1621" s="186">
        <f t="shared" si="258"/>
        <v>9.4729265309042674</v>
      </c>
      <c r="AA1621" s="156">
        <f>$J1621*'9 All Base Data'!$Y1621</f>
        <v>1.6859932615370916</v>
      </c>
      <c r="AB1621" s="156">
        <f>$K1621*'9 All Base Data'!$Y1621</f>
        <v>0.44704558882386725</v>
      </c>
      <c r="AC1621" s="178">
        <f>$L1621*'9 All Base Data'!$Y1621</f>
        <v>3.9888460614099317E-3</v>
      </c>
      <c r="AD1621" s="178">
        <f>IF($M1621="","",$M1621*'9 All Base Data'!$Y1621)</f>
        <v>0.38074473102744211</v>
      </c>
      <c r="AE1621" s="178">
        <f>IF($N1621="","",$N1621*'9 All Base Data'!$Y1621)</f>
        <v>0.58063470578864929</v>
      </c>
      <c r="AF1621" s="178">
        <f>IF($O1621="","",$O1621*'9 All Base Data'!$Y1621)</f>
        <v>0.22586779280364389</v>
      </c>
      <c r="AG1621" s="178">
        <f>IF($P1621="","",$P1621*'9 All Base Data'!$Y1621)</f>
        <v>3.8325405824739534E-2</v>
      </c>
      <c r="AH1621" s="167">
        <f>$Q1621*'9 All Base Data'!$Y1621</f>
        <v>2352.955292435468</v>
      </c>
      <c r="AI1621" s="178">
        <f>$R1621*'9 All Base Data'!$Y1621</f>
        <v>6.0021360110720456</v>
      </c>
      <c r="AJ1621" s="178">
        <f>$S1621*'9 All Base Data'!$Y1621</f>
        <v>1.5914822962129673</v>
      </c>
      <c r="AK1621" s="178">
        <f>$T1621*'9 All Base Data'!$Y1621</f>
        <v>1.4200291978619356E-2</v>
      </c>
      <c r="AL1621" s="178">
        <f>IF($U1621="","",$U1621*'9 All Base Data'!$Y1621)</f>
        <v>2.4177290420242573E-3</v>
      </c>
      <c r="AM1621" s="178">
        <f>IF($V1621="","",$V1621*'9 All Base Data'!$Y1621)</f>
        <v>2.6331783907515248E-3</v>
      </c>
      <c r="AN1621" s="178">
        <f>IF($W1621="","",$W1621*'9 All Base Data'!$Y1621)</f>
        <v>1.0243104403645251E-3</v>
      </c>
      <c r="AO1621" s="178">
        <f>IF($X1621="","",$X1621*'9 All Base Data'!$Y1621)</f>
        <v>1.7380571541519377E-4</v>
      </c>
      <c r="AP1621" s="178">
        <f>$Y1621*'9 All Base Data'!$Y1621</f>
        <v>0.14588322813099899</v>
      </c>
      <c r="AQ1621" s="179">
        <f t="shared" si="259"/>
        <v>6.1672704386144401</v>
      </c>
    </row>
    <row r="1622" spans="1:43" x14ac:dyDescent="0.25">
      <c r="A1622" s="124">
        <v>594100</v>
      </c>
      <c r="B1622" s="125" t="s">
        <v>1652</v>
      </c>
      <c r="C1622" s="126" t="s">
        <v>1385</v>
      </c>
      <c r="D1622" s="101" t="s">
        <v>2122</v>
      </c>
      <c r="E1622" s="142"/>
      <c r="F1622" s="191" t="str">
        <f>IF('9 All Base Data'!G1622="Rural Centre","Rural",IF('9 All Base Data'!G1622="Rural (Incl.some Off Shore Islands)","Rural",IF('9 All Base Data'!G1622="Inlet-in TA but not in Urban Area","Rural",IF('9 All Base Data'!G1622="Rural (Incl.some Off Shore Islands)","Rural",IF('9 All Base Data'!G1622="Inlet-not in TA","Rural",IF('9 All Base Data'!G1622="Inland Water not in Urban Area","Rural",IF('9 All Base Data'!G1622="Oceanic-in Region but not in TA","Rural",'9 All Base Data'!G1622)))))))</f>
        <v>Christchurch</v>
      </c>
      <c r="G1622" s="177">
        <f>IF('9 All Base Data'!I1622="..C","..C",'9 All Base Data'!I1622*Basecase_Pop_2006)</f>
        <v>2346</v>
      </c>
      <c r="H1622" s="177">
        <f>IF('9 All Base Data'!J1622="..C","..C",'9 All Base Data'!J1622*Basecase_Pop_2006)</f>
        <v>1392</v>
      </c>
      <c r="I1622" s="191">
        <f>IF('9 All Base Data'!L1622="..C","..C",'9 All Base Data'!L1622*Basecase_Pop_2006)</f>
        <v>39</v>
      </c>
      <c r="J1622" s="156">
        <f>IF('9 All Base Data'!$P1622=0,0,('9 All Base Data'!$P1622*Basecase_Pop_2006)/(1+(1/(BaseCase_Mort_AllAdults_30*('9 All Base Data'!$W1622*Basecase_PM10)/10))))</f>
        <v>3.6563407829263386</v>
      </c>
      <c r="K1622" s="156">
        <f>IF('9 All Base Data'!$Q1622=0,0,('9 All Base Data'!$Q1622*Basecase_Pop_2006)/(1+(1/(BaseCase_Mort_Maori_30*('9 All Base Data'!$W1622*Basecase_PM10)/10))))</f>
        <v>0.20816139385602936</v>
      </c>
      <c r="L1622" s="179">
        <f>133/(1+1/(BaseCase_Mort_Child_0_1*'9 All Base Data'!$AB$10/10))*IF('9 All Base Data'!$L1622="..C",0,'9 All Base Data'!L1622/'9 All Base Data'!$L$2022)</f>
        <v>5.6892336356903963E-3</v>
      </c>
      <c r="M1622" s="178">
        <f>IF('9 All Base Data'!$R1622="","",IF('9 All Base Data'!$R1622=0,0,('9 All Base Data'!$R1622*Basecase_Pop_2006)/(1+(1/(BaseCase_CardiacHA_All*('9 All Base Data'!$W1622*Basecase_PM10)/10)))))</f>
        <v>0.2821767526291904</v>
      </c>
      <c r="N1622" s="178">
        <f>IF('9 All Base Data'!$S1622="","",IF('9 All Base Data'!$S1622=0,0,('9 All Base Data'!S1622*Basecase_Pop_2006)/(1+(1/(BaseCase_RespHA_All*('9 All Base Data'!$W1622*Basecase_PM10)/10)))))</f>
        <v>0.56970111795573808</v>
      </c>
      <c r="O1622" s="178">
        <f>IF('9 All Base Data'!$T1622="","",IF('9 All Base Data'!$T1622=0,0,('9 All Base Data'!$T1622*Basecase_Pop_2006)/(1+(1/(BaseCase_RespHA_Child_1_4*('9 All Base Data'!$W1622*Basecase_PM10)/10)))))</f>
        <v>0.24609399910719981</v>
      </c>
      <c r="P1622" s="179">
        <f>IF('9 All Base Data'!$U1622="","",IF('9 All Base Data'!$U1622=0,0,('9 All Base Data'!$U1622*Basecase_Pop_2006)/(1+(1/(BaseCase_RespHA_Child_5_14*('9 All Base Data'!$W1622*Basecase_PM10)/10)))))</f>
        <v>0.14876884186873887</v>
      </c>
      <c r="Q1622" s="156">
        <f>IF('7 Base case Results'!$G1622="..C",0,BaseCase_RADs_All*'7 Base case Results'!$G1622*('9 All Base Data'!$V1622*Basecase_PM10)/10)</f>
        <v>2875.7267999999999</v>
      </c>
      <c r="R1622" s="189">
        <f t="shared" si="250"/>
        <v>13.016573187217764</v>
      </c>
      <c r="S1622" s="178">
        <f t="shared" si="251"/>
        <v>0.74105456212746457</v>
      </c>
      <c r="T1622" s="179">
        <f t="shared" si="252"/>
        <v>2.0253671743057811E-2</v>
      </c>
      <c r="U1622" s="178">
        <f t="shared" si="253"/>
        <v>1.7918223791953589E-3</v>
      </c>
      <c r="V1622" s="178">
        <f t="shared" si="254"/>
        <v>2.583594569929272E-3</v>
      </c>
      <c r="W1622" s="178">
        <f t="shared" si="255"/>
        <v>1.1160362859511512E-3</v>
      </c>
      <c r="X1622" s="179">
        <f t="shared" si="256"/>
        <v>6.7466669787473075E-4</v>
      </c>
      <c r="Y1622" s="179">
        <f t="shared" si="257"/>
        <v>0.1782950616</v>
      </c>
      <c r="Z1622" s="186">
        <f t="shared" si="258"/>
        <v>13.219497337509946</v>
      </c>
      <c r="AA1622" s="156">
        <f>$J1622*'9 All Base Data'!$Y1622</f>
        <v>2.4844142987203486</v>
      </c>
      <c r="AB1622" s="156">
        <f>$K1622*'9 All Base Data'!$Y1622</f>
        <v>0.1414417238547363</v>
      </c>
      <c r="AC1622" s="178">
        <f>$L1622*'9 All Base Data'!$Y1622</f>
        <v>3.8657264824088831E-3</v>
      </c>
      <c r="AD1622" s="178">
        <f>IF($M1622="","",$M1622*'9 All Base Data'!$Y1622)</f>
        <v>0.19173375804356985</v>
      </c>
      <c r="AE1622" s="178">
        <f>IF($N1622="","",$N1622*'9 All Base Data'!$Y1622)</f>
        <v>0.38710111761339017</v>
      </c>
      <c r="AF1622" s="178">
        <f>IF($O1622="","",$O1622*'9 All Base Data'!$Y1622)</f>
        <v>0.16721621055296401</v>
      </c>
      <c r="AG1622" s="178">
        <f>IF($P1622="","",$P1622*'9 All Base Data'!$Y1622)</f>
        <v>0.10108560987221508</v>
      </c>
      <c r="AH1622" s="167">
        <f>$Q1622*'9 All Base Data'!$Y1622</f>
        <v>1954.0018847519025</v>
      </c>
      <c r="AI1622" s="178">
        <f>$R1622*'9 All Base Data'!$Y1622</f>
        <v>8.8445149034444412</v>
      </c>
      <c r="AJ1622" s="178">
        <f>$S1622*'9 All Base Data'!$Y1622</f>
        <v>0.50353253692286126</v>
      </c>
      <c r="AK1622" s="178">
        <f>$T1622*'9 All Base Data'!$Y1622</f>
        <v>1.3761986277375623E-2</v>
      </c>
      <c r="AL1622" s="178">
        <f>IF($U1622="","",$U1622*'9 All Base Data'!$Y1622)</f>
        <v>1.2175093635766686E-3</v>
      </c>
      <c r="AM1622" s="178">
        <f>IF($V1622="","",$V1622*'9 All Base Data'!$Y1622)</f>
        <v>1.7555035683767242E-3</v>
      </c>
      <c r="AN1622" s="178">
        <f>IF($W1622="","",$W1622*'9 All Base Data'!$Y1622)</f>
        <v>7.5832551485769187E-4</v>
      </c>
      <c r="AO1622" s="178">
        <f>IF($X1622="","",$X1622*'9 All Base Data'!$Y1622)</f>
        <v>4.584232407704954E-4</v>
      </c>
      <c r="AP1622" s="178">
        <f>$Y1622*'9 All Base Data'!$Y1622</f>
        <v>0.12114811685461796</v>
      </c>
      <c r="AQ1622" s="179">
        <f t="shared" si="259"/>
        <v>8.9823980195083877</v>
      </c>
    </row>
    <row r="1623" spans="1:43" x14ac:dyDescent="0.25">
      <c r="A1623" s="124">
        <v>594200</v>
      </c>
      <c r="B1623" s="125" t="s">
        <v>1653</v>
      </c>
      <c r="C1623" s="126" t="s">
        <v>1385</v>
      </c>
      <c r="D1623" s="101" t="s">
        <v>2122</v>
      </c>
      <c r="E1623" s="142"/>
      <c r="F1623" s="191" t="str">
        <f>IF('9 All Base Data'!G1623="Rural Centre","Rural",IF('9 All Base Data'!G1623="Rural (Incl.some Off Shore Islands)","Rural",IF('9 All Base Data'!G1623="Inlet-in TA but not in Urban Area","Rural",IF('9 All Base Data'!G1623="Rural (Incl.some Off Shore Islands)","Rural",IF('9 All Base Data'!G1623="Inlet-not in TA","Rural",IF('9 All Base Data'!G1623="Inland Water not in Urban Area","Rural",IF('9 All Base Data'!G1623="Oceanic-in Region but not in TA","Rural",'9 All Base Data'!G1623)))))))</f>
        <v>Christchurch</v>
      </c>
      <c r="G1623" s="177">
        <f>IF('9 All Base Data'!I1623="..C","..C",'9 All Base Data'!I1623*Basecase_Pop_2006)</f>
        <v>3660</v>
      </c>
      <c r="H1623" s="177">
        <f>IF('9 All Base Data'!J1623="..C","..C",'9 All Base Data'!J1623*Basecase_Pop_2006)</f>
        <v>2088</v>
      </c>
      <c r="I1623" s="191">
        <f>IF('9 All Base Data'!L1623="..C","..C",'9 All Base Data'!L1623*Basecase_Pop_2006)</f>
        <v>63</v>
      </c>
      <c r="J1623" s="156">
        <f>IF('9 All Base Data'!$P1623=0,0,('9 All Base Data'!$P1623*Basecase_Pop_2006)/(1+(1/(BaseCase_Mort_AllAdults_30*('9 All Base Data'!$W1623*Basecase_PM10)/10))))</f>
        <v>1.4009773550329423</v>
      </c>
      <c r="K1623" s="156">
        <f>IF('9 All Base Data'!$Q1623=0,0,('9 All Base Data'!$Q1623*Basecase_Pop_2006)/(1+(1/(BaseCase_Mort_Maori_30*('9 All Base Data'!$W1623*Basecase_PM10)/10))))</f>
        <v>0.2942836979534228</v>
      </c>
      <c r="L1623" s="179">
        <f>133/(1+1/(BaseCase_Mort_Child_0_1*'9 All Base Data'!$AB$10/10))*IF('9 All Base Data'!$L1623="..C",0,'9 All Base Data'!L1623/'9 All Base Data'!$L$2022)</f>
        <v>9.1903004884229481E-3</v>
      </c>
      <c r="M1623" s="178">
        <f>IF('9 All Base Data'!$R1623="","",IF('9 All Base Data'!$R1623=0,0,('9 All Base Data'!$R1623*Basecase_Pop_2006)/(1+(1/(BaseCase_CardiacHA_All*('9 All Base Data'!$W1623*Basecase_PM10)/10)))))</f>
        <v>0.31300431600675549</v>
      </c>
      <c r="N1623" s="178">
        <f>IF('9 All Base Data'!$S1623="","",IF('9 All Base Data'!$S1623=0,0,('9 All Base Data'!S1623*Basecase_Pop_2006)/(1+(1/(BaseCase_RespHA_All*('9 All Base Data'!$W1623*Basecase_PM10)/10)))))</f>
        <v>0.95993534799431846</v>
      </c>
      <c r="O1623" s="178">
        <f>IF('9 All Base Data'!$T1623="","",IF('9 All Base Data'!$T1623=0,0,('9 All Base Data'!$T1623*Basecase_Pop_2006)/(1+(1/(BaseCase_RespHA_Child_1_4*('9 All Base Data'!$W1623*Basecase_PM10)/10)))))</f>
        <v>0.40030719016991456</v>
      </c>
      <c r="P1623" s="179">
        <f>IF('9 All Base Data'!$U1623="","",IF('9 All Base Data'!$U1623=0,0,('9 All Base Data'!$U1623*Basecase_Pop_2006)/(1+(1/(BaseCase_RespHA_Child_5_14*('9 All Base Data'!$W1623*Basecase_PM10)/10)))))</f>
        <v>0.13735824196508403</v>
      </c>
      <c r="Q1623" s="156">
        <f>IF('7 Base case Results'!$G1623="..C",0,BaseCase_RADs_All*'7 Base case Results'!$G1623*('9 All Base Data'!$V1623*Basecase_PM10)/10)</f>
        <v>4120.7939999999999</v>
      </c>
      <c r="R1623" s="189">
        <f t="shared" ref="R1623:R1682" si="260">$J1623*BaseCase_Cost_Mort_AllAdults_30/1000000</f>
        <v>4.9874793839172753</v>
      </c>
      <c r="S1623" s="178">
        <f t="shared" ref="S1623:S1682" si="261">$K1623*BaseCase_Cost_Mort_Maori_30/1000000</f>
        <v>1.047649964714185</v>
      </c>
      <c r="T1623" s="179">
        <f t="shared" ref="T1623:T1682" si="262">$L1623*BaseCase_Cost_Mort_Child_0_1/1000000</f>
        <v>3.2717469738785691E-2</v>
      </c>
      <c r="U1623" s="178">
        <f t="shared" ref="U1623:U1682" si="263">IF($M1623="","",$M1623*BaseCase_Cost_CardiacHA_All/1000000)</f>
        <v>1.9875774066428972E-3</v>
      </c>
      <c r="V1623" s="178">
        <f t="shared" ref="V1623:V1682" si="264">IF($N1623="","",$N1623*BaseCase_Cost_RespHA_All/1000000)</f>
        <v>4.3533068031542345E-3</v>
      </c>
      <c r="W1623" s="178">
        <f t="shared" ref="W1623:W1682" si="265">IF($O1623="","",$O1623*BaseCase_Cost_RespHA_Child_1_4/1000000)</f>
        <v>1.8153931074205625E-3</v>
      </c>
      <c r="X1623" s="179">
        <f t="shared" ref="X1623:X1682" si="266">IF($P1623="","",$P1623*BaseCase_Cost_RespHA_Child_5_14/1000000)</f>
        <v>6.2291962731165606E-4</v>
      </c>
      <c r="Y1623" s="179">
        <f t="shared" ref="Y1623:Y1682" si="267">$Q1623*BaseCase_Cost_RADs_All/1000000</f>
        <v>0.25548922800000001</v>
      </c>
      <c r="Z1623" s="186">
        <f t="shared" si="258"/>
        <v>5.2820269658658585</v>
      </c>
      <c r="AA1623" s="156">
        <f>$J1623*'9 All Base Data'!$Y1623</f>
        <v>0.91209471525777097</v>
      </c>
      <c r="AB1623" s="156">
        <f>$K1623*'9 All Base Data'!$Y1623</f>
        <v>0.19159096663880024</v>
      </c>
      <c r="AC1623" s="178">
        <f>$L1623*'9 All Base Data'!$Y1623</f>
        <v>5.9832690921148967E-3</v>
      </c>
      <c r="AD1623" s="178">
        <f>IF($M1623="","",$M1623*'9 All Base Data'!$Y1623)</f>
        <v>0.20377887012736337</v>
      </c>
      <c r="AE1623" s="178">
        <f>IF($N1623="","",$N1623*'9 All Base Data'!$Y1623)</f>
        <v>0.62495796577251572</v>
      </c>
      <c r="AF1623" s="178">
        <f>IF($O1623="","",$O1623*'9 All Base Data'!$Y1623)</f>
        <v>0.26061668400420451</v>
      </c>
      <c r="AG1623" s="178">
        <f>IF($P1623="","",$P1623*'9 All Base Data'!$Y1623)</f>
        <v>8.9425946924392236E-2</v>
      </c>
      <c r="AH1623" s="167">
        <f>$Q1623*'9 All Base Data'!$Y1623</f>
        <v>2682.8088381039911</v>
      </c>
      <c r="AI1623" s="178">
        <f>$R1623*'9 All Base Data'!$Y1623</f>
        <v>3.2470571863176652</v>
      </c>
      <c r="AJ1623" s="178">
        <f>$S1623*'9 All Base Data'!$Y1623</f>
        <v>0.68206384123412878</v>
      </c>
      <c r="AK1623" s="178">
        <f>$T1623*'9 All Base Data'!$Y1623</f>
        <v>2.1300437967929031E-2</v>
      </c>
      <c r="AL1623" s="178">
        <f>IF($U1623="","",$U1623*'9 All Base Data'!$Y1623)</f>
        <v>1.2939958253087574E-3</v>
      </c>
      <c r="AM1623" s="178">
        <f>IF($V1623="","",$V1623*'9 All Base Data'!$Y1623)</f>
        <v>2.834184374778359E-3</v>
      </c>
      <c r="AN1623" s="178">
        <f>IF($W1623="","",$W1623*'9 All Base Data'!$Y1623)</f>
        <v>1.1818966619590674E-3</v>
      </c>
      <c r="AO1623" s="178">
        <f>IF($X1623="","",$X1623*'9 All Base Data'!$Y1623)</f>
        <v>4.0554666930211878E-4</v>
      </c>
      <c r="AP1623" s="178">
        <f>$Y1623*'9 All Base Data'!$Y1623</f>
        <v>0.16633414796244747</v>
      </c>
      <c r="AQ1623" s="179">
        <f t="shared" si="259"/>
        <v>3.4388199524481293</v>
      </c>
    </row>
    <row r="1624" spans="1:43" x14ac:dyDescent="0.25">
      <c r="A1624" s="124">
        <v>594300</v>
      </c>
      <c r="B1624" s="125" t="s">
        <v>1654</v>
      </c>
      <c r="C1624" s="126" t="s">
        <v>1385</v>
      </c>
      <c r="D1624" s="101" t="s">
        <v>2122</v>
      </c>
      <c r="E1624" s="142"/>
      <c r="F1624" s="191" t="str">
        <f>IF('9 All Base Data'!G1624="Rural Centre","Rural",IF('9 All Base Data'!G1624="Rural (Incl.some Off Shore Islands)","Rural",IF('9 All Base Data'!G1624="Inlet-in TA but not in Urban Area","Rural",IF('9 All Base Data'!G1624="Rural (Incl.some Off Shore Islands)","Rural",IF('9 All Base Data'!G1624="Inlet-not in TA","Rural",IF('9 All Base Data'!G1624="Inland Water not in Urban Area","Rural",IF('9 All Base Data'!G1624="Oceanic-in Region but not in TA","Rural",'9 All Base Data'!G1624)))))))</f>
        <v>Christchurch</v>
      </c>
      <c r="G1624" s="177">
        <f>IF('9 All Base Data'!I1624="..C","..C",'9 All Base Data'!I1624*Basecase_Pop_2006)</f>
        <v>3063</v>
      </c>
      <c r="H1624" s="177">
        <f>IF('9 All Base Data'!J1624="..C","..C",'9 All Base Data'!J1624*Basecase_Pop_2006)</f>
        <v>2025</v>
      </c>
      <c r="I1624" s="191">
        <f>IF('9 All Base Data'!L1624="..C","..C",'9 All Base Data'!L1624*Basecase_Pop_2006)</f>
        <v>30</v>
      </c>
      <c r="J1624" s="156">
        <f>IF('9 All Base Data'!$P1624=0,0,('9 All Base Data'!$P1624*Basecase_Pop_2006)/(1+(1/(BaseCase_Mort_AllAdults_30*('9 All Base Data'!$W1624*Basecase_PM10)/10))))</f>
        <v>1.4858850735197873</v>
      </c>
      <c r="K1624" s="156">
        <f>IF('9 All Base Data'!$Q1624=0,0,('9 All Base Data'!$Q1624*Basecase_Pop_2006)/(1+(1/(BaseCase_Mort_Maori_30*('9 All Base Data'!$W1624*Basecase_PM10)/10))))</f>
        <v>9.8094565984474261E-2</v>
      </c>
      <c r="L1624" s="179">
        <f>133/(1+1/(BaseCase_Mort_Child_0_1*'9 All Base Data'!$AB$10/10))*IF('9 All Base Data'!$L1624="..C",0,'9 All Base Data'!L1624/'9 All Base Data'!$L$2022)</f>
        <v>4.3763335659156898E-3</v>
      </c>
      <c r="M1624" s="178">
        <f>IF('9 All Base Data'!$R1624="","",IF('9 All Base Data'!$R1624=0,0,('9 All Base Data'!$R1624*Basecase_Pop_2006)/(1+(1/(BaseCase_CardiacHA_All*('9 All Base Data'!$W1624*Basecase_PM10)/10)))))</f>
        <v>0.74544448943714148</v>
      </c>
      <c r="N1624" s="178">
        <f>IF('9 All Base Data'!$S1624="","",IF('9 All Base Data'!$S1624=0,0,('9 All Base Data'!S1624*Basecase_Pop_2006)/(1+(1/(BaseCase_RespHA_All*('9 All Base Data'!$W1624*Basecase_PM10)/10)))))</f>
        <v>0.82377430572562083</v>
      </c>
      <c r="O1624" s="178">
        <f>IF('9 All Base Data'!$T1624="","",IF('9 All Base Data'!$T1624=0,0,('9 All Base Data'!$T1624*Basecase_Pop_2006)/(1+(1/(BaseCase_RespHA_Child_1_4*('9 All Base Data'!$W1624*Basecase_PM10)/10)))))</f>
        <v>0.25352788710761254</v>
      </c>
      <c r="P1624" s="179">
        <f>IF('9 All Base Data'!$U1624="","",IF('9 All Base Data'!$U1624=0,0,('9 All Base Data'!$U1624*Basecase_Pop_2006)/(1+(1/(BaseCase_RespHA_Child_5_14*('9 All Base Data'!$W1624*Basecase_PM10)/10)))))</f>
        <v>0.15698084796009604</v>
      </c>
      <c r="Q1624" s="156">
        <f>IF('7 Base case Results'!$G1624="..C",0,BaseCase_RADs_All*'7 Base case Results'!$G1624*('9 All Base Data'!$V1624*Basecase_PM10)/10)</f>
        <v>3448.6317000000004</v>
      </c>
      <c r="R1624" s="189">
        <f t="shared" si="260"/>
        <v>5.2897508617304423</v>
      </c>
      <c r="S1624" s="178">
        <f t="shared" si="261"/>
        <v>0.34921665490472836</v>
      </c>
      <c r="T1624" s="179">
        <f t="shared" si="262"/>
        <v>1.5579747494659856E-2</v>
      </c>
      <c r="U1624" s="178">
        <f t="shared" si="263"/>
        <v>4.7335725079258482E-3</v>
      </c>
      <c r="V1624" s="178">
        <f t="shared" si="264"/>
        <v>3.7358164764656906E-3</v>
      </c>
      <c r="W1624" s="178">
        <f t="shared" si="265"/>
        <v>1.149748968033023E-3</v>
      </c>
      <c r="X1624" s="179">
        <f t="shared" si="266"/>
        <v>7.1190814549903548E-4</v>
      </c>
      <c r="Y1624" s="179">
        <f t="shared" si="267"/>
        <v>0.21381516540000003</v>
      </c>
      <c r="Z1624" s="186">
        <f t="shared" ref="Z1624:Z1683" si="268">SUM(R1624,T1624:V1624,Y1624)</f>
        <v>5.5276151636094939</v>
      </c>
      <c r="AA1624" s="156">
        <f>$J1624*'9 All Base Data'!$Y1624</f>
        <v>0.96737318284915097</v>
      </c>
      <c r="AB1624" s="156">
        <f>$K1624*'9 All Base Data'!$Y1624</f>
        <v>6.3863655546266745E-2</v>
      </c>
      <c r="AC1624" s="178">
        <f>$L1624*'9 All Base Data'!$Y1624</f>
        <v>2.849175758149951E-3</v>
      </c>
      <c r="AD1624" s="178">
        <f>IF($M1624="","",$M1624*'9 All Base Data'!$Y1624)</f>
        <v>0.48531546701385231</v>
      </c>
      <c r="AE1624" s="178">
        <f>IF($N1624="","",$N1624*'9 All Base Data'!$Y1624)</f>
        <v>0.53631144580478296</v>
      </c>
      <c r="AF1624" s="178">
        <f>IF($O1624="","",$O1624*'9 All Base Data'!$Y1624)</f>
        <v>0.16505723320266286</v>
      </c>
      <c r="AG1624" s="178">
        <f>IF($P1624="","",$P1624*'9 All Base Data'!$Y1624)</f>
        <v>0.10220108219930542</v>
      </c>
      <c r="AH1624" s="167">
        <f>$Q1624*'9 All Base Data'!$Y1624</f>
        <v>2245.2031341837505</v>
      </c>
      <c r="AI1624" s="178">
        <f>$R1624*'9 All Base Data'!$Y1624</f>
        <v>3.4438485309429772</v>
      </c>
      <c r="AJ1624" s="178">
        <f>$S1624*'9 All Base Data'!$Y1624</f>
        <v>0.22735461374470958</v>
      </c>
      <c r="AK1624" s="178">
        <f>$T1624*'9 All Base Data'!$Y1624</f>
        <v>1.0143065699013826E-2</v>
      </c>
      <c r="AL1624" s="178">
        <f>IF($U1624="","",$U1624*'9 All Base Data'!$Y1624)</f>
        <v>3.0817532155379621E-3</v>
      </c>
      <c r="AM1624" s="178">
        <f>IF($V1624="","",$V1624*'9 All Base Data'!$Y1624)</f>
        <v>2.4321724067246911E-3</v>
      </c>
      <c r="AN1624" s="178">
        <f>IF($W1624="","",$W1624*'9 All Base Data'!$Y1624)</f>
        <v>7.4853455257407615E-4</v>
      </c>
      <c r="AO1624" s="178">
        <f>IF($X1624="","",$X1624*'9 All Base Data'!$Y1624)</f>
        <v>4.6348190777385003E-4</v>
      </c>
      <c r="AP1624" s="178">
        <f>$Y1624*'9 All Base Data'!$Y1624</f>
        <v>0.13920259431939253</v>
      </c>
      <c r="AQ1624" s="179">
        <f t="shared" ref="AQ1624:AQ1683" si="269">SUM(AI1624,AK1624:AM1624,AP1624)</f>
        <v>3.5987081165836461</v>
      </c>
    </row>
    <row r="1625" spans="1:43" x14ac:dyDescent="0.25">
      <c r="A1625" s="124">
        <v>594400</v>
      </c>
      <c r="B1625" s="125" t="s">
        <v>1655</v>
      </c>
      <c r="C1625" s="126" t="s">
        <v>1385</v>
      </c>
      <c r="D1625" s="101" t="s">
        <v>2122</v>
      </c>
      <c r="E1625" s="142"/>
      <c r="F1625" s="191" t="str">
        <f>IF('9 All Base Data'!G1625="Rural Centre","Rural",IF('9 All Base Data'!G1625="Rural (Incl.some Off Shore Islands)","Rural",IF('9 All Base Data'!G1625="Inlet-in TA but not in Urban Area","Rural",IF('9 All Base Data'!G1625="Rural (Incl.some Off Shore Islands)","Rural",IF('9 All Base Data'!G1625="Inlet-not in TA","Rural",IF('9 All Base Data'!G1625="Inland Water not in Urban Area","Rural",IF('9 All Base Data'!G1625="Oceanic-in Region but not in TA","Rural",'9 All Base Data'!G1625)))))))</f>
        <v>Christchurch</v>
      </c>
      <c r="G1625" s="177">
        <f>IF('9 All Base Data'!I1625="..C","..C",'9 All Base Data'!I1625*Basecase_Pop_2006)</f>
        <v>4152</v>
      </c>
      <c r="H1625" s="177">
        <f>IF('9 All Base Data'!J1625="..C","..C",'9 All Base Data'!J1625*Basecase_Pop_2006)</f>
        <v>2778</v>
      </c>
      <c r="I1625" s="191">
        <f>IF('9 All Base Data'!L1625="..C","..C",'9 All Base Data'!L1625*Basecase_Pop_2006)</f>
        <v>54</v>
      </c>
      <c r="J1625" s="156">
        <f>IF('9 All Base Data'!$P1625=0,0,('9 All Base Data'!$P1625*Basecase_Pop_2006)/(1+(1/(BaseCase_Mort_AllAdults_30*('9 All Base Data'!$W1625*Basecase_PM10)/10))))</f>
        <v>4.0331166281251374</v>
      </c>
      <c r="K1625" s="156">
        <f>IF('9 All Base Data'!$Q1625=0,0,('9 All Base Data'!$Q1625*Basecase_Pop_2006)/(1+(1/(BaseCase_Mort_Maori_30*('9 All Base Data'!$W1625*Basecase_PM10)/10))))</f>
        <v>9.8094565984474261E-2</v>
      </c>
      <c r="L1625" s="179">
        <f>133/(1+1/(BaseCase_Mort_Child_0_1*'9 All Base Data'!$AB$10/10))*IF('9 All Base Data'!$L1625="..C",0,'9 All Base Data'!L1625/'9 All Base Data'!$L$2022)</f>
        <v>7.8774004186482408E-3</v>
      </c>
      <c r="M1625" s="178">
        <f>IF('9 All Base Data'!$R1625="","",IF('9 All Base Data'!$R1625=0,0,('9 All Base Data'!$R1625*Basecase_Pop_2006)/(1+(1/(BaseCase_CardiacHA_All*('9 All Base Data'!$W1625*Basecase_PM10)/10)))))</f>
        <v>0.74132601159494727</v>
      </c>
      <c r="N1625" s="178">
        <f>IF('9 All Base Data'!$S1625="","",IF('9 All Base Data'!$S1625=0,0,('9 All Base Data'!S1625*Basecase_Pop_2006)/(1+(1/(BaseCase_RespHA_All*('9 All Base Data'!$W1625*Basecase_PM10)/10)))))</f>
        <v>0.81015820149875095</v>
      </c>
      <c r="O1625" s="178">
        <f>IF('9 All Base Data'!$T1625="","",IF('9 All Base Data'!$T1625=0,0,('9 All Base Data'!$T1625*Basecase_Pop_2006)/(1+(1/(BaseCase_RespHA_Child_1_4*('9 All Base Data'!$W1625*Basecase_PM10)/10)))))</f>
        <v>0.20015359508495728</v>
      </c>
      <c r="P1625" s="179">
        <f>IF('9 All Base Data'!$U1625="","",IF('9 All Base Data'!$U1625=0,0,('9 All Base Data'!$U1625*Basecase_Pop_2006)/(1+(1/(BaseCase_RespHA_Child_5_14*('9 All Base Data'!$W1625*Basecase_PM10)/10)))))</f>
        <v>0.13735824196508403</v>
      </c>
      <c r="Q1625" s="156">
        <f>IF('7 Base case Results'!$G1625="..C",0,BaseCase_RADs_All*'7 Base case Results'!$G1625*('9 All Base Data'!$V1625*Basecase_PM10)/10)</f>
        <v>4674.7368000000006</v>
      </c>
      <c r="R1625" s="189">
        <f t="shared" si="260"/>
        <v>14.357895196125488</v>
      </c>
      <c r="S1625" s="178">
        <f t="shared" si="261"/>
        <v>0.34921665490472836</v>
      </c>
      <c r="T1625" s="179">
        <f t="shared" si="262"/>
        <v>2.8043545490387737E-2</v>
      </c>
      <c r="U1625" s="178">
        <f t="shared" si="263"/>
        <v>4.7074201736279154E-3</v>
      </c>
      <c r="V1625" s="178">
        <f t="shared" si="264"/>
        <v>3.6740674437968357E-3</v>
      </c>
      <c r="W1625" s="178">
        <f t="shared" si="265"/>
        <v>9.0769655371028123E-4</v>
      </c>
      <c r="X1625" s="179">
        <f t="shared" si="266"/>
        <v>6.2291962731165606E-4</v>
      </c>
      <c r="Y1625" s="179">
        <f t="shared" si="267"/>
        <v>0.2898336816</v>
      </c>
      <c r="Z1625" s="186">
        <f t="shared" si="268"/>
        <v>14.684153910833299</v>
      </c>
      <c r="AA1625" s="156">
        <f>$J1625*'9 All Base Data'!$Y1625</f>
        <v>2.6257272105905529</v>
      </c>
      <c r="AB1625" s="156">
        <f>$K1625*'9 All Base Data'!$Y1625</f>
        <v>6.3863655546266745E-2</v>
      </c>
      <c r="AC1625" s="178">
        <f>$L1625*'9 All Base Data'!$Y1625</f>
        <v>5.1285163646699111E-3</v>
      </c>
      <c r="AD1625" s="178">
        <f>IF($M1625="","",$M1625*'9 All Base Data'!$Y1625)</f>
        <v>0.48263416609112381</v>
      </c>
      <c r="AE1625" s="178">
        <f>IF($N1625="","",$N1625*'9 All Base Data'!$Y1625)</f>
        <v>0.52744679380800963</v>
      </c>
      <c r="AF1625" s="178">
        <f>IF($O1625="","",$O1625*'9 All Base Data'!$Y1625)</f>
        <v>0.13030834200210226</v>
      </c>
      <c r="AG1625" s="178">
        <f>IF($P1625="","",$P1625*'9 All Base Data'!$Y1625)</f>
        <v>8.9425946924392236E-2</v>
      </c>
      <c r="AH1625" s="167">
        <f>$Q1625*'9 All Base Data'!$Y1625</f>
        <v>3043.4487147015775</v>
      </c>
      <c r="AI1625" s="178">
        <f>$R1625*'9 All Base Data'!$Y1625</f>
        <v>9.3475888697023688</v>
      </c>
      <c r="AJ1625" s="178">
        <f>$S1625*'9 All Base Data'!$Y1625</f>
        <v>0.22735461374470958</v>
      </c>
      <c r="AK1625" s="178">
        <f>$T1625*'9 All Base Data'!$Y1625</f>
        <v>1.8257518258224883E-2</v>
      </c>
      <c r="AL1625" s="178">
        <f>IF($U1625="","",$U1625*'9 All Base Data'!$Y1625)</f>
        <v>3.0647269546786363E-3</v>
      </c>
      <c r="AM1625" s="178">
        <f>IF($V1625="","",$V1625*'9 All Base Data'!$Y1625)</f>
        <v>2.3919712099193238E-3</v>
      </c>
      <c r="AN1625" s="178">
        <f>IF($W1625="","",$W1625*'9 All Base Data'!$Y1625)</f>
        <v>5.909483309795337E-4</v>
      </c>
      <c r="AO1625" s="178">
        <f>IF($X1625="","",$X1625*'9 All Base Data'!$Y1625)</f>
        <v>4.0554666930211878E-4</v>
      </c>
      <c r="AP1625" s="178">
        <f>$Y1625*'9 All Base Data'!$Y1625</f>
        <v>0.18869382031149778</v>
      </c>
      <c r="AQ1625" s="179">
        <f t="shared" si="269"/>
        <v>9.5599969064366874</v>
      </c>
    </row>
    <row r="1626" spans="1:43" x14ac:dyDescent="0.25">
      <c r="A1626" s="124">
        <v>594500</v>
      </c>
      <c r="B1626" s="125" t="s">
        <v>1656</v>
      </c>
      <c r="C1626" s="126" t="s">
        <v>1385</v>
      </c>
      <c r="D1626" s="101" t="s">
        <v>2122</v>
      </c>
      <c r="E1626" s="142"/>
      <c r="F1626" s="191" t="str">
        <f>IF('9 All Base Data'!G1626="Rural Centre","Rural",IF('9 All Base Data'!G1626="Rural (Incl.some Off Shore Islands)","Rural",IF('9 All Base Data'!G1626="Inlet-in TA but not in Urban Area","Rural",IF('9 All Base Data'!G1626="Rural (Incl.some Off Shore Islands)","Rural",IF('9 All Base Data'!G1626="Inlet-not in TA","Rural",IF('9 All Base Data'!G1626="Inland Water not in Urban Area","Rural",IF('9 All Base Data'!G1626="Oceanic-in Region but not in TA","Rural",'9 All Base Data'!G1626)))))))</f>
        <v>Christchurch</v>
      </c>
      <c r="G1626" s="177">
        <f>IF('9 All Base Data'!I1626="..C","..C",'9 All Base Data'!I1626*Basecase_Pop_2006)</f>
        <v>1038</v>
      </c>
      <c r="H1626" s="177">
        <f>IF('9 All Base Data'!J1626="..C","..C",'9 All Base Data'!J1626*Basecase_Pop_2006)</f>
        <v>537</v>
      </c>
      <c r="I1626" s="191">
        <f>IF('9 All Base Data'!L1626="..C","..C",'9 All Base Data'!L1626*Basecase_Pop_2006)</f>
        <v>24</v>
      </c>
      <c r="J1626" s="156">
        <f>IF('9 All Base Data'!$P1626=0,0,('9 All Base Data'!$P1626*Basecase_Pop_2006)/(1+(1/(BaseCase_Mort_AllAdults_30*('9 All Base Data'!$W1626*Basecase_PM10)/10))))</f>
        <v>3.5661241764474894</v>
      </c>
      <c r="K1626" s="156">
        <f>IF('9 All Base Data'!$Q1626=0,0,('9 All Base Data'!$Q1626*Basecase_Pop_2006)/(1+(1/(BaseCase_Mort_Maori_30*('9 All Base Data'!$W1626*Basecase_PM10)/10))))</f>
        <v>0.2942836979534228</v>
      </c>
      <c r="L1626" s="179">
        <f>133/(1+1/(BaseCase_Mort_Child_0_1*'9 All Base Data'!$AB$10/10))*IF('9 All Base Data'!$L1626="..C",0,'9 All Base Data'!L1626/'9 All Base Data'!$L$2022)</f>
        <v>3.5010668527325518E-3</v>
      </c>
      <c r="M1626" s="178">
        <f>IF('9 All Base Data'!$R1626="","",IF('9 All Base Data'!$R1626=0,0,('9 All Base Data'!$R1626*Basecase_Pop_2006)/(1+(1/(BaseCase_CardiacHA_All*('9 All Base Data'!$W1626*Basecase_PM10)/10)))))</f>
        <v>0.14826520231898946</v>
      </c>
      <c r="N1626" s="178">
        <f>IF('9 All Base Data'!$S1626="","",IF('9 All Base Data'!$S1626=0,0,('9 All Base Data'!S1626*Basecase_Pop_2006)/(1+(1/(BaseCase_RespHA_All*('9 All Base Data'!$W1626*Basecase_PM10)/10)))))</f>
        <v>0.21785766762991624</v>
      </c>
      <c r="O1626" s="178">
        <f>IF('9 All Base Data'!$T1626="","",IF('9 All Base Data'!$T1626=0,0,('9 All Base Data'!$T1626*Basecase_Pop_2006)/(1+(1/(BaseCase_RespHA_Child_1_4*('9 All Base Data'!$W1626*Basecase_PM10)/10)))))</f>
        <v>0.16012287606796582</v>
      </c>
      <c r="P1626" s="179">
        <f>IF('9 All Base Data'!$U1626="","",IF('9 All Base Data'!$U1626=0,0,('9 All Base Data'!$U1626*Basecase_Pop_2006)/(1+(1/(BaseCase_RespHA_Child_5_14*('9 All Base Data'!$W1626*Basecase_PM10)/10)))))</f>
        <v>1.9622605995012005E-2</v>
      </c>
      <c r="Q1626" s="156">
        <f>IF('7 Base case Results'!$G1626="..C",0,BaseCase_RADs_All*'7 Base case Results'!$G1626*('9 All Base Data'!$V1626*Basecase_PM10)/10)</f>
        <v>1168.6842000000001</v>
      </c>
      <c r="R1626" s="189">
        <f t="shared" si="260"/>
        <v>12.695402068153063</v>
      </c>
      <c r="S1626" s="178">
        <f t="shared" si="261"/>
        <v>1.047649964714185</v>
      </c>
      <c r="T1626" s="179">
        <f t="shared" si="262"/>
        <v>1.2463797995727884E-2</v>
      </c>
      <c r="U1626" s="178">
        <f t="shared" si="263"/>
        <v>9.4148403472558311E-4</v>
      </c>
      <c r="V1626" s="178">
        <f t="shared" si="264"/>
        <v>9.8798452270167005E-4</v>
      </c>
      <c r="W1626" s="178">
        <f t="shared" si="265"/>
        <v>7.2615724296822503E-4</v>
      </c>
      <c r="X1626" s="179">
        <f t="shared" si="266"/>
        <v>8.8988518187379435E-5</v>
      </c>
      <c r="Y1626" s="179">
        <f t="shared" si="267"/>
        <v>7.2458420400000001E-2</v>
      </c>
      <c r="Z1626" s="186">
        <f t="shared" si="268"/>
        <v>12.78225375510622</v>
      </c>
      <c r="AA1626" s="156">
        <f>$J1626*'9 All Base Data'!$Y1626</f>
        <v>2.3216956388379622</v>
      </c>
      <c r="AB1626" s="156">
        <f>$K1626*'9 All Base Data'!$Y1626</f>
        <v>0.19159096663880024</v>
      </c>
      <c r="AC1626" s="178">
        <f>$L1626*'9 All Base Data'!$Y1626</f>
        <v>2.2793406065199609E-3</v>
      </c>
      <c r="AD1626" s="178">
        <f>IF($M1626="","",$M1626*'9 All Base Data'!$Y1626)</f>
        <v>9.6526833218224764E-2</v>
      </c>
      <c r="AE1626" s="178">
        <f>IF($N1626="","",$N1626*'9 All Base Data'!$Y1626)</f>
        <v>0.14183443194837236</v>
      </c>
      <c r="AF1626" s="178">
        <f>IF($O1626="","",$O1626*'9 All Base Data'!$Y1626)</f>
        <v>0.10424667360168181</v>
      </c>
      <c r="AG1626" s="178">
        <f>IF($P1626="","",$P1626*'9 All Base Data'!$Y1626)</f>
        <v>1.2775135274913177E-2</v>
      </c>
      <c r="AH1626" s="167">
        <f>$Q1626*'9 All Base Data'!$Y1626</f>
        <v>760.86217867539438</v>
      </c>
      <c r="AI1626" s="178">
        <f>$R1626*'9 All Base Data'!$Y1626</f>
        <v>8.2652364742631459</v>
      </c>
      <c r="AJ1626" s="178">
        <f>$S1626*'9 All Base Data'!$Y1626</f>
        <v>0.68206384123412878</v>
      </c>
      <c r="AK1626" s="178">
        <f>$T1626*'9 All Base Data'!$Y1626</f>
        <v>8.1144525592110606E-3</v>
      </c>
      <c r="AL1626" s="178">
        <f>IF($U1626="","",$U1626*'9 All Base Data'!$Y1626)</f>
        <v>6.1294539093572731E-4</v>
      </c>
      <c r="AM1626" s="178">
        <f>IF($V1626="","",$V1626*'9 All Base Data'!$Y1626)</f>
        <v>6.4321914888586858E-4</v>
      </c>
      <c r="AN1626" s="178">
        <f>IF($W1626="","",$W1626*'9 All Base Data'!$Y1626)</f>
        <v>4.7275866478362701E-4</v>
      </c>
      <c r="AO1626" s="178">
        <f>IF($X1626="","",$X1626*'9 All Base Data'!$Y1626)</f>
        <v>5.7935238471731254E-5</v>
      </c>
      <c r="AP1626" s="178">
        <f>$Y1626*'9 All Base Data'!$Y1626</f>
        <v>4.7173455077874446E-2</v>
      </c>
      <c r="AQ1626" s="179">
        <f t="shared" si="269"/>
        <v>8.3217805464400527</v>
      </c>
    </row>
    <row r="1627" spans="1:43" x14ac:dyDescent="0.25">
      <c r="A1627" s="124">
        <v>594600</v>
      </c>
      <c r="B1627" s="125" t="s">
        <v>1657</v>
      </c>
      <c r="C1627" s="126" t="s">
        <v>1385</v>
      </c>
      <c r="D1627" s="101" t="s">
        <v>2122</v>
      </c>
      <c r="E1627" s="142"/>
      <c r="F1627" s="191" t="str">
        <f>IF('9 All Base Data'!G1627="Rural Centre","Rural",IF('9 All Base Data'!G1627="Rural (Incl.some Off Shore Islands)","Rural",IF('9 All Base Data'!G1627="Inlet-in TA but not in Urban Area","Rural",IF('9 All Base Data'!G1627="Rural (Incl.some Off Shore Islands)","Rural",IF('9 All Base Data'!G1627="Inlet-not in TA","Rural",IF('9 All Base Data'!G1627="Inland Water not in Urban Area","Rural",IF('9 All Base Data'!G1627="Oceanic-in Region but not in TA","Rural",'9 All Base Data'!G1627)))))))</f>
        <v>Christchurch</v>
      </c>
      <c r="G1627" s="177">
        <f>IF('9 All Base Data'!I1627="..C","..C",'9 All Base Data'!I1627*Basecase_Pop_2006)</f>
        <v>5910</v>
      </c>
      <c r="H1627" s="177">
        <f>IF('9 All Base Data'!J1627="..C","..C",'9 All Base Data'!J1627*Basecase_Pop_2006)</f>
        <v>3423</v>
      </c>
      <c r="I1627" s="191">
        <f>IF('9 All Base Data'!L1627="..C","..C",'9 All Base Data'!L1627*Basecase_Pop_2006)</f>
        <v>90</v>
      </c>
      <c r="J1627" s="156">
        <f>IF('9 All Base Data'!$P1627=0,0,('9 All Base Data'!$P1627*Basecase_Pop_2006)/(1+(1/(BaseCase_Mort_AllAdults_30*('9 All Base Data'!$W1627*Basecase_PM10)/10))))</f>
        <v>0.6792617478947599</v>
      </c>
      <c r="K1627" s="156">
        <f>IF('9 All Base Data'!$Q1627=0,0,('9 All Base Data'!$Q1627*Basecase_Pop_2006)/(1+(1/(BaseCase_Mort_Maori_30*('9 All Base Data'!$W1627*Basecase_PM10)/10))))</f>
        <v>9.8094565984474261E-2</v>
      </c>
      <c r="L1627" s="179">
        <f>133/(1+1/(BaseCase_Mort_Child_0_1*'9 All Base Data'!$AB$10/10))*IF('9 All Base Data'!$L1627="..C",0,'9 All Base Data'!L1627/'9 All Base Data'!$L$2022)</f>
        <v>1.3129000697747069E-2</v>
      </c>
      <c r="M1627" s="178">
        <f>IF('9 All Base Data'!$R1627="","",IF('9 All Base Data'!$R1627=0,0,('9 All Base Data'!$R1627*Basecase_Pop_2006)/(1+(1/(BaseCase_CardiacHA_All*('9 All Base Data'!$W1627*Basecase_PM10)/10)))))</f>
        <v>1.0419748940751203</v>
      </c>
      <c r="N1627" s="178">
        <f>IF('9 All Base Data'!$S1627="","",IF('9 All Base Data'!$S1627=0,0,('9 All Base Data'!S1627*Basecase_Pop_2006)/(1+(1/(BaseCase_RespHA_All*('9 All Base Data'!$W1627*Basecase_PM10)/10)))))</f>
        <v>1.7564774452661998</v>
      </c>
      <c r="O1627" s="178">
        <f>IF('9 All Base Data'!$T1627="","",IF('9 All Base Data'!$T1627=0,0,('9 All Base Data'!$T1627*Basecase_Pop_2006)/(1+(1/(BaseCase_RespHA_Child_1_4*('9 All Base Data'!$W1627*Basecase_PM10)/10)))))</f>
        <v>0.48036862820389747</v>
      </c>
      <c r="P1627" s="179">
        <f>IF('9 All Base Data'!$U1627="","",IF('9 All Base Data'!$U1627=0,0,('9 All Base Data'!$U1627*Basecase_Pop_2006)/(1+(1/(BaseCase_RespHA_Child_5_14*('9 All Base Data'!$W1627*Basecase_PM10)/10)))))</f>
        <v>0.23547127194014406</v>
      </c>
      <c r="Q1627" s="156">
        <f>IF('7 Base case Results'!$G1627="..C",0,BaseCase_RADs_All*'7 Base case Results'!$G1627*('9 All Base Data'!$V1627*Basecase_PM10)/10)</f>
        <v>6654.0690000000004</v>
      </c>
      <c r="R1627" s="189">
        <f t="shared" si="260"/>
        <v>2.4181718225053452</v>
      </c>
      <c r="S1627" s="178">
        <f t="shared" si="261"/>
        <v>0.34921665490472836</v>
      </c>
      <c r="T1627" s="179">
        <f t="shared" si="262"/>
        <v>4.6739242483979565E-2</v>
      </c>
      <c r="U1627" s="178">
        <f t="shared" si="263"/>
        <v>6.616540577377014E-3</v>
      </c>
      <c r="V1627" s="178">
        <f t="shared" si="264"/>
        <v>7.9656252142822157E-3</v>
      </c>
      <c r="W1627" s="178">
        <f t="shared" si="265"/>
        <v>2.1784717289046749E-3</v>
      </c>
      <c r="X1627" s="179">
        <f t="shared" si="266"/>
        <v>1.0678622182485533E-3</v>
      </c>
      <c r="Y1627" s="179">
        <f t="shared" si="267"/>
        <v>0.41255227800000005</v>
      </c>
      <c r="Z1627" s="186">
        <f t="shared" si="268"/>
        <v>2.892045508780984</v>
      </c>
      <c r="AA1627" s="156">
        <f>$J1627*'9 All Base Data'!$Y1627</f>
        <v>0.44222774073104043</v>
      </c>
      <c r="AB1627" s="156">
        <f>$K1627*'9 All Base Data'!$Y1627</f>
        <v>6.3863655546266745E-2</v>
      </c>
      <c r="AC1627" s="178">
        <f>$L1627*'9 All Base Data'!$Y1627</f>
        <v>8.5475272744498527E-3</v>
      </c>
      <c r="AD1627" s="178">
        <f>IF($M1627="","",$M1627*'9 All Base Data'!$Y1627)</f>
        <v>0.67836913345030181</v>
      </c>
      <c r="AE1627" s="178">
        <f>IF($N1627="","",$N1627*'9 All Base Data'!$Y1627)</f>
        <v>1.1435401075837521</v>
      </c>
      <c r="AF1627" s="178">
        <f>IF($O1627="","",$O1627*'9 All Base Data'!$Y1627)</f>
        <v>0.31274002080504543</v>
      </c>
      <c r="AG1627" s="178">
        <f>IF($P1627="","",$P1627*'9 All Base Data'!$Y1627)</f>
        <v>0.15330162329895813</v>
      </c>
      <c r="AH1627" s="167">
        <f>$Q1627*'9 All Base Data'!$Y1627</f>
        <v>4332.0765664466089</v>
      </c>
      <c r="AI1627" s="178">
        <f>$R1627*'9 All Base Data'!$Y1627</f>
        <v>1.574330757002504</v>
      </c>
      <c r="AJ1627" s="178">
        <f>$S1627*'9 All Base Data'!$Y1627</f>
        <v>0.22735461374470958</v>
      </c>
      <c r="AK1627" s="178">
        <f>$T1627*'9 All Base Data'!$Y1627</f>
        <v>3.0429197097041474E-2</v>
      </c>
      <c r="AL1627" s="178">
        <f>IF($U1627="","",$U1627*'9 All Base Data'!$Y1627)</f>
        <v>4.3076439974094162E-3</v>
      </c>
      <c r="AM1627" s="178">
        <f>IF($V1627="","",$V1627*'9 All Base Data'!$Y1627)</f>
        <v>5.1859543878923159E-3</v>
      </c>
      <c r="AN1627" s="178">
        <f>IF($W1627="","",$W1627*'9 All Base Data'!$Y1627)</f>
        <v>1.4182759943508808E-3</v>
      </c>
      <c r="AO1627" s="178">
        <f>IF($X1627="","",$X1627*'9 All Base Data'!$Y1627)</f>
        <v>6.9522286166077507E-4</v>
      </c>
      <c r="AP1627" s="178">
        <f>$Y1627*'9 All Base Data'!$Y1627</f>
        <v>0.26858874711968977</v>
      </c>
      <c r="AQ1627" s="179">
        <f t="shared" si="269"/>
        <v>1.8828422996045369</v>
      </c>
    </row>
    <row r="1628" spans="1:43" x14ac:dyDescent="0.25">
      <c r="A1628" s="124">
        <v>594700</v>
      </c>
      <c r="B1628" s="125" t="s">
        <v>1658</v>
      </c>
      <c r="C1628" s="126" t="s">
        <v>1385</v>
      </c>
      <c r="D1628" s="101" t="s">
        <v>2122</v>
      </c>
      <c r="E1628" s="142"/>
      <c r="F1628" s="191" t="str">
        <f>IF('9 All Base Data'!G1628="Rural Centre","Rural",IF('9 All Base Data'!G1628="Rural (Incl.some Off Shore Islands)","Rural",IF('9 All Base Data'!G1628="Inlet-in TA but not in Urban Area","Rural",IF('9 All Base Data'!G1628="Rural (Incl.some Off Shore Islands)","Rural",IF('9 All Base Data'!G1628="Inlet-not in TA","Rural",IF('9 All Base Data'!G1628="Inland Water not in Urban Area","Rural",IF('9 All Base Data'!G1628="Oceanic-in Region but not in TA","Rural",'9 All Base Data'!G1628)))))))</f>
        <v>Christchurch</v>
      </c>
      <c r="G1628" s="177">
        <f>IF('9 All Base Data'!I1628="..C","..C",'9 All Base Data'!I1628*Basecase_Pop_2006)</f>
        <v>3675</v>
      </c>
      <c r="H1628" s="177">
        <f>IF('9 All Base Data'!J1628="..C","..C",'9 All Base Data'!J1628*Basecase_Pop_2006)</f>
        <v>2049</v>
      </c>
      <c r="I1628" s="191">
        <f>IF('9 All Base Data'!L1628="..C","..C",'9 All Base Data'!L1628*Basecase_Pop_2006)</f>
        <v>51</v>
      </c>
      <c r="J1628" s="156">
        <f>IF('9 All Base Data'!$P1628=0,0,('9 All Base Data'!$P1628*Basecase_Pop_2006)/(1+(1/(BaseCase_Mort_AllAdults_30*('9 All Base Data'!$W1628*Basecase_PM10)/10))))</f>
        <v>7.8539639600331608</v>
      </c>
      <c r="K1628" s="156">
        <f>IF('9 All Base Data'!$Q1628=0,0,('9 All Base Data'!$Q1628*Basecase_Pop_2006)/(1+(1/(BaseCase_Mort_Maori_30*('9 All Base Data'!$W1628*Basecase_PM10)/10))))</f>
        <v>0.49047282992237135</v>
      </c>
      <c r="L1628" s="179">
        <f>133/(1+1/(BaseCase_Mort_Child_0_1*'9 All Base Data'!$AB$10/10))*IF('9 All Base Data'!$L1628="..C",0,'9 All Base Data'!L1628/'9 All Base Data'!$L$2022)</f>
        <v>7.4397670620566722E-3</v>
      </c>
      <c r="M1628" s="178">
        <f>IF('9 All Base Data'!$R1628="","",IF('9 All Base Data'!$R1628=0,0,('9 All Base Data'!$R1628*Basecase_Pop_2006)/(1+(1/(BaseCase_CardiacHA_All*('9 All Base Data'!$W1628*Basecase_PM10)/10)))))</f>
        <v>0.61365319848692856</v>
      </c>
      <c r="N1628" s="178">
        <f>IF('9 All Base Data'!$S1628="","",IF('9 All Base Data'!$S1628=0,0,('9 All Base Data'!S1628*Basecase_Pop_2006)/(1+(1/(BaseCase_RespHA_All*('9 All Base Data'!$W1628*Basecase_PM10)/10)))))</f>
        <v>1.2050252240779742</v>
      </c>
      <c r="O1628" s="178">
        <f>IF('9 All Base Data'!$T1628="","",IF('9 All Base Data'!$T1628=0,0,('9 All Base Data'!$T1628*Basecase_Pop_2006)/(1+(1/(BaseCase_RespHA_Child_1_4*('9 All Base Data'!$W1628*Basecase_PM10)/10)))))</f>
        <v>0.54708649323221659</v>
      </c>
      <c r="P1628" s="179">
        <f>IF('9 All Base Data'!$U1628="","",IF('9 All Base Data'!$U1628=0,0,('9 All Base Data'!$U1628*Basecase_Pop_2006)/(1+(1/(BaseCase_RespHA_Child_5_14*('9 All Base Data'!$W1628*Basecase_PM10)/10)))))</f>
        <v>0.11773563597007203</v>
      </c>
      <c r="Q1628" s="156">
        <f>IF('7 Base case Results'!$G1628="..C",0,BaseCase_RADs_All*'7 Base case Results'!$G1628*('9 All Base Data'!$V1628*Basecase_PM10)/10)</f>
        <v>4137.6824999999999</v>
      </c>
      <c r="R1628" s="189">
        <f t="shared" si="260"/>
        <v>27.960111697718055</v>
      </c>
      <c r="S1628" s="178">
        <f t="shared" si="261"/>
        <v>1.7460832745236419</v>
      </c>
      <c r="T1628" s="179">
        <f t="shared" si="262"/>
        <v>2.6485570740921754E-2</v>
      </c>
      <c r="U1628" s="178">
        <f t="shared" si="263"/>
        <v>3.8966978103919963E-3</v>
      </c>
      <c r="V1628" s="178">
        <f t="shared" si="264"/>
        <v>5.4647893911936125E-3</v>
      </c>
      <c r="W1628" s="178">
        <f t="shared" si="265"/>
        <v>2.4810372468081023E-3</v>
      </c>
      <c r="X1628" s="179">
        <f t="shared" si="266"/>
        <v>5.3393110912427664E-4</v>
      </c>
      <c r="Y1628" s="179">
        <f t="shared" si="267"/>
        <v>0.25653631500000001</v>
      </c>
      <c r="Z1628" s="186">
        <f t="shared" si="268"/>
        <v>28.252495070660565</v>
      </c>
      <c r="AA1628" s="156">
        <f>$J1628*'9 All Base Data'!$Y1628</f>
        <v>5.1132582522026544</v>
      </c>
      <c r="AB1628" s="156">
        <f>$K1628*'9 All Base Data'!$Y1628</f>
        <v>0.3193182777313337</v>
      </c>
      <c r="AC1628" s="178">
        <f>$L1628*'9 All Base Data'!$Y1628</f>
        <v>4.8435987888549165E-3</v>
      </c>
      <c r="AD1628" s="178">
        <f>IF($M1628="","",$M1628*'9 All Base Data'!$Y1628)</f>
        <v>0.3995138374865414</v>
      </c>
      <c r="AE1628" s="178">
        <f>IF($N1628="","",$N1628*'9 All Base Data'!$Y1628)</f>
        <v>0.78452170171443458</v>
      </c>
      <c r="AF1628" s="178">
        <f>IF($O1628="","",$O1628*'9 All Base Data'!$Y1628)</f>
        <v>0.35617613480574617</v>
      </c>
      <c r="AG1628" s="178">
        <f>IF($P1628="","",$P1628*'9 All Base Data'!$Y1628)</f>
        <v>7.6650811649479067E-2</v>
      </c>
      <c r="AH1628" s="167">
        <f>$Q1628*'9 All Base Data'!$Y1628</f>
        <v>2693.8039562929421</v>
      </c>
      <c r="AI1628" s="178">
        <f>$R1628*'9 All Base Data'!$Y1628</f>
        <v>18.203199377841454</v>
      </c>
      <c r="AJ1628" s="178">
        <f>$S1628*'9 All Base Data'!$Y1628</f>
        <v>1.136773068723548</v>
      </c>
      <c r="AK1628" s="178">
        <f>$T1628*'9 All Base Data'!$Y1628</f>
        <v>1.7243211688323504E-2</v>
      </c>
      <c r="AL1628" s="178">
        <f>IF($U1628="","",$U1628*'9 All Base Data'!$Y1628)</f>
        <v>2.5369128680395375E-3</v>
      </c>
      <c r="AM1628" s="178">
        <f>IF($V1628="","",$V1628*'9 All Base Data'!$Y1628)</f>
        <v>3.5578059172749607E-3</v>
      </c>
      <c r="AN1628" s="178">
        <f>IF($W1628="","",$W1628*'9 All Base Data'!$Y1628)</f>
        <v>1.615258771344059E-3</v>
      </c>
      <c r="AO1628" s="178">
        <f>IF($X1628="","",$X1628*'9 All Base Data'!$Y1628)</f>
        <v>3.4761143083038754E-4</v>
      </c>
      <c r="AP1628" s="178">
        <f>$Y1628*'9 All Base Data'!$Y1628</f>
        <v>0.16701584529016242</v>
      </c>
      <c r="AQ1628" s="179">
        <f t="shared" si="269"/>
        <v>18.393553153605254</v>
      </c>
    </row>
    <row r="1629" spans="1:43" x14ac:dyDescent="0.25">
      <c r="A1629" s="124">
        <v>594800</v>
      </c>
      <c r="B1629" s="125" t="s">
        <v>1659</v>
      </c>
      <c r="C1629" s="126" t="s">
        <v>1385</v>
      </c>
      <c r="D1629" s="101" t="s">
        <v>2122</v>
      </c>
      <c r="E1629" s="142"/>
      <c r="F1629" s="191" t="str">
        <f>IF('9 All Base Data'!G1629="Rural Centre","Rural",IF('9 All Base Data'!G1629="Rural (Incl.some Off Shore Islands)","Rural",IF('9 All Base Data'!G1629="Inlet-in TA but not in Urban Area","Rural",IF('9 All Base Data'!G1629="Rural (Incl.some Off Shore Islands)","Rural",IF('9 All Base Data'!G1629="Inlet-not in TA","Rural",IF('9 All Base Data'!G1629="Inland Water not in Urban Area","Rural",IF('9 All Base Data'!G1629="Oceanic-in Region but not in TA","Rural",'9 All Base Data'!G1629)))))))</f>
        <v>Christchurch</v>
      </c>
      <c r="G1629" s="177">
        <f>IF('9 All Base Data'!I1629="..C","..C",'9 All Base Data'!I1629*Basecase_Pop_2006)</f>
        <v>5490</v>
      </c>
      <c r="H1629" s="177">
        <f>IF('9 All Base Data'!J1629="..C","..C",'9 All Base Data'!J1629*Basecase_Pop_2006)</f>
        <v>3429</v>
      </c>
      <c r="I1629" s="191">
        <f>IF('9 All Base Data'!L1629="..C","..C",'9 All Base Data'!L1629*Basecase_Pop_2006)</f>
        <v>93</v>
      </c>
      <c r="J1629" s="156">
        <f>IF('9 All Base Data'!$P1629=0,0,('9 All Base Data'!$P1629*Basecase_Pop_2006)/(1+(1/(BaseCase_Mort_AllAdults_30*('9 All Base Data'!$W1629*Basecase_PM10)/10))))</f>
        <v>3.4387625987172221</v>
      </c>
      <c r="K1629" s="156">
        <f>IF('9 All Base Data'!$Q1629=0,0,('9 All Base Data'!$Q1629*Basecase_Pop_2006)/(1+(1/(BaseCase_Mort_Maori_30*('9 All Base Data'!$W1629*Basecase_PM10)/10))))</f>
        <v>0.39237826393789704</v>
      </c>
      <c r="L1629" s="179">
        <f>133/(1+1/(BaseCase_Mort_Child_0_1*'9 All Base Data'!$AB$10/10))*IF('9 All Base Data'!$L1629="..C",0,'9 All Base Data'!L1629/'9 All Base Data'!$L$2022)</f>
        <v>1.3566634054338639E-2</v>
      </c>
      <c r="M1629" s="178">
        <f>IF('9 All Base Data'!$R1629="","",IF('9 All Base Data'!$R1629=0,0,('9 All Base Data'!$R1629*Basecase_Pop_2006)/(1+(1/(BaseCase_CardiacHA_All*('9 All Base Data'!$W1629*Basecase_PM10)/10)))))</f>
        <v>1.252017264027022</v>
      </c>
      <c r="N1629" s="178">
        <f>IF('9 All Base Data'!$S1629="","",IF('9 All Base Data'!$S1629=0,0,('9 All Base Data'!S1629*Basecase_Pop_2006)/(1+(1/(BaseCase_RespHA_All*('9 All Base Data'!$W1629*Basecase_PM10)/10)))))</f>
        <v>2.0083753734632901</v>
      </c>
      <c r="O1629" s="178">
        <f>IF('9 All Base Data'!$T1629="","",IF('9 All Base Data'!$T1629=0,0,('9 All Base Data'!$T1629*Basecase_Pop_2006)/(1+(1/(BaseCase_RespHA_Child_1_4*('9 All Base Data'!$W1629*Basecase_PM10)/10)))))</f>
        <v>0.46702505519823362</v>
      </c>
      <c r="P1629" s="179">
        <f>IF('9 All Base Data'!$U1629="","",IF('9 All Base Data'!$U1629=0,0,('9 All Base Data'!$U1629*Basecase_Pop_2006)/(1+(1/(BaseCase_RespHA_Child_5_14*('9 All Base Data'!$W1629*Basecase_PM10)/10)))))</f>
        <v>0.37282951390522806</v>
      </c>
      <c r="Q1629" s="156">
        <f>IF('7 Base case Results'!$G1629="..C",0,BaseCase_RADs_All*'7 Base case Results'!$G1629*('9 All Base Data'!$V1629*Basecase_PM10)/10)</f>
        <v>6181.1909999999998</v>
      </c>
      <c r="R1629" s="189">
        <f t="shared" si="260"/>
        <v>12.241994851433311</v>
      </c>
      <c r="S1629" s="178">
        <f t="shared" si="261"/>
        <v>1.3968666196189135</v>
      </c>
      <c r="T1629" s="179">
        <f t="shared" si="262"/>
        <v>4.8297217233445551E-2</v>
      </c>
      <c r="U1629" s="178">
        <f t="shared" si="263"/>
        <v>7.9503096265715889E-3</v>
      </c>
      <c r="V1629" s="178">
        <f t="shared" si="264"/>
        <v>9.1079823186560206E-3</v>
      </c>
      <c r="W1629" s="178">
        <f t="shared" si="265"/>
        <v>2.1179586253239897E-3</v>
      </c>
      <c r="X1629" s="179">
        <f t="shared" si="266"/>
        <v>1.6907818455602092E-3</v>
      </c>
      <c r="Y1629" s="179">
        <f t="shared" si="267"/>
        <v>0.38323384199999999</v>
      </c>
      <c r="Z1629" s="186">
        <f t="shared" si="268"/>
        <v>12.690584202611983</v>
      </c>
      <c r="AA1629" s="156">
        <f>$J1629*'9 All Base Data'!$Y1629</f>
        <v>2.2387779374508923</v>
      </c>
      <c r="AB1629" s="156">
        <f>$K1629*'9 All Base Data'!$Y1629</f>
        <v>0.25545462218506698</v>
      </c>
      <c r="AC1629" s="178">
        <f>$L1629*'9 All Base Data'!$Y1629</f>
        <v>8.8324448502648482E-3</v>
      </c>
      <c r="AD1629" s="178">
        <f>IF($M1629="","",$M1629*'9 All Base Data'!$Y1629)</f>
        <v>0.81511548050945348</v>
      </c>
      <c r="AE1629" s="178">
        <f>IF($N1629="","",$N1629*'9 All Base Data'!$Y1629)</f>
        <v>1.3075361695240575</v>
      </c>
      <c r="AF1629" s="178">
        <f>IF($O1629="","",$O1629*'9 All Base Data'!$Y1629)</f>
        <v>0.30405279800490526</v>
      </c>
      <c r="AG1629" s="178">
        <f>IF($P1629="","",$P1629*'9 All Base Data'!$Y1629)</f>
        <v>0.24272757022335034</v>
      </c>
      <c r="AH1629" s="167">
        <f>$Q1629*'9 All Base Data'!$Y1629</f>
        <v>4024.2132571559869</v>
      </c>
      <c r="AI1629" s="178">
        <f>$R1629*'9 All Base Data'!$Y1629</f>
        <v>7.9700494573251772</v>
      </c>
      <c r="AJ1629" s="178">
        <f>$S1629*'9 All Base Data'!$Y1629</f>
        <v>0.90941845497883833</v>
      </c>
      <c r="AK1629" s="178">
        <f>$T1629*'9 All Base Data'!$Y1629</f>
        <v>3.144350366694286E-2</v>
      </c>
      <c r="AL1629" s="178">
        <f>IF($U1629="","",$U1629*'9 All Base Data'!$Y1629)</f>
        <v>5.1759833012350294E-3</v>
      </c>
      <c r="AM1629" s="178">
        <f>IF($V1629="","",$V1629*'9 All Base Data'!$Y1629)</f>
        <v>5.9296765287916008E-3</v>
      </c>
      <c r="AN1629" s="178">
        <f>IF($W1629="","",$W1629*'9 All Base Data'!$Y1629)</f>
        <v>1.3788794389522456E-3</v>
      </c>
      <c r="AO1629" s="178">
        <f>IF($X1629="","",$X1629*'9 All Base Data'!$Y1629)</f>
        <v>1.1007695309628938E-3</v>
      </c>
      <c r="AP1629" s="178">
        <f>$Y1629*'9 All Base Data'!$Y1629</f>
        <v>0.24950122194367119</v>
      </c>
      <c r="AQ1629" s="179">
        <f t="shared" si="269"/>
        <v>8.262099842765819</v>
      </c>
    </row>
    <row r="1630" spans="1:43" x14ac:dyDescent="0.25">
      <c r="A1630" s="124">
        <v>594900</v>
      </c>
      <c r="B1630" s="125" t="s">
        <v>1660</v>
      </c>
      <c r="C1630" s="126" t="s">
        <v>1385</v>
      </c>
      <c r="D1630" s="101" t="s">
        <v>2122</v>
      </c>
      <c r="E1630" s="142"/>
      <c r="F1630" s="191" t="str">
        <f>IF('9 All Base Data'!G1630="Rural Centre","Rural",IF('9 All Base Data'!G1630="Rural (Incl.some Off Shore Islands)","Rural",IF('9 All Base Data'!G1630="Inlet-in TA but not in Urban Area","Rural",IF('9 All Base Data'!G1630="Rural (Incl.some Off Shore Islands)","Rural",IF('9 All Base Data'!G1630="Inlet-not in TA","Rural",IF('9 All Base Data'!G1630="Inland Water not in Urban Area","Rural",IF('9 All Base Data'!G1630="Oceanic-in Region but not in TA","Rural",'9 All Base Data'!G1630)))))))</f>
        <v>Christchurch</v>
      </c>
      <c r="G1630" s="177">
        <f>IF('9 All Base Data'!I1630="..C","..C",'9 All Base Data'!I1630*Basecase_Pop_2006)</f>
        <v>3087</v>
      </c>
      <c r="H1630" s="177">
        <f>IF('9 All Base Data'!J1630="..C","..C",'9 All Base Data'!J1630*Basecase_Pop_2006)</f>
        <v>2049</v>
      </c>
      <c r="I1630" s="191">
        <f>IF('9 All Base Data'!L1630="..C","..C",'9 All Base Data'!L1630*Basecase_Pop_2006)</f>
        <v>33</v>
      </c>
      <c r="J1630" s="156">
        <f>IF('9 All Base Data'!$P1630=0,0,('9 All Base Data'!$P1630*Basecase_Pop_2006)/(1+(1/(BaseCase_Mort_AllAdults_30*('9 All Base Data'!$W1630*Basecase_PM10)/10))))</f>
        <v>10.061564640691131</v>
      </c>
      <c r="K1630" s="156">
        <f>IF('9 All Base Data'!$Q1630=0,0,('9 All Base Data'!$Q1630*Basecase_Pop_2006)/(1+(1/(BaseCase_Mort_Maori_30*('9 All Base Data'!$W1630*Basecase_PM10)/10))))</f>
        <v>0.2942836979534228</v>
      </c>
      <c r="L1630" s="179">
        <f>133/(1+1/(BaseCase_Mort_Child_0_1*'9 All Base Data'!$AB$10/10))*IF('9 All Base Data'!$L1630="..C",0,'9 All Base Data'!L1630/'9 All Base Data'!$L$2022)</f>
        <v>4.8139669225072592E-3</v>
      </c>
      <c r="M1630" s="178">
        <f>IF('9 All Base Data'!$R1630="","",IF('9 All Base Data'!$R1630=0,0,('9 All Base Data'!$R1630*Basecase_Pop_2006)/(1+(1/(BaseCase_CardiacHA_All*('9 All Base Data'!$W1630*Basecase_PM10)/10)))))</f>
        <v>0.73720753375275316</v>
      </c>
      <c r="N1630" s="178">
        <f>IF('9 All Base Data'!$S1630="","",IF('9 All Base Data'!$S1630=0,0,('9 All Base Data'!S1630*Basecase_Pop_2006)/(1+(1/(BaseCase_RespHA_All*('9 All Base Data'!$W1630*Basecase_PM10)/10)))))</f>
        <v>0.89866287897340447</v>
      </c>
      <c r="O1630" s="178">
        <f>IF('9 All Base Data'!$T1630="","",IF('9 All Base Data'!$T1630=0,0,('9 All Base Data'!$T1630*Basecase_Pop_2006)/(1+(1/(BaseCase_RespHA_Child_1_4*('9 All Base Data'!$W1630*Basecase_PM10)/10)))))</f>
        <v>0.25352788710761254</v>
      </c>
      <c r="P1630" s="179">
        <f>IF('9 All Base Data'!$U1630="","",IF('9 All Base Data'!$U1630=0,0,('9 All Base Data'!$U1630*Basecase_Pop_2006)/(1+(1/(BaseCase_RespHA_Child_5_14*('9 All Base Data'!$W1630*Basecase_PM10)/10)))))</f>
        <v>0.2943390899251801</v>
      </c>
      <c r="Q1630" s="156">
        <f>IF('7 Base case Results'!$G1630="..C",0,BaseCase_RADs_All*'7 Base case Results'!$G1630*('9 All Base Data'!$V1630*Basecase_PM10)/10)</f>
        <v>3475.6533000000004</v>
      </c>
      <c r="R1630" s="189">
        <f t="shared" si="260"/>
        <v>35.819170120860427</v>
      </c>
      <c r="S1630" s="178">
        <f t="shared" si="261"/>
        <v>1.047649964714185</v>
      </c>
      <c r="T1630" s="179">
        <f t="shared" si="262"/>
        <v>1.7137722244125842E-2</v>
      </c>
      <c r="U1630" s="178">
        <f t="shared" si="263"/>
        <v>4.6812678393299834E-3</v>
      </c>
      <c r="V1630" s="178">
        <f t="shared" si="264"/>
        <v>4.0754361561443891E-3</v>
      </c>
      <c r="W1630" s="178">
        <f t="shared" si="265"/>
        <v>1.149748968033023E-3</v>
      </c>
      <c r="X1630" s="179">
        <f t="shared" si="266"/>
        <v>1.3348277728106918E-3</v>
      </c>
      <c r="Y1630" s="179">
        <f t="shared" si="267"/>
        <v>0.21549050460000002</v>
      </c>
      <c r="Z1630" s="186">
        <f t="shared" si="268"/>
        <v>36.060555051700028</v>
      </c>
      <c r="AA1630" s="156">
        <f>$J1630*'9 All Base Data'!$Y1630</f>
        <v>6.5504984095785366</v>
      </c>
      <c r="AB1630" s="156">
        <f>$K1630*'9 All Base Data'!$Y1630</f>
        <v>0.19159096663880024</v>
      </c>
      <c r="AC1630" s="178">
        <f>$L1630*'9 All Base Data'!$Y1630</f>
        <v>3.1340933339649461E-3</v>
      </c>
      <c r="AD1630" s="178">
        <f>IF($M1630="","",$M1630*'9 All Base Data'!$Y1630)</f>
        <v>0.47995286516839536</v>
      </c>
      <c r="AE1630" s="178">
        <f>IF($N1630="","",$N1630*'9 All Base Data'!$Y1630)</f>
        <v>0.5850670317870359</v>
      </c>
      <c r="AF1630" s="178">
        <f>IF($O1630="","",$O1630*'9 All Base Data'!$Y1630)</f>
        <v>0.16505723320266286</v>
      </c>
      <c r="AG1630" s="178">
        <f>IF($P1630="","",$P1630*'9 All Base Data'!$Y1630)</f>
        <v>0.19162702912369767</v>
      </c>
      <c r="AH1630" s="167">
        <f>$Q1630*'9 All Base Data'!$Y1630</f>
        <v>2262.7953232860718</v>
      </c>
      <c r="AI1630" s="178">
        <f>$R1630*'9 All Base Data'!$Y1630</f>
        <v>23.319774338099592</v>
      </c>
      <c r="AJ1630" s="178">
        <f>$S1630*'9 All Base Data'!$Y1630</f>
        <v>0.68206384123412878</v>
      </c>
      <c r="AK1630" s="178">
        <f>$T1630*'9 All Base Data'!$Y1630</f>
        <v>1.1157372268915208E-2</v>
      </c>
      <c r="AL1630" s="178">
        <f>IF($U1630="","",$U1630*'9 All Base Data'!$Y1630)</f>
        <v>3.047700693819311E-3</v>
      </c>
      <c r="AM1630" s="178">
        <f>IF($V1630="","",$V1630*'9 All Base Data'!$Y1630)</f>
        <v>2.653278989154208E-3</v>
      </c>
      <c r="AN1630" s="178">
        <f>IF($W1630="","",$W1630*'9 All Base Data'!$Y1630)</f>
        <v>7.4853455257407615E-4</v>
      </c>
      <c r="AO1630" s="178">
        <f>IF($X1630="","",$X1630*'9 All Base Data'!$Y1630)</f>
        <v>8.6902857707596892E-4</v>
      </c>
      <c r="AP1630" s="178">
        <f>$Y1630*'9 All Base Data'!$Y1630</f>
        <v>0.14029331004373644</v>
      </c>
      <c r="AQ1630" s="179">
        <f t="shared" si="269"/>
        <v>23.476926000095219</v>
      </c>
    </row>
    <row r="1631" spans="1:43" x14ac:dyDescent="0.25">
      <c r="A1631" s="124">
        <v>595000</v>
      </c>
      <c r="B1631" s="125" t="s">
        <v>1661</v>
      </c>
      <c r="C1631" s="126" t="s">
        <v>1385</v>
      </c>
      <c r="D1631" s="101" t="s">
        <v>2122</v>
      </c>
      <c r="E1631" s="142"/>
      <c r="F1631" s="191" t="str">
        <f>IF('9 All Base Data'!G1631="Rural Centre","Rural",IF('9 All Base Data'!G1631="Rural (Incl.some Off Shore Islands)","Rural",IF('9 All Base Data'!G1631="Inlet-in TA but not in Urban Area","Rural",IF('9 All Base Data'!G1631="Rural (Incl.some Off Shore Islands)","Rural",IF('9 All Base Data'!G1631="Inlet-not in TA","Rural",IF('9 All Base Data'!G1631="Inland Water not in Urban Area","Rural",IF('9 All Base Data'!G1631="Oceanic-in Region but not in TA","Rural",'9 All Base Data'!G1631)))))))</f>
        <v>Christchurch</v>
      </c>
      <c r="G1631" s="177">
        <f>IF('9 All Base Data'!I1631="..C","..C",'9 All Base Data'!I1631*Basecase_Pop_2006)</f>
        <v>3549</v>
      </c>
      <c r="H1631" s="177">
        <f>IF('9 All Base Data'!J1631="..C","..C",'9 All Base Data'!J1631*Basecase_Pop_2006)</f>
        <v>2103</v>
      </c>
      <c r="I1631" s="191">
        <f>IF('9 All Base Data'!L1631="..C","..C",'9 All Base Data'!L1631*Basecase_Pop_2006)</f>
        <v>69</v>
      </c>
      <c r="J1631" s="156">
        <f>IF('9 All Base Data'!$P1631=0,0,('9 All Base Data'!$P1631*Basecase_Pop_2006)/(1+(1/(BaseCase_Mort_AllAdults_30*('9 All Base Data'!$W1631*Basecase_PM10)/10))))</f>
        <v>6.7077097604607534</v>
      </c>
      <c r="K1631" s="156">
        <f>IF('9 All Base Data'!$Q1631=0,0,('9 All Base Data'!$Q1631*Basecase_Pop_2006)/(1+(1/(BaseCase_Mort_Maori_30*('9 All Base Data'!$W1631*Basecase_PM10)/10))))</f>
        <v>0.2942836979534228</v>
      </c>
      <c r="L1631" s="179">
        <f>133/(1+1/(BaseCase_Mort_Child_0_1*'9 All Base Data'!$AB$10/10))*IF('9 All Base Data'!$L1631="..C",0,'9 All Base Data'!L1631/'9 All Base Data'!$L$2022)</f>
        <v>1.0065567201606085E-2</v>
      </c>
      <c r="M1631" s="178">
        <f>IF('9 All Base Data'!$R1631="","",IF('9 All Base Data'!$R1631=0,0,('9 All Base Data'!$R1631*Basecase_Pop_2006)/(1+(1/(BaseCase_CardiacHA_All*('9 All Base Data'!$W1631*Basecase_PM10)/10)))))</f>
        <v>0.43244017343038593</v>
      </c>
      <c r="N1631" s="178">
        <f>IF('9 All Base Data'!$S1631="","",IF('9 All Base Data'!$S1631=0,0,('9 All Base Data'!S1631*Basecase_Pop_2006)/(1+(1/(BaseCase_RespHA_All*('9 All Base Data'!$W1631*Basecase_PM10)/10)))))</f>
        <v>0.98716755644805798</v>
      </c>
      <c r="O1631" s="178">
        <f>IF('9 All Base Data'!$T1631="","",IF('9 All Base Data'!$T1631=0,0,('9 All Base Data'!$T1631*Basecase_Pop_2006)/(1+(1/(BaseCase_RespHA_Child_1_4*('9 All Base Data'!$W1631*Basecase_PM10)/10)))))</f>
        <v>0.48036862820389747</v>
      </c>
      <c r="P1631" s="179">
        <f>IF('9 All Base Data'!$U1631="","",IF('9 All Base Data'!$U1631=0,0,('9 All Base Data'!$U1631*Basecase_Pop_2006)/(1+(1/(BaseCase_RespHA_Child_5_14*('9 All Base Data'!$W1631*Basecase_PM10)/10)))))</f>
        <v>0.19622605995012005</v>
      </c>
      <c r="Q1631" s="156">
        <f>IF('7 Base case Results'!$G1631="..C",0,BaseCase_RADs_All*'7 Base case Results'!$G1631*('9 All Base Data'!$V1631*Basecase_PM10)/10)</f>
        <v>3995.8190999999997</v>
      </c>
      <c r="R1631" s="189">
        <f t="shared" si="260"/>
        <v>23.879446747240284</v>
      </c>
      <c r="S1631" s="178">
        <f t="shared" si="261"/>
        <v>1.047649964714185</v>
      </c>
      <c r="T1631" s="179">
        <f t="shared" si="262"/>
        <v>3.5833419237717663E-2</v>
      </c>
      <c r="U1631" s="178">
        <f t="shared" si="263"/>
        <v>2.7459951012829505E-3</v>
      </c>
      <c r="V1631" s="178">
        <f t="shared" si="264"/>
        <v>4.4768048684919433E-3</v>
      </c>
      <c r="W1631" s="178">
        <f t="shared" si="265"/>
        <v>2.1784717289046749E-3</v>
      </c>
      <c r="X1631" s="179">
        <f t="shared" si="266"/>
        <v>8.8988518187379444E-4</v>
      </c>
      <c r="Y1631" s="179">
        <f t="shared" si="267"/>
        <v>0.24774078420000001</v>
      </c>
      <c r="Z1631" s="186">
        <f t="shared" si="268"/>
        <v>24.170243750647778</v>
      </c>
      <c r="AA1631" s="156">
        <f>$J1631*'9 All Base Data'!$Y1631</f>
        <v>4.3669989397190241</v>
      </c>
      <c r="AB1631" s="156">
        <f>$K1631*'9 All Base Data'!$Y1631</f>
        <v>0.19159096663880024</v>
      </c>
      <c r="AC1631" s="178">
        <f>$L1631*'9 All Base Data'!$Y1631</f>
        <v>6.553104243744886E-3</v>
      </c>
      <c r="AD1631" s="178">
        <f>IF($M1631="","",$M1631*'9 All Base Data'!$Y1631)</f>
        <v>0.28153659688648891</v>
      </c>
      <c r="AE1631" s="178">
        <f>IF($N1631="","",$N1631*'9 All Base Data'!$Y1631)</f>
        <v>0.64268726976606227</v>
      </c>
      <c r="AF1631" s="178">
        <f>IF($O1631="","",$O1631*'9 All Base Data'!$Y1631)</f>
        <v>0.31274002080504543</v>
      </c>
      <c r="AG1631" s="178">
        <f>IF($P1631="","",$P1631*'9 All Base Data'!$Y1631)</f>
        <v>0.12775135274913177</v>
      </c>
      <c r="AH1631" s="167">
        <f>$Q1631*'9 All Base Data'!$Y1631</f>
        <v>2601.4449635057554</v>
      </c>
      <c r="AI1631" s="178">
        <f>$R1631*'9 All Base Data'!$Y1631</f>
        <v>15.546516225399726</v>
      </c>
      <c r="AJ1631" s="178">
        <f>$S1631*'9 All Base Data'!$Y1631</f>
        <v>0.68206384123412878</v>
      </c>
      <c r="AK1631" s="178">
        <f>$T1631*'9 All Base Data'!$Y1631</f>
        <v>2.3329051107731796E-2</v>
      </c>
      <c r="AL1631" s="178">
        <f>IF($U1631="","",$U1631*'9 All Base Data'!$Y1631)</f>
        <v>1.7877573902292045E-3</v>
      </c>
      <c r="AM1631" s="178">
        <f>IF($V1631="","",$V1631*'9 All Base Data'!$Y1631)</f>
        <v>2.9145867683890926E-3</v>
      </c>
      <c r="AN1631" s="178">
        <f>IF($W1631="","",$W1631*'9 All Base Data'!$Y1631)</f>
        <v>1.4182759943508808E-3</v>
      </c>
      <c r="AO1631" s="178">
        <f>IF($X1631="","",$X1631*'9 All Base Data'!$Y1631)</f>
        <v>5.7935238471731258E-4</v>
      </c>
      <c r="AP1631" s="178">
        <f>$Y1631*'9 All Base Data'!$Y1631</f>
        <v>0.16128958773735685</v>
      </c>
      <c r="AQ1631" s="179">
        <f t="shared" si="269"/>
        <v>15.735837208403433</v>
      </c>
    </row>
    <row r="1632" spans="1:43" x14ac:dyDescent="0.25">
      <c r="A1632" s="124">
        <v>595100</v>
      </c>
      <c r="B1632" s="125" t="s">
        <v>1662</v>
      </c>
      <c r="C1632" s="126" t="s">
        <v>1385</v>
      </c>
      <c r="D1632" s="101" t="s">
        <v>2122</v>
      </c>
      <c r="E1632" s="142"/>
      <c r="F1632" s="191" t="str">
        <f>IF('9 All Base Data'!G1632="Rural Centre","Rural",IF('9 All Base Data'!G1632="Rural (Incl.some Off Shore Islands)","Rural",IF('9 All Base Data'!G1632="Inlet-in TA but not in Urban Area","Rural",IF('9 All Base Data'!G1632="Rural (Incl.some Off Shore Islands)","Rural",IF('9 All Base Data'!G1632="Inlet-not in TA","Rural",IF('9 All Base Data'!G1632="Inland Water not in Urban Area","Rural",IF('9 All Base Data'!G1632="Oceanic-in Region but not in TA","Rural",'9 All Base Data'!G1632)))))))</f>
        <v>Christchurch</v>
      </c>
      <c r="G1632" s="177">
        <f>IF('9 All Base Data'!I1632="..C","..C",'9 All Base Data'!I1632*Basecase_Pop_2006)</f>
        <v>2862</v>
      </c>
      <c r="H1632" s="177">
        <f>IF('9 All Base Data'!J1632="..C","..C",'9 All Base Data'!J1632*Basecase_Pop_2006)</f>
        <v>1734</v>
      </c>
      <c r="I1632" s="191">
        <f>IF('9 All Base Data'!L1632="..C","..C",'9 All Base Data'!L1632*Basecase_Pop_2006)</f>
        <v>36</v>
      </c>
      <c r="J1632" s="156">
        <f>IF('9 All Base Data'!$P1632=0,0,('9 All Base Data'!$P1632*Basecase_Pop_2006)/(1+(1/(BaseCase_Mort_AllAdults_30*('9 All Base Data'!$W1632*Basecase_PM10)/10))))</f>
        <v>2.2076006806579693</v>
      </c>
      <c r="K1632" s="156">
        <f>IF('9 All Base Data'!$Q1632=0,0,('9 All Base Data'!$Q1632*Basecase_Pop_2006)/(1+(1/(BaseCase_Mort_Maori_30*('9 All Base Data'!$W1632*Basecase_PM10)/10))))</f>
        <v>0.39237826393789704</v>
      </c>
      <c r="L1632" s="179">
        <f>133/(1+1/(BaseCase_Mort_Child_0_1*'9 All Base Data'!$AB$10/10))*IF('9 All Base Data'!$L1632="..C",0,'9 All Base Data'!L1632/'9 All Base Data'!$L$2022)</f>
        <v>5.2516002790988277E-3</v>
      </c>
      <c r="M1632" s="178">
        <f>IF('9 All Base Data'!$R1632="","",IF('9 All Base Data'!$R1632=0,0,('9 All Base Data'!$R1632*Basecase_Pop_2006)/(1+(1/(BaseCase_CardiacHA_All*('9 All Base Data'!$W1632*Basecase_PM10)/10)))))</f>
        <v>0.4159662620616093</v>
      </c>
      <c r="N1632" s="178">
        <f>IF('9 All Base Data'!$S1632="","",IF('9 All Base Data'!$S1632=0,0,('9 All Base Data'!S1632*Basecase_Pop_2006)/(1+(1/(BaseCase_RespHA_All*('9 All Base Data'!$W1632*Basecase_PM10)/10)))))</f>
        <v>0.60591663809570462</v>
      </c>
      <c r="O1632" s="178">
        <f>IF('9 All Base Data'!$T1632="","",IF('9 All Base Data'!$T1632=0,0,('9 All Base Data'!$T1632*Basecase_Pop_2006)/(1+(1/(BaseCase_RespHA_Child_1_4*('9 All Base Data'!$W1632*Basecase_PM10)/10)))))</f>
        <v>0.45368148219256987</v>
      </c>
      <c r="P1632" s="179">
        <f>IF('9 All Base Data'!$U1632="","",IF('9 All Base Data'!$U1632=0,0,('9 All Base Data'!$U1632*Basecase_Pop_2006)/(1+(1/(BaseCase_RespHA_Child_5_14*('9 All Base Data'!$W1632*Basecase_PM10)/10)))))</f>
        <v>7.8490423980048019E-2</v>
      </c>
      <c r="Q1632" s="156">
        <f>IF('7 Base case Results'!$G1632="..C",0,BaseCase_RADs_All*'7 Base case Results'!$G1632*('9 All Base Data'!$V1632*Basecase_PM10)/10)</f>
        <v>3222.3258000000001</v>
      </c>
      <c r="R1632" s="189">
        <f t="shared" si="260"/>
        <v>7.859058423142371</v>
      </c>
      <c r="S1632" s="178">
        <f t="shared" si="261"/>
        <v>1.3968666196189135</v>
      </c>
      <c r="T1632" s="179">
        <f t="shared" si="262"/>
        <v>1.8695696993591828E-2</v>
      </c>
      <c r="U1632" s="178">
        <f t="shared" si="263"/>
        <v>2.6413857640912191E-3</v>
      </c>
      <c r="V1632" s="178">
        <f t="shared" si="264"/>
        <v>2.7478319537640205E-3</v>
      </c>
      <c r="W1632" s="178">
        <f t="shared" si="265"/>
        <v>2.0574455217433041E-3</v>
      </c>
      <c r="X1632" s="179">
        <f t="shared" si="266"/>
        <v>3.5595407274951774E-4</v>
      </c>
      <c r="Y1632" s="179">
        <f t="shared" si="267"/>
        <v>0.19978419959999999</v>
      </c>
      <c r="Z1632" s="186">
        <f t="shared" si="268"/>
        <v>8.0829275374538181</v>
      </c>
      <c r="AA1632" s="156">
        <f>$J1632*'9 All Base Data'!$Y1632</f>
        <v>1.4372401573758813</v>
      </c>
      <c r="AB1632" s="156">
        <f>$K1632*'9 All Base Data'!$Y1632</f>
        <v>0.25545462218506698</v>
      </c>
      <c r="AC1632" s="178">
        <f>$L1632*'9 All Base Data'!$Y1632</f>
        <v>3.4190109097799412E-3</v>
      </c>
      <c r="AD1632" s="178">
        <f>IF($M1632="","",$M1632*'9 All Base Data'!$Y1632)</f>
        <v>0.27081139319557501</v>
      </c>
      <c r="AE1632" s="178">
        <f>IF($N1632="","",$N1632*'9 All Base Data'!$Y1632)</f>
        <v>0.39447701385641065</v>
      </c>
      <c r="AF1632" s="178">
        <f>IF($O1632="","",$O1632*'9 All Base Data'!$Y1632)</f>
        <v>0.29536557520476514</v>
      </c>
      <c r="AG1632" s="178">
        <f>IF($P1632="","",$P1632*'9 All Base Data'!$Y1632)</f>
        <v>5.1100541099652709E-2</v>
      </c>
      <c r="AH1632" s="167">
        <f>$Q1632*'9 All Base Data'!$Y1632</f>
        <v>2097.8685504518098</v>
      </c>
      <c r="AI1632" s="178">
        <f>$R1632*'9 All Base Data'!$Y1632</f>
        <v>5.116574960258137</v>
      </c>
      <c r="AJ1632" s="178">
        <f>$S1632*'9 All Base Data'!$Y1632</f>
        <v>0.90941845497883833</v>
      </c>
      <c r="AK1632" s="178">
        <f>$T1632*'9 All Base Data'!$Y1632</f>
        <v>1.2171678838816591E-2</v>
      </c>
      <c r="AL1632" s="178">
        <f>IF($U1632="","",$U1632*'9 All Base Data'!$Y1632)</f>
        <v>1.7196523467919015E-3</v>
      </c>
      <c r="AM1632" s="178">
        <f>IF($V1632="","",$V1632*'9 All Base Data'!$Y1632)</f>
        <v>1.7889532578388224E-3</v>
      </c>
      <c r="AN1632" s="178">
        <f>IF($W1632="","",$W1632*'9 All Base Data'!$Y1632)</f>
        <v>1.3394828835536097E-3</v>
      </c>
      <c r="AO1632" s="178">
        <f>IF($X1632="","",$X1632*'9 All Base Data'!$Y1632)</f>
        <v>2.3174095388692501E-4</v>
      </c>
      <c r="AP1632" s="178">
        <f>$Y1632*'9 All Base Data'!$Y1632</f>
        <v>0.1300678501280122</v>
      </c>
      <c r="AQ1632" s="179">
        <f t="shared" si="269"/>
        <v>5.2623230948295969</v>
      </c>
    </row>
    <row r="1633" spans="1:43" x14ac:dyDescent="0.25">
      <c r="A1633" s="124">
        <v>595200</v>
      </c>
      <c r="B1633" s="125" t="s">
        <v>1663</v>
      </c>
      <c r="C1633" s="126" t="s">
        <v>1385</v>
      </c>
      <c r="D1633" s="101" t="s">
        <v>2122</v>
      </c>
      <c r="E1633" s="142"/>
      <c r="F1633" s="191" t="str">
        <f>IF('9 All Base Data'!G1633="Rural Centre","Rural",IF('9 All Base Data'!G1633="Rural (Incl.some Off Shore Islands)","Rural",IF('9 All Base Data'!G1633="Inlet-in TA but not in Urban Area","Rural",IF('9 All Base Data'!G1633="Rural (Incl.some Off Shore Islands)","Rural",IF('9 All Base Data'!G1633="Inlet-not in TA","Rural",IF('9 All Base Data'!G1633="Inland Water not in Urban Area","Rural",IF('9 All Base Data'!G1633="Oceanic-in Region but not in TA","Rural",'9 All Base Data'!G1633)))))))</f>
        <v>Christchurch</v>
      </c>
      <c r="G1633" s="177">
        <f>IF('9 All Base Data'!I1633="..C","..C",'9 All Base Data'!I1633*Basecase_Pop_2006)</f>
        <v>1953</v>
      </c>
      <c r="H1633" s="177">
        <f>IF('9 All Base Data'!J1633="..C","..C",'9 All Base Data'!J1633*Basecase_Pop_2006)</f>
        <v>1296</v>
      </c>
      <c r="I1633" s="191">
        <f>IF('9 All Base Data'!L1633="..C","..C",'9 All Base Data'!L1633*Basecase_Pop_2006)</f>
        <v>24</v>
      </c>
      <c r="J1633" s="156">
        <f>IF('9 All Base Data'!$P1633=0,0,('9 All Base Data'!$P1633*Basecase_Pop_2006)/(1+(1/(BaseCase_Mort_AllAdults_30*('9 All Base Data'!$W1633*Basecase_PM10)/10))))</f>
        <v>2.419869976875082</v>
      </c>
      <c r="K1633" s="156">
        <f>IF('9 All Base Data'!$Q1633=0,0,('9 All Base Data'!$Q1633*Basecase_Pop_2006)/(1+(1/(BaseCase_Mort_Maori_30*('9 All Base Data'!$W1633*Basecase_PM10)/10))))</f>
        <v>0</v>
      </c>
      <c r="L1633" s="179">
        <f>133/(1+1/(BaseCase_Mort_Child_0_1*'9 All Base Data'!$AB$10/10))*IF('9 All Base Data'!$L1633="..C",0,'9 All Base Data'!L1633/'9 All Base Data'!$L$2022)</f>
        <v>3.5010668527325518E-3</v>
      </c>
      <c r="M1633" s="178">
        <f>IF('9 All Base Data'!$R1633="","",IF('9 All Base Data'!$R1633=0,0,('9 All Base Data'!$R1633*Basecase_Pop_2006)/(1+(1/(BaseCase_CardiacHA_All*('9 All Base Data'!$W1633*Basecase_PM10)/10)))))</f>
        <v>0.2223978034784842</v>
      </c>
      <c r="N1633" s="178">
        <f>IF('9 All Base Data'!$S1633="","",IF('9 All Base Data'!$S1633=0,0,('9 All Base Data'!S1633*Basecase_Pop_2006)/(1+(1/(BaseCase_RespHA_All*('9 All Base Data'!$W1633*Basecase_PM10)/10)))))</f>
        <v>0.21785766762991624</v>
      </c>
      <c r="O1633" s="178">
        <f>IF('9 All Base Data'!$T1633="","",IF('9 All Base Data'!$T1633=0,0,('9 All Base Data'!$T1633*Basecase_Pop_2006)/(1+(1/(BaseCase_RespHA_Child_1_4*('9 All Base Data'!$W1633*Basecase_PM10)/10)))))</f>
        <v>9.340501103964674E-2</v>
      </c>
      <c r="P1633" s="179">
        <f>IF('9 All Base Data'!$U1633="","",IF('9 All Base Data'!$U1633=0,0,('9 All Base Data'!$U1633*Basecase_Pop_2006)/(1+(1/(BaseCase_RespHA_Child_5_14*('9 All Base Data'!$W1633*Basecase_PM10)/10)))))</f>
        <v>7.8490423980048019E-2</v>
      </c>
      <c r="Q1633" s="156">
        <f>IF('7 Base case Results'!$G1633="..C",0,BaseCase_RADs_All*'7 Base case Results'!$G1633*('9 All Base Data'!$V1633*Basecase_PM10)/10)</f>
        <v>2198.8827000000001</v>
      </c>
      <c r="R1633" s="189">
        <f t="shared" si="260"/>
        <v>8.6147371176752916</v>
      </c>
      <c r="S1633" s="178">
        <f t="shared" si="261"/>
        <v>0</v>
      </c>
      <c r="T1633" s="179">
        <f t="shared" si="262"/>
        <v>1.2463797995727884E-2</v>
      </c>
      <c r="U1633" s="178">
        <f t="shared" si="263"/>
        <v>1.4122260520883748E-3</v>
      </c>
      <c r="V1633" s="178">
        <f t="shared" si="264"/>
        <v>9.8798452270167005E-4</v>
      </c>
      <c r="W1633" s="178">
        <f t="shared" si="265"/>
        <v>4.2359172506479799E-4</v>
      </c>
      <c r="X1633" s="179">
        <f t="shared" si="266"/>
        <v>3.5595407274951774E-4</v>
      </c>
      <c r="Y1633" s="179">
        <f t="shared" si="267"/>
        <v>0.13633072739999999</v>
      </c>
      <c r="Z1633" s="186">
        <f t="shared" si="268"/>
        <v>8.765931853645812</v>
      </c>
      <c r="AA1633" s="156">
        <f>$J1633*'9 All Base Data'!$Y1633</f>
        <v>1.5754363263543314</v>
      </c>
      <c r="AB1633" s="156">
        <f>$K1633*'9 All Base Data'!$Y1633</f>
        <v>0</v>
      </c>
      <c r="AC1633" s="178">
        <f>$L1633*'9 All Base Data'!$Y1633</f>
        <v>2.2793406065199609E-3</v>
      </c>
      <c r="AD1633" s="178">
        <f>IF($M1633="","",$M1633*'9 All Base Data'!$Y1633)</f>
        <v>0.14479024982733715</v>
      </c>
      <c r="AE1633" s="178">
        <f>IF($N1633="","",$N1633*'9 All Base Data'!$Y1633)</f>
        <v>0.14183443194837236</v>
      </c>
      <c r="AF1633" s="178">
        <f>IF($O1633="","",$O1633*'9 All Base Data'!$Y1633)</f>
        <v>6.0810559600981064E-2</v>
      </c>
      <c r="AG1633" s="178">
        <f>IF($P1633="","",$P1633*'9 All Base Data'!$Y1633)</f>
        <v>5.1100541099652709E-2</v>
      </c>
      <c r="AH1633" s="167">
        <f>$Q1633*'9 All Base Data'!$Y1633</f>
        <v>1431.5643882013921</v>
      </c>
      <c r="AI1633" s="178">
        <f>$R1633*'9 All Base Data'!$Y1633</f>
        <v>5.6085533218214199</v>
      </c>
      <c r="AJ1633" s="178">
        <f>$S1633*'9 All Base Data'!$Y1633</f>
        <v>0</v>
      </c>
      <c r="AK1633" s="178">
        <f>$T1633*'9 All Base Data'!$Y1633</f>
        <v>8.1144525592110606E-3</v>
      </c>
      <c r="AL1633" s="178">
        <f>IF($U1633="","",$U1633*'9 All Base Data'!$Y1633)</f>
        <v>9.1941808640359107E-4</v>
      </c>
      <c r="AM1633" s="178">
        <f>IF($V1633="","",$V1633*'9 All Base Data'!$Y1633)</f>
        <v>6.4321914888586858E-4</v>
      </c>
      <c r="AN1633" s="178">
        <f>IF($W1633="","",$W1633*'9 All Base Data'!$Y1633)</f>
        <v>2.7577588779044914E-4</v>
      </c>
      <c r="AO1633" s="178">
        <f>IF($X1633="","",$X1633*'9 All Base Data'!$Y1633)</f>
        <v>2.3174095388692501E-4</v>
      </c>
      <c r="AP1633" s="178">
        <f>$Y1633*'9 All Base Data'!$Y1633</f>
        <v>8.8756992068486307E-2</v>
      </c>
      <c r="AQ1633" s="179">
        <f t="shared" si="269"/>
        <v>5.7069874036844066</v>
      </c>
    </row>
    <row r="1634" spans="1:43" x14ac:dyDescent="0.25">
      <c r="A1634" s="124">
        <v>595300</v>
      </c>
      <c r="B1634" s="125" t="s">
        <v>1664</v>
      </c>
      <c r="C1634" s="126" t="s">
        <v>1385</v>
      </c>
      <c r="D1634" s="101" t="s">
        <v>2122</v>
      </c>
      <c r="E1634" s="142"/>
      <c r="F1634" s="191" t="str">
        <f>IF('9 All Base Data'!G1634="Rural Centre","Rural",IF('9 All Base Data'!G1634="Rural (Incl.some Off Shore Islands)","Rural",IF('9 All Base Data'!G1634="Inlet-in TA but not in Urban Area","Rural",IF('9 All Base Data'!G1634="Rural (Incl.some Off Shore Islands)","Rural",IF('9 All Base Data'!G1634="Inlet-not in TA","Rural",IF('9 All Base Data'!G1634="Inland Water not in Urban Area","Rural",IF('9 All Base Data'!G1634="Oceanic-in Region but not in TA","Rural",'9 All Base Data'!G1634)))))))</f>
        <v>Christchurch</v>
      </c>
      <c r="G1634" s="177">
        <f>IF('9 All Base Data'!I1634="..C","..C",'9 All Base Data'!I1634*Basecase_Pop_2006)</f>
        <v>4479</v>
      </c>
      <c r="H1634" s="177">
        <f>IF('9 All Base Data'!J1634="..C","..C",'9 All Base Data'!J1634*Basecase_Pop_2006)</f>
        <v>2574</v>
      </c>
      <c r="I1634" s="191">
        <f>IF('9 All Base Data'!L1634="..C","..C",'9 All Base Data'!L1634*Basecase_Pop_2006)</f>
        <v>84</v>
      </c>
      <c r="J1634" s="156">
        <f>IF('9 All Base Data'!$P1634=0,0,('9 All Base Data'!$P1634*Basecase_Pop_2006)/(1+(1/(BaseCase_Mort_AllAdults_30*('9 All Base Data'!$W1634*Basecase_PM10)/10))))</f>
        <v>1.6132466512500547</v>
      </c>
      <c r="K1634" s="156">
        <f>IF('9 All Base Data'!$Q1634=0,0,('9 All Base Data'!$Q1634*Basecase_Pop_2006)/(1+(1/(BaseCase_Mort_Maori_30*('9 All Base Data'!$W1634*Basecase_PM10)/10))))</f>
        <v>9.8094565984474261E-2</v>
      </c>
      <c r="L1634" s="179">
        <f>133/(1+1/(BaseCase_Mort_Child_0_1*'9 All Base Data'!$AB$10/10))*IF('9 All Base Data'!$L1634="..C",0,'9 All Base Data'!L1634/'9 All Base Data'!$L$2022)</f>
        <v>1.2253733984563931E-2</v>
      </c>
      <c r="M1634" s="178">
        <f>IF('9 All Base Data'!$R1634="","",IF('9 All Base Data'!$R1634=0,0,('9 All Base Data'!$R1634*Basecase_Pop_2006)/(1+(1/(BaseCase_CardiacHA_All*('9 All Base Data'!$W1634*Basecase_PM10)/10)))))</f>
        <v>0.52716516380085143</v>
      </c>
      <c r="N1634" s="178">
        <f>IF('9 All Base Data'!$S1634="","",IF('9 All Base Data'!$S1634=0,0,('9 All Base Data'!S1634*Basecase_Pop_2006)/(1+(1/(BaseCase_RespHA_All*('9 All Base Data'!$W1634*Basecase_PM10)/10)))))</f>
        <v>1.511387569182544</v>
      </c>
      <c r="O1634" s="178">
        <f>IF('9 All Base Data'!$T1634="","",IF('9 All Base Data'!$T1634=0,0,('9 All Base Data'!$T1634*Basecase_Pop_2006)/(1+(1/(BaseCase_RespHA_Child_1_4*('9 All Base Data'!$W1634*Basecase_PM10)/10)))))</f>
        <v>0.78727080733416532</v>
      </c>
      <c r="P1634" s="179">
        <f>IF('9 All Base Data'!$U1634="","",IF('9 All Base Data'!$U1634=0,0,('9 All Base Data'!$U1634*Basecase_Pop_2006)/(1+(1/(BaseCase_RespHA_Child_5_14*('9 All Base Data'!$W1634*Basecase_PM10)/10)))))</f>
        <v>0.39245211990024009</v>
      </c>
      <c r="Q1634" s="156">
        <f>IF('7 Base case Results'!$G1634="..C",0,BaseCase_RADs_All*'7 Base case Results'!$G1634*('9 All Base Data'!$V1634*Basecase_PM10)/10)</f>
        <v>5042.9061000000002</v>
      </c>
      <c r="R1634" s="189">
        <f t="shared" si="260"/>
        <v>5.743158078450195</v>
      </c>
      <c r="S1634" s="178">
        <f t="shared" si="261"/>
        <v>0.34921665490472836</v>
      </c>
      <c r="T1634" s="179">
        <f t="shared" si="262"/>
        <v>4.36232929850476E-2</v>
      </c>
      <c r="U1634" s="178">
        <f t="shared" si="263"/>
        <v>3.3474987901354067E-3</v>
      </c>
      <c r="V1634" s="178">
        <f t="shared" si="264"/>
        <v>6.8541426262428368E-3</v>
      </c>
      <c r="W1634" s="178">
        <f t="shared" si="265"/>
        <v>3.5702731112604398E-3</v>
      </c>
      <c r="X1634" s="179">
        <f t="shared" si="266"/>
        <v>1.7797703637475889E-3</v>
      </c>
      <c r="Y1634" s="179">
        <f t="shared" si="267"/>
        <v>0.31266017820000003</v>
      </c>
      <c r="Z1634" s="186">
        <f t="shared" si="268"/>
        <v>6.1096431910516209</v>
      </c>
      <c r="AA1634" s="156">
        <f>$J1634*'9 All Base Data'!$Y1634</f>
        <v>1.0502908842362211</v>
      </c>
      <c r="AB1634" s="156">
        <f>$K1634*'9 All Base Data'!$Y1634</f>
        <v>6.3863655546266745E-2</v>
      </c>
      <c r="AC1634" s="178">
        <f>$L1634*'9 All Base Data'!$Y1634</f>
        <v>7.9776921228198634E-3</v>
      </c>
      <c r="AD1634" s="178">
        <f>IF($M1634="","",$M1634*'9 All Base Data'!$Y1634)</f>
        <v>0.34320651810924363</v>
      </c>
      <c r="AE1634" s="178">
        <f>IF($N1634="","",$N1634*'9 All Base Data'!$Y1634)</f>
        <v>0.98397637164183327</v>
      </c>
      <c r="AF1634" s="178">
        <f>IF($O1634="","",$O1634*'9 All Base Data'!$Y1634)</f>
        <v>0.51254614520826891</v>
      </c>
      <c r="AG1634" s="178">
        <f>IF($P1634="","",$P1634*'9 All Base Data'!$Y1634)</f>
        <v>0.25550270549826354</v>
      </c>
      <c r="AH1634" s="167">
        <f>$Q1634*'9 All Base Data'!$Y1634</f>
        <v>3283.142291220704</v>
      </c>
      <c r="AI1634" s="178">
        <f>$R1634*'9 All Base Data'!$Y1634</f>
        <v>3.7390355478809472</v>
      </c>
      <c r="AJ1634" s="178">
        <f>$S1634*'9 All Base Data'!$Y1634</f>
        <v>0.22735461374470958</v>
      </c>
      <c r="AK1634" s="178">
        <f>$T1634*'9 All Base Data'!$Y1634</f>
        <v>2.8400583957238712E-2</v>
      </c>
      <c r="AL1634" s="178">
        <f>IF($U1634="","",$U1634*'9 All Base Data'!$Y1634)</f>
        <v>2.1793613899936969E-3</v>
      </c>
      <c r="AM1634" s="178">
        <f>IF($V1634="","",$V1634*'9 All Base Data'!$Y1634)</f>
        <v>4.4623328453957138E-3</v>
      </c>
      <c r="AN1634" s="178">
        <f>IF($W1634="","",$W1634*'9 All Base Data'!$Y1634)</f>
        <v>2.3243967685194996E-3</v>
      </c>
      <c r="AO1634" s="178">
        <f>IF($X1634="","",$X1634*'9 All Base Data'!$Y1634)</f>
        <v>1.1587047694346252E-3</v>
      </c>
      <c r="AP1634" s="178">
        <f>$Y1634*'9 All Base Data'!$Y1634</f>
        <v>0.20355482205568368</v>
      </c>
      <c r="AQ1634" s="179">
        <f t="shared" si="269"/>
        <v>3.977632648129259</v>
      </c>
    </row>
    <row r="1635" spans="1:43" x14ac:dyDescent="0.25">
      <c r="A1635" s="124">
        <v>595400</v>
      </c>
      <c r="B1635" s="125" t="s">
        <v>1665</v>
      </c>
      <c r="C1635" s="126" t="s">
        <v>1385</v>
      </c>
      <c r="D1635" s="101" t="s">
        <v>2122</v>
      </c>
      <c r="E1635" s="142"/>
      <c r="F1635" s="191" t="str">
        <f>IF('9 All Base Data'!G1635="Rural Centre","Rural",IF('9 All Base Data'!G1635="Rural (Incl.some Off Shore Islands)","Rural",IF('9 All Base Data'!G1635="Inlet-in TA but not in Urban Area","Rural",IF('9 All Base Data'!G1635="Rural (Incl.some Off Shore Islands)","Rural",IF('9 All Base Data'!G1635="Inlet-not in TA","Rural",IF('9 All Base Data'!G1635="Inland Water not in Urban Area","Rural",IF('9 All Base Data'!G1635="Oceanic-in Region but not in TA","Rural",'9 All Base Data'!G1635)))))))</f>
        <v>Christchurch</v>
      </c>
      <c r="G1635" s="177">
        <f>IF('9 All Base Data'!I1635="..C","..C",'9 All Base Data'!I1635*Basecase_Pop_2006)</f>
        <v>3660</v>
      </c>
      <c r="H1635" s="177">
        <f>IF('9 All Base Data'!J1635="..C","..C",'9 All Base Data'!J1635*Basecase_Pop_2006)</f>
        <v>2310</v>
      </c>
      <c r="I1635" s="191">
        <f>IF('9 All Base Data'!L1635="..C","..C",'9 All Base Data'!L1635*Basecase_Pop_2006)</f>
        <v>54</v>
      </c>
      <c r="J1635" s="156">
        <f>IF('9 All Base Data'!$P1635=0,0,('9 All Base Data'!$P1635*Basecase_Pop_2006)/(1+(1/(BaseCase_Mort_AllAdults_30*('9 All Base Data'!$W1635*Basecase_PM10)/10))))</f>
        <v>2.5472315546053497</v>
      </c>
      <c r="K1635" s="156">
        <f>IF('9 All Base Data'!$Q1635=0,0,('9 All Base Data'!$Q1635*Basecase_Pop_2006)/(1+(1/(BaseCase_Mort_Maori_30*('9 All Base Data'!$W1635*Basecase_PM10)/10))))</f>
        <v>0.68666196189131989</v>
      </c>
      <c r="L1635" s="179">
        <f>133/(1+1/(BaseCase_Mort_Child_0_1*'9 All Base Data'!$AB$10/10))*IF('9 All Base Data'!$L1635="..C",0,'9 All Base Data'!L1635/'9 All Base Data'!$L$2022)</f>
        <v>7.8774004186482408E-3</v>
      </c>
      <c r="M1635" s="178">
        <f>IF('9 All Base Data'!$R1635="","",IF('9 All Base Data'!$R1635=0,0,('9 All Base Data'!$R1635*Basecase_Pop_2006)/(1+(1/(BaseCase_CardiacHA_All*('9 All Base Data'!$W1635*Basecase_PM10)/10)))))</f>
        <v>0.36242605011308532</v>
      </c>
      <c r="N1635" s="178">
        <f>IF('9 All Base Data'!$S1635="","",IF('9 All Base Data'!$S1635=0,0,('9 All Base Data'!S1635*Basecase_Pop_2006)/(1+(1/(BaseCase_RespHA_All*('9 All Base Data'!$W1635*Basecase_PM10)/10)))))</f>
        <v>0.58549248175539992</v>
      </c>
      <c r="O1635" s="178">
        <f>IF('9 All Base Data'!$T1635="","",IF('9 All Base Data'!$T1635=0,0,('9 All Base Data'!$T1635*Basecase_Pop_2006)/(1+(1/(BaseCase_RespHA_Child_1_4*('9 All Base Data'!$W1635*Basecase_PM10)/10)))))</f>
        <v>0.24018431410194874</v>
      </c>
      <c r="P1635" s="179">
        <f>IF('9 All Base Data'!$U1635="","",IF('9 All Base Data'!$U1635=0,0,('9 All Base Data'!$U1635*Basecase_Pop_2006)/(1+(1/(BaseCase_RespHA_Child_5_14*('9 All Base Data'!$W1635*Basecase_PM10)/10)))))</f>
        <v>0.19622605995012005</v>
      </c>
      <c r="Q1635" s="156">
        <f>IF('7 Base case Results'!$G1635="..C",0,BaseCase_RADs_All*'7 Base case Results'!$G1635*('9 All Base Data'!$V1635*Basecase_PM10)/10)</f>
        <v>4120.7939999999999</v>
      </c>
      <c r="R1635" s="189">
        <f t="shared" si="260"/>
        <v>9.0681443343950452</v>
      </c>
      <c r="S1635" s="178">
        <f t="shared" si="261"/>
        <v>2.4445165843330989</v>
      </c>
      <c r="T1635" s="179">
        <f t="shared" si="262"/>
        <v>2.8043545490387737E-2</v>
      </c>
      <c r="U1635" s="178">
        <f t="shared" si="263"/>
        <v>2.3014054182180915E-3</v>
      </c>
      <c r="V1635" s="178">
        <f t="shared" si="264"/>
        <v>2.6552084047607384E-3</v>
      </c>
      <c r="W1635" s="178">
        <f t="shared" si="265"/>
        <v>1.0892358644523374E-3</v>
      </c>
      <c r="X1635" s="179">
        <f t="shared" si="266"/>
        <v>8.8988518187379444E-4</v>
      </c>
      <c r="Y1635" s="179">
        <f t="shared" si="267"/>
        <v>0.25548922800000001</v>
      </c>
      <c r="Z1635" s="186">
        <f t="shared" si="268"/>
        <v>9.3566337217084108</v>
      </c>
      <c r="AA1635" s="156">
        <f>$J1635*'9 All Base Data'!$Y1635</f>
        <v>1.6583540277414017</v>
      </c>
      <c r="AB1635" s="156">
        <f>$K1635*'9 All Base Data'!$Y1635</f>
        <v>0.44704558882386725</v>
      </c>
      <c r="AC1635" s="178">
        <f>$L1635*'9 All Base Data'!$Y1635</f>
        <v>5.1285163646699111E-3</v>
      </c>
      <c r="AD1635" s="178">
        <f>IF($M1635="","",$M1635*'9 All Base Data'!$Y1635)</f>
        <v>0.23595448120010498</v>
      </c>
      <c r="AE1635" s="178">
        <f>IF($N1635="","",$N1635*'9 All Base Data'!$Y1635)</f>
        <v>0.38118003586125071</v>
      </c>
      <c r="AF1635" s="178">
        <f>IF($O1635="","",$O1635*'9 All Base Data'!$Y1635)</f>
        <v>0.15637001040252271</v>
      </c>
      <c r="AG1635" s="178">
        <f>IF($P1635="","",$P1635*'9 All Base Data'!$Y1635)</f>
        <v>0.12775135274913177</v>
      </c>
      <c r="AH1635" s="167">
        <f>$Q1635*'9 All Base Data'!$Y1635</f>
        <v>2682.8088381039911</v>
      </c>
      <c r="AI1635" s="178">
        <f>$R1635*'9 All Base Data'!$Y1635</f>
        <v>5.9037403387593903</v>
      </c>
      <c r="AJ1635" s="178">
        <f>$S1635*'9 All Base Data'!$Y1635</f>
        <v>1.5914822962129673</v>
      </c>
      <c r="AK1635" s="178">
        <f>$T1635*'9 All Base Data'!$Y1635</f>
        <v>1.8257518258224883E-2</v>
      </c>
      <c r="AL1635" s="178">
        <f>IF($U1635="","",$U1635*'9 All Base Data'!$Y1635)</f>
        <v>1.4983109556206665E-3</v>
      </c>
      <c r="AM1635" s="178">
        <f>IF($V1635="","",$V1635*'9 All Base Data'!$Y1635)</f>
        <v>1.7286514626307719E-3</v>
      </c>
      <c r="AN1635" s="178">
        <f>IF($W1635="","",$W1635*'9 All Base Data'!$Y1635)</f>
        <v>7.091379971754404E-4</v>
      </c>
      <c r="AO1635" s="178">
        <f>IF($X1635="","",$X1635*'9 All Base Data'!$Y1635)</f>
        <v>5.7935238471731258E-4</v>
      </c>
      <c r="AP1635" s="178">
        <f>$Y1635*'9 All Base Data'!$Y1635</f>
        <v>0.16633414796244747</v>
      </c>
      <c r="AQ1635" s="179">
        <f t="shared" si="269"/>
        <v>6.0915589673983144</v>
      </c>
    </row>
    <row r="1636" spans="1:43" x14ac:dyDescent="0.25">
      <c r="A1636" s="124">
        <v>595500</v>
      </c>
      <c r="B1636" s="125" t="s">
        <v>1666</v>
      </c>
      <c r="C1636" s="126" t="s">
        <v>1385</v>
      </c>
      <c r="D1636" s="101" t="s">
        <v>2122</v>
      </c>
      <c r="E1636" s="142"/>
      <c r="F1636" s="191" t="str">
        <f>IF('9 All Base Data'!G1636="Rural Centre","Rural",IF('9 All Base Data'!G1636="Rural (Incl.some Off Shore Islands)","Rural",IF('9 All Base Data'!G1636="Inlet-in TA but not in Urban Area","Rural",IF('9 All Base Data'!G1636="Rural (Incl.some Off Shore Islands)","Rural",IF('9 All Base Data'!G1636="Inlet-not in TA","Rural",IF('9 All Base Data'!G1636="Inland Water not in Urban Area","Rural",IF('9 All Base Data'!G1636="Oceanic-in Region but not in TA","Rural",'9 All Base Data'!G1636)))))))</f>
        <v>Christchurch</v>
      </c>
      <c r="G1636" s="177">
        <f>IF('9 All Base Data'!I1636="..C","..C",'9 All Base Data'!I1636*Basecase_Pop_2006)</f>
        <v>2442</v>
      </c>
      <c r="H1636" s="177">
        <f>IF('9 All Base Data'!J1636="..C","..C",'9 All Base Data'!J1636*Basecase_Pop_2006)</f>
        <v>1551</v>
      </c>
      <c r="I1636" s="191">
        <f>IF('9 All Base Data'!L1636="..C","..C",'9 All Base Data'!L1636*Basecase_Pop_2006)</f>
        <v>27</v>
      </c>
      <c r="J1636" s="156">
        <f>IF('9 All Base Data'!$P1636=0,0,('9 All Base Data'!$P1636*Basecase_Pop_2006)/(1+(1/(BaseCase_Mort_AllAdults_30*('9 All Base Data'!$W1636*Basecase_PM10)/10))))</f>
        <v>2.0802391029277021</v>
      </c>
      <c r="K1636" s="156">
        <f>IF('9 All Base Data'!$Q1636=0,0,('9 All Base Data'!$Q1636*Basecase_Pop_2006)/(1+(1/(BaseCase_Mort_Maori_30*('9 All Base Data'!$W1636*Basecase_PM10)/10))))</f>
        <v>0.2942836979534228</v>
      </c>
      <c r="L1636" s="179">
        <f>133/(1+1/(BaseCase_Mort_Child_0_1*'9 All Base Data'!$AB$10/10))*IF('9 All Base Data'!$L1636="..C",0,'9 All Base Data'!L1636/'9 All Base Data'!$L$2022)</f>
        <v>3.9387002093241204E-3</v>
      </c>
      <c r="M1636" s="178">
        <f>IF('9 All Base Data'!$R1636="","",IF('9 All Base Data'!$R1636=0,0,('9 All Base Data'!$R1636*Basecase_Pop_2006)/(1+(1/(BaseCase_CardiacHA_All*('9 All Base Data'!$W1636*Basecase_PM10)/10)))))</f>
        <v>0.30476736032236723</v>
      </c>
      <c r="N1636" s="178">
        <f>IF('9 All Base Data'!$S1636="","",IF('9 All Base Data'!$S1636=0,0,('9 All Base Data'!S1636*Basecase_Pop_2006)/(1+(1/(BaseCase_RespHA_All*('9 All Base Data'!$W1636*Basecase_PM10)/10)))))</f>
        <v>0.46294754371357205</v>
      </c>
      <c r="O1636" s="178">
        <f>IF('9 All Base Data'!$T1636="","",IF('9 All Base Data'!$T1636=0,0,('9 All Base Data'!$T1636*Basecase_Pop_2006)/(1+(1/(BaseCase_RespHA_Child_1_4*('9 All Base Data'!$W1636*Basecase_PM10)/10)))))</f>
        <v>0.32024575213593165</v>
      </c>
      <c r="P1636" s="179">
        <f>IF('9 All Base Data'!$U1636="","",IF('9 All Base Data'!$U1636=0,0,('9 All Base Data'!$U1636*Basecase_Pop_2006)/(1+(1/(BaseCase_RespHA_Child_5_14*('9 All Base Data'!$W1636*Basecase_PM10)/10)))))</f>
        <v>9.8113029975060023E-2</v>
      </c>
      <c r="Q1636" s="156">
        <f>IF('7 Base case Results'!$G1636="..C",0,BaseCase_RADs_All*'7 Base case Results'!$G1636*('9 All Base Data'!$V1636*Basecase_PM10)/10)</f>
        <v>2749.4478000000004</v>
      </c>
      <c r="R1636" s="189">
        <f t="shared" si="260"/>
        <v>7.4056512064226192</v>
      </c>
      <c r="S1636" s="178">
        <f t="shared" si="261"/>
        <v>1.047649964714185</v>
      </c>
      <c r="T1636" s="179">
        <f t="shared" si="262"/>
        <v>1.4021772745193868E-2</v>
      </c>
      <c r="U1636" s="178">
        <f t="shared" si="263"/>
        <v>1.9352727380470319E-3</v>
      </c>
      <c r="V1636" s="178">
        <f t="shared" si="264"/>
        <v>2.099467110741049E-3</v>
      </c>
      <c r="W1636" s="178">
        <f t="shared" si="265"/>
        <v>1.4523144859364501E-3</v>
      </c>
      <c r="X1636" s="179">
        <f t="shared" si="266"/>
        <v>4.4494259093689722E-4</v>
      </c>
      <c r="Y1636" s="179">
        <f t="shared" si="267"/>
        <v>0.17046576360000004</v>
      </c>
      <c r="Z1636" s="186">
        <f t="shared" si="268"/>
        <v>7.5941734826166014</v>
      </c>
      <c r="AA1636" s="156">
        <f>$J1636*'9 All Base Data'!$Y1636</f>
        <v>1.3543224559888114</v>
      </c>
      <c r="AB1636" s="156">
        <f>$K1636*'9 All Base Data'!$Y1636</f>
        <v>0.19159096663880024</v>
      </c>
      <c r="AC1636" s="178">
        <f>$L1636*'9 All Base Data'!$Y1636</f>
        <v>2.5642581823349555E-3</v>
      </c>
      <c r="AD1636" s="178">
        <f>IF($M1636="","",$M1636*'9 All Base Data'!$Y1636)</f>
        <v>0.19841626828190648</v>
      </c>
      <c r="AE1636" s="178">
        <f>IF($N1636="","",$N1636*'9 All Base Data'!$Y1636)</f>
        <v>0.30139816789029128</v>
      </c>
      <c r="AF1636" s="178">
        <f>IF($O1636="","",$O1636*'9 All Base Data'!$Y1636)</f>
        <v>0.20849334720336363</v>
      </c>
      <c r="AG1636" s="178">
        <f>IF($P1636="","",$P1636*'9 All Base Data'!$Y1636)</f>
        <v>6.3875676374565885E-2</v>
      </c>
      <c r="AH1636" s="167">
        <f>$Q1636*'9 All Base Data'!$Y1636</f>
        <v>1790.005241161188</v>
      </c>
      <c r="AI1636" s="178">
        <f>$R1636*'9 All Base Data'!$Y1636</f>
        <v>4.8213879433201683</v>
      </c>
      <c r="AJ1636" s="178">
        <f>$S1636*'9 All Base Data'!$Y1636</f>
        <v>0.68206384123412878</v>
      </c>
      <c r="AK1636" s="178">
        <f>$T1636*'9 All Base Data'!$Y1636</f>
        <v>9.1287591291124414E-3</v>
      </c>
      <c r="AL1636" s="178">
        <f>IF($U1636="","",$U1636*'9 All Base Data'!$Y1636)</f>
        <v>1.2599433035901061E-3</v>
      </c>
      <c r="AM1636" s="178">
        <f>IF($V1636="","",$V1636*'9 All Base Data'!$Y1636)</f>
        <v>1.3668406913824708E-3</v>
      </c>
      <c r="AN1636" s="178">
        <f>IF($W1636="","",$W1636*'9 All Base Data'!$Y1636)</f>
        <v>9.4551732956725401E-4</v>
      </c>
      <c r="AO1636" s="178">
        <f>IF($X1636="","",$X1636*'9 All Base Data'!$Y1636)</f>
        <v>2.8967619235865629E-4</v>
      </c>
      <c r="AP1636" s="178">
        <f>$Y1636*'9 All Base Data'!$Y1636</f>
        <v>0.11098032495199366</v>
      </c>
      <c r="AQ1636" s="179">
        <f t="shared" si="269"/>
        <v>4.9441238113962465</v>
      </c>
    </row>
    <row r="1637" spans="1:43" x14ac:dyDescent="0.25">
      <c r="A1637" s="124">
        <v>595600</v>
      </c>
      <c r="B1637" s="125" t="s">
        <v>1667</v>
      </c>
      <c r="C1637" s="126" t="s">
        <v>1385</v>
      </c>
      <c r="D1637" s="101" t="s">
        <v>2122</v>
      </c>
      <c r="E1637" s="142"/>
      <c r="F1637" s="191" t="str">
        <f>IF('9 All Base Data'!G1637="Rural Centre","Rural",IF('9 All Base Data'!G1637="Rural (Incl.some Off Shore Islands)","Rural",IF('9 All Base Data'!G1637="Inlet-in TA but not in Urban Area","Rural",IF('9 All Base Data'!G1637="Rural (Incl.some Off Shore Islands)","Rural",IF('9 All Base Data'!G1637="Inlet-not in TA","Rural",IF('9 All Base Data'!G1637="Inland Water not in Urban Area","Rural",IF('9 All Base Data'!G1637="Oceanic-in Region but not in TA","Rural",'9 All Base Data'!G1637)))))))</f>
        <v>Christchurch</v>
      </c>
      <c r="G1637" s="177">
        <f>IF('9 All Base Data'!I1637="..C","..C",'9 All Base Data'!I1637*Basecase_Pop_2006)</f>
        <v>4560</v>
      </c>
      <c r="H1637" s="177">
        <f>IF('9 All Base Data'!J1637="..C","..C",'9 All Base Data'!J1637*Basecase_Pop_2006)</f>
        <v>2805</v>
      </c>
      <c r="I1637" s="191">
        <f>IF('9 All Base Data'!L1637="..C","..C",'9 All Base Data'!L1637*Basecase_Pop_2006)</f>
        <v>90</v>
      </c>
      <c r="J1637" s="156">
        <f>IF('9 All Base Data'!$P1637=0,0,('9 All Base Data'!$P1637*Basecase_Pop_2006)/(1+(1/(BaseCase_Mort_AllAdults_30*('9 All Base Data'!$W1637*Basecase_PM10)/10))))</f>
        <v>2.1226929621711248</v>
      </c>
      <c r="K1637" s="156">
        <f>IF('9 All Base Data'!$Q1637=0,0,('9 All Base Data'!$Q1637*Basecase_Pop_2006)/(1+(1/(BaseCase_Mort_Maori_30*('9 All Base Data'!$W1637*Basecase_PM10)/10))))</f>
        <v>0</v>
      </c>
      <c r="L1637" s="179">
        <f>133/(1+1/(BaseCase_Mort_Child_0_1*'9 All Base Data'!$AB$10/10))*IF('9 All Base Data'!$L1637="..C",0,'9 All Base Data'!L1637/'9 All Base Data'!$L$2022)</f>
        <v>1.3129000697747069E-2</v>
      </c>
      <c r="M1637" s="178">
        <f>IF('9 All Base Data'!$R1637="","",IF('9 All Base Data'!$R1637=0,0,('9 All Base Data'!$R1637*Basecase_Pop_2006)/(1+(1/(BaseCase_CardiacHA_All*('9 All Base Data'!$W1637*Basecase_PM10)/10)))))</f>
        <v>0.56423146438059879</v>
      </c>
      <c r="N1637" s="178">
        <f>IF('9 All Base Data'!$S1637="","",IF('9 All Base Data'!$S1637=0,0,('9 All Base Data'!S1637*Basecase_Pop_2006)/(1+(1/(BaseCase_RespHA_All*('9 All Base Data'!$W1637*Basecase_PM10)/10)))))</f>
        <v>1.1437527550570603</v>
      </c>
      <c r="O1637" s="178">
        <f>IF('9 All Base Data'!$T1637="","",IF('9 All Base Data'!$T1637=0,0,('9 All Base Data'!$T1637*Basecase_Pop_2006)/(1+(1/(BaseCase_RespHA_Child_1_4*('9 All Base Data'!$W1637*Basecase_PM10)/10)))))</f>
        <v>0.52039934722088887</v>
      </c>
      <c r="P1637" s="179">
        <f>IF('9 All Base Data'!$U1637="","",IF('9 All Base Data'!$U1637=0,0,('9 All Base Data'!$U1637*Basecase_Pop_2006)/(1+(1/(BaseCase_RespHA_Child_5_14*('9 All Base Data'!$W1637*Basecase_PM10)/10)))))</f>
        <v>0.27471648393016806</v>
      </c>
      <c r="Q1637" s="156">
        <f>IF('7 Base case Results'!$G1637="..C",0,BaseCase_RADs_All*'7 Base case Results'!$G1637*('9 All Base Data'!$V1637*Basecase_PM10)/10)</f>
        <v>5134.1040000000003</v>
      </c>
      <c r="R1637" s="189">
        <f t="shared" si="260"/>
        <v>7.556786945329204</v>
      </c>
      <c r="S1637" s="178">
        <f t="shared" si="261"/>
        <v>0</v>
      </c>
      <c r="T1637" s="179">
        <f t="shared" si="262"/>
        <v>4.6739242483979565E-2</v>
      </c>
      <c r="U1637" s="178">
        <f t="shared" si="263"/>
        <v>3.5828697988168024E-3</v>
      </c>
      <c r="V1637" s="178">
        <f t="shared" si="264"/>
        <v>5.1869187441837689E-3</v>
      </c>
      <c r="W1637" s="178">
        <f t="shared" si="265"/>
        <v>2.3600110396467312E-3</v>
      </c>
      <c r="X1637" s="179">
        <f t="shared" si="266"/>
        <v>1.2458392546233121E-3</v>
      </c>
      <c r="Y1637" s="179">
        <f t="shared" si="267"/>
        <v>0.31831444800000003</v>
      </c>
      <c r="Z1637" s="186">
        <f t="shared" si="268"/>
        <v>7.9306104243561837</v>
      </c>
      <c r="AA1637" s="156">
        <f>$J1637*'9 All Base Data'!$Y1637</f>
        <v>1.3819616897845015</v>
      </c>
      <c r="AB1637" s="156">
        <f>$K1637*'9 All Base Data'!$Y1637</f>
        <v>0</v>
      </c>
      <c r="AC1637" s="178">
        <f>$L1637*'9 All Base Data'!$Y1637</f>
        <v>8.5475272744498527E-3</v>
      </c>
      <c r="AD1637" s="178">
        <f>IF($M1637="","",$M1637*'9 All Base Data'!$Y1637)</f>
        <v>0.36733822641379982</v>
      </c>
      <c r="AE1637" s="178">
        <f>IF($N1637="","",$N1637*'9 All Base Data'!$Y1637)</f>
        <v>0.74463076772895487</v>
      </c>
      <c r="AF1637" s="178">
        <f>IF($O1637="","",$O1637*'9 All Base Data'!$Y1637)</f>
        <v>0.33880168920546583</v>
      </c>
      <c r="AG1637" s="178">
        <f>IF($P1637="","",$P1637*'9 All Base Data'!$Y1637)</f>
        <v>0.17885189384878447</v>
      </c>
      <c r="AH1637" s="167">
        <f>$Q1637*'9 All Base Data'!$Y1637</f>
        <v>3342.5159294410387</v>
      </c>
      <c r="AI1637" s="178">
        <f>$R1637*'9 All Base Data'!$Y1637</f>
        <v>4.9197836156328254</v>
      </c>
      <c r="AJ1637" s="178">
        <f>$S1637*'9 All Base Data'!$Y1637</f>
        <v>0</v>
      </c>
      <c r="AK1637" s="178">
        <f>$T1637*'9 All Base Data'!$Y1637</f>
        <v>3.0429197097041474E-2</v>
      </c>
      <c r="AL1637" s="178">
        <f>IF($U1637="","",$U1637*'9 All Base Data'!$Y1637)</f>
        <v>2.332597737727629E-3</v>
      </c>
      <c r="AM1637" s="178">
        <f>IF($V1637="","",$V1637*'9 All Base Data'!$Y1637)</f>
        <v>3.3769005316508106E-3</v>
      </c>
      <c r="AN1637" s="178">
        <f>IF($W1637="","",$W1637*'9 All Base Data'!$Y1637)</f>
        <v>1.5364656605467877E-3</v>
      </c>
      <c r="AO1637" s="178">
        <f>IF($X1637="","",$X1637*'9 All Base Data'!$Y1637)</f>
        <v>8.1109333860423757E-4</v>
      </c>
      <c r="AP1637" s="178">
        <f>$Y1637*'9 All Base Data'!$Y1637</f>
        <v>0.2072359876253444</v>
      </c>
      <c r="AQ1637" s="179">
        <f t="shared" si="269"/>
        <v>5.1631582986245892</v>
      </c>
    </row>
    <row r="1638" spans="1:43" x14ac:dyDescent="0.25">
      <c r="A1638" s="124">
        <v>595700</v>
      </c>
      <c r="B1638" s="125" t="s">
        <v>1668</v>
      </c>
      <c r="C1638" s="126" t="s">
        <v>1385</v>
      </c>
      <c r="D1638" s="101" t="s">
        <v>2122</v>
      </c>
      <c r="E1638" s="142"/>
      <c r="F1638" s="191" t="str">
        <f>IF('9 All Base Data'!G1638="Rural Centre","Rural",IF('9 All Base Data'!G1638="Rural (Incl.some Off Shore Islands)","Rural",IF('9 All Base Data'!G1638="Inlet-in TA but not in Urban Area","Rural",IF('9 All Base Data'!G1638="Rural (Incl.some Off Shore Islands)","Rural",IF('9 All Base Data'!G1638="Inlet-not in TA","Rural",IF('9 All Base Data'!G1638="Inland Water not in Urban Area","Rural",IF('9 All Base Data'!G1638="Oceanic-in Region but not in TA","Rural",'9 All Base Data'!G1638)))))))</f>
        <v>Christchurch</v>
      </c>
      <c r="G1638" s="177">
        <f>IF('9 All Base Data'!I1638="..C","..C",'9 All Base Data'!I1638*Basecase_Pop_2006)</f>
        <v>3594</v>
      </c>
      <c r="H1638" s="177">
        <f>IF('9 All Base Data'!J1638="..C","..C",'9 All Base Data'!J1638*Basecase_Pop_2006)</f>
        <v>2262</v>
      </c>
      <c r="I1638" s="191">
        <f>IF('9 All Base Data'!L1638="..C","..C",'9 All Base Data'!L1638*Basecase_Pop_2006)</f>
        <v>48</v>
      </c>
      <c r="J1638" s="156">
        <f>IF('9 All Base Data'!$P1638=0,0,('9 All Base Data'!$P1638*Basecase_Pop_2006)/(1+(1/(BaseCase_Mort_AllAdults_30*('9 All Base Data'!$W1638*Basecase_PM10)/10))))</f>
        <v>2.419869976875082</v>
      </c>
      <c r="K1638" s="156">
        <f>IF('9 All Base Data'!$Q1638=0,0,('9 All Base Data'!$Q1638*Basecase_Pop_2006)/(1+(1/(BaseCase_Mort_Maori_30*('9 All Base Data'!$W1638*Basecase_PM10)/10))))</f>
        <v>9.8094565984474261E-2</v>
      </c>
      <c r="L1638" s="179">
        <f>133/(1+1/(BaseCase_Mort_Child_0_1*'9 All Base Data'!$AB$10/10))*IF('9 All Base Data'!$L1638="..C",0,'9 All Base Data'!L1638/'9 All Base Data'!$L$2022)</f>
        <v>7.0021337054651037E-3</v>
      </c>
      <c r="M1638" s="178">
        <f>IF('9 All Base Data'!$R1638="","",IF('9 All Base Data'!$R1638=0,0,('9 All Base Data'!$R1638*Basecase_Pop_2006)/(1+(1/(BaseCase_CardiacHA_All*('9 All Base Data'!$W1638*Basecase_PM10)/10)))))</f>
        <v>1.2314248748160515</v>
      </c>
      <c r="N1638" s="178">
        <f>IF('9 All Base Data'!$S1638="","",IF('9 All Base Data'!$S1638=0,0,('9 All Base Data'!S1638*Basecase_Pop_2006)/(1+(1/(BaseCase_RespHA_All*('9 All Base Data'!$W1638*Basecase_PM10)/10)))))</f>
        <v>1.6203164029975019</v>
      </c>
      <c r="O1638" s="178">
        <f>IF('9 All Base Data'!$T1638="","",IF('9 All Base Data'!$T1638=0,0,('9 All Base Data'!$T1638*Basecase_Pop_2006)/(1+(1/(BaseCase_RespHA_Child_1_4*('9 All Base Data'!$W1638*Basecase_PM10)/10)))))</f>
        <v>0.37362004415858696</v>
      </c>
      <c r="P1638" s="179">
        <f>IF('9 All Base Data'!$U1638="","",IF('9 All Base Data'!$U1638=0,0,('9 All Base Data'!$U1638*Basecase_Pop_2006)/(1+(1/(BaseCase_RespHA_Child_5_14*('9 All Base Data'!$W1638*Basecase_PM10)/10)))))</f>
        <v>0.33358430191520411</v>
      </c>
      <c r="Q1638" s="156">
        <f>IF('7 Base case Results'!$G1638="..C",0,BaseCase_RADs_All*'7 Base case Results'!$G1638*('9 All Base Data'!$V1638*Basecase_PM10)/10)</f>
        <v>4046.4845999999998</v>
      </c>
      <c r="R1638" s="189">
        <f t="shared" si="260"/>
        <v>8.6147371176752916</v>
      </c>
      <c r="S1638" s="178">
        <f t="shared" si="261"/>
        <v>0.34921665490472836</v>
      </c>
      <c r="T1638" s="179">
        <f t="shared" si="262"/>
        <v>2.4927595991455768E-2</v>
      </c>
      <c r="U1638" s="178">
        <f t="shared" si="263"/>
        <v>7.8195479550819263E-3</v>
      </c>
      <c r="V1638" s="178">
        <f t="shared" si="264"/>
        <v>7.3481348875936714E-3</v>
      </c>
      <c r="W1638" s="178">
        <f t="shared" si="265"/>
        <v>1.6943669002591919E-3</v>
      </c>
      <c r="X1638" s="179">
        <f t="shared" si="266"/>
        <v>1.5128048091854508E-3</v>
      </c>
      <c r="Y1638" s="179">
        <f t="shared" si="267"/>
        <v>0.25088204520000001</v>
      </c>
      <c r="Z1638" s="186">
        <f t="shared" si="268"/>
        <v>8.9057144417094207</v>
      </c>
      <c r="AA1638" s="156">
        <f>$J1638*'9 All Base Data'!$Y1638</f>
        <v>1.5754363263543314</v>
      </c>
      <c r="AB1638" s="156">
        <f>$K1638*'9 All Base Data'!$Y1638</f>
        <v>6.3863655546266745E-2</v>
      </c>
      <c r="AC1638" s="178">
        <f>$L1638*'9 All Base Data'!$Y1638</f>
        <v>4.5586812130399218E-3</v>
      </c>
      <c r="AD1638" s="178">
        <f>IF($M1638="","",$M1638*'9 All Base Data'!$Y1638)</f>
        <v>0.80170897589581136</v>
      </c>
      <c r="AE1638" s="178">
        <f>IF($N1638="","",$N1638*'9 All Base Data'!$Y1638)</f>
        <v>1.0548935876160193</v>
      </c>
      <c r="AF1638" s="178">
        <f>IF($O1638="","",$O1638*'9 All Base Data'!$Y1638)</f>
        <v>0.24324223840392425</v>
      </c>
      <c r="AG1638" s="178">
        <f>IF($P1638="","",$P1638*'9 All Base Data'!$Y1638)</f>
        <v>0.21717729967352403</v>
      </c>
      <c r="AH1638" s="167">
        <f>$Q1638*'9 All Base Data'!$Y1638</f>
        <v>2634.4303180726079</v>
      </c>
      <c r="AI1638" s="178">
        <f>$R1638*'9 All Base Data'!$Y1638</f>
        <v>5.6085533218214199</v>
      </c>
      <c r="AJ1638" s="178">
        <f>$S1638*'9 All Base Data'!$Y1638</f>
        <v>0.22735461374470958</v>
      </c>
      <c r="AK1638" s="178">
        <f>$T1638*'9 All Base Data'!$Y1638</f>
        <v>1.6228905118422121E-2</v>
      </c>
      <c r="AL1638" s="178">
        <f>IF($U1638="","",$U1638*'9 All Base Data'!$Y1638)</f>
        <v>5.090851996938402E-3</v>
      </c>
      <c r="AM1638" s="178">
        <f>IF($V1638="","",$V1638*'9 All Base Data'!$Y1638)</f>
        <v>4.7839424198386476E-3</v>
      </c>
      <c r="AN1638" s="178">
        <f>IF($W1638="","",$W1638*'9 All Base Data'!$Y1638)</f>
        <v>1.1031035511617966E-3</v>
      </c>
      <c r="AO1638" s="178">
        <f>IF($X1638="","",$X1638*'9 All Base Data'!$Y1638)</f>
        <v>9.8489905401943152E-4</v>
      </c>
      <c r="AP1638" s="178">
        <f>$Y1638*'9 All Base Data'!$Y1638</f>
        <v>0.1633346797205017</v>
      </c>
      <c r="AQ1638" s="179">
        <f t="shared" si="269"/>
        <v>5.7979917010771214</v>
      </c>
    </row>
    <row r="1639" spans="1:43" x14ac:dyDescent="0.25">
      <c r="A1639" s="124">
        <v>595800</v>
      </c>
      <c r="B1639" s="125" t="s">
        <v>1669</v>
      </c>
      <c r="C1639" s="126" t="s">
        <v>1385</v>
      </c>
      <c r="D1639" s="101" t="s">
        <v>2122</v>
      </c>
      <c r="E1639" s="142"/>
      <c r="F1639" s="191" t="str">
        <f>IF('9 All Base Data'!G1639="Rural Centre","Rural",IF('9 All Base Data'!G1639="Rural (Incl.some Off Shore Islands)","Rural",IF('9 All Base Data'!G1639="Inlet-in TA but not in Urban Area","Rural",IF('9 All Base Data'!G1639="Rural (Incl.some Off Shore Islands)","Rural",IF('9 All Base Data'!G1639="Inlet-not in TA","Rural",IF('9 All Base Data'!G1639="Inland Water not in Urban Area","Rural",IF('9 All Base Data'!G1639="Oceanic-in Region but not in TA","Rural",'9 All Base Data'!G1639)))))))</f>
        <v>Christchurch</v>
      </c>
      <c r="G1639" s="177">
        <f>IF('9 All Base Data'!I1639="..C","..C",'9 All Base Data'!I1639*Basecase_Pop_2006)</f>
        <v>2442</v>
      </c>
      <c r="H1639" s="177">
        <f>IF('9 All Base Data'!J1639="..C","..C",'9 All Base Data'!J1639*Basecase_Pop_2006)</f>
        <v>1566</v>
      </c>
      <c r="I1639" s="191">
        <f>IF('9 All Base Data'!L1639="..C","..C",'9 All Base Data'!L1639*Basecase_Pop_2006)</f>
        <v>39</v>
      </c>
      <c r="J1639" s="156">
        <f>IF('9 All Base Data'!$P1639=0,0,('9 All Base Data'!$P1639*Basecase_Pop_2006)/(1+(1/(BaseCase_Mort_AllAdults_30*('9 All Base Data'!$W1639*Basecase_PM10)/10))))</f>
        <v>7.5143330860857809</v>
      </c>
      <c r="K1639" s="156">
        <f>IF('9 All Base Data'!$Q1639=0,0,('9 All Base Data'!$Q1639*Basecase_Pop_2006)/(1+(1/(BaseCase_Mort_Maori_30*('9 All Base Data'!$W1639*Basecase_PM10)/10))))</f>
        <v>0.2942836979534228</v>
      </c>
      <c r="L1639" s="179">
        <f>133/(1+1/(BaseCase_Mort_Child_0_1*'9 All Base Data'!$AB$10/10))*IF('9 All Base Data'!$L1639="..C",0,'9 All Base Data'!L1639/'9 All Base Data'!$L$2022)</f>
        <v>5.6892336356903963E-3</v>
      </c>
      <c r="M1639" s="178">
        <f>IF('9 All Base Data'!$R1639="","",IF('9 All Base Data'!$R1639=0,0,('9 All Base Data'!$R1639*Basecase_Pop_2006)/(1+(1/(BaseCase_CardiacHA_All*('9 All Base Data'!$W1639*Basecase_PM10)/10)))))</f>
        <v>0.39537387285063857</v>
      </c>
      <c r="N1639" s="178">
        <f>IF('9 All Base Data'!$S1639="","",IF('9 All Base Data'!$S1639=0,0,('9 All Base Data'!S1639*Basecase_Pop_2006)/(1+(1/(BaseCase_RespHA_All*('9 All Base Data'!$W1639*Basecase_PM10)/10)))))</f>
        <v>0.7761179409315766</v>
      </c>
      <c r="O1639" s="178">
        <f>IF('9 All Base Data'!$T1639="","",IF('9 All Base Data'!$T1639=0,0,('9 All Base Data'!$T1639*Basecase_Pop_2006)/(1+(1/(BaseCase_RespHA_Child_1_4*('9 All Base Data'!$W1639*Basecase_PM10)/10)))))</f>
        <v>0.25352788710761254</v>
      </c>
      <c r="P1639" s="179">
        <f>IF('9 All Base Data'!$U1639="","",IF('9 All Base Data'!$U1639=0,0,('9 All Base Data'!$U1639*Basecase_Pop_2006)/(1+(1/(BaseCase_RespHA_Child_5_14*('9 All Base Data'!$W1639*Basecase_PM10)/10)))))</f>
        <v>1.9622605995012005E-2</v>
      </c>
      <c r="Q1639" s="156">
        <f>IF('7 Base case Results'!$G1639="..C",0,BaseCase_RADs_All*'7 Base case Results'!$G1639*('9 All Base Data'!$V1639*Basecase_PM10)/10)</f>
        <v>2749.4478000000004</v>
      </c>
      <c r="R1639" s="189">
        <f t="shared" si="260"/>
        <v>26.75102578646538</v>
      </c>
      <c r="S1639" s="178">
        <f t="shared" si="261"/>
        <v>1.047649964714185</v>
      </c>
      <c r="T1639" s="179">
        <f t="shared" si="262"/>
        <v>2.0253671743057811E-2</v>
      </c>
      <c r="U1639" s="178">
        <f t="shared" si="263"/>
        <v>2.5106240926015548E-3</v>
      </c>
      <c r="V1639" s="178">
        <f t="shared" si="264"/>
        <v>3.5196948621246996E-3</v>
      </c>
      <c r="W1639" s="178">
        <f t="shared" si="265"/>
        <v>1.149748968033023E-3</v>
      </c>
      <c r="X1639" s="179">
        <f t="shared" si="266"/>
        <v>8.8988518187379435E-5</v>
      </c>
      <c r="Y1639" s="179">
        <f t="shared" si="267"/>
        <v>0.17046576360000004</v>
      </c>
      <c r="Z1639" s="186">
        <f t="shared" si="268"/>
        <v>26.947775540763161</v>
      </c>
      <c r="AA1639" s="156">
        <f>$J1639*'9 All Base Data'!$Y1639</f>
        <v>4.8921443818371344</v>
      </c>
      <c r="AB1639" s="156">
        <f>$K1639*'9 All Base Data'!$Y1639</f>
        <v>0.19159096663880024</v>
      </c>
      <c r="AC1639" s="178">
        <f>$L1639*'9 All Base Data'!$Y1639</f>
        <v>3.7039284855949358E-3</v>
      </c>
      <c r="AD1639" s="178">
        <f>IF($M1639="","",$M1639*'9 All Base Data'!$Y1639)</f>
        <v>0.25740488858193272</v>
      </c>
      <c r="AE1639" s="178">
        <f>IF($N1639="","",$N1639*'9 All Base Data'!$Y1639)</f>
        <v>0.50528516381607647</v>
      </c>
      <c r="AF1639" s="178">
        <f>IF($O1639="","",$O1639*'9 All Base Data'!$Y1639)</f>
        <v>0.16505723320266286</v>
      </c>
      <c r="AG1639" s="178">
        <f>IF($P1639="","",$P1639*'9 All Base Data'!$Y1639)</f>
        <v>1.2775135274913177E-2</v>
      </c>
      <c r="AH1639" s="167">
        <f>$Q1639*'9 All Base Data'!$Y1639</f>
        <v>1790.005241161188</v>
      </c>
      <c r="AI1639" s="178">
        <f>$R1639*'9 All Base Data'!$Y1639</f>
        <v>17.4160339993402</v>
      </c>
      <c r="AJ1639" s="178">
        <f>$S1639*'9 All Base Data'!$Y1639</f>
        <v>0.68206384123412878</v>
      </c>
      <c r="AK1639" s="178">
        <f>$T1639*'9 All Base Data'!$Y1639</f>
        <v>1.3185985408717972E-2</v>
      </c>
      <c r="AL1639" s="178">
        <f>IF($U1639="","",$U1639*'9 All Base Data'!$Y1639)</f>
        <v>1.6345210424952728E-3</v>
      </c>
      <c r="AM1639" s="178">
        <f>IF($V1639="","",$V1639*'9 All Base Data'!$Y1639)</f>
        <v>2.2914682179059069E-3</v>
      </c>
      <c r="AN1639" s="178">
        <f>IF($W1639="","",$W1639*'9 All Base Data'!$Y1639)</f>
        <v>7.4853455257407615E-4</v>
      </c>
      <c r="AO1639" s="178">
        <f>IF($X1639="","",$X1639*'9 All Base Data'!$Y1639)</f>
        <v>5.7935238471731254E-5</v>
      </c>
      <c r="AP1639" s="178">
        <f>$Y1639*'9 All Base Data'!$Y1639</f>
        <v>0.11098032495199366</v>
      </c>
      <c r="AQ1639" s="179">
        <f t="shared" si="269"/>
        <v>17.544126298961309</v>
      </c>
    </row>
    <row r="1640" spans="1:43" x14ac:dyDescent="0.25">
      <c r="A1640" s="124">
        <v>595900</v>
      </c>
      <c r="B1640" s="125" t="s">
        <v>1670</v>
      </c>
      <c r="C1640" s="126" t="s">
        <v>1385</v>
      </c>
      <c r="D1640" s="101" t="s">
        <v>2122</v>
      </c>
      <c r="E1640" s="142"/>
      <c r="F1640" s="191" t="str">
        <f>IF('9 All Base Data'!G1640="Rural Centre","Rural",IF('9 All Base Data'!G1640="Rural (Incl.some Off Shore Islands)","Rural",IF('9 All Base Data'!G1640="Inlet-in TA but not in Urban Area","Rural",IF('9 All Base Data'!G1640="Rural (Incl.some Off Shore Islands)","Rural",IF('9 All Base Data'!G1640="Inlet-not in TA","Rural",IF('9 All Base Data'!G1640="Inland Water not in Urban Area","Rural",IF('9 All Base Data'!G1640="Oceanic-in Region but not in TA","Rural",'9 All Base Data'!G1640)))))))</f>
        <v>Christchurch</v>
      </c>
      <c r="G1640" s="177">
        <f>IF('9 All Base Data'!I1640="..C","..C",'9 All Base Data'!I1640*Basecase_Pop_2006)</f>
        <v>3231</v>
      </c>
      <c r="H1640" s="177">
        <f>IF('9 All Base Data'!J1640="..C","..C",'9 All Base Data'!J1640*Basecase_Pop_2006)</f>
        <v>2154</v>
      </c>
      <c r="I1640" s="191">
        <f>IF('9 All Base Data'!L1640="..C","..C",'9 All Base Data'!L1640*Basecase_Pop_2006)</f>
        <v>36</v>
      </c>
      <c r="J1640" s="156">
        <f>IF('9 All Base Data'!$P1640=0,0,('9 All Base Data'!$P1640*Basecase_Pop_2006)/(1+(1/(BaseCase_Mort_AllAdults_30*('9 All Base Data'!$W1640*Basecase_PM10)/10))))</f>
        <v>2.1226929621711248</v>
      </c>
      <c r="K1640" s="156">
        <f>IF('9 All Base Data'!$Q1640=0,0,('9 All Base Data'!$Q1640*Basecase_Pop_2006)/(1+(1/(BaseCase_Mort_Maori_30*('9 All Base Data'!$W1640*Basecase_PM10)/10))))</f>
        <v>0</v>
      </c>
      <c r="L1640" s="179">
        <f>133/(1+1/(BaseCase_Mort_Child_0_1*'9 All Base Data'!$AB$10/10))*IF('9 All Base Data'!$L1640="..C",0,'9 All Base Data'!L1640/'9 All Base Data'!$L$2022)</f>
        <v>5.2516002790988277E-3</v>
      </c>
      <c r="M1640" s="178">
        <f>IF('9 All Base Data'!$R1640="","",IF('9 All Base Data'!$R1640=0,0,('9 All Base Data'!$R1640*Basecase_Pop_2006)/(1+(1/(BaseCase_CardiacHA_All*('9 All Base Data'!$W1640*Basecase_PM10)/10)))))</f>
        <v>0.40361082853502683</v>
      </c>
      <c r="N1640" s="178">
        <f>IF('9 All Base Data'!$S1640="","",IF('9 All Base Data'!$S1640=0,0,('9 All Base Data'!S1640*Basecase_Pop_2006)/(1+(1/(BaseCase_RespHA_All*('9 All Base Data'!$W1640*Basecase_PM10)/10)))))</f>
        <v>0.53783611696135569</v>
      </c>
      <c r="O1640" s="178">
        <f>IF('9 All Base Data'!$T1640="","",IF('9 All Base Data'!$T1640=0,0,('9 All Base Data'!$T1640*Basecase_Pop_2006)/(1+(1/(BaseCase_RespHA_Child_1_4*('9 All Base Data'!$W1640*Basecase_PM10)/10)))))</f>
        <v>0.25352788710761254</v>
      </c>
      <c r="P1640" s="179">
        <f>IF('9 All Base Data'!$U1640="","",IF('9 All Base Data'!$U1640=0,0,('9 All Base Data'!$U1640*Basecase_Pop_2006)/(1+(1/(BaseCase_RespHA_Child_5_14*('9 All Base Data'!$W1640*Basecase_PM10)/10)))))</f>
        <v>9.8113029975060023E-2</v>
      </c>
      <c r="Q1640" s="156">
        <f>IF('7 Base case Results'!$G1640="..C",0,BaseCase_RADs_All*'7 Base case Results'!$G1640*('9 All Base Data'!$V1640*Basecase_PM10)/10)</f>
        <v>3637.7828999999997</v>
      </c>
      <c r="R1640" s="189">
        <f t="shared" si="260"/>
        <v>7.556786945329204</v>
      </c>
      <c r="S1640" s="178">
        <f t="shared" si="261"/>
        <v>0</v>
      </c>
      <c r="T1640" s="179">
        <f t="shared" si="262"/>
        <v>1.8695696993591828E-2</v>
      </c>
      <c r="U1640" s="178">
        <f t="shared" si="263"/>
        <v>2.5629287611974205E-3</v>
      </c>
      <c r="V1640" s="178">
        <f t="shared" si="264"/>
        <v>2.4390867904197479E-3</v>
      </c>
      <c r="W1640" s="178">
        <f t="shared" si="265"/>
        <v>1.149748968033023E-3</v>
      </c>
      <c r="X1640" s="179">
        <f t="shared" si="266"/>
        <v>4.4494259093689722E-4</v>
      </c>
      <c r="Y1640" s="179">
        <f t="shared" si="267"/>
        <v>0.22554253979999997</v>
      </c>
      <c r="Z1640" s="186">
        <f t="shared" si="268"/>
        <v>7.8060271976744131</v>
      </c>
      <c r="AA1640" s="156">
        <f>$J1640*'9 All Base Data'!$Y1640</f>
        <v>1.3819616897845015</v>
      </c>
      <c r="AB1640" s="156">
        <f>$K1640*'9 All Base Data'!$Y1640</f>
        <v>0</v>
      </c>
      <c r="AC1640" s="178">
        <f>$L1640*'9 All Base Data'!$Y1640</f>
        <v>3.4190109097799412E-3</v>
      </c>
      <c r="AD1640" s="178">
        <f>IF($M1640="","",$M1640*'9 All Base Data'!$Y1640)</f>
        <v>0.26276749042738962</v>
      </c>
      <c r="AE1640" s="178">
        <f>IF($N1640="","",$N1640*'9 All Base Data'!$Y1640)</f>
        <v>0.35015375387254422</v>
      </c>
      <c r="AF1640" s="178">
        <f>IF($O1640="","",$O1640*'9 All Base Data'!$Y1640)</f>
        <v>0.16505723320266286</v>
      </c>
      <c r="AG1640" s="178">
        <f>IF($P1640="","",$P1640*'9 All Base Data'!$Y1640)</f>
        <v>6.3875676374565885E-2</v>
      </c>
      <c r="AH1640" s="167">
        <f>$Q1640*'9 All Base Data'!$Y1640</f>
        <v>2368.3484578999987</v>
      </c>
      <c r="AI1640" s="178">
        <f>$R1640*'9 All Base Data'!$Y1640</f>
        <v>4.9197836156328254</v>
      </c>
      <c r="AJ1640" s="178">
        <f>$S1640*'9 All Base Data'!$Y1640</f>
        <v>0</v>
      </c>
      <c r="AK1640" s="178">
        <f>$T1640*'9 All Base Data'!$Y1640</f>
        <v>1.2171678838816591E-2</v>
      </c>
      <c r="AL1640" s="178">
        <f>IF($U1640="","",$U1640*'9 All Base Data'!$Y1640)</f>
        <v>1.6685735642139243E-3</v>
      </c>
      <c r="AM1640" s="178">
        <f>IF($V1640="","",$V1640*'9 All Base Data'!$Y1640)</f>
        <v>1.587947273811988E-3</v>
      </c>
      <c r="AN1640" s="178">
        <f>IF($W1640="","",$W1640*'9 All Base Data'!$Y1640)</f>
        <v>7.4853455257407615E-4</v>
      </c>
      <c r="AO1640" s="178">
        <f>IF($X1640="","",$X1640*'9 All Base Data'!$Y1640)</f>
        <v>2.8967619235865629E-4</v>
      </c>
      <c r="AP1640" s="178">
        <f>$Y1640*'9 All Base Data'!$Y1640</f>
        <v>0.14683760438979993</v>
      </c>
      <c r="AQ1640" s="179">
        <f t="shared" si="269"/>
        <v>5.0820494196994686</v>
      </c>
    </row>
    <row r="1641" spans="1:43" x14ac:dyDescent="0.25">
      <c r="A1641" s="124">
        <v>596000</v>
      </c>
      <c r="B1641" s="125" t="s">
        <v>1671</v>
      </c>
      <c r="C1641" s="126" t="s">
        <v>1385</v>
      </c>
      <c r="D1641" s="101" t="s">
        <v>2122</v>
      </c>
      <c r="E1641" s="142"/>
      <c r="F1641" s="191" t="str">
        <f>IF('9 All Base Data'!G1641="Rural Centre","Rural",IF('9 All Base Data'!G1641="Rural (Incl.some Off Shore Islands)","Rural",IF('9 All Base Data'!G1641="Inlet-in TA but not in Urban Area","Rural",IF('9 All Base Data'!G1641="Rural (Incl.some Off Shore Islands)","Rural",IF('9 All Base Data'!G1641="Inlet-not in TA","Rural",IF('9 All Base Data'!G1641="Inland Water not in Urban Area","Rural",IF('9 All Base Data'!G1641="Oceanic-in Region but not in TA","Rural",'9 All Base Data'!G1641)))))))</f>
        <v>Christchurch</v>
      </c>
      <c r="G1641" s="177">
        <f>IF('9 All Base Data'!I1641="..C","..C",'9 All Base Data'!I1641*Basecase_Pop_2006)</f>
        <v>3252</v>
      </c>
      <c r="H1641" s="177">
        <f>IF('9 All Base Data'!J1641="..C","..C",'9 All Base Data'!J1641*Basecase_Pop_2006)</f>
        <v>2379</v>
      </c>
      <c r="I1641" s="191">
        <f>IF('9 All Base Data'!L1641="..C","..C",'9 All Base Data'!L1641*Basecase_Pop_2006)</f>
        <v>18</v>
      </c>
      <c r="J1641" s="156">
        <f>IF('9 All Base Data'!$P1641=0,0,('9 All Base Data'!$P1641*Basecase_Pop_2006)/(1+(1/(BaseCase_Mort_AllAdults_30*('9 All Base Data'!$W1641*Basecase_PM10)/10))))</f>
        <v>1.6358374518652015</v>
      </c>
      <c r="K1641" s="156">
        <f>IF('9 All Base Data'!$Q1641=0,0,('9 All Base Data'!$Q1641*Basecase_Pop_2006)/(1+(1/(BaseCase_Mort_Maori_30*('9 All Base Data'!$W1641*Basecase_PM10)/10))))</f>
        <v>0</v>
      </c>
      <c r="L1641" s="179">
        <f>133/(1+1/(BaseCase_Mort_Child_0_1*'9 All Base Data'!$AB$10/10))*IF('9 All Base Data'!$L1641="..C",0,'9 All Base Data'!L1641/'9 All Base Data'!$L$2022)</f>
        <v>2.6258001395494139E-3</v>
      </c>
      <c r="M1641" s="178">
        <f>IF('9 All Base Data'!$R1641="","",IF('9 All Base Data'!$R1641=0,0,('9 All Base Data'!$R1641*Basecase_Pop_2006)/(1+(1/(BaseCase_CardiacHA_All*('9 All Base Data'!$W1641*Basecase_PM10)/10)))))</f>
        <v>0.4584426991897847</v>
      </c>
      <c r="N1641" s="178">
        <f>IF('9 All Base Data'!$S1641="","",IF('9 All Base Data'!$S1641=0,0,('9 All Base Data'!S1641*Basecase_Pop_2006)/(1+(1/(BaseCase_RespHA_All*('9 All Base Data'!$W1641*Basecase_PM10)/10)))))</f>
        <v>0.50786306579148299</v>
      </c>
      <c r="O1641" s="178">
        <f>IF('9 All Base Data'!$T1641="","",IF('9 All Base Data'!$T1641=0,0,('9 All Base Data'!$T1641*Basecase_Pop_2006)/(1+(1/(BaseCase_RespHA_Child_1_4*('9 All Base Data'!$W1641*Basecase_PM10)/10)))))</f>
        <v>0.17193187693489395</v>
      </c>
      <c r="P1641" s="179">
        <f>IF('9 All Base Data'!$U1641="","",IF('9 All Base Data'!$U1641=0,0,('9 All Base Data'!$U1641*Basecase_Pop_2006)/(1+(1/(BaseCase_RespHA_Child_5_14*('9 All Base Data'!$W1641*Basecase_PM10)/10)))))</f>
        <v>0</v>
      </c>
      <c r="Q1641" s="156">
        <f>IF('7 Base case Results'!$G1641="..C",0,BaseCase_RADs_All*'7 Base case Results'!$G1641*('9 All Base Data'!$V1641*Basecase_PM10)/10)</f>
        <v>2924.846410402155</v>
      </c>
      <c r="R1641" s="189">
        <f t="shared" si="260"/>
        <v>5.8235813286401177</v>
      </c>
      <c r="S1641" s="178">
        <f t="shared" si="261"/>
        <v>0</v>
      </c>
      <c r="T1641" s="179">
        <f t="shared" si="262"/>
        <v>9.3478484967959141E-3</v>
      </c>
      <c r="U1641" s="178">
        <f t="shared" si="263"/>
        <v>2.9111111398551328E-3</v>
      </c>
      <c r="V1641" s="178">
        <f t="shared" si="264"/>
        <v>2.3031590033643751E-3</v>
      </c>
      <c r="W1641" s="178">
        <f t="shared" si="265"/>
        <v>7.7971106189974411E-4</v>
      </c>
      <c r="X1641" s="179">
        <f t="shared" si="266"/>
        <v>0</v>
      </c>
      <c r="Y1641" s="179">
        <f t="shared" si="267"/>
        <v>0.18134047744493362</v>
      </c>
      <c r="Z1641" s="186">
        <f t="shared" si="268"/>
        <v>6.0194839247250664</v>
      </c>
      <c r="AA1641" s="156">
        <f>$J1641*'9 All Base Data'!$Y1641</f>
        <v>0.92124086443416142</v>
      </c>
      <c r="AB1641" s="156">
        <f>$K1641*'9 All Base Data'!$Y1641</f>
        <v>0</v>
      </c>
      <c r="AC1641" s="178">
        <f>$L1641*'9 All Base Data'!$Y1641</f>
        <v>1.4787498523350698E-3</v>
      </c>
      <c r="AD1641" s="178">
        <f>IF($M1641="","",$M1641*'9 All Base Data'!$Y1641)</f>
        <v>0.25817733174746349</v>
      </c>
      <c r="AE1641" s="178">
        <f>IF($N1641="","",$N1641*'9 All Base Data'!$Y1641)</f>
        <v>0.28600898531236391</v>
      </c>
      <c r="AF1641" s="178">
        <f>IF($O1641="","",$O1641*'9 All Base Data'!$Y1641)</f>
        <v>9.6825433817211246E-2</v>
      </c>
      <c r="AG1641" s="178">
        <f>IF($P1641="","",$P1641*'9 All Base Data'!$Y1641)</f>
        <v>0</v>
      </c>
      <c r="AH1641" s="167">
        <f>$Q1641*'9 All Base Data'!$Y1641</f>
        <v>1647.161233766685</v>
      </c>
      <c r="AI1641" s="178">
        <f>$R1641*'9 All Base Data'!$Y1641</f>
        <v>3.2796174773856146</v>
      </c>
      <c r="AJ1641" s="178">
        <f>$S1641*'9 All Base Data'!$Y1641</f>
        <v>0</v>
      </c>
      <c r="AK1641" s="178">
        <f>$T1641*'9 All Base Data'!$Y1641</f>
        <v>5.2643494743128492E-3</v>
      </c>
      <c r="AL1641" s="178">
        <f>IF($U1641="","",$U1641*'9 All Base Data'!$Y1641)</f>
        <v>1.6394260565963932E-3</v>
      </c>
      <c r="AM1641" s="178">
        <f>IF($V1641="","",$V1641*'9 All Base Data'!$Y1641)</f>
        <v>1.29705074839157E-3</v>
      </c>
      <c r="AN1641" s="178">
        <f>IF($W1641="","",$W1641*'9 All Base Data'!$Y1641)</f>
        <v>4.3910334236105301E-4</v>
      </c>
      <c r="AO1641" s="178">
        <f>IF($X1641="","",$X1641*'9 All Base Data'!$Y1641)</f>
        <v>0</v>
      </c>
      <c r="AP1641" s="178">
        <f>$Y1641*'9 All Base Data'!$Y1641</f>
        <v>0.10212399649353447</v>
      </c>
      <c r="AQ1641" s="179">
        <f t="shared" si="269"/>
        <v>3.3899423001584497</v>
      </c>
    </row>
    <row r="1642" spans="1:43" x14ac:dyDescent="0.25">
      <c r="A1642" s="124">
        <v>596101</v>
      </c>
      <c r="B1642" s="125" t="s">
        <v>1672</v>
      </c>
      <c r="C1642" s="126" t="s">
        <v>1385</v>
      </c>
      <c r="D1642" s="101" t="s">
        <v>2122</v>
      </c>
      <c r="E1642" s="142"/>
      <c r="F1642" s="191" t="str">
        <f>IF('9 All Base Data'!G1642="Rural Centre","Rural",IF('9 All Base Data'!G1642="Rural (Incl.some Off Shore Islands)","Rural",IF('9 All Base Data'!G1642="Inlet-in TA but not in Urban Area","Rural",IF('9 All Base Data'!G1642="Rural (Incl.some Off Shore Islands)","Rural",IF('9 All Base Data'!G1642="Inlet-not in TA","Rural",IF('9 All Base Data'!G1642="Inland Water not in Urban Area","Rural",IF('9 All Base Data'!G1642="Oceanic-in Region but not in TA","Rural",'9 All Base Data'!G1642)))))))</f>
        <v>Rural</v>
      </c>
      <c r="G1642" s="177" t="str">
        <f>IF('9 All Base Data'!I1642="..C","..C",'9 All Base Data'!I1642*Basecase_Pop_2006)</f>
        <v>..C</v>
      </c>
      <c r="H1642" s="177" t="str">
        <f>IF('9 All Base Data'!J1642="..C","..C",'9 All Base Data'!J1642*Basecase_Pop_2006)</f>
        <v>..C</v>
      </c>
      <c r="I1642" s="191" t="str">
        <f>IF('9 All Base Data'!L1642="..C","..C",'9 All Base Data'!L1642*Basecase_Pop_2006)</f>
        <v>..C</v>
      </c>
      <c r="J1642" s="156">
        <f>IF('9 All Base Data'!$P1642=0,0,('9 All Base Data'!$P1642*Basecase_Pop_2006)/(1+(1/(BaseCase_Mort_AllAdults_30*('9 All Base Data'!$W1642*Basecase_PM10)/10))))</f>
        <v>2.0377852436842798</v>
      </c>
      <c r="K1642" s="156">
        <f>IF('9 All Base Data'!$Q1642=0,0,('9 All Base Data'!$Q1642*Basecase_Pop_2006)/(1+(1/(BaseCase_Mort_Maori_30*('9 All Base Data'!$W1642*Basecase_PM10)/10))))</f>
        <v>0</v>
      </c>
      <c r="L1642" s="179">
        <f>133/(1+1/(BaseCase_Mort_Child_0_1*'9 All Base Data'!$AB$10/10))*IF('9 All Base Data'!$L1642="..C",0,'9 All Base Data'!L1642/'9 All Base Data'!$L$2022)</f>
        <v>0</v>
      </c>
      <c r="M1642" s="178">
        <f>IF('9 All Base Data'!$R1642="","",IF('9 All Base Data'!$R1642=0,0,('9 All Base Data'!$R1642*Basecase_Pop_2006)/(1+(1/(BaseCase_CardiacHA_All*('9 All Base Data'!$W1642*Basecase_PM10)/10)))))</f>
        <v>0</v>
      </c>
      <c r="N1642" s="178">
        <f>IF('9 All Base Data'!$S1642="","",IF('9 All Base Data'!$S1642=0,0,('9 All Base Data'!S1642*Basecase_Pop_2006)/(1+(1/(BaseCase_RespHA_All*('9 All Base Data'!$W1642*Basecase_PM10)/10)))))</f>
        <v>0</v>
      </c>
      <c r="O1642" s="178">
        <f>IF('9 All Base Data'!$T1642="","",IF('9 All Base Data'!$T1642=0,0,('9 All Base Data'!$T1642*Basecase_Pop_2006)/(1+(1/(BaseCase_RespHA_Child_1_4*('9 All Base Data'!$W1642*Basecase_PM10)/10)))))</f>
        <v>0</v>
      </c>
      <c r="P1642" s="179">
        <f>IF('9 All Base Data'!$U1642="","",IF('9 All Base Data'!$U1642=0,0,('9 All Base Data'!$U1642*Basecase_Pop_2006)/(1+(1/(BaseCase_RespHA_Child_5_14*('9 All Base Data'!$W1642*Basecase_PM10)/10)))))</f>
        <v>0</v>
      </c>
      <c r="Q1642" s="156">
        <f>IF('7 Base case Results'!$G1642="..C",0,BaseCase_RADs_All*'7 Base case Results'!$G1642*('9 All Base Data'!$V1642*Basecase_PM10)/10)</f>
        <v>0</v>
      </c>
      <c r="R1642" s="189">
        <f t="shared" si="260"/>
        <v>7.2545154675160362</v>
      </c>
      <c r="S1642" s="178">
        <f t="shared" si="261"/>
        <v>0</v>
      </c>
      <c r="T1642" s="179">
        <f t="shared" si="262"/>
        <v>0</v>
      </c>
      <c r="U1642" s="178">
        <f t="shared" si="263"/>
        <v>0</v>
      </c>
      <c r="V1642" s="178">
        <f t="shared" si="264"/>
        <v>0</v>
      </c>
      <c r="W1642" s="178">
        <f t="shared" si="265"/>
        <v>0</v>
      </c>
      <c r="X1642" s="179">
        <f t="shared" si="266"/>
        <v>0</v>
      </c>
      <c r="Y1642" s="179">
        <f t="shared" si="267"/>
        <v>0</v>
      </c>
      <c r="Z1642" s="186">
        <f t="shared" si="268"/>
        <v>7.2545154675160362</v>
      </c>
      <c r="AA1642" s="156">
        <f>$J1642*'9 All Base Data'!$Y1642</f>
        <v>1.3266832221931215</v>
      </c>
      <c r="AB1642" s="156">
        <f>$K1642*'9 All Base Data'!$Y1642</f>
        <v>0</v>
      </c>
      <c r="AC1642" s="178">
        <f>$L1642*'9 All Base Data'!$Y1642</f>
        <v>0</v>
      </c>
      <c r="AD1642" s="178">
        <f>IF($M1642="","",$M1642*'9 All Base Data'!$Y1642)</f>
        <v>0</v>
      </c>
      <c r="AE1642" s="178">
        <f>IF($N1642="","",$N1642*'9 All Base Data'!$Y1642)</f>
        <v>0</v>
      </c>
      <c r="AF1642" s="178">
        <f>IF($O1642="","",$O1642*'9 All Base Data'!$Y1642)</f>
        <v>0</v>
      </c>
      <c r="AG1642" s="178">
        <f>IF($P1642="","",$P1642*'9 All Base Data'!$Y1642)</f>
        <v>0</v>
      </c>
      <c r="AH1642" s="167">
        <f>$Q1642*'9 All Base Data'!$Y1642</f>
        <v>0</v>
      </c>
      <c r="AI1642" s="178">
        <f>$R1642*'9 All Base Data'!$Y1642</f>
        <v>4.7229922710075121</v>
      </c>
      <c r="AJ1642" s="178">
        <f>$S1642*'9 All Base Data'!$Y1642</f>
        <v>0</v>
      </c>
      <c r="AK1642" s="178">
        <f>$T1642*'9 All Base Data'!$Y1642</f>
        <v>0</v>
      </c>
      <c r="AL1642" s="178">
        <f>IF($U1642="","",$U1642*'9 All Base Data'!$Y1642)</f>
        <v>0</v>
      </c>
      <c r="AM1642" s="178">
        <f>IF($V1642="","",$V1642*'9 All Base Data'!$Y1642)</f>
        <v>0</v>
      </c>
      <c r="AN1642" s="178">
        <f>IF($W1642="","",$W1642*'9 All Base Data'!$Y1642)</f>
        <v>0</v>
      </c>
      <c r="AO1642" s="178">
        <f>IF($X1642="","",$X1642*'9 All Base Data'!$Y1642)</f>
        <v>0</v>
      </c>
      <c r="AP1642" s="178">
        <f>$Y1642*'9 All Base Data'!$Y1642</f>
        <v>0</v>
      </c>
      <c r="AQ1642" s="179">
        <f t="shared" si="269"/>
        <v>4.7229922710075121</v>
      </c>
    </row>
    <row r="1643" spans="1:43" x14ac:dyDescent="0.25">
      <c r="A1643" s="124">
        <v>596102</v>
      </c>
      <c r="B1643" s="125" t="s">
        <v>1673</v>
      </c>
      <c r="C1643" s="126" t="s">
        <v>1385</v>
      </c>
      <c r="D1643" s="101" t="s">
        <v>2122</v>
      </c>
      <c r="E1643" s="142"/>
      <c r="F1643" s="191" t="str">
        <f>IF('9 All Base Data'!G1643="Rural Centre","Rural",IF('9 All Base Data'!G1643="Rural (Incl.some Off Shore Islands)","Rural",IF('9 All Base Data'!G1643="Inlet-in TA but not in Urban Area","Rural",IF('9 All Base Data'!G1643="Rural (Incl.some Off Shore Islands)","Rural",IF('9 All Base Data'!G1643="Inlet-not in TA","Rural",IF('9 All Base Data'!G1643="Inland Water not in Urban Area","Rural",IF('9 All Base Data'!G1643="Oceanic-in Region but not in TA","Rural",'9 All Base Data'!G1643)))))))</f>
        <v>Christchurch</v>
      </c>
      <c r="G1643" s="177">
        <f>IF('9 All Base Data'!I1643="..C","..C",'9 All Base Data'!I1643*Basecase_Pop_2006)</f>
        <v>2922</v>
      </c>
      <c r="H1643" s="177">
        <f>IF('9 All Base Data'!J1643="..C","..C",'9 All Base Data'!J1643*Basecase_Pop_2006)</f>
        <v>2091</v>
      </c>
      <c r="I1643" s="191">
        <f>IF('9 All Base Data'!L1643="..C","..C",'9 All Base Data'!L1643*Basecase_Pop_2006)</f>
        <v>21</v>
      </c>
      <c r="J1643" s="156">
        <f>IF('9 All Base Data'!$P1643=0,0,('9 All Base Data'!$P1643*Basecase_Pop_2006)/(1+(1/(BaseCase_Mort_AllAdults_30*('9 All Base Data'!$W1643*Basecase_PM10)/10))))</f>
        <v>4.2453859243422494E-2</v>
      </c>
      <c r="K1643" s="156">
        <f>IF('9 All Base Data'!$Q1643=0,0,('9 All Base Data'!$Q1643*Basecase_Pop_2006)/(1+(1/(BaseCase_Mort_Maori_30*('9 All Base Data'!$W1643*Basecase_PM10)/10))))</f>
        <v>0</v>
      </c>
      <c r="L1643" s="179">
        <f>133/(1+1/(BaseCase_Mort_Child_0_1*'9 All Base Data'!$AB$10/10))*IF('9 All Base Data'!$L1643="..C",0,'9 All Base Data'!L1643/'9 All Base Data'!$L$2022)</f>
        <v>3.0634334961409829E-3</v>
      </c>
      <c r="M1643" s="178">
        <f>IF('9 All Base Data'!$R1643="","",IF('9 All Base Data'!$R1643=0,0,('9 All Base Data'!$R1643*Basecase_Pop_2006)/(1+(1/(BaseCase_CardiacHA_All*('9 All Base Data'!$W1643*Basecase_PM10)/10)))))</f>
        <v>0.42832169558819172</v>
      </c>
      <c r="N1643" s="178">
        <f>IF('9 All Base Data'!$S1643="","",IF('9 All Base Data'!$S1643=0,0,('9 All Base Data'!S1643*Basecase_Pop_2006)/(1+(1/(BaseCase_RespHA_All*('9 All Base Data'!$W1643*Basecase_PM10)/10)))))</f>
        <v>0.60591663809570462</v>
      </c>
      <c r="O1643" s="178">
        <f>IF('9 All Base Data'!$T1643="","",IF('9 All Base Data'!$T1643=0,0,('9 All Base Data'!$T1643*Basecase_Pop_2006)/(1+(1/(BaseCase_RespHA_Child_1_4*('9 All Base Data'!$W1643*Basecase_PM10)/10)))))</f>
        <v>0.16012287606796582</v>
      </c>
      <c r="P1643" s="179">
        <f>IF('9 All Base Data'!$U1643="","",IF('9 All Base Data'!$U1643=0,0,('9 All Base Data'!$U1643*Basecase_Pop_2006)/(1+(1/(BaseCase_RespHA_Child_5_14*('9 All Base Data'!$W1643*Basecase_PM10)/10)))))</f>
        <v>0.11773563597007203</v>
      </c>
      <c r="Q1643" s="156">
        <f>IF('7 Base case Results'!$G1643="..C",0,BaseCase_RADs_All*'7 Base case Results'!$G1643*('9 All Base Data'!$V1643*Basecase_PM10)/10)</f>
        <v>3289.8798000000002</v>
      </c>
      <c r="R1643" s="189">
        <f t="shared" si="260"/>
        <v>0.15113573890658408</v>
      </c>
      <c r="S1643" s="178">
        <f t="shared" si="261"/>
        <v>0</v>
      </c>
      <c r="T1643" s="179">
        <f t="shared" si="262"/>
        <v>1.09058232462619E-2</v>
      </c>
      <c r="U1643" s="178">
        <f t="shared" si="263"/>
        <v>2.7198427669850177E-3</v>
      </c>
      <c r="V1643" s="178">
        <f t="shared" si="264"/>
        <v>2.7478319537640205E-3</v>
      </c>
      <c r="W1643" s="178">
        <f t="shared" si="265"/>
        <v>7.2615724296822503E-4</v>
      </c>
      <c r="X1643" s="179">
        <f t="shared" si="266"/>
        <v>5.3393110912427664E-4</v>
      </c>
      <c r="Y1643" s="179">
        <f t="shared" si="267"/>
        <v>0.20397254760000003</v>
      </c>
      <c r="Z1643" s="186">
        <f t="shared" si="268"/>
        <v>0.37148178447359503</v>
      </c>
      <c r="AA1643" s="156">
        <f>$J1643*'9 All Base Data'!$Y1643</f>
        <v>2.7639233795690027E-2</v>
      </c>
      <c r="AB1643" s="156">
        <f>$K1643*'9 All Base Data'!$Y1643</f>
        <v>0</v>
      </c>
      <c r="AC1643" s="178">
        <f>$L1643*'9 All Base Data'!$Y1643</f>
        <v>1.9944230307049659E-3</v>
      </c>
      <c r="AD1643" s="178">
        <f>IF($M1643="","",$M1643*'9 All Base Data'!$Y1643)</f>
        <v>0.27885529596376041</v>
      </c>
      <c r="AE1643" s="178">
        <f>IF($N1643="","",$N1643*'9 All Base Data'!$Y1643)</f>
        <v>0.39447701385641065</v>
      </c>
      <c r="AF1643" s="178">
        <f>IF($O1643="","",$O1643*'9 All Base Data'!$Y1643)</f>
        <v>0.10424667360168181</v>
      </c>
      <c r="AG1643" s="178">
        <f>IF($P1643="","",$P1643*'9 All Base Data'!$Y1643)</f>
        <v>7.6650811649479067E-2</v>
      </c>
      <c r="AH1643" s="167">
        <f>$Q1643*'9 All Base Data'!$Y1643</f>
        <v>2141.8490232076128</v>
      </c>
      <c r="AI1643" s="178">
        <f>$R1643*'9 All Base Data'!$Y1643</f>
        <v>9.8395672312656501E-2</v>
      </c>
      <c r="AJ1643" s="178">
        <f>$S1643*'9 All Base Data'!$Y1643</f>
        <v>0</v>
      </c>
      <c r="AK1643" s="178">
        <f>$T1643*'9 All Base Data'!$Y1643</f>
        <v>7.100145989309678E-3</v>
      </c>
      <c r="AL1643" s="178">
        <f>IF($U1643="","",$U1643*'9 All Base Data'!$Y1643)</f>
        <v>1.7707311293698787E-3</v>
      </c>
      <c r="AM1643" s="178">
        <f>IF($V1643="","",$V1643*'9 All Base Data'!$Y1643)</f>
        <v>1.7889532578388224E-3</v>
      </c>
      <c r="AN1643" s="178">
        <f>IF($W1643="","",$W1643*'9 All Base Data'!$Y1643)</f>
        <v>4.7275866478362701E-4</v>
      </c>
      <c r="AO1643" s="178">
        <f>IF($X1643="","",$X1643*'9 All Base Data'!$Y1643)</f>
        <v>3.4761143083038754E-4</v>
      </c>
      <c r="AP1643" s="178">
        <f>$Y1643*'9 All Base Data'!$Y1643</f>
        <v>0.13279463943887201</v>
      </c>
      <c r="AQ1643" s="179">
        <f t="shared" si="269"/>
        <v>0.2418501421280469</v>
      </c>
    </row>
    <row r="1644" spans="1:43" x14ac:dyDescent="0.25">
      <c r="A1644" s="124">
        <v>596200</v>
      </c>
      <c r="B1644" s="125" t="s">
        <v>1674</v>
      </c>
      <c r="C1644" s="126" t="s">
        <v>1385</v>
      </c>
      <c r="D1644" s="101" t="s">
        <v>2122</v>
      </c>
      <c r="E1644" s="142"/>
      <c r="F1644" s="191" t="str">
        <f>IF('9 All Base Data'!G1644="Rural Centre","Rural",IF('9 All Base Data'!G1644="Rural (Incl.some Off Shore Islands)","Rural",IF('9 All Base Data'!G1644="Inlet-in TA but not in Urban Area","Rural",IF('9 All Base Data'!G1644="Rural (Incl.some Off Shore Islands)","Rural",IF('9 All Base Data'!G1644="Inlet-not in TA","Rural",IF('9 All Base Data'!G1644="Inland Water not in Urban Area","Rural",IF('9 All Base Data'!G1644="Oceanic-in Region but not in TA","Rural",'9 All Base Data'!G1644)))))))</f>
        <v>Christchurch</v>
      </c>
      <c r="G1644" s="177">
        <f>IF('9 All Base Data'!I1644="..C","..C",'9 All Base Data'!I1644*Basecase_Pop_2006)</f>
        <v>3612</v>
      </c>
      <c r="H1644" s="177">
        <f>IF('9 All Base Data'!J1644="..C","..C",'9 All Base Data'!J1644*Basecase_Pop_2006)</f>
        <v>2352</v>
      </c>
      <c r="I1644" s="191">
        <f>IF('9 All Base Data'!L1644="..C","..C",'9 All Base Data'!L1644*Basecase_Pop_2006)</f>
        <v>45</v>
      </c>
      <c r="J1644" s="156">
        <f>IF('9 All Base Data'!$P1644=0,0,('9 All Base Data'!$P1644*Basecase_Pop_2006)/(1+(1/(BaseCase_Mort_AllAdults_30*('9 All Base Data'!$W1644*Basecase_PM10)/10))))</f>
        <v>2.0883031300406829</v>
      </c>
      <c r="K1644" s="156">
        <f>IF('9 All Base Data'!$Q1644=0,0,('9 All Base Data'!$Q1644*Basecase_Pop_2006)/(1+(1/(BaseCase_Mort_Maori_30*('9 All Base Data'!$W1644*Basecase_PM10)/10))))</f>
        <v>0</v>
      </c>
      <c r="L1644" s="179">
        <f>133/(1+1/(BaseCase_Mort_Child_0_1*'9 All Base Data'!$AB$10/10))*IF('9 All Base Data'!$L1644="..C",0,'9 All Base Data'!L1644/'9 All Base Data'!$L$2022)</f>
        <v>6.5645003488735343E-3</v>
      </c>
      <c r="M1644" s="178">
        <f>IF('9 All Base Data'!$R1644="","",IF('9 All Base Data'!$R1644=0,0,('9 All Base Data'!$R1644*Basecase_Pop_2006)/(1+(1/(BaseCase_CardiacHA_All*('9 All Base Data'!$W1644*Basecase_PM10)/10)))))</f>
        <v>0.36939267848385532</v>
      </c>
      <c r="N1644" s="178">
        <f>IF('9 All Base Data'!$S1644="","",IF('9 All Base Data'!$S1644=0,0,('9 All Base Data'!S1644*Basecase_Pop_2006)/(1+(1/(BaseCase_RespHA_All*('9 All Base Data'!$W1644*Basecase_PM10)/10)))))</f>
        <v>0.48055859988871508</v>
      </c>
      <c r="O1644" s="178">
        <f>IF('9 All Base Data'!$T1644="","",IF('9 All Base Data'!$T1644=0,0,('9 All Base Data'!$T1644*Basecase_Pop_2006)/(1+(1/(BaseCase_RespHA_Child_1_4*('9 All Base Data'!$W1644*Basecase_PM10)/10)))))</f>
        <v>0.21491484616861747</v>
      </c>
      <c r="P1644" s="179">
        <f>IF('9 All Base Data'!$U1644="","",IF('9 All Base Data'!$U1644=0,0,('9 All Base Data'!$U1644*Basecase_Pop_2006)/(1+(1/(BaseCase_RespHA_Child_5_14*('9 All Base Data'!$W1644*Basecase_PM10)/10)))))</f>
        <v>7.9314625522499821E-2</v>
      </c>
      <c r="Q1644" s="156">
        <f>IF('7 Base case Results'!$G1644="..C",0,BaseCase_RADs_All*'7 Base case Results'!$G1644*('9 All Base Data'!$V1644*Basecase_PM10)/10)</f>
        <v>3248.6301458710282</v>
      </c>
      <c r="R1644" s="189">
        <f t="shared" si="260"/>
        <v>7.4343591429448317</v>
      </c>
      <c r="S1644" s="178">
        <f t="shared" si="261"/>
        <v>0</v>
      </c>
      <c r="T1644" s="179">
        <f t="shared" si="262"/>
        <v>2.3369621241989783E-2</v>
      </c>
      <c r="U1644" s="178">
        <f t="shared" si="263"/>
        <v>2.3456435083724814E-3</v>
      </c>
      <c r="V1644" s="178">
        <f t="shared" si="264"/>
        <v>2.1793332504953227E-3</v>
      </c>
      <c r="W1644" s="178">
        <f t="shared" si="265"/>
        <v>9.7463882737468016E-4</v>
      </c>
      <c r="X1644" s="179">
        <f t="shared" si="266"/>
        <v>3.5969182674453669E-4</v>
      </c>
      <c r="Y1644" s="179">
        <f t="shared" si="267"/>
        <v>0.20141506904400375</v>
      </c>
      <c r="Z1644" s="186">
        <f t="shared" si="268"/>
        <v>7.6636688099896944</v>
      </c>
      <c r="AA1644" s="156">
        <f>$J1644*'9 All Base Data'!$Y1644</f>
        <v>1.1760521673627593</v>
      </c>
      <c r="AB1644" s="156">
        <f>$K1644*'9 All Base Data'!$Y1644</f>
        <v>0</v>
      </c>
      <c r="AC1644" s="178">
        <f>$L1644*'9 All Base Data'!$Y1644</f>
        <v>3.6968746308376744E-3</v>
      </c>
      <c r="AD1644" s="178">
        <f>IF($M1644="","",$M1644*'9 All Base Data'!$Y1644)</f>
        <v>0.20802777809867565</v>
      </c>
      <c r="AE1644" s="178">
        <f>IF($N1644="","",$N1644*'9 All Base Data'!$Y1644)</f>
        <v>0.2706321581450325</v>
      </c>
      <c r="AF1644" s="178">
        <f>IF($O1644="","",$O1644*'9 All Base Data'!$Y1644)</f>
        <v>0.12103179227151407</v>
      </c>
      <c r="AG1644" s="178">
        <f>IF($P1644="","",$P1644*'9 All Base Data'!$Y1644)</f>
        <v>4.4666952755792862E-2</v>
      </c>
      <c r="AH1644" s="167">
        <f>$Q1644*'9 All Base Data'!$Y1644</f>
        <v>1829.5038057703769</v>
      </c>
      <c r="AI1644" s="178">
        <f>$R1644*'9 All Base Data'!$Y1644</f>
        <v>4.1867457158114236</v>
      </c>
      <c r="AJ1644" s="178">
        <f>$S1644*'9 All Base Data'!$Y1644</f>
        <v>0</v>
      </c>
      <c r="AK1644" s="178">
        <f>$T1644*'9 All Base Data'!$Y1644</f>
        <v>1.3160873685782122E-2</v>
      </c>
      <c r="AL1644" s="178">
        <f>IF($U1644="","",$U1644*'9 All Base Data'!$Y1644)</f>
        <v>1.3209763909265903E-3</v>
      </c>
      <c r="AM1644" s="178">
        <f>IF($V1644="","",$V1644*'9 All Base Data'!$Y1644)</f>
        <v>1.2273168371877221E-3</v>
      </c>
      <c r="AN1644" s="178">
        <f>IF($W1644="","",$W1644*'9 All Base Data'!$Y1644)</f>
        <v>5.4887917795131628E-4</v>
      </c>
      <c r="AO1644" s="178">
        <f>IF($X1644="","",$X1644*'9 All Base Data'!$Y1644)</f>
        <v>2.0256463074752064E-4</v>
      </c>
      <c r="AP1644" s="178">
        <f>$Y1644*'9 All Base Data'!$Y1644</f>
        <v>0.11342923595776337</v>
      </c>
      <c r="AQ1644" s="179">
        <f t="shared" si="269"/>
        <v>4.3158841186830843</v>
      </c>
    </row>
    <row r="1645" spans="1:43" x14ac:dyDescent="0.25">
      <c r="A1645" s="124">
        <v>596400</v>
      </c>
      <c r="B1645" s="125" t="s">
        <v>1675</v>
      </c>
      <c r="C1645" s="126" t="s">
        <v>1385</v>
      </c>
      <c r="D1645" s="101" t="s">
        <v>2122</v>
      </c>
      <c r="E1645" s="142"/>
      <c r="F1645" s="191" t="str">
        <f>IF('9 All Base Data'!G1645="Rural Centre","Rural",IF('9 All Base Data'!G1645="Rural (Incl.some Off Shore Islands)","Rural",IF('9 All Base Data'!G1645="Inlet-in TA but not in Urban Area","Rural",IF('9 All Base Data'!G1645="Rural (Incl.some Off Shore Islands)","Rural",IF('9 All Base Data'!G1645="Inlet-not in TA","Rural",IF('9 All Base Data'!G1645="Inland Water not in Urban Area","Rural",IF('9 All Base Data'!G1645="Oceanic-in Region but not in TA","Rural",'9 All Base Data'!G1645)))))))</f>
        <v>Christchurch</v>
      </c>
      <c r="G1645" s="177">
        <f>IF('9 All Base Data'!I1645="..C","..C",'9 All Base Data'!I1645*Basecase_Pop_2006)</f>
        <v>2859</v>
      </c>
      <c r="H1645" s="177">
        <f>IF('9 All Base Data'!J1645="..C","..C",'9 All Base Data'!J1645*Basecase_Pop_2006)</f>
        <v>2016</v>
      </c>
      <c r="I1645" s="191">
        <f>IF('9 All Base Data'!L1645="..C","..C",'9 All Base Data'!L1645*Basecase_Pop_2006)</f>
        <v>33</v>
      </c>
      <c r="J1645" s="156">
        <f>IF('9 All Base Data'!$P1645=0,0,('9 All Base Data'!$P1645*Basecase_Pop_2006)/(1+(1/(BaseCase_Mort_AllAdults_30*('9 All Base Data'!$W1645*Basecase_PM10)/10))))</f>
        <v>3.4457001645671266</v>
      </c>
      <c r="K1645" s="156">
        <f>IF('9 All Base Data'!$Q1645=0,0,('9 All Base Data'!$Q1645*Basecase_Pop_2006)/(1+(1/(BaseCase_Mort_Maori_30*('9 All Base Data'!$W1645*Basecase_PM10)/10))))</f>
        <v>0</v>
      </c>
      <c r="L1645" s="179">
        <f>133/(1+1/(BaseCase_Mort_Child_0_1*'9 All Base Data'!$AB$10/10))*IF('9 All Base Data'!$L1645="..C",0,'9 All Base Data'!L1645/'9 All Base Data'!$L$2022)</f>
        <v>4.8139669225072592E-3</v>
      </c>
      <c r="M1645" s="178">
        <f>IF('9 All Base Data'!$R1645="","",IF('9 All Base Data'!$R1645=0,0,('9 All Base Data'!$R1645*Basecase_Pop_2006)/(1+(1/(BaseCase_CardiacHA_All*('9 All Base Data'!$W1645*Basecase_PM10)/10)))))</f>
        <v>0.31002599801323566</v>
      </c>
      <c r="N1645" s="178">
        <f>IF('9 All Base Data'!$S1645="","",IF('9 All Base Data'!$S1645=0,0,('9 All Base Data'!S1645*Basecase_Pop_2006)/(1+(1/(BaseCase_RespHA_All*('9 All Base Data'!$W1645*Basecase_PM10)/10)))))</f>
        <v>0.41502788172207211</v>
      </c>
      <c r="O1645" s="178">
        <f>IF('9 All Base Data'!$T1645="","",IF('9 All Base Data'!$T1645=0,0,('9 All Base Data'!$T1645*Basecase_Pop_2006)/(1+(1/(BaseCase_RespHA_Child_1_4*('9 All Base Data'!$W1645*Basecase_PM10)/10)))))</f>
        <v>0.18267761924332485</v>
      </c>
      <c r="P1645" s="179">
        <f>IF('9 All Base Data'!$U1645="","",IF('9 All Base Data'!$U1645=0,0,('9 All Base Data'!$U1645*Basecase_Pop_2006)/(1+(1/(BaseCase_RespHA_Child_5_14*('9 All Base Data'!$W1645*Basecase_PM10)/10)))))</f>
        <v>4.7588775313499893E-2</v>
      </c>
      <c r="Q1645" s="156">
        <f>IF('7 Base case Results'!$G1645="..C",0,BaseCase_RADs_All*'7 Base case Results'!$G1645*('9 All Base Data'!$V1645*Basecase_PM10)/10)</f>
        <v>2571.3824991819683</v>
      </c>
      <c r="R1645" s="189">
        <f t="shared" si="260"/>
        <v>12.266692585858971</v>
      </c>
      <c r="S1645" s="178">
        <f t="shared" si="261"/>
        <v>0</v>
      </c>
      <c r="T1645" s="179">
        <f t="shared" si="262"/>
        <v>1.7137722244125842E-2</v>
      </c>
      <c r="U1645" s="178">
        <f t="shared" si="263"/>
        <v>1.9686650873840467E-3</v>
      </c>
      <c r="V1645" s="178">
        <f t="shared" si="264"/>
        <v>1.8821514436095971E-3</v>
      </c>
      <c r="W1645" s="178">
        <f t="shared" si="265"/>
        <v>8.2844300326847815E-4</v>
      </c>
      <c r="X1645" s="179">
        <f t="shared" si="266"/>
        <v>2.1581509604672201E-4</v>
      </c>
      <c r="Y1645" s="179">
        <f t="shared" si="267"/>
        <v>0.15942571494928204</v>
      </c>
      <c r="Z1645" s="186">
        <f t="shared" si="268"/>
        <v>12.447106839583373</v>
      </c>
      <c r="AA1645" s="156">
        <f>$J1645*'9 All Base Data'!$Y1645</f>
        <v>1.9404860761485527</v>
      </c>
      <c r="AB1645" s="156">
        <f>$K1645*'9 All Base Data'!$Y1645</f>
        <v>0</v>
      </c>
      <c r="AC1645" s="178">
        <f>$L1645*'9 All Base Data'!$Y1645</f>
        <v>2.7110413959476284E-3</v>
      </c>
      <c r="AD1645" s="178">
        <f>IF($M1645="","",$M1645*'9 All Base Data'!$Y1645)</f>
        <v>0.17459474233281702</v>
      </c>
      <c r="AE1645" s="178">
        <f>IF($N1645="","",$N1645*'9 All Base Data'!$Y1645)</f>
        <v>0.23372777294343713</v>
      </c>
      <c r="AF1645" s="178">
        <f>IF($O1645="","",$O1645*'9 All Base Data'!$Y1645)</f>
        <v>0.10287702343078696</v>
      </c>
      <c r="AG1645" s="178">
        <f>IF($P1645="","",$P1645*'9 All Base Data'!$Y1645)</f>
        <v>2.6800171653475716E-2</v>
      </c>
      <c r="AH1645" s="167">
        <f>$Q1645*'9 All Base Data'!$Y1645</f>
        <v>1448.1039259959878</v>
      </c>
      <c r="AI1645" s="178">
        <f>$R1645*'9 All Base Data'!$Y1645</f>
        <v>6.9081304310888481</v>
      </c>
      <c r="AJ1645" s="178">
        <f>$S1645*'9 All Base Data'!$Y1645</f>
        <v>0</v>
      </c>
      <c r="AK1645" s="178">
        <f>$T1645*'9 All Base Data'!$Y1645</f>
        <v>9.6513073695735571E-3</v>
      </c>
      <c r="AL1645" s="178">
        <f>IF($U1645="","",$U1645*'9 All Base Data'!$Y1645)</f>
        <v>1.1086766138133882E-3</v>
      </c>
      <c r="AM1645" s="178">
        <f>IF($V1645="","",$V1645*'9 All Base Data'!$Y1645)</f>
        <v>1.0599554502984875E-3</v>
      </c>
      <c r="AN1645" s="178">
        <f>IF($W1645="","",$W1645*'9 All Base Data'!$Y1645)</f>
        <v>4.6654730125861884E-4</v>
      </c>
      <c r="AO1645" s="178">
        <f>IF($X1645="","",$X1645*'9 All Base Data'!$Y1645)</f>
        <v>1.2153877844851238E-4</v>
      </c>
      <c r="AP1645" s="178">
        <f>$Y1645*'9 All Base Data'!$Y1645</f>
        <v>8.9782443411751234E-2</v>
      </c>
      <c r="AQ1645" s="179">
        <f t="shared" si="269"/>
        <v>7.009732813934284</v>
      </c>
    </row>
    <row r="1646" spans="1:43" x14ac:dyDescent="0.25">
      <c r="A1646" s="124">
        <v>596502</v>
      </c>
      <c r="B1646" s="125" t="s">
        <v>1676</v>
      </c>
      <c r="C1646" s="126" t="s">
        <v>1385</v>
      </c>
      <c r="D1646" s="101" t="s">
        <v>2122</v>
      </c>
      <c r="E1646" s="142"/>
      <c r="F1646" s="191" t="str">
        <f>IF('9 All Base Data'!G1646="Rural Centre","Rural",IF('9 All Base Data'!G1646="Rural (Incl.some Off Shore Islands)","Rural",IF('9 All Base Data'!G1646="Inlet-in TA but not in Urban Area","Rural",IF('9 All Base Data'!G1646="Rural (Incl.some Off Shore Islands)","Rural",IF('9 All Base Data'!G1646="Inlet-not in TA","Rural",IF('9 All Base Data'!G1646="Inland Water not in Urban Area","Rural",IF('9 All Base Data'!G1646="Oceanic-in Region but not in TA","Rural",'9 All Base Data'!G1646)))))))</f>
        <v>Christchurch</v>
      </c>
      <c r="G1646" s="177">
        <f>IF('9 All Base Data'!I1646="..C","..C",'9 All Base Data'!I1646*Basecase_Pop_2006)</f>
        <v>1467</v>
      </c>
      <c r="H1646" s="177">
        <f>IF('9 All Base Data'!J1646="..C","..C",'9 All Base Data'!J1646*Basecase_Pop_2006)</f>
        <v>1107</v>
      </c>
      <c r="I1646" s="191">
        <f>IF('9 All Base Data'!L1646="..C","..C",'9 All Base Data'!L1646*Basecase_Pop_2006)</f>
        <v>12</v>
      </c>
      <c r="J1646" s="156">
        <f>IF('9 All Base Data'!$P1646=0,0,('9 All Base Data'!$P1646*Basecase_Pop_2006)/(1+(1/(BaseCase_Mort_AllAdults_30*('9 All Base Data'!$W1646*Basecase_PM10)/10))))</f>
        <v>1.4966172431958227</v>
      </c>
      <c r="K1646" s="156">
        <f>IF('9 All Base Data'!$Q1646=0,0,('9 All Base Data'!$Q1646*Basecase_Pop_2006)/(1+(1/(BaseCase_Mort_Maori_30*('9 All Base Data'!$W1646*Basecase_PM10)/10))))</f>
        <v>0.41645804337829773</v>
      </c>
      <c r="L1646" s="179">
        <f>133/(1+1/(BaseCase_Mort_Child_0_1*'9 All Base Data'!$AB$10/10))*IF('9 All Base Data'!$L1646="..C",0,'9 All Base Data'!L1646/'9 All Base Data'!$L$2022)</f>
        <v>1.7505334263662759E-3</v>
      </c>
      <c r="M1646" s="178">
        <f>IF('9 All Base Data'!$R1646="","",IF('9 All Base Data'!$R1646=0,0,('9 All Base Data'!$R1646*Basecase_Pop_2006)/(1+(1/(BaseCase_CardiacHA_All*('9 All Base Data'!$W1646*Basecase_PM10)/10)))))</f>
        <v>0.1022426163660671</v>
      </c>
      <c r="N1646" s="178">
        <f>IF('9 All Base Data'!$S1646="","",IF('9 All Base Data'!$S1646=0,0,('9 All Base Data'!S1646*Basecase_Pop_2006)/(1+(1/(BaseCase_RespHA_All*('9 All Base Data'!$W1646*Basecase_PM10)/10)))))</f>
        <v>0.20751394086103606</v>
      </c>
      <c r="O1646" s="178">
        <f>IF('9 All Base Data'!$T1646="","",IF('9 All Base Data'!$T1646=0,0,('9 All Base Data'!$T1646*Basecase_Pop_2006)/(1+(1/(BaseCase_RespHA_Child_1_4*('9 All Base Data'!$W1646*Basecase_PM10)/10)))))</f>
        <v>0.16118613462646308</v>
      </c>
      <c r="P1646" s="179">
        <f>IF('9 All Base Data'!$U1646="","",IF('9 All Base Data'!$U1646=0,0,('9 All Base Data'!$U1646*Basecase_Pop_2006)/(1+(1/(BaseCase_RespHA_Child_5_14*('9 All Base Data'!$W1646*Basecase_PM10)/10)))))</f>
        <v>0.12690340083599971</v>
      </c>
      <c r="Q1646" s="156">
        <f>IF('7 Base case Results'!$G1646="..C",0,BaseCase_RADs_All*'7 Base case Results'!$G1646*('9 All Base Data'!$V1646*Basecase_PM10)/10)</f>
        <v>1319.4187220356584</v>
      </c>
      <c r="R1646" s="189">
        <f t="shared" si="260"/>
        <v>5.327957385777129</v>
      </c>
      <c r="S1646" s="178">
        <f t="shared" si="261"/>
        <v>1.4825906344267401</v>
      </c>
      <c r="T1646" s="179">
        <f t="shared" si="262"/>
        <v>6.2318989978639421E-3</v>
      </c>
      <c r="U1646" s="178">
        <f t="shared" si="263"/>
        <v>6.4924061392452605E-4</v>
      </c>
      <c r="V1646" s="178">
        <f t="shared" si="264"/>
        <v>9.4107572180479853E-4</v>
      </c>
      <c r="W1646" s="178">
        <f t="shared" si="265"/>
        <v>7.3097912053101007E-4</v>
      </c>
      <c r="X1646" s="179">
        <f t="shared" si="266"/>
        <v>5.7550692279125871E-4</v>
      </c>
      <c r="Y1646" s="179">
        <f t="shared" si="267"/>
        <v>8.1803960766210812E-2</v>
      </c>
      <c r="Z1646" s="186">
        <f t="shared" si="268"/>
        <v>5.417583561876933</v>
      </c>
      <c r="AA1646" s="156">
        <f>$J1646*'9 All Base Data'!$Y1646</f>
        <v>0.84283738660997742</v>
      </c>
      <c r="AB1646" s="156">
        <f>$K1646*'9 All Base Data'!$Y1646</f>
        <v>0.23453318509423465</v>
      </c>
      <c r="AC1646" s="178">
        <f>$L1646*'9 All Base Data'!$Y1646</f>
        <v>9.8583323489004663E-4</v>
      </c>
      <c r="AD1646" s="178">
        <f>IF($M1646="","",$M1646*'9 All Base Data'!$Y1646)</f>
        <v>5.7579117152312009E-2</v>
      </c>
      <c r="AE1646" s="178">
        <f>IF($N1646="","",$N1646*'9 All Base Data'!$Y1646)</f>
        <v>0.11686388647171857</v>
      </c>
      <c r="AF1646" s="178">
        <f>IF($O1646="","",$O1646*'9 All Base Data'!$Y1646)</f>
        <v>9.0773844203635545E-2</v>
      </c>
      <c r="AG1646" s="178">
        <f>IF($P1646="","",$P1646*'9 All Base Data'!$Y1646)</f>
        <v>7.1467124409268584E-2</v>
      </c>
      <c r="AH1646" s="167">
        <f>$Q1646*'9 All Base Data'!$Y1646</f>
        <v>743.04598091504511</v>
      </c>
      <c r="AI1646" s="178">
        <f>$R1646*'9 All Base Data'!$Y1646</f>
        <v>3.00050109633152</v>
      </c>
      <c r="AJ1646" s="178">
        <f>$S1646*'9 All Base Data'!$Y1646</f>
        <v>0.83493813893547553</v>
      </c>
      <c r="AK1646" s="178">
        <f>$T1646*'9 All Base Data'!$Y1646</f>
        <v>3.5095663162085658E-3</v>
      </c>
      <c r="AL1646" s="178">
        <f>IF($U1646="","",$U1646*'9 All Base Data'!$Y1646)</f>
        <v>3.6562739391718125E-4</v>
      </c>
      <c r="AM1646" s="178">
        <f>IF($V1646="","",$V1646*'9 All Base Data'!$Y1646)</f>
        <v>5.2997772514924376E-4</v>
      </c>
      <c r="AN1646" s="178">
        <f>IF($W1646="","",$W1646*'9 All Base Data'!$Y1646)</f>
        <v>4.1165938346348718E-4</v>
      </c>
      <c r="AO1646" s="178">
        <f>IF($X1646="","",$X1646*'9 All Base Data'!$Y1646)</f>
        <v>3.2410340919603303E-4</v>
      </c>
      <c r="AP1646" s="178">
        <f>$Y1646*'9 All Base Data'!$Y1646</f>
        <v>4.6068850816732787E-2</v>
      </c>
      <c r="AQ1646" s="179">
        <f t="shared" si="269"/>
        <v>3.0509751185835272</v>
      </c>
    </row>
    <row r="1647" spans="1:43" x14ac:dyDescent="0.25">
      <c r="A1647" s="124">
        <v>596503</v>
      </c>
      <c r="B1647" s="125" t="s">
        <v>1677</v>
      </c>
      <c r="C1647" s="126" t="s">
        <v>1385</v>
      </c>
      <c r="D1647" s="101" t="s">
        <v>2122</v>
      </c>
      <c r="E1647" s="142"/>
      <c r="F1647" s="191" t="str">
        <f>IF('9 All Base Data'!G1647="Rural Centre","Rural",IF('9 All Base Data'!G1647="Rural (Incl.some Off Shore Islands)","Rural",IF('9 All Base Data'!G1647="Inlet-in TA but not in Urban Area","Rural",IF('9 All Base Data'!G1647="Rural (Incl.some Off Shore Islands)","Rural",IF('9 All Base Data'!G1647="Inlet-not in TA","Rural",IF('9 All Base Data'!G1647="Inland Water not in Urban Area","Rural",IF('9 All Base Data'!G1647="Oceanic-in Region but not in TA","Rural",'9 All Base Data'!G1647)))))))</f>
        <v>Christchurch</v>
      </c>
      <c r="G1647" s="177">
        <f>IF('9 All Base Data'!I1647="..C","..C",'9 All Base Data'!I1647*Basecase_Pop_2006)</f>
        <v>870</v>
      </c>
      <c r="H1647" s="177">
        <f>IF('9 All Base Data'!J1647="..C","..C",'9 All Base Data'!J1647*Basecase_Pop_2006)</f>
        <v>609</v>
      </c>
      <c r="I1647" s="191">
        <f>IF('9 All Base Data'!L1647="..C","..C",'9 All Base Data'!L1647*Basecase_Pop_2006)</f>
        <v>3</v>
      </c>
      <c r="J1647" s="156">
        <f>IF('9 All Base Data'!$P1647=0,0,('9 All Base Data'!$P1647*Basecase_Pop_2006)/(1+(1/(BaseCase_Mort_AllAdults_30*('9 All Base Data'!$W1647*Basecase_PM10)/10))))</f>
        <v>0.55688083467751537</v>
      </c>
      <c r="K1647" s="156">
        <f>IF('9 All Base Data'!$Q1647=0,0,('9 All Base Data'!$Q1647*Basecase_Pop_2006)/(1+(1/(BaseCase_Mort_Maori_30*('9 All Base Data'!$W1647*Basecase_PM10)/10))))</f>
        <v>0</v>
      </c>
      <c r="L1647" s="179">
        <f>133/(1+1/(BaseCase_Mort_Child_0_1*'9 All Base Data'!$AB$10/10))*IF('9 All Base Data'!$L1647="..C",0,'9 All Base Data'!L1647/'9 All Base Data'!$L$2022)</f>
        <v>4.3763335659156898E-4</v>
      </c>
      <c r="M1647" s="178">
        <f>IF('9 All Base Data'!$R1647="","",IF('9 All Base Data'!$R1647=0,0,('9 All Base Data'!$R1647*Basecase_Pop_2006)/(1+(1/(BaseCase_CardiacHA_All*('9 All Base Data'!$W1647*Basecase_PM10)/10)))))</f>
        <v>2.6385191320275378E-2</v>
      </c>
      <c r="N1647" s="178">
        <f>IF('9 All Base Data'!$S1647="","",IF('9 All Base Data'!$S1647=0,0,('9 All Base Data'!S1647*Basecase_Pop_2006)/(1+(1/(BaseCase_RespHA_All*('9 All Base Data'!$W1647*Basecase_PM10)/10)))))</f>
        <v>3.822625226387507E-2</v>
      </c>
      <c r="O1647" s="178">
        <f>IF('9 All Base Data'!$T1647="","",IF('9 All Base Data'!$T1647=0,0,('9 All Base Data'!$T1647*Basecase_Pop_2006)/(1+(1/(BaseCase_RespHA_Child_1_4*('9 All Base Data'!$W1647*Basecase_PM10)/10)))))</f>
        <v>1.0745742308430872E-2</v>
      </c>
      <c r="P1647" s="179">
        <f>IF('9 All Base Data'!$U1647="","",IF('9 All Base Data'!$U1647=0,0,('9 All Base Data'!$U1647*Basecase_Pop_2006)/(1+(1/(BaseCase_RespHA_Child_5_14*('9 All Base Data'!$W1647*Basecase_PM10)/10)))))</f>
        <v>3.1725850208999928E-2</v>
      </c>
      <c r="Q1647" s="156">
        <f>IF('7 Base case Results'!$G1647="..C",0,BaseCase_RADs_All*'7 Base case Results'!$G1647*('9 All Base Data'!$V1647*Basecase_PM10)/10)</f>
        <v>782.47736071644363</v>
      </c>
      <c r="R1647" s="189">
        <f t="shared" si="260"/>
        <v>1.9824957714519547</v>
      </c>
      <c r="S1647" s="178">
        <f t="shared" si="261"/>
        <v>0</v>
      </c>
      <c r="T1647" s="179">
        <f t="shared" si="262"/>
        <v>1.5579747494659855E-3</v>
      </c>
      <c r="U1647" s="178">
        <f t="shared" si="263"/>
        <v>1.6754596488374865E-4</v>
      </c>
      <c r="V1647" s="178">
        <f t="shared" si="264"/>
        <v>1.7335605401667346E-4</v>
      </c>
      <c r="W1647" s="178">
        <f t="shared" si="265"/>
        <v>4.8731941368734007E-5</v>
      </c>
      <c r="X1647" s="179">
        <f t="shared" si="266"/>
        <v>1.4387673069781468E-4</v>
      </c>
      <c r="Y1647" s="179">
        <f t="shared" si="267"/>
        <v>4.8513596364419508E-2</v>
      </c>
      <c r="Z1647" s="186">
        <f t="shared" si="268"/>
        <v>2.0329082445847408</v>
      </c>
      <c r="AA1647" s="156">
        <f>$J1647*'9 All Base Data'!$Y1647</f>
        <v>0.31361391129673577</v>
      </c>
      <c r="AB1647" s="156">
        <f>$K1647*'9 All Base Data'!$Y1647</f>
        <v>0</v>
      </c>
      <c r="AC1647" s="178">
        <f>$L1647*'9 All Base Data'!$Y1647</f>
        <v>2.4645830872251166E-4</v>
      </c>
      <c r="AD1647" s="178">
        <f>IF($M1647="","",$M1647*'9 All Base Data'!$Y1647)</f>
        <v>1.4859127007048259E-2</v>
      </c>
      <c r="AE1647" s="178">
        <f>IF($N1647="","",$N1647*'9 All Base Data'!$Y1647)</f>
        <v>2.1527558034263952E-2</v>
      </c>
      <c r="AF1647" s="178">
        <f>IF($O1647="","",$O1647*'9 All Base Data'!$Y1647)</f>
        <v>6.0515896135757028E-3</v>
      </c>
      <c r="AG1647" s="178">
        <f>IF($P1647="","",$P1647*'9 All Base Data'!$Y1647)</f>
        <v>1.7866781102317146E-2</v>
      </c>
      <c r="AH1647" s="167">
        <f>$Q1647*'9 All Base Data'!$Y1647</f>
        <v>440.66121567558912</v>
      </c>
      <c r="AI1647" s="178">
        <f>$R1647*'9 All Base Data'!$Y1647</f>
        <v>1.1164655242163792</v>
      </c>
      <c r="AJ1647" s="178">
        <f>$S1647*'9 All Base Data'!$Y1647</f>
        <v>0</v>
      </c>
      <c r="AK1647" s="178">
        <f>$T1647*'9 All Base Data'!$Y1647</f>
        <v>8.7739157905214146E-4</v>
      </c>
      <c r="AL1647" s="178">
        <f>IF($U1647="","",$U1647*'9 All Base Data'!$Y1647)</f>
        <v>9.4355456494756438E-5</v>
      </c>
      <c r="AM1647" s="178">
        <f>IF($V1647="","",$V1647*'9 All Base Data'!$Y1647)</f>
        <v>9.7627475685387028E-5</v>
      </c>
      <c r="AN1647" s="178">
        <f>IF($W1647="","",$W1647*'9 All Base Data'!$Y1647)</f>
        <v>2.7443958897565813E-5</v>
      </c>
      <c r="AO1647" s="178">
        <f>IF($X1647="","",$X1647*'9 All Base Data'!$Y1647)</f>
        <v>8.1025852299008256E-5</v>
      </c>
      <c r="AP1647" s="178">
        <f>$Y1647*'9 All Base Data'!$Y1647</f>
        <v>2.7320995371886526E-2</v>
      </c>
      <c r="AQ1647" s="179">
        <f t="shared" si="269"/>
        <v>1.144855894099498</v>
      </c>
    </row>
    <row r="1648" spans="1:43" x14ac:dyDescent="0.25">
      <c r="A1648" s="124">
        <v>596504</v>
      </c>
      <c r="B1648" s="125" t="s">
        <v>1678</v>
      </c>
      <c r="C1648" s="126" t="s">
        <v>1385</v>
      </c>
      <c r="D1648" s="101" t="s">
        <v>2122</v>
      </c>
      <c r="E1648" s="142"/>
      <c r="F1648" s="191" t="str">
        <f>IF('9 All Base Data'!G1648="Rural Centre","Rural",IF('9 All Base Data'!G1648="Rural (Incl.some Off Shore Islands)","Rural",IF('9 All Base Data'!G1648="Inlet-in TA but not in Urban Area","Rural",IF('9 All Base Data'!G1648="Rural (Incl.some Off Shore Islands)","Rural",IF('9 All Base Data'!G1648="Inlet-not in TA","Rural",IF('9 All Base Data'!G1648="Inland Water not in Urban Area","Rural",IF('9 All Base Data'!G1648="Oceanic-in Region but not in TA","Rural",'9 All Base Data'!G1648)))))))</f>
        <v>Christchurch</v>
      </c>
      <c r="G1648" s="177" t="str">
        <f>IF('9 All Base Data'!I1648="..C","..C",'9 All Base Data'!I1648*Basecase_Pop_2006)</f>
        <v>..C</v>
      </c>
      <c r="H1648" s="177" t="str">
        <f>IF('9 All Base Data'!J1648="..C","..C",'9 All Base Data'!J1648*Basecase_Pop_2006)</f>
        <v>..C</v>
      </c>
      <c r="I1648" s="191" t="str">
        <f>IF('9 All Base Data'!L1648="..C","..C",'9 All Base Data'!L1648*Basecase_Pop_2006)</f>
        <v>..C</v>
      </c>
      <c r="J1648" s="156">
        <f>IF('9 All Base Data'!$P1648=0,0,('9 All Base Data'!$P1648*Basecase_Pop_2006)/(1+(1/(BaseCase_Mort_AllAdults_30*('9 All Base Data'!$W1648*Basecase_PM10)/10))))</f>
        <v>0</v>
      </c>
      <c r="K1648" s="156">
        <f>IF('9 All Base Data'!$Q1648=0,0,('9 All Base Data'!$Q1648*Basecase_Pop_2006)/(1+(1/(BaseCase_Mort_Maori_30*('9 All Base Data'!$W1648*Basecase_PM10)/10))))</f>
        <v>0</v>
      </c>
      <c r="L1648" s="179">
        <f>133/(1+1/(BaseCase_Mort_Child_0_1*'9 All Base Data'!$AB$10/10))*IF('9 All Base Data'!$L1648="..C",0,'9 All Base Data'!L1648/'9 All Base Data'!$L$2022)</f>
        <v>0</v>
      </c>
      <c r="M1648" s="178">
        <f>IF('9 All Base Data'!$R1648="","",IF('9 All Base Data'!$R1648=0,0,('9 All Base Data'!$R1648*Basecase_Pop_2006)/(1+(1/(BaseCase_CardiacHA_All*('9 All Base Data'!$W1648*Basecase_PM10)/10)))))</f>
        <v>0</v>
      </c>
      <c r="N1648" s="178">
        <f>IF('9 All Base Data'!$S1648="","",IF('9 All Base Data'!$S1648=0,0,('9 All Base Data'!S1648*Basecase_Pop_2006)/(1+(1/(BaseCase_RespHA_All*('9 All Base Data'!$W1648*Basecase_PM10)/10)))))</f>
        <v>0</v>
      </c>
      <c r="O1648" s="178">
        <f>IF('9 All Base Data'!$T1648="","",IF('9 All Base Data'!$T1648=0,0,('9 All Base Data'!$T1648*Basecase_Pop_2006)/(1+(1/(BaseCase_RespHA_Child_1_4*('9 All Base Data'!$W1648*Basecase_PM10)/10)))))</f>
        <v>0</v>
      </c>
      <c r="P1648" s="179">
        <f>IF('9 All Base Data'!$U1648="","",IF('9 All Base Data'!$U1648=0,0,('9 All Base Data'!$U1648*Basecase_Pop_2006)/(1+(1/(BaseCase_RespHA_Child_5_14*('9 All Base Data'!$W1648*Basecase_PM10)/10)))))</f>
        <v>0</v>
      </c>
      <c r="Q1648" s="156">
        <f>IF('7 Base case Results'!$G1648="..C",0,BaseCase_RADs_All*'7 Base case Results'!$G1648*('9 All Base Data'!$V1648*Basecase_PM10)/10)</f>
        <v>0</v>
      </c>
      <c r="R1648" s="189">
        <f t="shared" si="260"/>
        <v>0</v>
      </c>
      <c r="S1648" s="178">
        <f t="shared" si="261"/>
        <v>0</v>
      </c>
      <c r="T1648" s="179">
        <f t="shared" si="262"/>
        <v>0</v>
      </c>
      <c r="U1648" s="178">
        <f t="shared" si="263"/>
        <v>0</v>
      </c>
      <c r="V1648" s="178">
        <f t="shared" si="264"/>
        <v>0</v>
      </c>
      <c r="W1648" s="178">
        <f t="shared" si="265"/>
        <v>0</v>
      </c>
      <c r="X1648" s="179">
        <f t="shared" si="266"/>
        <v>0</v>
      </c>
      <c r="Y1648" s="179">
        <f t="shared" si="267"/>
        <v>0</v>
      </c>
      <c r="Z1648" s="186">
        <f t="shared" si="268"/>
        <v>0</v>
      </c>
      <c r="AA1648" s="156">
        <f>$J1648*'9 All Base Data'!$Y1648</f>
        <v>0</v>
      </c>
      <c r="AB1648" s="156">
        <f>$K1648*'9 All Base Data'!$Y1648</f>
        <v>0</v>
      </c>
      <c r="AC1648" s="178">
        <f>$L1648*'9 All Base Data'!$Y1648</f>
        <v>0</v>
      </c>
      <c r="AD1648" s="178">
        <f>IF($M1648="","",$M1648*'9 All Base Data'!$Y1648)</f>
        <v>0</v>
      </c>
      <c r="AE1648" s="178">
        <f>IF($N1648="","",$N1648*'9 All Base Data'!$Y1648)</f>
        <v>0</v>
      </c>
      <c r="AF1648" s="178">
        <f>IF($O1648="","",$O1648*'9 All Base Data'!$Y1648)</f>
        <v>0</v>
      </c>
      <c r="AG1648" s="178">
        <f>IF($P1648="","",$P1648*'9 All Base Data'!$Y1648)</f>
        <v>0</v>
      </c>
      <c r="AH1648" s="167">
        <f>$Q1648*'9 All Base Data'!$Y1648</f>
        <v>0</v>
      </c>
      <c r="AI1648" s="178">
        <f>$R1648*'9 All Base Data'!$Y1648</f>
        <v>0</v>
      </c>
      <c r="AJ1648" s="178">
        <f>$S1648*'9 All Base Data'!$Y1648</f>
        <v>0</v>
      </c>
      <c r="AK1648" s="178">
        <f>$T1648*'9 All Base Data'!$Y1648</f>
        <v>0</v>
      </c>
      <c r="AL1648" s="178">
        <f>IF($U1648="","",$U1648*'9 All Base Data'!$Y1648)</f>
        <v>0</v>
      </c>
      <c r="AM1648" s="178">
        <f>IF($V1648="","",$V1648*'9 All Base Data'!$Y1648)</f>
        <v>0</v>
      </c>
      <c r="AN1648" s="178">
        <f>IF($W1648="","",$W1648*'9 All Base Data'!$Y1648)</f>
        <v>0</v>
      </c>
      <c r="AO1648" s="178">
        <f>IF($X1648="","",$X1648*'9 All Base Data'!$Y1648)</f>
        <v>0</v>
      </c>
      <c r="AP1648" s="178">
        <f>$Y1648*'9 All Base Data'!$Y1648</f>
        <v>0</v>
      </c>
      <c r="AQ1648" s="179">
        <f t="shared" si="269"/>
        <v>0</v>
      </c>
    </row>
    <row r="1649" spans="1:43" x14ac:dyDescent="0.25">
      <c r="A1649" s="124">
        <v>596600</v>
      </c>
      <c r="B1649" s="125" t="s">
        <v>1679</v>
      </c>
      <c r="C1649" s="126" t="s">
        <v>1385</v>
      </c>
      <c r="D1649" s="101" t="s">
        <v>2122</v>
      </c>
      <c r="E1649" s="142"/>
      <c r="F1649" s="191" t="str">
        <f>IF('9 All Base Data'!G1649="Rural Centre","Rural",IF('9 All Base Data'!G1649="Rural (Incl.some Off Shore Islands)","Rural",IF('9 All Base Data'!G1649="Inlet-in TA but not in Urban Area","Rural",IF('9 All Base Data'!G1649="Rural (Incl.some Off Shore Islands)","Rural",IF('9 All Base Data'!G1649="Inlet-not in TA","Rural",IF('9 All Base Data'!G1649="Inland Water not in Urban Area","Rural",IF('9 All Base Data'!G1649="Oceanic-in Region but not in TA","Rural",'9 All Base Data'!G1649)))))))</f>
        <v>Rural</v>
      </c>
      <c r="G1649" s="177">
        <f>IF('9 All Base Data'!I1649="..C","..C",'9 All Base Data'!I1649*Basecase_Pop_2006)</f>
        <v>75</v>
      </c>
      <c r="H1649" s="177">
        <f>IF('9 All Base Data'!J1649="..C","..C",'9 All Base Data'!J1649*Basecase_Pop_2006)</f>
        <v>57</v>
      </c>
      <c r="I1649" s="191" t="str">
        <f>IF('9 All Base Data'!L1649="..C","..C",'9 All Base Data'!L1649*Basecase_Pop_2006)</f>
        <v>..C</v>
      </c>
      <c r="J1649" s="156">
        <f>IF('9 All Base Data'!$P1649=0,0,('9 All Base Data'!$P1649*Basecase_Pop_2006)/(1+(1/(BaseCase_Mort_AllAdults_30*('9 All Base Data'!$W1649*Basecase_PM10)/10))))</f>
        <v>8.8069912893031135E-2</v>
      </c>
      <c r="K1649" s="156">
        <f>IF('9 All Base Data'!$Q1649=0,0,('9 All Base Data'!$Q1649*Basecase_Pop_2006)/(1+(1/(BaseCase_Mort_Maori_30*('9 All Base Data'!$W1649*Basecase_PM10)/10))))</f>
        <v>0</v>
      </c>
      <c r="L1649" s="179">
        <f>133/(1+1/(BaseCase_Mort_Child_0_1*'9 All Base Data'!$AB$10/10))*IF('9 All Base Data'!$L1649="..C",0,'9 All Base Data'!L1649/'9 All Base Data'!$L$2022)</f>
        <v>0</v>
      </c>
      <c r="M1649" s="178">
        <f>IF('9 All Base Data'!$R1649="","",IF('9 All Base Data'!$R1649=0,0,('9 All Base Data'!$R1649*Basecase_Pop_2006)/(1+(1/(BaseCase_CardiacHA_All*('9 All Base Data'!$W1649*Basecase_PM10)/10)))))</f>
        <v>1.5864137693549446E-3</v>
      </c>
      <c r="N1649" s="178">
        <f>IF('9 All Base Data'!$S1649="","",IF('9 All Base Data'!$S1649=0,0,('9 All Base Data'!S1649*Basecase_Pop_2006)/(1+(1/(BaseCase_RespHA_All*('9 All Base Data'!$W1649*Basecase_PM10)/10)))))</f>
        <v>7.9069813585721793E-3</v>
      </c>
      <c r="O1649" s="178">
        <f>IF('9 All Base Data'!$T1649="","",IF('9 All Base Data'!$T1649=0,0,('9 All Base Data'!$T1649*Basecase_Pop_2006)/(1+(1/(BaseCase_RespHA_Child_1_4*('9 All Base Data'!$W1649*Basecase_PM10)/10)))))</f>
        <v>0</v>
      </c>
      <c r="P1649" s="179">
        <f>IF('9 All Base Data'!$U1649="","",IF('9 All Base Data'!$U1649=0,0,('9 All Base Data'!$U1649*Basecase_Pop_2006)/(1+(1/(BaseCase_RespHA_Child_5_14*('9 All Base Data'!$W1649*Basecase_PM10)/10)))))</f>
        <v>0</v>
      </c>
      <c r="Q1649" s="156">
        <f>IF('7 Base case Results'!$G1649="..C",0,BaseCase_RADs_All*'7 Base case Results'!$G1649*('9 All Base Data'!$V1649*Basecase_PM10)/10)</f>
        <v>21.518999999999998</v>
      </c>
      <c r="R1649" s="189">
        <f t="shared" si="260"/>
        <v>0.31352888989919087</v>
      </c>
      <c r="S1649" s="178">
        <f t="shared" si="261"/>
        <v>0</v>
      </c>
      <c r="T1649" s="179">
        <f t="shared" si="262"/>
        <v>0</v>
      </c>
      <c r="U1649" s="178">
        <f t="shared" si="263"/>
        <v>1.0073727435403897E-5</v>
      </c>
      <c r="V1649" s="178">
        <f t="shared" si="264"/>
        <v>3.585816046112483E-5</v>
      </c>
      <c r="W1649" s="178">
        <f t="shared" si="265"/>
        <v>0</v>
      </c>
      <c r="X1649" s="179">
        <f t="shared" si="266"/>
        <v>0</v>
      </c>
      <c r="Y1649" s="179">
        <f t="shared" si="267"/>
        <v>1.3341779999999999E-3</v>
      </c>
      <c r="Z1649" s="186">
        <f t="shared" si="268"/>
        <v>0.31490899978708742</v>
      </c>
      <c r="AA1649" s="156">
        <f>$J1649*'9 All Base Data'!$Y1649</f>
        <v>7.6712539180975895E-3</v>
      </c>
      <c r="AB1649" s="156">
        <f>$K1649*'9 All Base Data'!$Y1649</f>
        <v>0</v>
      </c>
      <c r="AC1649" s="178">
        <f>$L1649*'9 All Base Data'!$Y1649</f>
        <v>0</v>
      </c>
      <c r="AD1649" s="178">
        <f>IF($M1649="","",$M1649*'9 All Base Data'!$Y1649)</f>
        <v>1.3818320518460583E-4</v>
      </c>
      <c r="AE1649" s="178">
        <f>IF($N1649="","",$N1649*'9 All Base Data'!$Y1649)</f>
        <v>6.8873080186810428E-4</v>
      </c>
      <c r="AF1649" s="178">
        <f>IF($O1649="","",$O1649*'9 All Base Data'!$Y1649)</f>
        <v>0</v>
      </c>
      <c r="AG1649" s="178">
        <f>IF($P1649="","",$P1649*'9 All Base Data'!$Y1649)</f>
        <v>0</v>
      </c>
      <c r="AH1649" s="167">
        <f>$Q1649*'9 All Base Data'!$Y1649</f>
        <v>1.8743939631692812</v>
      </c>
      <c r="AI1649" s="178">
        <f>$R1649*'9 All Base Data'!$Y1649</f>
        <v>2.7309663948427421E-2</v>
      </c>
      <c r="AJ1649" s="178">
        <f>$S1649*'9 All Base Data'!$Y1649</f>
        <v>0</v>
      </c>
      <c r="AK1649" s="178">
        <f>$T1649*'9 All Base Data'!$Y1649</f>
        <v>0</v>
      </c>
      <c r="AL1649" s="178">
        <f>IF($U1649="","",$U1649*'9 All Base Data'!$Y1649)</f>
        <v>8.7746335292224694E-7</v>
      </c>
      <c r="AM1649" s="178">
        <f>IF($V1649="","",$V1649*'9 All Base Data'!$Y1649)</f>
        <v>3.1233941864718527E-6</v>
      </c>
      <c r="AN1649" s="178">
        <f>IF($W1649="","",$W1649*'9 All Base Data'!$Y1649)</f>
        <v>0</v>
      </c>
      <c r="AO1649" s="178">
        <f>IF($X1649="","",$X1649*'9 All Base Data'!$Y1649)</f>
        <v>0</v>
      </c>
      <c r="AP1649" s="178">
        <f>$Y1649*'9 All Base Data'!$Y1649</f>
        <v>1.1621242571649544E-4</v>
      </c>
      <c r="AQ1649" s="179">
        <f t="shared" si="269"/>
        <v>2.742987723168331E-2</v>
      </c>
    </row>
    <row r="1650" spans="1:43" x14ac:dyDescent="0.25">
      <c r="A1650" s="124">
        <v>596800</v>
      </c>
      <c r="B1650" s="125" t="s">
        <v>1680</v>
      </c>
      <c r="C1650" s="126" t="s">
        <v>1385</v>
      </c>
      <c r="D1650" s="101" t="s">
        <v>2122</v>
      </c>
      <c r="E1650" s="142"/>
      <c r="F1650" s="191" t="str">
        <f>IF('9 All Base Data'!G1650="Rural Centre","Rural",IF('9 All Base Data'!G1650="Rural (Incl.some Off Shore Islands)","Rural",IF('9 All Base Data'!G1650="Inlet-in TA but not in Urban Area","Rural",IF('9 All Base Data'!G1650="Rural (Incl.some Off Shore Islands)","Rural",IF('9 All Base Data'!G1650="Inlet-not in TA","Rural",IF('9 All Base Data'!G1650="Inland Water not in Urban Area","Rural",IF('9 All Base Data'!G1650="Oceanic-in Region but not in TA","Rural",'9 All Base Data'!G1650)))))))</f>
        <v>Rural</v>
      </c>
      <c r="G1650" s="177">
        <f>IF('9 All Base Data'!I1650="..C","..C",'9 All Base Data'!I1650*Basecase_Pop_2006)</f>
        <v>624</v>
      </c>
      <c r="H1650" s="177">
        <f>IF('9 All Base Data'!J1650="..C","..C",'9 All Base Data'!J1650*Basecase_Pop_2006)</f>
        <v>489</v>
      </c>
      <c r="I1650" s="191">
        <f>IF('9 All Base Data'!L1650="..C","..C",'9 All Base Data'!L1650*Basecase_Pop_2006)</f>
        <v>3</v>
      </c>
      <c r="J1650" s="156">
        <f>IF('9 All Base Data'!$P1650=0,0,('9 All Base Data'!$P1650*Basecase_Pop_2006)/(1+(1/(BaseCase_Mort_AllAdults_30*('9 All Base Data'!$W1650*Basecase_PM10)/10))))</f>
        <v>1.7613982578606226E-2</v>
      </c>
      <c r="K1650" s="156">
        <f>IF('9 All Base Data'!$Q1650=0,0,('9 All Base Data'!$Q1650*Basecase_Pop_2006)/(1+(1/(BaseCase_Mort_Maori_30*('9 All Base Data'!$W1650*Basecase_PM10)/10))))</f>
        <v>4.5828301995284919E-2</v>
      </c>
      <c r="L1650" s="179">
        <f>133/(1+1/(BaseCase_Mort_Child_0_1*'9 All Base Data'!$AB$10/10))*IF('9 All Base Data'!$L1650="..C",0,'9 All Base Data'!L1650/'9 All Base Data'!$L$2022)</f>
        <v>4.3763335659156898E-4</v>
      </c>
      <c r="M1650" s="178">
        <f>IF('9 All Base Data'!$R1650="","",IF('9 All Base Data'!$R1650=0,0,('9 All Base Data'!$R1650*Basecase_Pop_2006)/(1+(1/(BaseCase_CardiacHA_All*('9 All Base Data'!$W1650*Basecase_PM10)/10)))))</f>
        <v>6.0283723235487897E-2</v>
      </c>
      <c r="N1650" s="178">
        <f>IF('9 All Base Data'!$S1650="","",IF('9 All Base Data'!$S1650=0,0,('9 All Base Data'!S1650*Basecase_Pop_2006)/(1+(1/(BaseCase_RespHA_All*('9 All Base Data'!$W1650*Basecase_PM10)/10)))))</f>
        <v>6.0620190415720046E-2</v>
      </c>
      <c r="O1650" s="178">
        <f>IF('9 All Base Data'!$T1650="","",IF('9 All Base Data'!$T1650=0,0,('9 All Base Data'!$T1650*Basecase_Pop_2006)/(1+(1/(BaseCase_RespHA_Child_1_4*('9 All Base Data'!$W1650*Basecase_PM10)/10)))))</f>
        <v>1.568990294702443E-2</v>
      </c>
      <c r="P1650" s="179">
        <f>IF('9 All Base Data'!$U1650="","",IF('9 All Base Data'!$U1650=0,0,('9 All Base Data'!$U1650*Basecase_Pop_2006)/(1+(1/(BaseCase_RespHA_Child_5_14*('9 All Base Data'!$W1650*Basecase_PM10)/10)))))</f>
        <v>0</v>
      </c>
      <c r="Q1650" s="156">
        <f>IF('7 Base case Results'!$G1650="..C",0,BaseCase_RADs_All*'7 Base case Results'!$G1650*('9 All Base Data'!$V1650*Basecase_PM10)/10)</f>
        <v>179.03808000000001</v>
      </c>
      <c r="R1650" s="189">
        <f t="shared" si="260"/>
        <v>6.2705777979838159E-2</v>
      </c>
      <c r="S1650" s="178">
        <f t="shared" si="261"/>
        <v>0.16314875510321433</v>
      </c>
      <c r="T1650" s="179">
        <f t="shared" si="262"/>
        <v>1.5579747494659855E-3</v>
      </c>
      <c r="U1650" s="178">
        <f t="shared" si="263"/>
        <v>3.8280164254534814E-4</v>
      </c>
      <c r="V1650" s="178">
        <f t="shared" si="264"/>
        <v>2.7491256353529041E-4</v>
      </c>
      <c r="W1650" s="178">
        <f t="shared" si="265"/>
        <v>7.1153709864755777E-5</v>
      </c>
      <c r="X1650" s="179">
        <f t="shared" si="266"/>
        <v>0</v>
      </c>
      <c r="Y1650" s="179">
        <f t="shared" si="267"/>
        <v>1.110036096E-2</v>
      </c>
      <c r="Z1650" s="186">
        <f t="shared" si="268"/>
        <v>7.602182789538478E-2</v>
      </c>
      <c r="AA1650" s="156">
        <f>$J1650*'9 All Base Data'!$Y1650</f>
        <v>1.5342507836195178E-3</v>
      </c>
      <c r="AB1650" s="156">
        <f>$K1650*'9 All Base Data'!$Y1650</f>
        <v>3.9918347786728377E-3</v>
      </c>
      <c r="AC1650" s="178">
        <f>$L1650*'9 All Base Data'!$Y1650</f>
        <v>3.811967664281548E-5</v>
      </c>
      <c r="AD1650" s="178">
        <f>IF($M1650="","",$M1650*'9 All Base Data'!$Y1650)</f>
        <v>5.2509617970150219E-3</v>
      </c>
      <c r="AE1650" s="178">
        <f>IF($N1650="","",$N1650*'9 All Base Data'!$Y1650)</f>
        <v>5.2802694809887998E-3</v>
      </c>
      <c r="AF1650" s="178">
        <f>IF($O1650="","",$O1650*'9 All Base Data'!$Y1650)</f>
        <v>1.3666554842982717E-3</v>
      </c>
      <c r="AG1650" s="178">
        <f>IF($P1650="","",$P1650*'9 All Base Data'!$Y1650)</f>
        <v>0</v>
      </c>
      <c r="AH1650" s="167">
        <f>$Q1650*'9 All Base Data'!$Y1650</f>
        <v>15.594957773568423</v>
      </c>
      <c r="AI1650" s="178">
        <f>$R1650*'9 All Base Data'!$Y1650</f>
        <v>5.4619327896854829E-3</v>
      </c>
      <c r="AJ1650" s="178">
        <f>$S1650*'9 All Base Data'!$Y1650</f>
        <v>1.4210931812075302E-2</v>
      </c>
      <c r="AK1650" s="178">
        <f>$T1650*'9 All Base Data'!$Y1650</f>
        <v>1.3570604884842311E-4</v>
      </c>
      <c r="AL1650" s="178">
        <f>IF($U1650="","",$U1650*'9 All Base Data'!$Y1650)</f>
        <v>3.3343607411045387E-5</v>
      </c>
      <c r="AM1650" s="178">
        <f>IF($V1650="","",$V1650*'9 All Base Data'!$Y1650)</f>
        <v>2.3946022096284208E-5</v>
      </c>
      <c r="AN1650" s="178">
        <f>IF($W1650="","",$W1650*'9 All Base Data'!$Y1650)</f>
        <v>6.1977826212926615E-6</v>
      </c>
      <c r="AO1650" s="178">
        <f>IF($X1650="","",$X1650*'9 All Base Data'!$Y1650)</f>
        <v>0</v>
      </c>
      <c r="AP1650" s="178">
        <f>$Y1650*'9 All Base Data'!$Y1650</f>
        <v>9.6688738196124208E-4</v>
      </c>
      <c r="AQ1650" s="179">
        <f t="shared" si="269"/>
        <v>6.6218158500024769E-3</v>
      </c>
    </row>
    <row r="1651" spans="1:43" x14ac:dyDescent="0.25">
      <c r="A1651" s="124">
        <v>596901</v>
      </c>
      <c r="B1651" s="125" t="s">
        <v>1681</v>
      </c>
      <c r="C1651" s="126" t="s">
        <v>1385</v>
      </c>
      <c r="D1651" s="101" t="s">
        <v>2122</v>
      </c>
      <c r="E1651" s="142"/>
      <c r="F1651" s="191" t="str">
        <f>IF('9 All Base Data'!G1651="Rural Centre","Rural",IF('9 All Base Data'!G1651="Rural (Incl.some Off Shore Islands)","Rural",IF('9 All Base Data'!G1651="Inlet-in TA but not in Urban Area","Rural",IF('9 All Base Data'!G1651="Rural (Incl.some Off Shore Islands)","Rural",IF('9 All Base Data'!G1651="Inlet-not in TA","Rural",IF('9 All Base Data'!G1651="Inland Water not in Urban Area","Rural",IF('9 All Base Data'!G1651="Oceanic-in Region but not in TA","Rural",'9 All Base Data'!G1651)))))))</f>
        <v>Rural</v>
      </c>
      <c r="G1651" s="177">
        <f>IF('9 All Base Data'!I1651="..C","..C",'9 All Base Data'!I1651*Basecase_Pop_2006)</f>
        <v>774</v>
      </c>
      <c r="H1651" s="177">
        <f>IF('9 All Base Data'!J1651="..C","..C",'9 All Base Data'!J1651*Basecase_Pop_2006)</f>
        <v>603</v>
      </c>
      <c r="I1651" s="191">
        <f>IF('9 All Base Data'!L1651="..C","..C",'9 All Base Data'!L1651*Basecase_Pop_2006)</f>
        <v>3</v>
      </c>
      <c r="J1651" s="156">
        <f>IF('9 All Base Data'!$P1651=0,0,('9 All Base Data'!$P1651*Basecase_Pop_2006)/(1+(1/(BaseCase_Mort_AllAdults_30*('9 All Base Data'!$W1651*Basecase_PM10)/10))))</f>
        <v>0.52841947735818684</v>
      </c>
      <c r="K1651" s="156">
        <f>IF('9 All Base Data'!$Q1651=0,0,('9 All Base Data'!$Q1651*Basecase_Pop_2006)/(1+(1/(BaseCase_Mort_Maori_30*('9 All Base Data'!$W1651*Basecase_PM10)/10))))</f>
        <v>9.1656603990569838E-2</v>
      </c>
      <c r="L1651" s="179">
        <f>133/(1+1/(BaseCase_Mort_Child_0_1*'9 All Base Data'!$AB$10/10))*IF('9 All Base Data'!$L1651="..C",0,'9 All Base Data'!L1651/'9 All Base Data'!$L$2022)</f>
        <v>4.3763335659156898E-4</v>
      </c>
      <c r="M1651" s="178">
        <f>IF('9 All Base Data'!$R1651="","",IF('9 All Base Data'!$R1651=0,0,('9 All Base Data'!$R1651*Basecase_Pop_2006)/(1+(1/(BaseCase_CardiacHA_All*('9 All Base Data'!$W1651*Basecase_PM10)/10)))))</f>
        <v>0</v>
      </c>
      <c r="N1651" s="178">
        <f>IF('9 All Base Data'!$S1651="","",IF('9 All Base Data'!$S1651=0,0,('9 All Base Data'!S1651*Basecase_Pop_2006)/(1+(1/(BaseCase_RespHA_All*('9 All Base Data'!$W1651*Basecase_PM10)/10)))))</f>
        <v>0</v>
      </c>
      <c r="O1651" s="178">
        <f>IF('9 All Base Data'!$T1651="","",IF('9 All Base Data'!$T1651=0,0,('9 All Base Data'!$T1651*Basecase_Pop_2006)/(1+(1/(BaseCase_RespHA_Child_1_4*('9 All Base Data'!$W1651*Basecase_PM10)/10)))))</f>
        <v>0</v>
      </c>
      <c r="P1651" s="179">
        <f>IF('9 All Base Data'!$U1651="","",IF('9 All Base Data'!$U1651=0,0,('9 All Base Data'!$U1651*Basecase_Pop_2006)/(1+(1/(BaseCase_RespHA_Child_5_14*('9 All Base Data'!$W1651*Basecase_PM10)/10)))))</f>
        <v>0</v>
      </c>
      <c r="Q1651" s="156">
        <f>IF('7 Base case Results'!$G1651="..C",0,BaseCase_RADs_All*'7 Base case Results'!$G1651*('9 All Base Data'!$V1651*Basecase_PM10)/10)</f>
        <v>222.07607999999999</v>
      </c>
      <c r="R1651" s="189">
        <f t="shared" si="260"/>
        <v>1.8811733393951451</v>
      </c>
      <c r="S1651" s="178">
        <f t="shared" si="261"/>
        <v>0.32629751020642866</v>
      </c>
      <c r="T1651" s="179">
        <f t="shared" si="262"/>
        <v>1.5579747494659855E-3</v>
      </c>
      <c r="U1651" s="178">
        <f t="shared" si="263"/>
        <v>0</v>
      </c>
      <c r="V1651" s="178">
        <f t="shared" si="264"/>
        <v>0</v>
      </c>
      <c r="W1651" s="178">
        <f t="shared" si="265"/>
        <v>0</v>
      </c>
      <c r="X1651" s="179">
        <f t="shared" si="266"/>
        <v>0</v>
      </c>
      <c r="Y1651" s="179">
        <f t="shared" si="267"/>
        <v>1.376871696E-2</v>
      </c>
      <c r="Z1651" s="186">
        <f t="shared" si="268"/>
        <v>1.8965000311046112</v>
      </c>
      <c r="AA1651" s="156">
        <f>$J1651*'9 All Base Data'!$Y1651</f>
        <v>4.6027523508585542E-2</v>
      </c>
      <c r="AB1651" s="156">
        <f>$K1651*'9 All Base Data'!$Y1651</f>
        <v>7.9836695573456753E-3</v>
      </c>
      <c r="AC1651" s="178">
        <f>$L1651*'9 All Base Data'!$Y1651</f>
        <v>3.811967664281548E-5</v>
      </c>
      <c r="AD1651" s="178">
        <f>IF($M1651="","",$M1651*'9 All Base Data'!$Y1651)</f>
        <v>0</v>
      </c>
      <c r="AE1651" s="178">
        <f>IF($N1651="","",$N1651*'9 All Base Data'!$Y1651)</f>
        <v>0</v>
      </c>
      <c r="AF1651" s="178">
        <f>IF($O1651="","",$O1651*'9 All Base Data'!$Y1651)</f>
        <v>0</v>
      </c>
      <c r="AG1651" s="178">
        <f>IF($P1651="","",$P1651*'9 All Base Data'!$Y1651)</f>
        <v>0</v>
      </c>
      <c r="AH1651" s="167">
        <f>$Q1651*'9 All Base Data'!$Y1651</f>
        <v>19.343745699906982</v>
      </c>
      <c r="AI1651" s="178">
        <f>$R1651*'9 All Base Data'!$Y1651</f>
        <v>0.16385798369056451</v>
      </c>
      <c r="AJ1651" s="178">
        <f>$S1651*'9 All Base Data'!$Y1651</f>
        <v>2.8421863624150605E-2</v>
      </c>
      <c r="AK1651" s="178">
        <f>$T1651*'9 All Base Data'!$Y1651</f>
        <v>1.3570604884842311E-4</v>
      </c>
      <c r="AL1651" s="178">
        <f>IF($U1651="","",$U1651*'9 All Base Data'!$Y1651)</f>
        <v>0</v>
      </c>
      <c r="AM1651" s="178">
        <f>IF($V1651="","",$V1651*'9 All Base Data'!$Y1651)</f>
        <v>0</v>
      </c>
      <c r="AN1651" s="178">
        <f>IF($W1651="","",$W1651*'9 All Base Data'!$Y1651)</f>
        <v>0</v>
      </c>
      <c r="AO1651" s="178">
        <f>IF($X1651="","",$X1651*'9 All Base Data'!$Y1651)</f>
        <v>0</v>
      </c>
      <c r="AP1651" s="178">
        <f>$Y1651*'9 All Base Data'!$Y1651</f>
        <v>1.1993122333942331E-3</v>
      </c>
      <c r="AQ1651" s="179">
        <f t="shared" si="269"/>
        <v>0.16519300197280715</v>
      </c>
    </row>
    <row r="1652" spans="1:43" x14ac:dyDescent="0.25">
      <c r="A1652" s="124">
        <v>596902</v>
      </c>
      <c r="B1652" s="125" t="s">
        <v>1682</v>
      </c>
      <c r="C1652" s="126" t="s">
        <v>1385</v>
      </c>
      <c r="D1652" s="101" t="s">
        <v>2122</v>
      </c>
      <c r="E1652" s="142"/>
      <c r="F1652" s="191" t="str">
        <f>IF('9 All Base Data'!G1652="Rural Centre","Rural",IF('9 All Base Data'!G1652="Rural (Incl.some Off Shore Islands)","Rural",IF('9 All Base Data'!G1652="Inlet-in TA but not in Urban Area","Rural",IF('9 All Base Data'!G1652="Rural (Incl.some Off Shore Islands)","Rural",IF('9 All Base Data'!G1652="Inlet-not in TA","Rural",IF('9 All Base Data'!G1652="Inland Water not in Urban Area","Rural",IF('9 All Base Data'!G1652="Oceanic-in Region but not in TA","Rural",'9 All Base Data'!G1652)))))))</f>
        <v>Rural</v>
      </c>
      <c r="G1652" s="177">
        <f>IF('9 All Base Data'!I1652="..C","..C",'9 All Base Data'!I1652*Basecase_Pop_2006)</f>
        <v>459</v>
      </c>
      <c r="H1652" s="177">
        <f>IF('9 All Base Data'!J1652="..C","..C",'9 All Base Data'!J1652*Basecase_Pop_2006)</f>
        <v>321</v>
      </c>
      <c r="I1652" s="191">
        <f>IF('9 All Base Data'!L1652="..C","..C",'9 All Base Data'!L1652*Basecase_Pop_2006)</f>
        <v>9</v>
      </c>
      <c r="J1652" s="156">
        <f>IF('9 All Base Data'!$P1652=0,0,('9 All Base Data'!$P1652*Basecase_Pop_2006)/(1+(1/(BaseCase_Mort_AllAdults_30*('9 All Base Data'!$W1652*Basecase_PM10)/10))))</f>
        <v>0.1232978780502436</v>
      </c>
      <c r="K1652" s="156">
        <f>IF('9 All Base Data'!$Q1652=0,0,('9 All Base Data'!$Q1652*Basecase_Pop_2006)/(1+(1/(BaseCase_Mort_Maori_30*('9 All Base Data'!$W1652*Basecase_PM10)/10))))</f>
        <v>0</v>
      </c>
      <c r="L1652" s="179">
        <f>133/(1+1/(BaseCase_Mort_Child_0_1*'9 All Base Data'!$AB$10/10))*IF('9 All Base Data'!$L1652="..C",0,'9 All Base Data'!L1652/'9 All Base Data'!$L$2022)</f>
        <v>1.3129000697747069E-3</v>
      </c>
      <c r="M1652" s="178">
        <f>IF('9 All Base Data'!$R1652="","",IF('9 All Base Data'!$R1652=0,0,('9 All Base Data'!$R1652*Basecase_Pop_2006)/(1+(1/(BaseCase_CardiacHA_All*('9 All Base Data'!$W1652*Basecase_PM10)/10)))))</f>
        <v>5.2351654388713177E-2</v>
      </c>
      <c r="N1652" s="178">
        <f>IF('9 All Base Data'!$S1652="","",IF('9 All Base Data'!$S1652=0,0,('9 All Base Data'!S1652*Basecase_Pop_2006)/(1+(1/(BaseCase_RespHA_All*('9 All Base Data'!$W1652*Basecase_PM10)/10)))))</f>
        <v>7.9069813585721793E-2</v>
      </c>
      <c r="O1652" s="178">
        <f>IF('9 All Base Data'!$T1652="","",IF('9 All Base Data'!$T1652=0,0,('9 All Base Data'!$T1652*Basecase_Pop_2006)/(1+(1/(BaseCase_RespHA_Child_1_4*('9 All Base Data'!$W1652*Basecase_PM10)/10)))))</f>
        <v>1.0459935298016287E-2</v>
      </c>
      <c r="P1652" s="179">
        <f>IF('9 All Base Data'!$U1652="","",IF('9 All Base Data'!$U1652=0,0,('9 All Base Data'!$U1652*Basecase_Pop_2006)/(1+(1/(BaseCase_RespHA_Child_5_14*('9 All Base Data'!$W1652*Basecase_PM10)/10)))))</f>
        <v>0</v>
      </c>
      <c r="Q1652" s="156">
        <f>IF('7 Base case Results'!$G1652="..C",0,BaseCase_RADs_All*'7 Base case Results'!$G1652*('9 All Base Data'!$V1652*Basecase_PM10)/10)</f>
        <v>131.69628000000003</v>
      </c>
      <c r="R1652" s="189">
        <f t="shared" si="260"/>
        <v>0.43894044585886721</v>
      </c>
      <c r="S1652" s="178">
        <f t="shared" si="261"/>
        <v>0</v>
      </c>
      <c r="T1652" s="179">
        <f t="shared" si="262"/>
        <v>4.673924248397957E-3</v>
      </c>
      <c r="U1652" s="178">
        <f t="shared" si="263"/>
        <v>3.324330053683287E-4</v>
      </c>
      <c r="V1652" s="178">
        <f t="shared" si="264"/>
        <v>3.5858160461124834E-4</v>
      </c>
      <c r="W1652" s="178">
        <f t="shared" si="265"/>
        <v>4.7435806576503865E-5</v>
      </c>
      <c r="X1652" s="179">
        <f t="shared" si="266"/>
        <v>0</v>
      </c>
      <c r="Y1652" s="179">
        <f t="shared" si="267"/>
        <v>8.1651693600000019E-3</v>
      </c>
      <c r="Z1652" s="186">
        <f t="shared" si="268"/>
        <v>0.45247055407724479</v>
      </c>
      <c r="AA1652" s="156">
        <f>$J1652*'9 All Base Data'!$Y1652</f>
        <v>1.0739755485336627E-2</v>
      </c>
      <c r="AB1652" s="156">
        <f>$K1652*'9 All Base Data'!$Y1652</f>
        <v>0</v>
      </c>
      <c r="AC1652" s="178">
        <f>$L1652*'9 All Base Data'!$Y1652</f>
        <v>1.1435902992844645E-4</v>
      </c>
      <c r="AD1652" s="178">
        <f>IF($M1652="","",$M1652*'9 All Base Data'!$Y1652)</f>
        <v>4.5600457710919928E-3</v>
      </c>
      <c r="AE1652" s="178">
        <f>IF($N1652="","",$N1652*'9 All Base Data'!$Y1652)</f>
        <v>6.8873080186810428E-3</v>
      </c>
      <c r="AF1652" s="178">
        <f>IF($O1652="","",$O1652*'9 All Base Data'!$Y1652)</f>
        <v>9.1110365619884788E-4</v>
      </c>
      <c r="AG1652" s="178">
        <f>IF($P1652="","",$P1652*'9 All Base Data'!$Y1652)</f>
        <v>0</v>
      </c>
      <c r="AH1652" s="167">
        <f>$Q1652*'9 All Base Data'!$Y1652</f>
        <v>11.471291054596005</v>
      </c>
      <c r="AI1652" s="178">
        <f>$R1652*'9 All Base Data'!$Y1652</f>
        <v>3.8233529527798391E-2</v>
      </c>
      <c r="AJ1652" s="178">
        <f>$S1652*'9 All Base Data'!$Y1652</f>
        <v>0</v>
      </c>
      <c r="AK1652" s="178">
        <f>$T1652*'9 All Base Data'!$Y1652</f>
        <v>4.071181465452694E-4</v>
      </c>
      <c r="AL1652" s="178">
        <f>IF($U1652="","",$U1652*'9 All Base Data'!$Y1652)</f>
        <v>2.8956290646434158E-5</v>
      </c>
      <c r="AM1652" s="178">
        <f>IF($V1652="","",$V1652*'9 All Base Data'!$Y1652)</f>
        <v>3.1233941864718532E-5</v>
      </c>
      <c r="AN1652" s="178">
        <f>IF($W1652="","",$W1652*'9 All Base Data'!$Y1652)</f>
        <v>4.1318550808617754E-6</v>
      </c>
      <c r="AO1652" s="178">
        <f>IF($X1652="","",$X1652*'9 All Base Data'!$Y1652)</f>
        <v>0</v>
      </c>
      <c r="AP1652" s="178">
        <f>$Y1652*'9 All Base Data'!$Y1652</f>
        <v>7.1122004538495234E-4</v>
      </c>
      <c r="AQ1652" s="179">
        <f t="shared" si="269"/>
        <v>3.941205795223976E-2</v>
      </c>
    </row>
    <row r="1653" spans="1:43" x14ac:dyDescent="0.25">
      <c r="A1653" s="124">
        <v>597000</v>
      </c>
      <c r="B1653" s="125" t="s">
        <v>1684</v>
      </c>
      <c r="C1653" s="126" t="s">
        <v>1683</v>
      </c>
      <c r="D1653" s="101" t="s">
        <v>2123</v>
      </c>
      <c r="E1653" s="142"/>
      <c r="F1653" s="191" t="str">
        <f>IF('9 All Base Data'!G1653="Rural Centre","Rural",IF('9 All Base Data'!G1653="Rural (Incl.some Off Shore Islands)","Rural",IF('9 All Base Data'!G1653="Inlet-in TA but not in Urban Area","Rural",IF('9 All Base Data'!G1653="Rural (Incl.some Off Shore Islands)","Rural",IF('9 All Base Data'!G1653="Inlet-not in TA","Rural",IF('9 All Base Data'!G1653="Inland Water not in Urban Area","Rural",IF('9 All Base Data'!G1653="Oceanic-in Region but not in TA","Rural",'9 All Base Data'!G1653)))))))</f>
        <v>Rural</v>
      </c>
      <c r="G1653" s="177">
        <f>IF('9 All Base Data'!I1653="..C","..C",'9 All Base Data'!I1653*Basecase_Pop_2006)</f>
        <v>600</v>
      </c>
      <c r="H1653" s="177">
        <f>IF('9 All Base Data'!J1653="..C","..C",'9 All Base Data'!J1653*Basecase_Pop_2006)</f>
        <v>387</v>
      </c>
      <c r="I1653" s="191">
        <f>IF('9 All Base Data'!L1653="..C","..C",'9 All Base Data'!L1653*Basecase_Pop_2006)</f>
        <v>9</v>
      </c>
      <c r="J1653" s="156">
        <f>IF('9 All Base Data'!$P1653=0,0,('9 All Base Data'!$P1653*Basecase_Pop_2006)/(1+(1/(BaseCase_Mort_AllAdults_30*('9 All Base Data'!$W1653*Basecase_PM10)/10))))</f>
        <v>5.2841947735818684E-2</v>
      </c>
      <c r="K1653" s="156">
        <f>IF('9 All Base Data'!$Q1653=0,0,('9 All Base Data'!$Q1653*Basecase_Pop_2006)/(1+(1/(BaseCase_Mort_Maori_30*('9 All Base Data'!$W1653*Basecase_PM10)/10))))</f>
        <v>0</v>
      </c>
      <c r="L1653" s="179">
        <f>133/(1+1/(BaseCase_Mort_Child_0_1*'9 All Base Data'!$AB$10/10))*IF('9 All Base Data'!$L1653="..C",0,'9 All Base Data'!L1653/'9 All Base Data'!$L$2022)</f>
        <v>1.3129000697747069E-3</v>
      </c>
      <c r="M1653" s="178">
        <f>IF('9 All Base Data'!$R1653="","",IF('9 All Base Data'!$R1653=0,0,('9 All Base Data'!$R1653*Basecase_Pop_2006)/(1+(1/(BaseCase_CardiacHA_All*('9 All Base Data'!$W1653*Basecase_PM10)/10)))))</f>
        <v>3.490110292580878E-2</v>
      </c>
      <c r="N1653" s="178">
        <f>IF('9 All Base Data'!$S1653="","",IF('9 All Base Data'!$S1653=0,0,('9 All Base Data'!S1653*Basecase_Pop_2006)/(1+(1/(BaseCase_RespHA_All*('9 All Base Data'!$W1653*Basecase_PM10)/10)))))</f>
        <v>2.8992264981431325E-2</v>
      </c>
      <c r="O1653" s="178">
        <f>IF('9 All Base Data'!$T1653="","",IF('9 All Base Data'!$T1653=0,0,('9 All Base Data'!$T1653*Basecase_Pop_2006)/(1+(1/(BaseCase_RespHA_Child_1_4*('9 All Base Data'!$W1653*Basecase_PM10)/10)))))</f>
        <v>1.568990294702443E-2</v>
      </c>
      <c r="P1653" s="179">
        <f>IF('9 All Base Data'!$U1653="","",IF('9 All Base Data'!$U1653=0,0,('9 All Base Data'!$U1653*Basecase_Pop_2006)/(1+(1/(BaseCase_RespHA_Child_5_14*('9 All Base Data'!$W1653*Basecase_PM10)/10)))))</f>
        <v>7.7838872557158328E-3</v>
      </c>
      <c r="Q1653" s="156">
        <f>IF('7 Base case Results'!$G1653="..C",0,BaseCase_RADs_All*'7 Base case Results'!$G1653*('9 All Base Data'!$V1653*Basecase_PM10)/10)</f>
        <v>172.15199999999999</v>
      </c>
      <c r="R1653" s="189">
        <f t="shared" si="260"/>
        <v>0.18811733393951449</v>
      </c>
      <c r="S1653" s="178">
        <f t="shared" si="261"/>
        <v>0</v>
      </c>
      <c r="T1653" s="179">
        <f t="shared" si="262"/>
        <v>4.673924248397957E-3</v>
      </c>
      <c r="U1653" s="178">
        <f t="shared" si="263"/>
        <v>2.2162200357888576E-4</v>
      </c>
      <c r="V1653" s="178">
        <f t="shared" si="264"/>
        <v>1.3147992169079106E-4</v>
      </c>
      <c r="W1653" s="178">
        <f t="shared" si="265"/>
        <v>7.1153709864755777E-5</v>
      </c>
      <c r="X1653" s="179">
        <f t="shared" si="266"/>
        <v>3.52999287046713E-5</v>
      </c>
      <c r="Y1653" s="179">
        <f t="shared" si="267"/>
        <v>1.0673423999999999E-2</v>
      </c>
      <c r="Z1653" s="186">
        <f t="shared" si="268"/>
        <v>0.20381778411318213</v>
      </c>
      <c r="AA1653" s="156">
        <f>$J1653*'9 All Base Data'!$Y1653</f>
        <v>4.6027523508585539E-3</v>
      </c>
      <c r="AB1653" s="156">
        <f>$K1653*'9 All Base Data'!$Y1653</f>
        <v>0</v>
      </c>
      <c r="AC1653" s="178">
        <f>$L1653*'9 All Base Data'!$Y1653</f>
        <v>1.1435902992844645E-4</v>
      </c>
      <c r="AD1653" s="178">
        <f>IF($M1653="","",$M1653*'9 All Base Data'!$Y1653)</f>
        <v>3.0400305140613282E-3</v>
      </c>
      <c r="AE1653" s="178">
        <f>IF($N1653="","",$N1653*'9 All Base Data'!$Y1653)</f>
        <v>2.5253462735163826E-3</v>
      </c>
      <c r="AF1653" s="178">
        <f>IF($O1653="","",$O1653*'9 All Base Data'!$Y1653)</f>
        <v>1.3666554842982717E-3</v>
      </c>
      <c r="AG1653" s="178">
        <f>IF($P1653="","",$P1653*'9 All Base Data'!$Y1653)</f>
        <v>6.7800879604554406E-4</v>
      </c>
      <c r="AH1653" s="167">
        <f>$Q1653*'9 All Base Data'!$Y1653</f>
        <v>14.99515170535425</v>
      </c>
      <c r="AI1653" s="178">
        <f>$R1653*'9 All Base Data'!$Y1653</f>
        <v>1.6385798369056449E-2</v>
      </c>
      <c r="AJ1653" s="178">
        <f>$S1653*'9 All Base Data'!$Y1653</f>
        <v>0</v>
      </c>
      <c r="AK1653" s="178">
        <f>$T1653*'9 All Base Data'!$Y1653</f>
        <v>4.071181465452694E-4</v>
      </c>
      <c r="AL1653" s="178">
        <f>IF($U1653="","",$U1653*'9 All Base Data'!$Y1653)</f>
        <v>1.9304193764289434E-5</v>
      </c>
      <c r="AM1653" s="178">
        <f>IF($V1653="","",$V1653*'9 All Base Data'!$Y1653)</f>
        <v>1.1452445350396795E-5</v>
      </c>
      <c r="AN1653" s="178">
        <f>IF($W1653="","",$W1653*'9 All Base Data'!$Y1653)</f>
        <v>6.1977826212926615E-6</v>
      </c>
      <c r="AO1653" s="178">
        <f>IF($X1653="","",$X1653*'9 All Base Data'!$Y1653)</f>
        <v>3.0747698900665421E-6</v>
      </c>
      <c r="AP1653" s="178">
        <f>$Y1653*'9 All Base Data'!$Y1653</f>
        <v>9.2969940573196352E-4</v>
      </c>
      <c r="AQ1653" s="179">
        <f t="shared" si="269"/>
        <v>1.7753372560448372E-2</v>
      </c>
    </row>
    <row r="1654" spans="1:43" x14ac:dyDescent="0.25">
      <c r="A1654" s="124">
        <v>597101</v>
      </c>
      <c r="B1654" s="125" t="s">
        <v>1685</v>
      </c>
      <c r="C1654" s="126" t="s">
        <v>1385</v>
      </c>
      <c r="D1654" s="101" t="s">
        <v>2122</v>
      </c>
      <c r="E1654" s="142"/>
      <c r="F1654" s="191" t="str">
        <f>IF('9 All Base Data'!G1654="Rural Centre","Rural",IF('9 All Base Data'!G1654="Rural (Incl.some Off Shore Islands)","Rural",IF('9 All Base Data'!G1654="Inlet-in TA but not in Urban Area","Rural",IF('9 All Base Data'!G1654="Rural (Incl.some Off Shore Islands)","Rural",IF('9 All Base Data'!G1654="Inlet-not in TA","Rural",IF('9 All Base Data'!G1654="Inland Water not in Urban Area","Rural",IF('9 All Base Data'!G1654="Oceanic-in Region but not in TA","Rural",'9 All Base Data'!G1654)))))))</f>
        <v>Rural</v>
      </c>
      <c r="G1654" s="177">
        <f>IF('9 All Base Data'!I1654="..C","..C",'9 All Base Data'!I1654*Basecase_Pop_2006)</f>
        <v>1101</v>
      </c>
      <c r="H1654" s="177">
        <f>IF('9 All Base Data'!J1654="..C","..C",'9 All Base Data'!J1654*Basecase_Pop_2006)</f>
        <v>777</v>
      </c>
      <c r="I1654" s="191">
        <f>IF('9 All Base Data'!L1654="..C","..C",'9 All Base Data'!L1654*Basecase_Pop_2006)</f>
        <v>9</v>
      </c>
      <c r="J1654" s="156">
        <f>IF('9 All Base Data'!$P1654=0,0,('9 All Base Data'!$P1654*Basecase_Pop_2006)/(1+(1/(BaseCase_Mort_AllAdults_30*('9 All Base Data'!$W1654*Basecase_PM10)/10))))</f>
        <v>0.10568389547163737</v>
      </c>
      <c r="K1654" s="156">
        <f>IF('9 All Base Data'!$Q1654=0,0,('9 All Base Data'!$Q1654*Basecase_Pop_2006)/(1+(1/(BaseCase_Mort_Maori_30*('9 All Base Data'!$W1654*Basecase_PM10)/10))))</f>
        <v>4.5828301995284919E-2</v>
      </c>
      <c r="L1654" s="179">
        <f>133/(1+1/(BaseCase_Mort_Child_0_1*'9 All Base Data'!$AB$10/10))*IF('9 All Base Data'!$L1654="..C",0,'9 All Base Data'!L1654/'9 All Base Data'!$L$2022)</f>
        <v>1.3129000697747069E-3</v>
      </c>
      <c r="M1654" s="178">
        <f>IF('9 All Base Data'!$R1654="","",IF('9 All Base Data'!$R1654=0,0,('9 All Base Data'!$R1654*Basecase_Pop_2006)/(1+(1/(BaseCase_CardiacHA_All*('9 All Base Data'!$W1654*Basecase_PM10)/10)))))</f>
        <v>5.2351654388713177E-2</v>
      </c>
      <c r="N1654" s="178">
        <f>IF('9 All Base Data'!$S1654="","",IF('9 All Base Data'!$S1654=0,0,('9 All Base Data'!S1654*Basecase_Pop_2006)/(1+(1/(BaseCase_RespHA_All*('9 All Base Data'!$W1654*Basecase_PM10)/10)))))</f>
        <v>6.3255850868577435E-2</v>
      </c>
      <c r="O1654" s="178">
        <f>IF('9 All Base Data'!$T1654="","",IF('9 All Base Data'!$T1654=0,0,('9 All Base Data'!$T1654*Basecase_Pop_2006)/(1+(1/(BaseCase_RespHA_Child_1_4*('9 All Base Data'!$W1654*Basecase_PM10)/10)))))</f>
        <v>4.1839741192065148E-2</v>
      </c>
      <c r="P1654" s="179">
        <f>IF('9 All Base Data'!$U1654="","",IF('9 All Base Data'!$U1654=0,0,('9 All Base Data'!$U1654*Basecase_Pop_2006)/(1+(1/(BaseCase_RespHA_Child_5_14*('9 All Base Data'!$W1654*Basecase_PM10)/10)))))</f>
        <v>1.5567774511431666E-2</v>
      </c>
      <c r="Q1654" s="156">
        <f>IF('7 Base case Results'!$G1654="..C",0,BaseCase_RADs_All*'7 Base case Results'!$G1654*('9 All Base Data'!$V1654*Basecase_PM10)/10)</f>
        <v>315.89891999999998</v>
      </c>
      <c r="R1654" s="189">
        <f t="shared" si="260"/>
        <v>0.37623466787902898</v>
      </c>
      <c r="S1654" s="178">
        <f t="shared" si="261"/>
        <v>0.16314875510321433</v>
      </c>
      <c r="T1654" s="179">
        <f t="shared" si="262"/>
        <v>4.673924248397957E-3</v>
      </c>
      <c r="U1654" s="178">
        <f t="shared" si="263"/>
        <v>3.324330053683287E-4</v>
      </c>
      <c r="V1654" s="178">
        <f t="shared" si="264"/>
        <v>2.8686528368899864E-4</v>
      </c>
      <c r="W1654" s="178">
        <f t="shared" si="265"/>
        <v>1.8974322630601546E-4</v>
      </c>
      <c r="X1654" s="179">
        <f t="shared" si="266"/>
        <v>7.0599857409342601E-5</v>
      </c>
      <c r="Y1654" s="179">
        <f t="shared" si="267"/>
        <v>1.9585733040000001E-2</v>
      </c>
      <c r="Z1654" s="186">
        <f t="shared" si="268"/>
        <v>0.40111362345648427</v>
      </c>
      <c r="AA1654" s="156">
        <f>$J1654*'9 All Base Data'!$Y1654</f>
        <v>9.2055047017171078E-3</v>
      </c>
      <c r="AB1654" s="156">
        <f>$K1654*'9 All Base Data'!$Y1654</f>
        <v>3.9918347786728377E-3</v>
      </c>
      <c r="AC1654" s="178">
        <f>$L1654*'9 All Base Data'!$Y1654</f>
        <v>1.1435902992844645E-4</v>
      </c>
      <c r="AD1654" s="178">
        <f>IF($M1654="","",$M1654*'9 All Base Data'!$Y1654)</f>
        <v>4.5600457710919928E-3</v>
      </c>
      <c r="AE1654" s="178">
        <f>IF($N1654="","",$N1654*'9 All Base Data'!$Y1654)</f>
        <v>5.5098464149448342E-3</v>
      </c>
      <c r="AF1654" s="178">
        <f>IF($O1654="","",$O1654*'9 All Base Data'!$Y1654)</f>
        <v>3.6444146247953915E-3</v>
      </c>
      <c r="AG1654" s="178">
        <f>IF($P1654="","",$P1654*'9 All Base Data'!$Y1654)</f>
        <v>1.3560175920910881E-3</v>
      </c>
      <c r="AH1654" s="167">
        <f>$Q1654*'9 All Base Data'!$Y1654</f>
        <v>27.516103379325049</v>
      </c>
      <c r="AI1654" s="178">
        <f>$R1654*'9 All Base Data'!$Y1654</f>
        <v>3.2771596738112897E-2</v>
      </c>
      <c r="AJ1654" s="178">
        <f>$S1654*'9 All Base Data'!$Y1654</f>
        <v>1.4210931812075302E-2</v>
      </c>
      <c r="AK1654" s="178">
        <f>$T1654*'9 All Base Data'!$Y1654</f>
        <v>4.071181465452694E-4</v>
      </c>
      <c r="AL1654" s="178">
        <f>IF($U1654="","",$U1654*'9 All Base Data'!$Y1654)</f>
        <v>2.8956290646434158E-5</v>
      </c>
      <c r="AM1654" s="178">
        <f>IF($V1654="","",$V1654*'9 All Base Data'!$Y1654)</f>
        <v>2.4987153491774822E-5</v>
      </c>
      <c r="AN1654" s="178">
        <f>IF($W1654="","",$W1654*'9 All Base Data'!$Y1654)</f>
        <v>1.6527420323447102E-5</v>
      </c>
      <c r="AO1654" s="178">
        <f>IF($X1654="","",$X1654*'9 All Base Data'!$Y1654)</f>
        <v>6.1495397801330842E-6</v>
      </c>
      <c r="AP1654" s="178">
        <f>$Y1654*'9 All Base Data'!$Y1654</f>
        <v>1.7059984095181533E-3</v>
      </c>
      <c r="AQ1654" s="179">
        <f t="shared" si="269"/>
        <v>3.4938656738314526E-2</v>
      </c>
    </row>
    <row r="1655" spans="1:43" x14ac:dyDescent="0.25">
      <c r="A1655" s="124">
        <v>597102</v>
      </c>
      <c r="B1655" s="125" t="s">
        <v>1686</v>
      </c>
      <c r="C1655" s="126" t="s">
        <v>1385</v>
      </c>
      <c r="D1655" s="101" t="s">
        <v>2122</v>
      </c>
      <c r="E1655" s="142"/>
      <c r="F1655" s="191" t="str">
        <f>IF('9 All Base Data'!G1655="Rural Centre","Rural",IF('9 All Base Data'!G1655="Rural (Incl.some Off Shore Islands)","Rural",IF('9 All Base Data'!G1655="Inlet-in TA but not in Urban Area","Rural",IF('9 All Base Data'!G1655="Rural (Incl.some Off Shore Islands)","Rural",IF('9 All Base Data'!G1655="Inlet-not in TA","Rural",IF('9 All Base Data'!G1655="Inland Water not in Urban Area","Rural",IF('9 All Base Data'!G1655="Oceanic-in Region but not in TA","Rural",'9 All Base Data'!G1655)))))))</f>
        <v>Rural</v>
      </c>
      <c r="G1655" s="177" t="str">
        <f>IF('9 All Base Data'!I1655="..C","..C",'9 All Base Data'!I1655*Basecase_Pop_2006)</f>
        <v>..C</v>
      </c>
      <c r="H1655" s="177" t="str">
        <f>IF('9 All Base Data'!J1655="..C","..C",'9 All Base Data'!J1655*Basecase_Pop_2006)</f>
        <v>..C</v>
      </c>
      <c r="I1655" s="191" t="str">
        <f>IF('9 All Base Data'!L1655="..C","..C",'9 All Base Data'!L1655*Basecase_Pop_2006)</f>
        <v>..C</v>
      </c>
      <c r="J1655" s="156">
        <f>IF('9 All Base Data'!$P1655=0,0,('9 All Base Data'!$P1655*Basecase_Pop_2006)/(1+(1/(BaseCase_Mort_AllAdults_30*('9 All Base Data'!$W1655*Basecase_PM10)/10))))</f>
        <v>0</v>
      </c>
      <c r="K1655" s="156">
        <f>IF('9 All Base Data'!$Q1655=0,0,('9 All Base Data'!$Q1655*Basecase_Pop_2006)/(1+(1/(BaseCase_Mort_Maori_30*('9 All Base Data'!$W1655*Basecase_PM10)/10))))</f>
        <v>0</v>
      </c>
      <c r="L1655" s="179">
        <f>133/(1+1/(BaseCase_Mort_Child_0_1*'9 All Base Data'!$AB$10/10))*IF('9 All Base Data'!$L1655="..C",0,'9 All Base Data'!L1655/'9 All Base Data'!$L$2022)</f>
        <v>0</v>
      </c>
      <c r="M1655" s="178">
        <f>IF('9 All Base Data'!$R1655="","",IF('9 All Base Data'!$R1655=0,0,('9 All Base Data'!$R1655*Basecase_Pop_2006)/(1+(1/(BaseCase_CardiacHA_All*('9 All Base Data'!$W1655*Basecase_PM10)/10)))))</f>
        <v>0</v>
      </c>
      <c r="N1655" s="178">
        <f>IF('9 All Base Data'!$S1655="","",IF('9 All Base Data'!$S1655=0,0,('9 All Base Data'!S1655*Basecase_Pop_2006)/(1+(1/(BaseCase_RespHA_All*('9 All Base Data'!$W1655*Basecase_PM10)/10)))))</f>
        <v>0</v>
      </c>
      <c r="O1655" s="178">
        <f>IF('9 All Base Data'!$T1655="","",IF('9 All Base Data'!$T1655=0,0,('9 All Base Data'!$T1655*Basecase_Pop_2006)/(1+(1/(BaseCase_RespHA_Child_1_4*('9 All Base Data'!$W1655*Basecase_PM10)/10)))))</f>
        <v>0</v>
      </c>
      <c r="P1655" s="179">
        <f>IF('9 All Base Data'!$U1655="","",IF('9 All Base Data'!$U1655=0,0,('9 All Base Data'!$U1655*Basecase_Pop_2006)/(1+(1/(BaseCase_RespHA_Child_5_14*('9 All Base Data'!$W1655*Basecase_PM10)/10)))))</f>
        <v>0</v>
      </c>
      <c r="Q1655" s="156">
        <f>IF('7 Base case Results'!$G1655="..C",0,BaseCase_RADs_All*'7 Base case Results'!$G1655*('9 All Base Data'!$V1655*Basecase_PM10)/10)</f>
        <v>0</v>
      </c>
      <c r="R1655" s="189">
        <f t="shared" si="260"/>
        <v>0</v>
      </c>
      <c r="S1655" s="178">
        <f t="shared" si="261"/>
        <v>0</v>
      </c>
      <c r="T1655" s="179">
        <f t="shared" si="262"/>
        <v>0</v>
      </c>
      <c r="U1655" s="178">
        <f t="shared" si="263"/>
        <v>0</v>
      </c>
      <c r="V1655" s="178">
        <f t="shared" si="264"/>
        <v>0</v>
      </c>
      <c r="W1655" s="178">
        <f t="shared" si="265"/>
        <v>0</v>
      </c>
      <c r="X1655" s="179">
        <f t="shared" si="266"/>
        <v>0</v>
      </c>
      <c r="Y1655" s="179">
        <f t="shared" si="267"/>
        <v>0</v>
      </c>
      <c r="Z1655" s="186">
        <f t="shared" si="268"/>
        <v>0</v>
      </c>
      <c r="AA1655" s="156">
        <f>$J1655*'9 All Base Data'!$Y1655</f>
        <v>0</v>
      </c>
      <c r="AB1655" s="156">
        <f>$K1655*'9 All Base Data'!$Y1655</f>
        <v>0</v>
      </c>
      <c r="AC1655" s="178">
        <f>$L1655*'9 All Base Data'!$Y1655</f>
        <v>0</v>
      </c>
      <c r="AD1655" s="178">
        <f>IF($M1655="","",$M1655*'9 All Base Data'!$Y1655)</f>
        <v>0</v>
      </c>
      <c r="AE1655" s="178">
        <f>IF($N1655="","",$N1655*'9 All Base Data'!$Y1655)</f>
        <v>0</v>
      </c>
      <c r="AF1655" s="178">
        <f>IF($O1655="","",$O1655*'9 All Base Data'!$Y1655)</f>
        <v>0</v>
      </c>
      <c r="AG1655" s="178">
        <f>IF($P1655="","",$P1655*'9 All Base Data'!$Y1655)</f>
        <v>0</v>
      </c>
      <c r="AH1655" s="167">
        <f>$Q1655*'9 All Base Data'!$Y1655</f>
        <v>0</v>
      </c>
      <c r="AI1655" s="178">
        <f>$R1655*'9 All Base Data'!$Y1655</f>
        <v>0</v>
      </c>
      <c r="AJ1655" s="178">
        <f>$S1655*'9 All Base Data'!$Y1655</f>
        <v>0</v>
      </c>
      <c r="AK1655" s="178">
        <f>$T1655*'9 All Base Data'!$Y1655</f>
        <v>0</v>
      </c>
      <c r="AL1655" s="178">
        <f>IF($U1655="","",$U1655*'9 All Base Data'!$Y1655)</f>
        <v>0</v>
      </c>
      <c r="AM1655" s="178">
        <f>IF($V1655="","",$V1655*'9 All Base Data'!$Y1655)</f>
        <v>0</v>
      </c>
      <c r="AN1655" s="178">
        <f>IF($W1655="","",$W1655*'9 All Base Data'!$Y1655)</f>
        <v>0</v>
      </c>
      <c r="AO1655" s="178">
        <f>IF($X1655="","",$X1655*'9 All Base Data'!$Y1655)</f>
        <v>0</v>
      </c>
      <c r="AP1655" s="178">
        <f>$Y1655*'9 All Base Data'!$Y1655</f>
        <v>0</v>
      </c>
      <c r="AQ1655" s="179">
        <f t="shared" si="269"/>
        <v>0</v>
      </c>
    </row>
    <row r="1656" spans="1:43" x14ac:dyDescent="0.25">
      <c r="A1656" s="124">
        <v>597200</v>
      </c>
      <c r="B1656" s="125" t="s">
        <v>1687</v>
      </c>
      <c r="C1656" s="126" t="s">
        <v>1385</v>
      </c>
      <c r="D1656" s="101" t="s">
        <v>2121</v>
      </c>
      <c r="E1656" s="142"/>
      <c r="F1656" s="191" t="str">
        <f>IF('9 All Base Data'!G1656="Rural Centre","Rural",IF('9 All Base Data'!G1656="Rural (Incl.some Off Shore Islands)","Rural",IF('9 All Base Data'!G1656="Inlet-in TA but not in Urban Area","Rural",IF('9 All Base Data'!G1656="Rural (Incl.some Off Shore Islands)","Rural",IF('9 All Base Data'!G1656="Inlet-not in TA","Rural",IF('9 All Base Data'!G1656="Inland Water not in Urban Area","Rural",IF('9 All Base Data'!G1656="Oceanic-in Region but not in TA","Rural",'9 All Base Data'!G1656)))))))</f>
        <v>Lincoln</v>
      </c>
      <c r="G1656" s="177">
        <f>IF('9 All Base Data'!I1656="..C","..C",'9 All Base Data'!I1656*Basecase_Pop_2006)</f>
        <v>3924</v>
      </c>
      <c r="H1656" s="177">
        <f>IF('9 All Base Data'!J1656="..C","..C",'9 All Base Data'!J1656*Basecase_Pop_2006)</f>
        <v>2052</v>
      </c>
      <c r="I1656" s="191">
        <f>IF('9 All Base Data'!L1656="..C","..C",'9 All Base Data'!L1656*Basecase_Pop_2006)</f>
        <v>39</v>
      </c>
      <c r="J1656" s="156">
        <f>IF('9 All Base Data'!$P1656=0,0,('9 All Base Data'!$P1656*Basecase_Pop_2006)/(1+(1/(BaseCase_Mort_AllAdults_30*('9 All Base Data'!$W1656*Basecase_PM10)/10))))</f>
        <v>0.45549370070367745</v>
      </c>
      <c r="K1656" s="156">
        <f>IF('9 All Base Data'!$Q1656=0,0,('9 All Base Data'!$Q1656*Basecase_Pop_2006)/(1+(1/(BaseCase_Mort_Maori_30*('9 All Base Data'!$W1656*Basecase_PM10)/10))))</f>
        <v>0</v>
      </c>
      <c r="L1656" s="179">
        <f>133/(1+1/(BaseCase_Mort_Child_0_1*'9 All Base Data'!$AB$10/10))*IF('9 All Base Data'!$L1656="..C",0,'9 All Base Data'!L1656/'9 All Base Data'!$L$2022)</f>
        <v>5.6892336356903963E-3</v>
      </c>
      <c r="M1656" s="178">
        <f>IF('9 All Base Data'!$R1656="","",IF('9 All Base Data'!$R1656=0,0,('9 All Base Data'!$R1656*Basecase_Pop_2006)/(1+(1/(BaseCase_CardiacHA_All*('9 All Base Data'!$W1656*Basecase_PM10)/10)))))</f>
        <v>0.20932176965446003</v>
      </c>
      <c r="N1656" s="178">
        <f>IF('9 All Base Data'!$S1656="","",IF('9 All Base Data'!$S1656=0,0,('9 All Base Data'!S1656*Basecase_Pop_2006)/(1+(1/(BaseCase_RespHA_All*('9 All Base Data'!$W1656*Basecase_PM10)/10)))))</f>
        <v>0.28605499935480888</v>
      </c>
      <c r="O1656" s="178">
        <f>IF('9 All Base Data'!$T1656="","",IF('9 All Base Data'!$T1656=0,0,('9 All Base Data'!$T1656*Basecase_Pop_2006)/(1+(1/(BaseCase_RespHA_Child_1_4*('9 All Base Data'!$W1656*Basecase_PM10)/10)))))</f>
        <v>0.16235240063590009</v>
      </c>
      <c r="P1656" s="179">
        <f>IF('9 All Base Data'!$U1656="","",IF('9 All Base Data'!$U1656=0,0,('9 All Base Data'!$U1656*Basecase_Pop_2006)/(1+(1/(BaseCase_RespHA_Child_5_14*('9 All Base Data'!$W1656*Basecase_PM10)/10)))))</f>
        <v>6.3903472044815543E-2</v>
      </c>
      <c r="Q1656" s="156">
        <f>IF('7 Base case Results'!$G1656="..C",0,BaseCase_RADs_All*'7 Base case Results'!$G1656*('9 All Base Data'!$V1656*Basecase_PM10)/10)</f>
        <v>3555.635624395909</v>
      </c>
      <c r="R1656" s="189">
        <f t="shared" si="260"/>
        <v>1.6215575745050916</v>
      </c>
      <c r="S1656" s="178">
        <f t="shared" si="261"/>
        <v>0</v>
      </c>
      <c r="T1656" s="179">
        <f t="shared" si="262"/>
        <v>2.0253671743057811E-2</v>
      </c>
      <c r="U1656" s="178">
        <f t="shared" si="263"/>
        <v>1.3291932373058213E-3</v>
      </c>
      <c r="V1656" s="178">
        <f t="shared" si="264"/>
        <v>1.2972594220740583E-3</v>
      </c>
      <c r="W1656" s="178">
        <f t="shared" si="265"/>
        <v>7.3626813688380691E-4</v>
      </c>
      <c r="X1656" s="179">
        <f t="shared" si="266"/>
        <v>2.898022457232385E-4</v>
      </c>
      <c r="Y1656" s="179">
        <f t="shared" si="267"/>
        <v>0.22044940871254634</v>
      </c>
      <c r="Z1656" s="186">
        <f t="shared" si="268"/>
        <v>1.8648871076200759</v>
      </c>
      <c r="AA1656" s="156">
        <f>$J1656*'9 All Base Data'!$Y1656</f>
        <v>0.2579935440373346</v>
      </c>
      <c r="AB1656" s="156">
        <f>$K1656*'9 All Base Data'!$Y1656</f>
        <v>0</v>
      </c>
      <c r="AC1656" s="178">
        <f>$L1656*'9 All Base Data'!$Y1656</f>
        <v>3.2224058121125302E-3</v>
      </c>
      <c r="AD1656" s="178">
        <f>IF($M1656="","",$M1656*'9 All Base Data'!$Y1656)</f>
        <v>0.11856072897142646</v>
      </c>
      <c r="AE1656" s="178">
        <f>IF($N1656="","",$N1656*'9 All Base Data'!$Y1656)</f>
        <v>0.16202275236547256</v>
      </c>
      <c r="AF1656" s="178">
        <f>IF($O1656="","",$O1656*'9 All Base Data'!$Y1656)</f>
        <v>9.1957081202916652E-2</v>
      </c>
      <c r="AG1656" s="178">
        <f>IF($P1656="","",$P1656*'9 All Base Data'!$Y1656)</f>
        <v>3.6195194804369321E-2</v>
      </c>
      <c r="AH1656" s="167">
        <f>$Q1656*'9 All Base Data'!$Y1656</f>
        <v>2013.9269426254341</v>
      </c>
      <c r="AI1656" s="178">
        <f>$R1656*'9 All Base Data'!$Y1656</f>
        <v>0.91845701677291114</v>
      </c>
      <c r="AJ1656" s="178">
        <f>$S1656*'9 All Base Data'!$Y1656</f>
        <v>0</v>
      </c>
      <c r="AK1656" s="178">
        <f>$T1656*'9 All Base Data'!$Y1656</f>
        <v>1.1471764691120608E-2</v>
      </c>
      <c r="AL1656" s="178">
        <f>IF($U1656="","",$U1656*'9 All Base Data'!$Y1656)</f>
        <v>7.5286062896855806E-4</v>
      </c>
      <c r="AM1656" s="178">
        <f>IF($V1656="","",$V1656*'9 All Base Data'!$Y1656)</f>
        <v>7.3477318197741803E-4</v>
      </c>
      <c r="AN1656" s="178">
        <f>IF($W1656="","",$W1656*'9 All Base Data'!$Y1656)</f>
        <v>4.1702536325522702E-4</v>
      </c>
      <c r="AO1656" s="178">
        <f>IF($X1656="","",$X1656*'9 All Base Data'!$Y1656)</f>
        <v>1.6414520843781487E-4</v>
      </c>
      <c r="AP1656" s="178">
        <f>$Y1656*'9 All Base Data'!$Y1656</f>
        <v>0.1248634704427769</v>
      </c>
      <c r="AQ1656" s="179">
        <f t="shared" si="269"/>
        <v>1.0562798857177547</v>
      </c>
    </row>
    <row r="1657" spans="1:43" x14ac:dyDescent="0.25">
      <c r="A1657" s="124">
        <v>597300</v>
      </c>
      <c r="B1657" s="125" t="s">
        <v>1688</v>
      </c>
      <c r="C1657" s="126" t="s">
        <v>1385</v>
      </c>
      <c r="D1657" s="101" t="s">
        <v>2121</v>
      </c>
      <c r="E1657" s="142"/>
      <c r="F1657" s="191" t="str">
        <f>IF('9 All Base Data'!G1657="Rural Centre","Rural",IF('9 All Base Data'!G1657="Rural (Incl.some Off Shore Islands)","Rural",IF('9 All Base Data'!G1657="Inlet-in TA but not in Urban Area","Rural",IF('9 All Base Data'!G1657="Rural (Incl.some Off Shore Islands)","Rural",IF('9 All Base Data'!G1657="Inlet-not in TA","Rural",IF('9 All Base Data'!G1657="Inland Water not in Urban Area","Rural",IF('9 All Base Data'!G1657="Oceanic-in Region but not in TA","Rural",'9 All Base Data'!G1657)))))))</f>
        <v>Leeston</v>
      </c>
      <c r="G1657" s="177">
        <f>IF('9 All Base Data'!I1657="..C","..C",'9 All Base Data'!I1657*Basecase_Pop_2006)</f>
        <v>1506</v>
      </c>
      <c r="H1657" s="177">
        <f>IF('9 All Base Data'!J1657="..C","..C",'9 All Base Data'!J1657*Basecase_Pop_2006)</f>
        <v>960</v>
      </c>
      <c r="I1657" s="191">
        <f>IF('9 All Base Data'!L1657="..C","..C",'9 All Base Data'!L1657*Basecase_Pop_2006)</f>
        <v>15</v>
      </c>
      <c r="J1657" s="156">
        <f>IF('9 All Base Data'!$P1657=0,0,('9 All Base Data'!$P1657*Basecase_Pop_2006)/(1+(1/(BaseCase_Mort_AllAdults_30*('9 All Base Data'!$W1657*Basecase_PM10)/10))))</f>
        <v>1.1137616693550307</v>
      </c>
      <c r="K1657" s="156">
        <f>IF('9 All Base Data'!$Q1657=0,0,('9 All Base Data'!$Q1657*Basecase_Pop_2006)/(1+(1/(BaseCase_Mort_Maori_30*('9 All Base Data'!$W1657*Basecase_PM10)/10))))</f>
        <v>0</v>
      </c>
      <c r="L1657" s="179">
        <f>133/(1+1/(BaseCase_Mort_Child_0_1*'9 All Base Data'!$AB$10/10))*IF('9 All Base Data'!$L1657="..C",0,'9 All Base Data'!L1657/'9 All Base Data'!$L$2022)</f>
        <v>2.1881667829578449E-3</v>
      </c>
      <c r="M1657" s="178">
        <f>IF('9 All Base Data'!$R1657="","",IF('9 All Base Data'!$R1657=0,0,('9 All Base Data'!$R1657*Basecase_Pop_2006)/(1+(1/(BaseCase_CardiacHA_All*('9 All Base Data'!$W1657*Basecase_PM10)/10)))))</f>
        <v>0.23416857296744401</v>
      </c>
      <c r="N1657" s="178">
        <f>IF('9 All Base Data'!$S1657="","",IF('9 All Base Data'!$S1657=0,0,('9 All Base Data'!S1657*Basecase_Pop_2006)/(1+(1/(BaseCase_RespHA_All*('9 All Base Data'!$W1657*Basecase_PM10)/10)))))</f>
        <v>0.30034912493044691</v>
      </c>
      <c r="O1657" s="178">
        <f>IF('9 All Base Data'!$T1657="","",IF('9 All Base Data'!$T1657=0,0,('9 All Base Data'!$T1657*Basecase_Pop_2006)/(1+(1/(BaseCase_RespHA_Child_1_4*('9 All Base Data'!$W1657*Basecase_PM10)/10)))))</f>
        <v>9.6711680775877856E-2</v>
      </c>
      <c r="P1657" s="179">
        <f>IF('9 All Base Data'!$U1657="","",IF('9 All Base Data'!$U1657=0,0,('9 All Base Data'!$U1657*Basecase_Pop_2006)/(1+(1/(BaseCase_RespHA_Child_5_14*('9 All Base Data'!$W1657*Basecase_PM10)/10)))))</f>
        <v>1.5862925104499964E-2</v>
      </c>
      <c r="Q1657" s="156">
        <f>IF('7 Base case Results'!$G1657="..C",0,BaseCase_RADs_All*'7 Base case Results'!$G1657*('9 All Base Data'!$V1657*Basecase_PM10)/10)</f>
        <v>1354.4952933781196</v>
      </c>
      <c r="R1657" s="189">
        <f t="shared" si="260"/>
        <v>3.9649915429039093</v>
      </c>
      <c r="S1657" s="178">
        <f t="shared" si="261"/>
        <v>0</v>
      </c>
      <c r="T1657" s="179">
        <f t="shared" si="262"/>
        <v>7.7898737473299281E-3</v>
      </c>
      <c r="U1657" s="178">
        <f t="shared" si="263"/>
        <v>1.4869704383432695E-3</v>
      </c>
      <c r="V1657" s="178">
        <f t="shared" si="264"/>
        <v>1.3620832815595767E-3</v>
      </c>
      <c r="W1657" s="178">
        <f t="shared" si="265"/>
        <v>4.3858747231860609E-4</v>
      </c>
      <c r="X1657" s="179">
        <f t="shared" si="266"/>
        <v>7.1938365348907338E-5</v>
      </c>
      <c r="Y1657" s="179">
        <f t="shared" si="267"/>
        <v>8.3978708189443418E-2</v>
      </c>
      <c r="Z1657" s="186">
        <f t="shared" si="268"/>
        <v>4.0596091785605859</v>
      </c>
      <c r="AA1657" s="156">
        <f>$J1657*'9 All Base Data'!$Y1657</f>
        <v>0.62722782259347154</v>
      </c>
      <c r="AB1657" s="156">
        <f>$K1657*'9 All Base Data'!$Y1657</f>
        <v>0</v>
      </c>
      <c r="AC1657" s="178">
        <f>$L1657*'9 All Base Data'!$Y1657</f>
        <v>1.2322915436125581E-3</v>
      </c>
      <c r="AD1657" s="178">
        <f>IF($M1657="","",$M1657*'9 All Base Data'!$Y1657)</f>
        <v>0.13187475218755332</v>
      </c>
      <c r="AE1657" s="178">
        <f>IF($N1657="","",$N1657*'9 All Base Data'!$Y1657)</f>
        <v>0.1691450988406453</v>
      </c>
      <c r="AF1657" s="178">
        <f>IF($O1657="","",$O1657*'9 All Base Data'!$Y1657)</f>
        <v>5.446430652218133E-2</v>
      </c>
      <c r="AG1657" s="178">
        <f>IF($P1657="","",$P1657*'9 All Base Data'!$Y1657)</f>
        <v>8.933390551158573E-3</v>
      </c>
      <c r="AH1657" s="167">
        <f>$Q1657*'9 All Base Data'!$Y1657</f>
        <v>762.79975954877841</v>
      </c>
      <c r="AI1657" s="178">
        <f>$R1657*'9 All Base Data'!$Y1657</f>
        <v>2.2329310484327585</v>
      </c>
      <c r="AJ1657" s="178">
        <f>$S1657*'9 All Base Data'!$Y1657</f>
        <v>0</v>
      </c>
      <c r="AK1657" s="178">
        <f>$T1657*'9 All Base Data'!$Y1657</f>
        <v>4.3869578952607071E-3</v>
      </c>
      <c r="AL1657" s="178">
        <f>IF($U1657="","",$U1657*'9 All Base Data'!$Y1657)</f>
        <v>8.3740467639096356E-4</v>
      </c>
      <c r="AM1657" s="178">
        <f>IF($V1657="","",$V1657*'9 All Base Data'!$Y1657)</f>
        <v>7.6707302324232642E-4</v>
      </c>
      <c r="AN1657" s="178">
        <f>IF($W1657="","",$W1657*'9 All Base Data'!$Y1657)</f>
        <v>2.4699563007809236E-4</v>
      </c>
      <c r="AO1657" s="178">
        <f>IF($X1657="","",$X1657*'9 All Base Data'!$Y1657)</f>
        <v>4.0512926149504128E-5</v>
      </c>
      <c r="AP1657" s="178">
        <f>$Y1657*'9 All Base Data'!$Y1657</f>
        <v>4.7293585092024255E-2</v>
      </c>
      <c r="AQ1657" s="179">
        <f t="shared" si="269"/>
        <v>2.2862160691196767</v>
      </c>
    </row>
    <row r="1658" spans="1:43" x14ac:dyDescent="0.25">
      <c r="A1658" s="124">
        <v>597400</v>
      </c>
      <c r="B1658" s="125" t="s">
        <v>1689</v>
      </c>
      <c r="C1658" s="126" t="s">
        <v>1385</v>
      </c>
      <c r="D1658" s="101" t="s">
        <v>2121</v>
      </c>
      <c r="E1658" s="142"/>
      <c r="F1658" s="191" t="str">
        <f>IF('9 All Base Data'!G1658="Rural Centre","Rural",IF('9 All Base Data'!G1658="Rural (Incl.some Off Shore Islands)","Rural",IF('9 All Base Data'!G1658="Inlet-in TA but not in Urban Area","Rural",IF('9 All Base Data'!G1658="Rural (Incl.some Off Shore Islands)","Rural",IF('9 All Base Data'!G1658="Inlet-not in TA","Rural",IF('9 All Base Data'!G1658="Inland Water not in Urban Area","Rural",IF('9 All Base Data'!G1658="Oceanic-in Region but not in TA","Rural",'9 All Base Data'!G1658)))))))</f>
        <v>Rural</v>
      </c>
      <c r="G1658" s="177">
        <f>IF('9 All Base Data'!I1658="..C","..C",'9 All Base Data'!I1658*Basecase_Pop_2006)</f>
        <v>861</v>
      </c>
      <c r="H1658" s="177">
        <f>IF('9 All Base Data'!J1658="..C","..C",'9 All Base Data'!J1658*Basecase_Pop_2006)</f>
        <v>516</v>
      </c>
      <c r="I1658" s="191">
        <f>IF('9 All Base Data'!L1658="..C","..C",'9 All Base Data'!L1658*Basecase_Pop_2006)</f>
        <v>6</v>
      </c>
      <c r="J1658" s="156">
        <f>IF('9 All Base Data'!$P1658=0,0,('9 All Base Data'!$P1658*Basecase_Pop_2006)/(1+(1/(BaseCase_Mort_AllAdults_30*('9 All Base Data'!$W1658*Basecase_PM10)/10))))</f>
        <v>0.75740125088006782</v>
      </c>
      <c r="K1658" s="156">
        <f>IF('9 All Base Data'!$Q1658=0,0,('9 All Base Data'!$Q1658*Basecase_Pop_2006)/(1+(1/(BaseCase_Mort_Maori_30*('9 All Base Data'!$W1658*Basecase_PM10)/10))))</f>
        <v>0</v>
      </c>
      <c r="L1658" s="179">
        <f>133/(1+1/(BaseCase_Mort_Child_0_1*'9 All Base Data'!$AB$10/10))*IF('9 All Base Data'!$L1658="..C",0,'9 All Base Data'!L1658/'9 All Base Data'!$L$2022)</f>
        <v>8.7526671318313796E-4</v>
      </c>
      <c r="M1658" s="178">
        <f>IF('9 All Base Data'!$R1658="","",IF('9 All Base Data'!$R1658=0,0,('9 All Base Data'!$R1658*Basecase_Pop_2006)/(1+(1/(BaseCase_CardiacHA_All*('9 All Base Data'!$W1658*Basecase_PM10)/10)))))</f>
        <v>3.648751669516373E-2</v>
      </c>
      <c r="N1658" s="178">
        <f>IF('9 All Base Data'!$S1658="","",IF('9 All Base Data'!$S1658=0,0,('9 All Base Data'!S1658*Basecase_Pop_2006)/(1+(1/(BaseCase_RespHA_All*('9 All Base Data'!$W1658*Basecase_PM10)/10)))))</f>
        <v>2.8992264981431325E-2</v>
      </c>
      <c r="O1658" s="178">
        <f>IF('9 All Base Data'!$T1658="","",IF('9 All Base Data'!$T1658=0,0,('9 All Base Data'!$T1658*Basecase_Pop_2006)/(1+(1/(BaseCase_RespHA_Child_1_4*('9 All Base Data'!$W1658*Basecase_PM10)/10)))))</f>
        <v>0</v>
      </c>
      <c r="P1658" s="179">
        <f>IF('9 All Base Data'!$U1658="","",IF('9 All Base Data'!$U1658=0,0,('9 All Base Data'!$U1658*Basecase_Pop_2006)/(1+(1/(BaseCase_RespHA_Child_5_14*('9 All Base Data'!$W1658*Basecase_PM10)/10)))))</f>
        <v>7.7838872557158328E-3</v>
      </c>
      <c r="Q1658" s="156">
        <f>IF('7 Base case Results'!$G1658="..C",0,BaseCase_RADs_All*'7 Base case Results'!$G1658*('9 All Base Data'!$V1658*Basecase_PM10)/10)</f>
        <v>247.03812000000002</v>
      </c>
      <c r="R1658" s="189">
        <f t="shared" si="260"/>
        <v>2.6963484531330417</v>
      </c>
      <c r="S1658" s="178">
        <f t="shared" si="261"/>
        <v>0</v>
      </c>
      <c r="T1658" s="179">
        <f t="shared" si="262"/>
        <v>3.1159494989319711E-3</v>
      </c>
      <c r="U1658" s="178">
        <f t="shared" si="263"/>
        <v>2.3169573101428968E-4</v>
      </c>
      <c r="V1658" s="178">
        <f t="shared" si="264"/>
        <v>1.3147992169079106E-4</v>
      </c>
      <c r="W1658" s="178">
        <f t="shared" si="265"/>
        <v>0</v>
      </c>
      <c r="X1658" s="179">
        <f t="shared" si="266"/>
        <v>3.52999287046713E-5</v>
      </c>
      <c r="Y1658" s="179">
        <f t="shared" si="267"/>
        <v>1.5316363440000001E-2</v>
      </c>
      <c r="Z1658" s="186">
        <f t="shared" si="268"/>
        <v>2.7151439417246794</v>
      </c>
      <c r="AA1658" s="156">
        <f>$J1658*'9 All Base Data'!$Y1658</f>
        <v>6.5972783695639275E-2</v>
      </c>
      <c r="AB1658" s="156">
        <f>$K1658*'9 All Base Data'!$Y1658</f>
        <v>0</v>
      </c>
      <c r="AC1658" s="178">
        <f>$L1658*'9 All Base Data'!$Y1658</f>
        <v>7.623935328563096E-5</v>
      </c>
      <c r="AD1658" s="178">
        <f>IF($M1658="","",$M1658*'9 All Base Data'!$Y1658)</f>
        <v>3.1782137192459346E-3</v>
      </c>
      <c r="AE1658" s="178">
        <f>IF($N1658="","",$N1658*'9 All Base Data'!$Y1658)</f>
        <v>2.5253462735163826E-3</v>
      </c>
      <c r="AF1658" s="178">
        <f>IF($O1658="","",$O1658*'9 All Base Data'!$Y1658)</f>
        <v>0</v>
      </c>
      <c r="AG1658" s="178">
        <f>IF($P1658="","",$P1658*'9 All Base Data'!$Y1658)</f>
        <v>6.7800879604554406E-4</v>
      </c>
      <c r="AH1658" s="167">
        <f>$Q1658*'9 All Base Data'!$Y1658</f>
        <v>21.518042697183354</v>
      </c>
      <c r="AI1658" s="178">
        <f>$R1658*'9 All Base Data'!$Y1658</f>
        <v>0.23486310995647583</v>
      </c>
      <c r="AJ1658" s="178">
        <f>$S1658*'9 All Base Data'!$Y1658</f>
        <v>0</v>
      </c>
      <c r="AK1658" s="178">
        <f>$T1658*'9 All Base Data'!$Y1658</f>
        <v>2.7141209769684623E-4</v>
      </c>
      <c r="AL1658" s="178">
        <f>IF($U1658="","",$U1658*'9 All Base Data'!$Y1658)</f>
        <v>2.0181657117211683E-5</v>
      </c>
      <c r="AM1658" s="178">
        <f>IF($V1658="","",$V1658*'9 All Base Data'!$Y1658)</f>
        <v>1.1452445350396795E-5</v>
      </c>
      <c r="AN1658" s="178">
        <f>IF($W1658="","",$W1658*'9 All Base Data'!$Y1658)</f>
        <v>0</v>
      </c>
      <c r="AO1658" s="178">
        <f>IF($X1658="","",$X1658*'9 All Base Data'!$Y1658)</f>
        <v>3.0747698900665421E-6</v>
      </c>
      <c r="AP1658" s="178">
        <f>$Y1658*'9 All Base Data'!$Y1658</f>
        <v>1.3341186472253679E-3</v>
      </c>
      <c r="AQ1658" s="179">
        <f t="shared" si="269"/>
        <v>0.23650027480386565</v>
      </c>
    </row>
    <row r="1659" spans="1:43" x14ac:dyDescent="0.25">
      <c r="A1659" s="124">
        <v>597503</v>
      </c>
      <c r="B1659" s="125" t="s">
        <v>1691</v>
      </c>
      <c r="C1659" s="126" t="s">
        <v>1385</v>
      </c>
      <c r="D1659" s="101" t="s">
        <v>2121</v>
      </c>
      <c r="E1659" s="142"/>
      <c r="F1659" s="191" t="str">
        <f>IF('9 All Base Data'!G1659="Rural Centre","Rural",IF('9 All Base Data'!G1659="Rural (Incl.some Off Shore Islands)","Rural",IF('9 All Base Data'!G1659="Inlet-in TA but not in Urban Area","Rural",IF('9 All Base Data'!G1659="Rural (Incl.some Off Shore Islands)","Rural",IF('9 All Base Data'!G1659="Inlet-not in TA","Rural",IF('9 All Base Data'!G1659="Inland Water not in Urban Area","Rural",IF('9 All Base Data'!G1659="Oceanic-in Region but not in TA","Rural",'9 All Base Data'!G1659)))))))</f>
        <v>Rural</v>
      </c>
      <c r="G1659" s="177">
        <f>IF('9 All Base Data'!I1659="..C","..C",'9 All Base Data'!I1659*Basecase_Pop_2006)</f>
        <v>471</v>
      </c>
      <c r="H1659" s="177">
        <f>IF('9 All Base Data'!J1659="..C","..C",'9 All Base Data'!J1659*Basecase_Pop_2006)</f>
        <v>288</v>
      </c>
      <c r="I1659" s="191">
        <f>IF('9 All Base Data'!L1659="..C","..C",'9 All Base Data'!L1659*Basecase_Pop_2006)</f>
        <v>3</v>
      </c>
      <c r="J1659" s="156">
        <f>IF('9 All Base Data'!$P1659=0,0,('9 All Base Data'!$P1659*Basecase_Pop_2006)/(1+(1/(BaseCase_Mort_AllAdults_30*('9 All Base Data'!$W1659*Basecase_PM10)/10))))</f>
        <v>0.28182372125769961</v>
      </c>
      <c r="K1659" s="156">
        <f>IF('9 All Base Data'!$Q1659=0,0,('9 All Base Data'!$Q1659*Basecase_Pop_2006)/(1+(1/(BaseCase_Mort_Maori_30*('9 All Base Data'!$W1659*Basecase_PM10)/10))))</f>
        <v>0</v>
      </c>
      <c r="L1659" s="179">
        <f>133/(1+1/(BaseCase_Mort_Child_0_1*'9 All Base Data'!$AB$10/10))*IF('9 All Base Data'!$L1659="..C",0,'9 All Base Data'!L1659/'9 All Base Data'!$L$2022)</f>
        <v>4.3763335659156898E-4</v>
      </c>
      <c r="M1659" s="178">
        <f>IF('9 All Base Data'!$R1659="","",IF('9 All Base Data'!$R1659=0,0,('9 All Base Data'!$R1659*Basecase_Pop_2006)/(1+(1/(BaseCase_CardiacHA_All*('9 All Base Data'!$W1659*Basecase_PM10)/10)))))</f>
        <v>6.3456550774197784E-3</v>
      </c>
      <c r="N1659" s="178">
        <f>IF('9 All Base Data'!$S1659="","",IF('9 All Base Data'!$S1659=0,0,('9 All Base Data'!S1659*Basecase_Pop_2006)/(1+(1/(BaseCase_RespHA_All*('9 All Base Data'!$W1659*Basecase_PM10)/10)))))</f>
        <v>1.5813962717144359E-2</v>
      </c>
      <c r="O1659" s="178">
        <f>IF('9 All Base Data'!$T1659="","",IF('9 All Base Data'!$T1659=0,0,('9 All Base Data'!$T1659*Basecase_Pop_2006)/(1+(1/(BaseCase_RespHA_Child_1_4*('9 All Base Data'!$W1659*Basecase_PM10)/10)))))</f>
        <v>0</v>
      </c>
      <c r="P1659" s="179">
        <f>IF('9 All Base Data'!$U1659="","",IF('9 All Base Data'!$U1659=0,0,('9 All Base Data'!$U1659*Basecase_Pop_2006)/(1+(1/(BaseCase_RespHA_Child_5_14*('9 All Base Data'!$W1659*Basecase_PM10)/10)))))</f>
        <v>0</v>
      </c>
      <c r="Q1659" s="156">
        <f>IF('7 Base case Results'!$G1659="..C",0,BaseCase_RADs_All*'7 Base case Results'!$G1659*('9 All Base Data'!$V1659*Basecase_PM10)/10)</f>
        <v>135.13932000000003</v>
      </c>
      <c r="R1659" s="189">
        <f t="shared" si="260"/>
        <v>1.0032924476774105</v>
      </c>
      <c r="S1659" s="178">
        <f t="shared" si="261"/>
        <v>0</v>
      </c>
      <c r="T1659" s="179">
        <f t="shared" si="262"/>
        <v>1.5579747494659855E-3</v>
      </c>
      <c r="U1659" s="178">
        <f t="shared" si="263"/>
        <v>4.0294909741615588E-5</v>
      </c>
      <c r="V1659" s="178">
        <f t="shared" si="264"/>
        <v>7.171632092224966E-5</v>
      </c>
      <c r="W1659" s="178">
        <f t="shared" si="265"/>
        <v>0</v>
      </c>
      <c r="X1659" s="179">
        <f t="shared" si="266"/>
        <v>0</v>
      </c>
      <c r="Y1659" s="179">
        <f t="shared" si="267"/>
        <v>8.3786378400000014E-3</v>
      </c>
      <c r="Z1659" s="186">
        <f t="shared" si="268"/>
        <v>1.0133410714975404</v>
      </c>
      <c r="AA1659" s="156">
        <f>$J1659*'9 All Base Data'!$Y1659</f>
        <v>2.4548012537912285E-2</v>
      </c>
      <c r="AB1659" s="156">
        <f>$K1659*'9 All Base Data'!$Y1659</f>
        <v>0</v>
      </c>
      <c r="AC1659" s="178">
        <f>$L1659*'9 All Base Data'!$Y1659</f>
        <v>3.811967664281548E-5</v>
      </c>
      <c r="AD1659" s="178">
        <f>IF($M1659="","",$M1659*'9 All Base Data'!$Y1659)</f>
        <v>5.527328207384233E-4</v>
      </c>
      <c r="AE1659" s="178">
        <f>IF($N1659="","",$N1659*'9 All Base Data'!$Y1659)</f>
        <v>1.3774616037362086E-3</v>
      </c>
      <c r="AF1659" s="178">
        <f>IF($O1659="","",$O1659*'9 All Base Data'!$Y1659)</f>
        <v>0</v>
      </c>
      <c r="AG1659" s="178">
        <f>IF($P1659="","",$P1659*'9 All Base Data'!$Y1659)</f>
        <v>0</v>
      </c>
      <c r="AH1659" s="167">
        <f>$Q1659*'9 All Base Data'!$Y1659</f>
        <v>11.771194088703091</v>
      </c>
      <c r="AI1659" s="178">
        <f>$R1659*'9 All Base Data'!$Y1659</f>
        <v>8.7390924634967726E-2</v>
      </c>
      <c r="AJ1659" s="178">
        <f>$S1659*'9 All Base Data'!$Y1659</f>
        <v>0</v>
      </c>
      <c r="AK1659" s="178">
        <f>$T1659*'9 All Base Data'!$Y1659</f>
        <v>1.3570604884842311E-4</v>
      </c>
      <c r="AL1659" s="178">
        <f>IF($U1659="","",$U1659*'9 All Base Data'!$Y1659)</f>
        <v>3.5098534116889878E-6</v>
      </c>
      <c r="AM1659" s="178">
        <f>IF($V1659="","",$V1659*'9 All Base Data'!$Y1659)</f>
        <v>6.2467883729437055E-6</v>
      </c>
      <c r="AN1659" s="178">
        <f>IF($W1659="","",$W1659*'9 All Base Data'!$Y1659)</f>
        <v>0</v>
      </c>
      <c r="AO1659" s="178">
        <f>IF($X1659="","",$X1659*'9 All Base Data'!$Y1659)</f>
        <v>0</v>
      </c>
      <c r="AP1659" s="178">
        <f>$Y1659*'9 All Base Data'!$Y1659</f>
        <v>7.2981403349959152E-4</v>
      </c>
      <c r="AQ1659" s="179">
        <f t="shared" si="269"/>
        <v>8.8266201359100363E-2</v>
      </c>
    </row>
    <row r="1660" spans="1:43" x14ac:dyDescent="0.25">
      <c r="A1660" s="124">
        <v>597505</v>
      </c>
      <c r="B1660" s="125" t="s">
        <v>1693</v>
      </c>
      <c r="C1660" s="126" t="s">
        <v>1385</v>
      </c>
      <c r="D1660" s="101" t="s">
        <v>2121</v>
      </c>
      <c r="E1660" s="142"/>
      <c r="F1660" s="191" t="str">
        <f>IF('9 All Base Data'!G1660="Rural Centre","Rural",IF('9 All Base Data'!G1660="Rural (Incl.some Off Shore Islands)","Rural",IF('9 All Base Data'!G1660="Inlet-in TA but not in Urban Area","Rural",IF('9 All Base Data'!G1660="Rural (Incl.some Off Shore Islands)","Rural",IF('9 All Base Data'!G1660="Inlet-not in TA","Rural",IF('9 All Base Data'!G1660="Inland Water not in Urban Area","Rural",IF('9 All Base Data'!G1660="Oceanic-in Region but not in TA","Rural",'9 All Base Data'!G1660)))))))</f>
        <v>Rural</v>
      </c>
      <c r="G1660" s="177" t="str">
        <f>IF('9 All Base Data'!I1660="..C","..C",'9 All Base Data'!I1660*Basecase_Pop_2006)</f>
        <v>..C</v>
      </c>
      <c r="H1660" s="177" t="str">
        <f>IF('9 All Base Data'!J1660="..C","..C",'9 All Base Data'!J1660*Basecase_Pop_2006)</f>
        <v>..C</v>
      </c>
      <c r="I1660" s="191" t="str">
        <f>IF('9 All Base Data'!L1660="..C","..C",'9 All Base Data'!L1660*Basecase_Pop_2006)</f>
        <v>..C</v>
      </c>
      <c r="J1660" s="156">
        <f>IF('9 All Base Data'!$P1660=0,0,('9 All Base Data'!$P1660*Basecase_Pop_2006)/(1+(1/(BaseCase_Mort_AllAdults_30*('9 All Base Data'!$W1660*Basecase_PM10)/10))))</f>
        <v>0</v>
      </c>
      <c r="K1660" s="156">
        <f>IF('9 All Base Data'!$Q1660=0,0,('9 All Base Data'!$Q1660*Basecase_Pop_2006)/(1+(1/(BaseCase_Mort_Maori_30*('9 All Base Data'!$W1660*Basecase_PM10)/10))))</f>
        <v>0</v>
      </c>
      <c r="L1660" s="179">
        <f>133/(1+1/(BaseCase_Mort_Child_0_1*'9 All Base Data'!$AB$10/10))*IF('9 All Base Data'!$L1660="..C",0,'9 All Base Data'!L1660/'9 All Base Data'!$L$2022)</f>
        <v>0</v>
      </c>
      <c r="M1660" s="178">
        <f>IF('9 All Base Data'!$R1660="","",IF('9 All Base Data'!$R1660=0,0,('9 All Base Data'!$R1660*Basecase_Pop_2006)/(1+(1/(BaseCase_CardiacHA_All*('9 All Base Data'!$W1660*Basecase_PM10)/10)))))</f>
        <v>0</v>
      </c>
      <c r="N1660" s="178">
        <f>IF('9 All Base Data'!$S1660="","",IF('9 All Base Data'!$S1660=0,0,('9 All Base Data'!S1660*Basecase_Pop_2006)/(1+(1/(BaseCase_RespHA_All*('9 All Base Data'!$W1660*Basecase_PM10)/10)))))</f>
        <v>0</v>
      </c>
      <c r="O1660" s="178">
        <f>IF('9 All Base Data'!$T1660="","",IF('9 All Base Data'!$T1660=0,0,('9 All Base Data'!$T1660*Basecase_Pop_2006)/(1+(1/(BaseCase_RespHA_Child_1_4*('9 All Base Data'!$W1660*Basecase_PM10)/10)))))</f>
        <v>0</v>
      </c>
      <c r="P1660" s="179">
        <f>IF('9 All Base Data'!$U1660="","",IF('9 All Base Data'!$U1660=0,0,('9 All Base Data'!$U1660*Basecase_Pop_2006)/(1+(1/(BaseCase_RespHA_Child_5_14*('9 All Base Data'!$W1660*Basecase_PM10)/10)))))</f>
        <v>0</v>
      </c>
      <c r="Q1660" s="156">
        <f>IF('7 Base case Results'!$G1660="..C",0,BaseCase_RADs_All*'7 Base case Results'!$G1660*('9 All Base Data'!$V1660*Basecase_PM10)/10)</f>
        <v>0</v>
      </c>
      <c r="R1660" s="189">
        <f t="shared" si="260"/>
        <v>0</v>
      </c>
      <c r="S1660" s="178">
        <f t="shared" si="261"/>
        <v>0</v>
      </c>
      <c r="T1660" s="179">
        <f t="shared" si="262"/>
        <v>0</v>
      </c>
      <c r="U1660" s="178">
        <f t="shared" si="263"/>
        <v>0</v>
      </c>
      <c r="V1660" s="178">
        <f t="shared" si="264"/>
        <v>0</v>
      </c>
      <c r="W1660" s="178">
        <f t="shared" si="265"/>
        <v>0</v>
      </c>
      <c r="X1660" s="179">
        <f t="shared" si="266"/>
        <v>0</v>
      </c>
      <c r="Y1660" s="179">
        <f t="shared" si="267"/>
        <v>0</v>
      </c>
      <c r="Z1660" s="186">
        <f t="shared" si="268"/>
        <v>0</v>
      </c>
      <c r="AA1660" s="156">
        <f>$J1660*'9 All Base Data'!$Y1660</f>
        <v>0</v>
      </c>
      <c r="AB1660" s="156">
        <f>$K1660*'9 All Base Data'!$Y1660</f>
        <v>0</v>
      </c>
      <c r="AC1660" s="178">
        <f>$L1660*'9 All Base Data'!$Y1660</f>
        <v>0</v>
      </c>
      <c r="AD1660" s="178">
        <f>IF($M1660="","",$M1660*'9 All Base Data'!$Y1660)</f>
        <v>0</v>
      </c>
      <c r="AE1660" s="178">
        <f>IF($N1660="","",$N1660*'9 All Base Data'!$Y1660)</f>
        <v>0</v>
      </c>
      <c r="AF1660" s="178">
        <f>IF($O1660="","",$O1660*'9 All Base Data'!$Y1660)</f>
        <v>0</v>
      </c>
      <c r="AG1660" s="178">
        <f>IF($P1660="","",$P1660*'9 All Base Data'!$Y1660)</f>
        <v>0</v>
      </c>
      <c r="AH1660" s="167">
        <f>$Q1660*'9 All Base Data'!$Y1660</f>
        <v>0</v>
      </c>
      <c r="AI1660" s="178">
        <f>$R1660*'9 All Base Data'!$Y1660</f>
        <v>0</v>
      </c>
      <c r="AJ1660" s="178">
        <f>$S1660*'9 All Base Data'!$Y1660</f>
        <v>0</v>
      </c>
      <c r="AK1660" s="178">
        <f>$T1660*'9 All Base Data'!$Y1660</f>
        <v>0</v>
      </c>
      <c r="AL1660" s="178">
        <f>IF($U1660="","",$U1660*'9 All Base Data'!$Y1660)</f>
        <v>0</v>
      </c>
      <c r="AM1660" s="178">
        <f>IF($V1660="","",$V1660*'9 All Base Data'!$Y1660)</f>
        <v>0</v>
      </c>
      <c r="AN1660" s="178">
        <f>IF($W1660="","",$W1660*'9 All Base Data'!$Y1660)</f>
        <v>0</v>
      </c>
      <c r="AO1660" s="178">
        <f>IF($X1660="","",$X1660*'9 All Base Data'!$Y1660)</f>
        <v>0</v>
      </c>
      <c r="AP1660" s="178">
        <f>$Y1660*'9 All Base Data'!$Y1660</f>
        <v>0</v>
      </c>
      <c r="AQ1660" s="179">
        <f t="shared" si="269"/>
        <v>0</v>
      </c>
    </row>
    <row r="1661" spans="1:43" x14ac:dyDescent="0.25">
      <c r="A1661" s="124">
        <v>597506</v>
      </c>
      <c r="B1661" s="125" t="s">
        <v>1694</v>
      </c>
      <c r="C1661" s="126" t="s">
        <v>1385</v>
      </c>
      <c r="D1661" s="101" t="s">
        <v>2121</v>
      </c>
      <c r="E1661" s="142"/>
      <c r="F1661" s="191" t="str">
        <f>IF('9 All Base Data'!G1661="Rural Centre","Rural",IF('9 All Base Data'!G1661="Rural (Incl.some Off Shore Islands)","Rural",IF('9 All Base Data'!G1661="Inlet-in TA but not in Urban Area","Rural",IF('9 All Base Data'!G1661="Rural (Incl.some Off Shore Islands)","Rural",IF('9 All Base Data'!G1661="Inlet-not in TA","Rural",IF('9 All Base Data'!G1661="Inland Water not in Urban Area","Rural",IF('9 All Base Data'!G1661="Oceanic-in Region but not in TA","Rural",'9 All Base Data'!G1661)))))))</f>
        <v>Rural</v>
      </c>
      <c r="G1661" s="177">
        <f>IF('9 All Base Data'!I1661="..C","..C",'9 All Base Data'!I1661*Basecase_Pop_2006)</f>
        <v>3921</v>
      </c>
      <c r="H1661" s="177">
        <f>IF('9 All Base Data'!J1661="..C","..C",'9 All Base Data'!J1661*Basecase_Pop_2006)</f>
        <v>2286</v>
      </c>
      <c r="I1661" s="191">
        <f>IF('9 All Base Data'!L1661="..C","..C",'9 All Base Data'!L1661*Basecase_Pop_2006)</f>
        <v>66</v>
      </c>
      <c r="J1661" s="156">
        <f>IF('9 All Base Data'!$P1661=0,0,('9 All Base Data'!$P1661*Basecase_Pop_2006)/(1+(1/(BaseCase_Mort_AllAdults_30*('9 All Base Data'!$W1661*Basecase_PM10)/10))))</f>
        <v>0.35804428817220507</v>
      </c>
      <c r="K1661" s="156">
        <f>IF('9 All Base Data'!$Q1661=0,0,('9 All Base Data'!$Q1661*Basecase_Pop_2006)/(1+(1/(BaseCase_Mort_Maori_30*('9 All Base Data'!$W1661*Basecase_PM10)/10))))</f>
        <v>4.6510213099357926E-2</v>
      </c>
      <c r="L1661" s="179">
        <f>133/(1+1/(BaseCase_Mort_Child_0_1*'9 All Base Data'!$AB$10/10))*IF('9 All Base Data'!$L1661="..C",0,'9 All Base Data'!L1661/'9 All Base Data'!$L$2022)</f>
        <v>9.6279338450145184E-3</v>
      </c>
      <c r="M1661" s="178">
        <f>IF('9 All Base Data'!$R1661="","",IF('9 All Base Data'!$R1661=0,0,('9 All Base Data'!$R1661*Basecase_Pop_2006)/(1+(1/(BaseCase_CardiacHA_All*('9 All Base Data'!$W1661*Basecase_PM10)/10)))))</f>
        <v>5.9707420681453932E-2</v>
      </c>
      <c r="N1661" s="178">
        <f>IF('9 All Base Data'!$S1661="","",IF('9 All Base Data'!$S1661=0,0,('9 All Base Data'!S1661*Basecase_Pop_2006)/(1+(1/(BaseCase_RespHA_All*('9 All Base Data'!$W1661*Basecase_PM10)/10)))))</f>
        <v>0.10991571654176291</v>
      </c>
      <c r="O1661" s="178">
        <f>IF('9 All Base Data'!$T1661="","",IF('9 All Base Data'!$T1661=0,0,('9 All Base Data'!$T1661*Basecase_Pop_2006)/(1+(1/(BaseCase_RespHA_Child_1_4*('9 All Base Data'!$W1661*Basecase_PM10)/10)))))</f>
        <v>5.3189638999646995E-2</v>
      </c>
      <c r="P1661" s="179">
        <f>IF('9 All Base Data'!$U1661="","",IF('9 All Base Data'!$U1661=0,0,('9 All Base Data'!$U1661*Basecase_Pop_2006)/(1+(1/(BaseCase_RespHA_Child_5_14*('9 All Base Data'!$W1661*Basecase_PM10)/10)))))</f>
        <v>0.11081411746366515</v>
      </c>
      <c r="Q1661" s="156">
        <f>IF('7 Base case Results'!$G1661="..C",0,BaseCase_RADs_All*'7 Base case Results'!$G1661*('9 All Base Data'!$V1661*Basecase_PM10)/10)</f>
        <v>1144.4676487197794</v>
      </c>
      <c r="R1661" s="189">
        <f t="shared" si="260"/>
        <v>1.2746376658930501</v>
      </c>
      <c r="S1661" s="178">
        <f t="shared" si="261"/>
        <v>0.1655763586337142</v>
      </c>
      <c r="T1661" s="179">
        <f t="shared" si="262"/>
        <v>3.4275444488251684E-2</v>
      </c>
      <c r="U1661" s="178">
        <f t="shared" si="263"/>
        <v>3.7914212132723245E-4</v>
      </c>
      <c r="V1661" s="178">
        <f t="shared" si="264"/>
        <v>4.9846777451689479E-4</v>
      </c>
      <c r="W1661" s="178">
        <f t="shared" si="265"/>
        <v>2.4121501286339912E-4</v>
      </c>
      <c r="X1661" s="179">
        <f t="shared" si="266"/>
        <v>5.0254202269772144E-4</v>
      </c>
      <c r="Y1661" s="179">
        <f t="shared" si="267"/>
        <v>7.0956994220626318E-2</v>
      </c>
      <c r="Z1661" s="186">
        <f t="shared" si="268"/>
        <v>1.380747714497772</v>
      </c>
      <c r="AA1661" s="156">
        <f>$J1661*'9 All Base Data'!$Y1661</f>
        <v>3.6743247866796253E-2</v>
      </c>
      <c r="AB1661" s="156">
        <f>$K1661*'9 All Base Data'!$Y1661</f>
        <v>4.7729745863877371E-3</v>
      </c>
      <c r="AC1661" s="178">
        <f>$L1661*'9 All Base Data'!$Y1661</f>
        <v>9.8803855109214837E-4</v>
      </c>
      <c r="AD1661" s="178">
        <f>IF($M1661="","",$M1661*'9 All Base Data'!$Y1661)</f>
        <v>6.1272994153465914E-3</v>
      </c>
      <c r="AE1661" s="178">
        <f>IF($N1661="","",$N1661*'9 All Base Data'!$Y1661)</f>
        <v>1.1279778928935396E-2</v>
      </c>
      <c r="AF1661" s="178">
        <f>IF($O1661="","",$O1661*'9 All Base Data'!$Y1661)</f>
        <v>5.4584311334397624E-3</v>
      </c>
      <c r="AG1661" s="178">
        <f>IF($P1661="","",$P1661*'9 All Base Data'!$Y1661)</f>
        <v>1.1371974695905252E-2</v>
      </c>
      <c r="AH1661" s="167">
        <f>$Q1661*'9 All Base Data'!$Y1661</f>
        <v>117.44764511426943</v>
      </c>
      <c r="AI1661" s="178">
        <f>$R1661*'9 All Base Data'!$Y1661</f>
        <v>0.13080596240579467</v>
      </c>
      <c r="AJ1661" s="178">
        <f>$S1661*'9 All Base Data'!$Y1661</f>
        <v>1.6991789527540341E-2</v>
      </c>
      <c r="AK1661" s="178">
        <f>$T1661*'9 All Base Data'!$Y1661</f>
        <v>3.5174172418880483E-3</v>
      </c>
      <c r="AL1661" s="178">
        <f>IF($U1661="","",$U1661*'9 All Base Data'!$Y1661)</f>
        <v>3.8908351287450857E-5</v>
      </c>
      <c r="AM1661" s="178">
        <f>IF($V1661="","",$V1661*'9 All Base Data'!$Y1661)</f>
        <v>5.1153797442722021E-5</v>
      </c>
      <c r="AN1661" s="178">
        <f>IF($W1661="","",$W1661*'9 All Base Data'!$Y1661)</f>
        <v>2.4753985190149325E-5</v>
      </c>
      <c r="AO1661" s="178">
        <f>IF($X1661="","",$X1661*'9 All Base Data'!$Y1661)</f>
        <v>5.1571905245930318E-5</v>
      </c>
      <c r="AP1661" s="178">
        <f>$Y1661*'9 All Base Data'!$Y1661</f>
        <v>7.2817539970847049E-3</v>
      </c>
      <c r="AQ1661" s="179">
        <f t="shared" si="269"/>
        <v>0.1416951957934976</v>
      </c>
    </row>
    <row r="1662" spans="1:43" x14ac:dyDescent="0.25">
      <c r="A1662" s="131">
        <v>597507</v>
      </c>
      <c r="B1662" s="132" t="s">
        <v>2296</v>
      </c>
      <c r="C1662" s="132" t="s">
        <v>1385</v>
      </c>
      <c r="D1662" s="145" t="s">
        <v>2121</v>
      </c>
      <c r="E1662" s="142"/>
      <c r="F1662" s="191" t="str">
        <f>IF('9 All Base Data'!G1662="Rural Centre","Rural",IF('9 All Base Data'!G1662="Rural (Incl.some Off Shore Islands)","Rural",IF('9 All Base Data'!G1662="Inlet-in TA but not in Urban Area","Rural",IF('9 All Base Data'!G1662="Rural (Incl.some Off Shore Islands)","Rural",IF('9 All Base Data'!G1662="Inlet-not in TA","Rural",IF('9 All Base Data'!G1662="Inland Water not in Urban Area","Rural",IF('9 All Base Data'!G1662="Oceanic-in Region but not in TA","Rural",'9 All Base Data'!G1662)))))))</f>
        <v>Rolleston</v>
      </c>
      <c r="G1662" s="177">
        <f>IF('9 All Base Data'!I1662="..C","..C",'9 All Base Data'!I1662*Basecase_Pop_2006)</f>
        <v>1797</v>
      </c>
      <c r="H1662" s="177">
        <f>IF('9 All Base Data'!J1662="..C","..C",'9 All Base Data'!J1662*Basecase_Pop_2006)</f>
        <v>1005</v>
      </c>
      <c r="I1662" s="191">
        <f>IF('9 All Base Data'!L1662="..C","..C",'9 All Base Data'!L1662*Basecase_Pop_2006)</f>
        <v>36</v>
      </c>
      <c r="J1662" s="156">
        <f>IF('9 All Base Data'!$P1662=0,0,('9 All Base Data'!$P1662*Basecase_Pop_2006)/(1+(1/(BaseCase_Mort_AllAdults_30*('9 All Base Data'!$W1662*Basecase_PM10)/10))))</f>
        <v>0.1030008169263293</v>
      </c>
      <c r="K1662" s="156">
        <f>IF('9 All Base Data'!$Q1662=0,0,('9 All Base Data'!$Q1662*Basecase_Pop_2006)/(1+(1/(BaseCase_Mort_Maori_30*('9 All Base Data'!$W1662*Basecase_PM10)/10))))</f>
        <v>1.766791699180657E-2</v>
      </c>
      <c r="L1662" s="179">
        <f>133/(1+1/(BaseCase_Mort_Child_0_1*'9 All Base Data'!$AB$10/10))*IF('9 All Base Data'!$L1662="..C",0,'9 All Base Data'!L1662/'9 All Base Data'!$L$2022)</f>
        <v>5.2516002790988277E-3</v>
      </c>
      <c r="M1662" s="178">
        <f>IF('9 All Base Data'!$R1662="","",IF('9 All Base Data'!$R1662=0,0,('9 All Base Data'!$R1662*Basecase_Pop_2006)/(1+(1/(BaseCase_CardiacHA_All*('9 All Base Data'!$W1662*Basecase_PM10)/10)))))</f>
        <v>4.1089115869355375E-2</v>
      </c>
      <c r="N1662" s="178">
        <f>IF('9 All Base Data'!$S1662="","",IF('9 All Base Data'!$S1662=0,0,('9 All Base Data'!S1662*Basecase_Pop_2006)/(1+(1/(BaseCase_RespHA_All*('9 All Base Data'!$W1662*Basecase_PM10)/10)))))</f>
        <v>0.12619041487501961</v>
      </c>
      <c r="O1662" s="178">
        <f>IF('9 All Base Data'!$T1662="","",IF('9 All Base Data'!$T1662=0,0,('9 All Base Data'!$T1662*Basecase_Pop_2006)/(1+(1/(BaseCase_RespHA_Child_1_4*('9 All Base Data'!$W1662*Basecase_PM10)/10)))))</f>
        <v>0.10291490474483568</v>
      </c>
      <c r="P1662" s="179">
        <f>IF('9 All Base Data'!$U1662="","",IF('9 All Base Data'!$U1662=0,0,('9 All Base Data'!$U1662*Basecase_Pop_2006)/(1+(1/(BaseCase_RespHA_Child_5_14*('9 All Base Data'!$W1662*Basecase_PM10)/10)))))</f>
        <v>5.3219399179421499E-2</v>
      </c>
      <c r="Q1662" s="156">
        <f>IF('7 Base case Results'!$G1662="..C",0,BaseCase_RADs_All*'7 Base case Results'!$G1662*('9 All Base Data'!$V1662*Basecase_PM10)/10)</f>
        <v>1616.2204795487921</v>
      </c>
      <c r="R1662" s="189">
        <f t="shared" si="260"/>
        <v>0.36668290825773231</v>
      </c>
      <c r="S1662" s="178">
        <f t="shared" si="261"/>
        <v>6.2897784490831388E-2</v>
      </c>
      <c r="T1662" s="179">
        <f t="shared" si="262"/>
        <v>1.8695696993591828E-2</v>
      </c>
      <c r="U1662" s="178">
        <f t="shared" si="263"/>
        <v>2.6091588577040664E-4</v>
      </c>
      <c r="V1662" s="178">
        <f t="shared" si="264"/>
        <v>5.722735314582139E-4</v>
      </c>
      <c r="W1662" s="178">
        <f t="shared" si="265"/>
        <v>4.6671909301782981E-4</v>
      </c>
      <c r="X1662" s="179">
        <f t="shared" si="266"/>
        <v>2.413499752786765E-4</v>
      </c>
      <c r="Y1662" s="179">
        <f t="shared" si="267"/>
        <v>0.10020566973202512</v>
      </c>
      <c r="Z1662" s="186">
        <f t="shared" si="268"/>
        <v>0.48641746440057787</v>
      </c>
      <c r="AA1662" s="156">
        <f>$J1662*'9 All Base Data'!$Y1662</f>
        <v>5.8006106605789795E-2</v>
      </c>
      <c r="AB1662" s="156">
        <f>$K1662*'9 All Base Data'!$Y1662</f>
        <v>9.9498927009675307E-3</v>
      </c>
      <c r="AC1662" s="178">
        <f>$L1662*'9 All Base Data'!$Y1662</f>
        <v>2.9574997046701397E-3</v>
      </c>
      <c r="AD1662" s="178">
        <f>IF($M1662="","",$M1662*'9 All Base Data'!$Y1662)</f>
        <v>2.3139812931388722E-2</v>
      </c>
      <c r="AE1662" s="178">
        <f>IF($N1662="","",$N1662*'9 All Base Data'!$Y1662)</f>
        <v>7.1065598082631534E-2</v>
      </c>
      <c r="AF1662" s="178">
        <f>IF($O1662="","",$O1662*'9 All Base Data'!$Y1662)</f>
        <v>5.7957724162745493E-2</v>
      </c>
      <c r="AG1662" s="178">
        <f>IF($P1662="","",$P1662*'9 All Base Data'!$Y1662)</f>
        <v>2.9971122894157227E-2</v>
      </c>
      <c r="AH1662" s="167">
        <f>$Q1662*'9 All Base Data'!$Y1662</f>
        <v>910.19333858509606</v>
      </c>
      <c r="AI1662" s="178">
        <f>$R1662*'9 All Base Data'!$Y1662</f>
        <v>0.20650173951661166</v>
      </c>
      <c r="AJ1662" s="178">
        <f>$S1662*'9 All Base Data'!$Y1662</f>
        <v>3.5421618015444412E-2</v>
      </c>
      <c r="AK1662" s="178">
        <f>$T1662*'9 All Base Data'!$Y1662</f>
        <v>1.0528698948625698E-2</v>
      </c>
      <c r="AL1662" s="178">
        <f>IF($U1662="","",$U1662*'9 All Base Data'!$Y1662)</f>
        <v>1.469378121143184E-4</v>
      </c>
      <c r="AM1662" s="178">
        <f>IF($V1662="","",$V1662*'9 All Base Data'!$Y1662)</f>
        <v>3.2228248730473402E-4</v>
      </c>
      <c r="AN1662" s="178">
        <f>IF($W1662="","",$W1662*'9 All Base Data'!$Y1662)</f>
        <v>2.6283827907805081E-4</v>
      </c>
      <c r="AO1662" s="178">
        <f>IF($X1662="","",$X1662*'9 All Base Data'!$Y1662)</f>
        <v>1.3591904232500304E-4</v>
      </c>
      <c r="AP1662" s="178">
        <f>$Y1662*'9 All Base Data'!$Y1662</f>
        <v>5.6431986992275959E-2</v>
      </c>
      <c r="AQ1662" s="179">
        <f t="shared" si="269"/>
        <v>0.27393164575693235</v>
      </c>
    </row>
    <row r="1663" spans="1:43" x14ac:dyDescent="0.25">
      <c r="A1663" s="131">
        <v>597508</v>
      </c>
      <c r="B1663" s="132" t="s">
        <v>2297</v>
      </c>
      <c r="C1663" s="132" t="s">
        <v>1385</v>
      </c>
      <c r="D1663" s="145" t="s">
        <v>2121</v>
      </c>
      <c r="E1663" s="142"/>
      <c r="F1663" s="191" t="str">
        <f>IF('9 All Base Data'!G1663="Rural Centre","Rural",IF('9 All Base Data'!G1663="Rural (Incl.some Off Shore Islands)","Rural",IF('9 All Base Data'!G1663="Inlet-in TA but not in Urban Area","Rural",IF('9 All Base Data'!G1663="Rural (Incl.some Off Shore Islands)","Rural",IF('9 All Base Data'!G1663="Inlet-not in TA","Rural",IF('9 All Base Data'!G1663="Inland Water not in Urban Area","Rural",IF('9 All Base Data'!G1663="Oceanic-in Region but not in TA","Rural",'9 All Base Data'!G1663)))))))</f>
        <v>Rolleston</v>
      </c>
      <c r="G1663" s="177">
        <f>IF('9 All Base Data'!I1663="..C","..C",'9 All Base Data'!I1663*Basecase_Pop_2006)</f>
        <v>2976</v>
      </c>
      <c r="H1663" s="177">
        <f>IF('9 All Base Data'!J1663="..C","..C",'9 All Base Data'!J1663*Basecase_Pop_2006)</f>
        <v>1713</v>
      </c>
      <c r="I1663" s="191">
        <f>IF('9 All Base Data'!L1663="..C","..C",'9 All Base Data'!L1663*Basecase_Pop_2006)</f>
        <v>51</v>
      </c>
      <c r="J1663" s="156">
        <f>IF('9 All Base Data'!$P1663=0,0,('9 All Base Data'!$P1663*Basecase_Pop_2006)/(1+(1/(BaseCase_Mort_AllAdults_30*('9 All Base Data'!$W1663*Basecase_PM10)/10))))</f>
        <v>0.17556258646248965</v>
      </c>
      <c r="K1663" s="156">
        <f>IF('9 All Base Data'!$Q1663=0,0,('9 All Base Data'!$Q1663*Basecase_Pop_2006)/(1+(1/(BaseCase_Mort_Maori_30*('9 All Base Data'!$W1663*Basecase_PM10)/10))))</f>
        <v>2.7763869558553179E-2</v>
      </c>
      <c r="L1663" s="179">
        <f>133/(1+1/(BaseCase_Mort_Child_0_1*'9 All Base Data'!$AB$10/10))*IF('9 All Base Data'!$L1663="..C",0,'9 All Base Data'!L1663/'9 All Base Data'!$L$2022)</f>
        <v>7.4397670620566722E-3</v>
      </c>
      <c r="M1663" s="178">
        <f>IF('9 All Base Data'!$R1663="","",IF('9 All Base Data'!$R1663=0,0,('9 All Base Data'!$R1663*Basecase_Pop_2006)/(1+(1/(BaseCase_CardiacHA_All*('9 All Base Data'!$W1663*Basecase_PM10)/10)))))</f>
        <v>6.804741726611109E-2</v>
      </c>
      <c r="N1663" s="178">
        <f>IF('9 All Base Data'!$S1663="","",IF('9 All Base Data'!$S1663=0,0,('9 All Base Data'!S1663*Basecase_Pop_2006)/(1+(1/(BaseCase_RespHA_All*('9 All Base Data'!$W1663*Basecase_PM10)/10)))))</f>
        <v>0.20898312446747822</v>
      </c>
      <c r="O1663" s="178">
        <f>IF('9 All Base Data'!$T1663="","",IF('9 All Base Data'!$T1663=0,0,('9 All Base Data'!$T1663*Basecase_Pop_2006)/(1+(1/(BaseCase_RespHA_Child_1_4*('9 All Base Data'!$W1663*Basecase_PM10)/10)))))</f>
        <v>0.14072037995722431</v>
      </c>
      <c r="P1663" s="179">
        <f>IF('9 All Base Data'!$U1663="","",IF('9 All Base Data'!$U1663=0,0,('9 All Base Data'!$U1663*Basecase_Pop_2006)/(1+(1/(BaseCase_RespHA_Child_5_14*('9 All Base Data'!$W1663*Basecase_PM10)/10)))))</f>
        <v>0.10263741270317005</v>
      </c>
      <c r="Q1663" s="156">
        <f>IF('7 Base case Results'!$G1663="..C",0,BaseCase_RADs_All*'7 Base case Results'!$G1663*('9 All Base Data'!$V1663*Basecase_PM10)/10)</f>
        <v>2676.6122132093519</v>
      </c>
      <c r="R1663" s="189">
        <f t="shared" si="260"/>
        <v>0.62500280780646311</v>
      </c>
      <c r="S1663" s="178">
        <f t="shared" si="261"/>
        <v>9.8839375628449314E-2</v>
      </c>
      <c r="T1663" s="179">
        <f t="shared" si="262"/>
        <v>2.6485570740921754E-2</v>
      </c>
      <c r="U1663" s="178">
        <f t="shared" si="263"/>
        <v>4.3210109963980541E-4</v>
      </c>
      <c r="V1663" s="178">
        <f t="shared" si="264"/>
        <v>9.4773846946001367E-4</v>
      </c>
      <c r="W1663" s="178">
        <f t="shared" si="265"/>
        <v>6.3816692310601222E-4</v>
      </c>
      <c r="X1663" s="179">
        <f t="shared" si="266"/>
        <v>4.6546066660887618E-4</v>
      </c>
      <c r="Y1663" s="179">
        <f t="shared" si="267"/>
        <v>0.16594995721897982</v>
      </c>
      <c r="Z1663" s="186">
        <f t="shared" si="268"/>
        <v>0.81881817533546442</v>
      </c>
      <c r="AA1663" s="156">
        <f>$J1663*'9 All Base Data'!$Y1663</f>
        <v>9.8870110065390968E-2</v>
      </c>
      <c r="AB1663" s="156">
        <f>$K1663*'9 All Base Data'!$Y1663</f>
        <v>1.5635545672948975E-2</v>
      </c>
      <c r="AC1663" s="178">
        <f>$L1663*'9 All Base Data'!$Y1663</f>
        <v>4.1897912482826974E-3</v>
      </c>
      <c r="AD1663" s="178">
        <f>IF($M1663="","",$M1663*'9 All Base Data'!$Y1663)</f>
        <v>3.8321693535789014E-2</v>
      </c>
      <c r="AE1663" s="178">
        <f>IF($N1663="","",$N1663*'9 All Base Data'!$Y1663)</f>
        <v>0.11769127428709597</v>
      </c>
      <c r="AF1663" s="178">
        <f>IF($O1663="","",$O1663*'9 All Base Data'!$Y1663)</f>
        <v>7.9248316712325476E-2</v>
      </c>
      <c r="AG1663" s="178">
        <f>IF($P1663="","",$P1663*'9 All Base Data'!$Y1663)</f>
        <v>5.7801451295874662E-2</v>
      </c>
      <c r="AH1663" s="167">
        <f>$Q1663*'9 All Base Data'!$Y1663</f>
        <v>1507.3652618971876</v>
      </c>
      <c r="AI1663" s="178">
        <f>$R1663*'9 All Base Data'!$Y1663</f>
        <v>0.35197759183279181</v>
      </c>
      <c r="AJ1663" s="178">
        <f>$S1663*'9 All Base Data'!$Y1663</f>
        <v>5.5662542595698354E-2</v>
      </c>
      <c r="AK1663" s="178">
        <f>$T1663*'9 All Base Data'!$Y1663</f>
        <v>1.4915656843886405E-2</v>
      </c>
      <c r="AL1663" s="178">
        <f>IF($U1663="","",$U1663*'9 All Base Data'!$Y1663)</f>
        <v>2.4334275395226023E-4</v>
      </c>
      <c r="AM1663" s="178">
        <f>IF($V1663="","",$V1663*'9 All Base Data'!$Y1663)</f>
        <v>5.3372992889198019E-4</v>
      </c>
      <c r="AN1663" s="178">
        <f>IF($W1663="","",$W1663*'9 All Base Data'!$Y1663)</f>
        <v>3.5939111629039602E-4</v>
      </c>
      <c r="AO1663" s="178">
        <f>IF($X1663="","",$X1663*'9 All Base Data'!$Y1663)</f>
        <v>2.6212958162679159E-4</v>
      </c>
      <c r="AP1663" s="178">
        <f>$Y1663*'9 All Base Data'!$Y1663</f>
        <v>9.3456646237625618E-2</v>
      </c>
      <c r="AQ1663" s="179">
        <f t="shared" si="269"/>
        <v>0.46112696759714811</v>
      </c>
    </row>
    <row r="1664" spans="1:43" x14ac:dyDescent="0.25">
      <c r="A1664" s="131">
        <v>597509</v>
      </c>
      <c r="B1664" s="132" t="s">
        <v>2298</v>
      </c>
      <c r="C1664" s="132" t="s">
        <v>1385</v>
      </c>
      <c r="D1664" s="145" t="s">
        <v>2121</v>
      </c>
      <c r="E1664" s="142"/>
      <c r="F1664" s="191" t="str">
        <f>IF('9 All Base Data'!G1664="Rural Centre","Rural",IF('9 All Base Data'!G1664="Rural (Incl.some Off Shore Islands)","Rural",IF('9 All Base Data'!G1664="Inlet-in TA but not in Urban Area","Rural",IF('9 All Base Data'!G1664="Rural (Incl.some Off Shore Islands)","Rural",IF('9 All Base Data'!G1664="Inlet-not in TA","Rural",IF('9 All Base Data'!G1664="Inland Water not in Urban Area","Rural",IF('9 All Base Data'!G1664="Oceanic-in Region but not in TA","Rural",'9 All Base Data'!G1664)))))))</f>
        <v>Rolleston</v>
      </c>
      <c r="G1664" s="177">
        <f>IF('9 All Base Data'!I1664="..C","..C",'9 All Base Data'!I1664*Basecase_Pop_2006)</f>
        <v>2196</v>
      </c>
      <c r="H1664" s="177">
        <f>IF('9 All Base Data'!J1664="..C","..C",'9 All Base Data'!J1664*Basecase_Pop_2006)</f>
        <v>1242</v>
      </c>
      <c r="I1664" s="191">
        <f>IF('9 All Base Data'!L1664="..C","..C",'9 All Base Data'!L1664*Basecase_Pop_2006)</f>
        <v>48</v>
      </c>
      <c r="J1664" s="156">
        <f>IF('9 All Base Data'!$P1664=0,0,('9 All Base Data'!$P1664*Basecase_Pop_2006)/(1+(1/(BaseCase_Mort_AllAdults_30*('9 All Base Data'!$W1664*Basecase_PM10)/10))))</f>
        <v>0.12729056181343384</v>
      </c>
      <c r="K1664" s="156">
        <f>IF('9 All Base Data'!$Q1664=0,0,('9 All Base Data'!$Q1664*Basecase_Pop_2006)/(1+(1/(BaseCase_Mort_Maori_30*('9 All Base Data'!$W1664*Basecase_PM10)/10))))</f>
        <v>2.0191905133493223E-2</v>
      </c>
      <c r="L1664" s="179">
        <f>133/(1+1/(BaseCase_Mort_Child_0_1*'9 All Base Data'!$AB$10/10))*IF('9 All Base Data'!$L1664="..C",0,'9 All Base Data'!L1664/'9 All Base Data'!$L$2022)</f>
        <v>7.0021337054651037E-3</v>
      </c>
      <c r="M1664" s="178">
        <f>IF('9 All Base Data'!$R1664="","",IF('9 All Base Data'!$R1664=0,0,('9 All Base Data'!$R1664*Basecase_Pop_2006)/(1+(1/(BaseCase_CardiacHA_All*('9 All Base Data'!$W1664*Basecase_PM10)/10)))))</f>
        <v>5.0212408708460998E-2</v>
      </c>
      <c r="N1664" s="178">
        <f>IF('9 All Base Data'!$S1664="","",IF('9 All Base Data'!$S1664=0,0,('9 All Base Data'!S1664*Basecase_Pop_2006)/(1+(1/(BaseCase_RespHA_All*('9 All Base Data'!$W1664*Basecase_PM10)/10)))))</f>
        <v>0.15420932168366336</v>
      </c>
      <c r="O1664" s="178">
        <f>IF('9 All Base Data'!$T1664="","",IF('9 All Base Data'!$T1664=0,0,('9 All Base Data'!$T1664*Basecase_Pop_2006)/(1+(1/(BaseCase_RespHA_Child_1_4*('9 All Base Data'!$W1664*Basecase_PM10)/10)))))</f>
        <v>0.10921581728023379</v>
      </c>
      <c r="P1664" s="179">
        <f>IF('9 All Base Data'!$U1664="","",IF('9 All Base Data'!$U1664=0,0,('9 All Base Data'!$U1664*Basecase_Pop_2006)/(1+(1/(BaseCase_RespHA_Child_5_14*('9 All Base Data'!$W1664*Basecase_PM10)/10)))))</f>
        <v>6.8967996895780925E-2</v>
      </c>
      <c r="Q1664" s="156">
        <f>IF('7 Base case Results'!$G1664="..C",0,BaseCase_RADs_All*'7 Base case Results'!$G1664*('9 All Base Data'!$V1664*Basecase_PM10)/10)</f>
        <v>1975.0807863601269</v>
      </c>
      <c r="R1664" s="189">
        <f t="shared" si="260"/>
        <v>0.45315440005582447</v>
      </c>
      <c r="S1664" s="178">
        <f t="shared" si="261"/>
        <v>7.1883182275235866E-2</v>
      </c>
      <c r="T1664" s="179">
        <f t="shared" si="262"/>
        <v>2.4927595991455768E-2</v>
      </c>
      <c r="U1664" s="178">
        <f t="shared" si="263"/>
        <v>3.1884879529872731E-4</v>
      </c>
      <c r="V1664" s="178">
        <f t="shared" si="264"/>
        <v>6.9933927383541332E-4</v>
      </c>
      <c r="W1664" s="178">
        <f t="shared" si="265"/>
        <v>4.9529373136586029E-4</v>
      </c>
      <c r="X1664" s="179">
        <f t="shared" si="266"/>
        <v>3.1276986592236649E-4</v>
      </c>
      <c r="Y1664" s="179">
        <f t="shared" si="267"/>
        <v>0.12245500875432787</v>
      </c>
      <c r="Z1664" s="186">
        <f t="shared" si="268"/>
        <v>0.60155519287074233</v>
      </c>
      <c r="AA1664" s="156">
        <f>$J1664*'9 All Base Data'!$Y1664</f>
        <v>7.168515861133426E-2</v>
      </c>
      <c r="AB1664" s="156">
        <f>$K1664*'9 All Base Data'!$Y1664</f>
        <v>1.1371305943962892E-2</v>
      </c>
      <c r="AC1664" s="178">
        <f>$L1664*'9 All Base Data'!$Y1664</f>
        <v>3.9433329395601865E-3</v>
      </c>
      <c r="AD1664" s="178">
        <f>IF($M1664="","",$M1664*'9 All Base Data'!$Y1664)</f>
        <v>2.8277701278424952E-2</v>
      </c>
      <c r="AE1664" s="178">
        <f>IF($N1664="","",$N1664*'9 All Base Data'!$Y1664)</f>
        <v>8.6844770945720004E-2</v>
      </c>
      <c r="AF1664" s="178">
        <f>IF($O1664="","",$O1664*'9 All Base Data'!$Y1664)</f>
        <v>6.1506156254342158E-2</v>
      </c>
      <c r="AG1664" s="178">
        <f>IF($P1664="","",$P1664*'9 All Base Data'!$Y1664)</f>
        <v>3.8840128648550694E-2</v>
      </c>
      <c r="AH1664" s="167">
        <f>$Q1664*'9 All Base Data'!$Y1664</f>
        <v>1112.2896892225215</v>
      </c>
      <c r="AI1664" s="178">
        <f>$R1664*'9 All Base Data'!$Y1664</f>
        <v>0.25519916465634995</v>
      </c>
      <c r="AJ1664" s="178">
        <f>$S1664*'9 All Base Data'!$Y1664</f>
        <v>4.0481849160507892E-2</v>
      </c>
      <c r="AK1664" s="178">
        <f>$T1664*'9 All Base Data'!$Y1664</f>
        <v>1.4038265264834263E-2</v>
      </c>
      <c r="AL1664" s="178">
        <f>IF($U1664="","",$U1664*'9 All Base Data'!$Y1664)</f>
        <v>1.7956340311799842E-4</v>
      </c>
      <c r="AM1664" s="178">
        <f>IF($V1664="","",$V1664*'9 All Base Data'!$Y1664)</f>
        <v>3.9384103623884024E-4</v>
      </c>
      <c r="AN1664" s="178">
        <f>IF($W1664="","",$W1664*'9 All Base Data'!$Y1664)</f>
        <v>2.789304186134417E-4</v>
      </c>
      <c r="AO1664" s="178">
        <f>IF($X1664="","",$X1664*'9 All Base Data'!$Y1664)</f>
        <v>1.7613998342117738E-4</v>
      </c>
      <c r="AP1664" s="178">
        <f>$Y1664*'9 All Base Data'!$Y1664</f>
        <v>6.8961960731796335E-2</v>
      </c>
      <c r="AQ1664" s="179">
        <f t="shared" si="269"/>
        <v>0.33877279509233738</v>
      </c>
    </row>
    <row r="1665" spans="1:43" x14ac:dyDescent="0.25">
      <c r="A1665" s="131">
        <v>597510</v>
      </c>
      <c r="B1665" s="132" t="s">
        <v>2299</v>
      </c>
      <c r="C1665" s="132" t="s">
        <v>1385</v>
      </c>
      <c r="D1665" s="145" t="s">
        <v>2121</v>
      </c>
      <c r="E1665" s="142"/>
      <c r="F1665" s="191" t="str">
        <f>IF('9 All Base Data'!G1665="Rural Centre","Rural",IF('9 All Base Data'!G1665="Rural (Incl.some Off Shore Islands)","Rural",IF('9 All Base Data'!G1665="Inlet-in TA but not in Urban Area","Rural",IF('9 All Base Data'!G1665="Rural (Incl.some Off Shore Islands)","Rural",IF('9 All Base Data'!G1665="Inlet-not in TA","Rural",IF('9 All Base Data'!G1665="Inland Water not in Urban Area","Rural",IF('9 All Base Data'!G1665="Oceanic-in Region but not in TA","Rural",'9 All Base Data'!G1665)))))))</f>
        <v>Rolleston</v>
      </c>
      <c r="G1665" s="177">
        <f>IF('9 All Base Data'!I1665="..C","..C",'9 All Base Data'!I1665*Basecase_Pop_2006)</f>
        <v>1974</v>
      </c>
      <c r="H1665" s="177">
        <f>IF('9 All Base Data'!J1665="..C","..C",'9 All Base Data'!J1665*Basecase_Pop_2006)</f>
        <v>1134</v>
      </c>
      <c r="I1665" s="191">
        <f>IF('9 All Base Data'!L1665="..C","..C",'9 All Base Data'!L1665*Basecase_Pop_2006)</f>
        <v>18</v>
      </c>
      <c r="J1665" s="156">
        <f>IF('9 All Base Data'!$P1665=0,0,('9 All Base Data'!$P1665*Basecase_Pop_2006)/(1+(1/(BaseCase_Mort_AllAdults_30*('9 All Base Data'!$W1665*Basecase_PM10)/10))))</f>
        <v>0.11622181730791785</v>
      </c>
      <c r="K1665" s="156">
        <f>IF('9 All Base Data'!$Q1665=0,0,('9 All Base Data'!$Q1665*Basecase_Pop_2006)/(1+(1/(BaseCase_Mort_Maori_30*('9 All Base Data'!$W1665*Basecase_PM10)/10))))</f>
        <v>1.766791699180657E-2</v>
      </c>
      <c r="L1665" s="179">
        <f>133/(1+1/(BaseCase_Mort_Child_0_1*'9 All Base Data'!$AB$10/10))*IF('9 All Base Data'!$L1665="..C",0,'9 All Base Data'!L1665/'9 All Base Data'!$L$2022)</f>
        <v>2.6258001395494139E-3</v>
      </c>
      <c r="M1665" s="178">
        <f>IF('9 All Base Data'!$R1665="","",IF('9 All Base Data'!$R1665=0,0,('9 All Base Data'!$R1665*Basecase_Pop_2006)/(1+(1/(BaseCase_CardiacHA_All*('9 All Base Data'!$W1665*Basecase_PM10)/10)))))</f>
        <v>4.513629088820674E-2</v>
      </c>
      <c r="N1665" s="178">
        <f>IF('9 All Base Data'!$S1665="","",IF('9 All Base Data'!$S1665=0,0,('9 All Base Data'!S1665*Basecase_Pop_2006)/(1+(1/(BaseCase_RespHA_All*('9 All Base Data'!$W1665*Basecase_PM10)/10)))))</f>
        <v>0.13861985473750066</v>
      </c>
      <c r="O1665" s="178">
        <f>IF('9 All Base Data'!$T1665="","",IF('9 All Base Data'!$T1665=0,0,('9 All Base Data'!$T1665*Basecase_Pop_2006)/(1+(1/(BaseCase_RespHA_Child_1_4*('9 All Base Data'!$W1665*Basecase_PM10)/10)))))</f>
        <v>0.10921581728023379</v>
      </c>
      <c r="P1665" s="179">
        <f>IF('9 All Base Data'!$U1665="","",IF('9 All Base Data'!$U1665=0,0,('9 All Base Data'!$U1665*Basecase_Pop_2006)/(1+(1/(BaseCase_RespHA_Child_5_14*('9 All Base Data'!$W1665*Basecase_PM10)/10)))))</f>
        <v>7.6570768207126855E-2</v>
      </c>
      <c r="Q1665" s="156">
        <f>IF('7 Base case Results'!$G1665="..C",0,BaseCase_RADs_All*'7 Base case Results'!$G1665*('9 All Base Data'!$V1665*Basecase_PM10)/10)</f>
        <v>1775.4141494876549</v>
      </c>
      <c r="R1665" s="189">
        <f t="shared" si="260"/>
        <v>0.41374966961618753</v>
      </c>
      <c r="S1665" s="178">
        <f t="shared" si="261"/>
        <v>6.2897784490831388E-2</v>
      </c>
      <c r="T1665" s="179">
        <f t="shared" si="262"/>
        <v>9.3478484967959141E-3</v>
      </c>
      <c r="U1665" s="178">
        <f t="shared" si="263"/>
        <v>2.866154471401128E-4</v>
      </c>
      <c r="V1665" s="178">
        <f t="shared" si="264"/>
        <v>6.2864104123456545E-4</v>
      </c>
      <c r="W1665" s="178">
        <f t="shared" si="265"/>
        <v>4.9529373136586029E-4</v>
      </c>
      <c r="X1665" s="179">
        <f t="shared" si="266"/>
        <v>3.4724843381932029E-4</v>
      </c>
      <c r="Y1665" s="179">
        <f t="shared" si="267"/>
        <v>0.11007567726823461</v>
      </c>
      <c r="Z1665" s="186">
        <f t="shared" si="268"/>
        <v>0.53408845186959275</v>
      </c>
      <c r="AA1665" s="156">
        <f>$J1665*'9 All Base Data'!$Y1665</f>
        <v>6.5451666558174762E-2</v>
      </c>
      <c r="AB1665" s="156">
        <f>$K1665*'9 All Base Data'!$Y1665</f>
        <v>9.9498927009675307E-3</v>
      </c>
      <c r="AC1665" s="178">
        <f>$L1665*'9 All Base Data'!$Y1665</f>
        <v>1.4787498523350698E-3</v>
      </c>
      <c r="AD1665" s="178">
        <f>IF($M1665="","",$M1665*'9 All Base Data'!$Y1665)</f>
        <v>2.5419026559021334E-2</v>
      </c>
      <c r="AE1665" s="178">
        <f>IF($N1665="","",$N1665*'9 All Base Data'!$Y1665)</f>
        <v>7.8065381533174535E-2</v>
      </c>
      <c r="AF1665" s="178">
        <f>IF($O1665="","",$O1665*'9 All Base Data'!$Y1665)</f>
        <v>6.1506156254342158E-2</v>
      </c>
      <c r="AG1665" s="178">
        <f>IF($P1665="","",$P1665*'9 All Base Data'!$Y1665)</f>
        <v>4.3121717633430298E-2</v>
      </c>
      <c r="AH1665" s="167">
        <f>$Q1665*'9 All Base Data'!$Y1665</f>
        <v>999.84510315357807</v>
      </c>
      <c r="AI1665" s="178">
        <f>$R1665*'9 All Base Data'!$Y1665</f>
        <v>0.23300793294710215</v>
      </c>
      <c r="AJ1665" s="178">
        <f>$S1665*'9 All Base Data'!$Y1665</f>
        <v>3.5421618015444412E-2</v>
      </c>
      <c r="AK1665" s="178">
        <f>$T1665*'9 All Base Data'!$Y1665</f>
        <v>5.2643494743128492E-3</v>
      </c>
      <c r="AL1665" s="178">
        <f>IF($U1665="","",$U1665*'9 All Base Data'!$Y1665)</f>
        <v>1.6141081864978548E-4</v>
      </c>
      <c r="AM1665" s="178">
        <f>IF($V1665="","",$V1665*'9 All Base Data'!$Y1665)</f>
        <v>3.5402650525294648E-4</v>
      </c>
      <c r="AN1665" s="178">
        <f>IF($W1665="","",$W1665*'9 All Base Data'!$Y1665)</f>
        <v>2.789304186134417E-4</v>
      </c>
      <c r="AO1665" s="178">
        <f>IF($X1665="","",$X1665*'9 All Base Data'!$Y1665)</f>
        <v>1.955569894676064E-4</v>
      </c>
      <c r="AP1665" s="178">
        <f>$Y1665*'9 All Base Data'!$Y1665</f>
        <v>6.1990396395521841E-2</v>
      </c>
      <c r="AQ1665" s="179">
        <f t="shared" si="269"/>
        <v>0.3007781161408396</v>
      </c>
    </row>
    <row r="1666" spans="1:43" x14ac:dyDescent="0.25">
      <c r="A1666" s="131">
        <v>597512</v>
      </c>
      <c r="B1666" s="132" t="s">
        <v>1692</v>
      </c>
      <c r="C1666" s="132" t="s">
        <v>1385</v>
      </c>
      <c r="D1666" s="145" t="s">
        <v>2121</v>
      </c>
      <c r="E1666" s="142"/>
      <c r="F1666" s="191" t="str">
        <f>IF('9 All Base Data'!G1666="Rural Centre","Rural",IF('9 All Base Data'!G1666="Rural (Incl.some Off Shore Islands)","Rural",IF('9 All Base Data'!G1666="Inlet-in TA but not in Urban Area","Rural",IF('9 All Base Data'!G1666="Rural (Incl.some Off Shore Islands)","Rural",IF('9 All Base Data'!G1666="Inlet-not in TA","Rural",IF('9 All Base Data'!G1666="Inland Water not in Urban Area","Rural",IF('9 All Base Data'!G1666="Oceanic-in Region but not in TA","Rural",'9 All Base Data'!G1666)))))))</f>
        <v>Rural</v>
      </c>
      <c r="G1666" s="177">
        <f>IF('9 All Base Data'!I1666="..C","..C",'9 All Base Data'!I1666*Basecase_Pop_2006)</f>
        <v>3033</v>
      </c>
      <c r="H1666" s="177">
        <f>IF('9 All Base Data'!J1666="..C","..C",'9 All Base Data'!J1666*Basecase_Pop_2006)</f>
        <v>1893</v>
      </c>
      <c r="I1666" s="191">
        <f>IF('9 All Base Data'!L1666="..C","..C",'9 All Base Data'!L1666*Basecase_Pop_2006)</f>
        <v>27</v>
      </c>
      <c r="J1666" s="156">
        <f>IF('9 All Base Data'!$P1666=0,0,('9 All Base Data'!$P1666*Basecase_Pop_2006)/(1+(1/(BaseCase_Mort_AllAdults_30*('9 All Base Data'!$W1666*Basecase_PM10)/10))))</f>
        <v>5.8266962029360568E-2</v>
      </c>
      <c r="K1666" s="156">
        <f>IF('9 All Base Data'!$Q1666=0,0,('9 All Base Data'!$Q1666*Basecase_Pop_2006)/(1+(1/(BaseCase_Mort_Maori_30*('9 All Base Data'!$W1666*Basecase_PM10)/10))))</f>
        <v>0</v>
      </c>
      <c r="L1666" s="179">
        <f>133/(1+1/(BaseCase_Mort_Child_0_1*'9 All Base Data'!$AB$10/10))*IF('9 All Base Data'!$L1666="..C",0,'9 All Base Data'!L1666/'9 All Base Data'!$L$2022)</f>
        <v>3.9387002093241204E-3</v>
      </c>
      <c r="M1666" s="178">
        <f>IF('9 All Base Data'!$R1666="","",IF('9 All Base Data'!$R1666=0,0,('9 All Base Data'!$R1666*Basecase_Pop_2006)/(1+(1/(BaseCase_CardiacHA_All*('9 All Base Data'!$W1666*Basecase_PM10)/10)))))</f>
        <v>9.2403705726131227E-2</v>
      </c>
      <c r="N1666" s="178">
        <f>IF('9 All Base Data'!$S1666="","",IF('9 All Base Data'!$S1666=0,0,('9 All Base Data'!S1666*Basecase_Pop_2006)/(1+(1/(BaseCase_RespHA_All*('9 All Base Data'!$W1666*Basecase_PM10)/10)))))</f>
        <v>0.1754503847136675</v>
      </c>
      <c r="O1666" s="178">
        <f>IF('9 All Base Data'!$T1666="","",IF('9 All Base Data'!$T1666=0,0,('9 All Base Data'!$T1666*Basecase_Pop_2006)/(1+(1/(BaseCase_RespHA_Child_1_4*('9 All Base Data'!$W1666*Basecase_PM10)/10)))))</f>
        <v>0.11676908539420104</v>
      </c>
      <c r="P1666" s="179">
        <f>IF('9 All Base Data'!$U1666="","",IF('9 All Base Data'!$U1666=0,0,('9 All Base Data'!$U1666*Basecase_Pop_2006)/(1+(1/(BaseCase_RespHA_Child_5_14*('9 All Base Data'!$W1666*Basecase_PM10)/10)))))</f>
        <v>7.2127868320627689E-2</v>
      </c>
      <c r="Q1666" s="156">
        <f>IF('7 Base case Results'!$G1666="..C",0,BaseCase_RADs_All*'7 Base case Results'!$G1666*('9 All Base Data'!$V1666*Basecase_PM10)/10)</f>
        <v>870.22836000000007</v>
      </c>
      <c r="R1666" s="189">
        <f t="shared" si="260"/>
        <v>0.20743038482452361</v>
      </c>
      <c r="S1666" s="178">
        <f t="shared" si="261"/>
        <v>0</v>
      </c>
      <c r="T1666" s="179">
        <f t="shared" si="262"/>
        <v>1.4021772745193868E-2</v>
      </c>
      <c r="U1666" s="178">
        <f t="shared" si="263"/>
        <v>5.8676353136093325E-4</v>
      </c>
      <c r="V1666" s="178">
        <f t="shared" si="264"/>
        <v>7.9566749467648208E-4</v>
      </c>
      <c r="W1666" s="178">
        <f t="shared" si="265"/>
        <v>5.295478022627017E-4</v>
      </c>
      <c r="X1666" s="179">
        <f t="shared" si="266"/>
        <v>3.2709988283404656E-4</v>
      </c>
      <c r="Y1666" s="179">
        <f t="shared" si="267"/>
        <v>5.3954158320000001E-2</v>
      </c>
      <c r="Z1666" s="186">
        <f t="shared" si="268"/>
        <v>0.27678874691575495</v>
      </c>
      <c r="AA1666" s="156">
        <f>$J1666*'9 All Base Data'!$Y1666</f>
        <v>5.0752935489589293E-3</v>
      </c>
      <c r="AB1666" s="156">
        <f>$K1666*'9 All Base Data'!$Y1666</f>
        <v>0</v>
      </c>
      <c r="AC1666" s="178">
        <f>$L1666*'9 All Base Data'!$Y1666</f>
        <v>3.4307708978533933E-4</v>
      </c>
      <c r="AD1666" s="178">
        <f>IF($M1666="","",$M1666*'9 All Base Data'!$Y1666)</f>
        <v>8.0487452106292635E-3</v>
      </c>
      <c r="AE1666" s="178">
        <f>IF($N1666="","",$N1666*'9 All Base Data'!$Y1666)</f>
        <v>1.5282454665320244E-2</v>
      </c>
      <c r="AF1666" s="178">
        <f>IF($O1666="","",$O1666*'9 All Base Data'!$Y1666)</f>
        <v>1.0171070623527522E-2</v>
      </c>
      <c r="AG1666" s="178">
        <f>IF($P1666="","",$P1666*'9 All Base Data'!$Y1666)</f>
        <v>6.2826358546611552E-3</v>
      </c>
      <c r="AH1666" s="167">
        <f>$Q1666*'9 All Base Data'!$Y1666</f>
        <v>75.80049187056575</v>
      </c>
      <c r="AI1666" s="178">
        <f>$R1666*'9 All Base Data'!$Y1666</f>
        <v>1.8068045034293788E-2</v>
      </c>
      <c r="AJ1666" s="178">
        <f>$S1666*'9 All Base Data'!$Y1666</f>
        <v>0</v>
      </c>
      <c r="AK1666" s="178">
        <f>$T1666*'9 All Base Data'!$Y1666</f>
        <v>1.2213544396358078E-3</v>
      </c>
      <c r="AL1666" s="178">
        <f>IF($U1666="","",$U1666*'9 All Base Data'!$Y1666)</f>
        <v>5.1109532087495823E-5</v>
      </c>
      <c r="AM1666" s="178">
        <f>IF($V1666="","",$V1666*'9 All Base Data'!$Y1666)</f>
        <v>6.9305931907227304E-5</v>
      </c>
      <c r="AN1666" s="178">
        <f>IF($W1666="","",$W1666*'9 All Base Data'!$Y1666)</f>
        <v>4.6125805277697311E-5</v>
      </c>
      <c r="AO1666" s="178">
        <f>IF($X1666="","",$X1666*'9 All Base Data'!$Y1666)</f>
        <v>2.8491753600888339E-5</v>
      </c>
      <c r="AP1666" s="178">
        <f>$Y1666*'9 All Base Data'!$Y1666</f>
        <v>4.6996304959750759E-3</v>
      </c>
      <c r="AQ1666" s="179">
        <f t="shared" si="269"/>
        <v>2.4109445433899396E-2</v>
      </c>
    </row>
    <row r="1667" spans="1:43" x14ac:dyDescent="0.25">
      <c r="A1667" s="131">
        <v>597513</v>
      </c>
      <c r="B1667" s="132" t="s">
        <v>2300</v>
      </c>
      <c r="C1667" s="132" t="s">
        <v>1385</v>
      </c>
      <c r="D1667" s="145" t="s">
        <v>2121</v>
      </c>
      <c r="E1667" s="142"/>
      <c r="F1667" s="191" t="str">
        <f>IF('9 All Base Data'!G1667="Rural Centre","Rural",IF('9 All Base Data'!G1667="Rural (Incl.some Off Shore Islands)","Rural",IF('9 All Base Data'!G1667="Inlet-in TA but not in Urban Area","Rural",IF('9 All Base Data'!G1667="Rural (Incl.some Off Shore Islands)","Rural",IF('9 All Base Data'!G1667="Inlet-not in TA","Rural",IF('9 All Base Data'!G1667="Inland Water not in Urban Area","Rural",IF('9 All Base Data'!G1667="Oceanic-in Region but not in TA","Rural",'9 All Base Data'!G1667)))))))</f>
        <v>Rolleston</v>
      </c>
      <c r="G1667" s="177">
        <f>IF('9 All Base Data'!I1667="..C","..C",'9 All Base Data'!I1667*Basecase_Pop_2006)</f>
        <v>612</v>
      </c>
      <c r="H1667" s="177">
        <f>IF('9 All Base Data'!J1667="..C","..C",'9 All Base Data'!J1667*Basecase_Pop_2006)</f>
        <v>396</v>
      </c>
      <c r="I1667" s="191">
        <f>IF('9 All Base Data'!L1667="..C","..C",'9 All Base Data'!L1667*Basecase_Pop_2006)</f>
        <v>6</v>
      </c>
      <c r="J1667" s="156">
        <f>IF('9 All Base Data'!$P1667=0,0,('9 All Base Data'!$P1667*Basecase_Pop_2006)/(1+(1/(BaseCase_Mort_AllAdults_30*('9 All Base Data'!$W1667*Basecase_PM10)/10))))</f>
        <v>2.4085278564034088E-2</v>
      </c>
      <c r="K1667" s="156">
        <f>IF('9 All Base Data'!$Q1667=0,0,('9 All Base Data'!$Q1667*Basecase_Pop_2006)/(1+(1/(BaseCase_Mort_Maori_30*('9 All Base Data'!$W1667*Basecase_PM10)/10))))</f>
        <v>0</v>
      </c>
      <c r="L1667" s="179">
        <f>133/(1+1/(BaseCase_Mort_Child_0_1*'9 All Base Data'!$AB$10/10))*IF('9 All Base Data'!$L1667="..C",0,'9 All Base Data'!L1667/'9 All Base Data'!$L$2022)</f>
        <v>8.7526671318313796E-4</v>
      </c>
      <c r="M1667" s="178">
        <f>IF('9 All Base Data'!$R1667="","",IF('9 All Base Data'!$R1667=0,0,('9 All Base Data'!$R1667*Basecase_Pop_2006)/(1+(1/(BaseCase_CardiacHA_All*('9 All Base Data'!$W1667*Basecase_PM10)/10)))))</f>
        <v>3.8763429223614441E-2</v>
      </c>
      <c r="N1667" s="178">
        <f>IF('9 All Base Data'!$S1667="","",IF('9 All Base Data'!$S1667=0,0,('9 All Base Data'!S1667*Basecase_Pop_2006)/(1+(1/(BaseCase_RespHA_All*('9 All Base Data'!$W1667*Basecase_PM10)/10)))))</f>
        <v>7.3351256548670321E-2</v>
      </c>
      <c r="O1667" s="178">
        <f>IF('9 All Base Data'!$T1667="","",IF('9 All Base Data'!$T1667=0,0,('9 All Base Data'!$T1667*Basecase_Pop_2006)/(1+(1/(BaseCase_RespHA_Child_1_4*('9 All Base Data'!$W1667*Basecase_PM10)/10)))))</f>
        <v>5.0215680402859654E-2</v>
      </c>
      <c r="P1667" s="179">
        <f>IF('9 All Base Data'!$U1667="","",IF('9 All Base Data'!$U1667=0,0,('9 All Base Data'!$U1667*Basecase_Pop_2006)/(1+(1/(BaseCase_RespHA_Child_5_14*('9 All Base Data'!$W1667*Basecase_PM10)/10)))))</f>
        <v>2.7501484284432002E-2</v>
      </c>
      <c r="Q1667" s="156">
        <f>IF('7 Base case Results'!$G1667="..C",0,BaseCase_RADs_All*'7 Base case Results'!$G1667*('9 All Base Data'!$V1667*Basecase_PM10)/10)</f>
        <v>550.43235029708455</v>
      </c>
      <c r="R1667" s="189">
        <f t="shared" si="260"/>
        <v>8.5743591687961349E-2</v>
      </c>
      <c r="S1667" s="178">
        <f t="shared" si="261"/>
        <v>0</v>
      </c>
      <c r="T1667" s="179">
        <f t="shared" si="262"/>
        <v>3.1159494989319711E-3</v>
      </c>
      <c r="U1667" s="178">
        <f t="shared" si="263"/>
        <v>2.4614777556995169E-4</v>
      </c>
      <c r="V1667" s="178">
        <f t="shared" si="264"/>
        <v>3.3264794844821991E-4</v>
      </c>
      <c r="W1667" s="178">
        <f t="shared" si="265"/>
        <v>2.2772811062696854E-4</v>
      </c>
      <c r="X1667" s="179">
        <f t="shared" si="266"/>
        <v>1.2471923122989913E-4</v>
      </c>
      <c r="Y1667" s="179">
        <f t="shared" si="267"/>
        <v>3.4126805718419244E-2</v>
      </c>
      <c r="Z1667" s="186">
        <f t="shared" si="268"/>
        <v>0.12356514262933074</v>
      </c>
      <c r="AA1667" s="156">
        <f>$J1667*'9 All Base Data'!$Y1667</f>
        <v>1.3563904420435494E-2</v>
      </c>
      <c r="AB1667" s="156">
        <f>$K1667*'9 All Base Data'!$Y1667</f>
        <v>0</v>
      </c>
      <c r="AC1667" s="178">
        <f>$L1667*'9 All Base Data'!$Y1667</f>
        <v>4.9291661744502331E-4</v>
      </c>
      <c r="AD1667" s="178">
        <f>IF($M1667="","",$M1667*'9 All Base Data'!$Y1667)</f>
        <v>2.1830075479490649E-2</v>
      </c>
      <c r="AE1667" s="178">
        <f>IF($N1667="","",$N1667*'9 All Base Data'!$Y1667)</f>
        <v>4.1308612242114948E-2</v>
      </c>
      <c r="AF1667" s="178">
        <f>IF($O1667="","",$O1667*'9 All Base Data'!$Y1667)</f>
        <v>2.8279543771132613E-2</v>
      </c>
      <c r="AG1667" s="178">
        <f>IF($P1667="","",$P1667*'9 All Base Data'!$Y1667)</f>
        <v>1.5487780357715133E-2</v>
      </c>
      <c r="AH1667" s="167">
        <f>$Q1667*'9 All Base Data'!$Y1667</f>
        <v>309.98237240627651</v>
      </c>
      <c r="AI1667" s="178">
        <f>$R1667*'9 All Base Data'!$Y1667</f>
        <v>4.8287499736750353E-2</v>
      </c>
      <c r="AJ1667" s="178">
        <f>$S1667*'9 All Base Data'!$Y1667</f>
        <v>0</v>
      </c>
      <c r="AK1667" s="178">
        <f>$T1667*'9 All Base Data'!$Y1667</f>
        <v>1.7547831581042829E-3</v>
      </c>
      <c r="AL1667" s="178">
        <f>IF($U1667="","",$U1667*'9 All Base Data'!$Y1667)</f>
        <v>1.3862097929476561E-4</v>
      </c>
      <c r="AM1667" s="178">
        <f>IF($V1667="","",$V1667*'9 All Base Data'!$Y1667)</f>
        <v>1.873345565179913E-4</v>
      </c>
      <c r="AN1667" s="178">
        <f>IF($W1667="","",$W1667*'9 All Base Data'!$Y1667)</f>
        <v>1.282477310020864E-4</v>
      </c>
      <c r="AO1667" s="178">
        <f>IF($X1667="","",$X1667*'9 All Base Data'!$Y1667)</f>
        <v>7.0237083922238135E-5</v>
      </c>
      <c r="AP1667" s="178">
        <f>$Y1667*'9 All Base Data'!$Y1667</f>
        <v>1.9218907089189146E-2</v>
      </c>
      <c r="AQ1667" s="179">
        <f t="shared" si="269"/>
        <v>6.9587145519856536E-2</v>
      </c>
    </row>
    <row r="1668" spans="1:43" x14ac:dyDescent="0.25">
      <c r="A1668" s="124">
        <v>597600</v>
      </c>
      <c r="B1668" s="125" t="s">
        <v>1695</v>
      </c>
      <c r="C1668" s="126" t="s">
        <v>1385</v>
      </c>
      <c r="D1668" s="101" t="s">
        <v>2124</v>
      </c>
      <c r="E1668" s="142"/>
      <c r="F1668" s="191" t="str">
        <f>IF('9 All Base Data'!G1668="Rural Centre","Rural",IF('9 All Base Data'!G1668="Rural (Incl.some Off Shore Islands)","Rural",IF('9 All Base Data'!G1668="Inlet-in TA but not in Urban Area","Rural",IF('9 All Base Data'!G1668="Rural (Incl.some Off Shore Islands)","Rural",IF('9 All Base Data'!G1668="Inlet-not in TA","Rural",IF('9 All Base Data'!G1668="Inland Water not in Urban Area","Rural",IF('9 All Base Data'!G1668="Oceanic-in Region but not in TA","Rural",'9 All Base Data'!G1668)))))))</f>
        <v>Rural</v>
      </c>
      <c r="G1668" s="177">
        <f>IF('9 All Base Data'!I1668="..C","..C",'9 All Base Data'!I1668*Basecase_Pop_2006)</f>
        <v>1707</v>
      </c>
      <c r="H1668" s="177">
        <f>IF('9 All Base Data'!J1668="..C","..C",'9 All Base Data'!J1668*Basecase_Pop_2006)</f>
        <v>1080</v>
      </c>
      <c r="I1668" s="191">
        <f>IF('9 All Base Data'!L1668="..C","..C",'9 All Base Data'!L1668*Basecase_Pop_2006)</f>
        <v>27</v>
      </c>
      <c r="J1668" s="156">
        <f>IF('9 All Base Data'!$P1668=0,0,('9 All Base Data'!$P1668*Basecase_Pop_2006)/(1+(1/(BaseCase_Mort_AllAdults_30*('9 All Base Data'!$W1668*Basecase_PM10)/10))))</f>
        <v>0.26420973867909342</v>
      </c>
      <c r="K1668" s="156">
        <f>IF('9 All Base Data'!$Q1668=0,0,('9 All Base Data'!$Q1668*Basecase_Pop_2006)/(1+(1/(BaseCase_Mort_Maori_30*('9 All Base Data'!$W1668*Basecase_PM10)/10))))</f>
        <v>0</v>
      </c>
      <c r="L1668" s="179">
        <f>133/(1+1/(BaseCase_Mort_Child_0_1*'9 All Base Data'!$AB$10/10))*IF('9 All Base Data'!$L1668="..C",0,'9 All Base Data'!L1668/'9 All Base Data'!$L$2022)</f>
        <v>3.9387002093241204E-3</v>
      </c>
      <c r="M1668" s="178">
        <f>IF('9 All Base Data'!$R1668="","",IF('9 All Base Data'!$R1668=0,0,('9 All Base Data'!$R1668*Basecase_Pop_2006)/(1+(1/(BaseCase_CardiacHA_All*('9 All Base Data'!$W1668*Basecase_PM10)/10)))))</f>
        <v>4.9178826850003285E-2</v>
      </c>
      <c r="N1668" s="178">
        <f>IF('9 All Base Data'!$S1668="","",IF('9 All Base Data'!$S1668=0,0,('9 All Base Data'!S1668*Basecase_Pop_2006)/(1+(1/(BaseCase_RespHA_All*('9 All Base Data'!$W1668*Basecase_PM10)/10)))))</f>
        <v>9.4883776302866152E-2</v>
      </c>
      <c r="O1668" s="178">
        <f>IF('9 All Base Data'!$T1668="","",IF('9 All Base Data'!$T1668=0,0,('9 All Base Data'!$T1668*Basecase_Pop_2006)/(1+(1/(BaseCase_RespHA_Child_1_4*('9 All Base Data'!$W1668*Basecase_PM10)/10)))))</f>
        <v>1.0459935298016287E-2</v>
      </c>
      <c r="P1668" s="179">
        <f>IF('9 All Base Data'!$U1668="","",IF('9 All Base Data'!$U1668=0,0,('9 All Base Data'!$U1668*Basecase_Pop_2006)/(1+(1/(BaseCase_RespHA_Child_5_14*('9 All Base Data'!$W1668*Basecase_PM10)/10)))))</f>
        <v>0.10897442158002167</v>
      </c>
      <c r="Q1668" s="156">
        <f>IF('7 Base case Results'!$G1668="..C",0,BaseCase_RADs_All*'7 Base case Results'!$G1668*('9 All Base Data'!$V1668*Basecase_PM10)/10)</f>
        <v>489.77244000000002</v>
      </c>
      <c r="R1668" s="189">
        <f t="shared" si="260"/>
        <v>0.94058666969757254</v>
      </c>
      <c r="S1668" s="178">
        <f t="shared" si="261"/>
        <v>0</v>
      </c>
      <c r="T1668" s="179">
        <f t="shared" si="262"/>
        <v>1.4021772745193868E-2</v>
      </c>
      <c r="U1668" s="178">
        <f t="shared" si="263"/>
        <v>3.1228555049752087E-4</v>
      </c>
      <c r="V1668" s="178">
        <f t="shared" si="264"/>
        <v>4.3029792553349799E-4</v>
      </c>
      <c r="W1668" s="178">
        <f t="shared" si="265"/>
        <v>4.7435806576503865E-5</v>
      </c>
      <c r="X1668" s="179">
        <f t="shared" si="266"/>
        <v>4.9419900186539821E-4</v>
      </c>
      <c r="Y1668" s="179">
        <f t="shared" si="267"/>
        <v>3.0365891280000001E-2</v>
      </c>
      <c r="Z1668" s="186">
        <f t="shared" si="268"/>
        <v>0.9857169171987975</v>
      </c>
      <c r="AA1668" s="156">
        <f>$J1668*'9 All Base Data'!$Y1668</f>
        <v>2.3013761754292771E-2</v>
      </c>
      <c r="AB1668" s="156">
        <f>$K1668*'9 All Base Data'!$Y1668</f>
        <v>0</v>
      </c>
      <c r="AC1668" s="178">
        <f>$L1668*'9 All Base Data'!$Y1668</f>
        <v>3.4307708978533933E-4</v>
      </c>
      <c r="AD1668" s="178">
        <f>IF($M1668="","",$M1668*'9 All Base Data'!$Y1668)</f>
        <v>4.2836793607227809E-3</v>
      </c>
      <c r="AE1668" s="178">
        <f>IF($N1668="","",$N1668*'9 All Base Data'!$Y1668)</f>
        <v>8.2647696224172514E-3</v>
      </c>
      <c r="AF1668" s="178">
        <f>IF($O1668="","",$O1668*'9 All Base Data'!$Y1668)</f>
        <v>9.1110365619884788E-4</v>
      </c>
      <c r="AG1668" s="178">
        <f>IF($P1668="","",$P1668*'9 All Base Data'!$Y1668)</f>
        <v>9.4921231446376177E-3</v>
      </c>
      <c r="AH1668" s="167">
        <f>$Q1668*'9 All Base Data'!$Y1668</f>
        <v>42.66120660173285</v>
      </c>
      <c r="AI1668" s="178">
        <f>$R1668*'9 All Base Data'!$Y1668</f>
        <v>8.1928991845282254E-2</v>
      </c>
      <c r="AJ1668" s="178">
        <f>$S1668*'9 All Base Data'!$Y1668</f>
        <v>0</v>
      </c>
      <c r="AK1668" s="178">
        <f>$T1668*'9 All Base Data'!$Y1668</f>
        <v>1.2213544396358078E-3</v>
      </c>
      <c r="AL1668" s="178">
        <f>IF($U1668="","",$U1668*'9 All Base Data'!$Y1668)</f>
        <v>2.720136394058966E-5</v>
      </c>
      <c r="AM1668" s="178">
        <f>IF($V1668="","",$V1668*'9 All Base Data'!$Y1668)</f>
        <v>3.7480730237662236E-5</v>
      </c>
      <c r="AN1668" s="178">
        <f>IF($W1668="","",$W1668*'9 All Base Data'!$Y1668)</f>
        <v>4.1318550808617754E-6</v>
      </c>
      <c r="AO1668" s="178">
        <f>IF($X1668="","",$X1668*'9 All Base Data'!$Y1668)</f>
        <v>4.3046778460931588E-5</v>
      </c>
      <c r="AP1668" s="178">
        <f>$Y1668*'9 All Base Data'!$Y1668</f>
        <v>2.6449948093074365E-3</v>
      </c>
      <c r="AQ1668" s="179">
        <f t="shared" si="269"/>
        <v>8.5860023188403758E-2</v>
      </c>
    </row>
    <row r="1669" spans="1:43" x14ac:dyDescent="0.25">
      <c r="A1669" s="124">
        <v>597712</v>
      </c>
      <c r="B1669" s="125" t="s">
        <v>1698</v>
      </c>
      <c r="C1669" s="126" t="s">
        <v>1385</v>
      </c>
      <c r="D1669" s="101" t="s">
        <v>2124</v>
      </c>
      <c r="E1669" s="193"/>
      <c r="F1669" s="191" t="str">
        <f>IF('9 All Base Data'!G1669="Rural Centre","Rural",IF('9 All Base Data'!G1669="Rural (Incl.some Off Shore Islands)","Rural",IF('9 All Base Data'!G1669="Inlet-in TA but not in Urban Area","Rural",IF('9 All Base Data'!G1669="Rural (Incl.some Off Shore Islands)","Rural",IF('9 All Base Data'!G1669="Inlet-not in TA","Rural",IF('9 All Base Data'!G1669="Inland Water not in Urban Area","Rural",IF('9 All Base Data'!G1669="Oceanic-in Region but not in TA","Rural",'9 All Base Data'!G1669)))))))</f>
        <v>Ashburton</v>
      </c>
      <c r="G1669" s="177">
        <f>IF('9 All Base Data'!I1669="..C","..C",'9 All Base Data'!I1669*Basecase_Pop_2006)</f>
        <v>585</v>
      </c>
      <c r="H1669" s="177">
        <f>IF('9 All Base Data'!J1669="..C","..C",'9 All Base Data'!J1669*Basecase_Pop_2006)</f>
        <v>408</v>
      </c>
      <c r="I1669" s="191">
        <f>IF('9 All Base Data'!L1669="..C","..C",'9 All Base Data'!L1669*Basecase_Pop_2006)</f>
        <v>0</v>
      </c>
      <c r="J1669" s="156">
        <f>IF('9 All Base Data'!$P1669=0,0,('9 All Base Data'!$P1669*Basecase_Pop_2006)/(1+(1/(BaseCase_Mort_AllAdults_30*('9 All Base Data'!$W1669*Basecase_PM10)/10))))</f>
        <v>0.48332890050560018</v>
      </c>
      <c r="K1669" s="156">
        <f>IF('9 All Base Data'!$Q1669=0,0,('9 All Base Data'!$Q1669*Basecase_Pop_2006)/(1+(1/(BaseCase_Mort_Maori_30*('9 All Base Data'!$W1669*Basecase_PM10)/10))))</f>
        <v>0</v>
      </c>
      <c r="L1669" s="179">
        <f>133/(1+1/(BaseCase_Mort_Child_0_1*'9 All Base Data'!$AB$10/10))*IF('9 All Base Data'!$L1669="..C",0,'9 All Base Data'!L1669/'9 All Base Data'!$L$2022)</f>
        <v>0</v>
      </c>
      <c r="M1669" s="178">
        <f>IF('9 All Base Data'!$R1669="","",IF('9 All Base Data'!$R1669=0,0,('9 All Base Data'!$R1669*Basecase_Pop_2006)/(1+(1/(BaseCase_CardiacHA_All*('9 All Base Data'!$W1669*Basecase_PM10)/10)))))</f>
        <v>7.6738166340305836E-2</v>
      </c>
      <c r="N1669" s="178">
        <f>IF('9 All Base Data'!$S1669="","",IF('9 All Base Data'!$S1669=0,0,('9 All Base Data'!S1669*Basecase_Pop_2006)/(1+(1/(BaseCase_RespHA_All*('9 All Base Data'!$W1669*Basecase_PM10)/10)))))</f>
        <v>0.11832905008246768</v>
      </c>
      <c r="O1669" s="178">
        <f>IF('9 All Base Data'!$T1669="","",IF('9 All Base Data'!$T1669=0,0,('9 All Base Data'!$T1669*Basecase_Pop_2006)/(1+(1/(BaseCase_RespHA_Child_1_4*('9 All Base Data'!$W1669*Basecase_PM10)/10)))))</f>
        <v>2.4053683388225687E-2</v>
      </c>
      <c r="P1669" s="179">
        <f>IF('9 All Base Data'!$U1669="","",IF('9 All Base Data'!$U1669=0,0,('9 All Base Data'!$U1669*Basecase_Pop_2006)/(1+(1/(BaseCase_RespHA_Child_5_14*('9 All Base Data'!$W1669*Basecase_PM10)/10)))))</f>
        <v>2.6818487533721194E-2</v>
      </c>
      <c r="Q1669" s="156">
        <f>IF('7 Base case Results'!$G1669="..C",0,BaseCase_RADs_All*'7 Base case Results'!$G1669*('9 All Base Data'!$V1669*Basecase_PM10)/10)</f>
        <v>290.18088620941558</v>
      </c>
      <c r="R1669" s="189">
        <f t="shared" si="260"/>
        <v>1.7206508857999367</v>
      </c>
      <c r="S1669" s="178">
        <f t="shared" si="261"/>
        <v>0</v>
      </c>
      <c r="T1669" s="179">
        <f t="shared" si="262"/>
        <v>0</v>
      </c>
      <c r="U1669" s="178">
        <f t="shared" si="263"/>
        <v>4.8728735626094201E-4</v>
      </c>
      <c r="V1669" s="178">
        <f t="shared" si="264"/>
        <v>5.3662224212399083E-4</v>
      </c>
      <c r="W1669" s="178">
        <f t="shared" si="265"/>
        <v>1.0908345416560348E-4</v>
      </c>
      <c r="X1669" s="179">
        <f t="shared" si="266"/>
        <v>1.2162184096542561E-4</v>
      </c>
      <c r="Y1669" s="179">
        <f t="shared" si="267"/>
        <v>1.7991214944983767E-2</v>
      </c>
      <c r="Z1669" s="186">
        <f t="shared" si="268"/>
        <v>1.7396660103433053</v>
      </c>
      <c r="AA1669" s="156">
        <f>$J1669*'9 All Base Data'!$Y1669</f>
        <v>0.10050138302189991</v>
      </c>
      <c r="AB1669" s="156">
        <f>$K1669*'9 All Base Data'!$Y1669</f>
        <v>0</v>
      </c>
      <c r="AC1669" s="178">
        <f>$L1669*'9 All Base Data'!$Y1669</f>
        <v>0</v>
      </c>
      <c r="AD1669" s="178">
        <f>IF($M1669="","",$M1669*'9 All Base Data'!$Y1669)</f>
        <v>1.5956612235886739E-2</v>
      </c>
      <c r="AE1669" s="178">
        <f>IF($N1669="","",$N1669*'9 All Base Data'!$Y1669)</f>
        <v>2.4604846042757728E-2</v>
      </c>
      <c r="AF1669" s="178">
        <f>IF($O1669="","",$O1669*'9 All Base Data'!$Y1669)</f>
        <v>5.0016219695506719E-3</v>
      </c>
      <c r="AG1669" s="178">
        <f>IF($P1669="","",$P1669*'9 All Base Data'!$Y1669)</f>
        <v>5.5765237395799631E-3</v>
      </c>
      <c r="AH1669" s="167">
        <f>$Q1669*'9 All Base Data'!$Y1669</f>
        <v>60.338995578496174</v>
      </c>
      <c r="AI1669" s="178">
        <f>$R1669*'9 All Base Data'!$Y1669</f>
        <v>0.35778492355796371</v>
      </c>
      <c r="AJ1669" s="178">
        <f>$S1669*'9 All Base Data'!$Y1669</f>
        <v>0</v>
      </c>
      <c r="AK1669" s="178">
        <f>$T1669*'9 All Base Data'!$Y1669</f>
        <v>0</v>
      </c>
      <c r="AL1669" s="178">
        <f>IF($U1669="","",$U1669*'9 All Base Data'!$Y1669)</f>
        <v>1.0132448769788077E-4</v>
      </c>
      <c r="AM1669" s="178">
        <f>IF($V1669="","",$V1669*'9 All Base Data'!$Y1669)</f>
        <v>1.1158297680390628E-4</v>
      </c>
      <c r="AN1669" s="178">
        <f>IF($W1669="","",$W1669*'9 All Base Data'!$Y1669)</f>
        <v>2.2682355631912296E-5</v>
      </c>
      <c r="AO1669" s="178">
        <f>IF($X1669="","",$X1669*'9 All Base Data'!$Y1669)</f>
        <v>2.5289535158995133E-5</v>
      </c>
      <c r="AP1669" s="178">
        <f>$Y1669*'9 All Base Data'!$Y1669</f>
        <v>3.7410177258667631E-3</v>
      </c>
      <c r="AQ1669" s="179">
        <f t="shared" si="269"/>
        <v>0.36173884874833229</v>
      </c>
    </row>
    <row r="1670" spans="1:43" x14ac:dyDescent="0.25">
      <c r="A1670" s="131">
        <v>597713</v>
      </c>
      <c r="B1670" s="132" t="s">
        <v>2301</v>
      </c>
      <c r="C1670" s="132" t="s">
        <v>1385</v>
      </c>
      <c r="D1670" s="145" t="s">
        <v>2124</v>
      </c>
      <c r="E1670" s="193"/>
      <c r="F1670" s="191" t="str">
        <f>IF('9 All Base Data'!G1670="Rural Centre","Rural",IF('9 All Base Data'!G1670="Rural (Incl.some Off Shore Islands)","Rural",IF('9 All Base Data'!G1670="Inlet-in TA but not in Urban Area","Rural",IF('9 All Base Data'!G1670="Rural (Incl.some Off Shore Islands)","Rural",IF('9 All Base Data'!G1670="Inlet-not in TA","Rural",IF('9 All Base Data'!G1670="Inland Water not in Urban Area","Rural",IF('9 All Base Data'!G1670="Oceanic-in Region but not in TA","Rural",'9 All Base Data'!G1670)))))))</f>
        <v>Ashburton</v>
      </c>
      <c r="G1670" s="177">
        <f>IF('9 All Base Data'!I1670="..C","..C",'9 All Base Data'!I1670*Basecase_Pop_2006)</f>
        <v>270</v>
      </c>
      <c r="H1670" s="177">
        <f>IF('9 All Base Data'!J1670="..C","..C",'9 All Base Data'!J1670*Basecase_Pop_2006)</f>
        <v>192</v>
      </c>
      <c r="I1670" s="191">
        <f>IF('9 All Base Data'!L1670="..C","..C",'9 All Base Data'!L1670*Basecase_Pop_2006)</f>
        <v>3</v>
      </c>
      <c r="J1670" s="156">
        <f>IF('9 All Base Data'!$P1670=0,0,('9 All Base Data'!$P1670*Basecase_Pop_2006)/(1+(1/(BaseCase_Mort_AllAdults_30*('9 All Base Data'!$W1670*Basecase_PM10)/10))))</f>
        <v>7.9251340751727337E-2</v>
      </c>
      <c r="K1670" s="156">
        <f>IF('9 All Base Data'!$Q1670=0,0,('9 All Base Data'!$Q1670*Basecase_Pop_2006)/(1+(1/(BaseCase_Mort_Maori_30*('9 All Base Data'!$W1670*Basecase_PM10)/10))))</f>
        <v>9.4062684739658828E-3</v>
      </c>
      <c r="L1670" s="179">
        <f>133/(1+1/(BaseCase_Mort_Child_0_1*'9 All Base Data'!$AB$10/10))*IF('9 All Base Data'!$L1670="..C",0,'9 All Base Data'!L1670/'9 All Base Data'!$L$2022)</f>
        <v>4.3763335659156898E-4</v>
      </c>
      <c r="M1670" s="178">
        <f>IF('9 All Base Data'!$R1670="","",IF('9 All Base Data'!$R1670=0,0,('9 All Base Data'!$R1670*Basecase_Pop_2006)/(1+(1/(BaseCase_CardiacHA_All*('9 All Base Data'!$W1670*Basecase_PM10)/10)))))</f>
        <v>2.3330008073384905E-2</v>
      </c>
      <c r="N1670" s="178">
        <f>IF('9 All Base Data'!$S1670="","",IF('9 All Base Data'!$S1670=0,0,('9 All Base Data'!S1670*Basecase_Pop_2006)/(1+(1/(BaseCase_RespHA_All*('9 All Base Data'!$W1670*Basecase_PM10)/10)))))</f>
        <v>2.9993633536129813E-2</v>
      </c>
      <c r="O1670" s="178">
        <f>IF('9 All Base Data'!$T1670="","",IF('9 All Base Data'!$T1670=0,0,('9 All Base Data'!$T1670*Basecase_Pop_2006)/(1+(1/(BaseCase_RespHA_Child_1_4*('9 All Base Data'!$W1670*Basecase_PM10)/10)))))</f>
        <v>1.0176558356557022E-2</v>
      </c>
      <c r="P1670" s="179">
        <f>IF('9 All Base Data'!$U1670="","",IF('9 All Base Data'!$U1670=0,0,('9 All Base Data'!$U1670*Basecase_Pop_2006)/(1+(1/(BaseCase_RespHA_Child_5_14*('9 All Base Data'!$W1670*Basecase_PM10)/10)))))</f>
        <v>7.0343573858940829E-3</v>
      </c>
      <c r="Q1670" s="156">
        <f>IF('7 Base case Results'!$G1670="..C",0,BaseCase_RADs_All*'7 Base case Results'!$G1670*('9 All Base Data'!$V1670*Basecase_PM10)/10)</f>
        <v>133.92963978896103</v>
      </c>
      <c r="R1670" s="189">
        <f t="shared" si="260"/>
        <v>0.28213477307614937</v>
      </c>
      <c r="S1670" s="178">
        <f t="shared" si="261"/>
        <v>3.3486315767318545E-2</v>
      </c>
      <c r="T1670" s="179">
        <f t="shared" si="262"/>
        <v>1.5579747494659855E-3</v>
      </c>
      <c r="U1670" s="178">
        <f t="shared" si="263"/>
        <v>1.4814555126599417E-4</v>
      </c>
      <c r="V1670" s="178">
        <f t="shared" si="264"/>
        <v>1.3602112808634871E-4</v>
      </c>
      <c r="W1670" s="178">
        <f t="shared" si="265"/>
        <v>4.6150692146986098E-5</v>
      </c>
      <c r="X1670" s="179">
        <f t="shared" si="266"/>
        <v>3.1900810745029667E-5</v>
      </c>
      <c r="Y1670" s="179">
        <f t="shared" si="267"/>
        <v>8.3036376669155827E-3</v>
      </c>
      <c r="Z1670" s="186">
        <f t="shared" si="268"/>
        <v>0.29228055217188337</v>
      </c>
      <c r="AA1670" s="156">
        <f>$J1670*'9 All Base Data'!$Y1670</f>
        <v>1.647919117511196E-2</v>
      </c>
      <c r="AB1670" s="156">
        <f>$K1670*'9 All Base Data'!$Y1670</f>
        <v>1.9558999880205049E-3</v>
      </c>
      <c r="AC1670" s="178">
        <f>$L1670*'9 All Base Data'!$Y1670</f>
        <v>9.0999643406300637E-5</v>
      </c>
      <c r="AD1670" s="178">
        <f>IF($M1670="","",$M1670*'9 All Base Data'!$Y1670)</f>
        <v>4.8511439618746863E-3</v>
      </c>
      <c r="AE1670" s="178">
        <f>IF($N1670="","",$N1670*'9 All Base Data'!$Y1670)</f>
        <v>6.2367502731158478E-3</v>
      </c>
      <c r="AF1670" s="178">
        <f>IF($O1670="","",$O1670*'9 All Base Data'!$Y1670)</f>
        <v>2.1160708332714382E-3</v>
      </c>
      <c r="AG1670" s="178">
        <f>IF($P1670="","",$P1670*'9 All Base Data'!$Y1670)</f>
        <v>1.4626947513652361E-3</v>
      </c>
      <c r="AH1670" s="167">
        <f>$Q1670*'9 All Base Data'!$Y1670</f>
        <v>27.848767190075154</v>
      </c>
      <c r="AI1670" s="178">
        <f>$R1670*'9 All Base Data'!$Y1670</f>
        <v>5.8665920583398597E-2</v>
      </c>
      <c r="AJ1670" s="178">
        <f>$S1670*'9 All Base Data'!$Y1670</f>
        <v>6.963003957352997E-3</v>
      </c>
      <c r="AK1670" s="178">
        <f>$T1670*'9 All Base Data'!$Y1670</f>
        <v>3.2395873052643026E-4</v>
      </c>
      <c r="AL1670" s="178">
        <f>IF($U1670="","",$U1670*'9 All Base Data'!$Y1670)</f>
        <v>3.0804764157904263E-5</v>
      </c>
      <c r="AM1670" s="178">
        <f>IF($V1670="","",$V1670*'9 All Base Data'!$Y1670)</f>
        <v>2.8283662488580372E-5</v>
      </c>
      <c r="AN1670" s="178">
        <f>IF($W1670="","",$W1670*'9 All Base Data'!$Y1670)</f>
        <v>9.596381228885973E-6</v>
      </c>
      <c r="AO1670" s="178">
        <f>IF($X1670="","",$X1670*'9 All Base Data'!$Y1670)</f>
        <v>6.6333206974413462E-6</v>
      </c>
      <c r="AP1670" s="178">
        <f>$Y1670*'9 All Base Data'!$Y1670</f>
        <v>1.7266235657846594E-3</v>
      </c>
      <c r="AQ1670" s="179">
        <f t="shared" si="269"/>
        <v>6.0775591306356173E-2</v>
      </c>
    </row>
    <row r="1671" spans="1:43" x14ac:dyDescent="0.25">
      <c r="A1671" s="131">
        <v>597714</v>
      </c>
      <c r="B1671" s="132" t="s">
        <v>1696</v>
      </c>
      <c r="C1671" s="132" t="s">
        <v>1385</v>
      </c>
      <c r="D1671" s="145" t="s">
        <v>2124</v>
      </c>
      <c r="E1671" s="142"/>
      <c r="F1671" s="191" t="str">
        <f>IF('9 All Base Data'!G1671="Rural Centre","Rural",IF('9 All Base Data'!G1671="Rural (Incl.some Off Shore Islands)","Rural",IF('9 All Base Data'!G1671="Inlet-in TA but not in Urban Area","Rural",IF('9 All Base Data'!G1671="Rural (Incl.some Off Shore Islands)","Rural",IF('9 All Base Data'!G1671="Inlet-not in TA","Rural",IF('9 All Base Data'!G1671="Inland Water not in Urban Area","Rural",IF('9 All Base Data'!G1671="Oceanic-in Region but not in TA","Rural",'9 All Base Data'!G1671)))))))</f>
        <v>Ashburton</v>
      </c>
      <c r="G1671" s="177">
        <f>IF('9 All Base Data'!I1671="..C","..C",'9 All Base Data'!I1671*Basecase_Pop_2006)</f>
        <v>708</v>
      </c>
      <c r="H1671" s="177">
        <f>IF('9 All Base Data'!J1671="..C","..C",'9 All Base Data'!J1671*Basecase_Pop_2006)</f>
        <v>483</v>
      </c>
      <c r="I1671" s="191">
        <f>IF('9 All Base Data'!L1671="..C","..C",'9 All Base Data'!L1671*Basecase_Pop_2006)</f>
        <v>6</v>
      </c>
      <c r="J1671" s="156">
        <f>IF('9 All Base Data'!$P1671=0,0,('9 All Base Data'!$P1671*Basecase_Pop_2006)/(1+(1/(BaseCase_Mort_AllAdults_30*('9 All Base Data'!$W1671*Basecase_PM10)/10))))</f>
        <v>0.19936665407856405</v>
      </c>
      <c r="K1671" s="156">
        <f>IF('9 All Base Data'!$Q1671=0,0,('9 All Base Data'!$Q1671*Basecase_Pop_2006)/(1+(1/(BaseCase_Mort_Maori_30*('9 All Base Data'!$W1671*Basecase_PM10)/10))))</f>
        <v>3.2921939658880586E-2</v>
      </c>
      <c r="L1671" s="179">
        <f>133/(1+1/(BaseCase_Mort_Child_0_1*'9 All Base Data'!$AB$10/10))*IF('9 All Base Data'!$L1671="..C",0,'9 All Base Data'!L1671/'9 All Base Data'!$L$2022)</f>
        <v>8.7526671318313796E-4</v>
      </c>
      <c r="M1671" s="178">
        <f>IF('9 All Base Data'!$R1671="","",IF('9 All Base Data'!$R1671=0,0,('9 All Base Data'!$R1671*Basecase_Pop_2006)/(1+(1/(BaseCase_CardiacHA_All*('9 All Base Data'!$W1671*Basecase_PM10)/10)))))</f>
        <v>6.1176465614653765E-2</v>
      </c>
      <c r="N1671" s="178">
        <f>IF('9 All Base Data'!$S1671="","",IF('9 All Base Data'!$S1671=0,0,('9 All Base Data'!S1671*Basecase_Pop_2006)/(1+(1/(BaseCase_RespHA_All*('9 All Base Data'!$W1671*Basecase_PM10)/10)))))</f>
        <v>7.8649972383629294E-2</v>
      </c>
      <c r="O1671" s="178">
        <f>IF('9 All Base Data'!$T1671="","",IF('9 All Base Data'!$T1671=0,0,('9 All Base Data'!$T1671*Basecase_Pop_2006)/(1+(1/(BaseCase_RespHA_Child_1_4*('9 All Base Data'!$W1671*Basecase_PM10)/10)))))</f>
        <v>5.0882791782785118E-2</v>
      </c>
      <c r="P1671" s="179">
        <f>IF('9 All Base Data'!$U1671="","",IF('9 All Base Data'!$U1671=0,0,('9 All Base Data'!$U1671*Basecase_Pop_2006)/(1+(1/(BaseCase_RespHA_Child_5_14*('9 All Base Data'!$W1671*Basecase_PM10)/10)))))</f>
        <v>1.9930679260033238E-2</v>
      </c>
      <c r="Q1671" s="156">
        <f>IF('7 Base case Results'!$G1671="..C",0,BaseCase_RADs_All*'7 Base case Results'!$G1671*('9 All Base Data'!$V1671*Basecase_PM10)/10)</f>
        <v>351.19327766883117</v>
      </c>
      <c r="R1671" s="189">
        <f t="shared" si="260"/>
        <v>0.7097452885196881</v>
      </c>
      <c r="S1671" s="178">
        <f t="shared" si="261"/>
        <v>0.11720210518561489</v>
      </c>
      <c r="T1671" s="179">
        <f t="shared" si="262"/>
        <v>3.1159494989319711E-3</v>
      </c>
      <c r="U1671" s="178">
        <f t="shared" si="263"/>
        <v>3.8847055665305142E-4</v>
      </c>
      <c r="V1671" s="178">
        <f t="shared" si="264"/>
        <v>3.5667762475975881E-4</v>
      </c>
      <c r="W1671" s="178">
        <f t="shared" si="265"/>
        <v>2.307534607349305E-4</v>
      </c>
      <c r="X1671" s="179">
        <f t="shared" si="266"/>
        <v>9.0385630444250742E-5</v>
      </c>
      <c r="Y1671" s="179">
        <f t="shared" si="267"/>
        <v>2.1773983215467533E-2</v>
      </c>
      <c r="Z1671" s="186">
        <f t="shared" si="268"/>
        <v>0.73538036941550045</v>
      </c>
      <c r="AA1671" s="156">
        <f>$J1671*'9 All Base Data'!$Y1671</f>
        <v>4.1455465299891019E-2</v>
      </c>
      <c r="AB1671" s="156">
        <f>$K1671*'9 All Base Data'!$Y1671</f>
        <v>6.8456499580717657E-3</v>
      </c>
      <c r="AC1671" s="178">
        <f>$L1671*'9 All Base Data'!$Y1671</f>
        <v>1.8199928681260127E-4</v>
      </c>
      <c r="AD1671" s="178">
        <f>IF($M1671="","",$M1671*'9 All Base Data'!$Y1671)</f>
        <v>1.2720777500026958E-2</v>
      </c>
      <c r="AE1671" s="178">
        <f>IF($N1671="","",$N1671*'9 All Base Data'!$Y1671)</f>
        <v>1.635414516061489E-2</v>
      </c>
      <c r="AF1671" s="178">
        <f>IF($O1671="","",$O1671*'9 All Base Data'!$Y1671)</f>
        <v>1.0580354166357194E-2</v>
      </c>
      <c r="AG1671" s="178">
        <f>IF($P1671="","",$P1671*'9 All Base Data'!$Y1671)</f>
        <v>4.1443017955348363E-3</v>
      </c>
      <c r="AH1671" s="167">
        <f>$Q1671*'9 All Base Data'!$Y1671</f>
        <v>73.025656187308201</v>
      </c>
      <c r="AI1671" s="178">
        <f>$R1671*'9 All Base Data'!$Y1671</f>
        <v>0.14758145646761206</v>
      </c>
      <c r="AJ1671" s="178">
        <f>$S1671*'9 All Base Data'!$Y1671</f>
        <v>2.4370513850735485E-2</v>
      </c>
      <c r="AK1671" s="178">
        <f>$T1671*'9 All Base Data'!$Y1671</f>
        <v>6.4791746105286052E-4</v>
      </c>
      <c r="AL1671" s="178">
        <f>IF($U1671="","",$U1671*'9 All Base Data'!$Y1671)</f>
        <v>8.0776937125171192E-5</v>
      </c>
      <c r="AM1671" s="178">
        <f>IF($V1671="","",$V1671*'9 All Base Data'!$Y1671)</f>
        <v>7.4166048303388519E-5</v>
      </c>
      <c r="AN1671" s="178">
        <f>IF($W1671="","",$W1671*'9 All Base Data'!$Y1671)</f>
        <v>4.798190614442987E-5</v>
      </c>
      <c r="AO1671" s="178">
        <f>IF($X1671="","",$X1671*'9 All Base Data'!$Y1671)</f>
        <v>1.8794408642750484E-5</v>
      </c>
      <c r="AP1671" s="178">
        <f>$Y1671*'9 All Base Data'!$Y1671</f>
        <v>4.5275906836131077E-3</v>
      </c>
      <c r="AQ1671" s="179">
        <f t="shared" si="269"/>
        <v>0.15291190759770656</v>
      </c>
    </row>
    <row r="1672" spans="1:43" x14ac:dyDescent="0.25">
      <c r="A1672" s="131">
        <v>597715</v>
      </c>
      <c r="B1672" s="132" t="s">
        <v>2302</v>
      </c>
      <c r="C1672" s="132" t="s">
        <v>1385</v>
      </c>
      <c r="D1672" s="145" t="s">
        <v>2124</v>
      </c>
      <c r="E1672" s="142"/>
      <c r="F1672" s="191" t="str">
        <f>IF('9 All Base Data'!G1672="Rural Centre","Rural",IF('9 All Base Data'!G1672="Rural (Incl.some Off Shore Islands)","Rural",IF('9 All Base Data'!G1672="Inlet-in TA but not in Urban Area","Rural",IF('9 All Base Data'!G1672="Rural (Incl.some Off Shore Islands)","Rural",IF('9 All Base Data'!G1672="Inlet-not in TA","Rural",IF('9 All Base Data'!G1672="Inland Water not in Urban Area","Rural",IF('9 All Base Data'!G1672="Oceanic-in Region but not in TA","Rural",'9 All Base Data'!G1672)))))))</f>
        <v>Ashburton</v>
      </c>
      <c r="G1672" s="177">
        <f>IF('9 All Base Data'!I1672="..C","..C",'9 All Base Data'!I1672*Basecase_Pop_2006)</f>
        <v>333</v>
      </c>
      <c r="H1672" s="177">
        <f>IF('9 All Base Data'!J1672="..C","..C",'9 All Base Data'!J1672*Basecase_Pop_2006)</f>
        <v>252</v>
      </c>
      <c r="I1672" s="191">
        <f>IF('9 All Base Data'!L1672="..C","..C",'9 All Base Data'!L1672*Basecase_Pop_2006)</f>
        <v>3</v>
      </c>
      <c r="J1672" s="156">
        <f>IF('9 All Base Data'!$P1672=0,0,('9 All Base Data'!$P1672*Basecase_Pop_2006)/(1+(1/(BaseCase_Mort_AllAdults_30*('9 All Base Data'!$W1672*Basecase_PM10)/10))))</f>
        <v>0.1040173847366421</v>
      </c>
      <c r="K1672" s="156">
        <f>IF('9 All Base Data'!$Q1672=0,0,('9 All Base Data'!$Q1672*Basecase_Pop_2006)/(1+(1/(BaseCase_Mort_Maori_30*('9 All Base Data'!$W1672*Basecase_PM10)/10))))</f>
        <v>9.4062684739658828E-3</v>
      </c>
      <c r="L1672" s="179">
        <f>133/(1+1/(BaseCase_Mort_Child_0_1*'9 All Base Data'!$AB$10/10))*IF('9 All Base Data'!$L1672="..C",0,'9 All Base Data'!L1672/'9 All Base Data'!$L$2022)</f>
        <v>4.3763335659156898E-4</v>
      </c>
      <c r="M1672" s="178">
        <f>IF('9 All Base Data'!$R1672="","",IF('9 All Base Data'!$R1672=0,0,('9 All Base Data'!$R1672*Basecase_Pop_2006)/(1+(1/(BaseCase_CardiacHA_All*('9 All Base Data'!$W1672*Basecase_PM10)/10)))))</f>
        <v>2.8773676623841386E-2</v>
      </c>
      <c r="N1672" s="178">
        <f>IF('9 All Base Data'!$S1672="","",IF('9 All Base Data'!$S1672=0,0,('9 All Base Data'!S1672*Basecase_Pop_2006)/(1+(1/(BaseCase_RespHA_All*('9 All Base Data'!$W1672*Basecase_PM10)/10)))))</f>
        <v>3.6992148027893433E-2</v>
      </c>
      <c r="O1672" s="178">
        <f>IF('9 All Base Data'!$T1672="","",IF('9 All Base Data'!$T1672=0,0,('9 All Base Data'!$T1672*Basecase_Pop_2006)/(1+(1/(BaseCase_RespHA_Child_1_4*('9 All Base Data'!$W1672*Basecase_PM10)/10)))))</f>
        <v>5.0882791782785111E-3</v>
      </c>
      <c r="P1672" s="179">
        <f>IF('9 All Base Data'!$U1672="","",IF('9 All Base Data'!$U1672=0,0,('9 All Base Data'!$U1672*Basecase_Pop_2006)/(1+(1/(BaseCase_RespHA_Child_5_14*('9 All Base Data'!$W1672*Basecase_PM10)/10)))))</f>
        <v>8.7929467323676035E-3</v>
      </c>
      <c r="Q1672" s="156">
        <f>IF('7 Base case Results'!$G1672="..C",0,BaseCase_RADs_All*'7 Base case Results'!$G1672*('9 All Base Data'!$V1672*Basecase_PM10)/10)</f>
        <v>165.17988907305192</v>
      </c>
      <c r="R1672" s="189">
        <f t="shared" si="260"/>
        <v>0.37030188966244587</v>
      </c>
      <c r="S1672" s="178">
        <f t="shared" si="261"/>
        <v>3.3486315767318545E-2</v>
      </c>
      <c r="T1672" s="179">
        <f t="shared" si="262"/>
        <v>1.5579747494659855E-3</v>
      </c>
      <c r="U1672" s="178">
        <f t="shared" si="263"/>
        <v>1.8271284656139281E-4</v>
      </c>
      <c r="V1672" s="178">
        <f t="shared" si="264"/>
        <v>1.6775939130649672E-4</v>
      </c>
      <c r="W1672" s="178">
        <f t="shared" si="265"/>
        <v>2.3075346073493049E-5</v>
      </c>
      <c r="X1672" s="179">
        <f t="shared" si="266"/>
        <v>3.9876013431287084E-5</v>
      </c>
      <c r="Y1672" s="179">
        <f t="shared" si="267"/>
        <v>1.0241153122529221E-2</v>
      </c>
      <c r="Z1672" s="186">
        <f t="shared" si="268"/>
        <v>0.38245148977230897</v>
      </c>
      <c r="AA1672" s="156">
        <f>$J1672*'9 All Base Data'!$Y1672</f>
        <v>2.1628938417334445E-2</v>
      </c>
      <c r="AB1672" s="156">
        <f>$K1672*'9 All Base Data'!$Y1672</f>
        <v>1.9558999880205049E-3</v>
      </c>
      <c r="AC1672" s="178">
        <f>$L1672*'9 All Base Data'!$Y1672</f>
        <v>9.0999643406300637E-5</v>
      </c>
      <c r="AD1672" s="178">
        <f>IF($M1672="","",$M1672*'9 All Base Data'!$Y1672)</f>
        <v>5.9830775529787807E-3</v>
      </c>
      <c r="AE1672" s="178">
        <f>IF($N1672="","",$N1672*'9 All Base Data'!$Y1672)</f>
        <v>7.691992003509545E-3</v>
      </c>
      <c r="AF1672" s="178">
        <f>IF($O1672="","",$O1672*'9 All Base Data'!$Y1672)</f>
        <v>1.0580354166357191E-3</v>
      </c>
      <c r="AG1672" s="178">
        <f>IF($P1672="","",$P1672*'9 All Base Data'!$Y1672)</f>
        <v>1.8283684392065452E-3</v>
      </c>
      <c r="AH1672" s="167">
        <f>$Q1672*'9 All Base Data'!$Y1672</f>
        <v>34.346812867759354</v>
      </c>
      <c r="AI1672" s="178">
        <f>$R1672*'9 All Base Data'!$Y1672</f>
        <v>7.6999020765710621E-2</v>
      </c>
      <c r="AJ1672" s="178">
        <f>$S1672*'9 All Base Data'!$Y1672</f>
        <v>6.963003957352997E-3</v>
      </c>
      <c r="AK1672" s="178">
        <f>$T1672*'9 All Base Data'!$Y1672</f>
        <v>3.2395873052643026E-4</v>
      </c>
      <c r="AL1672" s="178">
        <f>IF($U1672="","",$U1672*'9 All Base Data'!$Y1672)</f>
        <v>3.7992542461415263E-5</v>
      </c>
      <c r="AM1672" s="178">
        <f>IF($V1672="","",$V1672*'9 All Base Data'!$Y1672)</f>
        <v>3.4883183735915789E-5</v>
      </c>
      <c r="AN1672" s="178">
        <f>IF($W1672="","",$W1672*'9 All Base Data'!$Y1672)</f>
        <v>4.7981906144429865E-6</v>
      </c>
      <c r="AO1672" s="178">
        <f>IF($X1672="","",$X1672*'9 All Base Data'!$Y1672)</f>
        <v>8.2916508718016819E-6</v>
      </c>
      <c r="AP1672" s="178">
        <f>$Y1672*'9 All Base Data'!$Y1672</f>
        <v>2.1295023978010804E-3</v>
      </c>
      <c r="AQ1672" s="179">
        <f t="shared" si="269"/>
        <v>7.9525357620235451E-2</v>
      </c>
    </row>
    <row r="1673" spans="1:43" x14ac:dyDescent="0.25">
      <c r="A1673" s="124">
        <v>597720</v>
      </c>
      <c r="B1673" s="125" t="s">
        <v>1699</v>
      </c>
      <c r="C1673" s="126" t="s">
        <v>1385</v>
      </c>
      <c r="D1673" s="101" t="s">
        <v>2124</v>
      </c>
      <c r="E1673" s="142"/>
      <c r="F1673" s="191" t="str">
        <f>IF('9 All Base Data'!G1673="Rural Centre","Rural",IF('9 All Base Data'!G1673="Rural (Incl.some Off Shore Islands)","Rural",IF('9 All Base Data'!G1673="Inlet-in TA but not in Urban Area","Rural",IF('9 All Base Data'!G1673="Rural (Incl.some Off Shore Islands)","Rural",IF('9 All Base Data'!G1673="Inlet-not in TA","Rural",IF('9 All Base Data'!G1673="Inland Water not in Urban Area","Rural",IF('9 All Base Data'!G1673="Oceanic-in Region but not in TA","Rural",'9 All Base Data'!G1673)))))))</f>
        <v>Rural</v>
      </c>
      <c r="G1673" s="177">
        <f>IF('9 All Base Data'!I1673="..C","..C",'9 All Base Data'!I1673*Basecase_Pop_2006)</f>
        <v>2646</v>
      </c>
      <c r="H1673" s="177">
        <f>IF('9 All Base Data'!J1673="..C","..C",'9 All Base Data'!J1673*Basecase_Pop_2006)</f>
        <v>1509</v>
      </c>
      <c r="I1673" s="191">
        <f>IF('9 All Base Data'!L1673="..C","..C",'9 All Base Data'!L1673*Basecase_Pop_2006)</f>
        <v>48</v>
      </c>
      <c r="J1673" s="156">
        <f>IF('9 All Base Data'!$P1673=0,0,('9 All Base Data'!$P1673*Basecase_Pop_2006)/(1+(1/(BaseCase_Mort_AllAdults_30*('9 All Base Data'!$W1673*Basecase_PM10)/10))))</f>
        <v>0.19375380836466849</v>
      </c>
      <c r="K1673" s="156">
        <f>IF('9 All Base Data'!$Q1673=0,0,('9 All Base Data'!$Q1673*Basecase_Pop_2006)/(1+(1/(BaseCase_Mort_Maori_30*('9 All Base Data'!$W1673*Basecase_PM10)/10))))</f>
        <v>0</v>
      </c>
      <c r="L1673" s="179">
        <f>133/(1+1/(BaseCase_Mort_Child_0_1*'9 All Base Data'!$AB$10/10))*IF('9 All Base Data'!$L1673="..C",0,'9 All Base Data'!L1673/'9 All Base Data'!$L$2022)</f>
        <v>7.0021337054651037E-3</v>
      </c>
      <c r="M1673" s="178">
        <f>IF('9 All Base Data'!$R1673="","",IF('9 All Base Data'!$R1673=0,0,('9 All Base Data'!$R1673*Basecase_Pop_2006)/(1+(1/(BaseCase_CardiacHA_All*('9 All Base Data'!$W1673*Basecase_PM10)/10)))))</f>
        <v>3.1728275387098895E-2</v>
      </c>
      <c r="N1673" s="178">
        <f>IF('9 All Base Data'!$S1673="","",IF('9 All Base Data'!$S1673=0,0,('9 All Base Data'!S1673*Basecase_Pop_2006)/(1+(1/(BaseCase_RespHA_All*('9 All Base Data'!$W1673*Basecase_PM10)/10)))))</f>
        <v>2.8992264981431325E-2</v>
      </c>
      <c r="O1673" s="178">
        <f>IF('9 All Base Data'!$T1673="","",IF('9 All Base Data'!$T1673=0,0,('9 All Base Data'!$T1673*Basecase_Pop_2006)/(1+(1/(BaseCase_RespHA_Child_1_4*('9 All Base Data'!$W1673*Basecase_PM10)/10)))))</f>
        <v>5.2299676490081435E-3</v>
      </c>
      <c r="P1673" s="179">
        <f>IF('9 All Base Data'!$U1673="","",IF('9 All Base Data'!$U1673=0,0,('9 All Base Data'!$U1673*Basecase_Pop_2006)/(1+(1/(BaseCase_RespHA_Child_5_14*('9 All Base Data'!$W1673*Basecase_PM10)/10)))))</f>
        <v>0</v>
      </c>
      <c r="Q1673" s="156">
        <f>IF('7 Base case Results'!$G1673="..C",0,BaseCase_RADs_All*'7 Base case Results'!$G1673*('9 All Base Data'!$V1673*Basecase_PM10)/10)</f>
        <v>759.19032000000004</v>
      </c>
      <c r="R1673" s="189">
        <f t="shared" si="260"/>
        <v>0.68976355777821985</v>
      </c>
      <c r="S1673" s="178">
        <f t="shared" si="261"/>
        <v>0</v>
      </c>
      <c r="T1673" s="179">
        <f t="shared" si="262"/>
        <v>2.4927595991455768E-2</v>
      </c>
      <c r="U1673" s="178">
        <f t="shared" si="263"/>
        <v>2.0147454870807799E-4</v>
      </c>
      <c r="V1673" s="178">
        <f t="shared" si="264"/>
        <v>1.3147992169079106E-4</v>
      </c>
      <c r="W1673" s="178">
        <f t="shared" si="265"/>
        <v>2.3717903288251933E-5</v>
      </c>
      <c r="X1673" s="179">
        <f t="shared" si="266"/>
        <v>0</v>
      </c>
      <c r="Y1673" s="179">
        <f t="shared" si="267"/>
        <v>4.7069799840000003E-2</v>
      </c>
      <c r="Z1673" s="186">
        <f t="shared" si="268"/>
        <v>0.7620939080800746</v>
      </c>
      <c r="AA1673" s="156">
        <f>$J1673*'9 All Base Data'!$Y1673</f>
        <v>1.6876758619814695E-2</v>
      </c>
      <c r="AB1673" s="156">
        <f>$K1673*'9 All Base Data'!$Y1673</f>
        <v>0</v>
      </c>
      <c r="AC1673" s="178">
        <f>$L1673*'9 All Base Data'!$Y1673</f>
        <v>6.0991482628504768E-4</v>
      </c>
      <c r="AD1673" s="178">
        <f>IF($M1673="","",$M1673*'9 All Base Data'!$Y1673)</f>
        <v>2.7636641036921168E-3</v>
      </c>
      <c r="AE1673" s="178">
        <f>IF($N1673="","",$N1673*'9 All Base Data'!$Y1673)</f>
        <v>2.5253462735163826E-3</v>
      </c>
      <c r="AF1673" s="178">
        <f>IF($O1673="","",$O1673*'9 All Base Data'!$Y1673)</f>
        <v>4.5555182809942394E-4</v>
      </c>
      <c r="AG1673" s="178">
        <f>IF($P1673="","",$P1673*'9 All Base Data'!$Y1673)</f>
        <v>0</v>
      </c>
      <c r="AH1673" s="167">
        <f>$Q1673*'9 All Base Data'!$Y1673</f>
        <v>66.128619020612248</v>
      </c>
      <c r="AI1673" s="178">
        <f>$R1673*'9 All Base Data'!$Y1673</f>
        <v>6.0081260686540322E-2</v>
      </c>
      <c r="AJ1673" s="178">
        <f>$S1673*'9 All Base Data'!$Y1673</f>
        <v>0</v>
      </c>
      <c r="AK1673" s="178">
        <f>$T1673*'9 All Base Data'!$Y1673</f>
        <v>2.1712967815747698E-3</v>
      </c>
      <c r="AL1673" s="178">
        <f>IF($U1673="","",$U1673*'9 All Base Data'!$Y1673)</f>
        <v>1.7549267058444943E-5</v>
      </c>
      <c r="AM1673" s="178">
        <f>IF($V1673="","",$V1673*'9 All Base Data'!$Y1673)</f>
        <v>1.1452445350396795E-5</v>
      </c>
      <c r="AN1673" s="178">
        <f>IF($W1673="","",$W1673*'9 All Base Data'!$Y1673)</f>
        <v>2.0659275404308877E-6</v>
      </c>
      <c r="AO1673" s="178">
        <f>IF($X1673="","",$X1673*'9 All Base Data'!$Y1673)</f>
        <v>0</v>
      </c>
      <c r="AP1673" s="178">
        <f>$Y1673*'9 All Base Data'!$Y1673</f>
        <v>4.0999743792779599E-3</v>
      </c>
      <c r="AQ1673" s="179">
        <f t="shared" si="269"/>
        <v>6.6381533559801892E-2</v>
      </c>
    </row>
    <row r="1674" spans="1:43" x14ac:dyDescent="0.25">
      <c r="A1674" s="124">
        <v>597730</v>
      </c>
      <c r="B1674" s="125" t="s">
        <v>1700</v>
      </c>
      <c r="C1674" s="126" t="s">
        <v>1385</v>
      </c>
      <c r="D1674" s="101" t="s">
        <v>2124</v>
      </c>
      <c r="E1674" s="142"/>
      <c r="F1674" s="191" t="str">
        <f>IF('9 All Base Data'!G1674="Rural Centre","Rural",IF('9 All Base Data'!G1674="Rural (Incl.some Off Shore Islands)","Rural",IF('9 All Base Data'!G1674="Inlet-in TA but not in Urban Area","Rural",IF('9 All Base Data'!G1674="Rural (Incl.some Off Shore Islands)","Rural",IF('9 All Base Data'!G1674="Inlet-not in TA","Rural",IF('9 All Base Data'!G1674="Inland Water not in Urban Area","Rural",IF('9 All Base Data'!G1674="Oceanic-in Region but not in TA","Rural",'9 All Base Data'!G1674)))))))</f>
        <v>Rural</v>
      </c>
      <c r="G1674" s="177">
        <f>IF('9 All Base Data'!I1674="..C","..C",'9 All Base Data'!I1674*Basecase_Pop_2006)</f>
        <v>4614</v>
      </c>
      <c r="H1674" s="177">
        <f>IF('9 All Base Data'!J1674="..C","..C",'9 All Base Data'!J1674*Basecase_Pop_2006)</f>
        <v>2574</v>
      </c>
      <c r="I1674" s="191">
        <f>IF('9 All Base Data'!L1674="..C","..C",'9 All Base Data'!L1674*Basecase_Pop_2006)</f>
        <v>69</v>
      </c>
      <c r="J1674" s="156">
        <f>IF('9 All Base Data'!$P1674=0,0,('9 All Base Data'!$P1674*Basecase_Pop_2006)/(1+(1/(BaseCase_Mort_AllAdults_30*('9 All Base Data'!$W1674*Basecase_PM10)/10))))</f>
        <v>8.8069912893031135E-2</v>
      </c>
      <c r="K1674" s="156">
        <f>IF('9 All Base Data'!$Q1674=0,0,('9 All Base Data'!$Q1674*Basecase_Pop_2006)/(1+(1/(BaseCase_Mort_Maori_30*('9 All Base Data'!$W1674*Basecase_PM10)/10))))</f>
        <v>4.5828301995284919E-2</v>
      </c>
      <c r="L1674" s="179">
        <f>133/(1+1/(BaseCase_Mort_Child_0_1*'9 All Base Data'!$AB$10/10))*IF('9 All Base Data'!$L1674="..C",0,'9 All Base Data'!L1674/'9 All Base Data'!$L$2022)</f>
        <v>1.0065567201606085E-2</v>
      </c>
      <c r="M1674" s="178">
        <f>IF('9 All Base Data'!$R1674="","",IF('9 All Base Data'!$R1674=0,0,('9 All Base Data'!$R1674*Basecase_Pop_2006)/(1+(1/(BaseCase_CardiacHA_All*('9 All Base Data'!$W1674*Basecase_PM10)/10)))))</f>
        <v>8.090710223710218E-2</v>
      </c>
      <c r="N1674" s="178">
        <f>IF('9 All Base Data'!$S1674="","",IF('9 All Base Data'!$S1674=0,0,('9 All Base Data'!S1674*Basecase_Pop_2006)/(1+(1/(BaseCase_RespHA_All*('9 All Base Data'!$W1674*Basecase_PM10)/10)))))</f>
        <v>0.11333339947286791</v>
      </c>
      <c r="O1674" s="178">
        <f>IF('9 All Base Data'!$T1674="","",IF('9 All Base Data'!$T1674=0,0,('9 All Base Data'!$T1674*Basecase_Pop_2006)/(1+(1/(BaseCase_RespHA_Child_1_4*('9 All Base Data'!$W1674*Basecase_PM10)/10)))))</f>
        <v>5.7529644139089578E-2</v>
      </c>
      <c r="P1674" s="179">
        <f>IF('9 All Base Data'!$U1674="","",IF('9 All Base Data'!$U1674=0,0,('9 All Base Data'!$U1674*Basecase_Pop_2006)/(1+(1/(BaseCase_RespHA_Child_5_14*('9 All Base Data'!$W1674*Basecase_PM10)/10)))))</f>
        <v>0</v>
      </c>
      <c r="Q1674" s="156">
        <f>IF('7 Base case Results'!$G1674="..C",0,BaseCase_RADs_All*'7 Base case Results'!$G1674*('9 All Base Data'!$V1674*Basecase_PM10)/10)</f>
        <v>1323.84888</v>
      </c>
      <c r="R1674" s="189">
        <f t="shared" si="260"/>
        <v>0.31352888989919087</v>
      </c>
      <c r="S1674" s="178">
        <f t="shared" si="261"/>
        <v>0.16314875510321433</v>
      </c>
      <c r="T1674" s="179">
        <f t="shared" si="262"/>
        <v>3.5833419237717663E-2</v>
      </c>
      <c r="U1674" s="178">
        <f t="shared" si="263"/>
        <v>5.1376009920559886E-4</v>
      </c>
      <c r="V1674" s="178">
        <f t="shared" si="264"/>
        <v>5.1396696660945603E-4</v>
      </c>
      <c r="W1674" s="178">
        <f t="shared" si="265"/>
        <v>2.6089693617077127E-4</v>
      </c>
      <c r="X1674" s="179">
        <f t="shared" si="266"/>
        <v>0</v>
      </c>
      <c r="Y1674" s="179">
        <f t="shared" si="267"/>
        <v>8.2078630560000004E-2</v>
      </c>
      <c r="Z1674" s="186">
        <f t="shared" si="268"/>
        <v>0.43246866676272355</v>
      </c>
      <c r="AA1674" s="156">
        <f>$J1674*'9 All Base Data'!$Y1674</f>
        <v>7.6712539180975895E-3</v>
      </c>
      <c r="AB1674" s="156">
        <f>$K1674*'9 All Base Data'!$Y1674</f>
        <v>3.9918347786728377E-3</v>
      </c>
      <c r="AC1674" s="178">
        <f>$L1674*'9 All Base Data'!$Y1674</f>
        <v>8.7675256278475593E-4</v>
      </c>
      <c r="AD1674" s="178">
        <f>IF($M1674="","",$M1674*'9 All Base Data'!$Y1674)</f>
        <v>7.0473434644148982E-3</v>
      </c>
      <c r="AE1674" s="178">
        <f>IF($N1674="","",$N1674*'9 All Base Data'!$Y1674)</f>
        <v>9.8718081601094961E-3</v>
      </c>
      <c r="AF1674" s="178">
        <f>IF($O1674="","",$O1674*'9 All Base Data'!$Y1674)</f>
        <v>5.0110701090936632E-3</v>
      </c>
      <c r="AG1674" s="178">
        <f>IF($P1674="","",$P1674*'9 All Base Data'!$Y1674)</f>
        <v>0</v>
      </c>
      <c r="AH1674" s="167">
        <f>$Q1674*'9 All Base Data'!$Y1674</f>
        <v>115.31271661417419</v>
      </c>
      <c r="AI1674" s="178">
        <f>$R1674*'9 All Base Data'!$Y1674</f>
        <v>2.7309663948427421E-2</v>
      </c>
      <c r="AJ1674" s="178">
        <f>$S1674*'9 All Base Data'!$Y1674</f>
        <v>1.4210931812075302E-2</v>
      </c>
      <c r="AK1674" s="178">
        <f>$T1674*'9 All Base Data'!$Y1674</f>
        <v>3.1212391235137314E-3</v>
      </c>
      <c r="AL1674" s="178">
        <f>IF($U1674="","",$U1674*'9 All Base Data'!$Y1674)</f>
        <v>4.4750630999034602E-5</v>
      </c>
      <c r="AM1674" s="178">
        <f>IF($V1674="","",$V1674*'9 All Base Data'!$Y1674)</f>
        <v>4.4768650006096564E-5</v>
      </c>
      <c r="AN1674" s="178">
        <f>IF($W1674="","",$W1674*'9 All Base Data'!$Y1674)</f>
        <v>2.2725202944739766E-5</v>
      </c>
      <c r="AO1674" s="178">
        <f>IF($X1674="","",$X1674*'9 All Base Data'!$Y1674)</f>
        <v>0</v>
      </c>
      <c r="AP1674" s="178">
        <f>$Y1674*'9 All Base Data'!$Y1674</f>
        <v>7.1493884300788003E-3</v>
      </c>
      <c r="AQ1674" s="179">
        <f t="shared" si="269"/>
        <v>3.7669810783025087E-2</v>
      </c>
    </row>
    <row r="1675" spans="1:43" x14ac:dyDescent="0.25">
      <c r="A1675" s="124">
        <v>597741</v>
      </c>
      <c r="B1675" s="125" t="s">
        <v>1701</v>
      </c>
      <c r="C1675" s="126" t="s">
        <v>1385</v>
      </c>
      <c r="D1675" s="101" t="s">
        <v>2124</v>
      </c>
      <c r="E1675" s="193"/>
      <c r="F1675" s="191" t="str">
        <f>IF('9 All Base Data'!G1675="Rural Centre","Rural",IF('9 All Base Data'!G1675="Rural (Incl.some Off Shore Islands)","Rural",IF('9 All Base Data'!G1675="Inlet-in TA but not in Urban Area","Rural",IF('9 All Base Data'!G1675="Rural (Incl.some Off Shore Islands)","Rural",IF('9 All Base Data'!G1675="Inlet-not in TA","Rural",IF('9 All Base Data'!G1675="Inland Water not in Urban Area","Rural",IF('9 All Base Data'!G1675="Oceanic-in Region but not in TA","Rural",'9 All Base Data'!G1675)))))))</f>
        <v>Rural</v>
      </c>
      <c r="G1675" s="177">
        <f>IF('9 All Base Data'!I1675="..C","..C",'9 All Base Data'!I1675*Basecase_Pop_2006)</f>
        <v>2493</v>
      </c>
      <c r="H1675" s="177">
        <f>IF('9 All Base Data'!J1675="..C","..C",'9 All Base Data'!J1675*Basecase_Pop_2006)</f>
        <v>1461</v>
      </c>
      <c r="I1675" s="191">
        <f>IF('9 All Base Data'!L1675="..C","..C",'9 All Base Data'!L1675*Basecase_Pop_2006)</f>
        <v>45</v>
      </c>
      <c r="J1675" s="156">
        <f>IF('9 All Base Data'!$P1675=0,0,('9 All Base Data'!$P1675*Basecase_Pop_2006)/(1+(1/(BaseCase_Mort_AllAdults_30*('9 All Base Data'!$W1675*Basecase_PM10)/10))))</f>
        <v>0.21703580869087349</v>
      </c>
      <c r="K1675" s="156">
        <f>IF('9 All Base Data'!$Q1675=0,0,('9 All Base Data'!$Q1675*Basecase_Pop_2006)/(1+(1/(BaseCase_Mort_Maori_30*('9 All Base Data'!$W1675*Basecase_PM10)/10))))</f>
        <v>0</v>
      </c>
      <c r="L1675" s="179">
        <f>133/(1+1/(BaseCase_Mort_Child_0_1*'9 All Base Data'!$AB$10/10))*IF('9 All Base Data'!$L1675="..C",0,'9 All Base Data'!L1675/'9 All Base Data'!$L$2022)</f>
        <v>6.5645003488735343E-3</v>
      </c>
      <c r="M1675" s="178">
        <f>IF('9 All Base Data'!$R1675="","",IF('9 All Base Data'!$R1675=0,0,('9 All Base Data'!$R1675*Basecase_Pop_2006)/(1+(1/(BaseCase_CardiacHA_All*('9 All Base Data'!$W1675*Basecase_PM10)/10)))))</f>
        <v>4.4698708589525689E-2</v>
      </c>
      <c r="N1675" s="178">
        <f>IF('9 All Base Data'!$S1675="","",IF('9 All Base Data'!$S1675=0,0,('9 All Base Data'!S1675*Basecase_Pop_2006)/(1+(1/(BaseCase_RespHA_All*('9 All Base Data'!$W1675*Basecase_PM10)/10)))))</f>
        <v>8.0170992275461928E-2</v>
      </c>
      <c r="O1675" s="178">
        <f>IF('9 All Base Data'!$T1675="","",IF('9 All Base Data'!$T1675=0,0,('9 All Base Data'!$T1675*Basecase_Pop_2006)/(1+(1/(BaseCase_RespHA_Child_1_4*('9 All Base Data'!$W1675*Basecase_PM10)/10)))))</f>
        <v>4.1203111439615407E-2</v>
      </c>
      <c r="P1675" s="179">
        <f>IF('9 All Base Data'!$U1675="","",IF('9 All Base Data'!$U1675=0,0,('9 All Base Data'!$U1675*Basecase_Pop_2006)/(1+(1/(BaseCase_RespHA_Child_5_14*('9 All Base Data'!$W1675*Basecase_PM10)/10)))))</f>
        <v>6.1263754876695858E-2</v>
      </c>
      <c r="Q1675" s="156">
        <f>IF('7 Base case Results'!$G1675="..C",0,BaseCase_RADs_All*'7 Base case Results'!$G1675*('9 All Base Data'!$V1675*Basecase_PM10)/10)</f>
        <v>806.65068898822551</v>
      </c>
      <c r="R1675" s="189">
        <f t="shared" si="260"/>
        <v>0.77264747893950958</v>
      </c>
      <c r="S1675" s="178">
        <f t="shared" si="261"/>
        <v>0</v>
      </c>
      <c r="T1675" s="179">
        <f t="shared" si="262"/>
        <v>2.3369621241989783E-2</v>
      </c>
      <c r="U1675" s="178">
        <f t="shared" si="263"/>
        <v>2.838367995434881E-4</v>
      </c>
      <c r="V1675" s="178">
        <f t="shared" si="264"/>
        <v>3.6357544996921986E-4</v>
      </c>
      <c r="W1675" s="178">
        <f t="shared" si="265"/>
        <v>1.8685611037865587E-4</v>
      </c>
      <c r="X1675" s="179">
        <f t="shared" si="266"/>
        <v>2.7783112836581573E-4</v>
      </c>
      <c r="Y1675" s="179">
        <f t="shared" si="267"/>
        <v>5.0012342717269981E-2</v>
      </c>
      <c r="Z1675" s="186">
        <f t="shared" si="268"/>
        <v>0.84667685514828206</v>
      </c>
      <c r="AA1675" s="156">
        <f>$J1675*'9 All Base Data'!$Y1675</f>
        <v>4.1344521934576627E-2</v>
      </c>
      <c r="AB1675" s="156">
        <f>$K1675*'9 All Base Data'!$Y1675</f>
        <v>0</v>
      </c>
      <c r="AC1675" s="178">
        <f>$L1675*'9 All Base Data'!$Y1675</f>
        <v>1.2505131309926119E-3</v>
      </c>
      <c r="AD1675" s="178">
        <f>IF($M1675="","",$M1675*'9 All Base Data'!$Y1675)</f>
        <v>8.5149393036753982E-3</v>
      </c>
      <c r="AE1675" s="178">
        <f>IF($N1675="","",$N1675*'9 All Base Data'!$Y1675)</f>
        <v>1.5272278655964439E-2</v>
      </c>
      <c r="AF1675" s="178">
        <f>IF($O1675="","",$O1675*'9 All Base Data'!$Y1675)</f>
        <v>7.8490409253817225E-3</v>
      </c>
      <c r="AG1675" s="178">
        <f>IF($P1675="","",$P1675*'9 All Base Data'!$Y1675)</f>
        <v>1.1670519591086208E-2</v>
      </c>
      <c r="AH1675" s="167">
        <f>$Q1675*'9 All Base Data'!$Y1675</f>
        <v>153.6639843239723</v>
      </c>
      <c r="AI1675" s="178">
        <f>$R1675*'9 All Base Data'!$Y1675</f>
        <v>0.14718649808709278</v>
      </c>
      <c r="AJ1675" s="178">
        <f>$S1675*'9 All Base Data'!$Y1675</f>
        <v>0</v>
      </c>
      <c r="AK1675" s="178">
        <f>$T1675*'9 All Base Data'!$Y1675</f>
        <v>4.4518267463336987E-3</v>
      </c>
      <c r="AL1675" s="178">
        <f>IF($U1675="","",$U1675*'9 All Base Data'!$Y1675)</f>
        <v>5.4069864578338779E-5</v>
      </c>
      <c r="AM1675" s="178">
        <f>IF($V1675="","",$V1675*'9 All Base Data'!$Y1675)</f>
        <v>6.9259783704798738E-5</v>
      </c>
      <c r="AN1675" s="178">
        <f>IF($W1675="","",$W1675*'9 All Base Data'!$Y1675)</f>
        <v>3.5595400596606113E-5</v>
      </c>
      <c r="AO1675" s="178">
        <f>IF($X1675="","",$X1675*'9 All Base Data'!$Y1675)</f>
        <v>5.2925806345575955E-5</v>
      </c>
      <c r="AP1675" s="178">
        <f>$Y1675*'9 All Base Data'!$Y1675</f>
        <v>9.5271670280862829E-3</v>
      </c>
      <c r="AQ1675" s="179">
        <f t="shared" si="269"/>
        <v>0.16128882150979593</v>
      </c>
    </row>
    <row r="1676" spans="1:43" x14ac:dyDescent="0.25">
      <c r="A1676" s="124">
        <v>597742</v>
      </c>
      <c r="B1676" s="125" t="s">
        <v>1702</v>
      </c>
      <c r="C1676" s="126" t="s">
        <v>1385</v>
      </c>
      <c r="D1676" s="101" t="s">
        <v>2124</v>
      </c>
      <c r="E1676" s="193"/>
      <c r="F1676" s="191" t="str">
        <f>IF('9 All Base Data'!G1676="Rural Centre","Rural",IF('9 All Base Data'!G1676="Rural (Incl.some Off Shore Islands)","Rural",IF('9 All Base Data'!G1676="Inlet-in TA but not in Urban Area","Rural",IF('9 All Base Data'!G1676="Rural (Incl.some Off Shore Islands)","Rural",IF('9 All Base Data'!G1676="Inlet-not in TA","Rural",IF('9 All Base Data'!G1676="Inland Water not in Urban Area","Rural",IF('9 All Base Data'!G1676="Oceanic-in Region but not in TA","Rural",'9 All Base Data'!G1676)))))))</f>
        <v>Rural</v>
      </c>
      <c r="G1676" s="177">
        <f>IF('9 All Base Data'!I1676="..C","..C",'9 All Base Data'!I1676*Basecase_Pop_2006)</f>
        <v>1113</v>
      </c>
      <c r="H1676" s="177">
        <f>IF('9 All Base Data'!J1676="..C","..C",'9 All Base Data'!J1676*Basecase_Pop_2006)</f>
        <v>756</v>
      </c>
      <c r="I1676" s="191">
        <f>IF('9 All Base Data'!L1676="..C","..C",'9 All Base Data'!L1676*Basecase_Pop_2006)</f>
        <v>15</v>
      </c>
      <c r="J1676" s="156">
        <f>IF('9 All Base Data'!$P1676=0,0,('9 All Base Data'!$P1676*Basecase_Pop_2006)/(1+(1/(BaseCase_Mort_AllAdults_30*('9 All Base Data'!$W1676*Basecase_PM10)/10))))</f>
        <v>0.28182372125769961</v>
      </c>
      <c r="K1676" s="156">
        <f>IF('9 All Base Data'!$Q1676=0,0,('9 All Base Data'!$Q1676*Basecase_Pop_2006)/(1+(1/(BaseCase_Mort_Maori_30*('9 All Base Data'!$W1676*Basecase_PM10)/10))))</f>
        <v>4.5828301995284919E-2</v>
      </c>
      <c r="L1676" s="179">
        <f>133/(1+1/(BaseCase_Mort_Child_0_1*'9 All Base Data'!$AB$10/10))*IF('9 All Base Data'!$L1676="..C",0,'9 All Base Data'!L1676/'9 All Base Data'!$L$2022)</f>
        <v>2.1881667829578449E-3</v>
      </c>
      <c r="M1676" s="178">
        <f>IF('9 All Base Data'!$R1676="","",IF('9 All Base Data'!$R1676=0,0,('9 All Base Data'!$R1676*Basecase_Pop_2006)/(1+(1/(BaseCase_CardiacHA_All*('9 All Base Data'!$W1676*Basecase_PM10)/10)))))</f>
        <v>7.4561447159682395E-2</v>
      </c>
      <c r="N1676" s="178">
        <f>IF('9 All Base Data'!$S1676="","",IF('9 All Base Data'!$S1676=0,0,('9 All Base Data'!S1676*Basecase_Pop_2006)/(1+(1/(BaseCase_RespHA_All*('9 All Base Data'!$W1676*Basecase_PM10)/10)))))</f>
        <v>8.4341134491436584E-2</v>
      </c>
      <c r="O1676" s="178">
        <f>IF('9 All Base Data'!$T1676="","",IF('9 All Base Data'!$T1676=0,0,('9 All Base Data'!$T1676*Basecase_Pop_2006)/(1+(1/(BaseCase_RespHA_Child_1_4*('9 All Base Data'!$W1676*Basecase_PM10)/10)))))</f>
        <v>2.6149838245040719E-2</v>
      </c>
      <c r="P1676" s="179">
        <f>IF('9 All Base Data'!$U1676="","",IF('9 All Base Data'!$U1676=0,0,('9 All Base Data'!$U1676*Basecase_Pop_2006)/(1+(1/(BaseCase_RespHA_Child_5_14*('9 All Base Data'!$W1676*Basecase_PM10)/10)))))</f>
        <v>7.7838872557158328E-3</v>
      </c>
      <c r="Q1676" s="156">
        <f>IF('7 Base case Results'!$G1676="..C",0,BaseCase_RADs_All*'7 Base case Results'!$G1676*('9 All Base Data'!$V1676*Basecase_PM10)/10)</f>
        <v>319.34196000000003</v>
      </c>
      <c r="R1676" s="189">
        <f t="shared" si="260"/>
        <v>1.0032924476774105</v>
      </c>
      <c r="S1676" s="178">
        <f t="shared" si="261"/>
        <v>0.16314875510321433</v>
      </c>
      <c r="T1676" s="179">
        <f t="shared" si="262"/>
        <v>7.7898737473299281E-3</v>
      </c>
      <c r="U1676" s="178">
        <f t="shared" si="263"/>
        <v>4.7346518946398325E-4</v>
      </c>
      <c r="V1676" s="178">
        <f t="shared" si="264"/>
        <v>3.8248704491866491E-4</v>
      </c>
      <c r="W1676" s="178">
        <f t="shared" si="265"/>
        <v>1.1858951644125966E-4</v>
      </c>
      <c r="X1676" s="179">
        <f t="shared" si="266"/>
        <v>3.52999287046713E-5</v>
      </c>
      <c r="Y1676" s="179">
        <f t="shared" si="267"/>
        <v>1.9799201520000004E-2</v>
      </c>
      <c r="Z1676" s="186">
        <f t="shared" si="268"/>
        <v>1.0317374751791231</v>
      </c>
      <c r="AA1676" s="156">
        <f>$J1676*'9 All Base Data'!$Y1676</f>
        <v>2.4548012537912285E-2</v>
      </c>
      <c r="AB1676" s="156">
        <f>$K1676*'9 All Base Data'!$Y1676</f>
        <v>3.9918347786728377E-3</v>
      </c>
      <c r="AC1676" s="178">
        <f>$L1676*'9 All Base Data'!$Y1676</f>
        <v>1.9059838321407741E-4</v>
      </c>
      <c r="AD1676" s="178">
        <f>IF($M1676="","",$M1676*'9 All Base Data'!$Y1676)</f>
        <v>6.4946106436764746E-3</v>
      </c>
      <c r="AE1676" s="178">
        <f>IF($N1676="","",$N1676*'9 All Base Data'!$Y1676)</f>
        <v>7.3464618865931126E-3</v>
      </c>
      <c r="AF1676" s="178">
        <f>IF($O1676="","",$O1676*'9 All Base Data'!$Y1676)</f>
        <v>2.2777591404971199E-3</v>
      </c>
      <c r="AG1676" s="178">
        <f>IF($P1676="","",$P1676*'9 All Base Data'!$Y1676)</f>
        <v>6.7800879604554406E-4</v>
      </c>
      <c r="AH1676" s="167">
        <f>$Q1676*'9 All Base Data'!$Y1676</f>
        <v>27.816006413432138</v>
      </c>
      <c r="AI1676" s="178">
        <f>$R1676*'9 All Base Data'!$Y1676</f>
        <v>8.7390924634967726E-2</v>
      </c>
      <c r="AJ1676" s="178">
        <f>$S1676*'9 All Base Data'!$Y1676</f>
        <v>1.4210931812075302E-2</v>
      </c>
      <c r="AK1676" s="178">
        <f>$T1676*'9 All Base Data'!$Y1676</f>
        <v>6.7853024424211557E-4</v>
      </c>
      <c r="AL1676" s="178">
        <f>IF($U1676="","",$U1676*'9 All Base Data'!$Y1676)</f>
        <v>4.1240777587345612E-5</v>
      </c>
      <c r="AM1676" s="178">
        <f>IF($V1676="","",$V1676*'9 All Base Data'!$Y1676)</f>
        <v>3.3316204655699767E-5</v>
      </c>
      <c r="AN1676" s="178">
        <f>IF($W1676="","",$W1676*'9 All Base Data'!$Y1676)</f>
        <v>1.0329637702154438E-5</v>
      </c>
      <c r="AO1676" s="178">
        <f>IF($X1676="","",$X1676*'9 All Base Data'!$Y1676)</f>
        <v>3.0747698900665421E-6</v>
      </c>
      <c r="AP1676" s="178">
        <f>$Y1676*'9 All Base Data'!$Y1676</f>
        <v>1.7245923976327928E-3</v>
      </c>
      <c r="AQ1676" s="179">
        <f t="shared" si="269"/>
        <v>8.9868604259085674E-2</v>
      </c>
    </row>
    <row r="1677" spans="1:43" x14ac:dyDescent="0.25">
      <c r="A1677" s="131">
        <v>597811</v>
      </c>
      <c r="B1677" s="132" t="s">
        <v>2303</v>
      </c>
      <c r="C1677" s="132" t="s">
        <v>1385</v>
      </c>
      <c r="D1677" s="145" t="s">
        <v>2124</v>
      </c>
      <c r="E1677" s="142"/>
      <c r="F1677" s="191" t="str">
        <f>IF('9 All Base Data'!G1677="Rural Centre","Rural",IF('9 All Base Data'!G1677="Rural (Incl.some Off Shore Islands)","Rural",IF('9 All Base Data'!G1677="Inlet-in TA but not in Urban Area","Rural",IF('9 All Base Data'!G1677="Rural (Incl.some Off Shore Islands)","Rural",IF('9 All Base Data'!G1677="Inlet-not in TA","Rural",IF('9 All Base Data'!G1677="Inland Water not in Urban Area","Rural",IF('9 All Base Data'!G1677="Oceanic-in Region but not in TA","Rural",'9 All Base Data'!G1677)))))))</f>
        <v>Ashburton</v>
      </c>
      <c r="G1677" s="177">
        <f>IF('9 All Base Data'!I1677="..C","..C",'9 All Base Data'!I1677*Basecase_Pop_2006)</f>
        <v>2052</v>
      </c>
      <c r="H1677" s="177">
        <f>IF('9 All Base Data'!J1677="..C","..C",'9 All Base Data'!J1677*Basecase_Pop_2006)</f>
        <v>1212</v>
      </c>
      <c r="I1677" s="191">
        <f>IF('9 All Base Data'!L1677="..C","..C",'9 All Base Data'!L1677*Basecase_Pop_2006)</f>
        <v>33</v>
      </c>
      <c r="J1677" s="156">
        <f>IF('9 All Base Data'!$P1677=0,0,('9 All Base Data'!$P1677*Basecase_Pop_2006)/(1+(1/(BaseCase_Mort_AllAdults_30*('9 All Base Data'!$W1677*Basecase_PM10)/10))))</f>
        <v>0.2891582070663225</v>
      </c>
      <c r="K1677" s="156">
        <f>IF('9 All Base Data'!$Q1677=0,0,('9 All Base Data'!$Q1677*Basecase_Pop_2006)/(1+(1/(BaseCase_Mort_Maori_30*('9 All Base Data'!$W1677*Basecase_PM10)/10))))</f>
        <v>3.8010996892182645E-2</v>
      </c>
      <c r="L1677" s="179">
        <f>133/(1+1/(BaseCase_Mort_Child_0_1*'9 All Base Data'!$AB$10/10))*IF('9 All Base Data'!$L1677="..C",0,'9 All Base Data'!L1677/'9 All Base Data'!$L$2022)</f>
        <v>4.8139669225072592E-3</v>
      </c>
      <c r="M1677" s="178">
        <f>IF('9 All Base Data'!$R1677="","",IF('9 All Base Data'!$R1677=0,0,('9 All Base Data'!$R1677*Basecase_Pop_2006)/(1+(1/(BaseCase_CardiacHA_All*('9 All Base Data'!$W1677*Basecase_PM10)/10)))))</f>
        <v>0.49326798925527554</v>
      </c>
      <c r="N1677" s="178">
        <f>IF('9 All Base Data'!$S1677="","",IF('9 All Base Data'!$S1677=0,0,('9 All Base Data'!S1677*Basecase_Pop_2006)/(1+(1/(BaseCase_RespHA_All*('9 All Base Data'!$W1677*Basecase_PM10)/10)))))</f>
        <v>0.49835824052645766</v>
      </c>
      <c r="O1677" s="178">
        <f>IF('9 All Base Data'!$T1677="","",IF('9 All Base Data'!$T1677=0,0,('9 All Base Data'!$T1677*Basecase_Pop_2006)/(1+(1/(BaseCase_RespHA_Child_1_4*('9 All Base Data'!$W1677*Basecase_PM10)/10)))))</f>
        <v>9.3895467684208242E-2</v>
      </c>
      <c r="P1677" s="179">
        <f>IF('9 All Base Data'!$U1677="","",IF('9 All Base Data'!$U1677=0,0,('9 All Base Data'!$U1677*Basecase_Pop_2006)/(1+(1/(BaseCase_RespHA_Child_5_14*('9 All Base Data'!$W1677*Basecase_PM10)/10)))))</f>
        <v>0.19657377027920789</v>
      </c>
      <c r="Q1677" s="156">
        <f>IF('7 Base case Results'!$G1677="..C",0,BaseCase_RADs_All*'7 Base case Results'!$G1677*('9 All Base Data'!$V1677*Basecase_PM10)/10)</f>
        <v>2349.1295999999998</v>
      </c>
      <c r="R1677" s="189">
        <f t="shared" si="260"/>
        <v>1.0294032171561081</v>
      </c>
      <c r="S1677" s="178">
        <f t="shared" si="261"/>
        <v>0.13531914893617022</v>
      </c>
      <c r="T1677" s="179">
        <f t="shared" si="262"/>
        <v>1.7137722244125842E-2</v>
      </c>
      <c r="U1677" s="178">
        <f t="shared" si="263"/>
        <v>3.1322517317709997E-3</v>
      </c>
      <c r="V1677" s="178">
        <f t="shared" si="264"/>
        <v>2.2600546207874853E-3</v>
      </c>
      <c r="W1677" s="178">
        <f t="shared" si="265"/>
        <v>4.2581594594788438E-4</v>
      </c>
      <c r="X1677" s="179">
        <f t="shared" si="266"/>
        <v>8.9146204821620781E-4</v>
      </c>
      <c r="Y1677" s="179">
        <f t="shared" si="267"/>
        <v>0.1456460352</v>
      </c>
      <c r="Z1677" s="186">
        <f t="shared" si="268"/>
        <v>1.1975792809527921</v>
      </c>
      <c r="AA1677" s="156">
        <f>$J1677*'9 All Base Data'!$Y1677</f>
        <v>0.18991992858738774</v>
      </c>
      <c r="AB1677" s="156">
        <f>$K1677*'9 All Base Data'!$Y1677</f>
        <v>2.4965730312620716E-2</v>
      </c>
      <c r="AC1677" s="178">
        <f>$L1677*'9 All Base Data'!$Y1677</f>
        <v>3.1618270960399372E-3</v>
      </c>
      <c r="AD1677" s="178">
        <f>IF($M1677="","",$M1677*'9 All Base Data'!$Y1677)</f>
        <v>0.32397981106695378</v>
      </c>
      <c r="AE1677" s="178">
        <f>IF($N1677="","",$N1677*'9 All Base Data'!$Y1677)</f>
        <v>0.32732310250496244</v>
      </c>
      <c r="AF1677" s="178">
        <f>IF($O1677="","",$O1677*'9 All Base Data'!$Y1677)</f>
        <v>6.1670808856461194E-2</v>
      </c>
      <c r="AG1677" s="178">
        <f>IF($P1677="","",$P1677*'9 All Base Data'!$Y1677)</f>
        <v>0.12911020853375885</v>
      </c>
      <c r="AH1677" s="167">
        <f>$Q1677*'9 All Base Data'!$Y1677</f>
        <v>1542.9149682484672</v>
      </c>
      <c r="AI1677" s="178">
        <f>$R1677*'9 All Base Data'!$Y1677</f>
        <v>0.67611494577110032</v>
      </c>
      <c r="AJ1677" s="178">
        <f>$S1677*'9 All Base Data'!$Y1677</f>
        <v>8.8877999912929745E-2</v>
      </c>
      <c r="AK1677" s="178">
        <f>$T1677*'9 All Base Data'!$Y1677</f>
        <v>1.1256104461902176E-2</v>
      </c>
      <c r="AL1677" s="178">
        <f>IF($U1677="","",$U1677*'9 All Base Data'!$Y1677)</f>
        <v>2.0572718002751567E-3</v>
      </c>
      <c r="AM1677" s="178">
        <f>IF($V1677="","",$V1677*'9 All Base Data'!$Y1677)</f>
        <v>1.4844102698600046E-3</v>
      </c>
      <c r="AN1677" s="178">
        <f>IF($W1677="","",$W1677*'9 All Base Data'!$Y1677)</f>
        <v>2.796771181640515E-4</v>
      </c>
      <c r="AO1677" s="178">
        <f>IF($X1677="","",$X1677*'9 All Base Data'!$Y1677)</f>
        <v>5.8551479570059643E-4</v>
      </c>
      <c r="AP1677" s="178">
        <f>$Y1677*'9 All Base Data'!$Y1677</f>
        <v>9.5660728031404962E-2</v>
      </c>
      <c r="AQ1677" s="179">
        <f t="shared" si="269"/>
        <v>0.78657346033454267</v>
      </c>
    </row>
    <row r="1678" spans="1:43" x14ac:dyDescent="0.25">
      <c r="A1678" s="131">
        <v>597812</v>
      </c>
      <c r="B1678" s="132" t="s">
        <v>2304</v>
      </c>
      <c r="C1678" s="132" t="s">
        <v>1385</v>
      </c>
      <c r="D1678" s="145" t="s">
        <v>2124</v>
      </c>
      <c r="E1678" s="142"/>
      <c r="F1678" s="191" t="str">
        <f>IF('9 All Base Data'!G1678="Rural Centre","Rural",IF('9 All Base Data'!G1678="Rural (Incl.some Off Shore Islands)","Rural",IF('9 All Base Data'!G1678="Inlet-in TA but not in Urban Area","Rural",IF('9 All Base Data'!G1678="Rural (Incl.some Off Shore Islands)","Rural",IF('9 All Base Data'!G1678="Inlet-not in TA","Rural",IF('9 All Base Data'!G1678="Inland Water not in Urban Area","Rural",IF('9 All Base Data'!G1678="Oceanic-in Region but not in TA","Rural",'9 All Base Data'!G1678)))))))</f>
        <v>Ashburton</v>
      </c>
      <c r="G1678" s="177">
        <f>IF('9 All Base Data'!I1678="..C","..C",'9 All Base Data'!I1678*Basecase_Pop_2006)</f>
        <v>4131</v>
      </c>
      <c r="H1678" s="177">
        <f>IF('9 All Base Data'!J1678="..C","..C",'9 All Base Data'!J1678*Basecase_Pop_2006)</f>
        <v>2760</v>
      </c>
      <c r="I1678" s="191">
        <f>IF('9 All Base Data'!L1678="..C","..C",'9 All Base Data'!L1678*Basecase_Pop_2006)</f>
        <v>66</v>
      </c>
      <c r="J1678" s="156">
        <f>IF('9 All Base Data'!$P1678=0,0,('9 All Base Data'!$P1678*Basecase_Pop_2006)/(1+(1/(BaseCase_Mort_AllAdults_30*('9 All Base Data'!$W1678*Basecase_PM10)/10))))</f>
        <v>0.65847908539855615</v>
      </c>
      <c r="K1678" s="156">
        <f>IF('9 All Base Data'!$Q1678=0,0,('9 All Base Data'!$Q1678*Basecase_Pop_2006)/(1+(1/(BaseCase_Mort_Maori_30*('9 All Base Data'!$W1678*Basecase_PM10)/10))))</f>
        <v>6.1239939437405376E-2</v>
      </c>
      <c r="L1678" s="179">
        <f>133/(1+1/(BaseCase_Mort_Child_0_1*'9 All Base Data'!$AB$10/10))*IF('9 All Base Data'!$L1678="..C",0,'9 All Base Data'!L1678/'9 All Base Data'!$L$2022)</f>
        <v>9.6279338450145184E-3</v>
      </c>
      <c r="M1678" s="178">
        <f>IF('9 All Base Data'!$R1678="","",IF('9 All Base Data'!$R1678=0,0,('9 All Base Data'!$R1678*Basecase_Pop_2006)/(1+(1/(BaseCase_CardiacHA_All*('9 All Base Data'!$W1678*Basecase_PM10)/10)))))</f>
        <v>0.99302634679022572</v>
      </c>
      <c r="N1678" s="178">
        <f>IF('9 All Base Data'!$S1678="","",IF('9 All Base Data'!$S1678=0,0,('9 All Base Data'!S1678*Basecase_Pop_2006)/(1+(1/(BaseCase_RespHA_All*('9 All Base Data'!$W1678*Basecase_PM10)/10)))))</f>
        <v>1.0032738263230003</v>
      </c>
      <c r="O1678" s="178">
        <f>IF('9 All Base Data'!$T1678="","",IF('9 All Base Data'!$T1678=0,0,('9 All Base Data'!$T1678*Basecase_Pop_2006)/(1+(1/(BaseCase_RespHA_Child_1_4*('9 All Base Data'!$W1678*Basecase_PM10)/10)))))</f>
        <v>0.16371517442374769</v>
      </c>
      <c r="P1678" s="179">
        <f>IF('9 All Base Data'!$U1678="","",IF('9 All Base Data'!$U1678=0,0,('9 All Base Data'!$U1678*Basecase_Pop_2006)/(1+(1/(BaseCase_RespHA_Child_5_14*('9 All Base Data'!$W1678*Basecase_PM10)/10)))))</f>
        <v>0.32166616954779476</v>
      </c>
      <c r="Q1678" s="156">
        <f>IF('7 Base case Results'!$G1678="..C",0,BaseCase_RADs_All*'7 Base case Results'!$G1678*('9 All Base Data'!$V1678*Basecase_PM10)/10)</f>
        <v>4729.1687999999995</v>
      </c>
      <c r="R1678" s="189">
        <f t="shared" si="260"/>
        <v>2.3441855440188601</v>
      </c>
      <c r="S1678" s="178">
        <f t="shared" si="261"/>
        <v>0.21801418439716314</v>
      </c>
      <c r="T1678" s="179">
        <f t="shared" si="262"/>
        <v>3.4275444488251684E-2</v>
      </c>
      <c r="U1678" s="178">
        <f t="shared" si="263"/>
        <v>6.3057173021179337E-3</v>
      </c>
      <c r="V1678" s="178">
        <f t="shared" si="264"/>
        <v>4.5498468023748061E-3</v>
      </c>
      <c r="W1678" s="178">
        <f t="shared" si="265"/>
        <v>7.4244831601169581E-4</v>
      </c>
      <c r="X1678" s="179">
        <f t="shared" si="266"/>
        <v>1.4587560788992492E-3</v>
      </c>
      <c r="Y1678" s="179">
        <f t="shared" si="267"/>
        <v>0.29320846560000002</v>
      </c>
      <c r="Z1678" s="186">
        <f t="shared" si="268"/>
        <v>2.6825250182116047</v>
      </c>
      <c r="AA1678" s="156">
        <f>$J1678*'9 All Base Data'!$Y1678</f>
        <v>0.43249092648613047</v>
      </c>
      <c r="AB1678" s="156">
        <f>$K1678*'9 All Base Data'!$Y1678</f>
        <v>4.0222565503666707E-2</v>
      </c>
      <c r="AC1678" s="178">
        <f>$L1678*'9 All Base Data'!$Y1678</f>
        <v>6.3236541920798743E-3</v>
      </c>
      <c r="AD1678" s="178">
        <f>IF($M1678="","",$M1678*'9 All Base Data'!$Y1678)</f>
        <v>0.65222251438478851</v>
      </c>
      <c r="AE1678" s="178">
        <f>IF($N1678="","",$N1678*'9 All Base Data'!$Y1678)</f>
        <v>0.65895308793762175</v>
      </c>
      <c r="AF1678" s="178">
        <f>IF($O1678="","",$O1678*'9 All Base Data'!$Y1678)</f>
        <v>0.10752858980100925</v>
      </c>
      <c r="AG1678" s="178">
        <f>IF($P1678="","",$P1678*'9 All Base Data'!$Y1678)</f>
        <v>0.21127125032796906</v>
      </c>
      <c r="AH1678" s="167">
        <f>$Q1678*'9 All Base Data'!$Y1678</f>
        <v>3106.1314492370457</v>
      </c>
      <c r="AI1678" s="178">
        <f>$R1678*'9 All Base Data'!$Y1678</f>
        <v>1.5396676982906246</v>
      </c>
      <c r="AJ1678" s="178">
        <f>$S1678*'9 All Base Data'!$Y1678</f>
        <v>0.14319233319305347</v>
      </c>
      <c r="AK1678" s="178">
        <f>$T1678*'9 All Base Data'!$Y1678</f>
        <v>2.2512208923804351E-2</v>
      </c>
      <c r="AL1678" s="178">
        <f>IF($U1678="","",$U1678*'9 All Base Data'!$Y1678)</f>
        <v>4.1416129663434074E-3</v>
      </c>
      <c r="AM1678" s="178">
        <f>IF($V1678="","",$V1678*'9 All Base Data'!$Y1678)</f>
        <v>2.9883522537971145E-3</v>
      </c>
      <c r="AN1678" s="178">
        <f>IF($W1678="","",$W1678*'9 All Base Data'!$Y1678)</f>
        <v>4.8764215474757699E-4</v>
      </c>
      <c r="AO1678" s="178">
        <f>IF($X1678="","",$X1678*'9 All Base Data'!$Y1678)</f>
        <v>9.5811512023733967E-4</v>
      </c>
      <c r="AP1678" s="178">
        <f>$Y1678*'9 All Base Data'!$Y1678</f>
        <v>0.19258014985269686</v>
      </c>
      <c r="AQ1678" s="179">
        <f t="shared" si="269"/>
        <v>1.7618900222872662</v>
      </c>
    </row>
    <row r="1679" spans="1:43" x14ac:dyDescent="0.25">
      <c r="A1679" s="124">
        <v>597820</v>
      </c>
      <c r="B1679" s="125" t="s">
        <v>1703</v>
      </c>
      <c r="C1679" s="126" t="s">
        <v>1385</v>
      </c>
      <c r="D1679" s="101" t="s">
        <v>2124</v>
      </c>
      <c r="E1679" s="142"/>
      <c r="F1679" s="191" t="str">
        <f>IF('9 All Base Data'!G1679="Rural Centre","Rural",IF('9 All Base Data'!G1679="Rural (Incl.some Off Shore Islands)","Rural",IF('9 All Base Data'!G1679="Inlet-in TA but not in Urban Area","Rural",IF('9 All Base Data'!G1679="Rural (Incl.some Off Shore Islands)","Rural",IF('9 All Base Data'!G1679="Inlet-not in TA","Rural",IF('9 All Base Data'!G1679="Inland Water not in Urban Area","Rural",IF('9 All Base Data'!G1679="Oceanic-in Region but not in TA","Rural",'9 All Base Data'!G1679)))))))</f>
        <v>Ashburton</v>
      </c>
      <c r="G1679" s="177">
        <f>IF('9 All Base Data'!I1679="..C","..C",'9 All Base Data'!I1679*Basecase_Pop_2006)</f>
        <v>1038</v>
      </c>
      <c r="H1679" s="177">
        <f>IF('9 All Base Data'!J1679="..C","..C",'9 All Base Data'!J1679*Basecase_Pop_2006)</f>
        <v>789</v>
      </c>
      <c r="I1679" s="191">
        <f>IF('9 All Base Data'!L1679="..C","..C",'9 All Base Data'!L1679*Basecase_Pop_2006)</f>
        <v>9</v>
      </c>
      <c r="J1679" s="156">
        <f>IF('9 All Base Data'!$P1679=0,0,('9 All Base Data'!$P1679*Basecase_Pop_2006)/(1+(1/(BaseCase_Mort_AllAdults_30*('9 All Base Data'!$W1679*Basecase_PM10)/10))))</f>
        <v>7.2795773830256598</v>
      </c>
      <c r="K1679" s="156">
        <f>IF('9 All Base Data'!$Q1679=0,0,('9 All Base Data'!$Q1679*Basecase_Pop_2006)/(1+(1/(BaseCase_Mort_Maori_30*('9 All Base Data'!$W1679*Basecase_PM10)/10))))</f>
        <v>0</v>
      </c>
      <c r="L1679" s="179">
        <f>133/(1+1/(BaseCase_Mort_Child_0_1*'9 All Base Data'!$AB$10/10))*IF('9 All Base Data'!$L1679="..C",0,'9 All Base Data'!L1679/'9 All Base Data'!$L$2022)</f>
        <v>1.3129000697747069E-3</v>
      </c>
      <c r="M1679" s="178">
        <f>IF('9 All Base Data'!$R1679="","",IF('9 All Base Data'!$R1679=0,0,('9 All Base Data'!$R1679*Basecase_Pop_2006)/(1+(1/(BaseCase_CardiacHA_All*('9 All Base Data'!$W1679*Basecase_PM10)/10)))))</f>
        <v>0.4814756299865709</v>
      </c>
      <c r="N1679" s="178">
        <f>IF('9 All Base Data'!$S1679="","",IF('9 All Base Data'!$S1679=0,0,('9 All Base Data'!S1679*Basecase_Pop_2006)/(1+(1/(BaseCase_RespHA_All*('9 All Base Data'!$W1679*Basecase_PM10)/10)))))</f>
        <v>0.40827784306045178</v>
      </c>
      <c r="O1679" s="178">
        <f>IF('9 All Base Data'!$T1679="","",IF('9 All Base Data'!$T1679=0,0,('9 All Base Data'!$T1679*Basecase_Pop_2006)/(1+(1/(BaseCase_RespHA_Child_1_4*('9 All Base Data'!$W1679*Basecase_PM10)/10)))))</f>
        <v>8.1350729086722945E-2</v>
      </c>
      <c r="P1679" s="179">
        <f>IF('9 All Base Data'!$U1679="","",IF('9 All Base Data'!$U1679=0,0,('9 All Base Data'!$U1679*Basecase_Pop_2006)/(1+(1/(BaseCase_RespHA_Child_5_14*('9 All Base Data'!$W1679*Basecase_PM10)/10)))))</f>
        <v>1.9932305377961639E-2</v>
      </c>
      <c r="Q1679" s="156">
        <f>IF('7 Base case Results'!$G1679="..C",0,BaseCase_RADs_All*'7 Base case Results'!$G1679*('9 All Base Data'!$V1679*Basecase_PM10)/10)</f>
        <v>1188.3024</v>
      </c>
      <c r="R1679" s="189">
        <f t="shared" si="260"/>
        <v>25.915295483571352</v>
      </c>
      <c r="S1679" s="178">
        <f t="shared" si="261"/>
        <v>0</v>
      </c>
      <c r="T1679" s="179">
        <f t="shared" si="262"/>
        <v>4.673924248397957E-3</v>
      </c>
      <c r="U1679" s="178">
        <f t="shared" si="263"/>
        <v>3.0573702504147248E-3</v>
      </c>
      <c r="V1679" s="178">
        <f t="shared" si="264"/>
        <v>1.8515400182791489E-3</v>
      </c>
      <c r="W1679" s="178">
        <f t="shared" si="265"/>
        <v>3.6892555640828857E-4</v>
      </c>
      <c r="X1679" s="179">
        <f t="shared" si="266"/>
        <v>9.0393004889056025E-5</v>
      </c>
      <c r="Y1679" s="179">
        <f t="shared" si="267"/>
        <v>7.3674748799999995E-2</v>
      </c>
      <c r="Z1679" s="186">
        <f t="shared" si="268"/>
        <v>25.998553066888441</v>
      </c>
      <c r="AA1679" s="156">
        <f>$J1679*'9 All Base Data'!$Y1679</f>
        <v>4.7812470230647541</v>
      </c>
      <c r="AB1679" s="156">
        <f>$K1679*'9 All Base Data'!$Y1679</f>
        <v>0</v>
      </c>
      <c r="AC1679" s="178">
        <f>$L1679*'9 All Base Data'!$Y1679</f>
        <v>8.6231648073816468E-4</v>
      </c>
      <c r="AD1679" s="178">
        <f>IF($M1679="","",$M1679*'9 All Base Data'!$Y1679)</f>
        <v>0.3162345561322546</v>
      </c>
      <c r="AE1679" s="178">
        <f>IF($N1679="","",$N1679*'9 All Base Data'!$Y1679)</f>
        <v>0.26815804256273035</v>
      </c>
      <c r="AF1679" s="178">
        <f>IF($O1679="","",$O1679*'9 All Base Data'!$Y1679)</f>
        <v>5.3431389049727523E-2</v>
      </c>
      <c r="AG1679" s="178">
        <f>IF($P1679="","",$P1679*'9 All Base Data'!$Y1679)</f>
        <v>1.3091594571604919E-2</v>
      </c>
      <c r="AH1679" s="167">
        <f>$Q1679*'9 All Base Data'!$Y1679</f>
        <v>780.48037867539426</v>
      </c>
      <c r="AI1679" s="178">
        <f>$R1679*'9 All Base Data'!$Y1679</f>
        <v>17.021239402110528</v>
      </c>
      <c r="AJ1679" s="178">
        <f>$S1679*'9 All Base Data'!$Y1679</f>
        <v>0</v>
      </c>
      <c r="AK1679" s="178">
        <f>$T1679*'9 All Base Data'!$Y1679</f>
        <v>3.0698466714278662E-3</v>
      </c>
      <c r="AL1679" s="178">
        <f>IF($U1679="","",$U1679*'9 All Base Data'!$Y1679)</f>
        <v>2.0080894314398164E-3</v>
      </c>
      <c r="AM1679" s="178">
        <f>IF($V1679="","",$V1679*'9 All Base Data'!$Y1679)</f>
        <v>1.216096723021982E-3</v>
      </c>
      <c r="AN1679" s="178">
        <f>IF($W1679="","",$W1679*'9 All Base Data'!$Y1679)</f>
        <v>2.4231134934051433E-4</v>
      </c>
      <c r="AO1679" s="178">
        <f>IF($X1679="","",$X1679*'9 All Base Data'!$Y1679)</f>
        <v>5.9370381382228305E-5</v>
      </c>
      <c r="AP1679" s="178">
        <f>$Y1679*'9 All Base Data'!$Y1679</f>
        <v>4.838978347787444E-2</v>
      </c>
      <c r="AQ1679" s="179">
        <f t="shared" si="269"/>
        <v>17.075923218414289</v>
      </c>
    </row>
    <row r="1680" spans="1:43" x14ac:dyDescent="0.25">
      <c r="A1680" s="124">
        <v>597830</v>
      </c>
      <c r="B1680" s="125" t="s">
        <v>1704</v>
      </c>
      <c r="C1680" s="126" t="s">
        <v>1385</v>
      </c>
      <c r="D1680" s="101" t="s">
        <v>2124</v>
      </c>
      <c r="E1680" s="142"/>
      <c r="F1680" s="191" t="str">
        <f>IF('9 All Base Data'!G1680="Rural Centre","Rural",IF('9 All Base Data'!G1680="Rural (Incl.some Off Shore Islands)","Rural",IF('9 All Base Data'!G1680="Inlet-in TA but not in Urban Area","Rural",IF('9 All Base Data'!G1680="Rural (Incl.some Off Shore Islands)","Rural",IF('9 All Base Data'!G1680="Inlet-not in TA","Rural",IF('9 All Base Data'!G1680="Inland Water not in Urban Area","Rural",IF('9 All Base Data'!G1680="Oceanic-in Region but not in TA","Rural",'9 All Base Data'!G1680)))))))</f>
        <v>Ashburton</v>
      </c>
      <c r="G1680" s="177">
        <f>IF('9 All Base Data'!I1680="..C","..C",'9 All Base Data'!I1680*Basecase_Pop_2006)</f>
        <v>1821</v>
      </c>
      <c r="H1680" s="177">
        <f>IF('9 All Base Data'!J1680="..C","..C",'9 All Base Data'!J1680*Basecase_Pop_2006)</f>
        <v>1071</v>
      </c>
      <c r="I1680" s="191">
        <f>IF('9 All Base Data'!L1680="..C","..C",'9 All Base Data'!L1680*Basecase_Pop_2006)</f>
        <v>42</v>
      </c>
      <c r="J1680" s="156">
        <f>IF('9 All Base Data'!$P1680=0,0,('9 All Base Data'!$P1680*Basecase_Pop_2006)/(1+(1/(BaseCase_Mort_AllAdults_30*('9 All Base Data'!$W1680*Basecase_PM10)/10))))</f>
        <v>4.17821897132242</v>
      </c>
      <c r="K1680" s="156">
        <f>IF('9 All Base Data'!$Q1680=0,0,('9 All Base Data'!$Q1680*Basecase_Pop_2006)/(1+(1/(BaseCase_Mort_Maori_30*('9 All Base Data'!$W1680*Basecase_PM10)/10))))</f>
        <v>9.9250936329588021E-2</v>
      </c>
      <c r="L1680" s="179">
        <f>133/(1+1/(BaseCase_Mort_Child_0_1*'9 All Base Data'!$AB$10/10))*IF('9 All Base Data'!$L1680="..C",0,'9 All Base Data'!L1680/'9 All Base Data'!$L$2022)</f>
        <v>6.1268669922819657E-3</v>
      </c>
      <c r="M1680" s="178">
        <f>IF('9 All Base Data'!$R1680="","",IF('9 All Base Data'!$R1680=0,0,('9 All Base Data'!$R1680*Basecase_Pop_2006)/(1+(1/(BaseCase_CardiacHA_All*('9 All Base Data'!$W1680*Basecase_PM10)/10)))))</f>
        <v>0.40192748242357218</v>
      </c>
      <c r="N1680" s="178">
        <f>IF('9 All Base Data'!$S1680="","",IF('9 All Base Data'!$S1680=0,0,('9 All Base Data'!S1680*Basecase_Pop_2006)/(1+(1/(BaseCase_RespHA_All*('9 All Base Data'!$W1680*Basecase_PM10)/10)))))</f>
        <v>0.4636375505940723</v>
      </c>
      <c r="O1680" s="178">
        <f>IF('9 All Base Data'!$T1680="","",IF('9 All Base Data'!$T1680=0,0,('9 All Base Data'!$T1680*Basecase_Pop_2006)/(1+(1/(BaseCase_RespHA_Child_1_4*('9 All Base Data'!$W1680*Basecase_PM10)/10)))))</f>
        <v>0.23049373241238169</v>
      </c>
      <c r="P1680" s="179">
        <f>IF('9 All Base Data'!$U1680="","",IF('9 All Base Data'!$U1680=0,0,('9 All Base Data'!$U1680*Basecase_Pop_2006)/(1+(1/(BaseCase_RespHA_Child_5_14*('9 All Base Data'!$W1680*Basecase_PM10)/10)))))</f>
        <v>3.9864610755923277E-2</v>
      </c>
      <c r="Q1680" s="156">
        <f>IF('7 Base case Results'!$G1680="..C",0,BaseCase_RADs_All*'7 Base case Results'!$G1680*('9 All Base Data'!$V1680*Basecase_PM10)/10)</f>
        <v>2084.6808000000001</v>
      </c>
      <c r="R1680" s="189">
        <f t="shared" si="260"/>
        <v>14.874459537907814</v>
      </c>
      <c r="S1680" s="178">
        <f t="shared" si="261"/>
        <v>0.35333333333333339</v>
      </c>
      <c r="T1680" s="179">
        <f t="shared" si="262"/>
        <v>2.18116464925238E-2</v>
      </c>
      <c r="U1680" s="178">
        <f t="shared" si="263"/>
        <v>2.5522395133896836E-3</v>
      </c>
      <c r="V1680" s="178">
        <f t="shared" si="264"/>
        <v>2.1025962919441182E-3</v>
      </c>
      <c r="W1680" s="178">
        <f t="shared" si="265"/>
        <v>1.045289076490151E-3</v>
      </c>
      <c r="X1680" s="179">
        <f t="shared" si="266"/>
        <v>1.8078600977811205E-4</v>
      </c>
      <c r="Y1680" s="179">
        <f t="shared" si="267"/>
        <v>0.1292502096</v>
      </c>
      <c r="Z1680" s="186">
        <f t="shared" si="268"/>
        <v>15.030176229805672</v>
      </c>
      <c r="AA1680" s="156">
        <f>$J1680*'9 All Base Data'!$Y1680</f>
        <v>2.7442660428241488</v>
      </c>
      <c r="AB1680" s="156">
        <f>$K1680*'9 All Base Data'!$Y1680</f>
        <v>6.518829581628742E-2</v>
      </c>
      <c r="AC1680" s="178">
        <f>$L1680*'9 All Base Data'!$Y1680</f>
        <v>4.0241435767781018E-3</v>
      </c>
      <c r="AD1680" s="178">
        <f>IF($M1680="","",$M1680*'9 All Base Data'!$Y1680)</f>
        <v>0.2639871077277951</v>
      </c>
      <c r="AE1680" s="178">
        <f>IF($N1680="","",$N1680*'9 All Base Data'!$Y1680)</f>
        <v>0.30451845511360898</v>
      </c>
      <c r="AF1680" s="178">
        <f>IF($O1680="","",$O1680*'9 All Base Data'!$Y1680)</f>
        <v>0.15138893564089465</v>
      </c>
      <c r="AG1680" s="178">
        <f>IF($P1680="","",$P1680*'9 All Base Data'!$Y1680)</f>
        <v>2.6183189143209839E-2</v>
      </c>
      <c r="AH1680" s="167">
        <f>$Q1680*'9 All Base Data'!$Y1680</f>
        <v>1369.2242481386252</v>
      </c>
      <c r="AI1680" s="178">
        <f>$R1680*'9 All Base Data'!$Y1680</f>
        <v>9.7695871124539693</v>
      </c>
      <c r="AJ1680" s="178">
        <f>$S1680*'9 All Base Data'!$Y1680</f>
        <v>0.23207033310598324</v>
      </c>
      <c r="AK1680" s="178">
        <f>$T1680*'9 All Base Data'!$Y1680</f>
        <v>1.4325951133330043E-2</v>
      </c>
      <c r="AL1680" s="178">
        <f>IF($U1680="","",$U1680*'9 All Base Data'!$Y1680)</f>
        <v>1.6763181340714991E-3</v>
      </c>
      <c r="AM1680" s="178">
        <f>IF($V1680="","",$V1680*'9 All Base Data'!$Y1680)</f>
        <v>1.3809911939402168E-3</v>
      </c>
      <c r="AN1680" s="178">
        <f>IF($W1680="","",$W1680*'9 All Base Data'!$Y1680)</f>
        <v>6.8654882313145735E-4</v>
      </c>
      <c r="AO1680" s="178">
        <f>IF($X1680="","",$X1680*'9 All Base Data'!$Y1680)</f>
        <v>1.1874076276445661E-4</v>
      </c>
      <c r="AP1680" s="178">
        <f>$Y1680*'9 All Base Data'!$Y1680</f>
        <v>8.4891903384594763E-2</v>
      </c>
      <c r="AQ1680" s="179">
        <f t="shared" si="269"/>
        <v>9.8718622762999058</v>
      </c>
    </row>
    <row r="1681" spans="1:43" x14ac:dyDescent="0.25">
      <c r="A1681" s="124">
        <v>597840</v>
      </c>
      <c r="B1681" s="125" t="s">
        <v>1705</v>
      </c>
      <c r="C1681" s="126" t="s">
        <v>1385</v>
      </c>
      <c r="D1681" s="101" t="s">
        <v>2124</v>
      </c>
      <c r="E1681" s="142"/>
      <c r="F1681" s="191" t="str">
        <f>IF('9 All Base Data'!G1681="Rural Centre","Rural",IF('9 All Base Data'!G1681="Rural (Incl.some Off Shore Islands)","Rural",IF('9 All Base Data'!G1681="Inlet-in TA but not in Urban Area","Rural",IF('9 All Base Data'!G1681="Rural (Incl.some Off Shore Islands)","Rural",IF('9 All Base Data'!G1681="Inlet-not in TA","Rural",IF('9 All Base Data'!G1681="Inland Water not in Urban Area","Rural",IF('9 All Base Data'!G1681="Oceanic-in Region but not in TA","Rural",'9 All Base Data'!G1681)))))))</f>
        <v>Ashburton</v>
      </c>
      <c r="G1681" s="177">
        <f>IF('9 All Base Data'!I1681="..C","..C",'9 All Base Data'!I1681*Basecase_Pop_2006)</f>
        <v>1722</v>
      </c>
      <c r="H1681" s="177">
        <f>IF('9 All Base Data'!J1681="..C","..C",'9 All Base Data'!J1681*Basecase_Pop_2006)</f>
        <v>1155</v>
      </c>
      <c r="I1681" s="191">
        <f>IF('9 All Base Data'!L1681="..C","..C",'9 All Base Data'!L1681*Basecase_Pop_2006)</f>
        <v>15</v>
      </c>
      <c r="J1681" s="156">
        <f>IF('9 All Base Data'!$P1681=0,0,('9 All Base Data'!$P1681*Basecase_Pop_2006)/(1+(1/(BaseCase_Mort_AllAdults_30*('9 All Base Data'!$W1681*Basecase_PM10)/10))))</f>
        <v>1.5937536282363869</v>
      </c>
      <c r="K1681" s="156">
        <f>IF('9 All Base Data'!$Q1681=0,0,('9 All Base Data'!$Q1681*Basecase_Pop_2006)/(1+(1/(BaseCase_Mort_Maori_30*('9 All Base Data'!$W1681*Basecase_PM10)/10))))</f>
        <v>0.19850187265917604</v>
      </c>
      <c r="L1681" s="179">
        <f>133/(1+1/(BaseCase_Mort_Child_0_1*'9 All Base Data'!$AB$10/10))*IF('9 All Base Data'!$L1681="..C",0,'9 All Base Data'!L1681/'9 All Base Data'!$L$2022)</f>
        <v>2.1881667829578449E-3</v>
      </c>
      <c r="M1681" s="178">
        <f>IF('9 All Base Data'!$R1681="","",IF('9 All Base Data'!$R1681=0,0,('9 All Base Data'!$R1681*Basecase_Pop_2006)/(1+(1/(BaseCase_CardiacHA_All*('9 All Base Data'!$W1681*Basecase_PM10)/10)))))</f>
        <v>1.2518366379650843</v>
      </c>
      <c r="N1681" s="178">
        <f>IF('9 All Base Data'!$S1681="","",IF('9 All Base Data'!$S1681=0,0,('9 All Base Data'!S1681*Basecase_Pop_2006)/(1+(1/(BaseCase_RespHA_All*('9 All Base Data'!$W1681*Basecase_PM10)/10)))))</f>
        <v>1.8545502023762892</v>
      </c>
      <c r="O1681" s="178">
        <f>IF('9 All Base Data'!$T1681="","",IF('9 All Base Data'!$T1681=0,0,('9 All Base Data'!$T1681*Basecase_Pop_2006)/(1+(1/(BaseCase_RespHA_Child_1_4*('9 All Base Data'!$W1681*Basecase_PM10)/10)))))</f>
        <v>0.88129956510616525</v>
      </c>
      <c r="P1681" s="179">
        <f>IF('9 All Base Data'!$U1681="","",IF('9 All Base Data'!$U1681=0,0,('9 All Base Data'!$U1681*Basecase_Pop_2006)/(1+(1/(BaseCase_RespHA_Child_5_14*('9 All Base Data'!$W1681*Basecase_PM10)/10)))))</f>
        <v>0.33884919142534792</v>
      </c>
      <c r="Q1681" s="156">
        <f>IF('7 Base case Results'!$G1681="..C",0,BaseCase_RADs_All*'7 Base case Results'!$G1681*('9 All Base Data'!$V1681*Basecase_PM10)/10)</f>
        <v>1971.3455999999999</v>
      </c>
      <c r="R1681" s="189">
        <f t="shared" si="260"/>
        <v>5.6737629165215369</v>
      </c>
      <c r="S1681" s="178">
        <f t="shared" si="261"/>
        <v>0.70666666666666678</v>
      </c>
      <c r="T1681" s="179">
        <f t="shared" si="262"/>
        <v>7.7898737473299281E-3</v>
      </c>
      <c r="U1681" s="178">
        <f t="shared" si="263"/>
        <v>7.949162651078286E-3</v>
      </c>
      <c r="V1681" s="178">
        <f t="shared" si="264"/>
        <v>8.4103851677764727E-3</v>
      </c>
      <c r="W1681" s="178">
        <f t="shared" si="265"/>
        <v>3.9966935277564591E-3</v>
      </c>
      <c r="X1681" s="179">
        <f t="shared" si="266"/>
        <v>1.5366810831139528E-3</v>
      </c>
      <c r="Y1681" s="179">
        <f t="shared" si="267"/>
        <v>0.12222342719999998</v>
      </c>
      <c r="Z1681" s="186">
        <f t="shared" si="268"/>
        <v>5.8201357652877217</v>
      </c>
      <c r="AA1681" s="156">
        <f>$J1681*'9 All Base Data'!$Y1681</f>
        <v>1.0467818926236443</v>
      </c>
      <c r="AB1681" s="156">
        <f>$K1681*'9 All Base Data'!$Y1681</f>
        <v>0.13037659163257484</v>
      </c>
      <c r="AC1681" s="178">
        <f>$L1681*'9 All Base Data'!$Y1681</f>
        <v>1.4371941345636078E-3</v>
      </c>
      <c r="AD1681" s="178">
        <f>IF($M1681="","",$M1681*'9 All Base Data'!$Y1681)</f>
        <v>0.82220984594386193</v>
      </c>
      <c r="AE1681" s="178">
        <f>IF($N1681="","",$N1681*'9 All Base Data'!$Y1681)</f>
        <v>1.2180738204544359</v>
      </c>
      <c r="AF1681" s="178">
        <f>IF($O1681="","",$O1681*'9 All Base Data'!$Y1681)</f>
        <v>0.57884004803871481</v>
      </c>
      <c r="AG1681" s="178">
        <f>IF($P1681="","",$P1681*'9 All Base Data'!$Y1681)</f>
        <v>0.22255710771728365</v>
      </c>
      <c r="AH1681" s="167">
        <f>$Q1681*'9 All Base Data'!$Y1681</f>
        <v>1294.78536809155</v>
      </c>
      <c r="AI1681" s="178">
        <f>$R1681*'9 All Base Data'!$Y1681</f>
        <v>3.7265435377401732</v>
      </c>
      <c r="AJ1681" s="178">
        <f>$S1681*'9 All Base Data'!$Y1681</f>
        <v>0.46414066621196648</v>
      </c>
      <c r="AK1681" s="178">
        <f>$T1681*'9 All Base Data'!$Y1681</f>
        <v>5.1164111190464441E-3</v>
      </c>
      <c r="AL1681" s="178">
        <f>IF($U1681="","",$U1681*'9 All Base Data'!$Y1681)</f>
        <v>5.2210325217435238E-3</v>
      </c>
      <c r="AM1681" s="178">
        <f>IF($V1681="","",$V1681*'9 All Base Data'!$Y1681)</f>
        <v>5.5239647757608671E-3</v>
      </c>
      <c r="AN1681" s="178">
        <f>IF($W1681="","",$W1681*'9 All Base Data'!$Y1681)</f>
        <v>2.6250396178555714E-3</v>
      </c>
      <c r="AO1681" s="178">
        <f>IF($X1681="","",$X1681*'9 All Base Data'!$Y1681)</f>
        <v>1.0092964834978815E-3</v>
      </c>
      <c r="AP1681" s="178">
        <f>$Y1681*'9 All Base Data'!$Y1681</f>
        <v>8.0276692821676085E-2</v>
      </c>
      <c r="AQ1681" s="179">
        <f t="shared" si="269"/>
        <v>3.8226816389784002</v>
      </c>
    </row>
    <row r="1682" spans="1:43" x14ac:dyDescent="0.25">
      <c r="A1682" s="124">
        <v>597850</v>
      </c>
      <c r="B1682" s="125" t="s">
        <v>1706</v>
      </c>
      <c r="C1682" s="126" t="s">
        <v>1385</v>
      </c>
      <c r="D1682" s="101" t="s">
        <v>2124</v>
      </c>
      <c r="E1682" s="142"/>
      <c r="F1682" s="191" t="str">
        <f>IF('9 All Base Data'!G1682="Rural Centre","Rural",IF('9 All Base Data'!G1682="Rural (Incl.some Off Shore Islands)","Rural",IF('9 All Base Data'!G1682="Inlet-in TA but not in Urban Area","Rural",IF('9 All Base Data'!G1682="Rural (Incl.some Off Shore Islands)","Rural",IF('9 All Base Data'!G1682="Inlet-not in TA","Rural",IF('9 All Base Data'!G1682="Inland Water not in Urban Area","Rural",IF('9 All Base Data'!G1682="Oceanic-in Region but not in TA","Rural",'9 All Base Data'!G1682)))))))</f>
        <v>Ashburton</v>
      </c>
      <c r="G1682" s="177">
        <f>IF('9 All Base Data'!I1682="..C","..C",'9 All Base Data'!I1682*Basecase_Pop_2006)</f>
        <v>2733</v>
      </c>
      <c r="H1682" s="177">
        <f>IF('9 All Base Data'!J1682="..C","..C",'9 All Base Data'!J1682*Basecase_Pop_2006)</f>
        <v>1653</v>
      </c>
      <c r="I1682" s="191">
        <f>IF('9 All Base Data'!L1682="..C","..C",'9 All Base Data'!L1682*Basecase_Pop_2006)</f>
        <v>39</v>
      </c>
      <c r="J1682" s="156">
        <f>IF('9 All Base Data'!$P1682=0,0,('9 All Base Data'!$P1682*Basecase_Pop_2006)/(1+(1/(BaseCase_Mort_AllAdults_30*('9 All Base Data'!$W1682*Basecase_PM10)/10))))</f>
        <v>5.7288981771740399</v>
      </c>
      <c r="K1682" s="156">
        <f>IF('9 All Base Data'!$Q1682=0,0,('9 All Base Data'!$Q1682*Basecase_Pop_2006)/(1+(1/(BaseCase_Mort_Maori_30*('9 All Base Data'!$W1682*Basecase_PM10)/10))))</f>
        <v>0.19850187265917604</v>
      </c>
      <c r="L1682" s="179">
        <f>133/(1+1/(BaseCase_Mort_Child_0_1*'9 All Base Data'!$AB$10/10))*IF('9 All Base Data'!$L1682="..C",0,'9 All Base Data'!L1682/'9 All Base Data'!$L$2022)</f>
        <v>5.6892336356903963E-3</v>
      </c>
      <c r="M1682" s="178">
        <f>IF('9 All Base Data'!$R1682="","",IF('9 All Base Data'!$R1682=0,0,('9 All Base Data'!$R1682*Basecase_Pop_2006)/(1+(1/(BaseCase_CardiacHA_All*('9 All Base Data'!$W1682*Basecase_PM10)/10)))))</f>
        <v>0.69918634963267245</v>
      </c>
      <c r="N1682" s="178">
        <f>IF('9 All Base Data'!$S1682="","",IF('9 All Base Data'!$S1682=0,0,('9 All Base Data'!S1682*Basecase_Pop_2006)/(1+(1/(BaseCase_RespHA_All*('9 All Base Data'!$W1682*Basecase_PM10)/10)))))</f>
        <v>0.86499543021282144</v>
      </c>
      <c r="O1682" s="178">
        <f>IF('9 All Base Data'!$T1682="","",IF('9 All Base Data'!$T1682=0,0,('9 All Base Data'!$T1682*Basecase_Pop_2006)/(1+(1/(BaseCase_RespHA_Child_1_4*('9 All Base Data'!$W1682*Basecase_PM10)/10)))))</f>
        <v>0.10846763878229726</v>
      </c>
      <c r="P1682" s="179">
        <f>IF('9 All Base Data'!$U1682="","",IF('9 All Base Data'!$U1682=0,0,('9 All Base Data'!$U1682*Basecase_Pop_2006)/(1+(1/(BaseCase_RespHA_Child_5_14*('9 All Base Data'!$W1682*Basecase_PM10)/10)))))</f>
        <v>0.21925535915757804</v>
      </c>
      <c r="Q1682" s="156">
        <f>IF('7 Base case Results'!$G1682="..C",0,BaseCase_RADs_All*'7 Base case Results'!$G1682*('9 All Base Data'!$V1682*Basecase_PM10)/10)</f>
        <v>3128.7384000000002</v>
      </c>
      <c r="R1682" s="189">
        <f t="shared" si="260"/>
        <v>20.394877510739583</v>
      </c>
      <c r="S1682" s="178">
        <f t="shared" si="261"/>
        <v>0.70666666666666678</v>
      </c>
      <c r="T1682" s="179">
        <f t="shared" si="262"/>
        <v>2.0253671743057811E-2</v>
      </c>
      <c r="U1682" s="178">
        <f t="shared" si="263"/>
        <v>4.4398333201674705E-3</v>
      </c>
      <c r="V1682" s="178">
        <f t="shared" si="264"/>
        <v>3.9227542760151453E-3</v>
      </c>
      <c r="W1682" s="178">
        <f t="shared" si="265"/>
        <v>4.9190074187771809E-4</v>
      </c>
      <c r="X1682" s="179">
        <f t="shared" si="266"/>
        <v>9.9432305377961648E-4</v>
      </c>
      <c r="Y1682" s="179">
        <f t="shared" si="267"/>
        <v>0.1939817808</v>
      </c>
      <c r="Z1682" s="186">
        <f t="shared" si="268"/>
        <v>20.617475550878822</v>
      </c>
      <c r="AA1682" s="156">
        <f>$J1682*'9 All Base Data'!$Y1682</f>
        <v>3.7627565329444512</v>
      </c>
      <c r="AB1682" s="156">
        <f>$K1682*'9 All Base Data'!$Y1682</f>
        <v>0.13037659163257484</v>
      </c>
      <c r="AC1682" s="178">
        <f>$L1682*'9 All Base Data'!$Y1682</f>
        <v>3.7367047498653798E-3</v>
      </c>
      <c r="AD1682" s="178">
        <f>IF($M1682="","",$M1682*'9 All Base Data'!$Y1682)</f>
        <v>0.45922757281814358</v>
      </c>
      <c r="AE1682" s="178">
        <f>IF($N1682="","",$N1682*'9 All Base Data'!$Y1682)</f>
        <v>0.56813144610747945</v>
      </c>
      <c r="AF1682" s="178">
        <f>IF($O1682="","",$O1682*'9 All Base Data'!$Y1682)</f>
        <v>7.124185206630336E-2</v>
      </c>
      <c r="AG1682" s="178">
        <f>IF($P1682="","",$P1682*'9 All Base Data'!$Y1682)</f>
        <v>0.14400754028765411</v>
      </c>
      <c r="AH1682" s="167">
        <f>$Q1682*'9 All Base Data'!$Y1682</f>
        <v>2054.9642340268329</v>
      </c>
      <c r="AI1682" s="178">
        <f>$R1682*'9 All Base Data'!$Y1682</f>
        <v>13.395413257282247</v>
      </c>
      <c r="AJ1682" s="178">
        <f>$S1682*'9 All Base Data'!$Y1682</f>
        <v>0.46414066621196648</v>
      </c>
      <c r="AK1682" s="178">
        <f>$T1682*'9 All Base Data'!$Y1682</f>
        <v>1.3302668909520752E-2</v>
      </c>
      <c r="AL1682" s="178">
        <f>IF($U1682="","",$U1682*'9 All Base Data'!$Y1682)</f>
        <v>2.9160950873952122E-3</v>
      </c>
      <c r="AM1682" s="178">
        <f>IF($V1682="","",$V1682*'9 All Base Data'!$Y1682)</f>
        <v>2.5764761080974193E-3</v>
      </c>
      <c r="AN1682" s="178">
        <f>IF($W1682="","",$W1682*'9 All Base Data'!$Y1682)</f>
        <v>3.2308179912068577E-4</v>
      </c>
      <c r="AO1682" s="178">
        <f>IF($X1682="","",$X1682*'9 All Base Data'!$Y1682)</f>
        <v>6.5307419520451142E-4</v>
      </c>
      <c r="AP1682" s="178">
        <f>$Y1682*'9 All Base Data'!$Y1682</f>
        <v>0.12740778250966364</v>
      </c>
      <c r="AQ1682" s="179">
        <f t="shared" si="269"/>
        <v>13.541616279896925</v>
      </c>
    </row>
    <row r="1683" spans="1:43" x14ac:dyDescent="0.25">
      <c r="A1683" s="124">
        <v>597860</v>
      </c>
      <c r="B1683" s="125" t="s">
        <v>1707</v>
      </c>
      <c r="C1683" s="126" t="s">
        <v>1385</v>
      </c>
      <c r="D1683" s="101" t="s">
        <v>2124</v>
      </c>
      <c r="E1683" s="142"/>
      <c r="F1683" s="191" t="str">
        <f>IF('9 All Base Data'!G1683="Rural Centre","Rural",IF('9 All Base Data'!G1683="Rural (Incl.some Off Shore Islands)","Rural",IF('9 All Base Data'!G1683="Inlet-in TA but not in Urban Area","Rural",IF('9 All Base Data'!G1683="Rural (Incl.some Off Shore Islands)","Rural",IF('9 All Base Data'!G1683="Inlet-not in TA","Rural",IF('9 All Base Data'!G1683="Inland Water not in Urban Area","Rural",IF('9 All Base Data'!G1683="Oceanic-in Region but not in TA","Rural",'9 All Base Data'!G1683)))))))</f>
        <v>Ashburton</v>
      </c>
      <c r="G1683" s="177">
        <f>IF('9 All Base Data'!I1683="..C","..C",'9 All Base Data'!I1683*Basecase_Pop_2006)</f>
        <v>3075</v>
      </c>
      <c r="H1683" s="177">
        <f>IF('9 All Base Data'!J1683="..C","..C",'9 All Base Data'!J1683*Basecase_Pop_2006)</f>
        <v>1947</v>
      </c>
      <c r="I1683" s="191">
        <f>IF('9 All Base Data'!L1683="..C","..C",'9 All Base Data'!L1683*Basecase_Pop_2006)</f>
        <v>54</v>
      </c>
      <c r="J1683" s="156">
        <f>IF('9 All Base Data'!$P1683=0,0,('9 All Base Data'!$P1683*Basecase_Pop_2006)/(1+(1/(BaseCase_Mort_AllAdults_30*('9 All Base Data'!$W1683*Basecase_PM10)/10))))</f>
        <v>2.842911877394636</v>
      </c>
      <c r="K1683" s="156">
        <f>IF('9 All Base Data'!$Q1683=0,0,('9 All Base Data'!$Q1683*Basecase_Pop_2006)/(1+(1/(BaseCase_Mort_Maori_30*('9 All Base Data'!$W1683*Basecase_PM10)/10))))</f>
        <v>0</v>
      </c>
      <c r="L1683" s="179">
        <f>133/(1+1/(BaseCase_Mort_Child_0_1*'9 All Base Data'!$AB$10/10))*IF('9 All Base Data'!$L1683="..C",0,'9 All Base Data'!L1683/'9 All Base Data'!$L$2022)</f>
        <v>7.8774004186482408E-3</v>
      </c>
      <c r="M1683" s="178">
        <f>IF('9 All Base Data'!$R1683="","",IF('9 All Base Data'!$R1683=0,0,('9 All Base Data'!$R1683*Basecase_Pop_2006)/(1+(1/(BaseCase_CardiacHA_All*('9 All Base Data'!$W1683*Basecase_PM10)/10)))))</f>
        <v>0.34331305790346789</v>
      </c>
      <c r="N1683" s="178">
        <f>IF('9 All Base Data'!$S1683="","",IF('9 All Base Data'!$S1683=0,0,('9 All Base Data'!S1683*Basecase_Pop_2006)/(1+(1/(BaseCase_RespHA_All*('9 All Base Data'!$W1683*Basecase_PM10)/10)))))</f>
        <v>0.47055751403577489</v>
      </c>
      <c r="O1683" s="178">
        <f>IF('9 All Base Data'!$T1683="","",IF('9 All Base Data'!$T1683=0,0,('9 All Base Data'!$T1683*Basecase_Pop_2006)/(1+(1/(BaseCase_RespHA_Child_1_4*('9 All Base Data'!$W1683*Basecase_PM10)/10)))))</f>
        <v>0.12202609363008442</v>
      </c>
      <c r="P1683" s="179">
        <f>IF('9 All Base Data'!$U1683="","",IF('9 All Base Data'!$U1683=0,0,('9 All Base Data'!$U1683*Basecase_Pop_2006)/(1+(1/(BaseCase_RespHA_Child_5_14*('9 All Base Data'!$W1683*Basecase_PM10)/10)))))</f>
        <v>5.9796916133884923E-2</v>
      </c>
      <c r="Q1683" s="156">
        <f>IF('7 Base case Results'!$G1683="..C",0,BaseCase_RADs_All*'7 Base case Results'!$G1683*('9 All Base Data'!$V1683*Basecase_PM10)/10)</f>
        <v>3520.2599999999998</v>
      </c>
      <c r="R1683" s="189">
        <f t="shared" ref="R1683:R1746" si="270">$J1683*BaseCase_Cost_Mort_AllAdults_30/1000000</f>
        <v>10.120766283524905</v>
      </c>
      <c r="S1683" s="178">
        <f t="shared" ref="S1683:S1746" si="271">$K1683*BaseCase_Cost_Mort_Maori_30/1000000</f>
        <v>0</v>
      </c>
      <c r="T1683" s="179">
        <f t="shared" ref="T1683:T1746" si="272">$L1683*BaseCase_Cost_Mort_Child_0_1/1000000</f>
        <v>2.8043545490387737E-2</v>
      </c>
      <c r="U1683" s="178">
        <f t="shared" ref="U1683:U1746" si="273">IF($M1683="","",$M1683*BaseCase_Cost_CardiacHA_All/1000000)</f>
        <v>2.1800379176870211E-3</v>
      </c>
      <c r="V1683" s="178">
        <f t="shared" ref="V1683:V1746" si="274">IF($N1683="","",$N1683*BaseCase_Cost_RespHA_All/1000000)</f>
        <v>2.1339783261522392E-3</v>
      </c>
      <c r="W1683" s="178">
        <f t="shared" ref="W1683:W1746" si="275">IF($O1683="","",$O1683*BaseCase_Cost_RespHA_Child_1_4/1000000)</f>
        <v>5.5338833461243285E-4</v>
      </c>
      <c r="X1683" s="179">
        <f t="shared" ref="X1683:X1746" si="276">IF($P1683="","",$P1683*BaseCase_Cost_RespHA_Child_5_14/1000000)</f>
        <v>2.7117901466716811E-4</v>
      </c>
      <c r="Y1683" s="179">
        <f t="shared" ref="Y1683:Y1746" si="277">$Q1683*BaseCase_Cost_RADs_All/1000000</f>
        <v>0.21825612</v>
      </c>
      <c r="Z1683" s="186">
        <f t="shared" si="268"/>
        <v>10.371379965259131</v>
      </c>
      <c r="AA1683" s="156">
        <f>$J1683*'9 All Base Data'!$Y1683</f>
        <v>1.8672325652205546</v>
      </c>
      <c r="AB1683" s="156">
        <f>$K1683*'9 All Base Data'!$Y1683</f>
        <v>0</v>
      </c>
      <c r="AC1683" s="178">
        <f>$L1683*'9 All Base Data'!$Y1683</f>
        <v>5.1738988844289872E-3</v>
      </c>
      <c r="AD1683" s="178">
        <f>IF($M1683="","",$M1683*'9 All Base Data'!$Y1683)</f>
        <v>0.225488987850825</v>
      </c>
      <c r="AE1683" s="178">
        <f>IF($N1683="","",$N1683*'9 All Base Data'!$Y1683)</f>
        <v>0.30906350668246879</v>
      </c>
      <c r="AF1683" s="178">
        <f>IF($O1683="","",$O1683*'9 All Base Data'!$Y1683)</f>
        <v>8.0147083574591285E-2</v>
      </c>
      <c r="AG1683" s="178">
        <f>IF($P1683="","",$P1683*'9 All Base Data'!$Y1683)</f>
        <v>3.9274783714814764E-2</v>
      </c>
      <c r="AH1683" s="167">
        <f>$Q1683*'9 All Base Data'!$Y1683</f>
        <v>2312.1167287349108</v>
      </c>
      <c r="AI1683" s="178">
        <f>$R1683*'9 All Base Data'!$Y1683</f>
        <v>6.6473479321851743</v>
      </c>
      <c r="AJ1683" s="178">
        <f>$S1683*'9 All Base Data'!$Y1683</f>
        <v>0</v>
      </c>
      <c r="AK1683" s="178">
        <f>$T1683*'9 All Base Data'!$Y1683</f>
        <v>1.8419080028567195E-2</v>
      </c>
      <c r="AL1683" s="178">
        <f>IF($U1683="","",$U1683*'9 All Base Data'!$Y1683)</f>
        <v>1.4318550728527387E-3</v>
      </c>
      <c r="AM1683" s="178">
        <f>IF($V1683="","",$V1683*'9 All Base Data'!$Y1683)</f>
        <v>1.4016030028049962E-3</v>
      </c>
      <c r="AN1683" s="178">
        <f>IF($W1683="","",$W1683*'9 All Base Data'!$Y1683)</f>
        <v>3.6346702401077147E-4</v>
      </c>
      <c r="AO1683" s="178">
        <f>IF($X1683="","",$X1683*'9 All Base Data'!$Y1683)</f>
        <v>1.7811114414668493E-4</v>
      </c>
      <c r="AP1683" s="178">
        <f>$Y1683*'9 All Base Data'!$Y1683</f>
        <v>0.14335123718156445</v>
      </c>
      <c r="AQ1683" s="179">
        <f t="shared" si="269"/>
        <v>6.8119517074709632</v>
      </c>
    </row>
    <row r="1684" spans="1:43" x14ac:dyDescent="0.25">
      <c r="A1684" s="124">
        <v>598000</v>
      </c>
      <c r="B1684" s="125" t="s">
        <v>1708</v>
      </c>
      <c r="C1684" s="126" t="s">
        <v>1385</v>
      </c>
      <c r="D1684" s="101" t="s">
        <v>2125</v>
      </c>
      <c r="E1684" s="193"/>
      <c r="F1684" s="191" t="str">
        <f>IF('9 All Base Data'!G1684="Rural Centre","Rural",IF('9 All Base Data'!G1684="Rural (Incl.some Off Shore Islands)","Rural",IF('9 All Base Data'!G1684="Inlet-in TA but not in Urban Area","Rural",IF('9 All Base Data'!G1684="Rural (Incl.some Off Shore Islands)","Rural",IF('9 All Base Data'!G1684="Inlet-not in TA","Rural",IF('9 All Base Data'!G1684="Inland Water not in Urban Area","Rural",IF('9 All Base Data'!G1684="Oceanic-in Region but not in TA","Rural",'9 All Base Data'!G1684)))))))</f>
        <v>Rural</v>
      </c>
      <c r="G1684" s="177">
        <f>IF('9 All Base Data'!I1684="..C","..C",'9 All Base Data'!I1684*Basecase_Pop_2006)</f>
        <v>264</v>
      </c>
      <c r="H1684" s="177">
        <f>IF('9 All Base Data'!J1684="..C","..C",'9 All Base Data'!J1684*Basecase_Pop_2006)</f>
        <v>180</v>
      </c>
      <c r="I1684" s="191">
        <f>IF('9 All Base Data'!L1684="..C","..C",'9 All Base Data'!L1684*Basecase_Pop_2006)</f>
        <v>3</v>
      </c>
      <c r="J1684" s="156">
        <f>IF('9 All Base Data'!$P1684=0,0,('9 All Base Data'!$P1684*Basecase_Pop_2006)/(1+(1/(BaseCase_Mort_AllAdults_30*('9 All Base Data'!$W1684*Basecase_PM10)/10))))</f>
        <v>0.28182372125769961</v>
      </c>
      <c r="K1684" s="156">
        <f>IF('9 All Base Data'!$Q1684=0,0,('9 All Base Data'!$Q1684*Basecase_Pop_2006)/(1+(1/(BaseCase_Mort_Maori_30*('9 All Base Data'!$W1684*Basecase_PM10)/10))))</f>
        <v>0</v>
      </c>
      <c r="L1684" s="179">
        <f>133/(1+1/(BaseCase_Mort_Child_0_1*'9 All Base Data'!$AB$10/10))*IF('9 All Base Data'!$L1684="..C",0,'9 All Base Data'!L1684/'9 All Base Data'!$L$2022)</f>
        <v>4.3763335659156898E-4</v>
      </c>
      <c r="M1684" s="178">
        <f>IF('9 All Base Data'!$R1684="","",IF('9 All Base Data'!$R1684=0,0,('9 All Base Data'!$R1684*Basecase_Pop_2006)/(1+(1/(BaseCase_CardiacHA_All*('9 All Base Data'!$W1684*Basecase_PM10)/10)))))</f>
        <v>2.5382620309679114E-2</v>
      </c>
      <c r="N1684" s="178">
        <f>IF('9 All Base Data'!$S1684="","",IF('9 All Base Data'!$S1684=0,0,('9 All Base Data'!S1684*Basecase_Pop_2006)/(1+(1/(BaseCase_RespHA_All*('9 All Base Data'!$W1684*Basecase_PM10)/10)))))</f>
        <v>2.6356604528573933E-2</v>
      </c>
      <c r="O1684" s="178">
        <f>IF('9 All Base Data'!$T1684="","",IF('9 All Base Data'!$T1684=0,0,('9 All Base Data'!$T1684*Basecase_Pop_2006)/(1+(1/(BaseCase_RespHA_Child_1_4*('9 All Base Data'!$W1684*Basecase_PM10)/10)))))</f>
        <v>0</v>
      </c>
      <c r="P1684" s="179">
        <f>IF('9 All Base Data'!$U1684="","",IF('9 All Base Data'!$U1684=0,0,('9 All Base Data'!$U1684*Basecase_Pop_2006)/(1+(1/(BaseCase_RespHA_Child_5_14*('9 All Base Data'!$W1684*Basecase_PM10)/10)))))</f>
        <v>7.7838872557158328E-3</v>
      </c>
      <c r="Q1684" s="156">
        <f>IF('7 Base case Results'!$G1684="..C",0,BaseCase_RADs_All*'7 Base case Results'!$G1684*('9 All Base Data'!$V1684*Basecase_PM10)/10)</f>
        <v>75.746880000000004</v>
      </c>
      <c r="R1684" s="189">
        <f t="shared" si="270"/>
        <v>1.0032924476774105</v>
      </c>
      <c r="S1684" s="178">
        <f t="shared" si="271"/>
        <v>0</v>
      </c>
      <c r="T1684" s="179">
        <f t="shared" si="272"/>
        <v>1.5579747494659855E-3</v>
      </c>
      <c r="U1684" s="178">
        <f t="shared" si="273"/>
        <v>1.6117963896646235E-4</v>
      </c>
      <c r="V1684" s="178">
        <f t="shared" si="274"/>
        <v>1.1952720153708279E-4</v>
      </c>
      <c r="W1684" s="178">
        <f t="shared" si="275"/>
        <v>0</v>
      </c>
      <c r="X1684" s="179">
        <f t="shared" si="276"/>
        <v>3.52999287046713E-5</v>
      </c>
      <c r="Y1684" s="179">
        <f t="shared" si="277"/>
        <v>4.6963065600000003E-3</v>
      </c>
      <c r="Z1684" s="186">
        <f t="shared" ref="Z1684:Z1747" si="278">SUM(R1684,T1684:V1684,Y1684)</f>
        <v>1.0098274358273802</v>
      </c>
      <c r="AA1684" s="156">
        <f>$J1684*'9 All Base Data'!$Y1684</f>
        <v>2.4548012537912285E-2</v>
      </c>
      <c r="AB1684" s="156">
        <f>$K1684*'9 All Base Data'!$Y1684</f>
        <v>0</v>
      </c>
      <c r="AC1684" s="178">
        <f>$L1684*'9 All Base Data'!$Y1684</f>
        <v>3.811967664281548E-5</v>
      </c>
      <c r="AD1684" s="178">
        <f>IF($M1684="","",$M1684*'9 All Base Data'!$Y1684)</f>
        <v>2.2109312829536932E-3</v>
      </c>
      <c r="AE1684" s="178">
        <f>IF($N1684="","",$N1684*'9 All Base Data'!$Y1684)</f>
        <v>2.2957693395603477E-3</v>
      </c>
      <c r="AF1684" s="178">
        <f>IF($O1684="","",$O1684*'9 All Base Data'!$Y1684)</f>
        <v>0</v>
      </c>
      <c r="AG1684" s="178">
        <f>IF($P1684="","",$P1684*'9 All Base Data'!$Y1684)</f>
        <v>6.7800879604554406E-4</v>
      </c>
      <c r="AH1684" s="167">
        <f>$Q1684*'9 All Base Data'!$Y1684</f>
        <v>6.5978667503558714</v>
      </c>
      <c r="AI1684" s="178">
        <f>$R1684*'9 All Base Data'!$Y1684</f>
        <v>8.7390924634967726E-2</v>
      </c>
      <c r="AJ1684" s="178">
        <f>$S1684*'9 All Base Data'!$Y1684</f>
        <v>0</v>
      </c>
      <c r="AK1684" s="178">
        <f>$T1684*'9 All Base Data'!$Y1684</f>
        <v>1.3570604884842311E-4</v>
      </c>
      <c r="AL1684" s="178">
        <f>IF($U1684="","",$U1684*'9 All Base Data'!$Y1684)</f>
        <v>1.4039413646755951E-5</v>
      </c>
      <c r="AM1684" s="178">
        <f>IF($V1684="","",$V1684*'9 All Base Data'!$Y1684)</f>
        <v>1.0411313954906178E-5</v>
      </c>
      <c r="AN1684" s="178">
        <f>IF($W1684="","",$W1684*'9 All Base Data'!$Y1684)</f>
        <v>0</v>
      </c>
      <c r="AO1684" s="178">
        <f>IF($X1684="","",$X1684*'9 All Base Data'!$Y1684)</f>
        <v>3.0747698900665421E-6</v>
      </c>
      <c r="AP1684" s="178">
        <f>$Y1684*'9 All Base Data'!$Y1684</f>
        <v>4.0906773852206402E-4</v>
      </c>
      <c r="AQ1684" s="179">
        <f t="shared" ref="AQ1684:AQ1747" si="279">SUM(AI1684,AK1684:AM1684,AP1684)</f>
        <v>8.7960149149939867E-2</v>
      </c>
    </row>
    <row r="1685" spans="1:43" x14ac:dyDescent="0.25">
      <c r="A1685" s="124">
        <v>598201</v>
      </c>
      <c r="B1685" s="125" t="s">
        <v>1709</v>
      </c>
      <c r="C1685" s="126" t="s">
        <v>1385</v>
      </c>
      <c r="D1685" s="101" t="s">
        <v>2125</v>
      </c>
      <c r="E1685" s="193"/>
      <c r="F1685" s="191" t="str">
        <f>IF('9 All Base Data'!G1685="Rural Centre","Rural",IF('9 All Base Data'!G1685="Rural (Incl.some Off Shore Islands)","Rural",IF('9 All Base Data'!G1685="Inlet-in TA but not in Urban Area","Rural",IF('9 All Base Data'!G1685="Rural (Incl.some Off Shore Islands)","Rural",IF('9 All Base Data'!G1685="Inlet-not in TA","Rural",IF('9 All Base Data'!G1685="Inland Water not in Urban Area","Rural",IF('9 All Base Data'!G1685="Oceanic-in Region but not in TA","Rural",'9 All Base Data'!G1685)))))))</f>
        <v>Timaru</v>
      </c>
      <c r="G1685" s="177">
        <f>IF('9 All Base Data'!I1685="..C","..C",'9 All Base Data'!I1685*Basecase_Pop_2006)</f>
        <v>558</v>
      </c>
      <c r="H1685" s="177">
        <f>IF('9 All Base Data'!J1685="..C","..C",'9 All Base Data'!J1685*Basecase_Pop_2006)</f>
        <v>387</v>
      </c>
      <c r="I1685" s="191">
        <f>IF('9 All Base Data'!L1685="..C","..C",'9 All Base Data'!L1685*Basecase_Pop_2006)</f>
        <v>6</v>
      </c>
      <c r="J1685" s="156">
        <f>IF('9 All Base Data'!$P1685=0,0,('9 All Base Data'!$P1685*Basecase_Pop_2006)/(1+(1/(BaseCase_Mort_AllAdults_30*('9 All Base Data'!$W1685*Basecase_PM10)/10))))</f>
        <v>0.16110963350186672</v>
      </c>
      <c r="K1685" s="156">
        <f>IF('9 All Base Data'!$Q1685=0,0,('9 All Base Data'!$Q1685*Basecase_Pop_2006)/(1+(1/(BaseCase_Mort_Maori_30*('9 All Base Data'!$W1685*Basecase_PM10)/10))))</f>
        <v>0</v>
      </c>
      <c r="L1685" s="179">
        <f>133/(1+1/(BaseCase_Mort_Child_0_1*'9 All Base Data'!$AB$10/10))*IF('9 All Base Data'!$L1685="..C",0,'9 All Base Data'!L1685/'9 All Base Data'!$L$2022)</f>
        <v>8.7526671318313796E-4</v>
      </c>
      <c r="M1685" s="178">
        <f>IF('9 All Base Data'!$R1685="","",IF('9 All Base Data'!$R1685=0,0,('9 All Base Data'!$R1685*Basecase_Pop_2006)/(1+(1/(BaseCase_CardiacHA_All*('9 All Base Data'!$W1685*Basecase_PM10)/10)))))</f>
        <v>4.0196182368731626E-2</v>
      </c>
      <c r="N1685" s="178">
        <f>IF('9 All Base Data'!$S1685="","",IF('9 All Base Data'!$S1685=0,0,('9 All Base Data'!S1685*Basecase_Pop_2006)/(1+(1/(BaseCase_RespHA_All*('9 All Base Data'!$W1685*Basecase_PM10)/10)))))</f>
        <v>2.4272625657942085E-2</v>
      </c>
      <c r="O1685" s="178">
        <f>IF('9 All Base Data'!$T1685="","",IF('9 All Base Data'!$T1685=0,0,('9 All Base Data'!$T1685*Basecase_Pop_2006)/(1+(1/(BaseCase_RespHA_Child_1_4*('9 All Base Data'!$W1685*Basecase_PM10)/10)))))</f>
        <v>0</v>
      </c>
      <c r="P1685" s="179">
        <f>IF('9 All Base Data'!$U1685="","",IF('9 All Base Data'!$U1685=0,0,('9 All Base Data'!$U1685*Basecase_Pop_2006)/(1+(1/(BaseCase_RespHA_Child_5_14*('9 All Base Data'!$W1685*Basecase_PM10)/10)))))</f>
        <v>1.7878991689147462E-2</v>
      </c>
      <c r="Q1685" s="156">
        <f>IF('7 Base case Results'!$G1685="..C",0,BaseCase_RADs_All*'7 Base case Results'!$G1685*('9 All Base Data'!$V1685*Basecase_PM10)/10)</f>
        <v>276.78792223051948</v>
      </c>
      <c r="R1685" s="189">
        <f t="shared" si="270"/>
        <v>0.57355029526664547</v>
      </c>
      <c r="S1685" s="178">
        <f t="shared" si="271"/>
        <v>0</v>
      </c>
      <c r="T1685" s="179">
        <f t="shared" si="272"/>
        <v>3.1159494989319711E-3</v>
      </c>
      <c r="U1685" s="178">
        <f t="shared" si="273"/>
        <v>2.5524575804144583E-4</v>
      </c>
      <c r="V1685" s="178">
        <f t="shared" si="274"/>
        <v>1.1007635735876736E-4</v>
      </c>
      <c r="W1685" s="178">
        <f t="shared" si="275"/>
        <v>0</v>
      </c>
      <c r="X1685" s="179">
        <f t="shared" si="276"/>
        <v>8.1081227310283733E-5</v>
      </c>
      <c r="Y1685" s="179">
        <f t="shared" si="277"/>
        <v>1.7160851178292205E-2</v>
      </c>
      <c r="Z1685" s="186">
        <f t="shared" si="278"/>
        <v>0.59419241805926992</v>
      </c>
      <c r="AA1685" s="156">
        <f>$J1685*'9 All Base Data'!$Y1685</f>
        <v>3.3500461007299968E-2</v>
      </c>
      <c r="AB1685" s="156">
        <f>$K1685*'9 All Base Data'!$Y1685</f>
        <v>0</v>
      </c>
      <c r="AC1685" s="178">
        <f>$L1685*'9 All Base Data'!$Y1685</f>
        <v>1.8199928681260127E-4</v>
      </c>
      <c r="AD1685" s="178">
        <f>IF($M1685="","",$M1685*'9 All Base Data'!$Y1685)</f>
        <v>8.3582254568930533E-3</v>
      </c>
      <c r="AE1685" s="178">
        <f>IF($N1685="","",$N1685*'9 All Base Data'!$Y1685)</f>
        <v>5.0471479062067131E-3</v>
      </c>
      <c r="AF1685" s="178">
        <f>IF($O1685="","",$O1685*'9 All Base Data'!$Y1685)</f>
        <v>0</v>
      </c>
      <c r="AG1685" s="178">
        <f>IF($P1685="","",$P1685*'9 All Base Data'!$Y1685)</f>
        <v>3.7176824930533086E-3</v>
      </c>
      <c r="AH1685" s="167">
        <f>$Q1685*'9 All Base Data'!$Y1685</f>
        <v>57.554118859488661</v>
      </c>
      <c r="AI1685" s="178">
        <f>$R1685*'9 All Base Data'!$Y1685</f>
        <v>0.11926164118598788</v>
      </c>
      <c r="AJ1685" s="178">
        <f>$S1685*'9 All Base Data'!$Y1685</f>
        <v>0</v>
      </c>
      <c r="AK1685" s="178">
        <f>$T1685*'9 All Base Data'!$Y1685</f>
        <v>6.4791746105286052E-4</v>
      </c>
      <c r="AL1685" s="178">
        <f>IF($U1685="","",$U1685*'9 All Base Data'!$Y1685)</f>
        <v>5.3074731651270887E-5</v>
      </c>
      <c r="AM1685" s="178">
        <f>IF($V1685="","",$V1685*'9 All Base Data'!$Y1685)</f>
        <v>2.2888815754647444E-5</v>
      </c>
      <c r="AN1685" s="178">
        <f>IF($W1685="","",$W1685*'9 All Base Data'!$Y1685)</f>
        <v>0</v>
      </c>
      <c r="AO1685" s="178">
        <f>IF($X1685="","",$X1685*'9 All Base Data'!$Y1685)</f>
        <v>1.6859690105996754E-5</v>
      </c>
      <c r="AP1685" s="178">
        <f>$Y1685*'9 All Base Data'!$Y1685</f>
        <v>3.5683553692882966E-3</v>
      </c>
      <c r="AQ1685" s="179">
        <f t="shared" si="279"/>
        <v>0.12355387756373495</v>
      </c>
    </row>
    <row r="1686" spans="1:43" x14ac:dyDescent="0.25">
      <c r="A1686" s="124">
        <v>598202</v>
      </c>
      <c r="B1686" s="125" t="s">
        <v>1711</v>
      </c>
      <c r="C1686" s="126" t="s">
        <v>1385</v>
      </c>
      <c r="D1686" s="101" t="s">
        <v>2125</v>
      </c>
      <c r="E1686" s="142"/>
      <c r="F1686" s="191" t="str">
        <f>IF('9 All Base Data'!G1686="Rural Centre","Rural",IF('9 All Base Data'!G1686="Rural (Incl.some Off Shore Islands)","Rural",IF('9 All Base Data'!G1686="Inlet-in TA but not in Urban Area","Rural",IF('9 All Base Data'!G1686="Rural (Incl.some Off Shore Islands)","Rural",IF('9 All Base Data'!G1686="Inlet-not in TA","Rural",IF('9 All Base Data'!G1686="Inland Water not in Urban Area","Rural",IF('9 All Base Data'!G1686="Oceanic-in Region but not in TA","Rural",'9 All Base Data'!G1686)))))))</f>
        <v>Timaru</v>
      </c>
      <c r="G1686" s="177">
        <f>IF('9 All Base Data'!I1686="..C","..C",'9 All Base Data'!I1686*Basecase_Pop_2006)</f>
        <v>612</v>
      </c>
      <c r="H1686" s="177">
        <f>IF('9 All Base Data'!J1686="..C","..C",'9 All Base Data'!J1686*Basecase_Pop_2006)</f>
        <v>438</v>
      </c>
      <c r="I1686" s="191">
        <f>IF('9 All Base Data'!L1686="..C","..C",'9 All Base Data'!L1686*Basecase_Pop_2006)</f>
        <v>6</v>
      </c>
      <c r="J1686" s="156">
        <f>IF('9 All Base Data'!$P1686=0,0,('9 All Base Data'!$P1686*Basecase_Pop_2006)/(1+(1/(BaseCase_Mort_AllAdults_30*('9 All Base Data'!$W1686*Basecase_PM10)/10))))</f>
        <v>0.10489400016488919</v>
      </c>
      <c r="K1686" s="156">
        <f>IF('9 All Base Data'!$Q1686=0,0,('9 All Base Data'!$Q1686*Basecase_Pop_2006)/(1+(1/(BaseCase_Mort_Maori_30*('9 All Base Data'!$W1686*Basecase_PM10)/10))))</f>
        <v>0</v>
      </c>
      <c r="L1686" s="179">
        <f>133/(1+1/(BaseCase_Mort_Child_0_1*'9 All Base Data'!$AB$10/10))*IF('9 All Base Data'!$L1686="..C",0,'9 All Base Data'!L1686/'9 All Base Data'!$L$2022)</f>
        <v>8.7526671318313796E-4</v>
      </c>
      <c r="M1686" s="178">
        <f>IF('9 All Base Data'!$R1686="","",IF('9 All Base Data'!$R1686=0,0,('9 All Base Data'!$R1686*Basecase_Pop_2006)/(1+(1/(BaseCase_CardiacHA_All*('9 All Base Data'!$W1686*Basecase_PM10)/10)))))</f>
        <v>3.4343478839479635E-2</v>
      </c>
      <c r="N1686" s="178">
        <f>IF('9 All Base Data'!$S1686="","",IF('9 All Base Data'!$S1686=0,0,('9 All Base Data'!S1686*Basecase_Pop_2006)/(1+(1/(BaseCase_RespHA_All*('9 All Base Data'!$W1686*Basecase_PM10)/10)))))</f>
        <v>2.8510770251252895E-2</v>
      </c>
      <c r="O1686" s="178">
        <f>IF('9 All Base Data'!$T1686="","",IF('9 All Base Data'!$T1686=0,0,('9 All Base Data'!$T1686*Basecase_Pop_2006)/(1+(1/(BaseCase_RespHA_Child_1_4*('9 All Base Data'!$W1686*Basecase_PM10)/10)))))</f>
        <v>6.2760814173776387E-3</v>
      </c>
      <c r="P1686" s="179">
        <f>IF('9 All Base Data'!$U1686="","",IF('9 All Base Data'!$U1686=0,0,('9 All Base Data'!$U1686*Basecase_Pop_2006)/(1+(1/(BaseCase_RespHA_Child_5_14*('9 All Base Data'!$W1686*Basecase_PM10)/10)))))</f>
        <v>0</v>
      </c>
      <c r="Q1686" s="156">
        <f>IF('7 Base case Results'!$G1686="..C",0,BaseCase_RADs_All*'7 Base case Results'!$G1686*('9 All Base Data'!$V1686*Basecase_PM10)/10)</f>
        <v>317.08812060647284</v>
      </c>
      <c r="R1686" s="189">
        <f t="shared" si="270"/>
        <v>0.37342264058700553</v>
      </c>
      <c r="S1686" s="178">
        <f t="shared" si="271"/>
        <v>0</v>
      </c>
      <c r="T1686" s="179">
        <f t="shared" si="272"/>
        <v>3.1159494989319711E-3</v>
      </c>
      <c r="U1686" s="178">
        <f t="shared" si="273"/>
        <v>2.1808109063069567E-4</v>
      </c>
      <c r="V1686" s="178">
        <f t="shared" si="274"/>
        <v>1.2929634308943188E-4</v>
      </c>
      <c r="W1686" s="178">
        <f t="shared" si="275"/>
        <v>2.8462029227807592E-5</v>
      </c>
      <c r="X1686" s="179">
        <f t="shared" si="276"/>
        <v>0</v>
      </c>
      <c r="Y1686" s="179">
        <f t="shared" si="277"/>
        <v>1.9659463477601315E-2</v>
      </c>
      <c r="Z1686" s="186">
        <f t="shared" si="278"/>
        <v>0.39654543099725897</v>
      </c>
      <c r="AA1686" s="156">
        <f>$J1686*'9 All Base Data'!$Y1686</f>
        <v>2.5352199695398005E-2</v>
      </c>
      <c r="AB1686" s="156">
        <f>$K1686*'9 All Base Data'!$Y1686</f>
        <v>0</v>
      </c>
      <c r="AC1686" s="178">
        <f>$L1686*'9 All Base Data'!$Y1686</f>
        <v>2.1154628924887855E-4</v>
      </c>
      <c r="AD1686" s="178">
        <f>IF($M1686="","",$M1686*'9 All Base Data'!$Y1686)</f>
        <v>8.3005961485355193E-3</v>
      </c>
      <c r="AE1686" s="178">
        <f>IF($N1686="","",$N1686*'9 All Base Data'!$Y1686)</f>
        <v>6.890868302697451E-3</v>
      </c>
      <c r="AF1686" s="178">
        <f>IF($O1686="","",$O1686*'9 All Base Data'!$Y1686)</f>
        <v>1.5168881837647147E-3</v>
      </c>
      <c r="AG1686" s="178">
        <f>IF($P1686="","",$P1686*'9 All Base Data'!$Y1686)</f>
        <v>0</v>
      </c>
      <c r="AH1686" s="167">
        <f>$Q1686*'9 All Base Data'!$Y1686</f>
        <v>76.638142715664813</v>
      </c>
      <c r="AI1686" s="178">
        <f>$R1686*'9 All Base Data'!$Y1686</f>
        <v>9.0253830915616895E-2</v>
      </c>
      <c r="AJ1686" s="178">
        <f>$S1686*'9 All Base Data'!$Y1686</f>
        <v>0</v>
      </c>
      <c r="AK1686" s="178">
        <f>$T1686*'9 All Base Data'!$Y1686</f>
        <v>7.5310478972600767E-4</v>
      </c>
      <c r="AL1686" s="178">
        <f>IF($U1686="","",$U1686*'9 All Base Data'!$Y1686)</f>
        <v>5.2708785543200547E-5</v>
      </c>
      <c r="AM1686" s="178">
        <f>IF($V1686="","",$V1686*'9 All Base Data'!$Y1686)</f>
        <v>3.1250087752732944E-5</v>
      </c>
      <c r="AN1686" s="178">
        <f>IF($W1686="","",$W1686*'9 All Base Data'!$Y1686)</f>
        <v>6.8790879133729812E-6</v>
      </c>
      <c r="AO1686" s="178">
        <f>IF($X1686="","",$X1686*'9 All Base Data'!$Y1686)</f>
        <v>0</v>
      </c>
      <c r="AP1686" s="178">
        <f>$Y1686*'9 All Base Data'!$Y1686</f>
        <v>4.7515648483712185E-3</v>
      </c>
      <c r="AQ1686" s="179">
        <f t="shared" si="279"/>
        <v>9.5842459427010057E-2</v>
      </c>
    </row>
    <row r="1687" spans="1:43" x14ac:dyDescent="0.25">
      <c r="A1687" s="124">
        <v>598311</v>
      </c>
      <c r="B1687" s="125" t="s">
        <v>1712</v>
      </c>
      <c r="C1687" s="126" t="s">
        <v>1385</v>
      </c>
      <c r="D1687" s="101" t="s">
        <v>2125</v>
      </c>
      <c r="E1687" s="142"/>
      <c r="F1687" s="191" t="str">
        <f>IF('9 All Base Data'!G1687="Rural Centre","Rural",IF('9 All Base Data'!G1687="Rural (Incl.some Off Shore Islands)","Rural",IF('9 All Base Data'!G1687="Inlet-in TA but not in Urban Area","Rural",IF('9 All Base Data'!G1687="Rural (Incl.some Off Shore Islands)","Rural",IF('9 All Base Data'!G1687="Inlet-not in TA","Rural",IF('9 All Base Data'!G1687="Inland Water not in Urban Area","Rural",IF('9 All Base Data'!G1687="Oceanic-in Region but not in TA","Rural",'9 All Base Data'!G1687)))))))</f>
        <v>Rural</v>
      </c>
      <c r="G1687" s="177">
        <f>IF('9 All Base Data'!I1687="..C","..C",'9 All Base Data'!I1687*Basecase_Pop_2006)</f>
        <v>72</v>
      </c>
      <c r="H1687" s="177">
        <f>IF('9 All Base Data'!J1687="..C","..C",'9 All Base Data'!J1687*Basecase_Pop_2006)</f>
        <v>42</v>
      </c>
      <c r="I1687" s="191" t="str">
        <f>IF('9 All Base Data'!L1687="..C","..C",'9 All Base Data'!L1687*Basecase_Pop_2006)</f>
        <v>..C</v>
      </c>
      <c r="J1687" s="156">
        <f>IF('9 All Base Data'!$P1687=0,0,('9 All Base Data'!$P1687*Basecase_Pop_2006)/(1+(1/(BaseCase_Mort_AllAdults_30*('9 All Base Data'!$W1687*Basecase_PM10)/10))))</f>
        <v>0</v>
      </c>
      <c r="K1687" s="156">
        <f>IF('9 All Base Data'!$Q1687=0,0,('9 All Base Data'!$Q1687*Basecase_Pop_2006)/(1+(1/(BaseCase_Mort_Maori_30*('9 All Base Data'!$W1687*Basecase_PM10)/10))))</f>
        <v>0</v>
      </c>
      <c r="L1687" s="179">
        <f>133/(1+1/(BaseCase_Mort_Child_0_1*'9 All Base Data'!$AB$10/10))*IF('9 All Base Data'!$L1687="..C",0,'9 All Base Data'!L1687/'9 All Base Data'!$L$2022)</f>
        <v>0</v>
      </c>
      <c r="M1687" s="178">
        <f>IF('9 All Base Data'!$R1687="","",IF('9 All Base Data'!$R1687=0,0,('9 All Base Data'!$R1687*Basecase_Pop_2006)/(1+(1/(BaseCase_CardiacHA_All*('9 All Base Data'!$W1687*Basecase_PM10)/10)))))</f>
        <v>0</v>
      </c>
      <c r="N1687" s="178">
        <f>IF('9 All Base Data'!$S1687="","",IF('9 All Base Data'!$S1687=0,0,('9 All Base Data'!S1687*Basecase_Pop_2006)/(1+(1/(BaseCase_RespHA_All*('9 All Base Data'!$W1687*Basecase_PM10)/10)))))</f>
        <v>0</v>
      </c>
      <c r="O1687" s="178">
        <f>IF('9 All Base Data'!$T1687="","",IF('9 All Base Data'!$T1687=0,0,('9 All Base Data'!$T1687*Basecase_Pop_2006)/(1+(1/(BaseCase_RespHA_Child_1_4*('9 All Base Data'!$W1687*Basecase_PM10)/10)))))</f>
        <v>0</v>
      </c>
      <c r="P1687" s="179">
        <f>IF('9 All Base Data'!$U1687="","",IF('9 All Base Data'!$U1687=0,0,('9 All Base Data'!$U1687*Basecase_Pop_2006)/(1+(1/(BaseCase_RespHA_Child_5_14*('9 All Base Data'!$W1687*Basecase_PM10)/10)))))</f>
        <v>0</v>
      </c>
      <c r="Q1687" s="156">
        <f>IF('7 Base case Results'!$G1687="..C",0,BaseCase_RADs_All*'7 Base case Results'!$G1687*('9 All Base Data'!$V1687*Basecase_PM10)/10)</f>
        <v>20.658239999999999</v>
      </c>
      <c r="R1687" s="189">
        <f t="shared" si="270"/>
        <v>0</v>
      </c>
      <c r="S1687" s="178">
        <f t="shared" si="271"/>
        <v>0</v>
      </c>
      <c r="T1687" s="179">
        <f t="shared" si="272"/>
        <v>0</v>
      </c>
      <c r="U1687" s="178">
        <f t="shared" si="273"/>
        <v>0</v>
      </c>
      <c r="V1687" s="178">
        <f t="shared" si="274"/>
        <v>0</v>
      </c>
      <c r="W1687" s="178">
        <f t="shared" si="275"/>
        <v>0</v>
      </c>
      <c r="X1687" s="179">
        <f t="shared" si="276"/>
        <v>0</v>
      </c>
      <c r="Y1687" s="179">
        <f t="shared" si="277"/>
        <v>1.28081088E-3</v>
      </c>
      <c r="Z1687" s="186">
        <f t="shared" si="278"/>
        <v>1.28081088E-3</v>
      </c>
      <c r="AA1687" s="156">
        <f>$J1687*'9 All Base Data'!$Y1687</f>
        <v>0</v>
      </c>
      <c r="AB1687" s="156">
        <f>$K1687*'9 All Base Data'!$Y1687</f>
        <v>0</v>
      </c>
      <c r="AC1687" s="178">
        <f>$L1687*'9 All Base Data'!$Y1687</f>
        <v>0</v>
      </c>
      <c r="AD1687" s="178">
        <f>IF($M1687="","",$M1687*'9 All Base Data'!$Y1687)</f>
        <v>0</v>
      </c>
      <c r="AE1687" s="178">
        <f>IF($N1687="","",$N1687*'9 All Base Data'!$Y1687)</f>
        <v>0</v>
      </c>
      <c r="AF1687" s="178">
        <f>IF($O1687="","",$O1687*'9 All Base Data'!$Y1687)</f>
        <v>0</v>
      </c>
      <c r="AG1687" s="178">
        <f>IF($P1687="","",$P1687*'9 All Base Data'!$Y1687)</f>
        <v>0</v>
      </c>
      <c r="AH1687" s="167">
        <f>$Q1687*'9 All Base Data'!$Y1687</f>
        <v>1.7994182046425102</v>
      </c>
      <c r="AI1687" s="178">
        <f>$R1687*'9 All Base Data'!$Y1687</f>
        <v>0</v>
      </c>
      <c r="AJ1687" s="178">
        <f>$S1687*'9 All Base Data'!$Y1687</f>
        <v>0</v>
      </c>
      <c r="AK1687" s="178">
        <f>$T1687*'9 All Base Data'!$Y1687</f>
        <v>0</v>
      </c>
      <c r="AL1687" s="178">
        <f>IF($U1687="","",$U1687*'9 All Base Data'!$Y1687)</f>
        <v>0</v>
      </c>
      <c r="AM1687" s="178">
        <f>IF($V1687="","",$V1687*'9 All Base Data'!$Y1687)</f>
        <v>0</v>
      </c>
      <c r="AN1687" s="178">
        <f>IF($W1687="","",$W1687*'9 All Base Data'!$Y1687)</f>
        <v>0</v>
      </c>
      <c r="AO1687" s="178">
        <f>IF($X1687="","",$X1687*'9 All Base Data'!$Y1687)</f>
        <v>0</v>
      </c>
      <c r="AP1687" s="178">
        <f>$Y1687*'9 All Base Data'!$Y1687</f>
        <v>1.1156392868783563E-4</v>
      </c>
      <c r="AQ1687" s="179">
        <f t="shared" si="279"/>
        <v>1.1156392868783563E-4</v>
      </c>
    </row>
    <row r="1688" spans="1:43" x14ac:dyDescent="0.25">
      <c r="A1688" s="124">
        <v>598312</v>
      </c>
      <c r="B1688" s="125" t="s">
        <v>1713</v>
      </c>
      <c r="C1688" s="126" t="s">
        <v>1385</v>
      </c>
      <c r="D1688" s="101" t="s">
        <v>2125</v>
      </c>
      <c r="E1688" s="193"/>
      <c r="F1688" s="191" t="str">
        <f>IF('9 All Base Data'!G1688="Rural Centre","Rural",IF('9 All Base Data'!G1688="Rural (Incl.some Off Shore Islands)","Rural",IF('9 All Base Data'!G1688="Inlet-in TA but not in Urban Area","Rural",IF('9 All Base Data'!G1688="Rural (Incl.some Off Shore Islands)","Rural",IF('9 All Base Data'!G1688="Inlet-not in TA","Rural",IF('9 All Base Data'!G1688="Inland Water not in Urban Area","Rural",IF('9 All Base Data'!G1688="Oceanic-in Region but not in TA","Rural",'9 All Base Data'!G1688)))))))</f>
        <v>Rural</v>
      </c>
      <c r="G1688" s="177">
        <f>IF('9 All Base Data'!I1688="..C","..C",'9 All Base Data'!I1688*Basecase_Pop_2006)</f>
        <v>4677</v>
      </c>
      <c r="H1688" s="177">
        <f>IF('9 All Base Data'!J1688="..C","..C",'9 All Base Data'!J1688*Basecase_Pop_2006)</f>
        <v>3063</v>
      </c>
      <c r="I1688" s="191">
        <f>IF('9 All Base Data'!L1688="..C","..C",'9 All Base Data'!L1688*Basecase_Pop_2006)</f>
        <v>60</v>
      </c>
      <c r="J1688" s="156">
        <f>IF('9 All Base Data'!$P1688=0,0,('9 All Base Data'!$P1688*Basecase_Pop_2006)/(1+(1/(BaseCase_Mort_AllAdults_30*('9 All Base Data'!$W1688*Basecase_PM10)/10))))</f>
        <v>0.43702961432466214</v>
      </c>
      <c r="K1688" s="156">
        <f>IF('9 All Base Data'!$Q1688=0,0,('9 All Base Data'!$Q1688*Basecase_Pop_2006)/(1+(1/(BaseCase_Mort_Maori_30*('9 All Base Data'!$W1688*Basecase_PM10)/10))))</f>
        <v>0</v>
      </c>
      <c r="L1688" s="179">
        <f>133/(1+1/(BaseCase_Mort_Child_0_1*'9 All Base Data'!$AB$10/10))*IF('9 All Base Data'!$L1688="..C",0,'9 All Base Data'!L1688/'9 All Base Data'!$L$2022)</f>
        <v>8.7526671318313796E-3</v>
      </c>
      <c r="M1688" s="178">
        <f>IF('9 All Base Data'!$R1688="","",IF('9 All Base Data'!$R1688=0,0,('9 All Base Data'!$R1688*Basecase_Pop_2006)/(1+(1/(BaseCase_CardiacHA_All*('9 All Base Data'!$W1688*Basecase_PM10)/10)))))</f>
        <v>9.5286779479979961E-2</v>
      </c>
      <c r="N1688" s="178">
        <f>IF('9 All Base Data'!$S1688="","",IF('9 All Base Data'!$S1688=0,0,('9 All Base Data'!S1688*Basecase_Pop_2006)/(1+(1/(BaseCase_RespHA_All*('9 All Base Data'!$W1688*Basecase_PM10)/10)))))</f>
        <v>0.10916634047085917</v>
      </c>
      <c r="O1688" s="178">
        <f>IF('9 All Base Data'!$T1688="","",IF('9 All Base Data'!$T1688=0,0,('9 All Base Data'!$T1688*Basecase_Pop_2006)/(1+(1/(BaseCase_RespHA_Child_1_4*('9 All Base Data'!$W1688*Basecase_PM10)/10)))))</f>
        <v>4.8725911007576186E-2</v>
      </c>
      <c r="P1688" s="179">
        <f>IF('9 All Base Data'!$U1688="","",IF('9 All Base Data'!$U1688=0,0,('9 All Base Data'!$U1688*Basecase_Pop_2006)/(1+(1/(BaseCase_RespHA_Child_5_14*('9 All Base Data'!$W1688*Basecase_PM10)/10)))))</f>
        <v>5.6388962249442898E-2</v>
      </c>
      <c r="Q1688" s="156">
        <f>IF('7 Base case Results'!$G1688="..C",0,BaseCase_RADs_All*'7 Base case Results'!$G1688*('9 All Base Data'!$V1688*Basecase_PM10)/10)</f>
        <v>1389.9215797622719</v>
      </c>
      <c r="R1688" s="189">
        <f t="shared" si="270"/>
        <v>1.5558254269957974</v>
      </c>
      <c r="S1688" s="178">
        <f t="shared" si="271"/>
        <v>0</v>
      </c>
      <c r="T1688" s="179">
        <f t="shared" si="272"/>
        <v>3.1159494989319712E-2</v>
      </c>
      <c r="U1688" s="178">
        <f t="shared" si="273"/>
        <v>6.0507104969787266E-4</v>
      </c>
      <c r="V1688" s="178">
        <f t="shared" si="274"/>
        <v>4.9506935403534639E-4</v>
      </c>
      <c r="W1688" s="178">
        <f t="shared" si="275"/>
        <v>2.2097200641935799E-4</v>
      </c>
      <c r="X1688" s="179">
        <f t="shared" si="276"/>
        <v>2.5572394380122355E-4</v>
      </c>
      <c r="Y1688" s="179">
        <f t="shared" si="277"/>
        <v>8.6175137945260855E-2</v>
      </c>
      <c r="Z1688" s="186">
        <f t="shared" si="278"/>
        <v>1.6742602003341112</v>
      </c>
      <c r="AA1688" s="156">
        <f>$J1688*'9 All Base Data'!$Y1688</f>
        <v>5.1844052893674025E-2</v>
      </c>
      <c r="AB1688" s="156">
        <f>$K1688*'9 All Base Data'!$Y1688</f>
        <v>0</v>
      </c>
      <c r="AC1688" s="178">
        <f>$L1688*'9 All Base Data'!$Y1688</f>
        <v>1.0383134754943337E-3</v>
      </c>
      <c r="AD1688" s="178">
        <f>IF($M1688="","",$M1688*'9 All Base Data'!$Y1688)</f>
        <v>1.1303702709167094E-2</v>
      </c>
      <c r="AE1688" s="178">
        <f>IF($N1688="","",$N1688*'9 All Base Data'!$Y1688)</f>
        <v>1.2950210567139294E-2</v>
      </c>
      <c r="AF1688" s="178">
        <f>IF($O1688="","",$O1688*'9 All Base Data'!$Y1688)</f>
        <v>5.7802689446408975E-3</v>
      </c>
      <c r="AG1688" s="178">
        <f>IF($P1688="","",$P1688*'9 All Base Data'!$Y1688)</f>
        <v>6.6893232075292165E-3</v>
      </c>
      <c r="AH1688" s="167">
        <f>$Q1688*'9 All Base Data'!$Y1688</f>
        <v>164.88394730550823</v>
      </c>
      <c r="AI1688" s="178">
        <f>$R1688*'9 All Base Data'!$Y1688</f>
        <v>0.18456482830147955</v>
      </c>
      <c r="AJ1688" s="178">
        <f>$S1688*'9 All Base Data'!$Y1688</f>
        <v>0</v>
      </c>
      <c r="AK1688" s="178">
        <f>$T1688*'9 All Base Data'!$Y1688</f>
        <v>3.6963959727598279E-3</v>
      </c>
      <c r="AL1688" s="178">
        <f>IF($U1688="","",$U1688*'9 All Base Data'!$Y1688)</f>
        <v>7.1778512203211041E-5</v>
      </c>
      <c r="AM1688" s="178">
        <f>IF($V1688="","",$V1688*'9 All Base Data'!$Y1688)</f>
        <v>5.8729204921976706E-5</v>
      </c>
      <c r="AN1688" s="178">
        <f>IF($W1688="","",$W1688*'9 All Base Data'!$Y1688)</f>
        <v>2.6213519663946468E-5</v>
      </c>
      <c r="AO1688" s="178">
        <f>IF($X1688="","",$X1688*'9 All Base Data'!$Y1688)</f>
        <v>3.0336080746144999E-5</v>
      </c>
      <c r="AP1688" s="178">
        <f>$Y1688*'9 All Base Data'!$Y1688</f>
        <v>1.022280473294151E-2</v>
      </c>
      <c r="AQ1688" s="179">
        <f t="shared" si="279"/>
        <v>0.1986145367243061</v>
      </c>
    </row>
    <row r="1689" spans="1:43" x14ac:dyDescent="0.25">
      <c r="A1689" s="124">
        <v>598313</v>
      </c>
      <c r="B1689" s="125" t="s">
        <v>1714</v>
      </c>
      <c r="C1689" s="126" t="s">
        <v>1385</v>
      </c>
      <c r="D1689" s="101" t="s">
        <v>2125</v>
      </c>
      <c r="E1689" s="193"/>
      <c r="F1689" s="191" t="str">
        <f>IF('9 All Base Data'!G1689="Rural Centre","Rural",IF('9 All Base Data'!G1689="Rural (Incl.some Off Shore Islands)","Rural",IF('9 All Base Data'!G1689="Inlet-in TA but not in Urban Area","Rural",IF('9 All Base Data'!G1689="Rural (Incl.some Off Shore Islands)","Rural",IF('9 All Base Data'!G1689="Inlet-not in TA","Rural",IF('9 All Base Data'!G1689="Inland Water not in Urban Area","Rural",IF('9 All Base Data'!G1689="Oceanic-in Region but not in TA","Rural",'9 All Base Data'!G1689)))))))</f>
        <v>Rural</v>
      </c>
      <c r="G1689" s="177">
        <f>IF('9 All Base Data'!I1689="..C","..C",'9 All Base Data'!I1689*Basecase_Pop_2006)</f>
        <v>3807</v>
      </c>
      <c r="H1689" s="177">
        <f>IF('9 All Base Data'!J1689="..C","..C",'9 All Base Data'!J1689*Basecase_Pop_2006)</f>
        <v>2607</v>
      </c>
      <c r="I1689" s="191">
        <f>IF('9 All Base Data'!L1689="..C","..C",'9 All Base Data'!L1689*Basecase_Pop_2006)</f>
        <v>33</v>
      </c>
      <c r="J1689" s="156">
        <f>IF('9 All Base Data'!$P1689=0,0,('9 All Base Data'!$P1689*Basecase_Pop_2006)/(1+(1/(BaseCase_Mort_AllAdults_30*('9 All Base Data'!$W1689*Basecase_PM10)/10))))</f>
        <v>1.1801368327666171</v>
      </c>
      <c r="K1689" s="156">
        <f>IF('9 All Base Data'!$Q1689=0,0,('9 All Base Data'!$Q1689*Basecase_Pop_2006)/(1+(1/(BaseCase_Mort_Maori_30*('9 All Base Data'!$W1689*Basecase_PM10)/10))))</f>
        <v>0</v>
      </c>
      <c r="L1689" s="179">
        <f>133/(1+1/(BaseCase_Mort_Child_0_1*'9 All Base Data'!$AB$10/10))*IF('9 All Base Data'!$L1689="..C",0,'9 All Base Data'!L1689/'9 All Base Data'!$L$2022)</f>
        <v>4.8139669225072592E-3</v>
      </c>
      <c r="M1689" s="178">
        <f>IF('9 All Base Data'!$R1689="","",IF('9 All Base Data'!$R1689=0,0,('9 All Base Data'!$R1689*Basecase_Pop_2006)/(1+(1/(BaseCase_CardiacHA_All*('9 All Base Data'!$W1689*Basecase_PM10)/10)))))</f>
        <v>0.10153048123871646</v>
      </c>
      <c r="N1689" s="178">
        <f>IF('9 All Base Data'!$S1689="","",IF('9 All Base Data'!$S1689=0,0,('9 All Base Data'!S1689*Basecase_Pop_2006)/(1+(1/(BaseCase_RespHA_All*('9 All Base Data'!$W1689*Basecase_PM10)/10)))))</f>
        <v>0.13178302264286967</v>
      </c>
      <c r="O1689" s="178">
        <f>IF('9 All Base Data'!$T1689="","",IF('9 All Base Data'!$T1689=0,0,('9 All Base Data'!$T1689*Basecase_Pop_2006)/(1+(1/(BaseCase_RespHA_Child_1_4*('9 All Base Data'!$W1689*Basecase_PM10)/10)))))</f>
        <v>1.568990294702443E-2</v>
      </c>
      <c r="P1689" s="179">
        <f>IF('9 All Base Data'!$U1689="","",IF('9 All Base Data'!$U1689=0,0,('9 All Base Data'!$U1689*Basecase_Pop_2006)/(1+(1/(BaseCase_RespHA_Child_5_14*('9 All Base Data'!$W1689*Basecase_PM10)/10)))))</f>
        <v>2.3351661767147501E-2</v>
      </c>
      <c r="Q1689" s="156">
        <f>IF('7 Base case Results'!$G1689="..C",0,BaseCase_RADs_All*'7 Base case Results'!$G1689*('9 All Base Data'!$V1689*Basecase_PM10)/10)</f>
        <v>1092.3044400000001</v>
      </c>
      <c r="R1689" s="189">
        <f t="shared" si="270"/>
        <v>4.2012871246491565</v>
      </c>
      <c r="S1689" s="178">
        <f t="shared" si="271"/>
        <v>0</v>
      </c>
      <c r="T1689" s="179">
        <f t="shared" si="272"/>
        <v>1.7137722244125842E-2</v>
      </c>
      <c r="U1689" s="178">
        <f t="shared" si="273"/>
        <v>6.4471855586584941E-4</v>
      </c>
      <c r="V1689" s="178">
        <f t="shared" si="274"/>
        <v>5.9763600768541396E-4</v>
      </c>
      <c r="W1689" s="178">
        <f t="shared" si="275"/>
        <v>7.1153709864755777E-5</v>
      </c>
      <c r="X1689" s="179">
        <f t="shared" si="276"/>
        <v>1.0589978611401391E-4</v>
      </c>
      <c r="Y1689" s="179">
        <f t="shared" si="277"/>
        <v>6.7722875280000011E-2</v>
      </c>
      <c r="Z1689" s="186">
        <f t="shared" si="278"/>
        <v>4.287390076736834</v>
      </c>
      <c r="AA1689" s="156">
        <f>$J1689*'9 All Base Data'!$Y1689</f>
        <v>0.10279480250250769</v>
      </c>
      <c r="AB1689" s="156">
        <f>$K1689*'9 All Base Data'!$Y1689</f>
        <v>0</v>
      </c>
      <c r="AC1689" s="178">
        <f>$L1689*'9 All Base Data'!$Y1689</f>
        <v>4.1931644307097036E-4</v>
      </c>
      <c r="AD1689" s="178">
        <f>IF($M1689="","",$M1689*'9 All Base Data'!$Y1689)</f>
        <v>8.8437251318147728E-3</v>
      </c>
      <c r="AE1689" s="178">
        <f>IF($N1689="","",$N1689*'9 All Base Data'!$Y1689)</f>
        <v>1.1478846697801739E-2</v>
      </c>
      <c r="AF1689" s="178">
        <f>IF($O1689="","",$O1689*'9 All Base Data'!$Y1689)</f>
        <v>1.3666554842982717E-3</v>
      </c>
      <c r="AG1689" s="178">
        <f>IF($P1689="","",$P1689*'9 All Base Data'!$Y1689)</f>
        <v>2.0340263881366322E-3</v>
      </c>
      <c r="AH1689" s="167">
        <f>$Q1689*'9 All Base Data'!$Y1689</f>
        <v>95.14423757047274</v>
      </c>
      <c r="AI1689" s="178">
        <f>$R1689*'9 All Base Data'!$Y1689</f>
        <v>0.36594949690892736</v>
      </c>
      <c r="AJ1689" s="178">
        <f>$S1689*'9 All Base Data'!$Y1689</f>
        <v>0</v>
      </c>
      <c r="AK1689" s="178">
        <f>$T1689*'9 All Base Data'!$Y1689</f>
        <v>1.4927665373326543E-3</v>
      </c>
      <c r="AL1689" s="178">
        <f>IF($U1689="","",$U1689*'9 All Base Data'!$Y1689)</f>
        <v>5.6157654587023804E-5</v>
      </c>
      <c r="AM1689" s="178">
        <f>IF($V1689="","",$V1689*'9 All Base Data'!$Y1689)</f>
        <v>5.2056569774530892E-5</v>
      </c>
      <c r="AN1689" s="178">
        <f>IF($W1689="","",$W1689*'9 All Base Data'!$Y1689)</f>
        <v>6.1977826212926615E-6</v>
      </c>
      <c r="AO1689" s="178">
        <f>IF($X1689="","",$X1689*'9 All Base Data'!$Y1689)</f>
        <v>9.2243096701996275E-6</v>
      </c>
      <c r="AP1689" s="178">
        <f>$Y1689*'9 All Base Data'!$Y1689</f>
        <v>5.8989427293693096E-3</v>
      </c>
      <c r="AQ1689" s="179">
        <f t="shared" si="279"/>
        <v>0.37344942039999085</v>
      </c>
    </row>
    <row r="1690" spans="1:43" x14ac:dyDescent="0.25">
      <c r="A1690" s="124">
        <v>598314</v>
      </c>
      <c r="B1690" s="125" t="s">
        <v>1715</v>
      </c>
      <c r="C1690" s="126" t="s">
        <v>1385</v>
      </c>
      <c r="D1690" s="101" t="s">
        <v>2125</v>
      </c>
      <c r="E1690" s="142"/>
      <c r="F1690" s="191" t="str">
        <f>IF('9 All Base Data'!G1690="Rural Centre","Rural",IF('9 All Base Data'!G1690="Rural (Incl.some Off Shore Islands)","Rural",IF('9 All Base Data'!G1690="Inlet-in TA but not in Urban Area","Rural",IF('9 All Base Data'!G1690="Rural (Incl.some Off Shore Islands)","Rural",IF('9 All Base Data'!G1690="Inlet-not in TA","Rural",IF('9 All Base Data'!G1690="Inland Water not in Urban Area","Rural",IF('9 All Base Data'!G1690="Oceanic-in Region but not in TA","Rural",'9 All Base Data'!G1690)))))))</f>
        <v>Rural</v>
      </c>
      <c r="G1690" s="177">
        <f>IF('9 All Base Data'!I1690="..C","..C",'9 All Base Data'!I1690*Basecase_Pop_2006)</f>
        <v>429</v>
      </c>
      <c r="H1690" s="177">
        <f>IF('9 All Base Data'!J1690="..C","..C",'9 All Base Data'!J1690*Basecase_Pop_2006)</f>
        <v>273</v>
      </c>
      <c r="I1690" s="191">
        <f>IF('9 All Base Data'!L1690="..C","..C",'9 All Base Data'!L1690*Basecase_Pop_2006)</f>
        <v>6</v>
      </c>
      <c r="J1690" s="156">
        <f>IF('9 All Base Data'!$P1690=0,0,('9 All Base Data'!$P1690*Basecase_Pop_2006)/(1+(1/(BaseCase_Mort_AllAdults_30*('9 All Base Data'!$W1690*Basecase_PM10)/10))))</f>
        <v>0.48626920532030626</v>
      </c>
      <c r="K1690" s="156">
        <f>IF('9 All Base Data'!$Q1690=0,0,('9 All Base Data'!$Q1690*Basecase_Pop_2006)/(1+(1/(BaseCase_Mort_Maori_30*('9 All Base Data'!$W1690*Basecase_PM10)/10))))</f>
        <v>0.14029390813557704</v>
      </c>
      <c r="L1690" s="179">
        <f>133/(1+1/(BaseCase_Mort_Child_0_1*'9 All Base Data'!$AB$10/10))*IF('9 All Base Data'!$L1690="..C",0,'9 All Base Data'!L1690/'9 All Base Data'!$L$2022)</f>
        <v>8.7526671318313796E-4</v>
      </c>
      <c r="M1690" s="178">
        <f>IF('9 All Base Data'!$R1690="","",IF('9 All Base Data'!$R1690=0,0,('9 All Base Data'!$R1690*Basecase_Pop_2006)/(1+(1/(BaseCase_CardiacHA_All*('9 All Base Data'!$W1690*Basecase_PM10)/10)))))</f>
        <v>4.2222232456772348E-2</v>
      </c>
      <c r="N1690" s="178">
        <f>IF('9 All Base Data'!$S1690="","",IF('9 All Base Data'!$S1690=0,0,('9 All Base Data'!S1690*Basecase_Pop_2006)/(1+(1/(BaseCase_RespHA_All*('9 All Base Data'!$W1690*Basecase_PM10)/10)))))</f>
        <v>6.4746991278370372E-2</v>
      </c>
      <c r="O1690" s="178">
        <f>IF('9 All Base Data'!$T1690="","",IF('9 All Base Data'!$T1690=0,0,('9 All Base Data'!$T1690*Basecase_Pop_2006)/(1+(1/(BaseCase_RespHA_Child_1_4*('9 All Base Data'!$W1690*Basecase_PM10)/10)))))</f>
        <v>1.0704529453664792E-2</v>
      </c>
      <c r="P1690" s="179">
        <f>IF('9 All Base Data'!$U1690="","",IF('9 All Base Data'!$U1690=0,0,('9 All Base Data'!$U1690*Basecase_Pop_2006)/(1+(1/(BaseCase_RespHA_Child_5_14*('9 All Base Data'!$W1690*Basecase_PM10)/10)))))</f>
        <v>1.5928910561296049E-2</v>
      </c>
      <c r="Q1690" s="156">
        <f>IF('7 Base case Results'!$G1690="..C",0,BaseCase_RADs_All*'7 Base case Results'!$G1690*('9 All Base Data'!$V1690*Basecase_PM10)/10)</f>
        <v>126.01394463467079</v>
      </c>
      <c r="R1690" s="189">
        <f t="shared" si="270"/>
        <v>1.7311183709402904</v>
      </c>
      <c r="S1690" s="178">
        <f t="shared" si="271"/>
        <v>0.49944631296265429</v>
      </c>
      <c r="T1690" s="179">
        <f t="shared" si="272"/>
        <v>3.1159494989319711E-3</v>
      </c>
      <c r="U1690" s="178">
        <f t="shared" si="273"/>
        <v>2.6811117610050437E-4</v>
      </c>
      <c r="V1690" s="178">
        <f t="shared" si="274"/>
        <v>2.9362760544740963E-4</v>
      </c>
      <c r="W1690" s="178">
        <f t="shared" si="275"/>
        <v>4.8545041072369833E-5</v>
      </c>
      <c r="X1690" s="179">
        <f t="shared" si="276"/>
        <v>7.2237609395477581E-5</v>
      </c>
      <c r="Y1690" s="179">
        <f t="shared" si="277"/>
        <v>7.8128645673495901E-3</v>
      </c>
      <c r="Z1690" s="186">
        <f t="shared" si="278"/>
        <v>1.7426089237881199</v>
      </c>
      <c r="AA1690" s="156">
        <f>$J1690*'9 All Base Data'!$Y1690</f>
        <v>5.266097881815289E-2</v>
      </c>
      <c r="AB1690" s="156">
        <f>$K1690*'9 All Base Data'!$Y1690</f>
        <v>1.5193260119725275E-2</v>
      </c>
      <c r="AC1690" s="178">
        <f>$L1690*'9 All Base Data'!$Y1690</f>
        <v>9.4787828097833983E-5</v>
      </c>
      <c r="AD1690" s="178">
        <f>IF($M1690="","",$M1690*'9 All Base Data'!$Y1690)</f>
        <v>4.5724961908632832E-3</v>
      </c>
      <c r="AE1690" s="178">
        <f>IF($N1690="","",$N1690*'9 All Base Data'!$Y1690)</f>
        <v>7.0118360343288796E-3</v>
      </c>
      <c r="AF1690" s="178">
        <f>IF($O1690="","",$O1690*'9 All Base Data'!$Y1690)</f>
        <v>1.1592570383855956E-3</v>
      </c>
      <c r="AG1690" s="178">
        <f>IF($P1690="","",$P1690*'9 All Base Data'!$Y1690)</f>
        <v>1.7250362813168957E-3</v>
      </c>
      <c r="AH1690" s="167">
        <f>$Q1690*'9 All Base Data'!$Y1690</f>
        <v>13.646798103999069</v>
      </c>
      <c r="AI1690" s="178">
        <f>$R1690*'9 All Base Data'!$Y1690</f>
        <v>0.1874730845926243</v>
      </c>
      <c r="AJ1690" s="178">
        <f>$S1690*'9 All Base Data'!$Y1690</f>
        <v>5.4088006026221977E-2</v>
      </c>
      <c r="AK1690" s="178">
        <f>$T1690*'9 All Base Data'!$Y1690</f>
        <v>3.3744466802828899E-4</v>
      </c>
      <c r="AL1690" s="178">
        <f>IF($U1690="","",$U1690*'9 All Base Data'!$Y1690)</f>
        <v>2.9035350811981843E-5</v>
      </c>
      <c r="AM1690" s="178">
        <f>IF($V1690="","",$V1690*'9 All Base Data'!$Y1690)</f>
        <v>3.1798676415681472E-5</v>
      </c>
      <c r="AN1690" s="178">
        <f>IF($W1690="","",$W1690*'9 All Base Data'!$Y1690)</f>
        <v>5.2572306690786762E-6</v>
      </c>
      <c r="AO1690" s="178">
        <f>IF($X1690="","",$X1690*'9 All Base Data'!$Y1690)</f>
        <v>7.8230395357721216E-6</v>
      </c>
      <c r="AP1690" s="178">
        <f>$Y1690*'9 All Base Data'!$Y1690</f>
        <v>8.4610148244794242E-4</v>
      </c>
      <c r="AQ1690" s="179">
        <f t="shared" si="279"/>
        <v>0.18871746477032816</v>
      </c>
    </row>
    <row r="1691" spans="1:43" x14ac:dyDescent="0.25">
      <c r="A1691" s="124">
        <v>598320</v>
      </c>
      <c r="B1691" s="125" t="s">
        <v>1716</v>
      </c>
      <c r="C1691" s="126" t="s">
        <v>1385</v>
      </c>
      <c r="D1691" s="101" t="s">
        <v>2125</v>
      </c>
      <c r="E1691" s="142"/>
      <c r="F1691" s="191" t="str">
        <f>IF('9 All Base Data'!G1691="Rural Centre","Rural",IF('9 All Base Data'!G1691="Rural (Incl.some Off Shore Islands)","Rural",IF('9 All Base Data'!G1691="Inlet-in TA but not in Urban Area","Rural",IF('9 All Base Data'!G1691="Rural (Incl.some Off Shore Islands)","Rural",IF('9 All Base Data'!G1691="Inlet-not in TA","Rural",IF('9 All Base Data'!G1691="Inland Water not in Urban Area","Rural",IF('9 All Base Data'!G1691="Oceanic-in Region but not in TA","Rural",'9 All Base Data'!G1691)))))))</f>
        <v>Pleasant Point</v>
      </c>
      <c r="G1691" s="177">
        <f>IF('9 All Base Data'!I1691="..C","..C",'9 All Base Data'!I1691*Basecase_Pop_2006)</f>
        <v>1278</v>
      </c>
      <c r="H1691" s="177">
        <f>IF('9 All Base Data'!J1691="..C","..C",'9 All Base Data'!J1691*Basecase_Pop_2006)</f>
        <v>816</v>
      </c>
      <c r="I1691" s="191">
        <f>IF('9 All Base Data'!L1691="..C","..C",'9 All Base Data'!L1691*Basecase_Pop_2006)</f>
        <v>18</v>
      </c>
      <c r="J1691" s="156">
        <f>IF('9 All Base Data'!$P1691=0,0,('9 All Base Data'!$P1691*Basecase_Pop_2006)/(1+(1/(BaseCase_Mort_AllAdults_30*('9 All Base Data'!$W1691*Basecase_PM10)/10))))</f>
        <v>0.27844041733875768</v>
      </c>
      <c r="K1691" s="156">
        <f>IF('9 All Base Data'!$Q1691=0,0,('9 All Base Data'!$Q1691*Basecase_Pop_2006)/(1+(1/(BaseCase_Mort_Maori_30*('9 All Base Data'!$W1691*Basecase_PM10)/10))))</f>
        <v>0</v>
      </c>
      <c r="L1691" s="179">
        <f>133/(1+1/(BaseCase_Mort_Child_0_1*'9 All Base Data'!$AB$10/10))*IF('9 All Base Data'!$L1691="..C",0,'9 All Base Data'!L1691/'9 All Base Data'!$L$2022)</f>
        <v>2.6258001395494139E-3</v>
      </c>
      <c r="M1691" s="178">
        <f>IF('9 All Base Data'!$R1691="","",IF('9 All Base Data'!$R1691=0,0,('9 All Base Data'!$R1691*Basecase_Pop_2006)/(1+(1/(BaseCase_CardiacHA_All*('9 All Base Data'!$W1691*Basecase_PM10)/10)))))</f>
        <v>0.19129263707199648</v>
      </c>
      <c r="N1691" s="178">
        <f>IF('9 All Base Data'!$S1691="","",IF('9 All Base Data'!$S1691=0,0,('9 All Base Data'!S1691*Basecase_Pop_2006)/(1+(1/(BaseCase_RespHA_All*('9 All Base Data'!$W1691*Basecase_PM10)/10)))))</f>
        <v>0.20205304768048249</v>
      </c>
      <c r="O1691" s="178">
        <f>IF('9 All Base Data'!$T1691="","",IF('9 All Base Data'!$T1691=0,0,('9 All Base Data'!$T1691*Basecase_Pop_2006)/(1+(1/(BaseCase_RespHA_Child_1_4*('9 All Base Data'!$W1691*Basecase_PM10)/10)))))</f>
        <v>8.5965938467446976E-2</v>
      </c>
      <c r="P1691" s="179">
        <f>IF('9 All Base Data'!$U1691="","",IF('9 All Base Data'!$U1691=0,0,('9 All Base Data'!$U1691*Basecase_Pop_2006)/(1+(1/(BaseCase_RespHA_Child_5_14*('9 All Base Data'!$W1691*Basecase_PM10)/10)))))</f>
        <v>1.5862925104499964E-2</v>
      </c>
      <c r="Q1691" s="156">
        <f>IF('7 Base case Results'!$G1691="..C",0,BaseCase_RADs_All*'7 Base case Results'!$G1691*('9 All Base Data'!$V1691*Basecase_PM10)/10)</f>
        <v>1149.4322609144999</v>
      </c>
      <c r="R1691" s="189">
        <f t="shared" si="270"/>
        <v>0.99124788572597733</v>
      </c>
      <c r="S1691" s="178">
        <f t="shared" si="271"/>
        <v>0</v>
      </c>
      <c r="T1691" s="179">
        <f t="shared" si="272"/>
        <v>9.3478484967959141E-3</v>
      </c>
      <c r="U1691" s="178">
        <f t="shared" si="273"/>
        <v>1.2147082454071775E-3</v>
      </c>
      <c r="V1691" s="178">
        <f t="shared" si="274"/>
        <v>9.1631057123098812E-4</v>
      </c>
      <c r="W1691" s="178">
        <f t="shared" si="275"/>
        <v>3.8985553094987205E-4</v>
      </c>
      <c r="X1691" s="179">
        <f t="shared" si="276"/>
        <v>7.1938365348907338E-5</v>
      </c>
      <c r="Y1691" s="179">
        <f t="shared" si="277"/>
        <v>7.1264800176698992E-2</v>
      </c>
      <c r="Z1691" s="186">
        <f t="shared" si="278"/>
        <v>1.0739915532161104</v>
      </c>
      <c r="AA1691" s="156">
        <f>$J1691*'9 All Base Data'!$Y1691</f>
        <v>0.15680695564836789</v>
      </c>
      <c r="AB1691" s="156">
        <f>$K1691*'9 All Base Data'!$Y1691</f>
        <v>0</v>
      </c>
      <c r="AC1691" s="178">
        <f>$L1691*'9 All Base Data'!$Y1691</f>
        <v>1.4787498523350698E-3</v>
      </c>
      <c r="AD1691" s="178">
        <f>IF($M1691="","",$M1691*'9 All Base Data'!$Y1691)</f>
        <v>0.10772867080109987</v>
      </c>
      <c r="AE1691" s="178">
        <f>IF($N1691="","",$N1691*'9 All Base Data'!$Y1691)</f>
        <v>0.11378852103825231</v>
      </c>
      <c r="AF1691" s="178">
        <f>IF($O1691="","",$O1691*'9 All Base Data'!$Y1691)</f>
        <v>4.8412716908605623E-2</v>
      </c>
      <c r="AG1691" s="178">
        <f>IF($P1691="","",$P1691*'9 All Base Data'!$Y1691)</f>
        <v>8.933390551158573E-3</v>
      </c>
      <c r="AH1691" s="167">
        <f>$Q1691*'9 All Base Data'!$Y1691</f>
        <v>647.31613061310668</v>
      </c>
      <c r="AI1691" s="178">
        <f>$R1691*'9 All Base Data'!$Y1691</f>
        <v>0.55823276210818962</v>
      </c>
      <c r="AJ1691" s="178">
        <f>$S1691*'9 All Base Data'!$Y1691</f>
        <v>0</v>
      </c>
      <c r="AK1691" s="178">
        <f>$T1691*'9 All Base Data'!$Y1691</f>
        <v>5.2643494743128492E-3</v>
      </c>
      <c r="AL1691" s="178">
        <f>IF($U1691="","",$U1691*'9 All Base Data'!$Y1691)</f>
        <v>6.8407705958698417E-4</v>
      </c>
      <c r="AM1691" s="178">
        <f>IF($V1691="","",$V1691*'9 All Base Data'!$Y1691)</f>
        <v>5.1603094290847418E-4</v>
      </c>
      <c r="AN1691" s="178">
        <f>IF($W1691="","",$W1691*'9 All Base Data'!$Y1691)</f>
        <v>2.1955167118052651E-4</v>
      </c>
      <c r="AO1691" s="178">
        <f>IF($X1691="","",$X1691*'9 All Base Data'!$Y1691)</f>
        <v>4.0512926149504128E-5</v>
      </c>
      <c r="AP1691" s="178">
        <f>$Y1691*'9 All Base Data'!$Y1691</f>
        <v>4.0133600098012617E-2</v>
      </c>
      <c r="AQ1691" s="179">
        <f t="shared" si="279"/>
        <v>0.60483081968301056</v>
      </c>
    </row>
    <row r="1692" spans="1:43" x14ac:dyDescent="0.25">
      <c r="A1692" s="124">
        <v>598500</v>
      </c>
      <c r="B1692" s="125" t="s">
        <v>1717</v>
      </c>
      <c r="C1692" s="126" t="s">
        <v>1385</v>
      </c>
      <c r="D1692" s="101" t="s">
        <v>2125</v>
      </c>
      <c r="E1692" s="142"/>
      <c r="F1692" s="191" t="str">
        <f>IF('9 All Base Data'!G1692="Rural Centre","Rural",IF('9 All Base Data'!G1692="Rural (Incl.some Off Shore Islands)","Rural",IF('9 All Base Data'!G1692="Inlet-in TA but not in Urban Area","Rural",IF('9 All Base Data'!G1692="Rural (Incl.some Off Shore Islands)","Rural",IF('9 All Base Data'!G1692="Inlet-not in TA","Rural",IF('9 All Base Data'!G1692="Inland Water not in Urban Area","Rural",IF('9 All Base Data'!G1692="Oceanic-in Region but not in TA","Rural",'9 All Base Data'!G1692)))))))</f>
        <v>Geraldine</v>
      </c>
      <c r="G1692" s="177">
        <f>IF('9 All Base Data'!I1692="..C","..C",'9 All Base Data'!I1692*Basecase_Pop_2006)</f>
        <v>2301</v>
      </c>
      <c r="H1692" s="177">
        <f>IF('9 All Base Data'!J1692="..C","..C",'9 All Base Data'!J1692*Basecase_Pop_2006)</f>
        <v>1644</v>
      </c>
      <c r="I1692" s="191">
        <f>IF('9 All Base Data'!L1692="..C","..C",'9 All Base Data'!L1692*Basecase_Pop_2006)</f>
        <v>24</v>
      </c>
      <c r="J1692" s="156">
        <f>IF('9 All Base Data'!$P1692=0,0,('9 All Base Data'!$P1692*Basecase_Pop_2006)/(1+(1/(BaseCase_Mort_AllAdults_30*('9 All Base Data'!$W1692*Basecase_PM10)/10))))</f>
        <v>0.81871345029239773</v>
      </c>
      <c r="K1692" s="156">
        <f>IF('9 All Base Data'!$Q1692=0,0,('9 All Base Data'!$Q1692*Basecase_Pop_2006)/(1+(1/(BaseCase_Mort_Maori_30*('9 All Base Data'!$W1692*Basecase_PM10)/10))))</f>
        <v>9.5238095238095233E-2</v>
      </c>
      <c r="L1692" s="179">
        <f>133/(1+1/(BaseCase_Mort_Child_0_1*'9 All Base Data'!$AB$10/10))*IF('9 All Base Data'!$L1692="..C",0,'9 All Base Data'!L1692/'9 All Base Data'!$L$2022)</f>
        <v>3.5010668527325518E-3</v>
      </c>
      <c r="M1692" s="178">
        <f>IF('9 All Base Data'!$R1692="","",IF('9 All Base Data'!$R1692=0,0,('9 All Base Data'!$R1692*Basecase_Pop_2006)/(1+(1/(BaseCase_CardiacHA_All*('9 All Base Data'!$W1692*Basecase_PM10)/10)))))</f>
        <v>0.94466403162055346</v>
      </c>
      <c r="N1692" s="178">
        <f>IF('9 All Base Data'!$S1692="","",IF('9 All Base Data'!$S1692=0,0,('9 All Base Data'!S1692*Basecase_Pop_2006)/(1+(1/(BaseCase_RespHA_All*('9 All Base Data'!$W1692*Basecase_PM10)/10)))))</f>
        <v>0.87581699346405228</v>
      </c>
      <c r="O1692" s="178">
        <f>IF('9 All Base Data'!$T1692="","",IF('9 All Base Data'!$T1692=0,0,('9 All Base Data'!$T1692*Basecase_Pop_2006)/(1+(1/(BaseCase_RespHA_Child_1_4*('9 All Base Data'!$W1692*Basecase_PM10)/10)))))</f>
        <v>7.6923076923076927E-2</v>
      </c>
      <c r="P1692" s="179">
        <f>IF('9 All Base Data'!$U1692="","",IF('9 All Base Data'!$U1692=0,0,('9 All Base Data'!$U1692*Basecase_Pop_2006)/(1+(1/(BaseCase_RespHA_Child_5_14*('9 All Base Data'!$W1692*Basecase_PM10)/10)))))</f>
        <v>0.15094339622641509</v>
      </c>
      <c r="Q1692" s="156">
        <f>IF('7 Base case Results'!$G1692="..C",0,BaseCase_RADs_All*'7 Base case Results'!$G1692*('9 All Base Data'!$V1692*Basecase_PM10)/10)</f>
        <v>2485.0800000000004</v>
      </c>
      <c r="R1692" s="189">
        <f t="shared" si="270"/>
        <v>2.9146198830409356</v>
      </c>
      <c r="S1692" s="178">
        <f t="shared" si="271"/>
        <v>0.33904761904761904</v>
      </c>
      <c r="T1692" s="179">
        <f t="shared" si="272"/>
        <v>1.2463797995727884E-2</v>
      </c>
      <c r="U1692" s="178">
        <f t="shared" si="273"/>
        <v>5.9986166007905146E-3</v>
      </c>
      <c r="V1692" s="178">
        <f t="shared" si="274"/>
        <v>3.9718300653594774E-3</v>
      </c>
      <c r="W1692" s="178">
        <f t="shared" si="275"/>
        <v>3.4884615384615385E-4</v>
      </c>
      <c r="X1692" s="179">
        <f t="shared" si="276"/>
        <v>6.8452830188679237E-4</v>
      </c>
      <c r="Y1692" s="179">
        <f t="shared" si="277"/>
        <v>0.15407496000000001</v>
      </c>
      <c r="Z1692" s="186">
        <f t="shared" si="278"/>
        <v>3.0911290877028135</v>
      </c>
      <c r="AA1692" s="156">
        <f>$J1692*'9 All Base Data'!$Y1692</f>
        <v>0.52087450236557287</v>
      </c>
      <c r="AB1692" s="156">
        <f>$K1692*'9 All Base Data'!$Y1692</f>
        <v>6.0591523744566632E-2</v>
      </c>
      <c r="AC1692" s="178">
        <f>$L1692*'9 All Base Data'!$Y1692</f>
        <v>2.2274172410559259E-3</v>
      </c>
      <c r="AD1692" s="178">
        <f>IF($M1692="","",$M1692*'9 All Base Data'!$Y1692)</f>
        <v>0.60100564757703556</v>
      </c>
      <c r="AE1692" s="178">
        <f>IF($N1692="","",$N1692*'9 All Base Data'!$Y1692)</f>
        <v>0.55720440463140686</v>
      </c>
      <c r="AF1692" s="178">
        <f>IF($O1692="","",$O1692*'9 All Base Data'!$Y1692)</f>
        <v>4.8939307639842285E-2</v>
      </c>
      <c r="AG1692" s="178">
        <f>IF($P1692="","",$P1692*'9 All Base Data'!$Y1692)</f>
        <v>9.6031848953652771E-2</v>
      </c>
      <c r="AH1692" s="167">
        <f>$Q1692*'9 All Base Data'!$Y1692</f>
        <v>1581.0352301850505</v>
      </c>
      <c r="AI1692" s="178">
        <f>$R1692*'9 All Base Data'!$Y1692</f>
        <v>1.8543132284214392</v>
      </c>
      <c r="AJ1692" s="178">
        <f>$S1692*'9 All Base Data'!$Y1692</f>
        <v>0.2157058245306572</v>
      </c>
      <c r="AK1692" s="178">
        <f>$T1692*'9 All Base Data'!$Y1692</f>
        <v>7.9296053781590953E-3</v>
      </c>
      <c r="AL1692" s="178">
        <f>IF($U1692="","",$U1692*'9 All Base Data'!$Y1692)</f>
        <v>3.8163858621141755E-3</v>
      </c>
      <c r="AM1692" s="178">
        <f>IF($V1692="","",$V1692*'9 All Base Data'!$Y1692)</f>
        <v>2.5269219750034305E-3</v>
      </c>
      <c r="AN1692" s="178">
        <f>IF($W1692="","",$W1692*'9 All Base Data'!$Y1692)</f>
        <v>2.2193976014668474E-4</v>
      </c>
      <c r="AO1692" s="178">
        <f>IF($X1692="","",$X1692*'9 All Base Data'!$Y1692)</f>
        <v>4.3550443500481529E-4</v>
      </c>
      <c r="AP1692" s="178">
        <f>$Y1692*'9 All Base Data'!$Y1692</f>
        <v>9.8024184271473122E-2</v>
      </c>
      <c r="AQ1692" s="179">
        <f t="shared" si="279"/>
        <v>1.9666103259081888</v>
      </c>
    </row>
    <row r="1693" spans="1:43" x14ac:dyDescent="0.25">
      <c r="A1693" s="124">
        <v>598600</v>
      </c>
      <c r="B1693" s="125" t="s">
        <v>1718</v>
      </c>
      <c r="C1693" s="126" t="s">
        <v>1385</v>
      </c>
      <c r="D1693" s="101" t="s">
        <v>2125</v>
      </c>
      <c r="E1693" s="142"/>
      <c r="F1693" s="191" t="str">
        <f>IF('9 All Base Data'!G1693="Rural Centre","Rural",IF('9 All Base Data'!G1693="Rural (Incl.some Off Shore Islands)","Rural",IF('9 All Base Data'!G1693="Inlet-in TA but not in Urban Area","Rural",IF('9 All Base Data'!G1693="Rural (Incl.some Off Shore Islands)","Rural",IF('9 All Base Data'!G1693="Inlet-not in TA","Rural",IF('9 All Base Data'!G1693="Inland Water not in Urban Area","Rural",IF('9 All Base Data'!G1693="Oceanic-in Region but not in TA","Rural",'9 All Base Data'!G1693)))))))</f>
        <v>Temuka</v>
      </c>
      <c r="G1693" s="177">
        <f>IF('9 All Base Data'!I1693="..C","..C",'9 All Base Data'!I1693*Basecase_Pop_2006)</f>
        <v>4050</v>
      </c>
      <c r="H1693" s="177">
        <f>IF('9 All Base Data'!J1693="..C","..C",'9 All Base Data'!J1693*Basecase_Pop_2006)</f>
        <v>2724</v>
      </c>
      <c r="I1693" s="191">
        <f>IF('9 All Base Data'!L1693="..C","..C",'9 All Base Data'!L1693*Basecase_Pop_2006)</f>
        <v>51</v>
      </c>
      <c r="J1693" s="156">
        <f>IF('9 All Base Data'!$P1693=0,0,('9 All Base Data'!$P1693*Basecase_Pop_2006)/(1+(1/(BaseCase_Mort_AllAdults_30*('9 All Base Data'!$W1693*Basecase_PM10)/10))))</f>
        <v>3.1672597472283686</v>
      </c>
      <c r="K1693" s="156">
        <f>IF('9 All Base Data'!$Q1693=0,0,('9 All Base Data'!$Q1693*Basecase_Pop_2006)/(1+(1/(BaseCase_Mort_Maori_30*('9 All Base Data'!$W1693*Basecase_PM10)/10))))</f>
        <v>0</v>
      </c>
      <c r="L1693" s="179">
        <f>133/(1+1/(BaseCase_Mort_Child_0_1*'9 All Base Data'!$AB$10/10))*IF('9 All Base Data'!$L1693="..C",0,'9 All Base Data'!L1693/'9 All Base Data'!$L$2022)</f>
        <v>7.4397670620566722E-3</v>
      </c>
      <c r="M1693" s="178">
        <f>IF('9 All Base Data'!$R1693="","",IF('9 All Base Data'!$R1693=0,0,('9 All Base Data'!$R1693*Basecase_Pop_2006)/(1+(1/(BaseCase_CardiacHA_All*('9 All Base Data'!$W1693*Basecase_PM10)/10)))))</f>
        <v>0.79155573960826131</v>
      </c>
      <c r="N1693" s="178">
        <f>IF('9 All Base Data'!$S1693="","",IF('9 All Base Data'!$S1693=0,0,('9 All Base Data'!S1693*Basecase_Pop_2006)/(1+(1/(BaseCase_RespHA_All*('9 All Base Data'!$W1693*Basecase_PM10)/10)))))</f>
        <v>0.91196916115244797</v>
      </c>
      <c r="O1693" s="178">
        <f>IF('9 All Base Data'!$T1693="","",IF('9 All Base Data'!$T1693=0,0,('9 All Base Data'!$T1693*Basecase_Pop_2006)/(1+(1/(BaseCase_RespHA_Child_1_4*('9 All Base Data'!$W1693*Basecase_PM10)/10)))))</f>
        <v>0.18267761924332485</v>
      </c>
      <c r="P1693" s="179">
        <f>IF('9 All Base Data'!$U1693="","",IF('9 All Base Data'!$U1693=0,0,('9 All Base Data'!$U1693*Basecase_Pop_2006)/(1+(1/(BaseCase_RespHA_Child_5_14*('9 All Base Data'!$W1693*Basecase_PM10)/10)))))</f>
        <v>7.9314625522499821E-2</v>
      </c>
      <c r="Q1693" s="156">
        <f>IF('7 Base case Results'!$G1693="..C",0,BaseCase_RADs_All*'7 Base case Results'!$G1693*('9 All Base Data'!$V1693*Basecase_PM10)/10)</f>
        <v>3642.5670240248232</v>
      </c>
      <c r="R1693" s="189">
        <f t="shared" si="270"/>
        <v>11.275444700132992</v>
      </c>
      <c r="S1693" s="178">
        <f t="shared" si="271"/>
        <v>0</v>
      </c>
      <c r="T1693" s="179">
        <f t="shared" si="272"/>
        <v>2.6485570740921754E-2</v>
      </c>
      <c r="U1693" s="178">
        <f t="shared" si="273"/>
        <v>5.0263789465124593E-3</v>
      </c>
      <c r="V1693" s="178">
        <f t="shared" si="274"/>
        <v>4.1357801458263514E-3</v>
      </c>
      <c r="W1693" s="178">
        <f t="shared" si="275"/>
        <v>8.2844300326847815E-4</v>
      </c>
      <c r="X1693" s="179">
        <f t="shared" si="276"/>
        <v>3.5969182674453669E-4</v>
      </c>
      <c r="Y1693" s="179">
        <f t="shared" si="277"/>
        <v>0.22583915548953903</v>
      </c>
      <c r="Z1693" s="186">
        <f t="shared" si="278"/>
        <v>11.536931585455791</v>
      </c>
      <c r="AA1693" s="156">
        <f>$J1693*'9 All Base Data'!$Y1693</f>
        <v>1.7836791205001847</v>
      </c>
      <c r="AB1693" s="156">
        <f>$K1693*'9 All Base Data'!$Y1693</f>
        <v>0</v>
      </c>
      <c r="AC1693" s="178">
        <f>$L1693*'9 All Base Data'!$Y1693</f>
        <v>4.1897912482826974E-3</v>
      </c>
      <c r="AD1693" s="178">
        <f>IF($M1693="","",$M1693*'9 All Base Data'!$Y1693)</f>
        <v>0.44577381021144774</v>
      </c>
      <c r="AE1693" s="178">
        <f>IF($N1693="","",$N1693*'9 All Base Data'!$Y1693)</f>
        <v>0.51358602738886849</v>
      </c>
      <c r="AF1693" s="178">
        <f>IF($O1693="","",$O1693*'9 All Base Data'!$Y1693)</f>
        <v>0.10287702343078696</v>
      </c>
      <c r="AG1693" s="178">
        <f>IF($P1693="","",$P1693*'9 All Base Data'!$Y1693)</f>
        <v>4.4666952755792862E-2</v>
      </c>
      <c r="AH1693" s="167">
        <f>$Q1693*'9 All Base Data'!$Y1693</f>
        <v>2051.3539350415354</v>
      </c>
      <c r="AI1693" s="178">
        <f>$R1693*'9 All Base Data'!$Y1693</f>
        <v>6.349897668980657</v>
      </c>
      <c r="AJ1693" s="178">
        <f>$S1693*'9 All Base Data'!$Y1693</f>
        <v>0</v>
      </c>
      <c r="AK1693" s="178">
        <f>$T1693*'9 All Base Data'!$Y1693</f>
        <v>1.4915656843886405E-2</v>
      </c>
      <c r="AL1693" s="178">
        <f>IF($U1693="","",$U1693*'9 All Base Data'!$Y1693)</f>
        <v>2.8306636948426931E-3</v>
      </c>
      <c r="AM1693" s="178">
        <f>IF($V1693="","",$V1693*'9 All Base Data'!$Y1693)</f>
        <v>2.3291126342085185E-3</v>
      </c>
      <c r="AN1693" s="178">
        <f>IF($W1693="","",$W1693*'9 All Base Data'!$Y1693)</f>
        <v>4.6654730125861884E-4</v>
      </c>
      <c r="AO1693" s="178">
        <f>IF($X1693="","",$X1693*'9 All Base Data'!$Y1693)</f>
        <v>2.0256463074752064E-4</v>
      </c>
      <c r="AP1693" s="178">
        <f>$Y1693*'9 All Base Data'!$Y1693</f>
        <v>0.12718394397257518</v>
      </c>
      <c r="AQ1693" s="179">
        <f t="shared" si="279"/>
        <v>6.4971570461261692</v>
      </c>
    </row>
    <row r="1694" spans="1:43" x14ac:dyDescent="0.25">
      <c r="A1694" s="124">
        <v>598700</v>
      </c>
      <c r="B1694" s="125" t="s">
        <v>1719</v>
      </c>
      <c r="C1694" s="126" t="s">
        <v>1385</v>
      </c>
      <c r="D1694" s="101" t="s">
        <v>2125</v>
      </c>
      <c r="E1694" s="142"/>
      <c r="F1694" s="191" t="str">
        <f>IF('9 All Base Data'!G1694="Rural Centre","Rural",IF('9 All Base Data'!G1694="Rural (Incl.some Off Shore Islands)","Rural",IF('9 All Base Data'!G1694="Inlet-in TA but not in Urban Area","Rural",IF('9 All Base Data'!G1694="Rural (Incl.some Off Shore Islands)","Rural",IF('9 All Base Data'!G1694="Inlet-not in TA","Rural",IF('9 All Base Data'!G1694="Inland Water not in Urban Area","Rural",IF('9 All Base Data'!G1694="Oceanic-in Region but not in TA","Rural",'9 All Base Data'!G1694)))))))</f>
        <v>Timaru</v>
      </c>
      <c r="G1694" s="177">
        <f>IF('9 All Base Data'!I1694="..C","..C",'9 All Base Data'!I1694*Basecase_Pop_2006)</f>
        <v>864</v>
      </c>
      <c r="H1694" s="177">
        <f>IF('9 All Base Data'!J1694="..C","..C",'9 All Base Data'!J1694*Basecase_Pop_2006)</f>
        <v>621</v>
      </c>
      <c r="I1694" s="191">
        <f>IF('9 All Base Data'!L1694="..C","..C",'9 All Base Data'!L1694*Basecase_Pop_2006)</f>
        <v>3</v>
      </c>
      <c r="J1694" s="156">
        <f>IF('9 All Base Data'!$P1694=0,0,('9 All Base Data'!$P1694*Basecase_Pop_2006)/(1+(1/(BaseCase_Mort_AllAdults_30*('9 All Base Data'!$W1694*Basecase_PM10)/10))))</f>
        <v>3.5894217839533837</v>
      </c>
      <c r="K1694" s="156">
        <f>IF('9 All Base Data'!$Q1694=0,0,('9 All Base Data'!$Q1694*Basecase_Pop_2006)/(1+(1/(BaseCase_Mort_Maori_30*('9 All Base Data'!$W1694*Basecase_PM10)/10))))</f>
        <v>0.16541353383458646</v>
      </c>
      <c r="L1694" s="179">
        <f>133/(1+1/(BaseCase_Mort_Child_0_1*'9 All Base Data'!$AB$10/10))*IF('9 All Base Data'!$L1694="..C",0,'9 All Base Data'!L1694/'9 All Base Data'!$L$2022)</f>
        <v>4.3763335659156898E-4</v>
      </c>
      <c r="M1694" s="178">
        <f>IF('9 All Base Data'!$R1694="","",IF('9 All Base Data'!$R1694=0,0,('9 All Base Data'!$R1694*Basecase_Pop_2006)/(1+(1/(BaseCase_CardiacHA_All*('9 All Base Data'!$W1694*Basecase_PM10)/10)))))</f>
        <v>0.18298841469452426</v>
      </c>
      <c r="N1694" s="178">
        <f>IF('9 All Base Data'!$S1694="","",IF('9 All Base Data'!$S1694=0,0,('9 All Base Data'!S1694*Basecase_Pop_2006)/(1+(1/(BaseCase_RespHA_All*('9 All Base Data'!$W1694*Basecase_PM10)/10)))))</f>
        <v>0.11903590752582391</v>
      </c>
      <c r="O1694" s="178">
        <f>IF('9 All Base Data'!$T1694="","",IF('9 All Base Data'!$T1694=0,0,('9 All Base Data'!$T1694*Basecase_Pop_2006)/(1+(1/(BaseCase_RespHA_Child_1_4*('9 All Base Data'!$W1694*Basecase_PM10)/10)))))</f>
        <v>1.0648596321393998E-2</v>
      </c>
      <c r="P1694" s="179">
        <f>IF('9 All Base Data'!$U1694="","",IF('9 All Base Data'!$U1694=0,0,('9 All Base Data'!$U1694*Basecase_Pop_2006)/(1+(1/(BaseCase_RespHA_Child_5_14*('9 All Base Data'!$W1694*Basecase_PM10)/10)))))</f>
        <v>0</v>
      </c>
      <c r="Q1694" s="156">
        <f>IF('7 Base case Results'!$G1694="..C",0,BaseCase_RADs_All*'7 Base case Results'!$G1694*('9 All Base Data'!$V1694*Basecase_PM10)/10)</f>
        <v>769.82400000000007</v>
      </c>
      <c r="R1694" s="189">
        <f t="shared" si="270"/>
        <v>12.778341550874046</v>
      </c>
      <c r="S1694" s="178">
        <f t="shared" si="271"/>
        <v>0.58887218045112777</v>
      </c>
      <c r="T1694" s="179">
        <f t="shared" si="272"/>
        <v>1.5579747494659855E-3</v>
      </c>
      <c r="U1694" s="178">
        <f t="shared" si="273"/>
        <v>1.1619764333102292E-3</v>
      </c>
      <c r="V1694" s="178">
        <f t="shared" si="274"/>
        <v>5.3982784062961138E-4</v>
      </c>
      <c r="W1694" s="178">
        <f t="shared" si="275"/>
        <v>4.8291384317521785E-5</v>
      </c>
      <c r="X1694" s="179">
        <f t="shared" si="276"/>
        <v>0</v>
      </c>
      <c r="Y1694" s="179">
        <f t="shared" si="277"/>
        <v>4.7729088000000003E-2</v>
      </c>
      <c r="Z1694" s="186">
        <f t="shared" si="278"/>
        <v>12.829330417897452</v>
      </c>
      <c r="AA1694" s="156">
        <f>$J1694*'9 All Base Data'!$Y1694</f>
        <v>2.0066434035766756</v>
      </c>
      <c r="AB1694" s="156">
        <f>$K1694*'9 All Base Data'!$Y1694</f>
        <v>9.2473383321894656E-2</v>
      </c>
      <c r="AC1694" s="178">
        <f>$L1694*'9 All Base Data'!$Y1694</f>
        <v>2.4465614270117103E-4</v>
      </c>
      <c r="AD1694" s="178">
        <f>IF($M1694="","",$M1694*'9 All Base Data'!$Y1694)</f>
        <v>0.10229850861196231</v>
      </c>
      <c r="AE1694" s="178">
        <f>IF($N1694="","",$N1694*'9 All Base Data'!$Y1694)</f>
        <v>6.6546266502671855E-2</v>
      </c>
      <c r="AF1694" s="178">
        <f>IF($O1694="","",$O1694*'9 All Base Data'!$Y1694)</f>
        <v>5.9530300008770517E-3</v>
      </c>
      <c r="AG1694" s="178">
        <f>IF($P1694="","",$P1694*'9 All Base Data'!$Y1694)</f>
        <v>0</v>
      </c>
      <c r="AH1694" s="167">
        <f>$Q1694*'9 All Base Data'!$Y1694</f>
        <v>430.36520768356519</v>
      </c>
      <c r="AI1694" s="178">
        <f>$R1694*'9 All Base Data'!$Y1694</f>
        <v>7.1436505167329658</v>
      </c>
      <c r="AJ1694" s="178">
        <f>$S1694*'9 All Base Data'!$Y1694</f>
        <v>0.32920524462594497</v>
      </c>
      <c r="AK1694" s="178">
        <f>$T1694*'9 All Base Data'!$Y1694</f>
        <v>8.7097586801616889E-4</v>
      </c>
      <c r="AL1694" s="178">
        <f>IF($U1694="","",$U1694*'9 All Base Data'!$Y1694)</f>
        <v>6.4959552968596077E-4</v>
      </c>
      <c r="AM1694" s="178">
        <f>IF($V1694="","",$V1694*'9 All Base Data'!$Y1694)</f>
        <v>3.0178731858961685E-4</v>
      </c>
      <c r="AN1694" s="178">
        <f>IF($W1694="","",$W1694*'9 All Base Data'!$Y1694)</f>
        <v>2.6996991053977433E-5</v>
      </c>
      <c r="AO1694" s="178">
        <f>IF($X1694="","",$X1694*'9 All Base Data'!$Y1694)</f>
        <v>0</v>
      </c>
      <c r="AP1694" s="178">
        <f>$Y1694*'9 All Base Data'!$Y1694</f>
        <v>2.668264287638104E-2</v>
      </c>
      <c r="AQ1694" s="179">
        <f t="shared" si="279"/>
        <v>7.1721555183256385</v>
      </c>
    </row>
    <row r="1695" spans="1:43" x14ac:dyDescent="0.25">
      <c r="A1695" s="124">
        <v>598800</v>
      </c>
      <c r="B1695" s="125" t="s">
        <v>1720</v>
      </c>
      <c r="C1695" s="126" t="s">
        <v>1385</v>
      </c>
      <c r="D1695" s="101" t="s">
        <v>2125</v>
      </c>
      <c r="E1695" s="142"/>
      <c r="F1695" s="191" t="str">
        <f>IF('9 All Base Data'!G1695="Rural Centre","Rural",IF('9 All Base Data'!G1695="Rural (Incl.some Off Shore Islands)","Rural",IF('9 All Base Data'!G1695="Inlet-in TA but not in Urban Area","Rural",IF('9 All Base Data'!G1695="Rural (Incl.some Off Shore Islands)","Rural",IF('9 All Base Data'!G1695="Inlet-not in TA","Rural",IF('9 All Base Data'!G1695="Inland Water not in Urban Area","Rural",IF('9 All Base Data'!G1695="Oceanic-in Region but not in TA","Rural",'9 All Base Data'!G1695)))))))</f>
        <v>Timaru</v>
      </c>
      <c r="G1695" s="177">
        <f>IF('9 All Base Data'!I1695="..C","..C",'9 All Base Data'!I1695*Basecase_Pop_2006)</f>
        <v>1230</v>
      </c>
      <c r="H1695" s="177">
        <f>IF('9 All Base Data'!J1695="..C","..C",'9 All Base Data'!J1695*Basecase_Pop_2006)</f>
        <v>849</v>
      </c>
      <c r="I1695" s="191">
        <f>IF('9 All Base Data'!L1695="..C","..C",'9 All Base Data'!L1695*Basecase_Pop_2006)</f>
        <v>15</v>
      </c>
      <c r="J1695" s="156">
        <f>IF('9 All Base Data'!$P1695=0,0,('9 All Base Data'!$P1695*Basecase_Pop_2006)/(1+(1/(BaseCase_Mort_AllAdults_30*('9 All Base Data'!$W1695*Basecase_PM10)/10))))</f>
        <v>0.53315412186379929</v>
      </c>
      <c r="K1695" s="156">
        <f>IF('9 All Base Data'!$Q1695=0,0,('9 All Base Data'!$Q1695*Basecase_Pop_2006)/(1+(1/(BaseCase_Mort_Maori_30*('9 All Base Data'!$W1695*Basecase_PM10)/10))))</f>
        <v>0.11744386873920554</v>
      </c>
      <c r="L1695" s="179">
        <f>133/(1+1/(BaseCase_Mort_Child_0_1*'9 All Base Data'!$AB$10/10))*IF('9 All Base Data'!$L1695="..C",0,'9 All Base Data'!L1695/'9 All Base Data'!$L$2022)</f>
        <v>2.1881667829578449E-3</v>
      </c>
      <c r="M1695" s="178">
        <f>IF('9 All Base Data'!$R1695="","",IF('9 All Base Data'!$R1695=0,0,('9 All Base Data'!$R1695*Basecase_Pop_2006)/(1+(1/(BaseCase_CardiacHA_All*('9 All Base Data'!$W1695*Basecase_PM10)/10)))))</f>
        <v>0.37468513853904278</v>
      </c>
      <c r="N1695" s="178">
        <f>IF('9 All Base Data'!$S1695="","",IF('9 All Base Data'!$S1695=0,0,('9 All Base Data'!S1695*Basecase_Pop_2006)/(1+(1/(BaseCase_RespHA_All*('9 All Base Data'!$W1695*Basecase_PM10)/10)))))</f>
        <v>0.37071651090342678</v>
      </c>
      <c r="O1695" s="178">
        <f>IF('9 All Base Data'!$T1695="","",IF('9 All Base Data'!$T1695=0,0,('9 All Base Data'!$T1695*Basecase_Pop_2006)/(1+(1/(BaseCase_RespHA_Child_1_4*('9 All Base Data'!$W1695*Basecase_PM10)/10)))))</f>
        <v>6.8791097622660585E-2</v>
      </c>
      <c r="P1695" s="179">
        <f>IF('9 All Base Data'!$U1695="","",IF('9 All Base Data'!$U1695=0,0,('9 All Base Data'!$U1695*Basecase_Pop_2006)/(1+(1/(BaseCase_RespHA_Child_5_14*('9 All Base Data'!$W1695*Basecase_PM10)/10)))))</f>
        <v>5.0295857988165674E-2</v>
      </c>
      <c r="Q1695" s="156">
        <f>IF('7 Base case Results'!$G1695="..C",0,BaseCase_RADs_All*'7 Base case Results'!$G1695*('9 All Base Data'!$V1695*Basecase_PM10)/10)</f>
        <v>1806.6240000000003</v>
      </c>
      <c r="R1695" s="189">
        <f t="shared" si="270"/>
        <v>1.8980286738351255</v>
      </c>
      <c r="S1695" s="178">
        <f t="shared" si="271"/>
        <v>0.41810017271157174</v>
      </c>
      <c r="T1695" s="179">
        <f t="shared" si="272"/>
        <v>7.7898737473299281E-3</v>
      </c>
      <c r="U1695" s="178">
        <f t="shared" si="273"/>
        <v>2.3792506297229217E-3</v>
      </c>
      <c r="V1695" s="178">
        <f t="shared" si="274"/>
        <v>1.6811993769470404E-3</v>
      </c>
      <c r="W1695" s="178">
        <f t="shared" si="275"/>
        <v>3.1196762771876576E-4</v>
      </c>
      <c r="X1695" s="179">
        <f t="shared" si="276"/>
        <v>2.2809171597633132E-4</v>
      </c>
      <c r="Y1695" s="179">
        <f t="shared" si="277"/>
        <v>0.11201068800000001</v>
      </c>
      <c r="Z1695" s="186">
        <f t="shared" si="278"/>
        <v>2.0218896855891253</v>
      </c>
      <c r="AA1695" s="156">
        <f>$J1695*'9 All Base Data'!$Y1695</f>
        <v>0.39053970627383777</v>
      </c>
      <c r="AB1695" s="156">
        <f>$K1695*'9 All Base Data'!$Y1695</f>
        <v>8.6028583706213274E-2</v>
      </c>
      <c r="AC1695" s="178">
        <f>$L1695*'9 All Base Data'!$Y1695</f>
        <v>1.6028498658270424E-3</v>
      </c>
      <c r="AD1695" s="178">
        <f>IF($M1695="","",$M1695*'9 All Base Data'!$Y1695)</f>
        <v>0.2744598943335031</v>
      </c>
      <c r="AE1695" s="178">
        <f>IF($N1695="","",$N1695*'9 All Base Data'!$Y1695)</f>
        <v>0.27155284249321054</v>
      </c>
      <c r="AF1695" s="178">
        <f>IF($O1695="","",$O1695*'9 All Base Data'!$Y1695)</f>
        <v>5.0390035372683335E-2</v>
      </c>
      <c r="AG1695" s="178">
        <f>IF($P1695="","",$P1695*'9 All Base Data'!$Y1695)</f>
        <v>3.6842122755841325E-2</v>
      </c>
      <c r="AH1695" s="167">
        <f>$Q1695*'9 All Base Data'!$Y1695</f>
        <v>1323.3666914939645</v>
      </c>
      <c r="AI1695" s="178">
        <f>$R1695*'9 All Base Data'!$Y1695</f>
        <v>1.3903213543348625</v>
      </c>
      <c r="AJ1695" s="178">
        <f>$S1695*'9 All Base Data'!$Y1695</f>
        <v>0.30626175799411925</v>
      </c>
      <c r="AK1695" s="178">
        <f>$T1695*'9 All Base Data'!$Y1695</f>
        <v>5.7061455223442713E-3</v>
      </c>
      <c r="AL1695" s="178">
        <f>IF($U1695="","",$U1695*'9 All Base Data'!$Y1695)</f>
        <v>1.7428203290177446E-3</v>
      </c>
      <c r="AM1695" s="178">
        <f>IF($V1695="","",$V1695*'9 All Base Data'!$Y1695)</f>
        <v>1.2314921407067098E-3</v>
      </c>
      <c r="AN1695" s="178">
        <f>IF($W1695="","",$W1695*'9 All Base Data'!$Y1695)</f>
        <v>2.2851881041511892E-4</v>
      </c>
      <c r="AO1695" s="178">
        <f>IF($X1695="","",$X1695*'9 All Base Data'!$Y1695)</f>
        <v>1.6707902669774042E-4</v>
      </c>
      <c r="AP1695" s="178">
        <f>$Y1695*'9 All Base Data'!$Y1695</f>
        <v>8.2048734872625789E-2</v>
      </c>
      <c r="AQ1695" s="179">
        <f t="shared" si="279"/>
        <v>1.4810505471995568</v>
      </c>
    </row>
    <row r="1696" spans="1:43" x14ac:dyDescent="0.25">
      <c r="A1696" s="124">
        <v>598900</v>
      </c>
      <c r="B1696" s="125" t="s">
        <v>1721</v>
      </c>
      <c r="C1696" s="126" t="s">
        <v>1385</v>
      </c>
      <c r="D1696" s="101" t="s">
        <v>2125</v>
      </c>
      <c r="E1696" s="142"/>
      <c r="F1696" s="191" t="str">
        <f>IF('9 All Base Data'!G1696="Rural Centre","Rural",IF('9 All Base Data'!G1696="Rural (Incl.some Off Shore Islands)","Rural",IF('9 All Base Data'!G1696="Inlet-in TA but not in Urban Area","Rural",IF('9 All Base Data'!G1696="Rural (Incl.some Off Shore Islands)","Rural",IF('9 All Base Data'!G1696="Inlet-not in TA","Rural",IF('9 All Base Data'!G1696="Inland Water not in Urban Area","Rural",IF('9 All Base Data'!G1696="Oceanic-in Region but not in TA","Rural",'9 All Base Data'!G1696)))))))</f>
        <v>Timaru</v>
      </c>
      <c r="G1696" s="177">
        <f>IF('9 All Base Data'!I1696="..C","..C",'9 All Base Data'!I1696*Basecase_Pop_2006)</f>
        <v>3780</v>
      </c>
      <c r="H1696" s="177">
        <f>IF('9 All Base Data'!J1696="..C","..C",'9 All Base Data'!J1696*Basecase_Pop_2006)</f>
        <v>2394</v>
      </c>
      <c r="I1696" s="191">
        <f>IF('9 All Base Data'!L1696="..C","..C",'9 All Base Data'!L1696*Basecase_Pop_2006)</f>
        <v>54</v>
      </c>
      <c r="J1696" s="156">
        <f>IF('9 All Base Data'!$P1696=0,0,('9 All Base Data'!$P1696*Basecase_Pop_2006)/(1+(1/(BaseCase_Mort_AllAdults_30*('9 All Base Data'!$W1696*Basecase_PM10)/10))))</f>
        <v>1.4928315412186381</v>
      </c>
      <c r="K1696" s="156">
        <f>IF('9 All Base Data'!$Q1696=0,0,('9 All Base Data'!$Q1696*Basecase_Pop_2006)/(1+(1/(BaseCase_Mort_Maori_30*('9 All Base Data'!$W1696*Basecase_PM10)/10))))</f>
        <v>0.11744386873920554</v>
      </c>
      <c r="L1696" s="179">
        <f>133/(1+1/(BaseCase_Mort_Child_0_1*'9 All Base Data'!$AB$10/10))*IF('9 All Base Data'!$L1696="..C",0,'9 All Base Data'!L1696/'9 All Base Data'!$L$2022)</f>
        <v>7.8774004186482408E-3</v>
      </c>
      <c r="M1696" s="178">
        <f>IF('9 All Base Data'!$R1696="","",IF('9 All Base Data'!$R1696=0,0,('9 All Base Data'!$R1696*Basecase_Pop_2006)/(1+(1/(BaseCase_CardiacHA_All*('9 All Base Data'!$W1696*Basecase_PM10)/10)))))</f>
        <v>1.0277078085642317</v>
      </c>
      <c r="N1696" s="178">
        <f>IF('9 All Base Data'!$S1696="","",IF('9 All Base Data'!$S1696=0,0,('9 All Base Data'!S1696*Basecase_Pop_2006)/(1+(1/(BaseCase_RespHA_All*('9 All Base Data'!$W1696*Basecase_PM10)/10)))))</f>
        <v>1.0680166147455867</v>
      </c>
      <c r="O1696" s="178">
        <f>IF('9 All Base Data'!$T1696="","",IF('9 All Base Data'!$T1696=0,0,('9 All Base Data'!$T1696*Basecase_Pop_2006)/(1+(1/(BaseCase_RespHA_Child_1_4*('9 All Base Data'!$W1696*Basecase_PM10)/10)))))</f>
        <v>0.22357106727364692</v>
      </c>
      <c r="P1696" s="179">
        <f>IF('9 All Base Data'!$U1696="","",IF('9 All Base Data'!$U1696=0,0,('9 All Base Data'!$U1696*Basecase_Pop_2006)/(1+(1/(BaseCase_RespHA_Child_5_14*('9 All Base Data'!$W1696*Basecase_PM10)/10)))))</f>
        <v>0.1257396449704142</v>
      </c>
      <c r="Q1696" s="156">
        <f>IF('7 Base case Results'!$G1696="..C",0,BaseCase_RADs_All*'7 Base case Results'!$G1696*('9 All Base Data'!$V1696*Basecase_PM10)/10)</f>
        <v>5552.0640000000003</v>
      </c>
      <c r="R1696" s="189">
        <f t="shared" si="270"/>
        <v>5.3144802867383518</v>
      </c>
      <c r="S1696" s="178">
        <f t="shared" si="271"/>
        <v>0.41810017271157174</v>
      </c>
      <c r="T1696" s="179">
        <f t="shared" si="272"/>
        <v>2.8043545490387737E-2</v>
      </c>
      <c r="U1696" s="178">
        <f t="shared" si="273"/>
        <v>6.5259445843828716E-3</v>
      </c>
      <c r="V1696" s="178">
        <f t="shared" si="274"/>
        <v>4.8434553478712361E-3</v>
      </c>
      <c r="W1696" s="178">
        <f t="shared" si="275"/>
        <v>1.0138947900859888E-3</v>
      </c>
      <c r="X1696" s="179">
        <f t="shared" si="276"/>
        <v>5.702292899408284E-4</v>
      </c>
      <c r="Y1696" s="179">
        <f t="shared" si="277"/>
        <v>0.344227968</v>
      </c>
      <c r="Z1696" s="186">
        <f t="shared" si="278"/>
        <v>5.698121200160994</v>
      </c>
      <c r="AA1696" s="156">
        <f>$J1696*'9 All Base Data'!$Y1696</f>
        <v>1.0935111775667459</v>
      </c>
      <c r="AB1696" s="156">
        <f>$K1696*'9 All Base Data'!$Y1696</f>
        <v>8.6028583706213274E-2</v>
      </c>
      <c r="AC1696" s="178">
        <f>$L1696*'9 All Base Data'!$Y1696</f>
        <v>5.7702595169773522E-3</v>
      </c>
      <c r="AD1696" s="178">
        <f>IF($M1696="","",$M1696*'9 All Base Data'!$Y1696)</f>
        <v>0.75280428160046575</v>
      </c>
      <c r="AE1696" s="178">
        <f>IF($N1696="","",$N1696*'9 All Base Data'!$Y1696)</f>
        <v>0.78233080813520195</v>
      </c>
      <c r="AF1696" s="178">
        <f>IF($O1696="","",$O1696*'9 All Base Data'!$Y1696)</f>
        <v>0.16376761496122086</v>
      </c>
      <c r="AG1696" s="178">
        <f>IF($P1696="","",$P1696*'9 All Base Data'!$Y1696)</f>
        <v>9.2105306889603333E-2</v>
      </c>
      <c r="AH1696" s="167">
        <f>$Q1696*'9 All Base Data'!$Y1696</f>
        <v>4066.9317836155979</v>
      </c>
      <c r="AI1696" s="178">
        <f>$R1696*'9 All Base Data'!$Y1696</f>
        <v>3.8928997921376154</v>
      </c>
      <c r="AJ1696" s="178">
        <f>$S1696*'9 All Base Data'!$Y1696</f>
        <v>0.30626175799411925</v>
      </c>
      <c r="AK1696" s="178">
        <f>$T1696*'9 All Base Data'!$Y1696</f>
        <v>2.0542123880439373E-2</v>
      </c>
      <c r="AL1696" s="178">
        <f>IF($U1696="","",$U1696*'9 All Base Data'!$Y1696)</f>
        <v>4.7803071881629576E-3</v>
      </c>
      <c r="AM1696" s="178">
        <f>IF($V1696="","",$V1696*'9 All Base Data'!$Y1696)</f>
        <v>3.5478702148931409E-3</v>
      </c>
      <c r="AN1696" s="178">
        <f>IF($W1696="","",$W1696*'9 All Base Data'!$Y1696)</f>
        <v>7.4268613384913652E-4</v>
      </c>
      <c r="AO1696" s="178">
        <f>IF($X1696="","",$X1696*'9 All Base Data'!$Y1696)</f>
        <v>4.1769756674435112E-4</v>
      </c>
      <c r="AP1696" s="178">
        <f>$Y1696*'9 All Base Data'!$Y1696</f>
        <v>0.25214977058416704</v>
      </c>
      <c r="AQ1696" s="179">
        <f t="shared" si="279"/>
        <v>4.1739198640052786</v>
      </c>
    </row>
    <row r="1697" spans="1:43" x14ac:dyDescent="0.25">
      <c r="A1697" s="124">
        <v>599000</v>
      </c>
      <c r="B1697" s="125" t="s">
        <v>1722</v>
      </c>
      <c r="C1697" s="126" t="s">
        <v>1385</v>
      </c>
      <c r="D1697" s="101" t="s">
        <v>2125</v>
      </c>
      <c r="E1697" s="142"/>
      <c r="F1697" s="191" t="str">
        <f>IF('9 All Base Data'!G1697="Rural Centre","Rural",IF('9 All Base Data'!G1697="Rural (Incl.some Off Shore Islands)","Rural",IF('9 All Base Data'!G1697="Inlet-in TA but not in Urban Area","Rural",IF('9 All Base Data'!G1697="Rural (Incl.some Off Shore Islands)","Rural",IF('9 All Base Data'!G1697="Inlet-not in TA","Rural",IF('9 All Base Data'!G1697="Inland Water not in Urban Area","Rural",IF('9 All Base Data'!G1697="Oceanic-in Region but not in TA","Rural",'9 All Base Data'!G1697)))))))</f>
        <v>Timaru</v>
      </c>
      <c r="G1697" s="177">
        <f>IF('9 All Base Data'!I1697="..C","..C",'9 All Base Data'!I1697*Basecase_Pop_2006)</f>
        <v>972</v>
      </c>
      <c r="H1697" s="177">
        <f>IF('9 All Base Data'!J1697="..C","..C",'9 All Base Data'!J1697*Basecase_Pop_2006)</f>
        <v>675</v>
      </c>
      <c r="I1697" s="191">
        <f>IF('9 All Base Data'!L1697="..C","..C",'9 All Base Data'!L1697*Basecase_Pop_2006)</f>
        <v>9</v>
      </c>
      <c r="J1697" s="156">
        <f>IF('9 All Base Data'!$P1697=0,0,('9 All Base Data'!$P1697*Basecase_Pop_2006)/(1+(1/(BaseCase_Mort_AllAdults_30*('9 All Base Data'!$W1697*Basecase_PM10)/10))))</f>
        <v>4.4251792114695343</v>
      </c>
      <c r="K1697" s="156">
        <f>IF('9 All Base Data'!$Q1697=0,0,('9 All Base Data'!$Q1697*Basecase_Pop_2006)/(1+(1/(BaseCase_Mort_Maori_30*('9 All Base Data'!$W1697*Basecase_PM10)/10))))</f>
        <v>0.11744386873920554</v>
      </c>
      <c r="L1697" s="179">
        <f>133/(1+1/(BaseCase_Mort_Child_0_1*'9 All Base Data'!$AB$10/10))*IF('9 All Base Data'!$L1697="..C",0,'9 All Base Data'!L1697/'9 All Base Data'!$L$2022)</f>
        <v>1.3129000697747069E-3</v>
      </c>
      <c r="M1697" s="178">
        <f>IF('9 All Base Data'!$R1697="","",IF('9 All Base Data'!$R1697=0,0,('9 All Base Data'!$R1697*Basecase_Pop_2006)/(1+(1/(BaseCase_CardiacHA_All*('9 All Base Data'!$W1697*Basecase_PM10)/10)))))</f>
        <v>0.31580604534005041</v>
      </c>
      <c r="N1697" s="178">
        <f>IF('9 All Base Data'!$S1697="","",IF('9 All Base Data'!$S1697=0,0,('9 All Base Data'!S1697*Basecase_Pop_2006)/(1+(1/(BaseCase_RespHA_All*('9 All Base Data'!$W1697*Basecase_PM10)/10)))))</f>
        <v>0.20301142263759087</v>
      </c>
      <c r="O1697" s="178">
        <f>IF('9 All Base Data'!$T1697="","",IF('9 All Base Data'!$T1697=0,0,('9 All Base Data'!$T1697*Basecase_Pop_2006)/(1+(1/(BaseCase_RespHA_Child_1_4*('9 All Base Data'!$W1697*Basecase_PM10)/10)))))</f>
        <v>0.10318664643399089</v>
      </c>
      <c r="P1697" s="179">
        <f>IF('9 All Base Data'!$U1697="","",IF('9 All Base Data'!$U1697=0,0,('9 All Base Data'!$U1697*Basecase_Pop_2006)/(1+(1/(BaseCase_RespHA_Child_5_14*('9 All Base Data'!$W1697*Basecase_PM10)/10)))))</f>
        <v>0</v>
      </c>
      <c r="Q1697" s="156">
        <f>IF('7 Base case Results'!$G1697="..C",0,BaseCase_RADs_All*'7 Base case Results'!$G1697*('9 All Base Data'!$V1697*Basecase_PM10)/10)</f>
        <v>1427.6736000000001</v>
      </c>
      <c r="R1697" s="189">
        <f t="shared" si="270"/>
        <v>15.753637992831541</v>
      </c>
      <c r="S1697" s="178">
        <f t="shared" si="271"/>
        <v>0.41810017271157174</v>
      </c>
      <c r="T1697" s="179">
        <f t="shared" si="272"/>
        <v>4.673924248397957E-3</v>
      </c>
      <c r="U1697" s="178">
        <f t="shared" si="273"/>
        <v>2.0053683879093201E-3</v>
      </c>
      <c r="V1697" s="178">
        <f t="shared" si="274"/>
        <v>9.2065680166147456E-4</v>
      </c>
      <c r="W1697" s="178">
        <f t="shared" si="275"/>
        <v>4.679514415781487E-4</v>
      </c>
      <c r="X1697" s="179">
        <f t="shared" si="276"/>
        <v>0</v>
      </c>
      <c r="Y1697" s="179">
        <f t="shared" si="277"/>
        <v>8.85157632E-2</v>
      </c>
      <c r="Z1697" s="186">
        <f t="shared" si="278"/>
        <v>15.849753705469508</v>
      </c>
      <c r="AA1697" s="156">
        <f>$J1697*'9 All Base Data'!$Y1697</f>
        <v>3.241479562072854</v>
      </c>
      <c r="AB1697" s="156">
        <f>$K1697*'9 All Base Data'!$Y1697</f>
        <v>8.6028583706213274E-2</v>
      </c>
      <c r="AC1697" s="178">
        <f>$L1697*'9 All Base Data'!$Y1697</f>
        <v>9.6170991949622541E-4</v>
      </c>
      <c r="AD1697" s="178">
        <f>IF($M1697="","",$M1697*'9 All Base Data'!$Y1697)</f>
        <v>0.23133048236680981</v>
      </c>
      <c r="AE1697" s="178">
        <f>IF($N1697="","",$N1697*'9 All Base Data'!$Y1697)</f>
        <v>0.14870750898437723</v>
      </c>
      <c r="AF1697" s="178">
        <f>IF($O1697="","",$O1697*'9 All Base Data'!$Y1697)</f>
        <v>7.5585053059025006E-2</v>
      </c>
      <c r="AG1697" s="178">
        <f>IF($P1697="","",$P1697*'9 All Base Data'!$Y1697)</f>
        <v>0</v>
      </c>
      <c r="AH1697" s="167">
        <f>$Q1697*'9 All Base Data'!$Y1697</f>
        <v>1045.7824586440108</v>
      </c>
      <c r="AI1697" s="178">
        <f>$R1697*'9 All Base Data'!$Y1697</f>
        <v>11.539667240979359</v>
      </c>
      <c r="AJ1697" s="178">
        <f>$S1697*'9 All Base Data'!$Y1697</f>
        <v>0.30626175799411925</v>
      </c>
      <c r="AK1697" s="178">
        <f>$T1697*'9 All Base Data'!$Y1697</f>
        <v>3.4236873134065628E-3</v>
      </c>
      <c r="AL1697" s="178">
        <f>IF($U1697="","",$U1697*'9 All Base Data'!$Y1697)</f>
        <v>1.4689485630292422E-3</v>
      </c>
      <c r="AM1697" s="178">
        <f>IF($V1697="","",$V1697*'9 All Base Data'!$Y1697)</f>
        <v>6.7438855324415074E-4</v>
      </c>
      <c r="AN1697" s="178">
        <f>IF($W1697="","",$W1697*'9 All Base Data'!$Y1697)</f>
        <v>3.4277821562267842E-4</v>
      </c>
      <c r="AO1697" s="178">
        <f>IF($X1697="","",$X1697*'9 All Base Data'!$Y1697)</f>
        <v>0</v>
      </c>
      <c r="AP1697" s="178">
        <f>$Y1697*'9 All Base Data'!$Y1697</f>
        <v>6.4838512435928669E-2</v>
      </c>
      <c r="AQ1697" s="179">
        <f t="shared" si="279"/>
        <v>11.610072777844968</v>
      </c>
    </row>
    <row r="1698" spans="1:43" x14ac:dyDescent="0.25">
      <c r="A1698" s="124">
        <v>599100</v>
      </c>
      <c r="B1698" s="125" t="s">
        <v>1723</v>
      </c>
      <c r="C1698" s="126" t="s">
        <v>1385</v>
      </c>
      <c r="D1698" s="101" t="s">
        <v>2125</v>
      </c>
      <c r="E1698" s="142"/>
      <c r="F1698" s="191" t="str">
        <f>IF('9 All Base Data'!G1698="Rural Centre","Rural",IF('9 All Base Data'!G1698="Rural (Incl.some Off Shore Islands)","Rural",IF('9 All Base Data'!G1698="Inlet-in TA but not in Urban Area","Rural",IF('9 All Base Data'!G1698="Rural (Incl.some Off Shore Islands)","Rural",IF('9 All Base Data'!G1698="Inlet-not in TA","Rural",IF('9 All Base Data'!G1698="Inland Water not in Urban Area","Rural",IF('9 All Base Data'!G1698="Oceanic-in Region but not in TA","Rural",'9 All Base Data'!G1698)))))))</f>
        <v>Timaru</v>
      </c>
      <c r="G1698" s="177">
        <f>IF('9 All Base Data'!I1698="..C","..C",'9 All Base Data'!I1698*Basecase_Pop_2006)</f>
        <v>3300</v>
      </c>
      <c r="H1698" s="177">
        <f>IF('9 All Base Data'!J1698="..C","..C",'9 All Base Data'!J1698*Basecase_Pop_2006)</f>
        <v>2289</v>
      </c>
      <c r="I1698" s="191">
        <f>IF('9 All Base Data'!L1698="..C","..C",'9 All Base Data'!L1698*Basecase_Pop_2006)</f>
        <v>33</v>
      </c>
      <c r="J1698" s="156">
        <f>IF('9 All Base Data'!$P1698=0,0,('9 All Base Data'!$P1698*Basecase_Pop_2006)/(1+(1/(BaseCase_Mort_AllAdults_30*('9 All Base Data'!$W1698*Basecase_PM10)/10))))</f>
        <v>1.7060931899641576</v>
      </c>
      <c r="K1698" s="156">
        <f>IF('9 All Base Data'!$Q1698=0,0,('9 All Base Data'!$Q1698*Basecase_Pop_2006)/(1+(1/(BaseCase_Mort_Maori_30*('9 All Base Data'!$W1698*Basecase_PM10)/10))))</f>
        <v>0.11744386873920554</v>
      </c>
      <c r="L1698" s="179">
        <f>133/(1+1/(BaseCase_Mort_Child_0_1*'9 All Base Data'!$AB$10/10))*IF('9 All Base Data'!$L1698="..C",0,'9 All Base Data'!L1698/'9 All Base Data'!$L$2022)</f>
        <v>4.8139669225072592E-3</v>
      </c>
      <c r="M1698" s="178">
        <f>IF('9 All Base Data'!$R1698="","",IF('9 All Base Data'!$R1698=0,0,('9 All Base Data'!$R1698*Basecase_Pop_2006)/(1+(1/(BaseCase_CardiacHA_All*('9 All Base Data'!$W1698*Basecase_PM10)/10)))))</f>
        <v>1.4023929471032746</v>
      </c>
      <c r="N1698" s="178">
        <f>IF('9 All Base Data'!$S1698="","",IF('9 All Base Data'!$S1698=0,0,('9 All Base Data'!S1698*Basecase_Pop_2006)/(1+(1/(BaseCase_RespHA_All*('9 All Base Data'!$W1698*Basecase_PM10)/10)))))</f>
        <v>1.32398753894081</v>
      </c>
      <c r="O1698" s="178">
        <f>IF('9 All Base Data'!$T1698="","",IF('9 All Base Data'!$T1698=0,0,('9 All Base Data'!$T1698*Basecase_Pop_2006)/(1+(1/(BaseCase_RespHA_Child_1_4*('9 All Base Data'!$W1698*Basecase_PM10)/10)))))</f>
        <v>0.13758219524532117</v>
      </c>
      <c r="P1698" s="179">
        <f>IF('9 All Base Data'!$U1698="","",IF('9 All Base Data'!$U1698=0,0,('9 All Base Data'!$U1698*Basecase_Pop_2006)/(1+(1/(BaseCase_RespHA_Child_5_14*('9 All Base Data'!$W1698*Basecase_PM10)/10)))))</f>
        <v>5.0295857988165674E-2</v>
      </c>
      <c r="Q1698" s="156">
        <f>IF('7 Base case Results'!$G1698="..C",0,BaseCase_RADs_All*'7 Base case Results'!$G1698*('9 All Base Data'!$V1698*Basecase_PM10)/10)</f>
        <v>4847.04</v>
      </c>
      <c r="R1698" s="189">
        <f t="shared" si="270"/>
        <v>6.0736917562724004</v>
      </c>
      <c r="S1698" s="178">
        <f t="shared" si="271"/>
        <v>0.41810017271157174</v>
      </c>
      <c r="T1698" s="179">
        <f t="shared" si="272"/>
        <v>1.7137722244125842E-2</v>
      </c>
      <c r="U1698" s="178">
        <f t="shared" si="273"/>
        <v>8.9051952141057933E-3</v>
      </c>
      <c r="V1698" s="178">
        <f t="shared" si="274"/>
        <v>6.0042834890965732E-3</v>
      </c>
      <c r="W1698" s="178">
        <f t="shared" si="275"/>
        <v>6.2393525543753153E-4</v>
      </c>
      <c r="X1698" s="179">
        <f t="shared" si="276"/>
        <v>2.2809171597633132E-4</v>
      </c>
      <c r="Y1698" s="179">
        <f t="shared" si="277"/>
        <v>0.30051647999999997</v>
      </c>
      <c r="Z1698" s="186">
        <f t="shared" si="278"/>
        <v>6.4062554372197287</v>
      </c>
      <c r="AA1698" s="156">
        <f>$J1698*'9 All Base Data'!$Y1698</f>
        <v>1.2497270600762809</v>
      </c>
      <c r="AB1698" s="156">
        <f>$K1698*'9 All Base Data'!$Y1698</f>
        <v>8.6028583706213274E-2</v>
      </c>
      <c r="AC1698" s="178">
        <f>$L1698*'9 All Base Data'!$Y1698</f>
        <v>3.5262697048194938E-3</v>
      </c>
      <c r="AD1698" s="178">
        <f>IF($M1698="","",$M1698*'9 All Base Data'!$Y1698)</f>
        <v>1.0272641759339689</v>
      </c>
      <c r="AE1698" s="178">
        <f>IF($N1698="","",$N1698*'9 All Base Data'!$Y1698)</f>
        <v>0.96983158033289496</v>
      </c>
      <c r="AF1698" s="178">
        <f>IF($O1698="","",$O1698*'9 All Base Data'!$Y1698)</f>
        <v>0.10078007074536667</v>
      </c>
      <c r="AG1698" s="178">
        <f>IF($P1698="","",$P1698*'9 All Base Data'!$Y1698)</f>
        <v>3.6842122755841325E-2</v>
      </c>
      <c r="AH1698" s="167">
        <f>$Q1698*'9 All Base Data'!$Y1698</f>
        <v>3550.4960015691727</v>
      </c>
      <c r="AI1698" s="178">
        <f>$R1698*'9 All Base Data'!$Y1698</f>
        <v>4.449028333871559</v>
      </c>
      <c r="AJ1698" s="178">
        <f>$S1698*'9 All Base Data'!$Y1698</f>
        <v>0.30626175799411925</v>
      </c>
      <c r="AK1698" s="178">
        <f>$T1698*'9 All Base Data'!$Y1698</f>
        <v>1.2553520149157397E-2</v>
      </c>
      <c r="AL1698" s="178">
        <f>IF($U1698="","",$U1698*'9 All Base Data'!$Y1698)</f>
        <v>6.523127517180702E-3</v>
      </c>
      <c r="AM1698" s="178">
        <f>IF($V1698="","",$V1698*'9 All Base Data'!$Y1698)</f>
        <v>4.398186216809678E-3</v>
      </c>
      <c r="AN1698" s="178">
        <f>IF($W1698="","",$W1698*'9 All Base Data'!$Y1698)</f>
        <v>4.5703762083023784E-4</v>
      </c>
      <c r="AO1698" s="178">
        <f>IF($X1698="","",$X1698*'9 All Base Data'!$Y1698)</f>
        <v>1.6707902669774042E-4</v>
      </c>
      <c r="AP1698" s="178">
        <f>$Y1698*'9 All Base Data'!$Y1698</f>
        <v>0.22013075209728869</v>
      </c>
      <c r="AQ1698" s="179">
        <f t="shared" si="279"/>
        <v>4.6926339198519953</v>
      </c>
    </row>
    <row r="1699" spans="1:43" x14ac:dyDescent="0.25">
      <c r="A1699" s="124">
        <v>599200</v>
      </c>
      <c r="B1699" s="125" t="s">
        <v>1724</v>
      </c>
      <c r="C1699" s="126" t="s">
        <v>1385</v>
      </c>
      <c r="D1699" s="101" t="s">
        <v>2125</v>
      </c>
      <c r="E1699" s="142"/>
      <c r="F1699" s="191" t="str">
        <f>IF('9 All Base Data'!G1699="Rural Centre","Rural",IF('9 All Base Data'!G1699="Rural (Incl.some Off Shore Islands)","Rural",IF('9 All Base Data'!G1699="Inlet-in TA but not in Urban Area","Rural",IF('9 All Base Data'!G1699="Rural (Incl.some Off Shore Islands)","Rural",IF('9 All Base Data'!G1699="Inlet-not in TA","Rural",IF('9 All Base Data'!G1699="Inland Water not in Urban Area","Rural",IF('9 All Base Data'!G1699="Oceanic-in Region but not in TA","Rural",'9 All Base Data'!G1699)))))))</f>
        <v>Timaru</v>
      </c>
      <c r="G1699" s="177">
        <f>IF('9 All Base Data'!I1699="..C","..C",'9 All Base Data'!I1699*Basecase_Pop_2006)</f>
        <v>1752</v>
      </c>
      <c r="H1699" s="177">
        <f>IF('9 All Base Data'!J1699="..C","..C",'9 All Base Data'!J1699*Basecase_Pop_2006)</f>
        <v>1185</v>
      </c>
      <c r="I1699" s="191">
        <f>IF('9 All Base Data'!L1699="..C","..C",'9 All Base Data'!L1699*Basecase_Pop_2006)</f>
        <v>12</v>
      </c>
      <c r="J1699" s="156">
        <f>IF('9 All Base Data'!$P1699=0,0,('9 All Base Data'!$P1699*Basecase_Pop_2006)/(1+(1/(BaseCase_Mort_AllAdults_30*('9 All Base Data'!$W1699*Basecase_PM10)/10))))</f>
        <v>10.556451612903226</v>
      </c>
      <c r="K1699" s="156">
        <f>IF('9 All Base Data'!$Q1699=0,0,('9 All Base Data'!$Q1699*Basecase_Pop_2006)/(1+(1/(BaseCase_Mort_Maori_30*('9 All Base Data'!$W1699*Basecase_PM10)/10))))</f>
        <v>0.11744386873920554</v>
      </c>
      <c r="L1699" s="179">
        <f>133/(1+1/(BaseCase_Mort_Child_0_1*'9 All Base Data'!$AB$10/10))*IF('9 All Base Data'!$L1699="..C",0,'9 All Base Data'!L1699/'9 All Base Data'!$L$2022)</f>
        <v>1.7505334263662759E-3</v>
      </c>
      <c r="M1699" s="178">
        <f>IF('9 All Base Data'!$R1699="","",IF('9 All Base Data'!$R1699=0,0,('9 All Base Data'!$R1699*Basecase_Pop_2006)/(1+(1/(BaseCase_CardiacHA_All*('9 All Base Data'!$W1699*Basecase_PM10)/10)))))</f>
        <v>0.71725440806045337</v>
      </c>
      <c r="N1699" s="178">
        <f>IF('9 All Base Data'!$S1699="","",IF('9 All Base Data'!$S1699=0,0,('9 All Base Data'!S1699*Basecase_Pop_2006)/(1+(1/(BaseCase_RespHA_All*('9 All Base Data'!$W1699*Basecase_PM10)/10)))))</f>
        <v>0.51194184839044643</v>
      </c>
      <c r="O1699" s="178">
        <f>IF('9 All Base Data'!$T1699="","",IF('9 All Base Data'!$T1699=0,0,('9 All Base Data'!$T1699*Basecase_Pop_2006)/(1+(1/(BaseCase_RespHA_Child_1_4*('9 All Base Data'!$W1699*Basecase_PM10)/10)))))</f>
        <v>0.13758219524532117</v>
      </c>
      <c r="P1699" s="179">
        <f>IF('9 All Base Data'!$U1699="","",IF('9 All Base Data'!$U1699=0,0,('9 All Base Data'!$U1699*Basecase_Pop_2006)/(1+(1/(BaseCase_RespHA_Child_5_14*('9 All Base Data'!$W1699*Basecase_PM10)/10)))))</f>
        <v>2.5147928994082837E-2</v>
      </c>
      <c r="Q1699" s="156">
        <f>IF('7 Base case Results'!$G1699="..C",0,BaseCase_RADs_All*'7 Base case Results'!$G1699*('9 All Base Data'!$V1699*Basecase_PM10)/10)</f>
        <v>2573.3375999999998</v>
      </c>
      <c r="R1699" s="189">
        <f t="shared" si="270"/>
        <v>37.580967741935481</v>
      </c>
      <c r="S1699" s="178">
        <f t="shared" si="271"/>
        <v>0.41810017271157174</v>
      </c>
      <c r="T1699" s="179">
        <f t="shared" si="272"/>
        <v>6.2318989978639421E-3</v>
      </c>
      <c r="U1699" s="178">
        <f t="shared" si="273"/>
        <v>4.5545654911838792E-3</v>
      </c>
      <c r="V1699" s="178">
        <f t="shared" si="274"/>
        <v>2.3216562824506745E-3</v>
      </c>
      <c r="W1699" s="178">
        <f t="shared" si="275"/>
        <v>6.2393525543753153E-4</v>
      </c>
      <c r="X1699" s="179">
        <f t="shared" si="276"/>
        <v>1.1404585798816566E-4</v>
      </c>
      <c r="Y1699" s="179">
        <f t="shared" si="277"/>
        <v>0.15954693119999999</v>
      </c>
      <c r="Z1699" s="186">
        <f t="shared" si="278"/>
        <v>37.75362279390697</v>
      </c>
      <c r="AA1699" s="156">
        <f>$J1699*'9 All Base Data'!$Y1699</f>
        <v>7.7326861842219881</v>
      </c>
      <c r="AB1699" s="156">
        <f>$K1699*'9 All Base Data'!$Y1699</f>
        <v>8.6028583706213274E-2</v>
      </c>
      <c r="AC1699" s="178">
        <f>$L1699*'9 All Base Data'!$Y1699</f>
        <v>1.2822798926616339E-3</v>
      </c>
      <c r="AD1699" s="178">
        <f>IF($M1699="","",$M1699*'9 All Base Data'!$Y1699)</f>
        <v>0.52539465486699166</v>
      </c>
      <c r="AE1699" s="178">
        <f>IF($N1699="","",$N1699*'9 All Base Data'!$Y1699)</f>
        <v>0.37500154439538597</v>
      </c>
      <c r="AF1699" s="178">
        <f>IF($O1699="","",$O1699*'9 All Base Data'!$Y1699)</f>
        <v>0.10078007074536667</v>
      </c>
      <c r="AG1699" s="178">
        <f>IF($P1699="","",$P1699*'9 All Base Data'!$Y1699)</f>
        <v>1.8421061377920663E-2</v>
      </c>
      <c r="AH1699" s="167">
        <f>$Q1699*'9 All Base Data'!$Y1699</f>
        <v>1884.9906044694515</v>
      </c>
      <c r="AI1699" s="178">
        <f>$R1699*'9 All Base Data'!$Y1699</f>
        <v>27.528362815830278</v>
      </c>
      <c r="AJ1699" s="178">
        <f>$S1699*'9 All Base Data'!$Y1699</f>
        <v>0.30626175799411925</v>
      </c>
      <c r="AK1699" s="178">
        <f>$T1699*'9 All Base Data'!$Y1699</f>
        <v>4.564916417875417E-3</v>
      </c>
      <c r="AL1699" s="178">
        <f>IF($U1699="","",$U1699*'9 All Base Data'!$Y1699)</f>
        <v>3.3362560584053974E-3</v>
      </c>
      <c r="AM1699" s="178">
        <f>IF($V1699="","",$V1699*'9 All Base Data'!$Y1699)</f>
        <v>1.7006320038330752E-3</v>
      </c>
      <c r="AN1699" s="178">
        <f>IF($W1699="","",$W1699*'9 All Base Data'!$Y1699)</f>
        <v>4.5703762083023784E-4</v>
      </c>
      <c r="AO1699" s="178">
        <f>IF($X1699="","",$X1699*'9 All Base Data'!$Y1699)</f>
        <v>8.3539513348870209E-5</v>
      </c>
      <c r="AP1699" s="178">
        <f>$Y1699*'9 All Base Data'!$Y1699</f>
        <v>0.116869417477106</v>
      </c>
      <c r="AQ1699" s="179">
        <f t="shared" si="279"/>
        <v>27.654834037787495</v>
      </c>
    </row>
    <row r="1700" spans="1:43" x14ac:dyDescent="0.25">
      <c r="A1700" s="124">
        <v>599300</v>
      </c>
      <c r="B1700" s="125" t="s">
        <v>1725</v>
      </c>
      <c r="C1700" s="126" t="s">
        <v>1385</v>
      </c>
      <c r="D1700" s="101" t="s">
        <v>2125</v>
      </c>
      <c r="E1700" s="142"/>
      <c r="F1700" s="191" t="str">
        <f>IF('9 All Base Data'!G1700="Rural Centre","Rural",IF('9 All Base Data'!G1700="Rural (Incl.some Off Shore Islands)","Rural",IF('9 All Base Data'!G1700="Inlet-in TA but not in Urban Area","Rural",IF('9 All Base Data'!G1700="Rural (Incl.some Off Shore Islands)","Rural",IF('9 All Base Data'!G1700="Inlet-not in TA","Rural",IF('9 All Base Data'!G1700="Inland Water not in Urban Area","Rural",IF('9 All Base Data'!G1700="Oceanic-in Region but not in TA","Rural",'9 All Base Data'!G1700)))))))</f>
        <v>Timaru</v>
      </c>
      <c r="G1700" s="177">
        <f>IF('9 All Base Data'!I1700="..C","..C",'9 All Base Data'!I1700*Basecase_Pop_2006)</f>
        <v>2385</v>
      </c>
      <c r="H1700" s="177">
        <f>IF('9 All Base Data'!J1700="..C","..C",'9 All Base Data'!J1700*Basecase_Pop_2006)</f>
        <v>1713</v>
      </c>
      <c r="I1700" s="191">
        <f>IF('9 All Base Data'!L1700="..C","..C",'9 All Base Data'!L1700*Basecase_Pop_2006)</f>
        <v>15</v>
      </c>
      <c r="J1700" s="156">
        <f>IF('9 All Base Data'!$P1700=0,0,('9 All Base Data'!$P1700*Basecase_Pop_2006)/(1+(1/(BaseCase_Mort_AllAdults_30*('9 All Base Data'!$W1700*Basecase_PM10)/10))))</f>
        <v>2.4525089605734767</v>
      </c>
      <c r="K1700" s="156">
        <f>IF('9 All Base Data'!$Q1700=0,0,('9 All Base Data'!$Q1700*Basecase_Pop_2006)/(1+(1/(BaseCase_Mort_Maori_30*('9 All Base Data'!$W1700*Basecase_PM10)/10))))</f>
        <v>0</v>
      </c>
      <c r="L1700" s="179">
        <f>133/(1+1/(BaseCase_Mort_Child_0_1*'9 All Base Data'!$AB$10/10))*IF('9 All Base Data'!$L1700="..C",0,'9 All Base Data'!L1700/'9 All Base Data'!$L$2022)</f>
        <v>2.1881667829578449E-3</v>
      </c>
      <c r="M1700" s="178">
        <f>IF('9 All Base Data'!$R1700="","",IF('9 All Base Data'!$R1700=0,0,('9 All Base Data'!$R1700*Basecase_Pop_2006)/(1+(1/(BaseCase_CardiacHA_All*('9 All Base Data'!$W1700*Basecase_PM10)/10)))))</f>
        <v>0.73866498740554154</v>
      </c>
      <c r="N1700" s="178">
        <f>IF('9 All Base Data'!$S1700="","",IF('9 All Base Data'!$S1700=0,0,('9 All Base Data'!S1700*Basecase_Pop_2006)/(1+(1/(BaseCase_RespHA_All*('9 All Base Data'!$W1700*Basecase_PM10)/10)))))</f>
        <v>0.6443406022845275</v>
      </c>
      <c r="O1700" s="178">
        <f>IF('9 All Base Data'!$T1700="","",IF('9 All Base Data'!$T1700=0,0,('9 All Base Data'!$T1700*Basecase_Pop_2006)/(1+(1/(BaseCase_RespHA_Child_1_4*('9 All Base Data'!$W1700*Basecase_PM10)/10)))))</f>
        <v>0.10318664643399089</v>
      </c>
      <c r="P1700" s="179">
        <f>IF('9 All Base Data'!$U1700="","",IF('9 All Base Data'!$U1700=0,0,('9 All Base Data'!$U1700*Basecase_Pop_2006)/(1+(1/(BaseCase_RespHA_Child_5_14*('9 All Base Data'!$W1700*Basecase_PM10)/10)))))</f>
        <v>7.5443786982248517E-2</v>
      </c>
      <c r="Q1700" s="156">
        <f>IF('7 Base case Results'!$G1700="..C",0,BaseCase_RADs_All*'7 Base case Results'!$G1700*('9 All Base Data'!$V1700*Basecase_PM10)/10)</f>
        <v>3503.0879999999997</v>
      </c>
      <c r="R1700" s="189">
        <f t="shared" si="270"/>
        <v>8.7309318996415772</v>
      </c>
      <c r="S1700" s="178">
        <f t="shared" si="271"/>
        <v>0</v>
      </c>
      <c r="T1700" s="179">
        <f t="shared" si="272"/>
        <v>7.7898737473299281E-3</v>
      </c>
      <c r="U1700" s="178">
        <f t="shared" si="273"/>
        <v>4.6905226700251889E-3</v>
      </c>
      <c r="V1700" s="178">
        <f t="shared" si="274"/>
        <v>2.9220846313603322E-3</v>
      </c>
      <c r="W1700" s="178">
        <f t="shared" si="275"/>
        <v>4.679514415781487E-4</v>
      </c>
      <c r="X1700" s="179">
        <f t="shared" si="276"/>
        <v>3.4213757396449703E-4</v>
      </c>
      <c r="Y1700" s="179">
        <f t="shared" si="277"/>
        <v>0.21719145599999998</v>
      </c>
      <c r="Z1700" s="186">
        <f t="shared" si="278"/>
        <v>8.963525836690291</v>
      </c>
      <c r="AA1700" s="156">
        <f>$J1700*'9 All Base Data'!$Y1700</f>
        <v>1.7964826488596537</v>
      </c>
      <c r="AB1700" s="156">
        <f>$K1700*'9 All Base Data'!$Y1700</f>
        <v>0</v>
      </c>
      <c r="AC1700" s="178">
        <f>$L1700*'9 All Base Data'!$Y1700</f>
        <v>1.6028498658270424E-3</v>
      </c>
      <c r="AD1700" s="178">
        <f>IF($M1700="","",$M1700*'9 All Base Data'!$Y1700)</f>
        <v>0.54107807740033476</v>
      </c>
      <c r="AE1700" s="178">
        <f>IF($N1700="","",$N1700*'9 All Base Data'!$Y1700)</f>
        <v>0.47198470242867552</v>
      </c>
      <c r="AF1700" s="178">
        <f>IF($O1700="","",$O1700*'9 All Base Data'!$Y1700)</f>
        <v>7.5585053059025006E-2</v>
      </c>
      <c r="AG1700" s="178">
        <f>IF($P1700="","",$P1700*'9 All Base Data'!$Y1700)</f>
        <v>5.5263184133761994E-2</v>
      </c>
      <c r="AH1700" s="167">
        <f>$Q1700*'9 All Base Data'!$Y1700</f>
        <v>2566.0402920431743</v>
      </c>
      <c r="AI1700" s="178">
        <f>$R1700*'9 All Base Data'!$Y1700</f>
        <v>6.3954782299403679</v>
      </c>
      <c r="AJ1700" s="178">
        <f>$S1700*'9 All Base Data'!$Y1700</f>
        <v>0</v>
      </c>
      <c r="AK1700" s="178">
        <f>$T1700*'9 All Base Data'!$Y1700</f>
        <v>5.7061455223442713E-3</v>
      </c>
      <c r="AL1700" s="178">
        <f>IF($U1700="","",$U1700*'9 All Base Data'!$Y1700)</f>
        <v>3.4358457914921256E-3</v>
      </c>
      <c r="AM1700" s="178">
        <f>IF($V1700="","",$V1700*'9 All Base Data'!$Y1700)</f>
        <v>2.1404506255140432E-3</v>
      </c>
      <c r="AN1700" s="178">
        <f>IF($W1700="","",$W1700*'9 All Base Data'!$Y1700)</f>
        <v>3.4277821562267842E-4</v>
      </c>
      <c r="AO1700" s="178">
        <f>IF($X1700="","",$X1700*'9 All Base Data'!$Y1700)</f>
        <v>2.5061854004661065E-4</v>
      </c>
      <c r="AP1700" s="178">
        <f>$Y1700*'9 All Base Data'!$Y1700</f>
        <v>0.15909449810667681</v>
      </c>
      <c r="AQ1700" s="179">
        <f t="shared" si="279"/>
        <v>6.5658551699863947</v>
      </c>
    </row>
    <row r="1701" spans="1:43" x14ac:dyDescent="0.25">
      <c r="A1701" s="124">
        <v>599400</v>
      </c>
      <c r="B1701" s="125" t="s">
        <v>1726</v>
      </c>
      <c r="C1701" s="126" t="s">
        <v>1385</v>
      </c>
      <c r="D1701" s="101" t="s">
        <v>2125</v>
      </c>
      <c r="E1701" s="142"/>
      <c r="F1701" s="191" t="str">
        <f>IF('9 All Base Data'!G1701="Rural Centre","Rural",IF('9 All Base Data'!G1701="Rural (Incl.some Off Shore Islands)","Rural",IF('9 All Base Data'!G1701="Inlet-in TA but not in Urban Area","Rural",IF('9 All Base Data'!G1701="Rural (Incl.some Off Shore Islands)","Rural",IF('9 All Base Data'!G1701="Inlet-not in TA","Rural",IF('9 All Base Data'!G1701="Inland Water not in Urban Area","Rural",IF('9 All Base Data'!G1701="Oceanic-in Region but not in TA","Rural",'9 All Base Data'!G1701)))))))</f>
        <v>Timaru</v>
      </c>
      <c r="G1701" s="177">
        <f>IF('9 All Base Data'!I1701="..C","..C",'9 All Base Data'!I1701*Basecase_Pop_2006)</f>
        <v>2805</v>
      </c>
      <c r="H1701" s="177">
        <f>IF('9 All Base Data'!J1701="..C","..C",'9 All Base Data'!J1701*Basecase_Pop_2006)</f>
        <v>1794</v>
      </c>
      <c r="I1701" s="191">
        <f>IF('9 All Base Data'!L1701="..C","..C",'9 All Base Data'!L1701*Basecase_Pop_2006)</f>
        <v>24</v>
      </c>
      <c r="J1701" s="156">
        <f>IF('9 All Base Data'!$P1701=0,0,('9 All Base Data'!$P1701*Basecase_Pop_2006)/(1+(1/(BaseCase_Mort_AllAdults_30*('9 All Base Data'!$W1701*Basecase_PM10)/10))))</f>
        <v>4.318548387096774</v>
      </c>
      <c r="K1701" s="156">
        <f>IF('9 All Base Data'!$Q1701=0,0,('9 All Base Data'!$Q1701*Basecase_Pop_2006)/(1+(1/(BaseCase_Mort_Maori_30*('9 All Base Data'!$W1701*Basecase_PM10)/10))))</f>
        <v>0</v>
      </c>
      <c r="L1701" s="179">
        <f>133/(1+1/(BaseCase_Mort_Child_0_1*'9 All Base Data'!$AB$10/10))*IF('9 All Base Data'!$L1701="..C",0,'9 All Base Data'!L1701/'9 All Base Data'!$L$2022)</f>
        <v>3.5010668527325518E-3</v>
      </c>
      <c r="M1701" s="178">
        <f>IF('9 All Base Data'!$R1701="","",IF('9 All Base Data'!$R1701=0,0,('9 All Base Data'!$R1701*Basecase_Pop_2006)/(1+(1/(BaseCase_CardiacHA_All*('9 All Base Data'!$W1701*Basecase_PM10)/10)))))</f>
        <v>0.99559193954659952</v>
      </c>
      <c r="N1701" s="178">
        <f>IF('9 All Base Data'!$S1701="","",IF('9 All Base Data'!$S1701=0,0,('9 All Base Data'!S1701*Basecase_Pop_2006)/(1+(1/(BaseCase_RespHA_All*('9 All Base Data'!$W1701*Basecase_PM10)/10)))))</f>
        <v>0.86500519210799576</v>
      </c>
      <c r="O1701" s="178">
        <f>IF('9 All Base Data'!$T1701="","",IF('9 All Base Data'!$T1701=0,0,('9 All Base Data'!$T1701*Basecase_Pop_2006)/(1+(1/(BaseCase_RespHA_Child_1_4*('9 All Base Data'!$W1701*Basecase_PM10)/10)))))</f>
        <v>0.22357106727364692</v>
      </c>
      <c r="P1701" s="179">
        <f>IF('9 All Base Data'!$U1701="","",IF('9 All Base Data'!$U1701=0,0,('9 All Base Data'!$U1701*Basecase_Pop_2006)/(1+(1/(BaseCase_RespHA_Child_5_14*('9 All Base Data'!$W1701*Basecase_PM10)/10)))))</f>
        <v>0.10059171597633135</v>
      </c>
      <c r="Q1701" s="156">
        <f>IF('7 Base case Results'!$G1701="..C",0,BaseCase_RADs_All*'7 Base case Results'!$G1701*('9 All Base Data'!$V1701*Basecase_PM10)/10)</f>
        <v>4119.9840000000004</v>
      </c>
      <c r="R1701" s="189">
        <f t="shared" si="270"/>
        <v>15.374032258064515</v>
      </c>
      <c r="S1701" s="178">
        <f t="shared" si="271"/>
        <v>0</v>
      </c>
      <c r="T1701" s="179">
        <f t="shared" si="272"/>
        <v>1.2463797995727884E-2</v>
      </c>
      <c r="U1701" s="178">
        <f t="shared" si="273"/>
        <v>6.3220088161209066E-3</v>
      </c>
      <c r="V1701" s="178">
        <f t="shared" si="274"/>
        <v>3.9227985462097605E-3</v>
      </c>
      <c r="W1701" s="178">
        <f t="shared" si="275"/>
        <v>1.0138947900859888E-3</v>
      </c>
      <c r="X1701" s="179">
        <f t="shared" si="276"/>
        <v>4.5618343195266264E-4</v>
      </c>
      <c r="Y1701" s="179">
        <f t="shared" si="277"/>
        <v>0.25543900800000002</v>
      </c>
      <c r="Z1701" s="186">
        <f t="shared" si="278"/>
        <v>15.652179871422573</v>
      </c>
      <c r="AA1701" s="156">
        <f>$J1701*'9 All Base Data'!$Y1701</f>
        <v>3.163371620818086</v>
      </c>
      <c r="AB1701" s="156">
        <f>$K1701*'9 All Base Data'!$Y1701</f>
        <v>0</v>
      </c>
      <c r="AC1701" s="178">
        <f>$L1701*'9 All Base Data'!$Y1701</f>
        <v>2.5645597853232679E-3</v>
      </c>
      <c r="AD1701" s="178">
        <f>IF($M1701="","",$M1701*'9 All Base Data'!$Y1701)</f>
        <v>0.72927914780045122</v>
      </c>
      <c r="AE1701" s="178">
        <f>IF($N1701="","",$N1701*'9 All Base Data'!$Y1701)</f>
        <v>0.6336232991508246</v>
      </c>
      <c r="AF1701" s="178">
        <f>IF($O1701="","",$O1701*'9 All Base Data'!$Y1701)</f>
        <v>0.16376761496122086</v>
      </c>
      <c r="AG1701" s="178">
        <f>IF($P1701="","",$P1701*'9 All Base Data'!$Y1701)</f>
        <v>7.368424551168265E-2</v>
      </c>
      <c r="AH1701" s="167">
        <f>$Q1701*'9 All Base Data'!$Y1701</f>
        <v>3017.9216013337968</v>
      </c>
      <c r="AI1701" s="178">
        <f>$R1701*'9 All Base Data'!$Y1701</f>
        <v>11.261602970112385</v>
      </c>
      <c r="AJ1701" s="178">
        <f>$S1701*'9 All Base Data'!$Y1701</f>
        <v>0</v>
      </c>
      <c r="AK1701" s="178">
        <f>$T1701*'9 All Base Data'!$Y1701</f>
        <v>9.129832835750834E-3</v>
      </c>
      <c r="AL1701" s="178">
        <f>IF($U1701="","",$U1701*'9 All Base Data'!$Y1701)</f>
        <v>4.6309225885328648E-3</v>
      </c>
      <c r="AM1701" s="178">
        <f>IF($V1701="","",$V1701*'9 All Base Data'!$Y1701)</f>
        <v>2.8734816616489893E-3</v>
      </c>
      <c r="AN1701" s="178">
        <f>IF($W1701="","",$W1701*'9 All Base Data'!$Y1701)</f>
        <v>7.4268613384913652E-4</v>
      </c>
      <c r="AO1701" s="178">
        <f>IF($X1701="","",$X1701*'9 All Base Data'!$Y1701)</f>
        <v>3.3415805339548083E-4</v>
      </c>
      <c r="AP1701" s="178">
        <f>$Y1701*'9 All Base Data'!$Y1701</f>
        <v>0.1871111392826954</v>
      </c>
      <c r="AQ1701" s="179">
        <f t="shared" si="279"/>
        <v>11.465348346481012</v>
      </c>
    </row>
    <row r="1702" spans="1:43" x14ac:dyDescent="0.25">
      <c r="A1702" s="124">
        <v>599500</v>
      </c>
      <c r="B1702" s="125" t="s">
        <v>1727</v>
      </c>
      <c r="C1702" s="126" t="s">
        <v>1385</v>
      </c>
      <c r="D1702" s="101" t="s">
        <v>2125</v>
      </c>
      <c r="E1702" s="142"/>
      <c r="F1702" s="191" t="str">
        <f>IF('9 All Base Data'!G1702="Rural Centre","Rural",IF('9 All Base Data'!G1702="Rural (Incl.some Off Shore Islands)","Rural",IF('9 All Base Data'!G1702="Inlet-in TA but not in Urban Area","Rural",IF('9 All Base Data'!G1702="Rural (Incl.some Off Shore Islands)","Rural",IF('9 All Base Data'!G1702="Inlet-not in TA","Rural",IF('9 All Base Data'!G1702="Inland Water not in Urban Area","Rural",IF('9 All Base Data'!G1702="Oceanic-in Region but not in TA","Rural",'9 All Base Data'!G1702)))))))</f>
        <v>Timaru</v>
      </c>
      <c r="G1702" s="177">
        <f>IF('9 All Base Data'!I1702="..C","..C",'9 All Base Data'!I1702*Basecase_Pop_2006)</f>
        <v>2415</v>
      </c>
      <c r="H1702" s="177">
        <f>IF('9 All Base Data'!J1702="..C","..C",'9 All Base Data'!J1702*Basecase_Pop_2006)</f>
        <v>1533</v>
      </c>
      <c r="I1702" s="191">
        <f>IF('9 All Base Data'!L1702="..C","..C",'9 All Base Data'!L1702*Basecase_Pop_2006)</f>
        <v>36</v>
      </c>
      <c r="J1702" s="156">
        <f>IF('9 All Base Data'!$P1702=0,0,('9 All Base Data'!$P1702*Basecase_Pop_2006)/(1+(1/(BaseCase_Mort_AllAdults_30*('9 All Base Data'!$W1702*Basecase_PM10)/10))))</f>
        <v>4.2119175627240137</v>
      </c>
      <c r="K1702" s="156">
        <f>IF('9 All Base Data'!$Q1702=0,0,('9 All Base Data'!$Q1702*Basecase_Pop_2006)/(1+(1/(BaseCase_Mort_Maori_30*('9 All Base Data'!$W1702*Basecase_PM10)/10))))</f>
        <v>0</v>
      </c>
      <c r="L1702" s="179">
        <f>133/(1+1/(BaseCase_Mort_Child_0_1*'9 All Base Data'!$AB$10/10))*IF('9 All Base Data'!$L1702="..C",0,'9 All Base Data'!L1702/'9 All Base Data'!$L$2022)</f>
        <v>5.2516002790988277E-3</v>
      </c>
      <c r="M1702" s="178">
        <f>IF('9 All Base Data'!$R1702="","",IF('9 All Base Data'!$R1702=0,0,('9 All Base Data'!$R1702*Basecase_Pop_2006)/(1+(1/(BaseCase_CardiacHA_All*('9 All Base Data'!$W1702*Basecase_PM10)/10)))))</f>
        <v>1.1240554156171285</v>
      </c>
      <c r="N1702" s="178">
        <f>IF('9 All Base Data'!$S1702="","",IF('9 All Base Data'!$S1702=0,0,('9 All Base Data'!S1702*Basecase_Pop_2006)/(1+(1/(BaseCase_RespHA_All*('9 All Base Data'!$W1702*Basecase_PM10)/10)))))</f>
        <v>1.2533748701973002</v>
      </c>
      <c r="O1702" s="178">
        <f>IF('9 All Base Data'!$T1702="","",IF('9 All Base Data'!$T1702=0,0,('9 All Base Data'!$T1702*Basecase_Pop_2006)/(1+(1/(BaseCase_RespHA_Child_1_4*('9 All Base Data'!$W1702*Basecase_PM10)/10)))))</f>
        <v>0.27516439049064234</v>
      </c>
      <c r="P1702" s="179">
        <f>IF('9 All Base Data'!$U1702="","",IF('9 All Base Data'!$U1702=0,0,('9 All Base Data'!$U1702*Basecase_Pop_2006)/(1+(1/(BaseCase_RespHA_Child_5_14*('9 All Base Data'!$W1702*Basecase_PM10)/10)))))</f>
        <v>0.25147928994082841</v>
      </c>
      <c r="Q1702" s="156">
        <f>IF('7 Base case Results'!$G1702="..C",0,BaseCase_RADs_All*'7 Base case Results'!$G1702*('9 All Base Data'!$V1702*Basecase_PM10)/10)</f>
        <v>3547.1520000000005</v>
      </c>
      <c r="R1702" s="189">
        <f t="shared" si="270"/>
        <v>14.994426523297488</v>
      </c>
      <c r="S1702" s="178">
        <f t="shared" si="271"/>
        <v>0</v>
      </c>
      <c r="T1702" s="179">
        <f t="shared" si="272"/>
        <v>1.8695696993591828E-2</v>
      </c>
      <c r="U1702" s="178">
        <f t="shared" si="273"/>
        <v>7.1377518891687659E-3</v>
      </c>
      <c r="V1702" s="178">
        <f t="shared" si="274"/>
        <v>5.6840550363447566E-3</v>
      </c>
      <c r="W1702" s="178">
        <f t="shared" si="275"/>
        <v>1.2478705108750631E-3</v>
      </c>
      <c r="X1702" s="179">
        <f t="shared" si="276"/>
        <v>1.1404585798816568E-3</v>
      </c>
      <c r="Y1702" s="179">
        <f t="shared" si="277"/>
        <v>0.21992342400000003</v>
      </c>
      <c r="Z1702" s="186">
        <f t="shared" si="278"/>
        <v>15.24586745121659</v>
      </c>
      <c r="AA1702" s="156">
        <f>$J1702*'9 All Base Data'!$Y1702</f>
        <v>3.0852636795633179</v>
      </c>
      <c r="AB1702" s="156">
        <f>$K1702*'9 All Base Data'!$Y1702</f>
        <v>0</v>
      </c>
      <c r="AC1702" s="178">
        <f>$L1702*'9 All Base Data'!$Y1702</f>
        <v>3.8468396779849016E-3</v>
      </c>
      <c r="AD1702" s="178">
        <f>IF($M1702="","",$M1702*'9 All Base Data'!$Y1702)</f>
        <v>0.82337968300050945</v>
      </c>
      <c r="AE1702" s="178">
        <f>IF($N1702="","",$N1702*'9 All Base Data'!$Y1702)</f>
        <v>0.91810722938180722</v>
      </c>
      <c r="AF1702" s="178">
        <f>IF($O1702="","",$O1702*'9 All Base Data'!$Y1702)</f>
        <v>0.20156014149073334</v>
      </c>
      <c r="AG1702" s="178">
        <f>IF($P1702="","",$P1702*'9 All Base Data'!$Y1702)</f>
        <v>0.18421061377920667</v>
      </c>
      <c r="AH1702" s="167">
        <f>$Q1702*'9 All Base Data'!$Y1702</f>
        <v>2598.3175284210765</v>
      </c>
      <c r="AI1702" s="178">
        <f>$R1702*'9 All Base Data'!$Y1702</f>
        <v>10.983538699245411</v>
      </c>
      <c r="AJ1702" s="178">
        <f>$S1702*'9 All Base Data'!$Y1702</f>
        <v>0</v>
      </c>
      <c r="AK1702" s="178">
        <f>$T1702*'9 All Base Data'!$Y1702</f>
        <v>1.3694749253626251E-2</v>
      </c>
      <c r="AL1702" s="178">
        <f>IF($U1702="","",$U1702*'9 All Base Data'!$Y1702)</f>
        <v>5.228460987053235E-3</v>
      </c>
      <c r="AM1702" s="178">
        <f>IF($V1702="","",$V1702*'9 All Base Data'!$Y1702)</f>
        <v>4.1636162852464959E-3</v>
      </c>
      <c r="AN1702" s="178">
        <f>IF($W1702="","",$W1702*'9 All Base Data'!$Y1702)</f>
        <v>9.1407524166047568E-4</v>
      </c>
      <c r="AO1702" s="178">
        <f>IF($X1702="","",$X1702*'9 All Base Data'!$Y1702)</f>
        <v>8.3539513348870225E-4</v>
      </c>
      <c r="AP1702" s="178">
        <f>$Y1702*'9 All Base Data'!$Y1702</f>
        <v>0.16109568676210675</v>
      </c>
      <c r="AQ1702" s="179">
        <f t="shared" si="279"/>
        <v>11.167721212533444</v>
      </c>
    </row>
    <row r="1703" spans="1:43" x14ac:dyDescent="0.25">
      <c r="A1703" s="124">
        <v>599600</v>
      </c>
      <c r="B1703" s="125" t="s">
        <v>1728</v>
      </c>
      <c r="C1703" s="126" t="s">
        <v>1385</v>
      </c>
      <c r="D1703" s="101" t="s">
        <v>2125</v>
      </c>
      <c r="E1703" s="142"/>
      <c r="F1703" s="191" t="str">
        <f>IF('9 All Base Data'!G1703="Rural Centre","Rural",IF('9 All Base Data'!G1703="Rural (Incl.some Off Shore Islands)","Rural",IF('9 All Base Data'!G1703="Inlet-in TA but not in Urban Area","Rural",IF('9 All Base Data'!G1703="Rural (Incl.some Off Shore Islands)","Rural",IF('9 All Base Data'!G1703="Inlet-not in TA","Rural",IF('9 All Base Data'!G1703="Inland Water not in Urban Area","Rural",IF('9 All Base Data'!G1703="Oceanic-in Region but not in TA","Rural",'9 All Base Data'!G1703)))))))</f>
        <v>Timaru</v>
      </c>
      <c r="G1703" s="177">
        <f>IF('9 All Base Data'!I1703="..C","..C",'9 All Base Data'!I1703*Basecase_Pop_2006)</f>
        <v>2298</v>
      </c>
      <c r="H1703" s="177">
        <f>IF('9 All Base Data'!J1703="..C","..C",'9 All Base Data'!J1703*Basecase_Pop_2006)</f>
        <v>1392</v>
      </c>
      <c r="I1703" s="191">
        <f>IF('9 All Base Data'!L1703="..C","..C",'9 All Base Data'!L1703*Basecase_Pop_2006)</f>
        <v>33</v>
      </c>
      <c r="J1703" s="156">
        <f>IF('9 All Base Data'!$P1703=0,0,('9 All Base Data'!$P1703*Basecase_Pop_2006)/(1+(1/(BaseCase_Mort_AllAdults_30*('9 All Base Data'!$W1703*Basecase_PM10)/10))))</f>
        <v>7.5707885304659506</v>
      </c>
      <c r="K1703" s="156">
        <f>IF('9 All Base Data'!$Q1703=0,0,('9 All Base Data'!$Q1703*Basecase_Pop_2006)/(1+(1/(BaseCase_Mort_Maori_30*('9 All Base Data'!$W1703*Basecase_PM10)/10))))</f>
        <v>0.11744386873920554</v>
      </c>
      <c r="L1703" s="179">
        <f>133/(1+1/(BaseCase_Mort_Child_0_1*'9 All Base Data'!$AB$10/10))*IF('9 All Base Data'!$L1703="..C",0,'9 All Base Data'!L1703/'9 All Base Data'!$L$2022)</f>
        <v>4.8139669225072592E-3</v>
      </c>
      <c r="M1703" s="178">
        <f>IF('9 All Base Data'!$R1703="","",IF('9 All Base Data'!$R1703=0,0,('9 All Base Data'!$R1703*Basecase_Pop_2006)/(1+(1/(BaseCase_CardiacHA_All*('9 All Base Data'!$W1703*Basecase_PM10)/10)))))</f>
        <v>0.4763853904282116</v>
      </c>
      <c r="N1703" s="178">
        <f>IF('9 All Base Data'!$S1703="","",IF('9 All Base Data'!$S1703=0,0,('9 All Base Data'!S1703*Basecase_Pop_2006)/(1+(1/(BaseCase_RespHA_All*('9 All Base Data'!$W1703*Basecase_PM10)/10)))))</f>
        <v>0.86500519210799576</v>
      </c>
      <c r="O1703" s="178">
        <f>IF('9 All Base Data'!$T1703="","",IF('9 All Base Data'!$T1703=0,0,('9 All Base Data'!$T1703*Basecase_Pop_2006)/(1+(1/(BaseCase_RespHA_Child_1_4*('9 All Base Data'!$W1703*Basecase_PM10)/10)))))</f>
        <v>0.20637329286798178</v>
      </c>
      <c r="P1703" s="179">
        <f>IF('9 All Base Data'!$U1703="","",IF('9 All Base Data'!$U1703=0,0,('9 All Base Data'!$U1703*Basecase_Pop_2006)/(1+(1/(BaseCase_RespHA_Child_5_14*('9 All Base Data'!$W1703*Basecase_PM10)/10)))))</f>
        <v>0.22633136094674555</v>
      </c>
      <c r="Q1703" s="156">
        <f>IF('7 Base case Results'!$G1703="..C",0,BaseCase_RADs_All*'7 Base case Results'!$G1703*('9 All Base Data'!$V1703*Basecase_PM10)/10)</f>
        <v>3375.3024000000005</v>
      </c>
      <c r="R1703" s="189">
        <f t="shared" si="270"/>
        <v>26.952007168458785</v>
      </c>
      <c r="S1703" s="178">
        <f t="shared" si="271"/>
        <v>0.41810017271157174</v>
      </c>
      <c r="T1703" s="179">
        <f t="shared" si="272"/>
        <v>1.7137722244125842E-2</v>
      </c>
      <c r="U1703" s="178">
        <f t="shared" si="273"/>
        <v>3.0250472292191436E-3</v>
      </c>
      <c r="V1703" s="178">
        <f t="shared" si="274"/>
        <v>3.9227985462097605E-3</v>
      </c>
      <c r="W1703" s="178">
        <f t="shared" si="275"/>
        <v>9.359028831562974E-4</v>
      </c>
      <c r="X1703" s="179">
        <f t="shared" si="276"/>
        <v>1.0264127218934911E-3</v>
      </c>
      <c r="Y1703" s="179">
        <f t="shared" si="277"/>
        <v>0.20926874880000004</v>
      </c>
      <c r="Z1703" s="186">
        <f t="shared" si="278"/>
        <v>27.185361485278339</v>
      </c>
      <c r="AA1703" s="156">
        <f>$J1703*'9 All Base Data'!$Y1703</f>
        <v>5.5456638290884968</v>
      </c>
      <c r="AB1703" s="156">
        <f>$K1703*'9 All Base Data'!$Y1703</f>
        <v>8.6028583706213274E-2</v>
      </c>
      <c r="AC1703" s="178">
        <f>$L1703*'9 All Base Data'!$Y1703</f>
        <v>3.5262697048194938E-3</v>
      </c>
      <c r="AD1703" s="178">
        <f>IF($M1703="","",$M1703*'9 All Base Data'!$Y1703)</f>
        <v>0.34895615136688257</v>
      </c>
      <c r="AE1703" s="178">
        <f>IF($N1703="","",$N1703*'9 All Base Data'!$Y1703)</f>
        <v>0.6336232991508246</v>
      </c>
      <c r="AF1703" s="178">
        <f>IF($O1703="","",$O1703*'9 All Base Data'!$Y1703)</f>
        <v>0.15117010611805001</v>
      </c>
      <c r="AG1703" s="178">
        <f>IF($P1703="","",$P1703*'9 All Base Data'!$Y1703)</f>
        <v>0.16578955240128598</v>
      </c>
      <c r="AH1703" s="167">
        <f>$Q1703*'9 All Base Data'!$Y1703</f>
        <v>2472.4363065472603</v>
      </c>
      <c r="AI1703" s="178">
        <f>$R1703*'9 All Base Data'!$Y1703</f>
        <v>19.742563231555049</v>
      </c>
      <c r="AJ1703" s="178">
        <f>$S1703*'9 All Base Data'!$Y1703</f>
        <v>0.30626175799411925</v>
      </c>
      <c r="AK1703" s="178">
        <f>$T1703*'9 All Base Data'!$Y1703</f>
        <v>1.2553520149157397E-2</v>
      </c>
      <c r="AL1703" s="178">
        <f>IF($U1703="","",$U1703*'9 All Base Data'!$Y1703)</f>
        <v>2.2158715611797042E-3</v>
      </c>
      <c r="AM1703" s="178">
        <f>IF($V1703="","",$V1703*'9 All Base Data'!$Y1703)</f>
        <v>2.8734816616489893E-3</v>
      </c>
      <c r="AN1703" s="178">
        <f>IF($W1703="","",$W1703*'9 All Base Data'!$Y1703)</f>
        <v>6.8555643124535684E-4</v>
      </c>
      <c r="AO1703" s="178">
        <f>IF($X1703="","",$X1703*'9 All Base Data'!$Y1703)</f>
        <v>7.5185562013983201E-4</v>
      </c>
      <c r="AP1703" s="178">
        <f>$Y1703*'9 All Base Data'!$Y1703</f>
        <v>0.15329105100593016</v>
      </c>
      <c r="AQ1703" s="179">
        <f t="shared" si="279"/>
        <v>19.913497155932966</v>
      </c>
    </row>
    <row r="1704" spans="1:43" x14ac:dyDescent="0.25">
      <c r="A1704" s="124">
        <v>599700</v>
      </c>
      <c r="B1704" s="125" t="s">
        <v>1729</v>
      </c>
      <c r="C1704" s="126" t="s">
        <v>1385</v>
      </c>
      <c r="D1704" s="101" t="s">
        <v>2125</v>
      </c>
      <c r="E1704" s="142"/>
      <c r="F1704" s="191" t="str">
        <f>IF('9 All Base Data'!G1704="Rural Centre","Rural",IF('9 All Base Data'!G1704="Rural (Incl.some Off Shore Islands)","Rural",IF('9 All Base Data'!G1704="Inlet-in TA but not in Urban Area","Rural",IF('9 All Base Data'!G1704="Rural (Incl.some Off Shore Islands)","Rural",IF('9 All Base Data'!G1704="Inlet-not in TA","Rural",IF('9 All Base Data'!G1704="Inland Water not in Urban Area","Rural",IF('9 All Base Data'!G1704="Oceanic-in Region but not in TA","Rural",'9 All Base Data'!G1704)))))))</f>
        <v>Timaru</v>
      </c>
      <c r="G1704" s="177">
        <f>IF('9 All Base Data'!I1704="..C","..C",'9 All Base Data'!I1704*Basecase_Pop_2006)</f>
        <v>2490</v>
      </c>
      <c r="H1704" s="177">
        <f>IF('9 All Base Data'!J1704="..C","..C",'9 All Base Data'!J1704*Basecase_Pop_2006)</f>
        <v>1518</v>
      </c>
      <c r="I1704" s="191">
        <f>IF('9 All Base Data'!L1704="..C","..C",'9 All Base Data'!L1704*Basecase_Pop_2006)</f>
        <v>27</v>
      </c>
      <c r="J1704" s="156">
        <f>IF('9 All Base Data'!$P1704=0,0,('9 All Base Data'!$P1704*Basecase_Pop_2006)/(1+(1/(BaseCase_Mort_AllAdults_30*('9 All Base Data'!$W1704*Basecase_PM10)/10))))</f>
        <v>5.7047491039426523</v>
      </c>
      <c r="K1704" s="156">
        <f>IF('9 All Base Data'!$Q1704=0,0,('9 All Base Data'!$Q1704*Basecase_Pop_2006)/(1+(1/(BaseCase_Mort_Maori_30*('9 All Base Data'!$W1704*Basecase_PM10)/10))))</f>
        <v>0.23488773747841107</v>
      </c>
      <c r="L1704" s="179">
        <f>133/(1+1/(BaseCase_Mort_Child_0_1*'9 All Base Data'!$AB$10/10))*IF('9 All Base Data'!$L1704="..C",0,'9 All Base Data'!L1704/'9 All Base Data'!$L$2022)</f>
        <v>3.9387002093241204E-3</v>
      </c>
      <c r="M1704" s="178">
        <f>IF('9 All Base Data'!$R1704="","",IF('9 All Base Data'!$R1704=0,0,('9 All Base Data'!$R1704*Basecase_Pop_2006)/(1+(1/(BaseCase_CardiacHA_All*('9 All Base Data'!$W1704*Basecase_PM10)/10)))))</f>
        <v>0.69584382871536532</v>
      </c>
      <c r="N1704" s="178">
        <f>IF('9 All Base Data'!$S1704="","",IF('9 All Base Data'!$S1704=0,0,('9 All Base Data'!S1704*Basecase_Pop_2006)/(1+(1/(BaseCase_RespHA_All*('9 All Base Data'!$W1704*Basecase_PM10)/10)))))</f>
        <v>0.70612668743509865</v>
      </c>
      <c r="O1704" s="178">
        <f>IF('9 All Base Data'!$T1704="","",IF('9 All Base Data'!$T1704=0,0,('9 All Base Data'!$T1704*Basecase_Pop_2006)/(1+(1/(BaseCase_RespHA_Child_1_4*('9 All Base Data'!$W1704*Basecase_PM10)/10)))))</f>
        <v>0.1719777440566515</v>
      </c>
      <c r="P1704" s="179">
        <f>IF('9 All Base Data'!$U1704="","",IF('9 All Base Data'!$U1704=0,0,('9 All Base Data'!$U1704*Basecase_Pop_2006)/(1+(1/(BaseCase_RespHA_Child_5_14*('9 All Base Data'!$W1704*Basecase_PM10)/10)))))</f>
        <v>0.25147928994082841</v>
      </c>
      <c r="Q1704" s="156">
        <f>IF('7 Base case Results'!$G1704="..C",0,BaseCase_RADs_All*'7 Base case Results'!$G1704*('9 All Base Data'!$V1704*Basecase_PM10)/10)</f>
        <v>3657.3120000000004</v>
      </c>
      <c r="R1704" s="189">
        <f t="shared" si="270"/>
        <v>20.308906810035843</v>
      </c>
      <c r="S1704" s="178">
        <f t="shared" si="271"/>
        <v>0.83620034542314348</v>
      </c>
      <c r="T1704" s="179">
        <f t="shared" si="272"/>
        <v>1.4021772745193868E-2</v>
      </c>
      <c r="U1704" s="178">
        <f t="shared" si="273"/>
        <v>4.4186083123425694E-3</v>
      </c>
      <c r="V1704" s="178">
        <f t="shared" si="274"/>
        <v>3.2022845275181725E-3</v>
      </c>
      <c r="W1704" s="178">
        <f t="shared" si="275"/>
        <v>7.7991906929691457E-4</v>
      </c>
      <c r="X1704" s="179">
        <f t="shared" si="276"/>
        <v>1.1404585798816568E-3</v>
      </c>
      <c r="Y1704" s="179">
        <f t="shared" si="277"/>
        <v>0.22675334400000002</v>
      </c>
      <c r="Z1704" s="186">
        <f t="shared" si="278"/>
        <v>20.557302819620897</v>
      </c>
      <c r="AA1704" s="156">
        <f>$J1704*'9 All Base Data'!$Y1704</f>
        <v>4.1787748571300645</v>
      </c>
      <c r="AB1704" s="156">
        <f>$K1704*'9 All Base Data'!$Y1704</f>
        <v>0.17205716741242655</v>
      </c>
      <c r="AC1704" s="178">
        <f>$L1704*'9 All Base Data'!$Y1704</f>
        <v>2.8851297584886761E-3</v>
      </c>
      <c r="AD1704" s="178">
        <f>IF($M1704="","",$M1704*'9 All Base Data'!$Y1704)</f>
        <v>0.50971123233364868</v>
      </c>
      <c r="AE1704" s="178">
        <f>IF($N1704="","",$N1704*'9 All Base Data'!$Y1704)</f>
        <v>0.51724350951087728</v>
      </c>
      <c r="AF1704" s="178">
        <f>IF($O1704="","",$O1704*'9 All Base Data'!$Y1704)</f>
        <v>0.12597508843170835</v>
      </c>
      <c r="AG1704" s="178">
        <f>IF($P1704="","",$P1704*'9 All Base Data'!$Y1704)</f>
        <v>0.18421061377920667</v>
      </c>
      <c r="AH1704" s="167">
        <f>$Q1704*'9 All Base Data'!$Y1704</f>
        <v>2679.0106193658303</v>
      </c>
      <c r="AI1704" s="178">
        <f>$R1704*'9 All Base Data'!$Y1704</f>
        <v>14.876438491383031</v>
      </c>
      <c r="AJ1704" s="178">
        <f>$S1704*'9 All Base Data'!$Y1704</f>
        <v>0.61252351598823851</v>
      </c>
      <c r="AK1704" s="178">
        <f>$T1704*'9 All Base Data'!$Y1704</f>
        <v>1.0271061940219687E-2</v>
      </c>
      <c r="AL1704" s="178">
        <f>IF($U1704="","",$U1704*'9 All Base Data'!$Y1704)</f>
        <v>3.2366663253186692E-3</v>
      </c>
      <c r="AM1704" s="178">
        <f>IF($V1704="","",$V1704*'9 All Base Data'!$Y1704)</f>
        <v>2.3456993156318285E-3</v>
      </c>
      <c r="AN1704" s="178">
        <f>IF($W1704="","",$W1704*'9 All Base Data'!$Y1704)</f>
        <v>5.7129702603779737E-4</v>
      </c>
      <c r="AO1704" s="178">
        <f>IF($X1704="","",$X1704*'9 All Base Data'!$Y1704)</f>
        <v>8.3539513348870225E-4</v>
      </c>
      <c r="AP1704" s="178">
        <f>$Y1704*'9 All Base Data'!$Y1704</f>
        <v>0.1660986584006815</v>
      </c>
      <c r="AQ1704" s="179">
        <f t="shared" si="279"/>
        <v>15.058390577364881</v>
      </c>
    </row>
    <row r="1705" spans="1:43" x14ac:dyDescent="0.25">
      <c r="A1705" s="124">
        <v>599800</v>
      </c>
      <c r="B1705" s="125" t="s">
        <v>1730</v>
      </c>
      <c r="C1705" s="126" t="s">
        <v>1385</v>
      </c>
      <c r="D1705" s="101" t="s">
        <v>2125</v>
      </c>
      <c r="E1705" s="142"/>
      <c r="F1705" s="191" t="str">
        <f>IF('9 All Base Data'!G1705="Rural Centre","Rural",IF('9 All Base Data'!G1705="Rural (Incl.some Off Shore Islands)","Rural",IF('9 All Base Data'!G1705="Inlet-in TA but not in Urban Area","Rural",IF('9 All Base Data'!G1705="Rural (Incl.some Off Shore Islands)","Rural",IF('9 All Base Data'!G1705="Inlet-not in TA","Rural",IF('9 All Base Data'!G1705="Inland Water not in Urban Area","Rural",IF('9 All Base Data'!G1705="Oceanic-in Region but not in TA","Rural",'9 All Base Data'!G1705)))))))</f>
        <v>Timaru</v>
      </c>
      <c r="G1705" s="177">
        <f>IF('9 All Base Data'!I1705="..C","..C",'9 All Base Data'!I1705*Basecase_Pop_2006)</f>
        <v>1515</v>
      </c>
      <c r="H1705" s="177">
        <f>IF('9 All Base Data'!J1705="..C","..C",'9 All Base Data'!J1705*Basecase_Pop_2006)</f>
        <v>933</v>
      </c>
      <c r="I1705" s="191">
        <f>IF('9 All Base Data'!L1705="..C","..C",'9 All Base Data'!L1705*Basecase_Pop_2006)</f>
        <v>27</v>
      </c>
      <c r="J1705" s="156">
        <f>IF('9 All Base Data'!$P1705=0,0,('9 All Base Data'!$P1705*Basecase_Pop_2006)/(1+(1/(BaseCase_Mort_AllAdults_30*('9 All Base Data'!$W1705*Basecase_PM10)/10))))</f>
        <v>2.879032258064516</v>
      </c>
      <c r="K1705" s="156">
        <f>IF('9 All Base Data'!$Q1705=0,0,('9 All Base Data'!$Q1705*Basecase_Pop_2006)/(1+(1/(BaseCase_Mort_Maori_30*('9 All Base Data'!$W1705*Basecase_PM10)/10))))</f>
        <v>0.23488773747841107</v>
      </c>
      <c r="L1705" s="179">
        <f>133/(1+1/(BaseCase_Mort_Child_0_1*'9 All Base Data'!$AB$10/10))*IF('9 All Base Data'!$L1705="..C",0,'9 All Base Data'!L1705/'9 All Base Data'!$L$2022)</f>
        <v>3.9387002093241204E-3</v>
      </c>
      <c r="M1705" s="178">
        <f>IF('9 All Base Data'!$R1705="","",IF('9 All Base Data'!$R1705=0,0,('9 All Base Data'!$R1705*Basecase_Pop_2006)/(1+(1/(BaseCase_CardiacHA_All*('9 All Base Data'!$W1705*Basecase_PM10)/10)))))</f>
        <v>0.4603274559193955</v>
      </c>
      <c r="N1705" s="178">
        <f>IF('9 All Base Data'!$S1705="","",IF('9 All Base Data'!$S1705=0,0,('9 All Base Data'!S1705*Basecase_Pop_2006)/(1+(1/(BaseCase_RespHA_All*('9 All Base Data'!$W1705*Basecase_PM10)/10)))))</f>
        <v>0.28245067497403942</v>
      </c>
      <c r="O1705" s="178">
        <f>IF('9 All Base Data'!$T1705="","",IF('9 All Base Data'!$T1705=0,0,('9 All Base Data'!$T1705*Basecase_Pop_2006)/(1+(1/(BaseCase_RespHA_Child_1_4*('9 All Base Data'!$W1705*Basecase_PM10)/10)))))</f>
        <v>5.1593323216995446E-2</v>
      </c>
      <c r="P1705" s="179">
        <f>IF('9 All Base Data'!$U1705="","",IF('9 All Base Data'!$U1705=0,0,('9 All Base Data'!$U1705*Basecase_Pop_2006)/(1+(1/(BaseCase_RespHA_Child_5_14*('9 All Base Data'!$W1705*Basecase_PM10)/10)))))</f>
        <v>0</v>
      </c>
      <c r="Q1705" s="156">
        <f>IF('7 Base case Results'!$G1705="..C",0,BaseCase_RADs_All*'7 Base case Results'!$G1705*('9 All Base Data'!$V1705*Basecase_PM10)/10)</f>
        <v>2225.232</v>
      </c>
      <c r="R1705" s="189">
        <f t="shared" si="270"/>
        <v>10.249354838709676</v>
      </c>
      <c r="S1705" s="178">
        <f t="shared" si="271"/>
        <v>0.83620034542314348</v>
      </c>
      <c r="T1705" s="179">
        <f t="shared" si="272"/>
        <v>1.4021772745193868E-2</v>
      </c>
      <c r="U1705" s="178">
        <f t="shared" si="273"/>
        <v>2.9230793450881615E-3</v>
      </c>
      <c r="V1705" s="178">
        <f t="shared" si="274"/>
        <v>1.2809138110072688E-3</v>
      </c>
      <c r="W1705" s="178">
        <f t="shared" si="275"/>
        <v>2.3397572078907435E-4</v>
      </c>
      <c r="X1705" s="179">
        <f t="shared" si="276"/>
        <v>0</v>
      </c>
      <c r="Y1705" s="179">
        <f t="shared" si="277"/>
        <v>0.137964384</v>
      </c>
      <c r="Z1705" s="186">
        <f t="shared" si="278"/>
        <v>10.405544988610965</v>
      </c>
      <c r="AA1705" s="156">
        <f>$J1705*'9 All Base Data'!$Y1705</f>
        <v>2.1089144138787241</v>
      </c>
      <c r="AB1705" s="156">
        <f>$K1705*'9 All Base Data'!$Y1705</f>
        <v>0.17205716741242655</v>
      </c>
      <c r="AC1705" s="178">
        <f>$L1705*'9 All Base Data'!$Y1705</f>
        <v>2.8851297584886761E-3</v>
      </c>
      <c r="AD1705" s="178">
        <f>IF($M1705="","",$M1705*'9 All Base Data'!$Y1705)</f>
        <v>0.33719358446687531</v>
      </c>
      <c r="AE1705" s="178">
        <f>IF($N1705="","",$N1705*'9 All Base Data'!$Y1705)</f>
        <v>0.20689740380435087</v>
      </c>
      <c r="AF1705" s="178">
        <f>IF($O1705="","",$O1705*'9 All Base Data'!$Y1705)</f>
        <v>3.7792526529512503E-2</v>
      </c>
      <c r="AG1705" s="178">
        <f>IF($P1705="","",$P1705*'9 All Base Data'!$Y1705)</f>
        <v>0</v>
      </c>
      <c r="AH1705" s="167">
        <f>$Q1705*'9 All Base Data'!$Y1705</f>
        <v>1630.0004370840293</v>
      </c>
      <c r="AI1705" s="178">
        <f>$R1705*'9 All Base Data'!$Y1705</f>
        <v>7.5077353134082569</v>
      </c>
      <c r="AJ1705" s="178">
        <f>$S1705*'9 All Base Data'!$Y1705</f>
        <v>0.61252351598823851</v>
      </c>
      <c r="AK1705" s="178">
        <f>$T1705*'9 All Base Data'!$Y1705</f>
        <v>1.0271061940219687E-2</v>
      </c>
      <c r="AL1705" s="178">
        <f>IF($U1705="","",$U1705*'9 All Base Data'!$Y1705)</f>
        <v>2.1411792613646582E-3</v>
      </c>
      <c r="AM1705" s="178">
        <f>IF($V1705="","",$V1705*'9 All Base Data'!$Y1705)</f>
        <v>9.3827972625273122E-4</v>
      </c>
      <c r="AN1705" s="178">
        <f>IF($W1705="","",$W1705*'9 All Base Data'!$Y1705)</f>
        <v>1.7138910781133921E-4</v>
      </c>
      <c r="AO1705" s="178">
        <f>IF($X1705="","",$X1705*'9 All Base Data'!$Y1705)</f>
        <v>0</v>
      </c>
      <c r="AP1705" s="178">
        <f>$Y1705*'9 All Base Data'!$Y1705</f>
        <v>0.1010600270992098</v>
      </c>
      <c r="AQ1705" s="179">
        <f t="shared" si="279"/>
        <v>7.6221458614353033</v>
      </c>
    </row>
    <row r="1706" spans="1:43" x14ac:dyDescent="0.25">
      <c r="A1706" s="124">
        <v>599900</v>
      </c>
      <c r="B1706" s="125" t="s">
        <v>1731</v>
      </c>
      <c r="C1706" s="126" t="s">
        <v>1385</v>
      </c>
      <c r="D1706" s="101" t="s">
        <v>2125</v>
      </c>
      <c r="E1706" s="142"/>
      <c r="F1706" s="191" t="str">
        <f>IF('9 All Base Data'!G1706="Rural Centre","Rural",IF('9 All Base Data'!G1706="Rural (Incl.some Off Shore Islands)","Rural",IF('9 All Base Data'!G1706="Inlet-in TA but not in Urban Area","Rural",IF('9 All Base Data'!G1706="Rural (Incl.some Off Shore Islands)","Rural",IF('9 All Base Data'!G1706="Inlet-not in TA","Rural",IF('9 All Base Data'!G1706="Inland Water not in Urban Area","Rural",IF('9 All Base Data'!G1706="Oceanic-in Region but not in TA","Rural",'9 All Base Data'!G1706)))))))</f>
        <v>Timaru</v>
      </c>
      <c r="G1706" s="177">
        <f>IF('9 All Base Data'!I1706="..C","..C",'9 All Base Data'!I1706*Basecase_Pop_2006)</f>
        <v>66</v>
      </c>
      <c r="H1706" s="177">
        <f>IF('9 All Base Data'!J1706="..C","..C",'9 All Base Data'!J1706*Basecase_Pop_2006)</f>
        <v>39</v>
      </c>
      <c r="I1706" s="191" t="str">
        <f>IF('9 All Base Data'!L1706="..C","..C",'9 All Base Data'!L1706*Basecase_Pop_2006)</f>
        <v>..C</v>
      </c>
      <c r="J1706" s="156">
        <f>IF('9 All Base Data'!$P1706=0,0,('9 All Base Data'!$P1706*Basecase_Pop_2006)/(1+(1/(BaseCase_Mort_AllAdults_30*('9 All Base Data'!$W1706*Basecase_PM10)/10))))</f>
        <v>2.6657706093189968</v>
      </c>
      <c r="K1706" s="156">
        <f>IF('9 All Base Data'!$Q1706=0,0,('9 All Base Data'!$Q1706*Basecase_Pop_2006)/(1+(1/(BaseCase_Mort_Maori_30*('9 All Base Data'!$W1706*Basecase_PM10)/10))))</f>
        <v>0</v>
      </c>
      <c r="L1706" s="179">
        <f>133/(1+1/(BaseCase_Mort_Child_0_1*'9 All Base Data'!$AB$10/10))*IF('9 All Base Data'!$L1706="..C",0,'9 All Base Data'!L1706/'9 All Base Data'!$L$2022)</f>
        <v>0</v>
      </c>
      <c r="M1706" s="178">
        <f>IF('9 All Base Data'!$R1706="","",IF('9 All Base Data'!$R1706=0,0,('9 All Base Data'!$R1706*Basecase_Pop_2006)/(1+(1/(BaseCase_CardiacHA_All*('9 All Base Data'!$W1706*Basecase_PM10)/10)))))</f>
        <v>5.3526448362720407E-2</v>
      </c>
      <c r="N1706" s="178">
        <f>IF('9 All Base Data'!$S1706="","",IF('9 All Base Data'!$S1706=0,0,('9 All Base Data'!S1706*Basecase_Pop_2006)/(1+(1/(BaseCase_RespHA_All*('9 All Base Data'!$W1706*Basecase_PM10)/10)))))</f>
        <v>4.4132917964693666E-2</v>
      </c>
      <c r="O1706" s="178">
        <f>IF('9 All Base Data'!$T1706="","",IF('9 All Base Data'!$T1706=0,0,('9 All Base Data'!$T1706*Basecase_Pop_2006)/(1+(1/(BaseCase_RespHA_Child_1_4*('9 All Base Data'!$W1706*Basecase_PM10)/10)))))</f>
        <v>1.7197774405665146E-2</v>
      </c>
      <c r="P1706" s="179">
        <f>IF('9 All Base Data'!$U1706="","",IF('9 All Base Data'!$U1706=0,0,('9 All Base Data'!$U1706*Basecase_Pop_2006)/(1+(1/(BaseCase_RespHA_Child_5_14*('9 All Base Data'!$W1706*Basecase_PM10)/10)))))</f>
        <v>2.5147928994082837E-2</v>
      </c>
      <c r="Q1706" s="156">
        <f>IF('7 Base case Results'!$G1706="..C",0,BaseCase_RADs_All*'7 Base case Results'!$G1706*('9 All Base Data'!$V1706*Basecase_PM10)/10)</f>
        <v>96.940799999999996</v>
      </c>
      <c r="R1706" s="189">
        <f t="shared" si="270"/>
        <v>9.4901433691756285</v>
      </c>
      <c r="S1706" s="178">
        <f t="shared" si="271"/>
        <v>0</v>
      </c>
      <c r="T1706" s="179">
        <f t="shared" si="272"/>
        <v>0</v>
      </c>
      <c r="U1706" s="178">
        <f t="shared" si="273"/>
        <v>3.3989294710327461E-4</v>
      </c>
      <c r="V1706" s="178">
        <f t="shared" si="274"/>
        <v>2.0014278296988578E-4</v>
      </c>
      <c r="W1706" s="178">
        <f t="shared" si="275"/>
        <v>7.7991906929691441E-5</v>
      </c>
      <c r="X1706" s="179">
        <f t="shared" si="276"/>
        <v>1.1404585798816566E-4</v>
      </c>
      <c r="Y1706" s="179">
        <f t="shared" si="277"/>
        <v>6.0103296000000002E-3</v>
      </c>
      <c r="Z1706" s="186">
        <f t="shared" si="278"/>
        <v>9.496693734505703</v>
      </c>
      <c r="AA1706" s="156">
        <f>$J1706*'9 All Base Data'!$Y1706</f>
        <v>1.9526985313691891</v>
      </c>
      <c r="AB1706" s="156">
        <f>$K1706*'9 All Base Data'!$Y1706</f>
        <v>0</v>
      </c>
      <c r="AC1706" s="178">
        <f>$L1706*'9 All Base Data'!$Y1706</f>
        <v>0</v>
      </c>
      <c r="AD1706" s="178">
        <f>IF($M1706="","",$M1706*'9 All Base Data'!$Y1706)</f>
        <v>3.920855633335759E-2</v>
      </c>
      <c r="AE1706" s="178">
        <f>IF($N1706="","",$N1706*'9 All Base Data'!$Y1706)</f>
        <v>3.232771934442983E-2</v>
      </c>
      <c r="AF1706" s="178">
        <f>IF($O1706="","",$O1706*'9 All Base Data'!$Y1706)</f>
        <v>1.2597508843170834E-2</v>
      </c>
      <c r="AG1706" s="178">
        <f>IF($P1706="","",$P1706*'9 All Base Data'!$Y1706)</f>
        <v>1.8421061377920663E-2</v>
      </c>
      <c r="AH1706" s="167">
        <f>$Q1706*'9 All Base Data'!$Y1706</f>
        <v>71.009920031383444</v>
      </c>
      <c r="AI1706" s="178">
        <f>$R1706*'9 All Base Data'!$Y1706</f>
        <v>6.9516067716743137</v>
      </c>
      <c r="AJ1706" s="178">
        <f>$S1706*'9 All Base Data'!$Y1706</f>
        <v>0</v>
      </c>
      <c r="AK1706" s="178">
        <f>$T1706*'9 All Base Data'!$Y1706</f>
        <v>0</v>
      </c>
      <c r="AL1706" s="178">
        <f>IF($U1706="","",$U1706*'9 All Base Data'!$Y1706)</f>
        <v>2.4897433271682073E-4</v>
      </c>
      <c r="AM1706" s="178">
        <f>IF($V1706="","",$V1706*'9 All Base Data'!$Y1706)</f>
        <v>1.4660620722698928E-4</v>
      </c>
      <c r="AN1706" s="178">
        <f>IF($W1706="","",$W1706*'9 All Base Data'!$Y1706)</f>
        <v>5.712970260377973E-5</v>
      </c>
      <c r="AO1706" s="178">
        <f>IF($X1706="","",$X1706*'9 All Base Data'!$Y1706)</f>
        <v>8.3539513348870209E-5</v>
      </c>
      <c r="AP1706" s="178">
        <f>$Y1706*'9 All Base Data'!$Y1706</f>
        <v>4.4026150419457745E-3</v>
      </c>
      <c r="AQ1706" s="179">
        <f t="shared" si="279"/>
        <v>6.9564049672562032</v>
      </c>
    </row>
    <row r="1707" spans="1:43" x14ac:dyDescent="0.25">
      <c r="A1707" s="124">
        <v>600100</v>
      </c>
      <c r="B1707" s="125" t="s">
        <v>1732</v>
      </c>
      <c r="C1707" s="126" t="s">
        <v>1385</v>
      </c>
      <c r="D1707" s="101" t="s">
        <v>2126</v>
      </c>
      <c r="E1707" s="142"/>
      <c r="F1707" s="191" t="str">
        <f>IF('9 All Base Data'!G1707="Rural Centre","Rural",IF('9 All Base Data'!G1707="Rural (Incl.some Off Shore Islands)","Rural",IF('9 All Base Data'!G1707="Inlet-in TA but not in Urban Area","Rural",IF('9 All Base Data'!G1707="Rural (Incl.some Off Shore Islands)","Rural",IF('9 All Base Data'!G1707="Inlet-not in TA","Rural",IF('9 All Base Data'!G1707="Inland Water not in Urban Area","Rural",IF('9 All Base Data'!G1707="Oceanic-in Region but not in TA","Rural",'9 All Base Data'!G1707)))))))</f>
        <v>Twizel Community</v>
      </c>
      <c r="G1707" s="177">
        <f>IF('9 All Base Data'!I1707="..C","..C",'9 All Base Data'!I1707*Basecase_Pop_2006)</f>
        <v>1137</v>
      </c>
      <c r="H1707" s="177">
        <f>IF('9 All Base Data'!J1707="..C","..C",'9 All Base Data'!J1707*Basecase_Pop_2006)</f>
        <v>792</v>
      </c>
      <c r="I1707" s="191">
        <f>IF('9 All Base Data'!L1707="..C","..C",'9 All Base Data'!L1707*Basecase_Pop_2006)</f>
        <v>15</v>
      </c>
      <c r="J1707" s="156">
        <f>IF('9 All Base Data'!$P1707=0,0,('9 All Base Data'!$P1707*Basecase_Pop_2006)/(1+(1/(BaseCase_Mort_AllAdults_30*('9 All Base Data'!$W1707*Basecase_PM10)/10))))</f>
        <v>6.9610104334689421E-2</v>
      </c>
      <c r="K1707" s="156">
        <f>IF('9 All Base Data'!$Q1707=0,0,('9 All Base Data'!$Q1707*Basecase_Pop_2006)/(1+(1/(BaseCase_Mort_Maori_30*('9 All Base Data'!$W1707*Basecase_PM10)/10))))</f>
        <v>0</v>
      </c>
      <c r="L1707" s="179">
        <f>133/(1+1/(BaseCase_Mort_Child_0_1*'9 All Base Data'!$AB$10/10))*IF('9 All Base Data'!$L1707="..C",0,'9 All Base Data'!L1707/'9 All Base Data'!$L$2022)</f>
        <v>2.1881667829578449E-3</v>
      </c>
      <c r="M1707" s="178">
        <f>IF('9 All Base Data'!$R1707="","",IF('9 All Base Data'!$R1707=0,0,('9 All Base Data'!$R1707*Basecase_Pop_2006)/(1+(1/(BaseCase_CardiacHA_All*('9 All Base Data'!$W1707*Basecase_PM10)/10)))))</f>
        <v>6.9261127215722862E-2</v>
      </c>
      <c r="N1707" s="178">
        <f>IF('9 All Base Data'!$S1707="","",IF('9 All Base Data'!$S1707=0,0,('9 All Base Data'!S1707*Basecase_Pop_2006)/(1+(1/(BaseCase_RespHA_All*('9 All Base Data'!$W1707*Basecase_PM10)/10)))))</f>
        <v>0.18020947495826817</v>
      </c>
      <c r="O1707" s="178">
        <f>IF('9 All Base Data'!$T1707="","",IF('9 All Base Data'!$T1707=0,0,('9 All Base Data'!$T1707*Basecase_Pop_2006)/(1+(1/(BaseCase_RespHA_Child_1_4*('9 All Base Data'!$W1707*Basecase_PM10)/10)))))</f>
        <v>2.1491484616861744E-2</v>
      </c>
      <c r="P1707" s="179">
        <f>IF('9 All Base Data'!$U1707="","",IF('9 All Base Data'!$U1707=0,0,('9 All Base Data'!$U1707*Basecase_Pop_2006)/(1+(1/(BaseCase_RespHA_Child_5_14*('9 All Base Data'!$W1707*Basecase_PM10)/10)))))</f>
        <v>1.5862925104499964E-2</v>
      </c>
      <c r="Q1707" s="156">
        <f>IF('7 Base case Results'!$G1707="..C",0,BaseCase_RADs_All*'7 Base case Results'!$G1707*('9 All Base Data'!$V1707*Basecase_PM10)/10)</f>
        <v>1022.6169645225248</v>
      </c>
      <c r="R1707" s="189">
        <f t="shared" si="270"/>
        <v>0.24781197143149433</v>
      </c>
      <c r="S1707" s="178">
        <f t="shared" si="271"/>
        <v>0</v>
      </c>
      <c r="T1707" s="179">
        <f t="shared" si="272"/>
        <v>7.7898737473299281E-3</v>
      </c>
      <c r="U1707" s="178">
        <f t="shared" si="273"/>
        <v>4.3980815781984018E-4</v>
      </c>
      <c r="V1707" s="178">
        <f t="shared" si="274"/>
        <v>8.1724996893574613E-4</v>
      </c>
      <c r="W1707" s="178">
        <f t="shared" si="275"/>
        <v>9.7463882737468014E-5</v>
      </c>
      <c r="X1707" s="179">
        <f t="shared" si="276"/>
        <v>7.1938365348907338E-5</v>
      </c>
      <c r="Y1707" s="179">
        <f t="shared" si="277"/>
        <v>6.3402251800396534E-2</v>
      </c>
      <c r="Z1707" s="186">
        <f t="shared" si="278"/>
        <v>0.32026115510597641</v>
      </c>
      <c r="AA1707" s="156">
        <f>$J1707*'9 All Base Data'!$Y1707</f>
        <v>3.9201738912091971E-2</v>
      </c>
      <c r="AB1707" s="156">
        <f>$K1707*'9 All Base Data'!$Y1707</f>
        <v>0</v>
      </c>
      <c r="AC1707" s="178">
        <f>$L1707*'9 All Base Data'!$Y1707</f>
        <v>1.2322915436125581E-3</v>
      </c>
      <c r="AD1707" s="178">
        <f>IF($M1707="","",$M1707*'9 All Base Data'!$Y1707)</f>
        <v>3.9005208393501675E-2</v>
      </c>
      <c r="AE1707" s="178">
        <f>IF($N1707="","",$N1707*'9 All Base Data'!$Y1707)</f>
        <v>0.10148705930438719</v>
      </c>
      <c r="AF1707" s="178">
        <f>IF($O1707="","",$O1707*'9 All Base Data'!$Y1707)</f>
        <v>1.2103179227151406E-2</v>
      </c>
      <c r="AG1707" s="178">
        <f>IF($P1707="","",$P1707*'9 All Base Data'!$Y1707)</f>
        <v>8.933390551158573E-3</v>
      </c>
      <c r="AH1707" s="167">
        <f>$Q1707*'9 All Base Data'!$Y1707</f>
        <v>575.89862324499416</v>
      </c>
      <c r="AI1707" s="178">
        <f>$R1707*'9 All Base Data'!$Y1707</f>
        <v>0.1395581905270474</v>
      </c>
      <c r="AJ1707" s="178">
        <f>$S1707*'9 All Base Data'!$Y1707</f>
        <v>0</v>
      </c>
      <c r="AK1707" s="178">
        <f>$T1707*'9 All Base Data'!$Y1707</f>
        <v>4.3869578952607071E-3</v>
      </c>
      <c r="AL1707" s="178">
        <f>IF($U1707="","",$U1707*'9 All Base Data'!$Y1707)</f>
        <v>2.4768307329873563E-4</v>
      </c>
      <c r="AM1707" s="178">
        <f>IF($V1707="","",$V1707*'9 All Base Data'!$Y1707)</f>
        <v>4.6024381394539588E-4</v>
      </c>
      <c r="AN1707" s="178">
        <f>IF($W1707="","",$W1707*'9 All Base Data'!$Y1707)</f>
        <v>5.4887917795131627E-5</v>
      </c>
      <c r="AO1707" s="178">
        <f>IF($X1707="","",$X1707*'9 All Base Data'!$Y1707)</f>
        <v>4.0512926149504128E-5</v>
      </c>
      <c r="AP1707" s="178">
        <f>$Y1707*'9 All Base Data'!$Y1707</f>
        <v>3.5705714641189636E-2</v>
      </c>
      <c r="AQ1707" s="179">
        <f t="shared" si="279"/>
        <v>0.18035878995074184</v>
      </c>
    </row>
    <row r="1708" spans="1:43" x14ac:dyDescent="0.25">
      <c r="A1708" s="124">
        <v>600200</v>
      </c>
      <c r="B1708" s="125" t="s">
        <v>1733</v>
      </c>
      <c r="C1708" s="126" t="s">
        <v>1385</v>
      </c>
      <c r="D1708" s="101" t="s">
        <v>2126</v>
      </c>
      <c r="E1708" s="142"/>
      <c r="F1708" s="191" t="str">
        <f>IF('9 All Base Data'!G1708="Rural Centre","Rural",IF('9 All Base Data'!G1708="Rural (Incl.some Off Shore Islands)","Rural",IF('9 All Base Data'!G1708="Inlet-in TA but not in Urban Area","Rural",IF('9 All Base Data'!G1708="Rural (Incl.some Off Shore Islands)","Rural",IF('9 All Base Data'!G1708="Inlet-not in TA","Rural",IF('9 All Base Data'!G1708="Inland Water not in Urban Area","Rural",IF('9 All Base Data'!G1708="Oceanic-in Region but not in TA","Rural",'9 All Base Data'!G1708)))))))</f>
        <v>Rural</v>
      </c>
      <c r="G1708" s="177">
        <f>IF('9 All Base Data'!I1708="..C","..C",'9 All Base Data'!I1708*Basecase_Pop_2006)</f>
        <v>693</v>
      </c>
      <c r="H1708" s="177">
        <f>IF('9 All Base Data'!J1708="..C","..C",'9 All Base Data'!J1708*Basecase_Pop_2006)</f>
        <v>489</v>
      </c>
      <c r="I1708" s="191">
        <f>IF('9 All Base Data'!L1708="..C","..C",'9 All Base Data'!L1708*Basecase_Pop_2006)</f>
        <v>6</v>
      </c>
      <c r="J1708" s="156">
        <f>IF('9 All Base Data'!$P1708=0,0,('9 All Base Data'!$P1708*Basecase_Pop_2006)/(1+(1/(BaseCase_Mort_AllAdults_30*('9 All Base Data'!$W1708*Basecase_PM10)/10))))</f>
        <v>0.3170516864149121</v>
      </c>
      <c r="K1708" s="156">
        <f>IF('9 All Base Data'!$Q1708=0,0,('9 All Base Data'!$Q1708*Basecase_Pop_2006)/(1+(1/(BaseCase_Mort_Maori_30*('9 All Base Data'!$W1708*Basecase_PM10)/10))))</f>
        <v>0.13748490598585475</v>
      </c>
      <c r="L1708" s="179">
        <f>133/(1+1/(BaseCase_Mort_Child_0_1*'9 All Base Data'!$AB$10/10))*IF('9 All Base Data'!$L1708="..C",0,'9 All Base Data'!L1708/'9 All Base Data'!$L$2022)</f>
        <v>8.7526671318313796E-4</v>
      </c>
      <c r="M1708" s="178">
        <f>IF('9 All Base Data'!$R1708="","",IF('9 All Base Data'!$R1708=0,0,('9 All Base Data'!$R1708*Basecase_Pop_2006)/(1+(1/(BaseCase_CardiacHA_All*('9 All Base Data'!$W1708*Basecase_PM10)/10)))))</f>
        <v>6.6629378312907675E-2</v>
      </c>
      <c r="N1708" s="178">
        <f>IF('9 All Base Data'!$S1708="","",IF('9 All Base Data'!$S1708=0,0,('9 All Base Data'!S1708*Basecase_Pop_2006)/(1+(1/(BaseCase_RespHA_All*('9 All Base Data'!$W1708*Basecase_PM10)/10)))))</f>
        <v>3.9534906792860897E-2</v>
      </c>
      <c r="O1708" s="178">
        <f>IF('9 All Base Data'!$T1708="","",IF('9 All Base Data'!$T1708=0,0,('9 All Base Data'!$T1708*Basecase_Pop_2006)/(1+(1/(BaseCase_RespHA_Child_1_4*('9 All Base Data'!$W1708*Basecase_PM10)/10)))))</f>
        <v>0</v>
      </c>
      <c r="P1708" s="179">
        <f>IF('9 All Base Data'!$U1708="","",IF('9 All Base Data'!$U1708=0,0,('9 All Base Data'!$U1708*Basecase_Pop_2006)/(1+(1/(BaseCase_RespHA_Child_5_14*('9 All Base Data'!$W1708*Basecase_PM10)/10)))))</f>
        <v>0</v>
      </c>
      <c r="Q1708" s="156">
        <f>IF('7 Base case Results'!$G1708="..C",0,BaseCase_RADs_All*'7 Base case Results'!$G1708*('9 All Base Data'!$V1708*Basecase_PM10)/10)</f>
        <v>198.83556000000004</v>
      </c>
      <c r="R1708" s="189">
        <f t="shared" si="270"/>
        <v>1.128704003637087</v>
      </c>
      <c r="S1708" s="178">
        <f t="shared" si="271"/>
        <v>0.48944626530964286</v>
      </c>
      <c r="T1708" s="179">
        <f t="shared" si="272"/>
        <v>3.1159494989319711E-3</v>
      </c>
      <c r="U1708" s="178">
        <f t="shared" si="273"/>
        <v>4.2309655228696375E-4</v>
      </c>
      <c r="V1708" s="178">
        <f t="shared" si="274"/>
        <v>1.7929080230562417E-4</v>
      </c>
      <c r="W1708" s="178">
        <f t="shared" si="275"/>
        <v>0</v>
      </c>
      <c r="X1708" s="179">
        <f t="shared" si="276"/>
        <v>0</v>
      </c>
      <c r="Y1708" s="179">
        <f t="shared" si="277"/>
        <v>1.2327804720000002E-2</v>
      </c>
      <c r="Z1708" s="186">
        <f t="shared" si="278"/>
        <v>1.1447501452106115</v>
      </c>
      <c r="AA1708" s="156">
        <f>$J1708*'9 All Base Data'!$Y1708</f>
        <v>2.7616514105151323E-2</v>
      </c>
      <c r="AB1708" s="156">
        <f>$K1708*'9 All Base Data'!$Y1708</f>
        <v>1.1975504336018511E-2</v>
      </c>
      <c r="AC1708" s="178">
        <f>$L1708*'9 All Base Data'!$Y1708</f>
        <v>7.623935328563096E-5</v>
      </c>
      <c r="AD1708" s="178">
        <f>IF($M1708="","",$M1708*'9 All Base Data'!$Y1708)</f>
        <v>5.8036946177534455E-3</v>
      </c>
      <c r="AE1708" s="178">
        <f>IF($N1708="","",$N1708*'9 All Base Data'!$Y1708)</f>
        <v>3.4436540093405214E-3</v>
      </c>
      <c r="AF1708" s="178">
        <f>IF($O1708="","",$O1708*'9 All Base Data'!$Y1708)</f>
        <v>0</v>
      </c>
      <c r="AG1708" s="178">
        <f>IF($P1708="","",$P1708*'9 All Base Data'!$Y1708)</f>
        <v>0</v>
      </c>
      <c r="AH1708" s="167">
        <f>$Q1708*'9 All Base Data'!$Y1708</f>
        <v>17.319400219684166</v>
      </c>
      <c r="AI1708" s="178">
        <f>$R1708*'9 All Base Data'!$Y1708</f>
        <v>9.8314790214338699E-2</v>
      </c>
      <c r="AJ1708" s="178">
        <f>$S1708*'9 All Base Data'!$Y1708</f>
        <v>4.2632795436225897E-2</v>
      </c>
      <c r="AK1708" s="178">
        <f>$T1708*'9 All Base Data'!$Y1708</f>
        <v>2.7141209769684623E-4</v>
      </c>
      <c r="AL1708" s="178">
        <f>IF($U1708="","",$U1708*'9 All Base Data'!$Y1708)</f>
        <v>3.6853460822734377E-5</v>
      </c>
      <c r="AM1708" s="178">
        <f>IF($V1708="","",$V1708*'9 All Base Data'!$Y1708)</f>
        <v>1.5616970932359266E-5</v>
      </c>
      <c r="AN1708" s="178">
        <f>IF($W1708="","",$W1708*'9 All Base Data'!$Y1708)</f>
        <v>0</v>
      </c>
      <c r="AO1708" s="178">
        <f>IF($X1708="","",$X1708*'9 All Base Data'!$Y1708)</f>
        <v>0</v>
      </c>
      <c r="AP1708" s="178">
        <f>$Y1708*'9 All Base Data'!$Y1708</f>
        <v>1.0738028136204182E-3</v>
      </c>
      <c r="AQ1708" s="179">
        <f t="shared" si="279"/>
        <v>9.9712475557411057E-2</v>
      </c>
    </row>
    <row r="1709" spans="1:43" x14ac:dyDescent="0.25">
      <c r="A1709" s="124">
        <v>600312</v>
      </c>
      <c r="B1709" s="125" t="s">
        <v>1734</v>
      </c>
      <c r="C1709" s="126" t="s">
        <v>1385</v>
      </c>
      <c r="D1709" s="101" t="s">
        <v>2126</v>
      </c>
      <c r="E1709" s="142"/>
      <c r="F1709" s="191" t="str">
        <f>IF('9 All Base Data'!G1709="Rural Centre","Rural",IF('9 All Base Data'!G1709="Rural (Incl.some Off Shore Islands)","Rural",IF('9 All Base Data'!G1709="Inlet-in TA but not in Urban Area","Rural",IF('9 All Base Data'!G1709="Rural (Incl.some Off Shore Islands)","Rural",IF('9 All Base Data'!G1709="Inlet-not in TA","Rural",IF('9 All Base Data'!G1709="Inland Water not in Urban Area","Rural",IF('9 All Base Data'!G1709="Oceanic-in Region but not in TA","Rural",'9 All Base Data'!G1709)))))))</f>
        <v>Rural</v>
      </c>
      <c r="G1709" s="177">
        <f>IF('9 All Base Data'!I1709="..C","..C",'9 All Base Data'!I1709*Basecase_Pop_2006)</f>
        <v>192</v>
      </c>
      <c r="H1709" s="177">
        <f>IF('9 All Base Data'!J1709="..C","..C",'9 All Base Data'!J1709*Basecase_Pop_2006)</f>
        <v>111</v>
      </c>
      <c r="I1709" s="191" t="str">
        <f>IF('9 All Base Data'!L1709="..C","..C",'9 All Base Data'!L1709*Basecase_Pop_2006)</f>
        <v>..C</v>
      </c>
      <c r="J1709" s="156">
        <f>IF('9 All Base Data'!$P1709=0,0,('9 All Base Data'!$P1709*Basecase_Pop_2006)/(1+(1/(BaseCase_Mort_AllAdults_30*('9 All Base Data'!$W1709*Basecase_PM10)/10))))</f>
        <v>0</v>
      </c>
      <c r="K1709" s="156">
        <f>IF('9 All Base Data'!$Q1709=0,0,('9 All Base Data'!$Q1709*Basecase_Pop_2006)/(1+(1/(BaseCase_Mort_Maori_30*('9 All Base Data'!$W1709*Basecase_PM10)/10))))</f>
        <v>0</v>
      </c>
      <c r="L1709" s="179">
        <f>133/(1+1/(BaseCase_Mort_Child_0_1*'9 All Base Data'!$AB$10/10))*IF('9 All Base Data'!$L1709="..C",0,'9 All Base Data'!L1709/'9 All Base Data'!$L$2022)</f>
        <v>0</v>
      </c>
      <c r="M1709" s="178">
        <f>IF('9 All Base Data'!$R1709="","",IF('9 All Base Data'!$R1709=0,0,('9 All Base Data'!$R1709*Basecase_Pop_2006)/(1+(1/(BaseCase_CardiacHA_All*('9 All Base Data'!$W1709*Basecase_PM10)/10)))))</f>
        <v>3.1728275387098892E-3</v>
      </c>
      <c r="N1709" s="178">
        <f>IF('9 All Base Data'!$S1709="","",IF('9 All Base Data'!$S1709=0,0,('9 All Base Data'!S1709*Basecase_Pop_2006)/(1+(1/(BaseCase_RespHA_All*('9 All Base Data'!$W1709*Basecase_PM10)/10)))))</f>
        <v>5.2713209057147865E-3</v>
      </c>
      <c r="O1709" s="178">
        <f>IF('9 All Base Data'!$T1709="","",IF('9 All Base Data'!$T1709=0,0,('9 All Base Data'!$T1709*Basecase_Pop_2006)/(1+(1/(BaseCase_RespHA_Child_1_4*('9 All Base Data'!$W1709*Basecase_PM10)/10)))))</f>
        <v>0</v>
      </c>
      <c r="P1709" s="179">
        <f>IF('9 All Base Data'!$U1709="","",IF('9 All Base Data'!$U1709=0,0,('9 All Base Data'!$U1709*Basecase_Pop_2006)/(1+(1/(BaseCase_RespHA_Child_5_14*('9 All Base Data'!$W1709*Basecase_PM10)/10)))))</f>
        <v>0</v>
      </c>
      <c r="Q1709" s="156">
        <f>IF('7 Base case Results'!$G1709="..C",0,BaseCase_RADs_All*'7 Base case Results'!$G1709*('9 All Base Data'!$V1709*Basecase_PM10)/10)</f>
        <v>55.088640000000012</v>
      </c>
      <c r="R1709" s="189">
        <f t="shared" si="270"/>
        <v>0</v>
      </c>
      <c r="S1709" s="178">
        <f t="shared" si="271"/>
        <v>0</v>
      </c>
      <c r="T1709" s="179">
        <f t="shared" si="272"/>
        <v>0</v>
      </c>
      <c r="U1709" s="178">
        <f t="shared" si="273"/>
        <v>2.0147454870807794E-5</v>
      </c>
      <c r="V1709" s="178">
        <f t="shared" si="274"/>
        <v>2.3905440307416557E-5</v>
      </c>
      <c r="W1709" s="178">
        <f t="shared" si="275"/>
        <v>0</v>
      </c>
      <c r="X1709" s="179">
        <f t="shared" si="276"/>
        <v>0</v>
      </c>
      <c r="Y1709" s="179">
        <f t="shared" si="277"/>
        <v>3.4154956800000009E-3</v>
      </c>
      <c r="Z1709" s="186">
        <f t="shared" si="278"/>
        <v>3.4595485751782252E-3</v>
      </c>
      <c r="AA1709" s="156">
        <f>$J1709*'9 All Base Data'!$Y1709</f>
        <v>0</v>
      </c>
      <c r="AB1709" s="156">
        <f>$K1709*'9 All Base Data'!$Y1709</f>
        <v>0</v>
      </c>
      <c r="AC1709" s="178">
        <f>$L1709*'9 All Base Data'!$Y1709</f>
        <v>0</v>
      </c>
      <c r="AD1709" s="178">
        <f>IF($M1709="","",$M1709*'9 All Base Data'!$Y1709)</f>
        <v>2.7636641036921165E-4</v>
      </c>
      <c r="AE1709" s="178">
        <f>IF($N1709="","",$N1709*'9 All Base Data'!$Y1709)</f>
        <v>4.5915386791206954E-4</v>
      </c>
      <c r="AF1709" s="178">
        <f>IF($O1709="","",$O1709*'9 All Base Data'!$Y1709)</f>
        <v>0</v>
      </c>
      <c r="AG1709" s="178">
        <f>IF($P1709="","",$P1709*'9 All Base Data'!$Y1709)</f>
        <v>0</v>
      </c>
      <c r="AH1709" s="167">
        <f>$Q1709*'9 All Base Data'!$Y1709</f>
        <v>4.7984485457133612</v>
      </c>
      <c r="AI1709" s="178">
        <f>$R1709*'9 All Base Data'!$Y1709</f>
        <v>0</v>
      </c>
      <c r="AJ1709" s="178">
        <f>$S1709*'9 All Base Data'!$Y1709</f>
        <v>0</v>
      </c>
      <c r="AK1709" s="178">
        <f>$T1709*'9 All Base Data'!$Y1709</f>
        <v>0</v>
      </c>
      <c r="AL1709" s="178">
        <f>IF($U1709="","",$U1709*'9 All Base Data'!$Y1709)</f>
        <v>1.7549267058444939E-6</v>
      </c>
      <c r="AM1709" s="178">
        <f>IF($V1709="","",$V1709*'9 All Base Data'!$Y1709)</f>
        <v>2.0822627909812354E-6</v>
      </c>
      <c r="AN1709" s="178">
        <f>IF($W1709="","",$W1709*'9 All Base Data'!$Y1709)</f>
        <v>0</v>
      </c>
      <c r="AO1709" s="178">
        <f>IF($X1709="","",$X1709*'9 All Base Data'!$Y1709)</f>
        <v>0</v>
      </c>
      <c r="AP1709" s="178">
        <f>$Y1709*'9 All Base Data'!$Y1709</f>
        <v>2.9750380983422845E-4</v>
      </c>
      <c r="AQ1709" s="179">
        <f t="shared" si="279"/>
        <v>3.013409993310542E-4</v>
      </c>
    </row>
    <row r="1710" spans="1:43" x14ac:dyDescent="0.25">
      <c r="A1710" s="124">
        <v>600320</v>
      </c>
      <c r="B1710" s="125" t="s">
        <v>1735</v>
      </c>
      <c r="C1710" s="126" t="s">
        <v>1385</v>
      </c>
      <c r="D1710" s="101" t="s">
        <v>2126</v>
      </c>
      <c r="E1710" s="142"/>
      <c r="F1710" s="191" t="str">
        <f>IF('9 All Base Data'!G1710="Rural Centre","Rural",IF('9 All Base Data'!G1710="Rural (Incl.some Off Shore Islands)","Rural",IF('9 All Base Data'!G1710="Inlet-in TA but not in Urban Area","Rural",IF('9 All Base Data'!G1710="Rural (Incl.some Off Shore Islands)","Rural",IF('9 All Base Data'!G1710="Inlet-not in TA","Rural",IF('9 All Base Data'!G1710="Inland Water not in Urban Area","Rural",IF('9 All Base Data'!G1710="Oceanic-in Region but not in TA","Rural",'9 All Base Data'!G1710)))))))</f>
        <v>Rural</v>
      </c>
      <c r="G1710" s="177">
        <f>IF('9 All Base Data'!I1710="..C","..C",'9 All Base Data'!I1710*Basecase_Pop_2006)</f>
        <v>369</v>
      </c>
      <c r="H1710" s="177">
        <f>IF('9 All Base Data'!J1710="..C","..C",'9 All Base Data'!J1710*Basecase_Pop_2006)</f>
        <v>237</v>
      </c>
      <c r="I1710" s="191">
        <f>IF('9 All Base Data'!L1710="..C","..C",'9 All Base Data'!L1710*Basecase_Pop_2006)</f>
        <v>6</v>
      </c>
      <c r="J1710" s="156">
        <f>IF('9 All Base Data'!$P1710=0,0,('9 All Base Data'!$P1710*Basecase_Pop_2006)/(1+(1/(BaseCase_Mort_AllAdults_30*('9 All Base Data'!$W1710*Basecase_PM10)/10))))</f>
        <v>0.29943770383630586</v>
      </c>
      <c r="K1710" s="156">
        <f>IF('9 All Base Data'!$Q1710=0,0,('9 All Base Data'!$Q1710*Basecase_Pop_2006)/(1+(1/(BaseCase_Mort_Maori_30*('9 All Base Data'!$W1710*Basecase_PM10)/10))))</f>
        <v>0</v>
      </c>
      <c r="L1710" s="179">
        <f>133/(1+1/(BaseCase_Mort_Child_0_1*'9 All Base Data'!$AB$10/10))*IF('9 All Base Data'!$L1710="..C",0,'9 All Base Data'!L1710/'9 All Base Data'!$L$2022)</f>
        <v>8.7526671318313796E-4</v>
      </c>
      <c r="M1710" s="178">
        <f>IF('9 All Base Data'!$R1710="","",IF('9 All Base Data'!$R1710=0,0,('9 All Base Data'!$R1710*Basecase_Pop_2006)/(1+(1/(BaseCase_CardiacHA_All*('9 All Base Data'!$W1710*Basecase_PM10)/10)))))</f>
        <v>1.1104896385484612E-2</v>
      </c>
      <c r="N1710" s="178">
        <f>IF('9 All Base Data'!$S1710="","",IF('9 All Base Data'!$S1710=0,0,('9 All Base Data'!S1710*Basecase_Pop_2006)/(1+(1/(BaseCase_RespHA_All*('9 All Base Data'!$W1710*Basecase_PM10)/10)))))</f>
        <v>1.8449623170001754E-2</v>
      </c>
      <c r="O1710" s="178">
        <f>IF('9 All Base Data'!$T1710="","",IF('9 All Base Data'!$T1710=0,0,('9 All Base Data'!$T1710*Basecase_Pop_2006)/(1+(1/(BaseCase_RespHA_Child_1_4*('9 All Base Data'!$W1710*Basecase_PM10)/10)))))</f>
        <v>0</v>
      </c>
      <c r="P1710" s="179">
        <f>IF('9 All Base Data'!$U1710="","",IF('9 All Base Data'!$U1710=0,0,('9 All Base Data'!$U1710*Basecase_Pop_2006)/(1+(1/(BaseCase_RespHA_Child_5_14*('9 All Base Data'!$W1710*Basecase_PM10)/10)))))</f>
        <v>7.7838872557158328E-3</v>
      </c>
      <c r="Q1710" s="156">
        <f>IF('7 Base case Results'!$G1710="..C",0,BaseCase_RADs_All*'7 Base case Results'!$G1710*('9 All Base Data'!$V1710*Basecase_PM10)/10)</f>
        <v>105.87348000000001</v>
      </c>
      <c r="R1710" s="189">
        <f t="shared" si="270"/>
        <v>1.0659982256572489</v>
      </c>
      <c r="S1710" s="178">
        <f t="shared" si="271"/>
        <v>0</v>
      </c>
      <c r="T1710" s="179">
        <f t="shared" si="272"/>
        <v>3.1159494989319711E-3</v>
      </c>
      <c r="U1710" s="178">
        <f t="shared" si="273"/>
        <v>7.0516092047827287E-5</v>
      </c>
      <c r="V1710" s="178">
        <f t="shared" si="274"/>
        <v>8.3669041075957944E-5</v>
      </c>
      <c r="W1710" s="178">
        <f t="shared" si="275"/>
        <v>0</v>
      </c>
      <c r="X1710" s="179">
        <f t="shared" si="276"/>
        <v>3.52999287046713E-5</v>
      </c>
      <c r="Y1710" s="179">
        <f t="shared" si="277"/>
        <v>6.5641557600000008E-3</v>
      </c>
      <c r="Z1710" s="186">
        <f t="shared" si="278"/>
        <v>1.0758325160493045</v>
      </c>
      <c r="AA1710" s="156">
        <f>$J1710*'9 All Base Data'!$Y1710</f>
        <v>2.6082263321531803E-2</v>
      </c>
      <c r="AB1710" s="156">
        <f>$K1710*'9 All Base Data'!$Y1710</f>
        <v>0</v>
      </c>
      <c r="AC1710" s="178">
        <f>$L1710*'9 All Base Data'!$Y1710</f>
        <v>7.623935328563096E-5</v>
      </c>
      <c r="AD1710" s="178">
        <f>IF($M1710="","",$M1710*'9 All Base Data'!$Y1710)</f>
        <v>9.6728243629224091E-4</v>
      </c>
      <c r="AE1710" s="178">
        <f>IF($N1710="","",$N1710*'9 All Base Data'!$Y1710)</f>
        <v>1.6070385376922437E-3</v>
      </c>
      <c r="AF1710" s="178">
        <f>IF($O1710="","",$O1710*'9 All Base Data'!$Y1710)</f>
        <v>0</v>
      </c>
      <c r="AG1710" s="178">
        <f>IF($P1710="","",$P1710*'9 All Base Data'!$Y1710)</f>
        <v>6.7800879604554406E-4</v>
      </c>
      <c r="AH1710" s="167">
        <f>$Q1710*'9 All Base Data'!$Y1710</f>
        <v>9.2220182987928663</v>
      </c>
      <c r="AI1710" s="178">
        <f>$R1710*'9 All Base Data'!$Y1710</f>
        <v>9.2852857424653226E-2</v>
      </c>
      <c r="AJ1710" s="178">
        <f>$S1710*'9 All Base Data'!$Y1710</f>
        <v>0</v>
      </c>
      <c r="AK1710" s="178">
        <f>$T1710*'9 All Base Data'!$Y1710</f>
        <v>2.7141209769684623E-4</v>
      </c>
      <c r="AL1710" s="178">
        <f>IF($U1710="","",$U1710*'9 All Base Data'!$Y1710)</f>
        <v>6.1422434704557297E-6</v>
      </c>
      <c r="AM1710" s="178">
        <f>IF($V1710="","",$V1710*'9 All Base Data'!$Y1710)</f>
        <v>7.2879197684343236E-6</v>
      </c>
      <c r="AN1710" s="178">
        <f>IF($W1710="","",$W1710*'9 All Base Data'!$Y1710)</f>
        <v>0</v>
      </c>
      <c r="AO1710" s="178">
        <f>IF($X1710="","",$X1710*'9 All Base Data'!$Y1710)</f>
        <v>3.0747698900665421E-6</v>
      </c>
      <c r="AP1710" s="178">
        <f>$Y1710*'9 All Base Data'!$Y1710</f>
        <v>5.7176513452515763E-4</v>
      </c>
      <c r="AQ1710" s="179">
        <f t="shared" si="279"/>
        <v>9.3709464820114122E-2</v>
      </c>
    </row>
    <row r="1711" spans="1:43" x14ac:dyDescent="0.25">
      <c r="A1711" s="124">
        <v>600321</v>
      </c>
      <c r="B1711" s="125" t="s">
        <v>1736</v>
      </c>
      <c r="C1711" s="126" t="s">
        <v>1385</v>
      </c>
      <c r="D1711" s="101" t="s">
        <v>2126</v>
      </c>
      <c r="E1711" s="142"/>
      <c r="F1711" s="191" t="str">
        <f>IF('9 All Base Data'!G1711="Rural Centre","Rural",IF('9 All Base Data'!G1711="Rural (Incl.some Off Shore Islands)","Rural",IF('9 All Base Data'!G1711="Inlet-in TA but not in Urban Area","Rural",IF('9 All Base Data'!G1711="Rural (Incl.some Off Shore Islands)","Rural",IF('9 All Base Data'!G1711="Inlet-not in TA","Rural",IF('9 All Base Data'!G1711="Inland Water not in Urban Area","Rural",IF('9 All Base Data'!G1711="Oceanic-in Region but not in TA","Rural",'9 All Base Data'!G1711)))))))</f>
        <v>Rural</v>
      </c>
      <c r="G1711" s="177" t="str">
        <f>IF('9 All Base Data'!I1711="..C","..C",'9 All Base Data'!I1711*Basecase_Pop_2006)</f>
        <v>..C</v>
      </c>
      <c r="H1711" s="177" t="str">
        <f>IF('9 All Base Data'!J1711="..C","..C",'9 All Base Data'!J1711*Basecase_Pop_2006)</f>
        <v>..C</v>
      </c>
      <c r="I1711" s="191" t="str">
        <f>IF('9 All Base Data'!L1711="..C","..C",'9 All Base Data'!L1711*Basecase_Pop_2006)</f>
        <v>..C</v>
      </c>
      <c r="J1711" s="156">
        <f>IF('9 All Base Data'!$P1711=0,0,('9 All Base Data'!$P1711*Basecase_Pop_2006)/(1+(1/(BaseCase_Mort_AllAdults_30*('9 All Base Data'!$W1711*Basecase_PM10)/10))))</f>
        <v>0</v>
      </c>
      <c r="K1711" s="156">
        <f>IF('9 All Base Data'!$Q1711=0,0,('9 All Base Data'!$Q1711*Basecase_Pop_2006)/(1+(1/(BaseCase_Mort_Maori_30*('9 All Base Data'!$W1711*Basecase_PM10)/10))))</f>
        <v>0</v>
      </c>
      <c r="L1711" s="179">
        <f>133/(1+1/(BaseCase_Mort_Child_0_1*'9 All Base Data'!$AB$10/10))*IF('9 All Base Data'!$L1711="..C",0,'9 All Base Data'!L1711/'9 All Base Data'!$L$2022)</f>
        <v>0</v>
      </c>
      <c r="M1711" s="178">
        <f>IF('9 All Base Data'!$R1711="","",IF('9 All Base Data'!$R1711=0,0,('9 All Base Data'!$R1711*Basecase_Pop_2006)/(1+(1/(BaseCase_CardiacHA_All*('9 All Base Data'!$W1711*Basecase_PM10)/10)))))</f>
        <v>0</v>
      </c>
      <c r="N1711" s="178">
        <f>IF('9 All Base Data'!$S1711="","",IF('9 All Base Data'!$S1711=0,0,('9 All Base Data'!S1711*Basecase_Pop_2006)/(1+(1/(BaseCase_RespHA_All*('9 All Base Data'!$W1711*Basecase_PM10)/10)))))</f>
        <v>0</v>
      </c>
      <c r="O1711" s="178">
        <f>IF('9 All Base Data'!$T1711="","",IF('9 All Base Data'!$T1711=0,0,('9 All Base Data'!$T1711*Basecase_Pop_2006)/(1+(1/(BaseCase_RespHA_Child_1_4*('9 All Base Data'!$W1711*Basecase_PM10)/10)))))</f>
        <v>0</v>
      </c>
      <c r="P1711" s="179">
        <f>IF('9 All Base Data'!$U1711="","",IF('9 All Base Data'!$U1711=0,0,('9 All Base Data'!$U1711*Basecase_Pop_2006)/(1+(1/(BaseCase_RespHA_Child_5_14*('9 All Base Data'!$W1711*Basecase_PM10)/10)))))</f>
        <v>0</v>
      </c>
      <c r="Q1711" s="156">
        <f>IF('7 Base case Results'!$G1711="..C",0,BaseCase_RADs_All*'7 Base case Results'!$G1711*('9 All Base Data'!$V1711*Basecase_PM10)/10)</f>
        <v>0</v>
      </c>
      <c r="R1711" s="189">
        <f t="shared" si="270"/>
        <v>0</v>
      </c>
      <c r="S1711" s="178">
        <f t="shared" si="271"/>
        <v>0</v>
      </c>
      <c r="T1711" s="179">
        <f t="shared" si="272"/>
        <v>0</v>
      </c>
      <c r="U1711" s="178">
        <f t="shared" si="273"/>
        <v>0</v>
      </c>
      <c r="V1711" s="178">
        <f t="shared" si="274"/>
        <v>0</v>
      </c>
      <c r="W1711" s="178">
        <f t="shared" si="275"/>
        <v>0</v>
      </c>
      <c r="X1711" s="179">
        <f t="shared" si="276"/>
        <v>0</v>
      </c>
      <c r="Y1711" s="179">
        <f t="shared" si="277"/>
        <v>0</v>
      </c>
      <c r="Z1711" s="186">
        <f t="shared" si="278"/>
        <v>0</v>
      </c>
      <c r="AA1711" s="156">
        <f>$J1711*'9 All Base Data'!$Y1711</f>
        <v>0</v>
      </c>
      <c r="AB1711" s="156">
        <f>$K1711*'9 All Base Data'!$Y1711</f>
        <v>0</v>
      </c>
      <c r="AC1711" s="178">
        <f>$L1711*'9 All Base Data'!$Y1711</f>
        <v>0</v>
      </c>
      <c r="AD1711" s="178">
        <f>IF($M1711="","",$M1711*'9 All Base Data'!$Y1711)</f>
        <v>0</v>
      </c>
      <c r="AE1711" s="178">
        <f>IF($N1711="","",$N1711*'9 All Base Data'!$Y1711)</f>
        <v>0</v>
      </c>
      <c r="AF1711" s="178">
        <f>IF($O1711="","",$O1711*'9 All Base Data'!$Y1711)</f>
        <v>0</v>
      </c>
      <c r="AG1711" s="178">
        <f>IF($P1711="","",$P1711*'9 All Base Data'!$Y1711)</f>
        <v>0</v>
      </c>
      <c r="AH1711" s="167">
        <f>$Q1711*'9 All Base Data'!$Y1711</f>
        <v>0</v>
      </c>
      <c r="AI1711" s="178">
        <f>$R1711*'9 All Base Data'!$Y1711</f>
        <v>0</v>
      </c>
      <c r="AJ1711" s="178">
        <f>$S1711*'9 All Base Data'!$Y1711</f>
        <v>0</v>
      </c>
      <c r="AK1711" s="178">
        <f>$T1711*'9 All Base Data'!$Y1711</f>
        <v>0</v>
      </c>
      <c r="AL1711" s="178">
        <f>IF($U1711="","",$U1711*'9 All Base Data'!$Y1711)</f>
        <v>0</v>
      </c>
      <c r="AM1711" s="178">
        <f>IF($V1711="","",$V1711*'9 All Base Data'!$Y1711)</f>
        <v>0</v>
      </c>
      <c r="AN1711" s="178">
        <f>IF($W1711="","",$W1711*'9 All Base Data'!$Y1711)</f>
        <v>0</v>
      </c>
      <c r="AO1711" s="178">
        <f>IF($X1711="","",$X1711*'9 All Base Data'!$Y1711)</f>
        <v>0</v>
      </c>
      <c r="AP1711" s="178">
        <f>$Y1711*'9 All Base Data'!$Y1711</f>
        <v>0</v>
      </c>
      <c r="AQ1711" s="179">
        <f t="shared" si="279"/>
        <v>0</v>
      </c>
    </row>
    <row r="1712" spans="1:43" x14ac:dyDescent="0.25">
      <c r="A1712" s="124">
        <v>600322</v>
      </c>
      <c r="B1712" s="125" t="s">
        <v>1737</v>
      </c>
      <c r="C1712" s="126" t="s">
        <v>1385</v>
      </c>
      <c r="D1712" s="101" t="s">
        <v>2126</v>
      </c>
      <c r="E1712" s="142"/>
      <c r="F1712" s="191" t="str">
        <f>IF('9 All Base Data'!G1712="Rural Centre","Rural",IF('9 All Base Data'!G1712="Rural (Incl.some Off Shore Islands)","Rural",IF('9 All Base Data'!G1712="Inlet-in TA but not in Urban Area","Rural",IF('9 All Base Data'!G1712="Rural (Incl.some Off Shore Islands)","Rural",IF('9 All Base Data'!G1712="Inlet-not in TA","Rural",IF('9 All Base Data'!G1712="Inland Water not in Urban Area","Rural",IF('9 All Base Data'!G1712="Oceanic-in Region but not in TA","Rural",'9 All Base Data'!G1712)))))))</f>
        <v>Rural</v>
      </c>
      <c r="G1712" s="177" t="str">
        <f>IF('9 All Base Data'!I1712="..C","..C",'9 All Base Data'!I1712*Basecase_Pop_2006)</f>
        <v>..C</v>
      </c>
      <c r="H1712" s="177" t="str">
        <f>IF('9 All Base Data'!J1712="..C","..C",'9 All Base Data'!J1712*Basecase_Pop_2006)</f>
        <v>..C</v>
      </c>
      <c r="I1712" s="191" t="str">
        <f>IF('9 All Base Data'!L1712="..C","..C",'9 All Base Data'!L1712*Basecase_Pop_2006)</f>
        <v>..C</v>
      </c>
      <c r="J1712" s="156">
        <f>IF('9 All Base Data'!$P1712=0,0,('9 All Base Data'!$P1712*Basecase_Pop_2006)/(1+(1/(BaseCase_Mort_AllAdults_30*('9 All Base Data'!$W1712*Basecase_PM10)/10))))</f>
        <v>0</v>
      </c>
      <c r="K1712" s="156">
        <f>IF('9 All Base Data'!$Q1712=0,0,('9 All Base Data'!$Q1712*Basecase_Pop_2006)/(1+(1/(BaseCase_Mort_Maori_30*('9 All Base Data'!$W1712*Basecase_PM10)/10))))</f>
        <v>0</v>
      </c>
      <c r="L1712" s="179">
        <f>133/(1+1/(BaseCase_Mort_Child_0_1*'9 All Base Data'!$AB$10/10))*IF('9 All Base Data'!$L1712="..C",0,'9 All Base Data'!L1712/'9 All Base Data'!$L$2022)</f>
        <v>0</v>
      </c>
      <c r="M1712" s="178">
        <f>IF('9 All Base Data'!$R1712="","",IF('9 All Base Data'!$R1712=0,0,('9 All Base Data'!$R1712*Basecase_Pop_2006)/(1+(1/(BaseCase_CardiacHA_All*('9 All Base Data'!$W1712*Basecase_PM10)/10)))))</f>
        <v>0</v>
      </c>
      <c r="N1712" s="178">
        <f>IF('9 All Base Data'!$S1712="","",IF('9 All Base Data'!$S1712=0,0,('9 All Base Data'!S1712*Basecase_Pop_2006)/(1+(1/(BaseCase_RespHA_All*('9 All Base Data'!$W1712*Basecase_PM10)/10)))))</f>
        <v>0</v>
      </c>
      <c r="O1712" s="178">
        <f>IF('9 All Base Data'!$T1712="","",IF('9 All Base Data'!$T1712=0,0,('9 All Base Data'!$T1712*Basecase_Pop_2006)/(1+(1/(BaseCase_RespHA_Child_1_4*('9 All Base Data'!$W1712*Basecase_PM10)/10)))))</f>
        <v>0</v>
      </c>
      <c r="P1712" s="179">
        <f>IF('9 All Base Data'!$U1712="","",IF('9 All Base Data'!$U1712=0,0,('9 All Base Data'!$U1712*Basecase_Pop_2006)/(1+(1/(BaseCase_RespHA_Child_5_14*('9 All Base Data'!$W1712*Basecase_PM10)/10)))))</f>
        <v>0</v>
      </c>
      <c r="Q1712" s="156">
        <f>IF('7 Base case Results'!$G1712="..C",0,BaseCase_RADs_All*'7 Base case Results'!$G1712*('9 All Base Data'!$V1712*Basecase_PM10)/10)</f>
        <v>0</v>
      </c>
      <c r="R1712" s="189">
        <f t="shared" si="270"/>
        <v>0</v>
      </c>
      <c r="S1712" s="178">
        <f t="shared" si="271"/>
        <v>0</v>
      </c>
      <c r="T1712" s="179">
        <f t="shared" si="272"/>
        <v>0</v>
      </c>
      <c r="U1712" s="178">
        <f t="shared" si="273"/>
        <v>0</v>
      </c>
      <c r="V1712" s="178">
        <f t="shared" si="274"/>
        <v>0</v>
      </c>
      <c r="W1712" s="178">
        <f t="shared" si="275"/>
        <v>0</v>
      </c>
      <c r="X1712" s="179">
        <f t="shared" si="276"/>
        <v>0</v>
      </c>
      <c r="Y1712" s="179">
        <f t="shared" si="277"/>
        <v>0</v>
      </c>
      <c r="Z1712" s="186">
        <f t="shared" si="278"/>
        <v>0</v>
      </c>
      <c r="AA1712" s="156">
        <f>$J1712*'9 All Base Data'!$Y1712</f>
        <v>0</v>
      </c>
      <c r="AB1712" s="156">
        <f>$K1712*'9 All Base Data'!$Y1712</f>
        <v>0</v>
      </c>
      <c r="AC1712" s="178">
        <f>$L1712*'9 All Base Data'!$Y1712</f>
        <v>0</v>
      </c>
      <c r="AD1712" s="178">
        <f>IF($M1712="","",$M1712*'9 All Base Data'!$Y1712)</f>
        <v>0</v>
      </c>
      <c r="AE1712" s="178">
        <f>IF($N1712="","",$N1712*'9 All Base Data'!$Y1712)</f>
        <v>0</v>
      </c>
      <c r="AF1712" s="178">
        <f>IF($O1712="","",$O1712*'9 All Base Data'!$Y1712)</f>
        <v>0</v>
      </c>
      <c r="AG1712" s="178">
        <f>IF($P1712="","",$P1712*'9 All Base Data'!$Y1712)</f>
        <v>0</v>
      </c>
      <c r="AH1712" s="167">
        <f>$Q1712*'9 All Base Data'!$Y1712</f>
        <v>0</v>
      </c>
      <c r="AI1712" s="178">
        <f>$R1712*'9 All Base Data'!$Y1712</f>
        <v>0</v>
      </c>
      <c r="AJ1712" s="178">
        <f>$S1712*'9 All Base Data'!$Y1712</f>
        <v>0</v>
      </c>
      <c r="AK1712" s="178">
        <f>$T1712*'9 All Base Data'!$Y1712</f>
        <v>0</v>
      </c>
      <c r="AL1712" s="178">
        <f>IF($U1712="","",$U1712*'9 All Base Data'!$Y1712)</f>
        <v>0</v>
      </c>
      <c r="AM1712" s="178">
        <f>IF($V1712="","",$V1712*'9 All Base Data'!$Y1712)</f>
        <v>0</v>
      </c>
      <c r="AN1712" s="178">
        <f>IF($W1712="","",$W1712*'9 All Base Data'!$Y1712)</f>
        <v>0</v>
      </c>
      <c r="AO1712" s="178">
        <f>IF($X1712="","",$X1712*'9 All Base Data'!$Y1712)</f>
        <v>0</v>
      </c>
      <c r="AP1712" s="178">
        <f>$Y1712*'9 All Base Data'!$Y1712</f>
        <v>0</v>
      </c>
      <c r="AQ1712" s="179">
        <f t="shared" si="279"/>
        <v>0</v>
      </c>
    </row>
    <row r="1713" spans="1:43" x14ac:dyDescent="0.25">
      <c r="A1713" s="124">
        <v>600323</v>
      </c>
      <c r="B1713" s="125" t="s">
        <v>1738</v>
      </c>
      <c r="C1713" s="126" t="s">
        <v>1385</v>
      </c>
      <c r="D1713" s="101" t="s">
        <v>2126</v>
      </c>
      <c r="E1713" s="142"/>
      <c r="F1713" s="191" t="str">
        <f>IF('9 All Base Data'!G1713="Rural Centre","Rural",IF('9 All Base Data'!G1713="Rural (Incl.some Off Shore Islands)","Rural",IF('9 All Base Data'!G1713="Inlet-in TA but not in Urban Area","Rural",IF('9 All Base Data'!G1713="Rural (Incl.some Off Shore Islands)","Rural",IF('9 All Base Data'!G1713="Inlet-not in TA","Rural",IF('9 All Base Data'!G1713="Inland Water not in Urban Area","Rural",IF('9 All Base Data'!G1713="Oceanic-in Region but not in TA","Rural",'9 All Base Data'!G1713)))))))</f>
        <v>Rural</v>
      </c>
      <c r="G1713" s="177">
        <f>IF('9 All Base Data'!I1713="..C","..C",'9 All Base Data'!I1713*Basecase_Pop_2006)</f>
        <v>1764</v>
      </c>
      <c r="H1713" s="177">
        <f>IF('9 All Base Data'!J1713="..C","..C",'9 All Base Data'!J1713*Basecase_Pop_2006)</f>
        <v>1062</v>
      </c>
      <c r="I1713" s="191">
        <f>IF('9 All Base Data'!L1713="..C","..C",'9 All Base Data'!L1713*Basecase_Pop_2006)</f>
        <v>27</v>
      </c>
      <c r="J1713" s="156">
        <f>IF('9 All Base Data'!$P1713=0,0,('9 All Base Data'!$P1713*Basecase_Pop_2006)/(1+(1/(BaseCase_Mort_AllAdults_30*('9 All Base Data'!$W1713*Basecase_PM10)/10))))</f>
        <v>3.5227965157212451E-2</v>
      </c>
      <c r="K1713" s="156">
        <f>IF('9 All Base Data'!$Q1713=0,0,('9 All Base Data'!$Q1713*Basecase_Pop_2006)/(1+(1/(BaseCase_Mort_Maori_30*('9 All Base Data'!$W1713*Basecase_PM10)/10))))</f>
        <v>0</v>
      </c>
      <c r="L1713" s="179">
        <f>133/(1+1/(BaseCase_Mort_Child_0_1*'9 All Base Data'!$AB$10/10))*IF('9 All Base Data'!$L1713="..C",0,'9 All Base Data'!L1713/'9 All Base Data'!$L$2022)</f>
        <v>3.9387002093241204E-3</v>
      </c>
      <c r="M1713" s="178">
        <f>IF('9 All Base Data'!$R1713="","",IF('9 All Base Data'!$R1713=0,0,('9 All Base Data'!$R1713*Basecase_Pop_2006)/(1+(1/(BaseCase_CardiacHA_All*('9 All Base Data'!$W1713*Basecase_PM10)/10)))))</f>
        <v>3.648751669516373E-2</v>
      </c>
      <c r="N1713" s="178">
        <f>IF('9 All Base Data'!$S1713="","",IF('9 All Base Data'!$S1713=0,0,('9 All Base Data'!S1713*Basecase_Pop_2006)/(1+(1/(BaseCase_RespHA_All*('9 All Base Data'!$W1713*Basecase_PM10)/10)))))</f>
        <v>4.4806227698575687E-2</v>
      </c>
      <c r="O1713" s="178">
        <f>IF('9 All Base Data'!$T1713="","",IF('9 All Base Data'!$T1713=0,0,('9 All Base Data'!$T1713*Basecase_Pop_2006)/(1+(1/(BaseCase_RespHA_Child_1_4*('9 All Base Data'!$W1713*Basecase_PM10)/10)))))</f>
        <v>0</v>
      </c>
      <c r="P1713" s="179">
        <f>IF('9 All Base Data'!$U1713="","",IF('9 All Base Data'!$U1713=0,0,('9 All Base Data'!$U1713*Basecase_Pop_2006)/(1+(1/(BaseCase_RespHA_Child_5_14*('9 All Base Data'!$W1713*Basecase_PM10)/10)))))</f>
        <v>0</v>
      </c>
      <c r="Q1713" s="156">
        <f>IF('7 Base case Results'!$G1713="..C",0,BaseCase_RADs_All*'7 Base case Results'!$G1713*('9 All Base Data'!$V1713*Basecase_PM10)/10)</f>
        <v>506.12688000000009</v>
      </c>
      <c r="R1713" s="189">
        <f t="shared" si="270"/>
        <v>0.12541155595967632</v>
      </c>
      <c r="S1713" s="178">
        <f t="shared" si="271"/>
        <v>0</v>
      </c>
      <c r="T1713" s="179">
        <f t="shared" si="272"/>
        <v>1.4021772745193868E-2</v>
      </c>
      <c r="U1713" s="178">
        <f t="shared" si="273"/>
        <v>2.3169573101428968E-4</v>
      </c>
      <c r="V1713" s="178">
        <f t="shared" si="274"/>
        <v>2.0319624261304074E-4</v>
      </c>
      <c r="W1713" s="178">
        <f t="shared" si="275"/>
        <v>0</v>
      </c>
      <c r="X1713" s="179">
        <f t="shared" si="276"/>
        <v>0</v>
      </c>
      <c r="Y1713" s="179">
        <f t="shared" si="277"/>
        <v>3.1379866560000004E-2</v>
      </c>
      <c r="Z1713" s="186">
        <f t="shared" si="278"/>
        <v>0.17124808723849749</v>
      </c>
      <c r="AA1713" s="156">
        <f>$J1713*'9 All Base Data'!$Y1713</f>
        <v>3.0685015672390356E-3</v>
      </c>
      <c r="AB1713" s="156">
        <f>$K1713*'9 All Base Data'!$Y1713</f>
        <v>0</v>
      </c>
      <c r="AC1713" s="178">
        <f>$L1713*'9 All Base Data'!$Y1713</f>
        <v>3.4307708978533933E-4</v>
      </c>
      <c r="AD1713" s="178">
        <f>IF($M1713="","",$M1713*'9 All Base Data'!$Y1713)</f>
        <v>3.1782137192459346E-3</v>
      </c>
      <c r="AE1713" s="178">
        <f>IF($N1713="","",$N1713*'9 All Base Data'!$Y1713)</f>
        <v>3.9028078772525916E-3</v>
      </c>
      <c r="AF1713" s="178">
        <f>IF($O1713="","",$O1713*'9 All Base Data'!$Y1713)</f>
        <v>0</v>
      </c>
      <c r="AG1713" s="178">
        <f>IF($P1713="","",$P1713*'9 All Base Data'!$Y1713)</f>
        <v>0</v>
      </c>
      <c r="AH1713" s="167">
        <f>$Q1713*'9 All Base Data'!$Y1713</f>
        <v>44.085746013741506</v>
      </c>
      <c r="AI1713" s="178">
        <f>$R1713*'9 All Base Data'!$Y1713</f>
        <v>1.0923865579370966E-2</v>
      </c>
      <c r="AJ1713" s="178">
        <f>$S1713*'9 All Base Data'!$Y1713</f>
        <v>0</v>
      </c>
      <c r="AK1713" s="178">
        <f>$T1713*'9 All Base Data'!$Y1713</f>
        <v>1.2213544396358078E-3</v>
      </c>
      <c r="AL1713" s="178">
        <f>IF($U1713="","",$U1713*'9 All Base Data'!$Y1713)</f>
        <v>2.0181657117211683E-5</v>
      </c>
      <c r="AM1713" s="178">
        <f>IF($V1713="","",$V1713*'9 All Base Data'!$Y1713)</f>
        <v>1.7699233723340501E-5</v>
      </c>
      <c r="AN1713" s="178">
        <f>IF($W1713="","",$W1713*'9 All Base Data'!$Y1713)</f>
        <v>0</v>
      </c>
      <c r="AO1713" s="178">
        <f>IF($X1713="","",$X1713*'9 All Base Data'!$Y1713)</f>
        <v>0</v>
      </c>
      <c r="AP1713" s="178">
        <f>$Y1713*'9 All Base Data'!$Y1713</f>
        <v>2.7333162528519733E-3</v>
      </c>
      <c r="AQ1713" s="179">
        <f t="shared" si="279"/>
        <v>1.49164171626993E-2</v>
      </c>
    </row>
    <row r="1714" spans="1:43" x14ac:dyDescent="0.25">
      <c r="A1714" s="124">
        <v>600410</v>
      </c>
      <c r="B1714" s="125" t="s">
        <v>1739</v>
      </c>
      <c r="C1714" s="126" t="s">
        <v>1385</v>
      </c>
      <c r="D1714" s="101" t="s">
        <v>2127</v>
      </c>
      <c r="E1714" s="142"/>
      <c r="F1714" s="191" t="str">
        <f>IF('9 All Base Data'!G1714="Rural Centre","Rural",IF('9 All Base Data'!G1714="Rural (Incl.some Off Shore Islands)","Rural",IF('9 All Base Data'!G1714="Inlet-in TA but not in Urban Area","Rural",IF('9 All Base Data'!G1714="Rural (Incl.some Off Shore Islands)","Rural",IF('9 All Base Data'!G1714="Inlet-not in TA","Rural",IF('9 All Base Data'!G1714="Inland Water not in Urban Area","Rural",IF('9 All Base Data'!G1714="Oceanic-in Region but not in TA","Rural",'9 All Base Data'!G1714)))))))</f>
        <v>Rural</v>
      </c>
      <c r="G1714" s="177">
        <f>IF('9 All Base Data'!I1714="..C","..C",'9 All Base Data'!I1714*Basecase_Pop_2006)</f>
        <v>4581</v>
      </c>
      <c r="H1714" s="177">
        <f>IF('9 All Base Data'!J1714="..C","..C",'9 All Base Data'!J1714*Basecase_Pop_2006)</f>
        <v>2937</v>
      </c>
      <c r="I1714" s="191">
        <f>IF('9 All Base Data'!L1714="..C","..C",'9 All Base Data'!L1714*Basecase_Pop_2006)</f>
        <v>60</v>
      </c>
      <c r="J1714" s="156">
        <f>IF('9 All Base Data'!$P1714=0,0,('9 All Base Data'!$P1714*Basecase_Pop_2006)/(1+(1/(BaseCase_Mort_AllAdults_30*('9 All Base Data'!$W1714*Basecase_PM10)/10))))</f>
        <v>0.21726599199904684</v>
      </c>
      <c r="K1714" s="156">
        <f>IF('9 All Base Data'!$Q1714=0,0,('9 All Base Data'!$Q1714*Basecase_Pop_2006)/(1+(1/(BaseCase_Mort_Maori_30*('9 All Base Data'!$W1714*Basecase_PM10)/10))))</f>
        <v>0</v>
      </c>
      <c r="L1714" s="179">
        <f>133/(1+1/(BaseCase_Mort_Child_0_1*'9 All Base Data'!$AB$10/10))*IF('9 All Base Data'!$L1714="..C",0,'9 All Base Data'!L1714/'9 All Base Data'!$L$2022)</f>
        <v>8.7526671318313796E-3</v>
      </c>
      <c r="M1714" s="178">
        <f>IF('9 All Base Data'!$R1714="","",IF('9 All Base Data'!$R1714=0,0,('9 All Base Data'!$R1714*Basecase_Pop_2006)/(1+(1/(BaseCase_CardiacHA_All*('9 All Base Data'!$W1714*Basecase_PM10)/10)))))</f>
        <v>0.11104371566567725</v>
      </c>
      <c r="N1714" s="178">
        <f>IF('9 All Base Data'!$S1714="","",IF('9 All Base Data'!$S1714=0,0,('9 All Base Data'!S1714*Basecase_Pop_2006)/(1+(1/(BaseCase_RespHA_All*('9 All Base Data'!$W1714*Basecase_PM10)/10)))))</f>
        <v>6.5107193196014601E-2</v>
      </c>
      <c r="O1714" s="178">
        <f>IF('9 All Base Data'!$T1714="","",IF('9 All Base Data'!$T1714=0,0,('9 All Base Data'!$T1714*Basecase_Pop_2006)/(1+(1/(BaseCase_RespHA_Child_1_4*('9 All Base Data'!$W1714*Basecase_PM10)/10)))))</f>
        <v>1.0763600389744955E-2</v>
      </c>
      <c r="P1714" s="179">
        <f>IF('9 All Base Data'!$U1714="","",IF('9 All Base Data'!$U1714=0,0,('9 All Base Data'!$U1714*Basecase_Pop_2006)/(1+(1/(BaseCase_RespHA_Child_5_14*('9 All Base Data'!$W1714*Basecase_PM10)/10)))))</f>
        <v>1.6016107350130385E-2</v>
      </c>
      <c r="Q1714" s="156">
        <f>IF('7 Base case Results'!$G1714="..C",0,BaseCase_RADs_All*'7 Base case Results'!$G1714*('9 All Base Data'!$V1714*Basecase_PM10)/10)</f>
        <v>1353.1648296379039</v>
      </c>
      <c r="R1714" s="189">
        <f t="shared" si="270"/>
        <v>0.77346693151660673</v>
      </c>
      <c r="S1714" s="178">
        <f t="shared" si="271"/>
        <v>0</v>
      </c>
      <c r="T1714" s="179">
        <f t="shared" si="272"/>
        <v>3.1159494989319712E-2</v>
      </c>
      <c r="U1714" s="178">
        <f t="shared" si="273"/>
        <v>7.0512759447705054E-4</v>
      </c>
      <c r="V1714" s="178">
        <f t="shared" si="274"/>
        <v>2.9526112114392622E-4</v>
      </c>
      <c r="W1714" s="178">
        <f t="shared" si="275"/>
        <v>4.8812927767493371E-5</v>
      </c>
      <c r="X1714" s="179">
        <f t="shared" si="276"/>
        <v>7.2633046832841283E-5</v>
      </c>
      <c r="Y1714" s="179">
        <f t="shared" si="277"/>
        <v>8.3896219437550046E-2</v>
      </c>
      <c r="Z1714" s="186">
        <f t="shared" si="278"/>
        <v>0.88952303465909743</v>
      </c>
      <c r="AA1714" s="156">
        <f>$J1714*'9 All Base Data'!$Y1714</f>
        <v>2.4609608552712478E-2</v>
      </c>
      <c r="AB1714" s="156">
        <f>$K1714*'9 All Base Data'!$Y1714</f>
        <v>0</v>
      </c>
      <c r="AC1714" s="178">
        <f>$L1714*'9 All Base Data'!$Y1714</f>
        <v>9.9141016007469728E-4</v>
      </c>
      <c r="AD1714" s="178">
        <f>IF($M1714="","",$M1714*'9 All Base Data'!$Y1714)</f>
        <v>1.2577865268408008E-2</v>
      </c>
      <c r="AE1714" s="178">
        <f>IF($N1714="","",$N1714*'9 All Base Data'!$Y1714)</f>
        <v>7.3746587018863677E-3</v>
      </c>
      <c r="AF1714" s="178">
        <f>IF($O1714="","",$O1714*'9 All Base Data'!$Y1714)</f>
        <v>1.2191875487379952E-3</v>
      </c>
      <c r="AG1714" s="178">
        <f>IF($P1714="","",$P1714*'9 All Base Data'!$Y1714)</f>
        <v>1.8141363441115952E-3</v>
      </c>
      <c r="AH1714" s="167">
        <f>$Q1714*'9 All Base Data'!$Y1714</f>
        <v>153.2722929082835</v>
      </c>
      <c r="AI1714" s="178">
        <f>$R1714*'9 All Base Data'!$Y1714</f>
        <v>8.7610206447656422E-2</v>
      </c>
      <c r="AJ1714" s="178">
        <f>$S1714*'9 All Base Data'!$Y1714</f>
        <v>0</v>
      </c>
      <c r="AK1714" s="178">
        <f>$T1714*'9 All Base Data'!$Y1714</f>
        <v>3.5294201698659222E-3</v>
      </c>
      <c r="AL1714" s="178">
        <f>IF($U1714="","",$U1714*'9 All Base Data'!$Y1714)</f>
        <v>7.9869444454390857E-5</v>
      </c>
      <c r="AM1714" s="178">
        <f>IF($V1714="","",$V1714*'9 All Base Data'!$Y1714)</f>
        <v>3.3444077213054676E-5</v>
      </c>
      <c r="AN1714" s="178">
        <f>IF($W1714="","",$W1714*'9 All Base Data'!$Y1714)</f>
        <v>5.529015533526809E-6</v>
      </c>
      <c r="AO1714" s="178">
        <f>IF($X1714="","",$X1714*'9 All Base Data'!$Y1714)</f>
        <v>8.2271083205460831E-6</v>
      </c>
      <c r="AP1714" s="178">
        <f>$Y1714*'9 All Base Data'!$Y1714</f>
        <v>9.5028821603135773E-3</v>
      </c>
      <c r="AQ1714" s="179">
        <f t="shared" si="279"/>
        <v>0.10075582229950335</v>
      </c>
    </row>
    <row r="1715" spans="1:43" x14ac:dyDescent="0.25">
      <c r="A1715" s="124">
        <v>600420</v>
      </c>
      <c r="B1715" s="125" t="s">
        <v>1740</v>
      </c>
      <c r="C1715" s="126" t="s">
        <v>1385</v>
      </c>
      <c r="D1715" s="101" t="s">
        <v>2127</v>
      </c>
      <c r="E1715" s="142"/>
      <c r="F1715" s="191" t="str">
        <f>IF('9 All Base Data'!G1715="Rural Centre","Rural",IF('9 All Base Data'!G1715="Rural (Incl.some Off Shore Islands)","Rural",IF('9 All Base Data'!G1715="Inlet-in TA but not in Urban Area","Rural",IF('9 All Base Data'!G1715="Rural (Incl.some Off Shore Islands)","Rural",IF('9 All Base Data'!G1715="Inlet-not in TA","Rural",IF('9 All Base Data'!G1715="Inland Water not in Urban Area","Rural",IF('9 All Base Data'!G1715="Oceanic-in Region but not in TA","Rural",'9 All Base Data'!G1715)))))))</f>
        <v>Rural</v>
      </c>
      <c r="G1715" s="177">
        <f>IF('9 All Base Data'!I1715="..C","..C",'9 All Base Data'!I1715*Basecase_Pop_2006)</f>
        <v>180</v>
      </c>
      <c r="H1715" s="177">
        <f>IF('9 All Base Data'!J1715="..C","..C",'9 All Base Data'!J1715*Basecase_Pop_2006)</f>
        <v>126</v>
      </c>
      <c r="I1715" s="191" t="str">
        <f>IF('9 All Base Data'!L1715="..C","..C",'9 All Base Data'!L1715*Basecase_Pop_2006)</f>
        <v>..C</v>
      </c>
      <c r="J1715" s="156">
        <f>IF('9 All Base Data'!$P1715=0,0,('9 All Base Data'!$P1715*Basecase_Pop_2006)/(1+(1/(BaseCase_Mort_AllAdults_30*('9 All Base Data'!$W1715*Basecase_PM10)/10))))</f>
        <v>1.1449088676094048</v>
      </c>
      <c r="K1715" s="156">
        <f>IF('9 All Base Data'!$Q1715=0,0,('9 All Base Data'!$Q1715*Basecase_Pop_2006)/(1+(1/(BaseCase_Mort_Maori_30*('9 All Base Data'!$W1715*Basecase_PM10)/10))))</f>
        <v>0</v>
      </c>
      <c r="L1715" s="179">
        <f>133/(1+1/(BaseCase_Mort_Child_0_1*'9 All Base Data'!$AB$10/10))*IF('9 All Base Data'!$L1715="..C",0,'9 All Base Data'!L1715/'9 All Base Data'!$L$2022)</f>
        <v>0</v>
      </c>
      <c r="M1715" s="178">
        <f>IF('9 All Base Data'!$R1715="","",IF('9 All Base Data'!$R1715=0,0,('9 All Base Data'!$R1715*Basecase_Pop_2006)/(1+(1/(BaseCase_CardiacHA_All*('9 All Base Data'!$W1715*Basecase_PM10)/10)))))</f>
        <v>2.0623379001614279E-2</v>
      </c>
      <c r="N1715" s="178">
        <f>IF('9 All Base Data'!$S1715="","",IF('9 All Base Data'!$S1715=0,0,('9 All Base Data'!S1715*Basecase_Pop_2006)/(1+(1/(BaseCase_RespHA_All*('9 All Base Data'!$W1715*Basecase_PM10)/10)))))</f>
        <v>3.9534906792860897E-2</v>
      </c>
      <c r="O1715" s="178">
        <f>IF('9 All Base Data'!$T1715="","",IF('9 All Base Data'!$T1715=0,0,('9 All Base Data'!$T1715*Basecase_Pop_2006)/(1+(1/(BaseCase_RespHA_Child_1_4*('9 All Base Data'!$W1715*Basecase_PM10)/10)))))</f>
        <v>0</v>
      </c>
      <c r="P1715" s="179">
        <f>IF('9 All Base Data'!$U1715="","",IF('9 All Base Data'!$U1715=0,0,('9 All Base Data'!$U1715*Basecase_Pop_2006)/(1+(1/(BaseCase_RespHA_Child_5_14*('9 All Base Data'!$W1715*Basecase_PM10)/10)))))</f>
        <v>7.7838872557158328E-3</v>
      </c>
      <c r="Q1715" s="156">
        <f>IF('7 Base case Results'!$G1715="..C",0,BaseCase_RADs_All*'7 Base case Results'!$G1715*('9 All Base Data'!$V1715*Basecase_PM10)/10)</f>
        <v>51.645600000000002</v>
      </c>
      <c r="R1715" s="189">
        <f t="shared" si="270"/>
        <v>4.0758755686894812</v>
      </c>
      <c r="S1715" s="178">
        <f t="shared" si="271"/>
        <v>0</v>
      </c>
      <c r="T1715" s="179">
        <f t="shared" si="272"/>
        <v>0</v>
      </c>
      <c r="U1715" s="178">
        <f t="shared" si="273"/>
        <v>1.3095845666025069E-4</v>
      </c>
      <c r="V1715" s="178">
        <f t="shared" si="274"/>
        <v>1.7929080230562417E-4</v>
      </c>
      <c r="W1715" s="178">
        <f t="shared" si="275"/>
        <v>0</v>
      </c>
      <c r="X1715" s="179">
        <f t="shared" si="276"/>
        <v>3.52999287046713E-5</v>
      </c>
      <c r="Y1715" s="179">
        <f t="shared" si="277"/>
        <v>3.2020272000000002E-3</v>
      </c>
      <c r="Z1715" s="186">
        <f t="shared" si="278"/>
        <v>4.0793878451484478</v>
      </c>
      <c r="AA1715" s="156">
        <f>$J1715*'9 All Base Data'!$Y1715</f>
        <v>9.9726300935268672E-2</v>
      </c>
      <c r="AB1715" s="156">
        <f>$K1715*'9 All Base Data'!$Y1715</f>
        <v>0</v>
      </c>
      <c r="AC1715" s="178">
        <f>$L1715*'9 All Base Data'!$Y1715</f>
        <v>0</v>
      </c>
      <c r="AD1715" s="178">
        <f>IF($M1715="","",$M1715*'9 All Base Data'!$Y1715)</f>
        <v>1.7963816673998757E-3</v>
      </c>
      <c r="AE1715" s="178">
        <f>IF($N1715="","",$N1715*'9 All Base Data'!$Y1715)</f>
        <v>3.4436540093405214E-3</v>
      </c>
      <c r="AF1715" s="178">
        <f>IF($O1715="","",$O1715*'9 All Base Data'!$Y1715)</f>
        <v>0</v>
      </c>
      <c r="AG1715" s="178">
        <f>IF($P1715="","",$P1715*'9 All Base Data'!$Y1715)</f>
        <v>6.7800879604554406E-4</v>
      </c>
      <c r="AH1715" s="167">
        <f>$Q1715*'9 All Base Data'!$Y1715</f>
        <v>4.4985455116062756</v>
      </c>
      <c r="AI1715" s="178">
        <f>$R1715*'9 All Base Data'!$Y1715</f>
        <v>0.35502563132955645</v>
      </c>
      <c r="AJ1715" s="178">
        <f>$S1715*'9 All Base Data'!$Y1715</f>
        <v>0</v>
      </c>
      <c r="AK1715" s="178">
        <f>$T1715*'9 All Base Data'!$Y1715</f>
        <v>0</v>
      </c>
      <c r="AL1715" s="178">
        <f>IF($U1715="","",$U1715*'9 All Base Data'!$Y1715)</f>
        <v>1.1407023587989212E-5</v>
      </c>
      <c r="AM1715" s="178">
        <f>IF($V1715="","",$V1715*'9 All Base Data'!$Y1715)</f>
        <v>1.5616970932359266E-5</v>
      </c>
      <c r="AN1715" s="178">
        <f>IF($W1715="","",$W1715*'9 All Base Data'!$Y1715)</f>
        <v>0</v>
      </c>
      <c r="AO1715" s="178">
        <f>IF($X1715="","",$X1715*'9 All Base Data'!$Y1715)</f>
        <v>3.0747698900665421E-6</v>
      </c>
      <c r="AP1715" s="178">
        <f>$Y1715*'9 All Base Data'!$Y1715</f>
        <v>2.7890982171958911E-4</v>
      </c>
      <c r="AQ1715" s="179">
        <f t="shared" si="279"/>
        <v>0.35533156514579639</v>
      </c>
    </row>
    <row r="1716" spans="1:43" x14ac:dyDescent="0.25">
      <c r="A1716" s="124">
        <v>600500</v>
      </c>
      <c r="B1716" s="125" t="s">
        <v>1741</v>
      </c>
      <c r="C1716" s="126" t="s">
        <v>1385</v>
      </c>
      <c r="D1716" s="101" t="s">
        <v>2127</v>
      </c>
      <c r="E1716" s="142"/>
      <c r="F1716" s="191" t="str">
        <f>IF('9 All Base Data'!G1716="Rural Centre","Rural",IF('9 All Base Data'!G1716="Rural (Incl.some Off Shore Islands)","Rural",IF('9 All Base Data'!G1716="Inlet-in TA but not in Urban Area","Rural",IF('9 All Base Data'!G1716="Rural (Incl.some Off Shore Islands)","Rural",IF('9 All Base Data'!G1716="Inlet-not in TA","Rural",IF('9 All Base Data'!G1716="Inland Water not in Urban Area","Rural",IF('9 All Base Data'!G1716="Oceanic-in Region but not in TA","Rural",'9 All Base Data'!G1716)))))))</f>
        <v>Waimate</v>
      </c>
      <c r="G1716" s="177">
        <f>IF('9 All Base Data'!I1716="..C","..C",'9 All Base Data'!I1716*Basecase_Pop_2006)</f>
        <v>2778</v>
      </c>
      <c r="H1716" s="177">
        <f>IF('9 All Base Data'!J1716="..C","..C",'9 All Base Data'!J1716*Basecase_Pop_2006)</f>
        <v>2052</v>
      </c>
      <c r="I1716" s="191">
        <f>IF('9 All Base Data'!L1716="..C","..C",'9 All Base Data'!L1716*Basecase_Pop_2006)</f>
        <v>24</v>
      </c>
      <c r="J1716" s="156">
        <f>IF('9 All Base Data'!$P1716=0,0,('9 All Base Data'!$P1716*Basecase_Pop_2006)/(1+(1/(BaseCase_Mort_AllAdults_30*('9 All Base Data'!$W1716*Basecase_PM10)/10))))</f>
        <v>3.7116028318374357E-2</v>
      </c>
      <c r="K1716" s="156">
        <f>IF('9 All Base Data'!$Q1716=0,0,('9 All Base Data'!$Q1716*Basecase_Pop_2006)/(1+(1/(BaseCase_Mort_Maori_30*('9 All Base Data'!$W1716*Basecase_PM10)/10))))</f>
        <v>0</v>
      </c>
      <c r="L1716" s="179">
        <f>133/(1+1/(BaseCase_Mort_Child_0_1*'9 All Base Data'!$AB$10/10))*IF('9 All Base Data'!$L1716="..C",0,'9 All Base Data'!L1716/'9 All Base Data'!$L$2022)</f>
        <v>3.5010668527325518E-3</v>
      </c>
      <c r="M1716" s="178">
        <f>IF('9 All Base Data'!$R1716="","",IF('9 All Base Data'!$R1716=0,0,('9 All Base Data'!$R1716*Basecase_Pop_2006)/(1+(1/(BaseCase_CardiacHA_All*('9 All Base Data'!$W1716*Basecase_PM10)/10)))))</f>
        <v>1.0307101727447217</v>
      </c>
      <c r="N1716" s="178">
        <f>IF('9 All Base Data'!$S1716="","",IF('9 All Base Data'!$S1716=0,0,('9 All Base Data'!S1716*Basecase_Pop_2006)/(1+(1/(BaseCase_RespHA_All*('9 All Base Data'!$W1716*Basecase_PM10)/10)))))</f>
        <v>0.90856993155843724</v>
      </c>
      <c r="O1716" s="178">
        <f>IF('9 All Base Data'!$T1716="","",IF('9 All Base Data'!$T1716=0,0,('9 All Base Data'!$T1716*Basecase_Pop_2006)/(1+(1/(BaseCase_RespHA_Child_1_4*('9 All Base Data'!$W1716*Basecase_PM10)/10)))))</f>
        <v>0.12672974190641695</v>
      </c>
      <c r="P1716" s="179">
        <f>IF('9 All Base Data'!$U1716="","",IF('9 All Base Data'!$U1716=0,0,('9 All Base Data'!$U1716*Basecase_Pop_2006)/(1+(1/(BaseCase_RespHA_Child_5_14*('9 All Base Data'!$W1716*Basecase_PM10)/10)))))</f>
        <v>0.11891430198348674</v>
      </c>
      <c r="Q1716" s="156">
        <f>IF('7 Base case Results'!$G1716="..C",0,BaseCase_RADs_All*'7 Base case Results'!$G1716*('9 All Base Data'!$V1716*Basecase_PM10)/10)</f>
        <v>2685.2147999999997</v>
      </c>
      <c r="R1716" s="189">
        <f t="shared" si="270"/>
        <v>0.13213306081341272</v>
      </c>
      <c r="S1716" s="178">
        <f t="shared" si="271"/>
        <v>0</v>
      </c>
      <c r="T1716" s="179">
        <f t="shared" si="272"/>
        <v>1.2463797995727884E-2</v>
      </c>
      <c r="U1716" s="178">
        <f t="shared" si="273"/>
        <v>6.545009596928982E-3</v>
      </c>
      <c r="V1716" s="178">
        <f t="shared" si="274"/>
        <v>4.1203646396175131E-3</v>
      </c>
      <c r="W1716" s="178">
        <f t="shared" si="275"/>
        <v>5.7471937954560091E-4</v>
      </c>
      <c r="X1716" s="179">
        <f t="shared" si="276"/>
        <v>5.3927635949511238E-4</v>
      </c>
      <c r="Y1716" s="179">
        <f t="shared" si="277"/>
        <v>0.16648331759999999</v>
      </c>
      <c r="Z1716" s="186">
        <f t="shared" si="278"/>
        <v>0.32174555064568711</v>
      </c>
      <c r="AA1716" s="156">
        <f>$J1716*'9 All Base Data'!$Y1716</f>
        <v>2.2029544685717269E-2</v>
      </c>
      <c r="AB1716" s="156">
        <f>$K1716*'9 All Base Data'!$Y1716</f>
        <v>0</v>
      </c>
      <c r="AC1716" s="178">
        <f>$L1716*'9 All Base Data'!$Y1716</f>
        <v>2.0779946609150923E-3</v>
      </c>
      <c r="AD1716" s="178">
        <f>IF($M1716="","",$M1716*'9 All Base Data'!$Y1716)</f>
        <v>0.61175930823564251</v>
      </c>
      <c r="AE1716" s="178">
        <f>IF($N1716="","",$N1716*'9 All Base Data'!$Y1716)</f>
        <v>0.5392651858026799</v>
      </c>
      <c r="AF1716" s="178">
        <f>IF($O1716="","",$O1716*'9 All Base Data'!$Y1716)</f>
        <v>7.5218137252976061E-2</v>
      </c>
      <c r="AG1716" s="178">
        <f>IF($P1716="","",$P1716*'9 All Base Data'!$Y1716)</f>
        <v>7.0579424793122264E-2</v>
      </c>
      <c r="AH1716" s="167">
        <f>$Q1716*'9 All Base Data'!$Y1716</f>
        <v>1593.7604885936848</v>
      </c>
      <c r="AI1716" s="178">
        <f>$R1716*'9 All Base Data'!$Y1716</f>
        <v>7.8425179081153498E-2</v>
      </c>
      <c r="AJ1716" s="178">
        <f>$S1716*'9 All Base Data'!$Y1716</f>
        <v>0</v>
      </c>
      <c r="AK1716" s="178">
        <f>$T1716*'9 All Base Data'!$Y1716</f>
        <v>7.3976609928577278E-3</v>
      </c>
      <c r="AL1716" s="178">
        <f>IF($U1716="","",$U1716*'9 All Base Data'!$Y1716)</f>
        <v>3.8846716072963292E-3</v>
      </c>
      <c r="AM1716" s="178">
        <f>IF($V1716="","",$V1716*'9 All Base Data'!$Y1716)</f>
        <v>2.4455676176151535E-3</v>
      </c>
      <c r="AN1716" s="178">
        <f>IF($W1716="","",$W1716*'9 All Base Data'!$Y1716)</f>
        <v>3.4111425244224647E-4</v>
      </c>
      <c r="AO1716" s="178">
        <f>IF($X1716="","",$X1716*'9 All Base Data'!$Y1716)</f>
        <v>3.2007769143680944E-4</v>
      </c>
      <c r="AP1716" s="178">
        <f>$Y1716*'9 All Base Data'!$Y1716</f>
        <v>9.881315029280846E-2</v>
      </c>
      <c r="AQ1716" s="179">
        <f t="shared" si="279"/>
        <v>0.19096622959173115</v>
      </c>
    </row>
    <row r="1717" spans="1:43" x14ac:dyDescent="0.25">
      <c r="A1717" s="124">
        <v>600600</v>
      </c>
      <c r="B1717" s="125" t="s">
        <v>1743</v>
      </c>
      <c r="C1717" s="126" t="s">
        <v>1742</v>
      </c>
      <c r="D1717" s="101" t="s">
        <v>2128</v>
      </c>
      <c r="E1717" s="142"/>
      <c r="F1717" s="191" t="str">
        <f>IF('9 All Base Data'!G1717="Rural Centre","Rural",IF('9 All Base Data'!G1717="Rural (Incl.some Off Shore Islands)","Rural",IF('9 All Base Data'!G1717="Inlet-in TA but not in Urban Area","Rural",IF('9 All Base Data'!G1717="Rural (Incl.some Off Shore Islands)","Rural",IF('9 All Base Data'!G1717="Inlet-not in TA","Rural",IF('9 All Base Data'!G1717="Inland Water not in Urban Area","Rural",IF('9 All Base Data'!G1717="Oceanic-in Region but not in TA","Rural",'9 All Base Data'!G1717)))))))</f>
        <v>Oamaru</v>
      </c>
      <c r="G1717" s="177">
        <f>IF('9 All Base Data'!I1717="..C","..C",'9 All Base Data'!I1717*Basecase_Pop_2006)</f>
        <v>807</v>
      </c>
      <c r="H1717" s="177">
        <f>IF('9 All Base Data'!J1717="..C","..C",'9 All Base Data'!J1717*Basecase_Pop_2006)</f>
        <v>534</v>
      </c>
      <c r="I1717" s="191">
        <f>IF('9 All Base Data'!L1717="..C","..C",'9 All Base Data'!L1717*Basecase_Pop_2006)</f>
        <v>12</v>
      </c>
      <c r="J1717" s="156">
        <f>IF('9 All Base Data'!$P1717=0,0,('9 All Base Data'!$P1717*Basecase_Pop_2006)/(1+(1/(BaseCase_Mort_AllAdults_30*('9 All Base Data'!$W1717*Basecase_PM10)/10))))</f>
        <v>2.1347026438997343</v>
      </c>
      <c r="K1717" s="156">
        <f>IF('9 All Base Data'!$Q1717=0,0,('9 All Base Data'!$Q1717*Basecase_Pop_2006)/(1+(1/(BaseCase_Mort_Maori_30*('9 All Base Data'!$W1717*Basecase_PM10)/10))))</f>
        <v>0</v>
      </c>
      <c r="L1717" s="179">
        <f>133/(1+1/(BaseCase_Mort_Child_0_1*'9 All Base Data'!$AB$10/10))*IF('9 All Base Data'!$L1717="..C",0,'9 All Base Data'!L1717/'9 All Base Data'!$L$2022)</f>
        <v>1.7505334263662759E-3</v>
      </c>
      <c r="M1717" s="178">
        <f>IF('9 All Base Data'!$R1717="","",IF('9 All Base Data'!$R1717=0,0,('9 All Base Data'!$R1717*Basecase_Pop_2006)/(1+(1/(BaseCase_CardiacHA_All*('9 All Base Data'!$W1717*Basecase_PM10)/10)))))</f>
        <v>3.8369083170152918E-2</v>
      </c>
      <c r="N1717" s="178">
        <f>IF('9 All Base Data'!$S1717="","",IF('9 All Base Data'!$S1717=0,0,('9 All Base Data'!S1717*Basecase_Pop_2006)/(1+(1/(BaseCase_RespHA_All*('9 All Base Data'!$W1717*Basecase_PM10)/10)))))</f>
        <v>2.4272625657942085E-2</v>
      </c>
      <c r="O1717" s="178">
        <f>IF('9 All Base Data'!$T1717="","",IF('9 All Base Data'!$T1717=0,0,('9 All Base Data'!$T1717*Basecase_Pop_2006)/(1+(1/(BaseCase_RespHA_Child_1_4*('9 All Base Data'!$W1717*Basecase_PM10)/10)))))</f>
        <v>0</v>
      </c>
      <c r="P1717" s="179">
        <f>IF('9 All Base Data'!$U1717="","",IF('9 All Base Data'!$U1717=0,0,('9 All Base Data'!$U1717*Basecase_Pop_2006)/(1+(1/(BaseCase_RespHA_Child_5_14*('9 All Base Data'!$W1717*Basecase_PM10)/10)))))</f>
        <v>0</v>
      </c>
      <c r="Q1717" s="156">
        <f>IF('7 Base case Results'!$G1717="..C",0,BaseCase_RADs_All*'7 Base case Results'!$G1717*('9 All Base Data'!$V1717*Basecase_PM10)/10)</f>
        <v>400.30081225811693</v>
      </c>
      <c r="R1717" s="189">
        <f t="shared" si="270"/>
        <v>7.5995414122830542</v>
      </c>
      <c r="S1717" s="178">
        <f t="shared" si="271"/>
        <v>0</v>
      </c>
      <c r="T1717" s="179">
        <f t="shared" si="272"/>
        <v>6.2318989978639421E-3</v>
      </c>
      <c r="U1717" s="178">
        <f t="shared" si="273"/>
        <v>2.4364367813047101E-4</v>
      </c>
      <c r="V1717" s="178">
        <f t="shared" si="274"/>
        <v>1.1007635735876736E-4</v>
      </c>
      <c r="W1717" s="178">
        <f t="shared" si="275"/>
        <v>0</v>
      </c>
      <c r="X1717" s="179">
        <f t="shared" si="276"/>
        <v>0</v>
      </c>
      <c r="Y1717" s="179">
        <f t="shared" si="277"/>
        <v>2.4818650360003247E-2</v>
      </c>
      <c r="Z1717" s="186">
        <f t="shared" si="278"/>
        <v>7.630945681676411</v>
      </c>
      <c r="AA1717" s="156">
        <f>$J1717*'9 All Base Data'!$Y1717</f>
        <v>0.44388110834672462</v>
      </c>
      <c r="AB1717" s="156">
        <f>$K1717*'9 All Base Data'!$Y1717</f>
        <v>0</v>
      </c>
      <c r="AC1717" s="178">
        <f>$L1717*'9 All Base Data'!$Y1717</f>
        <v>3.6399857362520255E-4</v>
      </c>
      <c r="AD1717" s="178">
        <f>IF($M1717="","",$M1717*'9 All Base Data'!$Y1717)</f>
        <v>7.9783061179433696E-3</v>
      </c>
      <c r="AE1717" s="178">
        <f>IF($N1717="","",$N1717*'9 All Base Data'!$Y1717)</f>
        <v>5.0471479062067131E-3</v>
      </c>
      <c r="AF1717" s="178">
        <f>IF($O1717="","",$O1717*'9 All Base Data'!$Y1717)</f>
        <v>0</v>
      </c>
      <c r="AG1717" s="178">
        <f>IF($P1717="","",$P1717*'9 All Base Data'!$Y1717)</f>
        <v>0</v>
      </c>
      <c r="AH1717" s="167">
        <f>$Q1717*'9 All Base Data'!$Y1717</f>
        <v>83.236870823669094</v>
      </c>
      <c r="AI1717" s="178">
        <f>$R1717*'9 All Base Data'!$Y1717</f>
        <v>1.5802167457143397</v>
      </c>
      <c r="AJ1717" s="178">
        <f>$S1717*'9 All Base Data'!$Y1717</f>
        <v>0</v>
      </c>
      <c r="AK1717" s="178">
        <f>$T1717*'9 All Base Data'!$Y1717</f>
        <v>1.295834922105721E-3</v>
      </c>
      <c r="AL1717" s="178">
        <f>IF($U1717="","",$U1717*'9 All Base Data'!$Y1717)</f>
        <v>5.0662243848940386E-5</v>
      </c>
      <c r="AM1717" s="178">
        <f>IF($V1717="","",$V1717*'9 All Base Data'!$Y1717)</f>
        <v>2.2888815754647444E-5</v>
      </c>
      <c r="AN1717" s="178">
        <f>IF($W1717="","",$W1717*'9 All Base Data'!$Y1717)</f>
        <v>0</v>
      </c>
      <c r="AO1717" s="178">
        <f>IF($X1717="","",$X1717*'9 All Base Data'!$Y1717)</f>
        <v>0</v>
      </c>
      <c r="AP1717" s="178">
        <f>$Y1717*'9 All Base Data'!$Y1717</f>
        <v>5.1606859910674832E-3</v>
      </c>
      <c r="AQ1717" s="179">
        <f t="shared" si="279"/>
        <v>1.5867468176871167</v>
      </c>
    </row>
    <row r="1718" spans="1:43" x14ac:dyDescent="0.25">
      <c r="A1718" s="124">
        <v>600811</v>
      </c>
      <c r="B1718" s="125" t="s">
        <v>1745</v>
      </c>
      <c r="C1718" s="126" t="s">
        <v>1742</v>
      </c>
      <c r="D1718" s="101" t="s">
        <v>2128</v>
      </c>
      <c r="E1718" s="142"/>
      <c r="F1718" s="191" t="str">
        <f>IF('9 All Base Data'!G1718="Rural Centre","Rural",IF('9 All Base Data'!G1718="Rural (Incl.some Off Shore Islands)","Rural",IF('9 All Base Data'!G1718="Inlet-in TA but not in Urban Area","Rural",IF('9 All Base Data'!G1718="Rural (Incl.some Off Shore Islands)","Rural",IF('9 All Base Data'!G1718="Inlet-not in TA","Rural",IF('9 All Base Data'!G1718="Inland Water not in Urban Area","Rural",IF('9 All Base Data'!G1718="Oceanic-in Region but not in TA","Rural",'9 All Base Data'!G1718)))))))</f>
        <v>Oamaru</v>
      </c>
      <c r="G1718" s="177">
        <f>IF('9 All Base Data'!I1718="..C","..C",'9 All Base Data'!I1718*Basecase_Pop_2006)</f>
        <v>210</v>
      </c>
      <c r="H1718" s="177">
        <f>IF('9 All Base Data'!J1718="..C","..C",'9 All Base Data'!J1718*Basecase_Pop_2006)</f>
        <v>132</v>
      </c>
      <c r="I1718" s="191" t="str">
        <f>IF('9 All Base Data'!L1718="..C","..C",'9 All Base Data'!L1718*Basecase_Pop_2006)</f>
        <v>..C</v>
      </c>
      <c r="J1718" s="156">
        <f>IF('9 All Base Data'!$P1718=0,0,('9 All Base Data'!$P1718*Basecase_Pop_2006)/(1+(1/(BaseCase_Mort_AllAdults_30*('9 All Base Data'!$W1718*Basecase_PM10)/10))))</f>
        <v>6.1014026587661814E-2</v>
      </c>
      <c r="K1718" s="156">
        <f>IF('9 All Base Data'!$Q1718=0,0,('9 All Base Data'!$Q1718*Basecase_Pop_2006)/(1+(1/(BaseCase_Mort_Maori_30*('9 All Base Data'!$W1718*Basecase_PM10)/10))))</f>
        <v>0</v>
      </c>
      <c r="L1718" s="179">
        <f>133/(1+1/(BaseCase_Mort_Child_0_1*'9 All Base Data'!$AB$10/10))*IF('9 All Base Data'!$L1718="..C",0,'9 All Base Data'!L1718/'9 All Base Data'!$L$2022)</f>
        <v>0</v>
      </c>
      <c r="M1718" s="178">
        <f>IF('9 All Base Data'!$R1718="","",IF('9 All Base Data'!$R1718=0,0,('9 All Base Data'!$R1718*Basecase_Pop_2006)/(1+(1/(BaseCase_CardiacHA_All*('9 All Base Data'!$W1718*Basecase_PM10)/10)))))</f>
        <v>1.292374688174251E-2</v>
      </c>
      <c r="N1718" s="178">
        <f>IF('9 All Base Data'!$S1718="","",IF('9 All Base Data'!$S1718=0,0,('9 All Base Data'!S1718*Basecase_Pop_2006)/(1+(1/(BaseCase_RespHA_All*('9 All Base Data'!$W1718*Basecase_PM10)/10)))))</f>
        <v>1.5328811332267878E-2</v>
      </c>
      <c r="O1718" s="178">
        <f>IF('9 All Base Data'!$T1718="","",IF('9 All Base Data'!$T1718=0,0,('9 All Base Data'!$T1718*Basecase_Pop_2006)/(1+(1/(BaseCase_RespHA_Child_1_4*('9 All Base Data'!$W1718*Basecase_PM10)/10)))))</f>
        <v>0</v>
      </c>
      <c r="P1718" s="179">
        <f>IF('9 All Base Data'!$U1718="","",IF('9 All Base Data'!$U1718=0,0,('9 All Base Data'!$U1718*Basecase_Pop_2006)/(1+(1/(BaseCase_RespHA_Child_5_14*('9 All Base Data'!$W1718*Basecase_PM10)/10)))))</f>
        <v>0</v>
      </c>
      <c r="Q1718" s="156">
        <f>IF('7 Base case Results'!$G1718="..C",0,BaseCase_RADs_All*'7 Base case Results'!$G1718*('9 All Base Data'!$V1718*Basecase_PM10)/10)</f>
        <v>105.26538827072254</v>
      </c>
      <c r="R1718" s="189">
        <f t="shared" si="270"/>
        <v>0.21720993465207605</v>
      </c>
      <c r="S1718" s="178">
        <f t="shared" si="271"/>
        <v>0</v>
      </c>
      <c r="T1718" s="179">
        <f t="shared" si="272"/>
        <v>0</v>
      </c>
      <c r="U1718" s="178">
        <f t="shared" si="273"/>
        <v>8.2065792699064939E-5</v>
      </c>
      <c r="V1718" s="178">
        <f t="shared" si="274"/>
        <v>6.9516159391834817E-5</v>
      </c>
      <c r="W1718" s="178">
        <f t="shared" si="275"/>
        <v>0</v>
      </c>
      <c r="X1718" s="179">
        <f t="shared" si="276"/>
        <v>0</v>
      </c>
      <c r="Y1718" s="179">
        <f t="shared" si="277"/>
        <v>6.5264540727847974E-3</v>
      </c>
      <c r="Z1718" s="186">
        <f t="shared" si="278"/>
        <v>0.22388797067695174</v>
      </c>
      <c r="AA1718" s="156">
        <f>$J1718*'9 All Base Data'!$Y1718</f>
        <v>1.319103893856266E-2</v>
      </c>
      <c r="AB1718" s="156">
        <f>$K1718*'9 All Base Data'!$Y1718</f>
        <v>0</v>
      </c>
      <c r="AC1718" s="178">
        <f>$L1718*'9 All Base Data'!$Y1718</f>
        <v>0</v>
      </c>
      <c r="AD1718" s="178">
        <f>IF($M1718="","",$M1718*'9 All Base Data'!$Y1718)</f>
        <v>2.7940730662032228E-3</v>
      </c>
      <c r="AE1718" s="178">
        <f>IF($N1718="","",$N1718*'9 All Base Data'!$Y1718)</f>
        <v>3.3140403686570557E-3</v>
      </c>
      <c r="AF1718" s="178">
        <f>IF($O1718="","",$O1718*'9 All Base Data'!$Y1718)</f>
        <v>0</v>
      </c>
      <c r="AG1718" s="178">
        <f>IF($P1718="","",$P1718*'9 All Base Data'!$Y1718)</f>
        <v>0</v>
      </c>
      <c r="AH1718" s="167">
        <f>$Q1718*'9 All Base Data'!$Y1718</f>
        <v>22.758042916033528</v>
      </c>
      <c r="AI1718" s="178">
        <f>$R1718*'9 All Base Data'!$Y1718</f>
        <v>4.6960098621283072E-2</v>
      </c>
      <c r="AJ1718" s="178">
        <f>$S1718*'9 All Base Data'!$Y1718</f>
        <v>0</v>
      </c>
      <c r="AK1718" s="178">
        <f>$T1718*'9 All Base Data'!$Y1718</f>
        <v>0</v>
      </c>
      <c r="AL1718" s="178">
        <f>IF($U1718="","",$U1718*'9 All Base Data'!$Y1718)</f>
        <v>1.7742363970390465E-5</v>
      </c>
      <c r="AM1718" s="178">
        <f>IF($V1718="","",$V1718*'9 All Base Data'!$Y1718)</f>
        <v>1.5029173071859746E-5</v>
      </c>
      <c r="AN1718" s="178">
        <f>IF($W1718="","",$W1718*'9 All Base Data'!$Y1718)</f>
        <v>0</v>
      </c>
      <c r="AO1718" s="178">
        <f>IF($X1718="","",$X1718*'9 All Base Data'!$Y1718)</f>
        <v>0</v>
      </c>
      <c r="AP1718" s="178">
        <f>$Y1718*'9 All Base Data'!$Y1718</f>
        <v>1.4109986607940786E-3</v>
      </c>
      <c r="AQ1718" s="179">
        <f t="shared" si="279"/>
        <v>4.84038688191194E-2</v>
      </c>
    </row>
    <row r="1719" spans="1:43" x14ac:dyDescent="0.25">
      <c r="A1719" s="124">
        <v>600812</v>
      </c>
      <c r="B1719" s="125" t="s">
        <v>1746</v>
      </c>
      <c r="C1719" s="126" t="s">
        <v>1742</v>
      </c>
      <c r="D1719" s="101" t="s">
        <v>2128</v>
      </c>
      <c r="E1719" s="142"/>
      <c r="F1719" s="191" t="str">
        <f>IF('9 All Base Data'!G1719="Rural Centre","Rural",IF('9 All Base Data'!G1719="Rural (Incl.some Off Shore Islands)","Rural",IF('9 All Base Data'!G1719="Inlet-in TA but not in Urban Area","Rural",IF('9 All Base Data'!G1719="Rural (Incl.some Off Shore Islands)","Rural",IF('9 All Base Data'!G1719="Inlet-not in TA","Rural",IF('9 All Base Data'!G1719="Inland Water not in Urban Area","Rural",IF('9 All Base Data'!G1719="Oceanic-in Region but not in TA","Rural",'9 All Base Data'!G1719)))))))</f>
        <v>Oamaru</v>
      </c>
      <c r="G1719" s="177">
        <f>IF('9 All Base Data'!I1719="..C","..C",'9 All Base Data'!I1719*Basecase_Pop_2006)</f>
        <v>660</v>
      </c>
      <c r="H1719" s="177">
        <f>IF('9 All Base Data'!J1719="..C","..C",'9 All Base Data'!J1719*Basecase_Pop_2006)</f>
        <v>465</v>
      </c>
      <c r="I1719" s="191">
        <f>IF('9 All Base Data'!L1719="..C","..C",'9 All Base Data'!L1719*Basecase_Pop_2006)</f>
        <v>9</v>
      </c>
      <c r="J1719" s="156">
        <f>IF('9 All Base Data'!$P1719=0,0,('9 All Base Data'!$P1719*Basecase_Pop_2006)/(1+(1/(BaseCase_Mort_AllAdults_30*('9 All Base Data'!$W1719*Basecase_PM10)/10))))</f>
        <v>2.013870418773334E-2</v>
      </c>
      <c r="K1719" s="156">
        <f>IF('9 All Base Data'!$Q1719=0,0,('9 All Base Data'!$Q1719*Basecase_Pop_2006)/(1+(1/(BaseCase_Mort_Maori_30*('9 All Base Data'!$W1719*Basecase_PM10)/10))))</f>
        <v>0</v>
      </c>
      <c r="L1719" s="179">
        <f>133/(1+1/(BaseCase_Mort_Child_0_1*'9 All Base Data'!$AB$10/10))*IF('9 All Base Data'!$L1719="..C",0,'9 All Base Data'!L1719/'9 All Base Data'!$L$2022)</f>
        <v>1.3129000697747069E-3</v>
      </c>
      <c r="M1719" s="178">
        <f>IF('9 All Base Data'!$R1719="","",IF('9 All Base Data'!$R1719=0,0,('9 All Base Data'!$R1719*Basecase_Pop_2006)/(1+(1/(BaseCase_CardiacHA_All*('9 All Base Data'!$W1719*Basecase_PM10)/10)))))</f>
        <v>2.7406487978680654E-2</v>
      </c>
      <c r="N1719" s="178">
        <f>IF('9 All Base Data'!$S1719="","",IF('9 All Base Data'!$S1719=0,0,('9 All Base Data'!S1719*Basecase_Pop_2006)/(1+(1/(BaseCase_RespHA_All*('9 All Base Data'!$W1719*Basecase_PM10)/10)))))</f>
        <v>2.4272625657942085E-2</v>
      </c>
      <c r="O1719" s="178">
        <f>IF('9 All Base Data'!$T1719="","",IF('9 All Base Data'!$T1719=0,0,('9 All Base Data'!$T1719*Basecase_Pop_2006)/(1+(1/(BaseCase_RespHA_Child_1_4*('9 All Base Data'!$W1719*Basecase_PM10)/10)))))</f>
        <v>1.8040262541169267E-2</v>
      </c>
      <c r="P1719" s="179">
        <f>IF('9 All Base Data'!$U1719="","",IF('9 All Base Data'!$U1719=0,0,('9 All Base Data'!$U1719*Basecase_Pop_2006)/(1+(1/(BaseCase_RespHA_Child_5_14*('9 All Base Data'!$W1719*Basecase_PM10)/10)))))</f>
        <v>0</v>
      </c>
      <c r="Q1719" s="156">
        <f>IF('7 Base case Results'!$G1719="..C",0,BaseCase_RADs_All*'7 Base case Results'!$G1719*('9 All Base Data'!$V1719*Basecase_PM10)/10)</f>
        <v>327.38356392857139</v>
      </c>
      <c r="R1719" s="189">
        <f t="shared" si="270"/>
        <v>7.1693786908330684E-2</v>
      </c>
      <c r="S1719" s="178">
        <f t="shared" si="271"/>
        <v>0</v>
      </c>
      <c r="T1719" s="179">
        <f t="shared" si="272"/>
        <v>4.673924248397957E-3</v>
      </c>
      <c r="U1719" s="178">
        <f t="shared" si="273"/>
        <v>1.7403119866462216E-4</v>
      </c>
      <c r="V1719" s="178">
        <f t="shared" si="274"/>
        <v>1.1007635735876736E-4</v>
      </c>
      <c r="W1719" s="178">
        <f t="shared" si="275"/>
        <v>8.181259062420263E-5</v>
      </c>
      <c r="X1719" s="179">
        <f t="shared" si="276"/>
        <v>0</v>
      </c>
      <c r="Y1719" s="179">
        <f t="shared" si="277"/>
        <v>2.0297780963571425E-2</v>
      </c>
      <c r="Z1719" s="186">
        <f t="shared" si="278"/>
        <v>9.6949599676323439E-2</v>
      </c>
      <c r="AA1719" s="156">
        <f>$J1719*'9 All Base Data'!$Y1719</f>
        <v>4.187557625912496E-3</v>
      </c>
      <c r="AB1719" s="156">
        <f>$K1719*'9 All Base Data'!$Y1719</f>
        <v>0</v>
      </c>
      <c r="AC1719" s="178">
        <f>$L1719*'9 All Base Data'!$Y1719</f>
        <v>2.729989302189019E-4</v>
      </c>
      <c r="AD1719" s="178">
        <f>IF($M1719="","",$M1719*'9 All Base Data'!$Y1719)</f>
        <v>5.6987900842452631E-3</v>
      </c>
      <c r="AE1719" s="178">
        <f>IF($N1719="","",$N1719*'9 All Base Data'!$Y1719)</f>
        <v>5.0471479062067131E-3</v>
      </c>
      <c r="AF1719" s="178">
        <f>IF($O1719="","",$O1719*'9 All Base Data'!$Y1719)</f>
        <v>3.7512164771630043E-3</v>
      </c>
      <c r="AG1719" s="178">
        <f>IF($P1719="","",$P1719*'9 All Base Data'!$Y1719)</f>
        <v>0</v>
      </c>
      <c r="AH1719" s="167">
        <f>$Q1719*'9 All Base Data'!$Y1719</f>
        <v>68.074764242405934</v>
      </c>
      <c r="AI1719" s="178">
        <f>$R1719*'9 All Base Data'!$Y1719</f>
        <v>1.4907705148248485E-2</v>
      </c>
      <c r="AJ1719" s="178">
        <f>$S1719*'9 All Base Data'!$Y1719</f>
        <v>0</v>
      </c>
      <c r="AK1719" s="178">
        <f>$T1719*'9 All Base Data'!$Y1719</f>
        <v>9.7187619157929094E-4</v>
      </c>
      <c r="AL1719" s="178">
        <f>IF($U1719="","",$U1719*'9 All Base Data'!$Y1719)</f>
        <v>3.6187317034957427E-5</v>
      </c>
      <c r="AM1719" s="178">
        <f>IF($V1719="","",$V1719*'9 All Base Data'!$Y1719)</f>
        <v>2.2888815754647444E-5</v>
      </c>
      <c r="AN1719" s="178">
        <f>IF($W1719="","",$W1719*'9 All Base Data'!$Y1719)</f>
        <v>1.7011766723934227E-5</v>
      </c>
      <c r="AO1719" s="178">
        <f>IF($X1719="","",$X1719*'9 All Base Data'!$Y1719)</f>
        <v>0</v>
      </c>
      <c r="AP1719" s="178">
        <f>$Y1719*'9 All Base Data'!$Y1719</f>
        <v>4.2206353830291678E-3</v>
      </c>
      <c r="AQ1719" s="179">
        <f t="shared" si="279"/>
        <v>2.0159292855646549E-2</v>
      </c>
    </row>
    <row r="1720" spans="1:43" x14ac:dyDescent="0.25">
      <c r="A1720" s="124">
        <v>600813</v>
      </c>
      <c r="B1720" s="125" t="s">
        <v>1747</v>
      </c>
      <c r="C1720" s="126" t="s">
        <v>1742</v>
      </c>
      <c r="D1720" s="101" t="s">
        <v>2128</v>
      </c>
      <c r="E1720" s="142"/>
      <c r="F1720" s="191" t="str">
        <f>IF('9 All Base Data'!G1720="Rural Centre","Rural",IF('9 All Base Data'!G1720="Rural (Incl.some Off Shore Islands)","Rural",IF('9 All Base Data'!G1720="Inlet-in TA but not in Urban Area","Rural",IF('9 All Base Data'!G1720="Rural (Incl.some Off Shore Islands)","Rural",IF('9 All Base Data'!G1720="Inlet-not in TA","Rural",IF('9 All Base Data'!G1720="Inland Water not in Urban Area","Rural",IF('9 All Base Data'!G1720="Oceanic-in Region but not in TA","Rural",'9 All Base Data'!G1720)))))))</f>
        <v>Oamaru</v>
      </c>
      <c r="G1720" s="177">
        <f>IF('9 All Base Data'!I1720="..C","..C",'9 All Base Data'!I1720*Basecase_Pop_2006)</f>
        <v>321</v>
      </c>
      <c r="H1720" s="177">
        <f>IF('9 All Base Data'!J1720="..C","..C",'9 All Base Data'!J1720*Basecase_Pop_2006)</f>
        <v>216</v>
      </c>
      <c r="I1720" s="191">
        <f>IF('9 All Base Data'!L1720="..C","..C",'9 All Base Data'!L1720*Basecase_Pop_2006)</f>
        <v>3</v>
      </c>
      <c r="J1720" s="156">
        <f>IF('9 All Base Data'!$P1720=0,0,('9 All Base Data'!$P1720*Basecase_Pop_2006)/(1+(1/(BaseCase_Mort_AllAdults_30*('9 All Base Data'!$W1720*Basecase_PM10)/10))))</f>
        <v>6.0416112563200022E-2</v>
      </c>
      <c r="K1720" s="156">
        <f>IF('9 All Base Data'!$Q1720=0,0,('9 All Base Data'!$Q1720*Basecase_Pop_2006)/(1+(1/(BaseCase_Mort_Maori_30*('9 All Base Data'!$W1720*Basecase_PM10)/10))))</f>
        <v>0</v>
      </c>
      <c r="L1720" s="179">
        <f>133/(1+1/(BaseCase_Mort_Child_0_1*'9 All Base Data'!$AB$10/10))*IF('9 All Base Data'!$L1720="..C",0,'9 All Base Data'!L1720/'9 All Base Data'!$L$2022)</f>
        <v>4.3763335659156898E-4</v>
      </c>
      <c r="M1720" s="178">
        <f>IF('9 All Base Data'!$R1720="","",IF('9 All Base Data'!$R1720=0,0,('9 All Base Data'!$R1720*Basecase_Pop_2006)/(1+(1/(BaseCase_CardiacHA_All*('9 All Base Data'!$W1720*Basecase_PM10)/10)))))</f>
        <v>3.1060686375838076E-2</v>
      </c>
      <c r="N1720" s="178">
        <f>IF('9 All Base Data'!$S1720="","",IF('9 All Base Data'!$S1720=0,0,('9 All Base Data'!S1720*Basecase_Pop_2006)/(1+(1/(BaseCase_RespHA_All*('9 All Base Data'!$W1720*Basecase_PM10)/10)))))</f>
        <v>2.4272625657942085E-2</v>
      </c>
      <c r="O1720" s="178">
        <f>IF('9 All Base Data'!$T1720="","",IF('9 All Base Data'!$T1720=0,0,('9 All Base Data'!$T1720*Basecase_Pop_2006)/(1+(1/(BaseCase_RespHA_Child_1_4*('9 All Base Data'!$W1720*Basecase_PM10)/10)))))</f>
        <v>6.0134208470564218E-3</v>
      </c>
      <c r="P1720" s="179">
        <f>IF('9 All Base Data'!$U1720="","",IF('9 All Base Data'!$U1720=0,0,('9 All Base Data'!$U1720*Basecase_Pop_2006)/(1+(1/(BaseCase_RespHA_Child_5_14*('9 All Base Data'!$W1720*Basecase_PM10)/10)))))</f>
        <v>0</v>
      </c>
      <c r="Q1720" s="156">
        <f>IF('7 Base case Results'!$G1720="..C",0,BaseCase_RADs_All*'7 Base case Results'!$G1720*('9 All Base Data'!$V1720*Basecase_PM10)/10)</f>
        <v>159.22746063798701</v>
      </c>
      <c r="R1720" s="189">
        <f t="shared" si="270"/>
        <v>0.21508136072499209</v>
      </c>
      <c r="S1720" s="178">
        <f t="shared" si="271"/>
        <v>0</v>
      </c>
      <c r="T1720" s="179">
        <f t="shared" si="272"/>
        <v>1.5579747494659855E-3</v>
      </c>
      <c r="U1720" s="178">
        <f t="shared" si="273"/>
        <v>1.9723535848657179E-4</v>
      </c>
      <c r="V1720" s="178">
        <f t="shared" si="274"/>
        <v>1.1007635735876736E-4</v>
      </c>
      <c r="W1720" s="178">
        <f t="shared" si="275"/>
        <v>2.727086354140087E-5</v>
      </c>
      <c r="X1720" s="179">
        <f t="shared" si="276"/>
        <v>0</v>
      </c>
      <c r="Y1720" s="179">
        <f t="shared" si="277"/>
        <v>9.8721025595551945E-3</v>
      </c>
      <c r="Z1720" s="186">
        <f t="shared" si="278"/>
        <v>0.22681874974985861</v>
      </c>
      <c r="AA1720" s="156">
        <f>$J1720*'9 All Base Data'!$Y1720</f>
        <v>1.2562672877737489E-2</v>
      </c>
      <c r="AB1720" s="156">
        <f>$K1720*'9 All Base Data'!$Y1720</f>
        <v>0</v>
      </c>
      <c r="AC1720" s="178">
        <f>$L1720*'9 All Base Data'!$Y1720</f>
        <v>9.0999643406300637E-5</v>
      </c>
      <c r="AD1720" s="178">
        <f>IF($M1720="","",$M1720*'9 All Base Data'!$Y1720)</f>
        <v>6.4586287621446322E-3</v>
      </c>
      <c r="AE1720" s="178">
        <f>IF($N1720="","",$N1720*'9 All Base Data'!$Y1720)</f>
        <v>5.0471479062067131E-3</v>
      </c>
      <c r="AF1720" s="178">
        <f>IF($O1720="","",$O1720*'9 All Base Data'!$Y1720)</f>
        <v>1.250405492387668E-3</v>
      </c>
      <c r="AG1720" s="178">
        <f>IF($P1720="","",$P1720*'9 All Base Data'!$Y1720)</f>
        <v>0</v>
      </c>
      <c r="AH1720" s="167">
        <f>$Q1720*'9 All Base Data'!$Y1720</f>
        <v>33.109089881533798</v>
      </c>
      <c r="AI1720" s="178">
        <f>$R1720*'9 All Base Data'!$Y1720</f>
        <v>4.4723115444745463E-2</v>
      </c>
      <c r="AJ1720" s="178">
        <f>$S1720*'9 All Base Data'!$Y1720</f>
        <v>0</v>
      </c>
      <c r="AK1720" s="178">
        <f>$T1720*'9 All Base Data'!$Y1720</f>
        <v>3.2395873052643026E-4</v>
      </c>
      <c r="AL1720" s="178">
        <f>IF($U1720="","",$U1720*'9 All Base Data'!$Y1720)</f>
        <v>4.1012292639618416E-5</v>
      </c>
      <c r="AM1720" s="178">
        <f>IF($V1720="","",$V1720*'9 All Base Data'!$Y1720)</f>
        <v>2.2888815754647444E-5</v>
      </c>
      <c r="AN1720" s="178">
        <f>IF($W1720="","",$W1720*'9 All Base Data'!$Y1720)</f>
        <v>5.6705889079780741E-6</v>
      </c>
      <c r="AO1720" s="178">
        <f>IF($X1720="","",$X1720*'9 All Base Data'!$Y1720)</f>
        <v>0</v>
      </c>
      <c r="AP1720" s="178">
        <f>$Y1720*'9 All Base Data'!$Y1720</f>
        <v>2.0527635726550956E-3</v>
      </c>
      <c r="AQ1720" s="179">
        <f t="shared" si="279"/>
        <v>4.7163738856321261E-2</v>
      </c>
    </row>
    <row r="1721" spans="1:43" x14ac:dyDescent="0.25">
      <c r="A1721" s="124">
        <v>600822</v>
      </c>
      <c r="B1721" s="125" t="s">
        <v>1748</v>
      </c>
      <c r="C1721" s="126" t="s">
        <v>1385</v>
      </c>
      <c r="D1721" s="101" t="s">
        <v>2128</v>
      </c>
      <c r="E1721" s="142"/>
      <c r="F1721" s="191" t="str">
        <f>IF('9 All Base Data'!G1721="Rural Centre","Rural",IF('9 All Base Data'!G1721="Rural (Incl.some Off Shore Islands)","Rural",IF('9 All Base Data'!G1721="Inlet-in TA but not in Urban Area","Rural",IF('9 All Base Data'!G1721="Rural (Incl.some Off Shore Islands)","Rural",IF('9 All Base Data'!G1721="Inlet-not in TA","Rural",IF('9 All Base Data'!G1721="Inland Water not in Urban Area","Rural",IF('9 All Base Data'!G1721="Oceanic-in Region but not in TA","Rural",'9 All Base Data'!G1721)))))))</f>
        <v>Rural</v>
      </c>
      <c r="G1721" s="177">
        <f>IF('9 All Base Data'!I1721="..C","..C",'9 All Base Data'!I1721*Basecase_Pop_2006)</f>
        <v>90</v>
      </c>
      <c r="H1721" s="177">
        <f>IF('9 All Base Data'!J1721="..C","..C",'9 All Base Data'!J1721*Basecase_Pop_2006)</f>
        <v>54</v>
      </c>
      <c r="I1721" s="191" t="str">
        <f>IF('9 All Base Data'!L1721="..C","..C",'9 All Base Data'!L1721*Basecase_Pop_2006)</f>
        <v>..C</v>
      </c>
      <c r="J1721" s="156">
        <f>IF('9 All Base Data'!$P1721=0,0,('9 All Base Data'!$P1721*Basecase_Pop_2006)/(1+(1/(BaseCase_Mort_AllAdults_30*('9 All Base Data'!$W1721*Basecase_PM10)/10))))</f>
        <v>0.10568389547163737</v>
      </c>
      <c r="K1721" s="156">
        <f>IF('9 All Base Data'!$Q1721=0,0,('9 All Base Data'!$Q1721*Basecase_Pop_2006)/(1+(1/(BaseCase_Mort_Maori_30*('9 All Base Data'!$W1721*Basecase_PM10)/10))))</f>
        <v>0</v>
      </c>
      <c r="L1721" s="179">
        <f>133/(1+1/(BaseCase_Mort_Child_0_1*'9 All Base Data'!$AB$10/10))*IF('9 All Base Data'!$L1721="..C",0,'9 All Base Data'!L1721/'9 All Base Data'!$L$2022)</f>
        <v>0</v>
      </c>
      <c r="M1721" s="178">
        <f>IF('9 All Base Data'!$R1721="","",IF('9 All Base Data'!$R1721=0,0,('9 All Base Data'!$R1721*Basecase_Pop_2006)/(1+(1/(BaseCase_CardiacHA_All*('9 All Base Data'!$W1721*Basecase_PM10)/10)))))</f>
        <v>7.9320688467747237E-3</v>
      </c>
      <c r="N1721" s="178">
        <f>IF('9 All Base Data'!$S1721="","",IF('9 All Base Data'!$S1721=0,0,('9 All Base Data'!S1721*Basecase_Pop_2006)/(1+(1/(BaseCase_RespHA_All*('9 All Base Data'!$W1721*Basecase_PM10)/10)))))</f>
        <v>7.9069813585721793E-3</v>
      </c>
      <c r="O1721" s="178">
        <f>IF('9 All Base Data'!$T1721="","",IF('9 All Base Data'!$T1721=0,0,('9 All Base Data'!$T1721*Basecase_Pop_2006)/(1+(1/(BaseCase_RespHA_Child_1_4*('9 All Base Data'!$W1721*Basecase_PM10)/10)))))</f>
        <v>0</v>
      </c>
      <c r="P1721" s="179">
        <f>IF('9 All Base Data'!$U1721="","",IF('9 All Base Data'!$U1721=0,0,('9 All Base Data'!$U1721*Basecase_Pop_2006)/(1+(1/(BaseCase_RespHA_Child_5_14*('9 All Base Data'!$W1721*Basecase_PM10)/10)))))</f>
        <v>0</v>
      </c>
      <c r="Q1721" s="156">
        <f>IF('7 Base case Results'!$G1721="..C",0,BaseCase_RADs_All*'7 Base case Results'!$G1721*('9 All Base Data'!$V1721*Basecase_PM10)/10)</f>
        <v>25.822800000000001</v>
      </c>
      <c r="R1721" s="189">
        <f t="shared" si="270"/>
        <v>0.37623466787902898</v>
      </c>
      <c r="S1721" s="178">
        <f t="shared" si="271"/>
        <v>0</v>
      </c>
      <c r="T1721" s="179">
        <f t="shared" si="272"/>
        <v>0</v>
      </c>
      <c r="U1721" s="178">
        <f t="shared" si="273"/>
        <v>5.0368637177019497E-5</v>
      </c>
      <c r="V1721" s="178">
        <f t="shared" si="274"/>
        <v>3.585816046112483E-5</v>
      </c>
      <c r="W1721" s="178">
        <f t="shared" si="275"/>
        <v>0</v>
      </c>
      <c r="X1721" s="179">
        <f t="shared" si="276"/>
        <v>0</v>
      </c>
      <c r="Y1721" s="179">
        <f t="shared" si="277"/>
        <v>1.6010136000000001E-3</v>
      </c>
      <c r="Z1721" s="186">
        <f t="shared" si="278"/>
        <v>0.37792190827666711</v>
      </c>
      <c r="AA1721" s="156">
        <f>$J1721*'9 All Base Data'!$Y1721</f>
        <v>9.2055047017171078E-3</v>
      </c>
      <c r="AB1721" s="156">
        <f>$K1721*'9 All Base Data'!$Y1721</f>
        <v>0</v>
      </c>
      <c r="AC1721" s="178">
        <f>$L1721*'9 All Base Data'!$Y1721</f>
        <v>0</v>
      </c>
      <c r="AD1721" s="178">
        <f>IF($M1721="","",$M1721*'9 All Base Data'!$Y1721)</f>
        <v>6.9091602592302921E-4</v>
      </c>
      <c r="AE1721" s="178">
        <f>IF($N1721="","",$N1721*'9 All Base Data'!$Y1721)</f>
        <v>6.8873080186810428E-4</v>
      </c>
      <c r="AF1721" s="178">
        <f>IF($O1721="","",$O1721*'9 All Base Data'!$Y1721)</f>
        <v>0</v>
      </c>
      <c r="AG1721" s="178">
        <f>IF($P1721="","",$P1721*'9 All Base Data'!$Y1721)</f>
        <v>0</v>
      </c>
      <c r="AH1721" s="167">
        <f>$Q1721*'9 All Base Data'!$Y1721</f>
        <v>2.2492727558031378</v>
      </c>
      <c r="AI1721" s="178">
        <f>$R1721*'9 All Base Data'!$Y1721</f>
        <v>3.2771596738112897E-2</v>
      </c>
      <c r="AJ1721" s="178">
        <f>$S1721*'9 All Base Data'!$Y1721</f>
        <v>0</v>
      </c>
      <c r="AK1721" s="178">
        <f>$T1721*'9 All Base Data'!$Y1721</f>
        <v>0</v>
      </c>
      <c r="AL1721" s="178">
        <f>IF($U1721="","",$U1721*'9 All Base Data'!$Y1721)</f>
        <v>4.3873167646112356E-6</v>
      </c>
      <c r="AM1721" s="178">
        <f>IF($V1721="","",$V1721*'9 All Base Data'!$Y1721)</f>
        <v>3.1233941864718527E-6</v>
      </c>
      <c r="AN1721" s="178">
        <f>IF($W1721="","",$W1721*'9 All Base Data'!$Y1721)</f>
        <v>0</v>
      </c>
      <c r="AO1721" s="178">
        <f>IF($X1721="","",$X1721*'9 All Base Data'!$Y1721)</f>
        <v>0</v>
      </c>
      <c r="AP1721" s="178">
        <f>$Y1721*'9 All Base Data'!$Y1721</f>
        <v>1.3945491085979456E-4</v>
      </c>
      <c r="AQ1721" s="179">
        <f t="shared" si="279"/>
        <v>3.291856235992377E-2</v>
      </c>
    </row>
    <row r="1722" spans="1:43" x14ac:dyDescent="0.25">
      <c r="A1722" s="124">
        <v>600824</v>
      </c>
      <c r="B1722" s="125" t="s">
        <v>1749</v>
      </c>
      <c r="C1722" s="126" t="s">
        <v>1385</v>
      </c>
      <c r="D1722" s="101" t="s">
        <v>2128</v>
      </c>
      <c r="E1722" s="142"/>
      <c r="F1722" s="191" t="str">
        <f>IF('9 All Base Data'!G1722="Rural Centre","Rural",IF('9 All Base Data'!G1722="Rural (Incl.some Off Shore Islands)","Rural",IF('9 All Base Data'!G1722="Inlet-in TA but not in Urban Area","Rural",IF('9 All Base Data'!G1722="Rural (Incl.some Off Shore Islands)","Rural",IF('9 All Base Data'!G1722="Inlet-not in TA","Rural",IF('9 All Base Data'!G1722="Inland Water not in Urban Area","Rural",IF('9 All Base Data'!G1722="Oceanic-in Region but not in TA","Rural",'9 All Base Data'!G1722)))))))</f>
        <v>Rural</v>
      </c>
      <c r="G1722" s="177">
        <f>IF('9 All Base Data'!I1722="..C","..C",'9 All Base Data'!I1722*Basecase_Pop_2006)</f>
        <v>312</v>
      </c>
      <c r="H1722" s="177">
        <f>IF('9 All Base Data'!J1722="..C","..C",'9 All Base Data'!J1722*Basecase_Pop_2006)</f>
        <v>249</v>
      </c>
      <c r="I1722" s="191">
        <f>IF('9 All Base Data'!L1722="..C","..C",'9 All Base Data'!L1722*Basecase_Pop_2006)</f>
        <v>3</v>
      </c>
      <c r="J1722" s="156">
        <f>IF('9 All Base Data'!$P1722=0,0,('9 All Base Data'!$P1722*Basecase_Pop_2006)/(1+(1/(BaseCase_Mort_AllAdults_30*('9 All Base Data'!$W1722*Basecase_PM10)/10))))</f>
        <v>1.7613982578606226E-2</v>
      </c>
      <c r="K1722" s="156">
        <f>IF('9 All Base Data'!$Q1722=0,0,('9 All Base Data'!$Q1722*Basecase_Pop_2006)/(1+(1/(BaseCase_Mort_Maori_30*('9 All Base Data'!$W1722*Basecase_PM10)/10))))</f>
        <v>0</v>
      </c>
      <c r="L1722" s="179">
        <f>133/(1+1/(BaseCase_Mort_Child_0_1*'9 All Base Data'!$AB$10/10))*IF('9 All Base Data'!$L1722="..C",0,'9 All Base Data'!L1722/'9 All Base Data'!$L$2022)</f>
        <v>4.3763335659156898E-4</v>
      </c>
      <c r="M1722" s="178">
        <f>IF('9 All Base Data'!$R1722="","",IF('9 All Base Data'!$R1722=0,0,('9 All Base Data'!$R1722*Basecase_Pop_2006)/(1+(1/(BaseCase_CardiacHA_All*('9 All Base Data'!$W1722*Basecase_PM10)/10)))))</f>
        <v>5.8697309466132955E-2</v>
      </c>
      <c r="N1722" s="178">
        <f>IF('9 All Base Data'!$S1722="","",IF('9 All Base Data'!$S1722=0,0,('9 All Base Data'!S1722*Basecase_Pop_2006)/(1+(1/(BaseCase_RespHA_All*('9 All Base Data'!$W1722*Basecase_PM10)/10)))))</f>
        <v>7.1162832227149614E-2</v>
      </c>
      <c r="O1722" s="178">
        <f>IF('9 All Base Data'!$T1722="","",IF('9 All Base Data'!$T1722=0,0,('9 All Base Data'!$T1722*Basecase_Pop_2006)/(1+(1/(BaseCase_RespHA_Child_1_4*('9 All Base Data'!$W1722*Basecase_PM10)/10)))))</f>
        <v>1.568990294702443E-2</v>
      </c>
      <c r="P1722" s="179">
        <f>IF('9 All Base Data'!$U1722="","",IF('9 All Base Data'!$U1722=0,0,('9 All Base Data'!$U1722*Basecase_Pop_2006)/(1+(1/(BaseCase_RespHA_Child_5_14*('9 All Base Data'!$W1722*Basecase_PM10)/10)))))</f>
        <v>1.5567774511431666E-2</v>
      </c>
      <c r="Q1722" s="156">
        <f>IF('7 Base case Results'!$G1722="..C",0,BaseCase_RADs_All*'7 Base case Results'!$G1722*('9 All Base Data'!$V1722*Basecase_PM10)/10)</f>
        <v>89.519040000000004</v>
      </c>
      <c r="R1722" s="189">
        <f t="shared" si="270"/>
        <v>6.2705777979838159E-2</v>
      </c>
      <c r="S1722" s="178">
        <f t="shared" si="271"/>
        <v>0</v>
      </c>
      <c r="T1722" s="179">
        <f t="shared" si="272"/>
        <v>1.5579747494659855E-3</v>
      </c>
      <c r="U1722" s="178">
        <f t="shared" si="273"/>
        <v>3.7272791510994425E-4</v>
      </c>
      <c r="V1722" s="178">
        <f t="shared" si="274"/>
        <v>3.2272344415012349E-4</v>
      </c>
      <c r="W1722" s="178">
        <f t="shared" si="275"/>
        <v>7.1153709864755777E-5</v>
      </c>
      <c r="X1722" s="179">
        <f t="shared" si="276"/>
        <v>7.0599857409342601E-5</v>
      </c>
      <c r="Y1722" s="179">
        <f t="shared" si="277"/>
        <v>5.5501804799999999E-3</v>
      </c>
      <c r="Z1722" s="186">
        <f t="shared" si="278"/>
        <v>7.0509384568564218E-2</v>
      </c>
      <c r="AA1722" s="156">
        <f>$J1722*'9 All Base Data'!$Y1722</f>
        <v>1.5342507836195178E-3</v>
      </c>
      <c r="AB1722" s="156">
        <f>$K1722*'9 All Base Data'!$Y1722</f>
        <v>0</v>
      </c>
      <c r="AC1722" s="178">
        <f>$L1722*'9 All Base Data'!$Y1722</f>
        <v>3.811967664281548E-5</v>
      </c>
      <c r="AD1722" s="178">
        <f>IF($M1722="","",$M1722*'9 All Base Data'!$Y1722)</f>
        <v>5.1127785918304164E-3</v>
      </c>
      <c r="AE1722" s="178">
        <f>IF($N1722="","",$N1722*'9 All Base Data'!$Y1722)</f>
        <v>6.1985772168129385E-3</v>
      </c>
      <c r="AF1722" s="178">
        <f>IF($O1722="","",$O1722*'9 All Base Data'!$Y1722)</f>
        <v>1.3666554842982717E-3</v>
      </c>
      <c r="AG1722" s="178">
        <f>IF($P1722="","",$P1722*'9 All Base Data'!$Y1722)</f>
        <v>1.3560175920910881E-3</v>
      </c>
      <c r="AH1722" s="167">
        <f>$Q1722*'9 All Base Data'!$Y1722</f>
        <v>7.7974788867842113</v>
      </c>
      <c r="AI1722" s="178">
        <f>$R1722*'9 All Base Data'!$Y1722</f>
        <v>5.4619327896854829E-3</v>
      </c>
      <c r="AJ1722" s="178">
        <f>$S1722*'9 All Base Data'!$Y1722</f>
        <v>0</v>
      </c>
      <c r="AK1722" s="178">
        <f>$T1722*'9 All Base Data'!$Y1722</f>
        <v>1.3570604884842311E-4</v>
      </c>
      <c r="AL1722" s="178">
        <f>IF($U1722="","",$U1722*'9 All Base Data'!$Y1722)</f>
        <v>3.2466144058123141E-5</v>
      </c>
      <c r="AM1722" s="178">
        <f>IF($V1722="","",$V1722*'9 All Base Data'!$Y1722)</f>
        <v>2.8110547678246677E-5</v>
      </c>
      <c r="AN1722" s="178">
        <f>IF($W1722="","",$W1722*'9 All Base Data'!$Y1722)</f>
        <v>6.1977826212926615E-6</v>
      </c>
      <c r="AO1722" s="178">
        <f>IF($X1722="","",$X1722*'9 All Base Data'!$Y1722)</f>
        <v>6.1495397801330842E-6</v>
      </c>
      <c r="AP1722" s="178">
        <f>$Y1722*'9 All Base Data'!$Y1722</f>
        <v>4.8344369098062104E-4</v>
      </c>
      <c r="AQ1722" s="179">
        <f t="shared" si="279"/>
        <v>6.1416592212508968E-3</v>
      </c>
    </row>
    <row r="1723" spans="1:43" x14ac:dyDescent="0.25">
      <c r="A1723" s="124">
        <v>600826</v>
      </c>
      <c r="B1723" s="125" t="s">
        <v>1750</v>
      </c>
      <c r="C1723" s="126" t="s">
        <v>1742</v>
      </c>
      <c r="D1723" s="101" t="s">
        <v>2128</v>
      </c>
      <c r="E1723" s="142"/>
      <c r="F1723" s="191" t="str">
        <f>IF('9 All Base Data'!G1723="Rural Centre","Rural",IF('9 All Base Data'!G1723="Rural (Incl.some Off Shore Islands)","Rural",IF('9 All Base Data'!G1723="Inlet-in TA but not in Urban Area","Rural",IF('9 All Base Data'!G1723="Rural (Incl.some Off Shore Islands)","Rural",IF('9 All Base Data'!G1723="Inlet-not in TA","Rural",IF('9 All Base Data'!G1723="Inland Water not in Urban Area","Rural",IF('9 All Base Data'!G1723="Oceanic-in Region but not in TA","Rural",'9 All Base Data'!G1723)))))))</f>
        <v>Rural</v>
      </c>
      <c r="G1723" s="177">
        <f>IF('9 All Base Data'!I1723="..C","..C",'9 All Base Data'!I1723*Basecase_Pop_2006)</f>
        <v>3897</v>
      </c>
      <c r="H1723" s="177">
        <f>IF('9 All Base Data'!J1723="..C","..C",'9 All Base Data'!J1723*Basecase_Pop_2006)</f>
        <v>2466</v>
      </c>
      <c r="I1723" s="191">
        <f>IF('9 All Base Data'!L1723="..C","..C",'9 All Base Data'!L1723*Basecase_Pop_2006)</f>
        <v>51</v>
      </c>
      <c r="J1723" s="156">
        <f>IF('9 All Base Data'!$P1723=0,0,('9 All Base Data'!$P1723*Basecase_Pop_2006)/(1+(1/(BaseCase_Mort_AllAdults_30*('9 All Base Data'!$W1723*Basecase_PM10)/10))))</f>
        <v>0.3170516864149121</v>
      </c>
      <c r="K1723" s="156">
        <f>IF('9 All Base Data'!$Q1723=0,0,('9 All Base Data'!$Q1723*Basecase_Pop_2006)/(1+(1/(BaseCase_Mort_Maori_30*('9 All Base Data'!$W1723*Basecase_PM10)/10))))</f>
        <v>0</v>
      </c>
      <c r="L1723" s="179">
        <f>133/(1+1/(BaseCase_Mort_Child_0_1*'9 All Base Data'!$AB$10/10))*IF('9 All Base Data'!$L1723="..C",0,'9 All Base Data'!L1723/'9 All Base Data'!$L$2022)</f>
        <v>7.4397670620566722E-3</v>
      </c>
      <c r="M1723" s="178">
        <f>IF('9 All Base Data'!$R1723="","",IF('9 All Base Data'!$R1723=0,0,('9 All Base Data'!$R1723*Basecase_Pop_2006)/(1+(1/(BaseCase_CardiacHA_All*('9 All Base Data'!$W1723*Basecase_PM10)/10)))))</f>
        <v>3.3314689156453837E-2</v>
      </c>
      <c r="N1723" s="178">
        <f>IF('9 All Base Data'!$S1723="","",IF('9 All Base Data'!$S1723=0,0,('9 All Base Data'!S1723*Basecase_Pop_2006)/(1+(1/(BaseCase_RespHA_All*('9 All Base Data'!$W1723*Basecase_PM10)/10)))))</f>
        <v>2.1085283622859146E-2</v>
      </c>
      <c r="O1723" s="178">
        <f>IF('9 All Base Data'!$T1723="","",IF('9 All Base Data'!$T1723=0,0,('9 All Base Data'!$T1723*Basecase_Pop_2006)/(1+(1/(BaseCase_RespHA_Child_1_4*('9 All Base Data'!$W1723*Basecase_PM10)/10)))))</f>
        <v>1.0459935298016287E-2</v>
      </c>
      <c r="P1723" s="179">
        <f>IF('9 All Base Data'!$U1723="","",IF('9 All Base Data'!$U1723=0,0,('9 All Base Data'!$U1723*Basecase_Pop_2006)/(1+(1/(BaseCase_RespHA_Child_5_14*('9 All Base Data'!$W1723*Basecase_PM10)/10)))))</f>
        <v>7.7838872557158328E-3</v>
      </c>
      <c r="Q1723" s="156">
        <f>IF('7 Base case Results'!$G1723="..C",0,BaseCase_RADs_All*'7 Base case Results'!$G1723*('9 All Base Data'!$V1723*Basecase_PM10)/10)</f>
        <v>1118.1272400000003</v>
      </c>
      <c r="R1723" s="189">
        <f t="shared" si="270"/>
        <v>1.128704003637087</v>
      </c>
      <c r="S1723" s="178">
        <f t="shared" si="271"/>
        <v>0</v>
      </c>
      <c r="T1723" s="179">
        <f t="shared" si="272"/>
        <v>2.6485570740921754E-2</v>
      </c>
      <c r="U1723" s="178">
        <f t="shared" si="273"/>
        <v>2.1154827614348188E-4</v>
      </c>
      <c r="V1723" s="178">
        <f t="shared" si="274"/>
        <v>9.5621761229666228E-5</v>
      </c>
      <c r="W1723" s="178">
        <f t="shared" si="275"/>
        <v>4.7435806576503865E-5</v>
      </c>
      <c r="X1723" s="179">
        <f t="shared" si="276"/>
        <v>3.52999287046713E-5</v>
      </c>
      <c r="Y1723" s="179">
        <f t="shared" si="277"/>
        <v>6.9323888880000017E-2</v>
      </c>
      <c r="Z1723" s="186">
        <f t="shared" si="278"/>
        <v>1.2248206332953819</v>
      </c>
      <c r="AA1723" s="156">
        <f>$J1723*'9 All Base Data'!$Y1723</f>
        <v>2.7616514105151323E-2</v>
      </c>
      <c r="AB1723" s="156">
        <f>$K1723*'9 All Base Data'!$Y1723</f>
        <v>0</v>
      </c>
      <c r="AC1723" s="178">
        <f>$L1723*'9 All Base Data'!$Y1723</f>
        <v>6.4803450292786312E-4</v>
      </c>
      <c r="AD1723" s="178">
        <f>IF($M1723="","",$M1723*'9 All Base Data'!$Y1723)</f>
        <v>2.9018473088767227E-3</v>
      </c>
      <c r="AE1723" s="178">
        <f>IF($N1723="","",$N1723*'9 All Base Data'!$Y1723)</f>
        <v>1.8366154716482782E-3</v>
      </c>
      <c r="AF1723" s="178">
        <f>IF($O1723="","",$O1723*'9 All Base Data'!$Y1723)</f>
        <v>9.1110365619884788E-4</v>
      </c>
      <c r="AG1723" s="178">
        <f>IF($P1723="","",$P1723*'9 All Base Data'!$Y1723)</f>
        <v>6.7800879604554406E-4</v>
      </c>
      <c r="AH1723" s="167">
        <f>$Q1723*'9 All Base Data'!$Y1723</f>
        <v>97.393510326275887</v>
      </c>
      <c r="AI1723" s="178">
        <f>$R1723*'9 All Base Data'!$Y1723</f>
        <v>9.8314790214338699E-2</v>
      </c>
      <c r="AJ1723" s="178">
        <f>$S1723*'9 All Base Data'!$Y1723</f>
        <v>0</v>
      </c>
      <c r="AK1723" s="178">
        <f>$T1723*'9 All Base Data'!$Y1723</f>
        <v>2.3070028304231932E-3</v>
      </c>
      <c r="AL1723" s="178">
        <f>IF($U1723="","",$U1723*'9 All Base Data'!$Y1723)</f>
        <v>1.8426730411367188E-5</v>
      </c>
      <c r="AM1723" s="178">
        <f>IF($V1723="","",$V1723*'9 All Base Data'!$Y1723)</f>
        <v>8.3290511639249418E-6</v>
      </c>
      <c r="AN1723" s="178">
        <f>IF($W1723="","",$W1723*'9 All Base Data'!$Y1723)</f>
        <v>4.1318550808617754E-6</v>
      </c>
      <c r="AO1723" s="178">
        <f>IF($X1723="","",$X1723*'9 All Base Data'!$Y1723)</f>
        <v>3.0747698900665421E-6</v>
      </c>
      <c r="AP1723" s="178">
        <f>$Y1723*'9 All Base Data'!$Y1723</f>
        <v>6.038397640229105E-3</v>
      </c>
      <c r="AQ1723" s="179">
        <f t="shared" si="279"/>
        <v>0.10668694646656629</v>
      </c>
    </row>
    <row r="1724" spans="1:43" x14ac:dyDescent="0.25">
      <c r="A1724" s="124">
        <v>600827</v>
      </c>
      <c r="B1724" s="125" t="s">
        <v>1751</v>
      </c>
      <c r="C1724" s="126" t="s">
        <v>1385</v>
      </c>
      <c r="D1724" s="101" t="s">
        <v>2128</v>
      </c>
      <c r="E1724" s="142"/>
      <c r="F1724" s="191" t="str">
        <f>IF('9 All Base Data'!G1724="Rural Centre","Rural",IF('9 All Base Data'!G1724="Rural (Incl.some Off Shore Islands)","Rural",IF('9 All Base Data'!G1724="Inlet-in TA but not in Urban Area","Rural",IF('9 All Base Data'!G1724="Rural (Incl.some Off Shore Islands)","Rural",IF('9 All Base Data'!G1724="Inlet-not in TA","Rural",IF('9 All Base Data'!G1724="Inland Water not in Urban Area","Rural",IF('9 All Base Data'!G1724="Oceanic-in Region but not in TA","Rural",'9 All Base Data'!G1724)))))))</f>
        <v>Rural</v>
      </c>
      <c r="G1724" s="177">
        <f>IF('9 All Base Data'!I1724="..C","..C",'9 All Base Data'!I1724*Basecase_Pop_2006)</f>
        <v>267</v>
      </c>
      <c r="H1724" s="177">
        <f>IF('9 All Base Data'!J1724="..C","..C",'9 All Base Data'!J1724*Basecase_Pop_2006)</f>
        <v>180</v>
      </c>
      <c r="I1724" s="191">
        <f>IF('9 All Base Data'!L1724="..C","..C",'9 All Base Data'!L1724*Basecase_Pop_2006)</f>
        <v>3</v>
      </c>
      <c r="J1724" s="156">
        <f>IF('9 All Base Data'!$P1724=0,0,('9 All Base Data'!$P1724*Basecase_Pop_2006)/(1+(1/(BaseCase_Mort_AllAdults_30*('9 All Base Data'!$W1724*Basecase_PM10)/10))))</f>
        <v>0.14091186062884981</v>
      </c>
      <c r="K1724" s="156">
        <f>IF('9 All Base Data'!$Q1724=0,0,('9 All Base Data'!$Q1724*Basecase_Pop_2006)/(1+(1/(BaseCase_Mort_Maori_30*('9 All Base Data'!$W1724*Basecase_PM10)/10))))</f>
        <v>0</v>
      </c>
      <c r="L1724" s="179">
        <f>133/(1+1/(BaseCase_Mort_Child_0_1*'9 All Base Data'!$AB$10/10))*IF('9 All Base Data'!$L1724="..C",0,'9 All Base Data'!L1724/'9 All Base Data'!$L$2022)</f>
        <v>4.3763335659156898E-4</v>
      </c>
      <c r="M1724" s="178">
        <f>IF('9 All Base Data'!$R1724="","",IF('9 All Base Data'!$R1724=0,0,('9 All Base Data'!$R1724*Basecase_Pop_2006)/(1+(1/(BaseCase_CardiacHA_All*('9 All Base Data'!$W1724*Basecase_PM10)/10)))))</f>
        <v>3.0141861617743949E-2</v>
      </c>
      <c r="N1724" s="178">
        <f>IF('9 All Base Data'!$S1724="","",IF('9 All Base Data'!$S1724=0,0,('9 All Base Data'!S1724*Basecase_Pop_2006)/(1+(1/(BaseCase_RespHA_All*('9 All Base Data'!$W1724*Basecase_PM10)/10)))))</f>
        <v>2.3720944075716538E-2</v>
      </c>
      <c r="O1724" s="178">
        <f>IF('9 All Base Data'!$T1724="","",IF('9 All Base Data'!$T1724=0,0,('9 All Base Data'!$T1724*Basecase_Pop_2006)/(1+(1/(BaseCase_RespHA_Child_1_4*('9 All Base Data'!$W1724*Basecase_PM10)/10)))))</f>
        <v>5.2299676490081435E-3</v>
      </c>
      <c r="P1724" s="179">
        <f>IF('9 All Base Data'!$U1724="","",IF('9 All Base Data'!$U1724=0,0,('9 All Base Data'!$U1724*Basecase_Pop_2006)/(1+(1/(BaseCase_RespHA_Child_5_14*('9 All Base Data'!$W1724*Basecase_PM10)/10)))))</f>
        <v>0</v>
      </c>
      <c r="Q1724" s="156">
        <f>IF('7 Base case Results'!$G1724="..C",0,BaseCase_RADs_All*'7 Base case Results'!$G1724*('9 All Base Data'!$V1724*Basecase_PM10)/10)</f>
        <v>76.607640000000004</v>
      </c>
      <c r="R1724" s="189">
        <f t="shared" si="270"/>
        <v>0.50164622383870527</v>
      </c>
      <c r="S1724" s="178">
        <f t="shared" si="271"/>
        <v>0</v>
      </c>
      <c r="T1724" s="179">
        <f t="shared" si="272"/>
        <v>1.5579747494659855E-3</v>
      </c>
      <c r="U1724" s="178">
        <f t="shared" si="273"/>
        <v>1.9140082127267407E-4</v>
      </c>
      <c r="V1724" s="178">
        <f t="shared" si="274"/>
        <v>1.075744813833745E-4</v>
      </c>
      <c r="W1724" s="178">
        <f t="shared" si="275"/>
        <v>2.3717903288251933E-5</v>
      </c>
      <c r="X1724" s="179">
        <f t="shared" si="276"/>
        <v>0</v>
      </c>
      <c r="Y1724" s="179">
        <f t="shared" si="277"/>
        <v>4.7496736800000001E-3</v>
      </c>
      <c r="Z1724" s="186">
        <f t="shared" si="278"/>
        <v>0.50825284757082723</v>
      </c>
      <c r="AA1724" s="156">
        <f>$J1724*'9 All Base Data'!$Y1724</f>
        <v>1.2274006268956143E-2</v>
      </c>
      <c r="AB1724" s="156">
        <f>$K1724*'9 All Base Data'!$Y1724</f>
        <v>0</v>
      </c>
      <c r="AC1724" s="178">
        <f>$L1724*'9 All Base Data'!$Y1724</f>
        <v>3.811967664281548E-5</v>
      </c>
      <c r="AD1724" s="178">
        <f>IF($M1724="","",$M1724*'9 All Base Data'!$Y1724)</f>
        <v>2.6254808985075109E-3</v>
      </c>
      <c r="AE1724" s="178">
        <f>IF($N1724="","",$N1724*'9 All Base Data'!$Y1724)</f>
        <v>2.0661924056043128E-3</v>
      </c>
      <c r="AF1724" s="178">
        <f>IF($O1724="","",$O1724*'9 All Base Data'!$Y1724)</f>
        <v>4.5555182809942394E-4</v>
      </c>
      <c r="AG1724" s="178">
        <f>IF($P1724="","",$P1724*'9 All Base Data'!$Y1724)</f>
        <v>0</v>
      </c>
      <c r="AH1724" s="167">
        <f>$Q1724*'9 All Base Data'!$Y1724</f>
        <v>6.672842508882642</v>
      </c>
      <c r="AI1724" s="178">
        <f>$R1724*'9 All Base Data'!$Y1724</f>
        <v>4.3695462317483863E-2</v>
      </c>
      <c r="AJ1724" s="178">
        <f>$S1724*'9 All Base Data'!$Y1724</f>
        <v>0</v>
      </c>
      <c r="AK1724" s="178">
        <f>$T1724*'9 All Base Data'!$Y1724</f>
        <v>1.3570604884842311E-4</v>
      </c>
      <c r="AL1724" s="178">
        <f>IF($U1724="","",$U1724*'9 All Base Data'!$Y1724)</f>
        <v>1.6671803705522693E-5</v>
      </c>
      <c r="AM1724" s="178">
        <f>IF($V1724="","",$V1724*'9 All Base Data'!$Y1724)</f>
        <v>9.3701825594155591E-6</v>
      </c>
      <c r="AN1724" s="178">
        <f>IF($W1724="","",$W1724*'9 All Base Data'!$Y1724)</f>
        <v>2.0659275404308877E-6</v>
      </c>
      <c r="AO1724" s="178">
        <f>IF($X1724="","",$X1724*'9 All Base Data'!$Y1724)</f>
        <v>0</v>
      </c>
      <c r="AP1724" s="178">
        <f>$Y1724*'9 All Base Data'!$Y1724</f>
        <v>4.1371623555072379E-4</v>
      </c>
      <c r="AQ1724" s="179">
        <f t="shared" si="279"/>
        <v>4.4270926588147949E-2</v>
      </c>
    </row>
    <row r="1725" spans="1:43" x14ac:dyDescent="0.25">
      <c r="A1725" s="124">
        <v>600828</v>
      </c>
      <c r="B1725" s="125" t="s">
        <v>1752</v>
      </c>
      <c r="C1725" s="126" t="s">
        <v>1742</v>
      </c>
      <c r="D1725" s="101" t="s">
        <v>2128</v>
      </c>
      <c r="E1725" s="142"/>
      <c r="F1725" s="191" t="str">
        <f>IF('9 All Base Data'!G1725="Rural Centre","Rural",IF('9 All Base Data'!G1725="Rural (Incl.some Off Shore Islands)","Rural",IF('9 All Base Data'!G1725="Inlet-in TA but not in Urban Area","Rural",IF('9 All Base Data'!G1725="Rural (Incl.some Off Shore Islands)","Rural",IF('9 All Base Data'!G1725="Inlet-not in TA","Rural",IF('9 All Base Data'!G1725="Inland Water not in Urban Area","Rural",IF('9 All Base Data'!G1725="Oceanic-in Region but not in TA","Rural",'9 All Base Data'!G1725)))))))</f>
        <v>Rural</v>
      </c>
      <c r="G1725" s="177">
        <f>IF('9 All Base Data'!I1725="..C","..C",'9 All Base Data'!I1725*Basecase_Pop_2006)</f>
        <v>375</v>
      </c>
      <c r="H1725" s="177">
        <f>IF('9 All Base Data'!J1725="..C","..C",'9 All Base Data'!J1725*Basecase_Pop_2006)</f>
        <v>297</v>
      </c>
      <c r="I1725" s="191">
        <f>IF('9 All Base Data'!L1725="..C","..C",'9 All Base Data'!L1725*Basecase_Pop_2006)</f>
        <v>3</v>
      </c>
      <c r="J1725" s="156">
        <f>IF('9 All Base Data'!$P1725=0,0,('9 All Base Data'!$P1725*Basecase_Pop_2006)/(1+(1/(BaseCase_Mort_AllAdults_30*('9 All Base Data'!$W1725*Basecase_PM10)/10))))</f>
        <v>8.8069912893031135E-2</v>
      </c>
      <c r="K1725" s="156">
        <f>IF('9 All Base Data'!$Q1725=0,0,('9 All Base Data'!$Q1725*Basecase_Pop_2006)/(1+(1/(BaseCase_Mort_Maori_30*('9 All Base Data'!$W1725*Basecase_PM10)/10))))</f>
        <v>0</v>
      </c>
      <c r="L1725" s="179">
        <f>133/(1+1/(BaseCase_Mort_Child_0_1*'9 All Base Data'!$AB$10/10))*IF('9 All Base Data'!$L1725="..C",0,'9 All Base Data'!L1725/'9 All Base Data'!$L$2022)</f>
        <v>4.3763335659156898E-4</v>
      </c>
      <c r="M1725" s="178">
        <f>IF('9 All Base Data'!$R1725="","",IF('9 All Base Data'!$R1725=0,0,('9 All Base Data'!$R1725*Basecase_Pop_2006)/(1+(1/(BaseCase_CardiacHA_All*('9 All Base Data'!$W1725*Basecase_PM10)/10)))))</f>
        <v>1.745055146290439E-2</v>
      </c>
      <c r="N1725" s="178">
        <f>IF('9 All Base Data'!$S1725="","",IF('9 All Base Data'!$S1725=0,0,('9 All Base Data'!S1725*Basecase_Pop_2006)/(1+(1/(BaseCase_RespHA_All*('9 All Base Data'!$W1725*Basecase_PM10)/10)))))</f>
        <v>7.9069813585721793E-3</v>
      </c>
      <c r="O1725" s="178">
        <f>IF('9 All Base Data'!$T1725="","",IF('9 All Base Data'!$T1725=0,0,('9 All Base Data'!$T1725*Basecase_Pop_2006)/(1+(1/(BaseCase_RespHA_Child_1_4*('9 All Base Data'!$W1725*Basecase_PM10)/10)))))</f>
        <v>0</v>
      </c>
      <c r="P1725" s="179">
        <f>IF('9 All Base Data'!$U1725="","",IF('9 All Base Data'!$U1725=0,0,('9 All Base Data'!$U1725*Basecase_Pop_2006)/(1+(1/(BaseCase_RespHA_Child_5_14*('9 All Base Data'!$W1725*Basecase_PM10)/10)))))</f>
        <v>7.7838872557158328E-3</v>
      </c>
      <c r="Q1725" s="156">
        <f>IF('7 Base case Results'!$G1725="..C",0,BaseCase_RADs_All*'7 Base case Results'!$G1725*('9 All Base Data'!$V1725*Basecase_PM10)/10)</f>
        <v>107.595</v>
      </c>
      <c r="R1725" s="189">
        <f t="shared" si="270"/>
        <v>0.31352888989919087</v>
      </c>
      <c r="S1725" s="178">
        <f t="shared" si="271"/>
        <v>0</v>
      </c>
      <c r="T1725" s="179">
        <f t="shared" si="272"/>
        <v>1.5579747494659855E-3</v>
      </c>
      <c r="U1725" s="178">
        <f t="shared" si="273"/>
        <v>1.1081100178944288E-4</v>
      </c>
      <c r="V1725" s="178">
        <f t="shared" si="274"/>
        <v>3.585816046112483E-5</v>
      </c>
      <c r="W1725" s="178">
        <f t="shared" si="275"/>
        <v>0</v>
      </c>
      <c r="X1725" s="179">
        <f t="shared" si="276"/>
        <v>3.52999287046713E-5</v>
      </c>
      <c r="Y1725" s="179">
        <f t="shared" si="277"/>
        <v>6.6708900000000005E-3</v>
      </c>
      <c r="Z1725" s="186">
        <f t="shared" si="278"/>
        <v>0.32190442381090745</v>
      </c>
      <c r="AA1725" s="156">
        <f>$J1725*'9 All Base Data'!$Y1725</f>
        <v>7.6712539180975895E-3</v>
      </c>
      <c r="AB1725" s="156">
        <f>$K1725*'9 All Base Data'!$Y1725</f>
        <v>0</v>
      </c>
      <c r="AC1725" s="178">
        <f>$L1725*'9 All Base Data'!$Y1725</f>
        <v>3.811967664281548E-5</v>
      </c>
      <c r="AD1725" s="178">
        <f>IF($M1725="","",$M1725*'9 All Base Data'!$Y1725)</f>
        <v>1.5200152570306641E-3</v>
      </c>
      <c r="AE1725" s="178">
        <f>IF($N1725="","",$N1725*'9 All Base Data'!$Y1725)</f>
        <v>6.8873080186810428E-4</v>
      </c>
      <c r="AF1725" s="178">
        <f>IF($O1725="","",$O1725*'9 All Base Data'!$Y1725)</f>
        <v>0</v>
      </c>
      <c r="AG1725" s="178">
        <f>IF($P1725="","",$P1725*'9 All Base Data'!$Y1725)</f>
        <v>6.7800879604554406E-4</v>
      </c>
      <c r="AH1725" s="167">
        <f>$Q1725*'9 All Base Data'!$Y1725</f>
        <v>9.3719698158464073</v>
      </c>
      <c r="AI1725" s="178">
        <f>$R1725*'9 All Base Data'!$Y1725</f>
        <v>2.7309663948427421E-2</v>
      </c>
      <c r="AJ1725" s="178">
        <f>$S1725*'9 All Base Data'!$Y1725</f>
        <v>0</v>
      </c>
      <c r="AK1725" s="178">
        <f>$T1725*'9 All Base Data'!$Y1725</f>
        <v>1.3570604884842311E-4</v>
      </c>
      <c r="AL1725" s="178">
        <f>IF($U1725="","",$U1725*'9 All Base Data'!$Y1725)</f>
        <v>9.6520968821447171E-6</v>
      </c>
      <c r="AM1725" s="178">
        <f>IF($V1725="","",$V1725*'9 All Base Data'!$Y1725)</f>
        <v>3.1233941864718527E-6</v>
      </c>
      <c r="AN1725" s="178">
        <f>IF($W1725="","",$W1725*'9 All Base Data'!$Y1725)</f>
        <v>0</v>
      </c>
      <c r="AO1725" s="178">
        <f>IF($X1725="","",$X1725*'9 All Base Data'!$Y1725)</f>
        <v>3.0747698900665421E-6</v>
      </c>
      <c r="AP1725" s="178">
        <f>$Y1725*'9 All Base Data'!$Y1725</f>
        <v>5.8106212858247727E-4</v>
      </c>
      <c r="AQ1725" s="179">
        <f t="shared" si="279"/>
        <v>2.803920761692694E-2</v>
      </c>
    </row>
    <row r="1726" spans="1:43" x14ac:dyDescent="0.25">
      <c r="A1726" s="124">
        <v>600830</v>
      </c>
      <c r="B1726" s="125" t="s">
        <v>1753</v>
      </c>
      <c r="C1726" s="126" t="s">
        <v>1385</v>
      </c>
      <c r="D1726" s="101" t="s">
        <v>2128</v>
      </c>
      <c r="E1726" s="142"/>
      <c r="F1726" s="191" t="str">
        <f>IF('9 All Base Data'!G1726="Rural Centre","Rural",IF('9 All Base Data'!G1726="Rural (Incl.some Off Shore Islands)","Rural",IF('9 All Base Data'!G1726="Inlet-in TA but not in Urban Area","Rural",IF('9 All Base Data'!G1726="Rural (Incl.some Off Shore Islands)","Rural",IF('9 All Base Data'!G1726="Inlet-not in TA","Rural",IF('9 All Base Data'!G1726="Inland Water not in Urban Area","Rural",IF('9 All Base Data'!G1726="Oceanic-in Region but not in TA","Rural",'9 All Base Data'!G1726)))))))</f>
        <v>Rural</v>
      </c>
      <c r="G1726" s="177">
        <f>IF('9 All Base Data'!I1726="..C","..C",'9 All Base Data'!I1726*Basecase_Pop_2006)</f>
        <v>186</v>
      </c>
      <c r="H1726" s="177">
        <f>IF('9 All Base Data'!J1726="..C","..C",'9 All Base Data'!J1726*Basecase_Pop_2006)</f>
        <v>144</v>
      </c>
      <c r="I1726" s="191" t="str">
        <f>IF('9 All Base Data'!L1726="..C","..C",'9 All Base Data'!L1726*Basecase_Pop_2006)</f>
        <v>..C</v>
      </c>
      <c r="J1726" s="156">
        <f>IF('9 All Base Data'!$P1726=0,0,('9 All Base Data'!$P1726*Basecase_Pop_2006)/(1+(1/(BaseCase_Mort_AllAdults_30*('9 All Base Data'!$W1726*Basecase_PM10)/10))))</f>
        <v>1.7613982578606226E-2</v>
      </c>
      <c r="K1726" s="156">
        <f>IF('9 All Base Data'!$Q1726=0,0,('9 All Base Data'!$Q1726*Basecase_Pop_2006)/(1+(1/(BaseCase_Mort_Maori_30*('9 All Base Data'!$W1726*Basecase_PM10)/10))))</f>
        <v>0</v>
      </c>
      <c r="L1726" s="179">
        <f>133/(1+1/(BaseCase_Mort_Child_0_1*'9 All Base Data'!$AB$10/10))*IF('9 All Base Data'!$L1726="..C",0,'9 All Base Data'!L1726/'9 All Base Data'!$L$2022)</f>
        <v>0</v>
      </c>
      <c r="M1726" s="178">
        <f>IF('9 All Base Data'!$R1726="","",IF('9 All Base Data'!$R1726=0,0,('9 All Base Data'!$R1726*Basecase_Pop_2006)/(1+(1/(BaseCase_CardiacHA_All*('9 All Base Data'!$W1726*Basecase_PM10)/10)))))</f>
        <v>2.5382620309679114E-2</v>
      </c>
      <c r="N1726" s="178">
        <f>IF('9 All Base Data'!$S1726="","",IF('9 All Base Data'!$S1726=0,0,('9 All Base Data'!S1726*Basecase_Pop_2006)/(1+(1/(BaseCase_RespHA_All*('9 All Base Data'!$W1726*Basecase_PM10)/10)))))</f>
        <v>1.8449623170001754E-2</v>
      </c>
      <c r="O1726" s="178">
        <f>IF('9 All Base Data'!$T1726="","",IF('9 All Base Data'!$T1726=0,0,('9 All Base Data'!$T1726*Basecase_Pop_2006)/(1+(1/(BaseCase_RespHA_Child_1_4*('9 All Base Data'!$W1726*Basecase_PM10)/10)))))</f>
        <v>5.2299676490081435E-3</v>
      </c>
      <c r="P1726" s="179">
        <f>IF('9 All Base Data'!$U1726="","",IF('9 All Base Data'!$U1726=0,0,('9 All Base Data'!$U1726*Basecase_Pop_2006)/(1+(1/(BaseCase_RespHA_Child_5_14*('9 All Base Data'!$W1726*Basecase_PM10)/10)))))</f>
        <v>0</v>
      </c>
      <c r="Q1726" s="156">
        <f>IF('7 Base case Results'!$G1726="..C",0,BaseCase_RADs_All*'7 Base case Results'!$G1726*('9 All Base Data'!$V1726*Basecase_PM10)/10)</f>
        <v>53.36712</v>
      </c>
      <c r="R1726" s="189">
        <f t="shared" si="270"/>
        <v>6.2705777979838159E-2</v>
      </c>
      <c r="S1726" s="178">
        <f t="shared" si="271"/>
        <v>0</v>
      </c>
      <c r="T1726" s="179">
        <f t="shared" si="272"/>
        <v>0</v>
      </c>
      <c r="U1726" s="178">
        <f t="shared" si="273"/>
        <v>1.6117963896646235E-4</v>
      </c>
      <c r="V1726" s="178">
        <f t="shared" si="274"/>
        <v>8.3669041075957944E-5</v>
      </c>
      <c r="W1726" s="178">
        <f t="shared" si="275"/>
        <v>2.3717903288251933E-5</v>
      </c>
      <c r="X1726" s="179">
        <f t="shared" si="276"/>
        <v>0</v>
      </c>
      <c r="Y1726" s="179">
        <f t="shared" si="277"/>
        <v>3.3087614400000003E-3</v>
      </c>
      <c r="Z1726" s="186">
        <f t="shared" si="278"/>
        <v>6.6259388099880578E-2</v>
      </c>
      <c r="AA1726" s="156">
        <f>$J1726*'9 All Base Data'!$Y1726</f>
        <v>1.5342507836195178E-3</v>
      </c>
      <c r="AB1726" s="156">
        <f>$K1726*'9 All Base Data'!$Y1726</f>
        <v>0</v>
      </c>
      <c r="AC1726" s="178">
        <f>$L1726*'9 All Base Data'!$Y1726</f>
        <v>0</v>
      </c>
      <c r="AD1726" s="178">
        <f>IF($M1726="","",$M1726*'9 All Base Data'!$Y1726)</f>
        <v>2.2109312829536932E-3</v>
      </c>
      <c r="AE1726" s="178">
        <f>IF($N1726="","",$N1726*'9 All Base Data'!$Y1726)</f>
        <v>1.6070385376922437E-3</v>
      </c>
      <c r="AF1726" s="178">
        <f>IF($O1726="","",$O1726*'9 All Base Data'!$Y1726)</f>
        <v>4.5555182809942394E-4</v>
      </c>
      <c r="AG1726" s="178">
        <f>IF($P1726="","",$P1726*'9 All Base Data'!$Y1726)</f>
        <v>0</v>
      </c>
      <c r="AH1726" s="167">
        <f>$Q1726*'9 All Base Data'!$Y1726</f>
        <v>4.6484970286598184</v>
      </c>
      <c r="AI1726" s="178">
        <f>$R1726*'9 All Base Data'!$Y1726</f>
        <v>5.4619327896854829E-3</v>
      </c>
      <c r="AJ1726" s="178">
        <f>$S1726*'9 All Base Data'!$Y1726</f>
        <v>0</v>
      </c>
      <c r="AK1726" s="178">
        <f>$T1726*'9 All Base Data'!$Y1726</f>
        <v>0</v>
      </c>
      <c r="AL1726" s="178">
        <f>IF($U1726="","",$U1726*'9 All Base Data'!$Y1726)</f>
        <v>1.4039413646755951E-5</v>
      </c>
      <c r="AM1726" s="178">
        <f>IF($V1726="","",$V1726*'9 All Base Data'!$Y1726)</f>
        <v>7.2879197684343236E-6</v>
      </c>
      <c r="AN1726" s="178">
        <f>IF($W1726="","",$W1726*'9 All Base Data'!$Y1726)</f>
        <v>2.0659275404308877E-6</v>
      </c>
      <c r="AO1726" s="178">
        <f>IF($X1726="","",$X1726*'9 All Base Data'!$Y1726)</f>
        <v>0</v>
      </c>
      <c r="AP1726" s="178">
        <f>$Y1726*'9 All Base Data'!$Y1726</f>
        <v>2.8820681577690875E-4</v>
      </c>
      <c r="AQ1726" s="179">
        <f t="shared" si="279"/>
        <v>5.7714669388775819E-3</v>
      </c>
    </row>
    <row r="1727" spans="1:43" x14ac:dyDescent="0.25">
      <c r="A1727" s="124">
        <v>600831</v>
      </c>
      <c r="B1727" s="125" t="s">
        <v>1754</v>
      </c>
      <c r="C1727" s="126" t="s">
        <v>1385</v>
      </c>
      <c r="D1727" s="101" t="s">
        <v>2128</v>
      </c>
      <c r="E1727" s="142"/>
      <c r="F1727" s="191" t="str">
        <f>IF('9 All Base Data'!G1727="Rural Centre","Rural",IF('9 All Base Data'!G1727="Rural (Incl.some Off Shore Islands)","Rural",IF('9 All Base Data'!G1727="Inlet-in TA but not in Urban Area","Rural",IF('9 All Base Data'!G1727="Rural (Incl.some Off Shore Islands)","Rural",IF('9 All Base Data'!G1727="Inlet-not in TA","Rural",IF('9 All Base Data'!G1727="Inland Water not in Urban Area","Rural",IF('9 All Base Data'!G1727="Oceanic-in Region but not in TA","Rural",'9 All Base Data'!G1727)))))))</f>
        <v>Rural</v>
      </c>
      <c r="G1727" s="177">
        <f>IF('9 All Base Data'!I1727="..C","..C",'9 All Base Data'!I1727*Basecase_Pop_2006)</f>
        <v>762</v>
      </c>
      <c r="H1727" s="177">
        <f>IF('9 All Base Data'!J1727="..C","..C",'9 All Base Data'!J1727*Basecase_Pop_2006)</f>
        <v>444</v>
      </c>
      <c r="I1727" s="191">
        <f>IF('9 All Base Data'!L1727="..C","..C",'9 All Base Data'!L1727*Basecase_Pop_2006)</f>
        <v>9</v>
      </c>
      <c r="J1727" s="156">
        <f>IF('9 All Base Data'!$P1727=0,0,('9 All Base Data'!$P1727*Basecase_Pop_2006)/(1+(1/(BaseCase_Mort_AllAdults_30*('9 All Base Data'!$W1727*Basecase_PM10)/10))))</f>
        <v>0</v>
      </c>
      <c r="K1727" s="156">
        <f>IF('9 All Base Data'!$Q1727=0,0,('9 All Base Data'!$Q1727*Basecase_Pop_2006)/(1+(1/(BaseCase_Mort_Maori_30*('9 All Base Data'!$W1727*Basecase_PM10)/10))))</f>
        <v>0</v>
      </c>
      <c r="L1727" s="179">
        <f>133/(1+1/(BaseCase_Mort_Child_0_1*'9 All Base Data'!$AB$10/10))*IF('9 All Base Data'!$L1727="..C",0,'9 All Base Data'!L1727/'9 All Base Data'!$L$2022)</f>
        <v>1.3129000697747069E-3</v>
      </c>
      <c r="M1727" s="178">
        <f>IF('9 All Base Data'!$R1727="","",IF('9 All Base Data'!$R1727=0,0,('9 All Base Data'!$R1727*Basecase_Pop_2006)/(1+(1/(BaseCase_CardiacHA_All*('9 All Base Data'!$W1727*Basecase_PM10)/10)))))</f>
        <v>0</v>
      </c>
      <c r="N1727" s="178">
        <f>IF('9 All Base Data'!$S1727="","",IF('9 All Base Data'!$S1727=0,0,('9 All Base Data'!S1727*Basecase_Pop_2006)/(1+(1/(BaseCase_RespHA_All*('9 All Base Data'!$W1727*Basecase_PM10)/10)))))</f>
        <v>0</v>
      </c>
      <c r="O1727" s="178">
        <f>IF('9 All Base Data'!$T1727="","",IF('9 All Base Data'!$T1727=0,0,('9 All Base Data'!$T1727*Basecase_Pop_2006)/(1+(1/(BaseCase_RespHA_Child_1_4*('9 All Base Data'!$W1727*Basecase_PM10)/10)))))</f>
        <v>0</v>
      </c>
      <c r="P1727" s="179">
        <f>IF('9 All Base Data'!$U1727="","",IF('9 All Base Data'!$U1727=0,0,('9 All Base Data'!$U1727*Basecase_Pop_2006)/(1+(1/(BaseCase_RespHA_Child_5_14*('9 All Base Data'!$W1727*Basecase_PM10)/10)))))</f>
        <v>0</v>
      </c>
      <c r="Q1727" s="156">
        <f>IF('7 Base case Results'!$G1727="..C",0,BaseCase_RADs_All*'7 Base case Results'!$G1727*('9 All Base Data'!$V1727*Basecase_PM10)/10)</f>
        <v>218.63304000000002</v>
      </c>
      <c r="R1727" s="189">
        <f t="shared" si="270"/>
        <v>0</v>
      </c>
      <c r="S1727" s="178">
        <f t="shared" si="271"/>
        <v>0</v>
      </c>
      <c r="T1727" s="179">
        <f t="shared" si="272"/>
        <v>4.673924248397957E-3</v>
      </c>
      <c r="U1727" s="178">
        <f t="shared" si="273"/>
        <v>0</v>
      </c>
      <c r="V1727" s="178">
        <f t="shared" si="274"/>
        <v>0</v>
      </c>
      <c r="W1727" s="178">
        <f t="shared" si="275"/>
        <v>0</v>
      </c>
      <c r="X1727" s="179">
        <f t="shared" si="276"/>
        <v>0</v>
      </c>
      <c r="Y1727" s="179">
        <f t="shared" si="277"/>
        <v>1.3555248480000002E-2</v>
      </c>
      <c r="Z1727" s="186">
        <f t="shared" si="278"/>
        <v>1.8229172728397958E-2</v>
      </c>
      <c r="AA1727" s="156">
        <f>$J1727*'9 All Base Data'!$Y1727</f>
        <v>0</v>
      </c>
      <c r="AB1727" s="156">
        <f>$K1727*'9 All Base Data'!$Y1727</f>
        <v>0</v>
      </c>
      <c r="AC1727" s="178">
        <f>$L1727*'9 All Base Data'!$Y1727</f>
        <v>1.1435902992844645E-4</v>
      </c>
      <c r="AD1727" s="178">
        <f>IF($M1727="","",$M1727*'9 All Base Data'!$Y1727)</f>
        <v>0</v>
      </c>
      <c r="AE1727" s="178">
        <f>IF($N1727="","",$N1727*'9 All Base Data'!$Y1727)</f>
        <v>0</v>
      </c>
      <c r="AF1727" s="178">
        <f>IF($O1727="","",$O1727*'9 All Base Data'!$Y1727)</f>
        <v>0</v>
      </c>
      <c r="AG1727" s="178">
        <f>IF($P1727="","",$P1727*'9 All Base Data'!$Y1727)</f>
        <v>0</v>
      </c>
      <c r="AH1727" s="167">
        <f>$Q1727*'9 All Base Data'!$Y1727</f>
        <v>19.0438426657999</v>
      </c>
      <c r="AI1727" s="178">
        <f>$R1727*'9 All Base Data'!$Y1727</f>
        <v>0</v>
      </c>
      <c r="AJ1727" s="178">
        <f>$S1727*'9 All Base Data'!$Y1727</f>
        <v>0</v>
      </c>
      <c r="AK1727" s="178">
        <f>$T1727*'9 All Base Data'!$Y1727</f>
        <v>4.071181465452694E-4</v>
      </c>
      <c r="AL1727" s="178">
        <f>IF($U1727="","",$U1727*'9 All Base Data'!$Y1727)</f>
        <v>0</v>
      </c>
      <c r="AM1727" s="178">
        <f>IF($V1727="","",$V1727*'9 All Base Data'!$Y1727)</f>
        <v>0</v>
      </c>
      <c r="AN1727" s="178">
        <f>IF($W1727="","",$W1727*'9 All Base Data'!$Y1727)</f>
        <v>0</v>
      </c>
      <c r="AO1727" s="178">
        <f>IF($X1727="","",$X1727*'9 All Base Data'!$Y1727)</f>
        <v>0</v>
      </c>
      <c r="AP1727" s="178">
        <f>$Y1727*'9 All Base Data'!$Y1727</f>
        <v>1.180718245279594E-3</v>
      </c>
      <c r="AQ1727" s="179">
        <f t="shared" si="279"/>
        <v>1.5878363918248634E-3</v>
      </c>
    </row>
    <row r="1728" spans="1:43" x14ac:dyDescent="0.25">
      <c r="A1728" s="124">
        <v>600832</v>
      </c>
      <c r="B1728" s="125" t="s">
        <v>1755</v>
      </c>
      <c r="C1728" s="126" t="s">
        <v>1385</v>
      </c>
      <c r="D1728" s="101" t="s">
        <v>2128</v>
      </c>
      <c r="E1728" s="142"/>
      <c r="F1728" s="191" t="str">
        <f>IF('9 All Base Data'!G1728="Rural Centre","Rural",IF('9 All Base Data'!G1728="Rural (Incl.some Off Shore Islands)","Rural",IF('9 All Base Data'!G1728="Inlet-in TA but not in Urban Area","Rural",IF('9 All Base Data'!G1728="Rural (Incl.some Off Shore Islands)","Rural",IF('9 All Base Data'!G1728="Inlet-not in TA","Rural",IF('9 All Base Data'!G1728="Inland Water not in Urban Area","Rural",IF('9 All Base Data'!G1728="Oceanic-in Region but not in TA","Rural",'9 All Base Data'!G1728)))))))</f>
        <v>Rural</v>
      </c>
      <c r="G1728" s="177" t="str">
        <f>IF('9 All Base Data'!I1728="..C","..C",'9 All Base Data'!I1728*Basecase_Pop_2006)</f>
        <v>..C</v>
      </c>
      <c r="H1728" s="177" t="str">
        <f>IF('9 All Base Data'!J1728="..C","..C",'9 All Base Data'!J1728*Basecase_Pop_2006)</f>
        <v>..C</v>
      </c>
      <c r="I1728" s="191" t="str">
        <f>IF('9 All Base Data'!L1728="..C","..C",'9 All Base Data'!L1728*Basecase_Pop_2006)</f>
        <v>..C</v>
      </c>
      <c r="J1728" s="156">
        <f>IF('9 All Base Data'!$P1728=0,0,('9 All Base Data'!$P1728*Basecase_Pop_2006)/(1+(1/(BaseCase_Mort_AllAdults_30*('9 All Base Data'!$W1728*Basecase_PM10)/10))))</f>
        <v>0</v>
      </c>
      <c r="K1728" s="156">
        <f>IF('9 All Base Data'!$Q1728=0,0,('9 All Base Data'!$Q1728*Basecase_Pop_2006)/(1+(1/(BaseCase_Mort_Maori_30*('9 All Base Data'!$W1728*Basecase_PM10)/10))))</f>
        <v>0</v>
      </c>
      <c r="L1728" s="179">
        <f>133/(1+1/(BaseCase_Mort_Child_0_1*'9 All Base Data'!$AB$10/10))*IF('9 All Base Data'!$L1728="..C",0,'9 All Base Data'!L1728/'9 All Base Data'!$L$2022)</f>
        <v>0</v>
      </c>
      <c r="M1728" s="178">
        <f>IF('9 All Base Data'!$R1728="","",IF('9 All Base Data'!$R1728=0,0,('9 All Base Data'!$R1728*Basecase_Pop_2006)/(1+(1/(BaseCase_CardiacHA_All*('9 All Base Data'!$W1728*Basecase_PM10)/10)))))</f>
        <v>0</v>
      </c>
      <c r="N1728" s="178">
        <f>IF('9 All Base Data'!$S1728="","",IF('9 All Base Data'!$S1728=0,0,('9 All Base Data'!S1728*Basecase_Pop_2006)/(1+(1/(BaseCase_RespHA_All*('9 All Base Data'!$W1728*Basecase_PM10)/10)))))</f>
        <v>0</v>
      </c>
      <c r="O1728" s="178">
        <f>IF('9 All Base Data'!$T1728="","",IF('9 All Base Data'!$T1728=0,0,('9 All Base Data'!$T1728*Basecase_Pop_2006)/(1+(1/(BaseCase_RespHA_Child_1_4*('9 All Base Data'!$W1728*Basecase_PM10)/10)))))</f>
        <v>0</v>
      </c>
      <c r="P1728" s="179">
        <f>IF('9 All Base Data'!$U1728="","",IF('9 All Base Data'!$U1728=0,0,('9 All Base Data'!$U1728*Basecase_Pop_2006)/(1+(1/(BaseCase_RespHA_Child_5_14*('9 All Base Data'!$W1728*Basecase_PM10)/10)))))</f>
        <v>0</v>
      </c>
      <c r="Q1728" s="156">
        <f>IF('7 Base case Results'!$G1728="..C",0,BaseCase_RADs_All*'7 Base case Results'!$G1728*('9 All Base Data'!$V1728*Basecase_PM10)/10)</f>
        <v>0</v>
      </c>
      <c r="R1728" s="189">
        <f t="shared" si="270"/>
        <v>0</v>
      </c>
      <c r="S1728" s="178">
        <f t="shared" si="271"/>
        <v>0</v>
      </c>
      <c r="T1728" s="179">
        <f t="shared" si="272"/>
        <v>0</v>
      </c>
      <c r="U1728" s="178">
        <f t="shared" si="273"/>
        <v>0</v>
      </c>
      <c r="V1728" s="178">
        <f t="shared" si="274"/>
        <v>0</v>
      </c>
      <c r="W1728" s="178">
        <f t="shared" si="275"/>
        <v>0</v>
      </c>
      <c r="X1728" s="179">
        <f t="shared" si="276"/>
        <v>0</v>
      </c>
      <c r="Y1728" s="179">
        <f t="shared" si="277"/>
        <v>0</v>
      </c>
      <c r="Z1728" s="186">
        <f t="shared" si="278"/>
        <v>0</v>
      </c>
      <c r="AA1728" s="156">
        <f>$J1728*'9 All Base Data'!$Y1728</f>
        <v>0</v>
      </c>
      <c r="AB1728" s="156">
        <f>$K1728*'9 All Base Data'!$Y1728</f>
        <v>0</v>
      </c>
      <c r="AC1728" s="178">
        <f>$L1728*'9 All Base Data'!$Y1728</f>
        <v>0</v>
      </c>
      <c r="AD1728" s="178">
        <f>IF($M1728="","",$M1728*'9 All Base Data'!$Y1728)</f>
        <v>0</v>
      </c>
      <c r="AE1728" s="178">
        <f>IF($N1728="","",$N1728*'9 All Base Data'!$Y1728)</f>
        <v>0</v>
      </c>
      <c r="AF1728" s="178">
        <f>IF($O1728="","",$O1728*'9 All Base Data'!$Y1728)</f>
        <v>0</v>
      </c>
      <c r="AG1728" s="178">
        <f>IF($P1728="","",$P1728*'9 All Base Data'!$Y1728)</f>
        <v>0</v>
      </c>
      <c r="AH1728" s="167">
        <f>$Q1728*'9 All Base Data'!$Y1728</f>
        <v>0</v>
      </c>
      <c r="AI1728" s="178">
        <f>$R1728*'9 All Base Data'!$Y1728</f>
        <v>0</v>
      </c>
      <c r="AJ1728" s="178">
        <f>$S1728*'9 All Base Data'!$Y1728</f>
        <v>0</v>
      </c>
      <c r="AK1728" s="178">
        <f>$T1728*'9 All Base Data'!$Y1728</f>
        <v>0</v>
      </c>
      <c r="AL1728" s="178">
        <f>IF($U1728="","",$U1728*'9 All Base Data'!$Y1728)</f>
        <v>0</v>
      </c>
      <c r="AM1728" s="178">
        <f>IF($V1728="","",$V1728*'9 All Base Data'!$Y1728)</f>
        <v>0</v>
      </c>
      <c r="AN1728" s="178">
        <f>IF($W1728="","",$W1728*'9 All Base Data'!$Y1728)</f>
        <v>0</v>
      </c>
      <c r="AO1728" s="178">
        <f>IF($X1728="","",$X1728*'9 All Base Data'!$Y1728)</f>
        <v>0</v>
      </c>
      <c r="AP1728" s="178">
        <f>$Y1728*'9 All Base Data'!$Y1728</f>
        <v>0</v>
      </c>
      <c r="AQ1728" s="179">
        <f t="shared" si="279"/>
        <v>0</v>
      </c>
    </row>
    <row r="1729" spans="1:43" x14ac:dyDescent="0.25">
      <c r="A1729" s="124">
        <v>600840</v>
      </c>
      <c r="B1729" s="125" t="s">
        <v>1756</v>
      </c>
      <c r="C1729" s="126" t="s">
        <v>1742</v>
      </c>
      <c r="D1729" s="101" t="s">
        <v>2128</v>
      </c>
      <c r="E1729" s="142"/>
      <c r="F1729" s="191" t="str">
        <f>IF('9 All Base Data'!G1729="Rural Centre","Rural",IF('9 All Base Data'!G1729="Rural (Incl.some Off Shore Islands)","Rural",IF('9 All Base Data'!G1729="Inlet-in TA but not in Urban Area","Rural",IF('9 All Base Data'!G1729="Rural (Incl.some Off Shore Islands)","Rural",IF('9 All Base Data'!G1729="Inlet-not in TA","Rural",IF('9 All Base Data'!G1729="Inland Water not in Urban Area","Rural",IF('9 All Base Data'!G1729="Oceanic-in Region but not in TA","Rural",'9 All Base Data'!G1729)))))))</f>
        <v>Rural</v>
      </c>
      <c r="G1729" s="177">
        <f>IF('9 All Base Data'!I1729="..C","..C",'9 All Base Data'!I1729*Basecase_Pop_2006)</f>
        <v>300</v>
      </c>
      <c r="H1729" s="177">
        <f>IF('9 All Base Data'!J1729="..C","..C",'9 All Base Data'!J1729*Basecase_Pop_2006)</f>
        <v>243</v>
      </c>
      <c r="I1729" s="191">
        <f>IF('9 All Base Data'!L1729="..C","..C",'9 All Base Data'!L1729*Basecase_Pop_2006)</f>
        <v>3</v>
      </c>
      <c r="J1729" s="156">
        <f>IF('9 All Base Data'!$P1729=0,0,('9 All Base Data'!$P1729*Basecase_Pop_2006)/(1+(1/(BaseCase_Mort_AllAdults_30*('9 All Base Data'!$W1729*Basecase_PM10)/10))))</f>
        <v>8.8069912893031135E-2</v>
      </c>
      <c r="K1729" s="156">
        <f>IF('9 All Base Data'!$Q1729=0,0,('9 All Base Data'!$Q1729*Basecase_Pop_2006)/(1+(1/(BaseCase_Mort_Maori_30*('9 All Base Data'!$W1729*Basecase_PM10)/10))))</f>
        <v>0</v>
      </c>
      <c r="L1729" s="179">
        <f>133/(1+1/(BaseCase_Mort_Child_0_1*'9 All Base Data'!$AB$10/10))*IF('9 All Base Data'!$L1729="..C",0,'9 All Base Data'!L1729/'9 All Base Data'!$L$2022)</f>
        <v>4.3763335659156898E-4</v>
      </c>
      <c r="M1729" s="178">
        <f>IF('9 All Base Data'!$R1729="","",IF('9 All Base Data'!$R1729=0,0,('9 All Base Data'!$R1729*Basecase_Pop_2006)/(1+(1/(BaseCase_CardiacHA_All*('9 All Base Data'!$W1729*Basecase_PM10)/10)))))</f>
        <v>2.696903407903406E-2</v>
      </c>
      <c r="N1729" s="178">
        <f>IF('9 All Base Data'!$S1729="","",IF('9 All Base Data'!$S1729=0,0,('9 All Base Data'!S1729*Basecase_Pop_2006)/(1+(1/(BaseCase_RespHA_All*('9 All Base Data'!$W1729*Basecase_PM10)/10)))))</f>
        <v>2.3720944075716538E-2</v>
      </c>
      <c r="O1729" s="178">
        <f>IF('9 All Base Data'!$T1729="","",IF('9 All Base Data'!$T1729=0,0,('9 All Base Data'!$T1729*Basecase_Pop_2006)/(1+(1/(BaseCase_RespHA_Child_1_4*('9 All Base Data'!$W1729*Basecase_PM10)/10)))))</f>
        <v>0</v>
      </c>
      <c r="P1729" s="179">
        <f>IF('9 All Base Data'!$U1729="","",IF('9 All Base Data'!$U1729=0,0,('9 All Base Data'!$U1729*Basecase_Pop_2006)/(1+(1/(BaseCase_RespHA_Child_5_14*('9 All Base Data'!$W1729*Basecase_PM10)/10)))))</f>
        <v>7.7838872557158328E-3</v>
      </c>
      <c r="Q1729" s="156">
        <f>IF('7 Base case Results'!$G1729="..C",0,BaseCase_RADs_All*'7 Base case Results'!$G1729*('9 All Base Data'!$V1729*Basecase_PM10)/10)</f>
        <v>86.075999999999993</v>
      </c>
      <c r="R1729" s="189">
        <f t="shared" si="270"/>
        <v>0.31352888989919087</v>
      </c>
      <c r="S1729" s="178">
        <f t="shared" si="271"/>
        <v>0</v>
      </c>
      <c r="T1729" s="179">
        <f t="shared" si="272"/>
        <v>1.5579747494659855E-3</v>
      </c>
      <c r="U1729" s="178">
        <f t="shared" si="273"/>
        <v>1.7125336640186629E-4</v>
      </c>
      <c r="V1729" s="178">
        <f t="shared" si="274"/>
        <v>1.075744813833745E-4</v>
      </c>
      <c r="W1729" s="178">
        <f t="shared" si="275"/>
        <v>0</v>
      </c>
      <c r="X1729" s="179">
        <f t="shared" si="276"/>
        <v>3.52999287046713E-5</v>
      </c>
      <c r="Y1729" s="179">
        <f t="shared" si="277"/>
        <v>5.3367119999999995E-3</v>
      </c>
      <c r="Z1729" s="186">
        <f t="shared" si="278"/>
        <v>0.32070240449644216</v>
      </c>
      <c r="AA1729" s="156">
        <f>$J1729*'9 All Base Data'!$Y1729</f>
        <v>7.6712539180975895E-3</v>
      </c>
      <c r="AB1729" s="156">
        <f>$K1729*'9 All Base Data'!$Y1729</f>
        <v>0</v>
      </c>
      <c r="AC1729" s="178">
        <f>$L1729*'9 All Base Data'!$Y1729</f>
        <v>3.811967664281548E-5</v>
      </c>
      <c r="AD1729" s="178">
        <f>IF($M1729="","",$M1729*'9 All Base Data'!$Y1729)</f>
        <v>2.3491144881382995E-3</v>
      </c>
      <c r="AE1729" s="178">
        <f>IF($N1729="","",$N1729*'9 All Base Data'!$Y1729)</f>
        <v>2.0661924056043128E-3</v>
      </c>
      <c r="AF1729" s="178">
        <f>IF($O1729="","",$O1729*'9 All Base Data'!$Y1729)</f>
        <v>0</v>
      </c>
      <c r="AG1729" s="178">
        <f>IF($P1729="","",$P1729*'9 All Base Data'!$Y1729)</f>
        <v>6.7800879604554406E-4</v>
      </c>
      <c r="AH1729" s="167">
        <f>$Q1729*'9 All Base Data'!$Y1729</f>
        <v>7.4975758526771248</v>
      </c>
      <c r="AI1729" s="178">
        <f>$R1729*'9 All Base Data'!$Y1729</f>
        <v>2.7309663948427421E-2</v>
      </c>
      <c r="AJ1729" s="178">
        <f>$S1729*'9 All Base Data'!$Y1729</f>
        <v>0</v>
      </c>
      <c r="AK1729" s="178">
        <f>$T1729*'9 All Base Data'!$Y1729</f>
        <v>1.3570604884842311E-4</v>
      </c>
      <c r="AL1729" s="178">
        <f>IF($U1729="","",$U1729*'9 All Base Data'!$Y1729)</f>
        <v>1.4916876999678202E-5</v>
      </c>
      <c r="AM1729" s="178">
        <f>IF($V1729="","",$V1729*'9 All Base Data'!$Y1729)</f>
        <v>9.3701825594155591E-6</v>
      </c>
      <c r="AN1729" s="178">
        <f>IF($W1729="","",$W1729*'9 All Base Data'!$Y1729)</f>
        <v>0</v>
      </c>
      <c r="AO1729" s="178">
        <f>IF($X1729="","",$X1729*'9 All Base Data'!$Y1729)</f>
        <v>3.0747698900665421E-6</v>
      </c>
      <c r="AP1729" s="178">
        <f>$Y1729*'9 All Base Data'!$Y1729</f>
        <v>4.6484970286598176E-4</v>
      </c>
      <c r="AQ1729" s="179">
        <f t="shared" si="279"/>
        <v>2.7934506759700922E-2</v>
      </c>
    </row>
    <row r="1730" spans="1:43" x14ac:dyDescent="0.25">
      <c r="A1730" s="124">
        <v>601010</v>
      </c>
      <c r="B1730" s="125" t="s">
        <v>1757</v>
      </c>
      <c r="C1730" s="126" t="s">
        <v>1742</v>
      </c>
      <c r="D1730" s="101" t="s">
        <v>2128</v>
      </c>
      <c r="E1730" s="142"/>
      <c r="F1730" s="191" t="str">
        <f>IF('9 All Base Data'!G1730="Rural Centre","Rural",IF('9 All Base Data'!G1730="Rural (Incl.some Off Shore Islands)","Rural",IF('9 All Base Data'!G1730="Inlet-in TA but not in Urban Area","Rural",IF('9 All Base Data'!G1730="Rural (Incl.some Off Shore Islands)","Rural",IF('9 All Base Data'!G1730="Inlet-not in TA","Rural",IF('9 All Base Data'!G1730="Inland Water not in Urban Area","Rural",IF('9 All Base Data'!G1730="Oceanic-in Region but not in TA","Rural",'9 All Base Data'!G1730)))))))</f>
        <v>Oamaru</v>
      </c>
      <c r="G1730" s="177">
        <f>IF('9 All Base Data'!I1730="..C","..C",'9 All Base Data'!I1730*Basecase_Pop_2006)</f>
        <v>3291</v>
      </c>
      <c r="H1730" s="177">
        <f>IF('9 All Base Data'!J1730="..C","..C",'9 All Base Data'!J1730*Basecase_Pop_2006)</f>
        <v>2193</v>
      </c>
      <c r="I1730" s="191">
        <f>IF('9 All Base Data'!L1730="..C","..C",'9 All Base Data'!L1730*Basecase_Pop_2006)</f>
        <v>33</v>
      </c>
      <c r="J1730" s="156">
        <f>IF('9 All Base Data'!$P1730=0,0,('9 All Base Data'!$P1730*Basecase_Pop_2006)/(1+(1/(BaseCase_Mort_AllAdults_30*('9 All Base Data'!$W1730*Basecase_PM10)/10))))</f>
        <v>0.18124833768960008</v>
      </c>
      <c r="K1730" s="156">
        <f>IF('9 All Base Data'!$Q1730=0,0,('9 All Base Data'!$Q1730*Basecase_Pop_2006)/(1+(1/(BaseCase_Mort_Maori_30*('9 All Base Data'!$W1730*Basecase_PM10)/10))))</f>
        <v>0</v>
      </c>
      <c r="L1730" s="179">
        <f>133/(1+1/(BaseCase_Mort_Child_0_1*'9 All Base Data'!$AB$10/10))*IF('9 All Base Data'!$L1730="..C",0,'9 All Base Data'!L1730/'9 All Base Data'!$L$2022)</f>
        <v>4.8139669225072592E-3</v>
      </c>
      <c r="M1730" s="178">
        <f>IF('9 All Base Data'!$R1730="","",IF('9 All Base Data'!$R1730=0,0,('9 All Base Data'!$R1730*Basecase_Pop_2006)/(1+(1/(BaseCase_CardiacHA_All*('9 All Base Data'!$W1730*Basecase_PM10)/10)))))</f>
        <v>0.43667670846031181</v>
      </c>
      <c r="N1730" s="178">
        <f>IF('9 All Base Data'!$S1730="","",IF('9 All Base Data'!$S1730=0,0,('9 All Base Data'!S1730*Basecase_Pop_2006)/(1+(1/(BaseCase_RespHA_All*('9 All Base Data'!$W1730*Basecase_PM10)/10)))))</f>
        <v>0.32161228996773267</v>
      </c>
      <c r="O1730" s="178">
        <f>IF('9 All Base Data'!$T1730="","",IF('9 All Base Data'!$T1730=0,0,('9 All Base Data'!$T1730*Basecase_Pop_2006)/(1+(1/(BaseCase_RespHA_Child_1_4*('9 All Base Data'!$W1730*Basecase_PM10)/10)))))</f>
        <v>5.4120787623507804E-2</v>
      </c>
      <c r="P1730" s="179">
        <f>IF('9 All Base Data'!$U1730="","",IF('9 All Base Data'!$U1730=0,0,('9 All Base Data'!$U1730*Basecase_Pop_2006)/(1+(1/(BaseCase_RespHA_Child_5_14*('9 All Base Data'!$W1730*Basecase_PM10)/10)))))</f>
        <v>2.6818487533721194E-2</v>
      </c>
      <c r="Q1730" s="156">
        <f>IF('7 Base case Results'!$G1730="..C",0,BaseCase_RADs_All*'7 Base case Results'!$G1730*('9 All Base Data'!$V1730*Basecase_PM10)/10)</f>
        <v>1632.4534983165584</v>
      </c>
      <c r="R1730" s="189">
        <f t="shared" si="270"/>
        <v>0.6452440821749762</v>
      </c>
      <c r="S1730" s="178">
        <f t="shared" si="271"/>
        <v>0</v>
      </c>
      <c r="T1730" s="179">
        <f t="shared" si="272"/>
        <v>1.7137722244125842E-2</v>
      </c>
      <c r="U1730" s="178">
        <f t="shared" si="273"/>
        <v>2.7728970987229802E-3</v>
      </c>
      <c r="V1730" s="178">
        <f t="shared" si="274"/>
        <v>1.4585117350036675E-3</v>
      </c>
      <c r="W1730" s="178">
        <f t="shared" si="275"/>
        <v>2.4543777187260792E-4</v>
      </c>
      <c r="X1730" s="179">
        <f t="shared" si="276"/>
        <v>1.2162184096542561E-4</v>
      </c>
      <c r="Y1730" s="179">
        <f t="shared" si="277"/>
        <v>0.10121211689562662</v>
      </c>
      <c r="Z1730" s="186">
        <f t="shared" si="278"/>
        <v>0.76782533014845522</v>
      </c>
      <c r="AA1730" s="156">
        <f>$J1730*'9 All Base Data'!$Y1730</f>
        <v>3.7688018633212465E-2</v>
      </c>
      <c r="AB1730" s="156">
        <f>$K1730*'9 All Base Data'!$Y1730</f>
        <v>0</v>
      </c>
      <c r="AC1730" s="178">
        <f>$L1730*'9 All Base Data'!$Y1730</f>
        <v>1.0009960774693071E-3</v>
      </c>
      <c r="AD1730" s="178">
        <f>IF($M1730="","",$M1730*'9 All Base Data'!$Y1730)</f>
        <v>9.0800722008974544E-2</v>
      </c>
      <c r="AE1730" s="178">
        <f>IF($N1730="","",$N1730*'9 All Base Data'!$Y1730)</f>
        <v>6.6874709757238956E-2</v>
      </c>
      <c r="AF1730" s="178">
        <f>IF($O1730="","",$O1730*'9 All Base Data'!$Y1730)</f>
        <v>1.1253649431489014E-2</v>
      </c>
      <c r="AG1730" s="178">
        <f>IF($P1730="","",$P1730*'9 All Base Data'!$Y1730)</f>
        <v>5.5765237395799631E-3</v>
      </c>
      <c r="AH1730" s="167">
        <f>$Q1730*'9 All Base Data'!$Y1730</f>
        <v>339.44552897236053</v>
      </c>
      <c r="AI1730" s="178">
        <f>$R1730*'9 All Base Data'!$Y1730</f>
        <v>0.13416934633423636</v>
      </c>
      <c r="AJ1730" s="178">
        <f>$S1730*'9 All Base Data'!$Y1730</f>
        <v>0</v>
      </c>
      <c r="AK1730" s="178">
        <f>$T1730*'9 All Base Data'!$Y1730</f>
        <v>3.5635460357907331E-3</v>
      </c>
      <c r="AL1730" s="178">
        <f>IF($U1730="","",$U1730*'9 All Base Data'!$Y1730)</f>
        <v>5.7658458475698838E-4</v>
      </c>
      <c r="AM1730" s="178">
        <f>IF($V1730="","",$V1730*'9 All Base Data'!$Y1730)</f>
        <v>3.0327680874907867E-4</v>
      </c>
      <c r="AN1730" s="178">
        <f>IF($W1730="","",$W1730*'9 All Base Data'!$Y1730)</f>
        <v>5.1035300171802685E-5</v>
      </c>
      <c r="AO1730" s="178">
        <f>IF($X1730="","",$X1730*'9 All Base Data'!$Y1730)</f>
        <v>2.5289535158995133E-5</v>
      </c>
      <c r="AP1730" s="178">
        <f>$Y1730*'9 All Base Data'!$Y1730</f>
        <v>2.1045622796286353E-2</v>
      </c>
      <c r="AQ1730" s="179">
        <f t="shared" si="279"/>
        <v>0.15965837655981951</v>
      </c>
    </row>
    <row r="1731" spans="1:43" x14ac:dyDescent="0.25">
      <c r="A1731" s="124">
        <v>601020</v>
      </c>
      <c r="B1731" s="125" t="s">
        <v>1758</v>
      </c>
      <c r="C1731" s="126" t="s">
        <v>1742</v>
      </c>
      <c r="D1731" s="101" t="s">
        <v>2128</v>
      </c>
      <c r="E1731" s="142"/>
      <c r="F1731" s="191" t="str">
        <f>IF('9 All Base Data'!G1731="Rural Centre","Rural",IF('9 All Base Data'!G1731="Rural (Incl.some Off Shore Islands)","Rural",IF('9 All Base Data'!G1731="Inlet-in TA but not in Urban Area","Rural",IF('9 All Base Data'!G1731="Rural (Incl.some Off Shore Islands)","Rural",IF('9 All Base Data'!G1731="Inlet-not in TA","Rural",IF('9 All Base Data'!G1731="Inland Water not in Urban Area","Rural",IF('9 All Base Data'!G1731="Oceanic-in Region but not in TA","Rural",'9 All Base Data'!G1731)))))))</f>
        <v>Oamaru</v>
      </c>
      <c r="G1731" s="177">
        <f>IF('9 All Base Data'!I1731="..C","..C",'9 All Base Data'!I1731*Basecase_Pop_2006)</f>
        <v>2370</v>
      </c>
      <c r="H1731" s="177">
        <f>IF('9 All Base Data'!J1731="..C","..C",'9 All Base Data'!J1731*Basecase_Pop_2006)</f>
        <v>1578</v>
      </c>
      <c r="I1731" s="191">
        <f>IF('9 All Base Data'!L1731="..C","..C",'9 All Base Data'!L1731*Basecase_Pop_2006)</f>
        <v>30</v>
      </c>
      <c r="J1731" s="156">
        <f>IF('9 All Base Data'!$P1731=0,0,('9 All Base Data'!$P1731*Basecase_Pop_2006)/(1+(1/(BaseCase_Mort_AllAdults_30*('9 All Base Data'!$W1731*Basecase_PM10)/10))))</f>
        <v>2.8747152969059804</v>
      </c>
      <c r="K1731" s="156">
        <f>IF('9 All Base Data'!$Q1731=0,0,('9 All Base Data'!$Q1731*Basecase_Pop_2006)/(1+(1/(BaseCase_Mort_Maori_30*('9 All Base Data'!$W1731*Basecase_PM10)/10))))</f>
        <v>0.15593594687469683</v>
      </c>
      <c r="L1731" s="179">
        <f>133/(1+1/(BaseCase_Mort_Child_0_1*'9 All Base Data'!$AB$10/10))*IF('9 All Base Data'!$L1731="..C",0,'9 All Base Data'!L1731/'9 All Base Data'!$L$2022)</f>
        <v>4.3763335659156898E-3</v>
      </c>
      <c r="M1731" s="178">
        <f>IF('9 All Base Data'!$R1731="","",IF('9 All Base Data'!$R1731=0,0,('9 All Base Data'!$R1731*Basecase_Pop_2006)/(1+(1/(BaseCase_CardiacHA_All*('9 All Base Data'!$W1731*Basecase_PM10)/10)))))</f>
        <v>0.2443555016752916</v>
      </c>
      <c r="N1731" s="178">
        <f>IF('9 All Base Data'!$S1731="","",IF('9 All Base Data'!$S1731=0,0,('9 All Base Data'!S1731*Basecase_Pop_2006)/(1+(1/(BaseCase_RespHA_All*('9 All Base Data'!$W1731*Basecase_PM10)/10)))))</f>
        <v>0.24407107770999278</v>
      </c>
      <c r="O1731" s="178">
        <f>IF('9 All Base Data'!$T1731="","",IF('9 All Base Data'!$T1731=0,0,('9 All Base Data'!$T1731*Basecase_Pop_2006)/(1+(1/(BaseCase_RespHA_Child_1_4*('9 All Base Data'!$W1731*Basecase_PM10)/10)))))</f>
        <v>4.2325051563651066E-2</v>
      </c>
      <c r="P1731" s="179">
        <f>IF('9 All Base Data'!$U1731="","",IF('9 All Base Data'!$U1731=0,0,('9 All Base Data'!$U1731*Basecase_Pop_2006)/(1+(1/(BaseCase_RespHA_Child_5_14*('9 All Base Data'!$W1731*Basecase_PM10)/10)))))</f>
        <v>4.4940673180411957E-2</v>
      </c>
      <c r="Q1731" s="156">
        <f>IF('7 Base case Results'!$G1731="..C",0,BaseCase_RADs_All*'7 Base case Results'!$G1731*('9 All Base Data'!$V1731*Basecase_PM10)/10)</f>
        <v>1182.1782012354629</v>
      </c>
      <c r="R1731" s="189">
        <f t="shared" si="270"/>
        <v>10.233986456985289</v>
      </c>
      <c r="S1731" s="178">
        <f t="shared" si="271"/>
        <v>0.55513197087392074</v>
      </c>
      <c r="T1731" s="179">
        <f t="shared" si="272"/>
        <v>1.5579747494659856E-2</v>
      </c>
      <c r="U1731" s="178">
        <f t="shared" si="273"/>
        <v>1.5516574356381019E-3</v>
      </c>
      <c r="V1731" s="178">
        <f t="shared" si="274"/>
        <v>1.1068623374148173E-3</v>
      </c>
      <c r="W1731" s="178">
        <f t="shared" si="275"/>
        <v>1.9194410884115757E-4</v>
      </c>
      <c r="X1731" s="179">
        <f t="shared" si="276"/>
        <v>2.0380595287316822E-4</v>
      </c>
      <c r="Y1731" s="179">
        <f t="shared" si="277"/>
        <v>7.3295048476598706E-2</v>
      </c>
      <c r="Z1731" s="186">
        <f t="shared" si="278"/>
        <v>10.325519772729599</v>
      </c>
      <c r="AA1731" s="156">
        <f>$J1731*'9 All Base Data'!$Y1731</f>
        <v>0.6104174251012161</v>
      </c>
      <c r="AB1731" s="156">
        <f>$K1731*'9 All Base Data'!$Y1731</f>
        <v>3.311145951545879E-2</v>
      </c>
      <c r="AC1731" s="178">
        <f>$L1731*'9 All Base Data'!$Y1731</f>
        <v>9.2927124629192399E-4</v>
      </c>
      <c r="AD1731" s="178">
        <f>IF($M1731="","",$M1731*'9 All Base Data'!$Y1731)</f>
        <v>5.1886479437628204E-2</v>
      </c>
      <c r="AE1731" s="178">
        <f>IF($N1731="","",$N1731*'9 All Base Data'!$Y1731)</f>
        <v>5.1826084815342774E-2</v>
      </c>
      <c r="AF1731" s="178">
        <f>IF($O1731="","",$O1731*'9 All Base Data'!$Y1731)</f>
        <v>8.9873070284793039E-3</v>
      </c>
      <c r="AG1731" s="178">
        <f>IF($P1731="","",$P1731*'9 All Base Data'!$Y1731)</f>
        <v>9.5427084673837693E-3</v>
      </c>
      <c r="AH1731" s="167">
        <f>$Q1731*'9 All Base Data'!$Y1731</f>
        <v>251.02387508968675</v>
      </c>
      <c r="AI1731" s="178">
        <f>$R1731*'9 All Base Data'!$Y1731</f>
        <v>2.1730860333603288</v>
      </c>
      <c r="AJ1731" s="178">
        <f>$S1731*'9 All Base Data'!$Y1731</f>
        <v>0.1178767958750333</v>
      </c>
      <c r="AK1731" s="178">
        <f>$T1731*'9 All Base Data'!$Y1731</f>
        <v>3.3082056367992494E-3</v>
      </c>
      <c r="AL1731" s="178">
        <f>IF($U1731="","",$U1731*'9 All Base Data'!$Y1731)</f>
        <v>3.2947914442893911E-4</v>
      </c>
      <c r="AM1731" s="178">
        <f>IF($V1731="","",$V1731*'9 All Base Data'!$Y1731)</f>
        <v>2.3503129463757949E-4</v>
      </c>
      <c r="AN1731" s="178">
        <f>IF($W1731="","",$W1731*'9 All Base Data'!$Y1731)</f>
        <v>4.0757437374153635E-5</v>
      </c>
      <c r="AO1731" s="178">
        <f>IF($X1731="","",$X1731*'9 All Base Data'!$Y1731)</f>
        <v>4.3276182899585394E-5</v>
      </c>
      <c r="AP1731" s="178">
        <f>$Y1731*'9 All Base Data'!$Y1731</f>
        <v>1.5563480255560579E-2</v>
      </c>
      <c r="AQ1731" s="179">
        <f t="shared" si="279"/>
        <v>2.1925222296917548</v>
      </c>
    </row>
    <row r="1732" spans="1:43" x14ac:dyDescent="0.25">
      <c r="A1732" s="124">
        <v>601030</v>
      </c>
      <c r="B1732" s="125" t="s">
        <v>1759</v>
      </c>
      <c r="C1732" s="126" t="s">
        <v>1742</v>
      </c>
      <c r="D1732" s="101" t="s">
        <v>2128</v>
      </c>
      <c r="E1732" s="142"/>
      <c r="F1732" s="191" t="str">
        <f>IF('9 All Base Data'!G1732="Rural Centre","Rural",IF('9 All Base Data'!G1732="Rural (Incl.some Off Shore Islands)","Rural",IF('9 All Base Data'!G1732="Inlet-in TA but not in Urban Area","Rural",IF('9 All Base Data'!G1732="Rural (Incl.some Off Shore Islands)","Rural",IF('9 All Base Data'!G1732="Inlet-not in TA","Rural",IF('9 All Base Data'!G1732="Inland Water not in Urban Area","Rural",IF('9 All Base Data'!G1732="Oceanic-in Region but not in TA","Rural",'9 All Base Data'!G1732)))))))</f>
        <v>Oamaru</v>
      </c>
      <c r="G1732" s="177">
        <f>IF('9 All Base Data'!I1732="..C","..C",'9 All Base Data'!I1732*Basecase_Pop_2006)</f>
        <v>2478</v>
      </c>
      <c r="H1732" s="177">
        <f>IF('9 All Base Data'!J1732="..C","..C",'9 All Base Data'!J1732*Basecase_Pop_2006)</f>
        <v>1737</v>
      </c>
      <c r="I1732" s="191">
        <f>IF('9 All Base Data'!L1732="..C","..C",'9 All Base Data'!L1732*Basecase_Pop_2006)</f>
        <v>30</v>
      </c>
      <c r="J1732" s="156">
        <f>IF('9 All Base Data'!$P1732=0,0,('9 All Base Data'!$P1732*Basecase_Pop_2006)/(1+(1/(BaseCase_Mort_AllAdults_30*('9 All Base Data'!$W1732*Basecase_PM10)/10))))</f>
        <v>1.3895705889536005</v>
      </c>
      <c r="K1732" s="156">
        <f>IF('9 All Base Data'!$Q1732=0,0,('9 All Base Data'!$Q1732*Basecase_Pop_2006)/(1+(1/(BaseCase_Mort_Maori_30*('9 All Base Data'!$W1732*Basecase_PM10)/10))))</f>
        <v>5.1734476606812352E-2</v>
      </c>
      <c r="L1732" s="179">
        <f>133/(1+1/(BaseCase_Mort_Child_0_1*'9 All Base Data'!$AB$10/10))*IF('9 All Base Data'!$L1732="..C",0,'9 All Base Data'!L1732/'9 All Base Data'!$L$2022)</f>
        <v>4.3763335659156898E-3</v>
      </c>
      <c r="M1732" s="178">
        <f>IF('9 All Base Data'!$R1732="","",IF('9 All Base Data'!$R1732=0,0,('9 All Base Data'!$R1732*Basecase_Pop_2006)/(1+(1/(BaseCase_CardiacHA_All*('9 All Base Data'!$W1732*Basecase_PM10)/10)))))</f>
        <v>0.55726525556650663</v>
      </c>
      <c r="N1732" s="178">
        <f>IF('9 All Base Data'!$S1732="","",IF('9 All Base Data'!$S1732=0,0,('9 All Base Data'!S1732*Basecase_Pop_2006)/(1+(1/(BaseCase_RespHA_All*('9 All Base Data'!$W1732*Basecase_PM10)/10)))))</f>
        <v>0.52489552985299759</v>
      </c>
      <c r="O1732" s="178">
        <f>IF('9 All Base Data'!$T1732="","",IF('9 All Base Data'!$T1732=0,0,('9 All Base Data'!$T1732*Basecase_Pop_2006)/(1+(1/(BaseCase_RespHA_Child_1_4*('9 All Base Data'!$W1732*Basecase_PM10)/10)))))</f>
        <v>0.10222815439995919</v>
      </c>
      <c r="P1732" s="179">
        <f>IF('9 All Base Data'!$U1732="","",IF('9 All Base Data'!$U1732=0,0,('9 All Base Data'!$U1732*Basecase_Pop_2006)/(1+(1/(BaseCase_RespHA_Child_5_14*('9 All Base Data'!$W1732*Basecase_PM10)/10)))))</f>
        <v>6.2576470912016124E-2</v>
      </c>
      <c r="Q1732" s="156">
        <f>IF('7 Base case Results'!$G1732="..C",0,BaseCase_RADs_All*'7 Base case Results'!$G1732*('9 All Base Data'!$V1732*Basecase_PM10)/10)</f>
        <v>1229.176471840909</v>
      </c>
      <c r="R1732" s="189">
        <f t="shared" si="270"/>
        <v>4.9468712966748178</v>
      </c>
      <c r="S1732" s="178">
        <f t="shared" si="271"/>
        <v>0.18417473672025197</v>
      </c>
      <c r="T1732" s="179">
        <f t="shared" si="272"/>
        <v>1.5579747494659856E-2</v>
      </c>
      <c r="U1732" s="178">
        <f t="shared" si="273"/>
        <v>3.538634372847317E-3</v>
      </c>
      <c r="V1732" s="178">
        <f t="shared" si="274"/>
        <v>2.3804012278833444E-3</v>
      </c>
      <c r="W1732" s="178">
        <f t="shared" si="275"/>
        <v>4.6360468020381493E-4</v>
      </c>
      <c r="X1732" s="179">
        <f t="shared" si="276"/>
        <v>2.8378429558599311E-4</v>
      </c>
      <c r="Y1732" s="179">
        <f t="shared" si="277"/>
        <v>7.6208941254136353E-2</v>
      </c>
      <c r="Z1732" s="186">
        <f t="shared" si="278"/>
        <v>5.0445790210243446</v>
      </c>
      <c r="AA1732" s="156">
        <f>$J1732*'9 All Base Data'!$Y1732</f>
        <v>0.28894147618796223</v>
      </c>
      <c r="AB1732" s="156">
        <f>$K1732*'9 All Base Data'!$Y1732</f>
        <v>1.0757449934112776E-2</v>
      </c>
      <c r="AC1732" s="178">
        <f>$L1732*'9 All Base Data'!$Y1732</f>
        <v>9.099964340630064E-4</v>
      </c>
      <c r="AD1732" s="178">
        <f>IF($M1732="","",$M1732*'9 All Base Data'!$Y1732)</f>
        <v>0.11587539837965369</v>
      </c>
      <c r="AE1732" s="178">
        <f>IF($N1732="","",$N1732*'9 All Base Data'!$Y1732)</f>
        <v>0.10914457347172017</v>
      </c>
      <c r="AF1732" s="178">
        <f>IF($O1732="","",$O1732*'9 All Base Data'!$Y1732)</f>
        <v>2.1256893370590363E-2</v>
      </c>
      <c r="AG1732" s="178">
        <f>IF($P1732="","",$P1732*'9 All Base Data'!$Y1732)</f>
        <v>1.3011888725686581E-2</v>
      </c>
      <c r="AH1732" s="167">
        <f>$Q1732*'9 All Base Data'!$Y1732</f>
        <v>255.58979665557865</v>
      </c>
      <c r="AI1732" s="178">
        <f>$R1732*'9 All Base Data'!$Y1732</f>
        <v>1.0286316552291455</v>
      </c>
      <c r="AJ1732" s="178">
        <f>$S1732*'9 All Base Data'!$Y1732</f>
        <v>3.8296521765441481E-2</v>
      </c>
      <c r="AK1732" s="178">
        <f>$T1732*'9 All Base Data'!$Y1732</f>
        <v>3.2395873052643029E-3</v>
      </c>
      <c r="AL1732" s="178">
        <f>IF($U1732="","",$U1732*'9 All Base Data'!$Y1732)</f>
        <v>7.3580877971080093E-4</v>
      </c>
      <c r="AM1732" s="178">
        <f>IF($V1732="","",$V1732*'9 All Base Data'!$Y1732)</f>
        <v>4.9497064069425108E-4</v>
      </c>
      <c r="AN1732" s="178">
        <f>IF($W1732="","",$W1732*'9 All Base Data'!$Y1732)</f>
        <v>9.6400011435627292E-5</v>
      </c>
      <c r="AO1732" s="178">
        <f>IF($X1732="","",$X1732*'9 All Base Data'!$Y1732)</f>
        <v>5.9008915370988645E-5</v>
      </c>
      <c r="AP1732" s="178">
        <f>$Y1732*'9 All Base Data'!$Y1732</f>
        <v>1.5846567392645877E-2</v>
      </c>
      <c r="AQ1732" s="179">
        <f t="shared" si="279"/>
        <v>1.0489485893474608</v>
      </c>
    </row>
    <row r="1733" spans="1:43" x14ac:dyDescent="0.25">
      <c r="A1733" s="124">
        <v>601040</v>
      </c>
      <c r="B1733" s="125" t="s">
        <v>1760</v>
      </c>
      <c r="C1733" s="126" t="s">
        <v>1742</v>
      </c>
      <c r="D1733" s="101" t="s">
        <v>2128</v>
      </c>
      <c r="E1733" s="142"/>
      <c r="F1733" s="191" t="str">
        <f>IF('9 All Base Data'!G1733="Rural Centre","Rural",IF('9 All Base Data'!G1733="Rural (Incl.some Off Shore Islands)","Rural",IF('9 All Base Data'!G1733="Inlet-in TA but not in Urban Area","Rural",IF('9 All Base Data'!G1733="Rural (Incl.some Off Shore Islands)","Rural",IF('9 All Base Data'!G1733="Inlet-not in TA","Rural",IF('9 All Base Data'!G1733="Inland Water not in Urban Area","Rural",IF('9 All Base Data'!G1733="Oceanic-in Region but not in TA","Rural",'9 All Base Data'!G1733)))))))</f>
        <v>Oamaru</v>
      </c>
      <c r="G1733" s="177">
        <f>IF('9 All Base Data'!I1733="..C","..C",'9 All Base Data'!I1733*Basecase_Pop_2006)</f>
        <v>2913</v>
      </c>
      <c r="H1733" s="177">
        <f>IF('9 All Base Data'!J1733="..C","..C",'9 All Base Data'!J1733*Basecase_Pop_2006)</f>
        <v>2055</v>
      </c>
      <c r="I1733" s="191">
        <f>IF('9 All Base Data'!L1733="..C","..C",'9 All Base Data'!L1733*Basecase_Pop_2006)</f>
        <v>27</v>
      </c>
      <c r="J1733" s="156">
        <f>IF('9 All Base Data'!$P1733=0,0,('9 All Base Data'!$P1733*Basecase_Pop_2006)/(1+(1/(BaseCase_Mort_AllAdults_30*('9 All Base Data'!$W1733*Basecase_PM10)/10))))</f>
        <v>3.6249667537920014</v>
      </c>
      <c r="K1733" s="156">
        <f>IF('9 All Base Data'!$Q1733=0,0,('9 All Base Data'!$Q1733*Basecase_Pop_2006)/(1+(1/(BaseCase_Mort_Maori_30*('9 All Base Data'!$W1733*Basecase_PM10)/10))))</f>
        <v>0</v>
      </c>
      <c r="L1733" s="179">
        <f>133/(1+1/(BaseCase_Mort_Child_0_1*'9 All Base Data'!$AB$10/10))*IF('9 All Base Data'!$L1733="..C",0,'9 All Base Data'!L1733/'9 All Base Data'!$L$2022)</f>
        <v>3.9387002093241204E-3</v>
      </c>
      <c r="M1733" s="178">
        <f>IF('9 All Base Data'!$R1733="","",IF('9 All Base Data'!$R1733=0,0,('9 All Base Data'!$R1733*Basecase_Pop_2006)/(1+(1/(BaseCase_CardiacHA_All*('9 All Base Data'!$W1733*Basecase_PM10)/10)))))</f>
        <v>0.26675648299249172</v>
      </c>
      <c r="N1733" s="178">
        <f>IF('9 All Base Data'!$S1733="","",IF('9 All Base Data'!$S1733=0,0,('9 All Base Data'!S1733*Basecase_Pop_2006)/(1+(1/(BaseCase_RespHA_All*('9 All Base Data'!$W1733*Basecase_PM10)/10)))))</f>
        <v>0.20024916167802223</v>
      </c>
      <c r="O1733" s="178">
        <f>IF('9 All Base Data'!$T1733="","",IF('9 All Base Data'!$T1733=0,0,('9 All Base Data'!$T1733*Basecase_Pop_2006)/(1+(1/(BaseCase_RespHA_Child_1_4*('9 All Base Data'!$W1733*Basecase_PM10)/10)))))</f>
        <v>5.4120787623507804E-2</v>
      </c>
      <c r="P1733" s="179">
        <f>IF('9 All Base Data'!$U1733="","",IF('9 All Base Data'!$U1733=0,0,('9 All Base Data'!$U1733*Basecase_Pop_2006)/(1+(1/(BaseCase_RespHA_Child_5_14*('9 All Base Data'!$W1733*Basecase_PM10)/10)))))</f>
        <v>2.6818487533721194E-2</v>
      </c>
      <c r="Q1733" s="156">
        <f>IF('7 Base case Results'!$G1733="..C",0,BaseCase_RADs_All*'7 Base case Results'!$G1733*('9 All Base Data'!$V1733*Basecase_PM10)/10)</f>
        <v>1444.9520026120131</v>
      </c>
      <c r="R1733" s="189">
        <f t="shared" si="270"/>
        <v>12.904881643499525</v>
      </c>
      <c r="S1733" s="178">
        <f t="shared" si="271"/>
        <v>0</v>
      </c>
      <c r="T1733" s="179">
        <f t="shared" si="272"/>
        <v>1.4021772745193868E-2</v>
      </c>
      <c r="U1733" s="178">
        <f t="shared" si="273"/>
        <v>1.6939036670023224E-3</v>
      </c>
      <c r="V1733" s="178">
        <f t="shared" si="274"/>
        <v>9.0812994820983078E-4</v>
      </c>
      <c r="W1733" s="178">
        <f t="shared" si="275"/>
        <v>2.4543777187260792E-4</v>
      </c>
      <c r="X1733" s="179">
        <f t="shared" si="276"/>
        <v>1.2162184096542561E-4</v>
      </c>
      <c r="Y1733" s="179">
        <f t="shared" si="277"/>
        <v>8.9587024161944806E-2</v>
      </c>
      <c r="Z1733" s="186">
        <f t="shared" si="278"/>
        <v>13.011092474021876</v>
      </c>
      <c r="AA1733" s="156">
        <f>$J1733*'9 All Base Data'!$Y1733</f>
        <v>0.75376037266424933</v>
      </c>
      <c r="AB1733" s="156">
        <f>$K1733*'9 All Base Data'!$Y1733</f>
        <v>0</v>
      </c>
      <c r="AC1733" s="178">
        <f>$L1733*'9 All Base Data'!$Y1733</f>
        <v>8.1899679065670569E-4</v>
      </c>
      <c r="AD1733" s="178">
        <f>IF($M1733="","",$M1733*'9 All Base Data'!$Y1733)</f>
        <v>5.5468223486653902E-2</v>
      </c>
      <c r="AE1733" s="178">
        <f>IF($N1733="","",$N1733*'9 All Base Data'!$Y1733)</f>
        <v>4.1638970226205392E-2</v>
      </c>
      <c r="AF1733" s="178">
        <f>IF($O1733="","",$O1733*'9 All Base Data'!$Y1733)</f>
        <v>1.1253649431489014E-2</v>
      </c>
      <c r="AG1733" s="178">
        <f>IF($P1733="","",$P1733*'9 All Base Data'!$Y1733)</f>
        <v>5.5765237395799631E-3</v>
      </c>
      <c r="AH1733" s="167">
        <f>$Q1733*'9 All Base Data'!$Y1733</f>
        <v>300.45725490625534</v>
      </c>
      <c r="AI1733" s="178">
        <f>$R1733*'9 All Base Data'!$Y1733</f>
        <v>2.6833869266847277</v>
      </c>
      <c r="AJ1733" s="178">
        <f>$S1733*'9 All Base Data'!$Y1733</f>
        <v>0</v>
      </c>
      <c r="AK1733" s="178">
        <f>$T1733*'9 All Base Data'!$Y1733</f>
        <v>2.9156285747378723E-3</v>
      </c>
      <c r="AL1733" s="178">
        <f>IF($U1733="","",$U1733*'9 All Base Data'!$Y1733)</f>
        <v>3.5222321914025226E-4</v>
      </c>
      <c r="AM1733" s="178">
        <f>IF($V1733="","",$V1733*'9 All Base Data'!$Y1733)</f>
        <v>1.8883272997584144E-4</v>
      </c>
      <c r="AN1733" s="178">
        <f>IF($W1733="","",$W1733*'9 All Base Data'!$Y1733)</f>
        <v>5.1035300171802685E-5</v>
      </c>
      <c r="AO1733" s="178">
        <f>IF($X1733="","",$X1733*'9 All Base Data'!$Y1733)</f>
        <v>2.5289535158995133E-5</v>
      </c>
      <c r="AP1733" s="178">
        <f>$Y1733*'9 All Base Data'!$Y1733</f>
        <v>1.862834980418783E-2</v>
      </c>
      <c r="AQ1733" s="179">
        <f t="shared" si="279"/>
        <v>2.7054719610127695</v>
      </c>
    </row>
    <row r="1734" spans="1:43" x14ac:dyDescent="0.25">
      <c r="A1734" s="124">
        <v>601200</v>
      </c>
      <c r="B1734" s="125" t="s">
        <v>1761</v>
      </c>
      <c r="C1734" s="126" t="s">
        <v>1742</v>
      </c>
      <c r="D1734" s="101" t="s">
        <v>2128</v>
      </c>
      <c r="E1734" s="142"/>
      <c r="F1734" s="191" t="str">
        <f>IF('9 All Base Data'!G1734="Rural Centre","Rural",IF('9 All Base Data'!G1734="Rural (Incl.some Off Shore Islands)","Rural",IF('9 All Base Data'!G1734="Inlet-in TA but not in Urban Area","Rural",IF('9 All Base Data'!G1734="Rural (Incl.some Off Shore Islands)","Rural",IF('9 All Base Data'!G1734="Inlet-not in TA","Rural",IF('9 All Base Data'!G1734="Inland Water not in Urban Area","Rural",IF('9 All Base Data'!G1734="Oceanic-in Region but not in TA","Rural",'9 All Base Data'!G1734)))))))</f>
        <v>Rural</v>
      </c>
      <c r="G1734" s="177">
        <f>IF('9 All Base Data'!I1734="..C","..C",'9 All Base Data'!I1734*Basecase_Pop_2006)</f>
        <v>795</v>
      </c>
      <c r="H1734" s="177">
        <f>IF('9 All Base Data'!J1734="..C","..C",'9 All Base Data'!J1734*Basecase_Pop_2006)</f>
        <v>567</v>
      </c>
      <c r="I1734" s="191">
        <f>IF('9 All Base Data'!L1734="..C","..C",'9 All Base Data'!L1734*Basecase_Pop_2006)</f>
        <v>6</v>
      </c>
      <c r="J1734" s="156">
        <f>IF('9 All Base Data'!$P1734=0,0,('9 All Base Data'!$P1734*Basecase_Pop_2006)/(1+(1/(BaseCase_Mort_AllAdults_30*('9 All Base Data'!$W1734*Basecase_PM10)/10))))</f>
        <v>1.3915046237098918</v>
      </c>
      <c r="K1734" s="156">
        <f>IF('9 All Base Data'!$Q1734=0,0,('9 All Base Data'!$Q1734*Basecase_Pop_2006)/(1+(1/(BaseCase_Mort_Maori_30*('9 All Base Data'!$W1734*Basecase_PM10)/10))))</f>
        <v>4.5828301995284919E-2</v>
      </c>
      <c r="L1734" s="179">
        <f>133/(1+1/(BaseCase_Mort_Child_0_1*'9 All Base Data'!$AB$10/10))*IF('9 All Base Data'!$L1734="..C",0,'9 All Base Data'!L1734/'9 All Base Data'!$L$2022)</f>
        <v>8.7526671318313796E-4</v>
      </c>
      <c r="M1734" s="178">
        <f>IF('9 All Base Data'!$R1734="","",IF('9 All Base Data'!$R1734=0,0,('9 All Base Data'!$R1734*Basecase_Pop_2006)/(1+(1/(BaseCase_CardiacHA_All*('9 All Base Data'!$W1734*Basecase_PM10)/10)))))</f>
        <v>8.725275731452195E-2</v>
      </c>
      <c r="N1734" s="178">
        <f>IF('9 All Base Data'!$S1734="","",IF('9 All Base Data'!$S1734=0,0,('9 All Base Data'!S1734*Basecase_Pop_2006)/(1+(1/(BaseCase_RespHA_All*('9 All Base Data'!$W1734*Basecase_PM10)/10)))))</f>
        <v>0.11860472037858269</v>
      </c>
      <c r="O1734" s="178">
        <f>IF('9 All Base Data'!$T1734="","",IF('9 All Base Data'!$T1734=0,0,('9 All Base Data'!$T1734*Basecase_Pop_2006)/(1+(1/(BaseCase_RespHA_Child_1_4*('9 All Base Data'!$W1734*Basecase_PM10)/10)))))</f>
        <v>2.6149838245040719E-2</v>
      </c>
      <c r="P1734" s="179">
        <f>IF('9 All Base Data'!$U1734="","",IF('9 All Base Data'!$U1734=0,0,('9 All Base Data'!$U1734*Basecase_Pop_2006)/(1+(1/(BaseCase_RespHA_Child_5_14*('9 All Base Data'!$W1734*Basecase_PM10)/10)))))</f>
        <v>6.2271098045726662E-2</v>
      </c>
      <c r="Q1734" s="156">
        <f>IF('7 Base case Results'!$G1734="..C",0,BaseCase_RADs_All*'7 Base case Results'!$G1734*('9 All Base Data'!$V1734*Basecase_PM10)/10)</f>
        <v>228.10140000000001</v>
      </c>
      <c r="R1734" s="189">
        <f t="shared" si="270"/>
        <v>4.9537564604072148</v>
      </c>
      <c r="S1734" s="178">
        <f t="shared" si="271"/>
        <v>0.16314875510321433</v>
      </c>
      <c r="T1734" s="179">
        <f t="shared" si="272"/>
        <v>3.1159494989319711E-3</v>
      </c>
      <c r="U1734" s="178">
        <f t="shared" si="273"/>
        <v>5.540550089472143E-4</v>
      </c>
      <c r="V1734" s="178">
        <f t="shared" si="274"/>
        <v>5.3787240691687249E-4</v>
      </c>
      <c r="W1734" s="178">
        <f t="shared" si="275"/>
        <v>1.1858951644125966E-4</v>
      </c>
      <c r="X1734" s="179">
        <f t="shared" si="276"/>
        <v>2.823994296373704E-4</v>
      </c>
      <c r="Y1734" s="179">
        <f t="shared" si="277"/>
        <v>1.4142286800000002E-2</v>
      </c>
      <c r="Z1734" s="186">
        <f t="shared" si="278"/>
        <v>4.9721066241220111</v>
      </c>
      <c r="AA1734" s="156">
        <f>$J1734*'9 All Base Data'!$Y1734</f>
        <v>0.1212058119059419</v>
      </c>
      <c r="AB1734" s="156">
        <f>$K1734*'9 All Base Data'!$Y1734</f>
        <v>3.9918347786728377E-3</v>
      </c>
      <c r="AC1734" s="178">
        <f>$L1734*'9 All Base Data'!$Y1734</f>
        <v>7.623935328563096E-5</v>
      </c>
      <c r="AD1734" s="178">
        <f>IF($M1734="","",$M1734*'9 All Base Data'!$Y1734)</f>
        <v>7.600076285153321E-3</v>
      </c>
      <c r="AE1734" s="178">
        <f>IF($N1734="","",$N1734*'9 All Base Data'!$Y1734)</f>
        <v>1.0330962028021565E-2</v>
      </c>
      <c r="AF1734" s="178">
        <f>IF($O1734="","",$O1734*'9 All Base Data'!$Y1734)</f>
        <v>2.2777591404971199E-3</v>
      </c>
      <c r="AG1734" s="178">
        <f>IF($P1734="","",$P1734*'9 All Base Data'!$Y1734)</f>
        <v>5.4240703683643525E-3</v>
      </c>
      <c r="AH1734" s="167">
        <f>$Q1734*'9 All Base Data'!$Y1734</f>
        <v>19.868576009594385</v>
      </c>
      <c r="AI1734" s="178">
        <f>$R1734*'9 All Base Data'!$Y1734</f>
        <v>0.4314926903851532</v>
      </c>
      <c r="AJ1734" s="178">
        <f>$S1734*'9 All Base Data'!$Y1734</f>
        <v>1.4210931812075302E-2</v>
      </c>
      <c r="AK1734" s="178">
        <f>$T1734*'9 All Base Data'!$Y1734</f>
        <v>2.7141209769684623E-4</v>
      </c>
      <c r="AL1734" s="178">
        <f>IF($U1734="","",$U1734*'9 All Base Data'!$Y1734)</f>
        <v>4.8260484410723579E-5</v>
      </c>
      <c r="AM1734" s="178">
        <f>IF($V1734="","",$V1734*'9 All Base Data'!$Y1734)</f>
        <v>4.6850912797077792E-5</v>
      </c>
      <c r="AN1734" s="178">
        <f>IF($W1734="","",$W1734*'9 All Base Data'!$Y1734)</f>
        <v>1.0329637702154438E-5</v>
      </c>
      <c r="AO1734" s="178">
        <f>IF($X1734="","",$X1734*'9 All Base Data'!$Y1734)</f>
        <v>2.4598159120532337E-5</v>
      </c>
      <c r="AP1734" s="178">
        <f>$Y1734*'9 All Base Data'!$Y1734</f>
        <v>1.231851712594852E-3</v>
      </c>
      <c r="AQ1734" s="179">
        <f t="shared" si="279"/>
        <v>0.4330910655926527</v>
      </c>
    </row>
    <row r="1735" spans="1:43" x14ac:dyDescent="0.25">
      <c r="A1735" s="124">
        <v>601301</v>
      </c>
      <c r="B1735" s="125" t="s">
        <v>1762</v>
      </c>
      <c r="C1735" s="126" t="s">
        <v>1742</v>
      </c>
      <c r="D1735" s="101" t="s">
        <v>2128</v>
      </c>
      <c r="E1735" s="142"/>
      <c r="F1735" s="191" t="str">
        <f>IF('9 All Base Data'!G1735="Rural Centre","Rural",IF('9 All Base Data'!G1735="Rural (Incl.some Off Shore Islands)","Rural",IF('9 All Base Data'!G1735="Inlet-in TA but not in Urban Area","Rural",IF('9 All Base Data'!G1735="Rural (Incl.some Off Shore Islands)","Rural",IF('9 All Base Data'!G1735="Inlet-not in TA","Rural",IF('9 All Base Data'!G1735="Inland Water not in Urban Area","Rural",IF('9 All Base Data'!G1735="Oceanic-in Region but not in TA","Rural",'9 All Base Data'!G1735)))))))</f>
        <v>Rural</v>
      </c>
      <c r="G1735" s="177">
        <f>IF('9 All Base Data'!I1735="..C","..C",'9 All Base Data'!I1735*Basecase_Pop_2006)</f>
        <v>705</v>
      </c>
      <c r="H1735" s="177">
        <f>IF('9 All Base Data'!J1735="..C","..C",'9 All Base Data'!J1735*Basecase_Pop_2006)</f>
        <v>471</v>
      </c>
      <c r="I1735" s="191">
        <f>IF('9 All Base Data'!L1735="..C","..C",'9 All Base Data'!L1735*Basecase_Pop_2006)</f>
        <v>9</v>
      </c>
      <c r="J1735" s="156">
        <f>IF('9 All Base Data'!$P1735=0,0,('9 All Base Data'!$P1735*Basecase_Pop_2006)/(1+(1/(BaseCase_Mort_AllAdults_30*('9 All Base Data'!$W1735*Basecase_PM10)/10))))</f>
        <v>0.81024319861588645</v>
      </c>
      <c r="K1735" s="156">
        <f>IF('9 All Base Data'!$Q1735=0,0,('9 All Base Data'!$Q1735*Basecase_Pop_2006)/(1+(1/(BaseCase_Mort_Maori_30*('9 All Base Data'!$W1735*Basecase_PM10)/10))))</f>
        <v>0</v>
      </c>
      <c r="L1735" s="179">
        <f>133/(1+1/(BaseCase_Mort_Child_0_1*'9 All Base Data'!$AB$10/10))*IF('9 All Base Data'!$L1735="..C",0,'9 All Base Data'!L1735/'9 All Base Data'!$L$2022)</f>
        <v>1.3129000697747069E-3</v>
      </c>
      <c r="M1735" s="178">
        <f>IF('9 All Base Data'!$R1735="","",IF('9 All Base Data'!$R1735=0,0,('9 All Base Data'!$R1735*Basecase_Pop_2006)/(1+(1/(BaseCase_CardiacHA_All*('9 All Base Data'!$W1735*Basecase_PM10)/10)))))</f>
        <v>6.3456550774197784E-3</v>
      </c>
      <c r="N1735" s="178">
        <f>IF('9 All Base Data'!$S1735="","",IF('9 All Base Data'!$S1735=0,0,('9 All Base Data'!S1735*Basecase_Pop_2006)/(1+(1/(BaseCase_RespHA_All*('9 All Base Data'!$W1735*Basecase_PM10)/10)))))</f>
        <v>1.0542641811429573E-2</v>
      </c>
      <c r="O1735" s="178">
        <f>IF('9 All Base Data'!$T1735="","",IF('9 All Base Data'!$T1735=0,0,('9 All Base Data'!$T1735*Basecase_Pop_2006)/(1+(1/(BaseCase_RespHA_Child_1_4*('9 All Base Data'!$W1735*Basecase_PM10)/10)))))</f>
        <v>0</v>
      </c>
      <c r="P1735" s="179">
        <f>IF('9 All Base Data'!$U1735="","",IF('9 All Base Data'!$U1735=0,0,('9 All Base Data'!$U1735*Basecase_Pop_2006)/(1+(1/(BaseCase_RespHA_Child_5_14*('9 All Base Data'!$W1735*Basecase_PM10)/10)))))</f>
        <v>7.7838872557158328E-3</v>
      </c>
      <c r="Q1735" s="156">
        <f>IF('7 Base case Results'!$G1735="..C",0,BaseCase_RADs_All*'7 Base case Results'!$G1735*('9 All Base Data'!$V1735*Basecase_PM10)/10)</f>
        <v>202.27860000000001</v>
      </c>
      <c r="R1735" s="189">
        <f t="shared" si="270"/>
        <v>2.8844657870725556</v>
      </c>
      <c r="S1735" s="178">
        <f t="shared" si="271"/>
        <v>0</v>
      </c>
      <c r="T1735" s="179">
        <f t="shared" si="272"/>
        <v>4.673924248397957E-3</v>
      </c>
      <c r="U1735" s="178">
        <f t="shared" si="273"/>
        <v>4.0294909741615588E-5</v>
      </c>
      <c r="V1735" s="178">
        <f t="shared" si="274"/>
        <v>4.7810880614833114E-5</v>
      </c>
      <c r="W1735" s="178">
        <f t="shared" si="275"/>
        <v>0</v>
      </c>
      <c r="X1735" s="179">
        <f t="shared" si="276"/>
        <v>3.52999287046713E-5</v>
      </c>
      <c r="Y1735" s="179">
        <f t="shared" si="277"/>
        <v>1.2541273200000001E-2</v>
      </c>
      <c r="Z1735" s="186">
        <f t="shared" si="278"/>
        <v>2.9017690903113103</v>
      </c>
      <c r="AA1735" s="156">
        <f>$J1735*'9 All Base Data'!$Y1735</f>
        <v>7.0575536046497828E-2</v>
      </c>
      <c r="AB1735" s="156">
        <f>$K1735*'9 All Base Data'!$Y1735</f>
        <v>0</v>
      </c>
      <c r="AC1735" s="178">
        <f>$L1735*'9 All Base Data'!$Y1735</f>
        <v>1.1435902992844645E-4</v>
      </c>
      <c r="AD1735" s="178">
        <f>IF($M1735="","",$M1735*'9 All Base Data'!$Y1735)</f>
        <v>5.527328207384233E-4</v>
      </c>
      <c r="AE1735" s="178">
        <f>IF($N1735="","",$N1735*'9 All Base Data'!$Y1735)</f>
        <v>9.1830773582413908E-4</v>
      </c>
      <c r="AF1735" s="178">
        <f>IF($O1735="","",$O1735*'9 All Base Data'!$Y1735)</f>
        <v>0</v>
      </c>
      <c r="AG1735" s="178">
        <f>IF($P1735="","",$P1735*'9 All Base Data'!$Y1735)</f>
        <v>6.7800879604554406E-4</v>
      </c>
      <c r="AH1735" s="167">
        <f>$Q1735*'9 All Base Data'!$Y1735</f>
        <v>17.619303253791248</v>
      </c>
      <c r="AI1735" s="178">
        <f>$R1735*'9 All Base Data'!$Y1735</f>
        <v>0.25124890832553226</v>
      </c>
      <c r="AJ1735" s="178">
        <f>$S1735*'9 All Base Data'!$Y1735</f>
        <v>0</v>
      </c>
      <c r="AK1735" s="178">
        <f>$T1735*'9 All Base Data'!$Y1735</f>
        <v>4.071181465452694E-4</v>
      </c>
      <c r="AL1735" s="178">
        <f>IF($U1735="","",$U1735*'9 All Base Data'!$Y1735)</f>
        <v>3.5098534116889878E-6</v>
      </c>
      <c r="AM1735" s="178">
        <f>IF($V1735="","",$V1735*'9 All Base Data'!$Y1735)</f>
        <v>4.1645255819624709E-6</v>
      </c>
      <c r="AN1735" s="178">
        <f>IF($W1735="","",$W1735*'9 All Base Data'!$Y1735)</f>
        <v>0</v>
      </c>
      <c r="AO1735" s="178">
        <f>IF($X1735="","",$X1735*'9 All Base Data'!$Y1735)</f>
        <v>3.0747698900665421E-6</v>
      </c>
      <c r="AP1735" s="178">
        <f>$Y1735*'9 All Base Data'!$Y1735</f>
        <v>1.0923968017350573E-3</v>
      </c>
      <c r="AQ1735" s="179">
        <f t="shared" si="279"/>
        <v>0.25275609765280621</v>
      </c>
    </row>
    <row r="1736" spans="1:43" x14ac:dyDescent="0.25">
      <c r="A1736" s="124">
        <v>601302</v>
      </c>
      <c r="B1736" s="125" t="s">
        <v>1763</v>
      </c>
      <c r="C1736" s="126" t="s">
        <v>1742</v>
      </c>
      <c r="D1736" s="101" t="s">
        <v>2129</v>
      </c>
      <c r="E1736" s="142"/>
      <c r="F1736" s="191" t="str">
        <f>IF('9 All Base Data'!G1736="Rural Centre","Rural",IF('9 All Base Data'!G1736="Rural (Incl.some Off Shore Islands)","Rural",IF('9 All Base Data'!G1736="Inlet-in TA but not in Urban Area","Rural",IF('9 All Base Data'!G1736="Rural (Incl.some Off Shore Islands)","Rural",IF('9 All Base Data'!G1736="Inlet-not in TA","Rural",IF('9 All Base Data'!G1736="Inland Water not in Urban Area","Rural",IF('9 All Base Data'!G1736="Oceanic-in Region but not in TA","Rural",'9 All Base Data'!G1736)))))))</f>
        <v>Rural</v>
      </c>
      <c r="G1736" s="177">
        <f>IF('9 All Base Data'!I1736="..C","..C",'9 All Base Data'!I1736*Basecase_Pop_2006)</f>
        <v>75</v>
      </c>
      <c r="H1736" s="177">
        <f>IF('9 All Base Data'!J1736="..C","..C",'9 All Base Data'!J1736*Basecase_Pop_2006)</f>
        <v>39</v>
      </c>
      <c r="I1736" s="191" t="str">
        <f>IF('9 All Base Data'!L1736="..C","..C",'9 All Base Data'!L1736*Basecase_Pop_2006)</f>
        <v>..C</v>
      </c>
      <c r="J1736" s="156">
        <f>IF('9 All Base Data'!$P1736=0,0,('9 All Base Data'!$P1736*Basecase_Pop_2006)/(1+(1/(BaseCase_Mort_AllAdults_30*('9 All Base Data'!$W1736*Basecase_PM10)/10))))</f>
        <v>0.10568389547163737</v>
      </c>
      <c r="K1736" s="156">
        <f>IF('9 All Base Data'!$Q1736=0,0,('9 All Base Data'!$Q1736*Basecase_Pop_2006)/(1+(1/(BaseCase_Mort_Maori_30*('9 All Base Data'!$W1736*Basecase_PM10)/10))))</f>
        <v>0</v>
      </c>
      <c r="L1736" s="179">
        <f>133/(1+1/(BaseCase_Mort_Child_0_1*'9 All Base Data'!$AB$10/10))*IF('9 All Base Data'!$L1736="..C",0,'9 All Base Data'!L1736/'9 All Base Data'!$L$2022)</f>
        <v>0</v>
      </c>
      <c r="M1736" s="178">
        <f>IF('9 All Base Data'!$R1736="","",IF('9 All Base Data'!$R1736=0,0,('9 All Base Data'!$R1736*Basecase_Pop_2006)/(1+(1/(BaseCase_CardiacHA_All*('9 All Base Data'!$W1736*Basecase_PM10)/10)))))</f>
        <v>0</v>
      </c>
      <c r="N1736" s="178">
        <f>IF('9 All Base Data'!$S1736="","",IF('9 All Base Data'!$S1736=0,0,('9 All Base Data'!S1736*Basecase_Pop_2006)/(1+(1/(BaseCase_RespHA_All*('9 All Base Data'!$W1736*Basecase_PM10)/10)))))</f>
        <v>0</v>
      </c>
      <c r="O1736" s="178">
        <f>IF('9 All Base Data'!$T1736="","",IF('9 All Base Data'!$T1736=0,0,('9 All Base Data'!$T1736*Basecase_Pop_2006)/(1+(1/(BaseCase_RespHA_Child_1_4*('9 All Base Data'!$W1736*Basecase_PM10)/10)))))</f>
        <v>0</v>
      </c>
      <c r="P1736" s="179">
        <f>IF('9 All Base Data'!$U1736="","",IF('9 All Base Data'!$U1736=0,0,('9 All Base Data'!$U1736*Basecase_Pop_2006)/(1+(1/(BaseCase_RespHA_Child_5_14*('9 All Base Data'!$W1736*Basecase_PM10)/10)))))</f>
        <v>0</v>
      </c>
      <c r="Q1736" s="156">
        <f>IF('7 Base case Results'!$G1736="..C",0,BaseCase_RADs_All*'7 Base case Results'!$G1736*('9 All Base Data'!$V1736*Basecase_PM10)/10)</f>
        <v>21.518999999999998</v>
      </c>
      <c r="R1736" s="189">
        <f t="shared" si="270"/>
        <v>0.37623466787902898</v>
      </c>
      <c r="S1736" s="178">
        <f t="shared" si="271"/>
        <v>0</v>
      </c>
      <c r="T1736" s="179">
        <f t="shared" si="272"/>
        <v>0</v>
      </c>
      <c r="U1736" s="178">
        <f t="shared" si="273"/>
        <v>0</v>
      </c>
      <c r="V1736" s="178">
        <f t="shared" si="274"/>
        <v>0</v>
      </c>
      <c r="W1736" s="178">
        <f t="shared" si="275"/>
        <v>0</v>
      </c>
      <c r="X1736" s="179">
        <f t="shared" si="276"/>
        <v>0</v>
      </c>
      <c r="Y1736" s="179">
        <f t="shared" si="277"/>
        <v>1.3341779999999999E-3</v>
      </c>
      <c r="Z1736" s="186">
        <f t="shared" si="278"/>
        <v>0.377568845879029</v>
      </c>
      <c r="AA1736" s="156">
        <f>$J1736*'9 All Base Data'!$Y1736</f>
        <v>9.2055047017171078E-3</v>
      </c>
      <c r="AB1736" s="156">
        <f>$K1736*'9 All Base Data'!$Y1736</f>
        <v>0</v>
      </c>
      <c r="AC1736" s="178">
        <f>$L1736*'9 All Base Data'!$Y1736</f>
        <v>0</v>
      </c>
      <c r="AD1736" s="178">
        <f>IF($M1736="","",$M1736*'9 All Base Data'!$Y1736)</f>
        <v>0</v>
      </c>
      <c r="AE1736" s="178">
        <f>IF($N1736="","",$N1736*'9 All Base Data'!$Y1736)</f>
        <v>0</v>
      </c>
      <c r="AF1736" s="178">
        <f>IF($O1736="","",$O1736*'9 All Base Data'!$Y1736)</f>
        <v>0</v>
      </c>
      <c r="AG1736" s="178">
        <f>IF($P1736="","",$P1736*'9 All Base Data'!$Y1736)</f>
        <v>0</v>
      </c>
      <c r="AH1736" s="167">
        <f>$Q1736*'9 All Base Data'!$Y1736</f>
        <v>1.8743939631692812</v>
      </c>
      <c r="AI1736" s="178">
        <f>$R1736*'9 All Base Data'!$Y1736</f>
        <v>3.2771596738112897E-2</v>
      </c>
      <c r="AJ1736" s="178">
        <f>$S1736*'9 All Base Data'!$Y1736</f>
        <v>0</v>
      </c>
      <c r="AK1736" s="178">
        <f>$T1736*'9 All Base Data'!$Y1736</f>
        <v>0</v>
      </c>
      <c r="AL1736" s="178">
        <f>IF($U1736="","",$U1736*'9 All Base Data'!$Y1736)</f>
        <v>0</v>
      </c>
      <c r="AM1736" s="178">
        <f>IF($V1736="","",$V1736*'9 All Base Data'!$Y1736)</f>
        <v>0</v>
      </c>
      <c r="AN1736" s="178">
        <f>IF($W1736="","",$W1736*'9 All Base Data'!$Y1736)</f>
        <v>0</v>
      </c>
      <c r="AO1736" s="178">
        <f>IF($X1736="","",$X1736*'9 All Base Data'!$Y1736)</f>
        <v>0</v>
      </c>
      <c r="AP1736" s="178">
        <f>$Y1736*'9 All Base Data'!$Y1736</f>
        <v>1.1621242571649544E-4</v>
      </c>
      <c r="AQ1736" s="179">
        <f t="shared" si="279"/>
        <v>3.2887809163829392E-2</v>
      </c>
    </row>
    <row r="1737" spans="1:43" x14ac:dyDescent="0.25">
      <c r="A1737" s="124">
        <v>601400</v>
      </c>
      <c r="B1737" s="125" t="s">
        <v>1764</v>
      </c>
      <c r="C1737" s="126" t="s">
        <v>1742</v>
      </c>
      <c r="D1737" s="101" t="s">
        <v>2129</v>
      </c>
      <c r="E1737" s="142"/>
      <c r="F1737" s="191" t="str">
        <f>IF('9 All Base Data'!G1737="Rural Centre","Rural",IF('9 All Base Data'!G1737="Rural (Incl.some Off Shore Islands)","Rural",IF('9 All Base Data'!G1737="Inlet-in TA but not in Urban Area","Rural",IF('9 All Base Data'!G1737="Rural (Incl.some Off Shore Islands)","Rural",IF('9 All Base Data'!G1737="Inlet-not in TA","Rural",IF('9 All Base Data'!G1737="Inland Water not in Urban Area","Rural",IF('9 All Base Data'!G1737="Oceanic-in Region but not in TA","Rural",'9 All Base Data'!G1737)))))))</f>
        <v>Rural</v>
      </c>
      <c r="G1737" s="177">
        <f>IF('9 All Base Data'!I1737="..C","..C",'9 All Base Data'!I1737*Basecase_Pop_2006)</f>
        <v>1122</v>
      </c>
      <c r="H1737" s="177">
        <f>IF('9 All Base Data'!J1737="..C","..C",'9 All Base Data'!J1737*Basecase_Pop_2006)</f>
        <v>855</v>
      </c>
      <c r="I1737" s="191">
        <f>IF('9 All Base Data'!L1737="..C","..C",'9 All Base Data'!L1737*Basecase_Pop_2006)</f>
        <v>9</v>
      </c>
      <c r="J1737" s="156">
        <f>IF('9 All Base Data'!$P1737=0,0,('9 All Base Data'!$P1737*Basecase_Pop_2006)/(1+(1/(BaseCase_Mort_AllAdults_30*('9 All Base Data'!$W1737*Basecase_PM10)/10))))</f>
        <v>1.7613982578606226E-2</v>
      </c>
      <c r="K1737" s="156">
        <f>IF('9 All Base Data'!$Q1737=0,0,('9 All Base Data'!$Q1737*Basecase_Pop_2006)/(1+(1/(BaseCase_Mort_Maori_30*('9 All Base Data'!$W1737*Basecase_PM10)/10))))</f>
        <v>0</v>
      </c>
      <c r="L1737" s="179">
        <f>133/(1+1/(BaseCase_Mort_Child_0_1*'9 All Base Data'!$AB$10/10))*IF('9 All Base Data'!$L1737="..C",0,'9 All Base Data'!L1737/'9 All Base Data'!$L$2022)</f>
        <v>1.3129000697747069E-3</v>
      </c>
      <c r="M1737" s="178">
        <f>IF('9 All Base Data'!$R1737="","",IF('9 All Base Data'!$R1737=0,0,('9 All Base Data'!$R1737*Basecase_Pop_2006)/(1+(1/(BaseCase_CardiacHA_All*('9 All Base Data'!$W1737*Basecase_PM10)/10)))))</f>
        <v>9.677123993065162E-2</v>
      </c>
      <c r="N1737" s="178">
        <f>IF('9 All Base Data'!$S1737="","",IF('9 All Base Data'!$S1737=0,0,('9 All Base Data'!S1737*Basecase_Pop_2006)/(1+(1/(BaseCase_RespHA_All*('9 All Base Data'!$W1737*Basecase_PM10)/10)))))</f>
        <v>0.13705434354858445</v>
      </c>
      <c r="O1737" s="178">
        <f>IF('9 All Base Data'!$T1737="","",IF('9 All Base Data'!$T1737=0,0,('9 All Base Data'!$T1737*Basecase_Pop_2006)/(1+(1/(BaseCase_RespHA_Child_1_4*('9 All Base Data'!$W1737*Basecase_PM10)/10)))))</f>
        <v>3.1379805894048859E-2</v>
      </c>
      <c r="P1737" s="179">
        <f>IF('9 All Base Data'!$U1737="","",IF('9 All Base Data'!$U1737=0,0,('9 All Base Data'!$U1737*Basecase_Pop_2006)/(1+(1/(BaseCase_RespHA_Child_5_14*('9 All Base Data'!$W1737*Basecase_PM10)/10)))))</f>
        <v>2.3351661767147501E-2</v>
      </c>
      <c r="Q1737" s="156">
        <f>IF('7 Base case Results'!$G1737="..C",0,BaseCase_RADs_All*'7 Base case Results'!$G1737*('9 All Base Data'!$V1737*Basecase_PM10)/10)</f>
        <v>321.92424000000005</v>
      </c>
      <c r="R1737" s="189">
        <f t="shared" si="270"/>
        <v>6.2705777979838159E-2</v>
      </c>
      <c r="S1737" s="178">
        <f t="shared" si="271"/>
        <v>0</v>
      </c>
      <c r="T1737" s="179">
        <f t="shared" si="272"/>
        <v>4.673924248397957E-3</v>
      </c>
      <c r="U1737" s="178">
        <f t="shared" si="273"/>
        <v>6.1449737355963785E-4</v>
      </c>
      <c r="V1737" s="178">
        <f t="shared" si="274"/>
        <v>6.2154144799283053E-4</v>
      </c>
      <c r="W1737" s="178">
        <f t="shared" si="275"/>
        <v>1.4230741972951155E-4</v>
      </c>
      <c r="X1737" s="179">
        <f t="shared" si="276"/>
        <v>1.0589978611401391E-4</v>
      </c>
      <c r="Y1737" s="179">
        <f t="shared" si="277"/>
        <v>1.9959302880000002E-2</v>
      </c>
      <c r="Z1737" s="186">
        <f t="shared" si="278"/>
        <v>8.8575043929788572E-2</v>
      </c>
      <c r="AA1737" s="156">
        <f>$J1737*'9 All Base Data'!$Y1737</f>
        <v>1.5342507836195178E-3</v>
      </c>
      <c r="AB1737" s="156">
        <f>$K1737*'9 All Base Data'!$Y1737</f>
        <v>0</v>
      </c>
      <c r="AC1737" s="178">
        <f>$L1737*'9 All Base Data'!$Y1737</f>
        <v>1.1435902992844645E-4</v>
      </c>
      <c r="AD1737" s="178">
        <f>IF($M1737="","",$M1737*'9 All Base Data'!$Y1737)</f>
        <v>8.4291755162609564E-3</v>
      </c>
      <c r="AE1737" s="178">
        <f>IF($N1737="","",$N1737*'9 All Base Data'!$Y1737)</f>
        <v>1.1938000565713808E-2</v>
      </c>
      <c r="AF1737" s="178">
        <f>IF($O1737="","",$O1737*'9 All Base Data'!$Y1737)</f>
        <v>2.7333109685965433E-3</v>
      </c>
      <c r="AG1737" s="178">
        <f>IF($P1737="","",$P1737*'9 All Base Data'!$Y1737)</f>
        <v>2.0340263881366322E-3</v>
      </c>
      <c r="AH1737" s="167">
        <f>$Q1737*'9 All Base Data'!$Y1737</f>
        <v>28.040933689012455</v>
      </c>
      <c r="AI1737" s="178">
        <f>$R1737*'9 All Base Data'!$Y1737</f>
        <v>5.4619327896854829E-3</v>
      </c>
      <c r="AJ1737" s="178">
        <f>$S1737*'9 All Base Data'!$Y1737</f>
        <v>0</v>
      </c>
      <c r="AK1737" s="178">
        <f>$T1737*'9 All Base Data'!$Y1737</f>
        <v>4.071181465452694E-4</v>
      </c>
      <c r="AL1737" s="178">
        <f>IF($U1737="","",$U1737*'9 All Base Data'!$Y1737)</f>
        <v>5.3525264528257074E-5</v>
      </c>
      <c r="AM1737" s="178">
        <f>IF($V1737="","",$V1737*'9 All Base Data'!$Y1737)</f>
        <v>5.4138832565512127E-5</v>
      </c>
      <c r="AN1737" s="178">
        <f>IF($W1737="","",$W1737*'9 All Base Data'!$Y1737)</f>
        <v>1.2395565242585323E-5</v>
      </c>
      <c r="AO1737" s="178">
        <f>IF($X1737="","",$X1737*'9 All Base Data'!$Y1737)</f>
        <v>9.2243096701996275E-6</v>
      </c>
      <c r="AP1737" s="178">
        <f>$Y1737*'9 All Base Data'!$Y1737</f>
        <v>1.738537888718772E-3</v>
      </c>
      <c r="AQ1737" s="179">
        <f t="shared" si="279"/>
        <v>7.7152529220432938E-3</v>
      </c>
    </row>
    <row r="1738" spans="1:43" x14ac:dyDescent="0.25">
      <c r="A1738" s="124">
        <v>601500</v>
      </c>
      <c r="B1738" s="125" t="s">
        <v>1765</v>
      </c>
      <c r="C1738" s="126" t="s">
        <v>1742</v>
      </c>
      <c r="D1738" s="101" t="s">
        <v>2129</v>
      </c>
      <c r="E1738" s="142"/>
      <c r="F1738" s="191" t="str">
        <f>IF('9 All Base Data'!G1738="Rural Centre","Rural",IF('9 All Base Data'!G1738="Rural (Incl.some Off Shore Islands)","Rural",IF('9 All Base Data'!G1738="Inlet-in TA but not in Urban Area","Rural",IF('9 All Base Data'!G1738="Rural (Incl.some Off Shore Islands)","Rural",IF('9 All Base Data'!G1738="Inlet-not in TA","Rural",IF('9 All Base Data'!G1738="Inland Water not in Urban Area","Rural",IF('9 All Base Data'!G1738="Oceanic-in Region but not in TA","Rural",'9 All Base Data'!G1738)))))))</f>
        <v>Dunedin</v>
      </c>
      <c r="G1738" s="177">
        <f>IF('9 All Base Data'!I1738="..C","..C",'9 All Base Data'!I1738*Basecase_Pop_2006)</f>
        <v>267</v>
      </c>
      <c r="H1738" s="177">
        <f>IF('9 All Base Data'!J1738="..C","..C",'9 All Base Data'!J1738*Basecase_Pop_2006)</f>
        <v>204</v>
      </c>
      <c r="I1738" s="191">
        <f>IF('9 All Base Data'!L1738="..C","..C",'9 All Base Data'!L1738*Basecase_Pop_2006)</f>
        <v>3</v>
      </c>
      <c r="J1738" s="156">
        <f>IF('9 All Base Data'!$P1738=0,0,('9 All Base Data'!$P1738*Basecase_Pop_2006)/(1+(1/(BaseCase_Mort_AllAdults_30*('9 All Base Data'!$W1738*Basecase_PM10)/10))))</f>
        <v>0.61059190031152655</v>
      </c>
      <c r="K1738" s="156">
        <f>IF('9 All Base Data'!$Q1738=0,0,('9 All Base Data'!$Q1738*Basecase_Pop_2006)/(1+(1/(BaseCase_Mort_Maori_30*('9 All Base Data'!$W1738*Basecase_PM10)/10))))</f>
        <v>0</v>
      </c>
      <c r="L1738" s="179">
        <f>133/(1+1/(BaseCase_Mort_Child_0_1*'9 All Base Data'!$AB$10/10))*IF('9 All Base Data'!$L1738="..C",0,'9 All Base Data'!L1738/'9 All Base Data'!$L$2022)</f>
        <v>4.3763335659156898E-4</v>
      </c>
      <c r="M1738" s="178">
        <f>IF('9 All Base Data'!$R1738="","",IF('9 All Base Data'!$R1738=0,0,('9 All Base Data'!$R1738*Basecase_Pop_2006)/(1+(1/(BaseCase_CardiacHA_All*('9 All Base Data'!$W1738*Basecase_PM10)/10)))))</f>
        <v>2.7833001988071576E-2</v>
      </c>
      <c r="N1738" s="178">
        <f>IF('9 All Base Data'!$S1738="","",IF('9 All Base Data'!$S1738=0,0,('9 All Base Data'!S1738*Basecase_Pop_2006)/(1+(1/(BaseCase_RespHA_All*('9 All Base Data'!$W1738*Basecase_PM10)/10)))))</f>
        <v>3.6303630363036299E-2</v>
      </c>
      <c r="O1738" s="178">
        <f>IF('9 All Base Data'!$T1738="","",IF('9 All Base Data'!$T1738=0,0,('9 All Base Data'!$T1738*Basecase_Pop_2006)/(1+(1/(BaseCase_RespHA_Child_1_4*('9 All Base Data'!$W1738*Basecase_PM10)/10)))))</f>
        <v>0</v>
      </c>
      <c r="P1738" s="179">
        <f>IF('9 All Base Data'!$U1738="","",IF('9 All Base Data'!$U1738=0,0,('9 All Base Data'!$U1738*Basecase_Pop_2006)/(1+(1/(BaseCase_RespHA_Child_5_14*('9 All Base Data'!$W1738*Basecase_PM10)/10)))))</f>
        <v>9.7087378640776691E-3</v>
      </c>
      <c r="Q1738" s="156">
        <f>IF('7 Base case Results'!$G1738="..C",0,BaseCase_RADs_All*'7 Base case Results'!$G1738*('9 All Base Data'!$V1738*Basecase_PM10)/10)</f>
        <v>144.18</v>
      </c>
      <c r="R1738" s="189">
        <f t="shared" si="270"/>
        <v>2.1737071651090347</v>
      </c>
      <c r="S1738" s="178">
        <f t="shared" si="271"/>
        <v>0</v>
      </c>
      <c r="T1738" s="179">
        <f t="shared" si="272"/>
        <v>1.5579747494659855E-3</v>
      </c>
      <c r="U1738" s="178">
        <f t="shared" si="273"/>
        <v>1.7673956262425451E-4</v>
      </c>
      <c r="V1738" s="178">
        <f t="shared" si="274"/>
        <v>1.646369636963696E-4</v>
      </c>
      <c r="W1738" s="178">
        <f t="shared" si="275"/>
        <v>0</v>
      </c>
      <c r="X1738" s="179">
        <f t="shared" si="276"/>
        <v>4.4029126213592225E-5</v>
      </c>
      <c r="Y1738" s="179">
        <f t="shared" si="277"/>
        <v>8.9391599999999998E-3</v>
      </c>
      <c r="Z1738" s="186">
        <f t="shared" si="278"/>
        <v>2.1845456763848214</v>
      </c>
      <c r="AA1738" s="156">
        <f>$J1738*'9 All Base Data'!$Y1738</f>
        <v>0.16633866583375786</v>
      </c>
      <c r="AB1738" s="156">
        <f>$K1738*'9 All Base Data'!$Y1738</f>
        <v>0</v>
      </c>
      <c r="AC1738" s="178">
        <f>$L1738*'9 All Base Data'!$Y1738</f>
        <v>1.1922095367241244E-4</v>
      </c>
      <c r="AD1738" s="178">
        <f>IF($M1738="","",$M1738*'9 All Base Data'!$Y1738)</f>
        <v>7.5823220296274184E-3</v>
      </c>
      <c r="AE1738" s="178">
        <f>IF($N1738="","",$N1738*'9 All Base Data'!$Y1738)</f>
        <v>9.8899075412372684E-3</v>
      </c>
      <c r="AF1738" s="178">
        <f>IF($O1738="","",$O1738*'9 All Base Data'!$Y1738)</f>
        <v>0</v>
      </c>
      <c r="AG1738" s="178">
        <f>IF($P1738="","",$P1738*'9 All Base Data'!$Y1738)</f>
        <v>2.6448737731640708E-3</v>
      </c>
      <c r="AH1738" s="167">
        <f>$Q1738*'9 All Base Data'!$Y1738</f>
        <v>39.277803763323966</v>
      </c>
      <c r="AI1738" s="178">
        <f>$R1738*'9 All Base Data'!$Y1738</f>
        <v>0.59216565036817803</v>
      </c>
      <c r="AJ1738" s="178">
        <f>$S1738*'9 All Base Data'!$Y1738</f>
        <v>0</v>
      </c>
      <c r="AK1738" s="178">
        <f>$T1738*'9 All Base Data'!$Y1738</f>
        <v>4.2442659507378831E-4</v>
      </c>
      <c r="AL1738" s="178">
        <f>IF($U1738="","",$U1738*'9 All Base Data'!$Y1738)</f>
        <v>4.8147744888134103E-5</v>
      </c>
      <c r="AM1738" s="178">
        <f>IF($V1738="","",$V1738*'9 All Base Data'!$Y1738)</f>
        <v>4.4850730699511009E-5</v>
      </c>
      <c r="AN1738" s="178">
        <f>IF($W1738="","",$W1738*'9 All Base Data'!$Y1738)</f>
        <v>0</v>
      </c>
      <c r="AO1738" s="178">
        <f>IF($X1738="","",$X1738*'9 All Base Data'!$Y1738)</f>
        <v>1.1994502561299061E-5</v>
      </c>
      <c r="AP1738" s="178">
        <f>$Y1738*'9 All Base Data'!$Y1738</f>
        <v>2.4352238333260859E-3</v>
      </c>
      <c r="AQ1738" s="179">
        <f t="shared" si="279"/>
        <v>0.59511829927216553</v>
      </c>
    </row>
    <row r="1739" spans="1:43" x14ac:dyDescent="0.25">
      <c r="A1739" s="124">
        <v>601602</v>
      </c>
      <c r="B1739" s="125" t="s">
        <v>1767</v>
      </c>
      <c r="C1739" s="126" t="s">
        <v>1742</v>
      </c>
      <c r="D1739" s="101" t="s">
        <v>2129</v>
      </c>
      <c r="E1739" s="142"/>
      <c r="F1739" s="191" t="str">
        <f>IF('9 All Base Data'!G1739="Rural Centre","Rural",IF('9 All Base Data'!G1739="Rural (Incl.some Off Shore Islands)","Rural",IF('9 All Base Data'!G1739="Inlet-in TA but not in Urban Area","Rural",IF('9 All Base Data'!G1739="Rural (Incl.some Off Shore Islands)","Rural",IF('9 All Base Data'!G1739="Inlet-not in TA","Rural",IF('9 All Base Data'!G1739="Inland Water not in Urban Area","Rural",IF('9 All Base Data'!G1739="Oceanic-in Region but not in TA","Rural",'9 All Base Data'!G1739)))))))</f>
        <v>Rural</v>
      </c>
      <c r="G1739" s="177">
        <f>IF('9 All Base Data'!I1739="..C","..C",'9 All Base Data'!I1739*Basecase_Pop_2006)</f>
        <v>513</v>
      </c>
      <c r="H1739" s="177">
        <f>IF('9 All Base Data'!J1739="..C","..C",'9 All Base Data'!J1739*Basecase_Pop_2006)</f>
        <v>360</v>
      </c>
      <c r="I1739" s="191">
        <f>IF('9 All Base Data'!L1739="..C","..C",'9 All Base Data'!L1739*Basecase_Pop_2006)</f>
        <v>0</v>
      </c>
      <c r="J1739" s="156">
        <f>IF('9 All Base Data'!$P1739=0,0,('9 All Base Data'!$P1739*Basecase_Pop_2006)/(1+(1/(BaseCase_Mort_AllAdults_30*('9 All Base Data'!$W1739*Basecase_PM10)/10))))</f>
        <v>8.8069912893031135E-2</v>
      </c>
      <c r="K1739" s="156">
        <f>IF('9 All Base Data'!$Q1739=0,0,('9 All Base Data'!$Q1739*Basecase_Pop_2006)/(1+(1/(BaseCase_Mort_Maori_30*('9 All Base Data'!$W1739*Basecase_PM10)/10))))</f>
        <v>0</v>
      </c>
      <c r="L1739" s="179">
        <f>133/(1+1/(BaseCase_Mort_Child_0_1*'9 All Base Data'!$AB$10/10))*IF('9 All Base Data'!$L1739="..C",0,'9 All Base Data'!L1739/'9 All Base Data'!$L$2022)</f>
        <v>0</v>
      </c>
      <c r="M1739" s="178">
        <f>IF('9 All Base Data'!$R1739="","",IF('9 All Base Data'!$R1739=0,0,('9 All Base Data'!$R1739*Basecase_Pop_2006)/(1+(1/(BaseCase_CardiacHA_All*('9 All Base Data'!$W1739*Basecase_PM10)/10)))))</f>
        <v>3.8073930464518672E-2</v>
      </c>
      <c r="N1739" s="178">
        <f>IF('9 All Base Data'!$S1739="","",IF('9 All Base Data'!$S1739=0,0,('9 All Base Data'!S1739*Basecase_Pop_2006)/(1+(1/(BaseCase_RespHA_All*('9 All Base Data'!$W1739*Basecase_PM10)/10)))))</f>
        <v>2.1085283622859146E-2</v>
      </c>
      <c r="O1739" s="178">
        <f>IF('9 All Base Data'!$T1739="","",IF('9 All Base Data'!$T1739=0,0,('9 All Base Data'!$T1739*Basecase_Pop_2006)/(1+(1/(BaseCase_RespHA_Child_1_4*('9 All Base Data'!$W1739*Basecase_PM10)/10)))))</f>
        <v>5.2299676490081435E-3</v>
      </c>
      <c r="P1739" s="179">
        <f>IF('9 All Base Data'!$U1739="","",IF('9 All Base Data'!$U1739=0,0,('9 All Base Data'!$U1739*Basecase_Pop_2006)/(1+(1/(BaseCase_RespHA_Child_5_14*('9 All Base Data'!$W1739*Basecase_PM10)/10)))))</f>
        <v>7.7838872557158328E-3</v>
      </c>
      <c r="Q1739" s="156">
        <f>IF('7 Base case Results'!$G1739="..C",0,BaseCase_RADs_All*'7 Base case Results'!$G1739*('9 All Base Data'!$V1739*Basecase_PM10)/10)</f>
        <v>147.18995999999999</v>
      </c>
      <c r="R1739" s="189">
        <f t="shared" si="270"/>
        <v>0.31352888989919087</v>
      </c>
      <c r="S1739" s="178">
        <f t="shared" si="271"/>
        <v>0</v>
      </c>
      <c r="T1739" s="179">
        <f t="shared" si="272"/>
        <v>0</v>
      </c>
      <c r="U1739" s="178">
        <f t="shared" si="273"/>
        <v>2.4176945844969357E-4</v>
      </c>
      <c r="V1739" s="178">
        <f t="shared" si="274"/>
        <v>9.5621761229666228E-5</v>
      </c>
      <c r="W1739" s="178">
        <f t="shared" si="275"/>
        <v>2.3717903288251933E-5</v>
      </c>
      <c r="X1739" s="179">
        <f t="shared" si="276"/>
        <v>3.52999287046713E-5</v>
      </c>
      <c r="Y1739" s="179">
        <f t="shared" si="277"/>
        <v>9.1257775199999995E-3</v>
      </c>
      <c r="Z1739" s="186">
        <f t="shared" si="278"/>
        <v>0.32299205863887021</v>
      </c>
      <c r="AA1739" s="156">
        <f>$J1739*'9 All Base Data'!$Y1739</f>
        <v>7.6712539180975895E-3</v>
      </c>
      <c r="AB1739" s="156">
        <f>$K1739*'9 All Base Data'!$Y1739</f>
        <v>0</v>
      </c>
      <c r="AC1739" s="178">
        <f>$L1739*'9 All Base Data'!$Y1739</f>
        <v>0</v>
      </c>
      <c r="AD1739" s="178">
        <f>IF($M1739="","",$M1739*'9 All Base Data'!$Y1739)</f>
        <v>3.31639692443054E-3</v>
      </c>
      <c r="AE1739" s="178">
        <f>IF($N1739="","",$N1739*'9 All Base Data'!$Y1739)</f>
        <v>1.8366154716482782E-3</v>
      </c>
      <c r="AF1739" s="178">
        <f>IF($O1739="","",$O1739*'9 All Base Data'!$Y1739)</f>
        <v>4.5555182809942394E-4</v>
      </c>
      <c r="AG1739" s="178">
        <f>IF($P1739="","",$P1739*'9 All Base Data'!$Y1739)</f>
        <v>6.7800879604554406E-4</v>
      </c>
      <c r="AH1739" s="167">
        <f>$Q1739*'9 All Base Data'!$Y1739</f>
        <v>12.820854708077883</v>
      </c>
      <c r="AI1739" s="178">
        <f>$R1739*'9 All Base Data'!$Y1739</f>
        <v>2.7309663948427421E-2</v>
      </c>
      <c r="AJ1739" s="178">
        <f>$S1739*'9 All Base Data'!$Y1739</f>
        <v>0</v>
      </c>
      <c r="AK1739" s="178">
        <f>$T1739*'9 All Base Data'!$Y1739</f>
        <v>0</v>
      </c>
      <c r="AL1739" s="178">
        <f>IF($U1739="","",$U1739*'9 All Base Data'!$Y1739)</f>
        <v>2.1059120470133929E-5</v>
      </c>
      <c r="AM1739" s="178">
        <f>IF($V1739="","",$V1739*'9 All Base Data'!$Y1739)</f>
        <v>8.3290511639249418E-6</v>
      </c>
      <c r="AN1739" s="178">
        <f>IF($W1739="","",$W1739*'9 All Base Data'!$Y1739)</f>
        <v>2.0659275404308877E-6</v>
      </c>
      <c r="AO1739" s="178">
        <f>IF($X1739="","",$X1739*'9 All Base Data'!$Y1739)</f>
        <v>3.0747698900665421E-6</v>
      </c>
      <c r="AP1739" s="178">
        <f>$Y1739*'9 All Base Data'!$Y1739</f>
        <v>7.9489299190082878E-4</v>
      </c>
      <c r="AQ1739" s="179">
        <f t="shared" si="279"/>
        <v>2.8133945111962308E-2</v>
      </c>
    </row>
    <row r="1740" spans="1:43" x14ac:dyDescent="0.25">
      <c r="A1740" s="124">
        <v>601603</v>
      </c>
      <c r="B1740" s="125" t="s">
        <v>1768</v>
      </c>
      <c r="C1740" s="126" t="s">
        <v>1742</v>
      </c>
      <c r="D1740" s="101" t="s">
        <v>2129</v>
      </c>
      <c r="E1740" s="142"/>
      <c r="F1740" s="191" t="str">
        <f>IF('9 All Base Data'!G1740="Rural Centre","Rural",IF('9 All Base Data'!G1740="Rural (Incl.some Off Shore Islands)","Rural",IF('9 All Base Data'!G1740="Inlet-in TA but not in Urban Area","Rural",IF('9 All Base Data'!G1740="Rural (Incl.some Off Shore Islands)","Rural",IF('9 All Base Data'!G1740="Inlet-not in TA","Rural",IF('9 All Base Data'!G1740="Inland Water not in Urban Area","Rural",IF('9 All Base Data'!G1740="Oceanic-in Region but not in TA","Rural",'9 All Base Data'!G1740)))))))</f>
        <v>Rural</v>
      </c>
      <c r="G1740" s="177">
        <f>IF('9 All Base Data'!I1740="..C","..C",'9 All Base Data'!I1740*Basecase_Pop_2006)</f>
        <v>1482</v>
      </c>
      <c r="H1740" s="177">
        <f>IF('9 All Base Data'!J1740="..C","..C",'9 All Base Data'!J1740*Basecase_Pop_2006)</f>
        <v>1002</v>
      </c>
      <c r="I1740" s="191">
        <f>IF('9 All Base Data'!L1740="..C","..C",'9 All Base Data'!L1740*Basecase_Pop_2006)</f>
        <v>24</v>
      </c>
      <c r="J1740" s="156">
        <f>IF('9 All Base Data'!$P1740=0,0,('9 All Base Data'!$P1740*Basecase_Pop_2006)/(1+(1/(BaseCase_Mort_AllAdults_30*('9 All Base Data'!$W1740*Basecase_PM10)/10))))</f>
        <v>0.1232978780502436</v>
      </c>
      <c r="K1740" s="156">
        <f>IF('9 All Base Data'!$Q1740=0,0,('9 All Base Data'!$Q1740*Basecase_Pop_2006)/(1+(1/(BaseCase_Mort_Maori_30*('9 All Base Data'!$W1740*Basecase_PM10)/10))))</f>
        <v>0</v>
      </c>
      <c r="L1740" s="179">
        <f>133/(1+1/(BaseCase_Mort_Child_0_1*'9 All Base Data'!$AB$10/10))*IF('9 All Base Data'!$L1740="..C",0,'9 All Base Data'!L1740/'9 All Base Data'!$L$2022)</f>
        <v>3.5010668527325518E-3</v>
      </c>
      <c r="M1740" s="178">
        <f>IF('9 All Base Data'!$R1740="","",IF('9 All Base Data'!$R1740=0,0,('9 All Base Data'!$R1740*Basecase_Pop_2006)/(1+(1/(BaseCase_CardiacHA_All*('9 All Base Data'!$W1740*Basecase_PM10)/10)))))</f>
        <v>4.2833171772583507E-2</v>
      </c>
      <c r="N1740" s="178">
        <f>IF('9 All Base Data'!$S1740="","",IF('9 All Base Data'!$S1740=0,0,('9 All Base Data'!S1740*Basecase_Pop_2006)/(1+(1/(BaseCase_RespHA_All*('9 All Base Data'!$W1740*Basecase_PM10)/10)))))</f>
        <v>4.4806227698575687E-2</v>
      </c>
      <c r="O1740" s="178">
        <f>IF('9 All Base Data'!$T1740="","",IF('9 All Base Data'!$T1740=0,0,('9 All Base Data'!$T1740*Basecase_Pop_2006)/(1+(1/(BaseCase_RespHA_Child_1_4*('9 All Base Data'!$W1740*Basecase_PM10)/10)))))</f>
        <v>1.568990294702443E-2</v>
      </c>
      <c r="P1740" s="179">
        <f>IF('9 All Base Data'!$U1740="","",IF('9 All Base Data'!$U1740=0,0,('9 All Base Data'!$U1740*Basecase_Pop_2006)/(1+(1/(BaseCase_RespHA_Child_5_14*('9 All Base Data'!$W1740*Basecase_PM10)/10)))))</f>
        <v>7.7838872557158328E-3</v>
      </c>
      <c r="Q1740" s="156">
        <f>IF('7 Base case Results'!$G1740="..C",0,BaseCase_RADs_All*'7 Base case Results'!$G1740*('9 All Base Data'!$V1740*Basecase_PM10)/10)</f>
        <v>425.21544000000006</v>
      </c>
      <c r="R1740" s="189">
        <f t="shared" si="270"/>
        <v>0.43894044585886721</v>
      </c>
      <c r="S1740" s="178">
        <f t="shared" si="271"/>
        <v>0</v>
      </c>
      <c r="T1740" s="179">
        <f t="shared" si="272"/>
        <v>1.2463797995727884E-2</v>
      </c>
      <c r="U1740" s="178">
        <f t="shared" si="273"/>
        <v>2.7199064075590526E-4</v>
      </c>
      <c r="V1740" s="178">
        <f t="shared" si="274"/>
        <v>2.0319624261304074E-4</v>
      </c>
      <c r="W1740" s="178">
        <f t="shared" si="275"/>
        <v>7.1153709864755777E-5</v>
      </c>
      <c r="X1740" s="179">
        <f t="shared" si="276"/>
        <v>3.52999287046713E-5</v>
      </c>
      <c r="Y1740" s="179">
        <f t="shared" si="277"/>
        <v>2.6363357280000003E-2</v>
      </c>
      <c r="Z1740" s="186">
        <f t="shared" si="278"/>
        <v>0.47824278801796405</v>
      </c>
      <c r="AA1740" s="156">
        <f>$J1740*'9 All Base Data'!$Y1740</f>
        <v>1.0739755485336627E-2</v>
      </c>
      <c r="AB1740" s="156">
        <f>$K1740*'9 All Base Data'!$Y1740</f>
        <v>0</v>
      </c>
      <c r="AC1740" s="178">
        <f>$L1740*'9 All Base Data'!$Y1740</f>
        <v>3.0495741314252384E-4</v>
      </c>
      <c r="AD1740" s="178">
        <f>IF($M1740="","",$M1740*'9 All Base Data'!$Y1740)</f>
        <v>3.7309465399843578E-3</v>
      </c>
      <c r="AE1740" s="178">
        <f>IF($N1740="","",$N1740*'9 All Base Data'!$Y1740)</f>
        <v>3.9028078772525916E-3</v>
      </c>
      <c r="AF1740" s="178">
        <f>IF($O1740="","",$O1740*'9 All Base Data'!$Y1740)</f>
        <v>1.3666554842982717E-3</v>
      </c>
      <c r="AG1740" s="178">
        <f>IF($P1740="","",$P1740*'9 All Base Data'!$Y1740)</f>
        <v>6.7800879604554406E-4</v>
      </c>
      <c r="AH1740" s="167">
        <f>$Q1740*'9 All Base Data'!$Y1740</f>
        <v>37.03802471222501</v>
      </c>
      <c r="AI1740" s="178">
        <f>$R1740*'9 All Base Data'!$Y1740</f>
        <v>3.8233529527798391E-2</v>
      </c>
      <c r="AJ1740" s="178">
        <f>$S1740*'9 All Base Data'!$Y1740</f>
        <v>0</v>
      </c>
      <c r="AK1740" s="178">
        <f>$T1740*'9 All Base Data'!$Y1740</f>
        <v>1.0856483907873849E-3</v>
      </c>
      <c r="AL1740" s="178">
        <f>IF($U1740="","",$U1740*'9 All Base Data'!$Y1740)</f>
        <v>2.369151052890067E-5</v>
      </c>
      <c r="AM1740" s="178">
        <f>IF($V1740="","",$V1740*'9 All Base Data'!$Y1740)</f>
        <v>1.7699233723340501E-5</v>
      </c>
      <c r="AN1740" s="178">
        <f>IF($W1740="","",$W1740*'9 All Base Data'!$Y1740)</f>
        <v>6.1977826212926615E-6</v>
      </c>
      <c r="AO1740" s="178">
        <f>IF($X1740="","",$X1740*'9 All Base Data'!$Y1740)</f>
        <v>3.0747698900665421E-6</v>
      </c>
      <c r="AP1740" s="178">
        <f>$Y1740*'9 All Base Data'!$Y1740</f>
        <v>2.2963575321579503E-3</v>
      </c>
      <c r="AQ1740" s="179">
        <f t="shared" si="279"/>
        <v>4.1656926194995968E-2</v>
      </c>
    </row>
    <row r="1741" spans="1:43" x14ac:dyDescent="0.25">
      <c r="A1741" s="124">
        <v>601604</v>
      </c>
      <c r="B1741" s="125" t="s">
        <v>1769</v>
      </c>
      <c r="C1741" s="126" t="s">
        <v>1742</v>
      </c>
      <c r="D1741" s="101" t="s">
        <v>2129</v>
      </c>
      <c r="E1741" s="142"/>
      <c r="F1741" s="191" t="str">
        <f>IF('9 All Base Data'!G1741="Rural Centre","Rural",IF('9 All Base Data'!G1741="Rural (Incl.some Off Shore Islands)","Rural",IF('9 All Base Data'!G1741="Inlet-in TA but not in Urban Area","Rural",IF('9 All Base Data'!G1741="Rural (Incl.some Off Shore Islands)","Rural",IF('9 All Base Data'!G1741="Inlet-not in TA","Rural",IF('9 All Base Data'!G1741="Inland Water not in Urban Area","Rural",IF('9 All Base Data'!G1741="Oceanic-in Region but not in TA","Rural",'9 All Base Data'!G1741)))))))</f>
        <v>Rural</v>
      </c>
      <c r="G1741" s="177">
        <f>IF('9 All Base Data'!I1741="..C","..C",'9 All Base Data'!I1741*Basecase_Pop_2006)</f>
        <v>360</v>
      </c>
      <c r="H1741" s="177">
        <f>IF('9 All Base Data'!J1741="..C","..C",'9 All Base Data'!J1741*Basecase_Pop_2006)</f>
        <v>270</v>
      </c>
      <c r="I1741" s="191">
        <f>IF('9 All Base Data'!L1741="..C","..C",'9 All Base Data'!L1741*Basecase_Pop_2006)</f>
        <v>3</v>
      </c>
      <c r="J1741" s="156">
        <f>IF('9 All Base Data'!$P1741=0,0,('9 All Base Data'!$P1741*Basecase_Pop_2006)/(1+(1/(BaseCase_Mort_AllAdults_30*('9 All Base Data'!$W1741*Basecase_PM10)/10))))</f>
        <v>0.10568389547163737</v>
      </c>
      <c r="K1741" s="156">
        <f>IF('9 All Base Data'!$Q1741=0,0,('9 All Base Data'!$Q1741*Basecase_Pop_2006)/(1+(1/(BaseCase_Mort_Maori_30*('9 All Base Data'!$W1741*Basecase_PM10)/10))))</f>
        <v>0</v>
      </c>
      <c r="L1741" s="179">
        <f>133/(1+1/(BaseCase_Mort_Child_0_1*'9 All Base Data'!$AB$10/10))*IF('9 All Base Data'!$L1741="..C",0,'9 All Base Data'!L1741/'9 All Base Data'!$L$2022)</f>
        <v>4.3763335659156898E-4</v>
      </c>
      <c r="M1741" s="178">
        <f>IF('9 All Base Data'!$R1741="","",IF('9 All Base Data'!$R1741=0,0,('9 All Base Data'!$R1741*Basecase_Pop_2006)/(1+(1/(BaseCase_CardiacHA_All*('9 All Base Data'!$W1741*Basecase_PM10)/10)))))</f>
        <v>3.0141861617743949E-2</v>
      </c>
      <c r="N1741" s="178">
        <f>IF('9 All Base Data'!$S1741="","",IF('9 All Base Data'!$S1741=0,0,('9 All Base Data'!S1741*Basecase_Pop_2006)/(1+(1/(BaseCase_RespHA_All*('9 All Base Data'!$W1741*Basecase_PM10)/10)))))</f>
        <v>3.1627925434288717E-2</v>
      </c>
      <c r="O1741" s="178">
        <f>IF('9 All Base Data'!$T1741="","",IF('9 All Base Data'!$T1741=0,0,('9 All Base Data'!$T1741*Basecase_Pop_2006)/(1+(1/(BaseCase_RespHA_Child_1_4*('9 All Base Data'!$W1741*Basecase_PM10)/10)))))</f>
        <v>5.2299676490081435E-3</v>
      </c>
      <c r="P1741" s="179">
        <f>IF('9 All Base Data'!$U1741="","",IF('9 All Base Data'!$U1741=0,0,('9 All Base Data'!$U1741*Basecase_Pop_2006)/(1+(1/(BaseCase_RespHA_Child_5_14*('9 All Base Data'!$W1741*Basecase_PM10)/10)))))</f>
        <v>0</v>
      </c>
      <c r="Q1741" s="156">
        <f>IF('7 Base case Results'!$G1741="..C",0,BaseCase_RADs_All*'7 Base case Results'!$G1741*('9 All Base Data'!$V1741*Basecase_PM10)/10)</f>
        <v>103.2912</v>
      </c>
      <c r="R1741" s="189">
        <f t="shared" si="270"/>
        <v>0.37623466787902898</v>
      </c>
      <c r="S1741" s="178">
        <f t="shared" si="271"/>
        <v>0</v>
      </c>
      <c r="T1741" s="179">
        <f t="shared" si="272"/>
        <v>1.5579747494659855E-3</v>
      </c>
      <c r="U1741" s="178">
        <f t="shared" si="273"/>
        <v>1.9140082127267407E-4</v>
      </c>
      <c r="V1741" s="178">
        <f t="shared" si="274"/>
        <v>1.4343264184449932E-4</v>
      </c>
      <c r="W1741" s="178">
        <f t="shared" si="275"/>
        <v>2.3717903288251933E-5</v>
      </c>
      <c r="X1741" s="179">
        <f t="shared" si="276"/>
        <v>0</v>
      </c>
      <c r="Y1741" s="179">
        <f t="shared" si="277"/>
        <v>6.4040544000000003E-3</v>
      </c>
      <c r="Z1741" s="186">
        <f t="shared" si="278"/>
        <v>0.38453153049161221</v>
      </c>
      <c r="AA1741" s="156">
        <f>$J1741*'9 All Base Data'!$Y1741</f>
        <v>9.2055047017171078E-3</v>
      </c>
      <c r="AB1741" s="156">
        <f>$K1741*'9 All Base Data'!$Y1741</f>
        <v>0</v>
      </c>
      <c r="AC1741" s="178">
        <f>$L1741*'9 All Base Data'!$Y1741</f>
        <v>3.811967664281548E-5</v>
      </c>
      <c r="AD1741" s="178">
        <f>IF($M1741="","",$M1741*'9 All Base Data'!$Y1741)</f>
        <v>2.6254808985075109E-3</v>
      </c>
      <c r="AE1741" s="178">
        <f>IF($N1741="","",$N1741*'9 All Base Data'!$Y1741)</f>
        <v>2.7549232074724171E-3</v>
      </c>
      <c r="AF1741" s="178">
        <f>IF($O1741="","",$O1741*'9 All Base Data'!$Y1741)</f>
        <v>4.5555182809942394E-4</v>
      </c>
      <c r="AG1741" s="178">
        <f>IF($P1741="","",$P1741*'9 All Base Data'!$Y1741)</f>
        <v>0</v>
      </c>
      <c r="AH1741" s="167">
        <f>$Q1741*'9 All Base Data'!$Y1741</f>
        <v>8.9970910232125512</v>
      </c>
      <c r="AI1741" s="178">
        <f>$R1741*'9 All Base Data'!$Y1741</f>
        <v>3.2771596738112897E-2</v>
      </c>
      <c r="AJ1741" s="178">
        <f>$S1741*'9 All Base Data'!$Y1741</f>
        <v>0</v>
      </c>
      <c r="AK1741" s="178">
        <f>$T1741*'9 All Base Data'!$Y1741</f>
        <v>1.3570604884842311E-4</v>
      </c>
      <c r="AL1741" s="178">
        <f>IF($U1741="","",$U1741*'9 All Base Data'!$Y1741)</f>
        <v>1.6671803705522693E-5</v>
      </c>
      <c r="AM1741" s="178">
        <f>IF($V1741="","",$V1741*'9 All Base Data'!$Y1741)</f>
        <v>1.2493576745887411E-5</v>
      </c>
      <c r="AN1741" s="178">
        <f>IF($W1741="","",$W1741*'9 All Base Data'!$Y1741)</f>
        <v>2.0659275404308877E-6</v>
      </c>
      <c r="AO1741" s="178">
        <f>IF($X1741="","",$X1741*'9 All Base Data'!$Y1741)</f>
        <v>0</v>
      </c>
      <c r="AP1741" s="178">
        <f>$Y1741*'9 All Base Data'!$Y1741</f>
        <v>5.5781964343917822E-4</v>
      </c>
      <c r="AQ1741" s="179">
        <f t="shared" si="279"/>
        <v>3.3494287810851911E-2</v>
      </c>
    </row>
    <row r="1742" spans="1:43" x14ac:dyDescent="0.25">
      <c r="A1742" s="124">
        <v>601605</v>
      </c>
      <c r="B1742" s="125" t="s">
        <v>1770</v>
      </c>
      <c r="C1742" s="126" t="s">
        <v>1742</v>
      </c>
      <c r="D1742" s="101" t="s">
        <v>2129</v>
      </c>
      <c r="E1742" s="142"/>
      <c r="F1742" s="191" t="str">
        <f>IF('9 All Base Data'!G1742="Rural Centre","Rural",IF('9 All Base Data'!G1742="Rural (Incl.some Off Shore Islands)","Rural",IF('9 All Base Data'!G1742="Inlet-in TA but not in Urban Area","Rural",IF('9 All Base Data'!G1742="Rural (Incl.some Off Shore Islands)","Rural",IF('9 All Base Data'!G1742="Inlet-not in TA","Rural",IF('9 All Base Data'!G1742="Inland Water not in Urban Area","Rural",IF('9 All Base Data'!G1742="Oceanic-in Region but not in TA","Rural",'9 All Base Data'!G1742)))))))</f>
        <v>Rural</v>
      </c>
      <c r="G1742" s="177">
        <f>IF('9 All Base Data'!I1742="..C","..C",'9 All Base Data'!I1742*Basecase_Pop_2006)</f>
        <v>450</v>
      </c>
      <c r="H1742" s="177">
        <f>IF('9 All Base Data'!J1742="..C","..C",'9 All Base Data'!J1742*Basecase_Pop_2006)</f>
        <v>312</v>
      </c>
      <c r="I1742" s="191">
        <f>IF('9 All Base Data'!L1742="..C","..C",'9 All Base Data'!L1742*Basecase_Pop_2006)</f>
        <v>3</v>
      </c>
      <c r="J1742" s="156">
        <f>IF('9 All Base Data'!$P1742=0,0,('9 All Base Data'!$P1742*Basecase_Pop_2006)/(1+(1/(BaseCase_Mort_AllAdults_30*('9 All Base Data'!$W1742*Basecase_PM10)/10))))</f>
        <v>0.1232978780502436</v>
      </c>
      <c r="K1742" s="156">
        <f>IF('9 All Base Data'!$Q1742=0,0,('9 All Base Data'!$Q1742*Basecase_Pop_2006)/(1+(1/(BaseCase_Mort_Maori_30*('9 All Base Data'!$W1742*Basecase_PM10)/10))))</f>
        <v>0</v>
      </c>
      <c r="L1742" s="179">
        <f>133/(1+1/(BaseCase_Mort_Child_0_1*'9 All Base Data'!$AB$10/10))*IF('9 All Base Data'!$L1742="..C",0,'9 All Base Data'!L1742/'9 All Base Data'!$L$2022)</f>
        <v>4.3763335659156898E-4</v>
      </c>
      <c r="M1742" s="178">
        <f>IF('9 All Base Data'!$R1742="","",IF('9 All Base Data'!$R1742=0,0,('9 All Base Data'!$R1742*Basecase_Pop_2006)/(1+(1/(BaseCase_CardiacHA_All*('9 All Base Data'!$W1742*Basecase_PM10)/10)))))</f>
        <v>9.5184826161296681E-3</v>
      </c>
      <c r="N1742" s="178">
        <f>IF('9 All Base Data'!$S1742="","",IF('9 All Base Data'!$S1742=0,0,('9 All Base Data'!S1742*Basecase_Pop_2006)/(1+(1/(BaseCase_RespHA_All*('9 All Base Data'!$W1742*Basecase_PM10)/10)))))</f>
        <v>1.0542641811429573E-2</v>
      </c>
      <c r="O1742" s="178">
        <f>IF('9 All Base Data'!$T1742="","",IF('9 All Base Data'!$T1742=0,0,('9 All Base Data'!$T1742*Basecase_Pop_2006)/(1+(1/(BaseCase_RespHA_Child_1_4*('9 All Base Data'!$W1742*Basecase_PM10)/10)))))</f>
        <v>0</v>
      </c>
      <c r="P1742" s="179">
        <f>IF('9 All Base Data'!$U1742="","",IF('9 All Base Data'!$U1742=0,0,('9 All Base Data'!$U1742*Basecase_Pop_2006)/(1+(1/(BaseCase_RespHA_Child_5_14*('9 All Base Data'!$W1742*Basecase_PM10)/10)))))</f>
        <v>0</v>
      </c>
      <c r="Q1742" s="156">
        <f>IF('7 Base case Results'!$G1742="..C",0,BaseCase_RADs_All*'7 Base case Results'!$G1742*('9 All Base Data'!$V1742*Basecase_PM10)/10)</f>
        <v>129.114</v>
      </c>
      <c r="R1742" s="189">
        <f t="shared" si="270"/>
        <v>0.43894044585886721</v>
      </c>
      <c r="S1742" s="178">
        <f t="shared" si="271"/>
        <v>0</v>
      </c>
      <c r="T1742" s="179">
        <f t="shared" si="272"/>
        <v>1.5579747494659855E-3</v>
      </c>
      <c r="U1742" s="178">
        <f t="shared" si="273"/>
        <v>6.0442364612423392E-5</v>
      </c>
      <c r="V1742" s="178">
        <f t="shared" si="274"/>
        <v>4.7810880614833114E-5</v>
      </c>
      <c r="W1742" s="178">
        <f t="shared" si="275"/>
        <v>0</v>
      </c>
      <c r="X1742" s="179">
        <f t="shared" si="276"/>
        <v>0</v>
      </c>
      <c r="Y1742" s="179">
        <f t="shared" si="277"/>
        <v>8.0050680000000006E-3</v>
      </c>
      <c r="Z1742" s="186">
        <f t="shared" si="278"/>
        <v>0.44861174185356051</v>
      </c>
      <c r="AA1742" s="156">
        <f>$J1742*'9 All Base Data'!$Y1742</f>
        <v>1.0739755485336627E-2</v>
      </c>
      <c r="AB1742" s="156">
        <f>$K1742*'9 All Base Data'!$Y1742</f>
        <v>0</v>
      </c>
      <c r="AC1742" s="178">
        <f>$L1742*'9 All Base Data'!$Y1742</f>
        <v>3.811967664281548E-5</v>
      </c>
      <c r="AD1742" s="178">
        <f>IF($M1742="","",$M1742*'9 All Base Data'!$Y1742)</f>
        <v>8.2909923110763501E-4</v>
      </c>
      <c r="AE1742" s="178">
        <f>IF($N1742="","",$N1742*'9 All Base Data'!$Y1742)</f>
        <v>9.1830773582413908E-4</v>
      </c>
      <c r="AF1742" s="178">
        <f>IF($O1742="","",$O1742*'9 All Base Data'!$Y1742)</f>
        <v>0</v>
      </c>
      <c r="AG1742" s="178">
        <f>IF($P1742="","",$P1742*'9 All Base Data'!$Y1742)</f>
        <v>0</v>
      </c>
      <c r="AH1742" s="167">
        <f>$Q1742*'9 All Base Data'!$Y1742</f>
        <v>11.24636377901569</v>
      </c>
      <c r="AI1742" s="178">
        <f>$R1742*'9 All Base Data'!$Y1742</f>
        <v>3.8233529527798391E-2</v>
      </c>
      <c r="AJ1742" s="178">
        <f>$S1742*'9 All Base Data'!$Y1742</f>
        <v>0</v>
      </c>
      <c r="AK1742" s="178">
        <f>$T1742*'9 All Base Data'!$Y1742</f>
        <v>1.3570604884842311E-4</v>
      </c>
      <c r="AL1742" s="178">
        <f>IF($U1742="","",$U1742*'9 All Base Data'!$Y1742)</f>
        <v>5.2647801175334823E-6</v>
      </c>
      <c r="AM1742" s="178">
        <f>IF($V1742="","",$V1742*'9 All Base Data'!$Y1742)</f>
        <v>4.1645255819624709E-6</v>
      </c>
      <c r="AN1742" s="178">
        <f>IF($W1742="","",$W1742*'9 All Base Data'!$Y1742)</f>
        <v>0</v>
      </c>
      <c r="AO1742" s="178">
        <f>IF($X1742="","",$X1742*'9 All Base Data'!$Y1742)</f>
        <v>0</v>
      </c>
      <c r="AP1742" s="178">
        <f>$Y1742*'9 All Base Data'!$Y1742</f>
        <v>6.9727455429897272E-4</v>
      </c>
      <c r="AQ1742" s="179">
        <f t="shared" si="279"/>
        <v>3.9075939436645279E-2</v>
      </c>
    </row>
    <row r="1743" spans="1:43" x14ac:dyDescent="0.25">
      <c r="A1743" s="124">
        <v>601700</v>
      </c>
      <c r="B1743" s="125" t="s">
        <v>1771</v>
      </c>
      <c r="C1743" s="126" t="s">
        <v>1742</v>
      </c>
      <c r="D1743" s="101" t="s">
        <v>2128</v>
      </c>
      <c r="E1743" s="142"/>
      <c r="F1743" s="191" t="str">
        <f>IF('9 All Base Data'!G1743="Rural Centre","Rural",IF('9 All Base Data'!G1743="Rural (Incl.some Off Shore Islands)","Rural",IF('9 All Base Data'!G1743="Inlet-in TA but not in Urban Area","Rural",IF('9 All Base Data'!G1743="Rural (Incl.some Off Shore Islands)","Rural",IF('9 All Base Data'!G1743="Inlet-not in TA","Rural",IF('9 All Base Data'!G1743="Inland Water not in Urban Area","Rural",IF('9 All Base Data'!G1743="Oceanic-in Region but not in TA","Rural",'9 All Base Data'!G1743)))))))</f>
        <v>Rural</v>
      </c>
      <c r="G1743" s="177">
        <f>IF('9 All Base Data'!I1743="..C","..C",'9 All Base Data'!I1743*Basecase_Pop_2006)</f>
        <v>93</v>
      </c>
      <c r="H1743" s="177">
        <f>IF('9 All Base Data'!J1743="..C","..C",'9 All Base Data'!J1743*Basecase_Pop_2006)</f>
        <v>60</v>
      </c>
      <c r="I1743" s="191" t="str">
        <f>IF('9 All Base Data'!L1743="..C","..C",'9 All Base Data'!L1743*Basecase_Pop_2006)</f>
        <v>..C</v>
      </c>
      <c r="J1743" s="156">
        <f>IF('9 All Base Data'!$P1743=0,0,('9 All Base Data'!$P1743*Basecase_Pop_2006)/(1+(1/(BaseCase_Mort_AllAdults_30*('9 All Base Data'!$W1743*Basecase_PM10)/10))))</f>
        <v>0</v>
      </c>
      <c r="K1743" s="156">
        <f>IF('9 All Base Data'!$Q1743=0,0,('9 All Base Data'!$Q1743*Basecase_Pop_2006)/(1+(1/(BaseCase_Mort_Maori_30*('9 All Base Data'!$W1743*Basecase_PM10)/10))))</f>
        <v>0</v>
      </c>
      <c r="L1743" s="179">
        <f>133/(1+1/(BaseCase_Mort_Child_0_1*'9 All Base Data'!$AB$10/10))*IF('9 All Base Data'!$L1743="..C",0,'9 All Base Data'!L1743/'9 All Base Data'!$L$2022)</f>
        <v>0</v>
      </c>
      <c r="M1743" s="178">
        <f>IF('9 All Base Data'!$R1743="","",IF('9 All Base Data'!$R1743=0,0,('9 All Base Data'!$R1743*Basecase_Pop_2006)/(1+(1/(BaseCase_CardiacHA_All*('9 All Base Data'!$W1743*Basecase_PM10)/10)))))</f>
        <v>0</v>
      </c>
      <c r="N1743" s="178">
        <f>IF('9 All Base Data'!$S1743="","",IF('9 All Base Data'!$S1743=0,0,('9 All Base Data'!S1743*Basecase_Pop_2006)/(1+(1/(BaseCase_RespHA_All*('9 All Base Data'!$W1743*Basecase_PM10)/10)))))</f>
        <v>0</v>
      </c>
      <c r="O1743" s="178">
        <f>IF('9 All Base Data'!$T1743="","",IF('9 All Base Data'!$T1743=0,0,('9 All Base Data'!$T1743*Basecase_Pop_2006)/(1+(1/(BaseCase_RespHA_Child_1_4*('9 All Base Data'!$W1743*Basecase_PM10)/10)))))</f>
        <v>0</v>
      </c>
      <c r="P1743" s="179">
        <f>IF('9 All Base Data'!$U1743="","",IF('9 All Base Data'!$U1743=0,0,('9 All Base Data'!$U1743*Basecase_Pop_2006)/(1+(1/(BaseCase_RespHA_Child_5_14*('9 All Base Data'!$W1743*Basecase_PM10)/10)))))</f>
        <v>0</v>
      </c>
      <c r="Q1743" s="156">
        <f>IF('7 Base case Results'!$G1743="..C",0,BaseCase_RADs_All*'7 Base case Results'!$G1743*('9 All Base Data'!$V1743*Basecase_PM10)/10)</f>
        <v>26.68356</v>
      </c>
      <c r="R1743" s="189">
        <f t="shared" si="270"/>
        <v>0</v>
      </c>
      <c r="S1743" s="178">
        <f t="shared" si="271"/>
        <v>0</v>
      </c>
      <c r="T1743" s="179">
        <f t="shared" si="272"/>
        <v>0</v>
      </c>
      <c r="U1743" s="178">
        <f t="shared" si="273"/>
        <v>0</v>
      </c>
      <c r="V1743" s="178">
        <f t="shared" si="274"/>
        <v>0</v>
      </c>
      <c r="W1743" s="178">
        <f t="shared" si="275"/>
        <v>0</v>
      </c>
      <c r="X1743" s="179">
        <f t="shared" si="276"/>
        <v>0</v>
      </c>
      <c r="Y1743" s="179">
        <f t="shared" si="277"/>
        <v>1.6543807200000002E-3</v>
      </c>
      <c r="Z1743" s="186">
        <f t="shared" si="278"/>
        <v>1.6543807200000002E-3</v>
      </c>
      <c r="AA1743" s="156">
        <f>$J1743*'9 All Base Data'!$Y1743</f>
        <v>0</v>
      </c>
      <c r="AB1743" s="156">
        <f>$K1743*'9 All Base Data'!$Y1743</f>
        <v>0</v>
      </c>
      <c r="AC1743" s="178">
        <f>$L1743*'9 All Base Data'!$Y1743</f>
        <v>0</v>
      </c>
      <c r="AD1743" s="178">
        <f>IF($M1743="","",$M1743*'9 All Base Data'!$Y1743)</f>
        <v>0</v>
      </c>
      <c r="AE1743" s="178">
        <f>IF($N1743="","",$N1743*'9 All Base Data'!$Y1743)</f>
        <v>0</v>
      </c>
      <c r="AF1743" s="178">
        <f>IF($O1743="","",$O1743*'9 All Base Data'!$Y1743)</f>
        <v>0</v>
      </c>
      <c r="AG1743" s="178">
        <f>IF($P1743="","",$P1743*'9 All Base Data'!$Y1743)</f>
        <v>0</v>
      </c>
      <c r="AH1743" s="167">
        <f>$Q1743*'9 All Base Data'!$Y1743</f>
        <v>2.3242485143299092</v>
      </c>
      <c r="AI1743" s="178">
        <f>$R1743*'9 All Base Data'!$Y1743</f>
        <v>0</v>
      </c>
      <c r="AJ1743" s="178">
        <f>$S1743*'9 All Base Data'!$Y1743</f>
        <v>0</v>
      </c>
      <c r="AK1743" s="178">
        <f>$T1743*'9 All Base Data'!$Y1743</f>
        <v>0</v>
      </c>
      <c r="AL1743" s="178">
        <f>IF($U1743="","",$U1743*'9 All Base Data'!$Y1743)</f>
        <v>0</v>
      </c>
      <c r="AM1743" s="178">
        <f>IF($V1743="","",$V1743*'9 All Base Data'!$Y1743)</f>
        <v>0</v>
      </c>
      <c r="AN1743" s="178">
        <f>IF($W1743="","",$W1743*'9 All Base Data'!$Y1743)</f>
        <v>0</v>
      </c>
      <c r="AO1743" s="178">
        <f>IF($X1743="","",$X1743*'9 All Base Data'!$Y1743)</f>
        <v>0</v>
      </c>
      <c r="AP1743" s="178">
        <f>$Y1743*'9 All Base Data'!$Y1743</f>
        <v>1.4410340788845438E-4</v>
      </c>
      <c r="AQ1743" s="179">
        <f t="shared" si="279"/>
        <v>1.4410340788845438E-4</v>
      </c>
    </row>
    <row r="1744" spans="1:43" x14ac:dyDescent="0.25">
      <c r="A1744" s="124">
        <v>601900</v>
      </c>
      <c r="B1744" s="125" t="s">
        <v>1772</v>
      </c>
      <c r="C1744" s="126" t="s">
        <v>1742</v>
      </c>
      <c r="D1744" s="101" t="s">
        <v>2129</v>
      </c>
      <c r="E1744" s="142"/>
      <c r="F1744" s="191" t="str">
        <f>IF('9 All Base Data'!G1744="Rural Centre","Rural",IF('9 All Base Data'!G1744="Rural (Incl.some Off Shore Islands)","Rural",IF('9 All Base Data'!G1744="Inlet-in TA but not in Urban Area","Rural",IF('9 All Base Data'!G1744="Rural (Incl.some Off Shore Islands)","Rural",IF('9 All Base Data'!G1744="Inlet-not in TA","Rural",IF('9 All Base Data'!G1744="Inland Water not in Urban Area","Rural",IF('9 All Base Data'!G1744="Oceanic-in Region but not in TA","Rural",'9 All Base Data'!G1744)))))))</f>
        <v>Dunedin</v>
      </c>
      <c r="G1744" s="177">
        <f>IF('9 All Base Data'!I1744="..C","..C",'9 All Base Data'!I1744*Basecase_Pop_2006)</f>
        <v>2382</v>
      </c>
      <c r="H1744" s="177">
        <f>IF('9 All Base Data'!J1744="..C","..C",'9 All Base Data'!J1744*Basecase_Pop_2006)</f>
        <v>1578</v>
      </c>
      <c r="I1744" s="191">
        <f>IF('9 All Base Data'!L1744="..C","..C",'9 All Base Data'!L1744*Basecase_Pop_2006)</f>
        <v>24</v>
      </c>
      <c r="J1744" s="156">
        <f>IF('9 All Base Data'!$P1744=0,0,('9 All Base Data'!$P1744*Basecase_Pop_2006)/(1+(1/(BaseCase_Mort_AllAdults_30*('9 All Base Data'!$W1744*Basecase_PM10)/10))))</f>
        <v>2.2247583581880233E-2</v>
      </c>
      <c r="K1744" s="156">
        <f>IF('9 All Base Data'!$Q1744=0,0,('9 All Base Data'!$Q1744*Basecase_Pop_2006)/(1+(1/(BaseCase_Mort_Maori_30*('9 All Base Data'!$W1744*Basecase_PM10)/10))))</f>
        <v>0</v>
      </c>
      <c r="L1744" s="179">
        <f>133/(1+1/(BaseCase_Mort_Child_0_1*'9 All Base Data'!$AB$10/10))*IF('9 All Base Data'!$L1744="..C",0,'9 All Base Data'!L1744/'9 All Base Data'!$L$2022)</f>
        <v>3.5010668527325518E-3</v>
      </c>
      <c r="M1744" s="178">
        <f>IF('9 All Base Data'!$R1744="","",IF('9 All Base Data'!$R1744=0,0,('9 All Base Data'!$R1744*Basecase_Pop_2006)/(1+(1/(BaseCase_CardiacHA_All*('9 All Base Data'!$W1744*Basecase_PM10)/10)))))</f>
        <v>0.16246903513606673</v>
      </c>
      <c r="N1744" s="178">
        <f>IF('9 All Base Data'!$S1744="","",IF('9 All Base Data'!$S1744=0,0,('9 All Base Data'!S1744*Basecase_Pop_2006)/(1+(1/(BaseCase_RespHA_All*('9 All Base Data'!$W1744*Basecase_PM10)/10)))))</f>
        <v>0.16181179996073547</v>
      </c>
      <c r="O1744" s="178">
        <f>IF('9 All Base Data'!$T1744="","",IF('9 All Base Data'!$T1744=0,0,('9 All Base Data'!$T1744*Basecase_Pop_2006)/(1+(1/(BaseCase_RespHA_Child_1_4*('9 All Base Data'!$W1744*Basecase_PM10)/10)))))</f>
        <v>4.0047935705111622E-2</v>
      </c>
      <c r="P1744" s="179">
        <f>IF('9 All Base Data'!$U1744="","",IF('9 All Base Data'!$U1744=0,0,('9 All Base Data'!$U1744*Basecase_Pop_2006)/(1+(1/(BaseCase_RespHA_Child_5_14*('9 All Base Data'!$W1744*Basecase_PM10)/10)))))</f>
        <v>3.9650951020829439E-2</v>
      </c>
      <c r="Q1744" s="156">
        <f>IF('7 Base case Results'!$G1744="..C",0,BaseCase_RADs_All*'7 Base case Results'!$G1744*('9 All Base Data'!$V1744*Basecase_PM10)/10)</f>
        <v>1314.1356790606824</v>
      </c>
      <c r="R1744" s="189">
        <f t="shared" si="270"/>
        <v>7.9201397551493635E-2</v>
      </c>
      <c r="S1744" s="178">
        <f t="shared" si="271"/>
        <v>0</v>
      </c>
      <c r="T1744" s="179">
        <f t="shared" si="272"/>
        <v>1.2463797995727884E-2</v>
      </c>
      <c r="U1744" s="178">
        <f t="shared" si="273"/>
        <v>1.0316783731140237E-3</v>
      </c>
      <c r="V1744" s="178">
        <f t="shared" si="274"/>
        <v>7.338165128219354E-4</v>
      </c>
      <c r="W1744" s="178">
        <f t="shared" si="275"/>
        <v>1.8161738842268122E-4</v>
      </c>
      <c r="X1744" s="179">
        <f t="shared" si="276"/>
        <v>1.7981706287946151E-4</v>
      </c>
      <c r="Y1744" s="179">
        <f t="shared" si="277"/>
        <v>8.1476412101762305E-2</v>
      </c>
      <c r="Z1744" s="186">
        <f t="shared" si="278"/>
        <v>0.17490710253491978</v>
      </c>
      <c r="AA1744" s="156">
        <f>$J1744*'9 All Base Data'!$Y1744</f>
        <v>6.4038432178891826E-3</v>
      </c>
      <c r="AB1744" s="156">
        <f>$K1744*'9 All Base Data'!$Y1744</f>
        <v>0</v>
      </c>
      <c r="AC1744" s="178">
        <f>$L1744*'9 All Base Data'!$Y1744</f>
        <v>1.0077626245444653E-3</v>
      </c>
      <c r="AD1744" s="178">
        <f>IF($M1744="","",$M1744*'9 All Base Data'!$Y1744)</f>
        <v>4.6765808293017755E-2</v>
      </c>
      <c r="AE1744" s="178">
        <f>IF($N1744="","",$N1744*'9 All Base Data'!$Y1744)</f>
        <v>4.6576626802604965E-2</v>
      </c>
      <c r="AF1744" s="178">
        <f>IF($O1744="","",$O1744*'9 All Base Data'!$Y1744)</f>
        <v>1.1527575590929259E-2</v>
      </c>
      <c r="AG1744" s="178">
        <f>IF($P1744="","",$P1744*'9 All Base Data'!$Y1744)</f>
        <v>1.1413305757143047E-2</v>
      </c>
      <c r="AH1744" s="167">
        <f>$Q1744*'9 All Base Data'!$Y1744</f>
        <v>378.26664746606684</v>
      </c>
      <c r="AI1744" s="178">
        <f>$R1744*'9 All Base Data'!$Y1744</f>
        <v>2.2797681855685495E-2</v>
      </c>
      <c r="AJ1744" s="178">
        <f>$S1744*'9 All Base Data'!$Y1744</f>
        <v>0</v>
      </c>
      <c r="AK1744" s="178">
        <f>$T1744*'9 All Base Data'!$Y1744</f>
        <v>3.5876349433782962E-3</v>
      </c>
      <c r="AL1744" s="178">
        <f>IF($U1744="","",$U1744*'9 All Base Data'!$Y1744)</f>
        <v>2.9696288266066272E-4</v>
      </c>
      <c r="AM1744" s="178">
        <f>IF($V1744="","",$V1744*'9 All Base Data'!$Y1744)</f>
        <v>2.1122500254981352E-4</v>
      </c>
      <c r="AN1744" s="178">
        <f>IF($W1744="","",$W1744*'9 All Base Data'!$Y1744)</f>
        <v>5.2277555304864193E-5</v>
      </c>
      <c r="AO1744" s="178">
        <f>IF($X1744="","",$X1744*'9 All Base Data'!$Y1744)</f>
        <v>5.175934160864372E-5</v>
      </c>
      <c r="AP1744" s="178">
        <f>$Y1744*'9 All Base Data'!$Y1744</f>
        <v>2.3452532142896144E-2</v>
      </c>
      <c r="AQ1744" s="179">
        <f t="shared" si="279"/>
        <v>5.0346036827170412E-2</v>
      </c>
    </row>
    <row r="1745" spans="1:43" x14ac:dyDescent="0.25">
      <c r="A1745" s="124">
        <v>602000</v>
      </c>
      <c r="B1745" s="125" t="s">
        <v>1773</v>
      </c>
      <c r="C1745" s="126" t="s">
        <v>1742</v>
      </c>
      <c r="D1745" s="101" t="s">
        <v>2129</v>
      </c>
      <c r="E1745" s="142"/>
      <c r="F1745" s="191" t="str">
        <f>IF('9 All Base Data'!G1745="Rural Centre","Rural",IF('9 All Base Data'!G1745="Rural (Incl.some Off Shore Islands)","Rural",IF('9 All Base Data'!G1745="Inlet-in TA but not in Urban Area","Rural",IF('9 All Base Data'!G1745="Rural (Incl.some Off Shore Islands)","Rural",IF('9 All Base Data'!G1745="Inlet-not in TA","Rural",IF('9 All Base Data'!G1745="Inland Water not in Urban Area","Rural",IF('9 All Base Data'!G1745="Oceanic-in Region but not in TA","Rural",'9 All Base Data'!G1745)))))))</f>
        <v>Dunedin</v>
      </c>
      <c r="G1745" s="177">
        <f>IF('9 All Base Data'!I1745="..C","..C",'9 All Base Data'!I1745*Basecase_Pop_2006)</f>
        <v>1419</v>
      </c>
      <c r="H1745" s="177">
        <f>IF('9 All Base Data'!J1745="..C","..C",'9 All Base Data'!J1745*Basecase_Pop_2006)</f>
        <v>957</v>
      </c>
      <c r="I1745" s="191">
        <f>IF('9 All Base Data'!L1745="..C","..C",'9 All Base Data'!L1745*Basecase_Pop_2006)</f>
        <v>21</v>
      </c>
      <c r="J1745" s="156">
        <f>IF('9 All Base Data'!$P1745=0,0,('9 All Base Data'!$P1745*Basecase_Pop_2006)/(1+(1/(BaseCase_Mort_AllAdults_30*('9 All Base Data'!$W1745*Basecase_PM10)/10))))</f>
        <v>0.50155763239875395</v>
      </c>
      <c r="K1745" s="156">
        <f>IF('9 All Base Data'!$Q1745=0,0,('9 All Base Data'!$Q1745*Basecase_Pop_2006)/(1+(1/(BaseCase_Mort_Maori_30*('9 All Base Data'!$W1745*Basecase_PM10)/10))))</f>
        <v>0</v>
      </c>
      <c r="L1745" s="179">
        <f>133/(1+1/(BaseCase_Mort_Child_0_1*'9 All Base Data'!$AB$10/10))*IF('9 All Base Data'!$L1745="..C",0,'9 All Base Data'!L1745/'9 All Base Data'!$L$2022)</f>
        <v>3.0634334961409829E-3</v>
      </c>
      <c r="M1745" s="178">
        <f>IF('9 All Base Data'!$R1745="","",IF('9 All Base Data'!$R1745=0,0,('9 All Base Data'!$R1745*Basecase_Pop_2006)/(1+(1/(BaseCase_CardiacHA_All*('9 All Base Data'!$W1745*Basecase_PM10)/10)))))</f>
        <v>7.3558648111332017E-2</v>
      </c>
      <c r="N1745" s="178">
        <f>IF('9 All Base Data'!$S1745="","",IF('9 All Base Data'!$S1745=0,0,('9 All Base Data'!S1745*Basecase_Pop_2006)/(1+(1/(BaseCase_RespHA_All*('9 All Base Data'!$W1745*Basecase_PM10)/10)))))</f>
        <v>9.9009900990099015E-2</v>
      </c>
      <c r="O1745" s="178">
        <f>IF('9 All Base Data'!$T1745="","",IF('9 All Base Data'!$T1745=0,0,('9 All Base Data'!$T1745*Basecase_Pop_2006)/(1+(1/(BaseCase_RespHA_Child_1_4*('9 All Base Data'!$W1745*Basecase_PM10)/10)))))</f>
        <v>3.9215686274509803E-2</v>
      </c>
      <c r="P1745" s="179">
        <f>IF('9 All Base Data'!$U1745="","",IF('9 All Base Data'!$U1745=0,0,('9 All Base Data'!$U1745*Basecase_Pop_2006)/(1+(1/(BaseCase_RespHA_Child_5_14*('9 All Base Data'!$W1745*Basecase_PM10)/10)))))</f>
        <v>2.9126213592233007E-2</v>
      </c>
      <c r="Q1745" s="156">
        <f>IF('7 Base case Results'!$G1745="..C",0,BaseCase_RADs_All*'7 Base case Results'!$G1745*('9 All Base Data'!$V1745*Basecase_PM10)/10)</f>
        <v>766.26</v>
      </c>
      <c r="R1745" s="189">
        <f t="shared" si="270"/>
        <v>1.785545171339564</v>
      </c>
      <c r="S1745" s="178">
        <f t="shared" si="271"/>
        <v>0</v>
      </c>
      <c r="T1745" s="179">
        <f t="shared" si="272"/>
        <v>1.09058232462619E-2</v>
      </c>
      <c r="U1745" s="178">
        <f t="shared" si="273"/>
        <v>4.6709741550695835E-4</v>
      </c>
      <c r="V1745" s="178">
        <f t="shared" si="274"/>
        <v>4.4900990099009904E-4</v>
      </c>
      <c r="W1745" s="178">
        <f t="shared" si="275"/>
        <v>1.7784313725490195E-4</v>
      </c>
      <c r="X1745" s="179">
        <f t="shared" si="276"/>
        <v>1.3208737864077669E-4</v>
      </c>
      <c r="Y1745" s="179">
        <f t="shared" si="277"/>
        <v>4.7508120000000001E-2</v>
      </c>
      <c r="Z1745" s="186">
        <f t="shared" si="278"/>
        <v>1.8448752219023232</v>
      </c>
      <c r="AA1745" s="156">
        <f>$J1745*'9 All Base Data'!$Y1745</f>
        <v>0.13663533264915825</v>
      </c>
      <c r="AB1745" s="156">
        <f>$K1745*'9 All Base Data'!$Y1745</f>
        <v>0</v>
      </c>
      <c r="AC1745" s="178">
        <f>$L1745*'9 All Base Data'!$Y1745</f>
        <v>8.3454667570688717E-4</v>
      </c>
      <c r="AD1745" s="178">
        <f>IF($M1745="","",$M1745*'9 All Base Data'!$Y1745)</f>
        <v>2.003899393544389E-2</v>
      </c>
      <c r="AE1745" s="178">
        <f>IF($N1745="","",$N1745*'9 All Base Data'!$Y1745)</f>
        <v>2.6972475112465283E-2</v>
      </c>
      <c r="AF1745" s="178">
        <f>IF($O1745="","",$O1745*'9 All Base Data'!$Y1745)</f>
        <v>1.0683215632780366E-2</v>
      </c>
      <c r="AG1745" s="178">
        <f>IF($P1745="","",$P1745*'9 All Base Data'!$Y1745)</f>
        <v>7.9346213194922133E-3</v>
      </c>
      <c r="AH1745" s="167">
        <f>$Q1745*'9 All Base Data'!$Y1745</f>
        <v>208.74608067474421</v>
      </c>
      <c r="AI1745" s="178">
        <f>$R1745*'9 All Base Data'!$Y1745</f>
        <v>0.48642178423100335</v>
      </c>
      <c r="AJ1745" s="178">
        <f>$S1745*'9 All Base Data'!$Y1745</f>
        <v>0</v>
      </c>
      <c r="AK1745" s="178">
        <f>$T1745*'9 All Base Data'!$Y1745</f>
        <v>2.9709861655165186E-3</v>
      </c>
      <c r="AL1745" s="178">
        <f>IF($U1745="","",$U1745*'9 All Base Data'!$Y1745)</f>
        <v>1.2724761149006871E-4</v>
      </c>
      <c r="AM1745" s="178">
        <f>IF($V1745="","",$V1745*'9 All Base Data'!$Y1745)</f>
        <v>1.2232017463503005E-4</v>
      </c>
      <c r="AN1745" s="178">
        <f>IF($W1745="","",$W1745*'9 All Base Data'!$Y1745)</f>
        <v>4.844838289465896E-5</v>
      </c>
      <c r="AO1745" s="178">
        <f>IF($X1745="","",$X1745*'9 All Base Data'!$Y1745)</f>
        <v>3.5983507683897184E-5</v>
      </c>
      <c r="AP1745" s="178">
        <f>$Y1745*'9 All Base Data'!$Y1745</f>
        <v>1.2942257001834143E-2</v>
      </c>
      <c r="AQ1745" s="179">
        <f t="shared" si="279"/>
        <v>0.50258459518447907</v>
      </c>
    </row>
    <row r="1746" spans="1:43" x14ac:dyDescent="0.25">
      <c r="A1746" s="124">
        <v>602100</v>
      </c>
      <c r="B1746" s="125" t="s">
        <v>1774</v>
      </c>
      <c r="C1746" s="126" t="s">
        <v>1742</v>
      </c>
      <c r="D1746" s="101" t="s">
        <v>2129</v>
      </c>
      <c r="E1746" s="142"/>
      <c r="F1746" s="191" t="str">
        <f>IF('9 All Base Data'!G1746="Rural Centre","Rural",IF('9 All Base Data'!G1746="Rural (Incl.some Off Shore Islands)","Rural",IF('9 All Base Data'!G1746="Inlet-in TA but not in Urban Area","Rural",IF('9 All Base Data'!G1746="Rural (Incl.some Off Shore Islands)","Rural",IF('9 All Base Data'!G1746="Inlet-not in TA","Rural",IF('9 All Base Data'!G1746="Inland Water not in Urban Area","Rural",IF('9 All Base Data'!G1746="Oceanic-in Region but not in TA","Rural",'9 All Base Data'!G1746)))))))</f>
        <v>Dunedin</v>
      </c>
      <c r="G1746" s="177">
        <f>IF('9 All Base Data'!I1746="..C","..C",'9 All Base Data'!I1746*Basecase_Pop_2006)</f>
        <v>522</v>
      </c>
      <c r="H1746" s="177">
        <f>IF('9 All Base Data'!J1746="..C","..C",'9 All Base Data'!J1746*Basecase_Pop_2006)</f>
        <v>333</v>
      </c>
      <c r="I1746" s="191">
        <f>IF('9 All Base Data'!L1746="..C","..C",'9 All Base Data'!L1746*Basecase_Pop_2006)</f>
        <v>9</v>
      </c>
      <c r="J1746" s="156">
        <f>IF('9 All Base Data'!$P1746=0,0,('9 All Base Data'!$P1746*Basecase_Pop_2006)/(1+(1/(BaseCase_Mort_AllAdults_30*('9 All Base Data'!$W1746*Basecase_PM10)/10))))</f>
        <v>0.37071651090342683</v>
      </c>
      <c r="K1746" s="156">
        <f>IF('9 All Base Data'!$Q1746=0,0,('9 All Base Data'!$Q1746*Basecase_Pop_2006)/(1+(1/(BaseCase_Mort_Maori_30*('9 All Base Data'!$W1746*Basecase_PM10)/10))))</f>
        <v>5.5555555555555552E-2</v>
      </c>
      <c r="L1746" s="179">
        <f>133/(1+1/(BaseCase_Mort_Child_0_1*'9 All Base Data'!$AB$10/10))*IF('9 All Base Data'!$L1746="..C",0,'9 All Base Data'!L1746/'9 All Base Data'!$L$2022)</f>
        <v>1.3129000697747069E-3</v>
      </c>
      <c r="M1746" s="178">
        <f>IF('9 All Base Data'!$R1746="","",IF('9 All Base Data'!$R1746=0,0,('9 All Base Data'!$R1746*Basecase_Pop_2006)/(1+(1/(BaseCase_CardiacHA_All*('9 All Base Data'!$W1746*Basecase_PM10)/10)))))</f>
        <v>5.9642147117296228E-2</v>
      </c>
      <c r="N1746" s="178">
        <f>IF('9 All Base Data'!$S1746="","",IF('9 All Base Data'!$S1746=0,0,('9 All Base Data'!S1746*Basecase_Pop_2006)/(1+(1/(BaseCase_RespHA_All*('9 All Base Data'!$W1746*Basecase_PM10)/10)))))</f>
        <v>0.11881188118811881</v>
      </c>
      <c r="O1746" s="178">
        <f>IF('9 All Base Data'!$T1746="","",IF('9 All Base Data'!$T1746=0,0,('9 All Base Data'!$T1746*Basecase_Pop_2006)/(1+(1/(BaseCase_RespHA_Child_1_4*('9 All Base Data'!$W1746*Basecase_PM10)/10)))))</f>
        <v>1.9607843137254902E-2</v>
      </c>
      <c r="P1746" s="179">
        <f>IF('9 All Base Data'!$U1746="","",IF('9 All Base Data'!$U1746=0,0,('9 All Base Data'!$U1746*Basecase_Pop_2006)/(1+(1/(BaseCase_RespHA_Child_5_14*('9 All Base Data'!$W1746*Basecase_PM10)/10)))))</f>
        <v>0</v>
      </c>
      <c r="Q1746" s="156">
        <f>IF('7 Base case Results'!$G1746="..C",0,BaseCase_RADs_All*'7 Base case Results'!$G1746*('9 All Base Data'!$V1746*Basecase_PM10)/10)</f>
        <v>281.88</v>
      </c>
      <c r="R1746" s="189">
        <f t="shared" si="270"/>
        <v>1.3197507788161997</v>
      </c>
      <c r="S1746" s="178">
        <f t="shared" si="271"/>
        <v>0.19777777777777777</v>
      </c>
      <c r="T1746" s="179">
        <f t="shared" si="272"/>
        <v>4.673924248397957E-3</v>
      </c>
      <c r="U1746" s="178">
        <f t="shared" si="273"/>
        <v>3.7872763419483107E-4</v>
      </c>
      <c r="V1746" s="178">
        <f t="shared" si="274"/>
        <v>5.3881188118811883E-4</v>
      </c>
      <c r="W1746" s="178">
        <f t="shared" si="275"/>
        <v>8.8921568627450977E-5</v>
      </c>
      <c r="X1746" s="179">
        <f t="shared" si="276"/>
        <v>0</v>
      </c>
      <c r="Y1746" s="179">
        <f t="shared" si="277"/>
        <v>1.7476560000000002E-2</v>
      </c>
      <c r="Z1746" s="186">
        <f t="shared" si="278"/>
        <v>1.3428188025799808</v>
      </c>
      <c r="AA1746" s="156">
        <f>$J1746*'9 All Base Data'!$Y1746</f>
        <v>0.10099133282763871</v>
      </c>
      <c r="AB1746" s="156">
        <f>$K1746*'9 All Base Data'!$Y1746</f>
        <v>1.5134555479772185E-2</v>
      </c>
      <c r="AC1746" s="178">
        <f>$L1746*'9 All Base Data'!$Y1746</f>
        <v>3.5766286101723734E-4</v>
      </c>
      <c r="AD1746" s="178">
        <f>IF($M1746="","",$M1746*'9 All Base Data'!$Y1746)</f>
        <v>1.624783292063018E-2</v>
      </c>
      <c r="AE1746" s="178">
        <f>IF($N1746="","",$N1746*'9 All Base Data'!$Y1746)</f>
        <v>3.2366970134958338E-2</v>
      </c>
      <c r="AF1746" s="178">
        <f>IF($O1746="","",$O1746*'9 All Base Data'!$Y1746)</f>
        <v>5.3416078163901828E-3</v>
      </c>
      <c r="AG1746" s="178">
        <f>IF($P1746="","",$P1746*'9 All Base Data'!$Y1746)</f>
        <v>0</v>
      </c>
      <c r="AH1746" s="167">
        <f>$Q1746*'9 All Base Data'!$Y1746</f>
        <v>76.790312975487296</v>
      </c>
      <c r="AI1746" s="178">
        <f>$R1746*'9 All Base Data'!$Y1746</f>
        <v>0.35952914486639387</v>
      </c>
      <c r="AJ1746" s="178">
        <f>$S1746*'9 All Base Data'!$Y1746</f>
        <v>5.3879017507988979E-2</v>
      </c>
      <c r="AK1746" s="178">
        <f>$T1746*'9 All Base Data'!$Y1746</f>
        <v>1.2732797852213651E-3</v>
      </c>
      <c r="AL1746" s="178">
        <f>IF($U1746="","",$U1746*'9 All Base Data'!$Y1746)</f>
        <v>1.0317373904600165E-4</v>
      </c>
      <c r="AM1746" s="178">
        <f>IF($V1746="","",$V1746*'9 All Base Data'!$Y1746)</f>
        <v>1.4678420956203606E-4</v>
      </c>
      <c r="AN1746" s="178">
        <f>IF($W1746="","",$W1746*'9 All Base Data'!$Y1746)</f>
        <v>2.422419144732948E-5</v>
      </c>
      <c r="AO1746" s="178">
        <f>IF($X1746="","",$X1746*'9 All Base Data'!$Y1746)</f>
        <v>0</v>
      </c>
      <c r="AP1746" s="178">
        <f>$Y1746*'9 All Base Data'!$Y1746</f>
        <v>4.7609994044802133E-3</v>
      </c>
      <c r="AQ1746" s="179">
        <f t="shared" si="279"/>
        <v>0.36581338200470348</v>
      </c>
    </row>
    <row r="1747" spans="1:43" x14ac:dyDescent="0.25">
      <c r="A1747" s="124">
        <v>602200</v>
      </c>
      <c r="B1747" s="125" t="s">
        <v>1775</v>
      </c>
      <c r="C1747" s="126" t="s">
        <v>1742</v>
      </c>
      <c r="D1747" s="101" t="s">
        <v>2129</v>
      </c>
      <c r="E1747" s="142"/>
      <c r="F1747" s="191" t="str">
        <f>IF('9 All Base Data'!G1747="Rural Centre","Rural",IF('9 All Base Data'!G1747="Rural (Incl.some Off Shore Islands)","Rural",IF('9 All Base Data'!G1747="Inlet-in TA but not in Urban Area","Rural",IF('9 All Base Data'!G1747="Rural (Incl.some Off Shore Islands)","Rural",IF('9 All Base Data'!G1747="Inlet-not in TA","Rural",IF('9 All Base Data'!G1747="Inland Water not in Urban Area","Rural",IF('9 All Base Data'!G1747="Oceanic-in Region but not in TA","Rural",'9 All Base Data'!G1747)))))))</f>
        <v>Rural</v>
      </c>
      <c r="G1747" s="177">
        <f>IF('9 All Base Data'!I1747="..C","..C",'9 All Base Data'!I1747*Basecase_Pop_2006)</f>
        <v>711</v>
      </c>
      <c r="H1747" s="177">
        <f>IF('9 All Base Data'!J1747="..C","..C",'9 All Base Data'!J1747*Basecase_Pop_2006)</f>
        <v>474</v>
      </c>
      <c r="I1747" s="191">
        <f>IF('9 All Base Data'!L1747="..C","..C",'9 All Base Data'!L1747*Basecase_Pop_2006)</f>
        <v>6</v>
      </c>
      <c r="J1747" s="156">
        <f>IF('9 All Base Data'!$P1747=0,0,('9 All Base Data'!$P1747*Basecase_Pop_2006)/(1+(1/(BaseCase_Mort_AllAdults_30*('9 All Base Data'!$W1747*Basecase_PM10)/10))))</f>
        <v>0.1232978780502436</v>
      </c>
      <c r="K1747" s="156">
        <f>IF('9 All Base Data'!$Q1747=0,0,('9 All Base Data'!$Q1747*Basecase_Pop_2006)/(1+(1/(BaseCase_Mort_Maori_30*('9 All Base Data'!$W1747*Basecase_PM10)/10))))</f>
        <v>0</v>
      </c>
      <c r="L1747" s="179">
        <f>133/(1+1/(BaseCase_Mort_Child_0_1*'9 All Base Data'!$AB$10/10))*IF('9 All Base Data'!$L1747="..C",0,'9 All Base Data'!L1747/'9 All Base Data'!$L$2022)</f>
        <v>8.7526671318313796E-4</v>
      </c>
      <c r="M1747" s="178">
        <f>IF('9 All Base Data'!$R1747="","",IF('9 All Base Data'!$R1747=0,0,('9 All Base Data'!$R1747*Basecase_Pop_2006)/(1+(1/(BaseCase_CardiacHA_All*('9 All Base Data'!$W1747*Basecase_PM10)/10)))))</f>
        <v>5.393806815806812E-2</v>
      </c>
      <c r="N1747" s="178">
        <f>IF('9 All Base Data'!$S1747="","",IF('9 All Base Data'!$S1747=0,0,('9 All Base Data'!S1747*Basecase_Pop_2006)/(1+(1/(BaseCase_RespHA_All*('9 All Base Data'!$W1747*Basecase_PM10)/10)))))</f>
        <v>4.4806227698575687E-2</v>
      </c>
      <c r="O1747" s="178">
        <f>IF('9 All Base Data'!$T1747="","",IF('9 All Base Data'!$T1747=0,0,('9 All Base Data'!$T1747*Basecase_Pop_2006)/(1+(1/(BaseCase_RespHA_Child_1_4*('9 All Base Data'!$W1747*Basecase_PM10)/10)))))</f>
        <v>2.0919870596032574E-2</v>
      </c>
      <c r="P1747" s="179">
        <f>IF('9 All Base Data'!$U1747="","",IF('9 All Base Data'!$U1747=0,0,('9 All Base Data'!$U1747*Basecase_Pop_2006)/(1+(1/(BaseCase_RespHA_Child_5_14*('9 All Base Data'!$W1747*Basecase_PM10)/10)))))</f>
        <v>0</v>
      </c>
      <c r="Q1747" s="156">
        <f>IF('7 Base case Results'!$G1747="..C",0,BaseCase_RADs_All*'7 Base case Results'!$G1747*('9 All Base Data'!$V1747*Basecase_PM10)/10)</f>
        <v>204.00011999999998</v>
      </c>
      <c r="R1747" s="189">
        <f t="shared" ref="R1747:R1810" si="280">$J1747*BaseCase_Cost_Mort_AllAdults_30/1000000</f>
        <v>0.43894044585886721</v>
      </c>
      <c r="S1747" s="178">
        <f t="shared" ref="S1747:S1810" si="281">$K1747*BaseCase_Cost_Mort_Maori_30/1000000</f>
        <v>0</v>
      </c>
      <c r="T1747" s="179">
        <f t="shared" ref="T1747:T1810" si="282">$L1747*BaseCase_Cost_Mort_Child_0_1/1000000</f>
        <v>3.1159494989319711E-3</v>
      </c>
      <c r="U1747" s="178">
        <f t="shared" ref="U1747:U1810" si="283">IF($M1747="","",$M1747*BaseCase_Cost_CardiacHA_All/1000000)</f>
        <v>3.4250673280373259E-4</v>
      </c>
      <c r="V1747" s="178">
        <f t="shared" ref="V1747:V1810" si="284">IF($N1747="","",$N1747*BaseCase_Cost_RespHA_All/1000000)</f>
        <v>2.0319624261304074E-4</v>
      </c>
      <c r="W1747" s="178">
        <f t="shared" ref="W1747:W1810" si="285">IF($O1747="","",$O1747*BaseCase_Cost_RespHA_Child_1_4/1000000)</f>
        <v>9.487161315300773E-5</v>
      </c>
      <c r="X1747" s="179">
        <f t="shared" ref="X1747:X1810" si="286">IF($P1747="","",$P1747*BaseCase_Cost_RespHA_Child_5_14/1000000)</f>
        <v>0</v>
      </c>
      <c r="Y1747" s="179">
        <f t="shared" ref="Y1747:Y1810" si="287">$Q1747*BaseCase_Cost_RADs_All/1000000</f>
        <v>1.2648007439999999E-2</v>
      </c>
      <c r="Z1747" s="186">
        <f t="shared" si="278"/>
        <v>0.45525010577321595</v>
      </c>
      <c r="AA1747" s="156">
        <f>$J1747*'9 All Base Data'!$Y1747</f>
        <v>1.0739755485336627E-2</v>
      </c>
      <c r="AB1747" s="156">
        <f>$K1747*'9 All Base Data'!$Y1747</f>
        <v>0</v>
      </c>
      <c r="AC1747" s="178">
        <f>$L1747*'9 All Base Data'!$Y1747</f>
        <v>7.623935328563096E-5</v>
      </c>
      <c r="AD1747" s="178">
        <f>IF($M1747="","",$M1747*'9 All Base Data'!$Y1747)</f>
        <v>4.6982289762765991E-3</v>
      </c>
      <c r="AE1747" s="178">
        <f>IF($N1747="","",$N1747*'9 All Base Data'!$Y1747)</f>
        <v>3.9028078772525916E-3</v>
      </c>
      <c r="AF1747" s="178">
        <f>IF($O1747="","",$O1747*'9 All Base Data'!$Y1747)</f>
        <v>1.8222073123976958E-3</v>
      </c>
      <c r="AG1747" s="178">
        <f>IF($P1747="","",$P1747*'9 All Base Data'!$Y1747)</f>
        <v>0</v>
      </c>
      <c r="AH1747" s="167">
        <f>$Q1747*'9 All Base Data'!$Y1747</f>
        <v>17.769254770844785</v>
      </c>
      <c r="AI1747" s="178">
        <f>$R1747*'9 All Base Data'!$Y1747</f>
        <v>3.8233529527798391E-2</v>
      </c>
      <c r="AJ1747" s="178">
        <f>$S1747*'9 All Base Data'!$Y1747</f>
        <v>0</v>
      </c>
      <c r="AK1747" s="178">
        <f>$T1747*'9 All Base Data'!$Y1747</f>
        <v>2.7141209769684623E-4</v>
      </c>
      <c r="AL1747" s="178">
        <f>IF($U1747="","",$U1747*'9 All Base Data'!$Y1747)</f>
        <v>2.9833753999356404E-5</v>
      </c>
      <c r="AM1747" s="178">
        <f>IF($V1747="","",$V1747*'9 All Base Data'!$Y1747)</f>
        <v>1.7699233723340501E-5</v>
      </c>
      <c r="AN1747" s="178">
        <f>IF($W1747="","",$W1747*'9 All Base Data'!$Y1747)</f>
        <v>8.2637101617235509E-6</v>
      </c>
      <c r="AO1747" s="178">
        <f>IF($X1747="","",$X1747*'9 All Base Data'!$Y1747)</f>
        <v>0</v>
      </c>
      <c r="AP1747" s="178">
        <f>$Y1747*'9 All Base Data'!$Y1747</f>
        <v>1.1016937957923768E-3</v>
      </c>
      <c r="AQ1747" s="179">
        <f t="shared" si="279"/>
        <v>3.9654168409010315E-2</v>
      </c>
    </row>
    <row r="1748" spans="1:43" x14ac:dyDescent="0.25">
      <c r="A1748" s="124">
        <v>602300</v>
      </c>
      <c r="B1748" s="125" t="s">
        <v>1776</v>
      </c>
      <c r="C1748" s="126" t="s">
        <v>1742</v>
      </c>
      <c r="D1748" s="101" t="s">
        <v>2129</v>
      </c>
      <c r="E1748" s="142"/>
      <c r="F1748" s="191" t="str">
        <f>IF('9 All Base Data'!G1748="Rural Centre","Rural",IF('9 All Base Data'!G1748="Rural (Incl.some Off Shore Islands)","Rural",IF('9 All Base Data'!G1748="Inlet-in TA but not in Urban Area","Rural",IF('9 All Base Data'!G1748="Rural (Incl.some Off Shore Islands)","Rural",IF('9 All Base Data'!G1748="Inlet-not in TA","Rural",IF('9 All Base Data'!G1748="Inland Water not in Urban Area","Rural",IF('9 All Base Data'!G1748="Oceanic-in Region but not in TA","Rural",'9 All Base Data'!G1748)))))))</f>
        <v>Rural</v>
      </c>
      <c r="G1748" s="177">
        <f>IF('9 All Base Data'!I1748="..C","..C",'9 All Base Data'!I1748*Basecase_Pop_2006)</f>
        <v>153</v>
      </c>
      <c r="H1748" s="177">
        <f>IF('9 All Base Data'!J1748="..C","..C",'9 All Base Data'!J1748*Basecase_Pop_2006)</f>
        <v>105</v>
      </c>
      <c r="I1748" s="191" t="str">
        <f>IF('9 All Base Data'!L1748="..C","..C",'9 All Base Data'!L1748*Basecase_Pop_2006)</f>
        <v>..C</v>
      </c>
      <c r="J1748" s="156">
        <f>IF('9 All Base Data'!$P1748=0,0,('9 All Base Data'!$P1748*Basecase_Pop_2006)/(1+(1/(BaseCase_Mort_AllAdults_30*('9 All Base Data'!$W1748*Basecase_PM10)/10))))</f>
        <v>0.21136779094327474</v>
      </c>
      <c r="K1748" s="156">
        <f>IF('9 All Base Data'!$Q1748=0,0,('9 All Base Data'!$Q1748*Basecase_Pop_2006)/(1+(1/(BaseCase_Mort_Maori_30*('9 All Base Data'!$W1748*Basecase_PM10)/10))))</f>
        <v>0</v>
      </c>
      <c r="L1748" s="179">
        <f>133/(1+1/(BaseCase_Mort_Child_0_1*'9 All Base Data'!$AB$10/10))*IF('9 All Base Data'!$L1748="..C",0,'9 All Base Data'!L1748/'9 All Base Data'!$L$2022)</f>
        <v>0</v>
      </c>
      <c r="M1748" s="178">
        <f>IF('9 All Base Data'!$R1748="","",IF('9 All Base Data'!$R1748=0,0,('9 All Base Data'!$R1748*Basecase_Pop_2006)/(1+(1/(BaseCase_CardiacHA_All*('9 All Base Data'!$W1748*Basecase_PM10)/10)))))</f>
        <v>2.3796206540324171E-2</v>
      </c>
      <c r="N1748" s="178">
        <f>IF('9 All Base Data'!$S1748="","",IF('9 All Base Data'!$S1748=0,0,('9 All Base Data'!S1748*Basecase_Pop_2006)/(1+(1/(BaseCase_RespHA_All*('9 All Base Data'!$W1748*Basecase_PM10)/10)))))</f>
        <v>1.5813962717144359E-2</v>
      </c>
      <c r="O1748" s="178">
        <f>IF('9 All Base Data'!$T1748="","",IF('9 All Base Data'!$T1748=0,0,('9 All Base Data'!$T1748*Basecase_Pop_2006)/(1+(1/(BaseCase_RespHA_Child_1_4*('9 All Base Data'!$W1748*Basecase_PM10)/10)))))</f>
        <v>1.0459935298016287E-2</v>
      </c>
      <c r="P1748" s="179">
        <f>IF('9 All Base Data'!$U1748="","",IF('9 All Base Data'!$U1748=0,0,('9 All Base Data'!$U1748*Basecase_Pop_2006)/(1+(1/(BaseCase_RespHA_Child_5_14*('9 All Base Data'!$W1748*Basecase_PM10)/10)))))</f>
        <v>0</v>
      </c>
      <c r="Q1748" s="156">
        <f>IF('7 Base case Results'!$G1748="..C",0,BaseCase_RADs_All*'7 Base case Results'!$G1748*('9 All Base Data'!$V1748*Basecase_PM10)/10)</f>
        <v>43.89876000000001</v>
      </c>
      <c r="R1748" s="189">
        <f t="shared" si="280"/>
        <v>0.75246933575805797</v>
      </c>
      <c r="S1748" s="178">
        <f t="shared" si="281"/>
        <v>0</v>
      </c>
      <c r="T1748" s="179">
        <f t="shared" si="282"/>
        <v>0</v>
      </c>
      <c r="U1748" s="178">
        <f t="shared" si="283"/>
        <v>1.5110591153105849E-4</v>
      </c>
      <c r="V1748" s="178">
        <f t="shared" si="284"/>
        <v>7.171632092224966E-5</v>
      </c>
      <c r="W1748" s="178">
        <f t="shared" si="285"/>
        <v>4.7435806576503865E-5</v>
      </c>
      <c r="X1748" s="179">
        <f t="shared" si="286"/>
        <v>0</v>
      </c>
      <c r="Y1748" s="179">
        <f t="shared" si="287"/>
        <v>2.7217231200000005E-3</v>
      </c>
      <c r="Z1748" s="186">
        <f t="shared" ref="Z1748:Z1811" si="288">SUM(R1748,T1748:V1748,Y1748)</f>
        <v>0.75541388111051133</v>
      </c>
      <c r="AA1748" s="156">
        <f>$J1748*'9 All Base Data'!$Y1748</f>
        <v>1.8411009403434216E-2</v>
      </c>
      <c r="AB1748" s="156">
        <f>$K1748*'9 All Base Data'!$Y1748</f>
        <v>0</v>
      </c>
      <c r="AC1748" s="178">
        <f>$L1748*'9 All Base Data'!$Y1748</f>
        <v>0</v>
      </c>
      <c r="AD1748" s="178">
        <f>IF($M1748="","",$M1748*'9 All Base Data'!$Y1748)</f>
        <v>2.0727480777690877E-3</v>
      </c>
      <c r="AE1748" s="178">
        <f>IF($N1748="","",$N1748*'9 All Base Data'!$Y1748)</f>
        <v>1.3774616037362086E-3</v>
      </c>
      <c r="AF1748" s="178">
        <f>IF($O1748="","",$O1748*'9 All Base Data'!$Y1748)</f>
        <v>9.1110365619884788E-4</v>
      </c>
      <c r="AG1748" s="178">
        <f>IF($P1748="","",$P1748*'9 All Base Data'!$Y1748)</f>
        <v>0</v>
      </c>
      <c r="AH1748" s="167">
        <f>$Q1748*'9 All Base Data'!$Y1748</f>
        <v>3.8237636848653351</v>
      </c>
      <c r="AI1748" s="178">
        <f>$R1748*'9 All Base Data'!$Y1748</f>
        <v>6.5543193476225795E-2</v>
      </c>
      <c r="AJ1748" s="178">
        <f>$S1748*'9 All Base Data'!$Y1748</f>
        <v>0</v>
      </c>
      <c r="AK1748" s="178">
        <f>$T1748*'9 All Base Data'!$Y1748</f>
        <v>0</v>
      </c>
      <c r="AL1748" s="178">
        <f>IF($U1748="","",$U1748*'9 All Base Data'!$Y1748)</f>
        <v>1.3161950293833707E-5</v>
      </c>
      <c r="AM1748" s="178">
        <f>IF($V1748="","",$V1748*'9 All Base Data'!$Y1748)</f>
        <v>6.2467883729437055E-6</v>
      </c>
      <c r="AN1748" s="178">
        <f>IF($W1748="","",$W1748*'9 All Base Data'!$Y1748)</f>
        <v>4.1318550808617754E-6</v>
      </c>
      <c r="AO1748" s="178">
        <f>IF($X1748="","",$X1748*'9 All Base Data'!$Y1748)</f>
        <v>0</v>
      </c>
      <c r="AP1748" s="178">
        <f>$Y1748*'9 All Base Data'!$Y1748</f>
        <v>2.3707334846165075E-4</v>
      </c>
      <c r="AQ1748" s="179">
        <f t="shared" ref="AQ1748:AQ1811" si="289">SUM(AI1748,AK1748:AM1748,AP1748)</f>
        <v>6.5799675563354212E-2</v>
      </c>
    </row>
    <row r="1749" spans="1:43" x14ac:dyDescent="0.25">
      <c r="A1749" s="124">
        <v>602411</v>
      </c>
      <c r="B1749" s="125" t="s">
        <v>1777</v>
      </c>
      <c r="C1749" s="126" t="s">
        <v>1742</v>
      </c>
      <c r="D1749" s="101" t="s">
        <v>2129</v>
      </c>
      <c r="E1749" s="142"/>
      <c r="F1749" s="191" t="str">
        <f>IF('9 All Base Data'!G1749="Rural Centre","Rural",IF('9 All Base Data'!G1749="Rural (Incl.some Off Shore Islands)","Rural",IF('9 All Base Data'!G1749="Inlet-in TA but not in Urban Area","Rural",IF('9 All Base Data'!G1749="Rural (Incl.some Off Shore Islands)","Rural",IF('9 All Base Data'!G1749="Inlet-not in TA","Rural",IF('9 All Base Data'!G1749="Inland Water not in Urban Area","Rural",IF('9 All Base Data'!G1749="Oceanic-in Region but not in TA","Rural",'9 All Base Data'!G1749)))))))</f>
        <v>Dunedin</v>
      </c>
      <c r="G1749" s="177">
        <f>IF('9 All Base Data'!I1749="..C","..C",'9 All Base Data'!I1749*Basecase_Pop_2006)</f>
        <v>321</v>
      </c>
      <c r="H1749" s="177">
        <f>IF('9 All Base Data'!J1749="..C","..C",'9 All Base Data'!J1749*Basecase_Pop_2006)</f>
        <v>225</v>
      </c>
      <c r="I1749" s="191">
        <f>IF('9 All Base Data'!L1749="..C","..C",'9 All Base Data'!L1749*Basecase_Pop_2006)</f>
        <v>0</v>
      </c>
      <c r="J1749" s="156">
        <f>IF('9 All Base Data'!$P1749=0,0,('9 All Base Data'!$P1749*Basecase_Pop_2006)/(1+(1/(BaseCase_Mort_AllAdults_30*('9 All Base Data'!$W1749*Basecase_PM10)/10))))</f>
        <v>0.13084112149532712</v>
      </c>
      <c r="K1749" s="156">
        <f>IF('9 All Base Data'!$Q1749=0,0,('9 All Base Data'!$Q1749*Basecase_Pop_2006)/(1+(1/(BaseCase_Mort_Maori_30*('9 All Base Data'!$W1749*Basecase_PM10)/10))))</f>
        <v>5.5555555555555552E-2</v>
      </c>
      <c r="L1749" s="179">
        <f>133/(1+1/(BaseCase_Mort_Child_0_1*'9 All Base Data'!$AB$10/10))*IF('9 All Base Data'!$L1749="..C",0,'9 All Base Data'!L1749/'9 All Base Data'!$L$2022)</f>
        <v>0</v>
      </c>
      <c r="M1749" s="178">
        <f>IF('9 All Base Data'!$R1749="","",IF('9 All Base Data'!$R1749=0,0,('9 All Base Data'!$R1749*Basecase_Pop_2006)/(1+(1/(BaseCase_CardiacHA_All*('9 All Base Data'!$W1749*Basecase_PM10)/10)))))</f>
        <v>3.5785288270377733E-2</v>
      </c>
      <c r="N1749" s="178">
        <f>IF('9 All Base Data'!$S1749="","",IF('9 All Base Data'!$S1749=0,0,('9 All Base Data'!S1749*Basecase_Pop_2006)/(1+(1/(BaseCase_RespHA_All*('9 All Base Data'!$W1749*Basecase_PM10)/10)))))</f>
        <v>2.9702970297029702E-2</v>
      </c>
      <c r="O1749" s="178">
        <f>IF('9 All Base Data'!$T1749="","",IF('9 All Base Data'!$T1749=0,0,('9 All Base Data'!$T1749*Basecase_Pop_2006)/(1+(1/(BaseCase_RespHA_Child_1_4*('9 All Base Data'!$W1749*Basecase_PM10)/10)))))</f>
        <v>0</v>
      </c>
      <c r="P1749" s="179">
        <f>IF('9 All Base Data'!$U1749="","",IF('9 All Base Data'!$U1749=0,0,('9 All Base Data'!$U1749*Basecase_Pop_2006)/(1+(1/(BaseCase_RespHA_Child_5_14*('9 All Base Data'!$W1749*Basecase_PM10)/10)))))</f>
        <v>9.7087378640776691E-3</v>
      </c>
      <c r="Q1749" s="156">
        <f>IF('7 Base case Results'!$G1749="..C",0,BaseCase_RADs_All*'7 Base case Results'!$G1749*('9 All Base Data'!$V1749*Basecase_PM10)/10)</f>
        <v>173.34</v>
      </c>
      <c r="R1749" s="189">
        <f t="shared" si="280"/>
        <v>0.46579439252336452</v>
      </c>
      <c r="S1749" s="178">
        <f t="shared" si="281"/>
        <v>0.19777777777777777</v>
      </c>
      <c r="T1749" s="179">
        <f t="shared" si="282"/>
        <v>0</v>
      </c>
      <c r="U1749" s="178">
        <f t="shared" si="283"/>
        <v>2.2723658051689862E-4</v>
      </c>
      <c r="V1749" s="178">
        <f t="shared" si="284"/>
        <v>1.3470297029702971E-4</v>
      </c>
      <c r="W1749" s="178">
        <f t="shared" si="285"/>
        <v>0</v>
      </c>
      <c r="X1749" s="179">
        <f t="shared" si="286"/>
        <v>4.4029126213592225E-5</v>
      </c>
      <c r="Y1749" s="179">
        <f t="shared" si="287"/>
        <v>1.0747079999999999E-2</v>
      </c>
      <c r="Z1749" s="186">
        <f t="shared" si="288"/>
        <v>0.47690341207417847</v>
      </c>
      <c r="AA1749" s="156">
        <f>$J1749*'9 All Base Data'!$Y1749</f>
        <v>3.5643999821519542E-2</v>
      </c>
      <c r="AB1749" s="156">
        <f>$K1749*'9 All Base Data'!$Y1749</f>
        <v>1.5134555479772185E-2</v>
      </c>
      <c r="AC1749" s="178">
        <f>$L1749*'9 All Base Data'!$Y1749</f>
        <v>0</v>
      </c>
      <c r="AD1749" s="178">
        <f>IF($M1749="","",$M1749*'9 All Base Data'!$Y1749)</f>
        <v>9.7486997523781073E-3</v>
      </c>
      <c r="AE1749" s="178">
        <f>IF($N1749="","",$N1749*'9 All Base Data'!$Y1749)</f>
        <v>8.0917425337395845E-3</v>
      </c>
      <c r="AF1749" s="178">
        <f>IF($O1749="","",$O1749*'9 All Base Data'!$Y1749)</f>
        <v>0</v>
      </c>
      <c r="AG1749" s="178">
        <f>IF($P1749="","",$P1749*'9 All Base Data'!$Y1749)</f>
        <v>2.6448737731640708E-3</v>
      </c>
      <c r="AH1749" s="167">
        <f>$Q1749*'9 All Base Data'!$Y1749</f>
        <v>47.221629243546793</v>
      </c>
      <c r="AI1749" s="178">
        <f>$R1749*'9 All Base Data'!$Y1749</f>
        <v>0.12689263936460957</v>
      </c>
      <c r="AJ1749" s="178">
        <f>$S1749*'9 All Base Data'!$Y1749</f>
        <v>5.3879017507988979E-2</v>
      </c>
      <c r="AK1749" s="178">
        <f>$T1749*'9 All Base Data'!$Y1749</f>
        <v>0</v>
      </c>
      <c r="AL1749" s="178">
        <f>IF($U1749="","",$U1749*'9 All Base Data'!$Y1749)</f>
        <v>6.1904243427600989E-5</v>
      </c>
      <c r="AM1749" s="178">
        <f>IF($V1749="","",$V1749*'9 All Base Data'!$Y1749)</f>
        <v>3.6696052390509014E-5</v>
      </c>
      <c r="AN1749" s="178">
        <f>IF($W1749="","",$W1749*'9 All Base Data'!$Y1749)</f>
        <v>0</v>
      </c>
      <c r="AO1749" s="178">
        <f>IF($X1749="","",$X1749*'9 All Base Data'!$Y1749)</f>
        <v>1.1994502561299061E-5</v>
      </c>
      <c r="AP1749" s="178">
        <f>$Y1749*'9 All Base Data'!$Y1749</f>
        <v>2.9277410130999007E-3</v>
      </c>
      <c r="AQ1749" s="179">
        <f t="shared" si="289"/>
        <v>0.12991898067352758</v>
      </c>
    </row>
    <row r="1750" spans="1:43" x14ac:dyDescent="0.25">
      <c r="A1750" s="124">
        <v>602412</v>
      </c>
      <c r="B1750" s="125" t="s">
        <v>1778</v>
      </c>
      <c r="C1750" s="126" t="s">
        <v>1742</v>
      </c>
      <c r="D1750" s="101" t="s">
        <v>2129</v>
      </c>
      <c r="E1750" s="142"/>
      <c r="F1750" s="191" t="str">
        <f>IF('9 All Base Data'!G1750="Rural Centre","Rural",IF('9 All Base Data'!G1750="Rural (Incl.some Off Shore Islands)","Rural",IF('9 All Base Data'!G1750="Inlet-in TA but not in Urban Area","Rural",IF('9 All Base Data'!G1750="Rural (Incl.some Off Shore Islands)","Rural",IF('9 All Base Data'!G1750="Inlet-not in TA","Rural",IF('9 All Base Data'!G1750="Inland Water not in Urban Area","Rural",IF('9 All Base Data'!G1750="Oceanic-in Region but not in TA","Rural",'9 All Base Data'!G1750)))))))</f>
        <v>Dunedin</v>
      </c>
      <c r="G1750" s="177">
        <f>IF('9 All Base Data'!I1750="..C","..C",'9 All Base Data'!I1750*Basecase_Pop_2006)</f>
        <v>1560</v>
      </c>
      <c r="H1750" s="177">
        <f>IF('9 All Base Data'!J1750="..C","..C",'9 All Base Data'!J1750*Basecase_Pop_2006)</f>
        <v>1056</v>
      </c>
      <c r="I1750" s="191">
        <f>IF('9 All Base Data'!L1750="..C","..C",'9 All Base Data'!L1750*Basecase_Pop_2006)</f>
        <v>6</v>
      </c>
      <c r="J1750" s="156">
        <f>IF('9 All Base Data'!$P1750=0,0,('9 All Base Data'!$P1750*Basecase_Pop_2006)/(1+(1/(BaseCase_Mort_AllAdults_30*('9 All Base Data'!$W1750*Basecase_PM10)/10))))</f>
        <v>0.15264797507788164</v>
      </c>
      <c r="K1750" s="156">
        <f>IF('9 All Base Data'!$Q1750=0,0,('9 All Base Data'!$Q1750*Basecase_Pop_2006)/(1+(1/(BaseCase_Mort_Maori_30*('9 All Base Data'!$W1750*Basecase_PM10)/10))))</f>
        <v>0</v>
      </c>
      <c r="L1750" s="179">
        <f>133/(1+1/(BaseCase_Mort_Child_0_1*'9 All Base Data'!$AB$10/10))*IF('9 All Base Data'!$L1750="..C",0,'9 All Base Data'!L1750/'9 All Base Data'!$L$2022)</f>
        <v>8.7526671318313796E-4</v>
      </c>
      <c r="M1750" s="178">
        <f>IF('9 All Base Data'!$R1750="","",IF('9 All Base Data'!$R1750=0,0,('9 All Base Data'!$R1750*Basecase_Pop_2006)/(1+(1/(BaseCase_CardiacHA_All*('9 All Base Data'!$W1750*Basecase_PM10)/10)))))</f>
        <v>6.3618290258449298E-2</v>
      </c>
      <c r="N1750" s="178">
        <f>IF('9 All Base Data'!$S1750="","",IF('9 All Base Data'!$S1750=0,0,('9 All Base Data'!S1750*Basecase_Pop_2006)/(1+(1/(BaseCase_RespHA_All*('9 All Base Data'!$W1750*Basecase_PM10)/10)))))</f>
        <v>9.5709570957095702E-2</v>
      </c>
      <c r="O1750" s="178">
        <f>IF('9 All Base Data'!$T1750="","",IF('9 All Base Data'!$T1750=0,0,('9 All Base Data'!$T1750*Basecase_Pop_2006)/(1+(1/(BaseCase_RespHA_Child_1_4*('9 All Base Data'!$W1750*Basecase_PM10)/10)))))</f>
        <v>1.9607843137254902E-2</v>
      </c>
      <c r="P1750" s="179">
        <f>IF('9 All Base Data'!$U1750="","",IF('9 All Base Data'!$U1750=0,0,('9 All Base Data'!$U1750*Basecase_Pop_2006)/(1+(1/(BaseCase_RespHA_Child_5_14*('9 All Base Data'!$W1750*Basecase_PM10)/10)))))</f>
        <v>1.9417475728155338E-2</v>
      </c>
      <c r="Q1750" s="156">
        <f>IF('7 Base case Results'!$G1750="..C",0,BaseCase_RADs_All*'7 Base case Results'!$G1750*('9 All Base Data'!$V1750*Basecase_PM10)/10)</f>
        <v>842.4</v>
      </c>
      <c r="R1750" s="189">
        <f t="shared" si="280"/>
        <v>0.54342679127725868</v>
      </c>
      <c r="S1750" s="178">
        <f t="shared" si="281"/>
        <v>0</v>
      </c>
      <c r="T1750" s="179">
        <f t="shared" si="282"/>
        <v>3.1159494989319711E-3</v>
      </c>
      <c r="U1750" s="178">
        <f t="shared" si="283"/>
        <v>4.0397614314115302E-4</v>
      </c>
      <c r="V1750" s="178">
        <f t="shared" si="284"/>
        <v>4.3404290429042904E-4</v>
      </c>
      <c r="W1750" s="178">
        <f t="shared" si="285"/>
        <v>8.8921568627450977E-5</v>
      </c>
      <c r="X1750" s="179">
        <f t="shared" si="286"/>
        <v>8.805825242718445E-5</v>
      </c>
      <c r="Y1750" s="179">
        <f t="shared" si="287"/>
        <v>5.2228799999999999E-2</v>
      </c>
      <c r="Z1750" s="186">
        <f t="shared" si="288"/>
        <v>0.59960955982362218</v>
      </c>
      <c r="AA1750" s="156">
        <f>$J1750*'9 All Base Data'!$Y1750</f>
        <v>4.1584666458439466E-2</v>
      </c>
      <c r="AB1750" s="156">
        <f>$K1750*'9 All Base Data'!$Y1750</f>
        <v>0</v>
      </c>
      <c r="AC1750" s="178">
        <f>$L1750*'9 All Base Data'!$Y1750</f>
        <v>2.3844190734482489E-4</v>
      </c>
      <c r="AD1750" s="178">
        <f>IF($M1750="","",$M1750*'9 All Base Data'!$Y1750)</f>
        <v>1.7331021782005521E-2</v>
      </c>
      <c r="AE1750" s="178">
        <f>IF($N1750="","",$N1750*'9 All Base Data'!$Y1750)</f>
        <v>2.6073392608716436E-2</v>
      </c>
      <c r="AF1750" s="178">
        <f>IF($O1750="","",$O1750*'9 All Base Data'!$Y1750)</f>
        <v>5.3416078163901828E-3</v>
      </c>
      <c r="AG1750" s="178">
        <f>IF($P1750="","",$P1750*'9 All Base Data'!$Y1750)</f>
        <v>5.2897475463281416E-3</v>
      </c>
      <c r="AH1750" s="167">
        <f>$Q1750*'9 All Base Data'!$Y1750</f>
        <v>229.48829165088159</v>
      </c>
      <c r="AI1750" s="178">
        <f>$R1750*'9 All Base Data'!$Y1750</f>
        <v>0.14804141259204451</v>
      </c>
      <c r="AJ1750" s="178">
        <f>$S1750*'9 All Base Data'!$Y1750</f>
        <v>0</v>
      </c>
      <c r="AK1750" s="178">
        <f>$T1750*'9 All Base Data'!$Y1750</f>
        <v>8.4885319014757661E-4</v>
      </c>
      <c r="AL1750" s="178">
        <f>IF($U1750="","",$U1750*'9 All Base Data'!$Y1750)</f>
        <v>1.1005198831573506E-4</v>
      </c>
      <c r="AM1750" s="178">
        <f>IF($V1750="","",$V1750*'9 All Base Data'!$Y1750)</f>
        <v>1.1824283548052905E-4</v>
      </c>
      <c r="AN1750" s="178">
        <f>IF($W1750="","",$W1750*'9 All Base Data'!$Y1750)</f>
        <v>2.422419144732948E-5</v>
      </c>
      <c r="AO1750" s="178">
        <f>IF($X1750="","",$X1750*'9 All Base Data'!$Y1750)</f>
        <v>2.3989005122598123E-5</v>
      </c>
      <c r="AP1750" s="178">
        <f>$Y1750*'9 All Base Data'!$Y1750</f>
        <v>1.4228274082354659E-2</v>
      </c>
      <c r="AQ1750" s="179">
        <f t="shared" si="289"/>
        <v>0.16334683468834302</v>
      </c>
    </row>
    <row r="1751" spans="1:43" x14ac:dyDescent="0.25">
      <c r="A1751" s="124">
        <v>602421</v>
      </c>
      <c r="B1751" s="125" t="s">
        <v>1779</v>
      </c>
      <c r="C1751" s="126" t="s">
        <v>1742</v>
      </c>
      <c r="D1751" s="101" t="s">
        <v>2129</v>
      </c>
      <c r="E1751" s="142"/>
      <c r="F1751" s="191" t="str">
        <f>IF('9 All Base Data'!G1751="Rural Centre","Rural",IF('9 All Base Data'!G1751="Rural (Incl.some Off Shore Islands)","Rural",IF('9 All Base Data'!G1751="Inlet-in TA but not in Urban Area","Rural",IF('9 All Base Data'!G1751="Rural (Incl.some Off Shore Islands)","Rural",IF('9 All Base Data'!G1751="Inlet-not in TA","Rural",IF('9 All Base Data'!G1751="Inland Water not in Urban Area","Rural",IF('9 All Base Data'!G1751="Oceanic-in Region but not in TA","Rural",'9 All Base Data'!G1751)))))))</f>
        <v>Dunedin</v>
      </c>
      <c r="G1751" s="177">
        <f>IF('9 All Base Data'!I1751="..C","..C",'9 All Base Data'!I1751*Basecase_Pop_2006)</f>
        <v>615</v>
      </c>
      <c r="H1751" s="177">
        <f>IF('9 All Base Data'!J1751="..C","..C",'9 All Base Data'!J1751*Basecase_Pop_2006)</f>
        <v>387</v>
      </c>
      <c r="I1751" s="191">
        <f>IF('9 All Base Data'!L1751="..C","..C",'9 All Base Data'!L1751*Basecase_Pop_2006)</f>
        <v>3</v>
      </c>
      <c r="J1751" s="156">
        <f>IF('9 All Base Data'!$P1751=0,0,('9 All Base Data'!$P1751*Basecase_Pop_2006)/(1+(1/(BaseCase_Mort_AllAdults_30*('9 All Base Data'!$W1751*Basecase_PM10)/10))))</f>
        <v>0.2180685358255452</v>
      </c>
      <c r="K1751" s="156">
        <f>IF('9 All Base Data'!$Q1751=0,0,('9 All Base Data'!$Q1751*Basecase_Pop_2006)/(1+(1/(BaseCase_Mort_Maori_30*('9 All Base Data'!$W1751*Basecase_PM10)/10))))</f>
        <v>0</v>
      </c>
      <c r="L1751" s="179">
        <f>133/(1+1/(BaseCase_Mort_Child_0_1*'9 All Base Data'!$AB$10/10))*IF('9 All Base Data'!$L1751="..C",0,'9 All Base Data'!L1751/'9 All Base Data'!$L$2022)</f>
        <v>4.3763335659156898E-4</v>
      </c>
      <c r="M1751" s="178">
        <f>IF('9 All Base Data'!$R1751="","",IF('9 All Base Data'!$R1751=0,0,('9 All Base Data'!$R1751*Basecase_Pop_2006)/(1+(1/(BaseCase_CardiacHA_All*('9 All Base Data'!$W1751*Basecase_PM10)/10)))))</f>
        <v>3.7773359840954278E-2</v>
      </c>
      <c r="N1751" s="178">
        <f>IF('9 All Base Data'!$S1751="","",IF('9 All Base Data'!$S1751=0,0,('9 All Base Data'!S1751*Basecase_Pop_2006)/(1+(1/(BaseCase_RespHA_All*('9 All Base Data'!$W1751*Basecase_PM10)/10)))))</f>
        <v>7.2607260726072598E-2</v>
      </c>
      <c r="O1751" s="178">
        <f>IF('9 All Base Data'!$T1751="","",IF('9 All Base Data'!$T1751=0,0,('9 All Base Data'!$T1751*Basecase_Pop_2006)/(1+(1/(BaseCase_RespHA_Child_1_4*('9 All Base Data'!$W1751*Basecase_PM10)/10)))))</f>
        <v>1.9607843137254902E-2</v>
      </c>
      <c r="P1751" s="179">
        <f>IF('9 All Base Data'!$U1751="","",IF('9 All Base Data'!$U1751=0,0,('9 All Base Data'!$U1751*Basecase_Pop_2006)/(1+(1/(BaseCase_RespHA_Child_5_14*('9 All Base Data'!$W1751*Basecase_PM10)/10)))))</f>
        <v>9.7087378640776691E-3</v>
      </c>
      <c r="Q1751" s="156">
        <f>IF('7 Base case Results'!$G1751="..C",0,BaseCase_RADs_All*'7 Base case Results'!$G1751*('9 All Base Data'!$V1751*Basecase_PM10)/10)</f>
        <v>332.1</v>
      </c>
      <c r="R1751" s="189">
        <f t="shared" si="280"/>
        <v>0.77632398753894083</v>
      </c>
      <c r="S1751" s="178">
        <f t="shared" si="281"/>
        <v>0</v>
      </c>
      <c r="T1751" s="179">
        <f t="shared" si="282"/>
        <v>1.5579747494659855E-3</v>
      </c>
      <c r="U1751" s="178">
        <f t="shared" si="283"/>
        <v>2.3986083499005965E-4</v>
      </c>
      <c r="V1751" s="178">
        <f t="shared" si="284"/>
        <v>3.292739273927392E-4</v>
      </c>
      <c r="W1751" s="178">
        <f t="shared" si="285"/>
        <v>8.8921568627450977E-5</v>
      </c>
      <c r="X1751" s="179">
        <f t="shared" si="286"/>
        <v>4.4029126213592225E-5</v>
      </c>
      <c r="Y1751" s="179">
        <f t="shared" si="287"/>
        <v>2.0590199999999999E-2</v>
      </c>
      <c r="Z1751" s="186">
        <f t="shared" si="288"/>
        <v>0.79904129705078963</v>
      </c>
      <c r="AA1751" s="156">
        <f>$J1751*'9 All Base Data'!$Y1751</f>
        <v>5.9406666369199237E-2</v>
      </c>
      <c r="AB1751" s="156">
        <f>$K1751*'9 All Base Data'!$Y1751</f>
        <v>0</v>
      </c>
      <c r="AC1751" s="178">
        <f>$L1751*'9 All Base Data'!$Y1751</f>
        <v>1.1922095367241244E-4</v>
      </c>
      <c r="AD1751" s="178">
        <f>IF($M1751="","",$M1751*'9 All Base Data'!$Y1751)</f>
        <v>1.0290294183065781E-2</v>
      </c>
      <c r="AE1751" s="178">
        <f>IF($N1751="","",$N1751*'9 All Base Data'!$Y1751)</f>
        <v>1.9779815082474537E-2</v>
      </c>
      <c r="AF1751" s="178">
        <f>IF($O1751="","",$O1751*'9 All Base Data'!$Y1751)</f>
        <v>5.3416078163901828E-3</v>
      </c>
      <c r="AG1751" s="178">
        <f>IF($P1751="","",$P1751*'9 All Base Data'!$Y1751)</f>
        <v>2.6448737731640708E-3</v>
      </c>
      <c r="AH1751" s="167">
        <f>$Q1751*'9 All Base Data'!$Y1751</f>
        <v>90.47134574698218</v>
      </c>
      <c r="AI1751" s="178">
        <f>$R1751*'9 All Base Data'!$Y1751</f>
        <v>0.21148773227434928</v>
      </c>
      <c r="AJ1751" s="178">
        <f>$S1751*'9 All Base Data'!$Y1751</f>
        <v>0</v>
      </c>
      <c r="AK1751" s="178">
        <f>$T1751*'9 All Base Data'!$Y1751</f>
        <v>4.2442659507378831E-4</v>
      </c>
      <c r="AL1751" s="178">
        <f>IF($U1751="","",$U1751*'9 All Base Data'!$Y1751)</f>
        <v>6.5343368062467698E-5</v>
      </c>
      <c r="AM1751" s="178">
        <f>IF($V1751="","",$V1751*'9 All Base Data'!$Y1751)</f>
        <v>8.9701461399022017E-5</v>
      </c>
      <c r="AN1751" s="178">
        <f>IF($W1751="","",$W1751*'9 All Base Data'!$Y1751)</f>
        <v>2.422419144732948E-5</v>
      </c>
      <c r="AO1751" s="178">
        <f>IF($X1751="","",$X1751*'9 All Base Data'!$Y1751)</f>
        <v>1.1994502561299061E-5</v>
      </c>
      <c r="AP1751" s="178">
        <f>$Y1751*'9 All Base Data'!$Y1751</f>
        <v>5.6092234363128947E-3</v>
      </c>
      <c r="AQ1751" s="179">
        <f t="shared" si="289"/>
        <v>0.21767642713519747</v>
      </c>
    </row>
    <row r="1752" spans="1:43" x14ac:dyDescent="0.25">
      <c r="A1752" s="124">
        <v>602422</v>
      </c>
      <c r="B1752" s="125" t="s">
        <v>1780</v>
      </c>
      <c r="C1752" s="126" t="s">
        <v>1742</v>
      </c>
      <c r="D1752" s="101" t="s">
        <v>2129</v>
      </c>
      <c r="E1752" s="142"/>
      <c r="F1752" s="191" t="str">
        <f>IF('9 All Base Data'!G1752="Rural Centre","Rural",IF('9 All Base Data'!G1752="Rural (Incl.some Off Shore Islands)","Rural",IF('9 All Base Data'!G1752="Inlet-in TA but not in Urban Area","Rural",IF('9 All Base Data'!G1752="Rural (Incl.some Off Shore Islands)","Rural",IF('9 All Base Data'!G1752="Inlet-not in TA","Rural",IF('9 All Base Data'!G1752="Inland Water not in Urban Area","Rural",IF('9 All Base Data'!G1752="Oceanic-in Region but not in TA","Rural",'9 All Base Data'!G1752)))))))</f>
        <v>Dunedin</v>
      </c>
      <c r="G1752" s="177">
        <f>IF('9 All Base Data'!I1752="..C","..C",'9 All Base Data'!I1752*Basecase_Pop_2006)</f>
        <v>963</v>
      </c>
      <c r="H1752" s="177">
        <f>IF('9 All Base Data'!J1752="..C","..C",'9 All Base Data'!J1752*Basecase_Pop_2006)</f>
        <v>591</v>
      </c>
      <c r="I1752" s="191">
        <f>IF('9 All Base Data'!L1752="..C","..C",'9 All Base Data'!L1752*Basecase_Pop_2006)</f>
        <v>15</v>
      </c>
      <c r="J1752" s="156">
        <f>IF('9 All Base Data'!$P1752=0,0,('9 All Base Data'!$P1752*Basecase_Pop_2006)/(1+(1/(BaseCase_Mort_AllAdults_30*('9 All Base Data'!$W1752*Basecase_PM10)/10))))</f>
        <v>0.95950155763239875</v>
      </c>
      <c r="K1752" s="156">
        <f>IF('9 All Base Data'!$Q1752=0,0,('9 All Base Data'!$Q1752*Basecase_Pop_2006)/(1+(1/(BaseCase_Mort_Maori_30*('9 All Base Data'!$W1752*Basecase_PM10)/10))))</f>
        <v>5.5555555555555552E-2</v>
      </c>
      <c r="L1752" s="179">
        <f>133/(1+1/(BaseCase_Mort_Child_0_1*'9 All Base Data'!$AB$10/10))*IF('9 All Base Data'!$L1752="..C",0,'9 All Base Data'!L1752/'9 All Base Data'!$L$2022)</f>
        <v>2.1881667829578449E-3</v>
      </c>
      <c r="M1752" s="178">
        <f>IF('9 All Base Data'!$R1752="","",IF('9 All Base Data'!$R1752=0,0,('9 All Base Data'!$R1752*Basecase_Pop_2006)/(1+(1/(BaseCase_CardiacHA_All*('9 All Base Data'!$W1752*Basecase_PM10)/10)))))</f>
        <v>2.3856858846918492E-2</v>
      </c>
      <c r="N1752" s="178">
        <f>IF('9 All Base Data'!$S1752="","",IF('9 All Base Data'!$S1752=0,0,('9 All Base Data'!S1752*Basecase_Pop_2006)/(1+(1/(BaseCase_RespHA_All*('9 All Base Data'!$W1752*Basecase_PM10)/10)))))</f>
        <v>3.3003300330033007E-2</v>
      </c>
      <c r="O1752" s="178">
        <f>IF('9 All Base Data'!$T1752="","",IF('9 All Base Data'!$T1752=0,0,('9 All Base Data'!$T1752*Basecase_Pop_2006)/(1+(1/(BaseCase_RespHA_Child_1_4*('9 All Base Data'!$W1752*Basecase_PM10)/10)))))</f>
        <v>1.30718954248366E-2</v>
      </c>
      <c r="P1752" s="179">
        <f>IF('9 All Base Data'!$U1752="","",IF('9 All Base Data'!$U1752=0,0,('9 All Base Data'!$U1752*Basecase_Pop_2006)/(1+(1/(BaseCase_RespHA_Child_5_14*('9 All Base Data'!$W1752*Basecase_PM10)/10)))))</f>
        <v>1.9417475728155338E-2</v>
      </c>
      <c r="Q1752" s="156">
        <f>IF('7 Base case Results'!$G1752="..C",0,BaseCase_RADs_All*'7 Base case Results'!$G1752*('9 All Base Data'!$V1752*Basecase_PM10)/10)</f>
        <v>520.0200000000001</v>
      </c>
      <c r="R1752" s="189">
        <f t="shared" si="280"/>
        <v>3.4158255451713395</v>
      </c>
      <c r="S1752" s="178">
        <f t="shared" si="281"/>
        <v>0.19777777777777777</v>
      </c>
      <c r="T1752" s="179">
        <f t="shared" si="282"/>
        <v>7.7898737473299281E-3</v>
      </c>
      <c r="U1752" s="178">
        <f t="shared" si="283"/>
        <v>1.5149105367793242E-4</v>
      </c>
      <c r="V1752" s="178">
        <f t="shared" si="284"/>
        <v>1.4966996699669968E-4</v>
      </c>
      <c r="W1752" s="178">
        <f t="shared" si="285"/>
        <v>5.9281045751633985E-5</v>
      </c>
      <c r="X1752" s="179">
        <f t="shared" si="286"/>
        <v>8.805825242718445E-5</v>
      </c>
      <c r="Y1752" s="179">
        <f t="shared" si="287"/>
        <v>3.2241240000000004E-2</v>
      </c>
      <c r="Z1752" s="186">
        <f t="shared" si="288"/>
        <v>3.4561578199393437</v>
      </c>
      <c r="AA1752" s="156">
        <f>$J1752*'9 All Base Data'!$Y1752</f>
        <v>0.26138933202447662</v>
      </c>
      <c r="AB1752" s="156">
        <f>$K1752*'9 All Base Data'!$Y1752</f>
        <v>1.5134555479772185E-2</v>
      </c>
      <c r="AC1752" s="178">
        <f>$L1752*'9 All Base Data'!$Y1752</f>
        <v>5.9610476836206221E-4</v>
      </c>
      <c r="AD1752" s="178">
        <f>IF($M1752="","",$M1752*'9 All Base Data'!$Y1752)</f>
        <v>6.4991331682520727E-3</v>
      </c>
      <c r="AE1752" s="178">
        <f>IF($N1752="","",$N1752*'9 All Base Data'!$Y1752)</f>
        <v>8.9908250374884282E-3</v>
      </c>
      <c r="AF1752" s="178">
        <f>IF($O1752="","",$O1752*'9 All Base Data'!$Y1752)</f>
        <v>3.5610718775934548E-3</v>
      </c>
      <c r="AG1752" s="178">
        <f>IF($P1752="","",$P1752*'9 All Base Data'!$Y1752)</f>
        <v>5.2897475463281416E-3</v>
      </c>
      <c r="AH1752" s="167">
        <f>$Q1752*'9 All Base Data'!$Y1752</f>
        <v>141.6648877306404</v>
      </c>
      <c r="AI1752" s="178">
        <f>$R1752*'9 All Base Data'!$Y1752</f>
        <v>0.93054602200713676</v>
      </c>
      <c r="AJ1752" s="178">
        <f>$S1752*'9 All Base Data'!$Y1752</f>
        <v>5.3879017507988979E-2</v>
      </c>
      <c r="AK1752" s="178">
        <f>$T1752*'9 All Base Data'!$Y1752</f>
        <v>2.1221329753689415E-3</v>
      </c>
      <c r="AL1752" s="178">
        <f>IF($U1752="","",$U1752*'9 All Base Data'!$Y1752)</f>
        <v>4.1269495618400657E-5</v>
      </c>
      <c r="AM1752" s="178">
        <f>IF($V1752="","",$V1752*'9 All Base Data'!$Y1752)</f>
        <v>4.0773391545010021E-5</v>
      </c>
      <c r="AN1752" s="178">
        <f>IF($W1752="","",$W1752*'9 All Base Data'!$Y1752)</f>
        <v>1.6149460964886319E-5</v>
      </c>
      <c r="AO1752" s="178">
        <f>IF($X1752="","",$X1752*'9 All Base Data'!$Y1752)</f>
        <v>2.3989005122598123E-5</v>
      </c>
      <c r="AP1752" s="178">
        <f>$Y1752*'9 All Base Data'!$Y1752</f>
        <v>8.7832230392997038E-3</v>
      </c>
      <c r="AQ1752" s="179">
        <f t="shared" si="289"/>
        <v>0.94153342090896874</v>
      </c>
    </row>
    <row r="1753" spans="1:43" x14ac:dyDescent="0.25">
      <c r="A1753" s="124">
        <v>602500</v>
      </c>
      <c r="B1753" s="125" t="s">
        <v>1781</v>
      </c>
      <c r="C1753" s="126" t="s">
        <v>1742</v>
      </c>
      <c r="D1753" s="101" t="s">
        <v>2129</v>
      </c>
      <c r="E1753" s="142"/>
      <c r="F1753" s="191" t="str">
        <f>IF('9 All Base Data'!G1753="Rural Centre","Rural",IF('9 All Base Data'!G1753="Rural (Incl.some Off Shore Islands)","Rural",IF('9 All Base Data'!G1753="Inlet-in TA but not in Urban Area","Rural",IF('9 All Base Data'!G1753="Rural (Incl.some Off Shore Islands)","Rural",IF('9 All Base Data'!G1753="Inlet-not in TA","Rural",IF('9 All Base Data'!G1753="Inland Water not in Urban Area","Rural",IF('9 All Base Data'!G1753="Oceanic-in Region but not in TA","Rural",'9 All Base Data'!G1753)))))))</f>
        <v>Rural</v>
      </c>
      <c r="G1753" s="177">
        <f>IF('9 All Base Data'!I1753="..C","..C",'9 All Base Data'!I1753*Basecase_Pop_2006)</f>
        <v>2922</v>
      </c>
      <c r="H1753" s="177">
        <f>IF('9 All Base Data'!J1753="..C","..C",'9 All Base Data'!J1753*Basecase_Pop_2006)</f>
        <v>1875</v>
      </c>
      <c r="I1753" s="191">
        <f>IF('9 All Base Data'!L1753="..C","..C",'9 All Base Data'!L1753*Basecase_Pop_2006)</f>
        <v>27</v>
      </c>
      <c r="J1753" s="156">
        <f>IF('9 All Base Data'!$P1753=0,0,('9 All Base Data'!$P1753*Basecase_Pop_2006)/(1+(1/(BaseCase_Mort_AllAdults_30*('9 All Base Data'!$W1753*Basecase_PM10)/10))))</f>
        <v>0.14091186062884981</v>
      </c>
      <c r="K1753" s="156">
        <f>IF('9 All Base Data'!$Q1753=0,0,('9 All Base Data'!$Q1753*Basecase_Pop_2006)/(1+(1/(BaseCase_Mort_Maori_30*('9 All Base Data'!$W1753*Basecase_PM10)/10))))</f>
        <v>0</v>
      </c>
      <c r="L1753" s="179">
        <f>133/(1+1/(BaseCase_Mort_Child_0_1*'9 All Base Data'!$AB$10/10))*IF('9 All Base Data'!$L1753="..C",0,'9 All Base Data'!L1753/'9 All Base Data'!$L$2022)</f>
        <v>3.9387002093241204E-3</v>
      </c>
      <c r="M1753" s="178">
        <f>IF('9 All Base Data'!$R1753="","",IF('9 All Base Data'!$R1753=0,0,('9 All Base Data'!$R1753*Basecase_Pop_2006)/(1+(1/(BaseCase_CardiacHA_All*('9 All Base Data'!$W1753*Basecase_PM10)/10)))))</f>
        <v>6.980220585161756E-2</v>
      </c>
      <c r="N1753" s="178">
        <f>IF('9 All Base Data'!$S1753="","",IF('9 All Base Data'!$S1753=0,0,('9 All Base Data'!S1753*Basecase_Pop_2006)/(1+(1/(BaseCase_RespHA_All*('9 All Base Data'!$W1753*Basecase_PM10)/10)))))</f>
        <v>0.11069773902001051</v>
      </c>
      <c r="O1753" s="178">
        <f>IF('9 All Base Data'!$T1753="","",IF('9 All Base Data'!$T1753=0,0,('9 All Base Data'!$T1753*Basecase_Pop_2006)/(1+(1/(BaseCase_RespHA_Child_1_4*('9 All Base Data'!$W1753*Basecase_PM10)/10)))))</f>
        <v>5.7529644139089578E-2</v>
      </c>
      <c r="P1753" s="179">
        <f>IF('9 All Base Data'!$U1753="","",IF('9 All Base Data'!$U1753=0,0,('9 All Base Data'!$U1753*Basecase_Pop_2006)/(1+(1/(BaseCase_RespHA_Child_5_14*('9 All Base Data'!$W1753*Basecase_PM10)/10)))))</f>
        <v>7.7838872557158328E-3</v>
      </c>
      <c r="Q1753" s="156">
        <f>IF('7 Base case Results'!$G1753="..C",0,BaseCase_RADs_All*'7 Base case Results'!$G1753*('9 All Base Data'!$V1753*Basecase_PM10)/10)</f>
        <v>838.38024000000007</v>
      </c>
      <c r="R1753" s="189">
        <f t="shared" si="280"/>
        <v>0.50164622383870527</v>
      </c>
      <c r="S1753" s="178">
        <f t="shared" si="281"/>
        <v>0</v>
      </c>
      <c r="T1753" s="179">
        <f t="shared" si="282"/>
        <v>1.4021772745193868E-2</v>
      </c>
      <c r="U1753" s="178">
        <f t="shared" si="283"/>
        <v>4.4324400715777153E-4</v>
      </c>
      <c r="V1753" s="178">
        <f t="shared" si="284"/>
        <v>5.0201424645574769E-4</v>
      </c>
      <c r="W1753" s="178">
        <f t="shared" si="285"/>
        <v>2.6089693617077127E-4</v>
      </c>
      <c r="X1753" s="179">
        <f t="shared" si="286"/>
        <v>3.52999287046713E-5</v>
      </c>
      <c r="Y1753" s="179">
        <f t="shared" si="287"/>
        <v>5.1979574880000004E-2</v>
      </c>
      <c r="Z1753" s="186">
        <f t="shared" si="288"/>
        <v>0.56859282971751279</v>
      </c>
      <c r="AA1753" s="156">
        <f>$J1753*'9 All Base Data'!$Y1753</f>
        <v>1.2274006268956143E-2</v>
      </c>
      <c r="AB1753" s="156">
        <f>$K1753*'9 All Base Data'!$Y1753</f>
        <v>0</v>
      </c>
      <c r="AC1753" s="178">
        <f>$L1753*'9 All Base Data'!$Y1753</f>
        <v>3.4307708978533933E-4</v>
      </c>
      <c r="AD1753" s="178">
        <f>IF($M1753="","",$M1753*'9 All Base Data'!$Y1753)</f>
        <v>6.0800610281226564E-3</v>
      </c>
      <c r="AE1753" s="178">
        <f>IF($N1753="","",$N1753*'9 All Base Data'!$Y1753)</f>
        <v>9.6422312261534599E-3</v>
      </c>
      <c r="AF1753" s="178">
        <f>IF($O1753="","",$O1753*'9 All Base Data'!$Y1753)</f>
        <v>5.0110701090936632E-3</v>
      </c>
      <c r="AG1753" s="178">
        <f>IF($P1753="","",$P1753*'9 All Base Data'!$Y1753)</f>
        <v>6.7800879604554406E-4</v>
      </c>
      <c r="AH1753" s="167">
        <f>$Q1753*'9 All Base Data'!$Y1753</f>
        <v>73.026388805075214</v>
      </c>
      <c r="AI1753" s="178">
        <f>$R1753*'9 All Base Data'!$Y1753</f>
        <v>4.3695462317483863E-2</v>
      </c>
      <c r="AJ1753" s="178">
        <f>$S1753*'9 All Base Data'!$Y1753</f>
        <v>0</v>
      </c>
      <c r="AK1753" s="178">
        <f>$T1753*'9 All Base Data'!$Y1753</f>
        <v>1.2213544396358078E-3</v>
      </c>
      <c r="AL1753" s="178">
        <f>IF($U1753="","",$U1753*'9 All Base Data'!$Y1753)</f>
        <v>3.8608387528578868E-5</v>
      </c>
      <c r="AM1753" s="178">
        <f>IF($V1753="","",$V1753*'9 All Base Data'!$Y1753)</f>
        <v>4.3727518610605947E-5</v>
      </c>
      <c r="AN1753" s="178">
        <f>IF($W1753="","",$W1753*'9 All Base Data'!$Y1753)</f>
        <v>2.2725202944739766E-5</v>
      </c>
      <c r="AO1753" s="178">
        <f>IF($X1753="","",$X1753*'9 All Base Data'!$Y1753)</f>
        <v>3.0747698900665421E-6</v>
      </c>
      <c r="AP1753" s="178">
        <f>$Y1753*'9 All Base Data'!$Y1753</f>
        <v>4.5276361059146631E-3</v>
      </c>
      <c r="AQ1753" s="179">
        <f t="shared" si="289"/>
        <v>4.9526788769173519E-2</v>
      </c>
    </row>
    <row r="1754" spans="1:43" x14ac:dyDescent="0.25">
      <c r="A1754" s="124">
        <v>602600</v>
      </c>
      <c r="B1754" s="125" t="s">
        <v>1782</v>
      </c>
      <c r="C1754" s="126" t="s">
        <v>1742</v>
      </c>
      <c r="D1754" s="101" t="s">
        <v>2129</v>
      </c>
      <c r="E1754" s="142"/>
      <c r="F1754" s="191" t="str">
        <f>IF('9 All Base Data'!G1754="Rural Centre","Rural",IF('9 All Base Data'!G1754="Rural (Incl.some Off Shore Islands)","Rural",IF('9 All Base Data'!G1754="Inlet-in TA but not in Urban Area","Rural",IF('9 All Base Data'!G1754="Rural (Incl.some Off Shore Islands)","Rural",IF('9 All Base Data'!G1754="Inlet-not in TA","Rural",IF('9 All Base Data'!G1754="Inland Water not in Urban Area","Rural",IF('9 All Base Data'!G1754="Oceanic-in Region but not in TA","Rural",'9 All Base Data'!G1754)))))))</f>
        <v>Rural</v>
      </c>
      <c r="G1754" s="177">
        <f>IF('9 All Base Data'!I1754="..C","..C",'9 All Base Data'!I1754*Basecase_Pop_2006)</f>
        <v>432</v>
      </c>
      <c r="H1754" s="177">
        <f>IF('9 All Base Data'!J1754="..C","..C",'9 All Base Data'!J1754*Basecase_Pop_2006)</f>
        <v>264</v>
      </c>
      <c r="I1754" s="191">
        <f>IF('9 All Base Data'!L1754="..C","..C",'9 All Base Data'!L1754*Basecase_Pop_2006)</f>
        <v>3</v>
      </c>
      <c r="J1754" s="156">
        <f>IF('9 All Base Data'!$P1754=0,0,('9 All Base Data'!$P1754*Basecase_Pop_2006)/(1+(1/(BaseCase_Mort_AllAdults_30*('9 All Base Data'!$W1754*Basecase_PM10)/10))))</f>
        <v>0.14091186062884981</v>
      </c>
      <c r="K1754" s="156">
        <f>IF('9 All Base Data'!$Q1754=0,0,('9 All Base Data'!$Q1754*Basecase_Pop_2006)/(1+(1/(BaseCase_Mort_Maori_30*('9 All Base Data'!$W1754*Basecase_PM10)/10))))</f>
        <v>0</v>
      </c>
      <c r="L1754" s="179">
        <f>133/(1+1/(BaseCase_Mort_Child_0_1*'9 All Base Data'!$AB$10/10))*IF('9 All Base Data'!$L1754="..C",0,'9 All Base Data'!L1754/'9 All Base Data'!$L$2022)</f>
        <v>4.3763335659156898E-4</v>
      </c>
      <c r="M1754" s="178">
        <f>IF('9 All Base Data'!$R1754="","",IF('9 All Base Data'!$R1754=0,0,('9 All Base Data'!$R1754*Basecase_Pop_2006)/(1+(1/(BaseCase_CardiacHA_All*('9 All Base Data'!$W1754*Basecase_PM10)/10)))))</f>
        <v>4.7592413080648341E-3</v>
      </c>
      <c r="N1754" s="178">
        <f>IF('9 All Base Data'!$S1754="","",IF('9 All Base Data'!$S1754=0,0,('9 All Base Data'!S1754*Basecase_Pop_2006)/(1+(1/(BaseCase_RespHA_All*('9 All Base Data'!$W1754*Basecase_PM10)/10)))))</f>
        <v>7.9069813585721793E-3</v>
      </c>
      <c r="O1754" s="178">
        <f>IF('9 All Base Data'!$T1754="","",IF('9 All Base Data'!$T1754=0,0,('9 All Base Data'!$T1754*Basecase_Pop_2006)/(1+(1/(BaseCase_RespHA_Child_1_4*('9 All Base Data'!$W1754*Basecase_PM10)/10)))))</f>
        <v>1.0459935298016287E-2</v>
      </c>
      <c r="P1754" s="179">
        <f>IF('9 All Base Data'!$U1754="","",IF('9 All Base Data'!$U1754=0,0,('9 All Base Data'!$U1754*Basecase_Pop_2006)/(1+(1/(BaseCase_RespHA_Child_5_14*('9 All Base Data'!$W1754*Basecase_PM10)/10)))))</f>
        <v>0</v>
      </c>
      <c r="Q1754" s="156">
        <f>IF('7 Base case Results'!$G1754="..C",0,BaseCase_RADs_All*'7 Base case Results'!$G1754*('9 All Base Data'!$V1754*Basecase_PM10)/10)</f>
        <v>123.94944000000001</v>
      </c>
      <c r="R1754" s="189">
        <f t="shared" si="280"/>
        <v>0.50164622383870527</v>
      </c>
      <c r="S1754" s="178">
        <f t="shared" si="281"/>
        <v>0</v>
      </c>
      <c r="T1754" s="179">
        <f t="shared" si="282"/>
        <v>1.5579747494659855E-3</v>
      </c>
      <c r="U1754" s="178">
        <f t="shared" si="283"/>
        <v>3.0221182306211696E-5</v>
      </c>
      <c r="V1754" s="178">
        <f t="shared" si="284"/>
        <v>3.585816046112483E-5</v>
      </c>
      <c r="W1754" s="178">
        <f t="shared" si="285"/>
        <v>4.7435806576503865E-5</v>
      </c>
      <c r="X1754" s="179">
        <f t="shared" si="286"/>
        <v>0</v>
      </c>
      <c r="Y1754" s="179">
        <f t="shared" si="287"/>
        <v>7.6848652800000005E-3</v>
      </c>
      <c r="Z1754" s="186">
        <f t="shared" si="288"/>
        <v>0.5109551432109386</v>
      </c>
      <c r="AA1754" s="156">
        <f>$J1754*'9 All Base Data'!$Y1754</f>
        <v>1.2274006268956143E-2</v>
      </c>
      <c r="AB1754" s="156">
        <f>$K1754*'9 All Base Data'!$Y1754</f>
        <v>0</v>
      </c>
      <c r="AC1754" s="178">
        <f>$L1754*'9 All Base Data'!$Y1754</f>
        <v>3.811967664281548E-5</v>
      </c>
      <c r="AD1754" s="178">
        <f>IF($M1754="","",$M1754*'9 All Base Data'!$Y1754)</f>
        <v>4.145496155538175E-4</v>
      </c>
      <c r="AE1754" s="178">
        <f>IF($N1754="","",$N1754*'9 All Base Data'!$Y1754)</f>
        <v>6.8873080186810428E-4</v>
      </c>
      <c r="AF1754" s="178">
        <f>IF($O1754="","",$O1754*'9 All Base Data'!$Y1754)</f>
        <v>9.1110365619884788E-4</v>
      </c>
      <c r="AG1754" s="178">
        <f>IF($P1754="","",$P1754*'9 All Base Data'!$Y1754)</f>
        <v>0</v>
      </c>
      <c r="AH1754" s="167">
        <f>$Q1754*'9 All Base Data'!$Y1754</f>
        <v>10.796509227855061</v>
      </c>
      <c r="AI1754" s="178">
        <f>$R1754*'9 All Base Data'!$Y1754</f>
        <v>4.3695462317483863E-2</v>
      </c>
      <c r="AJ1754" s="178">
        <f>$S1754*'9 All Base Data'!$Y1754</f>
        <v>0</v>
      </c>
      <c r="AK1754" s="178">
        <f>$T1754*'9 All Base Data'!$Y1754</f>
        <v>1.3570604884842311E-4</v>
      </c>
      <c r="AL1754" s="178">
        <f>IF($U1754="","",$U1754*'9 All Base Data'!$Y1754)</f>
        <v>2.6323900587667411E-6</v>
      </c>
      <c r="AM1754" s="178">
        <f>IF($V1754="","",$V1754*'9 All Base Data'!$Y1754)</f>
        <v>3.1233941864718527E-6</v>
      </c>
      <c r="AN1754" s="178">
        <f>IF($W1754="","",$W1754*'9 All Base Data'!$Y1754)</f>
        <v>4.1318550808617754E-6</v>
      </c>
      <c r="AO1754" s="178">
        <f>IF($X1754="","",$X1754*'9 All Base Data'!$Y1754)</f>
        <v>0</v>
      </c>
      <c r="AP1754" s="178">
        <f>$Y1754*'9 All Base Data'!$Y1754</f>
        <v>6.693835721270138E-4</v>
      </c>
      <c r="AQ1754" s="179">
        <f t="shared" si="289"/>
        <v>4.4506307722704537E-2</v>
      </c>
    </row>
    <row r="1755" spans="1:43" x14ac:dyDescent="0.25">
      <c r="A1755" s="124">
        <v>602800</v>
      </c>
      <c r="B1755" s="125" t="s">
        <v>1783</v>
      </c>
      <c r="C1755" s="126" t="s">
        <v>1742</v>
      </c>
      <c r="D1755" s="101" t="s">
        <v>2129</v>
      </c>
      <c r="E1755" s="142"/>
      <c r="F1755" s="191" t="str">
        <f>IF('9 All Base Data'!G1755="Rural Centre","Rural",IF('9 All Base Data'!G1755="Rural (Incl.some Off Shore Islands)","Rural",IF('9 All Base Data'!G1755="Inlet-in TA but not in Urban Area","Rural",IF('9 All Base Data'!G1755="Rural (Incl.some Off Shore Islands)","Rural",IF('9 All Base Data'!G1755="Inlet-not in TA","Rural",IF('9 All Base Data'!G1755="Inland Water not in Urban Area","Rural",IF('9 All Base Data'!G1755="Oceanic-in Region but not in TA","Rural",'9 All Base Data'!G1755)))))))</f>
        <v>Dunedin</v>
      </c>
      <c r="G1755" s="177">
        <f>IF('9 All Base Data'!I1755="..C","..C",'9 All Base Data'!I1755*Basecase_Pop_2006)</f>
        <v>21</v>
      </c>
      <c r="H1755" s="177">
        <f>IF('9 All Base Data'!J1755="..C","..C",'9 All Base Data'!J1755*Basecase_Pop_2006)</f>
        <v>12</v>
      </c>
      <c r="I1755" s="191" t="str">
        <f>IF('9 All Base Data'!L1755="..C","..C",'9 All Base Data'!L1755*Basecase_Pop_2006)</f>
        <v>..C</v>
      </c>
      <c r="J1755" s="156">
        <f>IF('9 All Base Data'!$P1755=0,0,('9 All Base Data'!$P1755*Basecase_Pop_2006)/(1+(1/(BaseCase_Mort_AllAdults_30*('9 All Base Data'!$W1755*Basecase_PM10)/10))))</f>
        <v>0.11252860292461983</v>
      </c>
      <c r="K1755" s="156">
        <f>IF('9 All Base Data'!$Q1755=0,0,('9 All Base Data'!$Q1755*Basecase_Pop_2006)/(1+(1/(BaseCase_Mort_Maori_30*('9 All Base Data'!$W1755*Basecase_PM10)/10))))</f>
        <v>0</v>
      </c>
      <c r="L1755" s="179">
        <f>133/(1+1/(BaseCase_Mort_Child_0_1*'9 All Base Data'!$AB$10/10))*IF('9 All Base Data'!$L1755="..C",0,'9 All Base Data'!L1755/'9 All Base Data'!$L$2022)</f>
        <v>0</v>
      </c>
      <c r="M1755" s="178">
        <f>IF('9 All Base Data'!$R1755="","",IF('9 All Base Data'!$R1755=0,0,('9 All Base Data'!$R1755*Basecase_Pop_2006)/(1+(1/(BaseCase_CardiacHA_All*('9 All Base Data'!$W1755*Basecase_PM10)/10)))))</f>
        <v>3.5838179353565613E-3</v>
      </c>
      <c r="N1755" s="178">
        <f>IF('9 All Base Data'!$S1755="","",IF('9 All Base Data'!$S1755=0,0,('9 All Base Data'!S1755*Basecase_Pop_2006)/(1+(1/(BaseCase_RespHA_All*('9 All Base Data'!$W1755*Basecase_PM10)/10)))))</f>
        <v>1.1861044139086445E-2</v>
      </c>
      <c r="O1755" s="178">
        <f>IF('9 All Base Data'!$T1755="","",IF('9 All Base Data'!$T1755=0,0,('9 All Base Data'!$T1755*Basecase_Pop_2006)/(1+(1/(BaseCase_RespHA_Child_1_4*('9 All Base Data'!$W1755*Basecase_PM10)/10)))))</f>
        <v>0</v>
      </c>
      <c r="P1755" s="179">
        <f>IF('9 All Base Data'!$U1755="","",IF('9 All Base Data'!$U1755=0,0,('9 All Base Data'!$U1755*Basecase_Pop_2006)/(1+(1/(BaseCase_RespHA_Child_5_14*('9 All Base Data'!$W1755*Basecase_PM10)/10)))))</f>
        <v>0</v>
      </c>
      <c r="Q1755" s="156">
        <f>IF('7 Base case Results'!$G1755="..C",0,BaseCase_RADs_All*'7 Base case Results'!$G1755*('9 All Base Data'!$V1755*Basecase_PM10)/10)</f>
        <v>20.541094320181255</v>
      </c>
      <c r="R1755" s="189">
        <f t="shared" si="280"/>
        <v>0.4006018264116466</v>
      </c>
      <c r="S1755" s="178">
        <f t="shared" si="281"/>
        <v>0</v>
      </c>
      <c r="T1755" s="179">
        <f t="shared" si="282"/>
        <v>0</v>
      </c>
      <c r="U1755" s="178">
        <f t="shared" si="283"/>
        <v>2.2757243889514164E-5</v>
      </c>
      <c r="V1755" s="178">
        <f t="shared" si="284"/>
        <v>5.3789835170757031E-5</v>
      </c>
      <c r="W1755" s="178">
        <f t="shared" si="285"/>
        <v>0</v>
      </c>
      <c r="X1755" s="179">
        <f t="shared" si="286"/>
        <v>0</v>
      </c>
      <c r="Y1755" s="179">
        <f t="shared" si="287"/>
        <v>1.2735478478512377E-3</v>
      </c>
      <c r="Z1755" s="186">
        <f t="shared" si="288"/>
        <v>0.40195192133855806</v>
      </c>
      <c r="AA1755" s="156">
        <f>$J1755*'9 All Base Data'!$Y1755</f>
        <v>6.7329276349986034E-2</v>
      </c>
      <c r="AB1755" s="156">
        <f>$K1755*'9 All Base Data'!$Y1755</f>
        <v>0</v>
      </c>
      <c r="AC1755" s="178">
        <f>$L1755*'9 All Base Data'!$Y1755</f>
        <v>0</v>
      </c>
      <c r="AD1755" s="178">
        <f>IF($M1755="","",$M1755*'9 All Base Data'!$Y1755)</f>
        <v>2.1443069751723169E-3</v>
      </c>
      <c r="AE1755" s="178">
        <f>IF($N1755="","",$N1755*'9 All Base Data'!$Y1755)</f>
        <v>7.0968224778805182E-3</v>
      </c>
      <c r="AF1755" s="178">
        <f>IF($O1755="","",$O1755*'9 All Base Data'!$Y1755)</f>
        <v>0</v>
      </c>
      <c r="AG1755" s="178">
        <f>IF($P1755="","",$P1755*'9 All Base Data'!$Y1755)</f>
        <v>0</v>
      </c>
      <c r="AH1755" s="167">
        <f>$Q1755*'9 All Base Data'!$Y1755</f>
        <v>12.290359784712351</v>
      </c>
      <c r="AI1755" s="178">
        <f>$R1755*'9 All Base Data'!$Y1755</f>
        <v>0.23969222380595026</v>
      </c>
      <c r="AJ1755" s="178">
        <f>$S1755*'9 All Base Data'!$Y1755</f>
        <v>0</v>
      </c>
      <c r="AK1755" s="178">
        <f>$T1755*'9 All Base Data'!$Y1755</f>
        <v>0</v>
      </c>
      <c r="AL1755" s="178">
        <f>IF($U1755="","",$U1755*'9 All Base Data'!$Y1755)</f>
        <v>1.3616349292344212E-5</v>
      </c>
      <c r="AM1755" s="178">
        <f>IF($V1755="","",$V1755*'9 All Base Data'!$Y1755)</f>
        <v>3.2184089937188152E-5</v>
      </c>
      <c r="AN1755" s="178">
        <f>IF($W1755="","",$W1755*'9 All Base Data'!$Y1755)</f>
        <v>0</v>
      </c>
      <c r="AO1755" s="178">
        <f>IF($X1755="","",$X1755*'9 All Base Data'!$Y1755)</f>
        <v>0</v>
      </c>
      <c r="AP1755" s="178">
        <f>$Y1755*'9 All Base Data'!$Y1755</f>
        <v>7.6200230665216559E-4</v>
      </c>
      <c r="AQ1755" s="179">
        <f t="shared" si="289"/>
        <v>0.24050002655183195</v>
      </c>
    </row>
    <row r="1756" spans="1:43" x14ac:dyDescent="0.25">
      <c r="A1756" s="124">
        <v>602900</v>
      </c>
      <c r="B1756" s="125" t="s">
        <v>1784</v>
      </c>
      <c r="C1756" s="126" t="s">
        <v>1742</v>
      </c>
      <c r="D1756" s="101" t="s">
        <v>2129</v>
      </c>
      <c r="E1756" s="142"/>
      <c r="F1756" s="191" t="str">
        <f>IF('9 All Base Data'!G1756="Rural Centre","Rural",IF('9 All Base Data'!G1756="Rural (Incl.some Off Shore Islands)","Rural",IF('9 All Base Data'!G1756="Inlet-in TA but not in Urban Area","Rural",IF('9 All Base Data'!G1756="Rural (Incl.some Off Shore Islands)","Rural",IF('9 All Base Data'!G1756="Inlet-not in TA","Rural",IF('9 All Base Data'!G1756="Inland Water not in Urban Area","Rural",IF('9 All Base Data'!G1756="Oceanic-in Region but not in TA","Rural",'9 All Base Data'!G1756)))))))</f>
        <v>Dunedin</v>
      </c>
      <c r="G1756" s="177">
        <f>IF('9 All Base Data'!I1756="..C","..C",'9 All Base Data'!I1756*Basecase_Pop_2006)</f>
        <v>1731</v>
      </c>
      <c r="H1756" s="177">
        <f>IF('9 All Base Data'!J1756="..C","..C",'9 All Base Data'!J1756*Basecase_Pop_2006)</f>
        <v>861</v>
      </c>
      <c r="I1756" s="191">
        <f>IF('9 All Base Data'!L1756="..C","..C",'9 All Base Data'!L1756*Basecase_Pop_2006)</f>
        <v>3</v>
      </c>
      <c r="J1756" s="156">
        <f>IF('9 All Base Data'!$P1756=0,0,('9 All Base Data'!$P1756*Basecase_Pop_2006)/(1+(1/(BaseCase_Mort_AllAdults_30*('9 All Base Data'!$W1756*Basecase_PM10)/10))))</f>
        <v>3.750953430820661E-2</v>
      </c>
      <c r="K1756" s="156">
        <f>IF('9 All Base Data'!$Q1756=0,0,('9 All Base Data'!$Q1756*Basecase_Pop_2006)/(1+(1/(BaseCase_Mort_Maori_30*('9 All Base Data'!$W1756*Basecase_PM10)/10))))</f>
        <v>0</v>
      </c>
      <c r="L1756" s="179">
        <f>133/(1+1/(BaseCase_Mort_Child_0_1*'9 All Base Data'!$AB$10/10))*IF('9 All Base Data'!$L1756="..C",0,'9 All Base Data'!L1756/'9 All Base Data'!$L$2022)</f>
        <v>4.3763335659156898E-4</v>
      </c>
      <c r="M1756" s="178">
        <f>IF('9 All Base Data'!$R1756="","",IF('9 All Base Data'!$R1756=0,0,('9 All Base Data'!$R1756*Basecase_Pop_2006)/(1+(1/(BaseCase_CardiacHA_All*('9 All Base Data'!$W1756*Basecase_PM10)/10)))))</f>
        <v>0.22219671199210683</v>
      </c>
      <c r="N1756" s="178">
        <f>IF('9 All Base Data'!$S1756="","",IF('9 All Base Data'!$S1756=0,0,('9 All Base Data'!S1756*Basecase_Pop_2006)/(1+(1/(BaseCase_RespHA_All*('9 All Base Data'!$W1756*Basecase_PM10)/10)))))</f>
        <v>0.60491325109340877</v>
      </c>
      <c r="O1756" s="178">
        <f>IF('9 All Base Data'!$T1756="","",IF('9 All Base Data'!$T1756=0,0,('9 All Base Data'!$T1756*Basecase_Pop_2006)/(1+(1/(BaseCase_RespHA_Child_1_4*('9 All Base Data'!$W1756*Basecase_PM10)/10)))))</f>
        <v>1.1653706449219226E-2</v>
      </c>
      <c r="P1756" s="179">
        <f>IF('9 All Base Data'!$U1756="","",IF('9 All Base Data'!$U1756=0,0,('9 All Base Data'!$U1756*Basecase_Pop_2006)/(1+(1/(BaseCase_RespHA_Child_5_14*('9 All Base Data'!$W1756*Basecase_PM10)/10)))))</f>
        <v>3.4360478945037604E-2</v>
      </c>
      <c r="Q1756" s="156">
        <f>IF('7 Base case Results'!$G1756="..C",0,BaseCase_RADs_All*'7 Base case Results'!$G1756*('9 All Base Data'!$V1756*Basecase_PM10)/10)</f>
        <v>1693.1730603920835</v>
      </c>
      <c r="R1756" s="189">
        <f t="shared" si="280"/>
        <v>0.13353394213721551</v>
      </c>
      <c r="S1756" s="178">
        <f t="shared" si="281"/>
        <v>0</v>
      </c>
      <c r="T1756" s="179">
        <f t="shared" si="282"/>
        <v>1.5579747494659855E-3</v>
      </c>
      <c r="U1756" s="178">
        <f t="shared" si="283"/>
        <v>1.4109491211498784E-3</v>
      </c>
      <c r="V1756" s="178">
        <f t="shared" si="284"/>
        <v>2.7432815937086089E-3</v>
      </c>
      <c r="W1756" s="178">
        <f t="shared" si="285"/>
        <v>5.2849558747209188E-5</v>
      </c>
      <c r="X1756" s="179">
        <f t="shared" si="286"/>
        <v>1.5582477201574554E-4</v>
      </c>
      <c r="Y1756" s="179">
        <f t="shared" si="287"/>
        <v>0.10497672974430917</v>
      </c>
      <c r="Z1756" s="186">
        <f t="shared" si="288"/>
        <v>0.24422287734584913</v>
      </c>
      <c r="AA1756" s="156">
        <f>$J1756*'9 All Base Data'!$Y1756</f>
        <v>2.2443092116662011E-2</v>
      </c>
      <c r="AB1756" s="156">
        <f>$K1756*'9 All Base Data'!$Y1756</f>
        <v>0</v>
      </c>
      <c r="AC1756" s="178">
        <f>$L1756*'9 All Base Data'!$Y1756</f>
        <v>2.6184931155382753E-4</v>
      </c>
      <c r="AD1756" s="178">
        <f>IF($M1756="","",$M1756*'9 All Base Data'!$Y1756)</f>
        <v>0.13294703246068368</v>
      </c>
      <c r="AE1756" s="178">
        <f>IF($N1756="","",$N1756*'9 All Base Data'!$Y1756)</f>
        <v>0.36193794637190646</v>
      </c>
      <c r="AF1756" s="178">
        <f>IF($O1756="","",$O1756*'9 All Base Data'!$Y1756)</f>
        <v>6.9727660490613574E-3</v>
      </c>
      <c r="AG1756" s="178">
        <f>IF($P1756="","",$P1756*'9 All Base Data'!$Y1756)</f>
        <v>2.0558916775657899E-2</v>
      </c>
      <c r="AH1756" s="167">
        <f>$Q1756*'9 All Base Data'!$Y1756</f>
        <v>1013.0767993970038</v>
      </c>
      <c r="AI1756" s="178">
        <f>$R1756*'9 All Base Data'!$Y1756</f>
        <v>7.9897407935316744E-2</v>
      </c>
      <c r="AJ1756" s="178">
        <f>$S1756*'9 All Base Data'!$Y1756</f>
        <v>0</v>
      </c>
      <c r="AK1756" s="178">
        <f>$T1756*'9 All Base Data'!$Y1756</f>
        <v>9.3218354913162608E-4</v>
      </c>
      <c r="AL1756" s="178">
        <f>IF($U1756="","",$U1756*'9 All Base Data'!$Y1756)</f>
        <v>8.4421365612534136E-4</v>
      </c>
      <c r="AM1756" s="178">
        <f>IF($V1756="","",$V1756*'9 All Base Data'!$Y1756)</f>
        <v>1.6413885867965958E-3</v>
      </c>
      <c r="AN1756" s="178">
        <f>IF($W1756="","",$W1756*'9 All Base Data'!$Y1756)</f>
        <v>3.1621494032493253E-5</v>
      </c>
      <c r="AO1756" s="178">
        <f>IF($X1756="","",$X1756*'9 All Base Data'!$Y1756)</f>
        <v>9.3234687577608587E-5</v>
      </c>
      <c r="AP1756" s="178">
        <f>$Y1756*'9 All Base Data'!$Y1756</f>
        <v>6.281076156261424E-2</v>
      </c>
      <c r="AQ1756" s="179">
        <f t="shared" si="289"/>
        <v>0.14612595528998457</v>
      </c>
    </row>
    <row r="1757" spans="1:43" x14ac:dyDescent="0.25">
      <c r="A1757" s="124">
        <v>603000</v>
      </c>
      <c r="B1757" s="125" t="s">
        <v>1785</v>
      </c>
      <c r="C1757" s="126" t="s">
        <v>1742</v>
      </c>
      <c r="D1757" s="101" t="s">
        <v>2129</v>
      </c>
      <c r="E1757" s="142"/>
      <c r="F1757" s="191" t="str">
        <f>IF('9 All Base Data'!G1757="Rural Centre","Rural",IF('9 All Base Data'!G1757="Rural (Incl.some Off Shore Islands)","Rural",IF('9 All Base Data'!G1757="Inlet-in TA but not in Urban Area","Rural",IF('9 All Base Data'!G1757="Rural (Incl.some Off Shore Islands)","Rural",IF('9 All Base Data'!G1757="Inlet-not in TA","Rural",IF('9 All Base Data'!G1757="Inland Water not in Urban Area","Rural",IF('9 All Base Data'!G1757="Oceanic-in Region but not in TA","Rural",'9 All Base Data'!G1757)))))))</f>
        <v>Dunedin</v>
      </c>
      <c r="G1757" s="177">
        <f>IF('9 All Base Data'!I1757="..C","..C",'9 All Base Data'!I1757*Basecase_Pop_2006)</f>
        <v>2349</v>
      </c>
      <c r="H1757" s="177">
        <f>IF('9 All Base Data'!J1757="..C","..C",'9 All Base Data'!J1757*Basecase_Pop_2006)</f>
        <v>954</v>
      </c>
      <c r="I1757" s="191">
        <f>IF('9 All Base Data'!L1757="..C","..C",'9 All Base Data'!L1757*Basecase_Pop_2006)</f>
        <v>12</v>
      </c>
      <c r="J1757" s="156">
        <f>IF('9 All Base Data'!$P1757=0,0,('9 All Base Data'!$P1757*Basecase_Pop_2006)/(1+(1/(BaseCase_Mort_AllAdults_30*('9 All Base Data'!$W1757*Basecase_PM10)/10))))</f>
        <v>2.0630243869513634</v>
      </c>
      <c r="K1757" s="156">
        <f>IF('9 All Base Data'!$Q1757=0,0,('9 All Base Data'!$Q1757*Basecase_Pop_2006)/(1+(1/(BaseCase_Mort_Maori_30*('9 All Base Data'!$W1757*Basecase_PM10)/10))))</f>
        <v>8.8644930529828747E-2</v>
      </c>
      <c r="L1757" s="179">
        <f>133/(1+1/(BaseCase_Mort_Child_0_1*'9 All Base Data'!$AB$10/10))*IF('9 All Base Data'!$L1757="..C",0,'9 All Base Data'!L1757/'9 All Base Data'!$L$2022)</f>
        <v>1.7505334263662759E-3</v>
      </c>
      <c r="M1757" s="178">
        <f>IF('9 All Base Data'!$R1757="","",IF('9 All Base Data'!$R1757=0,0,('9 All Base Data'!$R1757*Basecase_Pop_2006)/(1+(1/(BaseCase_CardiacHA_All*('9 All Base Data'!$W1757*Basecase_PM10)/10)))))</f>
        <v>0.30462452450530769</v>
      </c>
      <c r="N1757" s="178">
        <f>IF('9 All Base Data'!$S1757="","",IF('9 All Base Data'!$S1757=0,0,('9 All Base Data'!S1757*Basecase_Pop_2006)/(1+(1/(BaseCase_RespHA_All*('9 All Base Data'!$W1757*Basecase_PM10)/10)))))</f>
        <v>0.4981638538416307</v>
      </c>
      <c r="O1757" s="178">
        <f>IF('9 All Base Data'!$T1757="","",IF('9 All Base Data'!$T1757=0,0,('9 All Base Data'!$T1757*Basecase_Pop_2006)/(1+(1/(BaseCase_RespHA_Child_1_4*('9 All Base Data'!$W1757*Basecase_PM10)/10)))))</f>
        <v>9.3229651593753807E-2</v>
      </c>
      <c r="P1757" s="179">
        <f>IF('9 All Base Data'!$U1757="","",IF('9 All Base Data'!$U1757=0,0,('9 All Base Data'!$U1757*Basecase_Pop_2006)/(1+(1/(BaseCase_RespHA_Child_5_14*('9 All Base Data'!$W1757*Basecase_PM10)/10)))))</f>
        <v>0.12026167630763161</v>
      </c>
      <c r="Q1757" s="156">
        <f>IF('7 Base case Results'!$G1757="..C",0,BaseCase_RADs_All*'7 Base case Results'!$G1757*('9 All Base Data'!$V1757*Basecase_PM10)/10)</f>
        <v>2297.66812181456</v>
      </c>
      <c r="R1757" s="189">
        <f t="shared" si="280"/>
        <v>7.3443668175468542</v>
      </c>
      <c r="S1757" s="178">
        <f t="shared" si="281"/>
        <v>0.31557595268619032</v>
      </c>
      <c r="T1757" s="179">
        <f t="shared" si="282"/>
        <v>6.2318989978639421E-3</v>
      </c>
      <c r="U1757" s="178">
        <f t="shared" si="283"/>
        <v>1.9343657306087039E-3</v>
      </c>
      <c r="V1757" s="178">
        <f t="shared" si="284"/>
        <v>2.2591730771717952E-3</v>
      </c>
      <c r="W1757" s="178">
        <f t="shared" si="285"/>
        <v>4.227964699776735E-4</v>
      </c>
      <c r="X1757" s="179">
        <f t="shared" si="286"/>
        <v>5.4538670205510939E-4</v>
      </c>
      <c r="Y1757" s="179">
        <f t="shared" si="287"/>
        <v>0.14245542355250274</v>
      </c>
      <c r="Z1757" s="186">
        <f t="shared" si="288"/>
        <v>7.4972476789050013</v>
      </c>
      <c r="AA1757" s="156">
        <f>$J1757*'9 All Base Data'!$Y1757</f>
        <v>1.2343700664164103</v>
      </c>
      <c r="AB1757" s="156">
        <f>$K1757*'9 All Base Data'!$Y1757</f>
        <v>5.303895071607917E-2</v>
      </c>
      <c r="AC1757" s="178">
        <f>$L1757*'9 All Base Data'!$Y1757</f>
        <v>1.0473972462153101E-3</v>
      </c>
      <c r="AD1757" s="178">
        <f>IF($M1757="","",$M1757*'9 All Base Data'!$Y1757)</f>
        <v>0.18226609288964693</v>
      </c>
      <c r="AE1757" s="178">
        <f>IF($N1757="","",$N1757*'9 All Base Data'!$Y1757)</f>
        <v>0.29806654407098176</v>
      </c>
      <c r="AF1757" s="178">
        <f>IF($O1757="","",$O1757*'9 All Base Data'!$Y1757)</f>
        <v>5.578212839249086E-2</v>
      </c>
      <c r="AG1757" s="178">
        <f>IF($P1757="","",$P1757*'9 All Base Data'!$Y1757)</f>
        <v>7.1956208714802655E-2</v>
      </c>
      <c r="AH1757" s="167">
        <f>$Q1757*'9 All Base Data'!$Y1757</f>
        <v>1374.7645302042527</v>
      </c>
      <c r="AI1757" s="178">
        <f>$R1757*'9 All Base Data'!$Y1757</f>
        <v>4.3943574364424212</v>
      </c>
      <c r="AJ1757" s="178">
        <f>$S1757*'9 All Base Data'!$Y1757</f>
        <v>0.18881866454924182</v>
      </c>
      <c r="AK1757" s="178">
        <f>$T1757*'9 All Base Data'!$Y1757</f>
        <v>3.7287341965265043E-3</v>
      </c>
      <c r="AL1757" s="178">
        <f>IF($U1757="","",$U1757*'9 All Base Data'!$Y1757)</f>
        <v>1.157389689849258E-3</v>
      </c>
      <c r="AM1757" s="178">
        <f>IF($V1757="","",$V1757*'9 All Base Data'!$Y1757)</f>
        <v>1.3517317773619022E-3</v>
      </c>
      <c r="AN1757" s="178">
        <f>IF($W1757="","",$W1757*'9 All Base Data'!$Y1757)</f>
        <v>2.5297195225994603E-4</v>
      </c>
      <c r="AO1757" s="178">
        <f>IF($X1757="","",$X1757*'9 All Base Data'!$Y1757)</f>
        <v>3.2632140652163002E-4</v>
      </c>
      <c r="AP1757" s="178">
        <f>$Y1757*'9 All Base Data'!$Y1757</f>
        <v>8.523540087266368E-2</v>
      </c>
      <c r="AQ1757" s="179">
        <f t="shared" si="289"/>
        <v>4.4858306929788228</v>
      </c>
    </row>
    <row r="1758" spans="1:43" x14ac:dyDescent="0.25">
      <c r="A1758" s="124">
        <v>603100</v>
      </c>
      <c r="B1758" s="125" t="s">
        <v>1786</v>
      </c>
      <c r="C1758" s="126" t="s">
        <v>1742</v>
      </c>
      <c r="D1758" s="101" t="s">
        <v>2129</v>
      </c>
      <c r="E1758" s="142"/>
      <c r="F1758" s="191" t="str">
        <f>IF('9 All Base Data'!G1758="Rural Centre","Rural",IF('9 All Base Data'!G1758="Rural (Incl.some Off Shore Islands)","Rural",IF('9 All Base Data'!G1758="Inlet-in TA but not in Urban Area","Rural",IF('9 All Base Data'!G1758="Rural (Incl.some Off Shore Islands)","Rural",IF('9 All Base Data'!G1758="Inlet-not in TA","Rural",IF('9 All Base Data'!G1758="Inland Water not in Urban Area","Rural",IF('9 All Base Data'!G1758="Oceanic-in Region but not in TA","Rural",'9 All Base Data'!G1758)))))))</f>
        <v>Dunedin</v>
      </c>
      <c r="G1758" s="177">
        <f>IF('9 All Base Data'!I1758="..C","..C",'9 All Base Data'!I1758*Basecase_Pop_2006)</f>
        <v>3102</v>
      </c>
      <c r="H1758" s="177">
        <f>IF('9 All Base Data'!J1758="..C","..C",'9 All Base Data'!J1758*Basecase_Pop_2006)</f>
        <v>534</v>
      </c>
      <c r="I1758" s="191">
        <f>IF('9 All Base Data'!L1758="..C","..C",'9 All Base Data'!L1758*Basecase_Pop_2006)</f>
        <v>12</v>
      </c>
      <c r="J1758" s="156">
        <f>IF('9 All Base Data'!$P1758=0,0,('9 All Base Data'!$P1758*Basecase_Pop_2006)/(1+(1/(BaseCase_Mort_AllAdults_30*('9 All Base Data'!$W1758*Basecase_PM10)/10))))</f>
        <v>1.425362303711851</v>
      </c>
      <c r="K1758" s="156">
        <f>IF('9 All Base Data'!$Q1758=0,0,('9 All Base Data'!$Q1758*Basecase_Pop_2006)/(1+(1/(BaseCase_Mort_Maori_30*('9 All Base Data'!$W1758*Basecase_PM10)/10))))</f>
        <v>0</v>
      </c>
      <c r="L1758" s="179">
        <f>133/(1+1/(BaseCase_Mort_Child_0_1*'9 All Base Data'!$AB$10/10))*IF('9 All Base Data'!$L1758="..C",0,'9 All Base Data'!L1758/'9 All Base Data'!$L$2022)</f>
        <v>1.7505334263662759E-3</v>
      </c>
      <c r="M1758" s="178">
        <f>IF('9 All Base Data'!$R1758="","",IF('9 All Base Data'!$R1758=0,0,('9 All Base Data'!$R1758*Basecase_Pop_2006)/(1+(1/(BaseCase_CardiacHA_All*('9 All Base Data'!$W1758*Basecase_PM10)/10)))))</f>
        <v>0.46589633159635302</v>
      </c>
      <c r="N1758" s="178">
        <f>IF('9 All Base Data'!$S1758="","",IF('9 All Base Data'!$S1758=0,0,('9 All Base Data'!S1758*Basecase_Pop_2006)/(1+(1/(BaseCase_RespHA_All*('9 All Base Data'!$W1758*Basecase_PM10)/10)))))</f>
        <v>1.0319108401005208</v>
      </c>
      <c r="O1758" s="178">
        <f>IF('9 All Base Data'!$T1758="","",IF('9 All Base Data'!$T1758=0,0,('9 All Base Data'!$T1758*Basecase_Pop_2006)/(1+(1/(BaseCase_RespHA_Child_1_4*('9 All Base Data'!$W1758*Basecase_PM10)/10)))))</f>
        <v>0.19811300963672687</v>
      </c>
      <c r="P1758" s="179">
        <f>IF('9 All Base Data'!$U1758="","",IF('9 All Base Data'!$U1758=0,0,('9 All Base Data'!$U1758*Basecase_Pop_2006)/(1+(1/(BaseCase_RespHA_Child_5_14*('9 All Base Data'!$W1758*Basecase_PM10)/10)))))</f>
        <v>0.13744191578015041</v>
      </c>
      <c r="Q1758" s="156">
        <f>IF('7 Base case Results'!$G1758="..C",0,BaseCase_RADs_All*'7 Base case Results'!$G1758*('9 All Base Data'!$V1758*Basecase_PM10)/10)</f>
        <v>3034.2130752953453</v>
      </c>
      <c r="R1758" s="189">
        <f t="shared" si="280"/>
        <v>5.0742898012141895</v>
      </c>
      <c r="S1758" s="178">
        <f t="shared" si="281"/>
        <v>0</v>
      </c>
      <c r="T1758" s="179">
        <f t="shared" si="282"/>
        <v>6.2318989978639421E-3</v>
      </c>
      <c r="U1758" s="178">
        <f t="shared" si="283"/>
        <v>2.9584417056368415E-3</v>
      </c>
      <c r="V1758" s="178">
        <f t="shared" si="284"/>
        <v>4.6797156598558619E-3</v>
      </c>
      <c r="W1758" s="178">
        <f t="shared" si="285"/>
        <v>8.984424987025563E-4</v>
      </c>
      <c r="X1758" s="179">
        <f t="shared" si="286"/>
        <v>6.2329908806298216E-4</v>
      </c>
      <c r="Y1758" s="179">
        <f t="shared" si="287"/>
        <v>0.18812121066831139</v>
      </c>
      <c r="Z1758" s="186">
        <f t="shared" si="288"/>
        <v>5.2762810682458579</v>
      </c>
      <c r="AA1758" s="156">
        <f>$J1758*'9 All Base Data'!$Y1758</f>
        <v>0.85283750043315631</v>
      </c>
      <c r="AB1758" s="156">
        <f>$K1758*'9 All Base Data'!$Y1758</f>
        <v>0</v>
      </c>
      <c r="AC1758" s="178">
        <f>$L1758*'9 All Base Data'!$Y1758</f>
        <v>1.0473972462153101E-3</v>
      </c>
      <c r="AD1758" s="178">
        <f>IF($M1758="","",$M1758*'9 All Base Data'!$Y1758)</f>
        <v>0.27875990677240126</v>
      </c>
      <c r="AE1758" s="178">
        <f>IF($N1758="","",$N1758*'9 All Base Data'!$Y1758)</f>
        <v>0.61742355557560513</v>
      </c>
      <c r="AF1758" s="178">
        <f>IF($O1758="","",$O1758*'9 All Base Data'!$Y1758)</f>
        <v>0.11853702283404309</v>
      </c>
      <c r="AG1758" s="178">
        <f>IF($P1758="","",$P1758*'9 All Base Data'!$Y1758)</f>
        <v>8.2235667102631596E-2</v>
      </c>
      <c r="AH1758" s="167">
        <f>$Q1758*'9 All Base Data'!$Y1758</f>
        <v>1815.4617167703673</v>
      </c>
      <c r="AI1758" s="178">
        <f>$R1758*'9 All Base Data'!$Y1758</f>
        <v>3.0361015015420363</v>
      </c>
      <c r="AJ1758" s="178">
        <f>$S1758*'9 All Base Data'!$Y1758</f>
        <v>0</v>
      </c>
      <c r="AK1758" s="178">
        <f>$T1758*'9 All Base Data'!$Y1758</f>
        <v>3.7287341965265043E-3</v>
      </c>
      <c r="AL1758" s="178">
        <f>IF($U1758="","",$U1758*'9 All Base Data'!$Y1758)</f>
        <v>1.7701254080047478E-3</v>
      </c>
      <c r="AM1758" s="178">
        <f>IF($V1758="","",$V1758*'9 All Base Data'!$Y1758)</f>
        <v>2.8000158245353691E-3</v>
      </c>
      <c r="AN1758" s="178">
        <f>IF($W1758="","",$W1758*'9 All Base Data'!$Y1758)</f>
        <v>5.3756539855238537E-4</v>
      </c>
      <c r="AO1758" s="178">
        <f>IF($X1758="","",$X1758*'9 All Base Data'!$Y1758)</f>
        <v>3.7293875031043435E-4</v>
      </c>
      <c r="AP1758" s="178">
        <f>$Y1758*'9 All Base Data'!$Y1758</f>
        <v>0.11255862643976275</v>
      </c>
      <c r="AQ1758" s="179">
        <f t="shared" si="289"/>
        <v>3.1569590034108654</v>
      </c>
    </row>
    <row r="1759" spans="1:43" x14ac:dyDescent="0.25">
      <c r="A1759" s="124">
        <v>603210</v>
      </c>
      <c r="B1759" s="125" t="s">
        <v>1787</v>
      </c>
      <c r="C1759" s="126" t="s">
        <v>1742</v>
      </c>
      <c r="D1759" s="101" t="s">
        <v>2129</v>
      </c>
      <c r="E1759" s="142"/>
      <c r="F1759" s="191" t="str">
        <f>IF('9 All Base Data'!G1759="Rural Centre","Rural",IF('9 All Base Data'!G1759="Rural (Incl.some Off Shore Islands)","Rural",IF('9 All Base Data'!G1759="Inlet-in TA but not in Urban Area","Rural",IF('9 All Base Data'!G1759="Rural (Incl.some Off Shore Islands)","Rural",IF('9 All Base Data'!G1759="Inlet-not in TA","Rural",IF('9 All Base Data'!G1759="Inland Water not in Urban Area","Rural",IF('9 All Base Data'!G1759="Oceanic-in Region but not in TA","Rural",'9 All Base Data'!G1759)))))))</f>
        <v>Dunedin</v>
      </c>
      <c r="G1759" s="177">
        <f>IF('9 All Base Data'!I1759="..C","..C",'9 All Base Data'!I1759*Basecase_Pop_2006)</f>
        <v>1212</v>
      </c>
      <c r="H1759" s="177">
        <f>IF('9 All Base Data'!J1759="..C","..C",'9 All Base Data'!J1759*Basecase_Pop_2006)</f>
        <v>726</v>
      </c>
      <c r="I1759" s="191">
        <f>IF('9 All Base Data'!L1759="..C","..C",'9 All Base Data'!L1759*Basecase_Pop_2006)</f>
        <v>15</v>
      </c>
      <c r="J1759" s="156">
        <f>IF('9 All Base Data'!$P1759=0,0,('9 All Base Data'!$P1759*Basecase_Pop_2006)/(1+(1/(BaseCase_Mort_AllAdults_30*('9 All Base Data'!$W1759*Basecase_PM10)/10))))</f>
        <v>6.4891494353197432</v>
      </c>
      <c r="K1759" s="156">
        <f>IF('9 All Base Data'!$Q1759=0,0,('9 All Base Data'!$Q1759*Basecase_Pop_2006)/(1+(1/(BaseCase_Mort_Maori_30*('9 All Base Data'!$W1759*Basecase_PM10)/10))))</f>
        <v>0.26593479158948624</v>
      </c>
      <c r="L1759" s="179">
        <f>133/(1+1/(BaseCase_Mort_Child_0_1*'9 All Base Data'!$AB$10/10))*IF('9 All Base Data'!$L1759="..C",0,'9 All Base Data'!L1759/'9 All Base Data'!$L$2022)</f>
        <v>2.1881667829578449E-3</v>
      </c>
      <c r="M1759" s="178">
        <f>IF('9 All Base Data'!$R1759="","",IF('9 All Base Data'!$R1759=0,0,('9 All Base Data'!$R1759*Basecase_Pop_2006)/(1+(1/(BaseCase_CardiacHA_All*('9 All Base Data'!$W1759*Basecase_PM10)/10)))))</f>
        <v>0.13976889947890589</v>
      </c>
      <c r="N1759" s="178">
        <f>IF('9 All Base Data'!$S1759="","",IF('9 All Base Data'!$S1759=0,0,('9 All Base Data'!S1759*Basecase_Pop_2006)/(1+(1/(BaseCase_RespHA_All*('9 All Base Data'!$W1759*Basecase_PM10)/10)))))</f>
        <v>0.16012409587766702</v>
      </c>
      <c r="O1759" s="178">
        <f>IF('9 All Base Data'!$T1759="","",IF('9 All Base Data'!$T1759=0,0,('9 All Base Data'!$T1759*Basecase_Pop_2006)/(1+(1/(BaseCase_RespHA_Child_1_4*('9 All Base Data'!$W1759*Basecase_PM10)/10)))))</f>
        <v>4.6614825796876903E-2</v>
      </c>
      <c r="P1759" s="179">
        <f>IF('9 All Base Data'!$U1759="","",IF('9 All Base Data'!$U1759=0,0,('9 All Base Data'!$U1759*Basecase_Pop_2006)/(1+(1/(BaseCase_RespHA_Child_5_14*('9 All Base Data'!$W1759*Basecase_PM10)/10)))))</f>
        <v>0</v>
      </c>
      <c r="Q1759" s="156">
        <f>IF('7 Base case Results'!$G1759="..C",0,BaseCase_RADs_All*'7 Base case Results'!$G1759*('9 All Base Data'!$V1759*Basecase_PM10)/10)</f>
        <v>1185.5145864790322</v>
      </c>
      <c r="R1759" s="189">
        <f t="shared" si="280"/>
        <v>23.101371989738286</v>
      </c>
      <c r="S1759" s="178">
        <f t="shared" si="281"/>
        <v>0.94672785805857096</v>
      </c>
      <c r="T1759" s="179">
        <f t="shared" si="282"/>
        <v>7.7898737473299281E-3</v>
      </c>
      <c r="U1759" s="178">
        <f t="shared" si="283"/>
        <v>8.8753251169105239E-4</v>
      </c>
      <c r="V1759" s="178">
        <f t="shared" si="284"/>
        <v>7.2616277480521991E-4</v>
      </c>
      <c r="W1759" s="178">
        <f t="shared" si="285"/>
        <v>2.1139823498883675E-4</v>
      </c>
      <c r="X1759" s="179">
        <f t="shared" si="286"/>
        <v>0</v>
      </c>
      <c r="Y1759" s="179">
        <f t="shared" si="287"/>
        <v>7.3501904361699996E-2</v>
      </c>
      <c r="Z1759" s="186">
        <f t="shared" si="288"/>
        <v>23.18427746313381</v>
      </c>
      <c r="AA1759" s="156">
        <f>$J1759*'9 All Base Data'!$Y1759</f>
        <v>3.8826549361825275</v>
      </c>
      <c r="AB1759" s="156">
        <f>$K1759*'9 All Base Data'!$Y1759</f>
        <v>0.15911685214823751</v>
      </c>
      <c r="AC1759" s="178">
        <f>$L1759*'9 All Base Data'!$Y1759</f>
        <v>1.3092465577691378E-3</v>
      </c>
      <c r="AD1759" s="178">
        <f>IF($M1759="","",$M1759*'9 All Base Data'!$Y1759)</f>
        <v>8.3627972031720357E-2</v>
      </c>
      <c r="AE1759" s="178">
        <f>IF($N1759="","",$N1759*'9 All Base Data'!$Y1759)</f>
        <v>9.5807103451387002E-2</v>
      </c>
      <c r="AF1759" s="178">
        <f>IF($O1759="","",$O1759*'9 All Base Data'!$Y1759)</f>
        <v>2.789106419624543E-2</v>
      </c>
      <c r="AG1759" s="178">
        <f>IF($P1759="","",$P1759*'9 All Base Data'!$Y1759)</f>
        <v>0</v>
      </c>
      <c r="AH1759" s="167">
        <f>$Q1759*'9 All Base Data'!$Y1759</f>
        <v>709.32933614625551</v>
      </c>
      <c r="AI1759" s="178">
        <f>$R1759*'9 All Base Data'!$Y1759</f>
        <v>13.822251572809799</v>
      </c>
      <c r="AJ1759" s="178">
        <f>$S1759*'9 All Base Data'!$Y1759</f>
        <v>0.56645599364772548</v>
      </c>
      <c r="AK1759" s="178">
        <f>$T1759*'9 All Base Data'!$Y1759</f>
        <v>4.6609177456581304E-3</v>
      </c>
      <c r="AL1759" s="178">
        <f>IF($U1759="","",$U1759*'9 All Base Data'!$Y1759)</f>
        <v>5.3103762240142428E-4</v>
      </c>
      <c r="AM1759" s="178">
        <f>IF($V1759="","",$V1759*'9 All Base Data'!$Y1759)</f>
        <v>4.3448521415204004E-4</v>
      </c>
      <c r="AN1759" s="178">
        <f>IF($W1759="","",$W1759*'9 All Base Data'!$Y1759)</f>
        <v>1.2648597612997301E-4</v>
      </c>
      <c r="AO1759" s="178">
        <f>IF($X1759="","",$X1759*'9 All Base Data'!$Y1759)</f>
        <v>0</v>
      </c>
      <c r="AP1759" s="178">
        <f>$Y1759*'9 All Base Data'!$Y1759</f>
        <v>4.3978418841067839E-2</v>
      </c>
      <c r="AQ1759" s="179">
        <f t="shared" si="289"/>
        <v>13.871856432233079</v>
      </c>
    </row>
    <row r="1760" spans="1:43" x14ac:dyDescent="0.25">
      <c r="A1760" s="124">
        <v>603220</v>
      </c>
      <c r="B1760" s="125" t="s">
        <v>1788</v>
      </c>
      <c r="C1760" s="126" t="s">
        <v>1742</v>
      </c>
      <c r="D1760" s="101" t="s">
        <v>2129</v>
      </c>
      <c r="E1760" s="142"/>
      <c r="F1760" s="191" t="str">
        <f>IF('9 All Base Data'!G1760="Rural Centre","Rural",IF('9 All Base Data'!G1760="Rural (Incl.some Off Shore Islands)","Rural",IF('9 All Base Data'!G1760="Inlet-in TA but not in Urban Area","Rural",IF('9 All Base Data'!G1760="Rural (Incl.some Off Shore Islands)","Rural",IF('9 All Base Data'!G1760="Inlet-not in TA","Rural",IF('9 All Base Data'!G1760="Inland Water not in Urban Area","Rural",IF('9 All Base Data'!G1760="Oceanic-in Region but not in TA","Rural",'9 All Base Data'!G1760)))))))</f>
        <v>Dunedin</v>
      </c>
      <c r="G1760" s="177">
        <f>IF('9 All Base Data'!I1760="..C","..C",'9 All Base Data'!I1760*Basecase_Pop_2006)</f>
        <v>804</v>
      </c>
      <c r="H1760" s="177">
        <f>IF('9 All Base Data'!J1760="..C","..C",'9 All Base Data'!J1760*Basecase_Pop_2006)</f>
        <v>516</v>
      </c>
      <c r="I1760" s="191">
        <f>IF('9 All Base Data'!L1760="..C","..C",'9 All Base Data'!L1760*Basecase_Pop_2006)</f>
        <v>15</v>
      </c>
      <c r="J1760" s="156">
        <f>IF('9 All Base Data'!$P1760=0,0,('9 All Base Data'!$P1760*Basecase_Pop_2006)/(1+(1/(BaseCase_Mort_AllAdults_30*('9 All Base Data'!$W1760*Basecase_PM10)/10))))</f>
        <v>0.30529595015576327</v>
      </c>
      <c r="K1760" s="156">
        <f>IF('9 All Base Data'!$Q1760=0,0,('9 All Base Data'!$Q1760*Basecase_Pop_2006)/(1+(1/(BaseCase_Mort_Maori_30*('9 All Base Data'!$W1760*Basecase_PM10)/10))))</f>
        <v>0</v>
      </c>
      <c r="L1760" s="179">
        <f>133/(1+1/(BaseCase_Mort_Child_0_1*'9 All Base Data'!$AB$10/10))*IF('9 All Base Data'!$L1760="..C",0,'9 All Base Data'!L1760/'9 All Base Data'!$L$2022)</f>
        <v>2.1881667829578449E-3</v>
      </c>
      <c r="M1760" s="178">
        <f>IF('9 All Base Data'!$R1760="","",IF('9 All Base Data'!$R1760=0,0,('9 All Base Data'!$R1760*Basecase_Pop_2006)/(1+(1/(BaseCase_CardiacHA_All*('9 All Base Data'!$W1760*Basecase_PM10)/10)))))</f>
        <v>8.1510934393638171E-2</v>
      </c>
      <c r="N1760" s="178">
        <f>IF('9 All Base Data'!$S1760="","",IF('9 All Base Data'!$S1760=0,0,('9 All Base Data'!S1760*Basecase_Pop_2006)/(1+(1/(BaseCase_RespHA_All*('9 All Base Data'!$W1760*Basecase_PM10)/10)))))</f>
        <v>0.12211221122112212</v>
      </c>
      <c r="O1760" s="178">
        <f>IF('9 All Base Data'!$T1760="","",IF('9 All Base Data'!$T1760=0,0,('9 All Base Data'!$T1760*Basecase_Pop_2006)/(1+(1/(BaseCase_RespHA_Child_1_4*('9 All Base Data'!$W1760*Basecase_PM10)/10)))))</f>
        <v>1.9607843137254902E-2</v>
      </c>
      <c r="P1760" s="179">
        <f>IF('9 All Base Data'!$U1760="","",IF('9 All Base Data'!$U1760=0,0,('9 All Base Data'!$U1760*Basecase_Pop_2006)/(1+(1/(BaseCase_RespHA_Child_5_14*('9 All Base Data'!$W1760*Basecase_PM10)/10)))))</f>
        <v>3.8834951456310676E-2</v>
      </c>
      <c r="Q1760" s="156">
        <f>IF('7 Base case Results'!$G1760="..C",0,BaseCase_RADs_All*'7 Base case Results'!$G1760*('9 All Base Data'!$V1760*Basecase_PM10)/10)</f>
        <v>434.16</v>
      </c>
      <c r="R1760" s="189">
        <f t="shared" si="280"/>
        <v>1.0868535825545174</v>
      </c>
      <c r="S1760" s="178">
        <f t="shared" si="281"/>
        <v>0</v>
      </c>
      <c r="T1760" s="179">
        <f t="shared" si="282"/>
        <v>7.7898737473299281E-3</v>
      </c>
      <c r="U1760" s="178">
        <f t="shared" si="283"/>
        <v>5.1759443339960236E-4</v>
      </c>
      <c r="V1760" s="178">
        <f t="shared" si="284"/>
        <v>5.5377887788778883E-4</v>
      </c>
      <c r="W1760" s="178">
        <f t="shared" si="285"/>
        <v>8.8921568627450977E-5</v>
      </c>
      <c r="X1760" s="179">
        <f t="shared" si="286"/>
        <v>1.761165048543689E-4</v>
      </c>
      <c r="Y1760" s="179">
        <f t="shared" si="287"/>
        <v>2.6917920000000001E-2</v>
      </c>
      <c r="Z1760" s="186">
        <f t="shared" si="288"/>
        <v>1.1226327496131345</v>
      </c>
      <c r="AA1760" s="156">
        <f>$J1760*'9 All Base Data'!$Y1760</f>
        <v>8.3169332916878932E-2</v>
      </c>
      <c r="AB1760" s="156">
        <f>$K1760*'9 All Base Data'!$Y1760</f>
        <v>0</v>
      </c>
      <c r="AC1760" s="178">
        <f>$L1760*'9 All Base Data'!$Y1760</f>
        <v>5.9610476836206221E-4</v>
      </c>
      <c r="AD1760" s="178">
        <f>IF($M1760="","",$M1760*'9 All Base Data'!$Y1760)</f>
        <v>2.2205371658194577E-2</v>
      </c>
      <c r="AE1760" s="178">
        <f>IF($N1760="","",$N1760*'9 All Base Data'!$Y1760)</f>
        <v>3.3266052638707182E-2</v>
      </c>
      <c r="AF1760" s="178">
        <f>IF($O1760="","",$O1760*'9 All Base Data'!$Y1760)</f>
        <v>5.3416078163901828E-3</v>
      </c>
      <c r="AG1760" s="178">
        <f>IF($P1760="","",$P1760*'9 All Base Data'!$Y1760)</f>
        <v>1.0579495092656283E-2</v>
      </c>
      <c r="AH1760" s="167">
        <f>$Q1760*'9 All Base Data'!$Y1760</f>
        <v>118.27473492776205</v>
      </c>
      <c r="AI1760" s="178">
        <f>$R1760*'9 All Base Data'!$Y1760</f>
        <v>0.29608282518408902</v>
      </c>
      <c r="AJ1760" s="178">
        <f>$S1760*'9 All Base Data'!$Y1760</f>
        <v>0</v>
      </c>
      <c r="AK1760" s="178">
        <f>$T1760*'9 All Base Data'!$Y1760</f>
        <v>2.1221329753689415E-3</v>
      </c>
      <c r="AL1760" s="178">
        <f>IF($U1760="","",$U1760*'9 All Base Data'!$Y1760)</f>
        <v>1.4100411002953555E-4</v>
      </c>
      <c r="AM1760" s="178">
        <f>IF($V1760="","",$V1760*'9 All Base Data'!$Y1760)</f>
        <v>1.5086154871653707E-4</v>
      </c>
      <c r="AN1760" s="178">
        <f>IF($W1760="","",$W1760*'9 All Base Data'!$Y1760)</f>
        <v>2.422419144732948E-5</v>
      </c>
      <c r="AO1760" s="178">
        <f>IF($X1760="","",$X1760*'9 All Base Data'!$Y1760)</f>
        <v>4.7978010245196246E-5</v>
      </c>
      <c r="AP1760" s="178">
        <f>$Y1760*'9 All Base Data'!$Y1760</f>
        <v>7.333033565521248E-3</v>
      </c>
      <c r="AQ1760" s="179">
        <f t="shared" si="289"/>
        <v>0.30582985738372526</v>
      </c>
    </row>
    <row r="1761" spans="1:43" x14ac:dyDescent="0.25">
      <c r="A1761" s="124">
        <v>603300</v>
      </c>
      <c r="B1761" s="125" t="s">
        <v>1789</v>
      </c>
      <c r="C1761" s="126" t="s">
        <v>1742</v>
      </c>
      <c r="D1761" s="101" t="s">
        <v>2129</v>
      </c>
      <c r="E1761" s="142"/>
      <c r="F1761" s="191" t="str">
        <f>IF('9 All Base Data'!G1761="Rural Centre","Rural",IF('9 All Base Data'!G1761="Rural (Incl.some Off Shore Islands)","Rural",IF('9 All Base Data'!G1761="Inlet-in TA but not in Urban Area","Rural",IF('9 All Base Data'!G1761="Rural (Incl.some Off Shore Islands)","Rural",IF('9 All Base Data'!G1761="Inlet-not in TA","Rural",IF('9 All Base Data'!G1761="Inland Water not in Urban Area","Rural",IF('9 All Base Data'!G1761="Oceanic-in Region but not in TA","Rural",'9 All Base Data'!G1761)))))))</f>
        <v>Dunedin</v>
      </c>
      <c r="G1761" s="177">
        <f>IF('9 All Base Data'!I1761="..C","..C",'9 All Base Data'!I1761*Basecase_Pop_2006)</f>
        <v>4614</v>
      </c>
      <c r="H1761" s="177">
        <f>IF('9 All Base Data'!J1761="..C","..C",'9 All Base Data'!J1761*Basecase_Pop_2006)</f>
        <v>1836</v>
      </c>
      <c r="I1761" s="191">
        <f>IF('9 All Base Data'!L1761="..C","..C",'9 All Base Data'!L1761*Basecase_Pop_2006)</f>
        <v>42</v>
      </c>
      <c r="J1761" s="156">
        <f>IF('9 All Base Data'!$P1761=0,0,('9 All Base Data'!$P1761*Basecase_Pop_2006)/(1+(1/(BaseCase_Mort_AllAdults_30*('9 All Base Data'!$W1761*Basecase_PM10)/10))))</f>
        <v>1.5003813723282644</v>
      </c>
      <c r="K1761" s="156">
        <f>IF('9 All Base Data'!$Q1761=0,0,('9 All Base Data'!$Q1761*Basecase_Pop_2006)/(1+(1/(BaseCase_Mort_Maori_30*('9 All Base Data'!$W1761*Basecase_PM10)/10))))</f>
        <v>8.8644930529828747E-2</v>
      </c>
      <c r="L1761" s="179">
        <f>133/(1+1/(BaseCase_Mort_Child_0_1*'9 All Base Data'!$AB$10/10))*IF('9 All Base Data'!$L1761="..C",0,'9 All Base Data'!L1761/'9 All Base Data'!$L$2022)</f>
        <v>6.1268669922819657E-3</v>
      </c>
      <c r="M1761" s="178">
        <f>IF('9 All Base Data'!$R1761="","",IF('9 All Base Data'!$R1761=0,0,('9 All Base Data'!$R1761*Basecase_Pop_2006)/(1+(1/(BaseCase_CardiacHA_All*('9 All Base Data'!$W1761*Basecase_PM10)/10)))))</f>
        <v>0.43364197017814399</v>
      </c>
      <c r="N1761" s="178">
        <f>IF('9 All Base Data'!$S1761="","",IF('9 All Base Data'!$S1761=0,0,('9 All Base Data'!S1761*Basecase_Pop_2006)/(1+(1/(BaseCase_RespHA_All*('9 All Base Data'!$W1761*Basecase_PM10)/10)))))</f>
        <v>0.65828794971929772</v>
      </c>
      <c r="O1761" s="178">
        <f>IF('9 All Base Data'!$T1761="","",IF('9 All Base Data'!$T1761=0,0,('9 All Base Data'!$T1761*Basecase_Pop_2006)/(1+(1/(BaseCase_RespHA_Child_1_4*('9 All Base Data'!$W1761*Basecase_PM10)/10)))))</f>
        <v>0.24472783543360377</v>
      </c>
      <c r="P1761" s="179">
        <f>IF('9 All Base Data'!$U1761="","",IF('9 All Base Data'!$U1761=0,0,('9 All Base Data'!$U1761*Basecase_Pop_2006)/(1+(1/(BaseCase_RespHA_Child_5_14*('9 All Base Data'!$W1761*Basecase_PM10)/10)))))</f>
        <v>8.5901197362594009E-2</v>
      </c>
      <c r="Q1761" s="156">
        <f>IF('7 Base case Results'!$G1761="..C",0,BaseCase_RADs_All*'7 Base case Results'!$G1761*('9 All Base Data'!$V1761*Basecase_PM10)/10)</f>
        <v>4513.1718663483962</v>
      </c>
      <c r="R1761" s="189">
        <f t="shared" si="280"/>
        <v>5.3413576854886218</v>
      </c>
      <c r="S1761" s="178">
        <f t="shared" si="281"/>
        <v>0.31557595268619032</v>
      </c>
      <c r="T1761" s="179">
        <f t="shared" si="282"/>
        <v>2.18116464925238E-2</v>
      </c>
      <c r="U1761" s="178">
        <f t="shared" si="283"/>
        <v>2.7536265106312143E-3</v>
      </c>
      <c r="V1761" s="178">
        <f t="shared" si="284"/>
        <v>2.985335851977015E-3</v>
      </c>
      <c r="W1761" s="178">
        <f t="shared" si="285"/>
        <v>1.1098407336913932E-3</v>
      </c>
      <c r="X1761" s="179">
        <f t="shared" si="286"/>
        <v>3.8956193003936385E-4</v>
      </c>
      <c r="Y1761" s="179">
        <f t="shared" si="287"/>
        <v>0.27981665571360059</v>
      </c>
      <c r="Z1761" s="186">
        <f t="shared" si="288"/>
        <v>5.6487249500573551</v>
      </c>
      <c r="AA1761" s="156">
        <f>$J1761*'9 All Base Data'!$Y1761</f>
        <v>0.89772368466648045</v>
      </c>
      <c r="AB1761" s="156">
        <f>$K1761*'9 All Base Data'!$Y1761</f>
        <v>5.303895071607917E-2</v>
      </c>
      <c r="AC1761" s="178">
        <f>$L1761*'9 All Base Data'!$Y1761</f>
        <v>3.6658903617535856E-3</v>
      </c>
      <c r="AD1761" s="178">
        <f>IF($M1761="","",$M1761*'9 All Base Data'!$Y1761)</f>
        <v>0.25946114399585041</v>
      </c>
      <c r="AE1761" s="178">
        <f>IF($N1761="","",$N1761*'9 All Base Data'!$Y1761)</f>
        <v>0.39387364752236875</v>
      </c>
      <c r="AF1761" s="178">
        <f>IF($O1761="","",$O1761*'9 All Base Data'!$Y1761)</f>
        <v>0.14642808703028851</v>
      </c>
      <c r="AG1761" s="178">
        <f>IF($P1761="","",$P1761*'9 All Base Data'!$Y1761)</f>
        <v>5.1397291939144753E-2</v>
      </c>
      <c r="AH1761" s="167">
        <f>$Q1761*'9 All Base Data'!$Y1761</f>
        <v>2700.3676212696569</v>
      </c>
      <c r="AI1761" s="178">
        <f>$R1761*'9 All Base Data'!$Y1761</f>
        <v>3.1958963174126707</v>
      </c>
      <c r="AJ1761" s="178">
        <f>$S1761*'9 All Base Data'!$Y1761</f>
        <v>0.18881866454924182</v>
      </c>
      <c r="AK1761" s="178">
        <f>$T1761*'9 All Base Data'!$Y1761</f>
        <v>1.3050569687842767E-2</v>
      </c>
      <c r="AL1761" s="178">
        <f>IF($U1761="","",$U1761*'9 All Base Data'!$Y1761)</f>
        <v>1.6475782643736499E-3</v>
      </c>
      <c r="AM1761" s="178">
        <f>IF($V1761="","",$V1761*'9 All Base Data'!$Y1761)</f>
        <v>1.7862169915139421E-3</v>
      </c>
      <c r="AN1761" s="178">
        <f>IF($W1761="","",$W1761*'9 All Base Data'!$Y1761)</f>
        <v>6.6405137468235852E-4</v>
      </c>
      <c r="AO1761" s="178">
        <f>IF($X1761="","",$X1761*'9 All Base Data'!$Y1761)</f>
        <v>2.3308671894402145E-4</v>
      </c>
      <c r="AP1761" s="178">
        <f>$Y1761*'9 All Base Data'!$Y1761</f>
        <v>0.16742279251871872</v>
      </c>
      <c r="AQ1761" s="179">
        <f t="shared" si="289"/>
        <v>3.37980347487512</v>
      </c>
    </row>
    <row r="1762" spans="1:43" x14ac:dyDescent="0.25">
      <c r="A1762" s="124">
        <v>603400</v>
      </c>
      <c r="B1762" s="125" t="s">
        <v>1790</v>
      </c>
      <c r="C1762" s="126" t="s">
        <v>1742</v>
      </c>
      <c r="D1762" s="101" t="s">
        <v>2129</v>
      </c>
      <c r="E1762" s="142"/>
      <c r="F1762" s="191" t="str">
        <f>IF('9 All Base Data'!G1762="Rural Centre","Rural",IF('9 All Base Data'!G1762="Rural (Incl.some Off Shore Islands)","Rural",IF('9 All Base Data'!G1762="Inlet-in TA but not in Urban Area","Rural",IF('9 All Base Data'!G1762="Rural (Incl.some Off Shore Islands)","Rural",IF('9 All Base Data'!G1762="Inlet-not in TA","Rural",IF('9 All Base Data'!G1762="Inland Water not in Urban Area","Rural",IF('9 All Base Data'!G1762="Oceanic-in Region but not in TA","Rural",'9 All Base Data'!G1762)))))))</f>
        <v>Dunedin</v>
      </c>
      <c r="G1762" s="177">
        <f>IF('9 All Base Data'!I1762="..C","..C",'9 All Base Data'!I1762*Basecase_Pop_2006)</f>
        <v>2337</v>
      </c>
      <c r="H1762" s="177">
        <f>IF('9 All Base Data'!J1762="..C","..C",'9 All Base Data'!J1762*Basecase_Pop_2006)</f>
        <v>1302</v>
      </c>
      <c r="I1762" s="191">
        <f>IF('9 All Base Data'!L1762="..C","..C",'9 All Base Data'!L1762*Basecase_Pop_2006)</f>
        <v>33</v>
      </c>
      <c r="J1762" s="156">
        <f>IF('9 All Base Data'!$P1762=0,0,('9 All Base Data'!$P1762*Basecase_Pop_2006)/(1+(1/(BaseCase_Mort_AllAdults_30*('9 All Base Data'!$W1762*Basecase_PM10)/10))))</f>
        <v>2.2024922118380061</v>
      </c>
      <c r="K1762" s="156">
        <f>IF('9 All Base Data'!$Q1762=0,0,('9 All Base Data'!$Q1762*Basecase_Pop_2006)/(1+(1/(BaseCase_Mort_Maori_30*('9 All Base Data'!$W1762*Basecase_PM10)/10))))</f>
        <v>5.5555555555555552E-2</v>
      </c>
      <c r="L1762" s="179">
        <f>133/(1+1/(BaseCase_Mort_Child_0_1*'9 All Base Data'!$AB$10/10))*IF('9 All Base Data'!$L1762="..C",0,'9 All Base Data'!L1762/'9 All Base Data'!$L$2022)</f>
        <v>4.8139669225072592E-3</v>
      </c>
      <c r="M1762" s="178">
        <f>IF('9 All Base Data'!$R1762="","",IF('9 All Base Data'!$R1762=0,0,('9 All Base Data'!$R1762*Basecase_Pop_2006)/(1+(1/(BaseCase_CardiacHA_All*('9 All Base Data'!$W1762*Basecase_PM10)/10)))))</f>
        <v>0.10934393638170974</v>
      </c>
      <c r="N1762" s="178">
        <f>IF('9 All Base Data'!$S1762="","",IF('9 All Base Data'!$S1762=0,0,('9 All Base Data'!S1762*Basecase_Pop_2006)/(1+(1/(BaseCase_RespHA_All*('9 All Base Data'!$W1762*Basecase_PM10)/10)))))</f>
        <v>0.24092409240924093</v>
      </c>
      <c r="O1762" s="178">
        <f>IF('9 All Base Data'!$T1762="","",IF('9 All Base Data'!$T1762=0,0,('9 All Base Data'!$T1762*Basecase_Pop_2006)/(1+(1/(BaseCase_RespHA_Child_1_4*('9 All Base Data'!$W1762*Basecase_PM10)/10)))))</f>
        <v>9.8039215686274508E-2</v>
      </c>
      <c r="P1762" s="179">
        <f>IF('9 All Base Data'!$U1762="","",IF('9 All Base Data'!$U1762=0,0,('9 All Base Data'!$U1762*Basecase_Pop_2006)/(1+(1/(BaseCase_RespHA_Child_5_14*('9 All Base Data'!$W1762*Basecase_PM10)/10)))))</f>
        <v>5.8252427184466014E-2</v>
      </c>
      <c r="Q1762" s="156">
        <f>IF('7 Base case Results'!$G1762="..C",0,BaseCase_RADs_All*'7 Base case Results'!$G1762*('9 All Base Data'!$V1762*Basecase_PM10)/10)</f>
        <v>1261.98</v>
      </c>
      <c r="R1762" s="189">
        <f t="shared" si="280"/>
        <v>7.8408722741433019</v>
      </c>
      <c r="S1762" s="178">
        <f t="shared" si="281"/>
        <v>0.19777777777777777</v>
      </c>
      <c r="T1762" s="179">
        <f t="shared" si="282"/>
        <v>1.7137722244125842E-2</v>
      </c>
      <c r="U1762" s="178">
        <f t="shared" si="283"/>
        <v>6.9433399602385681E-4</v>
      </c>
      <c r="V1762" s="178">
        <f t="shared" si="284"/>
        <v>1.0925907590759074E-3</v>
      </c>
      <c r="W1762" s="178">
        <f t="shared" si="285"/>
        <v>4.4460784313725491E-4</v>
      </c>
      <c r="X1762" s="179">
        <f t="shared" si="286"/>
        <v>2.6417475728155338E-4</v>
      </c>
      <c r="Y1762" s="179">
        <f t="shared" si="287"/>
        <v>7.8242759999999995E-2</v>
      </c>
      <c r="Z1762" s="186">
        <f t="shared" si="288"/>
        <v>7.938039681142528</v>
      </c>
      <c r="AA1762" s="156">
        <f>$J1762*'9 All Base Data'!$Y1762</f>
        <v>0.60000733032891218</v>
      </c>
      <c r="AB1762" s="156">
        <f>$K1762*'9 All Base Data'!$Y1762</f>
        <v>1.5134555479772185E-2</v>
      </c>
      <c r="AC1762" s="178">
        <f>$L1762*'9 All Base Data'!$Y1762</f>
        <v>1.3114304903965371E-3</v>
      </c>
      <c r="AD1762" s="178">
        <f>IF($M1762="","",$M1762*'9 All Base Data'!$Y1762)</f>
        <v>2.9787693687821994E-2</v>
      </c>
      <c r="AE1762" s="178">
        <f>IF($N1762="","",$N1762*'9 All Base Data'!$Y1762)</f>
        <v>6.563302277366552E-2</v>
      </c>
      <c r="AF1762" s="178">
        <f>IF($O1762="","",$O1762*'9 All Base Data'!$Y1762)</f>
        <v>2.6708039081950914E-2</v>
      </c>
      <c r="AG1762" s="178">
        <f>IF($P1762="","",$P1762*'9 All Base Data'!$Y1762)</f>
        <v>1.5869242638984427E-2</v>
      </c>
      <c r="AH1762" s="167">
        <f>$Q1762*'9 All Base Data'!$Y1762</f>
        <v>343.79111383853223</v>
      </c>
      <c r="AI1762" s="178">
        <f>$R1762*'9 All Base Data'!$Y1762</f>
        <v>2.1360260959709274</v>
      </c>
      <c r="AJ1762" s="178">
        <f>$S1762*'9 All Base Data'!$Y1762</f>
        <v>5.3879017507988979E-2</v>
      </c>
      <c r="AK1762" s="178">
        <f>$T1762*'9 All Base Data'!$Y1762</f>
        <v>4.6686925458116722E-3</v>
      </c>
      <c r="AL1762" s="178">
        <f>IF($U1762="","",$U1762*'9 All Base Data'!$Y1762)</f>
        <v>1.8915185491766965E-4</v>
      </c>
      <c r="AM1762" s="178">
        <f>IF($V1762="","",$V1762*'9 All Base Data'!$Y1762)</f>
        <v>2.976457582785731E-4</v>
      </c>
      <c r="AN1762" s="178">
        <f>IF($W1762="","",$W1762*'9 All Base Data'!$Y1762)</f>
        <v>1.211209572366474E-4</v>
      </c>
      <c r="AO1762" s="178">
        <f>IF($X1762="","",$X1762*'9 All Base Data'!$Y1762)</f>
        <v>7.1967015367794369E-5</v>
      </c>
      <c r="AP1762" s="178">
        <f>$Y1762*'9 All Base Data'!$Y1762</f>
        <v>2.1315049057988998E-2</v>
      </c>
      <c r="AQ1762" s="179">
        <f t="shared" si="289"/>
        <v>2.1624966351879245</v>
      </c>
    </row>
    <row r="1763" spans="1:43" x14ac:dyDescent="0.25">
      <c r="A1763" s="124">
        <v>603500</v>
      </c>
      <c r="B1763" s="125" t="s">
        <v>1791</v>
      </c>
      <c r="C1763" s="126" t="s">
        <v>1742</v>
      </c>
      <c r="D1763" s="101" t="s">
        <v>2129</v>
      </c>
      <c r="E1763" s="142"/>
      <c r="F1763" s="191" t="str">
        <f>IF('9 All Base Data'!G1763="Rural Centre","Rural",IF('9 All Base Data'!G1763="Rural (Incl.some Off Shore Islands)","Rural",IF('9 All Base Data'!G1763="Inlet-in TA but not in Urban Area","Rural",IF('9 All Base Data'!G1763="Rural (Incl.some Off Shore Islands)","Rural",IF('9 All Base Data'!G1763="Inlet-not in TA","Rural",IF('9 All Base Data'!G1763="Inland Water not in Urban Area","Rural",IF('9 All Base Data'!G1763="Oceanic-in Region but not in TA","Rural",'9 All Base Data'!G1763)))))))</f>
        <v>Dunedin</v>
      </c>
      <c r="G1763" s="177">
        <f>IF('9 All Base Data'!I1763="..C","..C",'9 All Base Data'!I1763*Basecase_Pop_2006)</f>
        <v>798</v>
      </c>
      <c r="H1763" s="177">
        <f>IF('9 All Base Data'!J1763="..C","..C",'9 All Base Data'!J1763*Basecase_Pop_2006)</f>
        <v>330</v>
      </c>
      <c r="I1763" s="191">
        <f>IF('9 All Base Data'!L1763="..C","..C",'9 All Base Data'!L1763*Basecase_Pop_2006)</f>
        <v>3</v>
      </c>
      <c r="J1763" s="156">
        <f>IF('9 All Base Data'!$P1763=0,0,('9 All Base Data'!$P1763*Basecase_Pop_2006)/(1+(1/(BaseCase_Mort_AllAdults_30*('9 All Base Data'!$W1763*Basecase_PM10)/10))))</f>
        <v>0.86271928908875206</v>
      </c>
      <c r="K1763" s="156">
        <f>IF('9 All Base Data'!$Q1763=0,0,('9 All Base Data'!$Q1763*Basecase_Pop_2006)/(1+(1/(BaseCase_Mort_Maori_30*('9 All Base Data'!$W1763*Basecase_PM10)/10))))</f>
        <v>0.17728986105965749</v>
      </c>
      <c r="L1763" s="179">
        <f>133/(1+1/(BaseCase_Mort_Child_0_1*'9 All Base Data'!$AB$10/10))*IF('9 All Base Data'!$L1763="..C",0,'9 All Base Data'!L1763/'9 All Base Data'!$L$2022)</f>
        <v>4.3763335659156898E-4</v>
      </c>
      <c r="M1763" s="178">
        <f>IF('9 All Base Data'!$R1763="","",IF('9 All Base Data'!$R1763=0,0,('9 All Base Data'!$R1763*Basecase_Pop_2006)/(1+(1/(BaseCase_CardiacHA_All*('9 All Base Data'!$W1763*Basecase_PM10)/10)))))</f>
        <v>0.13260126360819277</v>
      </c>
      <c r="N1763" s="178">
        <f>IF('9 All Base Data'!$S1763="","",IF('9 All Base Data'!$S1763=0,0,('9 All Base Data'!S1763*Basecase_Pop_2006)/(1+(1/(BaseCase_RespHA_All*('9 All Base Data'!$W1763*Basecase_PM10)/10)))))</f>
        <v>0.21942931657309925</v>
      </c>
      <c r="O1763" s="178">
        <f>IF('9 All Base Data'!$T1763="","",IF('9 All Base Data'!$T1763=0,0,('9 All Base Data'!$T1763*Basecase_Pop_2006)/(1+(1/(BaseCase_RespHA_Child_1_4*('9 All Base Data'!$W1763*Basecase_PM10)/10)))))</f>
        <v>2.3307412898438452E-2</v>
      </c>
      <c r="P1763" s="179">
        <f>IF('9 All Base Data'!$U1763="","",IF('9 All Base Data'!$U1763=0,0,('9 All Base Data'!$U1763*Basecase_Pop_2006)/(1+(1/(BaseCase_RespHA_Child_5_14*('9 All Base Data'!$W1763*Basecase_PM10)/10)))))</f>
        <v>1.7180239472518802E-2</v>
      </c>
      <c r="Q1763" s="156">
        <f>IF('7 Base case Results'!$G1763="..C",0,BaseCase_RADs_All*'7 Base case Results'!$G1763*('9 All Base Data'!$V1763*Basecase_PM10)/10)</f>
        <v>780.56158416688766</v>
      </c>
      <c r="R1763" s="189">
        <f t="shared" si="280"/>
        <v>3.0712806691559571</v>
      </c>
      <c r="S1763" s="178">
        <f t="shared" si="281"/>
        <v>0.63115190537238064</v>
      </c>
      <c r="T1763" s="179">
        <f t="shared" si="282"/>
        <v>1.5579747494659855E-3</v>
      </c>
      <c r="U1763" s="178">
        <f t="shared" si="283"/>
        <v>8.420180239120241E-4</v>
      </c>
      <c r="V1763" s="178">
        <f t="shared" si="284"/>
        <v>9.9511195065900499E-4</v>
      </c>
      <c r="W1763" s="178">
        <f t="shared" si="285"/>
        <v>1.0569911749441838E-4</v>
      </c>
      <c r="X1763" s="179">
        <f t="shared" si="286"/>
        <v>7.7912386007872769E-5</v>
      </c>
      <c r="Y1763" s="179">
        <f t="shared" si="287"/>
        <v>4.8394818218347034E-2</v>
      </c>
      <c r="Z1763" s="186">
        <f t="shared" si="288"/>
        <v>3.1230705920983413</v>
      </c>
      <c r="AA1763" s="156">
        <f>$J1763*'9 All Base Data'!$Y1763</f>
        <v>0.5161911186832262</v>
      </c>
      <c r="AB1763" s="156">
        <f>$K1763*'9 All Base Data'!$Y1763</f>
        <v>0.10607790143215834</v>
      </c>
      <c r="AC1763" s="178">
        <f>$L1763*'9 All Base Data'!$Y1763</f>
        <v>2.6184931155382753E-4</v>
      </c>
      <c r="AD1763" s="178">
        <f>IF($M1763="","",$M1763*'9 All Base Data'!$Y1763)</f>
        <v>7.9339358081375724E-2</v>
      </c>
      <c r="AE1763" s="178">
        <f>IF($N1763="","",$N1763*'9 All Base Data'!$Y1763)</f>
        <v>0.13129121584078959</v>
      </c>
      <c r="AF1763" s="178">
        <f>IF($O1763="","",$O1763*'9 All Base Data'!$Y1763)</f>
        <v>1.3945532098122715E-2</v>
      </c>
      <c r="AG1763" s="178">
        <f>IF($P1763="","",$P1763*'9 All Base Data'!$Y1763)</f>
        <v>1.027945838782895E-2</v>
      </c>
      <c r="AH1763" s="167">
        <f>$Q1763*'9 All Base Data'!$Y1763</f>
        <v>467.0336718190693</v>
      </c>
      <c r="AI1763" s="178">
        <f>$R1763*'9 All Base Data'!$Y1763</f>
        <v>1.8376403825122853</v>
      </c>
      <c r="AJ1763" s="178">
        <f>$S1763*'9 All Base Data'!$Y1763</f>
        <v>0.37763732909848363</v>
      </c>
      <c r="AK1763" s="178">
        <f>$T1763*'9 All Base Data'!$Y1763</f>
        <v>9.3218354913162608E-4</v>
      </c>
      <c r="AL1763" s="178">
        <f>IF($U1763="","",$U1763*'9 All Base Data'!$Y1763)</f>
        <v>5.0380492381673584E-4</v>
      </c>
      <c r="AM1763" s="178">
        <f>IF($V1763="","",$V1763*'9 All Base Data'!$Y1763)</f>
        <v>5.954056638379807E-4</v>
      </c>
      <c r="AN1763" s="178">
        <f>IF($W1763="","",$W1763*'9 All Base Data'!$Y1763)</f>
        <v>6.3242988064986507E-5</v>
      </c>
      <c r="AO1763" s="178">
        <f>IF($X1763="","",$X1763*'9 All Base Data'!$Y1763)</f>
        <v>4.6617343788804293E-5</v>
      </c>
      <c r="AP1763" s="178">
        <f>$Y1763*'9 All Base Data'!$Y1763</f>
        <v>2.8956087652782295E-2</v>
      </c>
      <c r="AQ1763" s="179">
        <f t="shared" si="289"/>
        <v>1.8686278643018539</v>
      </c>
    </row>
    <row r="1764" spans="1:43" x14ac:dyDescent="0.25">
      <c r="A1764" s="124">
        <v>603601</v>
      </c>
      <c r="B1764" s="125" t="s">
        <v>1792</v>
      </c>
      <c r="C1764" s="126" t="s">
        <v>1742</v>
      </c>
      <c r="D1764" s="101" t="s">
        <v>2129</v>
      </c>
      <c r="E1764" s="142"/>
      <c r="F1764" s="191" t="str">
        <f>IF('9 All Base Data'!G1764="Rural Centre","Rural",IF('9 All Base Data'!G1764="Rural (Incl.some Off Shore Islands)","Rural",IF('9 All Base Data'!G1764="Inlet-in TA but not in Urban Area","Rural",IF('9 All Base Data'!G1764="Rural (Incl.some Off Shore Islands)","Rural",IF('9 All Base Data'!G1764="Inlet-not in TA","Rural",IF('9 All Base Data'!G1764="Inland Water not in Urban Area","Rural",IF('9 All Base Data'!G1764="Oceanic-in Region but not in TA","Rural",'9 All Base Data'!G1764)))))))</f>
        <v>Dunedin</v>
      </c>
      <c r="G1764" s="177">
        <f>IF('9 All Base Data'!I1764="..C","..C",'9 All Base Data'!I1764*Basecase_Pop_2006)</f>
        <v>3468</v>
      </c>
      <c r="H1764" s="177">
        <f>IF('9 All Base Data'!J1764="..C","..C",'9 All Base Data'!J1764*Basecase_Pop_2006)</f>
        <v>288</v>
      </c>
      <c r="I1764" s="191">
        <f>IF('9 All Base Data'!L1764="..C","..C",'9 All Base Data'!L1764*Basecase_Pop_2006)</f>
        <v>6</v>
      </c>
      <c r="J1764" s="156">
        <f>IF('9 All Base Data'!$P1764=0,0,('9 All Base Data'!$P1764*Basecase_Pop_2006)/(1+(1/(BaseCase_Mort_AllAdults_30*('9 All Base Data'!$W1764*Basecase_PM10)/10))))</f>
        <v>1.0127574263215784</v>
      </c>
      <c r="K1764" s="156">
        <f>IF('9 All Base Data'!$Q1764=0,0,('9 All Base Data'!$Q1764*Basecase_Pop_2006)/(1+(1/(BaseCase_Mort_Maori_30*('9 All Base Data'!$W1764*Basecase_PM10)/10))))</f>
        <v>0</v>
      </c>
      <c r="L1764" s="179">
        <f>133/(1+1/(BaseCase_Mort_Child_0_1*'9 All Base Data'!$AB$10/10))*IF('9 All Base Data'!$L1764="..C",0,'9 All Base Data'!L1764/'9 All Base Data'!$L$2022)</f>
        <v>8.7526671318313796E-4</v>
      </c>
      <c r="M1764" s="178">
        <f>IF('9 All Base Data'!$R1764="","",IF('9 All Base Data'!$R1764=0,0,('9 All Base Data'!$R1764*Basecase_Pop_2006)/(1+(1/(BaseCase_CardiacHA_All*('9 All Base Data'!$W1764*Basecase_PM10)/10)))))</f>
        <v>5.0173451094991862E-2</v>
      </c>
      <c r="N1764" s="178">
        <f>IF('9 All Base Data'!$S1764="","",IF('9 All Base Data'!$S1764=0,0,('9 All Base Data'!S1764*Basecase_Pop_2006)/(1+(1/(BaseCase_RespHA_All*('9 All Base Data'!$W1764*Basecase_PM10)/10)))))</f>
        <v>0.16605461794721024</v>
      </c>
      <c r="O1764" s="178">
        <f>IF('9 All Base Data'!$T1764="","",IF('9 All Base Data'!$T1764=0,0,('9 All Base Data'!$T1764*Basecase_Pop_2006)/(1+(1/(BaseCase_RespHA_Child_1_4*('9 All Base Data'!$W1764*Basecase_PM10)/10)))))</f>
        <v>0</v>
      </c>
      <c r="P1764" s="179">
        <f>IF('9 All Base Data'!$U1764="","",IF('9 All Base Data'!$U1764=0,0,('9 All Base Data'!$U1764*Basecase_Pop_2006)/(1+(1/(BaseCase_RespHA_Child_5_14*('9 All Base Data'!$W1764*Basecase_PM10)/10)))))</f>
        <v>0</v>
      </c>
      <c r="Q1764" s="156">
        <f>IF('7 Base case Results'!$G1764="..C",0,BaseCase_RADs_All*'7 Base case Results'!$G1764*('9 All Base Data'!$V1764*Basecase_PM10)/10)</f>
        <v>3392.2150048756471</v>
      </c>
      <c r="R1764" s="189">
        <f t="shared" si="280"/>
        <v>3.6054164377048195</v>
      </c>
      <c r="S1764" s="178">
        <f t="shared" si="281"/>
        <v>0</v>
      </c>
      <c r="T1764" s="179">
        <f t="shared" si="282"/>
        <v>3.1159494989319711E-3</v>
      </c>
      <c r="U1764" s="178">
        <f t="shared" si="283"/>
        <v>3.1860141445319833E-4</v>
      </c>
      <c r="V1764" s="178">
        <f t="shared" si="284"/>
        <v>7.5305769239059853E-4</v>
      </c>
      <c r="W1764" s="178">
        <f t="shared" si="285"/>
        <v>0</v>
      </c>
      <c r="X1764" s="179">
        <f t="shared" si="286"/>
        <v>0</v>
      </c>
      <c r="Y1764" s="179">
        <f t="shared" si="287"/>
        <v>0.21031733030229013</v>
      </c>
      <c r="Z1764" s="186">
        <f t="shared" si="288"/>
        <v>3.8199213766128857</v>
      </c>
      <c r="AA1764" s="156">
        <f>$J1764*'9 All Base Data'!$Y1764</f>
        <v>0.60596348714987425</v>
      </c>
      <c r="AB1764" s="156">
        <f>$K1764*'9 All Base Data'!$Y1764</f>
        <v>0</v>
      </c>
      <c r="AC1764" s="178">
        <f>$L1764*'9 All Base Data'!$Y1764</f>
        <v>5.2369862310765506E-4</v>
      </c>
      <c r="AD1764" s="178">
        <f>IF($M1764="","",$M1764*'9 All Base Data'!$Y1764)</f>
        <v>3.0020297652412441E-2</v>
      </c>
      <c r="AE1764" s="178">
        <f>IF($N1764="","",$N1764*'9 All Base Data'!$Y1764)</f>
        <v>9.935551469032726E-2</v>
      </c>
      <c r="AF1764" s="178">
        <f>IF($O1764="","",$O1764*'9 All Base Data'!$Y1764)</f>
        <v>0</v>
      </c>
      <c r="AG1764" s="178">
        <f>IF($P1764="","",$P1764*'9 All Base Data'!$Y1764)</f>
        <v>0</v>
      </c>
      <c r="AH1764" s="167">
        <f>$Q1764*'9 All Base Data'!$Y1764</f>
        <v>2029.665130161068</v>
      </c>
      <c r="AI1764" s="178">
        <f>$R1764*'9 All Base Data'!$Y1764</f>
        <v>2.1572300142535523</v>
      </c>
      <c r="AJ1764" s="178">
        <f>$S1764*'9 All Base Data'!$Y1764</f>
        <v>0</v>
      </c>
      <c r="AK1764" s="178">
        <f>$T1764*'9 All Base Data'!$Y1764</f>
        <v>1.8643670982632522E-3</v>
      </c>
      <c r="AL1764" s="178">
        <f>IF($U1764="","",$U1764*'9 All Base Data'!$Y1764)</f>
        <v>1.9062889009281901E-4</v>
      </c>
      <c r="AM1764" s="178">
        <f>IF($V1764="","",$V1764*'9 All Base Data'!$Y1764)</f>
        <v>4.5057725912063415E-4</v>
      </c>
      <c r="AN1764" s="178">
        <f>IF($W1764="","",$W1764*'9 All Base Data'!$Y1764)</f>
        <v>0</v>
      </c>
      <c r="AO1764" s="178">
        <f>IF($X1764="","",$X1764*'9 All Base Data'!$Y1764)</f>
        <v>0</v>
      </c>
      <c r="AP1764" s="178">
        <f>$Y1764*'9 All Base Data'!$Y1764</f>
        <v>0.12583923806998623</v>
      </c>
      <c r="AQ1764" s="179">
        <f t="shared" si="289"/>
        <v>2.2855748255710155</v>
      </c>
    </row>
    <row r="1765" spans="1:43" x14ac:dyDescent="0.25">
      <c r="A1765" s="124">
        <v>603602</v>
      </c>
      <c r="B1765" s="125" t="s">
        <v>1793</v>
      </c>
      <c r="C1765" s="126" t="s">
        <v>1742</v>
      </c>
      <c r="D1765" s="101" t="s">
        <v>2129</v>
      </c>
      <c r="E1765" s="142"/>
      <c r="F1765" s="191" t="str">
        <f>IF('9 All Base Data'!G1765="Rural Centre","Rural",IF('9 All Base Data'!G1765="Rural (Incl.some Off Shore Islands)","Rural",IF('9 All Base Data'!G1765="Inlet-in TA but not in Urban Area","Rural",IF('9 All Base Data'!G1765="Rural (Incl.some Off Shore Islands)","Rural",IF('9 All Base Data'!G1765="Inlet-not in TA","Rural",IF('9 All Base Data'!G1765="Inland Water not in Urban Area","Rural",IF('9 All Base Data'!G1765="Oceanic-in Region but not in TA","Rural",'9 All Base Data'!G1765)))))))</f>
        <v>Dunedin</v>
      </c>
      <c r="G1765" s="177">
        <f>IF('9 All Base Data'!I1765="..C","..C",'9 All Base Data'!I1765*Basecase_Pop_2006)</f>
        <v>5082</v>
      </c>
      <c r="H1765" s="177">
        <f>IF('9 All Base Data'!J1765="..C","..C",'9 All Base Data'!J1765*Basecase_Pop_2006)</f>
        <v>189</v>
      </c>
      <c r="I1765" s="191">
        <f>IF('9 All Base Data'!L1765="..C","..C",'9 All Base Data'!L1765*Basecase_Pop_2006)</f>
        <v>6</v>
      </c>
      <c r="J1765" s="156">
        <f>IF('9 All Base Data'!$P1765=0,0,('9 All Base Data'!$P1765*Basecase_Pop_2006)/(1+(1/(BaseCase_Mort_AllAdults_30*('9 All Base Data'!$W1765*Basecase_PM10)/10))))</f>
        <v>0.22505720584923966</v>
      </c>
      <c r="K1765" s="156">
        <f>IF('9 All Base Data'!$Q1765=0,0,('9 All Base Data'!$Q1765*Basecase_Pop_2006)/(1+(1/(BaseCase_Mort_Maori_30*('9 All Base Data'!$W1765*Basecase_PM10)/10))))</f>
        <v>8.8644930529828747E-2</v>
      </c>
      <c r="L1765" s="179">
        <f>133/(1+1/(BaseCase_Mort_Child_0_1*'9 All Base Data'!$AB$10/10))*IF('9 All Base Data'!$L1765="..C",0,'9 All Base Data'!L1765/'9 All Base Data'!$L$2022)</f>
        <v>8.7526671318313796E-4</v>
      </c>
      <c r="M1765" s="178">
        <f>IF('9 All Base Data'!$R1765="","",IF('9 All Base Data'!$R1765=0,0,('9 All Base Data'!$R1765*Basecase_Pop_2006)/(1+(1/(BaseCase_CardiacHA_All*('9 All Base Data'!$W1765*Basecase_PM10)/10)))))</f>
        <v>7.1676358707131238E-2</v>
      </c>
      <c r="N1765" s="178">
        <f>IF('9 All Base Data'!$S1765="","",IF('9 All Base Data'!$S1765=0,0,('9 All Base Data'!S1765*Basecase_Pop_2006)/(1+(1/(BaseCase_RespHA_All*('9 All Base Data'!$W1765*Basecase_PM10)/10)))))</f>
        <v>0.26094297105990177</v>
      </c>
      <c r="O1765" s="178">
        <f>IF('9 All Base Data'!$T1765="","",IF('9 All Base Data'!$T1765=0,0,('9 All Base Data'!$T1765*Basecase_Pop_2006)/(1+(1/(BaseCase_RespHA_Child_1_4*('9 All Base Data'!$W1765*Basecase_PM10)/10)))))</f>
        <v>2.3307412898438452E-2</v>
      </c>
      <c r="P1765" s="179">
        <f>IF('9 All Base Data'!$U1765="","",IF('9 All Base Data'!$U1765=0,0,('9 All Base Data'!$U1765*Basecase_Pop_2006)/(1+(1/(BaseCase_RespHA_Child_5_14*('9 All Base Data'!$W1765*Basecase_PM10)/10)))))</f>
        <v>0</v>
      </c>
      <c r="Q1765" s="156">
        <f>IF('7 Base case Results'!$G1765="..C",0,BaseCase_RADs_All*'7 Base case Results'!$G1765*('9 All Base Data'!$V1765*Basecase_PM10)/10)</f>
        <v>4970.9448254838635</v>
      </c>
      <c r="R1765" s="189">
        <f t="shared" si="280"/>
        <v>0.8012036528232932</v>
      </c>
      <c r="S1765" s="178">
        <f t="shared" si="281"/>
        <v>0.31557595268619032</v>
      </c>
      <c r="T1765" s="179">
        <f t="shared" si="282"/>
        <v>3.1159494989319711E-3</v>
      </c>
      <c r="U1765" s="178">
        <f t="shared" si="283"/>
        <v>4.5514487779028338E-4</v>
      </c>
      <c r="V1765" s="178">
        <f t="shared" si="284"/>
        <v>1.1833763737566546E-3</v>
      </c>
      <c r="W1765" s="178">
        <f t="shared" si="285"/>
        <v>1.0569911749441838E-4</v>
      </c>
      <c r="X1765" s="179">
        <f t="shared" si="286"/>
        <v>0</v>
      </c>
      <c r="Y1765" s="179">
        <f t="shared" si="287"/>
        <v>0.30819857917999954</v>
      </c>
      <c r="Z1765" s="186">
        <f t="shared" si="288"/>
        <v>1.1141567027537718</v>
      </c>
      <c r="AA1765" s="156">
        <f>$J1765*'9 All Base Data'!$Y1765</f>
        <v>0.13465855269997207</v>
      </c>
      <c r="AB1765" s="156">
        <f>$K1765*'9 All Base Data'!$Y1765</f>
        <v>5.303895071607917E-2</v>
      </c>
      <c r="AC1765" s="178">
        <f>$L1765*'9 All Base Data'!$Y1765</f>
        <v>5.2369862310765506E-4</v>
      </c>
      <c r="AD1765" s="178">
        <f>IF($M1765="","",$M1765*'9 All Base Data'!$Y1765)</f>
        <v>4.2886139503446344E-2</v>
      </c>
      <c r="AE1765" s="178">
        <f>IF($N1765="","",$N1765*'9 All Base Data'!$Y1765)</f>
        <v>0.1561300945133714</v>
      </c>
      <c r="AF1765" s="178">
        <f>IF($O1765="","",$O1765*'9 All Base Data'!$Y1765)</f>
        <v>1.3945532098122715E-2</v>
      </c>
      <c r="AG1765" s="178">
        <f>IF($P1765="","",$P1765*'9 All Base Data'!$Y1765)</f>
        <v>0</v>
      </c>
      <c r="AH1765" s="167">
        <f>$Q1765*'9 All Base Data'!$Y1765</f>
        <v>2974.2670679003886</v>
      </c>
      <c r="AI1765" s="178">
        <f>$R1765*'9 All Base Data'!$Y1765</f>
        <v>0.47938444761190052</v>
      </c>
      <c r="AJ1765" s="178">
        <f>$S1765*'9 All Base Data'!$Y1765</f>
        <v>0.18881866454924182</v>
      </c>
      <c r="AK1765" s="178">
        <f>$T1765*'9 All Base Data'!$Y1765</f>
        <v>1.8643670982632522E-3</v>
      </c>
      <c r="AL1765" s="178">
        <f>IF($U1765="","",$U1765*'9 All Base Data'!$Y1765)</f>
        <v>2.7232698584688431E-4</v>
      </c>
      <c r="AM1765" s="178">
        <f>IF($V1765="","",$V1765*'9 All Base Data'!$Y1765)</f>
        <v>7.0804997861813931E-4</v>
      </c>
      <c r="AN1765" s="178">
        <f>IF($W1765="","",$W1765*'9 All Base Data'!$Y1765)</f>
        <v>6.3242988064986507E-5</v>
      </c>
      <c r="AO1765" s="178">
        <f>IF($X1765="","",$X1765*'9 All Base Data'!$Y1765)</f>
        <v>0</v>
      </c>
      <c r="AP1765" s="178">
        <f>$Y1765*'9 All Base Data'!$Y1765</f>
        <v>0.1844045582098241</v>
      </c>
      <c r="AQ1765" s="179">
        <f t="shared" si="289"/>
        <v>0.6666337498844529</v>
      </c>
    </row>
    <row r="1766" spans="1:43" x14ac:dyDescent="0.25">
      <c r="A1766" s="124">
        <v>603710</v>
      </c>
      <c r="B1766" s="125" t="s">
        <v>1794</v>
      </c>
      <c r="C1766" s="126" t="s">
        <v>1742</v>
      </c>
      <c r="D1766" s="101" t="s">
        <v>2129</v>
      </c>
      <c r="E1766" s="142"/>
      <c r="F1766" s="191" t="str">
        <f>IF('9 All Base Data'!G1766="Rural Centre","Rural",IF('9 All Base Data'!G1766="Rural (Incl.some Off Shore Islands)","Rural",IF('9 All Base Data'!G1766="Inlet-in TA but not in Urban Area","Rural",IF('9 All Base Data'!G1766="Rural (Incl.some Off Shore Islands)","Rural",IF('9 All Base Data'!G1766="Inlet-not in TA","Rural",IF('9 All Base Data'!G1766="Inland Water not in Urban Area","Rural",IF('9 All Base Data'!G1766="Oceanic-in Region but not in TA","Rural",'9 All Base Data'!G1766)))))))</f>
        <v>Dunedin</v>
      </c>
      <c r="G1766" s="177">
        <f>IF('9 All Base Data'!I1766="..C","..C",'9 All Base Data'!I1766*Basecase_Pop_2006)</f>
        <v>1875</v>
      </c>
      <c r="H1766" s="177">
        <f>IF('9 All Base Data'!J1766="..C","..C",'9 All Base Data'!J1766*Basecase_Pop_2006)</f>
        <v>1161</v>
      </c>
      <c r="I1766" s="191">
        <f>IF('9 All Base Data'!L1766="..C","..C",'9 All Base Data'!L1766*Basecase_Pop_2006)</f>
        <v>18</v>
      </c>
      <c r="J1766" s="156">
        <f>IF('9 All Base Data'!$P1766=0,0,('9 All Base Data'!$P1766*Basecase_Pop_2006)/(1+(1/(BaseCase_Mort_AllAdults_30*('9 All Base Data'!$W1766*Basecase_PM10)/10))))</f>
        <v>0.18754767154103305</v>
      </c>
      <c r="K1766" s="156">
        <f>IF('9 All Base Data'!$Q1766=0,0,('9 All Base Data'!$Q1766*Basecase_Pop_2006)/(1+(1/(BaseCase_Mort_Maori_30*('9 All Base Data'!$W1766*Basecase_PM10)/10))))</f>
        <v>0</v>
      </c>
      <c r="L1766" s="179">
        <f>133/(1+1/(BaseCase_Mort_Child_0_1*'9 All Base Data'!$AB$10/10))*IF('9 All Base Data'!$L1766="..C",0,'9 All Base Data'!L1766/'9 All Base Data'!$L$2022)</f>
        <v>2.6258001395494139E-3</v>
      </c>
      <c r="M1766" s="178">
        <f>IF('9 All Base Data'!$R1766="","",IF('9 All Base Data'!$R1766=0,0,('9 All Base Data'!$R1766*Basecase_Pop_2006)/(1+(1/(BaseCase_CardiacHA_All*('9 All Base Data'!$W1766*Basecase_PM10)/10)))))</f>
        <v>0.17560707883247151</v>
      </c>
      <c r="N1766" s="178">
        <f>IF('9 All Base Data'!$S1766="","",IF('9 All Base Data'!$S1766=0,0,('9 All Base Data'!S1766*Basecase_Pop_2006)/(1+(1/(BaseCase_RespHA_All*('9 All Base Data'!$W1766*Basecase_PM10)/10)))))</f>
        <v>0.26094297105990177</v>
      </c>
      <c r="O1766" s="178">
        <f>IF('9 All Base Data'!$T1766="","",IF('9 All Base Data'!$T1766=0,0,('9 All Base Data'!$T1766*Basecase_Pop_2006)/(1+(1/(BaseCase_RespHA_Child_1_4*('9 All Base Data'!$W1766*Basecase_PM10)/10)))))</f>
        <v>6.9922238695315359E-2</v>
      </c>
      <c r="P1766" s="179">
        <f>IF('9 All Base Data'!$U1766="","",IF('9 All Base Data'!$U1766=0,0,('9 All Base Data'!$U1766*Basecase_Pop_2006)/(1+(1/(BaseCase_RespHA_Child_5_14*('9 All Base Data'!$W1766*Basecase_PM10)/10)))))</f>
        <v>5.1540718417556405E-2</v>
      </c>
      <c r="Q1766" s="156">
        <f>IF('7 Base case Results'!$G1766="..C",0,BaseCase_RADs_All*'7 Base case Results'!$G1766*('9 All Base Data'!$V1766*Basecase_PM10)/10)</f>
        <v>1834.0262785876118</v>
      </c>
      <c r="R1766" s="189">
        <f t="shared" si="280"/>
        <v>0.66766971068607772</v>
      </c>
      <c r="S1766" s="178">
        <f t="shared" si="281"/>
        <v>0</v>
      </c>
      <c r="T1766" s="179">
        <f t="shared" si="282"/>
        <v>9.3478484967959141E-3</v>
      </c>
      <c r="U1766" s="178">
        <f t="shared" si="283"/>
        <v>1.115104950586194E-3</v>
      </c>
      <c r="V1766" s="178">
        <f t="shared" si="284"/>
        <v>1.1833763737566546E-3</v>
      </c>
      <c r="W1766" s="178">
        <f t="shared" si="285"/>
        <v>3.1709735248325517E-4</v>
      </c>
      <c r="X1766" s="179">
        <f t="shared" si="286"/>
        <v>2.3373715802361828E-4</v>
      </c>
      <c r="Y1766" s="179">
        <f t="shared" si="287"/>
        <v>0.11370962927243193</v>
      </c>
      <c r="Z1766" s="186">
        <f t="shared" si="288"/>
        <v>0.79302566977964839</v>
      </c>
      <c r="AA1766" s="156">
        <f>$J1766*'9 All Base Data'!$Y1766</f>
        <v>0.11221546058331006</v>
      </c>
      <c r="AB1766" s="156">
        <f>$K1766*'9 All Base Data'!$Y1766</f>
        <v>0</v>
      </c>
      <c r="AC1766" s="178">
        <f>$L1766*'9 All Base Data'!$Y1766</f>
        <v>1.5710958693229654E-3</v>
      </c>
      <c r="AD1766" s="178">
        <f>IF($M1766="","",$M1766*'9 All Base Data'!$Y1766)</f>
        <v>0.10507104178344354</v>
      </c>
      <c r="AE1766" s="178">
        <f>IF($N1766="","",$N1766*'9 All Base Data'!$Y1766)</f>
        <v>0.1561300945133714</v>
      </c>
      <c r="AF1766" s="178">
        <f>IF($O1766="","",$O1766*'9 All Base Data'!$Y1766)</f>
        <v>4.1836596294368145E-2</v>
      </c>
      <c r="AG1766" s="178">
        <f>IF($P1766="","",$P1766*'9 All Base Data'!$Y1766)</f>
        <v>3.083837516348685E-2</v>
      </c>
      <c r="AH1766" s="167">
        <f>$Q1766*'9 All Base Data'!$Y1766</f>
        <v>1097.3535522064597</v>
      </c>
      <c r="AI1766" s="178">
        <f>$R1766*'9 All Base Data'!$Y1766</f>
        <v>0.39948703967658383</v>
      </c>
      <c r="AJ1766" s="178">
        <f>$S1766*'9 All Base Data'!$Y1766</f>
        <v>0</v>
      </c>
      <c r="AK1766" s="178">
        <f>$T1766*'9 All Base Data'!$Y1766</f>
        <v>5.5931012947897573E-3</v>
      </c>
      <c r="AL1766" s="178">
        <f>IF($U1766="","",$U1766*'9 All Base Data'!$Y1766)</f>
        <v>6.6720111532486638E-4</v>
      </c>
      <c r="AM1766" s="178">
        <f>IF($V1766="","",$V1766*'9 All Base Data'!$Y1766)</f>
        <v>7.0804997861813931E-4</v>
      </c>
      <c r="AN1766" s="178">
        <f>IF($W1766="","",$W1766*'9 All Base Data'!$Y1766)</f>
        <v>1.8972896419495956E-4</v>
      </c>
      <c r="AO1766" s="178">
        <f>IF($X1766="","",$X1766*'9 All Base Data'!$Y1766)</f>
        <v>1.3985203136641285E-4</v>
      </c>
      <c r="AP1766" s="178">
        <f>$Y1766*'9 All Base Data'!$Y1766</f>
        <v>6.8035920236800496E-2</v>
      </c>
      <c r="AQ1766" s="179">
        <f t="shared" si="289"/>
        <v>0.47449131230211705</v>
      </c>
    </row>
    <row r="1767" spans="1:43" x14ac:dyDescent="0.25">
      <c r="A1767" s="124">
        <v>603720</v>
      </c>
      <c r="B1767" s="125" t="s">
        <v>1795</v>
      </c>
      <c r="C1767" s="126" t="s">
        <v>1742</v>
      </c>
      <c r="D1767" s="101" t="s">
        <v>2129</v>
      </c>
      <c r="E1767" s="142"/>
      <c r="F1767" s="191" t="str">
        <f>IF('9 All Base Data'!G1767="Rural Centre","Rural",IF('9 All Base Data'!G1767="Rural (Incl.some Off Shore Islands)","Rural",IF('9 All Base Data'!G1767="Inlet-in TA but not in Urban Area","Rural",IF('9 All Base Data'!G1767="Rural (Incl.some Off Shore Islands)","Rural",IF('9 All Base Data'!G1767="Inlet-not in TA","Rural",IF('9 All Base Data'!G1767="Inland Water not in Urban Area","Rural",IF('9 All Base Data'!G1767="Oceanic-in Region but not in TA","Rural",'9 All Base Data'!G1767)))))))</f>
        <v>Dunedin</v>
      </c>
      <c r="G1767" s="177">
        <f>IF('9 All Base Data'!I1767="..C","..C",'9 All Base Data'!I1767*Basecase_Pop_2006)</f>
        <v>753</v>
      </c>
      <c r="H1767" s="177">
        <f>IF('9 All Base Data'!J1767="..C","..C",'9 All Base Data'!J1767*Basecase_Pop_2006)</f>
        <v>459</v>
      </c>
      <c r="I1767" s="191">
        <f>IF('9 All Base Data'!L1767="..C","..C",'9 All Base Data'!L1767*Basecase_Pop_2006)</f>
        <v>9</v>
      </c>
      <c r="J1767" s="156">
        <f>IF('9 All Base Data'!$P1767=0,0,('9 All Base Data'!$P1767*Basecase_Pop_2006)/(1+(1/(BaseCase_Mort_AllAdults_30*('9 All Base Data'!$W1767*Basecase_PM10)/10))))</f>
        <v>0.78770022047233879</v>
      </c>
      <c r="K1767" s="156">
        <f>IF('9 All Base Data'!$Q1767=0,0,('9 All Base Data'!$Q1767*Basecase_Pop_2006)/(1+(1/(BaseCase_Mort_Maori_30*('9 All Base Data'!$W1767*Basecase_PM10)/10))))</f>
        <v>0</v>
      </c>
      <c r="L1767" s="179">
        <f>133/(1+1/(BaseCase_Mort_Child_0_1*'9 All Base Data'!$AB$10/10))*IF('9 All Base Data'!$L1767="..C",0,'9 All Base Data'!L1767/'9 All Base Data'!$L$2022)</f>
        <v>1.3129000697747069E-3</v>
      </c>
      <c r="M1767" s="178">
        <f>IF('9 All Base Data'!$R1767="","",IF('9 All Base Data'!$R1767=0,0,('9 All Base Data'!$R1767*Basecase_Pop_2006)/(1+(1/(BaseCase_CardiacHA_All*('9 All Base Data'!$W1767*Basecase_PM10)/10)))))</f>
        <v>8.2427812513200915E-2</v>
      </c>
      <c r="N1767" s="178">
        <f>IF('9 All Base Data'!$S1767="","",IF('9 All Base Data'!$S1767=0,0,('9 All Base Data'!S1767*Basecase_Pop_2006)/(1+(1/(BaseCase_RespHA_All*('9 All Base Data'!$W1767*Basecase_PM10)/10)))))</f>
        <v>0.13640200759949411</v>
      </c>
      <c r="O1767" s="178">
        <f>IF('9 All Base Data'!$T1767="","",IF('9 All Base Data'!$T1767=0,0,('9 All Base Data'!$T1767*Basecase_Pop_2006)/(1+(1/(BaseCase_RespHA_Child_1_4*('9 All Base Data'!$W1767*Basecase_PM10)/10)))))</f>
        <v>1.1653706449219226E-2</v>
      </c>
      <c r="P1767" s="179">
        <f>IF('9 All Base Data'!$U1767="","",IF('9 All Base Data'!$U1767=0,0,('9 All Base Data'!$U1767*Basecase_Pop_2006)/(1+(1/(BaseCase_RespHA_Child_5_14*('9 All Base Data'!$W1767*Basecase_PM10)/10)))))</f>
        <v>5.1540718417556405E-2</v>
      </c>
      <c r="Q1767" s="156">
        <f>IF('7 Base case Results'!$G1767="..C",0,BaseCase_RADs_All*'7 Base case Results'!$G1767*('9 All Base Data'!$V1767*Basecase_PM10)/10)</f>
        <v>736.54495348078501</v>
      </c>
      <c r="R1767" s="189">
        <f t="shared" si="280"/>
        <v>2.8042127848815261</v>
      </c>
      <c r="S1767" s="178">
        <f t="shared" si="281"/>
        <v>0</v>
      </c>
      <c r="T1767" s="179">
        <f t="shared" si="282"/>
        <v>4.673924248397957E-3</v>
      </c>
      <c r="U1767" s="178">
        <f t="shared" si="283"/>
        <v>5.2341660945882582E-4</v>
      </c>
      <c r="V1767" s="178">
        <f t="shared" si="284"/>
        <v>6.1858310446370583E-4</v>
      </c>
      <c r="W1767" s="178">
        <f t="shared" si="285"/>
        <v>5.2849558747209188E-5</v>
      </c>
      <c r="X1767" s="179">
        <f t="shared" si="286"/>
        <v>2.3373715802361828E-4</v>
      </c>
      <c r="Y1767" s="179">
        <f t="shared" si="287"/>
        <v>4.5665787115808668E-2</v>
      </c>
      <c r="Z1767" s="186">
        <f t="shared" si="288"/>
        <v>2.8556944959596549</v>
      </c>
      <c r="AA1767" s="156">
        <f>$J1767*'9 All Base Data'!$Y1767</f>
        <v>0.47130493444990218</v>
      </c>
      <c r="AB1767" s="156">
        <f>$K1767*'9 All Base Data'!$Y1767</f>
        <v>0</v>
      </c>
      <c r="AC1767" s="178">
        <f>$L1767*'9 All Base Data'!$Y1767</f>
        <v>7.855479346614827E-4</v>
      </c>
      <c r="AD1767" s="178">
        <f>IF($M1767="","",$M1767*'9 All Base Data'!$Y1767)</f>
        <v>4.9319060428963293E-2</v>
      </c>
      <c r="AE1767" s="178">
        <f>IF($N1767="","",$N1767*'9 All Base Data'!$Y1767)</f>
        <v>8.1613458495625957E-2</v>
      </c>
      <c r="AF1767" s="178">
        <f>IF($O1767="","",$O1767*'9 All Base Data'!$Y1767)</f>
        <v>6.9727660490613574E-3</v>
      </c>
      <c r="AG1767" s="178">
        <f>IF($P1767="","",$P1767*'9 All Base Data'!$Y1767)</f>
        <v>3.083837516348685E-2</v>
      </c>
      <c r="AH1767" s="167">
        <f>$Q1767*'9 All Base Data'!$Y1767</f>
        <v>440.69718656611428</v>
      </c>
      <c r="AI1767" s="178">
        <f>$R1767*'9 All Base Data'!$Y1767</f>
        <v>1.6778455666416519</v>
      </c>
      <c r="AJ1767" s="178">
        <f>$S1767*'9 All Base Data'!$Y1767</f>
        <v>0</v>
      </c>
      <c r="AK1767" s="178">
        <f>$T1767*'9 All Base Data'!$Y1767</f>
        <v>2.7965506473948787E-3</v>
      </c>
      <c r="AL1767" s="178">
        <f>IF($U1767="","",$U1767*'9 All Base Data'!$Y1767)</f>
        <v>3.1317603372391691E-4</v>
      </c>
      <c r="AM1767" s="178">
        <f>IF($V1767="","",$V1767*'9 All Base Data'!$Y1767)</f>
        <v>3.7011703427766371E-4</v>
      </c>
      <c r="AN1767" s="178">
        <f>IF($W1767="","",$W1767*'9 All Base Data'!$Y1767)</f>
        <v>3.1621494032493253E-5</v>
      </c>
      <c r="AO1767" s="178">
        <f>IF($X1767="","",$X1767*'9 All Base Data'!$Y1767)</f>
        <v>1.3985203136641285E-4</v>
      </c>
      <c r="AP1767" s="178">
        <f>$Y1767*'9 All Base Data'!$Y1767</f>
        <v>2.7323225567099083E-2</v>
      </c>
      <c r="AQ1767" s="179">
        <f t="shared" si="289"/>
        <v>1.7086486359241471</v>
      </c>
    </row>
    <row r="1768" spans="1:43" x14ac:dyDescent="0.25">
      <c r="A1768" s="124">
        <v>603810</v>
      </c>
      <c r="B1768" s="125" t="s">
        <v>1796</v>
      </c>
      <c r="C1768" s="126" t="s">
        <v>1742</v>
      </c>
      <c r="D1768" s="101" t="s">
        <v>2129</v>
      </c>
      <c r="E1768" s="142"/>
      <c r="F1768" s="191" t="str">
        <f>IF('9 All Base Data'!G1768="Rural Centre","Rural",IF('9 All Base Data'!G1768="Rural (Incl.some Off Shore Islands)","Rural",IF('9 All Base Data'!G1768="Inlet-in TA but not in Urban Area","Rural",IF('9 All Base Data'!G1768="Rural (Incl.some Off Shore Islands)","Rural",IF('9 All Base Data'!G1768="Inlet-not in TA","Rural",IF('9 All Base Data'!G1768="Inland Water not in Urban Area","Rural",IF('9 All Base Data'!G1768="Oceanic-in Region but not in TA","Rural",'9 All Base Data'!G1768)))))))</f>
        <v>Dunedin</v>
      </c>
      <c r="G1768" s="177">
        <f>IF('9 All Base Data'!I1768="..C","..C",'9 All Base Data'!I1768*Basecase_Pop_2006)</f>
        <v>612</v>
      </c>
      <c r="H1768" s="177">
        <f>IF('9 All Base Data'!J1768="..C","..C",'9 All Base Data'!J1768*Basecase_Pop_2006)</f>
        <v>408</v>
      </c>
      <c r="I1768" s="191">
        <f>IF('9 All Base Data'!L1768="..C","..C",'9 All Base Data'!L1768*Basecase_Pop_2006)</f>
        <v>6</v>
      </c>
      <c r="J1768" s="156">
        <f>IF('9 All Base Data'!$P1768=0,0,('9 All Base Data'!$P1768*Basecase_Pop_2006)/(1+(1/(BaseCase_Mort_AllAdults_30*('9 All Base Data'!$W1768*Basecase_PM10)/10))))</f>
        <v>0.22505720584923966</v>
      </c>
      <c r="K1768" s="156">
        <f>IF('9 All Base Data'!$Q1768=0,0,('9 All Base Data'!$Q1768*Basecase_Pop_2006)/(1+(1/(BaseCase_Mort_Maori_30*('9 All Base Data'!$W1768*Basecase_PM10)/10))))</f>
        <v>0</v>
      </c>
      <c r="L1768" s="179">
        <f>133/(1+1/(BaseCase_Mort_Child_0_1*'9 All Base Data'!$AB$10/10))*IF('9 All Base Data'!$L1768="..C",0,'9 All Base Data'!L1768/'9 All Base Data'!$L$2022)</f>
        <v>8.7526671318313796E-4</v>
      </c>
      <c r="M1768" s="178">
        <f>IF('9 All Base Data'!$R1768="","",IF('9 All Base Data'!$R1768=0,0,('9 All Base Data'!$R1768*Basecase_Pop_2006)/(1+(1/(BaseCase_CardiacHA_All*('9 All Base Data'!$W1768*Basecase_PM10)/10)))))</f>
        <v>7.8843994577844356E-2</v>
      </c>
      <c r="N1768" s="178">
        <f>IF('9 All Base Data'!$S1768="","",IF('9 All Base Data'!$S1768=0,0,('9 All Base Data'!S1768*Basecase_Pop_2006)/(1+(1/(BaseCase_RespHA_All*('9 All Base Data'!$W1768*Basecase_PM10)/10)))))</f>
        <v>9.4888353112691559E-2</v>
      </c>
      <c r="O1768" s="178">
        <f>IF('9 All Base Data'!$T1768="","",IF('9 All Base Data'!$T1768=0,0,('9 All Base Data'!$T1768*Basecase_Pop_2006)/(1+(1/(BaseCase_RespHA_Child_1_4*('9 All Base Data'!$W1768*Basecase_PM10)/10)))))</f>
        <v>1.1653706449219226E-2</v>
      </c>
      <c r="P1768" s="179">
        <f>IF('9 All Base Data'!$U1768="","",IF('9 All Base Data'!$U1768=0,0,('9 All Base Data'!$U1768*Basecase_Pop_2006)/(1+(1/(BaseCase_RespHA_Child_5_14*('9 All Base Data'!$W1768*Basecase_PM10)/10)))))</f>
        <v>6.8720957890075207E-2</v>
      </c>
      <c r="Q1768" s="156">
        <f>IF('7 Base case Results'!$G1768="..C",0,BaseCase_RADs_All*'7 Base case Results'!$G1768*('9 All Base Data'!$V1768*Basecase_PM10)/10)</f>
        <v>598.6261773309966</v>
      </c>
      <c r="R1768" s="189">
        <f t="shared" si="280"/>
        <v>0.8012036528232932</v>
      </c>
      <c r="S1768" s="178">
        <f t="shared" si="281"/>
        <v>0</v>
      </c>
      <c r="T1768" s="179">
        <f t="shared" si="282"/>
        <v>3.1159494989319711E-3</v>
      </c>
      <c r="U1768" s="178">
        <f t="shared" si="283"/>
        <v>5.0065936556931167E-4</v>
      </c>
      <c r="V1768" s="178">
        <f t="shared" si="284"/>
        <v>4.3031868136605625E-4</v>
      </c>
      <c r="W1768" s="178">
        <f t="shared" si="285"/>
        <v>5.2849558747209188E-5</v>
      </c>
      <c r="X1768" s="179">
        <f t="shared" si="286"/>
        <v>3.1164954403149108E-4</v>
      </c>
      <c r="Y1768" s="179">
        <f t="shared" si="287"/>
        <v>3.711482299452179E-2</v>
      </c>
      <c r="Z1768" s="186">
        <f t="shared" si="288"/>
        <v>0.84236540336368226</v>
      </c>
      <c r="AA1768" s="156">
        <f>$J1768*'9 All Base Data'!$Y1768</f>
        <v>0.13465855269997207</v>
      </c>
      <c r="AB1768" s="156">
        <f>$K1768*'9 All Base Data'!$Y1768</f>
        <v>0</v>
      </c>
      <c r="AC1768" s="178">
        <f>$L1768*'9 All Base Data'!$Y1768</f>
        <v>5.2369862310765506E-4</v>
      </c>
      <c r="AD1768" s="178">
        <f>IF($M1768="","",$M1768*'9 All Base Data'!$Y1768)</f>
        <v>4.7174753453790977E-2</v>
      </c>
      <c r="AE1768" s="178">
        <f>IF($N1768="","",$N1768*'9 All Base Data'!$Y1768)</f>
        <v>5.6774579823044145E-2</v>
      </c>
      <c r="AF1768" s="178">
        <f>IF($O1768="","",$O1768*'9 All Base Data'!$Y1768)</f>
        <v>6.9727660490613574E-3</v>
      </c>
      <c r="AG1768" s="178">
        <f>IF($P1768="","",$P1768*'9 All Base Data'!$Y1768)</f>
        <v>4.1117833551315798E-2</v>
      </c>
      <c r="AH1768" s="167">
        <f>$Q1768*'9 All Base Data'!$Y1768</f>
        <v>358.1761994401885</v>
      </c>
      <c r="AI1768" s="178">
        <f>$R1768*'9 All Base Data'!$Y1768</f>
        <v>0.47938444761190052</v>
      </c>
      <c r="AJ1768" s="178">
        <f>$S1768*'9 All Base Data'!$Y1768</f>
        <v>0</v>
      </c>
      <c r="AK1768" s="178">
        <f>$T1768*'9 All Base Data'!$Y1768</f>
        <v>1.8643670982632522E-3</v>
      </c>
      <c r="AL1768" s="178">
        <f>IF($U1768="","",$U1768*'9 All Base Data'!$Y1768)</f>
        <v>2.9955968443157269E-4</v>
      </c>
      <c r="AM1768" s="178">
        <f>IF($V1768="","",$V1768*'9 All Base Data'!$Y1768)</f>
        <v>2.5747271949750521E-4</v>
      </c>
      <c r="AN1768" s="178">
        <f>IF($W1768="","",$W1768*'9 All Base Data'!$Y1768)</f>
        <v>3.1621494032493253E-5</v>
      </c>
      <c r="AO1768" s="178">
        <f>IF($X1768="","",$X1768*'9 All Base Data'!$Y1768)</f>
        <v>1.8646937515521717E-4</v>
      </c>
      <c r="AP1768" s="178">
        <f>$Y1768*'9 All Base Data'!$Y1768</f>
        <v>2.2206924365291689E-2</v>
      </c>
      <c r="AQ1768" s="179">
        <f t="shared" si="289"/>
        <v>0.5040127714793845</v>
      </c>
    </row>
    <row r="1769" spans="1:43" x14ac:dyDescent="0.25">
      <c r="A1769" s="124">
        <v>603820</v>
      </c>
      <c r="B1769" s="125" t="s">
        <v>1797</v>
      </c>
      <c r="C1769" s="126" t="s">
        <v>1742</v>
      </c>
      <c r="D1769" s="101" t="s">
        <v>2129</v>
      </c>
      <c r="E1769" s="142"/>
      <c r="F1769" s="191" t="str">
        <f>IF('9 All Base Data'!G1769="Rural Centre","Rural",IF('9 All Base Data'!G1769="Rural (Incl.some Off Shore Islands)","Rural",IF('9 All Base Data'!G1769="Inlet-in TA but not in Urban Area","Rural",IF('9 All Base Data'!G1769="Rural (Incl.some Off Shore Islands)","Rural",IF('9 All Base Data'!G1769="Inlet-not in TA","Rural",IF('9 All Base Data'!G1769="Inland Water not in Urban Area","Rural",IF('9 All Base Data'!G1769="Oceanic-in Region but not in TA","Rural",'9 All Base Data'!G1769)))))))</f>
        <v>Dunedin</v>
      </c>
      <c r="G1769" s="177">
        <f>IF('9 All Base Data'!I1769="..C","..C",'9 All Base Data'!I1769*Basecase_Pop_2006)</f>
        <v>1053</v>
      </c>
      <c r="H1769" s="177">
        <f>IF('9 All Base Data'!J1769="..C","..C",'9 All Base Data'!J1769*Basecase_Pop_2006)</f>
        <v>660</v>
      </c>
      <c r="I1769" s="191">
        <f>IF('9 All Base Data'!L1769="..C","..C",'9 All Base Data'!L1769*Basecase_Pop_2006)</f>
        <v>12</v>
      </c>
      <c r="J1769" s="156">
        <f>IF('9 All Base Data'!$P1769=0,0,('9 All Base Data'!$P1769*Basecase_Pop_2006)/(1+(1/(BaseCase_Mort_AllAdults_30*('9 All Base Data'!$W1769*Basecase_PM10)/10))))</f>
        <v>0.33758580877385952</v>
      </c>
      <c r="K1769" s="156">
        <f>IF('9 All Base Data'!$Q1769=0,0,('9 All Base Data'!$Q1769*Basecase_Pop_2006)/(1+(1/(BaseCase_Mort_Maori_30*('9 All Base Data'!$W1769*Basecase_PM10)/10))))</f>
        <v>0</v>
      </c>
      <c r="L1769" s="179">
        <f>133/(1+1/(BaseCase_Mort_Child_0_1*'9 All Base Data'!$AB$10/10))*IF('9 All Base Data'!$L1769="..C",0,'9 All Base Data'!L1769/'9 All Base Data'!$L$2022)</f>
        <v>1.7505334263662759E-3</v>
      </c>
      <c r="M1769" s="178">
        <f>IF('9 All Base Data'!$R1769="","",IF('9 All Base Data'!$R1769=0,0,('9 All Base Data'!$R1769*Basecase_Pop_2006)/(1+(1/(BaseCase_CardiacHA_All*('9 All Base Data'!$W1769*Basecase_PM10)/10)))))</f>
        <v>9.6763084254627166E-2</v>
      </c>
      <c r="N1769" s="178">
        <f>IF('9 All Base Data'!$S1769="","",IF('9 All Base Data'!$S1769=0,0,('9 All Base Data'!S1769*Basecase_Pop_2006)/(1+(1/(BaseCase_RespHA_All*('9 All Base Data'!$W1769*Basecase_PM10)/10)))))</f>
        <v>0.16605461794721024</v>
      </c>
      <c r="O1769" s="178">
        <f>IF('9 All Base Data'!$T1769="","",IF('9 All Base Data'!$T1769=0,0,('9 All Base Data'!$T1769*Basecase_Pop_2006)/(1+(1/(BaseCase_RespHA_Child_1_4*('9 All Base Data'!$W1769*Basecase_PM10)/10)))))</f>
        <v>5.8268532246096134E-2</v>
      </c>
      <c r="P1769" s="179">
        <f>IF('9 All Base Data'!$U1769="","",IF('9 All Base Data'!$U1769=0,0,('9 All Base Data'!$U1769*Basecase_Pop_2006)/(1+(1/(BaseCase_RespHA_Child_5_14*('9 All Base Data'!$W1769*Basecase_PM10)/10)))))</f>
        <v>3.4360478945037604E-2</v>
      </c>
      <c r="Q1769" s="156">
        <f>IF('7 Base case Results'!$G1769="..C",0,BaseCase_RADs_All*'7 Base case Results'!$G1769*('9 All Base Data'!$V1769*Basecase_PM10)/10)</f>
        <v>1029.9891580548028</v>
      </c>
      <c r="R1769" s="189">
        <f t="shared" si="280"/>
        <v>1.20180547923494</v>
      </c>
      <c r="S1769" s="178">
        <f t="shared" si="281"/>
        <v>0</v>
      </c>
      <c r="T1769" s="179">
        <f t="shared" si="282"/>
        <v>6.2318989978639421E-3</v>
      </c>
      <c r="U1769" s="178">
        <f t="shared" si="283"/>
        <v>6.1444558501688252E-4</v>
      </c>
      <c r="V1769" s="178">
        <f t="shared" si="284"/>
        <v>7.5305769239059853E-4</v>
      </c>
      <c r="W1769" s="178">
        <f t="shared" si="285"/>
        <v>2.6424779373604597E-4</v>
      </c>
      <c r="X1769" s="179">
        <f t="shared" si="286"/>
        <v>1.5582477201574554E-4</v>
      </c>
      <c r="Y1769" s="179">
        <f t="shared" si="287"/>
        <v>6.3859327799397778E-2</v>
      </c>
      <c r="Z1769" s="186">
        <f t="shared" si="288"/>
        <v>1.2732642093096092</v>
      </c>
      <c r="AA1769" s="156">
        <f>$J1769*'9 All Base Data'!$Y1769</f>
        <v>0.2019878290499581</v>
      </c>
      <c r="AB1769" s="156">
        <f>$K1769*'9 All Base Data'!$Y1769</f>
        <v>0</v>
      </c>
      <c r="AC1769" s="178">
        <f>$L1769*'9 All Base Data'!$Y1769</f>
        <v>1.0473972462153101E-3</v>
      </c>
      <c r="AD1769" s="178">
        <f>IF($M1769="","",$M1769*'9 All Base Data'!$Y1769)</f>
        <v>5.7896288329652566E-2</v>
      </c>
      <c r="AE1769" s="178">
        <f>IF($N1769="","",$N1769*'9 All Base Data'!$Y1769)</f>
        <v>9.935551469032726E-2</v>
      </c>
      <c r="AF1769" s="178">
        <f>IF($O1769="","",$O1769*'9 All Base Data'!$Y1769)</f>
        <v>3.4863830245306787E-2</v>
      </c>
      <c r="AG1769" s="178">
        <f>IF($P1769="","",$P1769*'9 All Base Data'!$Y1769)</f>
        <v>2.0558916775657899E-2</v>
      </c>
      <c r="AH1769" s="167">
        <f>$Q1769*'9 All Base Data'!$Y1769</f>
        <v>616.27375491914779</v>
      </c>
      <c r="AI1769" s="178">
        <f>$R1769*'9 All Base Data'!$Y1769</f>
        <v>0.71907667141785092</v>
      </c>
      <c r="AJ1769" s="178">
        <f>$S1769*'9 All Base Data'!$Y1769</f>
        <v>0</v>
      </c>
      <c r="AK1769" s="178">
        <f>$T1769*'9 All Base Data'!$Y1769</f>
        <v>3.7287341965265043E-3</v>
      </c>
      <c r="AL1769" s="178">
        <f>IF($U1769="","",$U1769*'9 All Base Data'!$Y1769)</f>
        <v>3.676414308932938E-4</v>
      </c>
      <c r="AM1769" s="178">
        <f>IF($V1769="","",$V1769*'9 All Base Data'!$Y1769)</f>
        <v>4.5057725912063415E-4</v>
      </c>
      <c r="AN1769" s="178">
        <f>IF($W1769="","",$W1769*'9 All Base Data'!$Y1769)</f>
        <v>1.581074701624663E-4</v>
      </c>
      <c r="AO1769" s="178">
        <f>IF($X1769="","",$X1769*'9 All Base Data'!$Y1769)</f>
        <v>9.3234687577608587E-5</v>
      </c>
      <c r="AP1769" s="178">
        <f>$Y1769*'9 All Base Data'!$Y1769</f>
        <v>3.8208972804987168E-2</v>
      </c>
      <c r="AQ1769" s="179">
        <f t="shared" si="289"/>
        <v>0.76183259710937856</v>
      </c>
    </row>
    <row r="1770" spans="1:43" x14ac:dyDescent="0.25">
      <c r="A1770" s="124">
        <v>603910</v>
      </c>
      <c r="B1770" s="125" t="s">
        <v>1798</v>
      </c>
      <c r="C1770" s="126" t="s">
        <v>1742</v>
      </c>
      <c r="D1770" s="101" t="s">
        <v>2129</v>
      </c>
      <c r="E1770" s="142"/>
      <c r="F1770" s="191" t="str">
        <f>IF('9 All Base Data'!G1770="Rural Centre","Rural",IF('9 All Base Data'!G1770="Rural (Incl.some Off Shore Islands)","Rural",IF('9 All Base Data'!G1770="Inlet-in TA but not in Urban Area","Rural",IF('9 All Base Data'!G1770="Rural (Incl.some Off Shore Islands)","Rural",IF('9 All Base Data'!G1770="Inlet-not in TA","Rural",IF('9 All Base Data'!G1770="Inland Water not in Urban Area","Rural",IF('9 All Base Data'!G1770="Oceanic-in Region but not in TA","Rural",'9 All Base Data'!G1770)))))))</f>
        <v>Dunedin</v>
      </c>
      <c r="G1770" s="177">
        <f>IF('9 All Base Data'!I1770="..C","..C",'9 All Base Data'!I1770*Basecase_Pop_2006)</f>
        <v>3123</v>
      </c>
      <c r="H1770" s="177">
        <f>IF('9 All Base Data'!J1770="..C","..C",'9 All Base Data'!J1770*Basecase_Pop_2006)</f>
        <v>1884</v>
      </c>
      <c r="I1770" s="191">
        <f>IF('9 All Base Data'!L1770="..C","..C",'9 All Base Data'!L1770*Basecase_Pop_2006)</f>
        <v>39</v>
      </c>
      <c r="J1770" s="156">
        <f>IF('9 All Base Data'!$P1770=0,0,('9 All Base Data'!$P1770*Basecase_Pop_2006)/(1+(1/(BaseCase_Mort_AllAdults_30*('9 All Base Data'!$W1770*Basecase_PM10)/10))))</f>
        <v>0.56264301462309918</v>
      </c>
      <c r="K1770" s="156">
        <f>IF('9 All Base Data'!$Q1770=0,0,('9 All Base Data'!$Q1770*Basecase_Pop_2006)/(1+(1/(BaseCase_Mort_Maori_30*('9 All Base Data'!$W1770*Basecase_PM10)/10))))</f>
        <v>0</v>
      </c>
      <c r="L1770" s="179">
        <f>133/(1+1/(BaseCase_Mort_Child_0_1*'9 All Base Data'!$AB$10/10))*IF('9 All Base Data'!$L1770="..C",0,'9 All Base Data'!L1770/'9 All Base Data'!$L$2022)</f>
        <v>5.6892336356903963E-3</v>
      </c>
      <c r="M1770" s="178">
        <f>IF('9 All Base Data'!$R1770="","",IF('9 All Base Data'!$R1770=0,0,('9 All Base Data'!$R1770*Basecase_Pop_2006)/(1+(1/(BaseCase_CardiacHA_All*('9 All Base Data'!$W1770*Basecase_PM10)/10)))))</f>
        <v>0.43722578811350049</v>
      </c>
      <c r="N1770" s="178">
        <f>IF('9 All Base Data'!$S1770="","",IF('9 All Base Data'!$S1770=0,0,('9 All Base Data'!S1770*Basecase_Pop_2006)/(1+(1/(BaseCase_RespHA_All*('9 All Base Data'!$W1770*Basecase_PM10)/10)))))</f>
        <v>0.63456586144112481</v>
      </c>
      <c r="O1770" s="178">
        <f>IF('9 All Base Data'!$T1770="","",IF('9 All Base Data'!$T1770=0,0,('9 All Base Data'!$T1770*Basecase_Pop_2006)/(1+(1/(BaseCase_RespHA_Child_1_4*('9 All Base Data'!$W1770*Basecase_PM10)/10)))))</f>
        <v>0.16315189028906918</v>
      </c>
      <c r="P1770" s="179">
        <f>IF('9 All Base Data'!$U1770="","",IF('9 All Base Data'!$U1770=0,0,('9 All Base Data'!$U1770*Basecase_Pop_2006)/(1+(1/(BaseCase_RespHA_Child_5_14*('9 All Base Data'!$W1770*Basecase_PM10)/10)))))</f>
        <v>0.17180239472518802</v>
      </c>
      <c r="Q1770" s="156">
        <f>IF('7 Base case Results'!$G1770="..C",0,BaseCase_RADs_All*'7 Base case Results'!$G1770*('9 All Base Data'!$V1770*Basecase_PM10)/10)</f>
        <v>3054.7541696155267</v>
      </c>
      <c r="R1770" s="189">
        <f t="shared" si="280"/>
        <v>2.0030091320582328</v>
      </c>
      <c r="S1770" s="178">
        <f t="shared" si="281"/>
        <v>0</v>
      </c>
      <c r="T1770" s="179">
        <f t="shared" si="282"/>
        <v>2.0253671743057811E-2</v>
      </c>
      <c r="U1770" s="178">
        <f t="shared" si="283"/>
        <v>2.7763837545207279E-3</v>
      </c>
      <c r="V1770" s="178">
        <f t="shared" si="284"/>
        <v>2.8777561816355009E-3</v>
      </c>
      <c r="W1770" s="178">
        <f t="shared" si="285"/>
        <v>7.3989382246092872E-4</v>
      </c>
      <c r="X1770" s="179">
        <f t="shared" si="286"/>
        <v>7.7912386007872769E-4</v>
      </c>
      <c r="Y1770" s="179">
        <f t="shared" si="287"/>
        <v>0.18939475851616266</v>
      </c>
      <c r="Z1770" s="186">
        <f t="shared" si="288"/>
        <v>2.2183117022536099</v>
      </c>
      <c r="AA1770" s="156">
        <f>$J1770*'9 All Base Data'!$Y1770</f>
        <v>0.33664638174993017</v>
      </c>
      <c r="AB1770" s="156">
        <f>$K1770*'9 All Base Data'!$Y1770</f>
        <v>0</v>
      </c>
      <c r="AC1770" s="178">
        <f>$L1770*'9 All Base Data'!$Y1770</f>
        <v>3.404041050199758E-3</v>
      </c>
      <c r="AD1770" s="178">
        <f>IF($M1770="","",$M1770*'9 All Base Data'!$Y1770)</f>
        <v>0.26160545097102267</v>
      </c>
      <c r="AE1770" s="178">
        <f>IF($N1770="","",$N1770*'9 All Base Data'!$Y1770)</f>
        <v>0.37968000256660772</v>
      </c>
      <c r="AF1770" s="178">
        <f>IF($O1770="","",$O1770*'9 All Base Data'!$Y1770)</f>
        <v>9.7618724686859018E-2</v>
      </c>
      <c r="AG1770" s="178">
        <f>IF($P1770="","",$P1770*'9 All Base Data'!$Y1770)</f>
        <v>0.10279458387828951</v>
      </c>
      <c r="AH1770" s="167">
        <f>$Q1770*'9 All Base Data'!$Y1770</f>
        <v>1827.7520765550796</v>
      </c>
      <c r="AI1770" s="178">
        <f>$R1770*'9 All Base Data'!$Y1770</f>
        <v>1.1984611190297512</v>
      </c>
      <c r="AJ1770" s="178">
        <f>$S1770*'9 All Base Data'!$Y1770</f>
        <v>0</v>
      </c>
      <c r="AK1770" s="178">
        <f>$T1770*'9 All Base Data'!$Y1770</f>
        <v>1.2118386138711138E-2</v>
      </c>
      <c r="AL1770" s="178">
        <f>IF($U1770="","",$U1770*'9 All Base Data'!$Y1770)</f>
        <v>1.6611946136659938E-3</v>
      </c>
      <c r="AM1770" s="178">
        <f>IF($V1770="","",$V1770*'9 All Base Data'!$Y1770)</f>
        <v>1.7218488116395659E-3</v>
      </c>
      <c r="AN1770" s="178">
        <f>IF($W1770="","",$W1770*'9 All Base Data'!$Y1770)</f>
        <v>4.4270091645490559E-4</v>
      </c>
      <c r="AO1770" s="178">
        <f>IF($X1770="","",$X1770*'9 All Base Data'!$Y1770)</f>
        <v>4.6617343788804289E-4</v>
      </c>
      <c r="AP1770" s="178">
        <f>$Y1770*'9 All Base Data'!$Y1770</f>
        <v>0.11332062874641494</v>
      </c>
      <c r="AQ1770" s="179">
        <f t="shared" si="289"/>
        <v>1.3272831773401828</v>
      </c>
    </row>
    <row r="1771" spans="1:43" x14ac:dyDescent="0.25">
      <c r="A1771" s="124">
        <v>603920</v>
      </c>
      <c r="B1771" s="125" t="s">
        <v>1799</v>
      </c>
      <c r="C1771" s="126" t="s">
        <v>1742</v>
      </c>
      <c r="D1771" s="101" t="s">
        <v>2129</v>
      </c>
      <c r="E1771" s="142"/>
      <c r="F1771" s="191" t="str">
        <f>IF('9 All Base Data'!G1771="Rural Centre","Rural",IF('9 All Base Data'!G1771="Rural (Incl.some Off Shore Islands)","Rural",IF('9 All Base Data'!G1771="Inlet-in TA but not in Urban Area","Rural",IF('9 All Base Data'!G1771="Rural (Incl.some Off Shore Islands)","Rural",IF('9 All Base Data'!G1771="Inlet-not in TA","Rural",IF('9 All Base Data'!G1771="Inland Water not in Urban Area","Rural",IF('9 All Base Data'!G1771="Oceanic-in Region but not in TA","Rural",'9 All Base Data'!G1771)))))))</f>
        <v>Dunedin</v>
      </c>
      <c r="G1771" s="177">
        <f>IF('9 All Base Data'!I1771="..C","..C",'9 All Base Data'!I1771*Basecase_Pop_2006)</f>
        <v>1860</v>
      </c>
      <c r="H1771" s="177">
        <f>IF('9 All Base Data'!J1771="..C","..C",'9 All Base Data'!J1771*Basecase_Pop_2006)</f>
        <v>1131</v>
      </c>
      <c r="I1771" s="191">
        <f>IF('9 All Base Data'!L1771="..C","..C",'9 All Base Data'!L1771*Basecase_Pop_2006)</f>
        <v>24</v>
      </c>
      <c r="J1771" s="156">
        <f>IF('9 All Base Data'!$P1771=0,0,('9 All Base Data'!$P1771*Basecase_Pop_2006)/(1+(1/(BaseCase_Mort_AllAdults_30*('9 All Base Data'!$W1771*Basecase_PM10)/10))))</f>
        <v>1.912986249718537</v>
      </c>
      <c r="K1771" s="156">
        <f>IF('9 All Base Data'!$Q1771=0,0,('9 All Base Data'!$Q1771*Basecase_Pop_2006)/(1+(1/(BaseCase_Mort_Maori_30*('9 All Base Data'!$W1771*Basecase_PM10)/10))))</f>
        <v>8.8644930529828747E-2</v>
      </c>
      <c r="L1771" s="179">
        <f>133/(1+1/(BaseCase_Mort_Child_0_1*'9 All Base Data'!$AB$10/10))*IF('9 All Base Data'!$L1771="..C",0,'9 All Base Data'!L1771/'9 All Base Data'!$L$2022)</f>
        <v>3.5010668527325518E-3</v>
      </c>
      <c r="M1771" s="178">
        <f>IF('9 All Base Data'!$R1771="","",IF('9 All Base Data'!$R1771=0,0,('9 All Base Data'!$R1771*Basecase_Pop_2006)/(1+(1/(BaseCase_CardiacHA_All*('9 All Base Data'!$W1771*Basecase_PM10)/10)))))</f>
        <v>0.21144525818603715</v>
      </c>
      <c r="N1771" s="178">
        <f>IF('9 All Base Data'!$S1771="","",IF('9 All Base Data'!$S1771=0,0,('9 All Base Data'!S1771*Basecase_Pop_2006)/(1+(1/(BaseCase_RespHA_All*('9 All Base Data'!$W1771*Basecase_PM10)/10)))))</f>
        <v>0.27873453726853148</v>
      </c>
      <c r="O1771" s="178">
        <f>IF('9 All Base Data'!$T1771="","",IF('9 All Base Data'!$T1771=0,0,('9 All Base Data'!$T1771*Basecase_Pop_2006)/(1+(1/(BaseCase_RespHA_Child_1_4*('9 All Base Data'!$W1771*Basecase_PM10)/10)))))</f>
        <v>0.11653706449219227</v>
      </c>
      <c r="P1771" s="179">
        <f>IF('9 All Base Data'!$U1771="","",IF('9 All Base Data'!$U1771=0,0,('9 All Base Data'!$U1771*Basecase_Pop_2006)/(1+(1/(BaseCase_RespHA_Child_5_14*('9 All Base Data'!$W1771*Basecase_PM10)/10)))))</f>
        <v>8.5901197362594009E-2</v>
      </c>
      <c r="Q1771" s="156">
        <f>IF('7 Base case Results'!$G1771="..C",0,BaseCase_RADs_All*'7 Base case Results'!$G1771*('9 All Base Data'!$V1771*Basecase_PM10)/10)</f>
        <v>1819.3540683589108</v>
      </c>
      <c r="R1771" s="189">
        <f t="shared" si="280"/>
        <v>6.8102310489979914</v>
      </c>
      <c r="S1771" s="178">
        <f t="shared" si="281"/>
        <v>0.31557595268619032</v>
      </c>
      <c r="T1771" s="179">
        <f t="shared" si="282"/>
        <v>1.2463797995727884E-2</v>
      </c>
      <c r="U1771" s="178">
        <f t="shared" si="283"/>
        <v>1.3426773894813359E-3</v>
      </c>
      <c r="V1771" s="178">
        <f t="shared" si="284"/>
        <v>1.2640611265127902E-3</v>
      </c>
      <c r="W1771" s="178">
        <f t="shared" si="285"/>
        <v>5.2849558747209194E-4</v>
      </c>
      <c r="X1771" s="179">
        <f t="shared" si="286"/>
        <v>3.8956193003936385E-4</v>
      </c>
      <c r="Y1771" s="179">
        <f t="shared" si="287"/>
        <v>0.11279995223825247</v>
      </c>
      <c r="Z1771" s="186">
        <f t="shared" si="288"/>
        <v>6.9381015377479658</v>
      </c>
      <c r="AA1771" s="156">
        <f>$J1771*'9 All Base Data'!$Y1771</f>
        <v>1.1445976979497625</v>
      </c>
      <c r="AB1771" s="156">
        <f>$K1771*'9 All Base Data'!$Y1771</f>
        <v>5.303895071607917E-2</v>
      </c>
      <c r="AC1771" s="178">
        <f>$L1771*'9 All Base Data'!$Y1771</f>
        <v>2.0947944924306202E-3</v>
      </c>
      <c r="AD1771" s="178">
        <f>IF($M1771="","",$M1771*'9 All Base Data'!$Y1771)</f>
        <v>0.12651411153516673</v>
      </c>
      <c r="AE1771" s="178">
        <f>IF($N1771="","",$N1771*'9 All Base Data'!$Y1771)</f>
        <v>0.16677532823019217</v>
      </c>
      <c r="AF1771" s="178">
        <f>IF($O1771="","",$O1771*'9 All Base Data'!$Y1771)</f>
        <v>6.9727660490613574E-2</v>
      </c>
      <c r="AG1771" s="178">
        <f>IF($P1771="","",$P1771*'9 All Base Data'!$Y1771)</f>
        <v>5.1397291939144753E-2</v>
      </c>
      <c r="AH1771" s="167">
        <f>$Q1771*'9 All Base Data'!$Y1771</f>
        <v>1088.5747237888079</v>
      </c>
      <c r="AI1771" s="178">
        <f>$R1771*'9 All Base Data'!$Y1771</f>
        <v>4.0747678047011542</v>
      </c>
      <c r="AJ1771" s="178">
        <f>$S1771*'9 All Base Data'!$Y1771</f>
        <v>0.18881866454924182</v>
      </c>
      <c r="AK1771" s="178">
        <f>$T1771*'9 All Base Data'!$Y1771</f>
        <v>7.4574683930530086E-3</v>
      </c>
      <c r="AL1771" s="178">
        <f>IF($U1771="","",$U1771*'9 All Base Data'!$Y1771)</f>
        <v>8.033646082483087E-4</v>
      </c>
      <c r="AM1771" s="178">
        <f>IF($V1771="","",$V1771*'9 All Base Data'!$Y1771)</f>
        <v>7.5632611352392147E-4</v>
      </c>
      <c r="AN1771" s="178">
        <f>IF($W1771="","",$W1771*'9 All Base Data'!$Y1771)</f>
        <v>3.162149403249326E-4</v>
      </c>
      <c r="AO1771" s="178">
        <f>IF($X1771="","",$X1771*'9 All Base Data'!$Y1771)</f>
        <v>2.3308671894402145E-4</v>
      </c>
      <c r="AP1771" s="178">
        <f>$Y1771*'9 All Base Data'!$Y1771</f>
        <v>6.7491632874906088E-2</v>
      </c>
      <c r="AQ1771" s="179">
        <f t="shared" si="289"/>
        <v>4.1512765966908844</v>
      </c>
    </row>
    <row r="1772" spans="1:43" x14ac:dyDescent="0.25">
      <c r="A1772" s="124">
        <v>603930</v>
      </c>
      <c r="B1772" s="125" t="s">
        <v>1800</v>
      </c>
      <c r="C1772" s="126" t="s">
        <v>1742</v>
      </c>
      <c r="D1772" s="101" t="s">
        <v>2129</v>
      </c>
      <c r="E1772" s="142"/>
      <c r="F1772" s="191" t="str">
        <f>IF('9 All Base Data'!G1772="Rural Centre","Rural",IF('9 All Base Data'!G1772="Rural (Incl.some Off Shore Islands)","Rural",IF('9 All Base Data'!G1772="Inlet-in TA but not in Urban Area","Rural",IF('9 All Base Data'!G1772="Rural (Incl.some Off Shore Islands)","Rural",IF('9 All Base Data'!G1772="Inlet-not in TA","Rural",IF('9 All Base Data'!G1772="Inland Water not in Urban Area","Rural",IF('9 All Base Data'!G1772="Oceanic-in Region but not in TA","Rural",'9 All Base Data'!G1772)))))))</f>
        <v>Dunedin</v>
      </c>
      <c r="G1772" s="177">
        <f>IF('9 All Base Data'!I1772="..C","..C",'9 All Base Data'!I1772*Basecase_Pop_2006)</f>
        <v>3291</v>
      </c>
      <c r="H1772" s="177">
        <f>IF('9 All Base Data'!J1772="..C","..C",'9 All Base Data'!J1772*Basecase_Pop_2006)</f>
        <v>1995</v>
      </c>
      <c r="I1772" s="191">
        <f>IF('9 All Base Data'!L1772="..C","..C",'9 All Base Data'!L1772*Basecase_Pop_2006)</f>
        <v>42</v>
      </c>
      <c r="J1772" s="156">
        <f>IF('9 All Base Data'!$P1772=0,0,('9 All Base Data'!$P1772*Basecase_Pop_2006)/(1+(1/(BaseCase_Mort_AllAdults_30*('9 All Base Data'!$W1772*Basecase_PM10)/10))))</f>
        <v>1.5003813723282644</v>
      </c>
      <c r="K1772" s="156">
        <f>IF('9 All Base Data'!$Q1772=0,0,('9 All Base Data'!$Q1772*Basecase_Pop_2006)/(1+(1/(BaseCase_Mort_Maori_30*('9 All Base Data'!$W1772*Basecase_PM10)/10))))</f>
        <v>0</v>
      </c>
      <c r="L1772" s="179">
        <f>133/(1+1/(BaseCase_Mort_Child_0_1*'9 All Base Data'!$AB$10/10))*IF('9 All Base Data'!$L1772="..C",0,'9 All Base Data'!L1772/'9 All Base Data'!$L$2022)</f>
        <v>6.1268669922819657E-3</v>
      </c>
      <c r="M1772" s="178">
        <f>IF('9 All Base Data'!$R1772="","",IF('9 All Base Data'!$R1772=0,0,('9 All Base Data'!$R1772*Basecase_Pop_2006)/(1+(1/(BaseCase_CardiacHA_All*('9 All Base Data'!$W1772*Basecase_PM10)/10)))))</f>
        <v>0.56265941585098023</v>
      </c>
      <c r="N1772" s="178">
        <f>IF('9 All Base Data'!$S1772="","",IF('9 All Base Data'!$S1772=0,0,('9 All Base Data'!S1772*Basecase_Pop_2006)/(1+(1/(BaseCase_RespHA_All*('9 All Base Data'!$W1772*Basecase_PM10)/10)))))</f>
        <v>1.0912160607959529</v>
      </c>
      <c r="O1772" s="178">
        <f>IF('9 All Base Data'!$T1772="","",IF('9 All Base Data'!$T1772=0,0,('9 All Base Data'!$T1772*Basecase_Pop_2006)/(1+(1/(BaseCase_RespHA_Child_1_4*('9 All Base Data'!$W1772*Basecase_PM10)/10)))))</f>
        <v>0.29134266123048069</v>
      </c>
      <c r="P1772" s="179">
        <f>IF('9 All Base Data'!$U1772="","",IF('9 All Base Data'!$U1772=0,0,('9 All Base Data'!$U1772*Basecase_Pop_2006)/(1+(1/(BaseCase_RespHA_Child_5_14*('9 All Base Data'!$W1772*Basecase_PM10)/10)))))</f>
        <v>0.17180239472518802</v>
      </c>
      <c r="Q1772" s="156">
        <f>IF('7 Base case Results'!$G1772="..C",0,BaseCase_RADs_All*'7 Base case Results'!$G1772*('9 All Base Data'!$V1772*Basecase_PM10)/10)</f>
        <v>3219.0829241769761</v>
      </c>
      <c r="R1772" s="189">
        <f t="shared" si="280"/>
        <v>5.3413576854886218</v>
      </c>
      <c r="S1772" s="178">
        <f t="shared" si="281"/>
        <v>0</v>
      </c>
      <c r="T1772" s="179">
        <f t="shared" si="282"/>
        <v>2.18116464925238E-2</v>
      </c>
      <c r="U1772" s="178">
        <f t="shared" si="283"/>
        <v>3.5728872906537245E-3</v>
      </c>
      <c r="V1772" s="178">
        <f t="shared" si="284"/>
        <v>4.9486648357096466E-3</v>
      </c>
      <c r="W1772" s="178">
        <f t="shared" si="285"/>
        <v>1.3212389686802297E-3</v>
      </c>
      <c r="X1772" s="179">
        <f t="shared" si="286"/>
        <v>7.7912386007872769E-4</v>
      </c>
      <c r="Y1772" s="179">
        <f t="shared" si="287"/>
        <v>0.19958314129897251</v>
      </c>
      <c r="Z1772" s="186">
        <f t="shared" si="288"/>
        <v>5.5712740254064812</v>
      </c>
      <c r="AA1772" s="156">
        <f>$J1772*'9 All Base Data'!$Y1772</f>
        <v>0.89772368466648045</v>
      </c>
      <c r="AB1772" s="156">
        <f>$K1772*'9 All Base Data'!$Y1772</f>
        <v>0</v>
      </c>
      <c r="AC1772" s="178">
        <f>$L1772*'9 All Base Data'!$Y1772</f>
        <v>3.6658903617535856E-3</v>
      </c>
      <c r="AD1772" s="178">
        <f>IF($M1772="","",$M1772*'9 All Base Data'!$Y1772)</f>
        <v>0.3366561951020538</v>
      </c>
      <c r="AE1772" s="178">
        <f>IF($N1772="","",$N1772*'9 All Base Data'!$Y1772)</f>
        <v>0.65290766796500765</v>
      </c>
      <c r="AF1772" s="178">
        <f>IF($O1772="","",$O1772*'9 All Base Data'!$Y1772)</f>
        <v>0.17431915122653396</v>
      </c>
      <c r="AG1772" s="178">
        <f>IF($P1772="","",$P1772*'9 All Base Data'!$Y1772)</f>
        <v>0.10279458387828951</v>
      </c>
      <c r="AH1772" s="167">
        <f>$Q1772*'9 All Base Data'!$Y1772</f>
        <v>1926.0749548327781</v>
      </c>
      <c r="AI1772" s="178">
        <f>$R1772*'9 All Base Data'!$Y1772</f>
        <v>3.1958963174126707</v>
      </c>
      <c r="AJ1772" s="178">
        <f>$S1772*'9 All Base Data'!$Y1772</f>
        <v>0</v>
      </c>
      <c r="AK1772" s="178">
        <f>$T1772*'9 All Base Data'!$Y1772</f>
        <v>1.3050569687842767E-2</v>
      </c>
      <c r="AL1772" s="178">
        <f>IF($U1772="","",$U1772*'9 All Base Data'!$Y1772)</f>
        <v>2.1377668388980419E-3</v>
      </c>
      <c r="AM1772" s="178">
        <f>IF($V1772="","",$V1772*'9 All Base Data'!$Y1772)</f>
        <v>2.9609362742213097E-3</v>
      </c>
      <c r="AN1772" s="178">
        <f>IF($W1772="","",$W1772*'9 All Base Data'!$Y1772)</f>
        <v>7.9053735081233134E-4</v>
      </c>
      <c r="AO1772" s="178">
        <f>IF($X1772="","",$X1772*'9 All Base Data'!$Y1772)</f>
        <v>4.6617343788804289E-4</v>
      </c>
      <c r="AP1772" s="178">
        <f>$Y1772*'9 All Base Data'!$Y1772</f>
        <v>0.11941664719963223</v>
      </c>
      <c r="AQ1772" s="179">
        <f t="shared" si="289"/>
        <v>3.333462237413265</v>
      </c>
    </row>
    <row r="1773" spans="1:43" x14ac:dyDescent="0.25">
      <c r="A1773" s="124">
        <v>604010</v>
      </c>
      <c r="B1773" s="125" t="s">
        <v>1801</v>
      </c>
      <c r="C1773" s="126" t="s">
        <v>1742</v>
      </c>
      <c r="D1773" s="101" t="s">
        <v>2129</v>
      </c>
      <c r="E1773" s="142"/>
      <c r="F1773" s="191" t="str">
        <f>IF('9 All Base Data'!G1773="Rural Centre","Rural",IF('9 All Base Data'!G1773="Rural (Incl.some Off Shore Islands)","Rural",IF('9 All Base Data'!G1773="Inlet-in TA but not in Urban Area","Rural",IF('9 All Base Data'!G1773="Rural (Incl.some Off Shore Islands)","Rural",IF('9 All Base Data'!G1773="Inlet-not in TA","Rural",IF('9 All Base Data'!G1773="Inland Water not in Urban Area","Rural",IF('9 All Base Data'!G1773="Oceanic-in Region but not in TA","Rural",'9 All Base Data'!G1773)))))))</f>
        <v>Dunedin</v>
      </c>
      <c r="G1773" s="177">
        <f>IF('9 All Base Data'!I1773="..C","..C",'9 All Base Data'!I1773*Basecase_Pop_2006)</f>
        <v>1881</v>
      </c>
      <c r="H1773" s="177">
        <f>IF('9 All Base Data'!J1773="..C","..C",'9 All Base Data'!J1773*Basecase_Pop_2006)</f>
        <v>1122</v>
      </c>
      <c r="I1773" s="191">
        <f>IF('9 All Base Data'!L1773="..C","..C",'9 All Base Data'!L1773*Basecase_Pop_2006)</f>
        <v>15</v>
      </c>
      <c r="J1773" s="156">
        <f>IF('9 All Base Data'!$P1773=0,0,('9 All Base Data'!$P1773*Basecase_Pop_2006)/(1+(1/(BaseCase_Mort_AllAdults_30*('9 All Base Data'!$W1773*Basecase_PM10)/10))))</f>
        <v>5.2888443374571317</v>
      </c>
      <c r="K1773" s="156">
        <f>IF('9 All Base Data'!$Q1773=0,0,('9 All Base Data'!$Q1773*Basecase_Pop_2006)/(1+(1/(BaseCase_Mort_Maori_30*('9 All Base Data'!$W1773*Basecase_PM10)/10))))</f>
        <v>8.8644930529828747E-2</v>
      </c>
      <c r="L1773" s="179">
        <f>133/(1+1/(BaseCase_Mort_Child_0_1*'9 All Base Data'!$AB$10/10))*IF('9 All Base Data'!$L1773="..C",0,'9 All Base Data'!L1773/'9 All Base Data'!$L$2022)</f>
        <v>2.1881667829578449E-3</v>
      </c>
      <c r="M1773" s="178">
        <f>IF('9 All Base Data'!$R1773="","",IF('9 All Base Data'!$R1773=0,0,('9 All Base Data'!$R1773*Basecase_Pop_2006)/(1+(1/(BaseCase_CardiacHA_All*('9 All Base Data'!$W1773*Basecase_PM10)/10)))))</f>
        <v>0.18277471470318463</v>
      </c>
      <c r="N1773" s="178">
        <f>IF('9 All Base Data'!$S1773="","",IF('9 All Base Data'!$S1773=0,0,('9 All Base Data'!S1773*Basecase_Pop_2006)/(1+(1/(BaseCase_RespHA_All*('9 All Base Data'!$W1773*Basecase_PM10)/10)))))</f>
        <v>0.2075682724340128</v>
      </c>
      <c r="O1773" s="178">
        <f>IF('9 All Base Data'!$T1773="","",IF('9 All Base Data'!$T1773=0,0,('9 All Base Data'!$T1773*Basecase_Pop_2006)/(1+(1/(BaseCase_RespHA_Child_1_4*('9 All Base Data'!$W1773*Basecase_PM10)/10)))))</f>
        <v>2.3307412898438452E-2</v>
      </c>
      <c r="P1773" s="179">
        <f>IF('9 All Base Data'!$U1773="","",IF('9 All Base Data'!$U1773=0,0,('9 All Base Data'!$U1773*Basecase_Pop_2006)/(1+(1/(BaseCase_RespHA_Child_5_14*('9 All Base Data'!$W1773*Basecase_PM10)/10)))))</f>
        <v>1.7180239472518802E-2</v>
      </c>
      <c r="Q1773" s="156">
        <f>IF('7 Base case Results'!$G1773="..C",0,BaseCase_RADs_All*'7 Base case Results'!$G1773*('9 All Base Data'!$V1773*Basecase_PM10)/10)</f>
        <v>1839.8951626790924</v>
      </c>
      <c r="R1773" s="189">
        <f t="shared" si="280"/>
        <v>18.828285841347387</v>
      </c>
      <c r="S1773" s="178">
        <f t="shared" si="281"/>
        <v>0.31557595268619032</v>
      </c>
      <c r="T1773" s="179">
        <f t="shared" si="282"/>
        <v>7.7898737473299281E-3</v>
      </c>
      <c r="U1773" s="178">
        <f t="shared" si="283"/>
        <v>1.1606194383652223E-3</v>
      </c>
      <c r="V1773" s="178">
        <f t="shared" si="284"/>
        <v>9.4132211548824806E-4</v>
      </c>
      <c r="W1773" s="178">
        <f t="shared" si="285"/>
        <v>1.0569911749441838E-4</v>
      </c>
      <c r="X1773" s="179">
        <f t="shared" si="286"/>
        <v>7.7912386007872769E-5</v>
      </c>
      <c r="Y1773" s="179">
        <f t="shared" si="287"/>
        <v>0.11407350008610373</v>
      </c>
      <c r="Z1773" s="186">
        <f t="shared" si="288"/>
        <v>18.952251156734675</v>
      </c>
      <c r="AA1773" s="156">
        <f>$J1773*'9 All Base Data'!$Y1773</f>
        <v>3.1644759884493432</v>
      </c>
      <c r="AB1773" s="156">
        <f>$K1773*'9 All Base Data'!$Y1773</f>
        <v>5.303895071607917E-2</v>
      </c>
      <c r="AC1773" s="178">
        <f>$L1773*'9 All Base Data'!$Y1773</f>
        <v>1.3092465577691378E-3</v>
      </c>
      <c r="AD1773" s="178">
        <f>IF($M1773="","",$M1773*'9 All Base Data'!$Y1773)</f>
        <v>0.10935965573378817</v>
      </c>
      <c r="AE1773" s="178">
        <f>IF($N1773="","",$N1773*'9 All Base Data'!$Y1773)</f>
        <v>0.12419439336290906</v>
      </c>
      <c r="AF1773" s="178">
        <f>IF($O1773="","",$O1773*'9 All Base Data'!$Y1773)</f>
        <v>1.3945532098122715E-2</v>
      </c>
      <c r="AG1773" s="178">
        <f>IF($P1773="","",$P1773*'9 All Base Data'!$Y1773)</f>
        <v>1.027945838782895E-2</v>
      </c>
      <c r="AH1773" s="167">
        <f>$Q1773*'9 All Base Data'!$Y1773</f>
        <v>1100.8650835735205</v>
      </c>
      <c r="AI1773" s="178">
        <f>$R1773*'9 All Base Data'!$Y1773</f>
        <v>11.265534518879662</v>
      </c>
      <c r="AJ1773" s="178">
        <f>$S1773*'9 All Base Data'!$Y1773</f>
        <v>0.18881866454924182</v>
      </c>
      <c r="AK1773" s="178">
        <f>$T1773*'9 All Base Data'!$Y1773</f>
        <v>4.6609177456581304E-3</v>
      </c>
      <c r="AL1773" s="178">
        <f>IF($U1773="","",$U1773*'9 All Base Data'!$Y1773)</f>
        <v>6.9443381390955482E-4</v>
      </c>
      <c r="AM1773" s="178">
        <f>IF($V1773="","",$V1773*'9 All Base Data'!$Y1773)</f>
        <v>5.6322157390079259E-4</v>
      </c>
      <c r="AN1773" s="178">
        <f>IF($W1773="","",$W1773*'9 All Base Data'!$Y1773)</f>
        <v>6.3242988064986507E-5</v>
      </c>
      <c r="AO1773" s="178">
        <f>IF($X1773="","",$X1773*'9 All Base Data'!$Y1773)</f>
        <v>4.6617343788804293E-5</v>
      </c>
      <c r="AP1773" s="178">
        <f>$Y1773*'9 All Base Data'!$Y1773</f>
        <v>6.8253635181558275E-2</v>
      </c>
      <c r="AQ1773" s="179">
        <f t="shared" si="289"/>
        <v>11.339706727194688</v>
      </c>
    </row>
    <row r="1774" spans="1:43" x14ac:dyDescent="0.25">
      <c r="A1774" s="124">
        <v>604020</v>
      </c>
      <c r="B1774" s="125" t="s">
        <v>1802</v>
      </c>
      <c r="C1774" s="126" t="s">
        <v>1742</v>
      </c>
      <c r="D1774" s="101" t="s">
        <v>2129</v>
      </c>
      <c r="E1774" s="142"/>
      <c r="F1774" s="191" t="str">
        <f>IF('9 All Base Data'!G1774="Rural Centre","Rural",IF('9 All Base Data'!G1774="Rural (Incl.some Off Shore Islands)","Rural",IF('9 All Base Data'!G1774="Inlet-in TA but not in Urban Area","Rural",IF('9 All Base Data'!G1774="Rural (Incl.some Off Shore Islands)","Rural",IF('9 All Base Data'!G1774="Inlet-not in TA","Rural",IF('9 All Base Data'!G1774="Inland Water not in Urban Area","Rural",IF('9 All Base Data'!G1774="Oceanic-in Region but not in TA","Rural",'9 All Base Data'!G1774)))))))</f>
        <v>Dunedin</v>
      </c>
      <c r="G1774" s="177">
        <f>IF('9 All Base Data'!I1774="..C","..C",'9 All Base Data'!I1774*Basecase_Pop_2006)</f>
        <v>2256</v>
      </c>
      <c r="H1774" s="177">
        <f>IF('9 All Base Data'!J1774="..C","..C",'9 All Base Data'!J1774*Basecase_Pop_2006)</f>
        <v>1428</v>
      </c>
      <c r="I1774" s="191">
        <f>IF('9 All Base Data'!L1774="..C","..C",'9 All Base Data'!L1774*Basecase_Pop_2006)</f>
        <v>24</v>
      </c>
      <c r="J1774" s="156">
        <f>IF('9 All Base Data'!$P1774=0,0,('9 All Base Data'!$P1774*Basecase_Pop_2006)/(1+(1/(BaseCase_Mort_AllAdults_30*('9 All Base Data'!$W1774*Basecase_PM10)/10))))</f>
        <v>1.7629481124857107</v>
      </c>
      <c r="K1774" s="156">
        <f>IF('9 All Base Data'!$Q1774=0,0,('9 All Base Data'!$Q1774*Basecase_Pop_2006)/(1+(1/(BaseCase_Mort_Maori_30*('9 All Base Data'!$W1774*Basecase_PM10)/10))))</f>
        <v>0</v>
      </c>
      <c r="L1774" s="179">
        <f>133/(1+1/(BaseCase_Mort_Child_0_1*'9 All Base Data'!$AB$10/10))*IF('9 All Base Data'!$L1774="..C",0,'9 All Base Data'!L1774/'9 All Base Data'!$L$2022)</f>
        <v>3.5010668527325518E-3</v>
      </c>
      <c r="M1774" s="178">
        <f>IF('9 All Base Data'!$R1774="","",IF('9 All Base Data'!$R1774=0,0,('9 All Base Data'!$R1774*Basecase_Pop_2006)/(1+(1/(BaseCase_CardiacHA_All*('9 All Base Data'!$W1774*Basecase_PM10)/10)))))</f>
        <v>0.35838179353565619</v>
      </c>
      <c r="N1774" s="178">
        <f>IF('9 All Base Data'!$S1774="","",IF('9 All Base Data'!$S1774=0,0,('9 All Base Data'!S1774*Basecase_Pop_2006)/(1+(1/(BaseCase_RespHA_All*('9 All Base Data'!$W1774*Basecase_PM10)/10)))))</f>
        <v>0.39141445658985269</v>
      </c>
      <c r="O1774" s="178">
        <f>IF('9 All Base Data'!$T1774="","",IF('9 All Base Data'!$T1774=0,0,('9 All Base Data'!$T1774*Basecase_Pop_2006)/(1+(1/(BaseCase_RespHA_Child_1_4*('9 All Base Data'!$W1774*Basecase_PM10)/10)))))</f>
        <v>6.9922238695315359E-2</v>
      </c>
      <c r="P1774" s="179">
        <f>IF('9 All Base Data'!$U1774="","",IF('9 All Base Data'!$U1774=0,0,('9 All Base Data'!$U1774*Basecase_Pop_2006)/(1+(1/(BaseCase_RespHA_Child_5_14*('9 All Base Data'!$W1774*Basecase_PM10)/10)))))</f>
        <v>8.5901197362594009E-2</v>
      </c>
      <c r="Q1774" s="156">
        <f>IF('7 Base case Results'!$G1774="..C",0,BaseCase_RADs_All*'7 Base case Results'!$G1774*('9 All Base Data'!$V1774*Basecase_PM10)/10)</f>
        <v>2206.7004183966146</v>
      </c>
      <c r="R1774" s="189">
        <f t="shared" si="280"/>
        <v>6.2760952804491303</v>
      </c>
      <c r="S1774" s="178">
        <f t="shared" si="281"/>
        <v>0</v>
      </c>
      <c r="T1774" s="179">
        <f t="shared" si="282"/>
        <v>1.2463797995727884E-2</v>
      </c>
      <c r="U1774" s="178">
        <f t="shared" si="283"/>
        <v>2.2757243889514164E-3</v>
      </c>
      <c r="V1774" s="178">
        <f t="shared" si="284"/>
        <v>1.775064560634982E-3</v>
      </c>
      <c r="W1774" s="178">
        <f t="shared" si="285"/>
        <v>3.1709735248325517E-4</v>
      </c>
      <c r="X1774" s="179">
        <f t="shared" si="286"/>
        <v>3.8956193003936385E-4</v>
      </c>
      <c r="Y1774" s="179">
        <f t="shared" si="287"/>
        <v>0.1368154259405901</v>
      </c>
      <c r="Z1774" s="186">
        <f t="shared" si="288"/>
        <v>6.4294252933350347</v>
      </c>
      <c r="AA1774" s="156">
        <f>$J1774*'9 All Base Data'!$Y1774</f>
        <v>1.0548253294831145</v>
      </c>
      <c r="AB1774" s="156">
        <f>$K1774*'9 All Base Data'!$Y1774</f>
        <v>0</v>
      </c>
      <c r="AC1774" s="178">
        <f>$L1774*'9 All Base Data'!$Y1774</f>
        <v>2.0947944924306202E-3</v>
      </c>
      <c r="AD1774" s="178">
        <f>IF($M1774="","",$M1774*'9 All Base Data'!$Y1774)</f>
        <v>0.21443069751723173</v>
      </c>
      <c r="AE1774" s="178">
        <f>IF($N1774="","",$N1774*'9 All Base Data'!$Y1774)</f>
        <v>0.2341951417700571</v>
      </c>
      <c r="AF1774" s="178">
        <f>IF($O1774="","",$O1774*'9 All Base Data'!$Y1774)</f>
        <v>4.1836596294368145E-2</v>
      </c>
      <c r="AG1774" s="178">
        <f>IF($P1774="","",$P1774*'9 All Base Data'!$Y1774)</f>
        <v>5.1397291939144753E-2</v>
      </c>
      <c r="AH1774" s="167">
        <f>$Q1774*'9 All Base Data'!$Y1774</f>
        <v>1320.3357940148123</v>
      </c>
      <c r="AI1774" s="178">
        <f>$R1774*'9 All Base Data'!$Y1774</f>
        <v>3.7551781729598877</v>
      </c>
      <c r="AJ1774" s="178">
        <f>$S1774*'9 All Base Data'!$Y1774</f>
        <v>0</v>
      </c>
      <c r="AK1774" s="178">
        <f>$T1774*'9 All Base Data'!$Y1774</f>
        <v>7.4574683930530086E-3</v>
      </c>
      <c r="AL1774" s="178">
        <f>IF($U1774="","",$U1774*'9 All Base Data'!$Y1774)</f>
        <v>1.3616349292344212E-3</v>
      </c>
      <c r="AM1774" s="178">
        <f>IF($V1774="","",$V1774*'9 All Base Data'!$Y1774)</f>
        <v>1.062074967927209E-3</v>
      </c>
      <c r="AN1774" s="178">
        <f>IF($W1774="","",$W1774*'9 All Base Data'!$Y1774)</f>
        <v>1.8972896419495956E-4</v>
      </c>
      <c r="AO1774" s="178">
        <f>IF($X1774="","",$X1774*'9 All Base Data'!$Y1774)</f>
        <v>2.3308671894402145E-4</v>
      </c>
      <c r="AP1774" s="178">
        <f>$Y1774*'9 All Base Data'!$Y1774</f>
        <v>8.1860819228918358E-2</v>
      </c>
      <c r="AQ1774" s="179">
        <f t="shared" si="289"/>
        <v>3.8469201704790201</v>
      </c>
    </row>
    <row r="1775" spans="1:43" x14ac:dyDescent="0.25">
      <c r="A1775" s="124">
        <v>604110</v>
      </c>
      <c r="B1775" s="125" t="s">
        <v>1803</v>
      </c>
      <c r="C1775" s="126" t="s">
        <v>1742</v>
      </c>
      <c r="D1775" s="101" t="s">
        <v>2129</v>
      </c>
      <c r="E1775" s="142"/>
      <c r="F1775" s="191" t="str">
        <f>IF('9 All Base Data'!G1775="Rural Centre","Rural",IF('9 All Base Data'!G1775="Rural (Incl.some Off Shore Islands)","Rural",IF('9 All Base Data'!G1775="Inlet-in TA but not in Urban Area","Rural",IF('9 All Base Data'!G1775="Rural (Incl.some Off Shore Islands)","Rural",IF('9 All Base Data'!G1775="Inlet-not in TA","Rural",IF('9 All Base Data'!G1775="Inland Water not in Urban Area","Rural",IF('9 All Base Data'!G1775="Oceanic-in Region but not in TA","Rural",'9 All Base Data'!G1775)))))))</f>
        <v>Dunedin</v>
      </c>
      <c r="G1775" s="177">
        <f>IF('9 All Base Data'!I1775="..C","..C",'9 All Base Data'!I1775*Basecase_Pop_2006)</f>
        <v>3267</v>
      </c>
      <c r="H1775" s="177">
        <f>IF('9 All Base Data'!J1775="..C","..C",'9 All Base Data'!J1775*Basecase_Pop_2006)</f>
        <v>1923</v>
      </c>
      <c r="I1775" s="191">
        <f>IF('9 All Base Data'!L1775="..C","..C",'9 All Base Data'!L1775*Basecase_Pop_2006)</f>
        <v>45</v>
      </c>
      <c r="J1775" s="156">
        <f>IF('9 All Base Data'!$P1775=0,0,('9 All Base Data'!$P1775*Basecase_Pop_2006)/(1+(1/(BaseCase_Mort_AllAdults_30*('9 All Base Data'!$W1775*Basecase_PM10)/10))))</f>
        <v>1.8379671811021239</v>
      </c>
      <c r="K1775" s="156">
        <f>IF('9 All Base Data'!$Q1775=0,0,('9 All Base Data'!$Q1775*Basecase_Pop_2006)/(1+(1/(BaseCase_Mort_Maori_30*('9 All Base Data'!$W1775*Basecase_PM10)/10))))</f>
        <v>0</v>
      </c>
      <c r="L1775" s="179">
        <f>133/(1+1/(BaseCase_Mort_Child_0_1*'9 All Base Data'!$AB$10/10))*IF('9 All Base Data'!$L1775="..C",0,'9 All Base Data'!L1775/'9 All Base Data'!$L$2022)</f>
        <v>6.5645003488735343E-3</v>
      </c>
      <c r="M1775" s="178">
        <f>IF('9 All Base Data'!$R1775="","",IF('9 All Base Data'!$R1775=0,0,('9 All Base Data'!$R1775*Basecase_Pop_2006)/(1+(1/(BaseCase_CardiacHA_All*('9 All Base Data'!$W1775*Basecase_PM10)/10)))))</f>
        <v>0.63433577455811141</v>
      </c>
      <c r="N1775" s="178">
        <f>IF('9 All Base Data'!$S1775="","",IF('9 All Base Data'!$S1775=0,0,('9 All Base Data'!S1775*Basecase_Pop_2006)/(1+(1/(BaseCase_RespHA_All*('9 All Base Data'!$W1775*Basecase_PM10)/10)))))</f>
        <v>0.95481405319645885</v>
      </c>
      <c r="O1775" s="178">
        <f>IF('9 All Base Data'!$T1775="","",IF('9 All Base Data'!$T1775=0,0,('9 All Base Data'!$T1775*Basecase_Pop_2006)/(1+(1/(BaseCase_RespHA_Child_1_4*('9 All Base Data'!$W1775*Basecase_PM10)/10)))))</f>
        <v>0.32630378057813836</v>
      </c>
      <c r="P1775" s="179">
        <f>IF('9 All Base Data'!$U1775="","",IF('9 All Base Data'!$U1775=0,0,('9 All Base Data'!$U1775*Basecase_Pop_2006)/(1+(1/(BaseCase_RespHA_Child_5_14*('9 All Base Data'!$W1775*Basecase_PM10)/10)))))</f>
        <v>0.20616287367022562</v>
      </c>
      <c r="Q1775" s="156">
        <f>IF('7 Base case Results'!$G1775="..C",0,BaseCase_RADs_All*'7 Base case Results'!$G1775*('9 All Base Data'!$V1775*Basecase_PM10)/10)</f>
        <v>3195.6073878110551</v>
      </c>
      <c r="R1775" s="189">
        <f t="shared" si="280"/>
        <v>6.5431631647235609</v>
      </c>
      <c r="S1775" s="178">
        <f t="shared" si="281"/>
        <v>0</v>
      </c>
      <c r="T1775" s="179">
        <f t="shared" si="282"/>
        <v>2.3369621241989783E-2</v>
      </c>
      <c r="U1775" s="178">
        <f t="shared" si="283"/>
        <v>4.028032168444007E-3</v>
      </c>
      <c r="V1775" s="178">
        <f t="shared" si="284"/>
        <v>4.3300817312459409E-3</v>
      </c>
      <c r="W1775" s="178">
        <f t="shared" si="285"/>
        <v>1.4797876449218574E-3</v>
      </c>
      <c r="X1775" s="179">
        <f t="shared" si="286"/>
        <v>9.3494863209447312E-4</v>
      </c>
      <c r="Y1775" s="179">
        <f t="shared" si="287"/>
        <v>0.19812765804428539</v>
      </c>
      <c r="Z1775" s="186">
        <f t="shared" si="288"/>
        <v>6.7730185579095261</v>
      </c>
      <c r="AA1775" s="156">
        <f>$J1775*'9 All Base Data'!$Y1775</f>
        <v>1.0997115137164384</v>
      </c>
      <c r="AB1775" s="156">
        <f>$K1775*'9 All Base Data'!$Y1775</f>
        <v>0</v>
      </c>
      <c r="AC1775" s="178">
        <f>$L1775*'9 All Base Data'!$Y1775</f>
        <v>3.9277396733074128E-3</v>
      </c>
      <c r="AD1775" s="178">
        <f>IF($M1775="","",$M1775*'9 All Base Data'!$Y1775)</f>
        <v>0.37954233460550013</v>
      </c>
      <c r="AE1775" s="178">
        <f>IF($N1775="","",$N1775*'9 All Base Data'!$Y1775)</f>
        <v>0.5712942094693817</v>
      </c>
      <c r="AF1775" s="178">
        <f>IF($O1775="","",$O1775*'9 All Base Data'!$Y1775)</f>
        <v>0.19523744937371804</v>
      </c>
      <c r="AG1775" s="178">
        <f>IF($P1775="","",$P1775*'9 All Base Data'!$Y1775)</f>
        <v>0.1233535006539474</v>
      </c>
      <c r="AH1775" s="167">
        <f>$Q1775*'9 All Base Data'!$Y1775</f>
        <v>1912.0288293645356</v>
      </c>
      <c r="AI1775" s="178">
        <f>$R1775*'9 All Base Data'!$Y1775</f>
        <v>3.9149729888305211</v>
      </c>
      <c r="AJ1775" s="178">
        <f>$S1775*'9 All Base Data'!$Y1775</f>
        <v>0</v>
      </c>
      <c r="AK1775" s="178">
        <f>$T1775*'9 All Base Data'!$Y1775</f>
        <v>1.398275323697439E-2</v>
      </c>
      <c r="AL1775" s="178">
        <f>IF($U1775="","",$U1775*'9 All Base Data'!$Y1775)</f>
        <v>2.4100938247449254E-3</v>
      </c>
      <c r="AM1775" s="178">
        <f>IF($V1775="","",$V1775*'9 All Base Data'!$Y1775)</f>
        <v>2.590819239943646E-3</v>
      </c>
      <c r="AN1775" s="178">
        <f>IF($W1775="","",$W1775*'9 All Base Data'!$Y1775)</f>
        <v>8.8540183290981118E-4</v>
      </c>
      <c r="AO1775" s="178">
        <f>IF($X1775="","",$X1775*'9 All Base Data'!$Y1775)</f>
        <v>5.5940812546565139E-4</v>
      </c>
      <c r="AP1775" s="178">
        <f>$Y1775*'9 All Base Data'!$Y1775</f>
        <v>0.11854578742060119</v>
      </c>
      <c r="AQ1775" s="179">
        <f t="shared" si="289"/>
        <v>4.0525024425527851</v>
      </c>
    </row>
    <row r="1776" spans="1:43" x14ac:dyDescent="0.25">
      <c r="A1776" s="124">
        <v>604120</v>
      </c>
      <c r="B1776" s="125" t="s">
        <v>1804</v>
      </c>
      <c r="C1776" s="126" t="s">
        <v>1742</v>
      </c>
      <c r="D1776" s="101" t="s">
        <v>2129</v>
      </c>
      <c r="E1776" s="142"/>
      <c r="F1776" s="191" t="str">
        <f>IF('9 All Base Data'!G1776="Rural Centre","Rural",IF('9 All Base Data'!G1776="Rural (Incl.some Off Shore Islands)","Rural",IF('9 All Base Data'!G1776="Inlet-in TA but not in Urban Area","Rural",IF('9 All Base Data'!G1776="Rural (Incl.some Off Shore Islands)","Rural",IF('9 All Base Data'!G1776="Inlet-not in TA","Rural",IF('9 All Base Data'!G1776="Inland Water not in Urban Area","Rural",IF('9 All Base Data'!G1776="Oceanic-in Region but not in TA","Rural",'9 All Base Data'!G1776)))))))</f>
        <v>Dunedin</v>
      </c>
      <c r="G1776" s="177">
        <f>IF('9 All Base Data'!I1776="..C","..C",'9 All Base Data'!I1776*Basecase_Pop_2006)</f>
        <v>1722</v>
      </c>
      <c r="H1776" s="177">
        <f>IF('9 All Base Data'!J1776="..C","..C",'9 All Base Data'!J1776*Basecase_Pop_2006)</f>
        <v>1041</v>
      </c>
      <c r="I1776" s="191">
        <f>IF('9 All Base Data'!L1776="..C","..C",'9 All Base Data'!L1776*Basecase_Pop_2006)</f>
        <v>18</v>
      </c>
      <c r="J1776" s="156">
        <f>IF('9 All Base Data'!$P1776=0,0,('9 All Base Data'!$P1776*Basecase_Pop_2006)/(1+(1/(BaseCase_Mort_AllAdults_30*('9 All Base Data'!$W1776*Basecase_PM10)/10))))</f>
        <v>3.7134438965124543</v>
      </c>
      <c r="K1776" s="156">
        <f>IF('9 All Base Data'!$Q1776=0,0,('9 All Base Data'!$Q1776*Basecase_Pop_2006)/(1+(1/(BaseCase_Mort_Maori_30*('9 All Base Data'!$W1776*Basecase_PM10)/10))))</f>
        <v>8.8644930529828747E-2</v>
      </c>
      <c r="L1776" s="179">
        <f>133/(1+1/(BaseCase_Mort_Child_0_1*'9 All Base Data'!$AB$10/10))*IF('9 All Base Data'!$L1776="..C",0,'9 All Base Data'!L1776/'9 All Base Data'!$L$2022)</f>
        <v>2.6258001395494139E-3</v>
      </c>
      <c r="M1776" s="178">
        <f>IF('9 All Base Data'!$R1776="","",IF('9 All Base Data'!$R1776=0,0,('9 All Base Data'!$R1776*Basecase_Pop_2006)/(1+(1/(BaseCase_CardiacHA_All*('9 All Base Data'!$W1776*Basecase_PM10)/10)))))</f>
        <v>0.20069380437996745</v>
      </c>
      <c r="N1776" s="178">
        <f>IF('9 All Base Data'!$S1776="","",IF('9 All Base Data'!$S1776=0,0,('9 All Base Data'!S1776*Basecase_Pop_2006)/(1+(1/(BaseCase_RespHA_All*('9 All Base Data'!$W1776*Basecase_PM10)/10)))))</f>
        <v>0.40327550072893914</v>
      </c>
      <c r="O1776" s="178">
        <f>IF('9 All Base Data'!$T1776="","",IF('9 All Base Data'!$T1776=0,0,('9 All Base Data'!$T1776*Basecase_Pop_2006)/(1+(1/(BaseCase_RespHA_Child_1_4*('9 All Base Data'!$W1776*Basecase_PM10)/10)))))</f>
        <v>0.13984447739063072</v>
      </c>
      <c r="P1776" s="179">
        <f>IF('9 All Base Data'!$U1776="","",IF('9 All Base Data'!$U1776=0,0,('9 All Base Data'!$U1776*Basecase_Pop_2006)/(1+(1/(BaseCase_RespHA_Child_5_14*('9 All Base Data'!$W1776*Basecase_PM10)/10)))))</f>
        <v>8.5901197362594009E-2</v>
      </c>
      <c r="Q1776" s="156">
        <f>IF('7 Base case Results'!$G1776="..C",0,BaseCase_RADs_All*'7 Base case Results'!$G1776*('9 All Base Data'!$V1776*Basecase_PM10)/10)</f>
        <v>1684.3697342548628</v>
      </c>
      <c r="R1776" s="189">
        <f t="shared" si="280"/>
        <v>13.219860271584338</v>
      </c>
      <c r="S1776" s="178">
        <f t="shared" si="281"/>
        <v>0.31557595268619032</v>
      </c>
      <c r="T1776" s="179">
        <f t="shared" si="282"/>
        <v>9.3478484967959141E-3</v>
      </c>
      <c r="U1776" s="178">
        <f t="shared" si="283"/>
        <v>1.2744056578127933E-3</v>
      </c>
      <c r="V1776" s="178">
        <f t="shared" si="284"/>
        <v>1.8288543958057389E-3</v>
      </c>
      <c r="W1776" s="178">
        <f t="shared" si="285"/>
        <v>6.3419470496651033E-4</v>
      </c>
      <c r="X1776" s="179">
        <f t="shared" si="286"/>
        <v>3.8956193003936385E-4</v>
      </c>
      <c r="Y1776" s="179">
        <f t="shared" si="287"/>
        <v>0.1044309235238015</v>
      </c>
      <c r="Z1776" s="186">
        <f t="shared" si="288"/>
        <v>13.336742303658555</v>
      </c>
      <c r="AA1776" s="156">
        <f>$J1776*'9 All Base Data'!$Y1776</f>
        <v>2.2218661195495391</v>
      </c>
      <c r="AB1776" s="156">
        <f>$K1776*'9 All Base Data'!$Y1776</f>
        <v>5.303895071607917E-2</v>
      </c>
      <c r="AC1776" s="178">
        <f>$L1776*'9 All Base Data'!$Y1776</f>
        <v>1.5710958693229654E-3</v>
      </c>
      <c r="AD1776" s="178">
        <f>IF($M1776="","",$M1776*'9 All Base Data'!$Y1776)</f>
        <v>0.12008119060964977</v>
      </c>
      <c r="AE1776" s="178">
        <f>IF($N1776="","",$N1776*'9 All Base Data'!$Y1776)</f>
        <v>0.24129196424793761</v>
      </c>
      <c r="AF1776" s="178">
        <f>IF($O1776="","",$O1776*'9 All Base Data'!$Y1776)</f>
        <v>8.3673192588736289E-2</v>
      </c>
      <c r="AG1776" s="178">
        <f>IF($P1776="","",$P1776*'9 All Base Data'!$Y1776)</f>
        <v>5.1397291939144753E-2</v>
      </c>
      <c r="AH1776" s="167">
        <f>$Q1776*'9 All Base Data'!$Y1776</f>
        <v>1007.8095023464127</v>
      </c>
      <c r="AI1776" s="178">
        <f>$R1776*'9 All Base Data'!$Y1776</f>
        <v>7.9098433855963588</v>
      </c>
      <c r="AJ1776" s="178">
        <f>$S1776*'9 All Base Data'!$Y1776</f>
        <v>0.18881866454924182</v>
      </c>
      <c r="AK1776" s="178">
        <f>$T1776*'9 All Base Data'!$Y1776</f>
        <v>5.5931012947897573E-3</v>
      </c>
      <c r="AL1776" s="178">
        <f>IF($U1776="","",$U1776*'9 All Base Data'!$Y1776)</f>
        <v>7.6251556037127603E-4</v>
      </c>
      <c r="AM1776" s="178">
        <f>IF($V1776="","",$V1776*'9 All Base Data'!$Y1776)</f>
        <v>1.0942590578643971E-3</v>
      </c>
      <c r="AN1776" s="178">
        <f>IF($W1776="","",$W1776*'9 All Base Data'!$Y1776)</f>
        <v>3.7945792838991912E-4</v>
      </c>
      <c r="AO1776" s="178">
        <f>IF($X1776="","",$X1776*'9 All Base Data'!$Y1776)</f>
        <v>2.3308671894402145E-4</v>
      </c>
      <c r="AP1776" s="178">
        <f>$Y1776*'9 All Base Data'!$Y1776</f>
        <v>6.2484189145477591E-2</v>
      </c>
      <c r="AQ1776" s="179">
        <f t="shared" si="289"/>
        <v>7.9797774506548613</v>
      </c>
    </row>
    <row r="1777" spans="1:43" x14ac:dyDescent="0.25">
      <c r="A1777" s="124">
        <v>604130</v>
      </c>
      <c r="B1777" s="125" t="s">
        <v>1805</v>
      </c>
      <c r="C1777" s="126" t="s">
        <v>1742</v>
      </c>
      <c r="D1777" s="101" t="s">
        <v>2129</v>
      </c>
      <c r="E1777" s="142"/>
      <c r="F1777" s="191" t="str">
        <f>IF('9 All Base Data'!G1777="Rural Centre","Rural",IF('9 All Base Data'!G1777="Rural (Incl.some Off Shore Islands)","Rural",IF('9 All Base Data'!G1777="Inlet-in TA but not in Urban Area","Rural",IF('9 All Base Data'!G1777="Rural (Incl.some Off Shore Islands)","Rural",IF('9 All Base Data'!G1777="Inlet-not in TA","Rural",IF('9 All Base Data'!G1777="Inland Water not in Urban Area","Rural",IF('9 All Base Data'!G1777="Oceanic-in Region but not in TA","Rural",'9 All Base Data'!G1777)))))))</f>
        <v>Dunedin</v>
      </c>
      <c r="G1777" s="177">
        <f>IF('9 All Base Data'!I1777="..C","..C",'9 All Base Data'!I1777*Basecase_Pop_2006)</f>
        <v>1803</v>
      </c>
      <c r="H1777" s="177">
        <f>IF('9 All Base Data'!J1777="..C","..C",'9 All Base Data'!J1777*Basecase_Pop_2006)</f>
        <v>1128</v>
      </c>
      <c r="I1777" s="191">
        <f>IF('9 All Base Data'!L1777="..C","..C",'9 All Base Data'!L1777*Basecase_Pop_2006)</f>
        <v>18</v>
      </c>
      <c r="J1777" s="156">
        <f>IF('9 All Base Data'!$P1777=0,0,('9 All Base Data'!$P1777*Basecase_Pop_2006)/(1+(1/(BaseCase_Mort_AllAdults_30*('9 All Base Data'!$W1777*Basecase_PM10)/10))))</f>
        <v>1.5754004409446776</v>
      </c>
      <c r="K1777" s="156">
        <f>IF('9 All Base Data'!$Q1777=0,0,('9 All Base Data'!$Q1777*Basecase_Pop_2006)/(1+(1/(BaseCase_Mort_Maori_30*('9 All Base Data'!$W1777*Basecase_PM10)/10))))</f>
        <v>0</v>
      </c>
      <c r="L1777" s="179">
        <f>133/(1+1/(BaseCase_Mort_Child_0_1*'9 All Base Data'!$AB$10/10))*IF('9 All Base Data'!$L1777="..C",0,'9 All Base Data'!L1777/'9 All Base Data'!$L$2022)</f>
        <v>2.6258001395494139E-3</v>
      </c>
      <c r="M1777" s="178">
        <f>IF('9 All Base Data'!$R1777="","",IF('9 All Base Data'!$R1777=0,0,('9 All Base Data'!$R1777*Basecase_Pop_2006)/(1+(1/(BaseCase_CardiacHA_All*('9 All Base Data'!$W1777*Basecase_PM10)/10)))))</f>
        <v>0.21861289405675025</v>
      </c>
      <c r="N1777" s="178">
        <f>IF('9 All Base Data'!$S1777="","",IF('9 All Base Data'!$S1777=0,0,('9 All Base Data'!S1777*Basecase_Pop_2006)/(1+(1/(BaseCase_RespHA_All*('9 All Base Data'!$W1777*Basecase_PM10)/10)))))</f>
        <v>0.33210923589442048</v>
      </c>
      <c r="O1777" s="178">
        <f>IF('9 All Base Data'!$T1777="","",IF('9 All Base Data'!$T1777=0,0,('9 All Base Data'!$T1777*Basecase_Pop_2006)/(1+(1/(BaseCase_RespHA_Child_1_4*('9 All Base Data'!$W1777*Basecase_PM10)/10)))))</f>
        <v>6.9922238695315359E-2</v>
      </c>
      <c r="P1777" s="179">
        <f>IF('9 All Base Data'!$U1777="","",IF('9 All Base Data'!$U1777=0,0,('9 All Base Data'!$U1777*Basecase_Pop_2006)/(1+(1/(BaseCase_RespHA_Child_5_14*('9 All Base Data'!$W1777*Basecase_PM10)/10)))))</f>
        <v>3.4360478945037604E-2</v>
      </c>
      <c r="Q1777" s="156">
        <f>IF('7 Base case Results'!$G1777="..C",0,BaseCase_RADs_All*'7 Base case Results'!$G1777*('9 All Base Data'!$V1777*Basecase_PM10)/10)</f>
        <v>1763.5996694898477</v>
      </c>
      <c r="R1777" s="189">
        <f t="shared" si="280"/>
        <v>5.6084255697630523</v>
      </c>
      <c r="S1777" s="178">
        <f t="shared" si="281"/>
        <v>0</v>
      </c>
      <c r="T1777" s="179">
        <f t="shared" si="282"/>
        <v>9.3478484967959141E-3</v>
      </c>
      <c r="U1777" s="178">
        <f t="shared" si="283"/>
        <v>1.388191877260364E-3</v>
      </c>
      <c r="V1777" s="178">
        <f t="shared" si="284"/>
        <v>1.5061153847811971E-3</v>
      </c>
      <c r="W1777" s="178">
        <f t="shared" si="285"/>
        <v>3.1709735248325517E-4</v>
      </c>
      <c r="X1777" s="179">
        <f t="shared" si="286"/>
        <v>1.5582477201574554E-4</v>
      </c>
      <c r="Y1777" s="179">
        <f t="shared" si="287"/>
        <v>0.10934317950837055</v>
      </c>
      <c r="Z1777" s="186">
        <f t="shared" si="288"/>
        <v>5.7300109050302597</v>
      </c>
      <c r="AA1777" s="156">
        <f>$J1777*'9 All Base Data'!$Y1777</f>
        <v>0.94260986889980436</v>
      </c>
      <c r="AB1777" s="156">
        <f>$K1777*'9 All Base Data'!$Y1777</f>
        <v>0</v>
      </c>
      <c r="AC1777" s="178">
        <f>$L1777*'9 All Base Data'!$Y1777</f>
        <v>1.5710958693229654E-3</v>
      </c>
      <c r="AD1777" s="178">
        <f>IF($M1777="","",$M1777*'9 All Base Data'!$Y1777)</f>
        <v>0.13080272548551133</v>
      </c>
      <c r="AE1777" s="178">
        <f>IF($N1777="","",$N1777*'9 All Base Data'!$Y1777)</f>
        <v>0.19871102938065452</v>
      </c>
      <c r="AF1777" s="178">
        <f>IF($O1777="","",$O1777*'9 All Base Data'!$Y1777)</f>
        <v>4.1836596294368145E-2</v>
      </c>
      <c r="AG1777" s="178">
        <f>IF($P1777="","",$P1777*'9 All Base Data'!$Y1777)</f>
        <v>2.0558916775657899E-2</v>
      </c>
      <c r="AH1777" s="167">
        <f>$Q1777*'9 All Base Data'!$Y1777</f>
        <v>1055.2151758017317</v>
      </c>
      <c r="AI1777" s="178">
        <f>$R1777*'9 All Base Data'!$Y1777</f>
        <v>3.3556911332833037</v>
      </c>
      <c r="AJ1777" s="178">
        <f>$S1777*'9 All Base Data'!$Y1777</f>
        <v>0</v>
      </c>
      <c r="AK1777" s="178">
        <f>$T1777*'9 All Base Data'!$Y1777</f>
        <v>5.5931012947897573E-3</v>
      </c>
      <c r="AL1777" s="178">
        <f>IF($U1777="","",$U1777*'9 All Base Data'!$Y1777)</f>
        <v>8.3059730683299692E-4</v>
      </c>
      <c r="AM1777" s="178">
        <f>IF($V1777="","",$V1777*'9 All Base Data'!$Y1777)</f>
        <v>9.011545182412683E-4</v>
      </c>
      <c r="AN1777" s="178">
        <f>IF($W1777="","",$W1777*'9 All Base Data'!$Y1777)</f>
        <v>1.8972896419495956E-4</v>
      </c>
      <c r="AO1777" s="178">
        <f>IF($X1777="","",$X1777*'9 All Base Data'!$Y1777)</f>
        <v>9.3234687577608587E-5</v>
      </c>
      <c r="AP1777" s="178">
        <f>$Y1777*'9 All Base Data'!$Y1777</f>
        <v>6.5423340899707361E-2</v>
      </c>
      <c r="AQ1777" s="179">
        <f t="shared" si="289"/>
        <v>3.4284393273028746</v>
      </c>
    </row>
    <row r="1778" spans="1:43" x14ac:dyDescent="0.25">
      <c r="A1778" s="124">
        <v>604210</v>
      </c>
      <c r="B1778" s="125" t="s">
        <v>1806</v>
      </c>
      <c r="C1778" s="126" t="s">
        <v>1742</v>
      </c>
      <c r="D1778" s="101" t="s">
        <v>2129</v>
      </c>
      <c r="E1778" s="142"/>
      <c r="F1778" s="191" t="str">
        <f>IF('9 All Base Data'!G1778="Rural Centre","Rural",IF('9 All Base Data'!G1778="Rural (Incl.some Off Shore Islands)","Rural",IF('9 All Base Data'!G1778="Inlet-in TA but not in Urban Area","Rural",IF('9 All Base Data'!G1778="Rural (Incl.some Off Shore Islands)","Rural",IF('9 All Base Data'!G1778="Inlet-not in TA","Rural",IF('9 All Base Data'!G1778="Inland Water not in Urban Area","Rural",IF('9 All Base Data'!G1778="Oceanic-in Region but not in TA","Rural",'9 All Base Data'!G1778)))))))</f>
        <v>Dunedin</v>
      </c>
      <c r="G1778" s="177">
        <f>IF('9 All Base Data'!I1778="..C","..C",'9 All Base Data'!I1778*Basecase_Pop_2006)</f>
        <v>4854</v>
      </c>
      <c r="H1778" s="177">
        <f>IF('9 All Base Data'!J1778="..C","..C",'9 All Base Data'!J1778*Basecase_Pop_2006)</f>
        <v>3006</v>
      </c>
      <c r="I1778" s="191">
        <f>IF('9 All Base Data'!L1778="..C","..C",'9 All Base Data'!L1778*Basecase_Pop_2006)</f>
        <v>78</v>
      </c>
      <c r="J1778" s="156">
        <f>IF('9 All Base Data'!$P1778=0,0,('9 All Base Data'!$P1778*Basecase_Pop_2006)/(1+(1/(BaseCase_Mort_AllAdults_30*('9 All Base Data'!$W1778*Basecase_PM10)/10))))</f>
        <v>0.71268115185592551</v>
      </c>
      <c r="K1778" s="156">
        <f>IF('9 All Base Data'!$Q1778=0,0,('9 All Base Data'!$Q1778*Basecase_Pop_2006)/(1+(1/(BaseCase_Mort_Maori_30*('9 All Base Data'!$W1778*Basecase_PM10)/10))))</f>
        <v>0</v>
      </c>
      <c r="L1778" s="179">
        <f>133/(1+1/(BaseCase_Mort_Child_0_1*'9 All Base Data'!$AB$10/10))*IF('9 All Base Data'!$L1778="..C",0,'9 All Base Data'!L1778/'9 All Base Data'!$L$2022)</f>
        <v>1.1378467271380793E-2</v>
      </c>
      <c r="M1778" s="178">
        <f>IF('9 All Base Data'!$R1778="","",IF('9 All Base Data'!$R1778=0,0,('9 All Base Data'!$R1778*Basecase_Pop_2006)/(1+(1/(BaseCase_CardiacHA_All*('9 All Base Data'!$W1778*Basecase_PM10)/10)))))</f>
        <v>1.0930644702837513</v>
      </c>
      <c r="N1778" s="178">
        <f>IF('9 All Base Data'!$S1778="","",IF('9 All Base Data'!$S1778=0,0,('9 All Base Data'!S1778*Basecase_Pop_2006)/(1+(1/(BaseCase_RespHA_All*('9 All Base Data'!$W1778*Basecase_PM10)/10)))))</f>
        <v>1.6546156574025592</v>
      </c>
      <c r="O1778" s="178">
        <f>IF('9 All Base Data'!$T1778="","",IF('9 All Base Data'!$T1778=0,0,('9 All Base Data'!$T1778*Basecase_Pop_2006)/(1+(1/(BaseCase_RespHA_Child_1_4*('9 All Base Data'!$W1778*Basecase_PM10)/10)))))</f>
        <v>0.43118713862111141</v>
      </c>
      <c r="P1778" s="179">
        <f>IF('9 All Base Data'!$U1778="","",IF('9 All Base Data'!$U1778=0,0,('9 All Base Data'!$U1778*Basecase_Pop_2006)/(1+(1/(BaseCase_RespHA_Child_5_14*('9 All Base Data'!$W1778*Basecase_PM10)/10)))))</f>
        <v>0.20616287367022562</v>
      </c>
      <c r="Q1778" s="156">
        <f>IF('7 Base case Results'!$G1778="..C",0,BaseCase_RADs_All*'7 Base case Results'!$G1778*('9 All Base Data'!$V1778*Basecase_PM10)/10)</f>
        <v>4747.92723000761</v>
      </c>
      <c r="R1778" s="189">
        <f t="shared" si="280"/>
        <v>2.5371449006070947</v>
      </c>
      <c r="S1778" s="178">
        <f t="shared" si="281"/>
        <v>0</v>
      </c>
      <c r="T1778" s="179">
        <f t="shared" si="282"/>
        <v>4.0507343486115621E-2</v>
      </c>
      <c r="U1778" s="178">
        <f t="shared" si="283"/>
        <v>6.9409593863018204E-3</v>
      </c>
      <c r="V1778" s="178">
        <f t="shared" si="284"/>
        <v>7.5036820063206057E-3</v>
      </c>
      <c r="W1778" s="178">
        <f t="shared" si="285"/>
        <v>1.9554336736467403E-3</v>
      </c>
      <c r="X1778" s="179">
        <f t="shared" si="286"/>
        <v>9.3494863209447312E-4</v>
      </c>
      <c r="Y1778" s="179">
        <f t="shared" si="287"/>
        <v>0.29437148826047183</v>
      </c>
      <c r="Z1778" s="186">
        <f t="shared" si="288"/>
        <v>2.8864683737463044</v>
      </c>
      <c r="AA1778" s="156">
        <f>$J1778*'9 All Base Data'!$Y1778</f>
        <v>0.42641875021657816</v>
      </c>
      <c r="AB1778" s="156">
        <f>$K1778*'9 All Base Data'!$Y1778</f>
        <v>0</v>
      </c>
      <c r="AC1778" s="178">
        <f>$L1778*'9 All Base Data'!$Y1778</f>
        <v>6.808082100399516E-3</v>
      </c>
      <c r="AD1778" s="178">
        <f>IF($M1778="","",$M1778*'9 All Base Data'!$Y1778)</f>
        <v>0.65401362742755675</v>
      </c>
      <c r="AE1778" s="178">
        <f>IF($N1778="","",$N1778*'9 All Base Data'!$Y1778)</f>
        <v>0.99000673566433239</v>
      </c>
      <c r="AF1778" s="178">
        <f>IF($O1778="","",$O1778*'9 All Base Data'!$Y1778)</f>
        <v>0.25799234381527025</v>
      </c>
      <c r="AG1778" s="178">
        <f>IF($P1778="","",$P1778*'9 All Base Data'!$Y1778)</f>
        <v>0.1233535006539474</v>
      </c>
      <c r="AH1778" s="167">
        <f>$Q1778*'9 All Base Data'!$Y1778</f>
        <v>2840.8288759520833</v>
      </c>
      <c r="AI1778" s="178">
        <f>$R1778*'9 All Base Data'!$Y1778</f>
        <v>1.5180507507710181</v>
      </c>
      <c r="AJ1778" s="178">
        <f>$S1778*'9 All Base Data'!$Y1778</f>
        <v>0</v>
      </c>
      <c r="AK1778" s="178">
        <f>$T1778*'9 All Base Data'!$Y1778</f>
        <v>2.4236772277422276E-2</v>
      </c>
      <c r="AL1778" s="178">
        <f>IF($U1778="","",$U1778*'9 All Base Data'!$Y1778)</f>
        <v>4.1529865341649848E-3</v>
      </c>
      <c r="AM1778" s="178">
        <f>IF($V1778="","",$V1778*'9 All Base Data'!$Y1778)</f>
        <v>4.4896805462377471E-3</v>
      </c>
      <c r="AN1778" s="178">
        <f>IF($W1778="","",$W1778*'9 All Base Data'!$Y1778)</f>
        <v>1.1699952792022506E-3</v>
      </c>
      <c r="AO1778" s="178">
        <f>IF($X1778="","",$X1778*'9 All Base Data'!$Y1778)</f>
        <v>5.5940812546565139E-4</v>
      </c>
      <c r="AP1778" s="178">
        <f>$Y1778*'9 All Base Data'!$Y1778</f>
        <v>0.17613139030902916</v>
      </c>
      <c r="AQ1778" s="179">
        <f t="shared" si="289"/>
        <v>1.7270615804378724</v>
      </c>
    </row>
    <row r="1779" spans="1:43" x14ac:dyDescent="0.25">
      <c r="A1779" s="124">
        <v>604221</v>
      </c>
      <c r="B1779" s="125" t="s">
        <v>1807</v>
      </c>
      <c r="C1779" s="126" t="s">
        <v>1742</v>
      </c>
      <c r="D1779" s="101" t="s">
        <v>2129</v>
      </c>
      <c r="E1779" s="142"/>
      <c r="F1779" s="191" t="str">
        <f>IF('9 All Base Data'!G1779="Rural Centre","Rural",IF('9 All Base Data'!G1779="Rural (Incl.some Off Shore Islands)","Rural",IF('9 All Base Data'!G1779="Inlet-in TA but not in Urban Area","Rural",IF('9 All Base Data'!G1779="Rural (Incl.some Off Shore Islands)","Rural",IF('9 All Base Data'!G1779="Inlet-not in TA","Rural",IF('9 All Base Data'!G1779="Inland Water not in Urban Area","Rural",IF('9 All Base Data'!G1779="Oceanic-in Region but not in TA","Rural",'9 All Base Data'!G1779)))))))</f>
        <v>Dunedin</v>
      </c>
      <c r="G1779" s="177">
        <f>IF('9 All Base Data'!I1779="..C","..C",'9 All Base Data'!I1779*Basecase_Pop_2006)</f>
        <v>543</v>
      </c>
      <c r="H1779" s="177">
        <f>IF('9 All Base Data'!J1779="..C","..C",'9 All Base Data'!J1779*Basecase_Pop_2006)</f>
        <v>288</v>
      </c>
      <c r="I1779" s="191">
        <f>IF('9 All Base Data'!L1779="..C","..C",'9 All Base Data'!L1779*Basecase_Pop_2006)</f>
        <v>6</v>
      </c>
      <c r="J1779" s="156">
        <f>IF('9 All Base Data'!$P1779=0,0,('9 All Base Data'!$P1779*Basecase_Pop_2006)/(1+(1/(BaseCase_Mort_AllAdults_30*('9 All Base Data'!$W1779*Basecase_PM10)/10))))</f>
        <v>10.652707743530678</v>
      </c>
      <c r="K1779" s="156">
        <f>IF('9 All Base Data'!$Q1779=0,0,('9 All Base Data'!$Q1779*Basecase_Pop_2006)/(1+(1/(BaseCase_Mort_Maori_30*('9 All Base Data'!$W1779*Basecase_PM10)/10))))</f>
        <v>0.35457972211931499</v>
      </c>
      <c r="L1779" s="179">
        <f>133/(1+1/(BaseCase_Mort_Child_0_1*'9 All Base Data'!$AB$10/10))*IF('9 All Base Data'!$L1779="..C",0,'9 All Base Data'!L1779/'9 All Base Data'!$L$2022)</f>
        <v>8.7526671318313796E-4</v>
      </c>
      <c r="M1779" s="178">
        <f>IF('9 All Base Data'!$R1779="","",IF('9 All Base Data'!$R1779=0,0,('9 All Base Data'!$R1779*Basecase_Pop_2006)/(1+(1/(BaseCase_CardiacHA_All*('9 All Base Data'!$W1779*Basecase_PM10)/10)))))</f>
        <v>2.867054348285249E-2</v>
      </c>
      <c r="N1779" s="178">
        <f>IF('9 All Base Data'!$S1779="","",IF('9 All Base Data'!$S1779=0,0,('9 All Base Data'!S1779*Basecase_Pop_2006)/(1+(1/(BaseCase_RespHA_All*('9 All Base Data'!$W1779*Basecase_PM10)/10)))))</f>
        <v>0.11267991932132122</v>
      </c>
      <c r="O1779" s="178">
        <f>IF('9 All Base Data'!$T1779="","",IF('9 All Base Data'!$T1779=0,0,('9 All Base Data'!$T1779*Basecase_Pop_2006)/(1+(1/(BaseCase_RespHA_Child_1_4*('9 All Base Data'!$W1779*Basecase_PM10)/10)))))</f>
        <v>0.11653706449219227</v>
      </c>
      <c r="P1779" s="179">
        <f>IF('9 All Base Data'!$U1779="","",IF('9 All Base Data'!$U1779=0,0,('9 All Base Data'!$U1779*Basecase_Pop_2006)/(1+(1/(BaseCase_RespHA_Child_5_14*('9 All Base Data'!$W1779*Basecase_PM10)/10)))))</f>
        <v>1.7180239472518802E-2</v>
      </c>
      <c r="Q1779" s="156">
        <f>IF('7 Base case Results'!$G1779="..C",0,BaseCase_RADs_All*'7 Base case Results'!$G1779*('9 All Base Data'!$V1779*Basecase_PM10)/10)</f>
        <v>531.13401027897237</v>
      </c>
      <c r="R1779" s="189">
        <f t="shared" si="280"/>
        <v>37.923639566969214</v>
      </c>
      <c r="S1779" s="178">
        <f t="shared" si="281"/>
        <v>1.2623038107447613</v>
      </c>
      <c r="T1779" s="179">
        <f t="shared" si="282"/>
        <v>3.1159494989319711E-3</v>
      </c>
      <c r="U1779" s="178">
        <f t="shared" si="283"/>
        <v>1.8205795111611331E-4</v>
      </c>
      <c r="V1779" s="178">
        <f t="shared" si="284"/>
        <v>5.1100343412219175E-4</v>
      </c>
      <c r="W1779" s="178">
        <f t="shared" si="285"/>
        <v>5.2849558747209194E-4</v>
      </c>
      <c r="X1779" s="179">
        <f t="shared" si="286"/>
        <v>7.7912386007872769E-5</v>
      </c>
      <c r="Y1779" s="179">
        <f t="shared" si="287"/>
        <v>3.2930308637296284E-2</v>
      </c>
      <c r="Z1779" s="186">
        <f t="shared" si="288"/>
        <v>37.96037888649068</v>
      </c>
      <c r="AA1779" s="156">
        <f>$J1779*'9 All Base Data'!$Y1779</f>
        <v>6.3738381611320118</v>
      </c>
      <c r="AB1779" s="156">
        <f>$K1779*'9 All Base Data'!$Y1779</f>
        <v>0.21215580286431668</v>
      </c>
      <c r="AC1779" s="178">
        <f>$L1779*'9 All Base Data'!$Y1779</f>
        <v>5.2369862310765506E-4</v>
      </c>
      <c r="AD1779" s="178">
        <f>IF($M1779="","",$M1779*'9 All Base Data'!$Y1779)</f>
        <v>1.7154455801378535E-2</v>
      </c>
      <c r="AE1779" s="178">
        <f>IF($N1779="","",$N1779*'9 All Base Data'!$Y1779)</f>
        <v>6.7419813539864912E-2</v>
      </c>
      <c r="AF1779" s="178">
        <f>IF($O1779="","",$O1779*'9 All Base Data'!$Y1779)</f>
        <v>6.9727660490613574E-2</v>
      </c>
      <c r="AG1779" s="178">
        <f>IF($P1779="","",$P1779*'9 All Base Data'!$Y1779)</f>
        <v>1.027945838782895E-2</v>
      </c>
      <c r="AH1779" s="167">
        <f>$Q1779*'9 All Base Data'!$Y1779</f>
        <v>317.79358871899075</v>
      </c>
      <c r="AI1779" s="178">
        <f>$R1779*'9 All Base Data'!$Y1779</f>
        <v>22.69086385362996</v>
      </c>
      <c r="AJ1779" s="178">
        <f>$S1779*'9 All Base Data'!$Y1779</f>
        <v>0.75527465819696726</v>
      </c>
      <c r="AK1779" s="178">
        <f>$T1779*'9 All Base Data'!$Y1779</f>
        <v>1.8643670982632522E-3</v>
      </c>
      <c r="AL1779" s="178">
        <f>IF($U1779="","",$U1779*'9 All Base Data'!$Y1779)</f>
        <v>1.089307943387537E-4</v>
      </c>
      <c r="AM1779" s="178">
        <f>IF($V1779="","",$V1779*'9 All Base Data'!$Y1779)</f>
        <v>3.0574885440328738E-4</v>
      </c>
      <c r="AN1779" s="178">
        <f>IF($W1779="","",$W1779*'9 All Base Data'!$Y1779)</f>
        <v>3.162149403249326E-4</v>
      </c>
      <c r="AO1779" s="178">
        <f>IF($X1779="","",$X1779*'9 All Base Data'!$Y1779)</f>
        <v>4.6617343788804293E-5</v>
      </c>
      <c r="AP1779" s="178">
        <f>$Y1779*'9 All Base Data'!$Y1779</f>
        <v>1.9703202500577423E-2</v>
      </c>
      <c r="AQ1779" s="179">
        <f t="shared" si="289"/>
        <v>22.712846102877542</v>
      </c>
    </row>
    <row r="1780" spans="1:43" x14ac:dyDescent="0.25">
      <c r="A1780" s="124">
        <v>604222</v>
      </c>
      <c r="B1780" s="125" t="s">
        <v>1808</v>
      </c>
      <c r="C1780" s="126" t="s">
        <v>1742</v>
      </c>
      <c r="D1780" s="101" t="s">
        <v>2129</v>
      </c>
      <c r="E1780" s="142"/>
      <c r="F1780" s="191" t="str">
        <f>IF('9 All Base Data'!G1780="Rural Centre","Rural",IF('9 All Base Data'!G1780="Rural (Incl.some Off Shore Islands)","Rural",IF('9 All Base Data'!G1780="Inlet-in TA but not in Urban Area","Rural",IF('9 All Base Data'!G1780="Rural (Incl.some Off Shore Islands)","Rural",IF('9 All Base Data'!G1780="Inlet-not in TA","Rural",IF('9 All Base Data'!G1780="Inland Water not in Urban Area","Rural",IF('9 All Base Data'!G1780="Oceanic-in Region but not in TA","Rural",'9 All Base Data'!G1780)))))))</f>
        <v>Dunedin</v>
      </c>
      <c r="G1780" s="177">
        <f>IF('9 All Base Data'!I1780="..C","..C",'9 All Base Data'!I1780*Basecase_Pop_2006)</f>
        <v>837</v>
      </c>
      <c r="H1780" s="177">
        <f>IF('9 All Base Data'!J1780="..C","..C",'9 All Base Data'!J1780*Basecase_Pop_2006)</f>
        <v>531</v>
      </c>
      <c r="I1780" s="191">
        <f>IF('9 All Base Data'!L1780="..C","..C",'9 All Base Data'!L1780*Basecase_Pop_2006)</f>
        <v>21</v>
      </c>
      <c r="J1780" s="156">
        <f>IF('9 All Base Data'!$P1780=0,0,('9 All Base Data'!$P1780*Basecase_Pop_2006)/(1+(1/(BaseCase_Mort_AllAdults_30*('9 All Base Data'!$W1780*Basecase_PM10)/10))))</f>
        <v>0.18754767154103305</v>
      </c>
      <c r="K1780" s="156">
        <f>IF('9 All Base Data'!$Q1780=0,0,('9 All Base Data'!$Q1780*Basecase_Pop_2006)/(1+(1/(BaseCase_Mort_Maori_30*('9 All Base Data'!$W1780*Basecase_PM10)/10))))</f>
        <v>8.8644930529828747E-2</v>
      </c>
      <c r="L1780" s="179">
        <f>133/(1+1/(BaseCase_Mort_Child_0_1*'9 All Base Data'!$AB$10/10))*IF('9 All Base Data'!$L1780="..C",0,'9 All Base Data'!L1780/'9 All Base Data'!$L$2022)</f>
        <v>3.0634334961409829E-3</v>
      </c>
      <c r="M1780" s="178">
        <f>IF('9 All Base Data'!$R1780="","",IF('9 All Base Data'!$R1780=0,0,('9 All Base Data'!$R1780*Basecase_Pop_2006)/(1+(1/(BaseCase_CardiacHA_All*('9 All Base Data'!$W1780*Basecase_PM10)/10)))))</f>
        <v>0.10751453806069684</v>
      </c>
      <c r="N1780" s="178">
        <f>IF('9 All Base Data'!$S1780="","",IF('9 All Base Data'!$S1780=0,0,('9 All Base Data'!S1780*Basecase_Pop_2006)/(1+(1/(BaseCase_RespHA_All*('9 All Base Data'!$W1780*Basecase_PM10)/10)))))</f>
        <v>0.13047148552995089</v>
      </c>
      <c r="O1780" s="178">
        <f>IF('9 All Base Data'!$T1780="","",IF('9 All Base Data'!$T1780=0,0,('9 All Base Data'!$T1780*Basecase_Pop_2006)/(1+(1/(BaseCase_RespHA_Child_1_4*('9 All Base Data'!$W1780*Basecase_PM10)/10)))))</f>
        <v>2.3307412898438452E-2</v>
      </c>
      <c r="P1780" s="179">
        <f>IF('9 All Base Data'!$U1780="","",IF('9 All Base Data'!$U1780=0,0,('9 All Base Data'!$U1780*Basecase_Pop_2006)/(1+(1/(BaseCase_RespHA_Child_5_14*('9 All Base Data'!$W1780*Basecase_PM10)/10)))))</f>
        <v>1.7180239472518802E-2</v>
      </c>
      <c r="Q1780" s="156">
        <f>IF('7 Base case Results'!$G1780="..C",0,BaseCase_RADs_All*'7 Base case Results'!$G1780*('9 All Base Data'!$V1780*Basecase_PM10)/10)</f>
        <v>818.70933076151005</v>
      </c>
      <c r="R1780" s="189">
        <f t="shared" si="280"/>
        <v>0.66766971068607772</v>
      </c>
      <c r="S1780" s="178">
        <f t="shared" si="281"/>
        <v>0.31557595268619032</v>
      </c>
      <c r="T1780" s="179">
        <f t="shared" si="282"/>
        <v>1.09058232462619E-2</v>
      </c>
      <c r="U1780" s="178">
        <f t="shared" si="283"/>
        <v>6.8271731668542496E-4</v>
      </c>
      <c r="V1780" s="178">
        <f t="shared" si="284"/>
        <v>5.9168818687832731E-4</v>
      </c>
      <c r="W1780" s="178">
        <f t="shared" si="285"/>
        <v>1.0569911749441838E-4</v>
      </c>
      <c r="X1780" s="179">
        <f t="shared" si="286"/>
        <v>7.7912386007872769E-5</v>
      </c>
      <c r="Y1780" s="179">
        <f t="shared" si="287"/>
        <v>5.0759978507213623E-2</v>
      </c>
      <c r="Z1780" s="186">
        <f t="shared" si="288"/>
        <v>0.73060991794311703</v>
      </c>
      <c r="AA1780" s="156">
        <f>$J1780*'9 All Base Data'!$Y1780</f>
        <v>0.11221546058331006</v>
      </c>
      <c r="AB1780" s="156">
        <f>$K1780*'9 All Base Data'!$Y1780</f>
        <v>5.303895071607917E-2</v>
      </c>
      <c r="AC1780" s="178">
        <f>$L1780*'9 All Base Data'!$Y1780</f>
        <v>1.8329451808767928E-3</v>
      </c>
      <c r="AD1780" s="178">
        <f>IF($M1780="","",$M1780*'9 All Base Data'!$Y1780)</f>
        <v>6.4329209255169509E-2</v>
      </c>
      <c r="AE1780" s="178">
        <f>IF($N1780="","",$N1780*'9 All Base Data'!$Y1780)</f>
        <v>7.8065047256685699E-2</v>
      </c>
      <c r="AF1780" s="178">
        <f>IF($O1780="","",$O1780*'9 All Base Data'!$Y1780)</f>
        <v>1.3945532098122715E-2</v>
      </c>
      <c r="AG1780" s="178">
        <f>IF($P1780="","",$P1780*'9 All Base Data'!$Y1780)</f>
        <v>1.027945838782895E-2</v>
      </c>
      <c r="AH1780" s="167">
        <f>$Q1780*'9 All Base Data'!$Y1780</f>
        <v>489.85862570496369</v>
      </c>
      <c r="AI1780" s="178">
        <f>$R1780*'9 All Base Data'!$Y1780</f>
        <v>0.39948703967658383</v>
      </c>
      <c r="AJ1780" s="178">
        <f>$S1780*'9 All Base Data'!$Y1780</f>
        <v>0.18881866454924182</v>
      </c>
      <c r="AK1780" s="178">
        <f>$T1780*'9 All Base Data'!$Y1780</f>
        <v>6.5252848439213834E-3</v>
      </c>
      <c r="AL1780" s="178">
        <f>IF($U1780="","",$U1780*'9 All Base Data'!$Y1780)</f>
        <v>4.084904787703264E-4</v>
      </c>
      <c r="AM1780" s="178">
        <f>IF($V1780="","",$V1780*'9 All Base Data'!$Y1780)</f>
        <v>3.5402498930906965E-4</v>
      </c>
      <c r="AN1780" s="178">
        <f>IF($W1780="","",$W1780*'9 All Base Data'!$Y1780)</f>
        <v>6.3242988064986507E-5</v>
      </c>
      <c r="AO1780" s="178">
        <f>IF($X1780="","",$X1780*'9 All Base Data'!$Y1780)</f>
        <v>4.6617343788804293E-5</v>
      </c>
      <c r="AP1780" s="178">
        <f>$Y1780*'9 All Base Data'!$Y1780</f>
        <v>3.0371234793707749E-2</v>
      </c>
      <c r="AQ1780" s="179">
        <f t="shared" si="289"/>
        <v>0.43714607478229239</v>
      </c>
    </row>
    <row r="1781" spans="1:43" x14ac:dyDescent="0.25">
      <c r="A1781" s="124">
        <v>604300</v>
      </c>
      <c r="B1781" s="125" t="s">
        <v>1809</v>
      </c>
      <c r="C1781" s="126" t="s">
        <v>1742</v>
      </c>
      <c r="D1781" s="101" t="s">
        <v>2129</v>
      </c>
      <c r="E1781" s="142"/>
      <c r="F1781" s="191" t="str">
        <f>IF('9 All Base Data'!G1781="Rural Centre","Rural",IF('9 All Base Data'!G1781="Rural (Incl.some Off Shore Islands)","Rural",IF('9 All Base Data'!G1781="Inlet-in TA but not in Urban Area","Rural",IF('9 All Base Data'!G1781="Rural (Incl.some Off Shore Islands)","Rural",IF('9 All Base Data'!G1781="Inlet-not in TA","Rural",IF('9 All Base Data'!G1781="Inland Water not in Urban Area","Rural",IF('9 All Base Data'!G1781="Oceanic-in Region but not in TA","Rural",'9 All Base Data'!G1781)))))))</f>
        <v>Dunedin</v>
      </c>
      <c r="G1781" s="177" t="str">
        <f>IF('9 All Base Data'!I1781="..C","..C",'9 All Base Data'!I1781*Basecase_Pop_2006)</f>
        <v>..C</v>
      </c>
      <c r="H1781" s="177" t="str">
        <f>IF('9 All Base Data'!J1781="..C","..C",'9 All Base Data'!J1781*Basecase_Pop_2006)</f>
        <v>..C</v>
      </c>
      <c r="I1781" s="191" t="str">
        <f>IF('9 All Base Data'!L1781="..C","..C",'9 All Base Data'!L1781*Basecase_Pop_2006)</f>
        <v>..C</v>
      </c>
      <c r="J1781" s="156">
        <f>IF('9 All Base Data'!$P1781=0,0,('9 All Base Data'!$P1781*Basecase_Pop_2006)/(1+(1/(BaseCase_Mort_AllAdults_30*('9 All Base Data'!$W1781*Basecase_PM10)/10))))</f>
        <v>0.4876239460066859</v>
      </c>
      <c r="K1781" s="156">
        <f>IF('9 All Base Data'!$Q1781=0,0,('9 All Base Data'!$Q1781*Basecase_Pop_2006)/(1+(1/(BaseCase_Mort_Maori_30*('9 All Base Data'!$W1781*Basecase_PM10)/10))))</f>
        <v>0</v>
      </c>
      <c r="L1781" s="179">
        <f>133/(1+1/(BaseCase_Mort_Child_0_1*'9 All Base Data'!$AB$10/10))*IF('9 All Base Data'!$L1781="..C",0,'9 All Base Data'!L1781/'9 All Base Data'!$L$2022)</f>
        <v>0</v>
      </c>
      <c r="M1781" s="178">
        <f>IF('9 All Base Data'!$R1781="","",IF('9 All Base Data'!$R1781=0,0,('9 All Base Data'!$R1781*Basecase_Pop_2006)/(1+(1/(BaseCase_CardiacHA_All*('9 All Base Data'!$W1781*Basecase_PM10)/10)))))</f>
        <v>0</v>
      </c>
      <c r="N1781" s="178">
        <f>IF('9 All Base Data'!$S1781="","",IF('9 All Base Data'!$S1781=0,0,('9 All Base Data'!S1781*Basecase_Pop_2006)/(1+(1/(BaseCase_RespHA_All*('9 All Base Data'!$W1781*Basecase_PM10)/10)))))</f>
        <v>0</v>
      </c>
      <c r="O1781" s="178">
        <f>IF('9 All Base Data'!$T1781="","",IF('9 All Base Data'!$T1781=0,0,('9 All Base Data'!$T1781*Basecase_Pop_2006)/(1+(1/(BaseCase_RespHA_Child_1_4*('9 All Base Data'!$W1781*Basecase_PM10)/10)))))</f>
        <v>0</v>
      </c>
      <c r="P1781" s="179">
        <f>IF('9 All Base Data'!$U1781="","",IF('9 All Base Data'!$U1781=0,0,('9 All Base Data'!$U1781*Basecase_Pop_2006)/(1+(1/(BaseCase_RespHA_Child_5_14*('9 All Base Data'!$W1781*Basecase_PM10)/10)))))</f>
        <v>0</v>
      </c>
      <c r="Q1781" s="156">
        <f>IF('7 Base case Results'!$G1781="..C",0,BaseCase_RADs_All*'7 Base case Results'!$G1781*('9 All Base Data'!$V1781*Basecase_PM10)/10)</f>
        <v>0</v>
      </c>
      <c r="R1781" s="189">
        <f t="shared" si="280"/>
        <v>1.7359412477838017</v>
      </c>
      <c r="S1781" s="178">
        <f t="shared" si="281"/>
        <v>0</v>
      </c>
      <c r="T1781" s="179">
        <f t="shared" si="282"/>
        <v>0</v>
      </c>
      <c r="U1781" s="178">
        <f t="shared" si="283"/>
        <v>0</v>
      </c>
      <c r="V1781" s="178">
        <f t="shared" si="284"/>
        <v>0</v>
      </c>
      <c r="W1781" s="178">
        <f t="shared" si="285"/>
        <v>0</v>
      </c>
      <c r="X1781" s="179">
        <f t="shared" si="286"/>
        <v>0</v>
      </c>
      <c r="Y1781" s="179">
        <f t="shared" si="287"/>
        <v>0</v>
      </c>
      <c r="Z1781" s="186">
        <f t="shared" si="288"/>
        <v>1.7359412477838017</v>
      </c>
      <c r="AA1781" s="156">
        <f>$J1781*'9 All Base Data'!$Y1781</f>
        <v>0.29176019751660609</v>
      </c>
      <c r="AB1781" s="156">
        <f>$K1781*'9 All Base Data'!$Y1781</f>
        <v>0</v>
      </c>
      <c r="AC1781" s="178">
        <f>$L1781*'9 All Base Data'!$Y1781</f>
        <v>0</v>
      </c>
      <c r="AD1781" s="178">
        <f>IF($M1781="","",$M1781*'9 All Base Data'!$Y1781)</f>
        <v>0</v>
      </c>
      <c r="AE1781" s="178">
        <f>IF($N1781="","",$N1781*'9 All Base Data'!$Y1781)</f>
        <v>0</v>
      </c>
      <c r="AF1781" s="178">
        <f>IF($O1781="","",$O1781*'9 All Base Data'!$Y1781)</f>
        <v>0</v>
      </c>
      <c r="AG1781" s="178">
        <f>IF($P1781="","",$P1781*'9 All Base Data'!$Y1781)</f>
        <v>0</v>
      </c>
      <c r="AH1781" s="167">
        <f>$Q1781*'9 All Base Data'!$Y1781</f>
        <v>0</v>
      </c>
      <c r="AI1781" s="178">
        <f>$R1781*'9 All Base Data'!$Y1781</f>
        <v>1.0386663031591177</v>
      </c>
      <c r="AJ1781" s="178">
        <f>$S1781*'9 All Base Data'!$Y1781</f>
        <v>0</v>
      </c>
      <c r="AK1781" s="178">
        <f>$T1781*'9 All Base Data'!$Y1781</f>
        <v>0</v>
      </c>
      <c r="AL1781" s="178">
        <f>IF($U1781="","",$U1781*'9 All Base Data'!$Y1781)</f>
        <v>0</v>
      </c>
      <c r="AM1781" s="178">
        <f>IF($V1781="","",$V1781*'9 All Base Data'!$Y1781)</f>
        <v>0</v>
      </c>
      <c r="AN1781" s="178">
        <f>IF($W1781="","",$W1781*'9 All Base Data'!$Y1781)</f>
        <v>0</v>
      </c>
      <c r="AO1781" s="178">
        <f>IF($X1781="","",$X1781*'9 All Base Data'!$Y1781)</f>
        <v>0</v>
      </c>
      <c r="AP1781" s="178">
        <f>$Y1781*'9 All Base Data'!$Y1781</f>
        <v>0</v>
      </c>
      <c r="AQ1781" s="179">
        <f t="shared" si="289"/>
        <v>1.0386663031591177</v>
      </c>
    </row>
    <row r="1782" spans="1:43" x14ac:dyDescent="0.25">
      <c r="A1782" s="124">
        <v>604410</v>
      </c>
      <c r="B1782" s="125" t="s">
        <v>1810</v>
      </c>
      <c r="C1782" s="126" t="s">
        <v>1742</v>
      </c>
      <c r="D1782" s="101" t="s">
        <v>2129</v>
      </c>
      <c r="E1782" s="142"/>
      <c r="F1782" s="191" t="str">
        <f>IF('9 All Base Data'!G1782="Rural Centre","Rural",IF('9 All Base Data'!G1782="Rural (Incl.some Off Shore Islands)","Rural",IF('9 All Base Data'!G1782="Inlet-in TA but not in Urban Area","Rural",IF('9 All Base Data'!G1782="Rural (Incl.some Off Shore Islands)","Rural",IF('9 All Base Data'!G1782="Inlet-not in TA","Rural",IF('9 All Base Data'!G1782="Inland Water not in Urban Area","Rural",IF('9 All Base Data'!G1782="Oceanic-in Region but not in TA","Rural",'9 All Base Data'!G1782)))))))</f>
        <v>Dunedin</v>
      </c>
      <c r="G1782" s="177">
        <f>IF('9 All Base Data'!I1782="..C","..C",'9 All Base Data'!I1782*Basecase_Pop_2006)</f>
        <v>2421</v>
      </c>
      <c r="H1782" s="177">
        <f>IF('9 All Base Data'!J1782="..C","..C",'9 All Base Data'!J1782*Basecase_Pop_2006)</f>
        <v>1698</v>
      </c>
      <c r="I1782" s="191">
        <f>IF('9 All Base Data'!L1782="..C","..C",'9 All Base Data'!L1782*Basecase_Pop_2006)</f>
        <v>21</v>
      </c>
      <c r="J1782" s="156">
        <f>IF('9 All Base Data'!$P1782=0,0,('9 All Base Data'!$P1782*Basecase_Pop_2006)/(1+(1/(BaseCase_Mort_AllAdults_30*('9 All Base Data'!$W1782*Basecase_PM10)/10))))</f>
        <v>3.750953430820661E-2</v>
      </c>
      <c r="K1782" s="156">
        <f>IF('9 All Base Data'!$Q1782=0,0,('9 All Base Data'!$Q1782*Basecase_Pop_2006)/(1+(1/(BaseCase_Mort_Maori_30*('9 All Base Data'!$W1782*Basecase_PM10)/10))))</f>
        <v>0</v>
      </c>
      <c r="L1782" s="179">
        <f>133/(1+1/(BaseCase_Mort_Child_0_1*'9 All Base Data'!$AB$10/10))*IF('9 All Base Data'!$L1782="..C",0,'9 All Base Data'!L1782/'9 All Base Data'!$L$2022)</f>
        <v>3.0634334961409829E-3</v>
      </c>
      <c r="M1782" s="178">
        <f>IF('9 All Base Data'!$R1782="","",IF('9 All Base Data'!$R1782=0,0,('9 All Base Data'!$R1782*Basecase_Pop_2006)/(1+(1/(BaseCase_CardiacHA_All*('9 All Base Data'!$W1782*Basecase_PM10)/10)))))</f>
        <v>0.77768849197237377</v>
      </c>
      <c r="N1782" s="178">
        <f>IF('9 All Base Data'!$S1782="","",IF('9 All Base Data'!$S1782=0,0,('9 All Base Data'!S1782*Basecase_Pop_2006)/(1+(1/(BaseCase_RespHA_All*('9 All Base Data'!$W1782*Basecase_PM10)/10)))))</f>
        <v>1.3343674656472251</v>
      </c>
      <c r="O1782" s="178">
        <f>IF('9 All Base Data'!$T1782="","",IF('9 All Base Data'!$T1782=0,0,('9 All Base Data'!$T1782*Basecase_Pop_2006)/(1+(1/(BaseCase_RespHA_Child_1_4*('9 All Base Data'!$W1782*Basecase_PM10)/10)))))</f>
        <v>0.24472783543360377</v>
      </c>
      <c r="P1782" s="179">
        <f>IF('9 All Base Data'!$U1782="","",IF('9 All Base Data'!$U1782=0,0,('9 All Base Data'!$U1782*Basecase_Pop_2006)/(1+(1/(BaseCase_RespHA_Child_5_14*('9 All Base Data'!$W1782*Basecase_PM10)/10)))))</f>
        <v>8.5901197362594009E-2</v>
      </c>
      <c r="Q1782" s="156">
        <f>IF('7 Base case Results'!$G1782="..C",0,BaseCase_RADs_All*'7 Base case Results'!$G1782*('9 All Base Data'!$V1782*Basecase_PM10)/10)</f>
        <v>2368.0947309123248</v>
      </c>
      <c r="R1782" s="189">
        <f t="shared" si="280"/>
        <v>0.13353394213721551</v>
      </c>
      <c r="S1782" s="178">
        <f t="shared" si="281"/>
        <v>0</v>
      </c>
      <c r="T1782" s="179">
        <f t="shared" si="282"/>
        <v>1.09058232462619E-2</v>
      </c>
      <c r="U1782" s="178">
        <f t="shared" si="283"/>
        <v>4.9383219240245737E-3</v>
      </c>
      <c r="V1782" s="178">
        <f t="shared" si="284"/>
        <v>6.0513564567101661E-3</v>
      </c>
      <c r="W1782" s="178">
        <f t="shared" si="285"/>
        <v>1.1098407336913932E-3</v>
      </c>
      <c r="X1782" s="179">
        <f t="shared" si="286"/>
        <v>3.8956193003936385E-4</v>
      </c>
      <c r="Y1782" s="179">
        <f t="shared" si="287"/>
        <v>0.14682187331656413</v>
      </c>
      <c r="Z1782" s="186">
        <f t="shared" si="288"/>
        <v>0.30225131708077629</v>
      </c>
      <c r="AA1782" s="156">
        <f>$J1782*'9 All Base Data'!$Y1782</f>
        <v>2.2443092116662011E-2</v>
      </c>
      <c r="AB1782" s="156">
        <f>$K1782*'9 All Base Data'!$Y1782</f>
        <v>0</v>
      </c>
      <c r="AC1782" s="178">
        <f>$L1782*'9 All Base Data'!$Y1782</f>
        <v>1.8329451808767928E-3</v>
      </c>
      <c r="AD1782" s="178">
        <f>IF($M1782="","",$M1782*'9 All Base Data'!$Y1782)</f>
        <v>0.46531461361239274</v>
      </c>
      <c r="AE1782" s="178">
        <f>IF($N1782="","",$N1782*'9 All Base Data'!$Y1782)</f>
        <v>0.79839252876155831</v>
      </c>
      <c r="AF1782" s="178">
        <f>IF($O1782="","",$O1782*'9 All Base Data'!$Y1782)</f>
        <v>0.14642808703028851</v>
      </c>
      <c r="AG1782" s="178">
        <f>IF($P1782="","",$P1782*'9 All Base Data'!$Y1782)</f>
        <v>5.1397291939144753E-2</v>
      </c>
      <c r="AH1782" s="167">
        <f>$Q1782*'9 All Base Data'!$Y1782</f>
        <v>1416.9029066089811</v>
      </c>
      <c r="AI1782" s="178">
        <f>$R1782*'9 All Base Data'!$Y1782</f>
        <v>7.9897407935316744E-2</v>
      </c>
      <c r="AJ1782" s="178">
        <f>$S1782*'9 All Base Data'!$Y1782</f>
        <v>0</v>
      </c>
      <c r="AK1782" s="178">
        <f>$T1782*'9 All Base Data'!$Y1782</f>
        <v>6.5252848439213834E-3</v>
      </c>
      <c r="AL1782" s="178">
        <f>IF($U1782="","",$U1782*'9 All Base Data'!$Y1782)</f>
        <v>2.9547477964386943E-3</v>
      </c>
      <c r="AM1782" s="178">
        <f>IF($V1782="","",$V1782*'9 All Base Data'!$Y1782)</f>
        <v>3.6207101179336668E-3</v>
      </c>
      <c r="AN1782" s="178">
        <f>IF($W1782="","",$W1782*'9 All Base Data'!$Y1782)</f>
        <v>6.6405137468235852E-4</v>
      </c>
      <c r="AO1782" s="178">
        <f>IF($X1782="","",$X1782*'9 All Base Data'!$Y1782)</f>
        <v>2.3308671894402145E-4</v>
      </c>
      <c r="AP1782" s="178">
        <f>$Y1782*'9 All Base Data'!$Y1782</f>
        <v>8.7847980209756815E-2</v>
      </c>
      <c r="AQ1782" s="179">
        <f t="shared" si="289"/>
        <v>0.18084613090336732</v>
      </c>
    </row>
    <row r="1783" spans="1:43" x14ac:dyDescent="0.25">
      <c r="A1783" s="124">
        <v>604420</v>
      </c>
      <c r="B1783" s="125" t="s">
        <v>1811</v>
      </c>
      <c r="C1783" s="126" t="s">
        <v>1742</v>
      </c>
      <c r="D1783" s="101" t="s">
        <v>2129</v>
      </c>
      <c r="E1783" s="142"/>
      <c r="F1783" s="191" t="str">
        <f>IF('9 All Base Data'!G1783="Rural Centre","Rural",IF('9 All Base Data'!G1783="Rural (Incl.some Off Shore Islands)","Rural",IF('9 All Base Data'!G1783="Inlet-in TA but not in Urban Area","Rural",IF('9 All Base Data'!G1783="Rural (Incl.some Off Shore Islands)","Rural",IF('9 All Base Data'!G1783="Inlet-not in TA","Rural",IF('9 All Base Data'!G1783="Inland Water not in Urban Area","Rural",IF('9 All Base Data'!G1783="Oceanic-in Region but not in TA","Rural",'9 All Base Data'!G1783)))))))</f>
        <v>Dunedin</v>
      </c>
      <c r="G1783" s="177">
        <f>IF('9 All Base Data'!I1783="..C","..C",'9 All Base Data'!I1783*Basecase_Pop_2006)</f>
        <v>966</v>
      </c>
      <c r="H1783" s="177">
        <f>IF('9 All Base Data'!J1783="..C","..C",'9 All Base Data'!J1783*Basecase_Pop_2006)</f>
        <v>555</v>
      </c>
      <c r="I1783" s="191">
        <f>IF('9 All Base Data'!L1783="..C","..C",'9 All Base Data'!L1783*Basecase_Pop_2006)</f>
        <v>21</v>
      </c>
      <c r="J1783" s="156">
        <f>IF('9 All Base Data'!$P1783=0,0,('9 All Base Data'!$P1783*Basecase_Pop_2006)/(1+(1/(BaseCase_Mort_AllAdults_30*('9 All Base Data'!$W1783*Basecase_PM10)/10))))</f>
        <v>4.2010678425191408</v>
      </c>
      <c r="K1783" s="156">
        <f>IF('9 All Base Data'!$Q1783=0,0,('9 All Base Data'!$Q1783*Basecase_Pop_2006)/(1+(1/(BaseCase_Mort_Maori_30*('9 All Base Data'!$W1783*Basecase_PM10)/10))))</f>
        <v>0.26593479158948624</v>
      </c>
      <c r="L1783" s="179">
        <f>133/(1+1/(BaseCase_Mort_Child_0_1*'9 All Base Data'!$AB$10/10))*IF('9 All Base Data'!$L1783="..C",0,'9 All Base Data'!L1783/'9 All Base Data'!$L$2022)</f>
        <v>3.0634334961409829E-3</v>
      </c>
      <c r="M1783" s="178">
        <f>IF('9 All Base Data'!$R1783="","",IF('9 All Base Data'!$R1783=0,0,('9 All Base Data'!$R1783*Basecase_Pop_2006)/(1+(1/(BaseCase_CardiacHA_All*('9 All Base Data'!$W1783*Basecase_PM10)/10)))))</f>
        <v>0.16843944296175839</v>
      </c>
      <c r="N1783" s="178">
        <f>IF('9 All Base Data'!$S1783="","",IF('9 All Base Data'!$S1783=0,0,('9 All Base Data'!S1783*Basecase_Pop_2006)/(1+(1/(BaseCase_RespHA_All*('9 All Base Data'!$W1783*Basecase_PM10)/10)))))</f>
        <v>0.34990080210305013</v>
      </c>
      <c r="O1783" s="178">
        <f>IF('9 All Base Data'!$T1783="","",IF('9 All Base Data'!$T1783=0,0,('9 All Base Data'!$T1783*Basecase_Pop_2006)/(1+(1/(BaseCase_RespHA_Child_1_4*('9 All Base Data'!$W1783*Basecase_PM10)/10)))))</f>
        <v>5.8268532246096134E-2</v>
      </c>
      <c r="P1783" s="179">
        <f>IF('9 All Base Data'!$U1783="","",IF('9 All Base Data'!$U1783=0,0,('9 All Base Data'!$U1783*Basecase_Pop_2006)/(1+(1/(BaseCase_RespHA_Child_5_14*('9 All Base Data'!$W1783*Basecase_PM10)/10)))))</f>
        <v>6.8720957890075207E-2</v>
      </c>
      <c r="Q1783" s="156">
        <f>IF('7 Base case Results'!$G1783="..C",0,BaseCase_RADs_All*'7 Base case Results'!$G1783*('9 All Base Data'!$V1783*Basecase_PM10)/10)</f>
        <v>944.8903387283375</v>
      </c>
      <c r="R1783" s="189">
        <f t="shared" si="280"/>
        <v>14.955801519368142</v>
      </c>
      <c r="S1783" s="178">
        <f t="shared" si="281"/>
        <v>0.94672785805857096</v>
      </c>
      <c r="T1783" s="179">
        <f t="shared" si="282"/>
        <v>1.09058232462619E-2</v>
      </c>
      <c r="U1783" s="178">
        <f t="shared" si="283"/>
        <v>1.0695904628071657E-3</v>
      </c>
      <c r="V1783" s="178">
        <f t="shared" si="284"/>
        <v>1.5868001375373324E-3</v>
      </c>
      <c r="W1783" s="178">
        <f t="shared" si="285"/>
        <v>2.6424779373604597E-4</v>
      </c>
      <c r="X1783" s="179">
        <f t="shared" si="286"/>
        <v>3.1164954403149108E-4</v>
      </c>
      <c r="Y1783" s="179">
        <f t="shared" si="287"/>
        <v>5.8583201001156923E-2</v>
      </c>
      <c r="Z1783" s="186">
        <f t="shared" si="288"/>
        <v>15.027946934215906</v>
      </c>
      <c r="AA1783" s="156">
        <f>$J1783*'9 All Base Data'!$Y1783</f>
        <v>2.5136263170661453</v>
      </c>
      <c r="AB1783" s="156">
        <f>$K1783*'9 All Base Data'!$Y1783</f>
        <v>0.15911685214823751</v>
      </c>
      <c r="AC1783" s="178">
        <f>$L1783*'9 All Base Data'!$Y1783</f>
        <v>1.8329451808767928E-3</v>
      </c>
      <c r="AD1783" s="178">
        <f>IF($M1783="","",$M1783*'9 All Base Data'!$Y1783)</f>
        <v>0.1007824278330989</v>
      </c>
      <c r="AE1783" s="178">
        <f>IF($N1783="","",$N1783*'9 All Base Data'!$Y1783)</f>
        <v>0.20935626309747529</v>
      </c>
      <c r="AF1783" s="178">
        <f>IF($O1783="","",$O1783*'9 All Base Data'!$Y1783)</f>
        <v>3.4863830245306787E-2</v>
      </c>
      <c r="AG1783" s="178">
        <f>IF($P1783="","",$P1783*'9 All Base Data'!$Y1783)</f>
        <v>4.1117833551315798E-2</v>
      </c>
      <c r="AH1783" s="167">
        <f>$Q1783*'9 All Base Data'!$Y1783</f>
        <v>565.35655009676793</v>
      </c>
      <c r="AI1783" s="178">
        <f>$R1783*'9 All Base Data'!$Y1783</f>
        <v>8.9485096887554789</v>
      </c>
      <c r="AJ1783" s="178">
        <f>$S1783*'9 All Base Data'!$Y1783</f>
        <v>0.56645599364772548</v>
      </c>
      <c r="AK1783" s="178">
        <f>$T1783*'9 All Base Data'!$Y1783</f>
        <v>6.5252848439213834E-3</v>
      </c>
      <c r="AL1783" s="178">
        <f>IF($U1783="","",$U1783*'9 All Base Data'!$Y1783)</f>
        <v>6.3996841674017794E-4</v>
      </c>
      <c r="AM1783" s="178">
        <f>IF($V1783="","",$V1783*'9 All Base Data'!$Y1783)</f>
        <v>9.4943065314705046E-4</v>
      </c>
      <c r="AN1783" s="178">
        <f>IF($W1783="","",$W1783*'9 All Base Data'!$Y1783)</f>
        <v>1.581074701624663E-4</v>
      </c>
      <c r="AO1783" s="178">
        <f>IF($X1783="","",$X1783*'9 All Base Data'!$Y1783)</f>
        <v>1.8646937515521717E-4</v>
      </c>
      <c r="AP1783" s="178">
        <f>$Y1783*'9 All Base Data'!$Y1783</f>
        <v>3.5052106105999611E-2</v>
      </c>
      <c r="AQ1783" s="179">
        <f t="shared" si="289"/>
        <v>8.9916764787752861</v>
      </c>
    </row>
    <row r="1784" spans="1:43" x14ac:dyDescent="0.25">
      <c r="A1784" s="124">
        <v>604500</v>
      </c>
      <c r="B1784" s="125" t="s">
        <v>1812</v>
      </c>
      <c r="C1784" s="126" t="s">
        <v>1742</v>
      </c>
      <c r="D1784" s="101" t="s">
        <v>2129</v>
      </c>
      <c r="E1784" s="142"/>
      <c r="F1784" s="191" t="str">
        <f>IF('9 All Base Data'!G1784="Rural Centre","Rural",IF('9 All Base Data'!G1784="Rural (Incl.some Off Shore Islands)","Rural",IF('9 All Base Data'!G1784="Inlet-in TA but not in Urban Area","Rural",IF('9 All Base Data'!G1784="Rural (Incl.some Off Shore Islands)","Rural",IF('9 All Base Data'!G1784="Inlet-not in TA","Rural",IF('9 All Base Data'!G1784="Inland Water not in Urban Area","Rural",IF('9 All Base Data'!G1784="Oceanic-in Region but not in TA","Rural",'9 All Base Data'!G1784)))))))</f>
        <v>Dunedin</v>
      </c>
      <c r="G1784" s="177">
        <f>IF('9 All Base Data'!I1784="..C","..C",'9 All Base Data'!I1784*Basecase_Pop_2006)</f>
        <v>4287</v>
      </c>
      <c r="H1784" s="177">
        <f>IF('9 All Base Data'!J1784="..C","..C",'9 All Base Data'!J1784*Basecase_Pop_2006)</f>
        <v>2757</v>
      </c>
      <c r="I1784" s="191">
        <f>IF('9 All Base Data'!L1784="..C","..C",'9 All Base Data'!L1784*Basecase_Pop_2006)</f>
        <v>51</v>
      </c>
      <c r="J1784" s="156">
        <f>IF('9 All Base Data'!$P1784=0,0,('9 All Base Data'!$P1784*Basecase_Pop_2006)/(1+(1/(BaseCase_Mort_AllAdults_30*('9 All Base Data'!$W1784*Basecase_PM10)/10))))</f>
        <v>0.71268115185592551</v>
      </c>
      <c r="K1784" s="156">
        <f>IF('9 All Base Data'!$Q1784=0,0,('9 All Base Data'!$Q1784*Basecase_Pop_2006)/(1+(1/(BaseCase_Mort_Maori_30*('9 All Base Data'!$W1784*Basecase_PM10)/10))))</f>
        <v>0</v>
      </c>
      <c r="L1784" s="179">
        <f>133/(1+1/(BaseCase_Mort_Child_0_1*'9 All Base Data'!$AB$10/10))*IF('9 All Base Data'!$L1784="..C",0,'9 All Base Data'!L1784/'9 All Base Data'!$L$2022)</f>
        <v>7.4397670620566722E-3</v>
      </c>
      <c r="M1784" s="178">
        <f>IF('9 All Base Data'!$R1784="","",IF('9 All Base Data'!$R1784=0,0,('9 All Base Data'!$R1784*Basecase_Pop_2006)/(1+(1/(BaseCase_CardiacHA_All*('9 All Base Data'!$W1784*Basecase_PM10)/10)))))</f>
        <v>0.64150341042882453</v>
      </c>
      <c r="N1784" s="178">
        <f>IF('9 All Base Data'!$S1784="","",IF('9 All Base Data'!$S1784=0,0,('9 All Base Data'!S1784*Basecase_Pop_2006)/(1+(1/(BaseCase_RespHA_All*('9 All Base Data'!$W1784*Basecase_PM10)/10)))))</f>
        <v>1.5715883484289539</v>
      </c>
      <c r="O1784" s="178">
        <f>IF('9 All Base Data'!$T1784="","",IF('9 All Base Data'!$T1784=0,0,('9 All Base Data'!$T1784*Basecase_Pop_2006)/(1+(1/(BaseCase_RespHA_Child_1_4*('9 All Base Data'!$W1784*Basecase_PM10)/10)))))</f>
        <v>0.40787972572267289</v>
      </c>
      <c r="P1784" s="179">
        <f>IF('9 All Base Data'!$U1784="","",IF('9 All Base Data'!$U1784=0,0,('9 All Base Data'!$U1784*Basecase_Pop_2006)/(1+(1/(BaseCase_RespHA_Child_5_14*('9 All Base Data'!$W1784*Basecase_PM10)/10)))))</f>
        <v>0.13744191578015041</v>
      </c>
      <c r="Q1784" s="156">
        <f>IF('7 Base case Results'!$G1784="..C",0,BaseCase_RADs_All*'7 Base case Results'!$G1784*('9 All Base Data'!$V1784*Basecase_PM10)/10)</f>
        <v>4193.3176833627158</v>
      </c>
      <c r="R1784" s="189">
        <f t="shared" si="280"/>
        <v>2.5371449006070947</v>
      </c>
      <c r="S1784" s="178">
        <f t="shared" si="281"/>
        <v>0</v>
      </c>
      <c r="T1784" s="179">
        <f t="shared" si="282"/>
        <v>2.6485570740921754E-2</v>
      </c>
      <c r="U1784" s="178">
        <f t="shared" si="283"/>
        <v>4.0735466562230359E-3</v>
      </c>
      <c r="V1784" s="178">
        <f t="shared" si="284"/>
        <v>7.1271531601253052E-3</v>
      </c>
      <c r="W1784" s="178">
        <f t="shared" si="285"/>
        <v>1.8497345561523217E-3</v>
      </c>
      <c r="X1784" s="179">
        <f t="shared" si="286"/>
        <v>6.2329908806298216E-4</v>
      </c>
      <c r="Y1784" s="179">
        <f t="shared" si="287"/>
        <v>0.25998569636848834</v>
      </c>
      <c r="Z1784" s="186">
        <f t="shared" si="288"/>
        <v>2.8348168675328527</v>
      </c>
      <c r="AA1784" s="156">
        <f>$J1784*'9 All Base Data'!$Y1784</f>
        <v>0.42641875021657816</v>
      </c>
      <c r="AB1784" s="156">
        <f>$K1784*'9 All Base Data'!$Y1784</f>
        <v>0</v>
      </c>
      <c r="AC1784" s="178">
        <f>$L1784*'9 All Base Data'!$Y1784</f>
        <v>4.4514382964150681E-3</v>
      </c>
      <c r="AD1784" s="178">
        <f>IF($M1784="","",$M1784*'9 All Base Data'!$Y1784)</f>
        <v>0.38383094855584476</v>
      </c>
      <c r="AE1784" s="178">
        <f>IF($N1784="","",$N1784*'9 All Base Data'!$Y1784)</f>
        <v>0.94032897831916862</v>
      </c>
      <c r="AF1784" s="178">
        <f>IF($O1784="","",$O1784*'9 All Base Data'!$Y1784)</f>
        <v>0.24404681171714748</v>
      </c>
      <c r="AG1784" s="178">
        <f>IF($P1784="","",$P1784*'9 All Base Data'!$Y1784)</f>
        <v>8.2235667102631596E-2</v>
      </c>
      <c r="AH1784" s="167">
        <f>$Q1784*'9 All Base Data'!$Y1784</f>
        <v>2508.9891617648495</v>
      </c>
      <c r="AI1784" s="178">
        <f>$R1784*'9 All Base Data'!$Y1784</f>
        <v>1.5180507507710181</v>
      </c>
      <c r="AJ1784" s="178">
        <f>$S1784*'9 All Base Data'!$Y1784</f>
        <v>0</v>
      </c>
      <c r="AK1784" s="178">
        <f>$T1784*'9 All Base Data'!$Y1784</f>
        <v>1.5847120335237642E-2</v>
      </c>
      <c r="AL1784" s="178">
        <f>IF($U1784="","",$U1784*'9 All Base Data'!$Y1784)</f>
        <v>2.4373265233296145E-3</v>
      </c>
      <c r="AM1784" s="178">
        <f>IF($V1784="","",$V1784*'9 All Base Data'!$Y1784)</f>
        <v>4.2643919166774295E-3</v>
      </c>
      <c r="AN1784" s="178">
        <f>IF($W1784="","",$W1784*'9 All Base Data'!$Y1784)</f>
        <v>1.1067522911372639E-3</v>
      </c>
      <c r="AO1784" s="178">
        <f>IF($X1784="","",$X1784*'9 All Base Data'!$Y1784)</f>
        <v>3.7293875031043435E-4</v>
      </c>
      <c r="AP1784" s="178">
        <f>$Y1784*'9 All Base Data'!$Y1784</f>
        <v>0.15555732802942066</v>
      </c>
      <c r="AQ1784" s="179">
        <f t="shared" si="289"/>
        <v>1.6961569175756834</v>
      </c>
    </row>
    <row r="1785" spans="1:43" x14ac:dyDescent="0.25">
      <c r="A1785" s="124">
        <v>604611</v>
      </c>
      <c r="B1785" s="125" t="s">
        <v>1813</v>
      </c>
      <c r="C1785" s="126" t="s">
        <v>1742</v>
      </c>
      <c r="D1785" s="101" t="s">
        <v>2129</v>
      </c>
      <c r="E1785" s="142"/>
      <c r="F1785" s="191" t="str">
        <f>IF('9 All Base Data'!G1785="Rural Centre","Rural",IF('9 All Base Data'!G1785="Rural (Incl.some Off Shore Islands)","Rural",IF('9 All Base Data'!G1785="Inlet-in TA but not in Urban Area","Rural",IF('9 All Base Data'!G1785="Rural (Incl.some Off Shore Islands)","Rural",IF('9 All Base Data'!G1785="Inlet-not in TA","Rural",IF('9 All Base Data'!G1785="Inland Water not in Urban Area","Rural",IF('9 All Base Data'!G1785="Oceanic-in Region but not in TA","Rural",'9 All Base Data'!G1785)))))))</f>
        <v>Dunedin</v>
      </c>
      <c r="G1785" s="177">
        <f>IF('9 All Base Data'!I1785="..C","..C",'9 All Base Data'!I1785*Basecase_Pop_2006)</f>
        <v>2655</v>
      </c>
      <c r="H1785" s="177">
        <f>IF('9 All Base Data'!J1785="..C","..C",'9 All Base Data'!J1785*Basecase_Pop_2006)</f>
        <v>1575</v>
      </c>
      <c r="I1785" s="191">
        <f>IF('9 All Base Data'!L1785="..C","..C",'9 All Base Data'!L1785*Basecase_Pop_2006)</f>
        <v>36</v>
      </c>
      <c r="J1785" s="156">
        <f>IF('9 All Base Data'!$P1785=0,0,('9 All Base Data'!$P1785*Basecase_Pop_2006)/(1+(1/(BaseCase_Mort_AllAdults_30*('9 All Base Data'!$W1785*Basecase_PM10)/10))))</f>
        <v>3.0382722789647354</v>
      </c>
      <c r="K1785" s="156">
        <f>IF('9 All Base Data'!$Q1785=0,0,('9 All Base Data'!$Q1785*Basecase_Pop_2006)/(1+(1/(BaseCase_Mort_Maori_30*('9 All Base Data'!$W1785*Basecase_PM10)/10))))</f>
        <v>0.44322465264914379</v>
      </c>
      <c r="L1785" s="179">
        <f>133/(1+1/(BaseCase_Mort_Child_0_1*'9 All Base Data'!$AB$10/10))*IF('9 All Base Data'!$L1785="..C",0,'9 All Base Data'!L1785/'9 All Base Data'!$L$2022)</f>
        <v>5.2516002790988277E-3</v>
      </c>
      <c r="M1785" s="178">
        <f>IF('9 All Base Data'!$R1785="","",IF('9 All Base Data'!$R1785=0,0,('9 All Base Data'!$R1785*Basecase_Pop_2006)/(1+(1/(BaseCase_CardiacHA_All*('9 All Base Data'!$W1785*Basecase_PM10)/10)))))</f>
        <v>0.42289051637207431</v>
      </c>
      <c r="N1785" s="178">
        <f>IF('9 All Base Data'!$S1785="","",IF('9 All Base Data'!$S1785=0,0,('9 All Base Data'!S1785*Basecase_Pop_2006)/(1+(1/(BaseCase_RespHA_All*('9 All Base Data'!$W1785*Basecase_PM10)/10)))))</f>
        <v>0.64049638351066807</v>
      </c>
      <c r="O1785" s="178">
        <f>IF('9 All Base Data'!$T1785="","",IF('9 All Base Data'!$T1785=0,0,('9 All Base Data'!$T1785*Basecase_Pop_2006)/(1+(1/(BaseCase_RespHA_Child_1_4*('9 All Base Data'!$W1785*Basecase_PM10)/10)))))</f>
        <v>0.23307412898438454</v>
      </c>
      <c r="P1785" s="179">
        <f>IF('9 All Base Data'!$U1785="","",IF('9 All Base Data'!$U1785=0,0,('9 All Base Data'!$U1785*Basecase_Pop_2006)/(1+(1/(BaseCase_RespHA_Child_5_14*('9 All Base Data'!$W1785*Basecase_PM10)/10)))))</f>
        <v>3.4360478945037604E-2</v>
      </c>
      <c r="Q1785" s="156">
        <f>IF('7 Base case Results'!$G1785="..C",0,BaseCase_RADs_All*'7 Base case Results'!$G1785*('9 All Base Data'!$V1785*Basecase_PM10)/10)</f>
        <v>2596.9812104800585</v>
      </c>
      <c r="R1785" s="189">
        <f t="shared" si="280"/>
        <v>10.816249313114458</v>
      </c>
      <c r="S1785" s="178">
        <f t="shared" si="281"/>
        <v>1.5778797634309518</v>
      </c>
      <c r="T1785" s="179">
        <f t="shared" si="282"/>
        <v>1.8695696993591828E-2</v>
      </c>
      <c r="U1785" s="178">
        <f t="shared" si="283"/>
        <v>2.6853547789626717E-3</v>
      </c>
      <c r="V1785" s="178">
        <f t="shared" si="284"/>
        <v>2.9046510992208796E-3</v>
      </c>
      <c r="W1785" s="178">
        <f t="shared" si="285"/>
        <v>1.0569911749441839E-3</v>
      </c>
      <c r="X1785" s="179">
        <f t="shared" si="286"/>
        <v>1.5582477201574554E-4</v>
      </c>
      <c r="Y1785" s="179">
        <f t="shared" si="287"/>
        <v>0.1610128350497636</v>
      </c>
      <c r="Z1785" s="186">
        <f t="shared" si="288"/>
        <v>11.001547851035998</v>
      </c>
      <c r="AA1785" s="156">
        <f>$J1785*'9 All Base Data'!$Y1785</f>
        <v>1.8178904614496227</v>
      </c>
      <c r="AB1785" s="156">
        <f>$K1785*'9 All Base Data'!$Y1785</f>
        <v>0.26519475358039585</v>
      </c>
      <c r="AC1785" s="178">
        <f>$L1785*'9 All Base Data'!$Y1785</f>
        <v>3.1421917386459308E-3</v>
      </c>
      <c r="AD1785" s="178">
        <f>IF($M1785="","",$M1785*'9 All Base Data'!$Y1785)</f>
        <v>0.25302822307033346</v>
      </c>
      <c r="AE1785" s="178">
        <f>IF($N1785="","",$N1785*'9 All Base Data'!$Y1785)</f>
        <v>0.38322841380554801</v>
      </c>
      <c r="AF1785" s="178">
        <f>IF($O1785="","",$O1785*'9 All Base Data'!$Y1785)</f>
        <v>0.13945532098122715</v>
      </c>
      <c r="AG1785" s="178">
        <f>IF($P1785="","",$P1785*'9 All Base Data'!$Y1785)</f>
        <v>2.0558916775657899E-2</v>
      </c>
      <c r="AH1785" s="167">
        <f>$Q1785*'9 All Base Data'!$Y1785</f>
        <v>1553.8526299243472</v>
      </c>
      <c r="AI1785" s="178">
        <f>$R1785*'9 All Base Data'!$Y1785</f>
        <v>6.471690042760657</v>
      </c>
      <c r="AJ1785" s="178">
        <f>$S1785*'9 All Base Data'!$Y1785</f>
        <v>0.94409332274620927</v>
      </c>
      <c r="AK1785" s="178">
        <f>$T1785*'9 All Base Data'!$Y1785</f>
        <v>1.1186202589579515E-2</v>
      </c>
      <c r="AL1785" s="178">
        <f>IF($U1785="","",$U1785*'9 All Base Data'!$Y1785)</f>
        <v>1.6067292164966174E-3</v>
      </c>
      <c r="AM1785" s="178">
        <f>IF($V1785="","",$V1785*'9 All Base Data'!$Y1785)</f>
        <v>1.7379408566081602E-3</v>
      </c>
      <c r="AN1785" s="178">
        <f>IF($W1785="","",$W1785*'9 All Base Data'!$Y1785)</f>
        <v>6.324298806498652E-4</v>
      </c>
      <c r="AO1785" s="178">
        <f>IF($X1785="","",$X1785*'9 All Base Data'!$Y1785)</f>
        <v>9.3234687577608587E-5</v>
      </c>
      <c r="AP1785" s="178">
        <f>$Y1785*'9 All Base Data'!$Y1785</f>
        <v>9.6338863055309504E-2</v>
      </c>
      <c r="AQ1785" s="179">
        <f t="shared" si="289"/>
        <v>6.5825597784786503</v>
      </c>
    </row>
    <row r="1786" spans="1:43" x14ac:dyDescent="0.25">
      <c r="A1786" s="124">
        <v>604612</v>
      </c>
      <c r="B1786" s="125" t="s">
        <v>1814</v>
      </c>
      <c r="C1786" s="126" t="s">
        <v>1742</v>
      </c>
      <c r="D1786" s="101" t="s">
        <v>2129</v>
      </c>
      <c r="E1786" s="142"/>
      <c r="F1786" s="191" t="str">
        <f>IF('9 All Base Data'!G1786="Rural Centre","Rural",IF('9 All Base Data'!G1786="Rural (Incl.some Off Shore Islands)","Rural",IF('9 All Base Data'!G1786="Inlet-in TA but not in Urban Area","Rural",IF('9 All Base Data'!G1786="Rural (Incl.some Off Shore Islands)","Rural",IF('9 All Base Data'!G1786="Inlet-not in TA","Rural",IF('9 All Base Data'!G1786="Inland Water not in Urban Area","Rural",IF('9 All Base Data'!G1786="Oceanic-in Region but not in TA","Rural",'9 All Base Data'!G1786)))))))</f>
        <v>Dunedin</v>
      </c>
      <c r="G1786" s="177">
        <f>IF('9 All Base Data'!I1786="..C","..C",'9 All Base Data'!I1786*Basecase_Pop_2006)</f>
        <v>2478</v>
      </c>
      <c r="H1786" s="177">
        <f>IF('9 All Base Data'!J1786="..C","..C",'9 All Base Data'!J1786*Basecase_Pop_2006)</f>
        <v>1524</v>
      </c>
      <c r="I1786" s="191">
        <f>IF('9 All Base Data'!L1786="..C","..C",'9 All Base Data'!L1786*Basecase_Pop_2006)</f>
        <v>39</v>
      </c>
      <c r="J1786" s="156">
        <f>IF('9 All Base Data'!$P1786=0,0,('9 All Base Data'!$P1786*Basecase_Pop_2006)/(1+(1/(BaseCase_Mort_AllAdults_30*('9 All Base Data'!$W1786*Basecase_PM10)/10))))</f>
        <v>1.4628718380200578</v>
      </c>
      <c r="K1786" s="156">
        <f>IF('9 All Base Data'!$Q1786=0,0,('9 All Base Data'!$Q1786*Basecase_Pop_2006)/(1+(1/(BaseCase_Mort_Maori_30*('9 All Base Data'!$W1786*Basecase_PM10)/10))))</f>
        <v>0</v>
      </c>
      <c r="L1786" s="179">
        <f>133/(1+1/(BaseCase_Mort_Child_0_1*'9 All Base Data'!$AB$10/10))*IF('9 All Base Data'!$L1786="..C",0,'9 All Base Data'!L1786/'9 All Base Data'!$L$2022)</f>
        <v>5.6892336356903963E-3</v>
      </c>
      <c r="M1786" s="178">
        <f>IF('9 All Base Data'!$R1786="","",IF('9 All Base Data'!$R1786=0,0,('9 All Base Data'!$R1786*Basecase_Pop_2006)/(1+(1/(BaseCase_CardiacHA_All*('9 All Base Data'!$W1786*Basecase_PM10)/10)))))</f>
        <v>0.37630088321243899</v>
      </c>
      <c r="N1786" s="178">
        <f>IF('9 All Base Data'!$S1786="","",IF('9 All Base Data'!$S1786=0,0,('9 All Base Data'!S1786*Basecase_Pop_2006)/(1+(1/(BaseCase_RespHA_All*('9 All Base Data'!$W1786*Basecase_PM10)/10)))))</f>
        <v>0.32024819175533403</v>
      </c>
      <c r="O1786" s="178">
        <f>IF('9 All Base Data'!$T1786="","",IF('9 All Base Data'!$T1786=0,0,('9 All Base Data'!$T1786*Basecase_Pop_2006)/(1+(1/(BaseCase_RespHA_Child_1_4*('9 All Base Data'!$W1786*Basecase_PM10)/10)))))</f>
        <v>9.3229651593753807E-2</v>
      </c>
      <c r="P1786" s="179">
        <f>IF('9 All Base Data'!$U1786="","",IF('9 All Base Data'!$U1786=0,0,('9 All Base Data'!$U1786*Basecase_Pop_2006)/(1+(1/(BaseCase_RespHA_Child_5_14*('9 All Base Data'!$W1786*Basecase_PM10)/10)))))</f>
        <v>8.5901197362594009E-2</v>
      </c>
      <c r="Q1786" s="156">
        <f>IF('7 Base case Results'!$G1786="..C",0,BaseCase_RADs_All*'7 Base case Results'!$G1786*('9 All Base Data'!$V1786*Basecase_PM10)/10)</f>
        <v>2423.849129781388</v>
      </c>
      <c r="R1786" s="189">
        <f t="shared" si="280"/>
        <v>5.2078237433514056</v>
      </c>
      <c r="S1786" s="178">
        <f t="shared" si="281"/>
        <v>0</v>
      </c>
      <c r="T1786" s="179">
        <f t="shared" si="282"/>
        <v>2.0253671743057811E-2</v>
      </c>
      <c r="U1786" s="178">
        <f t="shared" si="283"/>
        <v>2.3895106083989875E-3</v>
      </c>
      <c r="V1786" s="178">
        <f t="shared" si="284"/>
        <v>1.4523255496104398E-3</v>
      </c>
      <c r="W1786" s="178">
        <f t="shared" si="285"/>
        <v>4.227964699776735E-4</v>
      </c>
      <c r="X1786" s="179">
        <f t="shared" si="286"/>
        <v>3.8956193003936385E-4</v>
      </c>
      <c r="Y1786" s="179">
        <f t="shared" si="287"/>
        <v>0.15027864604644606</v>
      </c>
      <c r="Z1786" s="186">
        <f t="shared" si="288"/>
        <v>5.3821978972989193</v>
      </c>
      <c r="AA1786" s="156">
        <f>$J1786*'9 All Base Data'!$Y1786</f>
        <v>0.87528059254981838</v>
      </c>
      <c r="AB1786" s="156">
        <f>$K1786*'9 All Base Data'!$Y1786</f>
        <v>0</v>
      </c>
      <c r="AC1786" s="178">
        <f>$L1786*'9 All Base Data'!$Y1786</f>
        <v>3.404041050199758E-3</v>
      </c>
      <c r="AD1786" s="178">
        <f>IF($M1786="","",$M1786*'9 All Base Data'!$Y1786)</f>
        <v>0.22515223239309332</v>
      </c>
      <c r="AE1786" s="178">
        <f>IF($N1786="","",$N1786*'9 All Base Data'!$Y1786)</f>
        <v>0.191614206902774</v>
      </c>
      <c r="AF1786" s="178">
        <f>IF($O1786="","",$O1786*'9 All Base Data'!$Y1786)</f>
        <v>5.578212839249086E-2</v>
      </c>
      <c r="AG1786" s="178">
        <f>IF($P1786="","",$P1786*'9 All Base Data'!$Y1786)</f>
        <v>5.1397291939144753E-2</v>
      </c>
      <c r="AH1786" s="167">
        <f>$Q1786*'9 All Base Data'!$Y1786</f>
        <v>1450.2624545960573</v>
      </c>
      <c r="AI1786" s="178">
        <f>$R1786*'9 All Base Data'!$Y1786</f>
        <v>3.1159989094773533</v>
      </c>
      <c r="AJ1786" s="178">
        <f>$S1786*'9 All Base Data'!$Y1786</f>
        <v>0</v>
      </c>
      <c r="AK1786" s="178">
        <f>$T1786*'9 All Base Data'!$Y1786</f>
        <v>1.2118386138711138E-2</v>
      </c>
      <c r="AL1786" s="178">
        <f>IF($U1786="","",$U1786*'9 All Base Data'!$Y1786)</f>
        <v>1.4297166756961424E-3</v>
      </c>
      <c r="AM1786" s="178">
        <f>IF($V1786="","",$V1786*'9 All Base Data'!$Y1786)</f>
        <v>8.6897042830408008E-4</v>
      </c>
      <c r="AN1786" s="178">
        <f>IF($W1786="","",$W1786*'9 All Base Data'!$Y1786)</f>
        <v>2.5297195225994603E-4</v>
      </c>
      <c r="AO1786" s="178">
        <f>IF($X1786="","",$X1786*'9 All Base Data'!$Y1786)</f>
        <v>2.3308671894402145E-4</v>
      </c>
      <c r="AP1786" s="178">
        <f>$Y1786*'9 All Base Data'!$Y1786</f>
        <v>8.9916272184955556E-2</v>
      </c>
      <c r="AQ1786" s="179">
        <f t="shared" si="289"/>
        <v>3.2203322549050202</v>
      </c>
    </row>
    <row r="1787" spans="1:43" x14ac:dyDescent="0.25">
      <c r="A1787" s="124">
        <v>604620</v>
      </c>
      <c r="B1787" s="125" t="s">
        <v>1815</v>
      </c>
      <c r="C1787" s="126" t="s">
        <v>1742</v>
      </c>
      <c r="D1787" s="101" t="s">
        <v>2129</v>
      </c>
      <c r="E1787" s="142"/>
      <c r="F1787" s="191" t="str">
        <f>IF('9 All Base Data'!G1787="Rural Centre","Rural",IF('9 All Base Data'!G1787="Rural (Incl.some Off Shore Islands)","Rural",IF('9 All Base Data'!G1787="Inlet-in TA but not in Urban Area","Rural",IF('9 All Base Data'!G1787="Rural (Incl.some Off Shore Islands)","Rural",IF('9 All Base Data'!G1787="Inlet-not in TA","Rural",IF('9 All Base Data'!G1787="Inland Water not in Urban Area","Rural",IF('9 All Base Data'!G1787="Oceanic-in Region but not in TA","Rural",'9 All Base Data'!G1787)))))))</f>
        <v>Dunedin</v>
      </c>
      <c r="G1787" s="177">
        <f>IF('9 All Base Data'!I1787="..C","..C",'9 All Base Data'!I1787*Basecase_Pop_2006)</f>
        <v>3882</v>
      </c>
      <c r="H1787" s="177">
        <f>IF('9 All Base Data'!J1787="..C","..C",'9 All Base Data'!J1787*Basecase_Pop_2006)</f>
        <v>2583</v>
      </c>
      <c r="I1787" s="191">
        <f>IF('9 All Base Data'!L1787="..C","..C",'9 All Base Data'!L1787*Basecase_Pop_2006)</f>
        <v>39</v>
      </c>
      <c r="J1787" s="156">
        <f>IF('9 All Base Data'!$P1787=0,0,('9 All Base Data'!$P1787*Basecase_Pop_2006)/(1+(1/(BaseCase_Mort_AllAdults_30*('9 All Base Data'!$W1787*Basecase_PM10)/10))))</f>
        <v>2.588157867266256</v>
      </c>
      <c r="K1787" s="156">
        <f>IF('9 All Base Data'!$Q1787=0,0,('9 All Base Data'!$Q1787*Basecase_Pop_2006)/(1+(1/(BaseCase_Mort_Maori_30*('9 All Base Data'!$W1787*Basecase_PM10)/10))))</f>
        <v>8.8644930529828747E-2</v>
      </c>
      <c r="L1787" s="179">
        <f>133/(1+1/(BaseCase_Mort_Child_0_1*'9 All Base Data'!$AB$10/10))*IF('9 All Base Data'!$L1787="..C",0,'9 All Base Data'!L1787/'9 All Base Data'!$L$2022)</f>
        <v>5.6892336356903963E-3</v>
      </c>
      <c r="M1787" s="178">
        <f>IF('9 All Base Data'!$R1787="","",IF('9 All Base Data'!$R1787=0,0,('9 All Base Data'!$R1787*Basecase_Pop_2006)/(1+(1/(BaseCase_CardiacHA_All*('9 All Base Data'!$W1787*Basecase_PM10)/10)))))</f>
        <v>0.39421997288922173</v>
      </c>
      <c r="N1787" s="178">
        <f>IF('9 All Base Data'!$S1787="","",IF('9 All Base Data'!$S1787=0,0,('9 All Base Data'!S1787*Basecase_Pop_2006)/(1+(1/(BaseCase_RespHA_All*('9 All Base Data'!$W1787*Basecase_PM10)/10)))))</f>
        <v>0.5159554200502604</v>
      </c>
      <c r="O1787" s="178">
        <f>IF('9 All Base Data'!$T1787="","",IF('9 All Base Data'!$T1787=0,0,('9 All Base Data'!$T1787*Basecase_Pop_2006)/(1+(1/(BaseCase_RespHA_Child_1_4*('9 All Base Data'!$W1787*Basecase_PM10)/10)))))</f>
        <v>0.20976671608594608</v>
      </c>
      <c r="P1787" s="179">
        <f>IF('9 All Base Data'!$U1787="","",IF('9 All Base Data'!$U1787=0,0,('9 All Base Data'!$U1787*Basecase_Pop_2006)/(1+(1/(BaseCase_RespHA_Child_5_14*('9 All Base Data'!$W1787*Basecase_PM10)/10)))))</f>
        <v>0.13744191578015041</v>
      </c>
      <c r="Q1787" s="156">
        <f>IF('7 Base case Results'!$G1787="..C",0,BaseCase_RADs_All*'7 Base case Results'!$G1787*('9 All Base Data'!$V1787*Basecase_PM10)/10)</f>
        <v>3797.1680071877918</v>
      </c>
      <c r="R1787" s="189">
        <f t="shared" si="280"/>
        <v>9.2138420074678713</v>
      </c>
      <c r="S1787" s="178">
        <f t="shared" si="281"/>
        <v>0.31557595268619032</v>
      </c>
      <c r="T1787" s="179">
        <f t="shared" si="282"/>
        <v>2.0253671743057811E-2</v>
      </c>
      <c r="U1787" s="178">
        <f t="shared" si="283"/>
        <v>2.5032968278465577E-3</v>
      </c>
      <c r="V1787" s="178">
        <f t="shared" si="284"/>
        <v>2.3398578299279309E-3</v>
      </c>
      <c r="W1787" s="178">
        <f t="shared" si="285"/>
        <v>9.512920574497655E-4</v>
      </c>
      <c r="X1787" s="179">
        <f t="shared" si="286"/>
        <v>6.2329908806298216E-4</v>
      </c>
      <c r="Y1787" s="179">
        <f t="shared" si="287"/>
        <v>0.23542441644564308</v>
      </c>
      <c r="Z1787" s="186">
        <f t="shared" si="288"/>
        <v>9.4743632503143456</v>
      </c>
      <c r="AA1787" s="156">
        <f>$J1787*'9 All Base Data'!$Y1787</f>
        <v>1.5485733560496786</v>
      </c>
      <c r="AB1787" s="156">
        <f>$K1787*'9 All Base Data'!$Y1787</f>
        <v>5.303895071607917E-2</v>
      </c>
      <c r="AC1787" s="178">
        <f>$L1787*'9 All Base Data'!$Y1787</f>
        <v>3.404041050199758E-3</v>
      </c>
      <c r="AD1787" s="178">
        <f>IF($M1787="","",$M1787*'9 All Base Data'!$Y1787)</f>
        <v>0.23587376726895484</v>
      </c>
      <c r="AE1787" s="178">
        <f>IF($N1787="","",$N1787*'9 All Base Data'!$Y1787)</f>
        <v>0.30871177778780257</v>
      </c>
      <c r="AF1787" s="178">
        <f>IF($O1787="","",$O1787*'9 All Base Data'!$Y1787)</f>
        <v>0.12550978888310443</v>
      </c>
      <c r="AG1787" s="178">
        <f>IF($P1787="","",$P1787*'9 All Base Data'!$Y1787)</f>
        <v>8.2235667102631596E-2</v>
      </c>
      <c r="AH1787" s="167">
        <f>$Q1787*'9 All Base Data'!$Y1787</f>
        <v>2271.9607944882546</v>
      </c>
      <c r="AI1787" s="178">
        <f>$R1787*'9 All Base Data'!$Y1787</f>
        <v>5.512921147536856</v>
      </c>
      <c r="AJ1787" s="178">
        <f>$S1787*'9 All Base Data'!$Y1787</f>
        <v>0.18881866454924182</v>
      </c>
      <c r="AK1787" s="178">
        <f>$T1787*'9 All Base Data'!$Y1787</f>
        <v>1.2118386138711138E-2</v>
      </c>
      <c r="AL1787" s="178">
        <f>IF($U1787="","",$U1787*'9 All Base Data'!$Y1787)</f>
        <v>1.4977984221578632E-3</v>
      </c>
      <c r="AM1787" s="178">
        <f>IF($V1787="","",$V1787*'9 All Base Data'!$Y1787)</f>
        <v>1.4000079122676846E-3</v>
      </c>
      <c r="AN1787" s="178">
        <f>IF($W1787="","",$W1787*'9 All Base Data'!$Y1787)</f>
        <v>5.6918689258487868E-4</v>
      </c>
      <c r="AO1787" s="178">
        <f>IF($X1787="","",$X1787*'9 All Base Data'!$Y1787)</f>
        <v>3.7293875031043435E-4</v>
      </c>
      <c r="AP1787" s="178">
        <f>$Y1787*'9 All Base Data'!$Y1787</f>
        <v>0.14086156925827176</v>
      </c>
      <c r="AQ1787" s="179">
        <f t="shared" si="289"/>
        <v>5.6687989092682649</v>
      </c>
    </row>
    <row r="1788" spans="1:43" x14ac:dyDescent="0.25">
      <c r="A1788" s="124">
        <v>604710</v>
      </c>
      <c r="B1788" s="125" t="s">
        <v>1816</v>
      </c>
      <c r="C1788" s="126" t="s">
        <v>1742</v>
      </c>
      <c r="D1788" s="101" t="s">
        <v>2129</v>
      </c>
      <c r="E1788" s="142"/>
      <c r="F1788" s="191" t="str">
        <f>IF('9 All Base Data'!G1788="Rural Centre","Rural",IF('9 All Base Data'!G1788="Rural (Incl.some Off Shore Islands)","Rural",IF('9 All Base Data'!G1788="Inlet-in TA but not in Urban Area","Rural",IF('9 All Base Data'!G1788="Rural (Incl.some Off Shore Islands)","Rural",IF('9 All Base Data'!G1788="Inlet-not in TA","Rural",IF('9 All Base Data'!G1788="Inland Water not in Urban Area","Rural",IF('9 All Base Data'!G1788="Oceanic-in Region but not in TA","Rural",'9 All Base Data'!G1788)))))))</f>
        <v>Dunedin</v>
      </c>
      <c r="G1788" s="177">
        <f>IF('9 All Base Data'!I1788="..C","..C",'9 All Base Data'!I1788*Basecase_Pop_2006)</f>
        <v>780</v>
      </c>
      <c r="H1788" s="177">
        <f>IF('9 All Base Data'!J1788="..C","..C",'9 All Base Data'!J1788*Basecase_Pop_2006)</f>
        <v>519</v>
      </c>
      <c r="I1788" s="191">
        <f>IF('9 All Base Data'!L1788="..C","..C",'9 All Base Data'!L1788*Basecase_Pop_2006)</f>
        <v>3</v>
      </c>
      <c r="J1788" s="156">
        <f>IF('9 All Base Data'!$P1788=0,0,('9 All Base Data'!$P1788*Basecase_Pop_2006)/(1+(1/(BaseCase_Mort_AllAdults_30*('9 All Base Data'!$W1788*Basecase_PM10)/10))))</f>
        <v>2.3115264797507793</v>
      </c>
      <c r="K1788" s="156">
        <f>IF('9 All Base Data'!$Q1788=0,0,('9 All Base Data'!$Q1788*Basecase_Pop_2006)/(1+(1/(BaseCase_Mort_Maori_30*('9 All Base Data'!$W1788*Basecase_PM10)/10))))</f>
        <v>0</v>
      </c>
      <c r="L1788" s="179">
        <f>133/(1+1/(BaseCase_Mort_Child_0_1*'9 All Base Data'!$AB$10/10))*IF('9 All Base Data'!$L1788="..C",0,'9 All Base Data'!L1788/'9 All Base Data'!$L$2022)</f>
        <v>4.3763335659156898E-4</v>
      </c>
      <c r="M1788" s="178">
        <f>IF('9 All Base Data'!$R1788="","",IF('9 All Base Data'!$R1788=0,0,('9 All Base Data'!$R1788*Basecase_Pop_2006)/(1+(1/(BaseCase_CardiacHA_All*('9 All Base Data'!$W1788*Basecase_PM10)/10)))))</f>
        <v>4.1749502982107362E-2</v>
      </c>
      <c r="N1788" s="178">
        <f>IF('9 All Base Data'!$S1788="","",IF('9 All Base Data'!$S1788=0,0,('9 All Base Data'!S1788*Basecase_Pop_2006)/(1+(1/(BaseCase_RespHA_All*('9 All Base Data'!$W1788*Basecase_PM10)/10)))))</f>
        <v>5.9405940594059403E-2</v>
      </c>
      <c r="O1788" s="178">
        <f>IF('9 All Base Data'!$T1788="","",IF('9 All Base Data'!$T1788=0,0,('9 All Base Data'!$T1788*Basecase_Pop_2006)/(1+(1/(BaseCase_RespHA_Child_1_4*('9 All Base Data'!$W1788*Basecase_PM10)/10)))))</f>
        <v>1.30718954248366E-2</v>
      </c>
      <c r="P1788" s="179">
        <f>IF('9 All Base Data'!$U1788="","",IF('9 All Base Data'!$U1788=0,0,('9 All Base Data'!$U1788*Basecase_Pop_2006)/(1+(1/(BaseCase_RespHA_Child_5_14*('9 All Base Data'!$W1788*Basecase_PM10)/10)))))</f>
        <v>0</v>
      </c>
      <c r="Q1788" s="156">
        <f>IF('7 Base case Results'!$G1788="..C",0,BaseCase_RADs_All*'7 Base case Results'!$G1788*('9 All Base Data'!$V1788*Basecase_PM10)/10)</f>
        <v>421.2</v>
      </c>
      <c r="R1788" s="189">
        <f t="shared" si="280"/>
        <v>8.229034267912775</v>
      </c>
      <c r="S1788" s="178">
        <f t="shared" si="281"/>
        <v>0</v>
      </c>
      <c r="T1788" s="179">
        <f t="shared" si="282"/>
        <v>1.5579747494659855E-3</v>
      </c>
      <c r="U1788" s="178">
        <f t="shared" si="283"/>
        <v>2.6510934393638173E-4</v>
      </c>
      <c r="V1788" s="178">
        <f t="shared" si="284"/>
        <v>2.6940594059405941E-4</v>
      </c>
      <c r="W1788" s="178">
        <f t="shared" si="285"/>
        <v>5.9281045751633985E-5</v>
      </c>
      <c r="X1788" s="179">
        <f t="shared" si="286"/>
        <v>0</v>
      </c>
      <c r="Y1788" s="179">
        <f t="shared" si="287"/>
        <v>2.6114399999999999E-2</v>
      </c>
      <c r="Z1788" s="186">
        <f t="shared" si="288"/>
        <v>8.2572411579467726</v>
      </c>
      <c r="AA1788" s="156">
        <f>$J1788*'9 All Base Data'!$Y1788</f>
        <v>0.62971066351351201</v>
      </c>
      <c r="AB1788" s="156">
        <f>$K1788*'9 All Base Data'!$Y1788</f>
        <v>0</v>
      </c>
      <c r="AC1788" s="178">
        <f>$L1788*'9 All Base Data'!$Y1788</f>
        <v>1.1922095367241244E-4</v>
      </c>
      <c r="AD1788" s="178">
        <f>IF($M1788="","",$M1788*'9 All Base Data'!$Y1788)</f>
        <v>1.1373483044441126E-2</v>
      </c>
      <c r="AE1788" s="178">
        <f>IF($N1788="","",$N1788*'9 All Base Data'!$Y1788)</f>
        <v>1.6183485067479169E-2</v>
      </c>
      <c r="AF1788" s="178">
        <f>IF($O1788="","",$O1788*'9 All Base Data'!$Y1788)</f>
        <v>3.5610718775934548E-3</v>
      </c>
      <c r="AG1788" s="178">
        <f>IF($P1788="","",$P1788*'9 All Base Data'!$Y1788)</f>
        <v>0</v>
      </c>
      <c r="AH1788" s="167">
        <f>$Q1788*'9 All Base Data'!$Y1788</f>
        <v>114.7441458254408</v>
      </c>
      <c r="AI1788" s="178">
        <f>$R1788*'9 All Base Data'!$Y1788</f>
        <v>2.2417699621081026</v>
      </c>
      <c r="AJ1788" s="178">
        <f>$S1788*'9 All Base Data'!$Y1788</f>
        <v>0</v>
      </c>
      <c r="AK1788" s="178">
        <f>$T1788*'9 All Base Data'!$Y1788</f>
        <v>4.2442659507378831E-4</v>
      </c>
      <c r="AL1788" s="178">
        <f>IF($U1788="","",$U1788*'9 All Base Data'!$Y1788)</f>
        <v>7.2221617332201158E-5</v>
      </c>
      <c r="AM1788" s="178">
        <f>IF($V1788="","",$V1788*'9 All Base Data'!$Y1788)</f>
        <v>7.3392104781018028E-5</v>
      </c>
      <c r="AN1788" s="178">
        <f>IF($W1788="","",$W1788*'9 All Base Data'!$Y1788)</f>
        <v>1.6149460964886319E-5</v>
      </c>
      <c r="AO1788" s="178">
        <f>IF($X1788="","",$X1788*'9 All Base Data'!$Y1788)</f>
        <v>0</v>
      </c>
      <c r="AP1788" s="178">
        <f>$Y1788*'9 All Base Data'!$Y1788</f>
        <v>7.1141370411773293E-3</v>
      </c>
      <c r="AQ1788" s="179">
        <f t="shared" si="289"/>
        <v>2.2494541394664669</v>
      </c>
    </row>
    <row r="1789" spans="1:43" x14ac:dyDescent="0.25">
      <c r="A1789" s="124">
        <v>604720</v>
      </c>
      <c r="B1789" s="125" t="s">
        <v>1817</v>
      </c>
      <c r="C1789" s="126" t="s">
        <v>1742</v>
      </c>
      <c r="D1789" s="101" t="s">
        <v>2129</v>
      </c>
      <c r="E1789" s="142"/>
      <c r="F1789" s="191" t="str">
        <f>IF('9 All Base Data'!G1789="Rural Centre","Rural",IF('9 All Base Data'!G1789="Rural (Incl.some Off Shore Islands)","Rural",IF('9 All Base Data'!G1789="Inlet-in TA but not in Urban Area","Rural",IF('9 All Base Data'!G1789="Rural (Incl.some Off Shore Islands)","Rural",IF('9 All Base Data'!G1789="Inlet-not in TA","Rural",IF('9 All Base Data'!G1789="Inland Water not in Urban Area","Rural",IF('9 All Base Data'!G1789="Oceanic-in Region but not in TA","Rural",'9 All Base Data'!G1789)))))))</f>
        <v>Dunedin</v>
      </c>
      <c r="G1789" s="177">
        <f>IF('9 All Base Data'!I1789="..C","..C",'9 All Base Data'!I1789*Basecase_Pop_2006)</f>
        <v>1230</v>
      </c>
      <c r="H1789" s="177">
        <f>IF('9 All Base Data'!J1789="..C","..C",'9 All Base Data'!J1789*Basecase_Pop_2006)</f>
        <v>786</v>
      </c>
      <c r="I1789" s="191">
        <f>IF('9 All Base Data'!L1789="..C","..C",'9 All Base Data'!L1789*Basecase_Pop_2006)</f>
        <v>21</v>
      </c>
      <c r="J1789" s="156">
        <f>IF('9 All Base Data'!$P1789=0,0,('9 All Base Data'!$P1789*Basecase_Pop_2006)/(1+(1/(BaseCase_Mort_AllAdults_30*('9 All Base Data'!$W1789*Basecase_PM10)/10))))</f>
        <v>0.18754767154103305</v>
      </c>
      <c r="K1789" s="156">
        <f>IF('9 All Base Data'!$Q1789=0,0,('9 All Base Data'!$Q1789*Basecase_Pop_2006)/(1+(1/(BaseCase_Mort_Maori_30*('9 All Base Data'!$W1789*Basecase_PM10)/10))))</f>
        <v>0</v>
      </c>
      <c r="L1789" s="179">
        <f>133/(1+1/(BaseCase_Mort_Child_0_1*'9 All Base Data'!$AB$10/10))*IF('9 All Base Data'!$L1789="..C",0,'9 All Base Data'!L1789/'9 All Base Data'!$L$2022)</f>
        <v>3.0634334961409829E-3</v>
      </c>
      <c r="M1789" s="178">
        <f>IF('9 All Base Data'!$R1789="","",IF('9 All Base Data'!$R1789=0,0,('9 All Base Data'!$R1789*Basecase_Pop_2006)/(1+(1/(BaseCase_CardiacHA_All*('9 All Base Data'!$W1789*Basecase_PM10)/10)))))</f>
        <v>0.19710998644461086</v>
      </c>
      <c r="N1789" s="178">
        <f>IF('9 All Base Data'!$S1789="","",IF('9 All Base Data'!$S1789=0,0,('9 All Base Data'!S1789*Basecase_Pop_2006)/(1+(1/(BaseCase_RespHA_All*('9 All Base Data'!$W1789*Basecase_PM10)/10)))))</f>
        <v>0.18977670622538312</v>
      </c>
      <c r="O1789" s="178">
        <f>IF('9 All Base Data'!$T1789="","",IF('9 All Base Data'!$T1789=0,0,('9 All Base Data'!$T1789*Basecase_Pop_2006)/(1+(1/(BaseCase_RespHA_Child_1_4*('9 All Base Data'!$W1789*Basecase_PM10)/10)))))</f>
        <v>2.3307412898438452E-2</v>
      </c>
      <c r="P1789" s="179">
        <f>IF('9 All Base Data'!$U1789="","",IF('9 All Base Data'!$U1789=0,0,('9 All Base Data'!$U1789*Basecase_Pop_2006)/(1+(1/(BaseCase_RespHA_Child_5_14*('9 All Base Data'!$W1789*Basecase_PM10)/10)))))</f>
        <v>1.7180239472518802E-2</v>
      </c>
      <c r="Q1789" s="156">
        <f>IF('7 Base case Results'!$G1789="..C",0,BaseCase_RADs_All*'7 Base case Results'!$G1789*('9 All Base Data'!$V1789*Basecase_PM10)/10)</f>
        <v>1203.1212387534733</v>
      </c>
      <c r="R1789" s="189">
        <f t="shared" si="280"/>
        <v>0.66766971068607772</v>
      </c>
      <c r="S1789" s="178">
        <f t="shared" si="281"/>
        <v>0</v>
      </c>
      <c r="T1789" s="179">
        <f t="shared" si="282"/>
        <v>1.09058232462619E-2</v>
      </c>
      <c r="U1789" s="178">
        <f t="shared" si="283"/>
        <v>1.2516484139232789E-3</v>
      </c>
      <c r="V1789" s="178">
        <f t="shared" si="284"/>
        <v>8.606373627321125E-4</v>
      </c>
      <c r="W1789" s="178">
        <f t="shared" si="285"/>
        <v>1.0569911749441838E-4</v>
      </c>
      <c r="X1789" s="179">
        <f t="shared" si="286"/>
        <v>7.7912386007872769E-5</v>
      </c>
      <c r="Y1789" s="179">
        <f t="shared" si="287"/>
        <v>7.4593516802715337E-2</v>
      </c>
      <c r="Z1789" s="186">
        <f t="shared" si="288"/>
        <v>0.75528133651171037</v>
      </c>
      <c r="AA1789" s="156">
        <f>$J1789*'9 All Base Data'!$Y1789</f>
        <v>0.11221546058331006</v>
      </c>
      <c r="AB1789" s="156">
        <f>$K1789*'9 All Base Data'!$Y1789</f>
        <v>0</v>
      </c>
      <c r="AC1789" s="178">
        <f>$L1789*'9 All Base Data'!$Y1789</f>
        <v>1.8329451808767928E-3</v>
      </c>
      <c r="AD1789" s="178">
        <f>IF($M1789="","",$M1789*'9 All Base Data'!$Y1789)</f>
        <v>0.11793688363447742</v>
      </c>
      <c r="AE1789" s="178">
        <f>IF($N1789="","",$N1789*'9 All Base Data'!$Y1789)</f>
        <v>0.11354915964608829</v>
      </c>
      <c r="AF1789" s="178">
        <f>IF($O1789="","",$O1789*'9 All Base Data'!$Y1789)</f>
        <v>1.3945532098122715E-2</v>
      </c>
      <c r="AG1789" s="178">
        <f>IF($P1789="","",$P1789*'9 All Base Data'!$Y1789)</f>
        <v>1.027945838782895E-2</v>
      </c>
      <c r="AH1789" s="167">
        <f>$Q1789*'9 All Base Data'!$Y1789</f>
        <v>719.86393024743757</v>
      </c>
      <c r="AI1789" s="178">
        <f>$R1789*'9 All Base Data'!$Y1789</f>
        <v>0.39948703967658383</v>
      </c>
      <c r="AJ1789" s="178">
        <f>$S1789*'9 All Base Data'!$Y1789</f>
        <v>0</v>
      </c>
      <c r="AK1789" s="178">
        <f>$T1789*'9 All Base Data'!$Y1789</f>
        <v>6.5252848439213834E-3</v>
      </c>
      <c r="AL1789" s="178">
        <f>IF($U1789="","",$U1789*'9 All Base Data'!$Y1789)</f>
        <v>7.488992110789316E-4</v>
      </c>
      <c r="AM1789" s="178">
        <f>IF($V1789="","",$V1789*'9 All Base Data'!$Y1789)</f>
        <v>5.1494543899501042E-4</v>
      </c>
      <c r="AN1789" s="178">
        <f>IF($W1789="","",$W1789*'9 All Base Data'!$Y1789)</f>
        <v>6.3242988064986507E-5</v>
      </c>
      <c r="AO1789" s="178">
        <f>IF($X1789="","",$X1789*'9 All Base Data'!$Y1789)</f>
        <v>4.6617343788804293E-5</v>
      </c>
      <c r="AP1789" s="178">
        <f>$Y1789*'9 All Base Data'!$Y1789</f>
        <v>4.4631563675341122E-2</v>
      </c>
      <c r="AQ1789" s="179">
        <f t="shared" si="289"/>
        <v>0.45190773284592028</v>
      </c>
    </row>
    <row r="1790" spans="1:43" x14ac:dyDescent="0.25">
      <c r="A1790" s="124">
        <v>604810</v>
      </c>
      <c r="B1790" s="125" t="s">
        <v>1818</v>
      </c>
      <c r="C1790" s="126" t="s">
        <v>1742</v>
      </c>
      <c r="D1790" s="101" t="s">
        <v>2129</v>
      </c>
      <c r="E1790" s="142"/>
      <c r="F1790" s="191" t="str">
        <f>IF('9 All Base Data'!G1790="Rural Centre","Rural",IF('9 All Base Data'!G1790="Rural (Incl.some Off Shore Islands)","Rural",IF('9 All Base Data'!G1790="Inlet-in TA but not in Urban Area","Rural",IF('9 All Base Data'!G1790="Rural (Incl.some Off Shore Islands)","Rural",IF('9 All Base Data'!G1790="Inlet-not in TA","Rural",IF('9 All Base Data'!G1790="Inland Water not in Urban Area","Rural",IF('9 All Base Data'!G1790="Oceanic-in Region but not in TA","Rural",'9 All Base Data'!G1790)))))))</f>
        <v>Dunedin</v>
      </c>
      <c r="G1790" s="177">
        <f>IF('9 All Base Data'!I1790="..C","..C",'9 All Base Data'!I1790*Basecase_Pop_2006)</f>
        <v>975</v>
      </c>
      <c r="H1790" s="177">
        <f>IF('9 All Base Data'!J1790="..C","..C",'9 All Base Data'!J1790*Basecase_Pop_2006)</f>
        <v>627</v>
      </c>
      <c r="I1790" s="191">
        <f>IF('9 All Base Data'!L1790="..C","..C",'9 All Base Data'!L1790*Basecase_Pop_2006)</f>
        <v>9</v>
      </c>
      <c r="J1790" s="156">
        <f>IF('9 All Base Data'!$P1790=0,0,('9 All Base Data'!$P1790*Basecase_Pop_2006)/(1+(1/(BaseCase_Mort_AllAdults_30*('9 All Base Data'!$W1790*Basecase_PM10)/10))))</f>
        <v>0.2180685358255452</v>
      </c>
      <c r="K1790" s="156">
        <f>IF('9 All Base Data'!$Q1790=0,0,('9 All Base Data'!$Q1790*Basecase_Pop_2006)/(1+(1/(BaseCase_Mort_Maori_30*('9 All Base Data'!$W1790*Basecase_PM10)/10))))</f>
        <v>0</v>
      </c>
      <c r="L1790" s="179">
        <f>133/(1+1/(BaseCase_Mort_Child_0_1*'9 All Base Data'!$AB$10/10))*IF('9 All Base Data'!$L1790="..C",0,'9 All Base Data'!L1790/'9 All Base Data'!$L$2022)</f>
        <v>1.3129000697747069E-3</v>
      </c>
      <c r="M1790" s="178">
        <f>IF('9 All Base Data'!$R1790="","",IF('9 All Base Data'!$R1790=0,0,('9 All Base Data'!$R1790*Basecase_Pop_2006)/(1+(1/(BaseCase_CardiacHA_All*('9 All Base Data'!$W1790*Basecase_PM10)/10)))))</f>
        <v>3.9761431411530816E-2</v>
      </c>
      <c r="N1790" s="178">
        <f>IF('9 All Base Data'!$S1790="","",IF('9 All Base Data'!$S1790=0,0,('9 All Base Data'!S1790*Basecase_Pop_2006)/(1+(1/(BaseCase_RespHA_All*('9 All Base Data'!$W1790*Basecase_PM10)/10)))))</f>
        <v>7.2607260726072598E-2</v>
      </c>
      <c r="O1790" s="178">
        <f>IF('9 All Base Data'!$T1790="","",IF('9 All Base Data'!$T1790=0,0,('9 All Base Data'!$T1790*Basecase_Pop_2006)/(1+(1/(BaseCase_RespHA_Child_1_4*('9 All Base Data'!$W1790*Basecase_PM10)/10)))))</f>
        <v>2.61437908496732E-2</v>
      </c>
      <c r="P1790" s="179">
        <f>IF('9 All Base Data'!$U1790="","",IF('9 All Base Data'!$U1790=0,0,('9 All Base Data'!$U1790*Basecase_Pop_2006)/(1+(1/(BaseCase_RespHA_Child_5_14*('9 All Base Data'!$W1790*Basecase_PM10)/10)))))</f>
        <v>3.8834951456310676E-2</v>
      </c>
      <c r="Q1790" s="156">
        <f>IF('7 Base case Results'!$G1790="..C",0,BaseCase_RADs_All*'7 Base case Results'!$G1790*('9 All Base Data'!$V1790*Basecase_PM10)/10)</f>
        <v>526.5</v>
      </c>
      <c r="R1790" s="189">
        <f t="shared" si="280"/>
        <v>0.77632398753894083</v>
      </c>
      <c r="S1790" s="178">
        <f t="shared" si="281"/>
        <v>0</v>
      </c>
      <c r="T1790" s="179">
        <f t="shared" si="282"/>
        <v>4.673924248397957E-3</v>
      </c>
      <c r="U1790" s="178">
        <f t="shared" si="283"/>
        <v>2.5248508946322068E-4</v>
      </c>
      <c r="V1790" s="178">
        <f t="shared" si="284"/>
        <v>3.292739273927392E-4</v>
      </c>
      <c r="W1790" s="178">
        <f t="shared" si="285"/>
        <v>1.1856209150326797E-4</v>
      </c>
      <c r="X1790" s="179">
        <f t="shared" si="286"/>
        <v>1.761165048543689E-4</v>
      </c>
      <c r="Y1790" s="179">
        <f t="shared" si="287"/>
        <v>3.2642999999999998E-2</v>
      </c>
      <c r="Z1790" s="186">
        <f t="shared" si="288"/>
        <v>0.81422267080419475</v>
      </c>
      <c r="AA1790" s="156">
        <f>$J1790*'9 All Base Data'!$Y1790</f>
        <v>5.9406666369199237E-2</v>
      </c>
      <c r="AB1790" s="156">
        <f>$K1790*'9 All Base Data'!$Y1790</f>
        <v>0</v>
      </c>
      <c r="AC1790" s="178">
        <f>$L1790*'9 All Base Data'!$Y1790</f>
        <v>3.5766286101723734E-4</v>
      </c>
      <c r="AD1790" s="178">
        <f>IF($M1790="","",$M1790*'9 All Base Data'!$Y1790)</f>
        <v>1.0831888613753452E-2</v>
      </c>
      <c r="AE1790" s="178">
        <f>IF($N1790="","",$N1790*'9 All Base Data'!$Y1790)</f>
        <v>1.9779815082474537E-2</v>
      </c>
      <c r="AF1790" s="178">
        <f>IF($O1790="","",$O1790*'9 All Base Data'!$Y1790)</f>
        <v>7.1221437551869096E-3</v>
      </c>
      <c r="AG1790" s="178">
        <f>IF($P1790="","",$P1790*'9 All Base Data'!$Y1790)</f>
        <v>1.0579495092656283E-2</v>
      </c>
      <c r="AH1790" s="167">
        <f>$Q1790*'9 All Base Data'!$Y1790</f>
        <v>143.430182281801</v>
      </c>
      <c r="AI1790" s="178">
        <f>$R1790*'9 All Base Data'!$Y1790</f>
        <v>0.21148773227434928</v>
      </c>
      <c r="AJ1790" s="178">
        <f>$S1790*'9 All Base Data'!$Y1790</f>
        <v>0</v>
      </c>
      <c r="AK1790" s="178">
        <f>$T1790*'9 All Base Data'!$Y1790</f>
        <v>1.2732797852213651E-3</v>
      </c>
      <c r="AL1790" s="178">
        <f>IF($U1790="","",$U1790*'9 All Base Data'!$Y1790)</f>
        <v>6.8782492697334421E-5</v>
      </c>
      <c r="AM1790" s="178">
        <f>IF($V1790="","",$V1790*'9 All Base Data'!$Y1790)</f>
        <v>8.9701461399022017E-5</v>
      </c>
      <c r="AN1790" s="178">
        <f>IF($W1790="","",$W1790*'9 All Base Data'!$Y1790)</f>
        <v>3.2298921929772637E-5</v>
      </c>
      <c r="AO1790" s="178">
        <f>IF($X1790="","",$X1790*'9 All Base Data'!$Y1790)</f>
        <v>4.7978010245196246E-5</v>
      </c>
      <c r="AP1790" s="178">
        <f>$Y1790*'9 All Base Data'!$Y1790</f>
        <v>8.8926713014716614E-3</v>
      </c>
      <c r="AQ1790" s="179">
        <f t="shared" si="289"/>
        <v>0.2218121673151387</v>
      </c>
    </row>
    <row r="1791" spans="1:43" x14ac:dyDescent="0.25">
      <c r="A1791" s="124">
        <v>604821</v>
      </c>
      <c r="B1791" s="125" t="s">
        <v>1819</v>
      </c>
      <c r="C1791" s="126" t="s">
        <v>1742</v>
      </c>
      <c r="D1791" s="101" t="s">
        <v>2129</v>
      </c>
      <c r="E1791" s="142"/>
      <c r="F1791" s="191" t="str">
        <f>IF('9 All Base Data'!G1791="Rural Centre","Rural",IF('9 All Base Data'!G1791="Rural (Incl.some Off Shore Islands)","Rural",IF('9 All Base Data'!G1791="Inlet-in TA but not in Urban Area","Rural",IF('9 All Base Data'!G1791="Rural (Incl.some Off Shore Islands)","Rural",IF('9 All Base Data'!G1791="Inlet-not in TA","Rural",IF('9 All Base Data'!G1791="Inland Water not in Urban Area","Rural",IF('9 All Base Data'!G1791="Oceanic-in Region but not in TA","Rural",'9 All Base Data'!G1791)))))))</f>
        <v>Dunedin</v>
      </c>
      <c r="G1791" s="177">
        <f>IF('9 All Base Data'!I1791="..C","..C",'9 All Base Data'!I1791*Basecase_Pop_2006)</f>
        <v>333</v>
      </c>
      <c r="H1791" s="177">
        <f>IF('9 All Base Data'!J1791="..C","..C",'9 All Base Data'!J1791*Basecase_Pop_2006)</f>
        <v>228</v>
      </c>
      <c r="I1791" s="191">
        <f>IF('9 All Base Data'!L1791="..C","..C",'9 All Base Data'!L1791*Basecase_Pop_2006)</f>
        <v>3</v>
      </c>
      <c r="J1791" s="156">
        <f>IF('9 All Base Data'!$P1791=0,0,('9 All Base Data'!$P1791*Basecase_Pop_2006)/(1+(1/(BaseCase_Mort_AllAdults_30*('9 All Base Data'!$W1791*Basecase_PM10)/10))))</f>
        <v>0</v>
      </c>
      <c r="K1791" s="156">
        <f>IF('9 All Base Data'!$Q1791=0,0,('9 All Base Data'!$Q1791*Basecase_Pop_2006)/(1+(1/(BaseCase_Mort_Maori_30*('9 All Base Data'!$W1791*Basecase_PM10)/10))))</f>
        <v>0</v>
      </c>
      <c r="L1791" s="179">
        <f>133/(1+1/(BaseCase_Mort_Child_0_1*'9 All Base Data'!$AB$10/10))*IF('9 All Base Data'!$L1791="..C",0,'9 All Base Data'!L1791/'9 All Base Data'!$L$2022)</f>
        <v>4.3763335659156898E-4</v>
      </c>
      <c r="M1791" s="178">
        <f>IF('9 All Base Data'!$R1791="","",IF('9 All Base Data'!$R1791=0,0,('9 All Base Data'!$R1791*Basecase_Pop_2006)/(1+(1/(BaseCase_CardiacHA_All*('9 All Base Data'!$W1791*Basecase_PM10)/10)))))</f>
        <v>0</v>
      </c>
      <c r="N1791" s="178">
        <f>IF('9 All Base Data'!$S1791="","",IF('9 All Base Data'!$S1791=0,0,('9 All Base Data'!S1791*Basecase_Pop_2006)/(1+(1/(BaseCase_RespHA_All*('9 All Base Data'!$W1791*Basecase_PM10)/10)))))</f>
        <v>0</v>
      </c>
      <c r="O1791" s="178">
        <f>IF('9 All Base Data'!$T1791="","",IF('9 All Base Data'!$T1791=0,0,('9 All Base Data'!$T1791*Basecase_Pop_2006)/(1+(1/(BaseCase_RespHA_Child_1_4*('9 All Base Data'!$W1791*Basecase_PM10)/10)))))</f>
        <v>0</v>
      </c>
      <c r="P1791" s="179">
        <f>IF('9 All Base Data'!$U1791="","",IF('9 All Base Data'!$U1791=0,0,('9 All Base Data'!$U1791*Basecase_Pop_2006)/(1+(1/(BaseCase_RespHA_Child_5_14*('9 All Base Data'!$W1791*Basecase_PM10)/10)))))</f>
        <v>0</v>
      </c>
      <c r="Q1791" s="156">
        <f>IF('7 Base case Results'!$G1791="..C",0,BaseCase_RADs_All*'7 Base case Results'!$G1791*('9 All Base Data'!$V1791*Basecase_PM10)/10)</f>
        <v>179.82</v>
      </c>
      <c r="R1791" s="189">
        <f t="shared" si="280"/>
        <v>0</v>
      </c>
      <c r="S1791" s="178">
        <f t="shared" si="281"/>
        <v>0</v>
      </c>
      <c r="T1791" s="179">
        <f t="shared" si="282"/>
        <v>1.5579747494659855E-3</v>
      </c>
      <c r="U1791" s="178">
        <f t="shared" si="283"/>
        <v>0</v>
      </c>
      <c r="V1791" s="178">
        <f t="shared" si="284"/>
        <v>0</v>
      </c>
      <c r="W1791" s="178">
        <f t="shared" si="285"/>
        <v>0</v>
      </c>
      <c r="X1791" s="179">
        <f t="shared" si="286"/>
        <v>0</v>
      </c>
      <c r="Y1791" s="179">
        <f t="shared" si="287"/>
        <v>1.114884E-2</v>
      </c>
      <c r="Z1791" s="186">
        <f t="shared" si="288"/>
        <v>1.2706814749465986E-2</v>
      </c>
      <c r="AA1791" s="156">
        <f>$J1791*'9 All Base Data'!$Y1791</f>
        <v>0</v>
      </c>
      <c r="AB1791" s="156">
        <f>$K1791*'9 All Base Data'!$Y1791</f>
        <v>0</v>
      </c>
      <c r="AC1791" s="178">
        <f>$L1791*'9 All Base Data'!$Y1791</f>
        <v>1.1922095367241244E-4</v>
      </c>
      <c r="AD1791" s="178">
        <f>IF($M1791="","",$M1791*'9 All Base Data'!$Y1791)</f>
        <v>0</v>
      </c>
      <c r="AE1791" s="178">
        <f>IF($N1791="","",$N1791*'9 All Base Data'!$Y1791)</f>
        <v>0</v>
      </c>
      <c r="AF1791" s="178">
        <f>IF($O1791="","",$O1791*'9 All Base Data'!$Y1791)</f>
        <v>0</v>
      </c>
      <c r="AG1791" s="178">
        <f>IF($P1791="","",$P1791*'9 All Base Data'!$Y1791)</f>
        <v>0</v>
      </c>
      <c r="AH1791" s="167">
        <f>$Q1791*'9 All Base Data'!$Y1791</f>
        <v>48.986923794707415</v>
      </c>
      <c r="AI1791" s="178">
        <f>$R1791*'9 All Base Data'!$Y1791</f>
        <v>0</v>
      </c>
      <c r="AJ1791" s="178">
        <f>$S1791*'9 All Base Data'!$Y1791</f>
        <v>0</v>
      </c>
      <c r="AK1791" s="178">
        <f>$T1791*'9 All Base Data'!$Y1791</f>
        <v>4.2442659507378831E-4</v>
      </c>
      <c r="AL1791" s="178">
        <f>IF($U1791="","",$U1791*'9 All Base Data'!$Y1791)</f>
        <v>0</v>
      </c>
      <c r="AM1791" s="178">
        <f>IF($V1791="","",$V1791*'9 All Base Data'!$Y1791)</f>
        <v>0</v>
      </c>
      <c r="AN1791" s="178">
        <f>IF($W1791="","",$W1791*'9 All Base Data'!$Y1791)</f>
        <v>0</v>
      </c>
      <c r="AO1791" s="178">
        <f>IF($X1791="","",$X1791*'9 All Base Data'!$Y1791)</f>
        <v>0</v>
      </c>
      <c r="AP1791" s="178">
        <f>$Y1791*'9 All Base Data'!$Y1791</f>
        <v>3.03718927527186E-3</v>
      </c>
      <c r="AQ1791" s="179">
        <f t="shared" si="289"/>
        <v>3.4616158703456483E-3</v>
      </c>
    </row>
    <row r="1792" spans="1:43" x14ac:dyDescent="0.25">
      <c r="A1792" s="124">
        <v>604822</v>
      </c>
      <c r="B1792" s="125" t="s">
        <v>1820</v>
      </c>
      <c r="C1792" s="126" t="s">
        <v>1742</v>
      </c>
      <c r="D1792" s="101" t="s">
        <v>2129</v>
      </c>
      <c r="E1792" s="142"/>
      <c r="F1792" s="191" t="str">
        <f>IF('9 All Base Data'!G1792="Rural Centre","Rural",IF('9 All Base Data'!G1792="Rural (Incl.some Off Shore Islands)","Rural",IF('9 All Base Data'!G1792="Inlet-in TA but not in Urban Area","Rural",IF('9 All Base Data'!G1792="Rural (Incl.some Off Shore Islands)","Rural",IF('9 All Base Data'!G1792="Inlet-not in TA","Rural",IF('9 All Base Data'!G1792="Inland Water not in Urban Area","Rural",IF('9 All Base Data'!G1792="Oceanic-in Region but not in TA","Rural",'9 All Base Data'!G1792)))))))</f>
        <v>Dunedin</v>
      </c>
      <c r="G1792" s="177">
        <f>IF('9 All Base Data'!I1792="..C","..C",'9 All Base Data'!I1792*Basecase_Pop_2006)</f>
        <v>1146</v>
      </c>
      <c r="H1792" s="177">
        <f>IF('9 All Base Data'!J1792="..C","..C",'9 All Base Data'!J1792*Basecase_Pop_2006)</f>
        <v>771</v>
      </c>
      <c r="I1792" s="191">
        <f>IF('9 All Base Data'!L1792="..C","..C",'9 All Base Data'!L1792*Basecase_Pop_2006)</f>
        <v>9</v>
      </c>
      <c r="J1792" s="156">
        <f>IF('9 All Base Data'!$P1792=0,0,('9 All Base Data'!$P1792*Basecase_Pop_2006)/(1+(1/(BaseCase_Mort_AllAdults_30*('9 All Base Data'!$W1792*Basecase_PM10)/10))))</f>
        <v>0.13084112149532712</v>
      </c>
      <c r="K1792" s="156">
        <f>IF('9 All Base Data'!$Q1792=0,0,('9 All Base Data'!$Q1792*Basecase_Pop_2006)/(1+(1/(BaseCase_Mort_Maori_30*('9 All Base Data'!$W1792*Basecase_PM10)/10))))</f>
        <v>0</v>
      </c>
      <c r="L1792" s="179">
        <f>133/(1+1/(BaseCase_Mort_Child_0_1*'9 All Base Data'!$AB$10/10))*IF('9 All Base Data'!$L1792="..C",0,'9 All Base Data'!L1792/'9 All Base Data'!$L$2022)</f>
        <v>1.3129000697747069E-3</v>
      </c>
      <c r="M1792" s="178">
        <f>IF('9 All Base Data'!$R1792="","",IF('9 All Base Data'!$R1792=0,0,('9 All Base Data'!$R1792*Basecase_Pop_2006)/(1+(1/(BaseCase_CardiacHA_All*('9 All Base Data'!$W1792*Basecase_PM10)/10)))))</f>
        <v>5.168986083499006E-2</v>
      </c>
      <c r="N1792" s="178">
        <f>IF('9 All Base Data'!$S1792="","",IF('9 All Base Data'!$S1792=0,0,('9 All Base Data'!S1792*Basecase_Pop_2006)/(1+(1/(BaseCase_RespHA_All*('9 All Base Data'!$W1792*Basecase_PM10)/10)))))</f>
        <v>8.9108910891089105E-2</v>
      </c>
      <c r="O1792" s="178">
        <f>IF('9 All Base Data'!$T1792="","",IF('9 All Base Data'!$T1792=0,0,('9 All Base Data'!$T1792*Basecase_Pop_2006)/(1+(1/(BaseCase_RespHA_Child_1_4*('9 All Base Data'!$W1792*Basecase_PM10)/10)))))</f>
        <v>3.2679738562091505E-2</v>
      </c>
      <c r="P1792" s="179">
        <f>IF('9 All Base Data'!$U1792="","",IF('9 All Base Data'!$U1792=0,0,('9 All Base Data'!$U1792*Basecase_Pop_2006)/(1+(1/(BaseCase_RespHA_Child_5_14*('9 All Base Data'!$W1792*Basecase_PM10)/10)))))</f>
        <v>2.9126213592233007E-2</v>
      </c>
      <c r="Q1792" s="156">
        <f>IF('7 Base case Results'!$G1792="..C",0,BaseCase_RADs_All*'7 Base case Results'!$G1792*('9 All Base Data'!$V1792*Basecase_PM10)/10)</f>
        <v>618.84</v>
      </c>
      <c r="R1792" s="189">
        <f t="shared" si="280"/>
        <v>0.46579439252336452</v>
      </c>
      <c r="S1792" s="178">
        <f t="shared" si="281"/>
        <v>0</v>
      </c>
      <c r="T1792" s="179">
        <f t="shared" si="282"/>
        <v>4.673924248397957E-3</v>
      </c>
      <c r="U1792" s="178">
        <f t="shared" si="283"/>
        <v>3.282306163021869E-4</v>
      </c>
      <c r="V1792" s="178">
        <f t="shared" si="284"/>
        <v>4.0410891089108909E-4</v>
      </c>
      <c r="W1792" s="178">
        <f t="shared" si="285"/>
        <v>1.4820261437908496E-4</v>
      </c>
      <c r="X1792" s="179">
        <f t="shared" si="286"/>
        <v>1.3208737864077669E-4</v>
      </c>
      <c r="Y1792" s="179">
        <f t="shared" si="287"/>
        <v>3.8368079999999999E-2</v>
      </c>
      <c r="Z1792" s="186">
        <f t="shared" si="288"/>
        <v>0.50956873629895572</v>
      </c>
      <c r="AA1792" s="156">
        <f>$J1792*'9 All Base Data'!$Y1792</f>
        <v>3.5643999821519542E-2</v>
      </c>
      <c r="AB1792" s="156">
        <f>$K1792*'9 All Base Data'!$Y1792</f>
        <v>0</v>
      </c>
      <c r="AC1792" s="178">
        <f>$L1792*'9 All Base Data'!$Y1792</f>
        <v>3.5766286101723734E-4</v>
      </c>
      <c r="AD1792" s="178">
        <f>IF($M1792="","",$M1792*'9 All Base Data'!$Y1792)</f>
        <v>1.4081455197879489E-2</v>
      </c>
      <c r="AE1792" s="178">
        <f>IF($N1792="","",$N1792*'9 All Base Data'!$Y1792)</f>
        <v>2.4275227601218752E-2</v>
      </c>
      <c r="AF1792" s="178">
        <f>IF($O1792="","",$O1792*'9 All Base Data'!$Y1792)</f>
        <v>8.9026796939836381E-3</v>
      </c>
      <c r="AG1792" s="178">
        <f>IF($P1792="","",$P1792*'9 All Base Data'!$Y1792)</f>
        <v>7.9346213194922133E-3</v>
      </c>
      <c r="AH1792" s="167">
        <f>$Q1792*'9 All Base Data'!$Y1792</f>
        <v>168.58562963583995</v>
      </c>
      <c r="AI1792" s="178">
        <f>$R1792*'9 All Base Data'!$Y1792</f>
        <v>0.12689263936460957</v>
      </c>
      <c r="AJ1792" s="178">
        <f>$S1792*'9 All Base Data'!$Y1792</f>
        <v>0</v>
      </c>
      <c r="AK1792" s="178">
        <f>$T1792*'9 All Base Data'!$Y1792</f>
        <v>1.2732797852213651E-3</v>
      </c>
      <c r="AL1792" s="178">
        <f>IF($U1792="","",$U1792*'9 All Base Data'!$Y1792)</f>
        <v>8.941724050653476E-5</v>
      </c>
      <c r="AM1792" s="178">
        <f>IF($V1792="","",$V1792*'9 All Base Data'!$Y1792)</f>
        <v>1.1008815717152703E-4</v>
      </c>
      <c r="AN1792" s="178">
        <f>IF($W1792="","",$W1792*'9 All Base Data'!$Y1792)</f>
        <v>4.0373652412215799E-5</v>
      </c>
      <c r="AO1792" s="178">
        <f>IF($X1792="","",$X1792*'9 All Base Data'!$Y1792)</f>
        <v>3.5983507683897184E-5</v>
      </c>
      <c r="AP1792" s="178">
        <f>$Y1792*'9 All Base Data'!$Y1792</f>
        <v>1.0452309037422076E-2</v>
      </c>
      <c r="AQ1792" s="179">
        <f t="shared" si="289"/>
        <v>0.1388177335849311</v>
      </c>
    </row>
    <row r="1793" spans="1:43" x14ac:dyDescent="0.25">
      <c r="A1793" s="124">
        <v>604830</v>
      </c>
      <c r="B1793" s="125" t="s">
        <v>1821</v>
      </c>
      <c r="C1793" s="126" t="s">
        <v>1742</v>
      </c>
      <c r="D1793" s="101" t="s">
        <v>2129</v>
      </c>
      <c r="E1793" s="142"/>
      <c r="F1793" s="191" t="str">
        <f>IF('9 All Base Data'!G1793="Rural Centre","Rural",IF('9 All Base Data'!G1793="Rural (Incl.some Off Shore Islands)","Rural",IF('9 All Base Data'!G1793="Inlet-in TA but not in Urban Area","Rural",IF('9 All Base Data'!G1793="Rural (Incl.some Off Shore Islands)","Rural",IF('9 All Base Data'!G1793="Inlet-not in TA","Rural",IF('9 All Base Data'!G1793="Inland Water not in Urban Area","Rural",IF('9 All Base Data'!G1793="Oceanic-in Region but not in TA","Rural",'9 All Base Data'!G1793)))))))</f>
        <v>Dunedin</v>
      </c>
      <c r="G1793" s="177">
        <f>IF('9 All Base Data'!I1793="..C","..C",'9 All Base Data'!I1793*Basecase_Pop_2006)</f>
        <v>1113</v>
      </c>
      <c r="H1793" s="177">
        <f>IF('9 All Base Data'!J1793="..C","..C",'9 All Base Data'!J1793*Basecase_Pop_2006)</f>
        <v>792</v>
      </c>
      <c r="I1793" s="191">
        <f>IF('9 All Base Data'!L1793="..C","..C",'9 All Base Data'!L1793*Basecase_Pop_2006)</f>
        <v>15</v>
      </c>
      <c r="J1793" s="156">
        <f>IF('9 All Base Data'!$P1793=0,0,('9 All Base Data'!$P1793*Basecase_Pop_2006)/(1+(1/(BaseCase_Mort_AllAdults_30*('9 All Base Data'!$W1793*Basecase_PM10)/10))))</f>
        <v>0.47975077881619937</v>
      </c>
      <c r="K1793" s="156">
        <f>IF('9 All Base Data'!$Q1793=0,0,('9 All Base Data'!$Q1793*Basecase_Pop_2006)/(1+(1/(BaseCase_Mort_Maori_30*('9 All Base Data'!$W1793*Basecase_PM10)/10))))</f>
        <v>0</v>
      </c>
      <c r="L1793" s="179">
        <f>133/(1+1/(BaseCase_Mort_Child_0_1*'9 All Base Data'!$AB$10/10))*IF('9 All Base Data'!$L1793="..C",0,'9 All Base Data'!L1793/'9 All Base Data'!$L$2022)</f>
        <v>2.1881667829578449E-3</v>
      </c>
      <c r="M1793" s="178">
        <f>IF('9 All Base Data'!$R1793="","",IF('9 All Base Data'!$R1793=0,0,('9 All Base Data'!$R1793*Basecase_Pop_2006)/(1+(1/(BaseCase_CardiacHA_All*('9 All Base Data'!$W1793*Basecase_PM10)/10)))))</f>
        <v>5.9642147117296228E-2</v>
      </c>
      <c r="N1793" s="178">
        <f>IF('9 All Base Data'!$S1793="","",IF('9 All Base Data'!$S1793=0,0,('9 All Base Data'!S1793*Basecase_Pop_2006)/(1+(1/(BaseCase_RespHA_All*('9 All Base Data'!$W1793*Basecase_PM10)/10)))))</f>
        <v>0.13201320132013203</v>
      </c>
      <c r="O1793" s="178">
        <f>IF('9 All Base Data'!$T1793="","",IF('9 All Base Data'!$T1793=0,0,('9 All Base Data'!$T1793*Basecase_Pop_2006)/(1+(1/(BaseCase_RespHA_Child_1_4*('9 All Base Data'!$W1793*Basecase_PM10)/10)))))</f>
        <v>2.61437908496732E-2</v>
      </c>
      <c r="P1793" s="179">
        <f>IF('9 All Base Data'!$U1793="","",IF('9 All Base Data'!$U1793=0,0,('9 All Base Data'!$U1793*Basecase_Pop_2006)/(1+(1/(BaseCase_RespHA_Child_5_14*('9 All Base Data'!$W1793*Basecase_PM10)/10)))))</f>
        <v>3.8834951456310676E-2</v>
      </c>
      <c r="Q1793" s="156">
        <f>IF('7 Base case Results'!$G1793="..C",0,BaseCase_RADs_All*'7 Base case Results'!$G1793*('9 All Base Data'!$V1793*Basecase_PM10)/10)</f>
        <v>601.0200000000001</v>
      </c>
      <c r="R1793" s="189">
        <f t="shared" si="280"/>
        <v>1.7079127725856698</v>
      </c>
      <c r="S1793" s="178">
        <f t="shared" si="281"/>
        <v>0</v>
      </c>
      <c r="T1793" s="179">
        <f t="shared" si="282"/>
        <v>7.7898737473299281E-3</v>
      </c>
      <c r="U1793" s="178">
        <f t="shared" si="283"/>
        <v>3.7872763419483107E-4</v>
      </c>
      <c r="V1793" s="178">
        <f t="shared" si="284"/>
        <v>5.9867986798679872E-4</v>
      </c>
      <c r="W1793" s="178">
        <f t="shared" si="285"/>
        <v>1.1856209150326797E-4</v>
      </c>
      <c r="X1793" s="179">
        <f t="shared" si="286"/>
        <v>1.761165048543689E-4</v>
      </c>
      <c r="Y1793" s="179">
        <f t="shared" si="287"/>
        <v>3.7263240000000003E-2</v>
      </c>
      <c r="Z1793" s="186">
        <f t="shared" si="288"/>
        <v>1.7539432938351813</v>
      </c>
      <c r="AA1793" s="156">
        <f>$J1793*'9 All Base Data'!$Y1793</f>
        <v>0.13069466601223831</v>
      </c>
      <c r="AB1793" s="156">
        <f>$K1793*'9 All Base Data'!$Y1793</f>
        <v>0</v>
      </c>
      <c r="AC1793" s="178">
        <f>$L1793*'9 All Base Data'!$Y1793</f>
        <v>5.9610476836206221E-4</v>
      </c>
      <c r="AD1793" s="178">
        <f>IF($M1793="","",$M1793*'9 All Base Data'!$Y1793)</f>
        <v>1.624783292063018E-2</v>
      </c>
      <c r="AE1793" s="178">
        <f>IF($N1793="","",$N1793*'9 All Base Data'!$Y1793)</f>
        <v>3.5963300149953713E-2</v>
      </c>
      <c r="AF1793" s="178">
        <f>IF($O1793="","",$O1793*'9 All Base Data'!$Y1793)</f>
        <v>7.1221437551869096E-3</v>
      </c>
      <c r="AG1793" s="178">
        <f>IF($P1793="","",$P1793*'9 All Base Data'!$Y1793)</f>
        <v>1.0579495092656283E-2</v>
      </c>
      <c r="AH1793" s="167">
        <f>$Q1793*'9 All Base Data'!$Y1793</f>
        <v>163.73106962014825</v>
      </c>
      <c r="AI1793" s="178">
        <f>$R1793*'9 All Base Data'!$Y1793</f>
        <v>0.46527301100356838</v>
      </c>
      <c r="AJ1793" s="178">
        <f>$S1793*'9 All Base Data'!$Y1793</f>
        <v>0</v>
      </c>
      <c r="AK1793" s="178">
        <f>$T1793*'9 All Base Data'!$Y1793</f>
        <v>2.1221329753689415E-3</v>
      </c>
      <c r="AL1793" s="178">
        <f>IF($U1793="","",$U1793*'9 All Base Data'!$Y1793)</f>
        <v>1.0317373904600165E-4</v>
      </c>
      <c r="AM1793" s="178">
        <f>IF($V1793="","",$V1793*'9 All Base Data'!$Y1793)</f>
        <v>1.6309356618004009E-4</v>
      </c>
      <c r="AN1793" s="178">
        <f>IF($W1793="","",$W1793*'9 All Base Data'!$Y1793)</f>
        <v>3.2298921929772637E-5</v>
      </c>
      <c r="AO1793" s="178">
        <f>IF($X1793="","",$X1793*'9 All Base Data'!$Y1793)</f>
        <v>4.7978010245196246E-5</v>
      </c>
      <c r="AP1793" s="178">
        <f>$Y1793*'9 All Base Data'!$Y1793</f>
        <v>1.015132631644919E-2</v>
      </c>
      <c r="AQ1793" s="179">
        <f t="shared" si="289"/>
        <v>0.4778127376006126</v>
      </c>
    </row>
    <row r="1794" spans="1:43" x14ac:dyDescent="0.25">
      <c r="A1794" s="124">
        <v>604901</v>
      </c>
      <c r="B1794" s="125" t="s">
        <v>1822</v>
      </c>
      <c r="C1794" s="126" t="s">
        <v>1742</v>
      </c>
      <c r="D1794" s="101" t="s">
        <v>2129</v>
      </c>
      <c r="E1794" s="142"/>
      <c r="F1794" s="191" t="str">
        <f>IF('9 All Base Data'!G1794="Rural Centre","Rural",IF('9 All Base Data'!G1794="Rural (Incl.some Off Shore Islands)","Rural",IF('9 All Base Data'!G1794="Inlet-in TA but not in Urban Area","Rural",IF('9 All Base Data'!G1794="Rural (Incl.some Off Shore Islands)","Rural",IF('9 All Base Data'!G1794="Inlet-not in TA","Rural",IF('9 All Base Data'!G1794="Inland Water not in Urban Area","Rural",IF('9 All Base Data'!G1794="Oceanic-in Region but not in TA","Rural",'9 All Base Data'!G1794)))))))</f>
        <v>Dunedin</v>
      </c>
      <c r="G1794" s="177">
        <f>IF('9 All Base Data'!I1794="..C","..C",'9 All Base Data'!I1794*Basecase_Pop_2006)</f>
        <v>471</v>
      </c>
      <c r="H1794" s="177">
        <f>IF('9 All Base Data'!J1794="..C","..C",'9 All Base Data'!J1794*Basecase_Pop_2006)</f>
        <v>342</v>
      </c>
      <c r="I1794" s="191">
        <f>IF('9 All Base Data'!L1794="..C","..C",'9 All Base Data'!L1794*Basecase_Pop_2006)</f>
        <v>3</v>
      </c>
      <c r="J1794" s="156">
        <f>IF('9 All Base Data'!$P1794=0,0,('9 All Base Data'!$P1794*Basecase_Pop_2006)/(1+(1/(BaseCase_Mort_AllAdults_30*('9 All Base Data'!$W1794*Basecase_PM10)/10))))</f>
        <v>0.2180685358255452</v>
      </c>
      <c r="K1794" s="156">
        <f>IF('9 All Base Data'!$Q1794=0,0,('9 All Base Data'!$Q1794*Basecase_Pop_2006)/(1+(1/(BaseCase_Mort_Maori_30*('9 All Base Data'!$W1794*Basecase_PM10)/10))))</f>
        <v>0.1111111111111111</v>
      </c>
      <c r="L1794" s="179">
        <f>133/(1+1/(BaseCase_Mort_Child_0_1*'9 All Base Data'!$AB$10/10))*IF('9 All Base Data'!$L1794="..C",0,'9 All Base Data'!L1794/'9 All Base Data'!$L$2022)</f>
        <v>4.3763335659156898E-4</v>
      </c>
      <c r="M1794" s="178">
        <f>IF('9 All Base Data'!$R1794="","",IF('9 All Base Data'!$R1794=0,0,('9 All Base Data'!$R1794*Basecase_Pop_2006)/(1+(1/(BaseCase_CardiacHA_All*('9 All Base Data'!$W1794*Basecase_PM10)/10)))))</f>
        <v>3.1809145129224649E-2</v>
      </c>
      <c r="N1794" s="178">
        <f>IF('9 All Base Data'!$S1794="","",IF('9 All Base Data'!$S1794=0,0,('9 All Base Data'!S1794*Basecase_Pop_2006)/(1+(1/(BaseCase_RespHA_All*('9 All Base Data'!$W1794*Basecase_PM10)/10)))))</f>
        <v>4.6204620462046209E-2</v>
      </c>
      <c r="O1794" s="178">
        <f>IF('9 All Base Data'!$T1794="","",IF('9 All Base Data'!$T1794=0,0,('9 All Base Data'!$T1794*Basecase_Pop_2006)/(1+(1/(BaseCase_RespHA_Child_1_4*('9 All Base Data'!$W1794*Basecase_PM10)/10)))))</f>
        <v>6.5359477124183E-3</v>
      </c>
      <c r="P1794" s="179">
        <f>IF('9 All Base Data'!$U1794="","",IF('9 All Base Data'!$U1794=0,0,('9 All Base Data'!$U1794*Basecase_Pop_2006)/(1+(1/(BaseCase_RespHA_Child_5_14*('9 All Base Data'!$W1794*Basecase_PM10)/10)))))</f>
        <v>0</v>
      </c>
      <c r="Q1794" s="156">
        <f>IF('7 Base case Results'!$G1794="..C",0,BaseCase_RADs_All*'7 Base case Results'!$G1794*('9 All Base Data'!$V1794*Basecase_PM10)/10)</f>
        <v>254.34</v>
      </c>
      <c r="R1794" s="189">
        <f t="shared" si="280"/>
        <v>0.77632398753894083</v>
      </c>
      <c r="S1794" s="178">
        <f t="shared" si="281"/>
        <v>0.39555555555555555</v>
      </c>
      <c r="T1794" s="179">
        <f t="shared" si="282"/>
        <v>1.5579747494659855E-3</v>
      </c>
      <c r="U1794" s="178">
        <f t="shared" si="283"/>
        <v>2.0198807157057651E-4</v>
      </c>
      <c r="V1794" s="178">
        <f t="shared" si="284"/>
        <v>2.0953795379537957E-4</v>
      </c>
      <c r="W1794" s="178">
        <f t="shared" si="285"/>
        <v>2.9640522875816992E-5</v>
      </c>
      <c r="X1794" s="179">
        <f t="shared" si="286"/>
        <v>0</v>
      </c>
      <c r="Y1794" s="179">
        <f t="shared" si="287"/>
        <v>1.5769080000000001E-2</v>
      </c>
      <c r="Z1794" s="186">
        <f t="shared" si="288"/>
        <v>0.79406256831377275</v>
      </c>
      <c r="AA1794" s="156">
        <f>$J1794*'9 All Base Data'!$Y1794</f>
        <v>5.9406666369199237E-2</v>
      </c>
      <c r="AB1794" s="156">
        <f>$K1794*'9 All Base Data'!$Y1794</f>
        <v>3.0269110959544369E-2</v>
      </c>
      <c r="AC1794" s="178">
        <f>$L1794*'9 All Base Data'!$Y1794</f>
        <v>1.1922095367241244E-4</v>
      </c>
      <c r="AD1794" s="178">
        <f>IF($M1794="","",$M1794*'9 All Base Data'!$Y1794)</f>
        <v>8.6655108910027607E-3</v>
      </c>
      <c r="AE1794" s="178">
        <f>IF($N1794="","",$N1794*'9 All Base Data'!$Y1794)</f>
        <v>1.2587155052483799E-2</v>
      </c>
      <c r="AF1794" s="178">
        <f>IF($O1794="","",$O1794*'9 All Base Data'!$Y1794)</f>
        <v>1.7805359387967274E-3</v>
      </c>
      <c r="AG1794" s="178">
        <f>IF($P1794="","",$P1794*'9 All Base Data'!$Y1794)</f>
        <v>0</v>
      </c>
      <c r="AH1794" s="167">
        <f>$Q1794*'9 All Base Data'!$Y1794</f>
        <v>69.287811133054632</v>
      </c>
      <c r="AI1794" s="178">
        <f>$R1794*'9 All Base Data'!$Y1794</f>
        <v>0.21148773227434928</v>
      </c>
      <c r="AJ1794" s="178">
        <f>$S1794*'9 All Base Data'!$Y1794</f>
        <v>0.10775803501597796</v>
      </c>
      <c r="AK1794" s="178">
        <f>$T1794*'9 All Base Data'!$Y1794</f>
        <v>4.2442659507378831E-4</v>
      </c>
      <c r="AL1794" s="178">
        <f>IF($U1794="","",$U1794*'9 All Base Data'!$Y1794)</f>
        <v>5.5025994157867529E-5</v>
      </c>
      <c r="AM1794" s="178">
        <f>IF($V1794="","",$V1794*'9 All Base Data'!$Y1794)</f>
        <v>5.7082748163014031E-5</v>
      </c>
      <c r="AN1794" s="178">
        <f>IF($W1794="","",$W1794*'9 All Base Data'!$Y1794)</f>
        <v>8.0747304824431594E-6</v>
      </c>
      <c r="AO1794" s="178">
        <f>IF($X1794="","",$X1794*'9 All Base Data'!$Y1794)</f>
        <v>0</v>
      </c>
      <c r="AP1794" s="178">
        <f>$Y1794*'9 All Base Data'!$Y1794</f>
        <v>4.2958442902493879E-3</v>
      </c>
      <c r="AQ1794" s="179">
        <f t="shared" si="289"/>
        <v>0.21632011190199338</v>
      </c>
    </row>
    <row r="1795" spans="1:43" x14ac:dyDescent="0.25">
      <c r="A1795" s="124">
        <v>604902</v>
      </c>
      <c r="B1795" s="125" t="s">
        <v>1823</v>
      </c>
      <c r="C1795" s="126" t="s">
        <v>1742</v>
      </c>
      <c r="D1795" s="101" t="s">
        <v>2129</v>
      </c>
      <c r="E1795" s="142"/>
      <c r="F1795" s="191" t="str">
        <f>IF('9 All Base Data'!G1795="Rural Centre","Rural",IF('9 All Base Data'!G1795="Rural (Incl.some Off Shore Islands)","Rural",IF('9 All Base Data'!G1795="Inlet-in TA but not in Urban Area","Rural",IF('9 All Base Data'!G1795="Rural (Incl.some Off Shore Islands)","Rural",IF('9 All Base Data'!G1795="Inlet-not in TA","Rural",IF('9 All Base Data'!G1795="Inland Water not in Urban Area","Rural",IF('9 All Base Data'!G1795="Oceanic-in Region but not in TA","Rural",'9 All Base Data'!G1795)))))))</f>
        <v>Dunedin</v>
      </c>
      <c r="G1795" s="177">
        <f>IF('9 All Base Data'!I1795="..C","..C",'9 All Base Data'!I1795*Basecase_Pop_2006)</f>
        <v>171</v>
      </c>
      <c r="H1795" s="177">
        <f>IF('9 All Base Data'!J1795="..C","..C",'9 All Base Data'!J1795*Basecase_Pop_2006)</f>
        <v>123</v>
      </c>
      <c r="I1795" s="191" t="str">
        <f>IF('9 All Base Data'!L1795="..C","..C",'9 All Base Data'!L1795*Basecase_Pop_2006)</f>
        <v>..C</v>
      </c>
      <c r="J1795" s="156">
        <f>IF('9 All Base Data'!$P1795=0,0,('9 All Base Data'!$P1795*Basecase_Pop_2006)/(1+(1/(BaseCase_Mort_AllAdults_30*('9 All Base Data'!$W1795*Basecase_PM10)/10))))</f>
        <v>0</v>
      </c>
      <c r="K1795" s="156">
        <f>IF('9 All Base Data'!$Q1795=0,0,('9 All Base Data'!$Q1795*Basecase_Pop_2006)/(1+(1/(BaseCase_Mort_Maori_30*('9 All Base Data'!$W1795*Basecase_PM10)/10))))</f>
        <v>0</v>
      </c>
      <c r="L1795" s="179">
        <f>133/(1+1/(BaseCase_Mort_Child_0_1*'9 All Base Data'!$AB$10/10))*IF('9 All Base Data'!$L1795="..C",0,'9 All Base Data'!L1795/'9 All Base Data'!$L$2022)</f>
        <v>0</v>
      </c>
      <c r="M1795" s="178">
        <f>IF('9 All Base Data'!$R1795="","",IF('9 All Base Data'!$R1795=0,0,('9 All Base Data'!$R1795*Basecase_Pop_2006)/(1+(1/(BaseCase_CardiacHA_All*('9 All Base Data'!$W1795*Basecase_PM10)/10)))))</f>
        <v>0</v>
      </c>
      <c r="N1795" s="178">
        <f>IF('9 All Base Data'!$S1795="","",IF('9 All Base Data'!$S1795=0,0,('9 All Base Data'!S1795*Basecase_Pop_2006)/(1+(1/(BaseCase_RespHA_All*('9 All Base Data'!$W1795*Basecase_PM10)/10)))))</f>
        <v>0</v>
      </c>
      <c r="O1795" s="178">
        <f>IF('9 All Base Data'!$T1795="","",IF('9 All Base Data'!$T1795=0,0,('9 All Base Data'!$T1795*Basecase_Pop_2006)/(1+(1/(BaseCase_RespHA_Child_1_4*('9 All Base Data'!$W1795*Basecase_PM10)/10)))))</f>
        <v>0</v>
      </c>
      <c r="P1795" s="179">
        <f>IF('9 All Base Data'!$U1795="","",IF('9 All Base Data'!$U1795=0,0,('9 All Base Data'!$U1795*Basecase_Pop_2006)/(1+(1/(BaseCase_RespHA_Child_5_14*('9 All Base Data'!$W1795*Basecase_PM10)/10)))))</f>
        <v>0</v>
      </c>
      <c r="Q1795" s="156">
        <f>IF('7 Base case Results'!$G1795="..C",0,BaseCase_RADs_All*'7 Base case Results'!$G1795*('9 All Base Data'!$V1795*Basecase_PM10)/10)</f>
        <v>92.34</v>
      </c>
      <c r="R1795" s="189">
        <f t="shared" si="280"/>
        <v>0</v>
      </c>
      <c r="S1795" s="178">
        <f t="shared" si="281"/>
        <v>0</v>
      </c>
      <c r="T1795" s="179">
        <f t="shared" si="282"/>
        <v>0</v>
      </c>
      <c r="U1795" s="178">
        <f t="shared" si="283"/>
        <v>0</v>
      </c>
      <c r="V1795" s="178">
        <f t="shared" si="284"/>
        <v>0</v>
      </c>
      <c r="W1795" s="178">
        <f t="shared" si="285"/>
        <v>0</v>
      </c>
      <c r="X1795" s="179">
        <f t="shared" si="286"/>
        <v>0</v>
      </c>
      <c r="Y1795" s="179">
        <f t="shared" si="287"/>
        <v>5.7250799999999996E-3</v>
      </c>
      <c r="Z1795" s="186">
        <f t="shared" si="288"/>
        <v>5.7250799999999996E-3</v>
      </c>
      <c r="AA1795" s="156">
        <f>$J1795*'9 All Base Data'!$Y1795</f>
        <v>0</v>
      </c>
      <c r="AB1795" s="156">
        <f>$K1795*'9 All Base Data'!$Y1795</f>
        <v>0</v>
      </c>
      <c r="AC1795" s="178">
        <f>$L1795*'9 All Base Data'!$Y1795</f>
        <v>0</v>
      </c>
      <c r="AD1795" s="178">
        <f>IF($M1795="","",$M1795*'9 All Base Data'!$Y1795)</f>
        <v>0</v>
      </c>
      <c r="AE1795" s="178">
        <f>IF($N1795="","",$N1795*'9 All Base Data'!$Y1795)</f>
        <v>0</v>
      </c>
      <c r="AF1795" s="178">
        <f>IF($O1795="","",$O1795*'9 All Base Data'!$Y1795)</f>
        <v>0</v>
      </c>
      <c r="AG1795" s="178">
        <f>IF($P1795="","",$P1795*'9 All Base Data'!$Y1795)</f>
        <v>0</v>
      </c>
      <c r="AH1795" s="167">
        <f>$Q1795*'9 All Base Data'!$Y1795</f>
        <v>25.155447354038944</v>
      </c>
      <c r="AI1795" s="178">
        <f>$R1795*'9 All Base Data'!$Y1795</f>
        <v>0</v>
      </c>
      <c r="AJ1795" s="178">
        <f>$S1795*'9 All Base Data'!$Y1795</f>
        <v>0</v>
      </c>
      <c r="AK1795" s="178">
        <f>$T1795*'9 All Base Data'!$Y1795</f>
        <v>0</v>
      </c>
      <c r="AL1795" s="178">
        <f>IF($U1795="","",$U1795*'9 All Base Data'!$Y1795)</f>
        <v>0</v>
      </c>
      <c r="AM1795" s="178">
        <f>IF($V1795="","",$V1795*'9 All Base Data'!$Y1795)</f>
        <v>0</v>
      </c>
      <c r="AN1795" s="178">
        <f>IF($W1795="","",$W1795*'9 All Base Data'!$Y1795)</f>
        <v>0</v>
      </c>
      <c r="AO1795" s="178">
        <f>IF($X1795="","",$X1795*'9 All Base Data'!$Y1795)</f>
        <v>0</v>
      </c>
      <c r="AP1795" s="178">
        <f>$Y1795*'9 All Base Data'!$Y1795</f>
        <v>1.5596377359504143E-3</v>
      </c>
      <c r="AQ1795" s="179">
        <f t="shared" si="289"/>
        <v>1.5596377359504143E-3</v>
      </c>
    </row>
    <row r="1796" spans="1:43" x14ac:dyDescent="0.25">
      <c r="A1796" s="124">
        <v>605100</v>
      </c>
      <c r="B1796" s="125" t="s">
        <v>1824</v>
      </c>
      <c r="C1796" s="126" t="s">
        <v>1742</v>
      </c>
      <c r="D1796" s="101" t="s">
        <v>2129</v>
      </c>
      <c r="E1796" s="142"/>
      <c r="F1796" s="191" t="str">
        <f>IF('9 All Base Data'!G1796="Rural Centre","Rural",IF('9 All Base Data'!G1796="Rural (Incl.some Off Shore Islands)","Rural",IF('9 All Base Data'!G1796="Inlet-in TA but not in Urban Area","Rural",IF('9 All Base Data'!G1796="Rural (Incl.some Off Shore Islands)","Rural",IF('9 All Base Data'!G1796="Inlet-not in TA","Rural",IF('9 All Base Data'!G1796="Inland Water not in Urban Area","Rural",IF('9 All Base Data'!G1796="Oceanic-in Region but not in TA","Rural",'9 All Base Data'!G1796)))))))</f>
        <v>Dunedin</v>
      </c>
      <c r="G1796" s="177">
        <f>IF('9 All Base Data'!I1796="..C","..C",'9 All Base Data'!I1796*Basecase_Pop_2006)</f>
        <v>1212</v>
      </c>
      <c r="H1796" s="177">
        <f>IF('9 All Base Data'!J1796="..C","..C",'9 All Base Data'!J1796*Basecase_Pop_2006)</f>
        <v>810</v>
      </c>
      <c r="I1796" s="191">
        <f>IF('9 All Base Data'!L1796="..C","..C",'9 All Base Data'!L1796*Basecase_Pop_2006)</f>
        <v>12</v>
      </c>
      <c r="J1796" s="156">
        <f>IF('9 All Base Data'!$P1796=0,0,('9 All Base Data'!$P1796*Basecase_Pop_2006)/(1+(1/(BaseCase_Mort_AllAdults_30*('9 All Base Data'!$W1796*Basecase_PM10)/10))))</f>
        <v>0.13084112149532712</v>
      </c>
      <c r="K1796" s="156">
        <f>IF('9 All Base Data'!$Q1796=0,0,('9 All Base Data'!$Q1796*Basecase_Pop_2006)/(1+(1/(BaseCase_Mort_Maori_30*('9 All Base Data'!$W1796*Basecase_PM10)/10))))</f>
        <v>5.5555555555555552E-2</v>
      </c>
      <c r="L1796" s="179">
        <f>133/(1+1/(BaseCase_Mort_Child_0_1*'9 All Base Data'!$AB$10/10))*IF('9 All Base Data'!$L1796="..C",0,'9 All Base Data'!L1796/'9 All Base Data'!$L$2022)</f>
        <v>1.7505334263662759E-3</v>
      </c>
      <c r="M1796" s="178">
        <f>IF('9 All Base Data'!$R1796="","",IF('9 All Base Data'!$R1796=0,0,('9 All Base Data'!$R1796*Basecase_Pop_2006)/(1+(1/(BaseCase_CardiacHA_All*('9 All Base Data'!$W1796*Basecase_PM10)/10)))))</f>
        <v>0.13518886679920478</v>
      </c>
      <c r="N1796" s="178">
        <f>IF('9 All Base Data'!$S1796="","",IF('9 All Base Data'!$S1796=0,0,('9 All Base Data'!S1796*Basecase_Pop_2006)/(1+(1/(BaseCase_RespHA_All*('9 All Base Data'!$W1796*Basecase_PM10)/10)))))</f>
        <v>0.11551155115511551</v>
      </c>
      <c r="O1796" s="178">
        <f>IF('9 All Base Data'!$T1796="","",IF('9 All Base Data'!$T1796=0,0,('9 All Base Data'!$T1796*Basecase_Pop_2006)/(1+(1/(BaseCase_RespHA_Child_1_4*('9 All Base Data'!$W1796*Basecase_PM10)/10)))))</f>
        <v>4.5751633986928109E-2</v>
      </c>
      <c r="P1796" s="179">
        <f>IF('9 All Base Data'!$U1796="","",IF('9 All Base Data'!$U1796=0,0,('9 All Base Data'!$U1796*Basecase_Pop_2006)/(1+(1/(BaseCase_RespHA_Child_5_14*('9 All Base Data'!$W1796*Basecase_PM10)/10)))))</f>
        <v>1.9417475728155338E-2</v>
      </c>
      <c r="Q1796" s="156">
        <f>IF('7 Base case Results'!$G1796="..C",0,BaseCase_RADs_All*'7 Base case Results'!$G1796*('9 All Base Data'!$V1796*Basecase_PM10)/10)</f>
        <v>654.4799999999999</v>
      </c>
      <c r="R1796" s="189">
        <f t="shared" si="280"/>
        <v>0.46579439252336452</v>
      </c>
      <c r="S1796" s="178">
        <f t="shared" si="281"/>
        <v>0.19777777777777777</v>
      </c>
      <c r="T1796" s="179">
        <f t="shared" si="282"/>
        <v>6.2318989978639421E-3</v>
      </c>
      <c r="U1796" s="178">
        <f t="shared" si="283"/>
        <v>8.5844930417495037E-4</v>
      </c>
      <c r="V1796" s="178">
        <f t="shared" si="284"/>
        <v>5.2384488448844893E-4</v>
      </c>
      <c r="W1796" s="178">
        <f t="shared" si="285"/>
        <v>2.0748366013071895E-4</v>
      </c>
      <c r="X1796" s="179">
        <f t="shared" si="286"/>
        <v>8.805825242718445E-5</v>
      </c>
      <c r="Y1796" s="179">
        <f t="shared" si="287"/>
        <v>4.0577759999999997E-2</v>
      </c>
      <c r="Z1796" s="186">
        <f t="shared" si="288"/>
        <v>0.51398634570989177</v>
      </c>
      <c r="AA1796" s="156">
        <f>$J1796*'9 All Base Data'!$Y1796</f>
        <v>3.5643999821519542E-2</v>
      </c>
      <c r="AB1796" s="156">
        <f>$K1796*'9 All Base Data'!$Y1796</f>
        <v>1.5134555479772185E-2</v>
      </c>
      <c r="AC1796" s="178">
        <f>$L1796*'9 All Base Data'!$Y1796</f>
        <v>4.7688381468964977E-4</v>
      </c>
      <c r="AD1796" s="178">
        <f>IF($M1796="","",$M1796*'9 All Base Data'!$Y1796)</f>
        <v>3.6828421286761739E-2</v>
      </c>
      <c r="AE1796" s="178">
        <f>IF($N1796="","",$N1796*'9 All Base Data'!$Y1796)</f>
        <v>3.1467887631209494E-2</v>
      </c>
      <c r="AF1796" s="178">
        <f>IF($O1796="","",$O1796*'9 All Base Data'!$Y1796)</f>
        <v>1.2463751571577095E-2</v>
      </c>
      <c r="AG1796" s="178">
        <f>IF($P1796="","",$P1796*'9 All Base Data'!$Y1796)</f>
        <v>5.2897475463281416E-3</v>
      </c>
      <c r="AH1796" s="167">
        <f>$Q1796*'9 All Base Data'!$Y1796</f>
        <v>178.29474966722336</v>
      </c>
      <c r="AI1796" s="178">
        <f>$R1796*'9 All Base Data'!$Y1796</f>
        <v>0.12689263936460957</v>
      </c>
      <c r="AJ1796" s="178">
        <f>$S1796*'9 All Base Data'!$Y1796</f>
        <v>5.3879017507988979E-2</v>
      </c>
      <c r="AK1796" s="178">
        <f>$T1796*'9 All Base Data'!$Y1796</f>
        <v>1.6977063802951532E-3</v>
      </c>
      <c r="AL1796" s="178">
        <f>IF($U1796="","",$U1796*'9 All Base Data'!$Y1796)</f>
        <v>2.3386047517093706E-4</v>
      </c>
      <c r="AM1796" s="178">
        <f>IF($V1796="","",$V1796*'9 All Base Data'!$Y1796)</f>
        <v>1.4270687040753507E-4</v>
      </c>
      <c r="AN1796" s="178">
        <f>IF($W1796="","",$W1796*'9 All Base Data'!$Y1796)</f>
        <v>5.6523113377102121E-5</v>
      </c>
      <c r="AO1796" s="178">
        <f>IF($X1796="","",$X1796*'9 All Base Data'!$Y1796)</f>
        <v>2.3989005122598123E-5</v>
      </c>
      <c r="AP1796" s="178">
        <f>$Y1796*'9 All Base Data'!$Y1796</f>
        <v>1.105427447936785E-2</v>
      </c>
      <c r="AQ1796" s="179">
        <f t="shared" si="289"/>
        <v>0.14002118756985105</v>
      </c>
    </row>
    <row r="1797" spans="1:43" x14ac:dyDescent="0.25">
      <c r="A1797" s="124">
        <v>605200</v>
      </c>
      <c r="B1797" s="125" t="s">
        <v>1825</v>
      </c>
      <c r="C1797" s="126" t="s">
        <v>1742</v>
      </c>
      <c r="D1797" s="101" t="s">
        <v>2129</v>
      </c>
      <c r="E1797" s="142"/>
      <c r="F1797" s="191" t="str">
        <f>IF('9 All Base Data'!G1797="Rural Centre","Rural",IF('9 All Base Data'!G1797="Rural (Incl.some Off Shore Islands)","Rural",IF('9 All Base Data'!G1797="Inlet-in TA but not in Urban Area","Rural",IF('9 All Base Data'!G1797="Rural (Incl.some Off Shore Islands)","Rural",IF('9 All Base Data'!G1797="Inlet-not in TA","Rural",IF('9 All Base Data'!G1797="Inland Water not in Urban Area","Rural",IF('9 All Base Data'!G1797="Oceanic-in Region but not in TA","Rural",'9 All Base Data'!G1797)))))))</f>
        <v>Dunedin</v>
      </c>
      <c r="G1797" s="177">
        <f>IF('9 All Base Data'!I1797="..C","..C",'9 All Base Data'!I1797*Basecase_Pop_2006)</f>
        <v>1365</v>
      </c>
      <c r="H1797" s="177">
        <f>IF('9 All Base Data'!J1797="..C","..C",'9 All Base Data'!J1797*Basecase_Pop_2006)</f>
        <v>903</v>
      </c>
      <c r="I1797" s="191">
        <f>IF('9 All Base Data'!L1797="..C","..C",'9 All Base Data'!L1797*Basecase_Pop_2006)</f>
        <v>27</v>
      </c>
      <c r="J1797" s="156">
        <f>IF('9 All Base Data'!$P1797=0,0,('9 All Base Data'!$P1797*Basecase_Pop_2006)/(1+(1/(BaseCase_Mort_AllAdults_30*('9 All Base Data'!$W1797*Basecase_PM10)/10))))</f>
        <v>0.34890965732087226</v>
      </c>
      <c r="K1797" s="156">
        <f>IF('9 All Base Data'!$Q1797=0,0,('9 All Base Data'!$Q1797*Basecase_Pop_2006)/(1+(1/(BaseCase_Mort_Maori_30*('9 All Base Data'!$W1797*Basecase_PM10)/10))))</f>
        <v>0</v>
      </c>
      <c r="L1797" s="179">
        <f>133/(1+1/(BaseCase_Mort_Child_0_1*'9 All Base Data'!$AB$10/10))*IF('9 All Base Data'!$L1797="..C",0,'9 All Base Data'!L1797/'9 All Base Data'!$L$2022)</f>
        <v>3.9387002093241204E-3</v>
      </c>
      <c r="M1797" s="178">
        <f>IF('9 All Base Data'!$R1797="","",IF('9 All Base Data'!$R1797=0,0,('9 All Base Data'!$R1797*Basecase_Pop_2006)/(1+(1/(BaseCase_CardiacHA_All*('9 All Base Data'!$W1797*Basecase_PM10)/10)))))</f>
        <v>0.15109343936381711</v>
      </c>
      <c r="N1797" s="178">
        <f>IF('9 All Base Data'!$S1797="","",IF('9 All Base Data'!$S1797=0,0,('9 All Base Data'!S1797*Basecase_Pop_2006)/(1+(1/(BaseCase_RespHA_All*('9 All Base Data'!$W1797*Basecase_PM10)/10)))))</f>
        <v>0.20462046204620463</v>
      </c>
      <c r="O1797" s="178">
        <f>IF('9 All Base Data'!$T1797="","",IF('9 All Base Data'!$T1797=0,0,('9 All Base Data'!$T1797*Basecase_Pop_2006)/(1+(1/(BaseCase_RespHA_Child_1_4*('9 All Base Data'!$W1797*Basecase_PM10)/10)))))</f>
        <v>5.8823529411764705E-2</v>
      </c>
      <c r="P1797" s="179">
        <f>IF('9 All Base Data'!$U1797="","",IF('9 All Base Data'!$U1797=0,0,('9 All Base Data'!$U1797*Basecase_Pop_2006)/(1+(1/(BaseCase_RespHA_Child_5_14*('9 All Base Data'!$W1797*Basecase_PM10)/10)))))</f>
        <v>4.8543689320388349E-2</v>
      </c>
      <c r="Q1797" s="156">
        <f>IF('7 Base case Results'!$G1797="..C",0,BaseCase_RADs_All*'7 Base case Results'!$G1797*('9 All Base Data'!$V1797*Basecase_PM10)/10)</f>
        <v>737.1</v>
      </c>
      <c r="R1797" s="189">
        <f t="shared" si="280"/>
        <v>1.2421183800623052</v>
      </c>
      <c r="S1797" s="178">
        <f t="shared" si="281"/>
        <v>0</v>
      </c>
      <c r="T1797" s="179">
        <f t="shared" si="282"/>
        <v>1.4021772745193868E-2</v>
      </c>
      <c r="U1797" s="178">
        <f t="shared" si="283"/>
        <v>9.594433399602386E-4</v>
      </c>
      <c r="V1797" s="178">
        <f t="shared" si="284"/>
        <v>9.2795379537953797E-4</v>
      </c>
      <c r="W1797" s="178">
        <f t="shared" si="285"/>
        <v>2.667647058823529E-4</v>
      </c>
      <c r="X1797" s="179">
        <f t="shared" si="286"/>
        <v>2.2014563106796114E-4</v>
      </c>
      <c r="Y1797" s="179">
        <f t="shared" si="287"/>
        <v>4.5700200000000003E-2</v>
      </c>
      <c r="Z1797" s="186">
        <f t="shared" si="288"/>
        <v>1.3037277499428388</v>
      </c>
      <c r="AA1797" s="156">
        <f>$J1797*'9 All Base Data'!$Y1797</f>
        <v>9.5050666190718766E-2</v>
      </c>
      <c r="AB1797" s="156">
        <f>$K1797*'9 All Base Data'!$Y1797</f>
        <v>0</v>
      </c>
      <c r="AC1797" s="178">
        <f>$L1797*'9 All Base Data'!$Y1797</f>
        <v>1.0729885830517119E-3</v>
      </c>
      <c r="AD1797" s="178">
        <f>IF($M1797="","",$M1797*'9 All Base Data'!$Y1797)</f>
        <v>4.1161176732263126E-2</v>
      </c>
      <c r="AE1797" s="178">
        <f>IF($N1797="","",$N1797*'9 All Base Data'!$Y1797)</f>
        <v>5.5743115232428246E-2</v>
      </c>
      <c r="AF1797" s="178">
        <f>IF($O1797="","",$O1797*'9 All Base Data'!$Y1797)</f>
        <v>1.6024823449170549E-2</v>
      </c>
      <c r="AG1797" s="178">
        <f>IF($P1797="","",$P1797*'9 All Base Data'!$Y1797)</f>
        <v>1.3224368865820355E-2</v>
      </c>
      <c r="AH1797" s="167">
        <f>$Q1797*'9 All Base Data'!$Y1797</f>
        <v>200.80225519452139</v>
      </c>
      <c r="AI1797" s="178">
        <f>$R1797*'9 All Base Data'!$Y1797</f>
        <v>0.33838037163895879</v>
      </c>
      <c r="AJ1797" s="178">
        <f>$S1797*'9 All Base Data'!$Y1797</f>
        <v>0</v>
      </c>
      <c r="AK1797" s="178">
        <f>$T1797*'9 All Base Data'!$Y1797</f>
        <v>3.8198393556640943E-3</v>
      </c>
      <c r="AL1797" s="178">
        <f>IF($U1797="","",$U1797*'9 All Base Data'!$Y1797)</f>
        <v>2.6137347224987079E-4</v>
      </c>
      <c r="AM1797" s="178">
        <f>IF($V1797="","",$V1797*'9 All Base Data'!$Y1797)</f>
        <v>2.5279502757906208E-4</v>
      </c>
      <c r="AN1797" s="178">
        <f>IF($W1797="","",$W1797*'9 All Base Data'!$Y1797)</f>
        <v>7.2672574341988436E-5</v>
      </c>
      <c r="AO1797" s="178">
        <f>IF($X1797="","",$X1797*'9 All Base Data'!$Y1797)</f>
        <v>5.9972512806495307E-5</v>
      </c>
      <c r="AP1797" s="178">
        <f>$Y1797*'9 All Base Data'!$Y1797</f>
        <v>1.2449739822060327E-2</v>
      </c>
      <c r="AQ1797" s="179">
        <f t="shared" si="289"/>
        <v>0.35516411931651215</v>
      </c>
    </row>
    <row r="1798" spans="1:43" x14ac:dyDescent="0.25">
      <c r="A1798" s="124">
        <v>605400</v>
      </c>
      <c r="B1798" s="125" t="s">
        <v>1826</v>
      </c>
      <c r="C1798" s="126" t="s">
        <v>1742</v>
      </c>
      <c r="D1798" s="101" t="s">
        <v>2129</v>
      </c>
      <c r="E1798" s="142"/>
      <c r="F1798" s="191" t="str">
        <f>IF('9 All Base Data'!G1798="Rural Centre","Rural",IF('9 All Base Data'!G1798="Rural (Incl.some Off Shore Islands)","Rural",IF('9 All Base Data'!G1798="Inlet-in TA but not in Urban Area","Rural",IF('9 All Base Data'!G1798="Rural (Incl.some Off Shore Islands)","Rural",IF('9 All Base Data'!G1798="Inlet-not in TA","Rural",IF('9 All Base Data'!G1798="Inland Water not in Urban Area","Rural",IF('9 All Base Data'!G1798="Oceanic-in Region but not in TA","Rural",'9 All Base Data'!G1798)))))))</f>
        <v>Dunedin</v>
      </c>
      <c r="G1798" s="177">
        <f>IF('9 All Base Data'!I1798="..C","..C",'9 All Base Data'!I1798*Basecase_Pop_2006)</f>
        <v>1845</v>
      </c>
      <c r="H1798" s="177">
        <f>IF('9 All Base Data'!J1798="..C","..C",'9 All Base Data'!J1798*Basecase_Pop_2006)</f>
        <v>1131</v>
      </c>
      <c r="I1798" s="191">
        <f>IF('9 All Base Data'!L1798="..C","..C",'9 All Base Data'!L1798*Basecase_Pop_2006)</f>
        <v>21</v>
      </c>
      <c r="J1798" s="156">
        <f>IF('9 All Base Data'!$P1798=0,0,('9 All Base Data'!$P1798*Basecase_Pop_2006)/(1+(1/(BaseCase_Mort_AllAdults_30*('9 All Base Data'!$W1798*Basecase_PM10)/10))))</f>
        <v>1.1627955635544049</v>
      </c>
      <c r="K1798" s="156">
        <f>IF('9 All Base Data'!$Q1798=0,0,('9 All Base Data'!$Q1798*Basecase_Pop_2006)/(1+(1/(BaseCase_Mort_Maori_30*('9 All Base Data'!$W1798*Basecase_PM10)/10))))</f>
        <v>0.17728986105965749</v>
      </c>
      <c r="L1798" s="179">
        <f>133/(1+1/(BaseCase_Mort_Child_0_1*'9 All Base Data'!$AB$10/10))*IF('9 All Base Data'!$L1798="..C",0,'9 All Base Data'!L1798/'9 All Base Data'!$L$2022)</f>
        <v>3.0634334961409829E-3</v>
      </c>
      <c r="M1798" s="178">
        <f>IF('9 All Base Data'!$R1798="","",IF('9 All Base Data'!$R1798=0,0,('9 All Base Data'!$R1798*Basecase_Pop_2006)/(1+(1/(BaseCase_CardiacHA_All*('9 All Base Data'!$W1798*Basecase_PM10)/10)))))</f>
        <v>0.34763033972958651</v>
      </c>
      <c r="N1798" s="178">
        <f>IF('9 All Base Data'!$S1798="","",IF('9 All Base Data'!$S1798=0,0,('9 All Base Data'!S1798*Basecase_Pop_2006)/(1+(1/(BaseCase_RespHA_All*('9 All Base Data'!$W1798*Basecase_PM10)/10)))))</f>
        <v>0.54560803039797645</v>
      </c>
      <c r="O1798" s="178">
        <f>IF('9 All Base Data'!$T1798="","",IF('9 All Base Data'!$T1798=0,0,('9 All Base Data'!$T1798*Basecase_Pop_2006)/(1+(1/(BaseCase_RespHA_Child_1_4*('9 All Base Data'!$W1798*Basecase_PM10)/10)))))</f>
        <v>0.11653706449219227</v>
      </c>
      <c r="P1798" s="179">
        <f>IF('9 All Base Data'!$U1798="","",IF('9 All Base Data'!$U1798=0,0,('9 All Base Data'!$U1798*Basecase_Pop_2006)/(1+(1/(BaseCase_RespHA_Child_5_14*('9 All Base Data'!$W1798*Basecase_PM10)/10)))))</f>
        <v>6.8720957890075207E-2</v>
      </c>
      <c r="Q1798" s="156">
        <f>IF('7 Base case Results'!$G1798="..C",0,BaseCase_RADs_All*'7 Base case Results'!$G1798*('9 All Base Data'!$V1798*Basecase_PM10)/10)</f>
        <v>1804.68185813021</v>
      </c>
      <c r="R1798" s="189">
        <f t="shared" si="280"/>
        <v>4.1395522062536818</v>
      </c>
      <c r="S1798" s="178">
        <f t="shared" si="281"/>
        <v>0.63115190537238064</v>
      </c>
      <c r="T1798" s="179">
        <f t="shared" si="282"/>
        <v>1.09058232462619E-2</v>
      </c>
      <c r="U1798" s="178">
        <f t="shared" si="283"/>
        <v>2.2074526572828743E-3</v>
      </c>
      <c r="V1798" s="178">
        <f t="shared" si="284"/>
        <v>2.4743324178548233E-3</v>
      </c>
      <c r="W1798" s="178">
        <f t="shared" si="285"/>
        <v>5.2849558747209194E-4</v>
      </c>
      <c r="X1798" s="179">
        <f t="shared" si="286"/>
        <v>3.1164954403149108E-4</v>
      </c>
      <c r="Y1798" s="179">
        <f t="shared" si="287"/>
        <v>0.11189027520407302</v>
      </c>
      <c r="Z1798" s="186">
        <f t="shared" si="288"/>
        <v>4.2670300897791531</v>
      </c>
      <c r="AA1798" s="156">
        <f>$J1798*'9 All Base Data'!$Y1798</f>
        <v>0.69573585561652229</v>
      </c>
      <c r="AB1798" s="156">
        <f>$K1798*'9 All Base Data'!$Y1798</f>
        <v>0.10607790143215834</v>
      </c>
      <c r="AC1798" s="178">
        <f>$L1798*'9 All Base Data'!$Y1798</f>
        <v>1.8329451808767928E-3</v>
      </c>
      <c r="AD1798" s="178">
        <f>IF($M1798="","",$M1798*'9 All Base Data'!$Y1798)</f>
        <v>0.20799777659171478</v>
      </c>
      <c r="AE1798" s="178">
        <f>IF($N1798="","",$N1798*'9 All Base Data'!$Y1798)</f>
        <v>0.32645383398250383</v>
      </c>
      <c r="AF1798" s="178">
        <f>IF($O1798="","",$O1798*'9 All Base Data'!$Y1798)</f>
        <v>6.9727660490613574E-2</v>
      </c>
      <c r="AG1798" s="178">
        <f>IF($P1798="","",$P1798*'9 All Base Data'!$Y1798)</f>
        <v>4.1117833551315798E-2</v>
      </c>
      <c r="AH1798" s="167">
        <f>$Q1798*'9 All Base Data'!$Y1798</f>
        <v>1079.7958953711563</v>
      </c>
      <c r="AI1798" s="178">
        <f>$R1798*'9 All Base Data'!$Y1798</f>
        <v>2.4768196459948197</v>
      </c>
      <c r="AJ1798" s="178">
        <f>$S1798*'9 All Base Data'!$Y1798</f>
        <v>0.37763732909848363</v>
      </c>
      <c r="AK1798" s="178">
        <f>$T1798*'9 All Base Data'!$Y1798</f>
        <v>6.5252848439213834E-3</v>
      </c>
      <c r="AL1798" s="178">
        <f>IF($U1798="","",$U1798*'9 All Base Data'!$Y1798)</f>
        <v>1.3207858813573889E-3</v>
      </c>
      <c r="AM1798" s="178">
        <f>IF($V1798="","",$V1798*'9 All Base Data'!$Y1798)</f>
        <v>1.4804681371106548E-3</v>
      </c>
      <c r="AN1798" s="178">
        <f>IF($W1798="","",$W1798*'9 All Base Data'!$Y1798)</f>
        <v>3.162149403249326E-4</v>
      </c>
      <c r="AO1798" s="178">
        <f>IF($X1798="","",$X1798*'9 All Base Data'!$Y1798)</f>
        <v>1.8646937515521717E-4</v>
      </c>
      <c r="AP1798" s="178">
        <f>$Y1798*'9 All Base Data'!$Y1798</f>
        <v>6.6947345513011694E-2</v>
      </c>
      <c r="AQ1798" s="179">
        <f t="shared" si="289"/>
        <v>2.5530935303702211</v>
      </c>
    </row>
    <row r="1799" spans="1:43" x14ac:dyDescent="0.25">
      <c r="A1799" s="124">
        <v>605500</v>
      </c>
      <c r="B1799" s="125" t="s">
        <v>1827</v>
      </c>
      <c r="C1799" s="126" t="s">
        <v>1742</v>
      </c>
      <c r="D1799" s="101" t="s">
        <v>2129</v>
      </c>
      <c r="E1799" s="142"/>
      <c r="F1799" s="191" t="str">
        <f>IF('9 All Base Data'!G1799="Rural Centre","Rural",IF('9 All Base Data'!G1799="Rural (Incl.some Off Shore Islands)","Rural",IF('9 All Base Data'!G1799="Inlet-in TA but not in Urban Area","Rural",IF('9 All Base Data'!G1799="Rural (Incl.some Off Shore Islands)","Rural",IF('9 All Base Data'!G1799="Inlet-not in TA","Rural",IF('9 All Base Data'!G1799="Inland Water not in Urban Area","Rural",IF('9 All Base Data'!G1799="Oceanic-in Region but not in TA","Rural",'9 All Base Data'!G1799)))))))</f>
        <v>Dunedin</v>
      </c>
      <c r="G1799" s="177">
        <f>IF('9 All Base Data'!I1799="..C","..C",'9 All Base Data'!I1799*Basecase_Pop_2006)</f>
        <v>1701</v>
      </c>
      <c r="H1799" s="177">
        <f>IF('9 All Base Data'!J1799="..C","..C",'9 All Base Data'!J1799*Basecase_Pop_2006)</f>
        <v>1080</v>
      </c>
      <c r="I1799" s="191">
        <f>IF('9 All Base Data'!L1799="..C","..C",'9 All Base Data'!L1799*Basecase_Pop_2006)</f>
        <v>27</v>
      </c>
      <c r="J1799" s="156">
        <f>IF('9 All Base Data'!$P1799=0,0,('9 All Base Data'!$P1799*Basecase_Pop_2006)/(1+(1/(BaseCase_Mort_AllAdults_30*('9 All Base Data'!$W1799*Basecase_PM10)/10))))</f>
        <v>1.9504957840267436</v>
      </c>
      <c r="K1799" s="156">
        <f>IF('9 All Base Data'!$Q1799=0,0,('9 All Base Data'!$Q1799*Basecase_Pop_2006)/(1+(1/(BaseCase_Mort_Maori_30*('9 All Base Data'!$W1799*Basecase_PM10)/10))))</f>
        <v>8.8644930529828747E-2</v>
      </c>
      <c r="L1799" s="179">
        <f>133/(1+1/(BaseCase_Mort_Child_0_1*'9 All Base Data'!$AB$10/10))*IF('9 All Base Data'!$L1799="..C",0,'9 All Base Data'!L1799/'9 All Base Data'!$L$2022)</f>
        <v>3.9387002093241204E-3</v>
      </c>
      <c r="M1799" s="178">
        <f>IF('9 All Base Data'!$R1799="","",IF('9 All Base Data'!$R1799=0,0,('9 All Base Data'!$R1799*Basecase_Pop_2006)/(1+(1/(BaseCase_CardiacHA_All*('9 All Base Data'!$W1799*Basecase_PM10)/10)))))</f>
        <v>0.37988470114779554</v>
      </c>
      <c r="N1799" s="178">
        <f>IF('9 All Base Data'!$S1799="","",IF('9 All Base Data'!$S1799=0,0,('9 All Base Data'!S1799*Basecase_Pop_2006)/(1+(1/(BaseCase_RespHA_All*('9 All Base Data'!$W1799*Basecase_PM10)/10)))))</f>
        <v>0.60491325109340877</v>
      </c>
      <c r="O1799" s="178">
        <f>IF('9 All Base Data'!$T1799="","",IF('9 All Base Data'!$T1799=0,0,('9 All Base Data'!$T1799*Basecase_Pop_2006)/(1+(1/(BaseCase_RespHA_Child_1_4*('9 All Base Data'!$W1799*Basecase_PM10)/10)))))</f>
        <v>0.12819077094141149</v>
      </c>
      <c r="P1799" s="179">
        <f>IF('9 All Base Data'!$U1799="","",IF('9 All Base Data'!$U1799=0,0,('9 All Base Data'!$U1799*Basecase_Pop_2006)/(1+(1/(BaseCase_RespHA_Child_5_14*('9 All Base Data'!$W1799*Basecase_PM10)/10)))))</f>
        <v>8.5901197362594009E-2</v>
      </c>
      <c r="Q1799" s="156">
        <f>IF('7 Base case Results'!$G1799="..C",0,BaseCase_RADs_All*'7 Base case Results'!$G1799*('9 All Base Data'!$V1799*Basecase_PM10)/10)</f>
        <v>1663.8286399346816</v>
      </c>
      <c r="R1799" s="189">
        <f t="shared" si="280"/>
        <v>6.9437649911352066</v>
      </c>
      <c r="S1799" s="178">
        <f t="shared" si="281"/>
        <v>0.31557595268619032</v>
      </c>
      <c r="T1799" s="179">
        <f t="shared" si="282"/>
        <v>1.4021772745193868E-2</v>
      </c>
      <c r="U1799" s="178">
        <f t="shared" si="283"/>
        <v>2.4122678522885015E-3</v>
      </c>
      <c r="V1799" s="178">
        <f t="shared" si="284"/>
        <v>2.7432815937086089E-3</v>
      </c>
      <c r="W1799" s="178">
        <f t="shared" si="285"/>
        <v>5.8134514621930114E-4</v>
      </c>
      <c r="X1799" s="179">
        <f t="shared" si="286"/>
        <v>3.8956193003936385E-4</v>
      </c>
      <c r="Y1799" s="179">
        <f t="shared" si="287"/>
        <v>0.10315737567595026</v>
      </c>
      <c r="Z1799" s="186">
        <f t="shared" si="288"/>
        <v>7.066099689002348</v>
      </c>
      <c r="AA1799" s="156">
        <f>$J1799*'9 All Base Data'!$Y1799</f>
        <v>1.1670407900664244</v>
      </c>
      <c r="AB1799" s="156">
        <f>$K1799*'9 All Base Data'!$Y1799</f>
        <v>5.303895071607917E-2</v>
      </c>
      <c r="AC1799" s="178">
        <f>$L1799*'9 All Base Data'!$Y1799</f>
        <v>2.3566438039844479E-3</v>
      </c>
      <c r="AD1799" s="178">
        <f>IF($M1799="","",$M1799*'9 All Base Data'!$Y1799)</f>
        <v>0.22729653936826563</v>
      </c>
      <c r="AE1799" s="178">
        <f>IF($N1799="","",$N1799*'9 All Base Data'!$Y1799)</f>
        <v>0.36193794637190646</v>
      </c>
      <c r="AF1799" s="178">
        <f>IF($O1799="","",$O1799*'9 All Base Data'!$Y1799)</f>
        <v>7.6700426539674932E-2</v>
      </c>
      <c r="AG1799" s="178">
        <f>IF($P1799="","",$P1799*'9 All Base Data'!$Y1799)</f>
        <v>5.1397291939144753E-2</v>
      </c>
      <c r="AH1799" s="167">
        <f>$Q1799*'9 All Base Data'!$Y1799</f>
        <v>995.51914256170039</v>
      </c>
      <c r="AI1799" s="178">
        <f>$R1799*'9 All Base Data'!$Y1799</f>
        <v>4.1546652126364707</v>
      </c>
      <c r="AJ1799" s="178">
        <f>$S1799*'9 All Base Data'!$Y1799</f>
        <v>0.18881866454924182</v>
      </c>
      <c r="AK1799" s="178">
        <f>$T1799*'9 All Base Data'!$Y1799</f>
        <v>8.3896519421846338E-3</v>
      </c>
      <c r="AL1799" s="178">
        <f>IF($U1799="","",$U1799*'9 All Base Data'!$Y1799)</f>
        <v>1.4433330249884865E-3</v>
      </c>
      <c r="AM1799" s="178">
        <f>IF($V1799="","",$V1799*'9 All Base Data'!$Y1799)</f>
        <v>1.6413885867965958E-3</v>
      </c>
      <c r="AN1799" s="178">
        <f>IF($W1799="","",$W1799*'9 All Base Data'!$Y1799)</f>
        <v>3.4783643435742586E-4</v>
      </c>
      <c r="AO1799" s="178">
        <f>IF($X1799="","",$X1799*'9 All Base Data'!$Y1799)</f>
        <v>2.3308671894402145E-4</v>
      </c>
      <c r="AP1799" s="178">
        <f>$Y1799*'9 All Base Data'!$Y1799</f>
        <v>6.1722186838825424E-2</v>
      </c>
      <c r="AQ1799" s="179">
        <f t="shared" si="289"/>
        <v>4.2278617730292662</v>
      </c>
    </row>
    <row r="1800" spans="1:43" x14ac:dyDescent="0.25">
      <c r="A1800" s="124">
        <v>605600</v>
      </c>
      <c r="B1800" s="125" t="s">
        <v>1828</v>
      </c>
      <c r="C1800" s="126" t="s">
        <v>1742</v>
      </c>
      <c r="D1800" s="101" t="s">
        <v>2129</v>
      </c>
      <c r="E1800" s="142"/>
      <c r="F1800" s="191" t="str">
        <f>IF('9 All Base Data'!G1800="Rural Centre","Rural",IF('9 All Base Data'!G1800="Rural (Incl.some Off Shore Islands)","Rural",IF('9 All Base Data'!G1800="Inlet-in TA but not in Urban Area","Rural",IF('9 All Base Data'!G1800="Rural (Incl.some Off Shore Islands)","Rural",IF('9 All Base Data'!G1800="Inlet-not in TA","Rural",IF('9 All Base Data'!G1800="Inland Water not in Urban Area","Rural",IF('9 All Base Data'!G1800="Oceanic-in Region but not in TA","Rural",'9 All Base Data'!G1800)))))))</f>
        <v>Dunedin</v>
      </c>
      <c r="G1800" s="177">
        <f>IF('9 All Base Data'!I1800="..C","..C",'9 All Base Data'!I1800*Basecase_Pop_2006)</f>
        <v>2685</v>
      </c>
      <c r="H1800" s="177">
        <f>IF('9 All Base Data'!J1800="..C","..C",'9 All Base Data'!J1800*Basecase_Pop_2006)</f>
        <v>1707</v>
      </c>
      <c r="I1800" s="191">
        <f>IF('9 All Base Data'!L1800="..C","..C",'9 All Base Data'!L1800*Basecase_Pop_2006)</f>
        <v>39</v>
      </c>
      <c r="J1800" s="156">
        <f>IF('9 All Base Data'!$P1800=0,0,('9 All Base Data'!$P1800*Basecase_Pop_2006)/(1+(1/(BaseCase_Mort_AllAdults_30*('9 All Base Data'!$W1800*Basecase_PM10)/10))))</f>
        <v>1.8754767154103307</v>
      </c>
      <c r="K1800" s="156">
        <f>IF('9 All Base Data'!$Q1800=0,0,('9 All Base Data'!$Q1800*Basecase_Pop_2006)/(1+(1/(BaseCase_Mort_Maori_30*('9 All Base Data'!$W1800*Basecase_PM10)/10))))</f>
        <v>0</v>
      </c>
      <c r="L1800" s="179">
        <f>133/(1+1/(BaseCase_Mort_Child_0_1*'9 All Base Data'!$AB$10/10))*IF('9 All Base Data'!$L1800="..C",0,'9 All Base Data'!L1800/'9 All Base Data'!$L$2022)</f>
        <v>5.6892336356903963E-3</v>
      </c>
      <c r="M1800" s="178">
        <f>IF('9 All Base Data'!$R1800="","",IF('9 All Base Data'!$R1800=0,0,('9 All Base Data'!$R1800*Basecase_Pop_2006)/(1+(1/(BaseCase_CardiacHA_All*('9 All Base Data'!$W1800*Basecase_PM10)/10)))))</f>
        <v>0.62000050281668517</v>
      </c>
      <c r="N1800" s="178">
        <f>IF('9 All Base Data'!$S1800="","",IF('9 All Base Data'!$S1800=0,0,('9 All Base Data'!S1800*Basecase_Pop_2006)/(1+(1/(BaseCase_RespHA_All*('9 All Base Data'!$W1800*Basecase_PM10)/10)))))</f>
        <v>0.69980160420610027</v>
      </c>
      <c r="O1800" s="178">
        <f>IF('9 All Base Data'!$T1800="","",IF('9 All Base Data'!$T1800=0,0,('9 All Base Data'!$T1800*Basecase_Pop_2006)/(1+(1/(BaseCase_RespHA_Child_1_4*('9 All Base Data'!$W1800*Basecase_PM10)/10)))))</f>
        <v>0.26803524833204223</v>
      </c>
      <c r="P1800" s="179">
        <f>IF('9 All Base Data'!$U1800="","",IF('9 All Base Data'!$U1800=0,0,('9 All Base Data'!$U1800*Basecase_Pop_2006)/(1+(1/(BaseCase_RespHA_Child_5_14*('9 All Base Data'!$W1800*Basecase_PM10)/10)))))</f>
        <v>3.4360478945037604E-2</v>
      </c>
      <c r="Q1800" s="156">
        <f>IF('7 Base case Results'!$G1800="..C",0,BaseCase_RADs_All*'7 Base case Results'!$G1800*('9 All Base Data'!$V1800*Basecase_PM10)/10)</f>
        <v>2626.3256309374601</v>
      </c>
      <c r="R1800" s="189">
        <f t="shared" si="280"/>
        <v>6.676697106860777</v>
      </c>
      <c r="S1800" s="178">
        <f t="shared" si="281"/>
        <v>0</v>
      </c>
      <c r="T1800" s="179">
        <f t="shared" si="282"/>
        <v>2.0253671743057811E-2</v>
      </c>
      <c r="U1800" s="178">
        <f t="shared" si="283"/>
        <v>3.9370031928859508E-3</v>
      </c>
      <c r="V1800" s="178">
        <f t="shared" si="284"/>
        <v>3.1736002750746648E-3</v>
      </c>
      <c r="W1800" s="178">
        <f t="shared" si="285"/>
        <v>1.2155398511858116E-3</v>
      </c>
      <c r="X1800" s="179">
        <f t="shared" si="286"/>
        <v>1.5582477201574554E-4</v>
      </c>
      <c r="Y1800" s="179">
        <f t="shared" si="287"/>
        <v>0.16283218911812253</v>
      </c>
      <c r="Z1800" s="186">
        <f t="shared" si="288"/>
        <v>6.8668935711899177</v>
      </c>
      <c r="AA1800" s="156">
        <f>$J1800*'9 All Base Data'!$Y1800</f>
        <v>1.1221546058331007</v>
      </c>
      <c r="AB1800" s="156">
        <f>$K1800*'9 All Base Data'!$Y1800</f>
        <v>0</v>
      </c>
      <c r="AC1800" s="178">
        <f>$L1800*'9 All Base Data'!$Y1800</f>
        <v>3.404041050199758E-3</v>
      </c>
      <c r="AD1800" s="178">
        <f>IF($M1800="","",$M1800*'9 All Base Data'!$Y1800)</f>
        <v>0.37096510670481087</v>
      </c>
      <c r="AE1800" s="178">
        <f>IF($N1800="","",$N1800*'9 All Base Data'!$Y1800)</f>
        <v>0.41871252619495059</v>
      </c>
      <c r="AF1800" s="178">
        <f>IF($O1800="","",$O1800*'9 All Base Data'!$Y1800)</f>
        <v>0.16037361912841125</v>
      </c>
      <c r="AG1800" s="178">
        <f>IF($P1800="","",$P1800*'9 All Base Data'!$Y1800)</f>
        <v>2.0558916775657899E-2</v>
      </c>
      <c r="AH1800" s="167">
        <f>$Q1800*'9 All Base Data'!$Y1800</f>
        <v>1571.4102867596503</v>
      </c>
      <c r="AI1800" s="178">
        <f>$R1800*'9 All Base Data'!$Y1800</f>
        <v>3.9948703967658381</v>
      </c>
      <c r="AJ1800" s="178">
        <f>$S1800*'9 All Base Data'!$Y1800</f>
        <v>0</v>
      </c>
      <c r="AK1800" s="178">
        <f>$T1800*'9 All Base Data'!$Y1800</f>
        <v>1.2118386138711138E-2</v>
      </c>
      <c r="AL1800" s="178">
        <f>IF($U1800="","",$U1800*'9 All Base Data'!$Y1800)</f>
        <v>2.355628427575549E-3</v>
      </c>
      <c r="AM1800" s="178">
        <f>IF($V1800="","",$V1800*'9 All Base Data'!$Y1800)</f>
        <v>1.8988613062941009E-3</v>
      </c>
      <c r="AN1800" s="178">
        <f>IF($W1800="","",$W1800*'9 All Base Data'!$Y1800)</f>
        <v>7.2729436274734504E-4</v>
      </c>
      <c r="AO1800" s="178">
        <f>IF($X1800="","",$X1800*'9 All Base Data'!$Y1800)</f>
        <v>9.3234687577608587E-5</v>
      </c>
      <c r="AP1800" s="178">
        <f>$Y1800*'9 All Base Data'!$Y1800</f>
        <v>9.7427437779098319E-2</v>
      </c>
      <c r="AQ1800" s="179">
        <f t="shared" si="289"/>
        <v>4.1086707104175169</v>
      </c>
    </row>
    <row r="1801" spans="1:43" x14ac:dyDescent="0.25">
      <c r="A1801" s="124">
        <v>605800</v>
      </c>
      <c r="B1801" s="125" t="s">
        <v>1829</v>
      </c>
      <c r="C1801" s="126" t="s">
        <v>1742</v>
      </c>
      <c r="D1801" s="101" t="s">
        <v>2129</v>
      </c>
      <c r="E1801" s="142"/>
      <c r="F1801" s="191" t="str">
        <f>IF('9 All Base Data'!G1801="Rural Centre","Rural",IF('9 All Base Data'!G1801="Rural (Incl.some Off Shore Islands)","Rural",IF('9 All Base Data'!G1801="Inlet-in TA but not in Urban Area","Rural",IF('9 All Base Data'!G1801="Rural (Incl.some Off Shore Islands)","Rural",IF('9 All Base Data'!G1801="Inlet-not in TA","Rural",IF('9 All Base Data'!G1801="Inland Water not in Urban Area","Rural",IF('9 All Base Data'!G1801="Oceanic-in Region but not in TA","Rural",'9 All Base Data'!G1801)))))))</f>
        <v>Dunedin</v>
      </c>
      <c r="G1801" s="177">
        <f>IF('9 All Base Data'!I1801="..C","..C",'9 All Base Data'!I1801*Basecase_Pop_2006)</f>
        <v>2580</v>
      </c>
      <c r="H1801" s="177">
        <f>IF('9 All Base Data'!J1801="..C","..C",'9 All Base Data'!J1801*Basecase_Pop_2006)</f>
        <v>1587</v>
      </c>
      <c r="I1801" s="191">
        <f>IF('9 All Base Data'!L1801="..C","..C",'9 All Base Data'!L1801*Basecase_Pop_2006)</f>
        <v>45</v>
      </c>
      <c r="J1801" s="156">
        <f>IF('9 All Base Data'!$P1801=0,0,('9 All Base Data'!$P1801*Basecase_Pop_2006)/(1+(1/(BaseCase_Mort_AllAdults_30*('9 All Base Data'!$W1801*Basecase_PM10)/10))))</f>
        <v>2.7757055388072893</v>
      </c>
      <c r="K1801" s="156">
        <f>IF('9 All Base Data'!$Q1801=0,0,('9 All Base Data'!$Q1801*Basecase_Pop_2006)/(1+(1/(BaseCase_Mort_Maori_30*('9 All Base Data'!$W1801*Basecase_PM10)/10))))</f>
        <v>8.8644930529828747E-2</v>
      </c>
      <c r="L1801" s="179">
        <f>133/(1+1/(BaseCase_Mort_Child_0_1*'9 All Base Data'!$AB$10/10))*IF('9 All Base Data'!$L1801="..C",0,'9 All Base Data'!L1801/'9 All Base Data'!$L$2022)</f>
        <v>6.5645003488735343E-3</v>
      </c>
      <c r="M1801" s="178">
        <f>IF('9 All Base Data'!$R1801="","",IF('9 All Base Data'!$R1801=0,0,('9 All Base Data'!$R1801*Basecase_Pop_2006)/(1+(1/(BaseCase_CardiacHA_All*('9 All Base Data'!$W1801*Basecase_PM10)/10)))))</f>
        <v>0.37271706527708237</v>
      </c>
      <c r="N1801" s="178">
        <f>IF('9 All Base Data'!$S1801="","",IF('9 All Base Data'!$S1801=0,0,('9 All Base Data'!S1801*Basecase_Pop_2006)/(1+(1/(BaseCase_RespHA_All*('9 All Base Data'!$W1801*Basecase_PM10)/10)))))</f>
        <v>0.46851124349391454</v>
      </c>
      <c r="O1801" s="178">
        <f>IF('9 All Base Data'!$T1801="","",IF('9 All Base Data'!$T1801=0,0,('9 All Base Data'!$T1801*Basecase_Pop_2006)/(1+(1/(BaseCase_RespHA_Child_1_4*('9 All Base Data'!$W1801*Basecase_PM10)/10)))))</f>
        <v>0.12819077094141149</v>
      </c>
      <c r="P1801" s="179">
        <f>IF('9 All Base Data'!$U1801="","",IF('9 All Base Data'!$U1801=0,0,('9 All Base Data'!$U1801*Basecase_Pop_2006)/(1+(1/(BaseCase_RespHA_Child_5_14*('9 All Base Data'!$W1801*Basecase_PM10)/10)))))</f>
        <v>3.4360478945037604E-2</v>
      </c>
      <c r="Q1801" s="156">
        <f>IF('7 Base case Results'!$G1801="..C",0,BaseCase_RADs_All*'7 Base case Results'!$G1801*('9 All Base Data'!$V1801*Basecase_PM10)/10)</f>
        <v>2523.620159336554</v>
      </c>
      <c r="R1801" s="189">
        <f t="shared" si="280"/>
        <v>9.8815117181539502</v>
      </c>
      <c r="S1801" s="178">
        <f t="shared" si="281"/>
        <v>0.31557595268619032</v>
      </c>
      <c r="T1801" s="179">
        <f t="shared" si="282"/>
        <v>2.3369621241989783E-2</v>
      </c>
      <c r="U1801" s="178">
        <f t="shared" si="283"/>
        <v>2.366753364509473E-3</v>
      </c>
      <c r="V1801" s="178">
        <f t="shared" si="284"/>
        <v>2.1246984892449024E-3</v>
      </c>
      <c r="W1801" s="178">
        <f t="shared" si="285"/>
        <v>5.8134514621930114E-4</v>
      </c>
      <c r="X1801" s="179">
        <f t="shared" si="286"/>
        <v>1.5582477201574554E-4</v>
      </c>
      <c r="Y1801" s="179">
        <f t="shared" si="287"/>
        <v>0.15646444987886635</v>
      </c>
      <c r="Z1801" s="186">
        <f t="shared" si="288"/>
        <v>10.065837241128561</v>
      </c>
      <c r="AA1801" s="156">
        <f>$J1801*'9 All Base Data'!$Y1801</f>
        <v>1.6607888166329889</v>
      </c>
      <c r="AB1801" s="156">
        <f>$K1801*'9 All Base Data'!$Y1801</f>
        <v>5.303895071607917E-2</v>
      </c>
      <c r="AC1801" s="178">
        <f>$L1801*'9 All Base Data'!$Y1801</f>
        <v>3.9277396733074128E-3</v>
      </c>
      <c r="AD1801" s="178">
        <f>IF($M1801="","",$M1801*'9 All Base Data'!$Y1801)</f>
        <v>0.22300792541792097</v>
      </c>
      <c r="AE1801" s="178">
        <f>IF($N1801="","",$N1801*'9 All Base Data'!$Y1801)</f>
        <v>0.28032448787628045</v>
      </c>
      <c r="AF1801" s="178">
        <f>IF($O1801="","",$O1801*'9 All Base Data'!$Y1801)</f>
        <v>7.6700426539674932E-2</v>
      </c>
      <c r="AG1801" s="178">
        <f>IF($P1801="","",$P1801*'9 All Base Data'!$Y1801)</f>
        <v>2.0558916775657899E-2</v>
      </c>
      <c r="AH1801" s="167">
        <f>$Q1801*'9 All Base Data'!$Y1801</f>
        <v>1509.9584878360886</v>
      </c>
      <c r="AI1801" s="178">
        <f>$R1801*'9 All Base Data'!$Y1801</f>
        <v>5.9124081872134404</v>
      </c>
      <c r="AJ1801" s="178">
        <f>$S1801*'9 All Base Data'!$Y1801</f>
        <v>0.18881866454924182</v>
      </c>
      <c r="AK1801" s="178">
        <f>$T1801*'9 All Base Data'!$Y1801</f>
        <v>1.398275323697439E-2</v>
      </c>
      <c r="AL1801" s="178">
        <f>IF($U1801="","",$U1801*'9 All Base Data'!$Y1801)</f>
        <v>1.4161003264037981E-3</v>
      </c>
      <c r="AM1801" s="178">
        <f>IF($V1801="","",$V1801*'9 All Base Data'!$Y1801)</f>
        <v>1.2712715525189317E-3</v>
      </c>
      <c r="AN1801" s="178">
        <f>IF($W1801="","",$W1801*'9 All Base Data'!$Y1801)</f>
        <v>3.4783643435742586E-4</v>
      </c>
      <c r="AO1801" s="178">
        <f>IF($X1801="","",$X1801*'9 All Base Data'!$Y1801)</f>
        <v>9.3234687577608587E-5</v>
      </c>
      <c r="AP1801" s="178">
        <f>$Y1801*'9 All Base Data'!$Y1801</f>
        <v>9.3617426245837493E-2</v>
      </c>
      <c r="AQ1801" s="179">
        <f t="shared" si="289"/>
        <v>6.0226957385751758</v>
      </c>
    </row>
    <row r="1802" spans="1:43" x14ac:dyDescent="0.25">
      <c r="A1802" s="124">
        <v>605910</v>
      </c>
      <c r="B1802" s="125" t="s">
        <v>1830</v>
      </c>
      <c r="C1802" s="126" t="s">
        <v>1742</v>
      </c>
      <c r="D1802" s="101" t="s">
        <v>2129</v>
      </c>
      <c r="E1802" s="142"/>
      <c r="F1802" s="191" t="str">
        <f>IF('9 All Base Data'!G1802="Rural Centre","Rural",IF('9 All Base Data'!G1802="Rural (Incl.some Off Shore Islands)","Rural",IF('9 All Base Data'!G1802="Inlet-in TA but not in Urban Area","Rural",IF('9 All Base Data'!G1802="Rural (Incl.some Off Shore Islands)","Rural",IF('9 All Base Data'!G1802="Inlet-not in TA","Rural",IF('9 All Base Data'!G1802="Inland Water not in Urban Area","Rural",IF('9 All Base Data'!G1802="Oceanic-in Region but not in TA","Rural",'9 All Base Data'!G1802)))))))</f>
        <v>Dunedin</v>
      </c>
      <c r="G1802" s="177">
        <f>IF('9 All Base Data'!I1802="..C","..C",'9 All Base Data'!I1802*Basecase_Pop_2006)</f>
        <v>1770</v>
      </c>
      <c r="H1802" s="177">
        <f>IF('9 All Base Data'!J1802="..C","..C",'9 All Base Data'!J1802*Basecase_Pop_2006)</f>
        <v>1059</v>
      </c>
      <c r="I1802" s="191">
        <f>IF('9 All Base Data'!L1802="..C","..C",'9 All Base Data'!L1802*Basecase_Pop_2006)</f>
        <v>18</v>
      </c>
      <c r="J1802" s="156">
        <f>IF('9 All Base Data'!$P1802=0,0,('9 All Base Data'!$P1802*Basecase_Pop_2006)/(1+(1/(BaseCase_Mort_AllAdults_30*('9 All Base Data'!$W1802*Basecase_PM10)/10))))</f>
        <v>1.4628718380200578</v>
      </c>
      <c r="K1802" s="156">
        <f>IF('9 All Base Data'!$Q1802=0,0,('9 All Base Data'!$Q1802*Basecase_Pop_2006)/(1+(1/(BaseCase_Mort_Maori_30*('9 All Base Data'!$W1802*Basecase_PM10)/10))))</f>
        <v>0</v>
      </c>
      <c r="L1802" s="179">
        <f>133/(1+1/(BaseCase_Mort_Child_0_1*'9 All Base Data'!$AB$10/10))*IF('9 All Base Data'!$L1802="..C",0,'9 All Base Data'!L1802/'9 All Base Data'!$L$2022)</f>
        <v>2.6258001395494139E-3</v>
      </c>
      <c r="M1802" s="178">
        <f>IF('9 All Base Data'!$R1802="","",IF('9 All Base Data'!$R1802=0,0,('9 All Base Data'!$R1802*Basecase_Pop_2006)/(1+(1/(BaseCase_CardiacHA_All*('9 All Base Data'!$W1802*Basecase_PM10)/10)))))</f>
        <v>0.17202326089711495</v>
      </c>
      <c r="N1802" s="178">
        <f>IF('9 All Base Data'!$S1802="","",IF('9 All Base Data'!$S1802=0,0,('9 All Base Data'!S1802*Basecase_Pop_2006)/(1+(1/(BaseCase_RespHA_All*('9 All Base Data'!$W1802*Basecase_PM10)/10)))))</f>
        <v>0.40327550072893914</v>
      </c>
      <c r="O1802" s="178">
        <f>IF('9 All Base Data'!$T1802="","",IF('9 All Base Data'!$T1802=0,0,('9 All Base Data'!$T1802*Basecase_Pop_2006)/(1+(1/(BaseCase_RespHA_Child_1_4*('9 All Base Data'!$W1802*Basecase_PM10)/10)))))</f>
        <v>6.9922238695315359E-2</v>
      </c>
      <c r="P1802" s="179">
        <f>IF('9 All Base Data'!$U1802="","",IF('9 All Base Data'!$U1802=0,0,('9 All Base Data'!$U1802*Basecase_Pop_2006)/(1+(1/(BaseCase_RespHA_Child_5_14*('9 All Base Data'!$W1802*Basecase_PM10)/10)))))</f>
        <v>5.1540718417556405E-2</v>
      </c>
      <c r="Q1802" s="156">
        <f>IF('7 Base case Results'!$G1802="..C",0,BaseCase_RADs_All*'7 Base case Results'!$G1802*('9 All Base Data'!$V1802*Basecase_PM10)/10)</f>
        <v>1731.3208069867055</v>
      </c>
      <c r="R1802" s="189">
        <f t="shared" si="280"/>
        <v>5.2078237433514056</v>
      </c>
      <c r="S1802" s="178">
        <f t="shared" si="281"/>
        <v>0</v>
      </c>
      <c r="T1802" s="179">
        <f t="shared" si="282"/>
        <v>9.3478484967959141E-3</v>
      </c>
      <c r="U1802" s="178">
        <f t="shared" si="283"/>
        <v>1.0923477066966799E-3</v>
      </c>
      <c r="V1802" s="178">
        <f t="shared" si="284"/>
        <v>1.8288543958057389E-3</v>
      </c>
      <c r="W1802" s="178">
        <f t="shared" si="285"/>
        <v>3.1709735248325517E-4</v>
      </c>
      <c r="X1802" s="179">
        <f t="shared" si="286"/>
        <v>2.3373715802361828E-4</v>
      </c>
      <c r="Y1802" s="179">
        <f t="shared" si="287"/>
        <v>0.10734189003317575</v>
      </c>
      <c r="Z1802" s="186">
        <f t="shared" si="288"/>
        <v>5.3274346839838795</v>
      </c>
      <c r="AA1802" s="156">
        <f>$J1802*'9 All Base Data'!$Y1802</f>
        <v>0.87528059254981838</v>
      </c>
      <c r="AB1802" s="156">
        <f>$K1802*'9 All Base Data'!$Y1802</f>
        <v>0</v>
      </c>
      <c r="AC1802" s="178">
        <f>$L1802*'9 All Base Data'!$Y1802</f>
        <v>1.5710958693229654E-3</v>
      </c>
      <c r="AD1802" s="178">
        <f>IF($M1802="","",$M1802*'9 All Base Data'!$Y1802)</f>
        <v>0.10292673480827122</v>
      </c>
      <c r="AE1802" s="178">
        <f>IF($N1802="","",$N1802*'9 All Base Data'!$Y1802)</f>
        <v>0.24129196424793761</v>
      </c>
      <c r="AF1802" s="178">
        <f>IF($O1802="","",$O1802*'9 All Base Data'!$Y1802)</f>
        <v>4.1836596294368145E-2</v>
      </c>
      <c r="AG1802" s="178">
        <f>IF($P1802="","",$P1802*'9 All Base Data'!$Y1802)</f>
        <v>3.083837516348685E-2</v>
      </c>
      <c r="AH1802" s="167">
        <f>$Q1802*'9 All Base Data'!$Y1802</f>
        <v>1035.901753282898</v>
      </c>
      <c r="AI1802" s="178">
        <f>$R1802*'9 All Base Data'!$Y1802</f>
        <v>3.1159989094773533</v>
      </c>
      <c r="AJ1802" s="178">
        <f>$S1802*'9 All Base Data'!$Y1802</f>
        <v>0</v>
      </c>
      <c r="AK1802" s="178">
        <f>$T1802*'9 All Base Data'!$Y1802</f>
        <v>5.5931012947897573E-3</v>
      </c>
      <c r="AL1802" s="178">
        <f>IF($U1802="","",$U1802*'9 All Base Data'!$Y1802)</f>
        <v>6.5358476603252227E-4</v>
      </c>
      <c r="AM1802" s="178">
        <f>IF($V1802="","",$V1802*'9 All Base Data'!$Y1802)</f>
        <v>1.0942590578643971E-3</v>
      </c>
      <c r="AN1802" s="178">
        <f>IF($W1802="","",$W1802*'9 All Base Data'!$Y1802)</f>
        <v>1.8972896419495956E-4</v>
      </c>
      <c r="AO1802" s="178">
        <f>IF($X1802="","",$X1802*'9 All Base Data'!$Y1802)</f>
        <v>1.3985203136641285E-4</v>
      </c>
      <c r="AP1802" s="178">
        <f>$Y1802*'9 All Base Data'!$Y1802</f>
        <v>6.4225908703539683E-2</v>
      </c>
      <c r="AQ1802" s="179">
        <f t="shared" si="289"/>
        <v>3.1875657632995793</v>
      </c>
    </row>
    <row r="1803" spans="1:43" x14ac:dyDescent="0.25">
      <c r="A1803" s="124">
        <v>605920</v>
      </c>
      <c r="B1803" s="125" t="s">
        <v>1831</v>
      </c>
      <c r="C1803" s="126" t="s">
        <v>1742</v>
      </c>
      <c r="D1803" s="101" t="s">
        <v>2129</v>
      </c>
      <c r="E1803" s="142"/>
      <c r="F1803" s="191" t="str">
        <f>IF('9 All Base Data'!G1803="Rural Centre","Rural",IF('9 All Base Data'!G1803="Rural (Incl.some Off Shore Islands)","Rural",IF('9 All Base Data'!G1803="Inlet-in TA but not in Urban Area","Rural",IF('9 All Base Data'!G1803="Rural (Incl.some Off Shore Islands)","Rural",IF('9 All Base Data'!G1803="Inlet-not in TA","Rural",IF('9 All Base Data'!G1803="Inland Water not in Urban Area","Rural",IF('9 All Base Data'!G1803="Oceanic-in Region but not in TA","Rural",'9 All Base Data'!G1803)))))))</f>
        <v>Dunedin</v>
      </c>
      <c r="G1803" s="177">
        <f>IF('9 All Base Data'!I1803="..C","..C",'9 All Base Data'!I1803*Basecase_Pop_2006)</f>
        <v>1938</v>
      </c>
      <c r="H1803" s="177">
        <f>IF('9 All Base Data'!J1803="..C","..C",'9 All Base Data'!J1803*Basecase_Pop_2006)</f>
        <v>1158</v>
      </c>
      <c r="I1803" s="191">
        <f>IF('9 All Base Data'!L1803="..C","..C",'9 All Base Data'!L1803*Basecase_Pop_2006)</f>
        <v>39</v>
      </c>
      <c r="J1803" s="156">
        <f>IF('9 All Base Data'!$P1803=0,0,('9 All Base Data'!$P1803*Basecase_Pop_2006)/(1+(1/(BaseCase_Mort_AllAdults_30*('9 All Base Data'!$W1803*Basecase_PM10)/10))))</f>
        <v>0.63766208323951246</v>
      </c>
      <c r="K1803" s="156">
        <f>IF('9 All Base Data'!$Q1803=0,0,('9 All Base Data'!$Q1803*Basecase_Pop_2006)/(1+(1/(BaseCase_Mort_Maori_30*('9 All Base Data'!$W1803*Basecase_PM10)/10))))</f>
        <v>0</v>
      </c>
      <c r="L1803" s="179">
        <f>133/(1+1/(BaseCase_Mort_Child_0_1*'9 All Base Data'!$AB$10/10))*IF('9 All Base Data'!$L1803="..C",0,'9 All Base Data'!L1803/'9 All Base Data'!$L$2022)</f>
        <v>5.6892336356903963E-3</v>
      </c>
      <c r="M1803" s="178">
        <f>IF('9 All Base Data'!$R1803="","",IF('9 All Base Data'!$R1803=0,0,('9 All Base Data'!$R1803*Basecase_Pop_2006)/(1+(1/(BaseCase_CardiacHA_All*('9 All Base Data'!$W1803*Basecase_PM10)/10)))))</f>
        <v>0.15768798915568871</v>
      </c>
      <c r="N1803" s="178">
        <f>IF('9 All Base Data'!$S1803="","",IF('9 All Base Data'!$S1803=0,0,('9 All Base Data'!S1803*Basecase_Pop_2006)/(1+(1/(BaseCase_RespHA_All*('9 All Base Data'!$W1803*Basecase_PM10)/10)))))</f>
        <v>0.40920602279848234</v>
      </c>
      <c r="O1803" s="178">
        <f>IF('9 All Base Data'!$T1803="","",IF('9 All Base Data'!$T1803=0,0,('9 All Base Data'!$T1803*Basecase_Pop_2006)/(1+(1/(BaseCase_RespHA_Child_1_4*('9 All Base Data'!$W1803*Basecase_PM10)/10)))))</f>
        <v>0.26803524833204223</v>
      </c>
      <c r="P1803" s="179">
        <f>IF('9 All Base Data'!$U1803="","",IF('9 All Base Data'!$U1803=0,0,('9 All Base Data'!$U1803*Basecase_Pop_2006)/(1+(1/(BaseCase_RespHA_Child_5_14*('9 All Base Data'!$W1803*Basecase_PM10)/10)))))</f>
        <v>5.1540718417556405E-2</v>
      </c>
      <c r="Q1803" s="156">
        <f>IF('7 Base case Results'!$G1803="..C",0,BaseCase_RADs_All*'7 Base case Results'!$G1803*('9 All Base Data'!$V1803*Basecase_PM10)/10)</f>
        <v>1895.6495615481556</v>
      </c>
      <c r="R1803" s="189">
        <f t="shared" si="280"/>
        <v>2.2700770163326647</v>
      </c>
      <c r="S1803" s="178">
        <f t="shared" si="281"/>
        <v>0</v>
      </c>
      <c r="T1803" s="179">
        <f t="shared" si="282"/>
        <v>2.0253671743057811E-2</v>
      </c>
      <c r="U1803" s="178">
        <f t="shared" si="283"/>
        <v>1.0013187311386233E-3</v>
      </c>
      <c r="V1803" s="178">
        <f t="shared" si="284"/>
        <v>1.8557493133911174E-3</v>
      </c>
      <c r="W1803" s="178">
        <f t="shared" si="285"/>
        <v>1.2155398511858116E-3</v>
      </c>
      <c r="X1803" s="179">
        <f t="shared" si="286"/>
        <v>2.3373715802361828E-4</v>
      </c>
      <c r="Y1803" s="179">
        <f t="shared" si="287"/>
        <v>0.11753027281598565</v>
      </c>
      <c r="Z1803" s="186">
        <f t="shared" si="288"/>
        <v>2.4107180289362384</v>
      </c>
      <c r="AA1803" s="156">
        <f>$J1803*'9 All Base Data'!$Y1803</f>
        <v>0.38153256598325425</v>
      </c>
      <c r="AB1803" s="156">
        <f>$K1803*'9 All Base Data'!$Y1803</f>
        <v>0</v>
      </c>
      <c r="AC1803" s="178">
        <f>$L1803*'9 All Base Data'!$Y1803</f>
        <v>3.404041050199758E-3</v>
      </c>
      <c r="AD1803" s="178">
        <f>IF($M1803="","",$M1803*'9 All Base Data'!$Y1803)</f>
        <v>9.4349506907581954E-2</v>
      </c>
      <c r="AE1803" s="178">
        <f>IF($N1803="","",$N1803*'9 All Base Data'!$Y1803)</f>
        <v>0.24484037548687787</v>
      </c>
      <c r="AF1803" s="178">
        <f>IF($O1803="","",$O1803*'9 All Base Data'!$Y1803)</f>
        <v>0.16037361912841125</v>
      </c>
      <c r="AG1803" s="178">
        <f>IF($P1803="","",$P1803*'9 All Base Data'!$Y1803)</f>
        <v>3.083837516348685E-2</v>
      </c>
      <c r="AH1803" s="167">
        <f>$Q1803*'9 All Base Data'!$Y1803</f>
        <v>1134.2246315605969</v>
      </c>
      <c r="AI1803" s="178">
        <f>$R1803*'9 All Base Data'!$Y1803</f>
        <v>1.3582559349003853</v>
      </c>
      <c r="AJ1803" s="178">
        <f>$S1803*'9 All Base Data'!$Y1803</f>
        <v>0</v>
      </c>
      <c r="AK1803" s="178">
        <f>$T1803*'9 All Base Data'!$Y1803</f>
        <v>1.2118386138711138E-2</v>
      </c>
      <c r="AL1803" s="178">
        <f>IF($U1803="","",$U1803*'9 All Base Data'!$Y1803)</f>
        <v>5.9911936886314539E-4</v>
      </c>
      <c r="AM1803" s="178">
        <f>IF($V1803="","",$V1803*'9 All Base Data'!$Y1803)</f>
        <v>1.1103511028329911E-3</v>
      </c>
      <c r="AN1803" s="178">
        <f>IF($W1803="","",$W1803*'9 All Base Data'!$Y1803)</f>
        <v>7.2729436274734504E-4</v>
      </c>
      <c r="AO1803" s="178">
        <f>IF($X1803="","",$X1803*'9 All Base Data'!$Y1803)</f>
        <v>1.3985203136641285E-4</v>
      </c>
      <c r="AP1803" s="178">
        <f>$Y1803*'9 All Base Data'!$Y1803</f>
        <v>7.0321927156757003E-2</v>
      </c>
      <c r="AQ1803" s="179">
        <f t="shared" si="289"/>
        <v>1.4424057186675496</v>
      </c>
    </row>
    <row r="1804" spans="1:43" x14ac:dyDescent="0.25">
      <c r="A1804" s="124">
        <v>606100</v>
      </c>
      <c r="B1804" s="125" t="s">
        <v>1832</v>
      </c>
      <c r="C1804" s="126" t="s">
        <v>1742</v>
      </c>
      <c r="D1804" s="101" t="s">
        <v>2129</v>
      </c>
      <c r="E1804" s="142"/>
      <c r="F1804" s="191" t="str">
        <f>IF('9 All Base Data'!G1804="Rural Centre","Rural",IF('9 All Base Data'!G1804="Rural (Incl.some Off Shore Islands)","Rural",IF('9 All Base Data'!G1804="Inlet-in TA but not in Urban Area","Rural",IF('9 All Base Data'!G1804="Rural (Incl.some Off Shore Islands)","Rural",IF('9 All Base Data'!G1804="Inlet-not in TA","Rural",IF('9 All Base Data'!G1804="Inland Water not in Urban Area","Rural",IF('9 All Base Data'!G1804="Oceanic-in Region but not in TA","Rural",'9 All Base Data'!G1804)))))))</f>
        <v>Dunedin</v>
      </c>
      <c r="G1804" s="177">
        <f>IF('9 All Base Data'!I1804="..C","..C",'9 All Base Data'!I1804*Basecase_Pop_2006)</f>
        <v>3975</v>
      </c>
      <c r="H1804" s="177">
        <f>IF('9 All Base Data'!J1804="..C","..C",'9 All Base Data'!J1804*Basecase_Pop_2006)</f>
        <v>2847</v>
      </c>
      <c r="I1804" s="191">
        <f>IF('9 All Base Data'!L1804="..C","..C",'9 All Base Data'!L1804*Basecase_Pop_2006)</f>
        <v>36</v>
      </c>
      <c r="J1804" s="156">
        <f>IF('9 All Base Data'!$P1804=0,0,('9 All Base Data'!$P1804*Basecase_Pop_2006)/(1+(1/(BaseCase_Mort_AllAdults_30*('9 All Base Data'!$W1804*Basecase_PM10)/10))))</f>
        <v>0.37071651090342683</v>
      </c>
      <c r="K1804" s="156">
        <f>IF('9 All Base Data'!$Q1804=0,0,('9 All Base Data'!$Q1804*Basecase_Pop_2006)/(1+(1/(BaseCase_Mort_Maori_30*('9 All Base Data'!$W1804*Basecase_PM10)/10))))</f>
        <v>0</v>
      </c>
      <c r="L1804" s="179">
        <f>133/(1+1/(BaseCase_Mort_Child_0_1*'9 All Base Data'!$AB$10/10))*IF('9 All Base Data'!$L1804="..C",0,'9 All Base Data'!L1804/'9 All Base Data'!$L$2022)</f>
        <v>5.2516002790988277E-3</v>
      </c>
      <c r="M1804" s="178">
        <f>IF('9 All Base Data'!$R1804="","",IF('9 All Base Data'!$R1804=0,0,('9 All Base Data'!$R1804*Basecase_Pop_2006)/(1+(1/(BaseCase_CardiacHA_All*('9 All Base Data'!$W1804*Basecase_PM10)/10)))))</f>
        <v>0.72962226640159045</v>
      </c>
      <c r="N1804" s="178">
        <f>IF('9 All Base Data'!$S1804="","",IF('9 All Base Data'!$S1804=0,0,('9 All Base Data'!S1804*Basecase_Pop_2006)/(1+(1/(BaseCase_RespHA_All*('9 All Base Data'!$W1804*Basecase_PM10)/10)))))</f>
        <v>0.78217821782178221</v>
      </c>
      <c r="O1804" s="178">
        <f>IF('9 All Base Data'!$T1804="","",IF('9 All Base Data'!$T1804=0,0,('9 All Base Data'!$T1804*Basecase_Pop_2006)/(1+(1/(BaseCase_RespHA_Child_1_4*('9 All Base Data'!$W1804*Basecase_PM10)/10)))))</f>
        <v>0.1437908496732026</v>
      </c>
      <c r="P1804" s="179">
        <f>IF('9 All Base Data'!$U1804="","",IF('9 All Base Data'!$U1804=0,0,('9 All Base Data'!$U1804*Basecase_Pop_2006)/(1+(1/(BaseCase_RespHA_Child_5_14*('9 All Base Data'!$W1804*Basecase_PM10)/10)))))</f>
        <v>0.13592233009708737</v>
      </c>
      <c r="Q1804" s="156">
        <f>IF('7 Base case Results'!$G1804="..C",0,BaseCase_RADs_All*'7 Base case Results'!$G1804*('9 All Base Data'!$V1804*Basecase_PM10)/10)</f>
        <v>2146.5</v>
      </c>
      <c r="R1804" s="189">
        <f t="shared" si="280"/>
        <v>1.3197507788161997</v>
      </c>
      <c r="S1804" s="178">
        <f t="shared" si="281"/>
        <v>0</v>
      </c>
      <c r="T1804" s="179">
        <f t="shared" si="282"/>
        <v>1.8695696993591828E-2</v>
      </c>
      <c r="U1804" s="178">
        <f t="shared" si="283"/>
        <v>4.6331013916501001E-3</v>
      </c>
      <c r="V1804" s="178">
        <f t="shared" si="284"/>
        <v>3.5471782178217821E-3</v>
      </c>
      <c r="W1804" s="178">
        <f t="shared" si="285"/>
        <v>6.5209150326797389E-4</v>
      </c>
      <c r="X1804" s="179">
        <f t="shared" si="286"/>
        <v>6.1640776699029129E-4</v>
      </c>
      <c r="Y1804" s="179">
        <f t="shared" si="287"/>
        <v>0.13308300000000001</v>
      </c>
      <c r="Z1804" s="186">
        <f t="shared" si="288"/>
        <v>1.4797097554192635</v>
      </c>
      <c r="AA1804" s="156">
        <f>$J1804*'9 All Base Data'!$Y1804</f>
        <v>0.10099133282763871</v>
      </c>
      <c r="AB1804" s="156">
        <f>$K1804*'9 All Base Data'!$Y1804</f>
        <v>0</v>
      </c>
      <c r="AC1804" s="178">
        <f>$L1804*'9 All Base Data'!$Y1804</f>
        <v>1.4306514440689494E-3</v>
      </c>
      <c r="AD1804" s="178">
        <f>IF($M1804="","",$M1804*'9 All Base Data'!$Y1804)</f>
        <v>0.19876515606237585</v>
      </c>
      <c r="AE1804" s="178">
        <f>IF($N1804="","",$N1804*'9 All Base Data'!$Y1804)</f>
        <v>0.21308255338847573</v>
      </c>
      <c r="AF1804" s="178">
        <f>IF($O1804="","",$O1804*'9 All Base Data'!$Y1804)</f>
        <v>3.9171790653528007E-2</v>
      </c>
      <c r="AG1804" s="178">
        <f>IF($P1804="","",$P1804*'9 All Base Data'!$Y1804)</f>
        <v>3.7028232824296993E-2</v>
      </c>
      <c r="AH1804" s="167">
        <f>$Q1804*'9 All Base Data'!$Y1804</f>
        <v>584.75382007195788</v>
      </c>
      <c r="AI1804" s="178">
        <f>$R1804*'9 All Base Data'!$Y1804</f>
        <v>0.35952914486639387</v>
      </c>
      <c r="AJ1804" s="178">
        <f>$S1804*'9 All Base Data'!$Y1804</f>
        <v>0</v>
      </c>
      <c r="AK1804" s="178">
        <f>$T1804*'9 All Base Data'!$Y1804</f>
        <v>5.0931191408854605E-3</v>
      </c>
      <c r="AL1804" s="178">
        <f>IF($U1804="","",$U1804*'9 All Base Data'!$Y1804)</f>
        <v>1.262158740996087E-3</v>
      </c>
      <c r="AM1804" s="178">
        <f>IF($V1804="","",$V1804*'9 All Base Data'!$Y1804)</f>
        <v>9.6632937961673739E-4</v>
      </c>
      <c r="AN1804" s="178">
        <f>IF($W1804="","",$W1804*'9 All Base Data'!$Y1804)</f>
        <v>1.7764407061374952E-4</v>
      </c>
      <c r="AO1804" s="178">
        <f>IF($X1804="","",$X1804*'9 All Base Data'!$Y1804)</f>
        <v>1.6792303585818689E-4</v>
      </c>
      <c r="AP1804" s="178">
        <f>$Y1804*'9 All Base Data'!$Y1804</f>
        <v>3.6254736844461392E-2</v>
      </c>
      <c r="AQ1804" s="179">
        <f t="shared" si="289"/>
        <v>0.40310548897235354</v>
      </c>
    </row>
    <row r="1805" spans="1:43" x14ac:dyDescent="0.25">
      <c r="A1805" s="124">
        <v>606210</v>
      </c>
      <c r="B1805" s="125" t="s">
        <v>1833</v>
      </c>
      <c r="C1805" s="126" t="s">
        <v>1742</v>
      </c>
      <c r="D1805" s="101" t="s">
        <v>2129</v>
      </c>
      <c r="E1805" s="142"/>
      <c r="F1805" s="191" t="str">
        <f>IF('9 All Base Data'!G1805="Rural Centre","Rural",IF('9 All Base Data'!G1805="Rural (Incl.some Off Shore Islands)","Rural",IF('9 All Base Data'!G1805="Inlet-in TA but not in Urban Area","Rural",IF('9 All Base Data'!G1805="Rural (Incl.some Off Shore Islands)","Rural",IF('9 All Base Data'!G1805="Inlet-not in TA","Rural",IF('9 All Base Data'!G1805="Inland Water not in Urban Area","Rural",IF('9 All Base Data'!G1805="Oceanic-in Region but not in TA","Rural",'9 All Base Data'!G1805)))))))</f>
        <v>Dunedin</v>
      </c>
      <c r="G1805" s="177">
        <f>IF('9 All Base Data'!I1805="..C","..C",'9 All Base Data'!I1805*Basecase_Pop_2006)</f>
        <v>2733</v>
      </c>
      <c r="H1805" s="177">
        <f>IF('9 All Base Data'!J1805="..C","..C",'9 All Base Data'!J1805*Basecase_Pop_2006)</f>
        <v>1965</v>
      </c>
      <c r="I1805" s="191">
        <f>IF('9 All Base Data'!L1805="..C","..C",'9 All Base Data'!L1805*Basecase_Pop_2006)</f>
        <v>27</v>
      </c>
      <c r="J1805" s="156">
        <f>IF('9 All Base Data'!$P1805=0,0,('9 All Base Data'!$P1805*Basecase_Pop_2006)/(1+(1/(BaseCase_Mort_AllAdults_30*('9 All Base Data'!$W1805*Basecase_PM10)/10))))</f>
        <v>4.3613707165109039</v>
      </c>
      <c r="K1805" s="156">
        <f>IF('9 All Base Data'!$Q1805=0,0,('9 All Base Data'!$Q1805*Basecase_Pop_2006)/(1+(1/(BaseCase_Mort_Maori_30*('9 All Base Data'!$W1805*Basecase_PM10)/10))))</f>
        <v>0.1111111111111111</v>
      </c>
      <c r="L1805" s="179">
        <f>133/(1+1/(BaseCase_Mort_Child_0_1*'9 All Base Data'!$AB$10/10))*IF('9 All Base Data'!$L1805="..C",0,'9 All Base Data'!L1805/'9 All Base Data'!$L$2022)</f>
        <v>3.9387002093241204E-3</v>
      </c>
      <c r="M1805" s="178">
        <f>IF('9 All Base Data'!$R1805="","",IF('9 All Base Data'!$R1805=0,0,('9 All Base Data'!$R1805*Basecase_Pop_2006)/(1+(1/(BaseCase_CardiacHA_All*('9 All Base Data'!$W1805*Basecase_PM10)/10)))))</f>
        <v>0.44930417495029823</v>
      </c>
      <c r="N1805" s="178">
        <f>IF('9 All Base Data'!$S1805="","",IF('9 All Base Data'!$S1805=0,0,('9 All Base Data'!S1805*Basecase_Pop_2006)/(1+(1/(BaseCase_RespHA_All*('9 All Base Data'!$W1805*Basecase_PM10)/10)))))</f>
        <v>0.45544554455445546</v>
      </c>
      <c r="O1805" s="178">
        <f>IF('9 All Base Data'!$T1805="","",IF('9 All Base Data'!$T1805=0,0,('9 All Base Data'!$T1805*Basecase_Pop_2006)/(1+(1/(BaseCase_RespHA_Child_1_4*('9 All Base Data'!$W1805*Basecase_PM10)/10)))))</f>
        <v>3.9215686274509803E-2</v>
      </c>
      <c r="P1805" s="179">
        <f>IF('9 All Base Data'!$U1805="","",IF('9 All Base Data'!$U1805=0,0,('9 All Base Data'!$U1805*Basecase_Pop_2006)/(1+(1/(BaseCase_RespHA_Child_5_14*('9 All Base Data'!$W1805*Basecase_PM10)/10)))))</f>
        <v>1.9417475728155338E-2</v>
      </c>
      <c r="Q1805" s="156">
        <f>IF('7 Base case Results'!$G1805="..C",0,BaseCase_RADs_All*'7 Base case Results'!$G1805*('9 All Base Data'!$V1805*Basecase_PM10)/10)</f>
        <v>1475.8200000000002</v>
      </c>
      <c r="R1805" s="189">
        <f t="shared" si="280"/>
        <v>15.526479750778819</v>
      </c>
      <c r="S1805" s="178">
        <f t="shared" si="281"/>
        <v>0.39555555555555555</v>
      </c>
      <c r="T1805" s="179">
        <f t="shared" si="282"/>
        <v>1.4021772745193868E-2</v>
      </c>
      <c r="U1805" s="178">
        <f t="shared" si="283"/>
        <v>2.8530815109343941E-3</v>
      </c>
      <c r="V1805" s="178">
        <f t="shared" si="284"/>
        <v>2.0654455445544553E-3</v>
      </c>
      <c r="W1805" s="178">
        <f t="shared" si="285"/>
        <v>1.7784313725490195E-4</v>
      </c>
      <c r="X1805" s="179">
        <f t="shared" si="286"/>
        <v>8.805825242718445E-5</v>
      </c>
      <c r="Y1805" s="179">
        <f t="shared" si="287"/>
        <v>9.1500840000000014E-2</v>
      </c>
      <c r="Z1805" s="186">
        <f t="shared" si="288"/>
        <v>15.636920890579502</v>
      </c>
      <c r="AA1805" s="156">
        <f>$J1805*'9 All Base Data'!$Y1805</f>
        <v>1.1881333273839847</v>
      </c>
      <c r="AB1805" s="156">
        <f>$K1805*'9 All Base Data'!$Y1805</f>
        <v>3.0269110959544369E-2</v>
      </c>
      <c r="AC1805" s="178">
        <f>$L1805*'9 All Base Data'!$Y1805</f>
        <v>1.0729885830517119E-3</v>
      </c>
      <c r="AD1805" s="178">
        <f>IF($M1805="","",$M1805*'9 All Base Data'!$Y1805)</f>
        <v>0.12240034133541403</v>
      </c>
      <c r="AE1805" s="178">
        <f>IF($N1805="","",$N1805*'9 All Base Data'!$Y1805)</f>
        <v>0.12407338551734029</v>
      </c>
      <c r="AF1805" s="178">
        <f>IF($O1805="","",$O1805*'9 All Base Data'!$Y1805)</f>
        <v>1.0683215632780366E-2</v>
      </c>
      <c r="AG1805" s="178">
        <f>IF($P1805="","",$P1805*'9 All Base Data'!$Y1805)</f>
        <v>5.2897475463281416E-3</v>
      </c>
      <c r="AH1805" s="167">
        <f>$Q1805*'9 All Base Data'!$Y1805</f>
        <v>402.04583402683301</v>
      </c>
      <c r="AI1805" s="178">
        <f>$R1805*'9 All Base Data'!$Y1805</f>
        <v>4.2297546454869863</v>
      </c>
      <c r="AJ1805" s="178">
        <f>$S1805*'9 All Base Data'!$Y1805</f>
        <v>0.10775803501597796</v>
      </c>
      <c r="AK1805" s="178">
        <f>$T1805*'9 All Base Data'!$Y1805</f>
        <v>3.8198393556640943E-3</v>
      </c>
      <c r="AL1805" s="178">
        <f>IF($U1805="","",$U1805*'9 All Base Data'!$Y1805)</f>
        <v>7.7724216747987907E-4</v>
      </c>
      <c r="AM1805" s="178">
        <f>IF($V1805="","",$V1805*'9 All Base Data'!$Y1805)</f>
        <v>5.6267280332113819E-4</v>
      </c>
      <c r="AN1805" s="178">
        <f>IF($W1805="","",$W1805*'9 All Base Data'!$Y1805)</f>
        <v>4.844838289465896E-5</v>
      </c>
      <c r="AO1805" s="178">
        <f>IF($X1805="","",$X1805*'9 All Base Data'!$Y1805)</f>
        <v>2.3989005122598123E-5</v>
      </c>
      <c r="AP1805" s="178">
        <f>$Y1805*'9 All Base Data'!$Y1805</f>
        <v>2.4926841709663645E-2</v>
      </c>
      <c r="AQ1805" s="179">
        <f t="shared" si="289"/>
        <v>4.2598412415231151</v>
      </c>
    </row>
    <row r="1806" spans="1:43" x14ac:dyDescent="0.25">
      <c r="A1806" s="124">
        <v>606220</v>
      </c>
      <c r="B1806" s="125" t="s">
        <v>1834</v>
      </c>
      <c r="C1806" s="126" t="s">
        <v>1742</v>
      </c>
      <c r="D1806" s="101" t="s">
        <v>2129</v>
      </c>
      <c r="E1806" s="142"/>
      <c r="F1806" s="191" t="str">
        <f>IF('9 All Base Data'!G1806="Rural Centre","Rural",IF('9 All Base Data'!G1806="Rural (Incl.some Off Shore Islands)","Rural",IF('9 All Base Data'!G1806="Inlet-in TA but not in Urban Area","Rural",IF('9 All Base Data'!G1806="Rural (Incl.some Off Shore Islands)","Rural",IF('9 All Base Data'!G1806="Inlet-not in TA","Rural",IF('9 All Base Data'!G1806="Inland Water not in Urban Area","Rural",IF('9 All Base Data'!G1806="Oceanic-in Region but not in TA","Rural",'9 All Base Data'!G1806)))))))</f>
        <v>Dunedin</v>
      </c>
      <c r="G1806" s="177">
        <f>IF('9 All Base Data'!I1806="..C","..C",'9 All Base Data'!I1806*Basecase_Pop_2006)</f>
        <v>1527</v>
      </c>
      <c r="H1806" s="177">
        <f>IF('9 All Base Data'!J1806="..C","..C",'9 All Base Data'!J1806*Basecase_Pop_2006)</f>
        <v>1017</v>
      </c>
      <c r="I1806" s="191">
        <f>IF('9 All Base Data'!L1806="..C","..C",'9 All Base Data'!L1806*Basecase_Pop_2006)</f>
        <v>15</v>
      </c>
      <c r="J1806" s="156">
        <f>IF('9 All Base Data'!$P1806=0,0,('9 All Base Data'!$P1806*Basecase_Pop_2006)/(1+(1/(BaseCase_Mort_AllAdults_30*('9 All Base Data'!$W1806*Basecase_PM10)/10))))</f>
        <v>2.7476635514018692</v>
      </c>
      <c r="K1806" s="156">
        <f>IF('9 All Base Data'!$Q1806=0,0,('9 All Base Data'!$Q1806*Basecase_Pop_2006)/(1+(1/(BaseCase_Mort_Maori_30*('9 All Base Data'!$W1806*Basecase_PM10)/10))))</f>
        <v>5.5555555555555552E-2</v>
      </c>
      <c r="L1806" s="179">
        <f>133/(1+1/(BaseCase_Mort_Child_0_1*'9 All Base Data'!$AB$10/10))*IF('9 All Base Data'!$L1806="..C",0,'9 All Base Data'!L1806/'9 All Base Data'!$L$2022)</f>
        <v>2.1881667829578449E-3</v>
      </c>
      <c r="M1806" s="178">
        <f>IF('9 All Base Data'!$R1806="","",IF('9 All Base Data'!$R1806=0,0,('9 All Base Data'!$R1806*Basecase_Pop_2006)/(1+(1/(BaseCase_CardiacHA_All*('9 All Base Data'!$W1806*Basecase_PM10)/10)))))</f>
        <v>9.1451292246520877E-2</v>
      </c>
      <c r="N1806" s="178">
        <f>IF('9 All Base Data'!$S1806="","",IF('9 All Base Data'!$S1806=0,0,('9 All Base Data'!S1806*Basecase_Pop_2006)/(1+(1/(BaseCase_RespHA_All*('9 All Base Data'!$W1806*Basecase_PM10)/10)))))</f>
        <v>4.9504950495049507E-2</v>
      </c>
      <c r="O1806" s="178">
        <f>IF('9 All Base Data'!$T1806="","",IF('9 All Base Data'!$T1806=0,0,('9 All Base Data'!$T1806*Basecase_Pop_2006)/(1+(1/(BaseCase_RespHA_Child_1_4*('9 All Base Data'!$W1806*Basecase_PM10)/10)))))</f>
        <v>3.2679738562091505E-2</v>
      </c>
      <c r="P1806" s="179">
        <f>IF('9 All Base Data'!$U1806="","",IF('9 All Base Data'!$U1806=0,0,('9 All Base Data'!$U1806*Basecase_Pop_2006)/(1+(1/(BaseCase_RespHA_Child_5_14*('9 All Base Data'!$W1806*Basecase_PM10)/10)))))</f>
        <v>9.7087378640776691E-3</v>
      </c>
      <c r="Q1806" s="156">
        <f>IF('7 Base case Results'!$G1806="..C",0,BaseCase_RADs_All*'7 Base case Results'!$G1806*('9 All Base Data'!$V1806*Basecase_PM10)/10)</f>
        <v>824.57999999999993</v>
      </c>
      <c r="R1806" s="189">
        <f t="shared" si="280"/>
        <v>9.7816822429906534</v>
      </c>
      <c r="S1806" s="178">
        <f t="shared" si="281"/>
        <v>0.19777777777777777</v>
      </c>
      <c r="T1806" s="179">
        <f t="shared" si="282"/>
        <v>7.7898737473299281E-3</v>
      </c>
      <c r="U1806" s="178">
        <f t="shared" si="283"/>
        <v>5.8071570576540758E-4</v>
      </c>
      <c r="V1806" s="178">
        <f t="shared" si="284"/>
        <v>2.2450495049504952E-4</v>
      </c>
      <c r="W1806" s="178">
        <f t="shared" si="285"/>
        <v>1.4820261437908496E-4</v>
      </c>
      <c r="X1806" s="179">
        <f t="shared" si="286"/>
        <v>4.4029126213592225E-5</v>
      </c>
      <c r="Y1806" s="179">
        <f t="shared" si="287"/>
        <v>5.1123959999999989E-2</v>
      </c>
      <c r="Z1806" s="186">
        <f t="shared" si="288"/>
        <v>9.8414012973942437</v>
      </c>
      <c r="AA1806" s="156">
        <f>$J1806*'9 All Base Data'!$Y1806</f>
        <v>0.74852399625191035</v>
      </c>
      <c r="AB1806" s="156">
        <f>$K1806*'9 All Base Data'!$Y1806</f>
        <v>1.5134555479772185E-2</v>
      </c>
      <c r="AC1806" s="178">
        <f>$L1806*'9 All Base Data'!$Y1806</f>
        <v>5.9610476836206221E-4</v>
      </c>
      <c r="AD1806" s="178">
        <f>IF($M1806="","",$M1806*'9 All Base Data'!$Y1806)</f>
        <v>2.4913343811632942E-2</v>
      </c>
      <c r="AE1806" s="178">
        <f>IF($N1806="","",$N1806*'9 All Base Data'!$Y1806)</f>
        <v>1.3486237556232641E-2</v>
      </c>
      <c r="AF1806" s="178">
        <f>IF($O1806="","",$O1806*'9 All Base Data'!$Y1806)</f>
        <v>8.9026796939836381E-3</v>
      </c>
      <c r="AG1806" s="178">
        <f>IF($P1806="","",$P1806*'9 All Base Data'!$Y1806)</f>
        <v>2.6448737731640708E-3</v>
      </c>
      <c r="AH1806" s="167">
        <f>$Q1806*'9 All Base Data'!$Y1806</f>
        <v>224.63373163518986</v>
      </c>
      <c r="AI1806" s="178">
        <f>$R1806*'9 All Base Data'!$Y1806</f>
        <v>2.6647454266568005</v>
      </c>
      <c r="AJ1806" s="178">
        <f>$S1806*'9 All Base Data'!$Y1806</f>
        <v>5.3879017507988979E-2</v>
      </c>
      <c r="AK1806" s="178">
        <f>$T1806*'9 All Base Data'!$Y1806</f>
        <v>2.1221329753689415E-3</v>
      </c>
      <c r="AL1806" s="178">
        <f>IF($U1806="","",$U1806*'9 All Base Data'!$Y1806)</f>
        <v>1.5819973320386918E-4</v>
      </c>
      <c r="AM1806" s="178">
        <f>IF($V1806="","",$V1806*'9 All Base Data'!$Y1806)</f>
        <v>6.1160087317515025E-5</v>
      </c>
      <c r="AN1806" s="178">
        <f>IF($W1806="","",$W1806*'9 All Base Data'!$Y1806)</f>
        <v>4.0373652412215799E-5</v>
      </c>
      <c r="AO1806" s="178">
        <f>IF($X1806="","",$X1806*'9 All Base Data'!$Y1806)</f>
        <v>1.1994502561299061E-5</v>
      </c>
      <c r="AP1806" s="178">
        <f>$Y1806*'9 All Base Data'!$Y1806</f>
        <v>1.392729136138177E-2</v>
      </c>
      <c r="AQ1806" s="179">
        <f t="shared" si="289"/>
        <v>2.6810142108140731</v>
      </c>
    </row>
    <row r="1807" spans="1:43" x14ac:dyDescent="0.25">
      <c r="A1807" s="124">
        <v>606300</v>
      </c>
      <c r="B1807" s="125" t="s">
        <v>1835</v>
      </c>
      <c r="C1807" s="126" t="s">
        <v>1742</v>
      </c>
      <c r="D1807" s="101" t="s">
        <v>2129</v>
      </c>
      <c r="E1807" s="142"/>
      <c r="F1807" s="191" t="str">
        <f>IF('9 All Base Data'!G1807="Rural Centre","Rural",IF('9 All Base Data'!G1807="Rural (Incl.some Off Shore Islands)","Rural",IF('9 All Base Data'!G1807="Inlet-in TA but not in Urban Area","Rural",IF('9 All Base Data'!G1807="Rural (Incl.some Off Shore Islands)","Rural",IF('9 All Base Data'!G1807="Inlet-not in TA","Rural",IF('9 All Base Data'!G1807="Inland Water not in Urban Area","Rural",IF('9 All Base Data'!G1807="Oceanic-in Region but not in TA","Rural",'9 All Base Data'!G1807)))))))</f>
        <v>Dunedin</v>
      </c>
      <c r="G1807" s="177">
        <f>IF('9 All Base Data'!I1807="..C","..C",'9 All Base Data'!I1807*Basecase_Pop_2006)</f>
        <v>2502</v>
      </c>
      <c r="H1807" s="177">
        <f>IF('9 All Base Data'!J1807="..C","..C",'9 All Base Data'!J1807*Basecase_Pop_2006)</f>
        <v>1767</v>
      </c>
      <c r="I1807" s="191">
        <f>IF('9 All Base Data'!L1807="..C","..C",'9 All Base Data'!L1807*Basecase_Pop_2006)</f>
        <v>21</v>
      </c>
      <c r="J1807" s="156">
        <f>IF('9 All Base Data'!$P1807=0,0,('9 All Base Data'!$P1807*Basecase_Pop_2006)/(1+(1/(BaseCase_Mort_AllAdults_30*('9 All Base Data'!$W1807*Basecase_PM10)/10))))</f>
        <v>0.15264797507788164</v>
      </c>
      <c r="K1807" s="156">
        <f>IF('9 All Base Data'!$Q1807=0,0,('9 All Base Data'!$Q1807*Basecase_Pop_2006)/(1+(1/(BaseCase_Mort_Maori_30*('9 All Base Data'!$W1807*Basecase_PM10)/10))))</f>
        <v>0</v>
      </c>
      <c r="L1807" s="179">
        <f>133/(1+1/(BaseCase_Mort_Child_0_1*'9 All Base Data'!$AB$10/10))*IF('9 All Base Data'!$L1807="..C",0,'9 All Base Data'!L1807/'9 All Base Data'!$L$2022)</f>
        <v>3.0634334961409829E-3</v>
      </c>
      <c r="M1807" s="178">
        <f>IF('9 All Base Data'!$R1807="","",IF('9 All Base Data'!$R1807=0,0,('9 All Base Data'!$R1807*Basecase_Pop_2006)/(1+(1/(BaseCase_CardiacHA_All*('9 All Base Data'!$W1807*Basecase_PM10)/10)))))</f>
        <v>0.32604373757455268</v>
      </c>
      <c r="N1807" s="178">
        <f>IF('9 All Base Data'!$S1807="","",IF('9 All Base Data'!$S1807=0,0,('9 All Base Data'!S1807*Basecase_Pop_2006)/(1+(1/(BaseCase_RespHA_All*('9 All Base Data'!$W1807*Basecase_PM10)/10)))))</f>
        <v>0.25412541254125415</v>
      </c>
      <c r="O1807" s="178">
        <f>IF('9 All Base Data'!$T1807="","",IF('9 All Base Data'!$T1807=0,0,('9 All Base Data'!$T1807*Basecase_Pop_2006)/(1+(1/(BaseCase_RespHA_Child_1_4*('9 All Base Data'!$W1807*Basecase_PM10)/10)))))</f>
        <v>5.22875816993464E-2</v>
      </c>
      <c r="P1807" s="179">
        <f>IF('9 All Base Data'!$U1807="","",IF('9 All Base Data'!$U1807=0,0,('9 All Base Data'!$U1807*Basecase_Pop_2006)/(1+(1/(BaseCase_RespHA_Child_5_14*('9 All Base Data'!$W1807*Basecase_PM10)/10)))))</f>
        <v>4.8543689320388349E-2</v>
      </c>
      <c r="Q1807" s="156">
        <f>IF('7 Base case Results'!$G1807="..C",0,BaseCase_RADs_All*'7 Base case Results'!$G1807*('9 All Base Data'!$V1807*Basecase_PM10)/10)</f>
        <v>1351.0800000000002</v>
      </c>
      <c r="R1807" s="189">
        <f t="shared" si="280"/>
        <v>0.54342679127725868</v>
      </c>
      <c r="S1807" s="178">
        <f t="shared" si="281"/>
        <v>0</v>
      </c>
      <c r="T1807" s="179">
        <f t="shared" si="282"/>
        <v>1.09058232462619E-2</v>
      </c>
      <c r="U1807" s="178">
        <f t="shared" si="283"/>
        <v>2.0703777335984094E-3</v>
      </c>
      <c r="V1807" s="178">
        <f t="shared" si="284"/>
        <v>1.1524587458745874E-3</v>
      </c>
      <c r="W1807" s="178">
        <f t="shared" si="285"/>
        <v>2.3712418300653594E-4</v>
      </c>
      <c r="X1807" s="179">
        <f t="shared" si="286"/>
        <v>2.2014563106796114E-4</v>
      </c>
      <c r="Y1807" s="179">
        <f t="shared" si="287"/>
        <v>8.3766960000000001E-2</v>
      </c>
      <c r="Z1807" s="186">
        <f t="shared" si="288"/>
        <v>0.64132241100299359</v>
      </c>
      <c r="AA1807" s="156">
        <f>$J1807*'9 All Base Data'!$Y1807</f>
        <v>4.1584666458439466E-2</v>
      </c>
      <c r="AB1807" s="156">
        <f>$K1807*'9 All Base Data'!$Y1807</f>
        <v>0</v>
      </c>
      <c r="AC1807" s="178">
        <f>$L1807*'9 All Base Data'!$Y1807</f>
        <v>8.3454667570688717E-4</v>
      </c>
      <c r="AD1807" s="178">
        <f>IF($M1807="","",$M1807*'9 All Base Data'!$Y1807)</f>
        <v>8.8821486632778307E-2</v>
      </c>
      <c r="AE1807" s="178">
        <f>IF($N1807="","",$N1807*'9 All Base Data'!$Y1807)</f>
        <v>6.9229352788660894E-2</v>
      </c>
      <c r="AF1807" s="178">
        <f>IF($O1807="","",$O1807*'9 All Base Data'!$Y1807)</f>
        <v>1.4244287510373819E-2</v>
      </c>
      <c r="AG1807" s="178">
        <f>IF($P1807="","",$P1807*'9 All Base Data'!$Y1807)</f>
        <v>1.3224368865820355E-2</v>
      </c>
      <c r="AH1807" s="167">
        <f>$Q1807*'9 All Base Data'!$Y1807</f>
        <v>368.06391391699088</v>
      </c>
      <c r="AI1807" s="178">
        <f>$R1807*'9 All Base Data'!$Y1807</f>
        <v>0.14804141259204451</v>
      </c>
      <c r="AJ1807" s="178">
        <f>$S1807*'9 All Base Data'!$Y1807</f>
        <v>0</v>
      </c>
      <c r="AK1807" s="178">
        <f>$T1807*'9 All Base Data'!$Y1807</f>
        <v>2.9709861655165186E-3</v>
      </c>
      <c r="AL1807" s="178">
        <f>IF($U1807="","",$U1807*'9 All Base Data'!$Y1807)</f>
        <v>5.6401644011814221E-4</v>
      </c>
      <c r="AM1807" s="178">
        <f>IF($V1807="","",$V1807*'9 All Base Data'!$Y1807)</f>
        <v>3.139551148965771E-4</v>
      </c>
      <c r="AN1807" s="178">
        <f>IF($W1807="","",$W1807*'9 All Base Data'!$Y1807)</f>
        <v>6.4597843859545275E-5</v>
      </c>
      <c r="AO1807" s="178">
        <f>IF($X1807="","",$X1807*'9 All Base Data'!$Y1807)</f>
        <v>5.9972512806495307E-5</v>
      </c>
      <c r="AP1807" s="178">
        <f>$Y1807*'9 All Base Data'!$Y1807</f>
        <v>2.2819962662853435E-2</v>
      </c>
      <c r="AQ1807" s="179">
        <f t="shared" si="289"/>
        <v>0.17471033297542918</v>
      </c>
    </row>
    <row r="1808" spans="1:43" x14ac:dyDescent="0.25">
      <c r="A1808" s="124">
        <v>606500</v>
      </c>
      <c r="B1808" s="125" t="s">
        <v>1836</v>
      </c>
      <c r="C1808" s="126" t="s">
        <v>1742</v>
      </c>
      <c r="D1808" s="101" t="s">
        <v>2130</v>
      </c>
      <c r="E1808" s="142"/>
      <c r="F1808" s="191" t="str">
        <f>IF('9 All Base Data'!G1808="Rural Centre","Rural",IF('9 All Base Data'!G1808="Rural (Incl.some Off Shore Islands)","Rural",IF('9 All Base Data'!G1808="Inlet-in TA but not in Urban Area","Rural",IF('9 All Base Data'!G1808="Rural (Incl.some Off Shore Islands)","Rural",IF('9 All Base Data'!G1808="Inlet-not in TA","Rural",IF('9 All Base Data'!G1808="Inland Water not in Urban Area","Rural",IF('9 All Base Data'!G1808="Oceanic-in Region but not in TA","Rural",'9 All Base Data'!G1808)))))))</f>
        <v>Rural</v>
      </c>
      <c r="G1808" s="177">
        <f>IF('9 All Base Data'!I1808="..C","..C",'9 All Base Data'!I1808*Basecase_Pop_2006)</f>
        <v>102</v>
      </c>
      <c r="H1808" s="177">
        <f>IF('9 All Base Data'!J1808="..C","..C",'9 All Base Data'!J1808*Basecase_Pop_2006)</f>
        <v>60</v>
      </c>
      <c r="I1808" s="191" t="str">
        <f>IF('9 All Base Data'!L1808="..C","..C",'9 All Base Data'!L1808*Basecase_Pop_2006)</f>
        <v>..C</v>
      </c>
      <c r="J1808" s="156">
        <f>IF('9 All Base Data'!$P1808=0,0,('9 All Base Data'!$P1808*Basecase_Pop_2006)/(1+(1/(BaseCase_Mort_AllAdults_30*('9 All Base Data'!$W1808*Basecase_PM10)/10))))</f>
        <v>0</v>
      </c>
      <c r="K1808" s="156">
        <f>IF('9 All Base Data'!$Q1808=0,0,('9 All Base Data'!$Q1808*Basecase_Pop_2006)/(1+(1/(BaseCase_Mort_Maori_30*('9 All Base Data'!$W1808*Basecase_PM10)/10))))</f>
        <v>0</v>
      </c>
      <c r="L1808" s="179">
        <f>133/(1+1/(BaseCase_Mort_Child_0_1*'9 All Base Data'!$AB$10/10))*IF('9 All Base Data'!$L1808="..C",0,'9 All Base Data'!L1808/'9 All Base Data'!$L$2022)</f>
        <v>0</v>
      </c>
      <c r="M1808" s="178">
        <f>IF('9 All Base Data'!$R1808="","",IF('9 All Base Data'!$R1808=0,0,('9 All Base Data'!$R1808*Basecase_Pop_2006)/(1+(1/(BaseCase_CardiacHA_All*('9 All Base Data'!$W1808*Basecase_PM10)/10)))))</f>
        <v>1.5864137693549446E-3</v>
      </c>
      <c r="N1808" s="178">
        <f>IF('9 All Base Data'!$S1808="","",IF('9 All Base Data'!$S1808=0,0,('9 All Base Data'!S1808*Basecase_Pop_2006)/(1+(1/(BaseCase_RespHA_All*('9 All Base Data'!$W1808*Basecase_PM10)/10)))))</f>
        <v>7.9069813585721793E-3</v>
      </c>
      <c r="O1808" s="178">
        <f>IF('9 All Base Data'!$T1808="","",IF('9 All Base Data'!$T1808=0,0,('9 All Base Data'!$T1808*Basecase_Pop_2006)/(1+(1/(BaseCase_RespHA_Child_1_4*('9 All Base Data'!$W1808*Basecase_PM10)/10)))))</f>
        <v>0</v>
      </c>
      <c r="P1808" s="179">
        <f>IF('9 All Base Data'!$U1808="","",IF('9 All Base Data'!$U1808=0,0,('9 All Base Data'!$U1808*Basecase_Pop_2006)/(1+(1/(BaseCase_RespHA_Child_5_14*('9 All Base Data'!$W1808*Basecase_PM10)/10)))))</f>
        <v>0</v>
      </c>
      <c r="Q1808" s="156">
        <f>IF('7 Base case Results'!$G1808="..C",0,BaseCase_RADs_All*'7 Base case Results'!$G1808*('9 All Base Data'!$V1808*Basecase_PM10)/10)</f>
        <v>29.265840000000004</v>
      </c>
      <c r="R1808" s="189">
        <f t="shared" si="280"/>
        <v>0</v>
      </c>
      <c r="S1808" s="178">
        <f t="shared" si="281"/>
        <v>0</v>
      </c>
      <c r="T1808" s="179">
        <f t="shared" si="282"/>
        <v>0</v>
      </c>
      <c r="U1808" s="178">
        <f t="shared" si="283"/>
        <v>1.0073727435403897E-5</v>
      </c>
      <c r="V1808" s="178">
        <f t="shared" si="284"/>
        <v>3.585816046112483E-5</v>
      </c>
      <c r="W1808" s="178">
        <f t="shared" si="285"/>
        <v>0</v>
      </c>
      <c r="X1808" s="179">
        <f t="shared" si="286"/>
        <v>0</v>
      </c>
      <c r="Y1808" s="179">
        <f t="shared" si="287"/>
        <v>1.8144820800000002E-3</v>
      </c>
      <c r="Z1808" s="186">
        <f t="shared" si="288"/>
        <v>1.860413967896529E-3</v>
      </c>
      <c r="AA1808" s="156">
        <f>$J1808*'9 All Base Data'!$Y1808</f>
        <v>0</v>
      </c>
      <c r="AB1808" s="156">
        <f>$K1808*'9 All Base Data'!$Y1808</f>
        <v>0</v>
      </c>
      <c r="AC1808" s="178">
        <f>$L1808*'9 All Base Data'!$Y1808</f>
        <v>0</v>
      </c>
      <c r="AD1808" s="178">
        <f>IF($M1808="","",$M1808*'9 All Base Data'!$Y1808)</f>
        <v>1.3818320518460583E-4</v>
      </c>
      <c r="AE1808" s="178">
        <f>IF($N1808="","",$N1808*'9 All Base Data'!$Y1808)</f>
        <v>6.8873080186810428E-4</v>
      </c>
      <c r="AF1808" s="178">
        <f>IF($O1808="","",$O1808*'9 All Base Data'!$Y1808)</f>
        <v>0</v>
      </c>
      <c r="AG1808" s="178">
        <f>IF($P1808="","",$P1808*'9 All Base Data'!$Y1808)</f>
        <v>0</v>
      </c>
      <c r="AH1808" s="167">
        <f>$Q1808*'9 All Base Data'!$Y1808</f>
        <v>2.549175789910223</v>
      </c>
      <c r="AI1808" s="178">
        <f>$R1808*'9 All Base Data'!$Y1808</f>
        <v>0</v>
      </c>
      <c r="AJ1808" s="178">
        <f>$S1808*'9 All Base Data'!$Y1808</f>
        <v>0</v>
      </c>
      <c r="AK1808" s="178">
        <f>$T1808*'9 All Base Data'!$Y1808</f>
        <v>0</v>
      </c>
      <c r="AL1808" s="178">
        <f>IF($U1808="","",$U1808*'9 All Base Data'!$Y1808)</f>
        <v>8.7746335292224694E-7</v>
      </c>
      <c r="AM1808" s="178">
        <f>IF($V1808="","",$V1808*'9 All Base Data'!$Y1808)</f>
        <v>3.1233941864718527E-6</v>
      </c>
      <c r="AN1808" s="178">
        <f>IF($W1808="","",$W1808*'9 All Base Data'!$Y1808)</f>
        <v>0</v>
      </c>
      <c r="AO1808" s="178">
        <f>IF($X1808="","",$X1808*'9 All Base Data'!$Y1808)</f>
        <v>0</v>
      </c>
      <c r="AP1808" s="178">
        <f>$Y1808*'9 All Base Data'!$Y1808</f>
        <v>1.5804889897443384E-4</v>
      </c>
      <c r="AQ1808" s="179">
        <f t="shared" si="289"/>
        <v>1.6204975651382795E-4</v>
      </c>
    </row>
    <row r="1809" spans="1:43" x14ac:dyDescent="0.25">
      <c r="A1809" s="124">
        <v>606600</v>
      </c>
      <c r="B1809" s="125" t="s">
        <v>1837</v>
      </c>
      <c r="C1809" s="126" t="s">
        <v>1742</v>
      </c>
      <c r="D1809" s="101" t="s">
        <v>2130</v>
      </c>
      <c r="E1809" s="142"/>
      <c r="F1809" s="191" t="str">
        <f>IF('9 All Base Data'!G1809="Rural Centre","Rural",IF('9 All Base Data'!G1809="Rural (Incl.some Off Shore Islands)","Rural",IF('9 All Base Data'!G1809="Inlet-in TA but not in Urban Area","Rural",IF('9 All Base Data'!G1809="Rural (Incl.some Off Shore Islands)","Rural",IF('9 All Base Data'!G1809="Inlet-not in TA","Rural",IF('9 All Base Data'!G1809="Inland Water not in Urban Area","Rural",IF('9 All Base Data'!G1809="Oceanic-in Region but not in TA","Rural",'9 All Base Data'!G1809)))))))</f>
        <v>Rural</v>
      </c>
      <c r="G1809" s="177">
        <f>IF('9 All Base Data'!I1809="..C","..C",'9 All Base Data'!I1809*Basecase_Pop_2006)</f>
        <v>303</v>
      </c>
      <c r="H1809" s="177">
        <f>IF('9 All Base Data'!J1809="..C","..C",'9 All Base Data'!J1809*Basecase_Pop_2006)</f>
        <v>180</v>
      </c>
      <c r="I1809" s="191">
        <f>IF('9 All Base Data'!L1809="..C","..C",'9 All Base Data'!L1809*Basecase_Pop_2006)</f>
        <v>6</v>
      </c>
      <c r="J1809" s="156">
        <f>IF('9 All Base Data'!$P1809=0,0,('9 All Base Data'!$P1809*Basecase_Pop_2006)/(1+(1/(BaseCase_Mort_AllAdults_30*('9 All Base Data'!$W1809*Basecase_PM10)/10))))</f>
        <v>1.1272948850307984</v>
      </c>
      <c r="K1809" s="156">
        <f>IF('9 All Base Data'!$Q1809=0,0,('9 All Base Data'!$Q1809*Basecase_Pop_2006)/(1+(1/(BaseCase_Mort_Maori_30*('9 All Base Data'!$W1809*Basecase_PM10)/10))))</f>
        <v>4.5828301995284919E-2</v>
      </c>
      <c r="L1809" s="179">
        <f>133/(1+1/(BaseCase_Mort_Child_0_1*'9 All Base Data'!$AB$10/10))*IF('9 All Base Data'!$L1809="..C",0,'9 All Base Data'!L1809/'9 All Base Data'!$L$2022)</f>
        <v>8.7526671318313796E-4</v>
      </c>
      <c r="M1809" s="178">
        <f>IF('9 All Base Data'!$R1809="","",IF('9 All Base Data'!$R1809=0,0,('9 All Base Data'!$R1809*Basecase_Pop_2006)/(1+(1/(BaseCase_CardiacHA_All*('9 All Base Data'!$W1809*Basecase_PM10)/10)))))</f>
        <v>1.745055146290439E-2</v>
      </c>
      <c r="N1809" s="178">
        <f>IF('9 All Base Data'!$S1809="","",IF('9 All Base Data'!$S1809=0,0,('9 All Base Data'!S1809*Basecase_Pop_2006)/(1+(1/(BaseCase_RespHA_All*('9 All Base Data'!$W1809*Basecase_PM10)/10)))))</f>
        <v>3.4263585887146113E-2</v>
      </c>
      <c r="O1809" s="178">
        <f>IF('9 All Base Data'!$T1809="","",IF('9 All Base Data'!$T1809=0,0,('9 All Base Data'!$T1809*Basecase_Pop_2006)/(1+(1/(BaseCase_RespHA_Child_1_4*('9 All Base Data'!$W1809*Basecase_PM10)/10)))))</f>
        <v>0</v>
      </c>
      <c r="P1809" s="179">
        <f>IF('9 All Base Data'!$U1809="","",IF('9 All Base Data'!$U1809=0,0,('9 All Base Data'!$U1809*Basecase_Pop_2006)/(1+(1/(BaseCase_RespHA_Child_5_14*('9 All Base Data'!$W1809*Basecase_PM10)/10)))))</f>
        <v>0</v>
      </c>
      <c r="Q1809" s="156">
        <f>IF('7 Base case Results'!$G1809="..C",0,BaseCase_RADs_All*'7 Base case Results'!$G1809*('9 All Base Data'!$V1809*Basecase_PM10)/10)</f>
        <v>86.936760000000007</v>
      </c>
      <c r="R1809" s="189">
        <f t="shared" si="280"/>
        <v>4.0131697907096422</v>
      </c>
      <c r="S1809" s="178">
        <f t="shared" si="281"/>
        <v>0.16314875510321433</v>
      </c>
      <c r="T1809" s="179">
        <f t="shared" si="282"/>
        <v>3.1159494989319711E-3</v>
      </c>
      <c r="U1809" s="178">
        <f t="shared" si="283"/>
        <v>1.1081100178944288E-4</v>
      </c>
      <c r="V1809" s="178">
        <f t="shared" si="284"/>
        <v>1.5538536199820763E-4</v>
      </c>
      <c r="W1809" s="178">
        <f t="shared" si="285"/>
        <v>0</v>
      </c>
      <c r="X1809" s="179">
        <f t="shared" si="286"/>
        <v>0</v>
      </c>
      <c r="Y1809" s="179">
        <f t="shared" si="287"/>
        <v>5.3900791200000003E-3</v>
      </c>
      <c r="Z1809" s="186">
        <f t="shared" si="288"/>
        <v>4.0219420156923613</v>
      </c>
      <c r="AA1809" s="156">
        <f>$J1809*'9 All Base Data'!$Y1809</f>
        <v>9.8192050151649141E-2</v>
      </c>
      <c r="AB1809" s="156">
        <f>$K1809*'9 All Base Data'!$Y1809</f>
        <v>3.9918347786728377E-3</v>
      </c>
      <c r="AC1809" s="178">
        <f>$L1809*'9 All Base Data'!$Y1809</f>
        <v>7.623935328563096E-5</v>
      </c>
      <c r="AD1809" s="178">
        <f>IF($M1809="","",$M1809*'9 All Base Data'!$Y1809)</f>
        <v>1.5200152570306641E-3</v>
      </c>
      <c r="AE1809" s="178">
        <f>IF($N1809="","",$N1809*'9 All Base Data'!$Y1809)</f>
        <v>2.984500141428452E-3</v>
      </c>
      <c r="AF1809" s="178">
        <f>IF($O1809="","",$O1809*'9 All Base Data'!$Y1809)</f>
        <v>0</v>
      </c>
      <c r="AG1809" s="178">
        <f>IF($P1809="","",$P1809*'9 All Base Data'!$Y1809)</f>
        <v>0</v>
      </c>
      <c r="AH1809" s="167">
        <f>$Q1809*'9 All Base Data'!$Y1809</f>
        <v>7.572551611203898</v>
      </c>
      <c r="AI1809" s="178">
        <f>$R1809*'9 All Base Data'!$Y1809</f>
        <v>0.3495636985398709</v>
      </c>
      <c r="AJ1809" s="178">
        <f>$S1809*'9 All Base Data'!$Y1809</f>
        <v>1.4210931812075302E-2</v>
      </c>
      <c r="AK1809" s="178">
        <f>$T1809*'9 All Base Data'!$Y1809</f>
        <v>2.7141209769684623E-4</v>
      </c>
      <c r="AL1809" s="178">
        <f>IF($U1809="","",$U1809*'9 All Base Data'!$Y1809)</f>
        <v>9.6520968821447171E-6</v>
      </c>
      <c r="AM1809" s="178">
        <f>IF($V1809="","",$V1809*'9 All Base Data'!$Y1809)</f>
        <v>1.3534708141378032E-5</v>
      </c>
      <c r="AN1809" s="178">
        <f>IF($W1809="","",$W1809*'9 All Base Data'!$Y1809)</f>
        <v>0</v>
      </c>
      <c r="AO1809" s="178">
        <f>IF($X1809="","",$X1809*'9 All Base Data'!$Y1809)</f>
        <v>0</v>
      </c>
      <c r="AP1809" s="178">
        <f>$Y1809*'9 All Base Data'!$Y1809</f>
        <v>4.6949819989464163E-4</v>
      </c>
      <c r="AQ1809" s="179">
        <f t="shared" si="289"/>
        <v>0.3503277956424859</v>
      </c>
    </row>
    <row r="1810" spans="1:43" x14ac:dyDescent="0.25">
      <c r="A1810" s="124">
        <v>606700</v>
      </c>
      <c r="B1810" s="125" t="s">
        <v>1838</v>
      </c>
      <c r="C1810" s="126" t="s">
        <v>1742</v>
      </c>
      <c r="D1810" s="101" t="s">
        <v>2130</v>
      </c>
      <c r="E1810" s="142"/>
      <c r="F1810" s="191" t="str">
        <f>IF('9 All Base Data'!G1810="Rural Centre","Rural",IF('9 All Base Data'!G1810="Rural (Incl.some Off Shore Islands)","Rural",IF('9 All Base Data'!G1810="Inlet-in TA but not in Urban Area","Rural",IF('9 All Base Data'!G1810="Rural (Incl.some Off Shore Islands)","Rural",IF('9 All Base Data'!G1810="Inlet-not in TA","Rural",IF('9 All Base Data'!G1810="Inland Water not in Urban Area","Rural",IF('9 All Base Data'!G1810="Oceanic-in Region but not in TA","Rural",'9 All Base Data'!G1810)))))))</f>
        <v>Rural</v>
      </c>
      <c r="G1810" s="177">
        <f>IF('9 All Base Data'!I1810="..C","..C",'9 All Base Data'!I1810*Basecase_Pop_2006)</f>
        <v>3105</v>
      </c>
      <c r="H1810" s="177">
        <f>IF('9 All Base Data'!J1810="..C","..C",'9 All Base Data'!J1810*Basecase_Pop_2006)</f>
        <v>2001</v>
      </c>
      <c r="I1810" s="191">
        <f>IF('9 All Base Data'!L1810="..C","..C",'9 All Base Data'!L1810*Basecase_Pop_2006)</f>
        <v>39</v>
      </c>
      <c r="J1810" s="156">
        <f>IF('9 All Base Data'!$P1810=0,0,('9 All Base Data'!$P1810*Basecase_Pop_2006)/(1+(1/(BaseCase_Mort_AllAdults_30*('9 All Base Data'!$W1810*Basecase_PM10)/10))))</f>
        <v>0.16621581200752841</v>
      </c>
      <c r="K1810" s="156">
        <f>IF('9 All Base Data'!$Q1810=0,0,('9 All Base Data'!$Q1810*Basecase_Pop_2006)/(1+(1/(BaseCase_Mort_Maori_30*('9 All Base Data'!$W1810*Basecase_PM10)/10))))</f>
        <v>0</v>
      </c>
      <c r="L1810" s="179">
        <f>133/(1+1/(BaseCase_Mort_Child_0_1*'9 All Base Data'!$AB$10/10))*IF('9 All Base Data'!$L1810="..C",0,'9 All Base Data'!L1810/'9 All Base Data'!$L$2022)</f>
        <v>5.6892336356903963E-3</v>
      </c>
      <c r="M1810" s="178">
        <f>IF('9 All Base Data'!$R1810="","",IF('9 All Base Data'!$R1810=0,0,('9 All Base Data'!$R1810*Basecase_Pop_2006)/(1+(1/(BaseCase_CardiacHA_All*('9 All Base Data'!$W1810*Basecase_PM10)/10)))))</f>
        <v>0.10171602381145899</v>
      </c>
      <c r="N1810" s="178">
        <f>IF('9 All Base Data'!$S1810="","",IF('9 All Base Data'!$S1810=0,0,('9 All Base Data'!S1810*Basecase_Pop_2006)/(1+(1/(BaseCase_RespHA_All*('9 All Base Data'!$W1810*Basecase_PM10)/10)))))</f>
        <v>0.16065355551940688</v>
      </c>
      <c r="O1810" s="178">
        <f>IF('9 All Base Data'!$T1810="","",IF('9 All Base Data'!$T1810=0,0,('9 All Base Data'!$T1810*Basecase_Pop_2006)/(1+(1/(BaseCase_RespHA_Child_1_4*('9 All Base Data'!$W1810*Basecase_PM10)/10)))))</f>
        <v>6.0435357863232807E-2</v>
      </c>
      <c r="P1810" s="179">
        <f>IF('9 All Base Data'!$U1810="","",IF('9 All Base Data'!$U1810=0,0,('9 All Base Data'!$U1810*Basecase_Pop_2006)/(1+(1/(BaseCase_RespHA_Child_5_14*('9 All Base Data'!$W1810*Basecase_PM10)/10)))))</f>
        <v>1.6347646345818343E-2</v>
      </c>
      <c r="Q1810" s="156">
        <f>IF('7 Base case Results'!$G1810="..C",0,BaseCase_RADs_All*'7 Base case Results'!$G1810*('9 All Base Data'!$V1810*Basecase_PM10)/10)</f>
        <v>936.63768675360734</v>
      </c>
      <c r="R1810" s="189">
        <f t="shared" si="280"/>
        <v>0.59172829074680122</v>
      </c>
      <c r="S1810" s="178">
        <f t="shared" si="281"/>
        <v>0</v>
      </c>
      <c r="T1810" s="179">
        <f t="shared" si="282"/>
        <v>2.0253671743057811E-2</v>
      </c>
      <c r="U1810" s="178">
        <f t="shared" si="283"/>
        <v>6.4589675120276457E-4</v>
      </c>
      <c r="V1810" s="178">
        <f t="shared" si="284"/>
        <v>7.2856387428051018E-4</v>
      </c>
      <c r="W1810" s="178">
        <f t="shared" si="285"/>
        <v>2.7407434790976075E-4</v>
      </c>
      <c r="X1810" s="179">
        <f t="shared" si="286"/>
        <v>7.413657617828619E-5</v>
      </c>
      <c r="Y1810" s="179">
        <f t="shared" si="287"/>
        <v>5.8071536578723652E-2</v>
      </c>
      <c r="Z1810" s="186">
        <f t="shared" si="288"/>
        <v>0.67142795969406599</v>
      </c>
      <c r="AA1810" s="156">
        <f>$J1810*'9 All Base Data'!$Y1810</f>
        <v>2.1889879501755687E-2</v>
      </c>
      <c r="AB1810" s="156">
        <f>$K1810*'9 All Base Data'!$Y1810</f>
        <v>0</v>
      </c>
      <c r="AC1810" s="178">
        <f>$L1810*'9 All Base Data'!$Y1810</f>
        <v>7.4924664048783482E-4</v>
      </c>
      <c r="AD1810" s="178">
        <f>IF($M1810="","",$M1810*'9 All Base Data'!$Y1810)</f>
        <v>1.3395545692907376E-2</v>
      </c>
      <c r="AE1810" s="178">
        <f>IF($N1810="","",$N1810*'9 All Base Data'!$Y1810)</f>
        <v>2.115735518404923E-2</v>
      </c>
      <c r="AF1810" s="178">
        <f>IF($O1810="","",$O1810*'9 All Base Data'!$Y1810)</f>
        <v>7.9590665009158703E-3</v>
      </c>
      <c r="AG1810" s="178">
        <f>IF($P1810="","",$P1810*'9 All Base Data'!$Y1810)</f>
        <v>2.1529119541952614E-3</v>
      </c>
      <c r="AH1810" s="167">
        <f>$Q1810*'9 All Base Data'!$Y1810</f>
        <v>123.35099682881564</v>
      </c>
      <c r="AI1810" s="178">
        <f>$R1810*'9 All Base Data'!$Y1810</f>
        <v>7.7927971026250251E-2</v>
      </c>
      <c r="AJ1810" s="178">
        <f>$S1810*'9 All Base Data'!$Y1810</f>
        <v>0</v>
      </c>
      <c r="AK1810" s="178">
        <f>$T1810*'9 All Base Data'!$Y1810</f>
        <v>2.6673180401366918E-3</v>
      </c>
      <c r="AL1810" s="178">
        <f>IF($U1810="","",$U1810*'9 All Base Data'!$Y1810)</f>
        <v>8.5061715149961837E-5</v>
      </c>
      <c r="AM1810" s="178">
        <f>IF($V1810="","",$V1810*'9 All Base Data'!$Y1810)</f>
        <v>9.5948605759663266E-5</v>
      </c>
      <c r="AN1810" s="178">
        <f>IF($W1810="","",$W1810*'9 All Base Data'!$Y1810)</f>
        <v>3.6094366581653464E-5</v>
      </c>
      <c r="AO1810" s="178">
        <f>IF($X1810="","",$X1810*'9 All Base Data'!$Y1810)</f>
        <v>9.7634557122755119E-6</v>
      </c>
      <c r="AP1810" s="178">
        <f>$Y1810*'9 All Base Data'!$Y1810</f>
        <v>7.6477618033865685E-3</v>
      </c>
      <c r="AQ1810" s="179">
        <f t="shared" si="289"/>
        <v>8.8424061190683134E-2</v>
      </c>
    </row>
    <row r="1811" spans="1:43" x14ac:dyDescent="0.25">
      <c r="A1811" s="124">
        <v>606800</v>
      </c>
      <c r="B1811" s="125" t="s">
        <v>1839</v>
      </c>
      <c r="C1811" s="126" t="s">
        <v>1742</v>
      </c>
      <c r="D1811" s="101" t="s">
        <v>2130</v>
      </c>
      <c r="E1811" s="142"/>
      <c r="F1811" s="191" t="str">
        <f>IF('9 All Base Data'!G1811="Rural Centre","Rural",IF('9 All Base Data'!G1811="Rural (Incl.some Off Shore Islands)","Rural",IF('9 All Base Data'!G1811="Inlet-in TA but not in Urban Area","Rural",IF('9 All Base Data'!G1811="Rural (Incl.some Off Shore Islands)","Rural",IF('9 All Base Data'!G1811="Inlet-not in TA","Rural",IF('9 All Base Data'!G1811="Inland Water not in Urban Area","Rural",IF('9 All Base Data'!G1811="Oceanic-in Region but not in TA","Rural",'9 All Base Data'!G1811)))))))</f>
        <v>Milton</v>
      </c>
      <c r="G1811" s="177">
        <f>IF('9 All Base Data'!I1811="..C","..C",'9 All Base Data'!I1811*Basecase_Pop_2006)</f>
        <v>1929</v>
      </c>
      <c r="H1811" s="177">
        <f>IF('9 All Base Data'!J1811="..C","..C",'9 All Base Data'!J1811*Basecase_Pop_2006)</f>
        <v>1206</v>
      </c>
      <c r="I1811" s="191">
        <f>IF('9 All Base Data'!L1811="..C","..C",'9 All Base Data'!L1811*Basecase_Pop_2006)</f>
        <v>18</v>
      </c>
      <c r="J1811" s="156">
        <f>IF('9 All Base Data'!$P1811=0,0,('9 All Base Data'!$P1811*Basecase_Pop_2006)/(1+(1/(BaseCase_Mort_AllAdults_30*('9 All Base Data'!$W1811*Basecase_PM10)/10))))</f>
        <v>0.71214872062488688</v>
      </c>
      <c r="K1811" s="156">
        <f>IF('9 All Base Data'!$Q1811=0,0,('9 All Base Data'!$Q1811*Basecase_Pop_2006)/(1+(1/(BaseCase_Mort_Maori_30*('9 All Base Data'!$W1811*Basecase_PM10)/10))))</f>
        <v>0.11980272348127334</v>
      </c>
      <c r="L1811" s="179">
        <f>133/(1+1/(BaseCase_Mort_Child_0_1*'9 All Base Data'!$AB$10/10))*IF('9 All Base Data'!$L1811="..C",0,'9 All Base Data'!L1811/'9 All Base Data'!$L$2022)</f>
        <v>2.6258001395494139E-3</v>
      </c>
      <c r="M1811" s="178">
        <f>IF('9 All Base Data'!$R1811="","",IF('9 All Base Data'!$R1811=0,0,('9 All Base Data'!$R1811*Basecase_Pop_2006)/(1+(1/(BaseCase_CardiacHA_All*('9 All Base Data'!$W1811*Basecase_PM10)/10)))))</f>
        <v>0.28728729139143866</v>
      </c>
      <c r="N1811" s="178">
        <f>IF('9 All Base Data'!$S1811="","",IF('9 All Base Data'!$S1811=0,0,('9 All Base Data'!S1811*Basecase_Pop_2006)/(1+(1/(BaseCase_RespHA_All*('9 All Base Data'!$W1811*Basecase_PM10)/10)))))</f>
        <v>0.31421301846793515</v>
      </c>
      <c r="O1811" s="178">
        <f>IF('9 All Base Data'!$T1811="","",IF('9 All Base Data'!$T1811=0,0,('9 All Base Data'!$T1811*Basecase_Pop_2006)/(1+(1/(BaseCase_RespHA_Child_1_4*('9 All Base Data'!$W1811*Basecase_PM10)/10)))))</f>
        <v>9.2896216987751634E-2</v>
      </c>
      <c r="P1811" s="179">
        <f>IF('9 All Base Data'!$U1811="","",IF('9 All Base Data'!$U1811=0,0,('9 All Base Data'!$U1811*Basecase_Pop_2006)/(1+(1/(BaseCase_RespHA_Child_5_14*('9 All Base Data'!$W1811*Basecase_PM10)/10)))))</f>
        <v>5.3025600832832934E-2</v>
      </c>
      <c r="Q1811" s="156">
        <f>IF('7 Base case Results'!$G1811="..C",0,BaseCase_RADs_All*'7 Base case Results'!$G1811*('9 All Base Data'!$V1811*Basecase_PM10)/10)</f>
        <v>1140.9940854264428</v>
      </c>
      <c r="R1811" s="189">
        <f t="shared" ref="R1811:R1871" si="290">$J1811*BaseCase_Cost_Mort_AllAdults_30/1000000</f>
        <v>2.5352494454245971</v>
      </c>
      <c r="S1811" s="178">
        <f t="shared" ref="S1811:S1871" si="291">$K1811*BaseCase_Cost_Mort_Maori_30/1000000</f>
        <v>0.42649769559333311</v>
      </c>
      <c r="T1811" s="179">
        <f t="shared" ref="T1811:T1871" si="292">$L1811*BaseCase_Cost_Mort_Child_0_1/1000000</f>
        <v>9.3478484967959141E-3</v>
      </c>
      <c r="U1811" s="178">
        <f t="shared" ref="U1811:U1871" si="293">IF($M1811="","",$M1811*BaseCase_Cost_CardiacHA_All/1000000)</f>
        <v>1.8242743003356353E-3</v>
      </c>
      <c r="V1811" s="178">
        <f t="shared" ref="V1811:V1871" si="294">IF($N1811="","",$N1811*BaseCase_Cost_RespHA_All/1000000)</f>
        <v>1.424956038752086E-3</v>
      </c>
      <c r="W1811" s="178">
        <f t="shared" ref="W1811:W1871" si="295">IF($O1811="","",$O1811*BaseCase_Cost_RespHA_Child_1_4/1000000)</f>
        <v>4.2128434403945368E-4</v>
      </c>
      <c r="X1811" s="179">
        <f t="shared" ref="X1811:X1871" si="296">IF($P1811="","",$P1811*BaseCase_Cost_RespHA_Child_5_14/1000000)</f>
        <v>2.4047109977689735E-4</v>
      </c>
      <c r="Y1811" s="179">
        <f t="shared" ref="Y1811:Y1871" si="297">$Q1811*BaseCase_Cost_RADs_All/1000000</f>
        <v>7.0741633296439455E-2</v>
      </c>
      <c r="Z1811" s="186">
        <f t="shared" si="288"/>
        <v>2.6185881575569203</v>
      </c>
      <c r="AA1811" s="156">
        <f>$J1811*'9 All Base Data'!$Y1811</f>
        <v>0.23911418166785428</v>
      </c>
      <c r="AB1811" s="156">
        <f>$K1811*'9 All Base Data'!$Y1811</f>
        <v>4.0225488521089425E-2</v>
      </c>
      <c r="AC1811" s="178">
        <f>$L1811*'9 All Base Data'!$Y1811</f>
        <v>8.8165018542863359E-4</v>
      </c>
      <c r="AD1811" s="178">
        <f>IF($M1811="","",$M1811*'9 All Base Data'!$Y1811)</f>
        <v>9.6460842511043393E-2</v>
      </c>
      <c r="AE1811" s="178">
        <f>IF($N1811="","",$N1811*'9 All Base Data'!$Y1811)</f>
        <v>0.10550154287214077</v>
      </c>
      <c r="AF1811" s="178">
        <f>IF($O1811="","",$O1811*'9 All Base Data'!$Y1811)</f>
        <v>3.1191241747334262E-2</v>
      </c>
      <c r="AG1811" s="178">
        <f>IF($P1811="","",$P1811*'9 All Base Data'!$Y1811)</f>
        <v>1.7804108584880397E-2</v>
      </c>
      <c r="AH1811" s="167">
        <f>$Q1811*'9 All Base Data'!$Y1811</f>
        <v>383.10518452551355</v>
      </c>
      <c r="AI1811" s="178">
        <f>$R1811*'9 All Base Data'!$Y1811</f>
        <v>0.8512464867375612</v>
      </c>
      <c r="AJ1811" s="178">
        <f>$S1811*'9 All Base Data'!$Y1811</f>
        <v>0.14320273913507836</v>
      </c>
      <c r="AK1811" s="178">
        <f>$T1811*'9 All Base Data'!$Y1811</f>
        <v>3.1386746601259358E-3</v>
      </c>
      <c r="AL1811" s="178">
        <f>IF($U1811="","",$U1811*'9 All Base Data'!$Y1811)</f>
        <v>6.1252634994512557E-4</v>
      </c>
      <c r="AM1811" s="178">
        <f>IF($V1811="","",$V1811*'9 All Base Data'!$Y1811)</f>
        <v>4.784494969251584E-4</v>
      </c>
      <c r="AN1811" s="178">
        <f>IF($W1811="","",$W1811*'9 All Base Data'!$Y1811)</f>
        <v>1.4145228132416088E-4</v>
      </c>
      <c r="AO1811" s="178">
        <f>IF($X1811="","",$X1811*'9 All Base Data'!$Y1811)</f>
        <v>8.07416324324326E-5</v>
      </c>
      <c r="AP1811" s="178">
        <f>$Y1811*'9 All Base Data'!$Y1811</f>
        <v>2.3752521440581841E-2</v>
      </c>
      <c r="AQ1811" s="179">
        <f t="shared" si="289"/>
        <v>0.87922865868513922</v>
      </c>
    </row>
    <row r="1812" spans="1:43" x14ac:dyDescent="0.25">
      <c r="A1812" s="124">
        <v>606900</v>
      </c>
      <c r="B1812" s="125" t="s">
        <v>1840</v>
      </c>
      <c r="C1812" s="126" t="s">
        <v>1742</v>
      </c>
      <c r="D1812" s="101" t="s">
        <v>2130</v>
      </c>
      <c r="E1812" s="142"/>
      <c r="F1812" s="191" t="str">
        <f>IF('9 All Base Data'!G1812="Rural Centre","Rural",IF('9 All Base Data'!G1812="Rural (Incl.some Off Shore Islands)","Rural",IF('9 All Base Data'!G1812="Inlet-in TA but not in Urban Area","Rural",IF('9 All Base Data'!G1812="Rural (Incl.some Off Shore Islands)","Rural",IF('9 All Base Data'!G1812="Inlet-not in TA","Rural",IF('9 All Base Data'!G1812="Inland Water not in Urban Area","Rural",IF('9 All Base Data'!G1812="Oceanic-in Region but not in TA","Rural",'9 All Base Data'!G1812)))))))</f>
        <v>Rural</v>
      </c>
      <c r="G1812" s="177">
        <f>IF('9 All Base Data'!I1812="..C","..C",'9 All Base Data'!I1812*Basecase_Pop_2006)</f>
        <v>762</v>
      </c>
      <c r="H1812" s="177">
        <f>IF('9 All Base Data'!J1812="..C","..C",'9 All Base Data'!J1812*Basecase_Pop_2006)</f>
        <v>483</v>
      </c>
      <c r="I1812" s="191">
        <f>IF('9 All Base Data'!L1812="..C","..C",'9 All Base Data'!L1812*Basecase_Pop_2006)</f>
        <v>9</v>
      </c>
      <c r="J1812" s="156">
        <f>IF('9 All Base Data'!$P1812=0,0,('9 All Base Data'!$P1812*Basecase_Pop_2006)/(1+(1/(BaseCase_Mort_AllAdults_30*('9 All Base Data'!$W1812*Basecase_PM10)/10))))</f>
        <v>1.3386626759740732</v>
      </c>
      <c r="K1812" s="156">
        <f>IF('9 All Base Data'!$Q1812=0,0,('9 All Base Data'!$Q1812*Basecase_Pop_2006)/(1+(1/(BaseCase_Mort_Maori_30*('9 All Base Data'!$W1812*Basecase_PM10)/10))))</f>
        <v>0.13748490598585475</v>
      </c>
      <c r="L1812" s="179">
        <f>133/(1+1/(BaseCase_Mort_Child_0_1*'9 All Base Data'!$AB$10/10))*IF('9 All Base Data'!$L1812="..C",0,'9 All Base Data'!L1812/'9 All Base Data'!$L$2022)</f>
        <v>1.3129000697747069E-3</v>
      </c>
      <c r="M1812" s="178">
        <f>IF('9 All Base Data'!$R1812="","",IF('9 All Base Data'!$R1812=0,0,('9 All Base Data'!$R1812*Basecase_Pop_2006)/(1+(1/(BaseCase_CardiacHA_All*('9 All Base Data'!$W1812*Basecase_PM10)/10)))))</f>
        <v>5.8697309466132955E-2</v>
      </c>
      <c r="N1812" s="178">
        <f>IF('9 All Base Data'!$S1812="","",IF('9 All Base Data'!$S1812=0,0,('9 All Base Data'!S1812*Basecase_Pop_2006)/(1+(1/(BaseCase_RespHA_All*('9 All Base Data'!$W1812*Basecase_PM10)/10)))))</f>
        <v>9.4883776302866152E-2</v>
      </c>
      <c r="O1812" s="178">
        <f>IF('9 All Base Data'!$T1812="","",IF('9 All Base Data'!$T1812=0,0,('9 All Base Data'!$T1812*Basecase_Pop_2006)/(1+(1/(BaseCase_RespHA_Child_1_4*('9 All Base Data'!$W1812*Basecase_PM10)/10)))))</f>
        <v>4.1839741192065148E-2</v>
      </c>
      <c r="P1812" s="179">
        <f>IF('9 All Base Data'!$U1812="","",IF('9 All Base Data'!$U1812=0,0,('9 All Base Data'!$U1812*Basecase_Pop_2006)/(1+(1/(BaseCase_RespHA_Child_5_14*('9 All Base Data'!$W1812*Basecase_PM10)/10)))))</f>
        <v>1.5567774511431666E-2</v>
      </c>
      <c r="Q1812" s="156">
        <f>IF('7 Base case Results'!$G1812="..C",0,BaseCase_RADs_All*'7 Base case Results'!$G1812*('9 All Base Data'!$V1812*Basecase_PM10)/10)</f>
        <v>218.63304000000002</v>
      </c>
      <c r="R1812" s="189">
        <f t="shared" si="290"/>
        <v>4.7656391264677005</v>
      </c>
      <c r="S1812" s="178">
        <f t="shared" si="291"/>
        <v>0.48944626530964286</v>
      </c>
      <c r="T1812" s="179">
        <f t="shared" si="292"/>
        <v>4.673924248397957E-3</v>
      </c>
      <c r="U1812" s="178">
        <f t="shared" si="293"/>
        <v>3.7272791510994425E-4</v>
      </c>
      <c r="V1812" s="178">
        <f t="shared" si="294"/>
        <v>4.3029792553349799E-4</v>
      </c>
      <c r="W1812" s="178">
        <f t="shared" si="295"/>
        <v>1.8974322630601546E-4</v>
      </c>
      <c r="X1812" s="179">
        <f t="shared" si="296"/>
        <v>7.0599857409342601E-5</v>
      </c>
      <c r="Y1812" s="179">
        <f t="shared" si="297"/>
        <v>1.3555248480000002E-2</v>
      </c>
      <c r="Z1812" s="186">
        <f t="shared" ref="Z1812:Z1870" si="298">SUM(R1812,T1812:V1812,Y1812)</f>
        <v>4.7846713250367428</v>
      </c>
      <c r="AA1812" s="156">
        <f>$J1812*'9 All Base Data'!$Y1812</f>
        <v>0.11660305955508335</v>
      </c>
      <c r="AB1812" s="156">
        <f>$K1812*'9 All Base Data'!$Y1812</f>
        <v>1.1975504336018511E-2</v>
      </c>
      <c r="AC1812" s="178">
        <f>$L1812*'9 All Base Data'!$Y1812</f>
        <v>1.1435902992844645E-4</v>
      </c>
      <c r="AD1812" s="178">
        <f>IF($M1812="","",$M1812*'9 All Base Data'!$Y1812)</f>
        <v>5.1127785918304164E-3</v>
      </c>
      <c r="AE1812" s="178">
        <f>IF($N1812="","",$N1812*'9 All Base Data'!$Y1812)</f>
        <v>8.2647696224172514E-3</v>
      </c>
      <c r="AF1812" s="178">
        <f>IF($O1812="","",$O1812*'9 All Base Data'!$Y1812)</f>
        <v>3.6444146247953915E-3</v>
      </c>
      <c r="AG1812" s="178">
        <f>IF($P1812="","",$P1812*'9 All Base Data'!$Y1812)</f>
        <v>1.3560175920910881E-3</v>
      </c>
      <c r="AH1812" s="167">
        <f>$Q1812*'9 All Base Data'!$Y1812</f>
        <v>19.0438426657999</v>
      </c>
      <c r="AI1812" s="178">
        <f>$R1812*'9 All Base Data'!$Y1812</f>
        <v>0.41510689201609674</v>
      </c>
      <c r="AJ1812" s="178">
        <f>$S1812*'9 All Base Data'!$Y1812</f>
        <v>4.2632795436225897E-2</v>
      </c>
      <c r="AK1812" s="178">
        <f>$T1812*'9 All Base Data'!$Y1812</f>
        <v>4.071181465452694E-4</v>
      </c>
      <c r="AL1812" s="178">
        <f>IF($U1812="","",$U1812*'9 All Base Data'!$Y1812)</f>
        <v>3.2466144058123141E-5</v>
      </c>
      <c r="AM1812" s="178">
        <f>IF($V1812="","",$V1812*'9 All Base Data'!$Y1812)</f>
        <v>3.7480730237662236E-5</v>
      </c>
      <c r="AN1812" s="178">
        <f>IF($W1812="","",$W1812*'9 All Base Data'!$Y1812)</f>
        <v>1.6527420323447102E-5</v>
      </c>
      <c r="AO1812" s="178">
        <f>IF($X1812="","",$X1812*'9 All Base Data'!$Y1812)</f>
        <v>6.1495397801330842E-6</v>
      </c>
      <c r="AP1812" s="178">
        <f>$Y1812*'9 All Base Data'!$Y1812</f>
        <v>1.180718245279594E-3</v>
      </c>
      <c r="AQ1812" s="179">
        <f t="shared" ref="AQ1812:AQ1870" si="299">SUM(AI1812,AK1812:AM1812,AP1812)</f>
        <v>0.41676467528221739</v>
      </c>
    </row>
    <row r="1813" spans="1:43" x14ac:dyDescent="0.25">
      <c r="A1813" s="124">
        <v>607000</v>
      </c>
      <c r="B1813" s="125" t="s">
        <v>1841</v>
      </c>
      <c r="C1813" s="126" t="s">
        <v>1742</v>
      </c>
      <c r="D1813" s="101" t="s">
        <v>2130</v>
      </c>
      <c r="E1813" s="142"/>
      <c r="F1813" s="191" t="str">
        <f>IF('9 All Base Data'!G1813="Rural Centre","Rural",IF('9 All Base Data'!G1813="Rural (Incl.some Off Shore Islands)","Rural",IF('9 All Base Data'!G1813="Inlet-in TA but not in Urban Area","Rural",IF('9 All Base Data'!G1813="Rural (Incl.some Off Shore Islands)","Rural",IF('9 All Base Data'!G1813="Inlet-not in TA","Rural",IF('9 All Base Data'!G1813="Inland Water not in Urban Area","Rural",IF('9 All Base Data'!G1813="Oceanic-in Region but not in TA","Rural",'9 All Base Data'!G1813)))))))</f>
        <v>Rural</v>
      </c>
      <c r="G1813" s="177">
        <f>IF('9 All Base Data'!I1813="..C","..C",'9 All Base Data'!I1813*Basecase_Pop_2006)</f>
        <v>282</v>
      </c>
      <c r="H1813" s="177">
        <f>IF('9 All Base Data'!J1813="..C","..C",'9 All Base Data'!J1813*Basecase_Pop_2006)</f>
        <v>183</v>
      </c>
      <c r="I1813" s="191">
        <f>IF('9 All Base Data'!L1813="..C","..C",'9 All Base Data'!L1813*Basecase_Pop_2006)</f>
        <v>3</v>
      </c>
      <c r="J1813" s="156">
        <f>IF('9 All Base Data'!$P1813=0,0,('9 All Base Data'!$P1813*Basecase_Pop_2006)/(1+(1/(BaseCase_Mort_AllAdults_30*('9 All Base Data'!$W1813*Basecase_PM10)/10))))</f>
        <v>0.1232978780502436</v>
      </c>
      <c r="K1813" s="156">
        <f>IF('9 All Base Data'!$Q1813=0,0,('9 All Base Data'!$Q1813*Basecase_Pop_2006)/(1+(1/(BaseCase_Mort_Maori_30*('9 All Base Data'!$W1813*Basecase_PM10)/10))))</f>
        <v>0</v>
      </c>
      <c r="L1813" s="179">
        <f>133/(1+1/(BaseCase_Mort_Child_0_1*'9 All Base Data'!$AB$10/10))*IF('9 All Base Data'!$L1813="..C",0,'9 All Base Data'!L1813/'9 All Base Data'!$L$2022)</f>
        <v>4.3763335659156898E-4</v>
      </c>
      <c r="M1813" s="178">
        <f>IF('9 All Base Data'!$R1813="","",IF('9 All Base Data'!$R1813=0,0,('9 All Base Data'!$R1813*Basecase_Pop_2006)/(1+(1/(BaseCase_CardiacHA_All*('9 All Base Data'!$W1813*Basecase_PM10)/10)))))</f>
        <v>3.1728275387098895E-2</v>
      </c>
      <c r="N1813" s="178">
        <f>IF('9 All Base Data'!$S1813="","",IF('9 All Base Data'!$S1813=0,0,('9 All Base Data'!S1813*Basecase_Pop_2006)/(1+(1/(BaseCase_RespHA_All*('9 All Base Data'!$W1813*Basecase_PM10)/10)))))</f>
        <v>1.8449623170001754E-2</v>
      </c>
      <c r="O1813" s="178">
        <f>IF('9 All Base Data'!$T1813="","",IF('9 All Base Data'!$T1813=0,0,('9 All Base Data'!$T1813*Basecase_Pop_2006)/(1+(1/(BaseCase_RespHA_Child_1_4*('9 All Base Data'!$W1813*Basecase_PM10)/10)))))</f>
        <v>0</v>
      </c>
      <c r="P1813" s="179">
        <f>IF('9 All Base Data'!$U1813="","",IF('9 All Base Data'!$U1813=0,0,('9 All Base Data'!$U1813*Basecase_Pop_2006)/(1+(1/(BaseCase_RespHA_Child_5_14*('9 All Base Data'!$W1813*Basecase_PM10)/10)))))</f>
        <v>7.7838872557158328E-3</v>
      </c>
      <c r="Q1813" s="156">
        <f>IF('7 Base case Results'!$G1813="..C",0,BaseCase_RADs_All*'7 Base case Results'!$G1813*('9 All Base Data'!$V1813*Basecase_PM10)/10)</f>
        <v>80.911439999999999</v>
      </c>
      <c r="R1813" s="189">
        <f t="shared" si="290"/>
        <v>0.43894044585886721</v>
      </c>
      <c r="S1813" s="178">
        <f t="shared" si="291"/>
        <v>0</v>
      </c>
      <c r="T1813" s="179">
        <f t="shared" si="292"/>
        <v>1.5579747494659855E-3</v>
      </c>
      <c r="U1813" s="178">
        <f t="shared" si="293"/>
        <v>2.0147454870807799E-4</v>
      </c>
      <c r="V1813" s="178">
        <f t="shared" si="294"/>
        <v>8.3669041075957944E-5</v>
      </c>
      <c r="W1813" s="178">
        <f t="shared" si="295"/>
        <v>0</v>
      </c>
      <c r="X1813" s="179">
        <f t="shared" si="296"/>
        <v>3.52999287046713E-5</v>
      </c>
      <c r="Y1813" s="179">
        <f t="shared" si="297"/>
        <v>5.0165092800000003E-3</v>
      </c>
      <c r="Z1813" s="186">
        <f t="shared" si="298"/>
        <v>0.44580007347811729</v>
      </c>
      <c r="AA1813" s="156">
        <f>$J1813*'9 All Base Data'!$Y1813</f>
        <v>1.0739755485336627E-2</v>
      </c>
      <c r="AB1813" s="156">
        <f>$K1813*'9 All Base Data'!$Y1813</f>
        <v>0</v>
      </c>
      <c r="AC1813" s="178">
        <f>$L1813*'9 All Base Data'!$Y1813</f>
        <v>3.811967664281548E-5</v>
      </c>
      <c r="AD1813" s="178">
        <f>IF($M1813="","",$M1813*'9 All Base Data'!$Y1813)</f>
        <v>2.7636641036921168E-3</v>
      </c>
      <c r="AE1813" s="178">
        <f>IF($N1813="","",$N1813*'9 All Base Data'!$Y1813)</f>
        <v>1.6070385376922437E-3</v>
      </c>
      <c r="AF1813" s="178">
        <f>IF($O1813="","",$O1813*'9 All Base Data'!$Y1813)</f>
        <v>0</v>
      </c>
      <c r="AG1813" s="178">
        <f>IF($P1813="","",$P1813*'9 All Base Data'!$Y1813)</f>
        <v>6.7800879604554406E-4</v>
      </c>
      <c r="AH1813" s="167">
        <f>$Q1813*'9 All Base Data'!$Y1813</f>
        <v>7.0477213015164981</v>
      </c>
      <c r="AI1813" s="178">
        <f>$R1813*'9 All Base Data'!$Y1813</f>
        <v>3.8233529527798391E-2</v>
      </c>
      <c r="AJ1813" s="178">
        <f>$S1813*'9 All Base Data'!$Y1813</f>
        <v>0</v>
      </c>
      <c r="AK1813" s="178">
        <f>$T1813*'9 All Base Data'!$Y1813</f>
        <v>1.3570604884842311E-4</v>
      </c>
      <c r="AL1813" s="178">
        <f>IF($U1813="","",$U1813*'9 All Base Data'!$Y1813)</f>
        <v>1.7549267058444943E-5</v>
      </c>
      <c r="AM1813" s="178">
        <f>IF($V1813="","",$V1813*'9 All Base Data'!$Y1813)</f>
        <v>7.2879197684343236E-6</v>
      </c>
      <c r="AN1813" s="178">
        <f>IF($W1813="","",$W1813*'9 All Base Data'!$Y1813)</f>
        <v>0</v>
      </c>
      <c r="AO1813" s="178">
        <f>IF($X1813="","",$X1813*'9 All Base Data'!$Y1813)</f>
        <v>3.0747698900665421E-6</v>
      </c>
      <c r="AP1813" s="178">
        <f>$Y1813*'9 All Base Data'!$Y1813</f>
        <v>4.3695872069402295E-4</v>
      </c>
      <c r="AQ1813" s="179">
        <f t="shared" si="299"/>
        <v>3.8831031484167715E-2</v>
      </c>
    </row>
    <row r="1814" spans="1:43" x14ac:dyDescent="0.25">
      <c r="A1814" s="124">
        <v>607100</v>
      </c>
      <c r="B1814" s="125" t="s">
        <v>1842</v>
      </c>
      <c r="C1814" s="126" t="s">
        <v>1742</v>
      </c>
      <c r="D1814" s="101" t="s">
        <v>2130</v>
      </c>
      <c r="E1814" s="142"/>
      <c r="F1814" s="191" t="str">
        <f>IF('9 All Base Data'!G1814="Rural Centre","Rural",IF('9 All Base Data'!G1814="Rural (Incl.some Off Shore Islands)","Rural",IF('9 All Base Data'!G1814="Inlet-in TA but not in Urban Area","Rural",IF('9 All Base Data'!G1814="Rural (Incl.some Off Shore Islands)","Rural",IF('9 All Base Data'!G1814="Inlet-not in TA","Rural",IF('9 All Base Data'!G1814="Inland Water not in Urban Area","Rural",IF('9 All Base Data'!G1814="Oceanic-in Region but not in TA","Rural",'9 All Base Data'!G1814)))))))</f>
        <v>Rural</v>
      </c>
      <c r="G1814" s="177">
        <f>IF('9 All Base Data'!I1814="..C","..C",'9 All Base Data'!I1814*Basecase_Pop_2006)</f>
        <v>222</v>
      </c>
      <c r="H1814" s="177">
        <f>IF('9 All Base Data'!J1814="..C","..C",'9 All Base Data'!J1814*Basecase_Pop_2006)</f>
        <v>174</v>
      </c>
      <c r="I1814" s="191" t="str">
        <f>IF('9 All Base Data'!L1814="..C","..C",'9 All Base Data'!L1814*Basecase_Pop_2006)</f>
        <v>..C</v>
      </c>
      <c r="J1814" s="156">
        <f>IF('9 All Base Data'!$P1814=0,0,('9 All Base Data'!$P1814*Basecase_Pop_2006)/(1+(1/(BaseCase_Mort_AllAdults_30*('9 All Base Data'!$W1814*Basecase_PM10)/10))))</f>
        <v>0.14091186062884981</v>
      </c>
      <c r="K1814" s="156">
        <f>IF('9 All Base Data'!$Q1814=0,0,('9 All Base Data'!$Q1814*Basecase_Pop_2006)/(1+(1/(BaseCase_Mort_Maori_30*('9 All Base Data'!$W1814*Basecase_PM10)/10))))</f>
        <v>4.5828301995284919E-2</v>
      </c>
      <c r="L1814" s="179">
        <f>133/(1+1/(BaseCase_Mort_Child_0_1*'9 All Base Data'!$AB$10/10))*IF('9 All Base Data'!$L1814="..C",0,'9 All Base Data'!L1814/'9 All Base Data'!$L$2022)</f>
        <v>0</v>
      </c>
      <c r="M1814" s="178">
        <f>IF('9 All Base Data'!$R1814="","",IF('9 All Base Data'!$R1814=0,0,('9 All Base Data'!$R1814*Basecase_Pop_2006)/(1+(1/(BaseCase_CardiacHA_All*('9 All Base Data'!$W1814*Basecase_PM10)/10)))))</f>
        <v>9.5184826161296681E-3</v>
      </c>
      <c r="N1814" s="178">
        <f>IF('9 All Base Data'!$S1814="","",IF('9 All Base Data'!$S1814=0,0,('9 All Base Data'!S1814*Basecase_Pop_2006)/(1+(1/(BaseCase_RespHA_All*('9 All Base Data'!$W1814*Basecase_PM10)/10)))))</f>
        <v>2.8992264981431325E-2</v>
      </c>
      <c r="O1814" s="178">
        <f>IF('9 All Base Data'!$T1814="","",IF('9 All Base Data'!$T1814=0,0,('9 All Base Data'!$T1814*Basecase_Pop_2006)/(1+(1/(BaseCase_RespHA_Child_1_4*('9 All Base Data'!$W1814*Basecase_PM10)/10)))))</f>
        <v>0</v>
      </c>
      <c r="P1814" s="179">
        <f>IF('9 All Base Data'!$U1814="","",IF('9 All Base Data'!$U1814=0,0,('9 All Base Data'!$U1814*Basecase_Pop_2006)/(1+(1/(BaseCase_RespHA_Child_5_14*('9 All Base Data'!$W1814*Basecase_PM10)/10)))))</f>
        <v>0</v>
      </c>
      <c r="Q1814" s="156">
        <f>IF('7 Base case Results'!$G1814="..C",0,BaseCase_RADs_All*'7 Base case Results'!$G1814*('9 All Base Data'!$V1814*Basecase_PM10)/10)</f>
        <v>63.69624000000001</v>
      </c>
      <c r="R1814" s="189">
        <f t="shared" si="290"/>
        <v>0.50164622383870527</v>
      </c>
      <c r="S1814" s="178">
        <f t="shared" si="291"/>
        <v>0.16314875510321433</v>
      </c>
      <c r="T1814" s="179">
        <f t="shared" si="292"/>
        <v>0</v>
      </c>
      <c r="U1814" s="178">
        <f t="shared" si="293"/>
        <v>6.0442364612423392E-5</v>
      </c>
      <c r="V1814" s="178">
        <f t="shared" si="294"/>
        <v>1.3147992169079106E-4</v>
      </c>
      <c r="W1814" s="178">
        <f t="shared" si="295"/>
        <v>0</v>
      </c>
      <c r="X1814" s="179">
        <f t="shared" si="296"/>
        <v>0</v>
      </c>
      <c r="Y1814" s="179">
        <f t="shared" si="297"/>
        <v>3.9491668800000004E-3</v>
      </c>
      <c r="Z1814" s="186">
        <f t="shared" si="298"/>
        <v>0.50578731300500857</v>
      </c>
      <c r="AA1814" s="156">
        <f>$J1814*'9 All Base Data'!$Y1814</f>
        <v>1.2274006268956143E-2</v>
      </c>
      <c r="AB1814" s="156">
        <f>$K1814*'9 All Base Data'!$Y1814</f>
        <v>3.9918347786728377E-3</v>
      </c>
      <c r="AC1814" s="178">
        <f>$L1814*'9 All Base Data'!$Y1814</f>
        <v>0</v>
      </c>
      <c r="AD1814" s="178">
        <f>IF($M1814="","",$M1814*'9 All Base Data'!$Y1814)</f>
        <v>8.2909923110763501E-4</v>
      </c>
      <c r="AE1814" s="178">
        <f>IF($N1814="","",$N1814*'9 All Base Data'!$Y1814)</f>
        <v>2.5253462735163826E-3</v>
      </c>
      <c r="AF1814" s="178">
        <f>IF($O1814="","",$O1814*'9 All Base Data'!$Y1814)</f>
        <v>0</v>
      </c>
      <c r="AG1814" s="178">
        <f>IF($P1814="","",$P1814*'9 All Base Data'!$Y1814)</f>
        <v>0</v>
      </c>
      <c r="AH1814" s="167">
        <f>$Q1814*'9 All Base Data'!$Y1814</f>
        <v>5.5482061309810744</v>
      </c>
      <c r="AI1814" s="178">
        <f>$R1814*'9 All Base Data'!$Y1814</f>
        <v>4.3695462317483863E-2</v>
      </c>
      <c r="AJ1814" s="178">
        <f>$S1814*'9 All Base Data'!$Y1814</f>
        <v>1.4210931812075302E-2</v>
      </c>
      <c r="AK1814" s="178">
        <f>$T1814*'9 All Base Data'!$Y1814</f>
        <v>0</v>
      </c>
      <c r="AL1814" s="178">
        <f>IF($U1814="","",$U1814*'9 All Base Data'!$Y1814)</f>
        <v>5.2647801175334823E-6</v>
      </c>
      <c r="AM1814" s="178">
        <f>IF($V1814="","",$V1814*'9 All Base Data'!$Y1814)</f>
        <v>1.1452445350396795E-5</v>
      </c>
      <c r="AN1814" s="178">
        <f>IF($W1814="","",$W1814*'9 All Base Data'!$Y1814)</f>
        <v>0</v>
      </c>
      <c r="AO1814" s="178">
        <f>IF($X1814="","",$X1814*'9 All Base Data'!$Y1814)</f>
        <v>0</v>
      </c>
      <c r="AP1814" s="178">
        <f>$Y1814*'9 All Base Data'!$Y1814</f>
        <v>3.4398878012082659E-4</v>
      </c>
      <c r="AQ1814" s="179">
        <f t="shared" si="299"/>
        <v>4.4056168323072617E-2</v>
      </c>
    </row>
    <row r="1815" spans="1:43" x14ac:dyDescent="0.25">
      <c r="A1815" s="124">
        <v>607200</v>
      </c>
      <c r="B1815" s="125" t="s">
        <v>1843</v>
      </c>
      <c r="C1815" s="126" t="s">
        <v>1742</v>
      </c>
      <c r="D1815" s="101" t="s">
        <v>2130</v>
      </c>
      <c r="E1815" s="142"/>
      <c r="F1815" s="191" t="str">
        <f>IF('9 All Base Data'!G1815="Rural Centre","Rural",IF('9 All Base Data'!G1815="Rural (Incl.some Off Shore Islands)","Rural",IF('9 All Base Data'!G1815="Inlet-in TA but not in Urban Area","Rural",IF('9 All Base Data'!G1815="Rural (Incl.some Off Shore Islands)","Rural",IF('9 All Base Data'!G1815="Inlet-not in TA","Rural",IF('9 All Base Data'!G1815="Inland Water not in Urban Area","Rural",IF('9 All Base Data'!G1815="Oceanic-in Region but not in TA","Rural",'9 All Base Data'!G1815)))))))</f>
        <v>Rural</v>
      </c>
      <c r="G1815" s="177">
        <f>IF('9 All Base Data'!I1815="..C","..C",'9 All Base Data'!I1815*Basecase_Pop_2006)</f>
        <v>303</v>
      </c>
      <c r="H1815" s="177">
        <f>IF('9 All Base Data'!J1815="..C","..C",'9 All Base Data'!J1815*Basecase_Pop_2006)</f>
        <v>204</v>
      </c>
      <c r="I1815" s="191">
        <f>IF('9 All Base Data'!L1815="..C","..C",'9 All Base Data'!L1815*Basecase_Pop_2006)</f>
        <v>6</v>
      </c>
      <c r="J1815" s="156">
        <f>IF('9 All Base Data'!$P1815=0,0,('9 All Base Data'!$P1815*Basecase_Pop_2006)/(1+(1/(BaseCase_Mort_AllAdults_30*('9 All Base Data'!$W1815*Basecase_PM10)/10))))</f>
        <v>3.5227965157212451E-2</v>
      </c>
      <c r="K1815" s="156">
        <f>IF('9 All Base Data'!$Q1815=0,0,('9 All Base Data'!$Q1815*Basecase_Pop_2006)/(1+(1/(BaseCase_Mort_Maori_30*('9 All Base Data'!$W1815*Basecase_PM10)/10))))</f>
        <v>0</v>
      </c>
      <c r="L1815" s="179">
        <f>133/(1+1/(BaseCase_Mort_Child_0_1*'9 All Base Data'!$AB$10/10))*IF('9 All Base Data'!$L1815="..C",0,'9 All Base Data'!L1815/'9 All Base Data'!$L$2022)</f>
        <v>8.7526671318313796E-4</v>
      </c>
      <c r="M1815" s="178">
        <f>IF('9 All Base Data'!$R1815="","",IF('9 All Base Data'!$R1815=0,0,('9 All Base Data'!$R1815*Basecase_Pop_2006)/(1+(1/(BaseCase_CardiacHA_All*('9 All Base Data'!$W1815*Basecase_PM10)/10)))))</f>
        <v>3.0141861617743949E-2</v>
      </c>
      <c r="N1815" s="178">
        <f>IF('9 All Base Data'!$S1815="","",IF('9 All Base Data'!$S1815=0,0,('9 All Base Data'!S1815*Basecase_Pop_2006)/(1+(1/(BaseCase_RespHA_All*('9 All Base Data'!$W1815*Basecase_PM10)/10)))))</f>
        <v>1.0542641811429573E-2</v>
      </c>
      <c r="O1815" s="178">
        <f>IF('9 All Base Data'!$T1815="","",IF('9 All Base Data'!$T1815=0,0,('9 All Base Data'!$T1815*Basecase_Pop_2006)/(1+(1/(BaseCase_RespHA_Child_1_4*('9 All Base Data'!$W1815*Basecase_PM10)/10)))))</f>
        <v>5.2299676490081435E-3</v>
      </c>
      <c r="P1815" s="179">
        <f>IF('9 All Base Data'!$U1815="","",IF('9 All Base Data'!$U1815=0,0,('9 All Base Data'!$U1815*Basecase_Pop_2006)/(1+(1/(BaseCase_RespHA_Child_5_14*('9 All Base Data'!$W1815*Basecase_PM10)/10)))))</f>
        <v>0</v>
      </c>
      <c r="Q1815" s="156">
        <f>IF('7 Base case Results'!$G1815="..C",0,BaseCase_RADs_All*'7 Base case Results'!$G1815*('9 All Base Data'!$V1815*Basecase_PM10)/10)</f>
        <v>86.936760000000007</v>
      </c>
      <c r="R1815" s="189">
        <f t="shared" si="290"/>
        <v>0.12541155595967632</v>
      </c>
      <c r="S1815" s="178">
        <f t="shared" si="291"/>
        <v>0</v>
      </c>
      <c r="T1815" s="179">
        <f t="shared" si="292"/>
        <v>3.1159494989319711E-3</v>
      </c>
      <c r="U1815" s="178">
        <f t="shared" si="293"/>
        <v>1.9140082127267407E-4</v>
      </c>
      <c r="V1815" s="178">
        <f t="shared" si="294"/>
        <v>4.7810880614833114E-5</v>
      </c>
      <c r="W1815" s="178">
        <f t="shared" si="295"/>
        <v>2.3717903288251933E-5</v>
      </c>
      <c r="X1815" s="179">
        <f t="shared" si="296"/>
        <v>0</v>
      </c>
      <c r="Y1815" s="179">
        <f t="shared" si="297"/>
        <v>5.3900791200000003E-3</v>
      </c>
      <c r="Z1815" s="186">
        <f t="shared" si="298"/>
        <v>0.13415679628049579</v>
      </c>
      <c r="AA1815" s="156">
        <f>$J1815*'9 All Base Data'!$Y1815</f>
        <v>3.0685015672390356E-3</v>
      </c>
      <c r="AB1815" s="156">
        <f>$K1815*'9 All Base Data'!$Y1815</f>
        <v>0</v>
      </c>
      <c r="AC1815" s="178">
        <f>$L1815*'9 All Base Data'!$Y1815</f>
        <v>7.623935328563096E-5</v>
      </c>
      <c r="AD1815" s="178">
        <f>IF($M1815="","",$M1815*'9 All Base Data'!$Y1815)</f>
        <v>2.6254808985075109E-3</v>
      </c>
      <c r="AE1815" s="178">
        <f>IF($N1815="","",$N1815*'9 All Base Data'!$Y1815)</f>
        <v>9.1830773582413908E-4</v>
      </c>
      <c r="AF1815" s="178">
        <f>IF($O1815="","",$O1815*'9 All Base Data'!$Y1815)</f>
        <v>4.5555182809942394E-4</v>
      </c>
      <c r="AG1815" s="178">
        <f>IF($P1815="","",$P1815*'9 All Base Data'!$Y1815)</f>
        <v>0</v>
      </c>
      <c r="AH1815" s="167">
        <f>$Q1815*'9 All Base Data'!$Y1815</f>
        <v>7.572551611203898</v>
      </c>
      <c r="AI1815" s="178">
        <f>$R1815*'9 All Base Data'!$Y1815</f>
        <v>1.0923865579370966E-2</v>
      </c>
      <c r="AJ1815" s="178">
        <f>$S1815*'9 All Base Data'!$Y1815</f>
        <v>0</v>
      </c>
      <c r="AK1815" s="178">
        <f>$T1815*'9 All Base Data'!$Y1815</f>
        <v>2.7141209769684623E-4</v>
      </c>
      <c r="AL1815" s="178">
        <f>IF($U1815="","",$U1815*'9 All Base Data'!$Y1815)</f>
        <v>1.6671803705522693E-5</v>
      </c>
      <c r="AM1815" s="178">
        <f>IF($V1815="","",$V1815*'9 All Base Data'!$Y1815)</f>
        <v>4.1645255819624709E-6</v>
      </c>
      <c r="AN1815" s="178">
        <f>IF($W1815="","",$W1815*'9 All Base Data'!$Y1815)</f>
        <v>2.0659275404308877E-6</v>
      </c>
      <c r="AO1815" s="178">
        <f>IF($X1815="","",$X1815*'9 All Base Data'!$Y1815)</f>
        <v>0</v>
      </c>
      <c r="AP1815" s="178">
        <f>$Y1815*'9 All Base Data'!$Y1815</f>
        <v>4.6949819989464163E-4</v>
      </c>
      <c r="AQ1815" s="179">
        <f t="shared" si="299"/>
        <v>1.1685612206249939E-2</v>
      </c>
    </row>
    <row r="1816" spans="1:43" x14ac:dyDescent="0.25">
      <c r="A1816" s="124">
        <v>607300</v>
      </c>
      <c r="B1816" s="125" t="s">
        <v>1844</v>
      </c>
      <c r="C1816" s="126" t="s">
        <v>1742</v>
      </c>
      <c r="D1816" s="101" t="s">
        <v>2130</v>
      </c>
      <c r="E1816" s="142"/>
      <c r="F1816" s="191" t="str">
        <f>IF('9 All Base Data'!G1816="Rural Centre","Rural",IF('9 All Base Data'!G1816="Rural (Incl.some Off Shore Islands)","Rural",IF('9 All Base Data'!G1816="Inlet-in TA but not in Urban Area","Rural",IF('9 All Base Data'!G1816="Rural (Incl.some Off Shore Islands)","Rural",IF('9 All Base Data'!G1816="Inlet-not in TA","Rural",IF('9 All Base Data'!G1816="Inland Water not in Urban Area","Rural",IF('9 All Base Data'!G1816="Oceanic-in Region but not in TA","Rural",'9 All Base Data'!G1816)))))))</f>
        <v>Rural</v>
      </c>
      <c r="G1816" s="177">
        <f>IF('9 All Base Data'!I1816="..C","..C",'9 All Base Data'!I1816*Basecase_Pop_2006)</f>
        <v>3243</v>
      </c>
      <c r="H1816" s="177">
        <f>IF('9 All Base Data'!J1816="..C","..C",'9 All Base Data'!J1816*Basecase_Pop_2006)</f>
        <v>1914</v>
      </c>
      <c r="I1816" s="191">
        <f>IF('9 All Base Data'!L1816="..C","..C",'9 All Base Data'!L1816*Basecase_Pop_2006)</f>
        <v>42</v>
      </c>
      <c r="J1816" s="156">
        <f>IF('9 All Base Data'!$P1816=0,0,('9 All Base Data'!$P1816*Basecase_Pop_2006)/(1+(1/(BaseCase_Mort_AllAdults_30*('9 All Base Data'!$W1816*Basecase_PM10)/10))))</f>
        <v>0.20102006283857812</v>
      </c>
      <c r="K1816" s="156">
        <f>IF('9 All Base Data'!$Q1816=0,0,('9 All Base Data'!$Q1816*Basecase_Pop_2006)/(1+(1/(BaseCase_Mort_Maori_30*('9 All Base Data'!$W1816*Basecase_PM10)/10))))</f>
        <v>0</v>
      </c>
      <c r="L1816" s="179">
        <f>133/(1+1/(BaseCase_Mort_Child_0_1*'9 All Base Data'!$AB$10/10))*IF('9 All Base Data'!$L1816="..C",0,'9 All Base Data'!L1816/'9 All Base Data'!$L$2022)</f>
        <v>6.1268669922819657E-3</v>
      </c>
      <c r="M1816" s="178">
        <f>IF('9 All Base Data'!$R1816="","",IF('9 All Base Data'!$R1816=0,0,('9 All Base Data'!$R1816*Basecase_Pop_2006)/(1+(1/(BaseCase_CardiacHA_All*('9 All Base Data'!$W1816*Basecase_PM10)/10)))))</f>
        <v>6.9260006220014048E-2</v>
      </c>
      <c r="N1816" s="178">
        <f>IF('9 All Base Data'!$S1816="","",IF('9 All Base Data'!$S1816=0,0,('9 All Base Data'!S1816*Basecase_Pop_2006)/(1+(1/(BaseCase_RespHA_All*('9 All Base Data'!$W1816*Basecase_PM10)/10)))))</f>
        <v>6.5745077140409572E-2</v>
      </c>
      <c r="O1816" s="178">
        <f>IF('9 All Base Data'!$T1816="","",IF('9 All Base Data'!$T1816=0,0,('9 All Base Data'!$T1816*Basecase_Pop_2006)/(1+(1/(BaseCase_RespHA_Child_1_4*('9 All Base Data'!$W1816*Basecase_PM10)/10)))))</f>
        <v>3.2604589662394094E-2</v>
      </c>
      <c r="P1816" s="179">
        <f>IF('9 All Base Data'!$U1816="","",IF('9 All Base Data'!$U1816=0,0,('9 All Base Data'!$U1816*Basecase_Pop_2006)/(1+(1/(BaseCase_RespHA_Child_5_14*('9 All Base Data'!$W1816*Basecase_PM10)/10)))))</f>
        <v>8.0852434047156887E-3</v>
      </c>
      <c r="Q1816" s="156">
        <f>IF('7 Base case Results'!$G1816="..C",0,BaseCase_RADs_All*'7 Base case Results'!$G1816*('9 All Base Data'!$V1816*Basecase_PM10)/10)</f>
        <v>967.40101504353549</v>
      </c>
      <c r="R1816" s="189">
        <f t="shared" si="290"/>
        <v>0.71563142370533817</v>
      </c>
      <c r="S1816" s="178">
        <f t="shared" si="291"/>
        <v>0</v>
      </c>
      <c r="T1816" s="179">
        <f t="shared" si="292"/>
        <v>2.18116464925238E-2</v>
      </c>
      <c r="U1816" s="178">
        <f t="shared" si="293"/>
        <v>4.3980103949708922E-4</v>
      </c>
      <c r="V1816" s="178">
        <f t="shared" si="294"/>
        <v>2.981539248317574E-4</v>
      </c>
      <c r="W1816" s="178">
        <f t="shared" si="295"/>
        <v>1.4786181411895723E-4</v>
      </c>
      <c r="X1816" s="179">
        <f t="shared" si="296"/>
        <v>3.6666578840385648E-5</v>
      </c>
      <c r="Y1816" s="179">
        <f t="shared" si="297"/>
        <v>5.9978862932699203E-2</v>
      </c>
      <c r="Z1816" s="186">
        <f t="shared" si="298"/>
        <v>0.79815988809488991</v>
      </c>
      <c r="AA1816" s="156">
        <f>$J1816*'9 All Base Data'!$Y1816</f>
        <v>2.4513086777251461E-2</v>
      </c>
      <c r="AB1816" s="156">
        <f>$K1816*'9 All Base Data'!$Y1816</f>
        <v>0</v>
      </c>
      <c r="AC1816" s="178">
        <f>$L1816*'9 All Base Data'!$Y1816</f>
        <v>7.4713150584918909E-4</v>
      </c>
      <c r="AD1816" s="178">
        <f>IF($M1816="","",$M1816*'9 All Base Data'!$Y1816)</f>
        <v>8.4458064468297279E-3</v>
      </c>
      <c r="AE1816" s="178">
        <f>IF($N1816="","",$N1816*'9 All Base Data'!$Y1816)</f>
        <v>8.0171837495349903E-3</v>
      </c>
      <c r="AF1816" s="178">
        <f>IF($O1816="","",$O1816*'9 All Base Data'!$Y1816)</f>
        <v>3.9759172514672947E-3</v>
      </c>
      <c r="AG1816" s="178">
        <f>IF($P1816="","",$P1816*'9 All Base Data'!$Y1816)</f>
        <v>9.8594274818304315E-4</v>
      </c>
      <c r="AH1816" s="167">
        <f>$Q1816*'9 All Base Data'!$Y1816</f>
        <v>117.96825001097521</v>
      </c>
      <c r="AI1816" s="178">
        <f>$R1816*'9 All Base Data'!$Y1816</f>
        <v>8.7266588927015207E-2</v>
      </c>
      <c r="AJ1816" s="178">
        <f>$S1816*'9 All Base Data'!$Y1816</f>
        <v>0</v>
      </c>
      <c r="AK1816" s="178">
        <f>$T1816*'9 All Base Data'!$Y1816</f>
        <v>2.6597881608231132E-3</v>
      </c>
      <c r="AL1816" s="178">
        <f>IF($U1816="","",$U1816*'9 All Base Data'!$Y1816)</f>
        <v>5.363087093736878E-5</v>
      </c>
      <c r="AM1816" s="178">
        <f>IF($V1816="","",$V1816*'9 All Base Data'!$Y1816)</f>
        <v>3.6357928304141182E-5</v>
      </c>
      <c r="AN1816" s="178">
        <f>IF($W1816="","",$W1816*'9 All Base Data'!$Y1816)</f>
        <v>1.8030784735404183E-5</v>
      </c>
      <c r="AO1816" s="178">
        <f>IF($X1816="","",$X1816*'9 All Base Data'!$Y1816)</f>
        <v>4.4712503630101004E-6</v>
      </c>
      <c r="AP1816" s="178">
        <f>$Y1816*'9 All Base Data'!$Y1816</f>
        <v>7.3140315006804636E-3</v>
      </c>
      <c r="AQ1816" s="179">
        <f t="shared" si="299"/>
        <v>9.7330397387760295E-2</v>
      </c>
    </row>
    <row r="1817" spans="1:43" x14ac:dyDescent="0.25">
      <c r="A1817" s="124">
        <v>607400</v>
      </c>
      <c r="B1817" s="125" t="s">
        <v>1845</v>
      </c>
      <c r="C1817" s="126" t="s">
        <v>1742</v>
      </c>
      <c r="D1817" s="101" t="s">
        <v>2130</v>
      </c>
      <c r="E1817" s="142"/>
      <c r="F1817" s="191" t="str">
        <f>IF('9 All Base Data'!G1817="Rural Centre","Rural",IF('9 All Base Data'!G1817="Rural (Incl.some Off Shore Islands)","Rural",IF('9 All Base Data'!G1817="Inlet-in TA but not in Urban Area","Rural",IF('9 All Base Data'!G1817="Rural (Incl.some Off Shore Islands)","Rural",IF('9 All Base Data'!G1817="Inlet-not in TA","Rural",IF('9 All Base Data'!G1817="Inland Water not in Urban Area","Rural",IF('9 All Base Data'!G1817="Oceanic-in Region but not in TA","Rural",'9 All Base Data'!G1817)))))))</f>
        <v>Balclutha</v>
      </c>
      <c r="G1817" s="177">
        <f>IF('9 All Base Data'!I1817="..C","..C",'9 All Base Data'!I1817*Basecase_Pop_2006)</f>
        <v>3918</v>
      </c>
      <c r="H1817" s="177">
        <f>IF('9 All Base Data'!J1817="..C","..C",'9 All Base Data'!J1817*Basecase_Pop_2006)</f>
        <v>2544</v>
      </c>
      <c r="I1817" s="191">
        <f>IF('9 All Base Data'!L1817="..C","..C",'9 All Base Data'!L1817*Basecase_Pop_2006)</f>
        <v>42</v>
      </c>
      <c r="J1817" s="156">
        <f>IF('9 All Base Data'!$P1817=0,0,('9 All Base Data'!$P1817*Basecase_Pop_2006)/(1+(1/(BaseCase_Mort_AllAdults_30*('9 All Base Data'!$W1817*Basecase_PM10)/10))))</f>
        <v>0.48733899409397946</v>
      </c>
      <c r="K1817" s="156">
        <f>IF('9 All Base Data'!$Q1817=0,0,('9 All Base Data'!$Q1817*Basecase_Pop_2006)/(1+(1/(BaseCase_Mort_Maori_30*('9 All Base Data'!$W1817*Basecase_PM10)/10))))</f>
        <v>5.8713341203058378E-2</v>
      </c>
      <c r="L1817" s="179">
        <f>133/(1+1/(BaseCase_Mort_Child_0_1*'9 All Base Data'!$AB$10/10))*IF('9 All Base Data'!$L1817="..C",0,'9 All Base Data'!L1817/'9 All Base Data'!$L$2022)</f>
        <v>6.1268669922819657E-3</v>
      </c>
      <c r="M1817" s="178">
        <f>IF('9 All Base Data'!$R1817="","",IF('9 All Base Data'!$R1817=0,0,('9 All Base Data'!$R1817*Basecase_Pop_2006)/(1+(1/(BaseCase_CardiacHA_All*('9 All Base Data'!$W1817*Basecase_PM10)/10)))))</f>
        <v>0.47373214875935094</v>
      </c>
      <c r="N1817" s="178">
        <f>IF('9 All Base Data'!$S1817="","",IF('9 All Base Data'!$S1817=0,0,('9 All Base Data'!S1817*Basecase_Pop_2006)/(1+(1/(BaseCase_RespHA_All*('9 All Base Data'!$W1817*Basecase_PM10)/10)))))</f>
        <v>0.54647104614491326</v>
      </c>
      <c r="O1817" s="178">
        <f>IF('9 All Base Data'!$T1817="","",IF('9 All Base Data'!$T1817=0,0,('9 All Base Data'!$T1817*Basecase_Pop_2006)/(1+(1/(BaseCase_RespHA_Child_1_4*('9 All Base Data'!$W1817*Basecase_PM10)/10)))))</f>
        <v>5.581951925848478E-2</v>
      </c>
      <c r="P1817" s="179">
        <f>IF('9 All Base Data'!$U1817="","",IF('9 All Base Data'!$U1817=0,0,('9 All Base Data'!$U1817*Basecase_Pop_2006)/(1+(1/(BaseCase_RespHA_Child_5_14*('9 All Base Data'!$W1817*Basecase_PM10)/10)))))</f>
        <v>5.1788769761502831E-2</v>
      </c>
      <c r="Q1817" s="156">
        <f>IF('7 Base case Results'!$G1817="..C",0,BaseCase_RADs_All*'7 Base case Results'!$G1817*('9 All Base Data'!$V1817*Basecase_PM10)/10)</f>
        <v>2261.6887664756468</v>
      </c>
      <c r="R1817" s="189">
        <f t="shared" si="290"/>
        <v>1.7349268189745668</v>
      </c>
      <c r="S1817" s="178">
        <f t="shared" si="291"/>
        <v>0.20901949468288783</v>
      </c>
      <c r="T1817" s="179">
        <f t="shared" si="292"/>
        <v>2.18116464925238E-2</v>
      </c>
      <c r="U1817" s="178">
        <f t="shared" si="293"/>
        <v>3.0081991446218787E-3</v>
      </c>
      <c r="V1817" s="178">
        <f t="shared" si="294"/>
        <v>2.4782461942671817E-3</v>
      </c>
      <c r="W1817" s="178">
        <f t="shared" si="295"/>
        <v>2.5314151983722846E-4</v>
      </c>
      <c r="X1817" s="179">
        <f t="shared" si="296"/>
        <v>2.3486207086841535E-4</v>
      </c>
      <c r="Y1817" s="179">
        <f t="shared" si="297"/>
        <v>0.14022470352149011</v>
      </c>
      <c r="Z1817" s="186">
        <f t="shared" si="298"/>
        <v>1.9024496143274696</v>
      </c>
      <c r="AA1817" s="156">
        <f>$J1817*'9 All Base Data'!$Y1817</f>
        <v>0.15564617261724834</v>
      </c>
      <c r="AB1817" s="156">
        <f>$K1817*'9 All Base Data'!$Y1817</f>
        <v>1.8751848201304277E-2</v>
      </c>
      <c r="AC1817" s="178">
        <f>$L1817*'9 All Base Data'!$Y1817</f>
        <v>1.9567968273430246E-3</v>
      </c>
      <c r="AD1817" s="178">
        <f>IF($M1817="","",$M1817*'9 All Base Data'!$Y1817)</f>
        <v>0.15130042269081956</v>
      </c>
      <c r="AE1817" s="178">
        <f>IF($N1817="","",$N1817*'9 All Base Data'!$Y1817)</f>
        <v>0.17453174855570261</v>
      </c>
      <c r="AF1817" s="178">
        <f>IF($O1817="","",$O1817*'9 All Base Data'!$Y1817)</f>
        <v>1.7827620270916614E-2</v>
      </c>
      <c r="AG1817" s="178">
        <f>IF($P1817="","",$P1817*'9 All Base Data'!$Y1817)</f>
        <v>1.6540280781183199E-2</v>
      </c>
      <c r="AH1817" s="167">
        <f>$Q1817*'9 All Base Data'!$Y1817</f>
        <v>722.33743742959166</v>
      </c>
      <c r="AI1817" s="178">
        <f>$R1817*'9 All Base Data'!$Y1817</f>
        <v>0.55410037451740413</v>
      </c>
      <c r="AJ1817" s="178">
        <f>$S1817*'9 All Base Data'!$Y1817</f>
        <v>6.6756579596643231E-2</v>
      </c>
      <c r="AK1817" s="178">
        <f>$T1817*'9 All Base Data'!$Y1817</f>
        <v>6.9661967053411683E-3</v>
      </c>
      <c r="AL1817" s="178">
        <f>IF($U1817="","",$U1817*'9 All Base Data'!$Y1817)</f>
        <v>9.6075768408670429E-4</v>
      </c>
      <c r="AM1817" s="178">
        <f>IF($V1817="","",$V1817*'9 All Base Data'!$Y1817)</f>
        <v>7.9150147970011135E-4</v>
      </c>
      <c r="AN1817" s="178">
        <f>IF($W1817="","",$W1817*'9 All Base Data'!$Y1817)</f>
        <v>8.084825792860684E-5</v>
      </c>
      <c r="AO1817" s="178">
        <f>IF($X1817="","",$X1817*'9 All Base Data'!$Y1817)</f>
        <v>7.5010173342665812E-5</v>
      </c>
      <c r="AP1817" s="178">
        <f>$Y1817*'9 All Base Data'!$Y1817</f>
        <v>4.4784921120634681E-2</v>
      </c>
      <c r="AQ1817" s="179">
        <f t="shared" si="299"/>
        <v>0.60760375150716672</v>
      </c>
    </row>
    <row r="1818" spans="1:43" x14ac:dyDescent="0.25">
      <c r="A1818" s="124">
        <v>607501</v>
      </c>
      <c r="B1818" s="125" t="s">
        <v>1846</v>
      </c>
      <c r="C1818" s="126" t="s">
        <v>1742</v>
      </c>
      <c r="D1818" s="101" t="s">
        <v>2131</v>
      </c>
      <c r="E1818" s="142"/>
      <c r="F1818" s="191" t="str">
        <f>IF('9 All Base Data'!G1818="Rural Centre","Rural",IF('9 All Base Data'!G1818="Rural (Incl.some Off Shore Islands)","Rural",IF('9 All Base Data'!G1818="Inlet-in TA but not in Urban Area","Rural",IF('9 All Base Data'!G1818="Rural (Incl.some Off Shore Islands)","Rural",IF('9 All Base Data'!G1818="Inlet-not in TA","Rural",IF('9 All Base Data'!G1818="Inland Water not in Urban Area","Rural",IF('9 All Base Data'!G1818="Oceanic-in Region but not in TA","Rural",'9 All Base Data'!G1818)))))))</f>
        <v>Rural</v>
      </c>
      <c r="G1818" s="177">
        <f>IF('9 All Base Data'!I1818="..C","..C",'9 All Base Data'!I1818*Basecase_Pop_2006)</f>
        <v>1041</v>
      </c>
      <c r="H1818" s="177">
        <f>IF('9 All Base Data'!J1818="..C","..C",'9 All Base Data'!J1818*Basecase_Pop_2006)</f>
        <v>744</v>
      </c>
      <c r="I1818" s="191">
        <f>IF('9 All Base Data'!L1818="..C","..C",'9 All Base Data'!L1818*Basecase_Pop_2006)</f>
        <v>12</v>
      </c>
      <c r="J1818" s="156">
        <f>IF('9 All Base Data'!$P1818=0,0,('9 All Base Data'!$P1818*Basecase_Pop_2006)/(1+(1/(BaseCase_Mort_AllAdults_30*('9 All Base Data'!$W1818*Basecase_PM10)/10))))</f>
        <v>2.5364134913192968</v>
      </c>
      <c r="K1818" s="156">
        <f>IF('9 All Base Data'!$Q1818=0,0,('9 All Base Data'!$Q1818*Basecase_Pop_2006)/(1+(1/(BaseCase_Mort_Maori_30*('9 All Base Data'!$W1818*Basecase_PM10)/10))))</f>
        <v>0.13748490598585475</v>
      </c>
      <c r="L1818" s="179">
        <f>133/(1+1/(BaseCase_Mort_Child_0_1*'9 All Base Data'!$AB$10/10))*IF('9 All Base Data'!$L1818="..C",0,'9 All Base Data'!L1818/'9 All Base Data'!$L$2022)</f>
        <v>1.7505334263662759E-3</v>
      </c>
      <c r="M1818" s="178">
        <f>IF('9 All Base Data'!$R1818="","",IF('9 All Base Data'!$R1818=0,0,('9 All Base Data'!$R1818*Basecase_Pop_2006)/(1+(1/(BaseCase_CardiacHA_All*('9 All Base Data'!$W1818*Basecase_PM10)/10)))))</f>
        <v>4.1246758003228558E-2</v>
      </c>
      <c r="N1818" s="178">
        <f>IF('9 All Base Data'!$S1818="","",IF('9 All Base Data'!$S1818=0,0,('9 All Base Data'!S1818*Basecase_Pop_2006)/(1+(1/(BaseCase_RespHA_All*('9 All Base Data'!$W1818*Basecase_PM10)/10)))))</f>
        <v>6.8527171774292225E-2</v>
      </c>
      <c r="O1818" s="178">
        <f>IF('9 All Base Data'!$T1818="","",IF('9 All Base Data'!$T1818=0,0,('9 All Base Data'!$T1818*Basecase_Pop_2006)/(1+(1/(BaseCase_RespHA_Child_1_4*('9 All Base Data'!$W1818*Basecase_PM10)/10)))))</f>
        <v>1.0459935298016287E-2</v>
      </c>
      <c r="P1818" s="179">
        <f>IF('9 All Base Data'!$U1818="","",IF('9 All Base Data'!$U1818=0,0,('9 All Base Data'!$U1818*Basecase_Pop_2006)/(1+(1/(BaseCase_RespHA_Child_5_14*('9 All Base Data'!$W1818*Basecase_PM10)/10)))))</f>
        <v>0</v>
      </c>
      <c r="Q1818" s="156">
        <f>IF('7 Base case Results'!$G1818="..C",0,BaseCase_RADs_All*'7 Base case Results'!$G1818*('9 All Base Data'!$V1818*Basecase_PM10)/10)</f>
        <v>298.68371999999999</v>
      </c>
      <c r="R1818" s="189">
        <f t="shared" si="290"/>
        <v>9.029632029096696</v>
      </c>
      <c r="S1818" s="178">
        <f t="shared" si="291"/>
        <v>0.48944626530964286</v>
      </c>
      <c r="T1818" s="179">
        <f t="shared" si="292"/>
        <v>6.2318989978639421E-3</v>
      </c>
      <c r="U1818" s="178">
        <f t="shared" si="293"/>
        <v>2.6191691332050137E-4</v>
      </c>
      <c r="V1818" s="178">
        <f t="shared" si="294"/>
        <v>3.1077072399641526E-4</v>
      </c>
      <c r="W1818" s="178">
        <f t="shared" si="295"/>
        <v>4.7435806576503865E-5</v>
      </c>
      <c r="X1818" s="179">
        <f t="shared" si="296"/>
        <v>0</v>
      </c>
      <c r="Y1818" s="179">
        <f t="shared" si="297"/>
        <v>1.8518390639999997E-2</v>
      </c>
      <c r="Z1818" s="186">
        <f t="shared" si="298"/>
        <v>9.0549550063718769</v>
      </c>
      <c r="AA1818" s="156">
        <f>$J1818*'9 All Base Data'!$Y1818</f>
        <v>0.22093211284121059</v>
      </c>
      <c r="AB1818" s="156">
        <f>$K1818*'9 All Base Data'!$Y1818</f>
        <v>1.1975504336018511E-2</v>
      </c>
      <c r="AC1818" s="178">
        <f>$L1818*'9 All Base Data'!$Y1818</f>
        <v>1.5247870657126192E-4</v>
      </c>
      <c r="AD1818" s="178">
        <f>IF($M1818="","",$M1818*'9 All Base Data'!$Y1818)</f>
        <v>3.5927633347997514E-3</v>
      </c>
      <c r="AE1818" s="178">
        <f>IF($N1818="","",$N1818*'9 All Base Data'!$Y1818)</f>
        <v>5.969000282856904E-3</v>
      </c>
      <c r="AF1818" s="178">
        <f>IF($O1818="","",$O1818*'9 All Base Data'!$Y1818)</f>
        <v>9.1110365619884788E-4</v>
      </c>
      <c r="AG1818" s="178">
        <f>IF($P1818="","",$P1818*'9 All Base Data'!$Y1818)</f>
        <v>0</v>
      </c>
      <c r="AH1818" s="167">
        <f>$Q1818*'9 All Base Data'!$Y1818</f>
        <v>26.016588208789624</v>
      </c>
      <c r="AI1818" s="178">
        <f>$R1818*'9 All Base Data'!$Y1818</f>
        <v>0.78651832171470959</v>
      </c>
      <c r="AJ1818" s="178">
        <f>$S1818*'9 All Base Data'!$Y1818</f>
        <v>4.2632795436225897E-2</v>
      </c>
      <c r="AK1818" s="178">
        <f>$T1818*'9 All Base Data'!$Y1818</f>
        <v>5.4282419539369246E-4</v>
      </c>
      <c r="AL1818" s="178">
        <f>IF($U1818="","",$U1818*'9 All Base Data'!$Y1818)</f>
        <v>2.2814047175978424E-5</v>
      </c>
      <c r="AM1818" s="178">
        <f>IF($V1818="","",$V1818*'9 All Base Data'!$Y1818)</f>
        <v>2.7069416282756063E-5</v>
      </c>
      <c r="AN1818" s="178">
        <f>IF($W1818="","",$W1818*'9 All Base Data'!$Y1818)</f>
        <v>4.1318550808617754E-6</v>
      </c>
      <c r="AO1818" s="178">
        <f>IF($X1818="","",$X1818*'9 All Base Data'!$Y1818)</f>
        <v>0</v>
      </c>
      <c r="AP1818" s="178">
        <f>$Y1818*'9 All Base Data'!$Y1818</f>
        <v>1.6130284689449565E-3</v>
      </c>
      <c r="AQ1818" s="179">
        <f t="shared" si="299"/>
        <v>0.78872405784250688</v>
      </c>
    </row>
    <row r="1819" spans="1:43" x14ac:dyDescent="0.25">
      <c r="A1819" s="124">
        <v>607502</v>
      </c>
      <c r="B1819" s="125" t="s">
        <v>1847</v>
      </c>
      <c r="C1819" s="126" t="s">
        <v>1742</v>
      </c>
      <c r="D1819" s="101" t="s">
        <v>2130</v>
      </c>
      <c r="E1819" s="142"/>
      <c r="F1819" s="191" t="str">
        <f>IF('9 All Base Data'!G1819="Rural Centre","Rural",IF('9 All Base Data'!G1819="Rural (Incl.some Off Shore Islands)","Rural",IF('9 All Base Data'!G1819="Inlet-in TA but not in Urban Area","Rural",IF('9 All Base Data'!G1819="Rural (Incl.some Off Shore Islands)","Rural",IF('9 All Base Data'!G1819="Inlet-not in TA","Rural",IF('9 All Base Data'!G1819="Inland Water not in Urban Area","Rural",IF('9 All Base Data'!G1819="Oceanic-in Region but not in TA","Rural",'9 All Base Data'!G1819)))))))</f>
        <v>Rural</v>
      </c>
      <c r="G1819" s="177">
        <f>IF('9 All Base Data'!I1819="..C","..C",'9 All Base Data'!I1819*Basecase_Pop_2006)</f>
        <v>1584</v>
      </c>
      <c r="H1819" s="177">
        <f>IF('9 All Base Data'!J1819="..C","..C",'9 All Base Data'!J1819*Basecase_Pop_2006)</f>
        <v>984</v>
      </c>
      <c r="I1819" s="191">
        <f>IF('9 All Base Data'!L1819="..C","..C",'9 All Base Data'!L1819*Basecase_Pop_2006)</f>
        <v>21</v>
      </c>
      <c r="J1819" s="156">
        <f>IF('9 All Base Data'!$P1819=0,0,('9 All Base Data'!$P1819*Basecase_Pop_2006)/(1+(1/(BaseCase_Mort_AllAdults_30*('9 All Base Data'!$W1819*Basecase_PM10)/10))))</f>
        <v>7.0455930314424903E-2</v>
      </c>
      <c r="K1819" s="156">
        <f>IF('9 All Base Data'!$Q1819=0,0,('9 All Base Data'!$Q1819*Basecase_Pop_2006)/(1+(1/(BaseCase_Mort_Maori_30*('9 All Base Data'!$W1819*Basecase_PM10)/10))))</f>
        <v>0</v>
      </c>
      <c r="L1819" s="179">
        <f>133/(1+1/(BaseCase_Mort_Child_0_1*'9 All Base Data'!$AB$10/10))*IF('9 All Base Data'!$L1819="..C",0,'9 All Base Data'!L1819/'9 All Base Data'!$L$2022)</f>
        <v>3.0634334961409829E-3</v>
      </c>
      <c r="M1819" s="178">
        <f>IF('9 All Base Data'!$R1819="","",IF('9 All Base Data'!$R1819=0,0,('9 All Base Data'!$R1819*Basecase_Pop_2006)/(1+(1/(BaseCase_CardiacHA_All*('9 All Base Data'!$W1819*Basecase_PM10)/10)))))</f>
        <v>2.0623379001614279E-2</v>
      </c>
      <c r="N1819" s="178">
        <f>IF('9 All Base Data'!$S1819="","",IF('9 All Base Data'!$S1819=0,0,('9 All Base Data'!S1819*Basecase_Pop_2006)/(1+(1/(BaseCase_RespHA_All*('9 All Base Data'!$W1819*Basecase_PM10)/10)))))</f>
        <v>3.4263585887146113E-2</v>
      </c>
      <c r="O1819" s="178">
        <f>IF('9 All Base Data'!$T1819="","",IF('9 All Base Data'!$T1819=0,0,('9 All Base Data'!$T1819*Basecase_Pop_2006)/(1+(1/(BaseCase_RespHA_Child_1_4*('9 All Base Data'!$W1819*Basecase_PM10)/10)))))</f>
        <v>2.0919870596032574E-2</v>
      </c>
      <c r="P1819" s="179">
        <f>IF('9 All Base Data'!$U1819="","",IF('9 All Base Data'!$U1819=0,0,('9 All Base Data'!$U1819*Basecase_Pop_2006)/(1+(1/(BaseCase_RespHA_Child_5_14*('9 All Base Data'!$W1819*Basecase_PM10)/10)))))</f>
        <v>7.7838872557158328E-3</v>
      </c>
      <c r="Q1819" s="156">
        <f>IF('7 Base case Results'!$G1819="..C",0,BaseCase_RADs_All*'7 Base case Results'!$G1819*('9 All Base Data'!$V1819*Basecase_PM10)/10)</f>
        <v>454.48128000000008</v>
      </c>
      <c r="R1819" s="189">
        <f t="shared" si="290"/>
        <v>0.25082311191935264</v>
      </c>
      <c r="S1819" s="178">
        <f t="shared" si="291"/>
        <v>0</v>
      </c>
      <c r="T1819" s="179">
        <f t="shared" si="292"/>
        <v>1.09058232462619E-2</v>
      </c>
      <c r="U1819" s="178">
        <f t="shared" si="293"/>
        <v>1.3095845666025069E-4</v>
      </c>
      <c r="V1819" s="178">
        <f t="shared" si="294"/>
        <v>1.5538536199820763E-4</v>
      </c>
      <c r="W1819" s="178">
        <f t="shared" si="295"/>
        <v>9.487161315300773E-5</v>
      </c>
      <c r="X1819" s="179">
        <f t="shared" si="296"/>
        <v>3.52999287046713E-5</v>
      </c>
      <c r="Y1819" s="179">
        <f t="shared" si="297"/>
        <v>2.8177839360000005E-2</v>
      </c>
      <c r="Z1819" s="186">
        <f t="shared" si="298"/>
        <v>0.29019311834427297</v>
      </c>
      <c r="AA1819" s="156">
        <f>$J1819*'9 All Base Data'!$Y1819</f>
        <v>6.1370031344780713E-3</v>
      </c>
      <c r="AB1819" s="156">
        <f>$K1819*'9 All Base Data'!$Y1819</f>
        <v>0</v>
      </c>
      <c r="AC1819" s="178">
        <f>$L1819*'9 All Base Data'!$Y1819</f>
        <v>2.6683773649970835E-4</v>
      </c>
      <c r="AD1819" s="178">
        <f>IF($M1819="","",$M1819*'9 All Base Data'!$Y1819)</f>
        <v>1.7963816673998757E-3</v>
      </c>
      <c r="AE1819" s="178">
        <f>IF($N1819="","",$N1819*'9 All Base Data'!$Y1819)</f>
        <v>2.984500141428452E-3</v>
      </c>
      <c r="AF1819" s="178">
        <f>IF($O1819="","",$O1819*'9 All Base Data'!$Y1819)</f>
        <v>1.8222073123976958E-3</v>
      </c>
      <c r="AG1819" s="178">
        <f>IF($P1819="","",$P1819*'9 All Base Data'!$Y1819)</f>
        <v>6.7800879604554406E-4</v>
      </c>
      <c r="AH1819" s="167">
        <f>$Q1819*'9 All Base Data'!$Y1819</f>
        <v>39.587200502135232</v>
      </c>
      <c r="AI1819" s="178">
        <f>$R1819*'9 All Base Data'!$Y1819</f>
        <v>2.1847731158741932E-2</v>
      </c>
      <c r="AJ1819" s="178">
        <f>$S1819*'9 All Base Data'!$Y1819</f>
        <v>0</v>
      </c>
      <c r="AK1819" s="178">
        <f>$T1819*'9 All Base Data'!$Y1819</f>
        <v>9.4994234193896191E-4</v>
      </c>
      <c r="AL1819" s="178">
        <f>IF($U1819="","",$U1819*'9 All Base Data'!$Y1819)</f>
        <v>1.1407023587989212E-5</v>
      </c>
      <c r="AM1819" s="178">
        <f>IF($V1819="","",$V1819*'9 All Base Data'!$Y1819)</f>
        <v>1.3534708141378032E-5</v>
      </c>
      <c r="AN1819" s="178">
        <f>IF($W1819="","",$W1819*'9 All Base Data'!$Y1819)</f>
        <v>8.2637101617235509E-6</v>
      </c>
      <c r="AO1819" s="178">
        <f>IF($X1819="","",$X1819*'9 All Base Data'!$Y1819)</f>
        <v>3.0747698900665421E-6</v>
      </c>
      <c r="AP1819" s="178">
        <f>$Y1819*'9 All Base Data'!$Y1819</f>
        <v>2.4544064311323843E-3</v>
      </c>
      <c r="AQ1819" s="179">
        <f t="shared" si="299"/>
        <v>2.5277021663542648E-2</v>
      </c>
    </row>
    <row r="1820" spans="1:43" x14ac:dyDescent="0.25">
      <c r="A1820" s="124">
        <v>607600</v>
      </c>
      <c r="B1820" s="125" t="s">
        <v>1848</v>
      </c>
      <c r="C1820" s="126" t="s">
        <v>1742</v>
      </c>
      <c r="D1820" s="101" t="s">
        <v>2130</v>
      </c>
      <c r="E1820" s="142"/>
      <c r="F1820" s="191" t="str">
        <f>IF('9 All Base Data'!G1820="Rural Centre","Rural",IF('9 All Base Data'!G1820="Rural (Incl.some Off Shore Islands)","Rural",IF('9 All Base Data'!G1820="Inlet-in TA but not in Urban Area","Rural",IF('9 All Base Data'!G1820="Rural (Incl.some Off Shore Islands)","Rural",IF('9 All Base Data'!G1820="Inlet-not in TA","Rural",IF('9 All Base Data'!G1820="Inland Water not in Urban Area","Rural",IF('9 All Base Data'!G1820="Oceanic-in Region but not in TA","Rural",'9 All Base Data'!G1820)))))))</f>
        <v>Rural</v>
      </c>
      <c r="G1820" s="177">
        <f>IF('9 All Base Data'!I1820="..C","..C",'9 All Base Data'!I1820*Basecase_Pop_2006)</f>
        <v>723</v>
      </c>
      <c r="H1820" s="177">
        <f>IF('9 All Base Data'!J1820="..C","..C",'9 All Base Data'!J1820*Basecase_Pop_2006)</f>
        <v>501</v>
      </c>
      <c r="I1820" s="191">
        <f>IF('9 All Base Data'!L1820="..C","..C",'9 All Base Data'!L1820*Basecase_Pop_2006)</f>
        <v>9</v>
      </c>
      <c r="J1820" s="156">
        <f>IF('9 All Base Data'!$P1820=0,0,('9 All Base Data'!$P1820*Basecase_Pop_2006)/(1+(1/(BaseCase_Mort_AllAdults_30*('9 All Base Data'!$W1820*Basecase_PM10)/10))))</f>
        <v>0.21136779094327474</v>
      </c>
      <c r="K1820" s="156">
        <f>IF('9 All Base Data'!$Q1820=0,0,('9 All Base Data'!$Q1820*Basecase_Pop_2006)/(1+(1/(BaseCase_Mort_Maori_30*('9 All Base Data'!$W1820*Basecase_PM10)/10))))</f>
        <v>0</v>
      </c>
      <c r="L1820" s="179">
        <f>133/(1+1/(BaseCase_Mort_Child_0_1*'9 All Base Data'!$AB$10/10))*IF('9 All Base Data'!$L1820="..C",0,'9 All Base Data'!L1820/'9 All Base Data'!$L$2022)</f>
        <v>1.3129000697747069E-3</v>
      </c>
      <c r="M1820" s="178">
        <f>IF('9 All Base Data'!$R1820="","",IF('9 All Base Data'!$R1820=0,0,('9 All Base Data'!$R1820*Basecase_Pop_2006)/(1+(1/(BaseCase_CardiacHA_All*('9 All Base Data'!$W1820*Basecase_PM10)/10)))))</f>
        <v>4.1246758003228558E-2</v>
      </c>
      <c r="N1820" s="178">
        <f>IF('9 All Base Data'!$S1820="","",IF('9 All Base Data'!$S1820=0,0,('9 All Base Data'!S1820*Basecase_Pop_2006)/(1+(1/(BaseCase_RespHA_All*('9 All Base Data'!$W1820*Basecase_PM10)/10)))))</f>
        <v>6.3255850868577435E-2</v>
      </c>
      <c r="O1820" s="178">
        <f>IF('9 All Base Data'!$T1820="","",IF('9 All Base Data'!$T1820=0,0,('9 All Base Data'!$T1820*Basecase_Pop_2006)/(1+(1/(BaseCase_RespHA_Child_1_4*('9 All Base Data'!$W1820*Basecase_PM10)/10)))))</f>
        <v>1.568990294702443E-2</v>
      </c>
      <c r="P1820" s="179">
        <f>IF('9 All Base Data'!$U1820="","",IF('9 All Base Data'!$U1820=0,0,('9 All Base Data'!$U1820*Basecase_Pop_2006)/(1+(1/(BaseCase_RespHA_Child_5_14*('9 All Base Data'!$W1820*Basecase_PM10)/10)))))</f>
        <v>0</v>
      </c>
      <c r="Q1820" s="156">
        <f>IF('7 Base case Results'!$G1820="..C",0,BaseCase_RADs_All*'7 Base case Results'!$G1820*('9 All Base Data'!$V1820*Basecase_PM10)/10)</f>
        <v>207.44316000000003</v>
      </c>
      <c r="R1820" s="189">
        <f t="shared" si="290"/>
        <v>0.75246933575805797</v>
      </c>
      <c r="S1820" s="178">
        <f t="shared" si="291"/>
        <v>0</v>
      </c>
      <c r="T1820" s="179">
        <f t="shared" si="292"/>
        <v>4.673924248397957E-3</v>
      </c>
      <c r="U1820" s="178">
        <f t="shared" si="293"/>
        <v>2.6191691332050137E-4</v>
      </c>
      <c r="V1820" s="178">
        <f t="shared" si="294"/>
        <v>2.8686528368899864E-4</v>
      </c>
      <c r="W1820" s="178">
        <f t="shared" si="295"/>
        <v>7.1153709864755777E-5</v>
      </c>
      <c r="X1820" s="179">
        <f t="shared" si="296"/>
        <v>0</v>
      </c>
      <c r="Y1820" s="179">
        <f t="shared" si="297"/>
        <v>1.2861475920000002E-2</v>
      </c>
      <c r="Z1820" s="186">
        <f t="shared" si="298"/>
        <v>0.7705535181234654</v>
      </c>
      <c r="AA1820" s="156">
        <f>$J1820*'9 All Base Data'!$Y1820</f>
        <v>1.8411009403434216E-2</v>
      </c>
      <c r="AB1820" s="156">
        <f>$K1820*'9 All Base Data'!$Y1820</f>
        <v>0</v>
      </c>
      <c r="AC1820" s="178">
        <f>$L1820*'9 All Base Data'!$Y1820</f>
        <v>1.1435902992844645E-4</v>
      </c>
      <c r="AD1820" s="178">
        <f>IF($M1820="","",$M1820*'9 All Base Data'!$Y1820)</f>
        <v>3.5927633347997514E-3</v>
      </c>
      <c r="AE1820" s="178">
        <f>IF($N1820="","",$N1820*'9 All Base Data'!$Y1820)</f>
        <v>5.5098464149448342E-3</v>
      </c>
      <c r="AF1820" s="178">
        <f>IF($O1820="","",$O1820*'9 All Base Data'!$Y1820)</f>
        <v>1.3666554842982717E-3</v>
      </c>
      <c r="AG1820" s="178">
        <f>IF($P1820="","",$P1820*'9 All Base Data'!$Y1820)</f>
        <v>0</v>
      </c>
      <c r="AH1820" s="167">
        <f>$Q1820*'9 All Base Data'!$Y1820</f>
        <v>18.069157804951875</v>
      </c>
      <c r="AI1820" s="178">
        <f>$R1820*'9 All Base Data'!$Y1820</f>
        <v>6.5543193476225795E-2</v>
      </c>
      <c r="AJ1820" s="178">
        <f>$S1820*'9 All Base Data'!$Y1820</f>
        <v>0</v>
      </c>
      <c r="AK1820" s="178">
        <f>$T1820*'9 All Base Data'!$Y1820</f>
        <v>4.071181465452694E-4</v>
      </c>
      <c r="AL1820" s="178">
        <f>IF($U1820="","",$U1820*'9 All Base Data'!$Y1820)</f>
        <v>2.2814047175978424E-5</v>
      </c>
      <c r="AM1820" s="178">
        <f>IF($V1820="","",$V1820*'9 All Base Data'!$Y1820)</f>
        <v>2.4987153491774822E-5</v>
      </c>
      <c r="AN1820" s="178">
        <f>IF($W1820="","",$W1820*'9 All Base Data'!$Y1820)</f>
        <v>6.1977826212926615E-6</v>
      </c>
      <c r="AO1820" s="178">
        <f>IF($X1820="","",$X1820*'9 All Base Data'!$Y1820)</f>
        <v>0</v>
      </c>
      <c r="AP1820" s="178">
        <f>$Y1820*'9 All Base Data'!$Y1820</f>
        <v>1.1202877839070163E-3</v>
      </c>
      <c r="AQ1820" s="179">
        <f t="shared" si="299"/>
        <v>6.7118400607345849E-2</v>
      </c>
    </row>
    <row r="1821" spans="1:43" x14ac:dyDescent="0.25">
      <c r="A1821" s="124">
        <v>607700</v>
      </c>
      <c r="B1821" s="125" t="s">
        <v>1849</v>
      </c>
      <c r="C1821" s="126" t="s">
        <v>1742</v>
      </c>
      <c r="D1821" s="101" t="s">
        <v>2130</v>
      </c>
      <c r="E1821" s="142"/>
      <c r="F1821" s="191" t="str">
        <f>IF('9 All Base Data'!G1821="Rural Centre","Rural",IF('9 All Base Data'!G1821="Rural (Incl.some Off Shore Islands)","Rural",IF('9 All Base Data'!G1821="Inlet-in TA but not in Urban Area","Rural",IF('9 All Base Data'!G1821="Rural (Incl.some Off Shore Islands)","Rural",IF('9 All Base Data'!G1821="Inlet-not in TA","Rural",IF('9 All Base Data'!G1821="Inland Water not in Urban Area","Rural",IF('9 All Base Data'!G1821="Oceanic-in Region but not in TA","Rural",'9 All Base Data'!G1821)))))))</f>
        <v>Rural</v>
      </c>
      <c r="G1821" s="177">
        <f>IF('9 All Base Data'!I1821="..C","..C",'9 All Base Data'!I1821*Basecase_Pop_2006)</f>
        <v>414</v>
      </c>
      <c r="H1821" s="177">
        <f>IF('9 All Base Data'!J1821="..C","..C",'9 All Base Data'!J1821*Basecase_Pop_2006)</f>
        <v>288</v>
      </c>
      <c r="I1821" s="191">
        <f>IF('9 All Base Data'!L1821="..C","..C",'9 All Base Data'!L1821*Basecase_Pop_2006)</f>
        <v>6</v>
      </c>
      <c r="J1821" s="156">
        <f>IF('9 All Base Data'!$P1821=0,0,('9 All Base Data'!$P1821*Basecase_Pop_2006)/(1+(1/(BaseCase_Mort_AllAdults_30*('9 All Base Data'!$W1821*Basecase_PM10)/10))))</f>
        <v>0.35227965157212454</v>
      </c>
      <c r="K1821" s="156">
        <f>IF('9 All Base Data'!$Q1821=0,0,('9 All Base Data'!$Q1821*Basecase_Pop_2006)/(1+(1/(BaseCase_Mort_Maori_30*('9 All Base Data'!$W1821*Basecase_PM10)/10))))</f>
        <v>9.1656603990569838E-2</v>
      </c>
      <c r="L1821" s="179">
        <f>133/(1+1/(BaseCase_Mort_Child_0_1*'9 All Base Data'!$AB$10/10))*IF('9 All Base Data'!$L1821="..C",0,'9 All Base Data'!L1821/'9 All Base Data'!$L$2022)</f>
        <v>8.7526671318313796E-4</v>
      </c>
      <c r="M1821" s="178">
        <f>IF('9 All Base Data'!$R1821="","",IF('9 All Base Data'!$R1821=0,0,('9 All Base Data'!$R1821*Basecase_Pop_2006)/(1+(1/(BaseCase_CardiacHA_All*('9 All Base Data'!$W1821*Basecase_PM10)/10)))))</f>
        <v>3.648751669516373E-2</v>
      </c>
      <c r="N1821" s="178">
        <f>IF('9 All Base Data'!$S1821="","",IF('9 All Base Data'!$S1821=0,0,('9 All Base Data'!S1821*Basecase_Pop_2006)/(1+(1/(BaseCase_RespHA_All*('9 All Base Data'!$W1821*Basecase_PM10)/10)))))</f>
        <v>5.0077548604290471E-2</v>
      </c>
      <c r="O1821" s="178">
        <f>IF('9 All Base Data'!$T1821="","",IF('9 All Base Data'!$T1821=0,0,('9 All Base Data'!$T1821*Basecase_Pop_2006)/(1+(1/(BaseCase_RespHA_Child_1_4*('9 All Base Data'!$W1821*Basecase_PM10)/10)))))</f>
        <v>5.2299676490081435E-3</v>
      </c>
      <c r="P1821" s="179">
        <f>IF('9 All Base Data'!$U1821="","",IF('9 All Base Data'!$U1821=0,0,('9 All Base Data'!$U1821*Basecase_Pop_2006)/(1+(1/(BaseCase_RespHA_Child_5_14*('9 All Base Data'!$W1821*Basecase_PM10)/10)))))</f>
        <v>0</v>
      </c>
      <c r="Q1821" s="156">
        <f>IF('7 Base case Results'!$G1821="..C",0,BaseCase_RADs_All*'7 Base case Results'!$G1821*('9 All Base Data'!$V1821*Basecase_PM10)/10)</f>
        <v>118.78488000000002</v>
      </c>
      <c r="R1821" s="189">
        <f t="shared" si="290"/>
        <v>1.2541155595967635</v>
      </c>
      <c r="S1821" s="178">
        <f t="shared" si="291"/>
        <v>0.32629751020642866</v>
      </c>
      <c r="T1821" s="179">
        <f t="shared" si="292"/>
        <v>3.1159494989319711E-3</v>
      </c>
      <c r="U1821" s="178">
        <f t="shared" si="293"/>
        <v>2.3169573101428968E-4</v>
      </c>
      <c r="V1821" s="178">
        <f t="shared" si="294"/>
        <v>2.2710168292045728E-4</v>
      </c>
      <c r="W1821" s="178">
        <f t="shared" si="295"/>
        <v>2.3717903288251933E-5</v>
      </c>
      <c r="X1821" s="179">
        <f t="shared" si="296"/>
        <v>0</v>
      </c>
      <c r="Y1821" s="179">
        <f t="shared" si="297"/>
        <v>7.3646625600000005E-3</v>
      </c>
      <c r="Z1821" s="186">
        <f t="shared" si="298"/>
        <v>1.26505496906963</v>
      </c>
      <c r="AA1821" s="156">
        <f>$J1821*'9 All Base Data'!$Y1821</f>
        <v>3.0685015672390358E-2</v>
      </c>
      <c r="AB1821" s="156">
        <f>$K1821*'9 All Base Data'!$Y1821</f>
        <v>7.9836695573456753E-3</v>
      </c>
      <c r="AC1821" s="178">
        <f>$L1821*'9 All Base Data'!$Y1821</f>
        <v>7.623935328563096E-5</v>
      </c>
      <c r="AD1821" s="178">
        <f>IF($M1821="","",$M1821*'9 All Base Data'!$Y1821)</f>
        <v>3.1782137192459346E-3</v>
      </c>
      <c r="AE1821" s="178">
        <f>IF($N1821="","",$N1821*'9 All Base Data'!$Y1821)</f>
        <v>4.361961745164661E-3</v>
      </c>
      <c r="AF1821" s="178">
        <f>IF($O1821="","",$O1821*'9 All Base Data'!$Y1821)</f>
        <v>4.5555182809942394E-4</v>
      </c>
      <c r="AG1821" s="178">
        <f>IF($P1821="","",$P1821*'9 All Base Data'!$Y1821)</f>
        <v>0</v>
      </c>
      <c r="AH1821" s="167">
        <f>$Q1821*'9 All Base Data'!$Y1821</f>
        <v>10.346654676694435</v>
      </c>
      <c r="AI1821" s="178">
        <f>$R1821*'9 All Base Data'!$Y1821</f>
        <v>0.10923865579370969</v>
      </c>
      <c r="AJ1821" s="178">
        <f>$S1821*'9 All Base Data'!$Y1821</f>
        <v>2.8421863624150605E-2</v>
      </c>
      <c r="AK1821" s="178">
        <f>$T1821*'9 All Base Data'!$Y1821</f>
        <v>2.7141209769684623E-4</v>
      </c>
      <c r="AL1821" s="178">
        <f>IF($U1821="","",$U1821*'9 All Base Data'!$Y1821)</f>
        <v>2.0181657117211683E-5</v>
      </c>
      <c r="AM1821" s="178">
        <f>IF($V1821="","",$V1821*'9 All Base Data'!$Y1821)</f>
        <v>1.9781496514321735E-5</v>
      </c>
      <c r="AN1821" s="178">
        <f>IF($W1821="","",$W1821*'9 All Base Data'!$Y1821)</f>
        <v>2.0659275404308877E-6</v>
      </c>
      <c r="AO1821" s="178">
        <f>IF($X1821="","",$X1821*'9 All Base Data'!$Y1821)</f>
        <v>0</v>
      </c>
      <c r="AP1821" s="178">
        <f>$Y1821*'9 All Base Data'!$Y1821</f>
        <v>6.4149258995505488E-4</v>
      </c>
      <c r="AQ1821" s="179">
        <f t="shared" si="299"/>
        <v>0.11019152363499313</v>
      </c>
    </row>
    <row r="1822" spans="1:43" x14ac:dyDescent="0.25">
      <c r="A1822" s="124">
        <v>607800</v>
      </c>
      <c r="B1822" s="125" t="s">
        <v>1850</v>
      </c>
      <c r="C1822" s="126" t="s">
        <v>1742</v>
      </c>
      <c r="D1822" s="101" t="s">
        <v>2131</v>
      </c>
      <c r="E1822" s="142"/>
      <c r="F1822" s="191" t="str">
        <f>IF('9 All Base Data'!G1822="Rural Centre","Rural",IF('9 All Base Data'!G1822="Rural (Incl.some Off Shore Islands)","Rural",IF('9 All Base Data'!G1822="Inlet-in TA but not in Urban Area","Rural",IF('9 All Base Data'!G1822="Rural (Incl.some Off Shore Islands)","Rural",IF('9 All Base Data'!G1822="Inlet-not in TA","Rural",IF('9 All Base Data'!G1822="Inland Water not in Urban Area","Rural",IF('9 All Base Data'!G1822="Oceanic-in Region but not in TA","Rural",'9 All Base Data'!G1822)))))))</f>
        <v>Rural</v>
      </c>
      <c r="G1822" s="177">
        <f>IF('9 All Base Data'!I1822="..C","..C",'9 All Base Data'!I1822*Basecase_Pop_2006)</f>
        <v>522</v>
      </c>
      <c r="H1822" s="177">
        <f>IF('9 All Base Data'!J1822="..C","..C",'9 All Base Data'!J1822*Basecase_Pop_2006)</f>
        <v>402</v>
      </c>
      <c r="I1822" s="191">
        <f>IF('9 All Base Data'!L1822="..C","..C",'9 All Base Data'!L1822*Basecase_Pop_2006)</f>
        <v>6</v>
      </c>
      <c r="J1822" s="156">
        <f>IF('9 All Base Data'!$P1822=0,0,('9 All Base Data'!$P1822*Basecase_Pop_2006)/(1+(1/(BaseCase_Mort_AllAdults_30*('9 All Base Data'!$W1822*Basecase_PM10)/10))))</f>
        <v>0.28182372125769961</v>
      </c>
      <c r="K1822" s="156">
        <f>IF('9 All Base Data'!$Q1822=0,0,('9 All Base Data'!$Q1822*Basecase_Pop_2006)/(1+(1/(BaseCase_Mort_Maori_30*('9 All Base Data'!$W1822*Basecase_PM10)/10))))</f>
        <v>0</v>
      </c>
      <c r="L1822" s="179">
        <f>133/(1+1/(BaseCase_Mort_Child_0_1*'9 All Base Data'!$AB$10/10))*IF('9 All Base Data'!$L1822="..C",0,'9 All Base Data'!L1822/'9 All Base Data'!$L$2022)</f>
        <v>8.7526671318313796E-4</v>
      </c>
      <c r="M1822" s="178">
        <f>IF('9 All Base Data'!$R1822="","",IF('9 All Base Data'!$R1822=0,0,('9 All Base Data'!$R1822*Basecase_Pop_2006)/(1+(1/(BaseCase_CardiacHA_All*('9 All Base Data'!$W1822*Basecase_PM10)/10)))))</f>
        <v>6.980220585161756E-2</v>
      </c>
      <c r="N1822" s="178">
        <f>IF('9 All Base Data'!$S1822="","",IF('9 All Base Data'!$S1822=0,0,('9 All Base Data'!S1822*Basecase_Pop_2006)/(1+(1/(BaseCase_RespHA_All*('9 All Base Data'!$W1822*Basecase_PM10)/10)))))</f>
        <v>7.9069813585721793E-2</v>
      </c>
      <c r="O1822" s="178">
        <f>IF('9 All Base Data'!$T1822="","",IF('9 All Base Data'!$T1822=0,0,('9 All Base Data'!$T1822*Basecase_Pop_2006)/(1+(1/(BaseCase_RespHA_Child_1_4*('9 All Base Data'!$W1822*Basecase_PM10)/10)))))</f>
        <v>2.0919870596032574E-2</v>
      </c>
      <c r="P1822" s="179">
        <f>IF('9 All Base Data'!$U1822="","",IF('9 All Base Data'!$U1822=0,0,('9 All Base Data'!$U1822*Basecase_Pop_2006)/(1+(1/(BaseCase_RespHA_Child_5_14*('9 All Base Data'!$W1822*Basecase_PM10)/10)))))</f>
        <v>7.7838872557158328E-3</v>
      </c>
      <c r="Q1822" s="156">
        <f>IF('7 Base case Results'!$G1822="..C",0,BaseCase_RADs_All*'7 Base case Results'!$G1822*('9 All Base Data'!$V1822*Basecase_PM10)/10)</f>
        <v>149.77224000000001</v>
      </c>
      <c r="R1822" s="189">
        <f t="shared" si="290"/>
        <v>1.0032924476774105</v>
      </c>
      <c r="S1822" s="178">
        <f t="shared" si="291"/>
        <v>0</v>
      </c>
      <c r="T1822" s="179">
        <f t="shared" si="292"/>
        <v>3.1159494989319711E-3</v>
      </c>
      <c r="U1822" s="178">
        <f t="shared" si="293"/>
        <v>4.4324400715777153E-4</v>
      </c>
      <c r="V1822" s="178">
        <f t="shared" si="294"/>
        <v>3.5858160461124834E-4</v>
      </c>
      <c r="W1822" s="178">
        <f t="shared" si="295"/>
        <v>9.487161315300773E-5</v>
      </c>
      <c r="X1822" s="179">
        <f t="shared" si="296"/>
        <v>3.52999287046713E-5</v>
      </c>
      <c r="Y1822" s="179">
        <f t="shared" si="297"/>
        <v>9.2858788800000008E-3</v>
      </c>
      <c r="Z1822" s="186">
        <f t="shared" si="298"/>
        <v>1.0164961016681116</v>
      </c>
      <c r="AA1822" s="156">
        <f>$J1822*'9 All Base Data'!$Y1822</f>
        <v>2.4548012537912285E-2</v>
      </c>
      <c r="AB1822" s="156">
        <f>$K1822*'9 All Base Data'!$Y1822</f>
        <v>0</v>
      </c>
      <c r="AC1822" s="178">
        <f>$L1822*'9 All Base Data'!$Y1822</f>
        <v>7.623935328563096E-5</v>
      </c>
      <c r="AD1822" s="178">
        <f>IF($M1822="","",$M1822*'9 All Base Data'!$Y1822)</f>
        <v>6.0800610281226564E-3</v>
      </c>
      <c r="AE1822" s="178">
        <f>IF($N1822="","",$N1822*'9 All Base Data'!$Y1822)</f>
        <v>6.8873080186810428E-3</v>
      </c>
      <c r="AF1822" s="178">
        <f>IF($O1822="","",$O1822*'9 All Base Data'!$Y1822)</f>
        <v>1.8222073123976958E-3</v>
      </c>
      <c r="AG1822" s="178">
        <f>IF($P1822="","",$P1822*'9 All Base Data'!$Y1822)</f>
        <v>6.7800879604554406E-4</v>
      </c>
      <c r="AH1822" s="167">
        <f>$Q1822*'9 All Base Data'!$Y1822</f>
        <v>13.0457819836582</v>
      </c>
      <c r="AI1822" s="178">
        <f>$R1822*'9 All Base Data'!$Y1822</f>
        <v>8.7390924634967726E-2</v>
      </c>
      <c r="AJ1822" s="178">
        <f>$S1822*'9 All Base Data'!$Y1822</f>
        <v>0</v>
      </c>
      <c r="AK1822" s="178">
        <f>$T1822*'9 All Base Data'!$Y1822</f>
        <v>2.7141209769684623E-4</v>
      </c>
      <c r="AL1822" s="178">
        <f>IF($U1822="","",$U1822*'9 All Base Data'!$Y1822)</f>
        <v>3.8608387528578868E-5</v>
      </c>
      <c r="AM1822" s="178">
        <f>IF($V1822="","",$V1822*'9 All Base Data'!$Y1822)</f>
        <v>3.1233941864718532E-5</v>
      </c>
      <c r="AN1822" s="178">
        <f>IF($W1822="","",$W1822*'9 All Base Data'!$Y1822)</f>
        <v>8.2637101617235509E-6</v>
      </c>
      <c r="AO1822" s="178">
        <f>IF($X1822="","",$X1822*'9 All Base Data'!$Y1822)</f>
        <v>3.0747698900665421E-6</v>
      </c>
      <c r="AP1822" s="178">
        <f>$Y1822*'9 All Base Data'!$Y1822</f>
        <v>8.0883848298680841E-4</v>
      </c>
      <c r="AQ1822" s="179">
        <f t="shared" si="299"/>
        <v>8.8541017545044676E-2</v>
      </c>
    </row>
    <row r="1823" spans="1:43" x14ac:dyDescent="0.25">
      <c r="A1823" s="124">
        <v>607900</v>
      </c>
      <c r="B1823" s="125" t="s">
        <v>1851</v>
      </c>
      <c r="C1823" s="126" t="s">
        <v>1742</v>
      </c>
      <c r="D1823" s="101" t="s">
        <v>2131</v>
      </c>
      <c r="E1823" s="142"/>
      <c r="F1823" s="191" t="str">
        <f>IF('9 All Base Data'!G1823="Rural Centre","Rural",IF('9 All Base Data'!G1823="Rural (Incl.some Off Shore Islands)","Rural",IF('9 All Base Data'!G1823="Inlet-in TA but not in Urban Area","Rural",IF('9 All Base Data'!G1823="Rural (Incl.some Off Shore Islands)","Rural",IF('9 All Base Data'!G1823="Inlet-not in TA","Rural",IF('9 All Base Data'!G1823="Inland Water not in Urban Area","Rural",IF('9 All Base Data'!G1823="Oceanic-in Region but not in TA","Rural",'9 All Base Data'!G1823)))))))</f>
        <v>Rural</v>
      </c>
      <c r="G1823" s="177">
        <f>IF('9 All Base Data'!I1823="..C","..C",'9 All Base Data'!I1823*Basecase_Pop_2006)</f>
        <v>663</v>
      </c>
      <c r="H1823" s="177">
        <f>IF('9 All Base Data'!J1823="..C","..C",'9 All Base Data'!J1823*Basecase_Pop_2006)</f>
        <v>480</v>
      </c>
      <c r="I1823" s="191">
        <f>IF('9 All Base Data'!L1823="..C","..C",'9 All Base Data'!L1823*Basecase_Pop_2006)</f>
        <v>9</v>
      </c>
      <c r="J1823" s="156">
        <f>IF('9 All Base Data'!$P1823=0,0,('9 All Base Data'!$P1823*Basecase_Pop_2006)/(1+(1/(BaseCase_Mort_AllAdults_30*('9 All Base Data'!$W1823*Basecase_PM10)/10))))</f>
        <v>0.42273558188654947</v>
      </c>
      <c r="K1823" s="156">
        <f>IF('9 All Base Data'!$Q1823=0,0,('9 All Base Data'!$Q1823*Basecase_Pop_2006)/(1+(1/(BaseCase_Mort_Maori_30*('9 All Base Data'!$W1823*Basecase_PM10)/10))))</f>
        <v>0.13748490598585475</v>
      </c>
      <c r="L1823" s="179">
        <f>133/(1+1/(BaseCase_Mort_Child_0_1*'9 All Base Data'!$AB$10/10))*IF('9 All Base Data'!$L1823="..C",0,'9 All Base Data'!L1823/'9 All Base Data'!$L$2022)</f>
        <v>1.3129000697747069E-3</v>
      </c>
      <c r="M1823" s="178">
        <f>IF('9 All Base Data'!$R1823="","",IF('9 All Base Data'!$R1823=0,0,('9 All Base Data'!$R1823*Basecase_Pop_2006)/(1+(1/(BaseCase_CardiacHA_All*('9 All Base Data'!$W1823*Basecase_PM10)/10)))))</f>
        <v>5.2351654388713177E-2</v>
      </c>
      <c r="N1823" s="178">
        <f>IF('9 All Base Data'!$S1823="","",IF('9 All Base Data'!$S1823=0,0,('9 All Base Data'!S1823*Basecase_Pop_2006)/(1+(1/(BaseCase_RespHA_All*('9 All Base Data'!$W1823*Basecase_PM10)/10)))))</f>
        <v>4.4806227698575687E-2</v>
      </c>
      <c r="O1823" s="178">
        <f>IF('9 All Base Data'!$T1823="","",IF('9 All Base Data'!$T1823=0,0,('9 All Base Data'!$T1823*Basecase_Pop_2006)/(1+(1/(BaseCase_RespHA_Child_1_4*('9 All Base Data'!$W1823*Basecase_PM10)/10)))))</f>
        <v>0</v>
      </c>
      <c r="P1823" s="179">
        <f>IF('9 All Base Data'!$U1823="","",IF('9 All Base Data'!$U1823=0,0,('9 All Base Data'!$U1823*Basecase_Pop_2006)/(1+(1/(BaseCase_RespHA_Child_5_14*('9 All Base Data'!$W1823*Basecase_PM10)/10)))))</f>
        <v>7.7838872557158328E-3</v>
      </c>
      <c r="Q1823" s="156">
        <f>IF('7 Base case Results'!$G1823="..C",0,BaseCase_RADs_All*'7 Base case Results'!$G1823*('9 All Base Data'!$V1823*Basecase_PM10)/10)</f>
        <v>190.22796000000002</v>
      </c>
      <c r="R1823" s="189">
        <f t="shared" si="290"/>
        <v>1.5049386715161159</v>
      </c>
      <c r="S1823" s="178">
        <f t="shared" si="291"/>
        <v>0.48944626530964286</v>
      </c>
      <c r="T1823" s="179">
        <f t="shared" si="292"/>
        <v>4.673924248397957E-3</v>
      </c>
      <c r="U1823" s="178">
        <f t="shared" si="293"/>
        <v>3.324330053683287E-4</v>
      </c>
      <c r="V1823" s="178">
        <f t="shared" si="294"/>
        <v>2.0319624261304074E-4</v>
      </c>
      <c r="W1823" s="178">
        <f t="shared" si="295"/>
        <v>0</v>
      </c>
      <c r="X1823" s="179">
        <f t="shared" si="296"/>
        <v>3.52999287046713E-5</v>
      </c>
      <c r="Y1823" s="179">
        <f t="shared" si="297"/>
        <v>1.1794133520000001E-2</v>
      </c>
      <c r="Z1823" s="186">
        <f t="shared" si="298"/>
        <v>1.5219423585324952</v>
      </c>
      <c r="AA1823" s="156">
        <f>$J1823*'9 All Base Data'!$Y1823</f>
        <v>3.6822018806868431E-2</v>
      </c>
      <c r="AB1823" s="156">
        <f>$K1823*'9 All Base Data'!$Y1823</f>
        <v>1.1975504336018511E-2</v>
      </c>
      <c r="AC1823" s="178">
        <f>$L1823*'9 All Base Data'!$Y1823</f>
        <v>1.1435902992844645E-4</v>
      </c>
      <c r="AD1823" s="178">
        <f>IF($M1823="","",$M1823*'9 All Base Data'!$Y1823)</f>
        <v>4.5600457710919928E-3</v>
      </c>
      <c r="AE1823" s="178">
        <f>IF($N1823="","",$N1823*'9 All Base Data'!$Y1823)</f>
        <v>3.9028078772525916E-3</v>
      </c>
      <c r="AF1823" s="178">
        <f>IF($O1823="","",$O1823*'9 All Base Data'!$Y1823)</f>
        <v>0</v>
      </c>
      <c r="AG1823" s="178">
        <f>IF($P1823="","",$P1823*'9 All Base Data'!$Y1823)</f>
        <v>6.7800879604554406E-4</v>
      </c>
      <c r="AH1823" s="167">
        <f>$Q1823*'9 All Base Data'!$Y1823</f>
        <v>16.56964263441645</v>
      </c>
      <c r="AI1823" s="178">
        <f>$R1823*'9 All Base Data'!$Y1823</f>
        <v>0.13108638695245159</v>
      </c>
      <c r="AJ1823" s="178">
        <f>$S1823*'9 All Base Data'!$Y1823</f>
        <v>4.2632795436225897E-2</v>
      </c>
      <c r="AK1823" s="178">
        <f>$T1823*'9 All Base Data'!$Y1823</f>
        <v>4.071181465452694E-4</v>
      </c>
      <c r="AL1823" s="178">
        <f>IF($U1823="","",$U1823*'9 All Base Data'!$Y1823)</f>
        <v>2.8956290646434158E-5</v>
      </c>
      <c r="AM1823" s="178">
        <f>IF($V1823="","",$V1823*'9 All Base Data'!$Y1823)</f>
        <v>1.7699233723340501E-5</v>
      </c>
      <c r="AN1823" s="178">
        <f>IF($W1823="","",$W1823*'9 All Base Data'!$Y1823)</f>
        <v>0</v>
      </c>
      <c r="AO1823" s="178">
        <f>IF($X1823="","",$X1823*'9 All Base Data'!$Y1823)</f>
        <v>3.0747698900665421E-6</v>
      </c>
      <c r="AP1823" s="178">
        <f>$Y1823*'9 All Base Data'!$Y1823</f>
        <v>1.0273178433338199E-3</v>
      </c>
      <c r="AQ1823" s="179">
        <f t="shared" si="299"/>
        <v>0.13256747846670044</v>
      </c>
    </row>
    <row r="1824" spans="1:43" x14ac:dyDescent="0.25">
      <c r="A1824" s="124">
        <v>608000</v>
      </c>
      <c r="B1824" s="125" t="s">
        <v>1852</v>
      </c>
      <c r="C1824" s="126" t="s">
        <v>1742</v>
      </c>
      <c r="D1824" s="101" t="s">
        <v>2131</v>
      </c>
      <c r="E1824" s="142"/>
      <c r="F1824" s="191" t="str">
        <f>IF('9 All Base Data'!G1824="Rural Centre","Rural",IF('9 All Base Data'!G1824="Rural (Incl.some Off Shore Islands)","Rural",IF('9 All Base Data'!G1824="Inlet-in TA but not in Urban Area","Rural",IF('9 All Base Data'!G1824="Rural (Incl.some Off Shore Islands)","Rural",IF('9 All Base Data'!G1824="Inlet-not in TA","Rural",IF('9 All Base Data'!G1824="Inland Water not in Urban Area","Rural",IF('9 All Base Data'!G1824="Oceanic-in Region but not in TA","Rural",'9 All Base Data'!G1824)))))))</f>
        <v>Rural</v>
      </c>
      <c r="G1824" s="177">
        <f>IF('9 All Base Data'!I1824="..C","..C",'9 All Base Data'!I1824*Basecase_Pop_2006)</f>
        <v>1077</v>
      </c>
      <c r="H1824" s="177">
        <f>IF('9 All Base Data'!J1824="..C","..C",'9 All Base Data'!J1824*Basecase_Pop_2006)</f>
        <v>681</v>
      </c>
      <c r="I1824" s="191">
        <f>IF('9 All Base Data'!L1824="..C","..C",'9 All Base Data'!L1824*Basecase_Pop_2006)</f>
        <v>21</v>
      </c>
      <c r="J1824" s="156">
        <f>IF('9 All Base Data'!$P1824=0,0,('9 All Base Data'!$P1824*Basecase_Pop_2006)/(1+(1/(BaseCase_Mort_AllAdults_30*('9 All Base Data'!$W1824*Basecase_PM10)/10))))</f>
        <v>0.61648939025121796</v>
      </c>
      <c r="K1824" s="156">
        <f>IF('9 All Base Data'!$Q1824=0,0,('9 All Base Data'!$Q1824*Basecase_Pop_2006)/(1+(1/(BaseCase_Mort_Maori_30*('9 All Base Data'!$W1824*Basecase_PM10)/10))))</f>
        <v>9.1656603990569838E-2</v>
      </c>
      <c r="L1824" s="179">
        <f>133/(1+1/(BaseCase_Mort_Child_0_1*'9 All Base Data'!$AB$10/10))*IF('9 All Base Data'!$L1824="..C",0,'9 All Base Data'!L1824/'9 All Base Data'!$L$2022)</f>
        <v>3.0634334961409829E-3</v>
      </c>
      <c r="M1824" s="178">
        <f>IF('9 All Base Data'!$R1824="","",IF('9 All Base Data'!$R1824=0,0,('9 All Base Data'!$R1824*Basecase_Pop_2006)/(1+(1/(BaseCase_CardiacHA_All*('9 All Base Data'!$W1824*Basecase_PM10)/10)))))</f>
        <v>1.5864137693549447E-2</v>
      </c>
      <c r="N1824" s="178">
        <f>IF('9 All Base Data'!$S1824="","",IF('9 All Base Data'!$S1824=0,0,('9 All Base Data'!S1824*Basecase_Pop_2006)/(1+(1/(BaseCase_RespHA_All*('9 All Base Data'!$W1824*Basecase_PM10)/10)))))</f>
        <v>5.2713209057147867E-2</v>
      </c>
      <c r="O1824" s="178">
        <f>IF('9 All Base Data'!$T1824="","",IF('9 All Base Data'!$T1824=0,0,('9 All Base Data'!$T1824*Basecase_Pop_2006)/(1+(1/(BaseCase_RespHA_Child_1_4*('9 All Base Data'!$W1824*Basecase_PM10)/10)))))</f>
        <v>3.1379805894048859E-2</v>
      </c>
      <c r="P1824" s="179">
        <f>IF('9 All Base Data'!$U1824="","",IF('9 All Base Data'!$U1824=0,0,('9 All Base Data'!$U1824*Basecase_Pop_2006)/(1+(1/(BaseCase_RespHA_Child_5_14*('9 All Base Data'!$W1824*Basecase_PM10)/10)))))</f>
        <v>2.3351661767147501E-2</v>
      </c>
      <c r="Q1824" s="156">
        <f>IF('7 Base case Results'!$G1824="..C",0,BaseCase_RADs_All*'7 Base case Results'!$G1824*('9 All Base Data'!$V1824*Basecase_PM10)/10)</f>
        <v>309.01284000000004</v>
      </c>
      <c r="R1824" s="189">
        <f t="shared" si="290"/>
        <v>2.1947022292943359</v>
      </c>
      <c r="S1824" s="178">
        <f t="shared" si="291"/>
        <v>0.32629751020642866</v>
      </c>
      <c r="T1824" s="179">
        <f t="shared" si="292"/>
        <v>1.09058232462619E-2</v>
      </c>
      <c r="U1824" s="178">
        <f t="shared" si="293"/>
        <v>1.0073727435403899E-4</v>
      </c>
      <c r="V1824" s="178">
        <f t="shared" si="294"/>
        <v>2.3905440307416559E-4</v>
      </c>
      <c r="W1824" s="178">
        <f t="shared" si="295"/>
        <v>1.4230741972951155E-4</v>
      </c>
      <c r="X1824" s="179">
        <f t="shared" si="296"/>
        <v>1.0589978611401391E-4</v>
      </c>
      <c r="Y1824" s="179">
        <f t="shared" si="297"/>
        <v>1.9158796080000005E-2</v>
      </c>
      <c r="Z1824" s="186">
        <f t="shared" si="298"/>
        <v>2.2251066402980264</v>
      </c>
      <c r="AA1824" s="156">
        <f>$J1824*'9 All Base Data'!$Y1824</f>
        <v>5.3698777426683129E-2</v>
      </c>
      <c r="AB1824" s="156">
        <f>$K1824*'9 All Base Data'!$Y1824</f>
        <v>7.9836695573456753E-3</v>
      </c>
      <c r="AC1824" s="178">
        <f>$L1824*'9 All Base Data'!$Y1824</f>
        <v>2.6683773649970835E-4</v>
      </c>
      <c r="AD1824" s="178">
        <f>IF($M1824="","",$M1824*'9 All Base Data'!$Y1824)</f>
        <v>1.3818320518460584E-3</v>
      </c>
      <c r="AE1824" s="178">
        <f>IF($N1824="","",$N1824*'9 All Base Data'!$Y1824)</f>
        <v>4.5915386791206955E-3</v>
      </c>
      <c r="AF1824" s="178">
        <f>IF($O1824="","",$O1824*'9 All Base Data'!$Y1824)</f>
        <v>2.7333109685965433E-3</v>
      </c>
      <c r="AG1824" s="178">
        <f>IF($P1824="","",$P1824*'9 All Base Data'!$Y1824)</f>
        <v>2.0340263881366322E-3</v>
      </c>
      <c r="AH1824" s="167">
        <f>$Q1824*'9 All Base Data'!$Y1824</f>
        <v>26.916297311110885</v>
      </c>
      <c r="AI1824" s="178">
        <f>$R1824*'9 All Base Data'!$Y1824</f>
        <v>0.19116764763899194</v>
      </c>
      <c r="AJ1824" s="178">
        <f>$S1824*'9 All Base Data'!$Y1824</f>
        <v>2.8421863624150605E-2</v>
      </c>
      <c r="AK1824" s="178">
        <f>$T1824*'9 All Base Data'!$Y1824</f>
        <v>9.4994234193896191E-4</v>
      </c>
      <c r="AL1824" s="178">
        <f>IF($U1824="","",$U1824*'9 All Base Data'!$Y1824)</f>
        <v>8.7746335292224713E-6</v>
      </c>
      <c r="AM1824" s="178">
        <f>IF($V1824="","",$V1824*'9 All Base Data'!$Y1824)</f>
        <v>2.0822627909812356E-5</v>
      </c>
      <c r="AN1824" s="178">
        <f>IF($W1824="","",$W1824*'9 All Base Data'!$Y1824)</f>
        <v>1.2395565242585323E-5</v>
      </c>
      <c r="AO1824" s="178">
        <f>IF($X1824="","",$X1824*'9 All Base Data'!$Y1824)</f>
        <v>9.2243096701996275E-6</v>
      </c>
      <c r="AP1824" s="178">
        <f>$Y1824*'9 All Base Data'!$Y1824</f>
        <v>1.6688104332888752E-3</v>
      </c>
      <c r="AQ1824" s="179">
        <f t="shared" si="299"/>
        <v>0.1938159976756588</v>
      </c>
    </row>
    <row r="1825" spans="1:43" x14ac:dyDescent="0.25">
      <c r="A1825" s="124">
        <v>608100</v>
      </c>
      <c r="B1825" s="125" t="s">
        <v>1853</v>
      </c>
      <c r="C1825" s="126" t="s">
        <v>1742</v>
      </c>
      <c r="D1825" s="101" t="s">
        <v>2131</v>
      </c>
      <c r="E1825" s="142"/>
      <c r="F1825" s="191" t="str">
        <f>IF('9 All Base Data'!G1825="Rural Centre","Rural",IF('9 All Base Data'!G1825="Rural (Incl.some Off Shore Islands)","Rural",IF('9 All Base Data'!G1825="Inlet-in TA but not in Urban Area","Rural",IF('9 All Base Data'!G1825="Rural (Incl.some Off Shore Islands)","Rural",IF('9 All Base Data'!G1825="Inlet-not in TA","Rural",IF('9 All Base Data'!G1825="Inland Water not in Urban Area","Rural",IF('9 All Base Data'!G1825="Oceanic-in Region but not in TA","Rural",'9 All Base Data'!G1825)))))))</f>
        <v>Rural</v>
      </c>
      <c r="G1825" s="177">
        <f>IF('9 All Base Data'!I1825="..C","..C",'9 All Base Data'!I1825*Basecase_Pop_2006)</f>
        <v>120</v>
      </c>
      <c r="H1825" s="177">
        <f>IF('9 All Base Data'!J1825="..C","..C",'9 All Base Data'!J1825*Basecase_Pop_2006)</f>
        <v>105</v>
      </c>
      <c r="I1825" s="191" t="str">
        <f>IF('9 All Base Data'!L1825="..C","..C",'9 All Base Data'!L1825*Basecase_Pop_2006)</f>
        <v>..C</v>
      </c>
      <c r="J1825" s="156">
        <f>IF('9 All Base Data'!$P1825=0,0,('9 All Base Data'!$P1825*Basecase_Pop_2006)/(1+(1/(BaseCase_Mort_AllAdults_30*('9 All Base Data'!$W1825*Basecase_PM10)/10))))</f>
        <v>0.14091186062884981</v>
      </c>
      <c r="K1825" s="156">
        <f>IF('9 All Base Data'!$Q1825=0,0,('9 All Base Data'!$Q1825*Basecase_Pop_2006)/(1+(1/(BaseCase_Mort_Maori_30*('9 All Base Data'!$W1825*Basecase_PM10)/10))))</f>
        <v>4.5828301995284919E-2</v>
      </c>
      <c r="L1825" s="179">
        <f>133/(1+1/(BaseCase_Mort_Child_0_1*'9 All Base Data'!$AB$10/10))*IF('9 All Base Data'!$L1825="..C",0,'9 All Base Data'!L1825/'9 All Base Data'!$L$2022)</f>
        <v>0</v>
      </c>
      <c r="M1825" s="178">
        <f>IF('9 All Base Data'!$R1825="","",IF('9 All Base Data'!$R1825=0,0,('9 All Base Data'!$R1825*Basecase_Pop_2006)/(1+(1/(BaseCase_CardiacHA_All*('9 All Base Data'!$W1825*Basecase_PM10)/10)))))</f>
        <v>1.745055146290439E-2</v>
      </c>
      <c r="N1825" s="178">
        <f>IF('9 All Base Data'!$S1825="","",IF('9 All Base Data'!$S1825=0,0,('9 All Base Data'!S1825*Basecase_Pop_2006)/(1+(1/(BaseCase_RespHA_All*('9 All Base Data'!$W1825*Basecase_PM10)/10)))))</f>
        <v>1.5813962717144359E-2</v>
      </c>
      <c r="O1825" s="178">
        <f>IF('9 All Base Data'!$T1825="","",IF('9 All Base Data'!$T1825=0,0,('9 All Base Data'!$T1825*Basecase_Pop_2006)/(1+(1/(BaseCase_RespHA_Child_1_4*('9 All Base Data'!$W1825*Basecase_PM10)/10)))))</f>
        <v>5.2299676490081435E-3</v>
      </c>
      <c r="P1825" s="179">
        <f>IF('9 All Base Data'!$U1825="","",IF('9 All Base Data'!$U1825=0,0,('9 All Base Data'!$U1825*Basecase_Pop_2006)/(1+(1/(BaseCase_RespHA_Child_5_14*('9 All Base Data'!$W1825*Basecase_PM10)/10)))))</f>
        <v>0</v>
      </c>
      <c r="Q1825" s="156">
        <f>IF('7 Base case Results'!$G1825="..C",0,BaseCase_RADs_All*'7 Base case Results'!$G1825*('9 All Base Data'!$V1825*Basecase_PM10)/10)</f>
        <v>34.430400000000006</v>
      </c>
      <c r="R1825" s="189">
        <f t="shared" si="290"/>
        <v>0.50164622383870527</v>
      </c>
      <c r="S1825" s="178">
        <f t="shared" si="291"/>
        <v>0.16314875510321433</v>
      </c>
      <c r="T1825" s="179">
        <f t="shared" si="292"/>
        <v>0</v>
      </c>
      <c r="U1825" s="178">
        <f t="shared" si="293"/>
        <v>1.1081100178944288E-4</v>
      </c>
      <c r="V1825" s="178">
        <f t="shared" si="294"/>
        <v>7.171632092224966E-5</v>
      </c>
      <c r="W1825" s="178">
        <f t="shared" si="295"/>
        <v>2.3717903288251933E-5</v>
      </c>
      <c r="X1825" s="179">
        <f t="shared" si="296"/>
        <v>0</v>
      </c>
      <c r="Y1825" s="179">
        <f t="shared" si="297"/>
        <v>2.1346848000000002E-3</v>
      </c>
      <c r="Z1825" s="186">
        <f t="shared" si="298"/>
        <v>0.50396343596141702</v>
      </c>
      <c r="AA1825" s="156">
        <f>$J1825*'9 All Base Data'!$Y1825</f>
        <v>1.2274006268956143E-2</v>
      </c>
      <c r="AB1825" s="156">
        <f>$K1825*'9 All Base Data'!$Y1825</f>
        <v>3.9918347786728377E-3</v>
      </c>
      <c r="AC1825" s="178">
        <f>$L1825*'9 All Base Data'!$Y1825</f>
        <v>0</v>
      </c>
      <c r="AD1825" s="178">
        <f>IF($M1825="","",$M1825*'9 All Base Data'!$Y1825)</f>
        <v>1.5200152570306641E-3</v>
      </c>
      <c r="AE1825" s="178">
        <f>IF($N1825="","",$N1825*'9 All Base Data'!$Y1825)</f>
        <v>1.3774616037362086E-3</v>
      </c>
      <c r="AF1825" s="178">
        <f>IF($O1825="","",$O1825*'9 All Base Data'!$Y1825)</f>
        <v>4.5555182809942394E-4</v>
      </c>
      <c r="AG1825" s="178">
        <f>IF($P1825="","",$P1825*'9 All Base Data'!$Y1825)</f>
        <v>0</v>
      </c>
      <c r="AH1825" s="167">
        <f>$Q1825*'9 All Base Data'!$Y1825</f>
        <v>2.999030341070851</v>
      </c>
      <c r="AI1825" s="178">
        <f>$R1825*'9 All Base Data'!$Y1825</f>
        <v>4.3695462317483863E-2</v>
      </c>
      <c r="AJ1825" s="178">
        <f>$S1825*'9 All Base Data'!$Y1825</f>
        <v>1.4210931812075302E-2</v>
      </c>
      <c r="AK1825" s="178">
        <f>$T1825*'9 All Base Data'!$Y1825</f>
        <v>0</v>
      </c>
      <c r="AL1825" s="178">
        <f>IF($U1825="","",$U1825*'9 All Base Data'!$Y1825)</f>
        <v>9.6520968821447171E-6</v>
      </c>
      <c r="AM1825" s="178">
        <f>IF($V1825="","",$V1825*'9 All Base Data'!$Y1825)</f>
        <v>6.2467883729437055E-6</v>
      </c>
      <c r="AN1825" s="178">
        <f>IF($W1825="","",$W1825*'9 All Base Data'!$Y1825)</f>
        <v>2.0659275404308877E-6</v>
      </c>
      <c r="AO1825" s="178">
        <f>IF($X1825="","",$X1825*'9 All Base Data'!$Y1825)</f>
        <v>0</v>
      </c>
      <c r="AP1825" s="178">
        <f>$Y1825*'9 All Base Data'!$Y1825</f>
        <v>1.8593988114639273E-4</v>
      </c>
      <c r="AQ1825" s="179">
        <f t="shared" si="299"/>
        <v>4.389730108388535E-2</v>
      </c>
    </row>
    <row r="1826" spans="1:43" x14ac:dyDescent="0.25">
      <c r="A1826" s="124">
        <v>608302</v>
      </c>
      <c r="B1826" s="125" t="s">
        <v>1854</v>
      </c>
      <c r="C1826" s="126" t="s">
        <v>1742</v>
      </c>
      <c r="D1826" s="101" t="s">
        <v>2131</v>
      </c>
      <c r="E1826" s="142"/>
      <c r="F1826" s="191" t="str">
        <f>IF('9 All Base Data'!G1826="Rural Centre","Rural",IF('9 All Base Data'!G1826="Rural (Incl.some Off Shore Islands)","Rural",IF('9 All Base Data'!G1826="Inlet-in TA but not in Urban Area","Rural",IF('9 All Base Data'!G1826="Rural (Incl.some Off Shore Islands)","Rural",IF('9 All Base Data'!G1826="Inlet-not in TA","Rural",IF('9 All Base Data'!G1826="Inland Water not in Urban Area","Rural",IF('9 All Base Data'!G1826="Oceanic-in Region but not in TA","Rural",'9 All Base Data'!G1826)))))))</f>
        <v>Rural</v>
      </c>
      <c r="G1826" s="177">
        <f>IF('9 All Base Data'!I1826="..C","..C",'9 All Base Data'!I1826*Basecase_Pop_2006)</f>
        <v>4512</v>
      </c>
      <c r="H1826" s="177">
        <f>IF('9 All Base Data'!J1826="..C","..C",'9 All Base Data'!J1826*Basecase_Pop_2006)</f>
        <v>3255</v>
      </c>
      <c r="I1826" s="191">
        <f>IF('9 All Base Data'!L1826="..C","..C",'9 All Base Data'!L1826*Basecase_Pop_2006)</f>
        <v>45</v>
      </c>
      <c r="J1826" s="156">
        <f>IF('9 All Base Data'!$P1826=0,0,('9 All Base Data'!$P1826*Basecase_Pop_2006)/(1+(1/(BaseCase_Mort_AllAdults_30*('9 All Base Data'!$W1826*Basecase_PM10)/10))))</f>
        <v>3.5227965157212451E-2</v>
      </c>
      <c r="K1826" s="156">
        <f>IF('9 All Base Data'!$Q1826=0,0,('9 All Base Data'!$Q1826*Basecase_Pop_2006)/(1+(1/(BaseCase_Mort_Maori_30*('9 All Base Data'!$W1826*Basecase_PM10)/10))))</f>
        <v>0</v>
      </c>
      <c r="L1826" s="179">
        <f>133/(1+1/(BaseCase_Mort_Child_0_1*'9 All Base Data'!$AB$10/10))*IF('9 All Base Data'!$L1826="..C",0,'9 All Base Data'!L1826/'9 All Base Data'!$L$2022)</f>
        <v>6.5645003488735343E-3</v>
      </c>
      <c r="M1826" s="178">
        <f>IF('9 All Base Data'!$R1826="","",IF('9 All Base Data'!$R1826=0,0,('9 All Base Data'!$R1826*Basecase_Pop_2006)/(1+(1/(BaseCase_CardiacHA_All*('9 All Base Data'!$W1826*Basecase_PM10)/10)))))</f>
        <v>0.10628972254678129</v>
      </c>
      <c r="N1826" s="178">
        <f>IF('9 All Base Data'!$S1826="","",IF('9 All Base Data'!$S1826=0,0,('9 All Base Data'!S1826*Basecase_Pop_2006)/(1+(1/(BaseCase_RespHA_All*('9 All Base Data'!$W1826*Basecase_PM10)/10)))))</f>
        <v>0.15023264581287141</v>
      </c>
      <c r="O1826" s="178">
        <f>IF('9 All Base Data'!$T1826="","",IF('9 All Base Data'!$T1826=0,0,('9 All Base Data'!$T1826*Basecase_Pop_2006)/(1+(1/(BaseCase_RespHA_Child_1_4*('9 All Base Data'!$W1826*Basecase_PM10)/10)))))</f>
        <v>3.1379805894048859E-2</v>
      </c>
      <c r="P1826" s="179">
        <f>IF('9 All Base Data'!$U1826="","",IF('9 All Base Data'!$U1826=0,0,('9 All Base Data'!$U1826*Basecase_Pop_2006)/(1+(1/(BaseCase_RespHA_Child_5_14*('9 All Base Data'!$W1826*Basecase_PM10)/10)))))</f>
        <v>7.0054985301442496E-2</v>
      </c>
      <c r="Q1826" s="156">
        <f>IF('7 Base case Results'!$G1826="..C",0,BaseCase_RADs_All*'7 Base case Results'!$G1826*('9 All Base Data'!$V1826*Basecase_PM10)/10)</f>
        <v>1294.58304</v>
      </c>
      <c r="R1826" s="189">
        <f t="shared" si="290"/>
        <v>0.12541155595967632</v>
      </c>
      <c r="S1826" s="178">
        <f t="shared" si="291"/>
        <v>0</v>
      </c>
      <c r="T1826" s="179">
        <f t="shared" si="292"/>
        <v>2.3369621241989783E-2</v>
      </c>
      <c r="U1826" s="178">
        <f t="shared" si="293"/>
        <v>6.7493973817206118E-4</v>
      </c>
      <c r="V1826" s="178">
        <f t="shared" si="294"/>
        <v>6.8130504876137189E-4</v>
      </c>
      <c r="W1826" s="178">
        <f t="shared" si="295"/>
        <v>1.4230741972951155E-4</v>
      </c>
      <c r="X1826" s="179">
        <f t="shared" si="296"/>
        <v>3.176993583420417E-4</v>
      </c>
      <c r="Y1826" s="179">
        <f t="shared" si="297"/>
        <v>8.0264148480000005E-2</v>
      </c>
      <c r="Z1826" s="186">
        <f t="shared" si="298"/>
        <v>0.23040157046859955</v>
      </c>
      <c r="AA1826" s="156">
        <f>$J1826*'9 All Base Data'!$Y1826</f>
        <v>3.0685015672390356E-3</v>
      </c>
      <c r="AB1826" s="156">
        <f>$K1826*'9 All Base Data'!$Y1826</f>
        <v>0</v>
      </c>
      <c r="AC1826" s="178">
        <f>$L1826*'9 All Base Data'!$Y1826</f>
        <v>5.7179514964223214E-4</v>
      </c>
      <c r="AD1826" s="178">
        <f>IF($M1826="","",$M1826*'9 All Base Data'!$Y1826)</f>
        <v>9.258274747368591E-3</v>
      </c>
      <c r="AE1826" s="178">
        <f>IF($N1826="","",$N1826*'9 All Base Data'!$Y1826)</f>
        <v>1.3085885235493982E-2</v>
      </c>
      <c r="AF1826" s="178">
        <f>IF($O1826="","",$O1826*'9 All Base Data'!$Y1826)</f>
        <v>2.7333109685965433E-3</v>
      </c>
      <c r="AG1826" s="178">
        <f>IF($P1826="","",$P1826*'9 All Base Data'!$Y1826)</f>
        <v>6.1020791644098961E-3</v>
      </c>
      <c r="AH1826" s="167">
        <f>$Q1826*'9 All Base Data'!$Y1826</f>
        <v>112.76354082426397</v>
      </c>
      <c r="AI1826" s="178">
        <f>$R1826*'9 All Base Data'!$Y1826</f>
        <v>1.0923865579370966E-2</v>
      </c>
      <c r="AJ1826" s="178">
        <f>$S1826*'9 All Base Data'!$Y1826</f>
        <v>0</v>
      </c>
      <c r="AK1826" s="178">
        <f>$T1826*'9 All Base Data'!$Y1826</f>
        <v>2.0355907327263465E-3</v>
      </c>
      <c r="AL1826" s="178">
        <f>IF($U1826="","",$U1826*'9 All Base Data'!$Y1826)</f>
        <v>5.8790044645790555E-5</v>
      </c>
      <c r="AM1826" s="178">
        <f>IF($V1826="","",$V1826*'9 All Base Data'!$Y1826)</f>
        <v>5.9344489542965213E-5</v>
      </c>
      <c r="AN1826" s="178">
        <f>IF($W1826="","",$W1826*'9 All Base Data'!$Y1826)</f>
        <v>1.2395565242585323E-5</v>
      </c>
      <c r="AO1826" s="178">
        <f>IF($X1826="","",$X1826*'9 All Base Data'!$Y1826)</f>
        <v>2.7672929010598879E-5</v>
      </c>
      <c r="AP1826" s="178">
        <f>$Y1826*'9 All Base Data'!$Y1826</f>
        <v>6.9913395311043671E-3</v>
      </c>
      <c r="AQ1826" s="179">
        <f t="shared" si="299"/>
        <v>2.0068930377390434E-2</v>
      </c>
    </row>
    <row r="1827" spans="1:43" x14ac:dyDescent="0.25">
      <c r="A1827" s="124">
        <v>608303</v>
      </c>
      <c r="B1827" s="125" t="s">
        <v>1855</v>
      </c>
      <c r="C1827" s="126" t="s">
        <v>1742</v>
      </c>
      <c r="D1827" s="101" t="s">
        <v>2131</v>
      </c>
      <c r="E1827" s="142"/>
      <c r="F1827" s="191" t="str">
        <f>IF('9 All Base Data'!G1827="Rural Centre","Rural",IF('9 All Base Data'!G1827="Rural (Incl.some Off Shore Islands)","Rural",IF('9 All Base Data'!G1827="Inlet-in TA but not in Urban Area","Rural",IF('9 All Base Data'!G1827="Rural (Incl.some Off Shore Islands)","Rural",IF('9 All Base Data'!G1827="Inlet-not in TA","Rural",IF('9 All Base Data'!G1827="Inland Water not in Urban Area","Rural",IF('9 All Base Data'!G1827="Oceanic-in Region but not in TA","Rural",'9 All Base Data'!G1827)))))))</f>
        <v>Rural</v>
      </c>
      <c r="G1827" s="177">
        <f>IF('9 All Base Data'!I1827="..C","..C",'9 All Base Data'!I1827*Basecase_Pop_2006)</f>
        <v>1011</v>
      </c>
      <c r="H1827" s="177">
        <f>IF('9 All Base Data'!J1827="..C","..C",'9 All Base Data'!J1827*Basecase_Pop_2006)</f>
        <v>747</v>
      </c>
      <c r="I1827" s="191">
        <f>IF('9 All Base Data'!L1827="..C","..C",'9 All Base Data'!L1827*Basecase_Pop_2006)</f>
        <v>9</v>
      </c>
      <c r="J1827" s="156">
        <f>IF('9 All Base Data'!$P1827=0,0,('9 All Base Data'!$P1827*Basecase_Pop_2006)/(1+(1/(BaseCase_Mort_AllAdults_30*('9 All Base Data'!$W1827*Basecase_PM10)/10))))</f>
        <v>0.75740125088006782</v>
      </c>
      <c r="K1827" s="156">
        <f>IF('9 All Base Data'!$Q1827=0,0,('9 All Base Data'!$Q1827*Basecase_Pop_2006)/(1+(1/(BaseCase_Mort_Maori_30*('9 All Base Data'!$W1827*Basecase_PM10)/10))))</f>
        <v>0</v>
      </c>
      <c r="L1827" s="179">
        <f>133/(1+1/(BaseCase_Mort_Child_0_1*'9 All Base Data'!$AB$10/10))*IF('9 All Base Data'!$L1827="..C",0,'9 All Base Data'!L1827/'9 All Base Data'!$L$2022)</f>
        <v>1.3129000697747069E-3</v>
      </c>
      <c r="M1827" s="178">
        <f>IF('9 All Base Data'!$R1827="","",IF('9 All Base Data'!$R1827=0,0,('9 All Base Data'!$R1827*Basecase_Pop_2006)/(1+(1/(BaseCase_CardiacHA_All*('9 All Base Data'!$W1827*Basecase_PM10)/10)))))</f>
        <v>6.5042964543552725E-2</v>
      </c>
      <c r="N1827" s="178">
        <f>IF('9 All Base Data'!$S1827="","",IF('9 All Base Data'!$S1827=0,0,('9 All Base Data'!S1827*Basecase_Pop_2006)/(1+(1/(BaseCase_RespHA_All*('9 All Base Data'!$W1827*Basecase_PM10)/10)))))</f>
        <v>0.10806207856715312</v>
      </c>
      <c r="O1827" s="178">
        <f>IF('9 All Base Data'!$T1827="","",IF('9 All Base Data'!$T1827=0,0,('9 All Base Data'!$T1827*Basecase_Pop_2006)/(1+(1/(BaseCase_RespHA_Child_1_4*('9 All Base Data'!$W1827*Basecase_PM10)/10)))))</f>
        <v>2.6149838245040719E-2</v>
      </c>
      <c r="P1827" s="179">
        <f>IF('9 All Base Data'!$U1827="","",IF('9 All Base Data'!$U1827=0,0,('9 All Base Data'!$U1827*Basecase_Pop_2006)/(1+(1/(BaseCase_RespHA_Child_5_14*('9 All Base Data'!$W1827*Basecase_PM10)/10)))))</f>
        <v>1.5567774511431666E-2</v>
      </c>
      <c r="Q1827" s="156">
        <f>IF('7 Base case Results'!$G1827="..C",0,BaseCase_RADs_All*'7 Base case Results'!$G1827*('9 All Base Data'!$V1827*Basecase_PM10)/10)</f>
        <v>290.07612</v>
      </c>
      <c r="R1827" s="189">
        <f t="shared" si="290"/>
        <v>2.6963484531330417</v>
      </c>
      <c r="S1827" s="178">
        <f t="shared" si="291"/>
        <v>0</v>
      </c>
      <c r="T1827" s="179">
        <f t="shared" si="292"/>
        <v>4.673924248397957E-3</v>
      </c>
      <c r="U1827" s="178">
        <f t="shared" si="293"/>
        <v>4.1302282485155981E-4</v>
      </c>
      <c r="V1827" s="178">
        <f t="shared" si="294"/>
        <v>4.9006152630203935E-4</v>
      </c>
      <c r="W1827" s="178">
        <f t="shared" si="295"/>
        <v>1.1858951644125966E-4</v>
      </c>
      <c r="X1827" s="179">
        <f t="shared" si="296"/>
        <v>7.0599857409342601E-5</v>
      </c>
      <c r="Y1827" s="179">
        <f t="shared" si="297"/>
        <v>1.7984719440000001E-2</v>
      </c>
      <c r="Z1827" s="186">
        <f t="shared" si="298"/>
        <v>2.7199101811725925</v>
      </c>
      <c r="AA1827" s="156">
        <f>$J1827*'9 All Base Data'!$Y1827</f>
        <v>6.5972783695639275E-2</v>
      </c>
      <c r="AB1827" s="156">
        <f>$K1827*'9 All Base Data'!$Y1827</f>
        <v>0</v>
      </c>
      <c r="AC1827" s="178">
        <f>$L1827*'9 All Base Data'!$Y1827</f>
        <v>1.1435902992844645E-4</v>
      </c>
      <c r="AD1827" s="178">
        <f>IF($M1827="","",$M1827*'9 All Base Data'!$Y1827)</f>
        <v>5.6655114125688391E-3</v>
      </c>
      <c r="AE1827" s="178">
        <f>IF($N1827="","",$N1827*'9 All Base Data'!$Y1827)</f>
        <v>9.4126542921974254E-3</v>
      </c>
      <c r="AF1827" s="178">
        <f>IF($O1827="","",$O1827*'9 All Base Data'!$Y1827)</f>
        <v>2.2777591404971199E-3</v>
      </c>
      <c r="AG1827" s="178">
        <f>IF($P1827="","",$P1827*'9 All Base Data'!$Y1827)</f>
        <v>1.3560175920910881E-3</v>
      </c>
      <c r="AH1827" s="167">
        <f>$Q1827*'9 All Base Data'!$Y1827</f>
        <v>25.266830623521916</v>
      </c>
      <c r="AI1827" s="178">
        <f>$R1827*'9 All Base Data'!$Y1827</f>
        <v>0.23486310995647583</v>
      </c>
      <c r="AJ1827" s="178">
        <f>$S1827*'9 All Base Data'!$Y1827</f>
        <v>0</v>
      </c>
      <c r="AK1827" s="178">
        <f>$T1827*'9 All Base Data'!$Y1827</f>
        <v>4.071181465452694E-4</v>
      </c>
      <c r="AL1827" s="178">
        <f>IF($U1827="","",$U1827*'9 All Base Data'!$Y1827)</f>
        <v>3.5975997469812131E-5</v>
      </c>
      <c r="AM1827" s="178">
        <f>IF($V1827="","",$V1827*'9 All Base Data'!$Y1827)</f>
        <v>4.2686387215115323E-5</v>
      </c>
      <c r="AN1827" s="178">
        <f>IF($W1827="","",$W1827*'9 All Base Data'!$Y1827)</f>
        <v>1.0329637702154438E-5</v>
      </c>
      <c r="AO1827" s="178">
        <f>IF($X1827="","",$X1827*'9 All Base Data'!$Y1827)</f>
        <v>6.1495397801330842E-6</v>
      </c>
      <c r="AP1827" s="178">
        <f>$Y1827*'9 All Base Data'!$Y1827</f>
        <v>1.5665434986583588E-3</v>
      </c>
      <c r="AQ1827" s="179">
        <f t="shared" si="299"/>
        <v>0.23691543398636439</v>
      </c>
    </row>
    <row r="1828" spans="1:43" x14ac:dyDescent="0.25">
      <c r="A1828" s="124">
        <v>608304</v>
      </c>
      <c r="B1828" s="125" t="s">
        <v>1856</v>
      </c>
      <c r="C1828" s="126" t="s">
        <v>1742</v>
      </c>
      <c r="D1828" s="101" t="s">
        <v>2132</v>
      </c>
      <c r="E1828" s="142"/>
      <c r="F1828" s="191" t="str">
        <f>IF('9 All Base Data'!G1828="Rural Centre","Rural",IF('9 All Base Data'!G1828="Rural (Incl.some Off Shore Islands)","Rural",IF('9 All Base Data'!G1828="Inlet-in TA but not in Urban Area","Rural",IF('9 All Base Data'!G1828="Rural (Incl.some Off Shore Islands)","Rural",IF('9 All Base Data'!G1828="Inlet-not in TA","Rural",IF('9 All Base Data'!G1828="Inland Water not in Urban Area","Rural",IF('9 All Base Data'!G1828="Oceanic-in Region but not in TA","Rural",'9 All Base Data'!G1828)))))))</f>
        <v>Rural</v>
      </c>
      <c r="G1828" s="177">
        <f>IF('9 All Base Data'!I1828="..C","..C",'9 All Base Data'!I1828*Basecase_Pop_2006)</f>
        <v>2175</v>
      </c>
      <c r="H1828" s="177">
        <f>IF('9 All Base Data'!J1828="..C","..C",'9 All Base Data'!J1828*Basecase_Pop_2006)</f>
        <v>1431</v>
      </c>
      <c r="I1828" s="191">
        <f>IF('9 All Base Data'!L1828="..C","..C",'9 All Base Data'!L1828*Basecase_Pop_2006)</f>
        <v>36</v>
      </c>
      <c r="J1828" s="156">
        <f>IF('9 All Base Data'!$P1828=0,0,('9 All Base Data'!$P1828*Basecase_Pop_2006)/(1+(1/(BaseCase_Mort_AllAdults_30*('9 All Base Data'!$W1828*Basecase_PM10)/10))))</f>
        <v>0.42273558188654947</v>
      </c>
      <c r="K1828" s="156">
        <f>IF('9 All Base Data'!$Q1828=0,0,('9 All Base Data'!$Q1828*Basecase_Pop_2006)/(1+(1/(BaseCase_Mort_Maori_30*('9 All Base Data'!$W1828*Basecase_PM10)/10))))</f>
        <v>0</v>
      </c>
      <c r="L1828" s="179">
        <f>133/(1+1/(BaseCase_Mort_Child_0_1*'9 All Base Data'!$AB$10/10))*IF('9 All Base Data'!$L1828="..C",0,'9 All Base Data'!L1828/'9 All Base Data'!$L$2022)</f>
        <v>5.2516002790988277E-3</v>
      </c>
      <c r="M1828" s="178">
        <f>IF('9 All Base Data'!$R1828="","",IF('9 All Base Data'!$R1828=0,0,('9 All Base Data'!$R1828*Basecase_Pop_2006)/(1+(1/(BaseCase_CardiacHA_All*('9 All Base Data'!$W1828*Basecase_PM10)/10)))))</f>
        <v>3.8073930464518672E-2</v>
      </c>
      <c r="N1828" s="178">
        <f>IF('9 All Base Data'!$S1828="","",IF('9 All Base Data'!$S1828=0,0,('9 All Base Data'!S1828*Basecase_Pop_2006)/(1+(1/(BaseCase_RespHA_All*('9 All Base Data'!$W1828*Basecase_PM10)/10)))))</f>
        <v>3.4263585887146113E-2</v>
      </c>
      <c r="O1828" s="178">
        <f>IF('9 All Base Data'!$T1828="","",IF('9 All Base Data'!$T1828=0,0,('9 All Base Data'!$T1828*Basecase_Pop_2006)/(1+(1/(BaseCase_RespHA_Child_1_4*('9 All Base Data'!$W1828*Basecase_PM10)/10)))))</f>
        <v>1.568990294702443E-2</v>
      </c>
      <c r="P1828" s="179">
        <f>IF('9 All Base Data'!$U1828="","",IF('9 All Base Data'!$U1828=0,0,('9 All Base Data'!$U1828*Basecase_Pop_2006)/(1+(1/(BaseCase_RespHA_Child_5_14*('9 All Base Data'!$W1828*Basecase_PM10)/10)))))</f>
        <v>7.7838872557158328E-3</v>
      </c>
      <c r="Q1828" s="156">
        <f>IF('7 Base case Results'!$G1828="..C",0,BaseCase_RADs_All*'7 Base case Results'!$G1828*('9 All Base Data'!$V1828*Basecase_PM10)/10)</f>
        <v>624.05100000000004</v>
      </c>
      <c r="R1828" s="189">
        <f t="shared" si="290"/>
        <v>1.5049386715161159</v>
      </c>
      <c r="S1828" s="178">
        <f t="shared" si="291"/>
        <v>0</v>
      </c>
      <c r="T1828" s="179">
        <f t="shared" si="292"/>
        <v>1.8695696993591828E-2</v>
      </c>
      <c r="U1828" s="178">
        <f t="shared" si="293"/>
        <v>2.4176945844969357E-4</v>
      </c>
      <c r="V1828" s="178">
        <f t="shared" si="294"/>
        <v>1.5538536199820763E-4</v>
      </c>
      <c r="W1828" s="178">
        <f t="shared" si="295"/>
        <v>7.1153709864755777E-5</v>
      </c>
      <c r="X1828" s="179">
        <f t="shared" si="296"/>
        <v>3.52999287046713E-5</v>
      </c>
      <c r="Y1828" s="179">
        <f t="shared" si="297"/>
        <v>3.8691162000000001E-2</v>
      </c>
      <c r="Z1828" s="186">
        <f t="shared" si="298"/>
        <v>1.5627226853301557</v>
      </c>
      <c r="AA1828" s="156">
        <f>$J1828*'9 All Base Data'!$Y1828</f>
        <v>3.6822018806868431E-2</v>
      </c>
      <c r="AB1828" s="156">
        <f>$K1828*'9 All Base Data'!$Y1828</f>
        <v>0</v>
      </c>
      <c r="AC1828" s="178">
        <f>$L1828*'9 All Base Data'!$Y1828</f>
        <v>4.5743611971378579E-4</v>
      </c>
      <c r="AD1828" s="178">
        <f>IF($M1828="","",$M1828*'9 All Base Data'!$Y1828)</f>
        <v>3.31639692443054E-3</v>
      </c>
      <c r="AE1828" s="178">
        <f>IF($N1828="","",$N1828*'9 All Base Data'!$Y1828)</f>
        <v>2.984500141428452E-3</v>
      </c>
      <c r="AF1828" s="178">
        <f>IF($O1828="","",$O1828*'9 All Base Data'!$Y1828)</f>
        <v>1.3666554842982717E-3</v>
      </c>
      <c r="AG1828" s="178">
        <f>IF($P1828="","",$P1828*'9 All Base Data'!$Y1828)</f>
        <v>6.7800879604554406E-4</v>
      </c>
      <c r="AH1828" s="167">
        <f>$Q1828*'9 All Base Data'!$Y1828</f>
        <v>54.357424931909165</v>
      </c>
      <c r="AI1828" s="178">
        <f>$R1828*'9 All Base Data'!$Y1828</f>
        <v>0.13108638695245159</v>
      </c>
      <c r="AJ1828" s="178">
        <f>$S1828*'9 All Base Data'!$Y1828</f>
        <v>0</v>
      </c>
      <c r="AK1828" s="178">
        <f>$T1828*'9 All Base Data'!$Y1828</f>
        <v>1.6284725861810776E-3</v>
      </c>
      <c r="AL1828" s="178">
        <f>IF($U1828="","",$U1828*'9 All Base Data'!$Y1828)</f>
        <v>2.1059120470133929E-5</v>
      </c>
      <c r="AM1828" s="178">
        <f>IF($V1828="","",$V1828*'9 All Base Data'!$Y1828)</f>
        <v>1.3534708141378032E-5</v>
      </c>
      <c r="AN1828" s="178">
        <f>IF($W1828="","",$W1828*'9 All Base Data'!$Y1828)</f>
        <v>6.1977826212926615E-6</v>
      </c>
      <c r="AO1828" s="178">
        <f>IF($X1828="","",$X1828*'9 All Base Data'!$Y1828)</f>
        <v>3.0747698900665421E-6</v>
      </c>
      <c r="AP1828" s="178">
        <f>$Y1828*'9 All Base Data'!$Y1828</f>
        <v>3.3701603457783683E-3</v>
      </c>
      <c r="AQ1828" s="179">
        <f t="shared" si="299"/>
        <v>0.13611961371302253</v>
      </c>
    </row>
    <row r="1829" spans="1:43" x14ac:dyDescent="0.25">
      <c r="A1829" s="124">
        <v>608305</v>
      </c>
      <c r="B1829" s="125" t="s">
        <v>1857</v>
      </c>
      <c r="C1829" s="126" t="s">
        <v>1742</v>
      </c>
      <c r="D1829" s="101" t="s">
        <v>2132</v>
      </c>
      <c r="E1829" s="142"/>
      <c r="F1829" s="191" t="str">
        <f>IF('9 All Base Data'!G1829="Rural Centre","Rural",IF('9 All Base Data'!G1829="Rural (Incl.some Off Shore Islands)","Rural",IF('9 All Base Data'!G1829="Inlet-in TA but not in Urban Area","Rural",IF('9 All Base Data'!G1829="Rural (Incl.some Off Shore Islands)","Rural",IF('9 All Base Data'!G1829="Inlet-not in TA","Rural",IF('9 All Base Data'!G1829="Inland Water not in Urban Area","Rural",IF('9 All Base Data'!G1829="Oceanic-in Region but not in TA","Rural",'9 All Base Data'!G1829)))))))</f>
        <v>Rural</v>
      </c>
      <c r="G1829" s="177" t="str">
        <f>IF('9 All Base Data'!I1829="..C","..C",'9 All Base Data'!I1829*Basecase_Pop_2006)</f>
        <v>..C</v>
      </c>
      <c r="H1829" s="177" t="str">
        <f>IF('9 All Base Data'!J1829="..C","..C",'9 All Base Data'!J1829*Basecase_Pop_2006)</f>
        <v>..C</v>
      </c>
      <c r="I1829" s="191" t="str">
        <f>IF('9 All Base Data'!L1829="..C","..C",'9 All Base Data'!L1829*Basecase_Pop_2006)</f>
        <v>..C</v>
      </c>
      <c r="J1829" s="156">
        <f>IF('9 All Base Data'!$P1829=0,0,('9 All Base Data'!$P1829*Basecase_Pop_2006)/(1+(1/(BaseCase_Mort_AllAdults_30*('9 All Base Data'!$W1829*Basecase_PM10)/10))))</f>
        <v>0</v>
      </c>
      <c r="K1829" s="156">
        <f>IF('9 All Base Data'!$Q1829=0,0,('9 All Base Data'!$Q1829*Basecase_Pop_2006)/(1+(1/(BaseCase_Mort_Maori_30*('9 All Base Data'!$W1829*Basecase_PM10)/10))))</f>
        <v>0</v>
      </c>
      <c r="L1829" s="179">
        <f>133/(1+1/(BaseCase_Mort_Child_0_1*'9 All Base Data'!$AB$10/10))*IF('9 All Base Data'!$L1829="..C",0,'9 All Base Data'!L1829/'9 All Base Data'!$L$2022)</f>
        <v>0</v>
      </c>
      <c r="M1829" s="178">
        <f>IF('9 All Base Data'!$R1829="","",IF('9 All Base Data'!$R1829=0,0,('9 All Base Data'!$R1829*Basecase_Pop_2006)/(1+(1/(BaseCase_CardiacHA_All*('9 All Base Data'!$W1829*Basecase_PM10)/10)))))</f>
        <v>0</v>
      </c>
      <c r="N1829" s="178">
        <f>IF('9 All Base Data'!$S1829="","",IF('9 All Base Data'!$S1829=0,0,('9 All Base Data'!S1829*Basecase_Pop_2006)/(1+(1/(BaseCase_RespHA_All*('9 All Base Data'!$W1829*Basecase_PM10)/10)))))</f>
        <v>0</v>
      </c>
      <c r="O1829" s="178">
        <f>IF('9 All Base Data'!$T1829="","",IF('9 All Base Data'!$T1829=0,0,('9 All Base Data'!$T1829*Basecase_Pop_2006)/(1+(1/(BaseCase_RespHA_Child_1_4*('9 All Base Data'!$W1829*Basecase_PM10)/10)))))</f>
        <v>0</v>
      </c>
      <c r="P1829" s="179">
        <f>IF('9 All Base Data'!$U1829="","",IF('9 All Base Data'!$U1829=0,0,('9 All Base Data'!$U1829*Basecase_Pop_2006)/(1+(1/(BaseCase_RespHA_Child_5_14*('9 All Base Data'!$W1829*Basecase_PM10)/10)))))</f>
        <v>0</v>
      </c>
      <c r="Q1829" s="156">
        <f>IF('7 Base case Results'!$G1829="..C",0,BaseCase_RADs_All*'7 Base case Results'!$G1829*('9 All Base Data'!$V1829*Basecase_PM10)/10)</f>
        <v>0</v>
      </c>
      <c r="R1829" s="189">
        <f t="shared" si="290"/>
        <v>0</v>
      </c>
      <c r="S1829" s="178">
        <f t="shared" si="291"/>
        <v>0</v>
      </c>
      <c r="T1829" s="179">
        <f t="shared" si="292"/>
        <v>0</v>
      </c>
      <c r="U1829" s="178">
        <f t="shared" si="293"/>
        <v>0</v>
      </c>
      <c r="V1829" s="178">
        <f t="shared" si="294"/>
        <v>0</v>
      </c>
      <c r="W1829" s="178">
        <f t="shared" si="295"/>
        <v>0</v>
      </c>
      <c r="X1829" s="179">
        <f t="shared" si="296"/>
        <v>0</v>
      </c>
      <c r="Y1829" s="179">
        <f t="shared" si="297"/>
        <v>0</v>
      </c>
      <c r="Z1829" s="186">
        <f t="shared" si="298"/>
        <v>0</v>
      </c>
      <c r="AA1829" s="156">
        <f>$J1829*'9 All Base Data'!$Y1829</f>
        <v>0</v>
      </c>
      <c r="AB1829" s="156">
        <f>$K1829*'9 All Base Data'!$Y1829</f>
        <v>0</v>
      </c>
      <c r="AC1829" s="178">
        <f>$L1829*'9 All Base Data'!$Y1829</f>
        <v>0</v>
      </c>
      <c r="AD1829" s="178">
        <f>IF($M1829="","",$M1829*'9 All Base Data'!$Y1829)</f>
        <v>0</v>
      </c>
      <c r="AE1829" s="178">
        <f>IF($N1829="","",$N1829*'9 All Base Data'!$Y1829)</f>
        <v>0</v>
      </c>
      <c r="AF1829" s="178">
        <f>IF($O1829="","",$O1829*'9 All Base Data'!$Y1829)</f>
        <v>0</v>
      </c>
      <c r="AG1829" s="178">
        <f>IF($P1829="","",$P1829*'9 All Base Data'!$Y1829)</f>
        <v>0</v>
      </c>
      <c r="AH1829" s="167">
        <f>$Q1829*'9 All Base Data'!$Y1829</f>
        <v>0</v>
      </c>
      <c r="AI1829" s="178">
        <f>$R1829*'9 All Base Data'!$Y1829</f>
        <v>0</v>
      </c>
      <c r="AJ1829" s="178">
        <f>$S1829*'9 All Base Data'!$Y1829</f>
        <v>0</v>
      </c>
      <c r="AK1829" s="178">
        <f>$T1829*'9 All Base Data'!$Y1829</f>
        <v>0</v>
      </c>
      <c r="AL1829" s="178">
        <f>IF($U1829="","",$U1829*'9 All Base Data'!$Y1829)</f>
        <v>0</v>
      </c>
      <c r="AM1829" s="178">
        <f>IF($V1829="","",$V1829*'9 All Base Data'!$Y1829)</f>
        <v>0</v>
      </c>
      <c r="AN1829" s="178">
        <f>IF($W1829="","",$W1829*'9 All Base Data'!$Y1829)</f>
        <v>0</v>
      </c>
      <c r="AO1829" s="178">
        <f>IF($X1829="","",$X1829*'9 All Base Data'!$Y1829)</f>
        <v>0</v>
      </c>
      <c r="AP1829" s="178">
        <f>$Y1829*'9 All Base Data'!$Y1829</f>
        <v>0</v>
      </c>
      <c r="AQ1829" s="179">
        <f t="shared" si="299"/>
        <v>0</v>
      </c>
    </row>
    <row r="1830" spans="1:43" x14ac:dyDescent="0.25">
      <c r="A1830" s="124">
        <v>608500</v>
      </c>
      <c r="B1830" s="125" t="s">
        <v>1858</v>
      </c>
      <c r="C1830" s="126" t="s">
        <v>1742</v>
      </c>
      <c r="D1830" s="101" t="s">
        <v>2131</v>
      </c>
      <c r="E1830" s="142"/>
      <c r="F1830" s="191" t="str">
        <f>IF('9 All Base Data'!G1830="Rural Centre","Rural",IF('9 All Base Data'!G1830="Rural (Incl.some Off Shore Islands)","Rural",IF('9 All Base Data'!G1830="Inlet-in TA but not in Urban Area","Rural",IF('9 All Base Data'!G1830="Rural (Incl.some Off Shore Islands)","Rural",IF('9 All Base Data'!G1830="Inlet-not in TA","Rural",IF('9 All Base Data'!G1830="Inland Water not in Urban Area","Rural",IF('9 All Base Data'!G1830="Oceanic-in Region but not in TA","Rural",'9 All Base Data'!G1830)))))))</f>
        <v>Alexandra</v>
      </c>
      <c r="G1830" s="177">
        <f>IF('9 All Base Data'!I1830="..C","..C",'9 All Base Data'!I1830*Basecase_Pop_2006)</f>
        <v>4800</v>
      </c>
      <c r="H1830" s="177">
        <f>IF('9 All Base Data'!J1830="..C","..C",'9 All Base Data'!J1830*Basecase_Pop_2006)</f>
        <v>3381</v>
      </c>
      <c r="I1830" s="191">
        <f>IF('9 All Base Data'!L1830="..C","..C",'9 All Base Data'!L1830*Basecase_Pop_2006)</f>
        <v>33</v>
      </c>
      <c r="J1830" s="156">
        <f>IF('9 All Base Data'!$P1830=0,0,('9 All Base Data'!$P1830*Basecase_Pop_2006)/(1+(1/(BaseCase_Mort_AllAdults_30*('9 All Base Data'!$W1830*Basecase_PM10)/10))))</f>
        <v>0.35305685696107353</v>
      </c>
      <c r="K1830" s="156">
        <f>IF('9 All Base Data'!$Q1830=0,0,('9 All Base Data'!$Q1830*Basecase_Pop_2006)/(1+(1/(BaseCase_Mort_Maori_30*('9 All Base Data'!$W1830*Basecase_PM10)/10))))</f>
        <v>0</v>
      </c>
      <c r="L1830" s="179">
        <f>133/(1+1/(BaseCase_Mort_Child_0_1*'9 All Base Data'!$AB$10/10))*IF('9 All Base Data'!$L1830="..C",0,'9 All Base Data'!L1830/'9 All Base Data'!$L$2022)</f>
        <v>4.8139669225072592E-3</v>
      </c>
      <c r="M1830" s="178">
        <f>IF('9 All Base Data'!$R1830="","",IF('9 All Base Data'!$R1830=0,0,('9 All Base Data'!$R1830*Basecase_Pop_2006)/(1+(1/(BaseCase_CardiacHA_All*('9 All Base Data'!$W1830*Basecase_PM10)/10)))))</f>
        <v>1.2825048367354994</v>
      </c>
      <c r="N1830" s="178">
        <f>IF('9 All Base Data'!$S1830="","",IF('9 All Base Data'!$S1830=0,0,('9 All Base Data'!S1830*Basecase_Pop_2006)/(1+(1/(BaseCase_RespHA_All*('9 All Base Data'!$W1830*Basecase_PM10)/10)))))</f>
        <v>1.6285639720754224</v>
      </c>
      <c r="O1830" s="178">
        <f>IF('9 All Base Data'!$T1830="","",IF('9 All Base Data'!$T1830=0,0,('9 All Base Data'!$T1830*Basecase_Pop_2006)/(1+(1/(BaseCase_RespHA_Child_1_4*('9 All Base Data'!$W1830*Basecase_PM10)/10)))))</f>
        <v>0.30637536731825732</v>
      </c>
      <c r="P1830" s="179">
        <f>IF('9 All Base Data'!$U1830="","",IF('9 All Base Data'!$U1830=0,0,('9 All Base Data'!$U1830*Basecase_Pop_2006)/(1+(1/(BaseCase_RespHA_Child_5_14*('9 All Base Data'!$W1830*Basecase_PM10)/10)))))</f>
        <v>0.22507978224141167</v>
      </c>
      <c r="Q1830" s="156">
        <f>IF('7 Base case Results'!$G1830="..C",0,BaseCase_RADs_All*'7 Base case Results'!$G1830*('9 All Base Data'!$V1830*Basecase_PM10)/10)</f>
        <v>5650.5599999999995</v>
      </c>
      <c r="R1830" s="189">
        <f t="shared" si="290"/>
        <v>1.2568824107814216</v>
      </c>
      <c r="S1830" s="178">
        <f t="shared" si="291"/>
        <v>0</v>
      </c>
      <c r="T1830" s="179">
        <f t="shared" si="292"/>
        <v>1.7137722244125842E-2</v>
      </c>
      <c r="U1830" s="178">
        <f t="shared" si="293"/>
        <v>8.1439057132704218E-3</v>
      </c>
      <c r="V1830" s="178">
        <f t="shared" si="294"/>
        <v>7.3855376133620402E-3</v>
      </c>
      <c r="W1830" s="178">
        <f t="shared" si="295"/>
        <v>1.3894122907882971E-3</v>
      </c>
      <c r="X1830" s="179">
        <f t="shared" si="296"/>
        <v>1.020736812464802E-3</v>
      </c>
      <c r="Y1830" s="179">
        <f t="shared" si="297"/>
        <v>0.35033471999999999</v>
      </c>
      <c r="Z1830" s="186">
        <f t="shared" si="298"/>
        <v>1.6398842963521798</v>
      </c>
      <c r="AA1830" s="156">
        <f>$J1830*'9 All Base Data'!$Y1830</f>
        <v>0.2352236448713354</v>
      </c>
      <c r="AB1830" s="156">
        <f>$K1830*'9 All Base Data'!$Y1830</f>
        <v>0</v>
      </c>
      <c r="AC1830" s="178">
        <f>$L1830*'9 All Base Data'!$Y1830</f>
        <v>3.2072988343830743E-3</v>
      </c>
      <c r="AD1830" s="178">
        <f>IF($M1830="","",$M1830*'9 All Base Data'!$Y1830)</f>
        <v>0.85446708175760622</v>
      </c>
      <c r="AE1830" s="178">
        <f>IF($N1830="","",$N1830*'9 All Base Data'!$Y1830)</f>
        <v>1.0850285042331209</v>
      </c>
      <c r="AF1830" s="178">
        <f>IF($O1830="","",$O1830*'9 All Base Data'!$Y1830)</f>
        <v>0.20412216666660141</v>
      </c>
      <c r="AG1830" s="178">
        <f>IF($P1830="","",$P1830*'9 All Base Data'!$Y1830)</f>
        <v>0.14995909503468077</v>
      </c>
      <c r="AH1830" s="167">
        <f>$Q1830*'9 All Base Data'!$Y1830</f>
        <v>3764.6778204642505</v>
      </c>
      <c r="AI1830" s="178">
        <f>$R1830*'9 All Base Data'!$Y1830</f>
        <v>0.83739617574195391</v>
      </c>
      <c r="AJ1830" s="178">
        <f>$S1830*'9 All Base Data'!$Y1830</f>
        <v>0</v>
      </c>
      <c r="AK1830" s="178">
        <f>$T1830*'9 All Base Data'!$Y1830</f>
        <v>1.1417983850403745E-2</v>
      </c>
      <c r="AL1830" s="178">
        <f>IF($U1830="","",$U1830*'9 All Base Data'!$Y1830)</f>
        <v>5.4258659691608004E-3</v>
      </c>
      <c r="AM1830" s="178">
        <f>IF($V1830="","",$V1830*'9 All Base Data'!$Y1830)</f>
        <v>4.9206042666972037E-3</v>
      </c>
      <c r="AN1830" s="178">
        <f>IF($W1830="","",$W1830*'9 All Base Data'!$Y1830)</f>
        <v>9.2569402583303744E-4</v>
      </c>
      <c r="AO1830" s="178">
        <f>IF($X1830="","",$X1830*'9 All Base Data'!$Y1830)</f>
        <v>6.8006449598227736E-4</v>
      </c>
      <c r="AP1830" s="178">
        <f>$Y1830*'9 All Base Data'!$Y1830</f>
        <v>0.23341002486878354</v>
      </c>
      <c r="AQ1830" s="179">
        <f t="shared" si="299"/>
        <v>1.0925706546969991</v>
      </c>
    </row>
    <row r="1831" spans="1:43" x14ac:dyDescent="0.25">
      <c r="A1831" s="124">
        <v>608600</v>
      </c>
      <c r="B1831" s="125" t="s">
        <v>1859</v>
      </c>
      <c r="C1831" s="126" t="s">
        <v>1742</v>
      </c>
      <c r="D1831" s="101" t="s">
        <v>2131</v>
      </c>
      <c r="E1831" s="142"/>
      <c r="F1831" s="191" t="str">
        <f>IF('9 All Base Data'!G1831="Rural Centre","Rural",IF('9 All Base Data'!G1831="Rural (Incl.some Off Shore Islands)","Rural",IF('9 All Base Data'!G1831="Inlet-in TA but not in Urban Area","Rural",IF('9 All Base Data'!G1831="Rural (Incl.some Off Shore Islands)","Rural",IF('9 All Base Data'!G1831="Inlet-not in TA","Rural",IF('9 All Base Data'!G1831="Inland Water not in Urban Area","Rural",IF('9 All Base Data'!G1831="Oceanic-in Region but not in TA","Rural",'9 All Base Data'!G1831)))))))</f>
        <v>Cromwell</v>
      </c>
      <c r="G1831" s="177">
        <f>IF('9 All Base Data'!I1831="..C","..C",'9 All Base Data'!I1831*Basecase_Pop_2006)</f>
        <v>4146</v>
      </c>
      <c r="H1831" s="177">
        <f>IF('9 All Base Data'!J1831="..C","..C",'9 All Base Data'!J1831*Basecase_Pop_2006)</f>
        <v>2673</v>
      </c>
      <c r="I1831" s="191">
        <f>IF('9 All Base Data'!L1831="..C","..C",'9 All Base Data'!L1831*Basecase_Pop_2006)</f>
        <v>48</v>
      </c>
      <c r="J1831" s="156">
        <f>IF('9 All Base Data'!$P1831=0,0,('9 All Base Data'!$P1831*Basecase_Pop_2006)/(1+(1/(BaseCase_Mort_AllAdults_30*('9 All Base Data'!$W1831*Basecase_PM10)/10))))</f>
        <v>3.8058854776863158</v>
      </c>
      <c r="K1831" s="156">
        <f>IF('9 All Base Data'!$Q1831=0,0,('9 All Base Data'!$Q1831*Basecase_Pop_2006)/(1+(1/(BaseCase_Mort_Maori_30*('9 All Base Data'!$W1831*Basecase_PM10)/10))))</f>
        <v>0</v>
      </c>
      <c r="L1831" s="179">
        <f>133/(1+1/(BaseCase_Mort_Child_0_1*'9 All Base Data'!$AB$10/10))*IF('9 All Base Data'!$L1831="..C",0,'9 All Base Data'!L1831/'9 All Base Data'!$L$2022)</f>
        <v>7.0021337054651037E-3</v>
      </c>
      <c r="M1831" s="178">
        <f>IF('9 All Base Data'!$R1831="","",IF('9 All Base Data'!$R1831=0,0,('9 All Base Data'!$R1831*Basecase_Pop_2006)/(1+(1/(BaseCase_CardiacHA_All*('9 All Base Data'!$W1831*Basecase_PM10)/10)))))</f>
        <v>0.30378339584119812</v>
      </c>
      <c r="N1831" s="178">
        <f>IF('9 All Base Data'!$S1831="","",IF('9 All Base Data'!$S1831=0,0,('9 All Base Data'!S1831*Basecase_Pop_2006)/(1+(1/(BaseCase_RespHA_All*('9 All Base Data'!$W1831*Basecase_PM10)/10)))))</f>
        <v>0.39134378143280885</v>
      </c>
      <c r="O1831" s="178">
        <f>IF('9 All Base Data'!$T1831="","",IF('9 All Base Data'!$T1831=0,0,('9 All Base Data'!$T1831*Basecase_Pop_2006)/(1+(1/(BaseCase_RespHA_Child_1_4*('9 All Base Data'!$W1831*Basecase_PM10)/10)))))</f>
        <v>7.675183898041657E-2</v>
      </c>
      <c r="P1831" s="179">
        <f>IF('9 All Base Data'!$U1831="","",IF('9 All Base Data'!$U1831=0,0,('9 All Base Data'!$U1831*Basecase_Pop_2006)/(1+(1/(BaseCase_RespHA_Child_5_14*('9 All Base Data'!$W1831*Basecase_PM10)/10)))))</f>
        <v>3.10732618569017E-2</v>
      </c>
      <c r="Q1831" s="156">
        <f>IF('7 Base case Results'!$G1831="..C",0,BaseCase_RADs_All*'7 Base case Results'!$G1831*('9 All Base Data'!$V1831*Basecase_PM10)/10)</f>
        <v>2393.3031204206304</v>
      </c>
      <c r="R1831" s="189">
        <f t="shared" si="290"/>
        <v>13.548952300563284</v>
      </c>
      <c r="S1831" s="178">
        <f t="shared" si="291"/>
        <v>0</v>
      </c>
      <c r="T1831" s="179">
        <f t="shared" si="292"/>
        <v>2.4927595991455768E-2</v>
      </c>
      <c r="U1831" s="178">
        <f t="shared" si="293"/>
        <v>1.9290245635916082E-3</v>
      </c>
      <c r="V1831" s="178">
        <f t="shared" si="294"/>
        <v>1.7747440487977881E-3</v>
      </c>
      <c r="W1831" s="178">
        <f t="shared" si="295"/>
        <v>3.4806958977618915E-4</v>
      </c>
      <c r="X1831" s="179">
        <f t="shared" si="296"/>
        <v>1.4091724252104923E-4</v>
      </c>
      <c r="Y1831" s="179">
        <f t="shared" si="297"/>
        <v>0.14838479346607908</v>
      </c>
      <c r="Z1831" s="186">
        <f t="shared" si="298"/>
        <v>13.725968458633206</v>
      </c>
      <c r="AA1831" s="156">
        <f>$J1831*'9 All Base Data'!$Y1831</f>
        <v>1.2155224909156537</v>
      </c>
      <c r="AB1831" s="156">
        <f>$K1831*'9 All Base Data'!$Y1831</f>
        <v>0</v>
      </c>
      <c r="AC1831" s="178">
        <f>$L1831*'9 All Base Data'!$Y1831</f>
        <v>2.2363392312491712E-3</v>
      </c>
      <c r="AD1831" s="178">
        <f>IF($M1831="","",$M1831*'9 All Base Data'!$Y1831)</f>
        <v>9.7022244147027786E-2</v>
      </c>
      <c r="AE1831" s="178">
        <f>IF($N1831="","",$N1831*'9 All Base Data'!$Y1831)</f>
        <v>0.12498725219150315</v>
      </c>
      <c r="AF1831" s="178">
        <f>IF($O1831="","",$O1831*'9 All Base Data'!$Y1831)</f>
        <v>2.4512977872510344E-2</v>
      </c>
      <c r="AG1831" s="178">
        <f>IF($P1831="","",$P1831*'9 All Base Data'!$Y1831)</f>
        <v>9.9241684687099204E-3</v>
      </c>
      <c r="AH1831" s="167">
        <f>$Q1831*'9 All Base Data'!$Y1831</f>
        <v>764.37238784662748</v>
      </c>
      <c r="AI1831" s="178">
        <f>$R1831*'9 All Base Data'!$Y1831</f>
        <v>4.3272600676597275</v>
      </c>
      <c r="AJ1831" s="178">
        <f>$S1831*'9 All Base Data'!$Y1831</f>
        <v>0</v>
      </c>
      <c r="AK1831" s="178">
        <f>$T1831*'9 All Base Data'!$Y1831</f>
        <v>7.961367663247048E-3</v>
      </c>
      <c r="AL1831" s="178">
        <f>IF($U1831="","",$U1831*'9 All Base Data'!$Y1831)</f>
        <v>6.1609125033362648E-4</v>
      </c>
      <c r="AM1831" s="178">
        <f>IF($V1831="","",$V1831*'9 All Base Data'!$Y1831)</f>
        <v>5.6681718868846671E-4</v>
      </c>
      <c r="AN1831" s="178">
        <f>IF($W1831="","",$W1831*'9 All Base Data'!$Y1831)</f>
        <v>1.1116635465183442E-4</v>
      </c>
      <c r="AO1831" s="178">
        <f>IF($X1831="","",$X1831*'9 All Base Data'!$Y1831)</f>
        <v>4.5006104005599491E-5</v>
      </c>
      <c r="AP1831" s="178">
        <f>$Y1831*'9 All Base Data'!$Y1831</f>
        <v>4.7391088046490899E-2</v>
      </c>
      <c r="AQ1831" s="179">
        <f t="shared" si="299"/>
        <v>4.3837954318084877</v>
      </c>
    </row>
    <row r="1832" spans="1:43" x14ac:dyDescent="0.25">
      <c r="A1832" s="124">
        <v>608700</v>
      </c>
      <c r="B1832" s="125" t="s">
        <v>1860</v>
      </c>
      <c r="C1832" s="126" t="s">
        <v>1742</v>
      </c>
      <c r="D1832" s="101" t="s">
        <v>2132</v>
      </c>
      <c r="E1832" s="142"/>
      <c r="F1832" s="191" t="str">
        <f>IF('9 All Base Data'!G1832="Rural Centre","Rural",IF('9 All Base Data'!G1832="Rural (Incl.some Off Shore Islands)","Rural",IF('9 All Base Data'!G1832="Inlet-in TA but not in Urban Area","Rural",IF('9 All Base Data'!G1832="Rural (Incl.some Off Shore Islands)","Rural",IF('9 All Base Data'!G1832="Inlet-not in TA","Rural",IF('9 All Base Data'!G1832="Inland Water not in Urban Area","Rural",IF('9 All Base Data'!G1832="Oceanic-in Region but not in TA","Rural",'9 All Base Data'!G1832)))))))</f>
        <v>Queenstown</v>
      </c>
      <c r="G1832" s="177">
        <f>IF('9 All Base Data'!I1832="..C","..C",'9 All Base Data'!I1832*Basecase_Pop_2006)</f>
        <v>1827</v>
      </c>
      <c r="H1832" s="177">
        <f>IF('9 All Base Data'!J1832="..C","..C",'9 All Base Data'!J1832*Basecase_Pop_2006)</f>
        <v>1161</v>
      </c>
      <c r="I1832" s="191">
        <f>IF('9 All Base Data'!L1832="..C","..C",'9 All Base Data'!L1832*Basecase_Pop_2006)</f>
        <v>33</v>
      </c>
      <c r="J1832" s="156">
        <f>IF('9 All Base Data'!$P1832=0,0,('9 All Base Data'!$P1832*Basecase_Pop_2006)/(1+(1/(BaseCase_Mort_AllAdults_30*('9 All Base Data'!$W1832*Basecase_PM10)/10))))</f>
        <v>1.3459838884500386</v>
      </c>
      <c r="K1832" s="156">
        <f>IF('9 All Base Data'!$Q1832=0,0,('9 All Base Data'!$Q1832*Basecase_Pop_2006)/(1+(1/(BaseCase_Mort_Maori_30*('9 All Base Data'!$W1832*Basecase_PM10)/10))))</f>
        <v>0</v>
      </c>
      <c r="L1832" s="179">
        <f>133/(1+1/(BaseCase_Mort_Child_0_1*'9 All Base Data'!$AB$10/10))*IF('9 All Base Data'!$L1832="..C",0,'9 All Base Data'!L1832/'9 All Base Data'!$L$2022)</f>
        <v>4.8139669225072592E-3</v>
      </c>
      <c r="M1832" s="178">
        <f>IF('9 All Base Data'!$R1832="","",IF('9 All Base Data'!$R1832=0,0,('9 All Base Data'!$R1832*Basecase_Pop_2006)/(1+(1/(BaseCase_CardiacHA_All*('9 All Base Data'!$W1832*Basecase_PM10)/10)))))</f>
        <v>0.11046668939679932</v>
      </c>
      <c r="N1832" s="178">
        <f>IF('9 All Base Data'!$S1832="","",IF('9 All Base Data'!$S1832=0,0,('9 All Base Data'!S1832*Basecase_Pop_2006)/(1+(1/(BaseCase_RespHA_All*('9 All Base Data'!$W1832*Basecase_PM10)/10)))))</f>
        <v>0.21858841845796534</v>
      </c>
      <c r="O1832" s="178">
        <f>IF('9 All Base Data'!$T1832="","",IF('9 All Base Data'!$T1832=0,0,('9 All Base Data'!$T1832*Basecase_Pop_2006)/(1+(1/(BaseCase_RespHA_Child_1_4*('9 All Base Data'!$W1832*Basecase_PM10)/10)))))</f>
        <v>0.15350367796083314</v>
      </c>
      <c r="P1832" s="179">
        <f>IF('9 All Base Data'!$U1832="","",IF('9 All Base Data'!$U1832=0,0,('9 All Base Data'!$U1832*Basecase_Pop_2006)/(1+(1/(BaseCase_RespHA_Child_5_14*('9 All Base Data'!$W1832*Basecase_PM10)/10)))))</f>
        <v>3.10732618569017E-2</v>
      </c>
      <c r="Q1832" s="156">
        <f>IF('7 Base case Results'!$G1832="..C",0,BaseCase_RADs_All*'7 Base case Results'!$G1832*('9 All Base Data'!$V1832*Basecase_PM10)/10)</f>
        <v>1054.6465993749378</v>
      </c>
      <c r="R1832" s="189">
        <f t="shared" si="290"/>
        <v>4.7917026428821377</v>
      </c>
      <c r="S1832" s="178">
        <f t="shared" si="291"/>
        <v>0</v>
      </c>
      <c r="T1832" s="179">
        <f t="shared" si="292"/>
        <v>1.7137722244125842E-2</v>
      </c>
      <c r="U1832" s="178">
        <f t="shared" si="293"/>
        <v>7.0146347766967578E-4</v>
      </c>
      <c r="V1832" s="178">
        <f t="shared" si="294"/>
        <v>9.9129847770687281E-4</v>
      </c>
      <c r="W1832" s="178">
        <f t="shared" si="295"/>
        <v>6.9613917955237831E-4</v>
      </c>
      <c r="X1832" s="179">
        <f t="shared" si="296"/>
        <v>1.4091724252104923E-4</v>
      </c>
      <c r="Y1832" s="179">
        <f t="shared" si="297"/>
        <v>6.5388089161246138E-2</v>
      </c>
      <c r="Z1832" s="186">
        <f t="shared" si="298"/>
        <v>4.8759212162428858</v>
      </c>
      <c r="AA1832" s="156">
        <f>$J1832*'9 All Base Data'!$Y1832</f>
        <v>0.4298799053238288</v>
      </c>
      <c r="AB1832" s="156">
        <f>$K1832*'9 All Base Data'!$Y1832</f>
        <v>0</v>
      </c>
      <c r="AC1832" s="178">
        <f>$L1832*'9 All Base Data'!$Y1832</f>
        <v>1.5374832214838051E-3</v>
      </c>
      <c r="AD1832" s="178">
        <f>IF($M1832="","",$M1832*'9 All Base Data'!$Y1832)</f>
        <v>3.5280816053464649E-2</v>
      </c>
      <c r="AE1832" s="178">
        <f>IF($N1832="","",$N1832*'9 All Base Data'!$Y1832)</f>
        <v>6.9812699422281049E-2</v>
      </c>
      <c r="AF1832" s="178">
        <f>IF($O1832="","",$O1832*'9 All Base Data'!$Y1832)</f>
        <v>4.9025955745020687E-2</v>
      </c>
      <c r="AG1832" s="178">
        <f>IF($P1832="","",$P1832*'9 All Base Data'!$Y1832)</f>
        <v>9.9241684687099204E-3</v>
      </c>
      <c r="AH1832" s="167">
        <f>$Q1832*'9 All Base Data'!$Y1832</f>
        <v>336.83269478914337</v>
      </c>
      <c r="AI1832" s="178">
        <f>$R1832*'9 All Base Data'!$Y1832</f>
        <v>1.5303724629528306</v>
      </c>
      <c r="AJ1832" s="178">
        <f>$S1832*'9 All Base Data'!$Y1832</f>
        <v>0</v>
      </c>
      <c r="AK1832" s="178">
        <f>$T1832*'9 All Base Data'!$Y1832</f>
        <v>5.4734402684823462E-3</v>
      </c>
      <c r="AL1832" s="178">
        <f>IF($U1832="","",$U1832*'9 All Base Data'!$Y1832)</f>
        <v>2.2403318193950055E-4</v>
      </c>
      <c r="AM1832" s="178">
        <f>IF($V1832="","",$V1832*'9 All Base Data'!$Y1832)</f>
        <v>3.1660059188004454E-4</v>
      </c>
      <c r="AN1832" s="178">
        <f>IF($W1832="","",$W1832*'9 All Base Data'!$Y1832)</f>
        <v>2.2233270930366883E-4</v>
      </c>
      <c r="AO1832" s="178">
        <f>IF($X1832="","",$X1832*'9 All Base Data'!$Y1832)</f>
        <v>4.5006104005599491E-5</v>
      </c>
      <c r="AP1832" s="178">
        <f>$Y1832*'9 All Base Data'!$Y1832</f>
        <v>2.0883627076926887E-2</v>
      </c>
      <c r="AQ1832" s="179">
        <f t="shared" si="299"/>
        <v>1.5572701640720592</v>
      </c>
    </row>
    <row r="1833" spans="1:43" x14ac:dyDescent="0.25">
      <c r="A1833" s="124">
        <v>608800</v>
      </c>
      <c r="B1833" s="125" t="s">
        <v>1862</v>
      </c>
      <c r="C1833" s="126" t="s">
        <v>1742</v>
      </c>
      <c r="D1833" s="101" t="s">
        <v>2132</v>
      </c>
      <c r="E1833" s="142"/>
      <c r="F1833" s="191" t="str">
        <f>IF('9 All Base Data'!G1833="Rural Centre","Rural",IF('9 All Base Data'!G1833="Rural (Incl.some Off Shore Islands)","Rural",IF('9 All Base Data'!G1833="Inlet-in TA but not in Urban Area","Rural",IF('9 All Base Data'!G1833="Rural (Incl.some Off Shore Islands)","Rural",IF('9 All Base Data'!G1833="Inlet-not in TA","Rural",IF('9 All Base Data'!G1833="Inland Water not in Urban Area","Rural",IF('9 All Base Data'!G1833="Oceanic-in Region but not in TA","Rural",'9 All Base Data'!G1833)))))))</f>
        <v>Wanaka</v>
      </c>
      <c r="G1833" s="177">
        <f>IF('9 All Base Data'!I1833="..C","..C",'9 All Base Data'!I1833*Basecase_Pop_2006)</f>
        <v>6471</v>
      </c>
      <c r="H1833" s="177">
        <f>IF('9 All Base Data'!J1833="..C","..C",'9 All Base Data'!J1833*Basecase_Pop_2006)</f>
        <v>4338</v>
      </c>
      <c r="I1833" s="191">
        <f>IF('9 All Base Data'!L1833="..C","..C",'9 All Base Data'!L1833*Basecase_Pop_2006)</f>
        <v>84</v>
      </c>
      <c r="J1833" s="156">
        <f>IF('9 All Base Data'!$P1833=0,0,('9 All Base Data'!$P1833*Basecase_Pop_2006)/(1+(1/(BaseCase_Mort_AllAdults_30*('9 All Base Data'!$W1833*Basecase_PM10)/10))))</f>
        <v>0.60337208792587926</v>
      </c>
      <c r="K1833" s="156">
        <f>IF('9 All Base Data'!$Q1833=0,0,('9 All Base Data'!$Q1833*Basecase_Pop_2006)/(1+(1/(BaseCase_Mort_Maori_30*('9 All Base Data'!$W1833*Basecase_PM10)/10))))</f>
        <v>0</v>
      </c>
      <c r="L1833" s="179">
        <f>133/(1+1/(BaseCase_Mort_Child_0_1*'9 All Base Data'!$AB$10/10))*IF('9 All Base Data'!$L1833="..C",0,'9 All Base Data'!L1833/'9 All Base Data'!$L$2022)</f>
        <v>1.2253733984563931E-2</v>
      </c>
      <c r="M1833" s="178">
        <f>IF('9 All Base Data'!$R1833="","",IF('9 All Base Data'!$R1833=0,0,('9 All Base Data'!$R1833*Basecase_Pop_2006)/(1+(1/(BaseCase_CardiacHA_All*('9 All Base Data'!$W1833*Basecase_PM10)/10)))))</f>
        <v>0.35264366230516708</v>
      </c>
      <c r="N1833" s="178">
        <f>IF('9 All Base Data'!$S1833="","",IF('9 All Base Data'!$S1833=0,0,('9 All Base Data'!S1833*Basecase_Pop_2006)/(1+(1/(BaseCase_RespHA_All*('9 All Base Data'!$W1833*Basecase_PM10)/10)))))</f>
        <v>0.33140824733949581</v>
      </c>
      <c r="O1833" s="178">
        <f>IF('9 All Base Data'!$T1833="","",IF('9 All Base Data'!$T1833=0,0,('9 All Base Data'!$T1833*Basecase_Pop_2006)/(1+(1/(BaseCase_RespHA_Child_1_4*('9 All Base Data'!$W1833*Basecase_PM10)/10)))))</f>
        <v>8.3729278887727174E-2</v>
      </c>
      <c r="P1833" s="179">
        <f>IF('9 All Base Data'!$U1833="","",IF('9 All Base Data'!$U1833=0,0,('9 All Base Data'!$U1833*Basecase_Pop_2006)/(1+(1/(BaseCase_RespHA_Child_5_14*('9 All Base Data'!$W1833*Basecase_PM10)/10)))))</f>
        <v>5.1788769761502831E-2</v>
      </c>
      <c r="Q1833" s="156">
        <f>IF('7 Base case Results'!$G1833="..C",0,BaseCase_RADs_All*'7 Base case Results'!$G1833*('9 All Base Data'!$V1833*Basecase_PM10)/10)</f>
        <v>3735.4231770964552</v>
      </c>
      <c r="R1833" s="189">
        <f t="shared" si="290"/>
        <v>2.14800463301613</v>
      </c>
      <c r="S1833" s="178">
        <f t="shared" si="291"/>
        <v>0</v>
      </c>
      <c r="T1833" s="179">
        <f t="shared" si="292"/>
        <v>4.36232929850476E-2</v>
      </c>
      <c r="U1833" s="178">
        <f t="shared" si="293"/>
        <v>2.2392872556378112E-3</v>
      </c>
      <c r="V1833" s="178">
        <f t="shared" si="294"/>
        <v>1.5029364016846134E-3</v>
      </c>
      <c r="W1833" s="178">
        <f t="shared" si="295"/>
        <v>3.7971227975584277E-4</v>
      </c>
      <c r="X1833" s="179">
        <f t="shared" si="296"/>
        <v>2.3486207086841535E-4</v>
      </c>
      <c r="Y1833" s="179">
        <f t="shared" si="297"/>
        <v>0.23159623697998022</v>
      </c>
      <c r="Z1833" s="186">
        <f t="shared" si="298"/>
        <v>2.4269663866384801</v>
      </c>
      <c r="AA1833" s="156">
        <f>$J1833*'9 All Base Data'!$Y1833</f>
        <v>0.19270478514516459</v>
      </c>
      <c r="AB1833" s="156">
        <f>$K1833*'9 All Base Data'!$Y1833</f>
        <v>0</v>
      </c>
      <c r="AC1833" s="178">
        <f>$L1833*'9 All Base Data'!$Y1833</f>
        <v>3.9135936546860492E-3</v>
      </c>
      <c r="AD1833" s="178">
        <f>IF($M1833="","",$M1833*'9 All Base Data'!$Y1833)</f>
        <v>0.11262722047836793</v>
      </c>
      <c r="AE1833" s="178">
        <f>IF($N1833="","",$N1833*'9 All Base Data'!$Y1833)</f>
        <v>0.1058450604144261</v>
      </c>
      <c r="AF1833" s="178">
        <f>IF($O1833="","",$O1833*'9 All Base Data'!$Y1833)</f>
        <v>2.6741430406374923E-2</v>
      </c>
      <c r="AG1833" s="178">
        <f>IF($P1833="","",$P1833*'9 All Base Data'!$Y1833)</f>
        <v>1.6540280781183199E-2</v>
      </c>
      <c r="AH1833" s="167">
        <f>$Q1833*'9 All Base Data'!$Y1833</f>
        <v>1193.0182638098233</v>
      </c>
      <c r="AI1833" s="178">
        <f>$R1833*'9 All Base Data'!$Y1833</f>
        <v>0.68602903511678592</v>
      </c>
      <c r="AJ1833" s="178">
        <f>$S1833*'9 All Base Data'!$Y1833</f>
        <v>0</v>
      </c>
      <c r="AK1833" s="178">
        <f>$T1833*'9 All Base Data'!$Y1833</f>
        <v>1.3932393410682337E-2</v>
      </c>
      <c r="AL1833" s="178">
        <f>IF($U1833="","",$U1833*'9 All Base Data'!$Y1833)</f>
        <v>7.1518285003763639E-4</v>
      </c>
      <c r="AM1833" s="178">
        <f>IF($V1833="","",$V1833*'9 All Base Data'!$Y1833)</f>
        <v>4.8000734897942231E-4</v>
      </c>
      <c r="AN1833" s="178">
        <f>IF($W1833="","",$W1833*'9 All Base Data'!$Y1833)</f>
        <v>1.2127238689291029E-4</v>
      </c>
      <c r="AO1833" s="178">
        <f>IF($X1833="","",$X1833*'9 All Base Data'!$Y1833)</f>
        <v>7.5010173342665812E-5</v>
      </c>
      <c r="AP1833" s="178">
        <f>$Y1833*'9 All Base Data'!$Y1833</f>
        <v>7.3967132356209039E-2</v>
      </c>
      <c r="AQ1833" s="179">
        <f t="shared" si="299"/>
        <v>0.77512375108269438</v>
      </c>
    </row>
    <row r="1834" spans="1:43" x14ac:dyDescent="0.25">
      <c r="A1834" s="124">
        <v>609011</v>
      </c>
      <c r="B1834" s="125" t="s">
        <v>1864</v>
      </c>
      <c r="C1834" s="126" t="s">
        <v>1863</v>
      </c>
      <c r="D1834" s="101" t="s">
        <v>2133</v>
      </c>
      <c r="E1834" s="142"/>
      <c r="F1834" s="191" t="str">
        <f>IF('9 All Base Data'!G1834="Rural Centre","Rural",IF('9 All Base Data'!G1834="Rural (Incl.some Off Shore Islands)","Rural",IF('9 All Base Data'!G1834="Inlet-in TA but not in Urban Area","Rural",IF('9 All Base Data'!G1834="Rural (Incl.some Off Shore Islands)","Rural",IF('9 All Base Data'!G1834="Inlet-not in TA","Rural",IF('9 All Base Data'!G1834="Inland Water not in Urban Area","Rural",IF('9 All Base Data'!G1834="Oceanic-in Region but not in TA","Rural",'9 All Base Data'!G1834)))))))</f>
        <v>Rural</v>
      </c>
      <c r="G1834" s="177">
        <f>IF('9 All Base Data'!I1834="..C","..C",'9 All Base Data'!I1834*Basecase_Pop_2006)</f>
        <v>114</v>
      </c>
      <c r="H1834" s="177">
        <f>IF('9 All Base Data'!J1834="..C","..C",'9 All Base Data'!J1834*Basecase_Pop_2006)</f>
        <v>60</v>
      </c>
      <c r="I1834" s="191" t="str">
        <f>IF('9 All Base Data'!L1834="..C","..C",'9 All Base Data'!L1834*Basecase_Pop_2006)</f>
        <v>..C</v>
      </c>
      <c r="J1834" s="156">
        <f>IF('9 All Base Data'!$P1834=0,0,('9 All Base Data'!$P1834*Basecase_Pop_2006)/(1+(1/(BaseCase_Mort_AllAdults_30*('9 All Base Data'!$W1834*Basecase_PM10)/10))))</f>
        <v>0</v>
      </c>
      <c r="K1834" s="156">
        <f>IF('9 All Base Data'!$Q1834=0,0,('9 All Base Data'!$Q1834*Basecase_Pop_2006)/(1+(1/(BaseCase_Mort_Maori_30*('9 All Base Data'!$W1834*Basecase_PM10)/10))))</f>
        <v>0</v>
      </c>
      <c r="L1834" s="179">
        <f>133/(1+1/(BaseCase_Mort_Child_0_1*'9 All Base Data'!$AB$10/10))*IF('9 All Base Data'!$L1834="..C",0,'9 All Base Data'!L1834/'9 All Base Data'!$L$2022)</f>
        <v>0</v>
      </c>
      <c r="M1834" s="178">
        <f>IF('9 All Base Data'!$R1834="","",IF('9 All Base Data'!$R1834=0,0,('9 All Base Data'!$R1834*Basecase_Pop_2006)/(1+(1/(BaseCase_CardiacHA_All*('9 All Base Data'!$W1834*Basecase_PM10)/10)))))</f>
        <v>0</v>
      </c>
      <c r="N1834" s="178">
        <f>IF('9 All Base Data'!$S1834="","",IF('9 All Base Data'!$S1834=0,0,('9 All Base Data'!S1834*Basecase_Pop_2006)/(1+(1/(BaseCase_RespHA_All*('9 All Base Data'!$W1834*Basecase_PM10)/10)))))</f>
        <v>0</v>
      </c>
      <c r="O1834" s="178">
        <f>IF('9 All Base Data'!$T1834="","",IF('9 All Base Data'!$T1834=0,0,('9 All Base Data'!$T1834*Basecase_Pop_2006)/(1+(1/(BaseCase_RespHA_Child_1_4*('9 All Base Data'!$W1834*Basecase_PM10)/10)))))</f>
        <v>0</v>
      </c>
      <c r="P1834" s="179">
        <f>IF('9 All Base Data'!$U1834="","",IF('9 All Base Data'!$U1834=0,0,('9 All Base Data'!$U1834*Basecase_Pop_2006)/(1+(1/(BaseCase_RespHA_Child_5_14*('9 All Base Data'!$W1834*Basecase_PM10)/10)))))</f>
        <v>0</v>
      </c>
      <c r="Q1834" s="156">
        <f>IF('7 Base case Results'!$G1834="..C",0,BaseCase_RADs_All*'7 Base case Results'!$G1834*('9 All Base Data'!$V1834*Basecase_PM10)/10)</f>
        <v>32.708880000000008</v>
      </c>
      <c r="R1834" s="189">
        <f t="shared" si="290"/>
        <v>0</v>
      </c>
      <c r="S1834" s="178">
        <f t="shared" si="291"/>
        <v>0</v>
      </c>
      <c r="T1834" s="179">
        <f t="shared" si="292"/>
        <v>0</v>
      </c>
      <c r="U1834" s="178">
        <f t="shared" si="293"/>
        <v>0</v>
      </c>
      <c r="V1834" s="178">
        <f t="shared" si="294"/>
        <v>0</v>
      </c>
      <c r="W1834" s="178">
        <f t="shared" si="295"/>
        <v>0</v>
      </c>
      <c r="X1834" s="179">
        <f t="shared" si="296"/>
        <v>0</v>
      </c>
      <c r="Y1834" s="179">
        <f t="shared" si="297"/>
        <v>2.0279505600000005E-3</v>
      </c>
      <c r="Z1834" s="186">
        <f t="shared" si="298"/>
        <v>2.0279505600000005E-3</v>
      </c>
      <c r="AA1834" s="156">
        <f>$J1834*'9 All Base Data'!$Y1834</f>
        <v>0</v>
      </c>
      <c r="AB1834" s="156">
        <f>$K1834*'9 All Base Data'!$Y1834</f>
        <v>0</v>
      </c>
      <c r="AC1834" s="178">
        <f>$L1834*'9 All Base Data'!$Y1834</f>
        <v>0</v>
      </c>
      <c r="AD1834" s="178">
        <f>IF($M1834="","",$M1834*'9 All Base Data'!$Y1834)</f>
        <v>0</v>
      </c>
      <c r="AE1834" s="178">
        <f>IF($N1834="","",$N1834*'9 All Base Data'!$Y1834)</f>
        <v>0</v>
      </c>
      <c r="AF1834" s="178">
        <f>IF($O1834="","",$O1834*'9 All Base Data'!$Y1834)</f>
        <v>0</v>
      </c>
      <c r="AG1834" s="178">
        <f>IF($P1834="","",$P1834*'9 All Base Data'!$Y1834)</f>
        <v>0</v>
      </c>
      <c r="AH1834" s="167">
        <f>$Q1834*'9 All Base Data'!$Y1834</f>
        <v>2.8490788240173086</v>
      </c>
      <c r="AI1834" s="178">
        <f>$R1834*'9 All Base Data'!$Y1834</f>
        <v>0</v>
      </c>
      <c r="AJ1834" s="178">
        <f>$S1834*'9 All Base Data'!$Y1834</f>
        <v>0</v>
      </c>
      <c r="AK1834" s="178">
        <f>$T1834*'9 All Base Data'!$Y1834</f>
        <v>0</v>
      </c>
      <c r="AL1834" s="178">
        <f>IF($U1834="","",$U1834*'9 All Base Data'!$Y1834)</f>
        <v>0</v>
      </c>
      <c r="AM1834" s="178">
        <f>IF($V1834="","",$V1834*'9 All Base Data'!$Y1834)</f>
        <v>0</v>
      </c>
      <c r="AN1834" s="178">
        <f>IF($W1834="","",$W1834*'9 All Base Data'!$Y1834)</f>
        <v>0</v>
      </c>
      <c r="AO1834" s="178">
        <f>IF($X1834="","",$X1834*'9 All Base Data'!$Y1834)</f>
        <v>0</v>
      </c>
      <c r="AP1834" s="178">
        <f>$Y1834*'9 All Base Data'!$Y1834</f>
        <v>1.7664288708907312E-4</v>
      </c>
      <c r="AQ1834" s="179">
        <f t="shared" si="299"/>
        <v>1.7664288708907312E-4</v>
      </c>
    </row>
    <row r="1835" spans="1:43" x14ac:dyDescent="0.25">
      <c r="A1835" s="131">
        <v>609013</v>
      </c>
      <c r="B1835" s="132" t="s">
        <v>1865</v>
      </c>
      <c r="C1835" s="132" t="s">
        <v>1742</v>
      </c>
      <c r="D1835" s="145" t="s">
        <v>2132</v>
      </c>
      <c r="E1835" s="142"/>
      <c r="F1835" s="191" t="str">
        <f>IF('9 All Base Data'!G1835="Rural Centre","Rural",IF('9 All Base Data'!G1835="Rural (Incl.some Off Shore Islands)","Rural",IF('9 All Base Data'!G1835="Inlet-in TA but not in Urban Area","Rural",IF('9 All Base Data'!G1835="Rural (Incl.some Off Shore Islands)","Rural",IF('9 All Base Data'!G1835="Inlet-not in TA","Rural",IF('9 All Base Data'!G1835="Inland Water not in Urban Area","Rural",IF('9 All Base Data'!G1835="Oceanic-in Region but not in TA","Rural",'9 All Base Data'!G1835)))))))</f>
        <v>Rural</v>
      </c>
      <c r="G1835" s="177">
        <f>IF('9 All Base Data'!I1835="..C","..C",'9 All Base Data'!I1835*Basecase_Pop_2006)</f>
        <v>360</v>
      </c>
      <c r="H1835" s="177">
        <f>IF('9 All Base Data'!J1835="..C","..C",'9 All Base Data'!J1835*Basecase_Pop_2006)</f>
        <v>237</v>
      </c>
      <c r="I1835" s="191">
        <f>IF('9 All Base Data'!L1835="..C","..C",'9 All Base Data'!L1835*Basecase_Pop_2006)</f>
        <v>3</v>
      </c>
      <c r="J1835" s="156">
        <f>IF('9 All Base Data'!$P1835=0,0,('9 All Base Data'!$P1835*Basecase_Pop_2006)/(1+(1/(BaseCase_Mort_AllAdults_30*('9 All Base Data'!$W1835*Basecase_PM10)/10))))</f>
        <v>0.75625251288581086</v>
      </c>
      <c r="K1835" s="156">
        <f>IF('9 All Base Data'!$Q1835=0,0,('9 All Base Data'!$Q1835*Basecase_Pop_2006)/(1+(1/(BaseCase_Mort_Maori_30*('9 All Base Data'!$W1835*Basecase_PM10)/10))))</f>
        <v>0</v>
      </c>
      <c r="L1835" s="179">
        <f>133/(1+1/(BaseCase_Mort_Child_0_1*'9 All Base Data'!$AB$10/10))*IF('9 All Base Data'!$L1835="..C",0,'9 All Base Data'!L1835/'9 All Base Data'!$L$2022)</f>
        <v>4.3763335659156898E-4</v>
      </c>
      <c r="M1835" s="178">
        <f>IF('9 All Base Data'!$R1835="","",IF('9 All Base Data'!$R1835=0,0,('9 All Base Data'!$R1835*Basecase_Pop_2006)/(1+(1/(BaseCase_CardiacHA_All*('9 All Base Data'!$W1835*Basecase_PM10)/10)))))</f>
        <v>1.243620844318449E-2</v>
      </c>
      <c r="N1835" s="178">
        <f>IF('9 All Base Data'!$S1835="","",IF('9 All Base Data'!$S1835=0,0,('9 All Base Data'!S1835*Basecase_Pop_2006)/(1+(1/(BaseCase_RespHA_All*('9 All Base Data'!$W1835*Basecase_PM10)/10)))))</f>
        <v>6.357371946590697E-3</v>
      </c>
      <c r="O1835" s="178">
        <f>IF('9 All Base Data'!$T1835="","",IF('9 All Base Data'!$T1835=0,0,('9 All Base Data'!$T1835*Basecase_Pop_2006)/(1+(1/(BaseCase_RespHA_Child_1_4*('9 All Base Data'!$W1835*Basecase_PM10)/10)))))</f>
        <v>0</v>
      </c>
      <c r="P1835" s="179">
        <f>IF('9 All Base Data'!$U1835="","",IF('9 All Base Data'!$U1835=0,0,('9 All Base Data'!$U1835*Basecase_Pop_2006)/(1+(1/(BaseCase_RespHA_Child_5_14*('9 All Base Data'!$W1835*Basecase_PM10)/10)))))</f>
        <v>5.5599194683684516E-3</v>
      </c>
      <c r="Q1835" s="156">
        <f>IF('7 Base case Results'!$G1835="..C",0,BaseCase_RADs_All*'7 Base case Results'!$G1835*('9 All Base Data'!$V1835*Basecase_PM10)/10)</f>
        <v>103.2912</v>
      </c>
      <c r="R1835" s="189">
        <f t="shared" si="290"/>
        <v>2.6922589458734869</v>
      </c>
      <c r="S1835" s="178">
        <f t="shared" si="291"/>
        <v>0</v>
      </c>
      <c r="T1835" s="179">
        <f t="shared" si="292"/>
        <v>1.5579747494659855E-3</v>
      </c>
      <c r="U1835" s="178">
        <f t="shared" si="293"/>
        <v>7.8969923614221517E-5</v>
      </c>
      <c r="V1835" s="178">
        <f t="shared" si="294"/>
        <v>2.883068177778881E-5</v>
      </c>
      <c r="W1835" s="178">
        <f t="shared" si="295"/>
        <v>0</v>
      </c>
      <c r="X1835" s="179">
        <f t="shared" si="296"/>
        <v>2.5214234789050926E-5</v>
      </c>
      <c r="Y1835" s="179">
        <f t="shared" si="297"/>
        <v>6.4040544000000003E-3</v>
      </c>
      <c r="Z1835" s="186">
        <f t="shared" si="298"/>
        <v>2.7003287756283449</v>
      </c>
      <c r="AA1835" s="156">
        <f>$J1835*'9 All Base Data'!$Y1835</f>
        <v>6.5872723861924956E-2</v>
      </c>
      <c r="AB1835" s="156">
        <f>$K1835*'9 All Base Data'!$Y1835</f>
        <v>0</v>
      </c>
      <c r="AC1835" s="178">
        <f>$L1835*'9 All Base Data'!$Y1835</f>
        <v>3.811967664281548E-5</v>
      </c>
      <c r="AD1835" s="178">
        <f>IF($M1835="","",$M1835*'9 All Base Data'!$Y1835)</f>
        <v>1.0832452265727894E-3</v>
      </c>
      <c r="AE1835" s="178">
        <f>IF($N1835="","",$N1835*'9 All Base Data'!$Y1835)</f>
        <v>5.537534085371693E-4</v>
      </c>
      <c r="AF1835" s="178">
        <f>IF($O1835="","",$O1835*'9 All Base Data'!$Y1835)</f>
        <v>0</v>
      </c>
      <c r="AG1835" s="178">
        <f>IF($P1835="","",$P1835*'9 All Base Data'!$Y1835)</f>
        <v>4.8429199717538857E-4</v>
      </c>
      <c r="AH1835" s="167">
        <f>$Q1835*'9 All Base Data'!$Y1835</f>
        <v>8.9970910232125512</v>
      </c>
      <c r="AI1835" s="178">
        <f>$R1835*'9 All Base Data'!$Y1835</f>
        <v>0.23450689694845286</v>
      </c>
      <c r="AJ1835" s="178">
        <f>$S1835*'9 All Base Data'!$Y1835</f>
        <v>0</v>
      </c>
      <c r="AK1835" s="178">
        <f>$T1835*'9 All Base Data'!$Y1835</f>
        <v>1.3570604884842311E-4</v>
      </c>
      <c r="AL1835" s="178">
        <f>IF($U1835="","",$U1835*'9 All Base Data'!$Y1835)</f>
        <v>6.8786071887372133E-6</v>
      </c>
      <c r="AM1835" s="178">
        <f>IF($V1835="","",$V1835*'9 All Base Data'!$Y1835)</f>
        <v>2.5112717077160626E-6</v>
      </c>
      <c r="AN1835" s="178">
        <f>IF($W1835="","",$W1835*'9 All Base Data'!$Y1835)</f>
        <v>0</v>
      </c>
      <c r="AO1835" s="178">
        <f>IF($X1835="","",$X1835*'9 All Base Data'!$Y1835)</f>
        <v>2.1962642071903871E-6</v>
      </c>
      <c r="AP1835" s="178">
        <f>$Y1835*'9 All Base Data'!$Y1835</f>
        <v>5.5781964343917822E-4</v>
      </c>
      <c r="AQ1835" s="179">
        <f t="shared" si="299"/>
        <v>0.23520981251963691</v>
      </c>
    </row>
    <row r="1836" spans="1:43" x14ac:dyDescent="0.25">
      <c r="A1836" s="131">
        <v>609014</v>
      </c>
      <c r="B1836" s="132" t="s">
        <v>2305</v>
      </c>
      <c r="C1836" s="132" t="s">
        <v>1742</v>
      </c>
      <c r="D1836" s="145" t="s">
        <v>2132</v>
      </c>
      <c r="E1836" s="142"/>
      <c r="F1836" s="191" t="str">
        <f>IF('9 All Base Data'!G1836="Rural Centre","Rural",IF('9 All Base Data'!G1836="Rural (Incl.some Off Shore Islands)","Rural",IF('9 All Base Data'!G1836="Inlet-in TA but not in Urban Area","Rural",IF('9 All Base Data'!G1836="Rural (Incl.some Off Shore Islands)","Rural",IF('9 All Base Data'!G1836="Inlet-not in TA","Rural",IF('9 All Base Data'!G1836="Inland Water not in Urban Area","Rural",IF('9 All Base Data'!G1836="Oceanic-in Region but not in TA","Rural",'9 All Base Data'!G1836)))))))</f>
        <v>Rural</v>
      </c>
      <c r="G1836" s="177">
        <f>IF('9 All Base Data'!I1836="..C","..C",'9 All Base Data'!I1836*Basecase_Pop_2006)</f>
        <v>237</v>
      </c>
      <c r="H1836" s="177">
        <f>IF('9 All Base Data'!J1836="..C","..C",'9 All Base Data'!J1836*Basecase_Pop_2006)</f>
        <v>177</v>
      </c>
      <c r="I1836" s="191">
        <f>IF('9 All Base Data'!L1836="..C","..C",'9 All Base Data'!L1836*Basecase_Pop_2006)</f>
        <v>6</v>
      </c>
      <c r="J1836" s="156">
        <f>IF('9 All Base Data'!$P1836=0,0,('9 All Base Data'!$P1836*Basecase_Pop_2006)/(1+(1/(BaseCase_Mort_AllAdults_30*('9 All Base Data'!$W1836*Basecase_PM10)/10))))</f>
        <v>0.56479618050965619</v>
      </c>
      <c r="K1836" s="156">
        <f>IF('9 All Base Data'!$Q1836=0,0,('9 All Base Data'!$Q1836*Basecase_Pop_2006)/(1+(1/(BaseCase_Mort_Maori_30*('9 All Base Data'!$W1836*Basecase_PM10)/10))))</f>
        <v>0</v>
      </c>
      <c r="L1836" s="179">
        <f>133/(1+1/(BaseCase_Mort_Child_0_1*'9 All Base Data'!$AB$10/10))*IF('9 All Base Data'!$L1836="..C",0,'9 All Base Data'!L1836/'9 All Base Data'!$L$2022)</f>
        <v>8.7526671318313796E-4</v>
      </c>
      <c r="M1836" s="178">
        <f>IF('9 All Base Data'!$R1836="","",IF('9 All Base Data'!$R1836=0,0,('9 All Base Data'!$R1836*Basecase_Pop_2006)/(1+(1/(BaseCase_CardiacHA_All*('9 All Base Data'!$W1836*Basecase_PM10)/10)))))</f>
        <v>8.1871705584297891E-3</v>
      </c>
      <c r="N1836" s="178">
        <f>IF('9 All Base Data'!$S1836="","",IF('9 All Base Data'!$S1836=0,0,('9 All Base Data'!S1836*Basecase_Pop_2006)/(1+(1/(BaseCase_RespHA_All*('9 All Base Data'!$W1836*Basecase_PM10)/10)))))</f>
        <v>4.185269864838876E-3</v>
      </c>
      <c r="O1836" s="178">
        <f>IF('9 All Base Data'!$T1836="","",IF('9 All Base Data'!$T1836=0,0,('9 All Base Data'!$T1836*Basecase_Pop_2006)/(1+(1/(BaseCase_RespHA_Child_1_4*('9 All Base Data'!$W1836*Basecase_PM10)/10)))))</f>
        <v>0</v>
      </c>
      <c r="P1836" s="179">
        <f>IF('9 All Base Data'!$U1836="","",IF('9 All Base Data'!$U1836=0,0,('9 All Base Data'!$U1836*Basecase_Pop_2006)/(1+(1/(BaseCase_RespHA_Child_5_14*('9 All Base Data'!$W1836*Basecase_PM10)/10)))))</f>
        <v>2.2239677873473807E-3</v>
      </c>
      <c r="Q1836" s="156">
        <f>IF('7 Base case Results'!$G1836="..C",0,BaseCase_RADs_All*'7 Base case Results'!$G1836*('9 All Base Data'!$V1836*Basecase_PM10)/10)</f>
        <v>68.000040000000013</v>
      </c>
      <c r="R1836" s="189">
        <f t="shared" si="290"/>
        <v>2.0106744026143759</v>
      </c>
      <c r="S1836" s="178">
        <f t="shared" si="291"/>
        <v>0</v>
      </c>
      <c r="T1836" s="179">
        <f t="shared" si="292"/>
        <v>3.1159494989319711E-3</v>
      </c>
      <c r="U1836" s="178">
        <f t="shared" si="293"/>
        <v>5.1988533046029162E-5</v>
      </c>
      <c r="V1836" s="178">
        <f t="shared" si="294"/>
        <v>1.8980198837044301E-5</v>
      </c>
      <c r="W1836" s="178">
        <f t="shared" si="295"/>
        <v>0</v>
      </c>
      <c r="X1836" s="179">
        <f t="shared" si="296"/>
        <v>1.0085693915620371E-5</v>
      </c>
      <c r="Y1836" s="179">
        <f t="shared" si="297"/>
        <v>4.2160024800000006E-3</v>
      </c>
      <c r="Z1836" s="186">
        <f t="shared" si="298"/>
        <v>2.0180773233251914</v>
      </c>
      <c r="AA1836" s="156">
        <f>$J1836*'9 All Base Data'!$Y1836</f>
        <v>4.919608490953889E-2</v>
      </c>
      <c r="AB1836" s="156">
        <f>$K1836*'9 All Base Data'!$Y1836</f>
        <v>0</v>
      </c>
      <c r="AC1836" s="178">
        <f>$L1836*'9 All Base Data'!$Y1836</f>
        <v>7.623935328563096E-5</v>
      </c>
      <c r="AD1836" s="178">
        <f>IF($M1836="","",$M1836*'9 All Base Data'!$Y1836)</f>
        <v>7.1313644082708638E-4</v>
      </c>
      <c r="AE1836" s="178">
        <f>IF($N1836="","",$N1836*'9 All Base Data'!$Y1836)</f>
        <v>3.6455432728696983E-4</v>
      </c>
      <c r="AF1836" s="178">
        <f>IF($O1836="","",$O1836*'9 All Base Data'!$Y1836)</f>
        <v>0</v>
      </c>
      <c r="AG1836" s="178">
        <f>IF($P1836="","",$P1836*'9 All Base Data'!$Y1836)</f>
        <v>1.9371679887015544E-4</v>
      </c>
      <c r="AH1836" s="167">
        <f>$Q1836*'9 All Base Data'!$Y1836</f>
        <v>5.9230849236149306</v>
      </c>
      <c r="AI1836" s="178">
        <f>$R1836*'9 All Base Data'!$Y1836</f>
        <v>0.17513806227795845</v>
      </c>
      <c r="AJ1836" s="178">
        <f>$S1836*'9 All Base Data'!$Y1836</f>
        <v>0</v>
      </c>
      <c r="AK1836" s="178">
        <f>$T1836*'9 All Base Data'!$Y1836</f>
        <v>2.7141209769684623E-4</v>
      </c>
      <c r="AL1836" s="178">
        <f>IF($U1836="","",$U1836*'9 All Base Data'!$Y1836)</f>
        <v>4.5284163992519987E-6</v>
      </c>
      <c r="AM1836" s="178">
        <f>IF($V1836="","",$V1836*'9 All Base Data'!$Y1836)</f>
        <v>1.6532538742464079E-6</v>
      </c>
      <c r="AN1836" s="178">
        <f>IF($W1836="","",$W1836*'9 All Base Data'!$Y1836)</f>
        <v>0</v>
      </c>
      <c r="AO1836" s="178">
        <f>IF($X1836="","",$X1836*'9 All Base Data'!$Y1836)</f>
        <v>8.7850568287615479E-7</v>
      </c>
      <c r="AP1836" s="178">
        <f>$Y1836*'9 All Base Data'!$Y1836</f>
        <v>3.672312652641257E-4</v>
      </c>
      <c r="AQ1836" s="179">
        <f t="shared" si="299"/>
        <v>0.1757828873111929</v>
      </c>
    </row>
    <row r="1837" spans="1:43" x14ac:dyDescent="0.25">
      <c r="A1837" s="124">
        <v>609022</v>
      </c>
      <c r="B1837" s="125" t="s">
        <v>1866</v>
      </c>
      <c r="C1837" s="126" t="s">
        <v>1742</v>
      </c>
      <c r="D1837" s="101" t="s">
        <v>2132</v>
      </c>
      <c r="E1837" s="142"/>
      <c r="F1837" s="191" t="str">
        <f>IF('9 All Base Data'!G1837="Rural Centre","Rural",IF('9 All Base Data'!G1837="Rural (Incl.some Off Shore Islands)","Rural",IF('9 All Base Data'!G1837="Inlet-in TA but not in Urban Area","Rural",IF('9 All Base Data'!G1837="Rural (Incl.some Off Shore Islands)","Rural",IF('9 All Base Data'!G1837="Inlet-not in TA","Rural",IF('9 All Base Data'!G1837="Inland Water not in Urban Area","Rural",IF('9 All Base Data'!G1837="Oceanic-in Region but not in TA","Rural",'9 All Base Data'!G1837)))))))</f>
        <v>Queenstown</v>
      </c>
      <c r="G1837" s="177">
        <f>IF('9 All Base Data'!I1837="..C","..C",'9 All Base Data'!I1837*Basecase_Pop_2006)</f>
        <v>1011</v>
      </c>
      <c r="H1837" s="177">
        <f>IF('9 All Base Data'!J1837="..C","..C",'9 All Base Data'!J1837*Basecase_Pop_2006)</f>
        <v>735</v>
      </c>
      <c r="I1837" s="191">
        <f>IF('9 All Base Data'!L1837="..C","..C",'9 All Base Data'!L1837*Basecase_Pop_2006)</f>
        <v>15</v>
      </c>
      <c r="J1837" s="156">
        <f>IF('9 All Base Data'!$P1837=0,0,('9 All Base Data'!$P1837*Basecase_Pop_2006)/(1+(1/(BaseCase_Mort_AllAdults_30*('9 All Base Data'!$W1837*Basecase_PM10)/10))))</f>
        <v>4.641323753275995E-2</v>
      </c>
      <c r="K1837" s="156">
        <f>IF('9 All Base Data'!$Q1837=0,0,('9 All Base Data'!$Q1837*Basecase_Pop_2006)/(1+(1/(BaseCase_Mort_Maori_30*('9 All Base Data'!$W1837*Basecase_PM10)/10))))</f>
        <v>0</v>
      </c>
      <c r="L1837" s="179">
        <f>133/(1+1/(BaseCase_Mort_Child_0_1*'9 All Base Data'!$AB$10/10))*IF('9 All Base Data'!$L1837="..C",0,'9 All Base Data'!L1837/'9 All Base Data'!$L$2022)</f>
        <v>2.1881667829578449E-3</v>
      </c>
      <c r="M1837" s="178">
        <f>IF('9 All Base Data'!$R1837="","",IF('9 All Base Data'!$R1837=0,0,('9 All Base Data'!$R1837*Basecase_Pop_2006)/(1+(1/(BaseCase_CardiacHA_All*('9 All Base Data'!$W1837*Basecase_PM10)/10)))))</f>
        <v>5.7357704109876576E-2</v>
      </c>
      <c r="N1837" s="178">
        <f>IF('9 All Base Data'!$S1837="","",IF('9 All Base Data'!$S1837=0,0,('9 All Base Data'!S1837*Basecase_Pop_2006)/(1+(1/(BaseCase_RespHA_All*('9 All Base Data'!$W1837*Basecase_PM10)/10)))))</f>
        <v>4.2307435830573933E-2</v>
      </c>
      <c r="O1837" s="178">
        <f>IF('9 All Base Data'!$T1837="","",IF('9 All Base Data'!$T1837=0,0,('9 All Base Data'!$T1837*Basecase_Pop_2006)/(1+(1/(BaseCase_RespHA_Child_1_4*('9 All Base Data'!$W1837*Basecase_PM10)/10)))))</f>
        <v>1.3954879814621195E-2</v>
      </c>
      <c r="P1837" s="179">
        <f>IF('9 All Base Data'!$U1837="","",IF('9 All Base Data'!$U1837=0,0,('9 All Base Data'!$U1837*Basecase_Pop_2006)/(1+(1/(BaseCase_RespHA_Child_5_14*('9 All Base Data'!$W1837*Basecase_PM10)/10)))))</f>
        <v>0</v>
      </c>
      <c r="Q1837" s="156">
        <f>IF('7 Base case Results'!$G1837="..C",0,BaseCase_RADs_All*'7 Base case Results'!$G1837*('9 All Base Data'!$V1837*Basecase_PM10)/10)</f>
        <v>583.60575367710021</v>
      </c>
      <c r="R1837" s="189">
        <f t="shared" si="290"/>
        <v>0.16523112561662542</v>
      </c>
      <c r="S1837" s="178">
        <f t="shared" si="291"/>
        <v>0</v>
      </c>
      <c r="T1837" s="179">
        <f t="shared" si="292"/>
        <v>7.7898737473299281E-3</v>
      </c>
      <c r="U1837" s="178">
        <f t="shared" si="293"/>
        <v>3.6422142109771623E-4</v>
      </c>
      <c r="V1837" s="178">
        <f t="shared" si="294"/>
        <v>1.918642214916528E-4</v>
      </c>
      <c r="W1837" s="178">
        <f t="shared" si="295"/>
        <v>6.3285379959307115E-5</v>
      </c>
      <c r="X1837" s="179">
        <f t="shared" si="296"/>
        <v>0</v>
      </c>
      <c r="Y1837" s="179">
        <f t="shared" si="297"/>
        <v>3.6183556727980209E-2</v>
      </c>
      <c r="Z1837" s="186">
        <f t="shared" si="298"/>
        <v>0.20976064173452491</v>
      </c>
      <c r="AA1837" s="156">
        <f>$J1837*'9 All Base Data'!$Y1837</f>
        <v>1.482344501116651E-2</v>
      </c>
      <c r="AB1837" s="156">
        <f>$K1837*'9 All Base Data'!$Y1837</f>
        <v>0</v>
      </c>
      <c r="AC1837" s="178">
        <f>$L1837*'9 All Base Data'!$Y1837</f>
        <v>6.988560097653659E-4</v>
      </c>
      <c r="AD1837" s="178">
        <f>IF($M1837="","",$M1837*'9 All Base Data'!$Y1837)</f>
        <v>1.8318885258529725E-2</v>
      </c>
      <c r="AE1837" s="178">
        <f>IF($N1837="","",$N1837*'9 All Base Data'!$Y1837)</f>
        <v>1.3512135372054396E-2</v>
      </c>
      <c r="AF1837" s="178">
        <f>IF($O1837="","",$O1837*'9 All Base Data'!$Y1837)</f>
        <v>4.4569050677291536E-3</v>
      </c>
      <c r="AG1837" s="178">
        <f>IF($P1837="","",$P1837*'9 All Base Data'!$Y1837)</f>
        <v>0</v>
      </c>
      <c r="AH1837" s="167">
        <f>$Q1837*'9 All Base Data'!$Y1837</f>
        <v>186.3918196123831</v>
      </c>
      <c r="AI1837" s="178">
        <f>$R1837*'9 All Base Data'!$Y1837</f>
        <v>5.2771464239752777E-2</v>
      </c>
      <c r="AJ1837" s="178">
        <f>$S1837*'9 All Base Data'!$Y1837</f>
        <v>0</v>
      </c>
      <c r="AK1837" s="178">
        <f>$T1837*'9 All Base Data'!$Y1837</f>
        <v>2.4879273947647027E-3</v>
      </c>
      <c r="AL1837" s="178">
        <f>IF($U1837="","",$U1837*'9 All Base Data'!$Y1837)</f>
        <v>1.1632492139166374E-4</v>
      </c>
      <c r="AM1837" s="178">
        <f>IF($V1837="","",$V1837*'9 All Base Data'!$Y1837)</f>
        <v>6.1277533912266682E-5</v>
      </c>
      <c r="AN1837" s="178">
        <f>IF($W1837="","",$W1837*'9 All Base Data'!$Y1837)</f>
        <v>2.021206448215171E-5</v>
      </c>
      <c r="AO1837" s="178">
        <f>IF($X1837="","",$X1837*'9 All Base Data'!$Y1837)</f>
        <v>0</v>
      </c>
      <c r="AP1837" s="178">
        <f>$Y1837*'9 All Base Data'!$Y1837</f>
        <v>1.1556292815967753E-2</v>
      </c>
      <c r="AQ1837" s="179">
        <f t="shared" si="299"/>
        <v>6.6993286905789165E-2</v>
      </c>
    </row>
    <row r="1838" spans="1:43" x14ac:dyDescent="0.25">
      <c r="A1838" s="124">
        <v>609023</v>
      </c>
      <c r="B1838" s="125" t="s">
        <v>1867</v>
      </c>
      <c r="C1838" s="126" t="s">
        <v>1742</v>
      </c>
      <c r="D1838" s="101" t="s">
        <v>2132</v>
      </c>
      <c r="E1838" s="142"/>
      <c r="F1838" s="191" t="str">
        <f>IF('9 All Base Data'!G1838="Rural Centre","Rural",IF('9 All Base Data'!G1838="Rural (Incl.some Off Shore Islands)","Rural",IF('9 All Base Data'!G1838="Inlet-in TA but not in Urban Area","Rural",IF('9 All Base Data'!G1838="Rural (Incl.some Off Shore Islands)","Rural",IF('9 All Base Data'!G1838="Inlet-not in TA","Rural",IF('9 All Base Data'!G1838="Inland Water not in Urban Area","Rural",IF('9 All Base Data'!G1838="Oceanic-in Region but not in TA","Rural",'9 All Base Data'!G1838)))))))</f>
        <v>Queenstown</v>
      </c>
      <c r="G1838" s="177">
        <f>IF('9 All Base Data'!I1838="..C","..C",'9 All Base Data'!I1838*Basecase_Pop_2006)</f>
        <v>2358</v>
      </c>
      <c r="H1838" s="177">
        <f>IF('9 All Base Data'!J1838="..C","..C",'9 All Base Data'!J1838*Basecase_Pop_2006)</f>
        <v>1305</v>
      </c>
      <c r="I1838" s="191">
        <f>IF('9 All Base Data'!L1838="..C","..C",'9 All Base Data'!L1838*Basecase_Pop_2006)</f>
        <v>48</v>
      </c>
      <c r="J1838" s="156">
        <f>IF('9 All Base Data'!$P1838=0,0,('9 All Base Data'!$P1838*Basecase_Pop_2006)/(1+(1/(BaseCase_Mort_AllAdults_30*('9 All Base Data'!$W1838*Basecase_PM10)/10))))</f>
        <v>9.2826475065519901E-2</v>
      </c>
      <c r="K1838" s="156">
        <f>IF('9 All Base Data'!$Q1838=0,0,('9 All Base Data'!$Q1838*Basecase_Pop_2006)/(1+(1/(BaseCase_Mort_Maori_30*('9 All Base Data'!$W1838*Basecase_PM10)/10))))</f>
        <v>0</v>
      </c>
      <c r="L1838" s="179">
        <f>133/(1+1/(BaseCase_Mort_Child_0_1*'9 All Base Data'!$AB$10/10))*IF('9 All Base Data'!$L1838="..C",0,'9 All Base Data'!L1838/'9 All Base Data'!$L$2022)</f>
        <v>7.0021337054651037E-3</v>
      </c>
      <c r="M1838" s="178">
        <f>IF('9 All Base Data'!$R1838="","",IF('9 All Base Data'!$R1838=0,0,('9 All Base Data'!$R1838*Basecase_Pop_2006)/(1+(1/(BaseCase_CardiacHA_All*('9 All Base Data'!$W1838*Basecase_PM10)/10)))))</f>
        <v>2.9741031760676745E-2</v>
      </c>
      <c r="N1838" s="178">
        <f>IF('9 All Base Data'!$S1838="","",IF('9 All Base Data'!$S1838=0,0,('9 All Base Data'!S1838*Basecase_Pop_2006)/(1+(1/(BaseCase_RespHA_All*('9 All Base Data'!$W1838*Basecase_PM10)/10)))))</f>
        <v>0.13044792714426962</v>
      </c>
      <c r="O1838" s="178">
        <f>IF('9 All Base Data'!$T1838="","",IF('9 All Base Data'!$T1838=0,0,('9 All Base Data'!$T1838*Basecase_Pop_2006)/(1+(1/(BaseCase_RespHA_Child_1_4*('9 All Base Data'!$W1838*Basecase_PM10)/10)))))</f>
        <v>5.581951925848478E-2</v>
      </c>
      <c r="P1838" s="179">
        <f>IF('9 All Base Data'!$U1838="","",IF('9 All Base Data'!$U1838=0,0,('9 All Base Data'!$U1838*Basecase_Pop_2006)/(1+(1/(BaseCase_RespHA_Child_5_14*('9 All Base Data'!$W1838*Basecase_PM10)/10)))))</f>
        <v>3.10732618569017E-2</v>
      </c>
      <c r="Q1838" s="156">
        <f>IF('7 Base case Results'!$G1838="..C",0,BaseCase_RADs_All*'7 Base case Results'!$G1838*('9 All Base Data'!$V1838*Basecase_PM10)/10)</f>
        <v>1361.1695026415455</v>
      </c>
      <c r="R1838" s="189">
        <f t="shared" si="290"/>
        <v>0.33046225123325085</v>
      </c>
      <c r="S1838" s="178">
        <f t="shared" si="291"/>
        <v>0</v>
      </c>
      <c r="T1838" s="179">
        <f t="shared" si="292"/>
        <v>2.4927595991455768E-2</v>
      </c>
      <c r="U1838" s="178">
        <f t="shared" si="293"/>
        <v>1.8885555168029734E-4</v>
      </c>
      <c r="V1838" s="178">
        <f t="shared" si="294"/>
        <v>5.9158134959926272E-4</v>
      </c>
      <c r="W1838" s="178">
        <f t="shared" si="295"/>
        <v>2.5314151983722846E-4</v>
      </c>
      <c r="X1838" s="179">
        <f t="shared" si="296"/>
        <v>1.4091724252104923E-4</v>
      </c>
      <c r="Y1838" s="179">
        <f t="shared" si="297"/>
        <v>8.4392509163775817E-2</v>
      </c>
      <c r="Z1838" s="186">
        <f t="shared" si="298"/>
        <v>0.440562793289762</v>
      </c>
      <c r="AA1838" s="156">
        <f>$J1838*'9 All Base Data'!$Y1838</f>
        <v>2.964689002233302E-2</v>
      </c>
      <c r="AB1838" s="156">
        <f>$K1838*'9 All Base Data'!$Y1838</f>
        <v>0</v>
      </c>
      <c r="AC1838" s="178">
        <f>$L1838*'9 All Base Data'!$Y1838</f>
        <v>2.2363392312491712E-3</v>
      </c>
      <c r="AD1838" s="178">
        <f>IF($M1838="","",$M1838*'9 All Base Data'!$Y1838)</f>
        <v>9.4986812451635615E-3</v>
      </c>
      <c r="AE1838" s="178">
        <f>IF($N1838="","",$N1838*'9 All Base Data'!$Y1838)</f>
        <v>4.1662417397167716E-2</v>
      </c>
      <c r="AF1838" s="178">
        <f>IF($O1838="","",$O1838*'9 All Base Data'!$Y1838)</f>
        <v>1.7827620270916614E-2</v>
      </c>
      <c r="AG1838" s="178">
        <f>IF($P1838="","",$P1838*'9 All Base Data'!$Y1838)</f>
        <v>9.9241684687099204E-3</v>
      </c>
      <c r="AH1838" s="167">
        <f>$Q1838*'9 All Base Data'!$Y1838</f>
        <v>434.72988194460874</v>
      </c>
      <c r="AI1838" s="178">
        <f>$R1838*'9 All Base Data'!$Y1838</f>
        <v>0.10554292847950555</v>
      </c>
      <c r="AJ1838" s="178">
        <f>$S1838*'9 All Base Data'!$Y1838</f>
        <v>0</v>
      </c>
      <c r="AK1838" s="178">
        <f>$T1838*'9 All Base Data'!$Y1838</f>
        <v>7.961367663247048E-3</v>
      </c>
      <c r="AL1838" s="178">
        <f>IF($U1838="","",$U1838*'9 All Base Data'!$Y1838)</f>
        <v>6.0316625906788621E-5</v>
      </c>
      <c r="AM1838" s="178">
        <f>IF($V1838="","",$V1838*'9 All Base Data'!$Y1838)</f>
        <v>1.889390628961556E-4</v>
      </c>
      <c r="AN1838" s="178">
        <f>IF($W1838="","",$W1838*'9 All Base Data'!$Y1838)</f>
        <v>8.084825792860684E-5</v>
      </c>
      <c r="AO1838" s="178">
        <f>IF($X1838="","",$X1838*'9 All Base Data'!$Y1838)</f>
        <v>4.5006104005599491E-5</v>
      </c>
      <c r="AP1838" s="178">
        <f>$Y1838*'9 All Base Data'!$Y1838</f>
        <v>2.695325268056574E-2</v>
      </c>
      <c r="AQ1838" s="179">
        <f t="shared" si="299"/>
        <v>0.14070680451212131</v>
      </c>
    </row>
    <row r="1839" spans="1:43" x14ac:dyDescent="0.25">
      <c r="A1839" s="124">
        <v>609027</v>
      </c>
      <c r="B1839" s="125" t="s">
        <v>1868</v>
      </c>
      <c r="C1839" s="126" t="s">
        <v>1742</v>
      </c>
      <c r="D1839" s="101" t="s">
        <v>2132</v>
      </c>
      <c r="E1839" s="142"/>
      <c r="F1839" s="191" t="str">
        <f>IF('9 All Base Data'!G1839="Rural Centre","Rural",IF('9 All Base Data'!G1839="Rural (Incl.some Off Shore Islands)","Rural",IF('9 All Base Data'!G1839="Inlet-in TA but not in Urban Area","Rural",IF('9 All Base Data'!G1839="Rural (Incl.some Off Shore Islands)","Rural",IF('9 All Base Data'!G1839="Inlet-not in TA","Rural",IF('9 All Base Data'!G1839="Inland Water not in Urban Area","Rural",IF('9 All Base Data'!G1839="Oceanic-in Region but not in TA","Rural",'9 All Base Data'!G1839)))))))</f>
        <v>Rural</v>
      </c>
      <c r="G1839" s="177" t="str">
        <f>IF('9 All Base Data'!I1839="..C","..C",'9 All Base Data'!I1839*Basecase_Pop_2006)</f>
        <v>..C</v>
      </c>
      <c r="H1839" s="177" t="str">
        <f>IF('9 All Base Data'!J1839="..C","..C",'9 All Base Data'!J1839*Basecase_Pop_2006)</f>
        <v>..C</v>
      </c>
      <c r="I1839" s="191" t="str">
        <f>IF('9 All Base Data'!L1839="..C","..C",'9 All Base Data'!L1839*Basecase_Pop_2006)</f>
        <v>..C</v>
      </c>
      <c r="J1839" s="156">
        <f>IF('9 All Base Data'!$P1839=0,0,('9 All Base Data'!$P1839*Basecase_Pop_2006)/(1+(1/(BaseCase_Mort_AllAdults_30*('9 All Base Data'!$W1839*Basecase_PM10)/10))))</f>
        <v>0</v>
      </c>
      <c r="K1839" s="156">
        <f>IF('9 All Base Data'!$Q1839=0,0,('9 All Base Data'!$Q1839*Basecase_Pop_2006)/(1+(1/(BaseCase_Mort_Maori_30*('9 All Base Data'!$W1839*Basecase_PM10)/10))))</f>
        <v>0</v>
      </c>
      <c r="L1839" s="179">
        <f>133/(1+1/(BaseCase_Mort_Child_0_1*'9 All Base Data'!$AB$10/10))*IF('9 All Base Data'!$L1839="..C",0,'9 All Base Data'!L1839/'9 All Base Data'!$L$2022)</f>
        <v>0</v>
      </c>
      <c r="M1839" s="178">
        <f>IF('9 All Base Data'!$R1839="","",IF('9 All Base Data'!$R1839=0,0,('9 All Base Data'!$R1839*Basecase_Pop_2006)/(1+(1/(BaseCase_CardiacHA_All*('9 All Base Data'!$W1839*Basecase_PM10)/10)))))</f>
        <v>0</v>
      </c>
      <c r="N1839" s="178">
        <f>IF('9 All Base Data'!$S1839="","",IF('9 All Base Data'!$S1839=0,0,('9 All Base Data'!S1839*Basecase_Pop_2006)/(1+(1/(BaseCase_RespHA_All*('9 All Base Data'!$W1839*Basecase_PM10)/10)))))</f>
        <v>0</v>
      </c>
      <c r="O1839" s="178">
        <f>IF('9 All Base Data'!$T1839="","",IF('9 All Base Data'!$T1839=0,0,('9 All Base Data'!$T1839*Basecase_Pop_2006)/(1+(1/(BaseCase_RespHA_Child_1_4*('9 All Base Data'!$W1839*Basecase_PM10)/10)))))</f>
        <v>0</v>
      </c>
      <c r="P1839" s="179">
        <f>IF('9 All Base Data'!$U1839="","",IF('9 All Base Data'!$U1839=0,0,('9 All Base Data'!$U1839*Basecase_Pop_2006)/(1+(1/(BaseCase_RespHA_Child_5_14*('9 All Base Data'!$W1839*Basecase_PM10)/10)))))</f>
        <v>0</v>
      </c>
      <c r="Q1839" s="156">
        <f>IF('7 Base case Results'!$G1839="..C",0,BaseCase_RADs_All*'7 Base case Results'!$G1839*('9 All Base Data'!$V1839*Basecase_PM10)/10)</f>
        <v>0</v>
      </c>
      <c r="R1839" s="189">
        <f t="shared" si="290"/>
        <v>0</v>
      </c>
      <c r="S1839" s="178">
        <f t="shared" si="291"/>
        <v>0</v>
      </c>
      <c r="T1839" s="179">
        <f t="shared" si="292"/>
        <v>0</v>
      </c>
      <c r="U1839" s="178">
        <f t="shared" si="293"/>
        <v>0</v>
      </c>
      <c r="V1839" s="178">
        <f t="shared" si="294"/>
        <v>0</v>
      </c>
      <c r="W1839" s="178">
        <f t="shared" si="295"/>
        <v>0</v>
      </c>
      <c r="X1839" s="179">
        <f t="shared" si="296"/>
        <v>0</v>
      </c>
      <c r="Y1839" s="179">
        <f t="shared" si="297"/>
        <v>0</v>
      </c>
      <c r="Z1839" s="186">
        <f t="shared" si="298"/>
        <v>0</v>
      </c>
      <c r="AA1839" s="156">
        <f>$J1839*'9 All Base Data'!$Y1839</f>
        <v>0</v>
      </c>
      <c r="AB1839" s="156">
        <f>$K1839*'9 All Base Data'!$Y1839</f>
        <v>0</v>
      </c>
      <c r="AC1839" s="178">
        <f>$L1839*'9 All Base Data'!$Y1839</f>
        <v>0</v>
      </c>
      <c r="AD1839" s="178">
        <f>IF($M1839="","",$M1839*'9 All Base Data'!$Y1839)</f>
        <v>0</v>
      </c>
      <c r="AE1839" s="178">
        <f>IF($N1839="","",$N1839*'9 All Base Data'!$Y1839)</f>
        <v>0</v>
      </c>
      <c r="AF1839" s="178">
        <f>IF($O1839="","",$O1839*'9 All Base Data'!$Y1839)</f>
        <v>0</v>
      </c>
      <c r="AG1839" s="178">
        <f>IF($P1839="","",$P1839*'9 All Base Data'!$Y1839)</f>
        <v>0</v>
      </c>
      <c r="AH1839" s="167">
        <f>$Q1839*'9 All Base Data'!$Y1839</f>
        <v>0</v>
      </c>
      <c r="AI1839" s="178">
        <f>$R1839*'9 All Base Data'!$Y1839</f>
        <v>0</v>
      </c>
      <c r="AJ1839" s="178">
        <f>$S1839*'9 All Base Data'!$Y1839</f>
        <v>0</v>
      </c>
      <c r="AK1839" s="178">
        <f>$T1839*'9 All Base Data'!$Y1839</f>
        <v>0</v>
      </c>
      <c r="AL1839" s="178">
        <f>IF($U1839="","",$U1839*'9 All Base Data'!$Y1839)</f>
        <v>0</v>
      </c>
      <c r="AM1839" s="178">
        <f>IF($V1839="","",$V1839*'9 All Base Data'!$Y1839)</f>
        <v>0</v>
      </c>
      <c r="AN1839" s="178">
        <f>IF($W1839="","",$W1839*'9 All Base Data'!$Y1839)</f>
        <v>0</v>
      </c>
      <c r="AO1839" s="178">
        <f>IF($X1839="","",$X1839*'9 All Base Data'!$Y1839)</f>
        <v>0</v>
      </c>
      <c r="AP1839" s="178">
        <f>$Y1839*'9 All Base Data'!$Y1839</f>
        <v>0</v>
      </c>
      <c r="AQ1839" s="179">
        <f t="shared" si="299"/>
        <v>0</v>
      </c>
    </row>
    <row r="1840" spans="1:43" x14ac:dyDescent="0.25">
      <c r="A1840" s="124">
        <v>609028</v>
      </c>
      <c r="B1840" s="125" t="s">
        <v>1869</v>
      </c>
      <c r="C1840" s="126" t="s">
        <v>1742</v>
      </c>
      <c r="D1840" s="101" t="s">
        <v>2132</v>
      </c>
      <c r="E1840" s="142"/>
      <c r="F1840" s="191" t="str">
        <f>IF('9 All Base Data'!G1840="Rural Centre","Rural",IF('9 All Base Data'!G1840="Rural (Incl.some Off Shore Islands)","Rural",IF('9 All Base Data'!G1840="Inlet-in TA but not in Urban Area","Rural",IF('9 All Base Data'!G1840="Rural (Incl.some Off Shore Islands)","Rural",IF('9 All Base Data'!G1840="Inlet-not in TA","Rural",IF('9 All Base Data'!G1840="Inland Water not in Urban Area","Rural",IF('9 All Base Data'!G1840="Oceanic-in Region but not in TA","Rural",'9 All Base Data'!G1840)))))))</f>
        <v>Rural</v>
      </c>
      <c r="G1840" s="177">
        <f>IF('9 All Base Data'!I1840="..C","..C",'9 All Base Data'!I1840*Basecase_Pop_2006)</f>
        <v>318</v>
      </c>
      <c r="H1840" s="177">
        <f>IF('9 All Base Data'!J1840="..C","..C",'9 All Base Data'!J1840*Basecase_Pop_2006)</f>
        <v>216</v>
      </c>
      <c r="I1840" s="191">
        <f>IF('9 All Base Data'!L1840="..C","..C",'9 All Base Data'!L1840*Basecase_Pop_2006)</f>
        <v>3</v>
      </c>
      <c r="J1840" s="156">
        <f>IF('9 All Base Data'!$P1840=0,0,('9 All Base Data'!$P1840*Basecase_Pop_2006)/(1+(1/(BaseCase_Mort_AllAdults_30*('9 All Base Data'!$W1840*Basecase_PM10)/10))))</f>
        <v>5.2841947735818684E-2</v>
      </c>
      <c r="K1840" s="156">
        <f>IF('9 All Base Data'!$Q1840=0,0,('9 All Base Data'!$Q1840*Basecase_Pop_2006)/(1+(1/(BaseCase_Mort_Maori_30*('9 All Base Data'!$W1840*Basecase_PM10)/10))))</f>
        <v>0</v>
      </c>
      <c r="L1840" s="179">
        <f>133/(1+1/(BaseCase_Mort_Child_0_1*'9 All Base Data'!$AB$10/10))*IF('9 All Base Data'!$L1840="..C",0,'9 All Base Data'!L1840/'9 All Base Data'!$L$2022)</f>
        <v>4.3763335659156898E-4</v>
      </c>
      <c r="M1840" s="178">
        <f>IF('9 All Base Data'!$R1840="","",IF('9 All Base Data'!$R1840=0,0,('9 All Base Data'!$R1840*Basecase_Pop_2006)/(1+(1/(BaseCase_CardiacHA_All*('9 All Base Data'!$W1840*Basecase_PM10)/10)))))</f>
        <v>0</v>
      </c>
      <c r="N1840" s="178">
        <f>IF('9 All Base Data'!$S1840="","",IF('9 All Base Data'!$S1840=0,0,('9 All Base Data'!S1840*Basecase_Pop_2006)/(1+(1/(BaseCase_RespHA_All*('9 All Base Data'!$W1840*Basecase_PM10)/10)))))</f>
        <v>0</v>
      </c>
      <c r="O1840" s="178">
        <f>IF('9 All Base Data'!$T1840="","",IF('9 All Base Data'!$T1840=0,0,('9 All Base Data'!$T1840*Basecase_Pop_2006)/(1+(1/(BaseCase_RespHA_Child_1_4*('9 All Base Data'!$W1840*Basecase_PM10)/10)))))</f>
        <v>0</v>
      </c>
      <c r="P1840" s="179">
        <f>IF('9 All Base Data'!$U1840="","",IF('9 All Base Data'!$U1840=0,0,('9 All Base Data'!$U1840*Basecase_Pop_2006)/(1+(1/(BaseCase_RespHA_Child_5_14*('9 All Base Data'!$W1840*Basecase_PM10)/10)))))</f>
        <v>0</v>
      </c>
      <c r="Q1840" s="156">
        <f>IF('7 Base case Results'!$G1840="..C",0,BaseCase_RADs_All*'7 Base case Results'!$G1840*('9 All Base Data'!$V1840*Basecase_PM10)/10)</f>
        <v>91.240560000000002</v>
      </c>
      <c r="R1840" s="189">
        <f t="shared" si="290"/>
        <v>0.18811733393951449</v>
      </c>
      <c r="S1840" s="178">
        <f t="shared" si="291"/>
        <v>0</v>
      </c>
      <c r="T1840" s="179">
        <f t="shared" si="292"/>
        <v>1.5579747494659855E-3</v>
      </c>
      <c r="U1840" s="178">
        <f t="shared" si="293"/>
        <v>0</v>
      </c>
      <c r="V1840" s="178">
        <f t="shared" si="294"/>
        <v>0</v>
      </c>
      <c r="W1840" s="178">
        <f t="shared" si="295"/>
        <v>0</v>
      </c>
      <c r="X1840" s="179">
        <f t="shared" si="296"/>
        <v>0</v>
      </c>
      <c r="Y1840" s="179">
        <f t="shared" si="297"/>
        <v>5.6569147199999996E-3</v>
      </c>
      <c r="Z1840" s="186">
        <f t="shared" si="298"/>
        <v>0.19533222340898046</v>
      </c>
      <c r="AA1840" s="156">
        <f>$J1840*'9 All Base Data'!$Y1840</f>
        <v>4.6027523508585539E-3</v>
      </c>
      <c r="AB1840" s="156">
        <f>$K1840*'9 All Base Data'!$Y1840</f>
        <v>0</v>
      </c>
      <c r="AC1840" s="178">
        <f>$L1840*'9 All Base Data'!$Y1840</f>
        <v>3.811967664281548E-5</v>
      </c>
      <c r="AD1840" s="178">
        <f>IF($M1840="","",$M1840*'9 All Base Data'!$Y1840)</f>
        <v>0</v>
      </c>
      <c r="AE1840" s="178">
        <f>IF($N1840="","",$N1840*'9 All Base Data'!$Y1840)</f>
        <v>0</v>
      </c>
      <c r="AF1840" s="178">
        <f>IF($O1840="","",$O1840*'9 All Base Data'!$Y1840)</f>
        <v>0</v>
      </c>
      <c r="AG1840" s="178">
        <f>IF($P1840="","",$P1840*'9 All Base Data'!$Y1840)</f>
        <v>0</v>
      </c>
      <c r="AH1840" s="167">
        <f>$Q1840*'9 All Base Data'!$Y1840</f>
        <v>7.9474304038377532</v>
      </c>
      <c r="AI1840" s="178">
        <f>$R1840*'9 All Base Data'!$Y1840</f>
        <v>1.6385798369056449E-2</v>
      </c>
      <c r="AJ1840" s="178">
        <f>$S1840*'9 All Base Data'!$Y1840</f>
        <v>0</v>
      </c>
      <c r="AK1840" s="178">
        <f>$T1840*'9 All Base Data'!$Y1840</f>
        <v>1.3570604884842311E-4</v>
      </c>
      <c r="AL1840" s="178">
        <f>IF($U1840="","",$U1840*'9 All Base Data'!$Y1840)</f>
        <v>0</v>
      </c>
      <c r="AM1840" s="178">
        <f>IF($V1840="","",$V1840*'9 All Base Data'!$Y1840)</f>
        <v>0</v>
      </c>
      <c r="AN1840" s="178">
        <f>IF($W1840="","",$W1840*'9 All Base Data'!$Y1840)</f>
        <v>0</v>
      </c>
      <c r="AO1840" s="178">
        <f>IF($X1840="","",$X1840*'9 All Base Data'!$Y1840)</f>
        <v>0</v>
      </c>
      <c r="AP1840" s="178">
        <f>$Y1840*'9 All Base Data'!$Y1840</f>
        <v>4.9274068503794063E-4</v>
      </c>
      <c r="AQ1840" s="179">
        <f t="shared" si="299"/>
        <v>1.7014245102942815E-2</v>
      </c>
    </row>
    <row r="1841" spans="1:43" x14ac:dyDescent="0.25">
      <c r="A1841" s="124">
        <v>609029</v>
      </c>
      <c r="B1841" s="125" t="s">
        <v>1870</v>
      </c>
      <c r="C1841" s="126" t="s">
        <v>1742</v>
      </c>
      <c r="D1841" s="101" t="s">
        <v>2132</v>
      </c>
      <c r="E1841" s="142"/>
      <c r="F1841" s="191" t="str">
        <f>IF('9 All Base Data'!G1841="Rural Centre","Rural",IF('9 All Base Data'!G1841="Rural (Incl.some Off Shore Islands)","Rural",IF('9 All Base Data'!G1841="Inlet-in TA but not in Urban Area","Rural",IF('9 All Base Data'!G1841="Rural (Incl.some Off Shore Islands)","Rural",IF('9 All Base Data'!G1841="Inlet-not in TA","Rural",IF('9 All Base Data'!G1841="Inland Water not in Urban Area","Rural",IF('9 All Base Data'!G1841="Oceanic-in Region but not in TA","Rural",'9 All Base Data'!G1841)))))))</f>
        <v>Rural</v>
      </c>
      <c r="G1841" s="177">
        <f>IF('9 All Base Data'!I1841="..C","..C",'9 All Base Data'!I1841*Basecase_Pop_2006)</f>
        <v>387</v>
      </c>
      <c r="H1841" s="177">
        <f>IF('9 All Base Data'!J1841="..C","..C",'9 All Base Data'!J1841*Basecase_Pop_2006)</f>
        <v>270</v>
      </c>
      <c r="I1841" s="191">
        <f>IF('9 All Base Data'!L1841="..C","..C",'9 All Base Data'!L1841*Basecase_Pop_2006)</f>
        <v>3</v>
      </c>
      <c r="J1841" s="156">
        <f>IF('9 All Base Data'!$P1841=0,0,('9 All Base Data'!$P1841*Basecase_Pop_2006)/(1+(1/(BaseCase_Mort_AllAdults_30*('9 All Base Data'!$W1841*Basecase_PM10)/10))))</f>
        <v>1.7613982578606226E-2</v>
      </c>
      <c r="K1841" s="156">
        <f>IF('9 All Base Data'!$Q1841=0,0,('9 All Base Data'!$Q1841*Basecase_Pop_2006)/(1+(1/(BaseCase_Mort_Maori_30*('9 All Base Data'!$W1841*Basecase_PM10)/10))))</f>
        <v>0</v>
      </c>
      <c r="L1841" s="179">
        <f>133/(1+1/(BaseCase_Mort_Child_0_1*'9 All Base Data'!$AB$10/10))*IF('9 All Base Data'!$L1841="..C",0,'9 All Base Data'!L1841/'9 All Base Data'!$L$2022)</f>
        <v>4.3763335659156898E-4</v>
      </c>
      <c r="M1841" s="178">
        <f>IF('9 All Base Data'!$R1841="","",IF('9 All Base Data'!$R1841=0,0,('9 All Base Data'!$R1841*Basecase_Pop_2006)/(1+(1/(BaseCase_CardiacHA_All*('9 All Base Data'!$W1841*Basecase_PM10)/10)))))</f>
        <v>0</v>
      </c>
      <c r="N1841" s="178">
        <f>IF('9 All Base Data'!$S1841="","",IF('9 All Base Data'!$S1841=0,0,('9 All Base Data'!S1841*Basecase_Pop_2006)/(1+(1/(BaseCase_RespHA_All*('9 All Base Data'!$W1841*Basecase_PM10)/10)))))</f>
        <v>0</v>
      </c>
      <c r="O1841" s="178">
        <f>IF('9 All Base Data'!$T1841="","",IF('9 All Base Data'!$T1841=0,0,('9 All Base Data'!$T1841*Basecase_Pop_2006)/(1+(1/(BaseCase_RespHA_Child_1_4*('9 All Base Data'!$W1841*Basecase_PM10)/10)))))</f>
        <v>0</v>
      </c>
      <c r="P1841" s="179">
        <f>IF('9 All Base Data'!$U1841="","",IF('9 All Base Data'!$U1841=0,0,('9 All Base Data'!$U1841*Basecase_Pop_2006)/(1+(1/(BaseCase_RespHA_Child_5_14*('9 All Base Data'!$W1841*Basecase_PM10)/10)))))</f>
        <v>0</v>
      </c>
      <c r="Q1841" s="156">
        <f>IF('7 Base case Results'!$G1841="..C",0,BaseCase_RADs_All*'7 Base case Results'!$G1841*('9 All Base Data'!$V1841*Basecase_PM10)/10)</f>
        <v>111.03804</v>
      </c>
      <c r="R1841" s="189">
        <f t="shared" si="290"/>
        <v>6.2705777979838159E-2</v>
      </c>
      <c r="S1841" s="178">
        <f t="shared" si="291"/>
        <v>0</v>
      </c>
      <c r="T1841" s="179">
        <f t="shared" si="292"/>
        <v>1.5579747494659855E-3</v>
      </c>
      <c r="U1841" s="178">
        <f t="shared" si="293"/>
        <v>0</v>
      </c>
      <c r="V1841" s="178">
        <f t="shared" si="294"/>
        <v>0</v>
      </c>
      <c r="W1841" s="178">
        <f t="shared" si="295"/>
        <v>0</v>
      </c>
      <c r="X1841" s="179">
        <f t="shared" si="296"/>
        <v>0</v>
      </c>
      <c r="Y1841" s="179">
        <f t="shared" si="297"/>
        <v>6.88435848E-3</v>
      </c>
      <c r="Z1841" s="186">
        <f t="shared" si="298"/>
        <v>7.1148111209304143E-2</v>
      </c>
      <c r="AA1841" s="156">
        <f>$J1841*'9 All Base Data'!$Y1841</f>
        <v>1.5342507836195178E-3</v>
      </c>
      <c r="AB1841" s="156">
        <f>$K1841*'9 All Base Data'!$Y1841</f>
        <v>0</v>
      </c>
      <c r="AC1841" s="178">
        <f>$L1841*'9 All Base Data'!$Y1841</f>
        <v>3.811967664281548E-5</v>
      </c>
      <c r="AD1841" s="178">
        <f>IF($M1841="","",$M1841*'9 All Base Data'!$Y1841)</f>
        <v>0</v>
      </c>
      <c r="AE1841" s="178">
        <f>IF($N1841="","",$N1841*'9 All Base Data'!$Y1841)</f>
        <v>0</v>
      </c>
      <c r="AF1841" s="178">
        <f>IF($O1841="","",$O1841*'9 All Base Data'!$Y1841)</f>
        <v>0</v>
      </c>
      <c r="AG1841" s="178">
        <f>IF($P1841="","",$P1841*'9 All Base Data'!$Y1841)</f>
        <v>0</v>
      </c>
      <c r="AH1841" s="167">
        <f>$Q1841*'9 All Base Data'!$Y1841</f>
        <v>9.6718728499534912</v>
      </c>
      <c r="AI1841" s="178">
        <f>$R1841*'9 All Base Data'!$Y1841</f>
        <v>5.4619327896854829E-3</v>
      </c>
      <c r="AJ1841" s="178">
        <f>$S1841*'9 All Base Data'!$Y1841</f>
        <v>0</v>
      </c>
      <c r="AK1841" s="178">
        <f>$T1841*'9 All Base Data'!$Y1841</f>
        <v>1.3570604884842311E-4</v>
      </c>
      <c r="AL1841" s="178">
        <f>IF($U1841="","",$U1841*'9 All Base Data'!$Y1841)</f>
        <v>0</v>
      </c>
      <c r="AM1841" s="178">
        <f>IF($V1841="","",$V1841*'9 All Base Data'!$Y1841)</f>
        <v>0</v>
      </c>
      <c r="AN1841" s="178">
        <f>IF($W1841="","",$W1841*'9 All Base Data'!$Y1841)</f>
        <v>0</v>
      </c>
      <c r="AO1841" s="178">
        <f>IF($X1841="","",$X1841*'9 All Base Data'!$Y1841)</f>
        <v>0</v>
      </c>
      <c r="AP1841" s="178">
        <f>$Y1841*'9 All Base Data'!$Y1841</f>
        <v>5.9965611669711655E-4</v>
      </c>
      <c r="AQ1841" s="179">
        <f t="shared" si="299"/>
        <v>6.1972949552310226E-3</v>
      </c>
    </row>
    <row r="1842" spans="1:43" x14ac:dyDescent="0.25">
      <c r="A1842" s="124">
        <v>609030</v>
      </c>
      <c r="B1842" s="125" t="s">
        <v>1871</v>
      </c>
      <c r="C1842" s="126" t="s">
        <v>1742</v>
      </c>
      <c r="D1842" s="101" t="s">
        <v>2132</v>
      </c>
      <c r="E1842" s="142"/>
      <c r="F1842" s="191" t="str">
        <f>IF('9 All Base Data'!G1842="Rural Centre","Rural",IF('9 All Base Data'!G1842="Rural (Incl.some Off Shore Islands)","Rural",IF('9 All Base Data'!G1842="Inlet-in TA but not in Urban Area","Rural",IF('9 All Base Data'!G1842="Rural (Incl.some Off Shore Islands)","Rural",IF('9 All Base Data'!G1842="Inlet-not in TA","Rural",IF('9 All Base Data'!G1842="Inland Water not in Urban Area","Rural",IF('9 All Base Data'!G1842="Oceanic-in Region but not in TA","Rural",'9 All Base Data'!G1842)))))))</f>
        <v>Rural</v>
      </c>
      <c r="G1842" s="177" t="str">
        <f>IF('9 All Base Data'!I1842="..C","..C",'9 All Base Data'!I1842*Basecase_Pop_2006)</f>
        <v>..C</v>
      </c>
      <c r="H1842" s="177" t="str">
        <f>IF('9 All Base Data'!J1842="..C","..C",'9 All Base Data'!J1842*Basecase_Pop_2006)</f>
        <v>..C</v>
      </c>
      <c r="I1842" s="191" t="str">
        <f>IF('9 All Base Data'!L1842="..C","..C",'9 All Base Data'!L1842*Basecase_Pop_2006)</f>
        <v>..C</v>
      </c>
      <c r="J1842" s="156">
        <f>IF('9 All Base Data'!$P1842=0,0,('9 All Base Data'!$P1842*Basecase_Pop_2006)/(1+(1/(BaseCase_Mort_AllAdults_30*('9 All Base Data'!$W1842*Basecase_PM10)/10))))</f>
        <v>0</v>
      </c>
      <c r="K1842" s="156">
        <f>IF('9 All Base Data'!$Q1842=0,0,('9 All Base Data'!$Q1842*Basecase_Pop_2006)/(1+(1/(BaseCase_Mort_Maori_30*('9 All Base Data'!$W1842*Basecase_PM10)/10))))</f>
        <v>0</v>
      </c>
      <c r="L1842" s="179">
        <f>133/(1+1/(BaseCase_Mort_Child_0_1*'9 All Base Data'!$AB$10/10))*IF('9 All Base Data'!$L1842="..C",0,'9 All Base Data'!L1842/'9 All Base Data'!$L$2022)</f>
        <v>0</v>
      </c>
      <c r="M1842" s="178">
        <f>IF('9 All Base Data'!$R1842="","",IF('9 All Base Data'!$R1842=0,0,('9 All Base Data'!$R1842*Basecase_Pop_2006)/(1+(1/(BaseCase_CardiacHA_All*('9 All Base Data'!$W1842*Basecase_PM10)/10)))))</f>
        <v>0</v>
      </c>
      <c r="N1842" s="178">
        <f>IF('9 All Base Data'!$S1842="","",IF('9 All Base Data'!$S1842=0,0,('9 All Base Data'!S1842*Basecase_Pop_2006)/(1+(1/(BaseCase_RespHA_All*('9 All Base Data'!$W1842*Basecase_PM10)/10)))))</f>
        <v>0</v>
      </c>
      <c r="O1842" s="178">
        <f>IF('9 All Base Data'!$T1842="","",IF('9 All Base Data'!$T1842=0,0,('9 All Base Data'!$T1842*Basecase_Pop_2006)/(1+(1/(BaseCase_RespHA_Child_1_4*('9 All Base Data'!$W1842*Basecase_PM10)/10)))))</f>
        <v>0</v>
      </c>
      <c r="P1842" s="179">
        <f>IF('9 All Base Data'!$U1842="","",IF('9 All Base Data'!$U1842=0,0,('9 All Base Data'!$U1842*Basecase_Pop_2006)/(1+(1/(BaseCase_RespHA_Child_5_14*('9 All Base Data'!$W1842*Basecase_PM10)/10)))))</f>
        <v>0</v>
      </c>
      <c r="Q1842" s="156">
        <f>IF('7 Base case Results'!$G1842="..C",0,BaseCase_RADs_All*'7 Base case Results'!$G1842*('9 All Base Data'!$V1842*Basecase_PM10)/10)</f>
        <v>0</v>
      </c>
      <c r="R1842" s="189">
        <f t="shared" si="290"/>
        <v>0</v>
      </c>
      <c r="S1842" s="178">
        <f t="shared" si="291"/>
        <v>0</v>
      </c>
      <c r="T1842" s="179">
        <f t="shared" si="292"/>
        <v>0</v>
      </c>
      <c r="U1842" s="178">
        <f t="shared" si="293"/>
        <v>0</v>
      </c>
      <c r="V1842" s="178">
        <f t="shared" si="294"/>
        <v>0</v>
      </c>
      <c r="W1842" s="178">
        <f t="shared" si="295"/>
        <v>0</v>
      </c>
      <c r="X1842" s="179">
        <f t="shared" si="296"/>
        <v>0</v>
      </c>
      <c r="Y1842" s="179">
        <f t="shared" si="297"/>
        <v>0</v>
      </c>
      <c r="Z1842" s="186">
        <f t="shared" si="298"/>
        <v>0</v>
      </c>
      <c r="AA1842" s="156">
        <f>$J1842*'9 All Base Data'!$Y1842</f>
        <v>0</v>
      </c>
      <c r="AB1842" s="156">
        <f>$K1842*'9 All Base Data'!$Y1842</f>
        <v>0</v>
      </c>
      <c r="AC1842" s="178">
        <f>$L1842*'9 All Base Data'!$Y1842</f>
        <v>0</v>
      </c>
      <c r="AD1842" s="178">
        <f>IF($M1842="","",$M1842*'9 All Base Data'!$Y1842)</f>
        <v>0</v>
      </c>
      <c r="AE1842" s="178">
        <f>IF($N1842="","",$N1842*'9 All Base Data'!$Y1842)</f>
        <v>0</v>
      </c>
      <c r="AF1842" s="178">
        <f>IF($O1842="","",$O1842*'9 All Base Data'!$Y1842)</f>
        <v>0</v>
      </c>
      <c r="AG1842" s="178">
        <f>IF($P1842="","",$P1842*'9 All Base Data'!$Y1842)</f>
        <v>0</v>
      </c>
      <c r="AH1842" s="167">
        <f>$Q1842*'9 All Base Data'!$Y1842</f>
        <v>0</v>
      </c>
      <c r="AI1842" s="178">
        <f>$R1842*'9 All Base Data'!$Y1842</f>
        <v>0</v>
      </c>
      <c r="AJ1842" s="178">
        <f>$S1842*'9 All Base Data'!$Y1842</f>
        <v>0</v>
      </c>
      <c r="AK1842" s="178">
        <f>$T1842*'9 All Base Data'!$Y1842</f>
        <v>0</v>
      </c>
      <c r="AL1842" s="178">
        <f>IF($U1842="","",$U1842*'9 All Base Data'!$Y1842)</f>
        <v>0</v>
      </c>
      <c r="AM1842" s="178">
        <f>IF($V1842="","",$V1842*'9 All Base Data'!$Y1842)</f>
        <v>0</v>
      </c>
      <c r="AN1842" s="178">
        <f>IF($W1842="","",$W1842*'9 All Base Data'!$Y1842)</f>
        <v>0</v>
      </c>
      <c r="AO1842" s="178">
        <f>IF($X1842="","",$X1842*'9 All Base Data'!$Y1842)</f>
        <v>0</v>
      </c>
      <c r="AP1842" s="178">
        <f>$Y1842*'9 All Base Data'!$Y1842</f>
        <v>0</v>
      </c>
      <c r="AQ1842" s="179">
        <f t="shared" si="299"/>
        <v>0</v>
      </c>
    </row>
    <row r="1843" spans="1:43" x14ac:dyDescent="0.25">
      <c r="A1843" s="131">
        <v>609031</v>
      </c>
      <c r="B1843" s="132" t="s">
        <v>2306</v>
      </c>
      <c r="C1843" s="132" t="s">
        <v>1742</v>
      </c>
      <c r="D1843" s="145" t="s">
        <v>2132</v>
      </c>
      <c r="E1843" s="142"/>
      <c r="F1843" s="191" t="str">
        <f>IF('9 All Base Data'!G1843="Rural Centre","Rural",IF('9 All Base Data'!G1843="Rural (Incl.some Off Shore Islands)","Rural",IF('9 All Base Data'!G1843="Inlet-in TA but not in Urban Area","Rural",IF('9 All Base Data'!G1843="Rural (Incl.some Off Shore Islands)","Rural",IF('9 All Base Data'!G1843="Inlet-not in TA","Rural",IF('9 All Base Data'!G1843="Inland Water not in Urban Area","Rural",IF('9 All Base Data'!G1843="Oceanic-in Region but not in TA","Rural",'9 All Base Data'!G1843)))))))</f>
        <v>Rural</v>
      </c>
      <c r="G1843" s="177">
        <f>IF('9 All Base Data'!I1843="..C","..C",'9 All Base Data'!I1843*Basecase_Pop_2006)</f>
        <v>651</v>
      </c>
      <c r="H1843" s="177">
        <f>IF('9 All Base Data'!J1843="..C","..C",'9 All Base Data'!J1843*Basecase_Pop_2006)</f>
        <v>450</v>
      </c>
      <c r="I1843" s="191">
        <f>IF('9 All Base Data'!L1843="..C","..C",'9 All Base Data'!L1843*Basecase_Pop_2006)</f>
        <v>3</v>
      </c>
      <c r="J1843" s="156">
        <f>IF('9 All Base Data'!$P1843=0,0,('9 All Base Data'!$P1843*Basecase_Pop_2006)/(1+(1/(BaseCase_Mort_AllAdults_30*('9 All Base Data'!$W1843*Basecase_PM10)/10))))</f>
        <v>1.7401300022772345E-2</v>
      </c>
      <c r="K1843" s="156">
        <f>IF('9 All Base Data'!$Q1843=0,0,('9 All Base Data'!$Q1843*Basecase_Pop_2006)/(1+(1/(BaseCase_Mort_Maori_30*('9 All Base Data'!$W1843*Basecase_PM10)/10))))</f>
        <v>0</v>
      </c>
      <c r="L1843" s="179">
        <f>133/(1+1/(BaseCase_Mort_Child_0_1*'9 All Base Data'!$AB$10/10))*IF('9 All Base Data'!$L1843="..C",0,'9 All Base Data'!L1843/'9 All Base Data'!$L$2022)</f>
        <v>4.3763335659156898E-4</v>
      </c>
      <c r="M1843" s="178">
        <f>IF('9 All Base Data'!$R1843="","",IF('9 All Base Data'!$R1843=0,0,('9 All Base Data'!$R1843*Basecase_Pop_2006)/(1+(1/(BaseCase_CardiacHA_All*('9 All Base Data'!$W1843*Basecase_PM10)/10)))))</f>
        <v>5.7256014627862454E-3</v>
      </c>
      <c r="N1843" s="178">
        <f>IF('9 All Base Data'!$S1843="","",IF('9 All Base Data'!$S1843=0,0,('9 All Base Data'!S1843*Basecase_Pop_2006)/(1+(1/(BaseCase_RespHA_All*('9 All Base Data'!$W1843*Basecase_PM10)/10)))))</f>
        <v>6.7380120655515761E-3</v>
      </c>
      <c r="O1843" s="178">
        <f>IF('9 All Base Data'!$T1843="","",IF('9 All Base Data'!$T1843=0,0,('9 All Base Data'!$T1843*Basecase_Pop_2006)/(1+(1/(BaseCase_RespHA_Child_1_4*('9 All Base Data'!$W1843*Basecase_PM10)/10)))))</f>
        <v>3.7548485685186673E-3</v>
      </c>
      <c r="P1843" s="179">
        <f>IF('9 All Base Data'!$U1843="","",IF('9 All Base Data'!$U1843=0,0,('9 All Base Data'!$U1843*Basecase_Pop_2006)/(1+(1/(BaseCase_RespHA_Child_5_14*('9 All Base Data'!$W1843*Basecase_PM10)/10)))))</f>
        <v>1.107331241398905E-3</v>
      </c>
      <c r="Q1843" s="156">
        <f>IF('7 Base case Results'!$G1843="..C",0,BaseCase_RADs_All*'7 Base case Results'!$G1843*('9 All Base Data'!$V1843*Basecase_PM10)/10)</f>
        <v>186.78492</v>
      </c>
      <c r="R1843" s="189">
        <f t="shared" si="290"/>
        <v>6.1948628081069546E-2</v>
      </c>
      <c r="S1843" s="178">
        <f t="shared" si="291"/>
        <v>0</v>
      </c>
      <c r="T1843" s="179">
        <f t="shared" si="292"/>
        <v>1.5579747494659855E-3</v>
      </c>
      <c r="U1843" s="178">
        <f t="shared" si="293"/>
        <v>3.6357569288692661E-5</v>
      </c>
      <c r="V1843" s="178">
        <f t="shared" si="294"/>
        <v>3.0556884717276399E-5</v>
      </c>
      <c r="W1843" s="178">
        <f t="shared" si="295"/>
        <v>1.7028238258232158E-5</v>
      </c>
      <c r="X1843" s="179">
        <f t="shared" si="296"/>
        <v>5.0217471797440344E-6</v>
      </c>
      <c r="Y1843" s="179">
        <f t="shared" si="297"/>
        <v>1.158066504E-2</v>
      </c>
      <c r="Z1843" s="186">
        <f t="shared" si="298"/>
        <v>7.5154182324541491E-2</v>
      </c>
      <c r="AA1843" s="156">
        <f>$J1843*'9 All Base Data'!$Y1843</f>
        <v>1.5157252527525425E-3</v>
      </c>
      <c r="AB1843" s="156">
        <f>$K1843*'9 All Base Data'!$Y1843</f>
        <v>0</v>
      </c>
      <c r="AC1843" s="178">
        <f>$L1843*'9 All Base Data'!$Y1843</f>
        <v>3.811967664281548E-5</v>
      </c>
      <c r="AD1843" s="178">
        <f>IF($M1843="","",$M1843*'9 All Base Data'!$Y1843)</f>
        <v>4.9872358461637372E-4</v>
      </c>
      <c r="AE1843" s="178">
        <f>IF($N1843="","",$N1843*'9 All Base Data'!$Y1843)</f>
        <v>5.8690873829786027E-4</v>
      </c>
      <c r="AF1843" s="178">
        <f>IF($O1843="","",$O1843*'9 All Base Data'!$Y1843)</f>
        <v>3.270628509431762E-4</v>
      </c>
      <c r="AG1843" s="178">
        <f>IF($P1843="","",$P1843*'9 All Base Data'!$Y1843)</f>
        <v>9.6453134165474879E-5</v>
      </c>
      <c r="AH1843" s="167">
        <f>$Q1843*'9 All Base Data'!$Y1843</f>
        <v>16.269739600309364</v>
      </c>
      <c r="AI1843" s="178">
        <f>$R1843*'9 All Base Data'!$Y1843</f>
        <v>5.3959818997990515E-3</v>
      </c>
      <c r="AJ1843" s="178">
        <f>$S1843*'9 All Base Data'!$Y1843</f>
        <v>0</v>
      </c>
      <c r="AK1843" s="178">
        <f>$T1843*'9 All Base Data'!$Y1843</f>
        <v>1.3570604884842311E-4</v>
      </c>
      <c r="AL1843" s="178">
        <f>IF($U1843="","",$U1843*'9 All Base Data'!$Y1843)</f>
        <v>3.1668947623139731E-6</v>
      </c>
      <c r="AM1843" s="178">
        <f>IF($V1843="","",$V1843*'9 All Base Data'!$Y1843)</f>
        <v>2.6616311281807965E-6</v>
      </c>
      <c r="AN1843" s="178">
        <f>IF($W1843="","",$W1843*'9 All Base Data'!$Y1843)</f>
        <v>1.4832300290273041E-6</v>
      </c>
      <c r="AO1843" s="178">
        <f>IF($X1843="","",$X1843*'9 All Base Data'!$Y1843)</f>
        <v>4.374149634404286E-7</v>
      </c>
      <c r="AP1843" s="178">
        <f>$Y1843*'9 All Base Data'!$Y1843</f>
        <v>1.0087238552191806E-3</v>
      </c>
      <c r="AQ1843" s="179">
        <f t="shared" si="299"/>
        <v>6.5462403297571505E-3</v>
      </c>
    </row>
    <row r="1844" spans="1:43" x14ac:dyDescent="0.25">
      <c r="A1844" s="131">
        <v>609032</v>
      </c>
      <c r="B1844" s="132" t="s">
        <v>2307</v>
      </c>
      <c r="C1844" s="132" t="s">
        <v>1742</v>
      </c>
      <c r="D1844" s="145" t="s">
        <v>2132</v>
      </c>
      <c r="E1844" s="142"/>
      <c r="F1844" s="191" t="str">
        <f>IF('9 All Base Data'!G1844="Rural Centre","Rural",IF('9 All Base Data'!G1844="Rural (Incl.some Off Shore Islands)","Rural",IF('9 All Base Data'!G1844="Inlet-in TA but not in Urban Area","Rural",IF('9 All Base Data'!G1844="Rural (Incl.some Off Shore Islands)","Rural",IF('9 All Base Data'!G1844="Inlet-not in TA","Rural",IF('9 All Base Data'!G1844="Inland Water not in Urban Area","Rural",IF('9 All Base Data'!G1844="Oceanic-in Region but not in TA","Rural",'9 All Base Data'!G1844)))))))</f>
        <v>Rural</v>
      </c>
      <c r="G1844" s="177">
        <f>IF('9 All Base Data'!I1844="..C","..C",'9 All Base Data'!I1844*Basecase_Pop_2006)</f>
        <v>1104</v>
      </c>
      <c r="H1844" s="177">
        <f>IF('9 All Base Data'!J1844="..C","..C",'9 All Base Data'!J1844*Basecase_Pop_2006)</f>
        <v>744</v>
      </c>
      <c r="I1844" s="191">
        <f>IF('9 All Base Data'!L1844="..C","..C",'9 All Base Data'!L1844*Basecase_Pop_2006)</f>
        <v>9</v>
      </c>
      <c r="J1844" s="156">
        <f>IF('9 All Base Data'!$P1844=0,0,('9 All Base Data'!$P1844*Basecase_Pop_2006)/(1+(1/(BaseCase_Mort_AllAdults_30*('9 All Base Data'!$W1844*Basecase_PM10)/10))))</f>
        <v>2.8770149370983603E-2</v>
      </c>
      <c r="K1844" s="156">
        <f>IF('9 All Base Data'!$Q1844=0,0,('9 All Base Data'!$Q1844*Basecase_Pop_2006)/(1+(1/(BaseCase_Mort_Maori_30*('9 All Base Data'!$W1844*Basecase_PM10)/10))))</f>
        <v>0</v>
      </c>
      <c r="L1844" s="179">
        <f>133/(1+1/(BaseCase_Mort_Child_0_1*'9 All Base Data'!$AB$10/10))*IF('9 All Base Data'!$L1844="..C",0,'9 All Base Data'!L1844/'9 All Base Data'!$L$2022)</f>
        <v>1.3129000697747069E-3</v>
      </c>
      <c r="M1844" s="178">
        <f>IF('9 All Base Data'!$R1844="","",IF('9 All Base Data'!$R1844=0,0,('9 All Base Data'!$R1844*Basecase_Pop_2006)/(1+(1/(BaseCase_CardiacHA_All*('9 All Base Data'!$W1844*Basecase_PM10)/10)))))</f>
        <v>9.7097757525591629E-3</v>
      </c>
      <c r="N1844" s="178">
        <f>IF('9 All Base Data'!$S1844="","",IF('9 All Base Data'!$S1844=0,0,('9 All Base Data'!S1844*Basecase_Pop_2006)/(1+(1/(BaseCase_RespHA_All*('9 All Base Data'!$W1844*Basecase_PM10)/10)))))</f>
        <v>1.1426674839276407E-2</v>
      </c>
      <c r="O1844" s="178">
        <f>IF('9 All Base Data'!$T1844="","",IF('9 All Base Data'!$T1844=0,0,('9 All Base Data'!$T1844*Basecase_Pop_2006)/(1+(1/(BaseCase_RespHA_Child_1_4*('9 All Base Data'!$W1844*Basecase_PM10)/10)))))</f>
        <v>5.3193688054014457E-3</v>
      </c>
      <c r="P1844" s="179">
        <f>IF('9 All Base Data'!$U1844="","",IF('9 All Base Data'!$U1844=0,0,('9 All Base Data'!$U1844*Basecase_Pop_2006)/(1+(1/(BaseCase_RespHA_Child_5_14*('9 All Base Data'!$W1844*Basecase_PM10)/10)))))</f>
        <v>1.8238396917158437E-3</v>
      </c>
      <c r="Q1844" s="156">
        <f>IF('7 Base case Results'!$G1844="..C",0,BaseCase_RADs_All*'7 Base case Results'!$G1844*('9 All Base Data'!$V1844*Basecase_PM10)/10)</f>
        <v>316.75968</v>
      </c>
      <c r="R1844" s="189">
        <f t="shared" si="290"/>
        <v>0.10242173176070163</v>
      </c>
      <c r="S1844" s="178">
        <f t="shared" si="291"/>
        <v>0</v>
      </c>
      <c r="T1844" s="179">
        <f t="shared" si="292"/>
        <v>4.673924248397957E-3</v>
      </c>
      <c r="U1844" s="178">
        <f t="shared" si="293"/>
        <v>6.1657076028750687E-5</v>
      </c>
      <c r="V1844" s="178">
        <f t="shared" si="294"/>
        <v>5.1819970396118508E-5</v>
      </c>
      <c r="W1844" s="178">
        <f t="shared" si="295"/>
        <v>2.4123337532495558E-5</v>
      </c>
      <c r="X1844" s="179">
        <f t="shared" si="296"/>
        <v>8.2711130019313504E-6</v>
      </c>
      <c r="Y1844" s="179">
        <f t="shared" si="297"/>
        <v>1.9639100160000002E-2</v>
      </c>
      <c r="Z1844" s="186">
        <f t="shared" si="298"/>
        <v>0.12684823321552444</v>
      </c>
      <c r="AA1844" s="156">
        <f>$J1844*'9 All Base Data'!$Y1844</f>
        <v>2.5059990845508699E-3</v>
      </c>
      <c r="AB1844" s="156">
        <f>$K1844*'9 All Base Data'!$Y1844</f>
        <v>0</v>
      </c>
      <c r="AC1844" s="178">
        <f>$L1844*'9 All Base Data'!$Y1844</f>
        <v>1.1435902992844645E-4</v>
      </c>
      <c r="AD1844" s="178">
        <f>IF($M1844="","",$M1844*'9 All Base Data'!$Y1844)</f>
        <v>8.4576165501762911E-4</v>
      </c>
      <c r="AE1844" s="178">
        <f>IF($N1844="","",$N1844*'9 All Base Data'!$Y1844)</f>
        <v>9.9531067139913628E-4</v>
      </c>
      <c r="AF1844" s="178">
        <f>IF($O1844="","",$O1844*'9 All Base Data'!$Y1844)</f>
        <v>4.6333903883616627E-4</v>
      </c>
      <c r="AG1844" s="178">
        <f>IF($P1844="","",$P1844*'9 All Base Data'!$Y1844)</f>
        <v>1.5886398568431157E-4</v>
      </c>
      <c r="AH1844" s="167">
        <f>$Q1844*'9 All Base Data'!$Y1844</f>
        <v>27.591079137851825</v>
      </c>
      <c r="AI1844" s="178">
        <f>$R1844*'9 All Base Data'!$Y1844</f>
        <v>8.9213567410010956E-3</v>
      </c>
      <c r="AJ1844" s="178">
        <f>$S1844*'9 All Base Data'!$Y1844</f>
        <v>0</v>
      </c>
      <c r="AK1844" s="178">
        <f>$T1844*'9 All Base Data'!$Y1844</f>
        <v>4.071181465452694E-4</v>
      </c>
      <c r="AL1844" s="178">
        <f>IF($U1844="","",$U1844*'9 All Base Data'!$Y1844)</f>
        <v>5.3705865093619456E-6</v>
      </c>
      <c r="AM1844" s="178">
        <f>IF($V1844="","",$V1844*'9 All Base Data'!$Y1844)</f>
        <v>4.5137338947950836E-6</v>
      </c>
      <c r="AN1844" s="178">
        <f>IF($W1844="","",$W1844*'9 All Base Data'!$Y1844)</f>
        <v>2.1012425411220142E-6</v>
      </c>
      <c r="AO1844" s="178">
        <f>IF($X1844="","",$X1844*'9 All Base Data'!$Y1844)</f>
        <v>7.2044817507835295E-7</v>
      </c>
      <c r="AP1844" s="178">
        <f>$Y1844*'9 All Base Data'!$Y1844</f>
        <v>1.7106469065468132E-3</v>
      </c>
      <c r="AQ1844" s="179">
        <f t="shared" si="299"/>
        <v>1.1049006114497334E-2</v>
      </c>
    </row>
    <row r="1845" spans="1:43" x14ac:dyDescent="0.25">
      <c r="A1845" s="131">
        <v>609033</v>
      </c>
      <c r="B1845" s="132" t="s">
        <v>2308</v>
      </c>
      <c r="C1845" s="132" t="s">
        <v>1742</v>
      </c>
      <c r="D1845" s="145" t="s">
        <v>2132</v>
      </c>
      <c r="E1845" s="142"/>
      <c r="F1845" s="191" t="str">
        <f>IF('9 All Base Data'!G1845="Rural Centre","Rural",IF('9 All Base Data'!G1845="Rural (Incl.some Off Shore Islands)","Rural",IF('9 All Base Data'!G1845="Inlet-in TA but not in Urban Area","Rural",IF('9 All Base Data'!G1845="Rural (Incl.some Off Shore Islands)","Rural",IF('9 All Base Data'!G1845="Inlet-not in TA","Rural",IF('9 All Base Data'!G1845="Inland Water not in Urban Area","Rural",IF('9 All Base Data'!G1845="Oceanic-in Region but not in TA","Rural",'9 All Base Data'!G1845)))))))</f>
        <v>Rural</v>
      </c>
      <c r="G1845" s="177">
        <f>IF('9 All Base Data'!I1845="..C","..C",'9 All Base Data'!I1845*Basecase_Pop_2006)</f>
        <v>639</v>
      </c>
      <c r="H1845" s="177">
        <f>IF('9 All Base Data'!J1845="..C","..C",'9 All Base Data'!J1845*Basecase_Pop_2006)</f>
        <v>420</v>
      </c>
      <c r="I1845" s="191">
        <f>IF('9 All Base Data'!L1845="..C","..C",'9 All Base Data'!L1845*Basecase_Pop_2006)</f>
        <v>6</v>
      </c>
      <c r="J1845" s="156">
        <f>IF('9 All Base Data'!$P1845=0,0,('9 All Base Data'!$P1845*Basecase_Pop_2006)/(1+(1/(BaseCase_Mort_AllAdults_30*('9 All Base Data'!$W1845*Basecase_PM10)/10))))</f>
        <v>1.624121335458752E-2</v>
      </c>
      <c r="K1845" s="156">
        <f>IF('9 All Base Data'!$Q1845=0,0,('9 All Base Data'!$Q1845*Basecase_Pop_2006)/(1+(1/(BaseCase_Mort_Maori_30*('9 All Base Data'!$W1845*Basecase_PM10)/10))))</f>
        <v>0</v>
      </c>
      <c r="L1845" s="179">
        <f>133/(1+1/(BaseCase_Mort_Child_0_1*'9 All Base Data'!$AB$10/10))*IF('9 All Base Data'!$L1845="..C",0,'9 All Base Data'!L1845/'9 All Base Data'!$L$2022)</f>
        <v>8.7526671318313796E-4</v>
      </c>
      <c r="M1845" s="178">
        <f>IF('9 All Base Data'!$R1845="","",IF('9 All Base Data'!$R1845=0,0,('9 All Base Data'!$R1845*Basecase_Pop_2006)/(1+(1/(BaseCase_CardiacHA_All*('9 All Base Data'!$W1845*Basecase_PM10)/10)))))</f>
        <v>5.6200604219975589E-3</v>
      </c>
      <c r="N1845" s="178">
        <f>IF('9 All Base Data'!$S1845="","",IF('9 All Base Data'!$S1845=0,0,('9 All Base Data'!S1845*Basecase_Pop_2006)/(1+(1/(BaseCase_RespHA_All*('9 All Base Data'!$W1845*Basecase_PM10)/10)))))</f>
        <v>6.6138090781681369E-3</v>
      </c>
      <c r="O1845" s="178">
        <f>IF('9 All Base Data'!$T1845="","",IF('9 All Base Data'!$T1845=0,0,('9 All Base Data'!$T1845*Basecase_Pop_2006)/(1+(1/(BaseCase_RespHA_Child_1_4*('9 All Base Data'!$W1845*Basecase_PM10)/10)))))</f>
        <v>4.0677526158952228E-3</v>
      </c>
      <c r="P1845" s="179">
        <f>IF('9 All Base Data'!$U1845="","",IF('9 All Base Data'!$U1845=0,0,('9 All Base Data'!$U1845*Basecase_Pop_2006)/(1+(1/(BaseCase_RespHA_Child_5_14*('9 All Base Data'!$W1845*Basecase_PM10)/10)))))</f>
        <v>1.0747626754754078E-3</v>
      </c>
      <c r="Q1845" s="156">
        <f>IF('7 Base case Results'!$G1845="..C",0,BaseCase_RADs_All*'7 Base case Results'!$G1845*('9 All Base Data'!$V1845*Basecase_PM10)/10)</f>
        <v>183.34188</v>
      </c>
      <c r="R1845" s="189">
        <f t="shared" si="290"/>
        <v>5.7818719542331573E-2</v>
      </c>
      <c r="S1845" s="178">
        <f t="shared" si="291"/>
        <v>0</v>
      </c>
      <c r="T1845" s="179">
        <f t="shared" si="292"/>
        <v>3.1159494989319711E-3</v>
      </c>
      <c r="U1845" s="178">
        <f t="shared" si="293"/>
        <v>3.5687383679684499E-5</v>
      </c>
      <c r="V1845" s="178">
        <f t="shared" si="294"/>
        <v>2.9993624169492502E-5</v>
      </c>
      <c r="W1845" s="178">
        <f t="shared" si="295"/>
        <v>1.8447258113084835E-5</v>
      </c>
      <c r="X1845" s="179">
        <f t="shared" si="296"/>
        <v>4.8740487332809743E-6</v>
      </c>
      <c r="Y1845" s="179">
        <f t="shared" si="297"/>
        <v>1.1367196560000001E-2</v>
      </c>
      <c r="Z1845" s="186">
        <f t="shared" si="298"/>
        <v>7.2367546609112723E-2</v>
      </c>
      <c r="AA1845" s="156">
        <f>$J1845*'9 All Base Data'!$Y1845</f>
        <v>1.4146769025690396E-3</v>
      </c>
      <c r="AB1845" s="156">
        <f>$K1845*'9 All Base Data'!$Y1845</f>
        <v>0</v>
      </c>
      <c r="AC1845" s="178">
        <f>$L1845*'9 All Base Data'!$Y1845</f>
        <v>7.623935328563096E-5</v>
      </c>
      <c r="AD1845" s="178">
        <f>IF($M1845="","",$M1845*'9 All Base Data'!$Y1845)</f>
        <v>4.8953052314879074E-4</v>
      </c>
      <c r="AE1845" s="178">
        <f>IF($N1845="","",$N1845*'9 All Base Data'!$Y1845)</f>
        <v>5.7609014404352182E-4</v>
      </c>
      <c r="AF1845" s="178">
        <f>IF($O1845="","",$O1845*'9 All Base Data'!$Y1845)</f>
        <v>3.5431808852177417E-4</v>
      </c>
      <c r="AG1845" s="178">
        <f>IF($P1845="","",$P1845*'9 All Base Data'!$Y1845)</f>
        <v>9.3616277278255023E-5</v>
      </c>
      <c r="AH1845" s="167">
        <f>$Q1845*'9 All Base Data'!$Y1845</f>
        <v>15.969836566202279</v>
      </c>
      <c r="AI1845" s="178">
        <f>$R1845*'9 All Base Data'!$Y1845</f>
        <v>5.0362497731457814E-3</v>
      </c>
      <c r="AJ1845" s="178">
        <f>$S1845*'9 All Base Data'!$Y1845</f>
        <v>0</v>
      </c>
      <c r="AK1845" s="178">
        <f>$T1845*'9 All Base Data'!$Y1845</f>
        <v>2.7141209769684623E-4</v>
      </c>
      <c r="AL1845" s="178">
        <f>IF($U1845="","",$U1845*'9 All Base Data'!$Y1845)</f>
        <v>3.1085188219948215E-6</v>
      </c>
      <c r="AM1845" s="178">
        <f>IF($V1845="","",$V1845*'9 All Base Data'!$Y1845)</f>
        <v>2.6125688032373715E-6</v>
      </c>
      <c r="AN1845" s="178">
        <f>IF($W1845="","",$W1845*'9 All Base Data'!$Y1845)</f>
        <v>1.6068325314462459E-6</v>
      </c>
      <c r="AO1845" s="178">
        <f>IF($X1845="","",$X1845*'9 All Base Data'!$Y1845)</f>
        <v>4.2454981745688655E-7</v>
      </c>
      <c r="AP1845" s="178">
        <f>$Y1845*'9 All Base Data'!$Y1845</f>
        <v>9.9012986710454135E-4</v>
      </c>
      <c r="AQ1845" s="179">
        <f t="shared" si="299"/>
        <v>6.3035128255724002E-3</v>
      </c>
    </row>
    <row r="1846" spans="1:43" x14ac:dyDescent="0.25">
      <c r="A1846" s="131">
        <v>609034</v>
      </c>
      <c r="B1846" s="132" t="s">
        <v>2309</v>
      </c>
      <c r="C1846" s="132" t="s">
        <v>1742</v>
      </c>
      <c r="D1846" s="145" t="s">
        <v>2132</v>
      </c>
      <c r="E1846" s="142"/>
      <c r="F1846" s="191" t="str">
        <f>IF('9 All Base Data'!G1846="Rural Centre","Rural",IF('9 All Base Data'!G1846="Rural (Incl.some Off Shore Islands)","Rural",IF('9 All Base Data'!G1846="Inlet-in TA but not in Urban Area","Rural",IF('9 All Base Data'!G1846="Rural (Incl.some Off Shore Islands)","Rural",IF('9 All Base Data'!G1846="Inlet-not in TA","Rural",IF('9 All Base Data'!G1846="Inland Water not in Urban Area","Rural",IF('9 All Base Data'!G1846="Oceanic-in Region but not in TA","Rural",'9 All Base Data'!G1846)))))))</f>
        <v>Rural</v>
      </c>
      <c r="G1846" s="177">
        <f>IF('9 All Base Data'!I1846="..C","..C",'9 All Base Data'!I1846*Basecase_Pop_2006)</f>
        <v>1638</v>
      </c>
      <c r="H1846" s="177">
        <f>IF('9 All Base Data'!J1846="..C","..C",'9 All Base Data'!J1846*Basecase_Pop_2006)</f>
        <v>927</v>
      </c>
      <c r="I1846" s="191">
        <f>IF('9 All Base Data'!L1846="..C","..C",'9 All Base Data'!L1846*Basecase_Pop_2006)</f>
        <v>33</v>
      </c>
      <c r="J1846" s="156">
        <f>IF('9 All Base Data'!$P1846=0,0,('9 All Base Data'!$P1846*Basecase_Pop_2006)/(1+(1/(BaseCase_Mort_AllAdults_30*('9 All Base Data'!$W1846*Basecase_PM10)/10))))</f>
        <v>3.584667804691103E-2</v>
      </c>
      <c r="K1846" s="156">
        <f>IF('9 All Base Data'!$Q1846=0,0,('9 All Base Data'!$Q1846*Basecase_Pop_2006)/(1+(1/(BaseCase_Mort_Maori_30*('9 All Base Data'!$W1846*Basecase_PM10)/10))))</f>
        <v>0</v>
      </c>
      <c r="L1846" s="179">
        <f>133/(1+1/(BaseCase_Mort_Child_0_1*'9 All Base Data'!$AB$10/10))*IF('9 All Base Data'!$L1846="..C",0,'9 All Base Data'!L1846/'9 All Base Data'!$L$2022)</f>
        <v>4.8139669225072592E-3</v>
      </c>
      <c r="M1846" s="178">
        <f>IF('9 All Base Data'!$R1846="","",IF('9 All Base Data'!$R1846=0,0,('9 All Base Data'!$R1846*Basecase_Pop_2006)/(1+(1/(BaseCase_CardiacHA_All*('9 All Base Data'!$W1846*Basecase_PM10)/10)))))</f>
        <v>1.4406352067655715E-2</v>
      </c>
      <c r="N1846" s="178">
        <f>IF('9 All Base Data'!$S1846="","",IF('9 All Base Data'!$S1846=0,0,('9 All Base Data'!S1846*Basecase_Pop_2006)/(1+(1/(BaseCase_RespHA_All*('9 All Base Data'!$W1846*Basecase_PM10)/10)))))</f>
        <v>1.6953707777839451E-2</v>
      </c>
      <c r="O1846" s="178">
        <f>IF('9 All Base Data'!$T1846="","",IF('9 All Base Data'!$T1846=0,0,('9 All Base Data'!$T1846*Basecase_Pop_2006)/(1+(1/(BaseCase_RespHA_Child_1_4*('9 All Base Data'!$W1846*Basecase_PM10)/10)))))</f>
        <v>2.0964571174229226E-2</v>
      </c>
      <c r="P1846" s="179">
        <f>IF('9 All Base Data'!$U1846="","",IF('9 All Base Data'!$U1846=0,0,('9 All Base Data'!$U1846*Basecase_Pop_2006)/(1+(1/(BaseCase_RespHA_Child_5_14*('9 All Base Data'!$W1846*Basecase_PM10)/10)))))</f>
        <v>3.2242880264262237E-3</v>
      </c>
      <c r="Q1846" s="156">
        <f>IF('7 Base case Results'!$G1846="..C",0,BaseCase_RADs_All*'7 Base case Results'!$G1846*('9 All Base Data'!$V1846*Basecase_PM10)/10)</f>
        <v>469.97496000000001</v>
      </c>
      <c r="R1846" s="189">
        <f t="shared" si="290"/>
        <v>0.12761417384700327</v>
      </c>
      <c r="S1846" s="178">
        <f t="shared" si="291"/>
        <v>0</v>
      </c>
      <c r="T1846" s="179">
        <f t="shared" si="292"/>
        <v>1.7137722244125842E-2</v>
      </c>
      <c r="U1846" s="178">
        <f t="shared" si="293"/>
        <v>9.1480335629613794E-5</v>
      </c>
      <c r="V1846" s="178">
        <f t="shared" si="294"/>
        <v>7.6885064772501903E-5</v>
      </c>
      <c r="W1846" s="178">
        <f t="shared" si="295"/>
        <v>9.5074330275129543E-5</v>
      </c>
      <c r="X1846" s="179">
        <f t="shared" si="296"/>
        <v>1.4622146199842925E-5</v>
      </c>
      <c r="Y1846" s="179">
        <f t="shared" si="297"/>
        <v>2.9138447520000003E-2</v>
      </c>
      <c r="Z1846" s="186">
        <f t="shared" si="298"/>
        <v>0.17405870901153123</v>
      </c>
      <c r="AA1846" s="156">
        <f>$J1846*'9 All Base Data'!$Y1846</f>
        <v>3.1223940206702378E-3</v>
      </c>
      <c r="AB1846" s="156">
        <f>$K1846*'9 All Base Data'!$Y1846</f>
        <v>0</v>
      </c>
      <c r="AC1846" s="178">
        <f>$L1846*'9 All Base Data'!$Y1846</f>
        <v>4.1931644307097036E-4</v>
      </c>
      <c r="AD1846" s="178">
        <f>IF($M1846="","",$M1846*'9 All Base Data'!$Y1846)</f>
        <v>1.2548528903250694E-3</v>
      </c>
      <c r="AE1846" s="178">
        <f>IF($N1846="","",$N1846*'9 All Base Data'!$Y1846)</f>
        <v>1.4767381157171969E-3</v>
      </c>
      <c r="AF1846" s="178">
        <f>IF($O1846="","",$O1846*'9 All Base Data'!$Y1846)</f>
        <v>1.8261009177660669E-3</v>
      </c>
      <c r="AG1846" s="178">
        <f>IF($P1846="","",$P1846*'9 All Base Data'!$Y1846)</f>
        <v>2.8084883183476512E-4</v>
      </c>
      <c r="AH1846" s="167">
        <f>$Q1846*'9 All Base Data'!$Y1846</f>
        <v>40.936764155617105</v>
      </c>
      <c r="AI1846" s="178">
        <f>$R1846*'9 All Base Data'!$Y1846</f>
        <v>1.1115722713586046E-2</v>
      </c>
      <c r="AJ1846" s="178">
        <f>$S1846*'9 All Base Data'!$Y1846</f>
        <v>0</v>
      </c>
      <c r="AK1846" s="178">
        <f>$T1846*'9 All Base Data'!$Y1846</f>
        <v>1.4927665373326543E-3</v>
      </c>
      <c r="AL1846" s="178">
        <f>IF($U1846="","",$U1846*'9 All Base Data'!$Y1846)</f>
        <v>7.9683158535641902E-6</v>
      </c>
      <c r="AM1846" s="178">
        <f>IF($V1846="","",$V1846*'9 All Base Data'!$Y1846)</f>
        <v>6.6970073547774871E-6</v>
      </c>
      <c r="AN1846" s="178">
        <f>IF($W1846="","",$W1846*'9 All Base Data'!$Y1846)</f>
        <v>8.2813676620691135E-6</v>
      </c>
      <c r="AO1846" s="178">
        <f>IF($X1846="","",$X1846*'9 All Base Data'!$Y1846)</f>
        <v>1.2736494523706599E-6</v>
      </c>
      <c r="AP1846" s="178">
        <f>$Y1846*'9 All Base Data'!$Y1846</f>
        <v>2.5380793776482607E-3</v>
      </c>
      <c r="AQ1846" s="179">
        <f t="shared" si="299"/>
        <v>1.5161233951775302E-2</v>
      </c>
    </row>
    <row r="1847" spans="1:43" x14ac:dyDescent="0.25">
      <c r="A1847" s="131">
        <v>609035</v>
      </c>
      <c r="B1847" s="132" t="s">
        <v>2310</v>
      </c>
      <c r="C1847" s="132" t="s">
        <v>1742</v>
      </c>
      <c r="D1847" s="145" t="s">
        <v>2132</v>
      </c>
      <c r="E1847" s="142"/>
      <c r="F1847" s="191" t="str">
        <f>IF('9 All Base Data'!G1847="Rural Centre","Rural",IF('9 All Base Data'!G1847="Rural (Incl.some Off Shore Islands)","Rural",IF('9 All Base Data'!G1847="Inlet-in TA but not in Urban Area","Rural",IF('9 All Base Data'!G1847="Rural (Incl.some Off Shore Islands)","Rural",IF('9 All Base Data'!G1847="Inlet-not in TA","Rural",IF('9 All Base Data'!G1847="Inland Water not in Urban Area","Rural",IF('9 All Base Data'!G1847="Oceanic-in Region but not in TA","Rural",'9 All Base Data'!G1847)))))))</f>
        <v>Rural</v>
      </c>
      <c r="G1847" s="177">
        <f>IF('9 All Base Data'!I1847="..C","..C",'9 All Base Data'!I1847*Basecase_Pop_2006)</f>
        <v>297</v>
      </c>
      <c r="H1847" s="177">
        <f>IF('9 All Base Data'!J1847="..C","..C",'9 All Base Data'!J1847*Basecase_Pop_2006)</f>
        <v>192</v>
      </c>
      <c r="I1847" s="191">
        <f>IF('9 All Base Data'!L1847="..C","..C",'9 All Base Data'!L1847*Basecase_Pop_2006)</f>
        <v>6</v>
      </c>
      <c r="J1847" s="156">
        <f>IF('9 All Base Data'!$P1847=0,0,('9 All Base Data'!$P1847*Basecase_Pop_2006)/(1+(1/(BaseCase_Mort_AllAdults_30*('9 All Base Data'!$W1847*Basecase_PM10)/10))))</f>
        <v>7.4245546763828663E-3</v>
      </c>
      <c r="K1847" s="156">
        <f>IF('9 All Base Data'!$Q1847=0,0,('9 All Base Data'!$Q1847*Basecase_Pop_2006)/(1+(1/(BaseCase_Mort_Maori_30*('9 All Base Data'!$W1847*Basecase_PM10)/10))))</f>
        <v>0</v>
      </c>
      <c r="L1847" s="179">
        <f>133/(1+1/(BaseCase_Mort_Child_0_1*'9 All Base Data'!$AB$10/10))*IF('9 All Base Data'!$L1847="..C",0,'9 All Base Data'!L1847/'9 All Base Data'!$L$2022)</f>
        <v>8.7526671318313796E-4</v>
      </c>
      <c r="M1847" s="178">
        <f>IF('9 All Base Data'!$R1847="","",IF('9 All Base Data'!$R1847=0,0,('9 All Base Data'!$R1847*Basecase_Pop_2006)/(1+(1/(BaseCase_CardiacHA_All*('9 All Base Data'!$W1847*Basecase_PM10)/10)))))</f>
        <v>2.6121407595199922E-3</v>
      </c>
      <c r="N1847" s="178">
        <f>IF('9 All Base Data'!$S1847="","",IF('9 All Base Data'!$S1847=0,0,('9 All Base Data'!S1847*Basecase_Pop_2006)/(1+(1/(BaseCase_RespHA_All*('9 All Base Data'!$W1847*Basecase_PM10)/10)))))</f>
        <v>3.0740239377401199E-3</v>
      </c>
      <c r="O1847" s="178">
        <f>IF('9 All Base Data'!$T1847="","",IF('9 All Base Data'!$T1847=0,0,('9 All Base Data'!$T1847*Basecase_Pop_2006)/(1+(1/(BaseCase_RespHA_Child_1_4*('9 All Base Data'!$W1847*Basecase_PM10)/10)))))</f>
        <v>2.5032323790124453E-3</v>
      </c>
      <c r="P1847" s="179">
        <f>IF('9 All Base Data'!$U1847="","",IF('9 All Base Data'!$U1847=0,0,('9 All Base Data'!$U1847*Basecase_Pop_2006)/(1+(1/(BaseCase_RespHA_Child_5_14*('9 All Base Data'!$W1847*Basecase_PM10)/10)))))</f>
        <v>5.5366562069945251E-4</v>
      </c>
      <c r="Q1847" s="156">
        <f>IF('7 Base case Results'!$G1847="..C",0,BaseCase_RADs_All*'7 Base case Results'!$G1847*('9 All Base Data'!$V1847*Basecase_PM10)/10)</f>
        <v>85.215240000000009</v>
      </c>
      <c r="R1847" s="189">
        <f t="shared" si="290"/>
        <v>2.6431414647923004E-2</v>
      </c>
      <c r="S1847" s="178">
        <f t="shared" si="291"/>
        <v>0</v>
      </c>
      <c r="T1847" s="179">
        <f t="shared" si="292"/>
        <v>3.1159494989319711E-3</v>
      </c>
      <c r="U1847" s="178">
        <f t="shared" si="293"/>
        <v>1.658709382295195E-5</v>
      </c>
      <c r="V1847" s="178">
        <f t="shared" si="294"/>
        <v>1.3940698557651444E-5</v>
      </c>
      <c r="W1847" s="178">
        <f t="shared" si="295"/>
        <v>1.135215883882144E-5</v>
      </c>
      <c r="X1847" s="179">
        <f t="shared" si="296"/>
        <v>2.5108735898720172E-6</v>
      </c>
      <c r="Y1847" s="179">
        <f t="shared" si="297"/>
        <v>5.2833448800000005E-3</v>
      </c>
      <c r="Z1847" s="186">
        <f t="shared" si="298"/>
        <v>3.4861236819235579E-2</v>
      </c>
      <c r="AA1847" s="156">
        <f>$J1847*'9 All Base Data'!$Y1847</f>
        <v>6.4670944117441805E-4</v>
      </c>
      <c r="AB1847" s="156">
        <f>$K1847*'9 All Base Data'!$Y1847</f>
        <v>0</v>
      </c>
      <c r="AC1847" s="178">
        <f>$L1847*'9 All Base Data'!$Y1847</f>
        <v>7.623935328563096E-5</v>
      </c>
      <c r="AD1847" s="178">
        <f>IF($M1847="","",$M1847*'9 All Base Data'!$Y1847)</f>
        <v>2.2752827132267741E-4</v>
      </c>
      <c r="AE1847" s="178">
        <f>IF($N1847="","",$N1847*'9 All Base Data'!$Y1847)</f>
        <v>2.6776020779487633E-4</v>
      </c>
      <c r="AF1847" s="178">
        <f>IF($O1847="","",$O1847*'9 All Base Data'!$Y1847)</f>
        <v>2.1804190062878415E-4</v>
      </c>
      <c r="AG1847" s="178">
        <f>IF($P1847="","",$P1847*'9 All Base Data'!$Y1847)</f>
        <v>4.8226567082737439E-5</v>
      </c>
      <c r="AH1847" s="167">
        <f>$Q1847*'9 All Base Data'!$Y1847</f>
        <v>7.4226000941503552</v>
      </c>
      <c r="AI1847" s="178">
        <f>$R1847*'9 All Base Data'!$Y1847</f>
        <v>2.3022856105809285E-3</v>
      </c>
      <c r="AJ1847" s="178">
        <f>$S1847*'9 All Base Data'!$Y1847</f>
        <v>0</v>
      </c>
      <c r="AK1847" s="178">
        <f>$T1847*'9 All Base Data'!$Y1847</f>
        <v>2.7141209769684623E-4</v>
      </c>
      <c r="AL1847" s="178">
        <f>IF($U1847="","",$U1847*'9 All Base Data'!$Y1847)</f>
        <v>1.4448045228990014E-6</v>
      </c>
      <c r="AM1847" s="178">
        <f>IF($V1847="","",$V1847*'9 All Base Data'!$Y1847)</f>
        <v>1.2142925423497643E-6</v>
      </c>
      <c r="AN1847" s="178">
        <f>IF($W1847="","",$W1847*'9 All Base Data'!$Y1847)</f>
        <v>9.8882001935153609E-7</v>
      </c>
      <c r="AO1847" s="178">
        <f>IF($X1847="","",$X1847*'9 All Base Data'!$Y1847)</f>
        <v>2.187074817202143E-7</v>
      </c>
      <c r="AP1847" s="178">
        <f>$Y1847*'9 All Base Data'!$Y1847</f>
        <v>4.6020120583732205E-4</v>
      </c>
      <c r="AQ1847" s="179">
        <f t="shared" si="299"/>
        <v>3.0365580111803457E-3</v>
      </c>
    </row>
    <row r="1848" spans="1:43" x14ac:dyDescent="0.25">
      <c r="A1848" s="124">
        <v>609200</v>
      </c>
      <c r="B1848" s="125" t="s">
        <v>1872</v>
      </c>
      <c r="C1848" s="126" t="s">
        <v>1742</v>
      </c>
      <c r="D1848" s="101" t="s">
        <v>2132</v>
      </c>
      <c r="E1848" s="142"/>
      <c r="F1848" s="191" t="str">
        <f>IF('9 All Base Data'!G1848="Rural Centre","Rural",IF('9 All Base Data'!G1848="Rural (Incl.some Off Shore Islands)","Rural",IF('9 All Base Data'!G1848="Inlet-in TA but not in Urban Area","Rural",IF('9 All Base Data'!G1848="Rural (Incl.some Off Shore Islands)","Rural",IF('9 All Base Data'!G1848="Inlet-not in TA","Rural",IF('9 All Base Data'!G1848="Inland Water not in Urban Area","Rural",IF('9 All Base Data'!G1848="Oceanic-in Region but not in TA","Rural",'9 All Base Data'!G1848)))))))</f>
        <v>Arrowtown</v>
      </c>
      <c r="G1848" s="177">
        <f>IF('9 All Base Data'!I1848="..C","..C",'9 All Base Data'!I1848*Basecase_Pop_2006)</f>
        <v>2445</v>
      </c>
      <c r="H1848" s="177">
        <f>IF('9 All Base Data'!J1848="..C","..C",'9 All Base Data'!J1848*Basecase_Pop_2006)</f>
        <v>1572</v>
      </c>
      <c r="I1848" s="191">
        <f>IF('9 All Base Data'!L1848="..C","..C",'9 All Base Data'!L1848*Basecase_Pop_2006)</f>
        <v>45</v>
      </c>
      <c r="J1848" s="156">
        <f>IF('9 All Base Data'!$P1848=0,0,('9 All Base Data'!$P1848*Basecase_Pop_2006)/(1+(1/(BaseCase_Mort_AllAdults_30*('9 All Base Data'!$W1848*Basecase_PM10)/10))))</f>
        <v>6.9619856299139929E-2</v>
      </c>
      <c r="K1848" s="156">
        <f>IF('9 All Base Data'!$Q1848=0,0,('9 All Base Data'!$Q1848*Basecase_Pop_2006)/(1+(1/(BaseCase_Mort_Maori_30*('9 All Base Data'!$W1848*Basecase_PM10)/10))))</f>
        <v>0</v>
      </c>
      <c r="L1848" s="179">
        <f>133/(1+1/(BaseCase_Mort_Child_0_1*'9 All Base Data'!$AB$10/10))*IF('9 All Base Data'!$L1848="..C",0,'9 All Base Data'!L1848/'9 All Base Data'!$L$2022)</f>
        <v>6.5645003488735343E-3</v>
      </c>
      <c r="M1848" s="178">
        <f>IF('9 All Base Data'!$R1848="","",IF('9 All Base Data'!$R1848=0,0,('9 All Base Data'!$R1848*Basecase_Pop_2006)/(1+(1/(BaseCase_CardiacHA_All*('9 All Base Data'!$W1848*Basecase_PM10)/10)))))</f>
        <v>0.15507823703781443</v>
      </c>
      <c r="N1848" s="178">
        <f>IF('9 All Base Data'!$S1848="","",IF('9 All Base Data'!$S1848=0,0,('9 All Base Data'!S1848*Basecase_Pop_2006)/(1+(1/(BaseCase_RespHA_All*('9 All Base Data'!$W1848*Basecase_PM10)/10)))))</f>
        <v>0.16217850401720008</v>
      </c>
      <c r="O1848" s="178">
        <f>IF('9 All Base Data'!$T1848="","",IF('9 All Base Data'!$T1848=0,0,('9 All Base Data'!$T1848*Basecase_Pop_2006)/(1+(1/(BaseCase_RespHA_Child_1_4*('9 All Base Data'!$W1848*Basecase_PM10)/10)))))</f>
        <v>2.790975962924239E-2</v>
      </c>
      <c r="P1848" s="179">
        <f>IF('9 All Base Data'!$U1848="","",IF('9 All Base Data'!$U1848=0,0,('9 All Base Data'!$U1848*Basecase_Pop_2006)/(1+(1/(BaseCase_RespHA_Child_5_14*('9 All Base Data'!$W1848*Basecase_PM10)/10)))))</f>
        <v>0</v>
      </c>
      <c r="Q1848" s="156">
        <f>IF('7 Base case Results'!$G1848="..C",0,BaseCase_RADs_All*'7 Base case Results'!$G1848*('9 All Base Data'!$V1848*Basecase_PM10)/10)</f>
        <v>1411.3907692784471</v>
      </c>
      <c r="R1848" s="189">
        <f t="shared" si="290"/>
        <v>0.24784668842493815</v>
      </c>
      <c r="S1848" s="178">
        <f t="shared" si="291"/>
        <v>0</v>
      </c>
      <c r="T1848" s="179">
        <f t="shared" si="292"/>
        <v>2.3369621241989783E-2</v>
      </c>
      <c r="U1848" s="178">
        <f t="shared" si="293"/>
        <v>9.8474680519012149E-4</v>
      </c>
      <c r="V1848" s="178">
        <f t="shared" si="294"/>
        <v>7.354795157180023E-4</v>
      </c>
      <c r="W1848" s="178">
        <f t="shared" si="295"/>
        <v>1.2657075991861423E-4</v>
      </c>
      <c r="X1848" s="179">
        <f t="shared" si="296"/>
        <v>0</v>
      </c>
      <c r="Y1848" s="179">
        <f t="shared" si="297"/>
        <v>8.7506227695263714E-2</v>
      </c>
      <c r="Z1848" s="186">
        <f t="shared" si="298"/>
        <v>0.3604427636830998</v>
      </c>
      <c r="AA1848" s="156">
        <f>$J1848*'9 All Base Data'!$Y1848</f>
        <v>2.2235167516749765E-2</v>
      </c>
      <c r="AB1848" s="156">
        <f>$K1848*'9 All Base Data'!$Y1848</f>
        <v>0</v>
      </c>
      <c r="AC1848" s="178">
        <f>$L1848*'9 All Base Data'!$Y1848</f>
        <v>2.0965680292960977E-3</v>
      </c>
      <c r="AD1848" s="178">
        <f>IF($M1848="","",$M1848*'9 All Base Data'!$Y1848)</f>
        <v>4.9528837921209989E-2</v>
      </c>
      <c r="AE1848" s="178">
        <f>IF($N1848="","",$N1848*'9 All Base Data'!$Y1848)</f>
        <v>5.1796518926208519E-2</v>
      </c>
      <c r="AF1848" s="178">
        <f>IF($O1848="","",$O1848*'9 All Base Data'!$Y1848)</f>
        <v>8.9138101354583072E-3</v>
      </c>
      <c r="AG1848" s="178">
        <f>IF($P1848="","",$P1848*'9 All Base Data'!$Y1848)</f>
        <v>0</v>
      </c>
      <c r="AH1848" s="167">
        <f>$Q1848*'9 All Base Data'!$Y1848</f>
        <v>450.76953407742502</v>
      </c>
      <c r="AI1848" s="178">
        <f>$R1848*'9 All Base Data'!$Y1848</f>
        <v>7.9157196359629173E-2</v>
      </c>
      <c r="AJ1848" s="178">
        <f>$S1848*'9 All Base Data'!$Y1848</f>
        <v>0</v>
      </c>
      <c r="AK1848" s="178">
        <f>$T1848*'9 All Base Data'!$Y1848</f>
        <v>7.4637821842941082E-3</v>
      </c>
      <c r="AL1848" s="178">
        <f>IF($U1848="","",$U1848*'9 All Base Data'!$Y1848)</f>
        <v>3.1450812079968337E-4</v>
      </c>
      <c r="AM1848" s="178">
        <f>IF($V1848="","",$V1848*'9 All Base Data'!$Y1848)</f>
        <v>2.348972133303556E-4</v>
      </c>
      <c r="AN1848" s="178">
        <f>IF($W1848="","",$W1848*'9 All Base Data'!$Y1848)</f>
        <v>4.042412896430342E-5</v>
      </c>
      <c r="AO1848" s="178">
        <f>IF($X1848="","",$X1848*'9 All Base Data'!$Y1848)</f>
        <v>0</v>
      </c>
      <c r="AP1848" s="178">
        <f>$Y1848*'9 All Base Data'!$Y1848</f>
        <v>2.7947711112800349E-2</v>
      </c>
      <c r="AQ1848" s="179">
        <f t="shared" si="299"/>
        <v>0.11511809499085367</v>
      </c>
    </row>
    <row r="1849" spans="1:43" x14ac:dyDescent="0.25">
      <c r="A1849" s="124">
        <v>609302</v>
      </c>
      <c r="B1849" s="125" t="s">
        <v>1874</v>
      </c>
      <c r="C1849" s="126" t="s">
        <v>1742</v>
      </c>
      <c r="D1849" s="101" t="s">
        <v>2132</v>
      </c>
      <c r="E1849" s="142"/>
      <c r="F1849" s="191" t="str">
        <f>IF('9 All Base Data'!G1849="Rural Centre","Rural",IF('9 All Base Data'!G1849="Rural (Incl.some Off Shore Islands)","Rural",IF('9 All Base Data'!G1849="Inlet-in TA but not in Urban Area","Rural",IF('9 All Base Data'!G1849="Rural (Incl.some Off Shore Islands)","Rural",IF('9 All Base Data'!G1849="Inlet-not in TA","Rural",IF('9 All Base Data'!G1849="Inland Water not in Urban Area","Rural",IF('9 All Base Data'!G1849="Oceanic-in Region but not in TA","Rural",'9 All Base Data'!G1849)))))))</f>
        <v>Queenstown</v>
      </c>
      <c r="G1849" s="177">
        <f>IF('9 All Base Data'!I1849="..C","..C",'9 All Base Data'!I1849*Basecase_Pop_2006)</f>
        <v>3537</v>
      </c>
      <c r="H1849" s="177">
        <f>IF('9 All Base Data'!J1849="..C","..C",'9 All Base Data'!J1849*Basecase_Pop_2006)</f>
        <v>1959</v>
      </c>
      <c r="I1849" s="191">
        <f>IF('9 All Base Data'!L1849="..C","..C",'9 All Base Data'!L1849*Basecase_Pop_2006)</f>
        <v>39</v>
      </c>
      <c r="J1849" s="156">
        <f>IF('9 All Base Data'!$P1849=0,0,('9 All Base Data'!$P1849*Basecase_Pop_2006)/(1+(1/(BaseCase_Mort_AllAdults_30*('9 All Base Data'!$W1849*Basecase_PM10)/10))))</f>
        <v>0.16244633136465983</v>
      </c>
      <c r="K1849" s="156">
        <f>IF('9 All Base Data'!$Q1849=0,0,('9 All Base Data'!$Q1849*Basecase_Pop_2006)/(1+(1/(BaseCase_Mort_Maori_30*('9 All Base Data'!$W1849*Basecase_PM10)/10))))</f>
        <v>0</v>
      </c>
      <c r="L1849" s="179">
        <f>133/(1+1/(BaseCase_Mort_Child_0_1*'9 All Base Data'!$AB$10/10))*IF('9 All Base Data'!$L1849="..C",0,'9 All Base Data'!L1849/'9 All Base Data'!$L$2022)</f>
        <v>5.6892336356903963E-3</v>
      </c>
      <c r="M1849" s="178">
        <f>IF('9 All Base Data'!$R1849="","",IF('9 All Base Data'!$R1849=0,0,('9 All Base Data'!$R1849*Basecase_Pop_2006)/(1+(1/(BaseCase_CardiacHA_All*('9 All Base Data'!$W1849*Basecase_PM10)/10)))))</f>
        <v>0.16145131527224515</v>
      </c>
      <c r="N1849" s="178">
        <f>IF('9 All Base Data'!$S1849="","",IF('9 All Base Data'!$S1849=0,0,('9 All Base Data'!S1849*Basecase_Pop_2006)/(1+(1/(BaseCase_RespHA_All*('9 All Base Data'!$W1849*Basecase_PM10)/10)))))</f>
        <v>0.29967767046656535</v>
      </c>
      <c r="O1849" s="178">
        <f>IF('9 All Base Data'!$T1849="","",IF('9 All Base Data'!$T1849=0,0,('9 All Base Data'!$T1849*Basecase_Pop_2006)/(1+(1/(BaseCase_RespHA_Child_1_4*('9 All Base Data'!$W1849*Basecase_PM10)/10)))))</f>
        <v>4.1864639443863587E-2</v>
      </c>
      <c r="P1849" s="179">
        <f>IF('9 All Base Data'!$U1849="","",IF('9 All Base Data'!$U1849=0,0,('9 All Base Data'!$U1849*Basecase_Pop_2006)/(1+(1/(BaseCase_RespHA_Child_5_14*('9 All Base Data'!$W1849*Basecase_PM10)/10)))))</f>
        <v>0.1242930474276068</v>
      </c>
      <c r="Q1849" s="156">
        <f>IF('7 Base case Results'!$G1849="..C",0,BaseCase_RADs_All*'7 Base case Results'!$G1849*('9 All Base Data'!$V1849*Basecase_PM10)/10)</f>
        <v>2041.754253962318</v>
      </c>
      <c r="R1849" s="189">
        <f t="shared" si="290"/>
        <v>0.57830893965818897</v>
      </c>
      <c r="S1849" s="178">
        <f t="shared" si="291"/>
        <v>0</v>
      </c>
      <c r="T1849" s="179">
        <f t="shared" si="292"/>
        <v>2.0253671743057811E-2</v>
      </c>
      <c r="U1849" s="178">
        <f t="shared" si="293"/>
        <v>1.0252158519787568E-3</v>
      </c>
      <c r="V1849" s="178">
        <f t="shared" si="294"/>
        <v>1.359038235565874E-3</v>
      </c>
      <c r="W1849" s="178">
        <f t="shared" si="295"/>
        <v>1.8985613987792139E-4</v>
      </c>
      <c r="X1849" s="179">
        <f t="shared" si="296"/>
        <v>5.6366897008419692E-4</v>
      </c>
      <c r="Y1849" s="179">
        <f t="shared" si="297"/>
        <v>0.12658876374566372</v>
      </c>
      <c r="Z1849" s="186">
        <f t="shared" si="298"/>
        <v>0.72753562923445514</v>
      </c>
      <c r="AA1849" s="156">
        <f>$J1849*'9 All Base Data'!$Y1849</f>
        <v>5.1882057539082788E-2</v>
      </c>
      <c r="AB1849" s="156">
        <f>$K1849*'9 All Base Data'!$Y1849</f>
        <v>0</v>
      </c>
      <c r="AC1849" s="178">
        <f>$L1849*'9 All Base Data'!$Y1849</f>
        <v>1.8170256253899513E-3</v>
      </c>
      <c r="AD1849" s="178">
        <f>IF($M1849="","",$M1849*'9 All Base Data'!$Y1849)</f>
        <v>5.1564269616602182E-2</v>
      </c>
      <c r="AE1849" s="178">
        <f>IF($N1849="","",$N1849*'9 All Base Data'!$Y1849)</f>
        <v>9.5710958885385305E-2</v>
      </c>
      <c r="AF1849" s="178">
        <f>IF($O1849="","",$O1849*'9 All Base Data'!$Y1849)</f>
        <v>1.3370715203187462E-2</v>
      </c>
      <c r="AG1849" s="178">
        <f>IF($P1849="","",$P1849*'9 All Base Data'!$Y1849)</f>
        <v>3.9696673874839682E-2</v>
      </c>
      <c r="AH1849" s="167">
        <f>$Q1849*'9 All Base Data'!$Y1849</f>
        <v>652.09482291691302</v>
      </c>
      <c r="AI1849" s="178">
        <f>$R1849*'9 All Base Data'!$Y1849</f>
        <v>0.1847001248391347</v>
      </c>
      <c r="AJ1849" s="178">
        <f>$S1849*'9 All Base Data'!$Y1849</f>
        <v>0</v>
      </c>
      <c r="AK1849" s="178">
        <f>$T1849*'9 All Base Data'!$Y1849</f>
        <v>6.4686112263882267E-3</v>
      </c>
      <c r="AL1849" s="178">
        <f>IF($U1849="","",$U1849*'9 All Base Data'!$Y1849)</f>
        <v>3.2743311206542386E-4</v>
      </c>
      <c r="AM1849" s="178">
        <f>IF($V1849="","",$V1849*'9 All Base Data'!$Y1849)</f>
        <v>4.3404919854522241E-4</v>
      </c>
      <c r="AN1849" s="178">
        <f>IF($W1849="","",$W1849*'9 All Base Data'!$Y1849)</f>
        <v>6.0636193446455144E-5</v>
      </c>
      <c r="AO1849" s="178">
        <f>IF($X1849="","",$X1849*'9 All Base Data'!$Y1849)</f>
        <v>1.8002441602239796E-4</v>
      </c>
      <c r="AP1849" s="178">
        <f>$Y1849*'9 All Base Data'!$Y1849</f>
        <v>4.0429879020848609E-2</v>
      </c>
      <c r="AQ1849" s="179">
        <f t="shared" si="299"/>
        <v>0.23236009739698218</v>
      </c>
    </row>
    <row r="1850" spans="1:43" x14ac:dyDescent="0.25">
      <c r="A1850" s="131">
        <v>609303</v>
      </c>
      <c r="B1850" s="132" t="s">
        <v>2311</v>
      </c>
      <c r="C1850" s="132" t="s">
        <v>1742</v>
      </c>
      <c r="D1850" s="145" t="s">
        <v>2132</v>
      </c>
      <c r="E1850" s="142"/>
      <c r="F1850" s="191" t="str">
        <f>IF('9 All Base Data'!G1850="Rural Centre","Rural",IF('9 All Base Data'!G1850="Rural (Incl.some Off Shore Islands)","Rural",IF('9 All Base Data'!G1850="Inlet-in TA but not in Urban Area","Rural",IF('9 All Base Data'!G1850="Rural (Incl.some Off Shore Islands)","Rural",IF('9 All Base Data'!G1850="Inlet-not in TA","Rural",IF('9 All Base Data'!G1850="Inland Water not in Urban Area","Rural",IF('9 All Base Data'!G1850="Oceanic-in Region but not in TA","Rural",'9 All Base Data'!G1850)))))))</f>
        <v>Queenstown</v>
      </c>
      <c r="G1850" s="177">
        <f>IF('9 All Base Data'!I1850="..C","..C",'9 All Base Data'!I1850*Basecase_Pop_2006)</f>
        <v>810</v>
      </c>
      <c r="H1850" s="177">
        <f>IF('9 All Base Data'!J1850="..C","..C",'9 All Base Data'!J1850*Basecase_Pop_2006)</f>
        <v>528</v>
      </c>
      <c r="I1850" s="191">
        <f>IF('9 All Base Data'!L1850="..C","..C",'9 All Base Data'!L1850*Basecase_Pop_2006)</f>
        <v>15</v>
      </c>
      <c r="J1850" s="156">
        <f>IF('9 All Base Data'!$P1850=0,0,('9 All Base Data'!$P1850*Basecase_Pop_2006)/(1+(1/(BaseCase_Mort_AllAdults_30*('9 All Base Data'!$W1850*Basecase_PM10)/10))))</f>
        <v>0.18788078553261228</v>
      </c>
      <c r="K1850" s="156">
        <f>IF('9 All Base Data'!$Q1850=0,0,('9 All Base Data'!$Q1850*Basecase_Pop_2006)/(1+(1/(BaseCase_Mort_Maori_30*('9 All Base Data'!$W1850*Basecase_PM10)/10))))</f>
        <v>0</v>
      </c>
      <c r="L1850" s="179">
        <f>133/(1+1/(BaseCase_Mort_Child_0_1*'9 All Base Data'!$AB$10/10))*IF('9 All Base Data'!$L1850="..C",0,'9 All Base Data'!L1850/'9 All Base Data'!$L$2022)</f>
        <v>2.1881667829578449E-3</v>
      </c>
      <c r="M1850" s="178">
        <f>IF('9 All Base Data'!$R1850="","",IF('9 All Base Data'!$R1850=0,0,('9 All Base Data'!$R1850*Basecase_Pop_2006)/(1+(1/(BaseCase_CardiacHA_All*('9 All Base Data'!$W1850*Basecase_PM10)/10)))))</f>
        <v>1.9222581917904585E-2</v>
      </c>
      <c r="N1850" s="178">
        <f>IF('9 All Base Data'!$S1850="","",IF('9 All Base Data'!$S1850=0,0,('9 All Base Data'!S1850*Basecase_Pop_2006)/(1+(1/(BaseCase_RespHA_All*('9 All Base Data'!$W1850*Basecase_PM10)/10)))))</f>
        <v>3.0872993714202601E-2</v>
      </c>
      <c r="O1850" s="178">
        <f>IF('9 All Base Data'!$T1850="","",IF('9 All Base Data'!$T1850=0,0,('9 All Base Data'!$T1850*Basecase_Pop_2006)/(1+(1/(BaseCase_RespHA_Child_1_4*('9 All Base Data'!$W1850*Basecase_PM10)/10)))))</f>
        <v>1.4827059803035019E-2</v>
      </c>
      <c r="P1850" s="179">
        <f>IF('9 All Base Data'!$U1850="","",IF('9 All Base Data'!$U1850=0,0,('9 All Base Data'!$U1850*Basecase_Pop_2006)/(1+(1/(BaseCase_RespHA_Child_5_14*('9 All Base Data'!$W1850*Basecase_PM10)/10)))))</f>
        <v>2.3498188070890835E-2</v>
      </c>
      <c r="Q1850" s="156">
        <f>IF('7 Base case Results'!$G1850="..C",0,BaseCase_RADs_All*'7 Base case Results'!$G1850*('9 All Base Data'!$V1850*Basecase_PM10)/10)</f>
        <v>467.57731006770638</v>
      </c>
      <c r="R1850" s="189">
        <f t="shared" si="290"/>
        <v>0.66885559649609971</v>
      </c>
      <c r="S1850" s="178">
        <f t="shared" si="291"/>
        <v>0</v>
      </c>
      <c r="T1850" s="179">
        <f t="shared" si="292"/>
        <v>7.7898737473299281E-3</v>
      </c>
      <c r="U1850" s="178">
        <f t="shared" si="293"/>
        <v>1.220633951786941E-4</v>
      </c>
      <c r="V1850" s="178">
        <f t="shared" si="294"/>
        <v>1.4000902649390881E-4</v>
      </c>
      <c r="W1850" s="178">
        <f t="shared" si="295"/>
        <v>6.7240716206763804E-5</v>
      </c>
      <c r="X1850" s="179">
        <f t="shared" si="296"/>
        <v>1.0656428290148993E-4</v>
      </c>
      <c r="Y1850" s="179">
        <f t="shared" si="297"/>
        <v>2.8989793224197796E-2</v>
      </c>
      <c r="Z1850" s="186">
        <f t="shared" si="298"/>
        <v>0.70589733588930015</v>
      </c>
      <c r="AA1850" s="156">
        <f>$J1850*'9 All Base Data'!$Y1850</f>
        <v>6.0005305405202033E-2</v>
      </c>
      <c r="AB1850" s="156">
        <f>$K1850*'9 All Base Data'!$Y1850</f>
        <v>0</v>
      </c>
      <c r="AC1850" s="178">
        <f>$L1850*'9 All Base Data'!$Y1850</f>
        <v>6.988560097653659E-4</v>
      </c>
      <c r="AD1850" s="178">
        <f>IF($M1850="","",$M1850*'9 All Base Data'!$Y1850)</f>
        <v>6.1393020866423948E-3</v>
      </c>
      <c r="AE1850" s="178">
        <f>IF($N1850="","",$N1850*'9 All Base Data'!$Y1850)</f>
        <v>9.8602068931207751E-3</v>
      </c>
      <c r="AF1850" s="178">
        <f>IF($O1850="","",$O1850*'9 All Base Data'!$Y1850)</f>
        <v>4.7354616344622256E-3</v>
      </c>
      <c r="AG1850" s="178">
        <f>IF($P1850="","",$P1850*'9 All Base Data'!$Y1850)</f>
        <v>7.504843817133869E-3</v>
      </c>
      <c r="AH1850" s="167">
        <f>$Q1850*'9 All Base Data'!$Y1850</f>
        <v>149.33469227104877</v>
      </c>
      <c r="AI1850" s="178">
        <f>$R1850*'9 All Base Data'!$Y1850</f>
        <v>0.21361888724251923</v>
      </c>
      <c r="AJ1850" s="178">
        <f>$S1850*'9 All Base Data'!$Y1850</f>
        <v>0</v>
      </c>
      <c r="AK1850" s="178">
        <f>$T1850*'9 All Base Data'!$Y1850</f>
        <v>2.4879273947647027E-3</v>
      </c>
      <c r="AL1850" s="178">
        <f>IF($U1850="","",$U1850*'9 All Base Data'!$Y1850)</f>
        <v>3.8984568250179203E-5</v>
      </c>
      <c r="AM1850" s="178">
        <f>IF($V1850="","",$V1850*'9 All Base Data'!$Y1850)</f>
        <v>4.4716038260302726E-5</v>
      </c>
      <c r="AN1850" s="178">
        <f>IF($W1850="","",$W1850*'9 All Base Data'!$Y1850)</f>
        <v>2.1475318512286191E-5</v>
      </c>
      <c r="AO1850" s="178">
        <f>IF($X1850="","",$X1850*'9 All Base Data'!$Y1850)</f>
        <v>3.4034466710702094E-5</v>
      </c>
      <c r="AP1850" s="178">
        <f>$Y1850*'9 All Base Data'!$Y1850</f>
        <v>9.2587509208050239E-3</v>
      </c>
      <c r="AQ1850" s="179">
        <f t="shared" si="299"/>
        <v>0.22544926616459945</v>
      </c>
    </row>
    <row r="1851" spans="1:43" x14ac:dyDescent="0.25">
      <c r="A1851" s="131">
        <v>609304</v>
      </c>
      <c r="B1851" s="132" t="s">
        <v>1873</v>
      </c>
      <c r="C1851" s="132" t="s">
        <v>1742</v>
      </c>
      <c r="D1851" s="145" t="s">
        <v>2132</v>
      </c>
      <c r="E1851" s="142"/>
      <c r="F1851" s="191" t="str">
        <f>IF('9 All Base Data'!G1851="Rural Centre","Rural",IF('9 All Base Data'!G1851="Rural (Incl.some Off Shore Islands)","Rural",IF('9 All Base Data'!G1851="Inlet-in TA but not in Urban Area","Rural",IF('9 All Base Data'!G1851="Rural (Incl.some Off Shore Islands)","Rural",IF('9 All Base Data'!G1851="Inlet-not in TA","Rural",IF('9 All Base Data'!G1851="Inland Water not in Urban Area","Rural",IF('9 All Base Data'!G1851="Oceanic-in Region but not in TA","Rural",'9 All Base Data'!G1851)))))))</f>
        <v>Queenstown</v>
      </c>
      <c r="G1851" s="177">
        <f>IF('9 All Base Data'!I1851="..C","..C",'9 All Base Data'!I1851*Basecase_Pop_2006)</f>
        <v>1965</v>
      </c>
      <c r="H1851" s="177">
        <f>IF('9 All Base Data'!J1851="..C","..C",'9 All Base Data'!J1851*Basecase_Pop_2006)</f>
        <v>972</v>
      </c>
      <c r="I1851" s="191">
        <f>IF('9 All Base Data'!L1851="..C","..C",'9 All Base Data'!L1851*Basecase_Pop_2006)</f>
        <v>21</v>
      </c>
      <c r="J1851" s="156">
        <f>IF('9 All Base Data'!$P1851=0,0,('9 All Base Data'!$P1851*Basecase_Pop_2006)/(1+(1/(BaseCase_Mort_AllAdults_30*('9 All Base Data'!$W1851*Basecase_PM10)/10))))</f>
        <v>0.34587144609412718</v>
      </c>
      <c r="K1851" s="156">
        <f>IF('9 All Base Data'!$Q1851=0,0,('9 All Base Data'!$Q1851*Basecase_Pop_2006)/(1+(1/(BaseCase_Mort_Maori_30*('9 All Base Data'!$W1851*Basecase_PM10)/10))))</f>
        <v>0</v>
      </c>
      <c r="L1851" s="179">
        <f>133/(1+1/(BaseCase_Mort_Child_0_1*'9 All Base Data'!$AB$10/10))*IF('9 All Base Data'!$L1851="..C",0,'9 All Base Data'!L1851/'9 All Base Data'!$L$2022)</f>
        <v>3.0634334961409829E-3</v>
      </c>
      <c r="M1851" s="178">
        <f>IF('9 All Base Data'!$R1851="","",IF('9 All Base Data'!$R1851=0,0,('9 All Base Data'!$R1851*Basecase_Pop_2006)/(1+(1/(BaseCase_CardiacHA_All*('9 All Base Data'!$W1851*Basecase_PM10)/10)))))</f>
        <v>4.6632559837879638E-2</v>
      </c>
      <c r="N1851" s="178">
        <f>IF('9 All Base Data'!$S1851="","",IF('9 All Base Data'!$S1851=0,0,('9 All Base Data'!S1851*Basecase_Pop_2006)/(1+(1/(BaseCase_RespHA_All*('9 All Base Data'!$W1851*Basecase_PM10)/10)))))</f>
        <v>7.4895595862232225E-2</v>
      </c>
      <c r="O1851" s="178">
        <f>IF('9 All Base Data'!$T1851="","",IF('9 All Base Data'!$T1851=0,0,('9 All Base Data'!$T1851*Basecase_Pop_2006)/(1+(1/(BaseCase_RespHA_Child_1_4*('9 All Base Data'!$W1851*Basecase_PM10)/10)))))</f>
        <v>1.3082699826207371E-2</v>
      </c>
      <c r="P1851" s="179">
        <f>IF('9 All Base Data'!$U1851="","",IF('9 All Base Data'!$U1851=0,0,('9 All Base Data'!$U1851*Basecase_Pop_2006)/(1+(1/(BaseCase_RespHA_Child_5_14*('9 All Base Data'!$W1851*Basecase_PM10)/10)))))</f>
        <v>1.7932827738311428E-2</v>
      </c>
      <c r="Q1851" s="156">
        <f>IF('7 Base case Results'!$G1851="..C",0,BaseCase_RADs_All*'7 Base case Results'!$G1851*('9 All Base Data'!$V1851*Basecase_PM10)/10)</f>
        <v>1134.3079188679544</v>
      </c>
      <c r="R1851" s="189">
        <f t="shared" si="290"/>
        <v>1.2313023480950926</v>
      </c>
      <c r="S1851" s="178">
        <f t="shared" si="291"/>
        <v>0</v>
      </c>
      <c r="T1851" s="179">
        <f t="shared" si="292"/>
        <v>1.09058232462619E-2</v>
      </c>
      <c r="U1851" s="178">
        <f t="shared" si="293"/>
        <v>2.9611675497053565E-4</v>
      </c>
      <c r="V1851" s="178">
        <f t="shared" si="294"/>
        <v>3.3965152723522315E-4</v>
      </c>
      <c r="W1851" s="178">
        <f t="shared" si="295"/>
        <v>5.9330043711850426E-5</v>
      </c>
      <c r="X1851" s="179">
        <f t="shared" si="296"/>
        <v>8.1325373793242315E-5</v>
      </c>
      <c r="Y1851" s="179">
        <f t="shared" si="297"/>
        <v>7.0327090969813169E-2</v>
      </c>
      <c r="Z1851" s="186">
        <f t="shared" si="298"/>
        <v>1.3131710305933735</v>
      </c>
      <c r="AA1851" s="156">
        <f>$J1851*'9 All Base Data'!$Y1851</f>
        <v>0.11046431222321285</v>
      </c>
      <c r="AB1851" s="156">
        <f>$K1851*'9 All Base Data'!$Y1851</f>
        <v>0</v>
      </c>
      <c r="AC1851" s="178">
        <f>$L1851*'9 All Base Data'!$Y1851</f>
        <v>9.7839841367151231E-4</v>
      </c>
      <c r="AD1851" s="178">
        <f>IF($M1851="","",$M1851*'9 All Base Data'!$Y1851)</f>
        <v>1.489349209907692E-2</v>
      </c>
      <c r="AE1851" s="178">
        <f>IF($N1851="","",$N1851*'9 All Base Data'!$Y1851)</f>
        <v>2.3920131537015211E-2</v>
      </c>
      <c r="AF1851" s="178">
        <f>IF($O1851="","",$O1851*'9 All Base Data'!$Y1851)</f>
        <v>4.1783485009960816E-3</v>
      </c>
      <c r="AG1851" s="178">
        <f>IF($P1851="","",$P1851*'9 All Base Data'!$Y1851)</f>
        <v>5.7273808078126898E-3</v>
      </c>
      <c r="AH1851" s="167">
        <f>$Q1851*'9 All Base Data'!$Y1851</f>
        <v>362.27490162050725</v>
      </c>
      <c r="AI1851" s="178">
        <f>$R1851*'9 All Base Data'!$Y1851</f>
        <v>0.39325295151463768</v>
      </c>
      <c r="AJ1851" s="178">
        <f>$S1851*'9 All Base Data'!$Y1851</f>
        <v>0</v>
      </c>
      <c r="AK1851" s="178">
        <f>$T1851*'9 All Base Data'!$Y1851</f>
        <v>3.4830983526705842E-3</v>
      </c>
      <c r="AL1851" s="178">
        <f>IF($U1851="","",$U1851*'9 All Base Data'!$Y1851)</f>
        <v>9.4573674829138429E-5</v>
      </c>
      <c r="AM1851" s="178">
        <f>IF($V1851="","",$V1851*'9 All Base Data'!$Y1851)</f>
        <v>1.0847779652036399E-4</v>
      </c>
      <c r="AN1851" s="178">
        <f>IF($W1851="","",$W1851*'9 All Base Data'!$Y1851)</f>
        <v>1.8948810452017229E-5</v>
      </c>
      <c r="AO1851" s="178">
        <f>IF($X1851="","",$X1851*'9 All Base Data'!$Y1851)</f>
        <v>2.5973671963430547E-5</v>
      </c>
      <c r="AP1851" s="178">
        <f>$Y1851*'9 All Base Data'!$Y1851</f>
        <v>2.2461043900471447E-2</v>
      </c>
      <c r="AQ1851" s="179">
        <f t="shared" si="299"/>
        <v>0.41940014523912916</v>
      </c>
    </row>
    <row r="1852" spans="1:43" x14ac:dyDescent="0.25">
      <c r="A1852" s="124">
        <v>609400</v>
      </c>
      <c r="B1852" s="125" t="s">
        <v>1875</v>
      </c>
      <c r="C1852" s="126" t="s">
        <v>1863</v>
      </c>
      <c r="D1852" s="101" t="s">
        <v>2133</v>
      </c>
      <c r="E1852" s="142"/>
      <c r="F1852" s="191" t="str">
        <f>IF('9 All Base Data'!G1852="Rural Centre","Rural",IF('9 All Base Data'!G1852="Rural (Incl.some Off Shore Islands)","Rural",IF('9 All Base Data'!G1852="Inlet-in TA but not in Urban Area","Rural",IF('9 All Base Data'!G1852="Rural (Incl.some Off Shore Islands)","Rural",IF('9 All Base Data'!G1852="Inlet-not in TA","Rural",IF('9 All Base Data'!G1852="Inland Water not in Urban Area","Rural",IF('9 All Base Data'!G1852="Oceanic-in Region but not in TA","Rural",'9 All Base Data'!G1852)))))))</f>
        <v>Rural</v>
      </c>
      <c r="G1852" s="177">
        <f>IF('9 All Base Data'!I1852="..C","..C",'9 All Base Data'!I1852*Basecase_Pop_2006)</f>
        <v>126</v>
      </c>
      <c r="H1852" s="177">
        <f>IF('9 All Base Data'!J1852="..C","..C",'9 All Base Data'!J1852*Basecase_Pop_2006)</f>
        <v>84</v>
      </c>
      <c r="I1852" s="191" t="str">
        <f>IF('9 All Base Data'!L1852="..C","..C",'9 All Base Data'!L1852*Basecase_Pop_2006)</f>
        <v>..C</v>
      </c>
      <c r="J1852" s="156">
        <f>IF('9 All Base Data'!$P1852=0,0,('9 All Base Data'!$P1852*Basecase_Pop_2006)/(1+(1/(BaseCase_Mort_AllAdults_30*('9 All Base Data'!$W1852*Basecase_PM10)/10))))</f>
        <v>0.52841947735818684</v>
      </c>
      <c r="K1852" s="156">
        <f>IF('9 All Base Data'!$Q1852=0,0,('9 All Base Data'!$Q1852*Basecase_Pop_2006)/(1+(1/(BaseCase_Mort_Maori_30*('9 All Base Data'!$W1852*Basecase_PM10)/10))))</f>
        <v>0</v>
      </c>
      <c r="L1852" s="179">
        <f>133/(1+1/(BaseCase_Mort_Child_0_1*'9 All Base Data'!$AB$10/10))*IF('9 All Base Data'!$L1852="..C",0,'9 All Base Data'!L1852/'9 All Base Data'!$L$2022)</f>
        <v>0</v>
      </c>
      <c r="M1852" s="178">
        <f>IF('9 All Base Data'!$R1852="","",IF('9 All Base Data'!$R1852=0,0,('9 All Base Data'!$R1852*Basecase_Pop_2006)/(1+(1/(BaseCase_CardiacHA_All*('9 All Base Data'!$W1852*Basecase_PM10)/10)))))</f>
        <v>7.9320688467747237E-3</v>
      </c>
      <c r="N1852" s="178">
        <f>IF('9 All Base Data'!$S1852="","",IF('9 All Base Data'!$S1852=0,0,('9 All Base Data'!S1852*Basecase_Pop_2006)/(1+(1/(BaseCase_RespHA_All*('9 All Base Data'!$W1852*Basecase_PM10)/10)))))</f>
        <v>1.0542641811429573E-2</v>
      </c>
      <c r="O1852" s="178">
        <f>IF('9 All Base Data'!$T1852="","",IF('9 All Base Data'!$T1852=0,0,('9 All Base Data'!$T1852*Basecase_Pop_2006)/(1+(1/(BaseCase_RespHA_Child_1_4*('9 All Base Data'!$W1852*Basecase_PM10)/10)))))</f>
        <v>0</v>
      </c>
      <c r="P1852" s="179">
        <f>IF('9 All Base Data'!$U1852="","",IF('9 All Base Data'!$U1852=0,0,('9 All Base Data'!$U1852*Basecase_Pop_2006)/(1+(1/(BaseCase_RespHA_Child_5_14*('9 All Base Data'!$W1852*Basecase_PM10)/10)))))</f>
        <v>0</v>
      </c>
      <c r="Q1852" s="156">
        <f>IF('7 Base case Results'!$G1852="..C",0,BaseCase_RADs_All*'7 Base case Results'!$G1852*('9 All Base Data'!$V1852*Basecase_PM10)/10)</f>
        <v>36.151920000000004</v>
      </c>
      <c r="R1852" s="189">
        <f t="shared" si="290"/>
        <v>1.8811733393951451</v>
      </c>
      <c r="S1852" s="178">
        <f t="shared" si="291"/>
        <v>0</v>
      </c>
      <c r="T1852" s="179">
        <f t="shared" si="292"/>
        <v>0</v>
      </c>
      <c r="U1852" s="178">
        <f t="shared" si="293"/>
        <v>5.0368637177019497E-5</v>
      </c>
      <c r="V1852" s="178">
        <f t="shared" si="294"/>
        <v>4.7810880614833114E-5</v>
      </c>
      <c r="W1852" s="178">
        <f t="shared" si="295"/>
        <v>0</v>
      </c>
      <c r="X1852" s="179">
        <f t="shared" si="296"/>
        <v>0</v>
      </c>
      <c r="Y1852" s="179">
        <f t="shared" si="297"/>
        <v>2.2414190400000004E-3</v>
      </c>
      <c r="Z1852" s="186">
        <f t="shared" si="298"/>
        <v>1.8835129379529369</v>
      </c>
      <c r="AA1852" s="156">
        <f>$J1852*'9 All Base Data'!$Y1852</f>
        <v>4.6027523508585542E-2</v>
      </c>
      <c r="AB1852" s="156">
        <f>$K1852*'9 All Base Data'!$Y1852</f>
        <v>0</v>
      </c>
      <c r="AC1852" s="178">
        <f>$L1852*'9 All Base Data'!$Y1852</f>
        <v>0</v>
      </c>
      <c r="AD1852" s="178">
        <f>IF($M1852="","",$M1852*'9 All Base Data'!$Y1852)</f>
        <v>6.9091602592302921E-4</v>
      </c>
      <c r="AE1852" s="178">
        <f>IF($N1852="","",$N1852*'9 All Base Data'!$Y1852)</f>
        <v>9.1830773582413908E-4</v>
      </c>
      <c r="AF1852" s="178">
        <f>IF($O1852="","",$O1852*'9 All Base Data'!$Y1852)</f>
        <v>0</v>
      </c>
      <c r="AG1852" s="178">
        <f>IF($P1852="","",$P1852*'9 All Base Data'!$Y1852)</f>
        <v>0</v>
      </c>
      <c r="AH1852" s="167">
        <f>$Q1852*'9 All Base Data'!$Y1852</f>
        <v>3.1489818581243934</v>
      </c>
      <c r="AI1852" s="178">
        <f>$R1852*'9 All Base Data'!$Y1852</f>
        <v>0.16385798369056451</v>
      </c>
      <c r="AJ1852" s="178">
        <f>$S1852*'9 All Base Data'!$Y1852</f>
        <v>0</v>
      </c>
      <c r="AK1852" s="178">
        <f>$T1852*'9 All Base Data'!$Y1852</f>
        <v>0</v>
      </c>
      <c r="AL1852" s="178">
        <f>IF($U1852="","",$U1852*'9 All Base Data'!$Y1852)</f>
        <v>4.3873167646112356E-6</v>
      </c>
      <c r="AM1852" s="178">
        <f>IF($V1852="","",$V1852*'9 All Base Data'!$Y1852)</f>
        <v>4.1645255819624709E-6</v>
      </c>
      <c r="AN1852" s="178">
        <f>IF($W1852="","",$W1852*'9 All Base Data'!$Y1852)</f>
        <v>0</v>
      </c>
      <c r="AO1852" s="178">
        <f>IF($X1852="","",$X1852*'9 All Base Data'!$Y1852)</f>
        <v>0</v>
      </c>
      <c r="AP1852" s="178">
        <f>$Y1852*'9 All Base Data'!$Y1852</f>
        <v>1.952368752037124E-4</v>
      </c>
      <c r="AQ1852" s="179">
        <f t="shared" si="299"/>
        <v>0.16406177240811479</v>
      </c>
    </row>
    <row r="1853" spans="1:43" x14ac:dyDescent="0.25">
      <c r="A1853" s="124">
        <v>609500</v>
      </c>
      <c r="B1853" s="125" t="s">
        <v>1876</v>
      </c>
      <c r="C1853" s="126" t="s">
        <v>1863</v>
      </c>
      <c r="D1853" s="101" t="s">
        <v>2133</v>
      </c>
      <c r="E1853" s="142"/>
      <c r="F1853" s="191" t="str">
        <f>IF('9 All Base Data'!G1853="Rural Centre","Rural",IF('9 All Base Data'!G1853="Rural (Incl.some Off Shore Islands)","Rural",IF('9 All Base Data'!G1853="Inlet-in TA but not in Urban Area","Rural",IF('9 All Base Data'!G1853="Rural (Incl.some Off Shore Islands)","Rural",IF('9 All Base Data'!G1853="Inlet-not in TA","Rural",IF('9 All Base Data'!G1853="Inland Water not in Urban Area","Rural",IF('9 All Base Data'!G1853="Oceanic-in Region but not in TA","Rural",'9 All Base Data'!G1853)))))))</f>
        <v>Rural</v>
      </c>
      <c r="G1853" s="177">
        <f>IF('9 All Base Data'!I1853="..C","..C",'9 All Base Data'!I1853*Basecase_Pop_2006)</f>
        <v>372</v>
      </c>
      <c r="H1853" s="177">
        <f>IF('9 All Base Data'!J1853="..C","..C",'9 All Base Data'!J1853*Basecase_Pop_2006)</f>
        <v>228</v>
      </c>
      <c r="I1853" s="191">
        <f>IF('9 All Base Data'!L1853="..C","..C",'9 All Base Data'!L1853*Basecase_Pop_2006)</f>
        <v>3</v>
      </c>
      <c r="J1853" s="156">
        <f>IF('9 All Base Data'!$P1853=0,0,('9 All Base Data'!$P1853*Basecase_Pop_2006)/(1+(1/(BaseCase_Mort_AllAdults_30*('9 All Base Data'!$W1853*Basecase_PM10)/10))))</f>
        <v>3.5227965157212451E-2</v>
      </c>
      <c r="K1853" s="156">
        <f>IF('9 All Base Data'!$Q1853=0,0,('9 All Base Data'!$Q1853*Basecase_Pop_2006)/(1+(1/(BaseCase_Mort_Maori_30*('9 All Base Data'!$W1853*Basecase_PM10)/10))))</f>
        <v>0</v>
      </c>
      <c r="L1853" s="179">
        <f>133/(1+1/(BaseCase_Mort_Child_0_1*'9 All Base Data'!$AB$10/10))*IF('9 All Base Data'!$L1853="..C",0,'9 All Base Data'!L1853/'9 All Base Data'!$L$2022)</f>
        <v>4.3763335659156898E-4</v>
      </c>
      <c r="M1853" s="178">
        <f>IF('9 All Base Data'!$R1853="","",IF('9 All Base Data'!$R1853=0,0,('9 All Base Data'!$R1853*Basecase_Pop_2006)/(1+(1/(BaseCase_CardiacHA_All*('9 All Base Data'!$W1853*Basecase_PM10)/10)))))</f>
        <v>1.1104896385484612E-2</v>
      </c>
      <c r="N1853" s="178">
        <f>IF('9 All Base Data'!$S1853="","",IF('9 All Base Data'!$S1853=0,0,('9 All Base Data'!S1853*Basecase_Pop_2006)/(1+(1/(BaseCase_RespHA_All*('9 All Base Data'!$W1853*Basecase_PM10)/10)))))</f>
        <v>2.6356604528573933E-2</v>
      </c>
      <c r="O1853" s="178">
        <f>IF('9 All Base Data'!$T1853="","",IF('9 All Base Data'!$T1853=0,0,('9 All Base Data'!$T1853*Basecase_Pop_2006)/(1+(1/(BaseCase_RespHA_Child_1_4*('9 All Base Data'!$W1853*Basecase_PM10)/10)))))</f>
        <v>0</v>
      </c>
      <c r="P1853" s="179">
        <f>IF('9 All Base Data'!$U1853="","",IF('9 All Base Data'!$U1853=0,0,('9 All Base Data'!$U1853*Basecase_Pop_2006)/(1+(1/(BaseCase_RespHA_Child_5_14*('9 All Base Data'!$W1853*Basecase_PM10)/10)))))</f>
        <v>0</v>
      </c>
      <c r="Q1853" s="156">
        <f>IF('7 Base case Results'!$G1853="..C",0,BaseCase_RADs_All*'7 Base case Results'!$G1853*('9 All Base Data'!$V1853*Basecase_PM10)/10)</f>
        <v>106.73424</v>
      </c>
      <c r="R1853" s="189">
        <f t="shared" si="290"/>
        <v>0.12541155595967632</v>
      </c>
      <c r="S1853" s="178">
        <f t="shared" si="291"/>
        <v>0</v>
      </c>
      <c r="T1853" s="179">
        <f t="shared" si="292"/>
        <v>1.5579747494659855E-3</v>
      </c>
      <c r="U1853" s="178">
        <f t="shared" si="293"/>
        <v>7.0516092047827287E-5</v>
      </c>
      <c r="V1853" s="178">
        <f t="shared" si="294"/>
        <v>1.1952720153708279E-4</v>
      </c>
      <c r="W1853" s="178">
        <f t="shared" si="295"/>
        <v>0</v>
      </c>
      <c r="X1853" s="179">
        <f t="shared" si="296"/>
        <v>0</v>
      </c>
      <c r="Y1853" s="179">
        <f t="shared" si="297"/>
        <v>6.6175228800000006E-3</v>
      </c>
      <c r="Z1853" s="186">
        <f t="shared" si="298"/>
        <v>0.13377709688272721</v>
      </c>
      <c r="AA1853" s="156">
        <f>$J1853*'9 All Base Data'!$Y1853</f>
        <v>3.0685015672390356E-3</v>
      </c>
      <c r="AB1853" s="156">
        <f>$K1853*'9 All Base Data'!$Y1853</f>
        <v>0</v>
      </c>
      <c r="AC1853" s="178">
        <f>$L1853*'9 All Base Data'!$Y1853</f>
        <v>3.811967664281548E-5</v>
      </c>
      <c r="AD1853" s="178">
        <f>IF($M1853="","",$M1853*'9 All Base Data'!$Y1853)</f>
        <v>9.6728243629224091E-4</v>
      </c>
      <c r="AE1853" s="178">
        <f>IF($N1853="","",$N1853*'9 All Base Data'!$Y1853)</f>
        <v>2.2957693395603477E-3</v>
      </c>
      <c r="AF1853" s="178">
        <f>IF($O1853="","",$O1853*'9 All Base Data'!$Y1853)</f>
        <v>0</v>
      </c>
      <c r="AG1853" s="178">
        <f>IF($P1853="","",$P1853*'9 All Base Data'!$Y1853)</f>
        <v>0</v>
      </c>
      <c r="AH1853" s="167">
        <f>$Q1853*'9 All Base Data'!$Y1853</f>
        <v>9.2969940573196368</v>
      </c>
      <c r="AI1853" s="178">
        <f>$R1853*'9 All Base Data'!$Y1853</f>
        <v>1.0923865579370966E-2</v>
      </c>
      <c r="AJ1853" s="178">
        <f>$S1853*'9 All Base Data'!$Y1853</f>
        <v>0</v>
      </c>
      <c r="AK1853" s="178">
        <f>$T1853*'9 All Base Data'!$Y1853</f>
        <v>1.3570604884842311E-4</v>
      </c>
      <c r="AL1853" s="178">
        <f>IF($U1853="","",$U1853*'9 All Base Data'!$Y1853)</f>
        <v>6.1422434704557297E-6</v>
      </c>
      <c r="AM1853" s="178">
        <f>IF($V1853="","",$V1853*'9 All Base Data'!$Y1853)</f>
        <v>1.0411313954906178E-5</v>
      </c>
      <c r="AN1853" s="178">
        <f>IF($W1853="","",$W1853*'9 All Base Data'!$Y1853)</f>
        <v>0</v>
      </c>
      <c r="AO1853" s="178">
        <f>IF($X1853="","",$X1853*'9 All Base Data'!$Y1853)</f>
        <v>0</v>
      </c>
      <c r="AP1853" s="178">
        <f>$Y1853*'9 All Base Data'!$Y1853</f>
        <v>5.764136315538175E-4</v>
      </c>
      <c r="AQ1853" s="179">
        <f t="shared" si="299"/>
        <v>1.1652538817198568E-2</v>
      </c>
    </row>
    <row r="1854" spans="1:43" x14ac:dyDescent="0.25">
      <c r="A1854" s="124">
        <v>609600</v>
      </c>
      <c r="B1854" s="125" t="s">
        <v>1877</v>
      </c>
      <c r="C1854" s="126" t="s">
        <v>1863</v>
      </c>
      <c r="D1854" s="101" t="s">
        <v>2133</v>
      </c>
      <c r="E1854" s="142"/>
      <c r="F1854" s="191" t="str">
        <f>IF('9 All Base Data'!G1854="Rural Centre","Rural",IF('9 All Base Data'!G1854="Rural (Incl.some Off Shore Islands)","Rural",IF('9 All Base Data'!G1854="Inlet-in TA but not in Urban Area","Rural",IF('9 All Base Data'!G1854="Rural (Incl.some Off Shore Islands)","Rural",IF('9 All Base Data'!G1854="Inlet-not in TA","Rural",IF('9 All Base Data'!G1854="Inland Water not in Urban Area","Rural",IF('9 All Base Data'!G1854="Oceanic-in Region but not in TA","Rural",'9 All Base Data'!G1854)))))))</f>
        <v>Rural</v>
      </c>
      <c r="G1854" s="177">
        <f>IF('9 All Base Data'!I1854="..C","..C",'9 All Base Data'!I1854*Basecase_Pop_2006)</f>
        <v>405</v>
      </c>
      <c r="H1854" s="177">
        <f>IF('9 All Base Data'!J1854="..C","..C",'9 All Base Data'!J1854*Basecase_Pop_2006)</f>
        <v>237</v>
      </c>
      <c r="I1854" s="191">
        <f>IF('9 All Base Data'!L1854="..C","..C",'9 All Base Data'!L1854*Basecase_Pop_2006)</f>
        <v>3</v>
      </c>
      <c r="J1854" s="156">
        <f>IF('9 All Base Data'!$P1854=0,0,('9 All Base Data'!$P1854*Basecase_Pop_2006)/(1+(1/(BaseCase_Mort_AllAdults_30*('9 All Base Data'!$W1854*Basecase_PM10)/10))))</f>
        <v>0.19375380836466849</v>
      </c>
      <c r="K1854" s="156">
        <f>IF('9 All Base Data'!$Q1854=0,0,('9 All Base Data'!$Q1854*Basecase_Pop_2006)/(1+(1/(BaseCase_Mort_Maori_30*('9 All Base Data'!$W1854*Basecase_PM10)/10))))</f>
        <v>0</v>
      </c>
      <c r="L1854" s="179">
        <f>133/(1+1/(BaseCase_Mort_Child_0_1*'9 All Base Data'!$AB$10/10))*IF('9 All Base Data'!$L1854="..C",0,'9 All Base Data'!L1854/'9 All Base Data'!$L$2022)</f>
        <v>4.3763335659156898E-4</v>
      </c>
      <c r="M1854" s="178">
        <f>IF('9 All Base Data'!$R1854="","",IF('9 All Base Data'!$R1854=0,0,('9 All Base Data'!$R1854*Basecase_Pop_2006)/(1+(1/(BaseCase_CardiacHA_All*('9 All Base Data'!$W1854*Basecase_PM10)/10)))))</f>
        <v>2.696903407903406E-2</v>
      </c>
      <c r="N1854" s="178">
        <f>IF('9 All Base Data'!$S1854="","",IF('9 All Base Data'!$S1854=0,0,('9 All Base Data'!S1854*Basecase_Pop_2006)/(1+(1/(BaseCase_RespHA_All*('9 All Base Data'!$W1854*Basecase_PM10)/10)))))</f>
        <v>5.2713209057147867E-2</v>
      </c>
      <c r="O1854" s="178">
        <f>IF('9 All Base Data'!$T1854="","",IF('9 All Base Data'!$T1854=0,0,('9 All Base Data'!$T1854*Basecase_Pop_2006)/(1+(1/(BaseCase_RespHA_Child_1_4*('9 All Base Data'!$W1854*Basecase_PM10)/10)))))</f>
        <v>2.0919870596032574E-2</v>
      </c>
      <c r="P1854" s="179">
        <f>IF('9 All Base Data'!$U1854="","",IF('9 All Base Data'!$U1854=0,0,('9 All Base Data'!$U1854*Basecase_Pop_2006)/(1+(1/(BaseCase_RespHA_Child_5_14*('9 All Base Data'!$W1854*Basecase_PM10)/10)))))</f>
        <v>7.7838872557158328E-3</v>
      </c>
      <c r="Q1854" s="156">
        <f>IF('7 Base case Results'!$G1854="..C",0,BaseCase_RADs_All*'7 Base case Results'!$G1854*('9 All Base Data'!$V1854*Basecase_PM10)/10)</f>
        <v>116.2026</v>
      </c>
      <c r="R1854" s="189">
        <f t="shared" si="290"/>
        <v>0.68976355777821985</v>
      </c>
      <c r="S1854" s="178">
        <f t="shared" si="291"/>
        <v>0</v>
      </c>
      <c r="T1854" s="179">
        <f t="shared" si="292"/>
        <v>1.5579747494659855E-3</v>
      </c>
      <c r="U1854" s="178">
        <f t="shared" si="293"/>
        <v>1.7125336640186629E-4</v>
      </c>
      <c r="V1854" s="178">
        <f t="shared" si="294"/>
        <v>2.3905440307416559E-4</v>
      </c>
      <c r="W1854" s="178">
        <f t="shared" si="295"/>
        <v>9.487161315300773E-5</v>
      </c>
      <c r="X1854" s="179">
        <f t="shared" si="296"/>
        <v>3.52999287046713E-5</v>
      </c>
      <c r="Y1854" s="179">
        <f t="shared" si="297"/>
        <v>7.2045612E-3</v>
      </c>
      <c r="Z1854" s="186">
        <f t="shared" si="298"/>
        <v>0.69893640149716185</v>
      </c>
      <c r="AA1854" s="156">
        <f>$J1854*'9 All Base Data'!$Y1854</f>
        <v>1.6876758619814695E-2</v>
      </c>
      <c r="AB1854" s="156">
        <f>$K1854*'9 All Base Data'!$Y1854</f>
        <v>0</v>
      </c>
      <c r="AC1854" s="178">
        <f>$L1854*'9 All Base Data'!$Y1854</f>
        <v>3.811967664281548E-5</v>
      </c>
      <c r="AD1854" s="178">
        <f>IF($M1854="","",$M1854*'9 All Base Data'!$Y1854)</f>
        <v>2.3491144881382995E-3</v>
      </c>
      <c r="AE1854" s="178">
        <f>IF($N1854="","",$N1854*'9 All Base Data'!$Y1854)</f>
        <v>4.5915386791206955E-3</v>
      </c>
      <c r="AF1854" s="178">
        <f>IF($O1854="","",$O1854*'9 All Base Data'!$Y1854)</f>
        <v>1.8222073123976958E-3</v>
      </c>
      <c r="AG1854" s="178">
        <f>IF($P1854="","",$P1854*'9 All Base Data'!$Y1854)</f>
        <v>6.7800879604554406E-4</v>
      </c>
      <c r="AH1854" s="167">
        <f>$Q1854*'9 All Base Data'!$Y1854</f>
        <v>10.12172740111412</v>
      </c>
      <c r="AI1854" s="178">
        <f>$R1854*'9 All Base Data'!$Y1854</f>
        <v>6.0081260686540322E-2</v>
      </c>
      <c r="AJ1854" s="178">
        <f>$S1854*'9 All Base Data'!$Y1854</f>
        <v>0</v>
      </c>
      <c r="AK1854" s="178">
        <f>$T1854*'9 All Base Data'!$Y1854</f>
        <v>1.3570604884842311E-4</v>
      </c>
      <c r="AL1854" s="178">
        <f>IF($U1854="","",$U1854*'9 All Base Data'!$Y1854)</f>
        <v>1.4916876999678202E-5</v>
      </c>
      <c r="AM1854" s="178">
        <f>IF($V1854="","",$V1854*'9 All Base Data'!$Y1854)</f>
        <v>2.0822627909812356E-5</v>
      </c>
      <c r="AN1854" s="178">
        <f>IF($W1854="","",$W1854*'9 All Base Data'!$Y1854)</f>
        <v>8.2637101617235509E-6</v>
      </c>
      <c r="AO1854" s="178">
        <f>IF($X1854="","",$X1854*'9 All Base Data'!$Y1854)</f>
        <v>3.0747698900665421E-6</v>
      </c>
      <c r="AP1854" s="178">
        <f>$Y1854*'9 All Base Data'!$Y1854</f>
        <v>6.2754709886907547E-4</v>
      </c>
      <c r="AQ1854" s="179">
        <f t="shared" si="299"/>
        <v>6.0880253339167315E-2</v>
      </c>
    </row>
    <row r="1855" spans="1:43" x14ac:dyDescent="0.25">
      <c r="A1855" s="124">
        <v>609700</v>
      </c>
      <c r="B1855" s="125" t="s">
        <v>1878</v>
      </c>
      <c r="C1855" s="126" t="s">
        <v>1863</v>
      </c>
      <c r="D1855" s="101" t="s">
        <v>2133</v>
      </c>
      <c r="E1855" s="142"/>
      <c r="F1855" s="191" t="str">
        <f>IF('9 All Base Data'!G1855="Rural Centre","Rural",IF('9 All Base Data'!G1855="Rural (Incl.some Off Shore Islands)","Rural",IF('9 All Base Data'!G1855="Inlet-in TA but not in Urban Area","Rural",IF('9 All Base Data'!G1855="Rural (Incl.some Off Shore Islands)","Rural",IF('9 All Base Data'!G1855="Inlet-not in TA","Rural",IF('9 All Base Data'!G1855="Inland Water not in Urban Area","Rural",IF('9 All Base Data'!G1855="Oceanic-in Region but not in TA","Rural",'9 All Base Data'!G1855)))))))</f>
        <v>Rural</v>
      </c>
      <c r="G1855" s="177">
        <f>IF('9 All Base Data'!I1855="..C","..C",'9 All Base Data'!I1855*Basecase_Pop_2006)</f>
        <v>555</v>
      </c>
      <c r="H1855" s="177">
        <f>IF('9 All Base Data'!J1855="..C","..C",'9 All Base Data'!J1855*Basecase_Pop_2006)</f>
        <v>351</v>
      </c>
      <c r="I1855" s="191">
        <f>IF('9 All Base Data'!L1855="..C","..C",'9 All Base Data'!L1855*Basecase_Pop_2006)</f>
        <v>6</v>
      </c>
      <c r="J1855" s="156">
        <f>IF('9 All Base Data'!$P1855=0,0,('9 All Base Data'!$P1855*Basecase_Pop_2006)/(1+(1/(BaseCase_Mort_AllAdults_30*('9 All Base Data'!$W1855*Basecase_PM10)/10))))</f>
        <v>0.15885676844894067</v>
      </c>
      <c r="K1855" s="156">
        <f>IF('9 All Base Data'!$Q1855=0,0,('9 All Base Data'!$Q1855*Basecase_Pop_2006)/(1+(1/(BaseCase_Mort_Maori_30*('9 All Base Data'!$W1855*Basecase_PM10)/10))))</f>
        <v>0</v>
      </c>
      <c r="L1855" s="179">
        <f>133/(1+1/(BaseCase_Mort_Child_0_1*'9 All Base Data'!$AB$10/10))*IF('9 All Base Data'!$L1855="..C",0,'9 All Base Data'!L1855/'9 All Base Data'!$L$2022)</f>
        <v>8.7526671318313796E-4</v>
      </c>
      <c r="M1855" s="178">
        <f>IF('9 All Base Data'!$R1855="","",IF('9 All Base Data'!$R1855=0,0,('9 All Base Data'!$R1855*Basecase_Pop_2006)/(1+(1/(BaseCase_CardiacHA_All*('9 All Base Data'!$W1855*Basecase_PM10)/10)))))</f>
        <v>2.2258514877028245E-2</v>
      </c>
      <c r="N1855" s="178">
        <f>IF('9 All Base Data'!$S1855="","",IF('9 All Base Data'!$S1855=0,0,('9 All Base Data'!S1855*Basecase_Pop_2006)/(1+(1/(BaseCase_RespHA_All*('9 All Base Data'!$W1855*Basecase_PM10)/10)))))</f>
        <v>3.4338512411206577E-2</v>
      </c>
      <c r="O1855" s="178">
        <f>IF('9 All Base Data'!$T1855="","",IF('9 All Base Data'!$T1855=0,0,('9 All Base Data'!$T1855*Basecase_Pop_2006)/(1+(1/(BaseCase_RespHA_Child_1_4*('9 All Base Data'!$W1855*Basecase_PM10)/10)))))</f>
        <v>5.2413144613360227E-3</v>
      </c>
      <c r="P1855" s="179">
        <f>IF('9 All Base Data'!$U1855="","",IF('9 All Base Data'!$U1855=0,0,('9 All Base Data'!$U1855*Basecase_Pop_2006)/(1+(1/(BaseCase_RespHA_Child_5_14*('9 All Base Data'!$W1855*Basecase_PM10)/10)))))</f>
        <v>2.3401929766648445E-2</v>
      </c>
      <c r="Q1855" s="156">
        <f>IF('7 Base case Results'!$G1855="..C",0,BaseCase_RADs_All*'7 Base case Results'!$G1855*('9 All Base Data'!$V1855*Basecase_PM10)/10)</f>
        <v>159.59160374813942</v>
      </c>
      <c r="R1855" s="189">
        <f t="shared" si="290"/>
        <v>0.56553009567822876</v>
      </c>
      <c r="S1855" s="178">
        <f t="shared" si="291"/>
        <v>0</v>
      </c>
      <c r="T1855" s="179">
        <f t="shared" si="292"/>
        <v>3.1159494989319711E-3</v>
      </c>
      <c r="U1855" s="178">
        <f t="shared" si="293"/>
        <v>1.4134156946912936E-4</v>
      </c>
      <c r="V1855" s="178">
        <f t="shared" si="294"/>
        <v>1.5572515378482182E-4</v>
      </c>
      <c r="W1855" s="178">
        <f t="shared" si="295"/>
        <v>2.3769361082158862E-5</v>
      </c>
      <c r="X1855" s="179">
        <f t="shared" si="296"/>
        <v>1.061277514917507E-4</v>
      </c>
      <c r="Y1855" s="179">
        <f t="shared" si="297"/>
        <v>9.8946794323846437E-3</v>
      </c>
      <c r="Z1855" s="186">
        <f t="shared" si="298"/>
        <v>0.57883779133279933</v>
      </c>
      <c r="AA1855" s="156">
        <f>$J1855*'9 All Base Data'!$Y1855</f>
        <v>1.4156036468866326E-2</v>
      </c>
      <c r="AB1855" s="156">
        <f>$K1855*'9 All Base Data'!$Y1855</f>
        <v>0</v>
      </c>
      <c r="AC1855" s="178">
        <f>$L1855*'9 All Base Data'!$Y1855</f>
        <v>7.7996723921698835E-5</v>
      </c>
      <c r="AD1855" s="178">
        <f>IF($M1855="","",$M1855*'9 All Base Data'!$Y1855)</f>
        <v>1.9834996734387914E-3</v>
      </c>
      <c r="AE1855" s="178">
        <f>IF($N1855="","",$N1855*'9 All Base Data'!$Y1855)</f>
        <v>3.0599718143951753E-3</v>
      </c>
      <c r="AF1855" s="178">
        <f>IF($O1855="","",$O1855*'9 All Base Data'!$Y1855)</f>
        <v>4.6706375424801093E-4</v>
      </c>
      <c r="AG1855" s="178">
        <f>IF($P1855="","",$P1855*'9 All Base Data'!$Y1855)</f>
        <v>2.0853916043558603E-3</v>
      </c>
      <c r="AH1855" s="167">
        <f>$Q1855*'9 All Base Data'!$Y1855</f>
        <v>14.22151907559209</v>
      </c>
      <c r="AI1855" s="178">
        <f>$R1855*'9 All Base Data'!$Y1855</f>
        <v>5.0395489829164114E-2</v>
      </c>
      <c r="AJ1855" s="178">
        <f>$S1855*'9 All Base Data'!$Y1855</f>
        <v>0</v>
      </c>
      <c r="AK1855" s="178">
        <f>$T1855*'9 All Base Data'!$Y1855</f>
        <v>2.7766833716124783E-4</v>
      </c>
      <c r="AL1855" s="178">
        <f>IF($U1855="","",$U1855*'9 All Base Data'!$Y1855)</f>
        <v>1.2595222926336325E-5</v>
      </c>
      <c r="AM1855" s="178">
        <f>IF($V1855="","",$V1855*'9 All Base Data'!$Y1855)</f>
        <v>1.387697217828212E-5</v>
      </c>
      <c r="AN1855" s="178">
        <f>IF($W1855="","",$W1855*'9 All Base Data'!$Y1855)</f>
        <v>2.1181341255147293E-6</v>
      </c>
      <c r="AO1855" s="178">
        <f>IF($X1855="","",$X1855*'9 All Base Data'!$Y1855)</f>
        <v>9.4572509257538278E-6</v>
      </c>
      <c r="AP1855" s="178">
        <f>$Y1855*'9 All Base Data'!$Y1855</f>
        <v>8.8173418268670952E-4</v>
      </c>
      <c r="AQ1855" s="179">
        <f t="shared" si="299"/>
        <v>5.1581364544116687E-2</v>
      </c>
    </row>
    <row r="1856" spans="1:43" x14ac:dyDescent="0.25">
      <c r="A1856" s="124">
        <v>609800</v>
      </c>
      <c r="B1856" s="125" t="s">
        <v>1879</v>
      </c>
      <c r="C1856" s="126" t="s">
        <v>1863</v>
      </c>
      <c r="D1856" s="101" t="s">
        <v>2133</v>
      </c>
      <c r="E1856" s="142"/>
      <c r="F1856" s="191" t="str">
        <f>IF('9 All Base Data'!G1856="Rural Centre","Rural",IF('9 All Base Data'!G1856="Rural (Incl.some Off Shore Islands)","Rural",IF('9 All Base Data'!G1856="Inlet-in TA but not in Urban Area","Rural",IF('9 All Base Data'!G1856="Rural (Incl.some Off Shore Islands)","Rural",IF('9 All Base Data'!G1856="Inlet-not in TA","Rural",IF('9 All Base Data'!G1856="Inland Water not in Urban Area","Rural",IF('9 All Base Data'!G1856="Oceanic-in Region but not in TA","Rural",'9 All Base Data'!G1856)))))))</f>
        <v>Rural</v>
      </c>
      <c r="G1856" s="177">
        <f>IF('9 All Base Data'!I1856="..C","..C",'9 All Base Data'!I1856*Basecase_Pop_2006)</f>
        <v>534</v>
      </c>
      <c r="H1856" s="177">
        <f>IF('9 All Base Data'!J1856="..C","..C",'9 All Base Data'!J1856*Basecase_Pop_2006)</f>
        <v>339</v>
      </c>
      <c r="I1856" s="191">
        <f>IF('9 All Base Data'!L1856="..C","..C",'9 All Base Data'!L1856*Basecase_Pop_2006)</f>
        <v>3</v>
      </c>
      <c r="J1856" s="156">
        <f>IF('9 All Base Data'!$P1856=0,0,('9 All Base Data'!$P1856*Basecase_Pop_2006)/(1+(1/(BaseCase_Mort_AllAdults_30*('9 All Base Data'!$W1856*Basecase_PM10)/10))))</f>
        <v>0.17613982578606227</v>
      </c>
      <c r="K1856" s="156">
        <f>IF('9 All Base Data'!$Q1856=0,0,('9 All Base Data'!$Q1856*Basecase_Pop_2006)/(1+(1/(BaseCase_Mort_Maori_30*('9 All Base Data'!$W1856*Basecase_PM10)/10))))</f>
        <v>4.5828301995284919E-2</v>
      </c>
      <c r="L1856" s="179">
        <f>133/(1+1/(BaseCase_Mort_Child_0_1*'9 All Base Data'!$AB$10/10))*IF('9 All Base Data'!$L1856="..C",0,'9 All Base Data'!L1856/'9 All Base Data'!$L$2022)</f>
        <v>4.3763335659156898E-4</v>
      </c>
      <c r="M1856" s="178">
        <f>IF('9 All Base Data'!$R1856="","",IF('9 All Base Data'!$R1856=0,0,('9 All Base Data'!$R1856*Basecase_Pop_2006)/(1+(1/(BaseCase_CardiacHA_All*('9 All Base Data'!$W1856*Basecase_PM10)/10)))))</f>
        <v>4.6005999311293393E-2</v>
      </c>
      <c r="N1856" s="178">
        <f>IF('9 All Base Data'!$S1856="","",IF('9 All Base Data'!$S1856=0,0,('9 All Base Data'!S1856*Basecase_Pop_2006)/(1+(1/(BaseCase_RespHA_All*('9 All Base Data'!$W1856*Basecase_PM10)/10)))))</f>
        <v>6.0620190415720046E-2</v>
      </c>
      <c r="O1856" s="178">
        <f>IF('9 All Base Data'!$T1856="","",IF('9 All Base Data'!$T1856=0,0,('9 All Base Data'!$T1856*Basecase_Pop_2006)/(1+(1/(BaseCase_RespHA_Child_1_4*('9 All Base Data'!$W1856*Basecase_PM10)/10)))))</f>
        <v>2.6149838245040719E-2</v>
      </c>
      <c r="P1856" s="179">
        <f>IF('9 All Base Data'!$U1856="","",IF('9 All Base Data'!$U1856=0,0,('9 All Base Data'!$U1856*Basecase_Pop_2006)/(1+(1/(BaseCase_RespHA_Child_5_14*('9 All Base Data'!$W1856*Basecase_PM10)/10)))))</f>
        <v>2.3351661767147501E-2</v>
      </c>
      <c r="Q1856" s="156">
        <f>IF('7 Base case Results'!$G1856="..C",0,BaseCase_RADs_All*'7 Base case Results'!$G1856*('9 All Base Data'!$V1856*Basecase_PM10)/10)</f>
        <v>153.21528000000001</v>
      </c>
      <c r="R1856" s="189">
        <f t="shared" si="290"/>
        <v>0.62705777979838173</v>
      </c>
      <c r="S1856" s="178">
        <f t="shared" si="291"/>
        <v>0.16314875510321433</v>
      </c>
      <c r="T1856" s="179">
        <f t="shared" si="292"/>
        <v>1.5579747494659855E-3</v>
      </c>
      <c r="U1856" s="178">
        <f t="shared" si="293"/>
        <v>2.9213809562671304E-4</v>
      </c>
      <c r="V1856" s="178">
        <f t="shared" si="294"/>
        <v>2.7491256353529041E-4</v>
      </c>
      <c r="W1856" s="178">
        <f t="shared" si="295"/>
        <v>1.1858951644125966E-4</v>
      </c>
      <c r="X1856" s="179">
        <f t="shared" si="296"/>
        <v>1.0589978611401391E-4</v>
      </c>
      <c r="Y1856" s="179">
        <f t="shared" si="297"/>
        <v>9.4993473600000003E-3</v>
      </c>
      <c r="Z1856" s="186">
        <f t="shared" si="298"/>
        <v>0.63868215256700966</v>
      </c>
      <c r="AA1856" s="156">
        <f>$J1856*'9 All Base Data'!$Y1856</f>
        <v>1.5342507836195179E-2</v>
      </c>
      <c r="AB1856" s="156">
        <f>$K1856*'9 All Base Data'!$Y1856</f>
        <v>3.9918347786728377E-3</v>
      </c>
      <c r="AC1856" s="178">
        <f>$L1856*'9 All Base Data'!$Y1856</f>
        <v>3.811967664281548E-5</v>
      </c>
      <c r="AD1856" s="178">
        <f>IF($M1856="","",$M1856*'9 All Base Data'!$Y1856)</f>
        <v>4.0073129503535691E-3</v>
      </c>
      <c r="AE1856" s="178">
        <f>IF($N1856="","",$N1856*'9 All Base Data'!$Y1856)</f>
        <v>5.2802694809887998E-3</v>
      </c>
      <c r="AF1856" s="178">
        <f>IF($O1856="","",$O1856*'9 All Base Data'!$Y1856)</f>
        <v>2.2777591404971199E-3</v>
      </c>
      <c r="AG1856" s="178">
        <f>IF($P1856="","",$P1856*'9 All Base Data'!$Y1856)</f>
        <v>2.0340263881366322E-3</v>
      </c>
      <c r="AH1856" s="167">
        <f>$Q1856*'9 All Base Data'!$Y1856</f>
        <v>13.345685017765284</v>
      </c>
      <c r="AI1856" s="178">
        <f>$R1856*'9 All Base Data'!$Y1856</f>
        <v>5.4619327896854843E-2</v>
      </c>
      <c r="AJ1856" s="178">
        <f>$S1856*'9 All Base Data'!$Y1856</f>
        <v>1.4210931812075302E-2</v>
      </c>
      <c r="AK1856" s="178">
        <f>$T1856*'9 All Base Data'!$Y1856</f>
        <v>1.3570604884842311E-4</v>
      </c>
      <c r="AL1856" s="178">
        <f>IF($U1856="","",$U1856*'9 All Base Data'!$Y1856)</f>
        <v>2.5446437234745165E-5</v>
      </c>
      <c r="AM1856" s="178">
        <f>IF($V1856="","",$V1856*'9 All Base Data'!$Y1856)</f>
        <v>2.3946022096284208E-5</v>
      </c>
      <c r="AN1856" s="178">
        <f>IF($W1856="","",$W1856*'9 All Base Data'!$Y1856)</f>
        <v>1.0329637702154438E-5</v>
      </c>
      <c r="AO1856" s="178">
        <f>IF($X1856="","",$X1856*'9 All Base Data'!$Y1856)</f>
        <v>9.2243096701996275E-6</v>
      </c>
      <c r="AP1856" s="178">
        <f>$Y1856*'9 All Base Data'!$Y1856</f>
        <v>8.2743247110144758E-4</v>
      </c>
      <c r="AQ1856" s="179">
        <f t="shared" si="299"/>
        <v>5.5631858876135747E-2</v>
      </c>
    </row>
    <row r="1857" spans="1:43" x14ac:dyDescent="0.25">
      <c r="A1857" s="124">
        <v>609911</v>
      </c>
      <c r="B1857" s="125" t="s">
        <v>1880</v>
      </c>
      <c r="C1857" s="126" t="s">
        <v>1863</v>
      </c>
      <c r="D1857" s="101" t="s">
        <v>2133</v>
      </c>
      <c r="E1857" s="142"/>
      <c r="F1857" s="191" t="str">
        <f>IF('9 All Base Data'!G1857="Rural Centre","Rural",IF('9 All Base Data'!G1857="Rural (Incl.some Off Shore Islands)","Rural",IF('9 All Base Data'!G1857="Inlet-in TA but not in Urban Area","Rural",IF('9 All Base Data'!G1857="Rural (Incl.some Off Shore Islands)","Rural",IF('9 All Base Data'!G1857="Inlet-not in TA","Rural",IF('9 All Base Data'!G1857="Inland Water not in Urban Area","Rural",IF('9 All Base Data'!G1857="Oceanic-in Region but not in TA","Rural",'9 All Base Data'!G1857)))))))</f>
        <v>Rural</v>
      </c>
      <c r="G1857" s="177">
        <f>IF('9 All Base Data'!I1857="..C","..C",'9 All Base Data'!I1857*Basecase_Pop_2006)</f>
        <v>327</v>
      </c>
      <c r="H1857" s="177">
        <f>IF('9 All Base Data'!J1857="..C","..C",'9 All Base Data'!J1857*Basecase_Pop_2006)</f>
        <v>216</v>
      </c>
      <c r="I1857" s="191">
        <f>IF('9 All Base Data'!L1857="..C","..C",'9 All Base Data'!L1857*Basecase_Pop_2006)</f>
        <v>3</v>
      </c>
      <c r="J1857" s="156">
        <f>IF('9 All Base Data'!$P1857=0,0,('9 All Base Data'!$P1857*Basecase_Pop_2006)/(1+(1/(BaseCase_Mort_AllAdults_30*('9 All Base Data'!$W1857*Basecase_PM10)/10))))</f>
        <v>0.52841947735818684</v>
      </c>
      <c r="K1857" s="156">
        <f>IF('9 All Base Data'!$Q1857=0,0,('9 All Base Data'!$Q1857*Basecase_Pop_2006)/(1+(1/(BaseCase_Mort_Maori_30*('9 All Base Data'!$W1857*Basecase_PM10)/10))))</f>
        <v>0</v>
      </c>
      <c r="L1857" s="179">
        <f>133/(1+1/(BaseCase_Mort_Child_0_1*'9 All Base Data'!$AB$10/10))*IF('9 All Base Data'!$L1857="..C",0,'9 All Base Data'!L1857/'9 All Base Data'!$L$2022)</f>
        <v>4.3763335659156898E-4</v>
      </c>
      <c r="M1857" s="178">
        <f>IF('9 All Base Data'!$R1857="","",IF('9 All Base Data'!$R1857=0,0,('9 All Base Data'!$R1857*Basecase_Pop_2006)/(1+(1/(BaseCase_CardiacHA_All*('9 All Base Data'!$W1857*Basecase_PM10)/10)))))</f>
        <v>1.4277723924194501E-2</v>
      </c>
      <c r="N1857" s="178">
        <f>IF('9 All Base Data'!$S1857="","",IF('9 All Base Data'!$S1857=0,0,('9 All Base Data'!S1857*Basecase_Pop_2006)/(1+(1/(BaseCase_RespHA_All*('9 All Base Data'!$W1857*Basecase_PM10)/10)))))</f>
        <v>1.3178302264286967E-2</v>
      </c>
      <c r="O1857" s="178">
        <f>IF('9 All Base Data'!$T1857="","",IF('9 All Base Data'!$T1857=0,0,('9 All Base Data'!$T1857*Basecase_Pop_2006)/(1+(1/(BaseCase_RespHA_Child_1_4*('9 All Base Data'!$W1857*Basecase_PM10)/10)))))</f>
        <v>0</v>
      </c>
      <c r="P1857" s="179">
        <f>IF('9 All Base Data'!$U1857="","",IF('9 All Base Data'!$U1857=0,0,('9 All Base Data'!$U1857*Basecase_Pop_2006)/(1+(1/(BaseCase_RespHA_Child_5_14*('9 All Base Data'!$W1857*Basecase_PM10)/10)))))</f>
        <v>3.1135549022863331E-2</v>
      </c>
      <c r="Q1857" s="156">
        <f>IF('7 Base case Results'!$G1857="..C",0,BaseCase_RADs_All*'7 Base case Results'!$G1857*('9 All Base Data'!$V1857*Basecase_PM10)/10)</f>
        <v>93.822840000000014</v>
      </c>
      <c r="R1857" s="189">
        <f t="shared" si="290"/>
        <v>1.8811733393951451</v>
      </c>
      <c r="S1857" s="178">
        <f t="shared" si="291"/>
        <v>0</v>
      </c>
      <c r="T1857" s="179">
        <f t="shared" si="292"/>
        <v>1.5579747494659855E-3</v>
      </c>
      <c r="U1857" s="178">
        <f t="shared" si="293"/>
        <v>9.0663546918635078E-5</v>
      </c>
      <c r="V1857" s="178">
        <f t="shared" si="294"/>
        <v>5.9763600768541397E-5</v>
      </c>
      <c r="W1857" s="178">
        <f t="shared" si="295"/>
        <v>0</v>
      </c>
      <c r="X1857" s="179">
        <f t="shared" si="296"/>
        <v>1.411997148186852E-4</v>
      </c>
      <c r="Y1857" s="179">
        <f t="shared" si="297"/>
        <v>5.8170160800000009E-3</v>
      </c>
      <c r="Z1857" s="186">
        <f t="shared" si="298"/>
        <v>1.8886987573722984</v>
      </c>
      <c r="AA1857" s="156">
        <f>$J1857*'9 All Base Data'!$Y1857</f>
        <v>4.6027523508585542E-2</v>
      </c>
      <c r="AB1857" s="156">
        <f>$K1857*'9 All Base Data'!$Y1857</f>
        <v>0</v>
      </c>
      <c r="AC1857" s="178">
        <f>$L1857*'9 All Base Data'!$Y1857</f>
        <v>3.811967664281548E-5</v>
      </c>
      <c r="AD1857" s="178">
        <f>IF($M1857="","",$M1857*'9 All Base Data'!$Y1857)</f>
        <v>1.2436488466614525E-3</v>
      </c>
      <c r="AE1857" s="178">
        <f>IF($N1857="","",$N1857*'9 All Base Data'!$Y1857)</f>
        <v>1.1478846697801739E-3</v>
      </c>
      <c r="AF1857" s="178">
        <f>IF($O1857="","",$O1857*'9 All Base Data'!$Y1857)</f>
        <v>0</v>
      </c>
      <c r="AG1857" s="178">
        <f>IF($P1857="","",$P1857*'9 All Base Data'!$Y1857)</f>
        <v>2.7120351841821762E-3</v>
      </c>
      <c r="AH1857" s="167">
        <f>$Q1857*'9 All Base Data'!$Y1857</f>
        <v>8.1723576794180683</v>
      </c>
      <c r="AI1857" s="178">
        <f>$R1857*'9 All Base Data'!$Y1857</f>
        <v>0.16385798369056451</v>
      </c>
      <c r="AJ1857" s="178">
        <f>$S1857*'9 All Base Data'!$Y1857</f>
        <v>0</v>
      </c>
      <c r="AK1857" s="178">
        <f>$T1857*'9 All Base Data'!$Y1857</f>
        <v>1.3570604884842311E-4</v>
      </c>
      <c r="AL1857" s="178">
        <f>IF($U1857="","",$U1857*'9 All Base Data'!$Y1857)</f>
        <v>7.8971701763002238E-6</v>
      </c>
      <c r="AM1857" s="178">
        <f>IF($V1857="","",$V1857*'9 All Base Data'!$Y1857)</f>
        <v>5.205656977453089E-6</v>
      </c>
      <c r="AN1857" s="178">
        <f>IF($W1857="","",$W1857*'9 All Base Data'!$Y1857)</f>
        <v>0</v>
      </c>
      <c r="AO1857" s="178">
        <f>IF($X1857="","",$X1857*'9 All Base Data'!$Y1857)</f>
        <v>1.2299079560266168E-5</v>
      </c>
      <c r="AP1857" s="178">
        <f>$Y1857*'9 All Base Data'!$Y1857</f>
        <v>5.0668617612392025E-4</v>
      </c>
      <c r="AQ1857" s="179">
        <f t="shared" si="299"/>
        <v>0.16451347874269059</v>
      </c>
    </row>
    <row r="1858" spans="1:43" x14ac:dyDescent="0.25">
      <c r="A1858" s="124">
        <v>609912</v>
      </c>
      <c r="B1858" s="125" t="s">
        <v>1881</v>
      </c>
      <c r="C1858" s="126" t="s">
        <v>1863</v>
      </c>
      <c r="D1858" s="101" t="s">
        <v>2134</v>
      </c>
      <c r="E1858" s="142"/>
      <c r="F1858" s="191" t="str">
        <f>IF('9 All Base Data'!G1858="Rural Centre","Rural",IF('9 All Base Data'!G1858="Rural (Incl.some Off Shore Islands)","Rural",IF('9 All Base Data'!G1858="Inlet-in TA but not in Urban Area","Rural",IF('9 All Base Data'!G1858="Rural (Incl.some Off Shore Islands)","Rural",IF('9 All Base Data'!G1858="Inlet-not in TA","Rural",IF('9 All Base Data'!G1858="Inland Water not in Urban Area","Rural",IF('9 All Base Data'!G1858="Oceanic-in Region but not in TA","Rural",'9 All Base Data'!G1858)))))))</f>
        <v>Invercargill</v>
      </c>
      <c r="G1858" s="177">
        <f>IF('9 All Base Data'!I1858="..C","..C",'9 All Base Data'!I1858*Basecase_Pop_2006)</f>
        <v>1407</v>
      </c>
      <c r="H1858" s="177">
        <f>IF('9 All Base Data'!J1858="..C","..C",'9 All Base Data'!J1858*Basecase_Pop_2006)</f>
        <v>924</v>
      </c>
      <c r="I1858" s="191">
        <f>IF('9 All Base Data'!L1858="..C","..C",'9 All Base Data'!L1858*Basecase_Pop_2006)</f>
        <v>9</v>
      </c>
      <c r="J1858" s="156">
        <f>IF('9 All Base Data'!$P1858=0,0,('9 All Base Data'!$P1858*Basecase_Pop_2006)/(1+(1/(BaseCase_Mort_AllAdults_30*('9 All Base Data'!$W1858*Basecase_PM10)/10))))</f>
        <v>4.4147222312706638E-2</v>
      </c>
      <c r="K1858" s="156">
        <f>IF('9 All Base Data'!$Q1858=0,0,('9 All Base Data'!$Q1858*Basecase_Pop_2006)/(1+(1/(BaseCase_Mort_Maori_30*('9 All Base Data'!$W1858*Basecase_PM10)/10))))</f>
        <v>0</v>
      </c>
      <c r="L1858" s="179">
        <f>133/(1+1/(BaseCase_Mort_Child_0_1*'9 All Base Data'!$AB$10/10))*IF('9 All Base Data'!$L1858="..C",0,'9 All Base Data'!L1858/'9 All Base Data'!$L$2022)</f>
        <v>1.3129000697747069E-3</v>
      </c>
      <c r="M1858" s="178">
        <f>IF('9 All Base Data'!$R1858="","",IF('9 All Base Data'!$R1858=0,0,('9 All Base Data'!$R1858*Basecase_Pop_2006)/(1+(1/(BaseCase_CardiacHA_All*('9 All Base Data'!$W1858*Basecase_PM10)/10)))))</f>
        <v>5.0348961209896036E-2</v>
      </c>
      <c r="N1858" s="178">
        <f>IF('9 All Base Data'!$S1858="","",IF('9 All Base Data'!$S1858=0,0,('9 All Base Data'!S1858*Basecase_Pop_2006)/(1+(1/(BaseCase_RespHA_All*('9 All Base Data'!$W1858*Basecase_PM10)/10)))))</f>
        <v>8.0235157389667064E-2</v>
      </c>
      <c r="O1858" s="178">
        <f>IF('9 All Base Data'!$T1858="","",IF('9 All Base Data'!$T1858=0,0,('9 All Base Data'!$T1858*Basecase_Pop_2006)/(1+(1/(BaseCase_RespHA_Child_1_4*('9 All Base Data'!$W1858*Basecase_PM10)/10)))))</f>
        <v>2.6479479314423699E-2</v>
      </c>
      <c r="P1858" s="179">
        <f>IF('9 All Base Data'!$U1858="","",IF('9 All Base Data'!$U1858=0,0,('9 All Base Data'!$U1858*Basecase_Pop_2006)/(1+(1/(BaseCase_RespHA_Child_5_14*('9 All Base Data'!$W1858*Basecase_PM10)/10)))))</f>
        <v>1.9664346366006401E-2</v>
      </c>
      <c r="Q1858" s="156">
        <f>IF('7 Base case Results'!$G1858="..C",0,BaseCase_RADs_All*'7 Base case Results'!$G1858*('9 All Base Data'!$V1858*Basecase_PM10)/10)</f>
        <v>769.73330765498645</v>
      </c>
      <c r="R1858" s="189">
        <f t="shared" si="290"/>
        <v>0.15716411143323564</v>
      </c>
      <c r="S1858" s="178">
        <f t="shared" si="291"/>
        <v>0</v>
      </c>
      <c r="T1858" s="179">
        <f t="shared" si="292"/>
        <v>4.673924248397957E-3</v>
      </c>
      <c r="U1858" s="178">
        <f t="shared" si="293"/>
        <v>3.1971590368283986E-4</v>
      </c>
      <c r="V1858" s="178">
        <f t="shared" si="294"/>
        <v>3.6386643876214013E-4</v>
      </c>
      <c r="W1858" s="178">
        <f t="shared" si="295"/>
        <v>1.2008443869091148E-4</v>
      </c>
      <c r="X1858" s="179">
        <f t="shared" si="296"/>
        <v>8.9177810769839033E-5</v>
      </c>
      <c r="Y1858" s="179">
        <f t="shared" si="297"/>
        <v>4.7723465074609159E-2</v>
      </c>
      <c r="Z1858" s="186">
        <f t="shared" si="298"/>
        <v>0.21024508309868772</v>
      </c>
      <c r="AA1858" s="156">
        <f>$J1858*'9 All Base Data'!$Y1858</f>
        <v>1.2442020593372511E-2</v>
      </c>
      <c r="AB1858" s="156">
        <f>$K1858*'9 All Base Data'!$Y1858</f>
        <v>0</v>
      </c>
      <c r="AC1858" s="178">
        <f>$L1858*'9 All Base Data'!$Y1858</f>
        <v>3.7001489220479144E-4</v>
      </c>
      <c r="AD1858" s="178">
        <f>IF($M1858="","",$M1858*'9 All Base Data'!$Y1858)</f>
        <v>1.4189857921098125E-2</v>
      </c>
      <c r="AE1858" s="178">
        <f>IF($N1858="","",$N1858*'9 All Base Data'!$Y1858)</f>
        <v>2.2612690635066091E-2</v>
      </c>
      <c r="AF1858" s="178">
        <f>IF($O1858="","",$O1858*'9 All Base Data'!$Y1858)</f>
        <v>7.4627170107826931E-3</v>
      </c>
      <c r="AG1858" s="178">
        <f>IF($P1858="","",$P1858*'9 All Base Data'!$Y1858)</f>
        <v>5.5420067135376998E-3</v>
      </c>
      <c r="AH1858" s="167">
        <f>$Q1858*'9 All Base Data'!$Y1858</f>
        <v>216.93409377857</v>
      </c>
      <c r="AI1858" s="178">
        <f>$R1858*'9 All Base Data'!$Y1858</f>
        <v>4.4293593312406142E-2</v>
      </c>
      <c r="AJ1858" s="178">
        <f>$S1858*'9 All Base Data'!$Y1858</f>
        <v>0</v>
      </c>
      <c r="AK1858" s="178">
        <f>$T1858*'9 All Base Data'!$Y1858</f>
        <v>1.3172530162490577E-3</v>
      </c>
      <c r="AL1858" s="178">
        <f>IF($U1858="","",$U1858*'9 All Base Data'!$Y1858)</f>
        <v>9.0105597798973103E-5</v>
      </c>
      <c r="AM1858" s="178">
        <f>IF($V1858="","",$V1858*'9 All Base Data'!$Y1858)</f>
        <v>1.0254855203002473E-4</v>
      </c>
      <c r="AN1858" s="178">
        <f>IF($W1858="","",$W1858*'9 All Base Data'!$Y1858)</f>
        <v>3.3843421643899511E-5</v>
      </c>
      <c r="AO1858" s="178">
        <f>IF($X1858="","",$X1858*'9 All Base Data'!$Y1858)</f>
        <v>2.5133000445893469E-5</v>
      </c>
      <c r="AP1858" s="178">
        <f>$Y1858*'9 All Base Data'!$Y1858</f>
        <v>1.344991381427134E-2</v>
      </c>
      <c r="AQ1858" s="179">
        <f t="shared" si="299"/>
        <v>5.9253414292755532E-2</v>
      </c>
    </row>
    <row r="1859" spans="1:43" x14ac:dyDescent="0.25">
      <c r="A1859" s="124">
        <v>609913</v>
      </c>
      <c r="B1859" s="125" t="s">
        <v>1883</v>
      </c>
      <c r="C1859" s="126" t="s">
        <v>1863</v>
      </c>
      <c r="D1859" s="101" t="s">
        <v>2134</v>
      </c>
      <c r="E1859" s="142"/>
      <c r="F1859" s="191" t="str">
        <f>IF('9 All Base Data'!G1859="Rural Centre","Rural",IF('9 All Base Data'!G1859="Rural (Incl.some Off Shore Islands)","Rural",IF('9 All Base Data'!G1859="Inlet-in TA but not in Urban Area","Rural",IF('9 All Base Data'!G1859="Rural (Incl.some Off Shore Islands)","Rural",IF('9 All Base Data'!G1859="Inlet-not in TA","Rural",IF('9 All Base Data'!G1859="Inland Water not in Urban Area","Rural",IF('9 All Base Data'!G1859="Oceanic-in Region but not in TA","Rural",'9 All Base Data'!G1859)))))))</f>
        <v>Invercargill</v>
      </c>
      <c r="G1859" s="177">
        <f>IF('9 All Base Data'!I1859="..C","..C",'9 All Base Data'!I1859*Basecase_Pop_2006)</f>
        <v>186</v>
      </c>
      <c r="H1859" s="177">
        <f>IF('9 All Base Data'!J1859="..C","..C",'9 All Base Data'!J1859*Basecase_Pop_2006)</f>
        <v>102</v>
      </c>
      <c r="I1859" s="191" t="str">
        <f>IF('9 All Base Data'!L1859="..C","..C",'9 All Base Data'!L1859*Basecase_Pop_2006)</f>
        <v>..C</v>
      </c>
      <c r="J1859" s="156">
        <f>IF('9 All Base Data'!$P1859=0,0,('9 All Base Data'!$P1859*Basecase_Pop_2006)/(1+(1/(BaseCase_Mort_AllAdults_30*('9 All Base Data'!$W1859*Basecase_PM10)/10))))</f>
        <v>0</v>
      </c>
      <c r="K1859" s="156">
        <f>IF('9 All Base Data'!$Q1859=0,0,('9 All Base Data'!$Q1859*Basecase_Pop_2006)/(1+(1/(BaseCase_Mort_Maori_30*('9 All Base Data'!$W1859*Basecase_PM10)/10))))</f>
        <v>0</v>
      </c>
      <c r="L1859" s="179">
        <f>133/(1+1/(BaseCase_Mort_Child_0_1*'9 All Base Data'!$AB$10/10))*IF('9 All Base Data'!$L1859="..C",0,'9 All Base Data'!L1859/'9 All Base Data'!$L$2022)</f>
        <v>0</v>
      </c>
      <c r="M1859" s="178">
        <f>IF('9 All Base Data'!$R1859="","",IF('9 All Base Data'!$R1859=0,0,('9 All Base Data'!$R1859*Basecase_Pop_2006)/(1+(1/(BaseCase_CardiacHA_All*('9 All Base Data'!$W1859*Basecase_PM10)/10)))))</f>
        <v>1.9179629138820842E-3</v>
      </c>
      <c r="N1859" s="178">
        <f>IF('9 All Base Data'!$S1859="","",IF('9 All Base Data'!$S1859=0,0,('9 All Base Data'!S1859*Basecase_Pop_2006)/(1+(1/(BaseCase_RespHA_All*('9 All Base Data'!$W1859*Basecase_PM10)/10)))))</f>
        <v>6.3687795469846657E-3</v>
      </c>
      <c r="O1859" s="178">
        <f>IF('9 All Base Data'!$T1859="","",IF('9 All Base Data'!$T1859=0,0,('9 All Base Data'!$T1859*Basecase_Pop_2006)/(1+(1/(BaseCase_RespHA_Child_1_4*('9 All Base Data'!$W1859*Basecase_PM10)/10)))))</f>
        <v>0</v>
      </c>
      <c r="P1859" s="179">
        <f>IF('9 All Base Data'!$U1859="","",IF('9 All Base Data'!$U1859=0,0,('9 All Base Data'!$U1859*Basecase_Pop_2006)/(1+(1/(BaseCase_RespHA_Child_5_14*('9 All Base Data'!$W1859*Basecase_PM10)/10)))))</f>
        <v>9.3740652552674556E-3</v>
      </c>
      <c r="Q1859" s="156">
        <f>IF('7 Base case Results'!$G1859="..C",0,BaseCase_RADs_All*'7 Base case Results'!$G1859*('9 All Base Data'!$V1859*Basecase_PM10)/10)</f>
        <v>96.877520006844264</v>
      </c>
      <c r="R1859" s="189">
        <f t="shared" si="290"/>
        <v>0</v>
      </c>
      <c r="S1859" s="178">
        <f t="shared" si="291"/>
        <v>0</v>
      </c>
      <c r="T1859" s="179">
        <f t="shared" si="292"/>
        <v>0</v>
      </c>
      <c r="U1859" s="178">
        <f t="shared" si="293"/>
        <v>1.2179064503151235E-5</v>
      </c>
      <c r="V1859" s="178">
        <f t="shared" si="294"/>
        <v>2.8882415245575459E-5</v>
      </c>
      <c r="W1859" s="178">
        <f t="shared" si="295"/>
        <v>0</v>
      </c>
      <c r="X1859" s="179">
        <f t="shared" si="296"/>
        <v>4.2511385932637912E-5</v>
      </c>
      <c r="Y1859" s="179">
        <f t="shared" si="297"/>
        <v>6.0064062404243442E-3</v>
      </c>
      <c r="Z1859" s="186">
        <f t="shared" si="298"/>
        <v>6.0474677201730713E-3</v>
      </c>
      <c r="AA1859" s="156">
        <f>$J1859*'9 All Base Data'!$Y1859</f>
        <v>0</v>
      </c>
      <c r="AB1859" s="156">
        <f>$K1859*'9 All Base Data'!$Y1859</f>
        <v>0</v>
      </c>
      <c r="AC1859" s="178">
        <f>$L1859*'9 All Base Data'!$Y1859</f>
        <v>0</v>
      </c>
      <c r="AD1859" s="178">
        <f>IF($M1859="","",$M1859*'9 All Base Data'!$Y1859)</f>
        <v>4.7117971689531959E-4</v>
      </c>
      <c r="AE1859" s="178">
        <f>IF($N1859="","",$N1859*'9 All Base Data'!$Y1859)</f>
        <v>1.5645973768298981E-3</v>
      </c>
      <c r="AF1859" s="178">
        <f>IF($O1859="","",$O1859*'9 All Base Data'!$Y1859)</f>
        <v>0</v>
      </c>
      <c r="AG1859" s="178">
        <f>IF($P1859="","",$P1859*'9 All Base Data'!$Y1859)</f>
        <v>2.3028961515189753E-3</v>
      </c>
      <c r="AH1859" s="167">
        <f>$Q1859*'9 All Base Data'!$Y1859</f>
        <v>23.799585549833989</v>
      </c>
      <c r="AI1859" s="178">
        <f>$R1859*'9 All Base Data'!$Y1859</f>
        <v>0</v>
      </c>
      <c r="AJ1859" s="178">
        <f>$S1859*'9 All Base Data'!$Y1859</f>
        <v>0</v>
      </c>
      <c r="AK1859" s="178">
        <f>$T1859*'9 All Base Data'!$Y1859</f>
        <v>0</v>
      </c>
      <c r="AL1859" s="178">
        <f>IF($U1859="","",$U1859*'9 All Base Data'!$Y1859)</f>
        <v>2.9919912022852794E-6</v>
      </c>
      <c r="AM1859" s="178">
        <f>IF($V1859="","",$V1859*'9 All Base Data'!$Y1859)</f>
        <v>7.0954491039235876E-6</v>
      </c>
      <c r="AN1859" s="178">
        <f>IF($W1859="","",$W1859*'9 All Base Data'!$Y1859)</f>
        <v>0</v>
      </c>
      <c r="AO1859" s="178">
        <f>IF($X1859="","",$X1859*'9 All Base Data'!$Y1859)</f>
        <v>1.0443634047138553E-5</v>
      </c>
      <c r="AP1859" s="178">
        <f>$Y1859*'9 All Base Data'!$Y1859</f>
        <v>1.4755743040897073E-3</v>
      </c>
      <c r="AQ1859" s="179">
        <f t="shared" si="299"/>
        <v>1.4856617443959161E-3</v>
      </c>
    </row>
    <row r="1860" spans="1:43" x14ac:dyDescent="0.25">
      <c r="A1860" s="124">
        <v>609914</v>
      </c>
      <c r="B1860" s="125" t="s">
        <v>1884</v>
      </c>
      <c r="C1860" s="126" t="s">
        <v>1863</v>
      </c>
      <c r="D1860" s="101" t="s">
        <v>2134</v>
      </c>
      <c r="E1860" s="142"/>
      <c r="F1860" s="191" t="str">
        <f>IF('9 All Base Data'!G1860="Rural Centre","Rural",IF('9 All Base Data'!G1860="Rural (Incl.some Off Shore Islands)","Rural",IF('9 All Base Data'!G1860="Inlet-in TA but not in Urban Area","Rural",IF('9 All Base Data'!G1860="Rural (Incl.some Off Shore Islands)","Rural",IF('9 All Base Data'!G1860="Inlet-not in TA","Rural",IF('9 All Base Data'!G1860="Inland Water not in Urban Area","Rural",IF('9 All Base Data'!G1860="Oceanic-in Region but not in TA","Rural",'9 All Base Data'!G1860)))))))</f>
        <v>Invercargill</v>
      </c>
      <c r="G1860" s="177">
        <f>IF('9 All Base Data'!I1860="..C","..C",'9 All Base Data'!I1860*Basecase_Pop_2006)</f>
        <v>714</v>
      </c>
      <c r="H1860" s="177">
        <f>IF('9 All Base Data'!J1860="..C","..C",'9 All Base Data'!J1860*Basecase_Pop_2006)</f>
        <v>468</v>
      </c>
      <c r="I1860" s="191">
        <f>IF('9 All Base Data'!L1860="..C","..C",'9 All Base Data'!L1860*Basecase_Pop_2006)</f>
        <v>3</v>
      </c>
      <c r="J1860" s="156">
        <f>IF('9 All Base Data'!$P1860=0,0,('9 All Base Data'!$P1860*Basecase_Pop_2006)/(1+(1/(BaseCase_Mort_AllAdults_30*('9 All Base Data'!$W1860*Basecase_PM10)/10))))</f>
        <v>0.52705777723552705</v>
      </c>
      <c r="K1860" s="156">
        <f>IF('9 All Base Data'!$Q1860=0,0,('9 All Base Data'!$Q1860*Basecase_Pop_2006)/(1+(1/(BaseCase_Mort_Maori_30*('9 All Base Data'!$W1860*Basecase_PM10)/10))))</f>
        <v>5.3903719619756645E-2</v>
      </c>
      <c r="L1860" s="179">
        <f>133/(1+1/(BaseCase_Mort_Child_0_1*'9 All Base Data'!$AB$10/10))*IF('9 All Base Data'!$L1860="..C",0,'9 All Base Data'!L1860/'9 All Base Data'!$L$2022)</f>
        <v>4.3763335659156898E-4</v>
      </c>
      <c r="M1860" s="178">
        <f>IF('9 All Base Data'!$R1860="","",IF('9 All Base Data'!$R1860=0,0,('9 All Base Data'!$R1860*Basecase_Pop_2006)/(1+(1/(BaseCase_CardiacHA_All*('9 All Base Data'!$W1860*Basecase_PM10)/10)))))</f>
        <v>5.3702961588698361E-2</v>
      </c>
      <c r="N1860" s="178">
        <f>IF('9 All Base Data'!$S1860="","",IF('9 All Base Data'!$S1860=0,0,('9 All Base Data'!S1860*Basecase_Pop_2006)/(1+(1/(BaseCase_RespHA_All*('9 All Base Data'!$W1860*Basecase_PM10)/10)))))</f>
        <v>4.7765846602384997E-2</v>
      </c>
      <c r="O1860" s="178">
        <f>IF('9 All Base Data'!$T1860="","",IF('9 All Base Data'!$T1860=0,0,('9 All Base Data'!$T1860*Basecase_Pop_2006)/(1+(1/(BaseCase_RespHA_Child_1_4*('9 All Base Data'!$W1860*Basecase_PM10)/10)))))</f>
        <v>3.1542566258652066E-2</v>
      </c>
      <c r="P1860" s="179">
        <f>IF('9 All Base Data'!$U1860="","",IF('9 All Base Data'!$U1860=0,0,('9 All Base Data'!$U1860*Basecase_Pop_2006)/(1+(1/(BaseCase_RespHA_Child_5_14*('9 All Base Data'!$W1860*Basecase_PM10)/10)))))</f>
        <v>0</v>
      </c>
      <c r="Q1860" s="156">
        <f>IF('7 Base case Results'!$G1860="..C",0,BaseCase_RADs_All*'7 Base case Results'!$G1860*('9 All Base Data'!$V1860*Basecase_PM10)/10)</f>
        <v>371.88467357466021</v>
      </c>
      <c r="R1860" s="189">
        <f t="shared" si="290"/>
        <v>1.8763256869584761</v>
      </c>
      <c r="S1860" s="178">
        <f t="shared" si="291"/>
        <v>0.19189724184633367</v>
      </c>
      <c r="T1860" s="179">
        <f t="shared" si="292"/>
        <v>1.5579747494659855E-3</v>
      </c>
      <c r="U1860" s="178">
        <f t="shared" si="293"/>
        <v>3.4101380608823461E-4</v>
      </c>
      <c r="V1860" s="178">
        <f t="shared" si="294"/>
        <v>2.1661811434181596E-4</v>
      </c>
      <c r="W1860" s="178">
        <f t="shared" si="295"/>
        <v>1.4304553798298713E-4</v>
      </c>
      <c r="X1860" s="179">
        <f t="shared" si="296"/>
        <v>0</v>
      </c>
      <c r="Y1860" s="179">
        <f t="shared" si="297"/>
        <v>2.3056849761628931E-2</v>
      </c>
      <c r="Z1860" s="186">
        <f t="shared" si="298"/>
        <v>1.9014981433900013</v>
      </c>
      <c r="AA1860" s="156">
        <f>$J1860*'9 All Base Data'!$Y1860</f>
        <v>0.12948057153131162</v>
      </c>
      <c r="AB1860" s="156">
        <f>$K1860*'9 All Base Data'!$Y1860</f>
        <v>1.3242351646223283E-2</v>
      </c>
      <c r="AC1860" s="178">
        <f>$L1860*'9 All Base Data'!$Y1860</f>
        <v>1.0751196468413116E-4</v>
      </c>
      <c r="AD1860" s="178">
        <f>IF($M1860="","",$M1860*'9 All Base Data'!$Y1860)</f>
        <v>1.3193032073068949E-2</v>
      </c>
      <c r="AE1860" s="178">
        <f>IF($N1860="","",$N1860*'9 All Base Data'!$Y1860)</f>
        <v>1.1734480326224237E-2</v>
      </c>
      <c r="AF1860" s="178">
        <f>IF($O1860="","",$O1860*'9 All Base Data'!$Y1860)</f>
        <v>7.7489597595093362E-3</v>
      </c>
      <c r="AG1860" s="178">
        <f>IF($P1860="","",$P1860*'9 All Base Data'!$Y1860)</f>
        <v>0</v>
      </c>
      <c r="AH1860" s="167">
        <f>$Q1860*'9 All Base Data'!$Y1860</f>
        <v>91.359699368717557</v>
      </c>
      <c r="AI1860" s="178">
        <f>$R1860*'9 All Base Data'!$Y1860</f>
        <v>0.4609508346514693</v>
      </c>
      <c r="AJ1860" s="178">
        <f>$S1860*'9 All Base Data'!$Y1860</f>
        <v>4.7142771860554884E-2</v>
      </c>
      <c r="AK1860" s="178">
        <f>$T1860*'9 All Base Data'!$Y1860</f>
        <v>3.8274259427550689E-4</v>
      </c>
      <c r="AL1860" s="178">
        <f>IF($U1860="","",$U1860*'9 All Base Data'!$Y1860)</f>
        <v>8.377575366398783E-5</v>
      </c>
      <c r="AM1860" s="178">
        <f>IF($V1860="","",$V1860*'9 All Base Data'!$Y1860)</f>
        <v>5.3215868279426912E-5</v>
      </c>
      <c r="AN1860" s="178">
        <f>IF($W1860="","",$W1860*'9 All Base Data'!$Y1860)</f>
        <v>3.5141532509374847E-5</v>
      </c>
      <c r="AO1860" s="178">
        <f>IF($X1860="","",$X1860*'9 All Base Data'!$Y1860)</f>
        <v>0</v>
      </c>
      <c r="AP1860" s="178">
        <f>$Y1860*'9 All Base Data'!$Y1860</f>
        <v>5.6643013608604883E-3</v>
      </c>
      <c r="AQ1860" s="179">
        <f t="shared" si="299"/>
        <v>0.46713487022854872</v>
      </c>
    </row>
    <row r="1861" spans="1:43" x14ac:dyDescent="0.25">
      <c r="A1861" s="124">
        <v>609921</v>
      </c>
      <c r="B1861" s="125" t="s">
        <v>1885</v>
      </c>
      <c r="C1861" s="126" t="s">
        <v>1863</v>
      </c>
      <c r="D1861" s="101" t="s">
        <v>2134</v>
      </c>
      <c r="E1861" s="142"/>
      <c r="F1861" s="191" t="str">
        <f>IF('9 All Base Data'!G1861="Rural Centre","Rural",IF('9 All Base Data'!G1861="Rural (Incl.some Off Shore Islands)","Rural",IF('9 All Base Data'!G1861="Inlet-in TA but not in Urban Area","Rural",IF('9 All Base Data'!G1861="Rural (Incl.some Off Shore Islands)","Rural",IF('9 All Base Data'!G1861="Inlet-not in TA","Rural",IF('9 All Base Data'!G1861="Inland Water not in Urban Area","Rural",IF('9 All Base Data'!G1861="Oceanic-in Region but not in TA","Rural",'9 All Base Data'!G1861)))))))</f>
        <v>Invercargill</v>
      </c>
      <c r="G1861" s="177">
        <f>IF('9 All Base Data'!I1861="..C","..C",'9 All Base Data'!I1861*Basecase_Pop_2006)</f>
        <v>363</v>
      </c>
      <c r="H1861" s="177">
        <f>IF('9 All Base Data'!J1861="..C","..C",'9 All Base Data'!J1861*Basecase_Pop_2006)</f>
        <v>231</v>
      </c>
      <c r="I1861" s="191">
        <f>IF('9 All Base Data'!L1861="..C","..C",'9 All Base Data'!L1861*Basecase_Pop_2006)</f>
        <v>3</v>
      </c>
      <c r="J1861" s="156">
        <f>IF('9 All Base Data'!$P1861=0,0,('9 All Base Data'!$P1861*Basecase_Pop_2006)/(1+(1/(BaseCase_Mort_AllAdults_30*('9 All Base Data'!$W1861*Basecase_PM10)/10))))</f>
        <v>0.23190542198363184</v>
      </c>
      <c r="K1861" s="156">
        <f>IF('9 All Base Data'!$Q1861=0,0,('9 All Base Data'!$Q1861*Basecase_Pop_2006)/(1+(1/(BaseCase_Mort_Maori_30*('9 All Base Data'!$W1861*Basecase_PM10)/10))))</f>
        <v>0</v>
      </c>
      <c r="L1861" s="179">
        <f>133/(1+1/(BaseCase_Mort_Child_0_1*'9 All Base Data'!$AB$10/10))*IF('9 All Base Data'!$L1861="..C",0,'9 All Base Data'!L1861/'9 All Base Data'!$L$2022)</f>
        <v>4.3763335659156898E-4</v>
      </c>
      <c r="M1861" s="178">
        <f>IF('9 All Base Data'!$R1861="","",IF('9 All Base Data'!$R1861=0,0,('9 All Base Data'!$R1861*Basecase_Pop_2006)/(1+(1/(BaseCase_CardiacHA_All*('9 All Base Data'!$W1861*Basecase_PM10)/10)))))</f>
        <v>1.1507777483292505E-2</v>
      </c>
      <c r="N1861" s="178">
        <f>IF('9 All Base Data'!$S1861="","",IF('9 All Base Data'!$S1861=0,0,('9 All Base Data'!S1861*Basecase_Pop_2006)/(1+(1/(BaseCase_RespHA_All*('9 All Base Data'!$W1861*Basecase_PM10)/10)))))</f>
        <v>6.3687795469846657E-3</v>
      </c>
      <c r="O1861" s="178">
        <f>IF('9 All Base Data'!$T1861="","",IF('9 All Base Data'!$T1861=0,0,('9 All Base Data'!$T1861*Basecase_Pop_2006)/(1+(1/(BaseCase_RespHA_Child_1_4*('9 All Base Data'!$W1861*Basecase_PM10)/10)))))</f>
        <v>0</v>
      </c>
      <c r="P1861" s="179">
        <f>IF('9 All Base Data'!$U1861="","",IF('9 All Base Data'!$U1861=0,0,('9 All Base Data'!$U1861*Basecase_Pop_2006)/(1+(1/(BaseCase_RespHA_Child_5_14*('9 All Base Data'!$W1861*Basecase_PM10)/10)))))</f>
        <v>9.3740652552674556E-3</v>
      </c>
      <c r="Q1861" s="156">
        <f>IF('7 Base case Results'!$G1861="..C",0,BaseCase_RADs_All*'7 Base case Results'!$G1861*('9 All Base Data'!$V1861*Basecase_PM10)/10)</f>
        <v>189.06741807787347</v>
      </c>
      <c r="R1861" s="189">
        <f t="shared" si="290"/>
        <v>0.82558330226172938</v>
      </c>
      <c r="S1861" s="178">
        <f t="shared" si="291"/>
        <v>0</v>
      </c>
      <c r="T1861" s="179">
        <f t="shared" si="292"/>
        <v>1.5579747494659855E-3</v>
      </c>
      <c r="U1861" s="178">
        <f t="shared" si="293"/>
        <v>7.3074387018907399E-5</v>
      </c>
      <c r="V1861" s="178">
        <f t="shared" si="294"/>
        <v>2.8882415245575459E-5</v>
      </c>
      <c r="W1861" s="178">
        <f t="shared" si="295"/>
        <v>0</v>
      </c>
      <c r="X1861" s="179">
        <f t="shared" si="296"/>
        <v>4.2511385932637912E-5</v>
      </c>
      <c r="Y1861" s="179">
        <f t="shared" si="297"/>
        <v>1.1722179920828156E-2</v>
      </c>
      <c r="Z1861" s="186">
        <f t="shared" si="298"/>
        <v>0.8389654137342879</v>
      </c>
      <c r="AA1861" s="156">
        <f>$J1861*'9 All Base Data'!$Y1861</f>
        <v>5.6971451473777093E-2</v>
      </c>
      <c r="AB1861" s="156">
        <f>$K1861*'9 All Base Data'!$Y1861</f>
        <v>0</v>
      </c>
      <c r="AC1861" s="178">
        <f>$L1861*'9 All Base Data'!$Y1861</f>
        <v>1.0751196468413116E-4</v>
      </c>
      <c r="AD1861" s="178">
        <f>IF($M1861="","",$M1861*'9 All Base Data'!$Y1861)</f>
        <v>2.8270783013719177E-3</v>
      </c>
      <c r="AE1861" s="178">
        <f>IF($N1861="","",$N1861*'9 All Base Data'!$Y1861)</f>
        <v>1.5645973768298981E-3</v>
      </c>
      <c r="AF1861" s="178">
        <f>IF($O1861="","",$O1861*'9 All Base Data'!$Y1861)</f>
        <v>0</v>
      </c>
      <c r="AG1861" s="178">
        <f>IF($P1861="","",$P1861*'9 All Base Data'!$Y1861)</f>
        <v>2.3028961515189753E-3</v>
      </c>
      <c r="AH1861" s="167">
        <f>$Q1861*'9 All Base Data'!$Y1861</f>
        <v>46.447578250482458</v>
      </c>
      <c r="AI1861" s="178">
        <f>$R1861*'9 All Base Data'!$Y1861</f>
        <v>0.20281836724664645</v>
      </c>
      <c r="AJ1861" s="178">
        <f>$S1861*'9 All Base Data'!$Y1861</f>
        <v>0</v>
      </c>
      <c r="AK1861" s="178">
        <f>$T1861*'9 All Base Data'!$Y1861</f>
        <v>3.8274259427550689E-4</v>
      </c>
      <c r="AL1861" s="178">
        <f>IF($U1861="","",$U1861*'9 All Base Data'!$Y1861)</f>
        <v>1.7951947213711673E-5</v>
      </c>
      <c r="AM1861" s="178">
        <f>IF($V1861="","",$V1861*'9 All Base Data'!$Y1861)</f>
        <v>7.0954491039235876E-6</v>
      </c>
      <c r="AN1861" s="178">
        <f>IF($W1861="","",$W1861*'9 All Base Data'!$Y1861)</f>
        <v>0</v>
      </c>
      <c r="AO1861" s="178">
        <f>IF($X1861="","",$X1861*'9 All Base Data'!$Y1861)</f>
        <v>1.0443634047138553E-5</v>
      </c>
      <c r="AP1861" s="178">
        <f>$Y1861*'9 All Base Data'!$Y1861</f>
        <v>2.8797498515299126E-3</v>
      </c>
      <c r="AQ1861" s="179">
        <f t="shared" si="299"/>
        <v>0.20610590708876952</v>
      </c>
    </row>
    <row r="1862" spans="1:43" x14ac:dyDescent="0.25">
      <c r="A1862" s="124">
        <v>609922</v>
      </c>
      <c r="B1862" s="125" t="s">
        <v>1886</v>
      </c>
      <c r="C1862" s="126" t="s">
        <v>1863</v>
      </c>
      <c r="D1862" s="101" t="s">
        <v>2134</v>
      </c>
      <c r="E1862" s="142"/>
      <c r="F1862" s="191" t="str">
        <f>IF('9 All Base Data'!G1862="Rural Centre","Rural",IF('9 All Base Data'!G1862="Rural (Incl.some Off Shore Islands)","Rural",IF('9 All Base Data'!G1862="Inlet-in TA but not in Urban Area","Rural",IF('9 All Base Data'!G1862="Rural (Incl.some Off Shore Islands)","Rural",IF('9 All Base Data'!G1862="Inlet-not in TA","Rural",IF('9 All Base Data'!G1862="Inland Water not in Urban Area","Rural",IF('9 All Base Data'!G1862="Oceanic-in Region but not in TA","Rural",'9 All Base Data'!G1862)))))))</f>
        <v>Invercargill</v>
      </c>
      <c r="G1862" s="177">
        <f>IF('9 All Base Data'!I1862="..C","..C",'9 All Base Data'!I1862*Basecase_Pop_2006)</f>
        <v>2541</v>
      </c>
      <c r="H1862" s="177">
        <f>IF('9 All Base Data'!J1862="..C","..C",'9 All Base Data'!J1862*Basecase_Pop_2006)</f>
        <v>1668</v>
      </c>
      <c r="I1862" s="191">
        <f>IF('9 All Base Data'!L1862="..C","..C",'9 All Base Data'!L1862*Basecase_Pop_2006)</f>
        <v>27</v>
      </c>
      <c r="J1862" s="156">
        <f>IF('9 All Base Data'!$P1862=0,0,('9 All Base Data'!$P1862*Basecase_Pop_2006)/(1+(1/(BaseCase_Mort_AllAdults_30*('9 All Base Data'!$W1862*Basecase_PM10)/10))))</f>
        <v>8.432924435768431E-2</v>
      </c>
      <c r="K1862" s="156">
        <f>IF('9 All Base Data'!$Q1862=0,0,('9 All Base Data'!$Q1862*Basecase_Pop_2006)/(1+(1/(BaseCase_Mort_Maori_30*('9 All Base Data'!$W1862*Basecase_PM10)/10))))</f>
        <v>0</v>
      </c>
      <c r="L1862" s="179">
        <f>133/(1+1/(BaseCase_Mort_Child_0_1*'9 All Base Data'!$AB$10/10))*IF('9 All Base Data'!$L1862="..C",0,'9 All Base Data'!L1862/'9 All Base Data'!$L$2022)</f>
        <v>3.9387002093241204E-3</v>
      </c>
      <c r="M1862" s="178">
        <f>IF('9 All Base Data'!$R1862="","",IF('9 All Base Data'!$R1862=0,0,('9 All Base Data'!$R1862*Basecase_Pop_2006)/(1+(1/(BaseCase_CardiacHA_All*('9 All Base Data'!$W1862*Basecase_PM10)/10)))))</f>
        <v>7.6718516555283375E-2</v>
      </c>
      <c r="N1862" s="178">
        <f>IF('9 All Base Data'!$S1862="","",IF('9 All Base Data'!$S1862=0,0,('9 All Base Data'!S1862*Basecase_Pop_2006)/(1+(1/(BaseCase_RespHA_All*('9 All Base Data'!$W1862*Basecase_PM10)/10)))))</f>
        <v>0.12100681139270865</v>
      </c>
      <c r="O1862" s="178">
        <f>IF('9 All Base Data'!$T1862="","",IF('9 All Base Data'!$T1862=0,0,('9 All Base Data'!$T1862*Basecase_Pop_2006)/(1+(1/(BaseCase_RespHA_Child_1_4*('9 All Base Data'!$W1862*Basecase_PM10)/10)))))</f>
        <v>5.04681060138433E-2</v>
      </c>
      <c r="P1862" s="179">
        <f>IF('9 All Base Data'!$U1862="","",IF('9 All Base Data'!$U1862=0,0,('9 All Base Data'!$U1862*Basecase_Pop_2006)/(1+(1/(BaseCase_RespHA_Child_5_14*('9 All Base Data'!$W1862*Basecase_PM10)/10)))))</f>
        <v>2.8122195765802369E-2</v>
      </c>
      <c r="Q1862" s="156">
        <f>IF('7 Base case Results'!$G1862="..C",0,BaseCase_RADs_All*'7 Base case Results'!$G1862*('9 All Base Data'!$V1862*Basecase_PM10)/10)</f>
        <v>1323.4719265451145</v>
      </c>
      <c r="R1862" s="189">
        <f t="shared" si="290"/>
        <v>0.30021210991335612</v>
      </c>
      <c r="S1862" s="178">
        <f t="shared" si="291"/>
        <v>0</v>
      </c>
      <c r="T1862" s="179">
        <f t="shared" si="292"/>
        <v>1.4021772745193868E-2</v>
      </c>
      <c r="U1862" s="178">
        <f t="shared" si="293"/>
        <v>4.8716258012604943E-4</v>
      </c>
      <c r="V1862" s="178">
        <f t="shared" si="294"/>
        <v>5.4876588966593369E-4</v>
      </c>
      <c r="W1862" s="178">
        <f t="shared" si="295"/>
        <v>2.2887286077277939E-4</v>
      </c>
      <c r="X1862" s="179">
        <f t="shared" si="296"/>
        <v>1.2753415779791374E-4</v>
      </c>
      <c r="Y1862" s="179">
        <f t="shared" si="297"/>
        <v>8.2055259445797099E-2</v>
      </c>
      <c r="Z1862" s="186">
        <f t="shared" si="298"/>
        <v>0.39732507057413913</v>
      </c>
      <c r="AA1862" s="156">
        <f>$J1862*'9 All Base Data'!$Y1862</f>
        <v>2.0716891445009853E-2</v>
      </c>
      <c r="AB1862" s="156">
        <f>$K1862*'9 All Base Data'!$Y1862</f>
        <v>0</v>
      </c>
      <c r="AC1862" s="178">
        <f>$L1862*'9 All Base Data'!$Y1862</f>
        <v>9.6760768215718024E-4</v>
      </c>
      <c r="AD1862" s="178">
        <f>IF($M1862="","",$M1862*'9 All Base Data'!$Y1862)</f>
        <v>1.8847188675812785E-2</v>
      </c>
      <c r="AE1862" s="178">
        <f>IF($N1862="","",$N1862*'9 All Base Data'!$Y1862)</f>
        <v>2.9727350159768063E-2</v>
      </c>
      <c r="AF1862" s="178">
        <f>IF($O1862="","",$O1862*'9 All Base Data'!$Y1862)</f>
        <v>1.2398335615214936E-2</v>
      </c>
      <c r="AG1862" s="178">
        <f>IF($P1862="","",$P1862*'9 All Base Data'!$Y1862)</f>
        <v>6.9086884545569265E-3</v>
      </c>
      <c r="AH1862" s="167">
        <f>$Q1862*'9 All Base Data'!$Y1862</f>
        <v>325.13304775337724</v>
      </c>
      <c r="AI1862" s="178">
        <f>$R1862*'9 All Base Data'!$Y1862</f>
        <v>7.3752133544235071E-2</v>
      </c>
      <c r="AJ1862" s="178">
        <f>$S1862*'9 All Base Data'!$Y1862</f>
        <v>0</v>
      </c>
      <c r="AK1862" s="178">
        <f>$T1862*'9 All Base Data'!$Y1862</f>
        <v>3.4446833484795616E-3</v>
      </c>
      <c r="AL1862" s="178">
        <f>IF($U1862="","",$U1862*'9 All Base Data'!$Y1862)</f>
        <v>1.1967964809141119E-4</v>
      </c>
      <c r="AM1862" s="178">
        <f>IF($V1862="","",$V1862*'9 All Base Data'!$Y1862)</f>
        <v>1.3481353297454816E-4</v>
      </c>
      <c r="AN1862" s="178">
        <f>IF($W1862="","",$W1862*'9 All Base Data'!$Y1862)</f>
        <v>5.6226452014999744E-5</v>
      </c>
      <c r="AO1862" s="178">
        <f>IF($X1862="","",$X1862*'9 All Base Data'!$Y1862)</f>
        <v>3.1330902141415661E-5</v>
      </c>
      <c r="AP1862" s="178">
        <f>$Y1862*'9 All Base Data'!$Y1862</f>
        <v>2.0158248960709391E-2</v>
      </c>
      <c r="AQ1862" s="179">
        <f t="shared" si="299"/>
        <v>9.7609559034489979E-2</v>
      </c>
    </row>
    <row r="1863" spans="1:43" x14ac:dyDescent="0.25">
      <c r="A1863" s="124">
        <v>610010</v>
      </c>
      <c r="B1863" s="125" t="s">
        <v>1887</v>
      </c>
      <c r="C1863" s="126" t="s">
        <v>1863</v>
      </c>
      <c r="D1863" s="101" t="s">
        <v>2135</v>
      </c>
      <c r="E1863" s="142"/>
      <c r="F1863" s="191" t="str">
        <f>IF('9 All Base Data'!G1863="Rural Centre","Rural",IF('9 All Base Data'!G1863="Rural (Incl.some Off Shore Islands)","Rural",IF('9 All Base Data'!G1863="Inlet-in TA but not in Urban Area","Rural",IF('9 All Base Data'!G1863="Rural (Incl.some Off Shore Islands)","Rural",IF('9 All Base Data'!G1863="Inlet-not in TA","Rural",IF('9 All Base Data'!G1863="Inland Water not in Urban Area","Rural",IF('9 All Base Data'!G1863="Oceanic-in Region but not in TA","Rural",'9 All Base Data'!G1863)))))))</f>
        <v>Gore</v>
      </c>
      <c r="G1863" s="177">
        <f>IF('9 All Base Data'!I1863="..C","..C",'9 All Base Data'!I1863*Basecase_Pop_2006)</f>
        <v>690</v>
      </c>
      <c r="H1863" s="177">
        <f>IF('9 All Base Data'!J1863="..C","..C",'9 All Base Data'!J1863*Basecase_Pop_2006)</f>
        <v>471</v>
      </c>
      <c r="I1863" s="191">
        <f>IF('9 All Base Data'!L1863="..C","..C",'9 All Base Data'!L1863*Basecase_Pop_2006)</f>
        <v>3</v>
      </c>
      <c r="J1863" s="156">
        <f>IF('9 All Base Data'!$P1863=0,0,('9 All Base Data'!$P1863*Basecase_Pop_2006)/(1+(1/(BaseCase_Mort_AllAdults_30*('9 All Base Data'!$W1863*Basecase_PM10)/10))))</f>
        <v>0.30373180366067581</v>
      </c>
      <c r="K1863" s="156">
        <f>IF('9 All Base Data'!$Q1863=0,0,('9 All Base Data'!$Q1863*Basecase_Pop_2006)/(1+(1/(BaseCase_Mort_Maori_30*('9 All Base Data'!$W1863*Basecase_PM10)/10))))</f>
        <v>5.1988600124519717E-2</v>
      </c>
      <c r="L1863" s="179">
        <f>133/(1+1/(BaseCase_Mort_Child_0_1*'9 All Base Data'!$AB$10/10))*IF('9 All Base Data'!$L1863="..C",0,'9 All Base Data'!L1863/'9 All Base Data'!$L$2022)</f>
        <v>4.3763335659156898E-4</v>
      </c>
      <c r="M1863" s="178">
        <f>IF('9 All Base Data'!$R1863="","",IF('9 All Base Data'!$R1863=0,0,('9 All Base Data'!$R1863*Basecase_Pop_2006)/(1+(1/(BaseCase_CardiacHA_All*('9 All Base Data'!$W1863*Basecase_PM10)/10)))))</f>
        <v>2.0214412329148369E-2</v>
      </c>
      <c r="N1863" s="178">
        <f>IF('9 All Base Data'!$S1863="","",IF('9 All Base Data'!$S1863=0,0,('9 All Base Data'!S1863*Basecase_Pop_2006)/(1+(1/(BaseCase_RespHA_All*('9 All Base Data'!$W1863*Basecase_PM10)/10)))))</f>
        <v>6.1031483016313033E-3</v>
      </c>
      <c r="O1863" s="178">
        <f>IF('9 All Base Data'!$T1863="","",IF('9 All Base Data'!$T1863=0,0,('9 All Base Data'!$T1863*Basecase_Pop_2006)/(1+(1/(BaseCase_RespHA_Child_1_4*('9 All Base Data'!$W1863*Basecase_PM10)/10)))))</f>
        <v>0</v>
      </c>
      <c r="P1863" s="179">
        <f>IF('9 All Base Data'!$U1863="","",IF('9 All Base Data'!$U1863=0,0,('9 All Base Data'!$U1863*Basecase_Pop_2006)/(1+(1/(BaseCase_RespHA_Child_5_14*('9 All Base Data'!$W1863*Basecase_PM10)/10)))))</f>
        <v>8.9901183753647394E-3</v>
      </c>
      <c r="Q1863" s="156">
        <f>IF('7 Base case Results'!$G1863="..C",0,BaseCase_RADs_All*'7 Base case Results'!$G1863*('9 All Base Data'!$V1863*Basecase_PM10)/10)</f>
        <v>344.25653157720484</v>
      </c>
      <c r="R1863" s="189">
        <f t="shared" si="290"/>
        <v>1.0812852210320059</v>
      </c>
      <c r="S1863" s="178">
        <f t="shared" si="291"/>
        <v>0.18507941644329018</v>
      </c>
      <c r="T1863" s="179">
        <f t="shared" si="292"/>
        <v>1.5579747494659855E-3</v>
      </c>
      <c r="U1863" s="178">
        <f t="shared" si="293"/>
        <v>1.2836151829009215E-4</v>
      </c>
      <c r="V1863" s="178">
        <f t="shared" si="294"/>
        <v>2.7677777547897961E-5</v>
      </c>
      <c r="W1863" s="178">
        <f t="shared" si="295"/>
        <v>0</v>
      </c>
      <c r="X1863" s="179">
        <f t="shared" si="296"/>
        <v>4.0770186832279097E-5</v>
      </c>
      <c r="Y1863" s="179">
        <f t="shared" si="297"/>
        <v>2.1343904957786701E-2</v>
      </c>
      <c r="Z1863" s="186">
        <f t="shared" si="298"/>
        <v>1.1043431400350965</v>
      </c>
      <c r="AA1863" s="156">
        <f>$J1863*'9 All Base Data'!$Y1863</f>
        <v>6.4548703689310954E-2</v>
      </c>
      <c r="AB1863" s="156">
        <f>$K1863*'9 All Base Data'!$Y1863</f>
        <v>1.1048552388042771E-2</v>
      </c>
      <c r="AC1863" s="178">
        <f>$L1863*'9 All Base Data'!$Y1863</f>
        <v>9.3005294535262724E-5</v>
      </c>
      <c r="AD1863" s="178">
        <f>IF($M1863="","",$M1863*'9 All Base Data'!$Y1863)</f>
        <v>4.2959416694653054E-3</v>
      </c>
      <c r="AE1863" s="178">
        <f>IF($N1863="","",$N1863*'9 All Base Data'!$Y1863)</f>
        <v>1.297033456970595E-3</v>
      </c>
      <c r="AF1863" s="178">
        <f>IF($O1863="","",$O1863*'9 All Base Data'!$Y1863)</f>
        <v>0</v>
      </c>
      <c r="AG1863" s="178">
        <f>IF($P1863="","",$P1863*'9 All Base Data'!$Y1863)</f>
        <v>1.9105687325109697E-3</v>
      </c>
      <c r="AH1863" s="167">
        <f>$Q1863*'9 All Base Data'!$Y1863</f>
        <v>73.160968268940977</v>
      </c>
      <c r="AI1863" s="178">
        <f>$R1863*'9 All Base Data'!$Y1863</f>
        <v>0.22979338513394698</v>
      </c>
      <c r="AJ1863" s="178">
        <f>$S1863*'9 All Base Data'!$Y1863</f>
        <v>3.9332846501432261E-2</v>
      </c>
      <c r="AK1863" s="178">
        <f>$T1863*'9 All Base Data'!$Y1863</f>
        <v>3.3109884854553532E-4</v>
      </c>
      <c r="AL1863" s="178">
        <f>IF($U1863="","",$U1863*'9 All Base Data'!$Y1863)</f>
        <v>2.727922960110469E-5</v>
      </c>
      <c r="AM1863" s="178">
        <f>IF($V1863="","",$V1863*'9 All Base Data'!$Y1863)</f>
        <v>5.8820467273616487E-6</v>
      </c>
      <c r="AN1863" s="178">
        <f>IF($W1863="","",$W1863*'9 All Base Data'!$Y1863)</f>
        <v>0</v>
      </c>
      <c r="AO1863" s="178">
        <f>IF($X1863="","",$X1863*'9 All Base Data'!$Y1863)</f>
        <v>8.6644292019372495E-6</v>
      </c>
      <c r="AP1863" s="178">
        <f>$Y1863*'9 All Base Data'!$Y1863</f>
        <v>4.5359800326743409E-3</v>
      </c>
      <c r="AQ1863" s="179">
        <f t="shared" si="299"/>
        <v>0.23469362529149532</v>
      </c>
    </row>
    <row r="1864" spans="1:43" x14ac:dyDescent="0.25">
      <c r="A1864" s="124">
        <v>610020</v>
      </c>
      <c r="B1864" s="125" t="s">
        <v>1889</v>
      </c>
      <c r="C1864" s="126" t="s">
        <v>1863</v>
      </c>
      <c r="D1864" s="101" t="s">
        <v>2133</v>
      </c>
      <c r="E1864" s="142"/>
      <c r="F1864" s="191" t="str">
        <f>IF('9 All Base Data'!G1864="Rural Centre","Rural",IF('9 All Base Data'!G1864="Rural (Incl.some Off Shore Islands)","Rural",IF('9 All Base Data'!G1864="Inlet-in TA but not in Urban Area","Rural",IF('9 All Base Data'!G1864="Rural (Incl.some Off Shore Islands)","Rural",IF('9 All Base Data'!G1864="Inlet-not in TA","Rural",IF('9 All Base Data'!G1864="Inland Water not in Urban Area","Rural",IF('9 All Base Data'!G1864="Oceanic-in Region but not in TA","Rural",'9 All Base Data'!G1864)))))))</f>
        <v>Rural</v>
      </c>
      <c r="G1864" s="177">
        <f>IF('9 All Base Data'!I1864="..C","..C",'9 All Base Data'!I1864*Basecase_Pop_2006)</f>
        <v>1653</v>
      </c>
      <c r="H1864" s="177">
        <f>IF('9 All Base Data'!J1864="..C","..C",'9 All Base Data'!J1864*Basecase_Pop_2006)</f>
        <v>975</v>
      </c>
      <c r="I1864" s="191">
        <f>IF('9 All Base Data'!L1864="..C","..C",'9 All Base Data'!L1864*Basecase_Pop_2006)</f>
        <v>27</v>
      </c>
      <c r="J1864" s="156">
        <f>IF('9 All Base Data'!$P1864=0,0,('9 All Base Data'!$P1864*Basecase_Pop_2006)/(1+(1/(BaseCase_Mort_AllAdults_30*('9 All Base Data'!$W1864*Basecase_PM10)/10))))</f>
        <v>0.44034956446515572</v>
      </c>
      <c r="K1864" s="156">
        <f>IF('9 All Base Data'!$Q1864=0,0,('9 All Base Data'!$Q1864*Basecase_Pop_2006)/(1+(1/(BaseCase_Mort_Maori_30*('9 All Base Data'!$W1864*Basecase_PM10)/10))))</f>
        <v>0</v>
      </c>
      <c r="L1864" s="179">
        <f>133/(1+1/(BaseCase_Mort_Child_0_1*'9 All Base Data'!$AB$10/10))*IF('9 All Base Data'!$L1864="..C",0,'9 All Base Data'!L1864/'9 All Base Data'!$L$2022)</f>
        <v>3.9387002093241204E-3</v>
      </c>
      <c r="M1864" s="178">
        <f>IF('9 All Base Data'!$R1864="","",IF('9 All Base Data'!$R1864=0,0,('9 All Base Data'!$R1864*Basecase_Pop_2006)/(1+(1/(BaseCase_CardiacHA_All*('9 All Base Data'!$W1864*Basecase_PM10)/10)))))</f>
        <v>2.5382620309679114E-2</v>
      </c>
      <c r="N1864" s="178">
        <f>IF('9 All Base Data'!$S1864="","",IF('9 All Base Data'!$S1864=0,0,('9 All Base Data'!S1864*Basecase_Pop_2006)/(1+(1/(BaseCase_RespHA_All*('9 All Base Data'!$W1864*Basecase_PM10)/10)))))</f>
        <v>3.4263585887146113E-2</v>
      </c>
      <c r="O1864" s="178">
        <f>IF('9 All Base Data'!$T1864="","",IF('9 All Base Data'!$T1864=0,0,('9 All Base Data'!$T1864*Basecase_Pop_2006)/(1+(1/(BaseCase_RespHA_Child_1_4*('9 All Base Data'!$W1864*Basecase_PM10)/10)))))</f>
        <v>5.2299676490081435E-3</v>
      </c>
      <c r="P1864" s="179">
        <f>IF('9 All Base Data'!$U1864="","",IF('9 All Base Data'!$U1864=0,0,('9 All Base Data'!$U1864*Basecase_Pop_2006)/(1+(1/(BaseCase_RespHA_Child_5_14*('9 All Base Data'!$W1864*Basecase_PM10)/10)))))</f>
        <v>0</v>
      </c>
      <c r="Q1864" s="156">
        <f>IF('7 Base case Results'!$G1864="..C",0,BaseCase_RADs_All*'7 Base case Results'!$G1864*('9 All Base Data'!$V1864*Basecase_PM10)/10)</f>
        <v>474.27876000000003</v>
      </c>
      <c r="R1864" s="189">
        <f t="shared" si="290"/>
        <v>1.5676444494959545</v>
      </c>
      <c r="S1864" s="178">
        <f t="shared" si="291"/>
        <v>0</v>
      </c>
      <c r="T1864" s="179">
        <f t="shared" si="292"/>
        <v>1.4021772745193868E-2</v>
      </c>
      <c r="U1864" s="178">
        <f t="shared" si="293"/>
        <v>1.6117963896646235E-4</v>
      </c>
      <c r="V1864" s="178">
        <f t="shared" si="294"/>
        <v>1.5538536199820763E-4</v>
      </c>
      <c r="W1864" s="178">
        <f t="shared" si="295"/>
        <v>2.3717903288251933E-5</v>
      </c>
      <c r="X1864" s="179">
        <f t="shared" si="296"/>
        <v>0</v>
      </c>
      <c r="Y1864" s="179">
        <f t="shared" si="297"/>
        <v>2.9405283120000004E-2</v>
      </c>
      <c r="Z1864" s="186">
        <f t="shared" si="298"/>
        <v>1.6113880703621131</v>
      </c>
      <c r="AA1864" s="156">
        <f>$J1864*'9 All Base Data'!$Y1864</f>
        <v>3.8356269590487949E-2</v>
      </c>
      <c r="AB1864" s="156">
        <f>$K1864*'9 All Base Data'!$Y1864</f>
        <v>0</v>
      </c>
      <c r="AC1864" s="178">
        <f>$L1864*'9 All Base Data'!$Y1864</f>
        <v>3.4307708978533933E-4</v>
      </c>
      <c r="AD1864" s="178">
        <f>IF($M1864="","",$M1864*'9 All Base Data'!$Y1864)</f>
        <v>2.2109312829536932E-3</v>
      </c>
      <c r="AE1864" s="178">
        <f>IF($N1864="","",$N1864*'9 All Base Data'!$Y1864)</f>
        <v>2.984500141428452E-3</v>
      </c>
      <c r="AF1864" s="178">
        <f>IF($O1864="","",$O1864*'9 All Base Data'!$Y1864)</f>
        <v>4.5555182809942394E-4</v>
      </c>
      <c r="AG1864" s="178">
        <f>IF($P1864="","",$P1864*'9 All Base Data'!$Y1864)</f>
        <v>0</v>
      </c>
      <c r="AH1864" s="167">
        <f>$Q1864*'9 All Base Data'!$Y1864</f>
        <v>41.311642948250963</v>
      </c>
      <c r="AI1864" s="178">
        <f>$R1864*'9 All Base Data'!$Y1864</f>
        <v>0.13654831974213713</v>
      </c>
      <c r="AJ1864" s="178">
        <f>$S1864*'9 All Base Data'!$Y1864</f>
        <v>0</v>
      </c>
      <c r="AK1864" s="178">
        <f>$T1864*'9 All Base Data'!$Y1864</f>
        <v>1.2213544396358078E-3</v>
      </c>
      <c r="AL1864" s="178">
        <f>IF($U1864="","",$U1864*'9 All Base Data'!$Y1864)</f>
        <v>1.4039413646755951E-5</v>
      </c>
      <c r="AM1864" s="178">
        <f>IF($V1864="","",$V1864*'9 All Base Data'!$Y1864)</f>
        <v>1.3534708141378032E-5</v>
      </c>
      <c r="AN1864" s="178">
        <f>IF($W1864="","",$W1864*'9 All Base Data'!$Y1864)</f>
        <v>2.0659275404308877E-6</v>
      </c>
      <c r="AO1864" s="178">
        <f>IF($X1864="","",$X1864*'9 All Base Data'!$Y1864)</f>
        <v>0</v>
      </c>
      <c r="AP1864" s="178">
        <f>$Y1864*'9 All Base Data'!$Y1864</f>
        <v>2.5613218627915601E-3</v>
      </c>
      <c r="AQ1864" s="179">
        <f t="shared" si="299"/>
        <v>0.14035857016635264</v>
      </c>
    </row>
    <row r="1865" spans="1:43" x14ac:dyDescent="0.25">
      <c r="A1865" s="124">
        <v>610031</v>
      </c>
      <c r="B1865" s="125" t="s">
        <v>1890</v>
      </c>
      <c r="C1865" s="126" t="s">
        <v>1863</v>
      </c>
      <c r="D1865" s="101" t="s">
        <v>2133</v>
      </c>
      <c r="E1865" s="142"/>
      <c r="F1865" s="191" t="str">
        <f>IF('9 All Base Data'!G1865="Rural Centre","Rural",IF('9 All Base Data'!G1865="Rural (Incl.some Off Shore Islands)","Rural",IF('9 All Base Data'!G1865="Inlet-in TA but not in Urban Area","Rural",IF('9 All Base Data'!G1865="Rural (Incl.some Off Shore Islands)","Rural",IF('9 All Base Data'!G1865="Inlet-not in TA","Rural",IF('9 All Base Data'!G1865="Inland Water not in Urban Area","Rural",IF('9 All Base Data'!G1865="Oceanic-in Region but not in TA","Rural",'9 All Base Data'!G1865)))))))</f>
        <v>Rural</v>
      </c>
      <c r="G1865" s="177">
        <f>IF('9 All Base Data'!I1865="..C","..C",'9 All Base Data'!I1865*Basecase_Pop_2006)</f>
        <v>567</v>
      </c>
      <c r="H1865" s="177">
        <f>IF('9 All Base Data'!J1865="..C","..C",'9 All Base Data'!J1865*Basecase_Pop_2006)</f>
        <v>309</v>
      </c>
      <c r="I1865" s="191">
        <f>IF('9 All Base Data'!L1865="..C","..C",'9 All Base Data'!L1865*Basecase_Pop_2006)</f>
        <v>3</v>
      </c>
      <c r="J1865" s="156">
        <f>IF('9 All Base Data'!$P1865=0,0,('9 All Base Data'!$P1865*Basecase_Pop_2006)/(1+(1/(BaseCase_Mort_AllAdults_30*('9 All Base Data'!$W1865*Basecase_PM10)/10))))</f>
        <v>0.22898177352188093</v>
      </c>
      <c r="K1865" s="156">
        <f>IF('9 All Base Data'!$Q1865=0,0,('9 All Base Data'!$Q1865*Basecase_Pop_2006)/(1+(1/(BaseCase_Mort_Maori_30*('9 All Base Data'!$W1865*Basecase_PM10)/10))))</f>
        <v>0</v>
      </c>
      <c r="L1865" s="179">
        <f>133/(1+1/(BaseCase_Mort_Child_0_1*'9 All Base Data'!$AB$10/10))*IF('9 All Base Data'!$L1865="..C",0,'9 All Base Data'!L1865/'9 All Base Data'!$L$2022)</f>
        <v>4.3763335659156898E-4</v>
      </c>
      <c r="M1865" s="178">
        <f>IF('9 All Base Data'!$R1865="","",IF('9 All Base Data'!$R1865=0,0,('9 All Base Data'!$R1865*Basecase_Pop_2006)/(1+(1/(BaseCase_CardiacHA_All*('9 All Base Data'!$W1865*Basecase_PM10)/10)))))</f>
        <v>6.3456550774197784E-3</v>
      </c>
      <c r="N1865" s="178">
        <f>IF('9 All Base Data'!$S1865="","",IF('9 All Base Data'!$S1865=0,0,('9 All Base Data'!S1865*Basecase_Pop_2006)/(1+(1/(BaseCase_RespHA_All*('9 All Base Data'!$W1865*Basecase_PM10)/10)))))</f>
        <v>7.9069813585721793E-3</v>
      </c>
      <c r="O1865" s="178">
        <f>IF('9 All Base Data'!$T1865="","",IF('9 All Base Data'!$T1865=0,0,('9 All Base Data'!$T1865*Basecase_Pop_2006)/(1+(1/(BaseCase_RespHA_Child_1_4*('9 All Base Data'!$W1865*Basecase_PM10)/10)))))</f>
        <v>0</v>
      </c>
      <c r="P1865" s="179">
        <f>IF('9 All Base Data'!$U1865="","",IF('9 All Base Data'!$U1865=0,0,('9 All Base Data'!$U1865*Basecase_Pop_2006)/(1+(1/(BaseCase_RespHA_Child_5_14*('9 All Base Data'!$W1865*Basecase_PM10)/10)))))</f>
        <v>7.7838872557158328E-3</v>
      </c>
      <c r="Q1865" s="156">
        <f>IF('7 Base case Results'!$G1865="..C",0,BaseCase_RADs_All*'7 Base case Results'!$G1865*('9 All Base Data'!$V1865*Basecase_PM10)/10)</f>
        <v>162.68364000000003</v>
      </c>
      <c r="R1865" s="189">
        <f t="shared" si="290"/>
        <v>0.81517511373789608</v>
      </c>
      <c r="S1865" s="178">
        <f t="shared" si="291"/>
        <v>0</v>
      </c>
      <c r="T1865" s="179">
        <f t="shared" si="292"/>
        <v>1.5579747494659855E-3</v>
      </c>
      <c r="U1865" s="178">
        <f t="shared" si="293"/>
        <v>4.0294909741615588E-5</v>
      </c>
      <c r="V1865" s="178">
        <f t="shared" si="294"/>
        <v>3.585816046112483E-5</v>
      </c>
      <c r="W1865" s="178">
        <f t="shared" si="295"/>
        <v>0</v>
      </c>
      <c r="X1865" s="179">
        <f t="shared" si="296"/>
        <v>3.52999287046713E-5</v>
      </c>
      <c r="Y1865" s="179">
        <f t="shared" si="297"/>
        <v>1.0086385680000001E-2</v>
      </c>
      <c r="Z1865" s="186">
        <f t="shared" si="298"/>
        <v>0.82689562723756482</v>
      </c>
      <c r="AA1865" s="156">
        <f>$J1865*'9 All Base Data'!$Y1865</f>
        <v>1.994526018705373E-2</v>
      </c>
      <c r="AB1865" s="156">
        <f>$K1865*'9 All Base Data'!$Y1865</f>
        <v>0</v>
      </c>
      <c r="AC1865" s="178">
        <f>$L1865*'9 All Base Data'!$Y1865</f>
        <v>3.811967664281548E-5</v>
      </c>
      <c r="AD1865" s="178">
        <f>IF($M1865="","",$M1865*'9 All Base Data'!$Y1865)</f>
        <v>5.527328207384233E-4</v>
      </c>
      <c r="AE1865" s="178">
        <f>IF($N1865="","",$N1865*'9 All Base Data'!$Y1865)</f>
        <v>6.8873080186810428E-4</v>
      </c>
      <c r="AF1865" s="178">
        <f>IF($O1865="","",$O1865*'9 All Base Data'!$Y1865)</f>
        <v>0</v>
      </c>
      <c r="AG1865" s="178">
        <f>IF($P1865="","",$P1865*'9 All Base Data'!$Y1865)</f>
        <v>6.7800879604554406E-4</v>
      </c>
      <c r="AH1865" s="167">
        <f>$Q1865*'9 All Base Data'!$Y1865</f>
        <v>14.17041836155977</v>
      </c>
      <c r="AI1865" s="178">
        <f>$R1865*'9 All Base Data'!$Y1865</f>
        <v>7.1005126265911281E-2</v>
      </c>
      <c r="AJ1865" s="178">
        <f>$S1865*'9 All Base Data'!$Y1865</f>
        <v>0</v>
      </c>
      <c r="AK1865" s="178">
        <f>$T1865*'9 All Base Data'!$Y1865</f>
        <v>1.3570604884842311E-4</v>
      </c>
      <c r="AL1865" s="178">
        <f>IF($U1865="","",$U1865*'9 All Base Data'!$Y1865)</f>
        <v>3.5098534116889878E-6</v>
      </c>
      <c r="AM1865" s="178">
        <f>IF($V1865="","",$V1865*'9 All Base Data'!$Y1865)</f>
        <v>3.1233941864718527E-6</v>
      </c>
      <c r="AN1865" s="178">
        <f>IF($W1865="","",$W1865*'9 All Base Data'!$Y1865)</f>
        <v>0</v>
      </c>
      <c r="AO1865" s="178">
        <f>IF($X1865="","",$X1865*'9 All Base Data'!$Y1865)</f>
        <v>3.0747698900665421E-6</v>
      </c>
      <c r="AP1865" s="178">
        <f>$Y1865*'9 All Base Data'!$Y1865</f>
        <v>8.7856593841670566E-4</v>
      </c>
      <c r="AQ1865" s="179">
        <f t="shared" si="299"/>
        <v>7.2026031500774565E-2</v>
      </c>
    </row>
    <row r="1866" spans="1:43" x14ac:dyDescent="0.25">
      <c r="A1866" s="124">
        <v>610032</v>
      </c>
      <c r="B1866" s="125" t="s">
        <v>1891</v>
      </c>
      <c r="C1866" s="126" t="s">
        <v>1863</v>
      </c>
      <c r="D1866" s="101" t="s">
        <v>2135</v>
      </c>
      <c r="E1866" s="142"/>
      <c r="F1866" s="191" t="str">
        <f>IF('9 All Base Data'!G1866="Rural Centre","Rural",IF('9 All Base Data'!G1866="Rural (Incl.some Off Shore Islands)","Rural",IF('9 All Base Data'!G1866="Inlet-in TA but not in Urban Area","Rural",IF('9 All Base Data'!G1866="Rural (Incl.some Off Shore Islands)","Rural",IF('9 All Base Data'!G1866="Inlet-not in TA","Rural",IF('9 All Base Data'!G1866="Inland Water not in Urban Area","Rural",IF('9 All Base Data'!G1866="Oceanic-in Region but not in TA","Rural",'9 All Base Data'!G1866)))))))</f>
        <v>Rural</v>
      </c>
      <c r="G1866" s="177">
        <f>IF('9 All Base Data'!I1866="..C","..C",'9 All Base Data'!I1866*Basecase_Pop_2006)</f>
        <v>1650</v>
      </c>
      <c r="H1866" s="177">
        <f>IF('9 All Base Data'!J1866="..C","..C",'9 All Base Data'!J1866*Basecase_Pop_2006)</f>
        <v>987</v>
      </c>
      <c r="I1866" s="191">
        <f>IF('9 All Base Data'!L1866="..C","..C",'9 All Base Data'!L1866*Basecase_Pop_2006)</f>
        <v>24</v>
      </c>
      <c r="J1866" s="156">
        <f>IF('9 All Base Data'!$P1866=0,0,('9 All Base Data'!$P1866*Basecase_Pop_2006)/(1+(1/(BaseCase_Mort_AllAdults_30*('9 All Base Data'!$W1866*Basecase_PM10)/10))))</f>
        <v>1.7613982578606226E-2</v>
      </c>
      <c r="K1866" s="156">
        <f>IF('9 All Base Data'!$Q1866=0,0,('9 All Base Data'!$Q1866*Basecase_Pop_2006)/(1+(1/(BaseCase_Mort_Maori_30*('9 All Base Data'!$W1866*Basecase_PM10)/10))))</f>
        <v>0</v>
      </c>
      <c r="L1866" s="179">
        <f>133/(1+1/(BaseCase_Mort_Child_0_1*'9 All Base Data'!$AB$10/10))*IF('9 All Base Data'!$L1866="..C",0,'9 All Base Data'!L1866/'9 All Base Data'!$L$2022)</f>
        <v>3.5010668527325518E-3</v>
      </c>
      <c r="M1866" s="178">
        <f>IF('9 All Base Data'!$R1866="","",IF('9 All Base Data'!$R1866=0,0,('9 All Base Data'!$R1866*Basecase_Pop_2006)/(1+(1/(BaseCase_CardiacHA_All*('9 All Base Data'!$W1866*Basecase_PM10)/10)))))</f>
        <v>3.1728275387098895E-2</v>
      </c>
      <c r="N1866" s="178">
        <f>IF('9 All Base Data'!$S1866="","",IF('9 All Base Data'!$S1866=0,0,('9 All Base Data'!S1866*Basecase_Pop_2006)/(1+(1/(BaseCase_RespHA_All*('9 All Base Data'!$W1866*Basecase_PM10)/10)))))</f>
        <v>5.0077548604290471E-2</v>
      </c>
      <c r="O1866" s="178">
        <f>IF('9 All Base Data'!$T1866="","",IF('9 All Base Data'!$T1866=0,0,('9 All Base Data'!$T1866*Basecase_Pop_2006)/(1+(1/(BaseCase_RespHA_Child_1_4*('9 All Base Data'!$W1866*Basecase_PM10)/10)))))</f>
        <v>2.6149838245040719E-2</v>
      </c>
      <c r="P1866" s="179">
        <f>IF('9 All Base Data'!$U1866="","",IF('9 All Base Data'!$U1866=0,0,('9 All Base Data'!$U1866*Basecase_Pop_2006)/(1+(1/(BaseCase_RespHA_Child_5_14*('9 All Base Data'!$W1866*Basecase_PM10)/10)))))</f>
        <v>3.8919436278579168E-2</v>
      </c>
      <c r="Q1866" s="156">
        <f>IF('7 Base case Results'!$G1866="..C",0,BaseCase_RADs_All*'7 Base case Results'!$G1866*('9 All Base Data'!$V1866*Basecase_PM10)/10)</f>
        <v>473.41800000000001</v>
      </c>
      <c r="R1866" s="189">
        <f t="shared" si="290"/>
        <v>6.2705777979838159E-2</v>
      </c>
      <c r="S1866" s="178">
        <f t="shared" si="291"/>
        <v>0</v>
      </c>
      <c r="T1866" s="179">
        <f t="shared" si="292"/>
        <v>1.2463797995727884E-2</v>
      </c>
      <c r="U1866" s="178">
        <f t="shared" si="293"/>
        <v>2.0147454870807799E-4</v>
      </c>
      <c r="V1866" s="178">
        <f t="shared" si="294"/>
        <v>2.2710168292045728E-4</v>
      </c>
      <c r="W1866" s="178">
        <f t="shared" si="295"/>
        <v>1.1858951644125966E-4</v>
      </c>
      <c r="X1866" s="179">
        <f t="shared" si="296"/>
        <v>1.7649964352335653E-4</v>
      </c>
      <c r="Y1866" s="179">
        <f t="shared" si="297"/>
        <v>2.9351916000000002E-2</v>
      </c>
      <c r="Z1866" s="186">
        <f t="shared" si="298"/>
        <v>0.10495006820719459</v>
      </c>
      <c r="AA1866" s="156">
        <f>$J1866*'9 All Base Data'!$Y1866</f>
        <v>1.5342507836195178E-3</v>
      </c>
      <c r="AB1866" s="156">
        <f>$K1866*'9 All Base Data'!$Y1866</f>
        <v>0</v>
      </c>
      <c r="AC1866" s="178">
        <f>$L1866*'9 All Base Data'!$Y1866</f>
        <v>3.0495741314252384E-4</v>
      </c>
      <c r="AD1866" s="178">
        <f>IF($M1866="","",$M1866*'9 All Base Data'!$Y1866)</f>
        <v>2.7636641036921168E-3</v>
      </c>
      <c r="AE1866" s="178">
        <f>IF($N1866="","",$N1866*'9 All Base Data'!$Y1866)</f>
        <v>4.361961745164661E-3</v>
      </c>
      <c r="AF1866" s="178">
        <f>IF($O1866="","",$O1866*'9 All Base Data'!$Y1866)</f>
        <v>2.2777591404971199E-3</v>
      </c>
      <c r="AG1866" s="178">
        <f>IF($P1866="","",$P1866*'9 All Base Data'!$Y1866)</f>
        <v>3.3900439802277203E-3</v>
      </c>
      <c r="AH1866" s="167">
        <f>$Q1866*'9 All Base Data'!$Y1866</f>
        <v>41.236667189724194</v>
      </c>
      <c r="AI1866" s="178">
        <f>$R1866*'9 All Base Data'!$Y1866</f>
        <v>5.4619327896854829E-3</v>
      </c>
      <c r="AJ1866" s="178">
        <f>$S1866*'9 All Base Data'!$Y1866</f>
        <v>0</v>
      </c>
      <c r="AK1866" s="178">
        <f>$T1866*'9 All Base Data'!$Y1866</f>
        <v>1.0856483907873849E-3</v>
      </c>
      <c r="AL1866" s="178">
        <f>IF($U1866="","",$U1866*'9 All Base Data'!$Y1866)</f>
        <v>1.7549267058444943E-5</v>
      </c>
      <c r="AM1866" s="178">
        <f>IF($V1866="","",$V1866*'9 All Base Data'!$Y1866)</f>
        <v>1.9781496514321735E-5</v>
      </c>
      <c r="AN1866" s="178">
        <f>IF($W1866="","",$W1866*'9 All Base Data'!$Y1866)</f>
        <v>1.0329637702154438E-5</v>
      </c>
      <c r="AO1866" s="178">
        <f>IF($X1866="","",$X1866*'9 All Base Data'!$Y1866)</f>
        <v>1.5373849450332713E-5</v>
      </c>
      <c r="AP1866" s="178">
        <f>$Y1866*'9 All Base Data'!$Y1866</f>
        <v>2.5566733657629002E-3</v>
      </c>
      <c r="AQ1866" s="179">
        <f t="shared" si="299"/>
        <v>9.1415853098085354E-3</v>
      </c>
    </row>
    <row r="1867" spans="1:43" x14ac:dyDescent="0.25">
      <c r="A1867" s="124">
        <v>610033</v>
      </c>
      <c r="B1867" s="125" t="s">
        <v>1892</v>
      </c>
      <c r="C1867" s="126" t="s">
        <v>1863</v>
      </c>
      <c r="D1867" s="101" t="s">
        <v>2135</v>
      </c>
      <c r="E1867" s="142"/>
      <c r="F1867" s="191" t="str">
        <f>IF('9 All Base Data'!G1867="Rural Centre","Rural",IF('9 All Base Data'!G1867="Rural (Incl.some Off Shore Islands)","Rural",IF('9 All Base Data'!G1867="Inlet-in TA but not in Urban Area","Rural",IF('9 All Base Data'!G1867="Rural (Incl.some Off Shore Islands)","Rural",IF('9 All Base Data'!G1867="Inlet-not in TA","Rural",IF('9 All Base Data'!G1867="Inland Water not in Urban Area","Rural",IF('9 All Base Data'!G1867="Oceanic-in Region but not in TA","Rural",'9 All Base Data'!G1867)))))))</f>
        <v>Rural</v>
      </c>
      <c r="G1867" s="177">
        <f>IF('9 All Base Data'!I1867="..C","..C",'9 All Base Data'!I1867*Basecase_Pop_2006)</f>
        <v>831</v>
      </c>
      <c r="H1867" s="177">
        <f>IF('9 All Base Data'!J1867="..C","..C",'9 All Base Data'!J1867*Basecase_Pop_2006)</f>
        <v>495</v>
      </c>
      <c r="I1867" s="191">
        <f>IF('9 All Base Data'!L1867="..C","..C",'9 All Base Data'!L1867*Basecase_Pop_2006)</f>
        <v>12</v>
      </c>
      <c r="J1867" s="156">
        <f>IF('9 All Base Data'!$P1867=0,0,('9 All Base Data'!$P1867*Basecase_Pop_2006)/(1+(1/(BaseCase_Mort_AllAdults_30*('9 All Base Data'!$W1867*Basecase_PM10)/10))))</f>
        <v>0.2465957561004872</v>
      </c>
      <c r="K1867" s="156">
        <f>IF('9 All Base Data'!$Q1867=0,0,('9 All Base Data'!$Q1867*Basecase_Pop_2006)/(1+(1/(BaseCase_Mort_Maori_30*('9 All Base Data'!$W1867*Basecase_PM10)/10))))</f>
        <v>0</v>
      </c>
      <c r="L1867" s="179">
        <f>133/(1+1/(BaseCase_Mort_Child_0_1*'9 All Base Data'!$AB$10/10))*IF('9 All Base Data'!$L1867="..C",0,'9 All Base Data'!L1867/'9 All Base Data'!$L$2022)</f>
        <v>1.7505334263662759E-3</v>
      </c>
      <c r="M1867" s="178">
        <f>IF('9 All Base Data'!$R1867="","",IF('9 All Base Data'!$R1867=0,0,('9 All Base Data'!$R1867*Basecase_Pop_2006)/(1+(1/(BaseCase_CardiacHA_All*('9 All Base Data'!$W1867*Basecase_PM10)/10)))))</f>
        <v>1.5864137693549446E-3</v>
      </c>
      <c r="N1867" s="178">
        <f>IF('9 All Base Data'!$S1867="","",IF('9 All Base Data'!$S1867=0,0,('9 All Base Data'!S1867*Basecase_Pop_2006)/(1+(1/(BaseCase_RespHA_All*('9 All Base Data'!$W1867*Basecase_PM10)/10)))))</f>
        <v>7.9069813585721793E-3</v>
      </c>
      <c r="O1867" s="178">
        <f>IF('9 All Base Data'!$T1867="","",IF('9 All Base Data'!$T1867=0,0,('9 All Base Data'!$T1867*Basecase_Pop_2006)/(1+(1/(BaseCase_RespHA_Child_1_4*('9 All Base Data'!$W1867*Basecase_PM10)/10)))))</f>
        <v>5.2299676490081435E-3</v>
      </c>
      <c r="P1867" s="179">
        <f>IF('9 All Base Data'!$U1867="","",IF('9 All Base Data'!$U1867=0,0,('9 All Base Data'!$U1867*Basecase_Pop_2006)/(1+(1/(BaseCase_RespHA_Child_5_14*('9 All Base Data'!$W1867*Basecase_PM10)/10)))))</f>
        <v>7.7838872557158328E-3</v>
      </c>
      <c r="Q1867" s="156">
        <f>IF('7 Base case Results'!$G1867="..C",0,BaseCase_RADs_All*'7 Base case Results'!$G1867*('9 All Base Data'!$V1867*Basecase_PM10)/10)</f>
        <v>238.43052000000003</v>
      </c>
      <c r="R1867" s="189">
        <f t="shared" si="290"/>
        <v>0.87788089171773442</v>
      </c>
      <c r="S1867" s="178">
        <f t="shared" si="291"/>
        <v>0</v>
      </c>
      <c r="T1867" s="179">
        <f t="shared" si="292"/>
        <v>6.2318989978639421E-3</v>
      </c>
      <c r="U1867" s="178">
        <f t="shared" si="293"/>
        <v>1.0073727435403897E-5</v>
      </c>
      <c r="V1867" s="178">
        <f t="shared" si="294"/>
        <v>3.585816046112483E-5</v>
      </c>
      <c r="W1867" s="178">
        <f t="shared" si="295"/>
        <v>2.3717903288251933E-5</v>
      </c>
      <c r="X1867" s="179">
        <f t="shared" si="296"/>
        <v>3.52999287046713E-5</v>
      </c>
      <c r="Y1867" s="179">
        <f t="shared" si="297"/>
        <v>1.4782692240000003E-2</v>
      </c>
      <c r="Z1867" s="186">
        <f t="shared" si="298"/>
        <v>0.89894141484349488</v>
      </c>
      <c r="AA1867" s="156">
        <f>$J1867*'9 All Base Data'!$Y1867</f>
        <v>2.1479510970673254E-2</v>
      </c>
      <c r="AB1867" s="156">
        <f>$K1867*'9 All Base Data'!$Y1867</f>
        <v>0</v>
      </c>
      <c r="AC1867" s="178">
        <f>$L1867*'9 All Base Data'!$Y1867</f>
        <v>1.5247870657126192E-4</v>
      </c>
      <c r="AD1867" s="178">
        <f>IF($M1867="","",$M1867*'9 All Base Data'!$Y1867)</f>
        <v>1.3818320518460583E-4</v>
      </c>
      <c r="AE1867" s="178">
        <f>IF($N1867="","",$N1867*'9 All Base Data'!$Y1867)</f>
        <v>6.8873080186810428E-4</v>
      </c>
      <c r="AF1867" s="178">
        <f>IF($O1867="","",$O1867*'9 All Base Data'!$Y1867)</f>
        <v>4.5555182809942394E-4</v>
      </c>
      <c r="AG1867" s="178">
        <f>IF($P1867="","",$P1867*'9 All Base Data'!$Y1867)</f>
        <v>6.7800879604554406E-4</v>
      </c>
      <c r="AH1867" s="167">
        <f>$Q1867*'9 All Base Data'!$Y1867</f>
        <v>20.768285111915642</v>
      </c>
      <c r="AI1867" s="178">
        <f>$R1867*'9 All Base Data'!$Y1867</f>
        <v>7.6467059055596781E-2</v>
      </c>
      <c r="AJ1867" s="178">
        <f>$S1867*'9 All Base Data'!$Y1867</f>
        <v>0</v>
      </c>
      <c r="AK1867" s="178">
        <f>$T1867*'9 All Base Data'!$Y1867</f>
        <v>5.4282419539369246E-4</v>
      </c>
      <c r="AL1867" s="178">
        <f>IF($U1867="","",$U1867*'9 All Base Data'!$Y1867)</f>
        <v>8.7746335292224694E-7</v>
      </c>
      <c r="AM1867" s="178">
        <f>IF($V1867="","",$V1867*'9 All Base Data'!$Y1867)</f>
        <v>3.1233941864718527E-6</v>
      </c>
      <c r="AN1867" s="178">
        <f>IF($W1867="","",$W1867*'9 All Base Data'!$Y1867)</f>
        <v>2.0659275404308877E-6</v>
      </c>
      <c r="AO1867" s="178">
        <f>IF($X1867="","",$X1867*'9 All Base Data'!$Y1867)</f>
        <v>3.0747698900665421E-6</v>
      </c>
      <c r="AP1867" s="178">
        <f>$Y1867*'9 All Base Data'!$Y1867</f>
        <v>1.2876336769387698E-3</v>
      </c>
      <c r="AQ1867" s="179">
        <f t="shared" si="299"/>
        <v>7.8301517785468636E-2</v>
      </c>
    </row>
    <row r="1868" spans="1:43" x14ac:dyDescent="0.25">
      <c r="A1868" s="124">
        <v>610040</v>
      </c>
      <c r="B1868" s="125" t="s">
        <v>1893</v>
      </c>
      <c r="C1868" s="126" t="s">
        <v>1863</v>
      </c>
      <c r="D1868" s="101" t="s">
        <v>2133</v>
      </c>
      <c r="E1868" s="142"/>
      <c r="F1868" s="191" t="str">
        <f>IF('9 All Base Data'!G1868="Rural Centre","Rural",IF('9 All Base Data'!G1868="Rural (Incl.some Off Shore Islands)","Rural",IF('9 All Base Data'!G1868="Inlet-in TA but not in Urban Area","Rural",IF('9 All Base Data'!G1868="Rural (Incl.some Off Shore Islands)","Rural",IF('9 All Base Data'!G1868="Inlet-not in TA","Rural",IF('9 All Base Data'!G1868="Inland Water not in Urban Area","Rural",IF('9 All Base Data'!G1868="Oceanic-in Region but not in TA","Rural",'9 All Base Data'!G1868)))))))</f>
        <v>Rural</v>
      </c>
      <c r="G1868" s="177">
        <f>IF('9 All Base Data'!I1868="..C","..C",'9 All Base Data'!I1868*Basecase_Pop_2006)</f>
        <v>3087</v>
      </c>
      <c r="H1868" s="177">
        <f>IF('9 All Base Data'!J1868="..C","..C",'9 All Base Data'!J1868*Basecase_Pop_2006)</f>
        <v>1824</v>
      </c>
      <c r="I1868" s="191">
        <f>IF('9 All Base Data'!L1868="..C","..C",'9 All Base Data'!L1868*Basecase_Pop_2006)</f>
        <v>57</v>
      </c>
      <c r="J1868" s="156">
        <f>IF('9 All Base Data'!$P1868=0,0,('9 All Base Data'!$P1868*Basecase_Pop_2006)/(1+(1/(BaseCase_Mort_AllAdults_30*('9 All Base Data'!$W1868*Basecase_PM10)/10))))</f>
        <v>0.11442739506405435</v>
      </c>
      <c r="K1868" s="156">
        <f>IF('9 All Base Data'!$Q1868=0,0,('9 All Base Data'!$Q1868*Basecase_Pop_2006)/(1+(1/(BaseCase_Mort_Maori_30*('9 All Base Data'!$W1868*Basecase_PM10)/10))))</f>
        <v>0</v>
      </c>
      <c r="L1868" s="179">
        <f>133/(1+1/(BaseCase_Mort_Child_0_1*'9 All Base Data'!$AB$10/10))*IF('9 All Base Data'!$L1868="..C",0,'9 All Base Data'!L1868/'9 All Base Data'!$L$2022)</f>
        <v>8.3150337752398093E-3</v>
      </c>
      <c r="M1868" s="178">
        <f>IF('9 All Base Data'!$R1868="","",IF('9 All Base Data'!$R1868=0,0,('9 All Base Data'!$R1868*Basecase_Pop_2006)/(1+(1/(BaseCase_CardiacHA_All*('9 All Base Data'!$W1868*Basecase_PM10)/10)))))</f>
        <v>8.4520411043320462E-2</v>
      </c>
      <c r="N1868" s="178">
        <f>IF('9 All Base Data'!$S1868="","",IF('9 All Base Data'!$S1868=0,0,('9 All Base Data'!S1868*Basecase_Pop_2006)/(1+(1/(BaseCase_RespHA_All*('9 All Base Data'!$W1868*Basecase_PM10)/10)))))</f>
        <v>9.1678730767895789E-2</v>
      </c>
      <c r="O1868" s="178">
        <f>IF('9 All Base Data'!$T1868="","",IF('9 All Base Data'!$T1868=0,0,('9 All Base Data'!$T1868*Basecase_Pop_2006)/(1+(1/(BaseCase_RespHA_Child_1_4*('9 All Base Data'!$W1868*Basecase_PM10)/10)))))</f>
        <v>5.1129831241386356E-2</v>
      </c>
      <c r="P1868" s="179">
        <f>IF('9 All Base Data'!$U1868="","",IF('9 All Base Data'!$U1868=0,0,('9 All Base Data'!$U1868*Basecase_Pop_2006)/(1+(1/(BaseCase_RespHA_Child_5_14*('9 All Base Data'!$W1868*Basecase_PM10)/10)))))</f>
        <v>5.0697802890370722E-2</v>
      </c>
      <c r="Q1868" s="156">
        <f>IF('7 Base case Results'!$G1868="..C",0,BaseCase_RADs_All*'7 Base case Results'!$G1868*('9 All Base Data'!$V1868*Basecase_PM10)/10)</f>
        <v>963.44702891917552</v>
      </c>
      <c r="R1868" s="189">
        <f t="shared" si="290"/>
        <v>0.40736152642803347</v>
      </c>
      <c r="S1868" s="178">
        <f t="shared" si="291"/>
        <v>0</v>
      </c>
      <c r="T1868" s="179">
        <f t="shared" si="292"/>
        <v>2.9601520239853723E-2</v>
      </c>
      <c r="U1868" s="178">
        <f t="shared" si="293"/>
        <v>5.3670461012508494E-4</v>
      </c>
      <c r="V1868" s="178">
        <f t="shared" si="294"/>
        <v>4.1576304403240737E-4</v>
      </c>
      <c r="W1868" s="178">
        <f t="shared" si="295"/>
        <v>2.3187378467968715E-4</v>
      </c>
      <c r="X1868" s="179">
        <f t="shared" si="296"/>
        <v>2.2991453610783123E-4</v>
      </c>
      <c r="Y1868" s="179">
        <f t="shared" si="297"/>
        <v>5.9733715792988883E-2</v>
      </c>
      <c r="Z1868" s="186">
        <f t="shared" si="298"/>
        <v>0.49764923011503354</v>
      </c>
      <c r="AA1868" s="156">
        <f>$J1868*'9 All Base Data'!$Y1868</f>
        <v>1.8394314751220612E-2</v>
      </c>
      <c r="AB1868" s="156">
        <f>$K1868*'9 All Base Data'!$Y1868</f>
        <v>0</v>
      </c>
      <c r="AC1868" s="178">
        <f>$L1868*'9 All Base Data'!$Y1868</f>
        <v>1.3366497449598762E-3</v>
      </c>
      <c r="AD1868" s="178">
        <f>IF($M1868="","",$M1868*'9 All Base Data'!$Y1868)</f>
        <v>1.3586738060086829E-2</v>
      </c>
      <c r="AE1868" s="178">
        <f>IF($N1868="","",$N1868*'9 All Base Data'!$Y1868)</f>
        <v>1.4737444899388743E-2</v>
      </c>
      <c r="AF1868" s="178">
        <f>IF($O1868="","",$O1868*'9 All Base Data'!$Y1868)</f>
        <v>8.2191699680341408E-3</v>
      </c>
      <c r="AG1868" s="178">
        <f>IF($P1868="","",$P1868*'9 All Base Data'!$Y1868)</f>
        <v>8.1497209915404965E-3</v>
      </c>
      <c r="AH1868" s="167">
        <f>$Q1868*'9 All Base Data'!$Y1868</f>
        <v>154.87504444322306</v>
      </c>
      <c r="AI1868" s="178">
        <f>$R1868*'9 All Base Data'!$Y1868</f>
        <v>6.5483760514345374E-2</v>
      </c>
      <c r="AJ1868" s="178">
        <f>$S1868*'9 All Base Data'!$Y1868</f>
        <v>0</v>
      </c>
      <c r="AK1868" s="178">
        <f>$T1868*'9 All Base Data'!$Y1868</f>
        <v>4.7584730920571597E-3</v>
      </c>
      <c r="AL1868" s="178">
        <f>IF($U1868="","",$U1868*'9 All Base Data'!$Y1868)</f>
        <v>8.6275786681551373E-5</v>
      </c>
      <c r="AM1868" s="178">
        <f>IF($V1868="","",$V1868*'9 All Base Data'!$Y1868)</f>
        <v>6.6834312618727946E-5</v>
      </c>
      <c r="AN1868" s="178">
        <f>IF($W1868="","",$W1868*'9 All Base Data'!$Y1868)</f>
        <v>3.7273935805034829E-5</v>
      </c>
      <c r="AO1868" s="178">
        <f>IF($X1868="","",$X1868*'9 All Base Data'!$Y1868)</f>
        <v>3.6958984696636155E-5</v>
      </c>
      <c r="AP1868" s="178">
        <f>$Y1868*'9 All Base Data'!$Y1868</f>
        <v>9.6022527554798301E-3</v>
      </c>
      <c r="AQ1868" s="179">
        <f t="shared" si="299"/>
        <v>7.9997596461182624E-2</v>
      </c>
    </row>
    <row r="1869" spans="1:43" x14ac:dyDescent="0.25">
      <c r="A1869" s="124">
        <v>610051</v>
      </c>
      <c r="B1869" s="125" t="s">
        <v>1894</v>
      </c>
      <c r="C1869" s="126" t="s">
        <v>1863</v>
      </c>
      <c r="D1869" s="101" t="s">
        <v>2133</v>
      </c>
      <c r="E1869" s="142"/>
      <c r="F1869" s="191" t="str">
        <f>IF('9 All Base Data'!G1869="Rural Centre","Rural",IF('9 All Base Data'!G1869="Rural (Incl.some Off Shore Islands)","Rural",IF('9 All Base Data'!G1869="Inlet-in TA but not in Urban Area","Rural",IF('9 All Base Data'!G1869="Rural (Incl.some Off Shore Islands)","Rural",IF('9 All Base Data'!G1869="Inlet-not in TA","Rural",IF('9 All Base Data'!G1869="Inland Water not in Urban Area","Rural",IF('9 All Base Data'!G1869="Oceanic-in Region but not in TA","Rural",'9 All Base Data'!G1869)))))))</f>
        <v>Rural</v>
      </c>
      <c r="G1869" s="177">
        <f>IF('9 All Base Data'!I1869="..C","..C",'9 All Base Data'!I1869*Basecase_Pop_2006)</f>
        <v>1968</v>
      </c>
      <c r="H1869" s="177">
        <f>IF('9 All Base Data'!J1869="..C","..C",'9 All Base Data'!J1869*Basecase_Pop_2006)</f>
        <v>1149</v>
      </c>
      <c r="I1869" s="191">
        <f>IF('9 All Base Data'!L1869="..C","..C",'9 All Base Data'!L1869*Basecase_Pop_2006)</f>
        <v>21</v>
      </c>
      <c r="J1869" s="156">
        <f>IF('9 All Base Data'!$P1869=0,0,('9 All Base Data'!$P1869*Basecase_Pop_2006)/(1+(1/(BaseCase_Mort_AllAdults_30*('9 All Base Data'!$W1869*Basecase_PM10)/10))))</f>
        <v>0.46292698289624173</v>
      </c>
      <c r="K1869" s="156">
        <f>IF('9 All Base Data'!$Q1869=0,0,('9 All Base Data'!$Q1869*Basecase_Pop_2006)/(1+(1/(BaseCase_Mort_Maori_30*('9 All Base Data'!$W1869*Basecase_PM10)/10))))</f>
        <v>5.3811776887593032E-2</v>
      </c>
      <c r="L1869" s="179">
        <f>133/(1+1/(BaseCase_Mort_Child_0_1*'9 All Base Data'!$AB$10/10))*IF('9 All Base Data'!$L1869="..C",0,'9 All Base Data'!L1869/'9 All Base Data'!$L$2022)</f>
        <v>3.0634334961409829E-3</v>
      </c>
      <c r="M1869" s="178">
        <f>IF('9 All Base Data'!$R1869="","",IF('9 All Base Data'!$R1869=0,0,('9 All Base Data'!$R1869*Basecase_Pop_2006)/(1+(1/(BaseCase_CardiacHA_All*('9 All Base Data'!$W1869*Basecase_PM10)/10)))))</f>
        <v>5.3594354210380744E-2</v>
      </c>
      <c r="N1869" s="178">
        <f>IF('9 All Base Data'!$S1869="","",IF('9 All Base Data'!$S1869=0,0,('9 All Base Data'!S1869*Basecase_Pop_2006)/(1+(1/(BaseCase_RespHA_All*('9 All Base Data'!$W1869*Basecase_PM10)/10)))))</f>
        <v>6.9915434853096953E-2</v>
      </c>
      <c r="O1869" s="178">
        <f>IF('9 All Base Data'!$T1869="","",IF('9 All Base Data'!$T1869=0,0,('9 All Base Data'!$T1869*Basecase_Pop_2006)/(1+(1/(BaseCase_RespHA_Child_1_4*('9 All Base Data'!$W1869*Basecase_PM10)/10)))))</f>
        <v>4.4071466396823397E-2</v>
      </c>
      <c r="P1869" s="179">
        <f>IF('9 All Base Data'!$U1869="","",IF('9 All Base Data'!$U1869=0,0,('9 All Base Data'!$U1869*Basecase_Pop_2006)/(1+(1/(BaseCase_RespHA_Child_5_14*('9 All Base Data'!$W1869*Basecase_PM10)/10)))))</f>
        <v>9.355533071876105E-3</v>
      </c>
      <c r="Q1869" s="156">
        <f>IF('7 Base case Results'!$G1869="..C",0,BaseCase_RADs_All*'7 Base case Results'!$G1869*('9 All Base Data'!$V1869*Basecase_PM10)/10)</f>
        <v>681.96113698877673</v>
      </c>
      <c r="R1869" s="189">
        <f t="shared" si="290"/>
        <v>1.6480200591106204</v>
      </c>
      <c r="S1869" s="178">
        <f t="shared" si="291"/>
        <v>0.1915699257198312</v>
      </c>
      <c r="T1869" s="179">
        <f t="shared" si="292"/>
        <v>1.09058232462619E-2</v>
      </c>
      <c r="U1869" s="178">
        <f t="shared" si="293"/>
        <v>3.4032414923591771E-4</v>
      </c>
      <c r="V1869" s="178">
        <f t="shared" si="294"/>
        <v>3.1706649705879464E-4</v>
      </c>
      <c r="W1869" s="178">
        <f t="shared" si="295"/>
        <v>1.9986410010959413E-4</v>
      </c>
      <c r="X1869" s="179">
        <f t="shared" si="296"/>
        <v>4.2427342480958136E-5</v>
      </c>
      <c r="Y1869" s="179">
        <f t="shared" si="297"/>
        <v>4.2281590493304162E-2</v>
      </c>
      <c r="Z1869" s="186">
        <f t="shared" si="298"/>
        <v>1.7018648634964815</v>
      </c>
      <c r="AA1869" s="156">
        <f>$J1869*'9 All Base Data'!$Y1869</f>
        <v>0.11301402642552461</v>
      </c>
      <c r="AB1869" s="156">
        <f>$K1869*'9 All Base Data'!$Y1869</f>
        <v>1.3137029812198156E-2</v>
      </c>
      <c r="AC1869" s="178">
        <f>$L1869*'9 All Base Data'!$Y1869</f>
        <v>7.4787378329016594E-4</v>
      </c>
      <c r="AD1869" s="178">
        <f>IF($M1869="","",$M1869*'9 All Base Data'!$Y1869)</f>
        <v>1.3083950572715834E-2</v>
      </c>
      <c r="AE1869" s="178">
        <f>IF($N1869="","",$N1869*'9 All Base Data'!$Y1869)</f>
        <v>1.706840407661208E-2</v>
      </c>
      <c r="AF1869" s="178">
        <f>IF($O1869="","",$O1869*'9 All Base Data'!$Y1869)</f>
        <v>1.0759134921929077E-2</v>
      </c>
      <c r="AG1869" s="178">
        <f>IF($P1869="","",$P1869*'9 All Base Data'!$Y1869)</f>
        <v>2.2839594598590405E-3</v>
      </c>
      <c r="AH1869" s="167">
        <f>$Q1869*'9 All Base Data'!$Y1869</f>
        <v>166.48667458233859</v>
      </c>
      <c r="AI1869" s="178">
        <f>$R1869*'9 All Base Data'!$Y1869</f>
        <v>0.40232993407486756</v>
      </c>
      <c r="AJ1869" s="178">
        <f>$S1869*'9 All Base Data'!$Y1869</f>
        <v>4.6767826131425431E-2</v>
      </c>
      <c r="AK1869" s="178">
        <f>$T1869*'9 All Base Data'!$Y1869</f>
        <v>2.662430668512991E-3</v>
      </c>
      <c r="AL1869" s="178">
        <f>IF($U1869="","",$U1869*'9 All Base Data'!$Y1869)</f>
        <v>8.308308613674554E-5</v>
      </c>
      <c r="AM1869" s="178">
        <f>IF($V1869="","",$V1869*'9 All Base Data'!$Y1869)</f>
        <v>7.7405212487435777E-5</v>
      </c>
      <c r="AN1869" s="178">
        <f>IF($W1869="","",$W1869*'9 All Base Data'!$Y1869)</f>
        <v>4.8792676870948366E-5</v>
      </c>
      <c r="AO1869" s="178">
        <f>IF($X1869="","",$X1869*'9 All Base Data'!$Y1869)</f>
        <v>1.0357756150460748E-5</v>
      </c>
      <c r="AP1869" s="178">
        <f>$Y1869*'9 All Base Data'!$Y1869</f>
        <v>1.0322173824104993E-2</v>
      </c>
      <c r="AQ1869" s="179">
        <f t="shared" si="299"/>
        <v>0.41547502686610976</v>
      </c>
    </row>
    <row r="1870" spans="1:43" x14ac:dyDescent="0.25">
      <c r="A1870" s="124">
        <v>610052</v>
      </c>
      <c r="B1870" s="125" t="s">
        <v>1895</v>
      </c>
      <c r="C1870" s="126" t="s">
        <v>1863</v>
      </c>
      <c r="D1870" s="101" t="s">
        <v>2134</v>
      </c>
      <c r="E1870" s="142"/>
      <c r="F1870" s="191" t="str">
        <f>IF('9 All Base Data'!G1870="Rural Centre","Rural",IF('9 All Base Data'!G1870="Rural (Incl.some Off Shore Islands)","Rural",IF('9 All Base Data'!G1870="Inlet-in TA but not in Urban Area","Rural",IF('9 All Base Data'!G1870="Rural (Incl.some Off Shore Islands)","Rural",IF('9 All Base Data'!G1870="Inlet-not in TA","Rural",IF('9 All Base Data'!G1870="Inland Water not in Urban Area","Rural",IF('9 All Base Data'!G1870="Oceanic-in Region but not in TA","Rural",'9 All Base Data'!G1870)))))))</f>
        <v>Rural</v>
      </c>
      <c r="G1870" s="177">
        <f>IF('9 All Base Data'!I1870="..C","..C",'9 All Base Data'!I1870*Basecase_Pop_2006)</f>
        <v>567</v>
      </c>
      <c r="H1870" s="177">
        <f>IF('9 All Base Data'!J1870="..C","..C",'9 All Base Data'!J1870*Basecase_Pop_2006)</f>
        <v>393</v>
      </c>
      <c r="I1870" s="191">
        <f>IF('9 All Base Data'!L1870="..C","..C",'9 All Base Data'!L1870*Basecase_Pop_2006)</f>
        <v>6</v>
      </c>
      <c r="J1870" s="156">
        <f>IF('9 All Base Data'!$P1870=0,0,('9 All Base Data'!$P1870*Basecase_Pop_2006)/(1+(1/(BaseCase_Mort_AllAdults_30*('9 All Base Data'!$W1870*Basecase_PM10)/10))))</f>
        <v>0.14091186062884981</v>
      </c>
      <c r="K1870" s="156">
        <f>IF('9 All Base Data'!$Q1870=0,0,('9 All Base Data'!$Q1870*Basecase_Pop_2006)/(1+(1/(BaseCase_Mort_Maori_30*('9 All Base Data'!$W1870*Basecase_PM10)/10))))</f>
        <v>0</v>
      </c>
      <c r="L1870" s="179">
        <f>133/(1+1/(BaseCase_Mort_Child_0_1*'9 All Base Data'!$AB$10/10))*IF('9 All Base Data'!$L1870="..C",0,'9 All Base Data'!L1870/'9 All Base Data'!$L$2022)</f>
        <v>8.7526671318313796E-4</v>
      </c>
      <c r="M1870" s="178">
        <f>IF('9 All Base Data'!$R1870="","",IF('9 All Base Data'!$R1870=0,0,('9 All Base Data'!$R1870*Basecase_Pop_2006)/(1+(1/(BaseCase_CardiacHA_All*('9 All Base Data'!$W1870*Basecase_PM10)/10)))))</f>
        <v>2.0623379001614279E-2</v>
      </c>
      <c r="N1870" s="178">
        <f>IF('9 All Base Data'!$S1870="","",IF('9 All Base Data'!$S1870=0,0,('9 All Base Data'!S1870*Basecase_Pop_2006)/(1+(1/(BaseCase_RespHA_All*('9 All Base Data'!$W1870*Basecase_PM10)/10)))))</f>
        <v>1.5813962717144359E-2</v>
      </c>
      <c r="O1870" s="178">
        <f>IF('9 All Base Data'!$T1870="","",IF('9 All Base Data'!$T1870=0,0,('9 All Base Data'!$T1870*Basecase_Pop_2006)/(1+(1/(BaseCase_RespHA_Child_1_4*('9 All Base Data'!$W1870*Basecase_PM10)/10)))))</f>
        <v>0</v>
      </c>
      <c r="P1870" s="179">
        <f>IF('9 All Base Data'!$U1870="","",IF('9 All Base Data'!$U1870=0,0,('9 All Base Data'!$U1870*Basecase_Pop_2006)/(1+(1/(BaseCase_RespHA_Child_5_14*('9 All Base Data'!$W1870*Basecase_PM10)/10)))))</f>
        <v>1.5567774511431666E-2</v>
      </c>
      <c r="Q1870" s="156">
        <f>IF('7 Base case Results'!$G1870="..C",0,BaseCase_RADs_All*'7 Base case Results'!$G1870*('9 All Base Data'!$V1870*Basecase_PM10)/10)</f>
        <v>162.68364000000003</v>
      </c>
      <c r="R1870" s="189">
        <f t="shared" si="290"/>
        <v>0.50164622383870527</v>
      </c>
      <c r="S1870" s="178">
        <f t="shared" si="291"/>
        <v>0</v>
      </c>
      <c r="T1870" s="179">
        <f t="shared" si="292"/>
        <v>3.1159494989319711E-3</v>
      </c>
      <c r="U1870" s="178">
        <f t="shared" si="293"/>
        <v>1.3095845666025069E-4</v>
      </c>
      <c r="V1870" s="178">
        <f t="shared" si="294"/>
        <v>7.171632092224966E-5</v>
      </c>
      <c r="W1870" s="178">
        <f t="shared" si="295"/>
        <v>0</v>
      </c>
      <c r="X1870" s="179">
        <f t="shared" si="296"/>
        <v>7.0599857409342601E-5</v>
      </c>
      <c r="Y1870" s="179">
        <f t="shared" si="297"/>
        <v>1.0086385680000001E-2</v>
      </c>
      <c r="Z1870" s="186">
        <f t="shared" si="298"/>
        <v>0.51505123379521978</v>
      </c>
      <c r="AA1870" s="156">
        <f>$J1870*'9 All Base Data'!$Y1870</f>
        <v>1.2274006268956143E-2</v>
      </c>
      <c r="AB1870" s="156">
        <f>$K1870*'9 All Base Data'!$Y1870</f>
        <v>0</v>
      </c>
      <c r="AC1870" s="178">
        <f>$L1870*'9 All Base Data'!$Y1870</f>
        <v>7.623935328563096E-5</v>
      </c>
      <c r="AD1870" s="178">
        <f>IF($M1870="","",$M1870*'9 All Base Data'!$Y1870)</f>
        <v>1.7963816673998757E-3</v>
      </c>
      <c r="AE1870" s="178">
        <f>IF($N1870="","",$N1870*'9 All Base Data'!$Y1870)</f>
        <v>1.3774616037362086E-3</v>
      </c>
      <c r="AF1870" s="178">
        <f>IF($O1870="","",$O1870*'9 All Base Data'!$Y1870)</f>
        <v>0</v>
      </c>
      <c r="AG1870" s="178">
        <f>IF($P1870="","",$P1870*'9 All Base Data'!$Y1870)</f>
        <v>1.3560175920910881E-3</v>
      </c>
      <c r="AH1870" s="167">
        <f>$Q1870*'9 All Base Data'!$Y1870</f>
        <v>14.17041836155977</v>
      </c>
      <c r="AI1870" s="178">
        <f>$R1870*'9 All Base Data'!$Y1870</f>
        <v>4.3695462317483863E-2</v>
      </c>
      <c r="AJ1870" s="178">
        <f>$S1870*'9 All Base Data'!$Y1870</f>
        <v>0</v>
      </c>
      <c r="AK1870" s="178">
        <f>$T1870*'9 All Base Data'!$Y1870</f>
        <v>2.7141209769684623E-4</v>
      </c>
      <c r="AL1870" s="178">
        <f>IF($U1870="","",$U1870*'9 All Base Data'!$Y1870)</f>
        <v>1.1407023587989212E-5</v>
      </c>
      <c r="AM1870" s="178">
        <f>IF($V1870="","",$V1870*'9 All Base Data'!$Y1870)</f>
        <v>6.2467883729437055E-6</v>
      </c>
      <c r="AN1870" s="178">
        <f>IF($W1870="","",$W1870*'9 All Base Data'!$Y1870)</f>
        <v>0</v>
      </c>
      <c r="AO1870" s="178">
        <f>IF($X1870="","",$X1870*'9 All Base Data'!$Y1870)</f>
        <v>6.1495397801330842E-6</v>
      </c>
      <c r="AP1870" s="178">
        <f>$Y1870*'9 All Base Data'!$Y1870</f>
        <v>8.7856593841670566E-4</v>
      </c>
      <c r="AQ1870" s="179">
        <f t="shared" si="299"/>
        <v>4.4863094165558351E-2</v>
      </c>
    </row>
    <row r="1871" spans="1:43" x14ac:dyDescent="0.25">
      <c r="A1871" s="124">
        <v>610061</v>
      </c>
      <c r="B1871" s="125" t="s">
        <v>1896</v>
      </c>
      <c r="C1871" s="126" t="s">
        <v>1863</v>
      </c>
      <c r="D1871" s="101" t="s">
        <v>2133</v>
      </c>
      <c r="E1871" s="157"/>
      <c r="F1871" s="191" t="str">
        <f>IF('9 All Base Data'!G1871="Rural Centre","Rural",IF('9 All Base Data'!G1871="Rural (Incl.some Off Shore Islands)","Rural",IF('9 All Base Data'!G1871="Inlet-in TA but not in Urban Area","Rural",IF('9 All Base Data'!G1871="Rural (Incl.some Off Shore Islands)","Rural",IF('9 All Base Data'!G1871="Inlet-not in TA","Rural",IF('9 All Base Data'!G1871="Inland Water not in Urban Area","Rural",IF('9 All Base Data'!G1871="Oceanic-in Region but not in TA","Rural",'9 All Base Data'!G1871)))))))</f>
        <v>Rural</v>
      </c>
      <c r="G1871" s="177">
        <f>IF('9 All Base Data'!I1871="..C","..C",'9 All Base Data'!I1871*Basecase_Pop_2006)</f>
        <v>1617</v>
      </c>
      <c r="H1871" s="177">
        <f>IF('9 All Base Data'!J1871="..C","..C",'9 All Base Data'!J1871*Basecase_Pop_2006)</f>
        <v>945</v>
      </c>
      <c r="I1871" s="191">
        <f>IF('9 All Base Data'!L1871="..C","..C",'9 All Base Data'!L1871*Basecase_Pop_2006)</f>
        <v>21</v>
      </c>
      <c r="J1871" s="156">
        <f>IF('9 All Base Data'!$P1871=0,0,('9 All Base Data'!$P1871*Basecase_Pop_2006)/(1+(1/(BaseCase_Mort_AllAdults_30*('9 All Base Data'!$W1871*Basecase_PM10)/10))))</f>
        <v>7.0455930314424903E-2</v>
      </c>
      <c r="K1871" s="156">
        <f>IF('9 All Base Data'!$Q1871=0,0,('9 All Base Data'!$Q1871*Basecase_Pop_2006)/(1+(1/(BaseCase_Mort_Maori_30*('9 All Base Data'!$W1871*Basecase_PM10)/10))))</f>
        <v>0</v>
      </c>
      <c r="L1871" s="179">
        <f>133/(1+1/(BaseCase_Mort_Child_0_1*'9 All Base Data'!$AB$10/10))*IF('9 All Base Data'!$L1871="..C",0,'9 All Base Data'!L1871/'9 All Base Data'!$L$2022)</f>
        <v>3.0634334961409829E-3</v>
      </c>
      <c r="M1871" s="178">
        <f>IF('9 All Base Data'!$R1871="","",IF('9 All Base Data'!$R1871=0,0,('9 All Base Data'!$R1871*Basecase_Pop_2006)/(1+(1/(BaseCase_CardiacHA_All*('9 All Base Data'!$W1871*Basecase_PM10)/10)))))</f>
        <v>6.3456550774197784E-3</v>
      </c>
      <c r="N1871" s="178">
        <f>IF('9 All Base Data'!$S1871="","",IF('9 All Base Data'!$S1871=0,0,('9 All Base Data'!S1871*Basecase_Pop_2006)/(1+(1/(BaseCase_RespHA_All*('9 All Base Data'!$W1871*Basecase_PM10)/10)))))</f>
        <v>3.6899246340003508E-2</v>
      </c>
      <c r="O1871" s="178">
        <f>IF('9 All Base Data'!$T1871="","",IF('9 All Base Data'!$T1871=0,0,('9 All Base Data'!$T1871*Basecase_Pop_2006)/(1+(1/(BaseCase_RespHA_Child_1_4*('9 All Base Data'!$W1871*Basecase_PM10)/10)))))</f>
        <v>2.0919870596032574E-2</v>
      </c>
      <c r="P1871" s="179">
        <f>IF('9 All Base Data'!$U1871="","",IF('9 All Base Data'!$U1871=0,0,('9 All Base Data'!$U1871*Basecase_Pop_2006)/(1+(1/(BaseCase_RespHA_Child_5_14*('9 All Base Data'!$W1871*Basecase_PM10)/10)))))</f>
        <v>7.7838872557158328E-3</v>
      </c>
      <c r="Q1871" s="156">
        <f>IF('7 Base case Results'!$G1871="..C",0,BaseCase_RADs_All*'7 Base case Results'!$G1871*('9 All Base Data'!$V1871*Basecase_PM10)/10)</f>
        <v>463.94963999999999</v>
      </c>
      <c r="R1871" s="189">
        <f t="shared" si="290"/>
        <v>0.25082311191935264</v>
      </c>
      <c r="S1871" s="178">
        <f t="shared" si="291"/>
        <v>0</v>
      </c>
      <c r="T1871" s="179">
        <f t="shared" si="292"/>
        <v>1.09058232462619E-2</v>
      </c>
      <c r="U1871" s="178">
        <f t="shared" si="293"/>
        <v>4.0294909741615588E-5</v>
      </c>
      <c r="V1871" s="178">
        <f t="shared" si="294"/>
        <v>1.6733808215191589E-4</v>
      </c>
      <c r="W1871" s="178">
        <f t="shared" si="295"/>
        <v>9.487161315300773E-5</v>
      </c>
      <c r="X1871" s="179">
        <f t="shared" si="296"/>
        <v>3.52999287046713E-5</v>
      </c>
      <c r="Y1871" s="179">
        <f t="shared" si="297"/>
        <v>2.8764877679999998E-2</v>
      </c>
      <c r="Z1871" s="186">
        <f t="shared" ref="Z1871:Z1934" si="300">SUM(R1871,T1871:V1871,Y1871)</f>
        <v>0.29070144583750807</v>
      </c>
      <c r="AA1871" s="156">
        <f>$J1871*'9 All Base Data'!$Y1871</f>
        <v>6.1370031344780713E-3</v>
      </c>
      <c r="AB1871" s="156">
        <f>$K1871*'9 All Base Data'!$Y1871</f>
        <v>0</v>
      </c>
      <c r="AC1871" s="178">
        <f>$L1871*'9 All Base Data'!$Y1871</f>
        <v>2.6683773649970835E-4</v>
      </c>
      <c r="AD1871" s="178">
        <f>IF($M1871="","",$M1871*'9 All Base Data'!$Y1871)</f>
        <v>5.527328207384233E-4</v>
      </c>
      <c r="AE1871" s="178">
        <f>IF($N1871="","",$N1871*'9 All Base Data'!$Y1871)</f>
        <v>3.2140770753844874E-3</v>
      </c>
      <c r="AF1871" s="178">
        <f>IF($O1871="","",$O1871*'9 All Base Data'!$Y1871)</f>
        <v>1.8222073123976958E-3</v>
      </c>
      <c r="AG1871" s="178">
        <f>IF($P1871="","",$P1871*'9 All Base Data'!$Y1871)</f>
        <v>6.7800879604554406E-4</v>
      </c>
      <c r="AH1871" s="167">
        <f>$Q1871*'9 All Base Data'!$Y1871</f>
        <v>40.41193384592971</v>
      </c>
      <c r="AI1871" s="178">
        <f>$R1871*'9 All Base Data'!$Y1871</f>
        <v>2.1847731158741932E-2</v>
      </c>
      <c r="AJ1871" s="178">
        <f>$S1871*'9 All Base Data'!$Y1871</f>
        <v>0</v>
      </c>
      <c r="AK1871" s="178">
        <f>$T1871*'9 All Base Data'!$Y1871</f>
        <v>9.4994234193896191E-4</v>
      </c>
      <c r="AL1871" s="178">
        <f>IF($U1871="","",$U1871*'9 All Base Data'!$Y1871)</f>
        <v>3.5098534116889878E-6</v>
      </c>
      <c r="AM1871" s="178">
        <f>IF($V1871="","",$V1871*'9 All Base Data'!$Y1871)</f>
        <v>1.4575839536868647E-5</v>
      </c>
      <c r="AN1871" s="178">
        <f>IF($W1871="","",$W1871*'9 All Base Data'!$Y1871)</f>
        <v>8.2637101617235509E-6</v>
      </c>
      <c r="AO1871" s="178">
        <f>IF($X1871="","",$X1871*'9 All Base Data'!$Y1871)</f>
        <v>3.0747698900665421E-6</v>
      </c>
      <c r="AP1871" s="178">
        <f>$Y1871*'9 All Base Data'!$Y1871</f>
        <v>2.5055398984476416E-3</v>
      </c>
      <c r="AQ1871" s="179">
        <f t="shared" ref="AQ1871:AQ1934" si="301">SUM(AI1871,AK1871:AM1871,AP1871)</f>
        <v>2.5321299092077091E-2</v>
      </c>
    </row>
    <row r="1872" spans="1:43" x14ac:dyDescent="0.25">
      <c r="A1872" s="124">
        <v>610062</v>
      </c>
      <c r="B1872" s="125" t="s">
        <v>1897</v>
      </c>
      <c r="C1872" s="126" t="s">
        <v>1863</v>
      </c>
      <c r="D1872" s="101" t="s">
        <v>2134</v>
      </c>
      <c r="E1872" s="157"/>
      <c r="F1872" s="191" t="str">
        <f>IF('9 All Base Data'!G1872="Rural Centre","Rural",IF('9 All Base Data'!G1872="Rural (Incl.some Off Shore Islands)","Rural",IF('9 All Base Data'!G1872="Inlet-in TA but not in Urban Area","Rural",IF('9 All Base Data'!G1872="Rural (Incl.some Off Shore Islands)","Rural",IF('9 All Base Data'!G1872="Inlet-not in TA","Rural",IF('9 All Base Data'!G1872="Inland Water not in Urban Area","Rural",IF('9 All Base Data'!G1872="Oceanic-in Region but not in TA","Rural",'9 All Base Data'!G1872)))))))</f>
        <v>Rural</v>
      </c>
      <c r="G1872" s="177">
        <f>IF('9 All Base Data'!I1872="..C","..C",'9 All Base Data'!I1872*Basecase_Pop_2006)</f>
        <v>594</v>
      </c>
      <c r="H1872" s="177">
        <f>IF('9 All Base Data'!J1872="..C","..C",'9 All Base Data'!J1872*Basecase_Pop_2006)</f>
        <v>378</v>
      </c>
      <c r="I1872" s="191">
        <f>IF('9 All Base Data'!L1872="..C","..C",'9 All Base Data'!L1872*Basecase_Pop_2006)</f>
        <v>6</v>
      </c>
      <c r="J1872" s="156">
        <f>IF('9 All Base Data'!$P1872=0,0,('9 All Base Data'!$P1872*Basecase_Pop_2006)/(1+(1/(BaseCase_Mort_AllAdults_30*('9 All Base Data'!$W1872*Basecase_PM10)/10))))</f>
        <v>7.0455930314424903E-2</v>
      </c>
      <c r="K1872" s="156">
        <f>IF('9 All Base Data'!$Q1872=0,0,('9 All Base Data'!$Q1872*Basecase_Pop_2006)/(1+(1/(BaseCase_Mort_Maori_30*('9 All Base Data'!$W1872*Basecase_PM10)/10))))</f>
        <v>0</v>
      </c>
      <c r="L1872" s="179">
        <f>133/(1+1/(BaseCase_Mort_Child_0_1*'9 All Base Data'!$AB$10/10))*IF('9 All Base Data'!$L1872="..C",0,'9 All Base Data'!L1872/'9 All Base Data'!$L$2022)</f>
        <v>8.7526671318313796E-4</v>
      </c>
      <c r="M1872" s="178">
        <f>IF('9 All Base Data'!$R1872="","",IF('9 All Base Data'!$R1872=0,0,('9 All Base Data'!$R1872*Basecase_Pop_2006)/(1+(1/(BaseCase_CardiacHA_All*('9 All Base Data'!$W1872*Basecase_PM10)/10)))))</f>
        <v>3.0141861617743949E-2</v>
      </c>
      <c r="N1872" s="178">
        <f>IF('9 All Base Data'!$S1872="","",IF('9 All Base Data'!$S1872=0,0,('9 All Base Data'!S1872*Basecase_Pop_2006)/(1+(1/(BaseCase_RespHA_All*('9 All Base Data'!$W1872*Basecase_PM10)/10)))))</f>
        <v>1.3178302264286967E-2</v>
      </c>
      <c r="O1872" s="178">
        <f>IF('9 All Base Data'!$T1872="","",IF('9 All Base Data'!$T1872=0,0,('9 All Base Data'!$T1872*Basecase_Pop_2006)/(1+(1/(BaseCase_RespHA_Child_1_4*('9 All Base Data'!$W1872*Basecase_PM10)/10)))))</f>
        <v>0</v>
      </c>
      <c r="P1872" s="179">
        <f>IF('9 All Base Data'!$U1872="","",IF('9 All Base Data'!$U1872=0,0,('9 All Base Data'!$U1872*Basecase_Pop_2006)/(1+(1/(BaseCase_RespHA_Child_5_14*('9 All Base Data'!$W1872*Basecase_PM10)/10)))))</f>
        <v>7.7838872557158328E-3</v>
      </c>
      <c r="Q1872" s="156">
        <f>IF('7 Base case Results'!$G1872="..C",0,BaseCase_RADs_All*'7 Base case Results'!$G1872*('9 All Base Data'!$V1872*Basecase_PM10)/10)</f>
        <v>170.43048000000002</v>
      </c>
      <c r="R1872" s="189">
        <f t="shared" ref="R1872:R1935" si="302">$J1872*BaseCase_Cost_Mort_AllAdults_30/1000000</f>
        <v>0.25082311191935264</v>
      </c>
      <c r="S1872" s="178">
        <f t="shared" ref="S1872:S1935" si="303">$K1872*BaseCase_Cost_Mort_Maori_30/1000000</f>
        <v>0</v>
      </c>
      <c r="T1872" s="179">
        <f t="shared" ref="T1872:T1935" si="304">$L1872*BaseCase_Cost_Mort_Child_0_1/1000000</f>
        <v>3.1159494989319711E-3</v>
      </c>
      <c r="U1872" s="178">
        <f t="shared" ref="U1872:U1935" si="305">IF($M1872="","",$M1872*BaseCase_Cost_CardiacHA_All/1000000)</f>
        <v>1.9140082127267407E-4</v>
      </c>
      <c r="V1872" s="178">
        <f t="shared" ref="V1872:V1935" si="306">IF($N1872="","",$N1872*BaseCase_Cost_RespHA_All/1000000)</f>
        <v>5.9763600768541397E-5</v>
      </c>
      <c r="W1872" s="178">
        <f t="shared" ref="W1872:W1935" si="307">IF($O1872="","",$O1872*BaseCase_Cost_RespHA_Child_1_4/1000000)</f>
        <v>0</v>
      </c>
      <c r="X1872" s="179">
        <f t="shared" ref="X1872:X1935" si="308">IF($P1872="","",$P1872*BaseCase_Cost_RespHA_Child_5_14/1000000)</f>
        <v>3.52999287046713E-5</v>
      </c>
      <c r="Y1872" s="179">
        <f t="shared" ref="Y1872:Y1935" si="309">$Q1872*BaseCase_Cost_RADs_All/1000000</f>
        <v>1.0566689760000001E-2</v>
      </c>
      <c r="Z1872" s="186">
        <f t="shared" si="300"/>
        <v>0.26475691560032583</v>
      </c>
      <c r="AA1872" s="156">
        <f>$J1872*'9 All Base Data'!$Y1872</f>
        <v>6.1370031344780713E-3</v>
      </c>
      <c r="AB1872" s="156">
        <f>$K1872*'9 All Base Data'!$Y1872</f>
        <v>0</v>
      </c>
      <c r="AC1872" s="178">
        <f>$L1872*'9 All Base Data'!$Y1872</f>
        <v>7.623935328563096E-5</v>
      </c>
      <c r="AD1872" s="178">
        <f>IF($M1872="","",$M1872*'9 All Base Data'!$Y1872)</f>
        <v>2.6254808985075109E-3</v>
      </c>
      <c r="AE1872" s="178">
        <f>IF($N1872="","",$N1872*'9 All Base Data'!$Y1872)</f>
        <v>1.1478846697801739E-3</v>
      </c>
      <c r="AF1872" s="178">
        <f>IF($O1872="","",$O1872*'9 All Base Data'!$Y1872)</f>
        <v>0</v>
      </c>
      <c r="AG1872" s="178">
        <f>IF($P1872="","",$P1872*'9 All Base Data'!$Y1872)</f>
        <v>6.7800879604554406E-4</v>
      </c>
      <c r="AH1872" s="167">
        <f>$Q1872*'9 All Base Data'!$Y1872</f>
        <v>14.84520018830071</v>
      </c>
      <c r="AI1872" s="178">
        <f>$R1872*'9 All Base Data'!$Y1872</f>
        <v>2.1847731158741932E-2</v>
      </c>
      <c r="AJ1872" s="178">
        <f>$S1872*'9 All Base Data'!$Y1872</f>
        <v>0</v>
      </c>
      <c r="AK1872" s="178">
        <f>$T1872*'9 All Base Data'!$Y1872</f>
        <v>2.7141209769684623E-4</v>
      </c>
      <c r="AL1872" s="178">
        <f>IF($U1872="","",$U1872*'9 All Base Data'!$Y1872)</f>
        <v>1.6671803705522693E-5</v>
      </c>
      <c r="AM1872" s="178">
        <f>IF($V1872="","",$V1872*'9 All Base Data'!$Y1872)</f>
        <v>5.205656977453089E-6</v>
      </c>
      <c r="AN1872" s="178">
        <f>IF($W1872="","",$W1872*'9 All Base Data'!$Y1872)</f>
        <v>0</v>
      </c>
      <c r="AO1872" s="178">
        <f>IF($X1872="","",$X1872*'9 All Base Data'!$Y1872)</f>
        <v>3.0747698900665421E-6</v>
      </c>
      <c r="AP1872" s="178">
        <f>$Y1872*'9 All Base Data'!$Y1872</f>
        <v>9.204024116746441E-4</v>
      </c>
      <c r="AQ1872" s="179">
        <f t="shared" si="301"/>
        <v>2.3061423128796395E-2</v>
      </c>
    </row>
    <row r="1873" spans="1:43" x14ac:dyDescent="0.25">
      <c r="A1873" s="124">
        <v>610072</v>
      </c>
      <c r="B1873" s="125" t="s">
        <v>1898</v>
      </c>
      <c r="C1873" s="126" t="s">
        <v>1863</v>
      </c>
      <c r="D1873" s="101" t="s">
        <v>2133</v>
      </c>
      <c r="E1873" s="157"/>
      <c r="F1873" s="191" t="str">
        <f>IF('9 All Base Data'!G1873="Rural Centre","Rural",IF('9 All Base Data'!G1873="Rural (Incl.some Off Shore Islands)","Rural",IF('9 All Base Data'!G1873="Inlet-in TA but not in Urban Area","Rural",IF('9 All Base Data'!G1873="Rural (Incl.some Off Shore Islands)","Rural",IF('9 All Base Data'!G1873="Inlet-not in TA","Rural",IF('9 All Base Data'!G1873="Inland Water not in Urban Area","Rural",IF('9 All Base Data'!G1873="Oceanic-in Region but not in TA","Rural",'9 All Base Data'!G1873)))))))</f>
        <v>Rural</v>
      </c>
      <c r="G1873" s="177">
        <f>IF('9 All Base Data'!I1873="..C","..C",'9 All Base Data'!I1873*Basecase_Pop_2006)</f>
        <v>1683</v>
      </c>
      <c r="H1873" s="177">
        <f>IF('9 All Base Data'!J1873="..C","..C",'9 All Base Data'!J1873*Basecase_Pop_2006)</f>
        <v>891</v>
      </c>
      <c r="I1873" s="191">
        <f>IF('9 All Base Data'!L1873="..C","..C",'9 All Base Data'!L1873*Basecase_Pop_2006)</f>
        <v>39</v>
      </c>
      <c r="J1873" s="156">
        <f>IF('9 All Base Data'!$P1873=0,0,('9 All Base Data'!$P1873*Basecase_Pop_2006)/(1+(1/(BaseCase_Mort_AllAdults_30*('9 All Base Data'!$W1873*Basecase_PM10)/10))))</f>
        <v>9.0978825612083883E-2</v>
      </c>
      <c r="K1873" s="156">
        <f>IF('9 All Base Data'!$Q1873=0,0,('9 All Base Data'!$Q1873*Basecase_Pop_2006)/(1+(1/(BaseCase_Mort_Maori_30*('9 All Base Data'!$W1873*Basecase_PM10)/10))))</f>
        <v>0</v>
      </c>
      <c r="L1873" s="179">
        <f>133/(1+1/(BaseCase_Mort_Child_0_1*'9 All Base Data'!$AB$10/10))*IF('9 All Base Data'!$L1873="..C",0,'9 All Base Data'!L1873/'9 All Base Data'!$L$2022)</f>
        <v>5.6892336356903963E-3</v>
      </c>
      <c r="M1873" s="178">
        <f>IF('9 All Base Data'!$R1873="","",IF('9 All Base Data'!$R1873=0,0,('9 All Base Data'!$R1873*Basecase_Pop_2006)/(1+(1/(BaseCase_CardiacHA_All*('9 All Base Data'!$W1873*Basecase_PM10)/10)))))</f>
        <v>6.566259441843374E-3</v>
      </c>
      <c r="N1873" s="178">
        <f>IF('9 All Base Data'!$S1873="","",IF('9 All Base Data'!$S1873=0,0,('9 All Base Data'!S1873*Basecase_Pop_2006)/(1+(1/(BaseCase_RespHA_All*('9 All Base Data'!$W1873*Basecase_PM10)/10)))))</f>
        <v>2.9996872152616528E-2</v>
      </c>
      <c r="O1873" s="178">
        <f>IF('9 All Base Data'!$T1873="","",IF('9 All Base Data'!$T1873=0,0,('9 All Base Data'!$T1873*Basecase_Pop_2006)/(1+(1/(BaseCase_RespHA_Child_1_4*('9 All Base Data'!$W1873*Basecase_PM10)/10)))))</f>
        <v>4.3277760193016351E-2</v>
      </c>
      <c r="P1873" s="179">
        <f>IF('9 All Base Data'!$U1873="","",IF('9 All Base Data'!$U1873=0,0,('9 All Base Data'!$U1873*Basecase_Pop_2006)/(1+(1/(BaseCase_RespHA_Child_5_14*('9 All Base Data'!$W1873*Basecase_PM10)/10)))))</f>
        <v>0</v>
      </c>
      <c r="Q1873" s="156">
        <f>IF('7 Base case Results'!$G1873="..C",0,BaseCase_RADs_All*'7 Base case Results'!$G1873*('9 All Base Data'!$V1873*Basecase_PM10)/10)</f>
        <v>499.7568084747125</v>
      </c>
      <c r="R1873" s="189">
        <f t="shared" si="302"/>
        <v>0.32388461917901862</v>
      </c>
      <c r="S1873" s="178">
        <f t="shared" si="303"/>
        <v>0</v>
      </c>
      <c r="T1873" s="179">
        <f t="shared" si="304"/>
        <v>2.0253671743057811E-2</v>
      </c>
      <c r="U1873" s="178">
        <f t="shared" si="305"/>
        <v>4.1695747455705423E-5</v>
      </c>
      <c r="V1873" s="178">
        <f t="shared" si="306"/>
        <v>1.3603581521211595E-4</v>
      </c>
      <c r="W1873" s="178">
        <f t="shared" si="307"/>
        <v>1.9626464247532915E-4</v>
      </c>
      <c r="X1873" s="179">
        <f t="shared" si="308"/>
        <v>0</v>
      </c>
      <c r="Y1873" s="179">
        <f t="shared" si="309"/>
        <v>3.0984922125432173E-2</v>
      </c>
      <c r="Z1873" s="186">
        <f t="shared" si="300"/>
        <v>0.37530094461017643</v>
      </c>
      <c r="AA1873" s="156">
        <f>$J1873*'9 All Base Data'!$Y1873</f>
        <v>1.0728318900309314E-2</v>
      </c>
      <c r="AB1873" s="156">
        <f>$K1873*'9 All Base Data'!$Y1873</f>
        <v>0</v>
      </c>
      <c r="AC1873" s="178">
        <f>$L1873*'9 All Base Data'!$Y1873</f>
        <v>6.7088042004738631E-4</v>
      </c>
      <c r="AD1873" s="178">
        <f>IF($M1873="","",$M1873*'9 All Base Data'!$Y1873)</f>
        <v>7.7430022645737684E-4</v>
      </c>
      <c r="AE1873" s="178">
        <f>IF($N1873="","",$N1873*'9 All Base Data'!$Y1873)</f>
        <v>3.5372627454792528E-3</v>
      </c>
      <c r="AF1873" s="178">
        <f>IF($O1873="","",$O1873*'9 All Base Data'!$Y1873)</f>
        <v>5.1033590455593107E-3</v>
      </c>
      <c r="AG1873" s="178">
        <f>IF($P1873="","",$P1873*'9 All Base Data'!$Y1873)</f>
        <v>0</v>
      </c>
      <c r="AH1873" s="167">
        <f>$Q1873*'9 All Base Data'!$Y1873</f>
        <v>58.93184900823114</v>
      </c>
      <c r="AI1873" s="178">
        <f>$R1873*'9 All Base Data'!$Y1873</f>
        <v>3.8192815285101156E-2</v>
      </c>
      <c r="AJ1873" s="178">
        <f>$S1873*'9 All Base Data'!$Y1873</f>
        <v>0</v>
      </c>
      <c r="AK1873" s="178">
        <f>$T1873*'9 All Base Data'!$Y1873</f>
        <v>2.3883342953686954E-3</v>
      </c>
      <c r="AL1873" s="178">
        <f>IF($U1873="","",$U1873*'9 All Base Data'!$Y1873)</f>
        <v>4.9168064380043427E-6</v>
      </c>
      <c r="AM1873" s="178">
        <f>IF($V1873="","",$V1873*'9 All Base Data'!$Y1873)</f>
        <v>1.6041486550748412E-5</v>
      </c>
      <c r="AN1873" s="178">
        <f>IF($W1873="","",$W1873*'9 All Base Data'!$Y1873)</f>
        <v>2.3143733271611472E-5</v>
      </c>
      <c r="AO1873" s="178">
        <f>IF($X1873="","",$X1873*'9 All Base Data'!$Y1873)</f>
        <v>0</v>
      </c>
      <c r="AP1873" s="178">
        <f>$Y1873*'9 All Base Data'!$Y1873</f>
        <v>3.6537746385103304E-3</v>
      </c>
      <c r="AQ1873" s="179">
        <f t="shared" si="301"/>
        <v>4.4255882511968936E-2</v>
      </c>
    </row>
    <row r="1874" spans="1:43" x14ac:dyDescent="0.25">
      <c r="A1874" s="124">
        <v>610073</v>
      </c>
      <c r="B1874" s="125" t="s">
        <v>1899</v>
      </c>
      <c r="C1874" s="126" t="s">
        <v>1863</v>
      </c>
      <c r="D1874" s="101" t="s">
        <v>2133</v>
      </c>
      <c r="E1874" s="157"/>
      <c r="F1874" s="191" t="str">
        <f>IF('9 All Base Data'!G1874="Rural Centre","Rural",IF('9 All Base Data'!G1874="Rural (Incl.some Off Shore Islands)","Rural",IF('9 All Base Data'!G1874="Inlet-in TA but not in Urban Area","Rural",IF('9 All Base Data'!G1874="Rural (Incl.some Off Shore Islands)","Rural",IF('9 All Base Data'!G1874="Inlet-not in TA","Rural",IF('9 All Base Data'!G1874="Inland Water not in Urban Area","Rural",IF('9 All Base Data'!G1874="Oceanic-in Region but not in TA","Rural",'9 All Base Data'!G1874)))))))</f>
        <v>Rural</v>
      </c>
      <c r="G1874" s="177">
        <f>IF('9 All Base Data'!I1874="..C","..C",'9 All Base Data'!I1874*Basecase_Pop_2006)</f>
        <v>261</v>
      </c>
      <c r="H1874" s="177">
        <f>IF('9 All Base Data'!J1874="..C","..C",'9 All Base Data'!J1874*Basecase_Pop_2006)</f>
        <v>171</v>
      </c>
      <c r="I1874" s="191">
        <f>IF('9 All Base Data'!L1874="..C","..C",'9 All Base Data'!L1874*Basecase_Pop_2006)</f>
        <v>0</v>
      </c>
      <c r="J1874" s="156">
        <f>IF('9 All Base Data'!$P1874=0,0,('9 All Base Data'!$P1874*Basecase_Pop_2006)/(1+(1/(BaseCase_Mort_AllAdults_30*('9 All Base Data'!$W1874*Basecase_PM10)/10))))</f>
        <v>0</v>
      </c>
      <c r="K1874" s="156">
        <f>IF('9 All Base Data'!$Q1874=0,0,('9 All Base Data'!$Q1874*Basecase_Pop_2006)/(1+(1/(BaseCase_Mort_Maori_30*('9 All Base Data'!$W1874*Basecase_PM10)/10))))</f>
        <v>0</v>
      </c>
      <c r="L1874" s="179">
        <f>133/(1+1/(BaseCase_Mort_Child_0_1*'9 All Base Data'!$AB$10/10))*IF('9 All Base Data'!$L1874="..C",0,'9 All Base Data'!L1874/'9 All Base Data'!$L$2022)</f>
        <v>0</v>
      </c>
      <c r="M1874" s="178">
        <f>IF('9 All Base Data'!$R1874="","",IF('9 All Base Data'!$R1874=0,0,('9 All Base Data'!$R1874*Basecase_Pop_2006)/(1+(1/(BaseCase_CardiacHA_All*('9 All Base Data'!$W1874*Basecase_PM10)/10)))))</f>
        <v>0</v>
      </c>
      <c r="N1874" s="178">
        <f>IF('9 All Base Data'!$S1874="","",IF('9 All Base Data'!$S1874=0,0,('9 All Base Data'!S1874*Basecase_Pop_2006)/(1+(1/(BaseCase_RespHA_All*('9 All Base Data'!$W1874*Basecase_PM10)/10)))))</f>
        <v>0</v>
      </c>
      <c r="O1874" s="178">
        <f>IF('9 All Base Data'!$T1874="","",IF('9 All Base Data'!$T1874=0,0,('9 All Base Data'!$T1874*Basecase_Pop_2006)/(1+(1/(BaseCase_RespHA_Child_1_4*('9 All Base Data'!$W1874*Basecase_PM10)/10)))))</f>
        <v>0</v>
      </c>
      <c r="P1874" s="179">
        <f>IF('9 All Base Data'!$U1874="","",IF('9 All Base Data'!$U1874=0,0,('9 All Base Data'!$U1874*Basecase_Pop_2006)/(1+(1/(BaseCase_RespHA_Child_5_14*('9 All Base Data'!$W1874*Basecase_PM10)/10)))))</f>
        <v>0</v>
      </c>
      <c r="Q1874" s="156">
        <f>IF('7 Base case Results'!$G1874="..C",0,BaseCase_RADs_All*'7 Base case Results'!$G1874*('9 All Base Data'!$V1874*Basecase_PM10)/10)</f>
        <v>74.886120000000005</v>
      </c>
      <c r="R1874" s="189">
        <f t="shared" si="302"/>
        <v>0</v>
      </c>
      <c r="S1874" s="178">
        <f t="shared" si="303"/>
        <v>0</v>
      </c>
      <c r="T1874" s="179">
        <f t="shared" si="304"/>
        <v>0</v>
      </c>
      <c r="U1874" s="178">
        <f t="shared" si="305"/>
        <v>0</v>
      </c>
      <c r="V1874" s="178">
        <f t="shared" si="306"/>
        <v>0</v>
      </c>
      <c r="W1874" s="178">
        <f t="shared" si="307"/>
        <v>0</v>
      </c>
      <c r="X1874" s="179">
        <f t="shared" si="308"/>
        <v>0</v>
      </c>
      <c r="Y1874" s="179">
        <f t="shared" si="309"/>
        <v>4.6429394400000004E-3</v>
      </c>
      <c r="Z1874" s="186">
        <f t="shared" si="300"/>
        <v>4.6429394400000004E-3</v>
      </c>
      <c r="AA1874" s="156">
        <f>$J1874*'9 All Base Data'!$Y1874</f>
        <v>0</v>
      </c>
      <c r="AB1874" s="156">
        <f>$K1874*'9 All Base Data'!$Y1874</f>
        <v>0</v>
      </c>
      <c r="AC1874" s="178">
        <f>$L1874*'9 All Base Data'!$Y1874</f>
        <v>0</v>
      </c>
      <c r="AD1874" s="178">
        <f>IF($M1874="","",$M1874*'9 All Base Data'!$Y1874)</f>
        <v>0</v>
      </c>
      <c r="AE1874" s="178">
        <f>IF($N1874="","",$N1874*'9 All Base Data'!$Y1874)</f>
        <v>0</v>
      </c>
      <c r="AF1874" s="178">
        <f>IF($O1874="","",$O1874*'9 All Base Data'!$Y1874)</f>
        <v>0</v>
      </c>
      <c r="AG1874" s="178">
        <f>IF($P1874="","",$P1874*'9 All Base Data'!$Y1874)</f>
        <v>0</v>
      </c>
      <c r="AH1874" s="167">
        <f>$Q1874*'9 All Base Data'!$Y1874</f>
        <v>6.5228909918291</v>
      </c>
      <c r="AI1874" s="178">
        <f>$R1874*'9 All Base Data'!$Y1874</f>
        <v>0</v>
      </c>
      <c r="AJ1874" s="178">
        <f>$S1874*'9 All Base Data'!$Y1874</f>
        <v>0</v>
      </c>
      <c r="AK1874" s="178">
        <f>$T1874*'9 All Base Data'!$Y1874</f>
        <v>0</v>
      </c>
      <c r="AL1874" s="178">
        <f>IF($U1874="","",$U1874*'9 All Base Data'!$Y1874)</f>
        <v>0</v>
      </c>
      <c r="AM1874" s="178">
        <f>IF($V1874="","",$V1874*'9 All Base Data'!$Y1874)</f>
        <v>0</v>
      </c>
      <c r="AN1874" s="178">
        <f>IF($W1874="","",$W1874*'9 All Base Data'!$Y1874)</f>
        <v>0</v>
      </c>
      <c r="AO1874" s="178">
        <f>IF($X1874="","",$X1874*'9 All Base Data'!$Y1874)</f>
        <v>0</v>
      </c>
      <c r="AP1874" s="178">
        <f>$Y1874*'9 All Base Data'!$Y1874</f>
        <v>4.044192414934042E-4</v>
      </c>
      <c r="AQ1874" s="179">
        <f t="shared" si="301"/>
        <v>4.044192414934042E-4</v>
      </c>
    </row>
    <row r="1875" spans="1:43" x14ac:dyDescent="0.25">
      <c r="A1875" s="124">
        <v>610074</v>
      </c>
      <c r="B1875" s="125" t="s">
        <v>1900</v>
      </c>
      <c r="C1875" s="126" t="s">
        <v>1863</v>
      </c>
      <c r="D1875" s="101" t="s">
        <v>2134</v>
      </c>
      <c r="E1875" s="157"/>
      <c r="F1875" s="191" t="str">
        <f>IF('9 All Base Data'!G1875="Rural Centre","Rural",IF('9 All Base Data'!G1875="Rural (Incl.some Off Shore Islands)","Rural",IF('9 All Base Data'!G1875="Inlet-in TA but not in Urban Area","Rural",IF('9 All Base Data'!G1875="Rural (Incl.some Off Shore Islands)","Rural",IF('9 All Base Data'!G1875="Inlet-not in TA","Rural",IF('9 All Base Data'!G1875="Inland Water not in Urban Area","Rural",IF('9 All Base Data'!G1875="Oceanic-in Region but not in TA","Rural",'9 All Base Data'!G1875)))))))</f>
        <v>Rural</v>
      </c>
      <c r="G1875" s="177">
        <f>IF('9 All Base Data'!I1875="..C","..C",'9 All Base Data'!I1875*Basecase_Pop_2006)</f>
        <v>846</v>
      </c>
      <c r="H1875" s="177">
        <f>IF('9 All Base Data'!J1875="..C","..C",'9 All Base Data'!J1875*Basecase_Pop_2006)</f>
        <v>543</v>
      </c>
      <c r="I1875" s="191">
        <f>IF('9 All Base Data'!L1875="..C","..C",'9 All Base Data'!L1875*Basecase_Pop_2006)</f>
        <v>15</v>
      </c>
      <c r="J1875" s="156">
        <f>IF('9 All Base Data'!$P1875=0,0,('9 All Base Data'!$P1875*Basecase_Pop_2006)/(1+(1/(BaseCase_Mort_AllAdults_30*('9 All Base Data'!$W1875*Basecase_PM10)/10))))</f>
        <v>1.9355574561701651E-2</v>
      </c>
      <c r="K1875" s="156">
        <f>IF('9 All Base Data'!$Q1875=0,0,('9 All Base Data'!$Q1875*Basecase_Pop_2006)/(1+(1/(BaseCase_Mort_Maori_30*('9 All Base Data'!$W1875*Basecase_PM10)/10))))</f>
        <v>0</v>
      </c>
      <c r="L1875" s="179">
        <f>133/(1+1/(BaseCase_Mort_Child_0_1*'9 All Base Data'!$AB$10/10))*IF('9 All Base Data'!$L1875="..C",0,'9 All Base Data'!L1875/'9 All Base Data'!$L$2022)</f>
        <v>2.1881667829578449E-3</v>
      </c>
      <c r="M1875" s="178">
        <f>IF('9 All Base Data'!$R1875="","",IF('9 All Base Data'!$R1875=0,0,('9 All Base Data'!$R1875*Basecase_Pop_2006)/(1+(1/(BaseCase_CardiacHA_All*('9 All Base Data'!$W1875*Basecase_PM10)/10)))))</f>
        <v>1.0512394030051787E-2</v>
      </c>
      <c r="N1875" s="178">
        <f>IF('9 All Base Data'!$S1875="","",IF('9 All Base Data'!$S1875=0,0,('9 All Base Data'!S1875*Basecase_Pop_2006)/(1+(1/(BaseCase_RespHA_All*('9 All Base Data'!$W1875*Basecase_PM10)/10)))))</f>
        <v>4.6558603781859956E-2</v>
      </c>
      <c r="O1875" s="178">
        <f>IF('9 All Base Data'!$T1875="","",IF('9 All Base Data'!$T1875=0,0,('9 All Base Data'!$T1875*Basecase_Pop_2006)/(1+(1/(BaseCase_RespHA_Child_1_4*('9 All Base Data'!$W1875*Basecase_PM10)/10)))))</f>
        <v>5.7694596008094571E-3</v>
      </c>
      <c r="P1875" s="179">
        <f>IF('9 All Base Data'!$U1875="","",IF('9 All Base Data'!$U1875=0,0,('9 All Base Data'!$U1875*Basecase_Pop_2006)/(1+(1/(BaseCase_RespHA_Child_5_14*('9 All Base Data'!$W1875*Basecase_PM10)/10)))))</f>
        <v>1.7159874002707961E-2</v>
      </c>
      <c r="Q1875" s="156">
        <f>IF('7 Base case Results'!$G1875="..C",0,BaseCase_RADs_All*'7 Base case Results'!$G1875*('9 All Base Data'!$V1875*Basecase_PM10)/10)</f>
        <v>268.21434793773176</v>
      </c>
      <c r="R1875" s="189">
        <f t="shared" si="302"/>
        <v>6.8905845439657873E-2</v>
      </c>
      <c r="S1875" s="178">
        <f t="shared" si="303"/>
        <v>0</v>
      </c>
      <c r="T1875" s="179">
        <f t="shared" si="304"/>
        <v>7.7898737473299281E-3</v>
      </c>
      <c r="U1875" s="178">
        <f t="shared" si="305"/>
        <v>6.675370209082885E-5</v>
      </c>
      <c r="V1875" s="178">
        <f t="shared" si="306"/>
        <v>2.1114326815073491E-4</v>
      </c>
      <c r="W1875" s="178">
        <f t="shared" si="307"/>
        <v>2.6164499289670889E-5</v>
      </c>
      <c r="X1875" s="179">
        <f t="shared" si="308"/>
        <v>7.7820028602280602E-5</v>
      </c>
      <c r="Y1875" s="179">
        <f t="shared" si="309"/>
        <v>1.6629289572139369E-2</v>
      </c>
      <c r="Z1875" s="186">
        <f t="shared" si="300"/>
        <v>9.3602905729368732E-2</v>
      </c>
      <c r="AA1875" s="156">
        <f>$J1875*'9 All Base Data'!$Y1875</f>
        <v>3.3645428477126044E-3</v>
      </c>
      <c r="AB1875" s="156">
        <f>$K1875*'9 All Base Data'!$Y1875</f>
        <v>0</v>
      </c>
      <c r="AC1875" s="178">
        <f>$L1875*'9 All Base Data'!$Y1875</f>
        <v>3.803648853581677E-4</v>
      </c>
      <c r="AD1875" s="178">
        <f>IF($M1875="","",$M1875*'9 All Base Data'!$Y1875)</f>
        <v>1.8273495335102007E-3</v>
      </c>
      <c r="AE1875" s="178">
        <f>IF($N1875="","",$N1875*'9 All Base Data'!$Y1875)</f>
        <v>8.0931938679670041E-3</v>
      </c>
      <c r="AF1875" s="178">
        <f>IF($O1875="","",$O1875*'9 All Base Data'!$Y1875)</f>
        <v>1.0028942294216091E-3</v>
      </c>
      <c r="AG1875" s="178">
        <f>IF($P1875="","",$P1875*'9 All Base Data'!$Y1875)</f>
        <v>2.9828683803424499E-3</v>
      </c>
      <c r="AH1875" s="167">
        <f>$Q1875*'9 All Base Data'!$Y1875</f>
        <v>46.623191842281273</v>
      </c>
      <c r="AI1875" s="178">
        <f>$R1875*'9 All Base Data'!$Y1875</f>
        <v>1.197777253785687E-2</v>
      </c>
      <c r="AJ1875" s="178">
        <f>$S1875*'9 All Base Data'!$Y1875</f>
        <v>0</v>
      </c>
      <c r="AK1875" s="178">
        <f>$T1875*'9 All Base Data'!$Y1875</f>
        <v>1.3540989918750771E-3</v>
      </c>
      <c r="AL1875" s="178">
        <f>IF($U1875="","",$U1875*'9 All Base Data'!$Y1875)</f>
        <v>1.1603669537789776E-5</v>
      </c>
      <c r="AM1875" s="178">
        <f>IF($V1875="","",$V1875*'9 All Base Data'!$Y1875)</f>
        <v>3.6702634191230362E-5</v>
      </c>
      <c r="AN1875" s="178">
        <f>IF($W1875="","",$W1875*'9 All Base Data'!$Y1875)</f>
        <v>4.5481253304269977E-6</v>
      </c>
      <c r="AO1875" s="178">
        <f>IF($X1875="","",$X1875*'9 All Base Data'!$Y1875)</f>
        <v>1.3527308104853009E-5</v>
      </c>
      <c r="AP1875" s="178">
        <f>$Y1875*'9 All Base Data'!$Y1875</f>
        <v>2.8906378942214388E-3</v>
      </c>
      <c r="AQ1875" s="179">
        <f t="shared" si="301"/>
        <v>1.6270815727682405E-2</v>
      </c>
    </row>
    <row r="1876" spans="1:43" x14ac:dyDescent="0.25">
      <c r="A1876" s="124">
        <v>610075</v>
      </c>
      <c r="B1876" s="125" t="s">
        <v>1901</v>
      </c>
      <c r="C1876" s="126" t="s">
        <v>1863</v>
      </c>
      <c r="D1876" s="101" t="s">
        <v>2134</v>
      </c>
      <c r="E1876" s="42"/>
      <c r="F1876" s="191" t="str">
        <f>IF('9 All Base Data'!G1876="Rural Centre","Rural",IF('9 All Base Data'!G1876="Rural (Incl.some Off Shore Islands)","Rural",IF('9 All Base Data'!G1876="Inlet-in TA but not in Urban Area","Rural",IF('9 All Base Data'!G1876="Rural (Incl.some Off Shore Islands)","Rural",IF('9 All Base Data'!G1876="Inlet-not in TA","Rural",IF('9 All Base Data'!G1876="Inland Water not in Urban Area","Rural",IF('9 All Base Data'!G1876="Oceanic-in Region but not in TA","Rural",'9 All Base Data'!G1876)))))))</f>
        <v>Rural</v>
      </c>
      <c r="G1876" s="177" t="str">
        <f>IF('9 All Base Data'!I1876="..C","..C",'9 All Base Data'!I1876*Basecase_Pop_2006)</f>
        <v>..C</v>
      </c>
      <c r="H1876" s="177" t="str">
        <f>IF('9 All Base Data'!J1876="..C","..C",'9 All Base Data'!J1876*Basecase_Pop_2006)</f>
        <v>..C</v>
      </c>
      <c r="I1876" s="191" t="str">
        <f>IF('9 All Base Data'!L1876="..C","..C",'9 All Base Data'!L1876*Basecase_Pop_2006)</f>
        <v>..C</v>
      </c>
      <c r="J1876" s="156">
        <f>IF('9 All Base Data'!$P1876=0,0,('9 All Base Data'!$P1876*Basecase_Pop_2006)/(1+(1/(BaseCase_Mort_AllAdults_30*('9 All Base Data'!$W1876*Basecase_PM10)/10))))</f>
        <v>0</v>
      </c>
      <c r="K1876" s="156">
        <f>IF('9 All Base Data'!$Q1876=0,0,('9 All Base Data'!$Q1876*Basecase_Pop_2006)/(1+(1/(BaseCase_Mort_Maori_30*('9 All Base Data'!$W1876*Basecase_PM10)/10))))</f>
        <v>0</v>
      </c>
      <c r="L1876" s="179">
        <f>133/(1+1/(BaseCase_Mort_Child_0_1*'9 All Base Data'!$AB$10/10))*IF('9 All Base Data'!$L1876="..C",0,'9 All Base Data'!L1876/'9 All Base Data'!$L$2022)</f>
        <v>0</v>
      </c>
      <c r="M1876" s="178">
        <f>IF('9 All Base Data'!$R1876="","",IF('9 All Base Data'!$R1876=0,0,('9 All Base Data'!$R1876*Basecase_Pop_2006)/(1+(1/(BaseCase_CardiacHA_All*('9 All Base Data'!$W1876*Basecase_PM10)/10)))))</f>
        <v>0</v>
      </c>
      <c r="N1876" s="178">
        <f>IF('9 All Base Data'!$S1876="","",IF('9 All Base Data'!$S1876=0,0,('9 All Base Data'!S1876*Basecase_Pop_2006)/(1+(1/(BaseCase_RespHA_All*('9 All Base Data'!$W1876*Basecase_PM10)/10)))))</f>
        <v>0</v>
      </c>
      <c r="O1876" s="178">
        <f>IF('9 All Base Data'!$T1876="","",IF('9 All Base Data'!$T1876=0,0,('9 All Base Data'!$T1876*Basecase_Pop_2006)/(1+(1/(BaseCase_RespHA_Child_1_4*('9 All Base Data'!$W1876*Basecase_PM10)/10)))))</f>
        <v>0</v>
      </c>
      <c r="P1876" s="179">
        <f>IF('9 All Base Data'!$U1876="","",IF('9 All Base Data'!$U1876=0,0,('9 All Base Data'!$U1876*Basecase_Pop_2006)/(1+(1/(BaseCase_RespHA_Child_5_14*('9 All Base Data'!$W1876*Basecase_PM10)/10)))))</f>
        <v>0</v>
      </c>
      <c r="Q1876" s="156">
        <f>IF('7 Base case Results'!$G1876="..C",0,BaseCase_RADs_All*'7 Base case Results'!$G1876*('9 All Base Data'!$V1876*Basecase_PM10)/10)</f>
        <v>0</v>
      </c>
      <c r="R1876" s="189">
        <f t="shared" si="302"/>
        <v>0</v>
      </c>
      <c r="S1876" s="178">
        <f t="shared" si="303"/>
        <v>0</v>
      </c>
      <c r="T1876" s="179">
        <f t="shared" si="304"/>
        <v>0</v>
      </c>
      <c r="U1876" s="178">
        <f t="shared" si="305"/>
        <v>0</v>
      </c>
      <c r="V1876" s="178">
        <f t="shared" si="306"/>
        <v>0</v>
      </c>
      <c r="W1876" s="178">
        <f t="shared" si="307"/>
        <v>0</v>
      </c>
      <c r="X1876" s="179">
        <f t="shared" si="308"/>
        <v>0</v>
      </c>
      <c r="Y1876" s="179">
        <f t="shared" si="309"/>
        <v>0</v>
      </c>
      <c r="Z1876" s="186">
        <f t="shared" si="300"/>
        <v>0</v>
      </c>
      <c r="AA1876" s="156">
        <f>$J1876*'9 All Base Data'!$Y1876</f>
        <v>0</v>
      </c>
      <c r="AB1876" s="156">
        <f>$K1876*'9 All Base Data'!$Y1876</f>
        <v>0</v>
      </c>
      <c r="AC1876" s="178">
        <f>$L1876*'9 All Base Data'!$Y1876</f>
        <v>0</v>
      </c>
      <c r="AD1876" s="178">
        <f>IF($M1876="","",$M1876*'9 All Base Data'!$Y1876)</f>
        <v>0</v>
      </c>
      <c r="AE1876" s="178">
        <f>IF($N1876="","",$N1876*'9 All Base Data'!$Y1876)</f>
        <v>0</v>
      </c>
      <c r="AF1876" s="178">
        <f>IF($O1876="","",$O1876*'9 All Base Data'!$Y1876)</f>
        <v>0</v>
      </c>
      <c r="AG1876" s="178">
        <f>IF($P1876="","",$P1876*'9 All Base Data'!$Y1876)</f>
        <v>0</v>
      </c>
      <c r="AH1876" s="167">
        <f>$Q1876*'9 All Base Data'!$Y1876</f>
        <v>0</v>
      </c>
      <c r="AI1876" s="178">
        <f>$R1876*'9 All Base Data'!$Y1876</f>
        <v>0</v>
      </c>
      <c r="AJ1876" s="178">
        <f>$S1876*'9 All Base Data'!$Y1876</f>
        <v>0</v>
      </c>
      <c r="AK1876" s="178">
        <f>$T1876*'9 All Base Data'!$Y1876</f>
        <v>0</v>
      </c>
      <c r="AL1876" s="178">
        <f>IF($U1876="","",$U1876*'9 All Base Data'!$Y1876)</f>
        <v>0</v>
      </c>
      <c r="AM1876" s="178">
        <f>IF($V1876="","",$V1876*'9 All Base Data'!$Y1876)</f>
        <v>0</v>
      </c>
      <c r="AN1876" s="178">
        <f>IF($W1876="","",$W1876*'9 All Base Data'!$Y1876)</f>
        <v>0</v>
      </c>
      <c r="AO1876" s="178">
        <f>IF($X1876="","",$X1876*'9 All Base Data'!$Y1876)</f>
        <v>0</v>
      </c>
      <c r="AP1876" s="178">
        <f>$Y1876*'9 All Base Data'!$Y1876</f>
        <v>0</v>
      </c>
      <c r="AQ1876" s="179">
        <f t="shared" si="301"/>
        <v>0</v>
      </c>
    </row>
    <row r="1877" spans="1:43" x14ac:dyDescent="0.25">
      <c r="A1877" s="124">
        <v>610080</v>
      </c>
      <c r="B1877" s="125" t="s">
        <v>1902</v>
      </c>
      <c r="C1877" s="126" t="s">
        <v>1863</v>
      </c>
      <c r="D1877" s="101" t="s">
        <v>2133</v>
      </c>
      <c r="E1877" s="42"/>
      <c r="F1877" s="191" t="str">
        <f>IF('9 All Base Data'!G1877="Rural Centre","Rural",IF('9 All Base Data'!G1877="Rural (Incl.some Off Shore Islands)","Rural",IF('9 All Base Data'!G1877="Inlet-in TA but not in Urban Area","Rural",IF('9 All Base Data'!G1877="Rural (Incl.some Off Shore Islands)","Rural",IF('9 All Base Data'!G1877="Inlet-not in TA","Rural",IF('9 All Base Data'!G1877="Inland Water not in Urban Area","Rural",IF('9 All Base Data'!G1877="Oceanic-in Region but not in TA","Rural",'9 All Base Data'!G1877)))))))</f>
        <v>Rural</v>
      </c>
      <c r="G1877" s="177">
        <f>IF('9 All Base Data'!I1877="..C","..C",'9 All Base Data'!I1877*Basecase_Pop_2006)</f>
        <v>1644</v>
      </c>
      <c r="H1877" s="177">
        <f>IF('9 All Base Data'!J1877="..C","..C",'9 All Base Data'!J1877*Basecase_Pop_2006)</f>
        <v>984</v>
      </c>
      <c r="I1877" s="191">
        <f>IF('9 All Base Data'!L1877="..C","..C",'9 All Base Data'!L1877*Basecase_Pop_2006)</f>
        <v>15</v>
      </c>
      <c r="J1877" s="156">
        <f>IF('9 All Base Data'!$P1877=0,0,('9 All Base Data'!$P1877*Basecase_Pop_2006)/(1+(1/(BaseCase_Mort_AllAdults_30*('9 All Base Data'!$W1877*Basecase_PM10)/10))))</f>
        <v>8.8069912893031135E-2</v>
      </c>
      <c r="K1877" s="156">
        <f>IF('9 All Base Data'!$Q1877=0,0,('9 All Base Data'!$Q1877*Basecase_Pop_2006)/(1+(1/(BaseCase_Mort_Maori_30*('9 All Base Data'!$W1877*Basecase_PM10)/10))))</f>
        <v>4.5828301995284919E-2</v>
      </c>
      <c r="L1877" s="179">
        <f>133/(1+1/(BaseCase_Mort_Child_0_1*'9 All Base Data'!$AB$10/10))*IF('9 All Base Data'!$L1877="..C",0,'9 All Base Data'!L1877/'9 All Base Data'!$L$2022)</f>
        <v>2.1881667829578449E-3</v>
      </c>
      <c r="M1877" s="178">
        <f>IF('9 All Base Data'!$R1877="","",IF('9 All Base Data'!$R1877=0,0,('9 All Base Data'!$R1877*Basecase_Pop_2006)/(1+(1/(BaseCase_CardiacHA_All*('9 All Base Data'!$W1877*Basecase_PM10)/10)))))</f>
        <v>3.3314689156453837E-2</v>
      </c>
      <c r="N1877" s="178">
        <f>IF('9 All Base Data'!$S1877="","",IF('9 All Base Data'!$S1877=0,0,('9 All Base Data'!S1877*Basecase_Pop_2006)/(1+(1/(BaseCase_RespHA_All*('9 All Base Data'!$W1877*Basecase_PM10)/10)))))</f>
        <v>3.6899246340003508E-2</v>
      </c>
      <c r="O1877" s="178">
        <f>IF('9 All Base Data'!$T1877="","",IF('9 All Base Data'!$T1877=0,0,('9 All Base Data'!$T1877*Basecase_Pop_2006)/(1+(1/(BaseCase_RespHA_Child_1_4*('9 All Base Data'!$W1877*Basecase_PM10)/10)))))</f>
        <v>1.568990294702443E-2</v>
      </c>
      <c r="P1877" s="179">
        <f>IF('9 All Base Data'!$U1877="","",IF('9 All Base Data'!$U1877=0,0,('9 All Base Data'!$U1877*Basecase_Pop_2006)/(1+(1/(BaseCase_RespHA_Child_5_14*('9 All Base Data'!$W1877*Basecase_PM10)/10)))))</f>
        <v>1.5567774511431666E-2</v>
      </c>
      <c r="Q1877" s="156">
        <f>IF('7 Base case Results'!$G1877="..C",0,BaseCase_RADs_All*'7 Base case Results'!$G1877*('9 All Base Data'!$V1877*Basecase_PM10)/10)</f>
        <v>471.69648000000007</v>
      </c>
      <c r="R1877" s="189">
        <f t="shared" si="302"/>
        <v>0.31352888989919087</v>
      </c>
      <c r="S1877" s="178">
        <f t="shared" si="303"/>
        <v>0.16314875510321433</v>
      </c>
      <c r="T1877" s="179">
        <f t="shared" si="304"/>
        <v>7.7898737473299281E-3</v>
      </c>
      <c r="U1877" s="178">
        <f t="shared" si="305"/>
        <v>2.1154827614348188E-4</v>
      </c>
      <c r="V1877" s="178">
        <f t="shared" si="306"/>
        <v>1.6733808215191589E-4</v>
      </c>
      <c r="W1877" s="178">
        <f t="shared" si="307"/>
        <v>7.1153709864755777E-5</v>
      </c>
      <c r="X1877" s="179">
        <f t="shared" si="308"/>
        <v>7.0599857409342601E-5</v>
      </c>
      <c r="Y1877" s="179">
        <f t="shared" si="309"/>
        <v>2.9245181760000002E-2</v>
      </c>
      <c r="Z1877" s="186">
        <f t="shared" si="300"/>
        <v>0.35094283176481622</v>
      </c>
      <c r="AA1877" s="156">
        <f>$J1877*'9 All Base Data'!$Y1877</f>
        <v>7.6712539180975895E-3</v>
      </c>
      <c r="AB1877" s="156">
        <f>$K1877*'9 All Base Data'!$Y1877</f>
        <v>3.9918347786728377E-3</v>
      </c>
      <c r="AC1877" s="178">
        <f>$L1877*'9 All Base Data'!$Y1877</f>
        <v>1.9059838321407741E-4</v>
      </c>
      <c r="AD1877" s="178">
        <f>IF($M1877="","",$M1877*'9 All Base Data'!$Y1877)</f>
        <v>2.9018473088767227E-3</v>
      </c>
      <c r="AE1877" s="178">
        <f>IF($N1877="","",$N1877*'9 All Base Data'!$Y1877)</f>
        <v>3.2140770753844874E-3</v>
      </c>
      <c r="AF1877" s="178">
        <f>IF($O1877="","",$O1877*'9 All Base Data'!$Y1877)</f>
        <v>1.3666554842982717E-3</v>
      </c>
      <c r="AG1877" s="178">
        <f>IF($P1877="","",$P1877*'9 All Base Data'!$Y1877)</f>
        <v>1.3560175920910881E-3</v>
      </c>
      <c r="AH1877" s="167">
        <f>$Q1877*'9 All Base Data'!$Y1877</f>
        <v>41.086715672670657</v>
      </c>
      <c r="AI1877" s="178">
        <f>$R1877*'9 All Base Data'!$Y1877</f>
        <v>2.7309663948427421E-2</v>
      </c>
      <c r="AJ1877" s="178">
        <f>$S1877*'9 All Base Data'!$Y1877</f>
        <v>1.4210931812075302E-2</v>
      </c>
      <c r="AK1877" s="178">
        <f>$T1877*'9 All Base Data'!$Y1877</f>
        <v>6.7853024424211557E-4</v>
      </c>
      <c r="AL1877" s="178">
        <f>IF($U1877="","",$U1877*'9 All Base Data'!$Y1877)</f>
        <v>1.8426730411367188E-5</v>
      </c>
      <c r="AM1877" s="178">
        <f>IF($V1877="","",$V1877*'9 All Base Data'!$Y1877)</f>
        <v>1.4575839536868647E-5</v>
      </c>
      <c r="AN1877" s="178">
        <f>IF($W1877="","",$W1877*'9 All Base Data'!$Y1877)</f>
        <v>6.1977826212926615E-6</v>
      </c>
      <c r="AO1877" s="178">
        <f>IF($X1877="","",$X1877*'9 All Base Data'!$Y1877)</f>
        <v>6.1495397801330842E-6</v>
      </c>
      <c r="AP1877" s="178">
        <f>$Y1877*'9 All Base Data'!$Y1877</f>
        <v>2.5473763717055804E-3</v>
      </c>
      <c r="AQ1877" s="179">
        <f t="shared" si="301"/>
        <v>3.0568573134323356E-2</v>
      </c>
    </row>
    <row r="1878" spans="1:43" x14ac:dyDescent="0.25">
      <c r="A1878" s="124">
        <v>610090</v>
      </c>
      <c r="B1878" s="125" t="s">
        <v>1903</v>
      </c>
      <c r="C1878" s="126" t="s">
        <v>1863</v>
      </c>
      <c r="D1878" s="101" t="s">
        <v>2133</v>
      </c>
      <c r="E1878" s="42"/>
      <c r="F1878" s="191" t="str">
        <f>IF('9 All Base Data'!G1878="Rural Centre","Rural",IF('9 All Base Data'!G1878="Rural (Incl.some Off Shore Islands)","Rural",IF('9 All Base Data'!G1878="Inlet-in TA but not in Urban Area","Rural",IF('9 All Base Data'!G1878="Rural (Incl.some Off Shore Islands)","Rural",IF('9 All Base Data'!G1878="Inlet-not in TA","Rural",IF('9 All Base Data'!G1878="Inland Water not in Urban Area","Rural",IF('9 All Base Data'!G1878="Oceanic-in Region but not in TA","Rural",'9 All Base Data'!G1878)))))))</f>
        <v>Rural</v>
      </c>
      <c r="G1878" s="177">
        <f>IF('9 All Base Data'!I1878="..C","..C",'9 All Base Data'!I1878*Basecase_Pop_2006)</f>
        <v>666</v>
      </c>
      <c r="H1878" s="177">
        <f>IF('9 All Base Data'!J1878="..C","..C",'9 All Base Data'!J1878*Basecase_Pop_2006)</f>
        <v>399</v>
      </c>
      <c r="I1878" s="191">
        <f>IF('9 All Base Data'!L1878="..C","..C",'9 All Base Data'!L1878*Basecase_Pop_2006)</f>
        <v>9</v>
      </c>
      <c r="J1878" s="156">
        <f>IF('9 All Base Data'!$P1878=0,0,('9 All Base Data'!$P1878*Basecase_Pop_2006)/(1+(1/(BaseCase_Mort_AllAdults_30*('9 All Base Data'!$W1878*Basecase_PM10)/10))))</f>
        <v>8.8069912893031135E-2</v>
      </c>
      <c r="K1878" s="156">
        <f>IF('9 All Base Data'!$Q1878=0,0,('9 All Base Data'!$Q1878*Basecase_Pop_2006)/(1+(1/(BaseCase_Mort_Maori_30*('9 All Base Data'!$W1878*Basecase_PM10)/10))))</f>
        <v>4.5828301995284919E-2</v>
      </c>
      <c r="L1878" s="179">
        <f>133/(1+1/(BaseCase_Mort_Child_0_1*'9 All Base Data'!$AB$10/10))*IF('9 All Base Data'!$L1878="..C",0,'9 All Base Data'!L1878/'9 All Base Data'!$L$2022)</f>
        <v>1.3129000697747069E-3</v>
      </c>
      <c r="M1878" s="178">
        <f>IF('9 All Base Data'!$R1878="","",IF('9 All Base Data'!$R1878=0,0,('9 All Base Data'!$R1878*Basecase_Pop_2006)/(1+(1/(BaseCase_CardiacHA_All*('9 All Base Data'!$W1878*Basecase_PM10)/10)))))</f>
        <v>2.696903407903406E-2</v>
      </c>
      <c r="N1878" s="178">
        <f>IF('9 All Base Data'!$S1878="","",IF('9 All Base Data'!$S1878=0,0,('9 All Base Data'!S1878*Basecase_Pop_2006)/(1+(1/(BaseCase_RespHA_All*('9 All Base Data'!$W1878*Basecase_PM10)/10)))))</f>
        <v>1.5813962717144359E-2</v>
      </c>
      <c r="O1878" s="178">
        <f>IF('9 All Base Data'!$T1878="","",IF('9 All Base Data'!$T1878=0,0,('9 All Base Data'!$T1878*Basecase_Pop_2006)/(1+(1/(BaseCase_RespHA_Child_1_4*('9 All Base Data'!$W1878*Basecase_PM10)/10)))))</f>
        <v>1.0459935298016287E-2</v>
      </c>
      <c r="P1878" s="179">
        <f>IF('9 All Base Data'!$U1878="","",IF('9 All Base Data'!$U1878=0,0,('9 All Base Data'!$U1878*Basecase_Pop_2006)/(1+(1/(BaseCase_RespHA_Child_5_14*('9 All Base Data'!$W1878*Basecase_PM10)/10)))))</f>
        <v>0</v>
      </c>
      <c r="Q1878" s="156">
        <f>IF('7 Base case Results'!$G1878="..C",0,BaseCase_RADs_All*'7 Base case Results'!$G1878*('9 All Base Data'!$V1878*Basecase_PM10)/10)</f>
        <v>191.08872000000002</v>
      </c>
      <c r="R1878" s="189">
        <f t="shared" si="302"/>
        <v>0.31352888989919087</v>
      </c>
      <c r="S1878" s="178">
        <f t="shared" si="303"/>
        <v>0.16314875510321433</v>
      </c>
      <c r="T1878" s="179">
        <f t="shared" si="304"/>
        <v>4.673924248397957E-3</v>
      </c>
      <c r="U1878" s="178">
        <f t="shared" si="305"/>
        <v>1.7125336640186629E-4</v>
      </c>
      <c r="V1878" s="178">
        <f t="shared" si="306"/>
        <v>7.171632092224966E-5</v>
      </c>
      <c r="W1878" s="178">
        <f t="shared" si="307"/>
        <v>4.7435806576503865E-5</v>
      </c>
      <c r="X1878" s="179">
        <f t="shared" si="308"/>
        <v>0</v>
      </c>
      <c r="Y1878" s="179">
        <f t="shared" si="309"/>
        <v>1.1847500640000001E-2</v>
      </c>
      <c r="Z1878" s="186">
        <f t="shared" si="300"/>
        <v>0.33029328447491296</v>
      </c>
      <c r="AA1878" s="156">
        <f>$J1878*'9 All Base Data'!$Y1878</f>
        <v>7.6712539180975895E-3</v>
      </c>
      <c r="AB1878" s="156">
        <f>$K1878*'9 All Base Data'!$Y1878</f>
        <v>3.9918347786728377E-3</v>
      </c>
      <c r="AC1878" s="178">
        <f>$L1878*'9 All Base Data'!$Y1878</f>
        <v>1.1435902992844645E-4</v>
      </c>
      <c r="AD1878" s="178">
        <f>IF($M1878="","",$M1878*'9 All Base Data'!$Y1878)</f>
        <v>2.3491144881382995E-3</v>
      </c>
      <c r="AE1878" s="178">
        <f>IF($N1878="","",$N1878*'9 All Base Data'!$Y1878)</f>
        <v>1.3774616037362086E-3</v>
      </c>
      <c r="AF1878" s="178">
        <f>IF($O1878="","",$O1878*'9 All Base Data'!$Y1878)</f>
        <v>9.1110365619884788E-4</v>
      </c>
      <c r="AG1878" s="178">
        <f>IF($P1878="","",$P1878*'9 All Base Data'!$Y1878)</f>
        <v>0</v>
      </c>
      <c r="AH1878" s="167">
        <f>$Q1878*'9 All Base Data'!$Y1878</f>
        <v>16.644618392943222</v>
      </c>
      <c r="AI1878" s="178">
        <f>$R1878*'9 All Base Data'!$Y1878</f>
        <v>2.7309663948427421E-2</v>
      </c>
      <c r="AJ1878" s="178">
        <f>$S1878*'9 All Base Data'!$Y1878</f>
        <v>1.4210931812075302E-2</v>
      </c>
      <c r="AK1878" s="178">
        <f>$T1878*'9 All Base Data'!$Y1878</f>
        <v>4.071181465452694E-4</v>
      </c>
      <c r="AL1878" s="178">
        <f>IF($U1878="","",$U1878*'9 All Base Data'!$Y1878)</f>
        <v>1.4916876999678202E-5</v>
      </c>
      <c r="AM1878" s="178">
        <f>IF($V1878="","",$V1878*'9 All Base Data'!$Y1878)</f>
        <v>6.2467883729437055E-6</v>
      </c>
      <c r="AN1878" s="178">
        <f>IF($W1878="","",$W1878*'9 All Base Data'!$Y1878)</f>
        <v>4.1318550808617754E-6</v>
      </c>
      <c r="AO1878" s="178">
        <f>IF($X1878="","",$X1878*'9 All Base Data'!$Y1878)</f>
        <v>0</v>
      </c>
      <c r="AP1878" s="178">
        <f>$Y1878*'9 All Base Data'!$Y1878</f>
        <v>1.0319663403624798E-3</v>
      </c>
      <c r="AQ1878" s="179">
        <f t="shared" si="301"/>
        <v>2.8769912100707794E-2</v>
      </c>
    </row>
    <row r="1879" spans="1:43" x14ac:dyDescent="0.25">
      <c r="A1879" s="124">
        <v>610210</v>
      </c>
      <c r="B1879" s="125" t="s">
        <v>1904</v>
      </c>
      <c r="C1879" s="126" t="s">
        <v>1863</v>
      </c>
      <c r="D1879" s="101" t="s">
        <v>2135</v>
      </c>
      <c r="E1879" s="42"/>
      <c r="F1879" s="191" t="str">
        <f>IF('9 All Base Data'!G1879="Rural Centre","Rural",IF('9 All Base Data'!G1879="Rural (Incl.some Off Shore Islands)","Rural",IF('9 All Base Data'!G1879="Inlet-in TA but not in Urban Area","Rural",IF('9 All Base Data'!G1879="Rural (Incl.some Off Shore Islands)","Rural",IF('9 All Base Data'!G1879="Inlet-not in TA","Rural",IF('9 All Base Data'!G1879="Inland Water not in Urban Area","Rural",IF('9 All Base Data'!G1879="Oceanic-in Region but not in TA","Rural",'9 All Base Data'!G1879)))))))</f>
        <v>Gore</v>
      </c>
      <c r="G1879" s="177">
        <f>IF('9 All Base Data'!I1879="..C","..C",'9 All Base Data'!I1879*Basecase_Pop_2006)</f>
        <v>1566</v>
      </c>
      <c r="H1879" s="177">
        <f>IF('9 All Base Data'!J1879="..C","..C",'9 All Base Data'!J1879*Basecase_Pop_2006)</f>
        <v>1092</v>
      </c>
      <c r="I1879" s="191">
        <f>IF('9 All Base Data'!L1879="..C","..C",'9 All Base Data'!L1879*Basecase_Pop_2006)</f>
        <v>15</v>
      </c>
      <c r="J1879" s="156">
        <f>IF('9 All Base Data'!$P1879=0,0,('9 All Base Data'!$P1879*Basecase_Pop_2006)/(1+(1/(BaseCase_Mort_AllAdults_30*('9 All Base Data'!$W1879*Basecase_PM10)/10))))</f>
        <v>0.3642433661428654</v>
      </c>
      <c r="K1879" s="156">
        <f>IF('9 All Base Data'!$Q1879=0,0,('9 All Base Data'!$Q1879*Basecase_Pop_2006)/(1+(1/(BaseCase_Mort_Maori_30*('9 All Base Data'!$W1879*Basecase_PM10)/10))))</f>
        <v>0</v>
      </c>
      <c r="L1879" s="179">
        <f>133/(1+1/(BaseCase_Mort_Child_0_1*'9 All Base Data'!$AB$10/10))*IF('9 All Base Data'!$L1879="..C",0,'9 All Base Data'!L1879/'9 All Base Data'!$L$2022)</f>
        <v>2.1881667829578449E-3</v>
      </c>
      <c r="M1879" s="178">
        <f>IF('9 All Base Data'!$R1879="","",IF('9 All Base Data'!$R1879=0,0,('9 All Base Data'!$R1879*Basecase_Pop_2006)/(1+(1/(BaseCase_CardiacHA_All*('9 All Base Data'!$W1879*Basecase_PM10)/10)))))</f>
        <v>0.22743596827025531</v>
      </c>
      <c r="N1879" s="178">
        <f>IF('9 All Base Data'!$S1879="","",IF('9 All Base Data'!$S1879=0,0,('9 All Base Data'!S1879*Basecase_Pop_2006)/(1+(1/(BaseCase_RespHA_All*('9 All Base Data'!$W1879*Basecase_PM10)/10)))))</f>
        <v>0.27994002216572134</v>
      </c>
      <c r="O1879" s="178">
        <f>IF('9 All Base Data'!$T1879="","",IF('9 All Base Data'!$T1879=0,0,('9 All Base Data'!$T1879*Basecase_Pop_2006)/(1+(1/(BaseCase_RespHA_Child_1_4*('9 All Base Data'!$W1879*Basecase_PM10)/10)))))</f>
        <v>0.11532083173874218</v>
      </c>
      <c r="P1879" s="179">
        <f>IF('9 All Base Data'!$U1879="","",IF('9 All Base Data'!$U1879=0,0,('9 All Base Data'!$U1879*Basecase_Pop_2006)/(1+(1/(BaseCase_RespHA_Child_5_14*('9 All Base Data'!$W1879*Basecase_PM10)/10)))))</f>
        <v>4.2330024349129046E-2</v>
      </c>
      <c r="Q1879" s="156">
        <f>IF('7 Base case Results'!$G1879="..C",0,BaseCase_RADs_All*'7 Base case Results'!$G1879*('9 All Base Data'!$V1879*Basecase_PM10)/10)</f>
        <v>1911.1464000000003</v>
      </c>
      <c r="R1879" s="189">
        <f t="shared" si="302"/>
        <v>1.296706383468601</v>
      </c>
      <c r="S1879" s="178">
        <f t="shared" si="303"/>
        <v>0</v>
      </c>
      <c r="T1879" s="179">
        <f t="shared" si="304"/>
        <v>7.7898737473299281E-3</v>
      </c>
      <c r="U1879" s="178">
        <f t="shared" si="305"/>
        <v>1.4442183985161211E-3</v>
      </c>
      <c r="V1879" s="178">
        <f t="shared" si="306"/>
        <v>1.2695280005215464E-3</v>
      </c>
      <c r="W1879" s="178">
        <f t="shared" si="307"/>
        <v>5.2297997193519576E-4</v>
      </c>
      <c r="X1879" s="179">
        <f t="shared" si="308"/>
        <v>1.9196666042330023E-4</v>
      </c>
      <c r="Y1879" s="179">
        <f t="shared" si="309"/>
        <v>0.11849107680000003</v>
      </c>
      <c r="Z1879" s="186">
        <f t="shared" si="300"/>
        <v>1.4257010804149686</v>
      </c>
      <c r="AA1879" s="156">
        <f>$J1879*'9 All Base Data'!$Y1879</f>
        <v>0.24697988811261834</v>
      </c>
      <c r="AB1879" s="156">
        <f>$K1879*'9 All Base Data'!$Y1879</f>
        <v>0</v>
      </c>
      <c r="AC1879" s="178">
        <f>$L1879*'9 All Base Data'!$Y1879</f>
        <v>1.4837145641101535E-3</v>
      </c>
      <c r="AD1879" s="178">
        <f>IF($M1879="","",$M1879*'9 All Base Data'!$Y1879)</f>
        <v>0.15421587657451133</v>
      </c>
      <c r="AE1879" s="178">
        <f>IF($N1879="","",$N1879*'9 All Base Data'!$Y1879)</f>
        <v>0.18981692401122682</v>
      </c>
      <c r="AF1879" s="178">
        <f>IF($O1879="","",$O1879*'9 All Base Data'!$Y1879)</f>
        <v>7.8194769671432532E-2</v>
      </c>
      <c r="AG1879" s="178">
        <f>IF($P1879="","",$P1879*'9 All Base Data'!$Y1879)</f>
        <v>2.8702416157256026E-2</v>
      </c>
      <c r="AH1879" s="167">
        <f>$Q1879*'9 All Base Data'!$Y1879</f>
        <v>1295.877338926462</v>
      </c>
      <c r="AI1879" s="178">
        <f>$R1879*'9 All Base Data'!$Y1879</f>
        <v>0.87924840168092144</v>
      </c>
      <c r="AJ1879" s="178">
        <f>$S1879*'9 All Base Data'!$Y1879</f>
        <v>0</v>
      </c>
      <c r="AK1879" s="178">
        <f>$T1879*'9 All Base Data'!$Y1879</f>
        <v>5.2820238482321463E-3</v>
      </c>
      <c r="AL1879" s="178">
        <f>IF($U1879="","",$U1879*'9 All Base Data'!$Y1879)</f>
        <v>9.7927081624814695E-4</v>
      </c>
      <c r="AM1879" s="178">
        <f>IF($V1879="","",$V1879*'9 All Base Data'!$Y1879)</f>
        <v>8.6081975039091377E-4</v>
      </c>
      <c r="AN1879" s="178">
        <f>IF($W1879="","",$W1879*'9 All Base Data'!$Y1879)</f>
        <v>3.5461328045994654E-4</v>
      </c>
      <c r="AO1879" s="178">
        <f>IF($X1879="","",$X1879*'9 All Base Data'!$Y1879)</f>
        <v>1.3016545727315607E-4</v>
      </c>
      <c r="AP1879" s="178">
        <f>$Y1879*'9 All Base Data'!$Y1879</f>
        <v>8.034439501344065E-2</v>
      </c>
      <c r="AQ1879" s="179">
        <f t="shared" si="301"/>
        <v>0.96671491110923324</v>
      </c>
    </row>
    <row r="1880" spans="1:43" x14ac:dyDescent="0.25">
      <c r="A1880" s="124">
        <v>610220</v>
      </c>
      <c r="B1880" s="125" t="s">
        <v>1905</v>
      </c>
      <c r="C1880" s="126" t="s">
        <v>1863</v>
      </c>
      <c r="D1880" s="101" t="s">
        <v>2135</v>
      </c>
      <c r="E1880" s="42"/>
      <c r="F1880" s="191" t="str">
        <f>IF('9 All Base Data'!G1880="Rural Centre","Rural",IF('9 All Base Data'!G1880="Rural (Incl.some Off Shore Islands)","Rural",IF('9 All Base Data'!G1880="Inlet-in TA but not in Urban Area","Rural",IF('9 All Base Data'!G1880="Rural (Incl.some Off Shore Islands)","Rural",IF('9 All Base Data'!G1880="Inlet-not in TA","Rural",IF('9 All Base Data'!G1880="Inland Water not in Urban Area","Rural",IF('9 All Base Data'!G1880="Oceanic-in Region but not in TA","Rural",'9 All Base Data'!G1880)))))))</f>
        <v>Gore</v>
      </c>
      <c r="G1880" s="177">
        <f>IF('9 All Base Data'!I1880="..C","..C",'9 All Base Data'!I1880*Basecase_Pop_2006)</f>
        <v>1446</v>
      </c>
      <c r="H1880" s="177">
        <f>IF('9 All Base Data'!J1880="..C","..C",'9 All Base Data'!J1880*Basecase_Pop_2006)</f>
        <v>867</v>
      </c>
      <c r="I1880" s="191">
        <f>IF('9 All Base Data'!L1880="..C","..C",'9 All Base Data'!L1880*Basecase_Pop_2006)</f>
        <v>18</v>
      </c>
      <c r="J1880" s="156">
        <f>IF('9 All Base Data'!$P1880=0,0,('9 All Base Data'!$P1880*Basecase_Pop_2006)/(1+(1/(BaseCase_Mort_AllAdults_30*('9 All Base Data'!$W1880*Basecase_PM10)/10))))</f>
        <v>2.868416508375065</v>
      </c>
      <c r="K1880" s="156">
        <f>IF('9 All Base Data'!$Q1880=0,0,('9 All Base Data'!$Q1880*Basecase_Pop_2006)/(1+(1/(BaseCase_Mort_Maori_30*('9 All Base Data'!$W1880*Basecase_PM10)/10))))</f>
        <v>0.10376492194674013</v>
      </c>
      <c r="L1880" s="179">
        <f>133/(1+1/(BaseCase_Mort_Child_0_1*'9 All Base Data'!$AB$10/10))*IF('9 All Base Data'!$L1880="..C",0,'9 All Base Data'!L1880/'9 All Base Data'!$L$2022)</f>
        <v>2.6258001395494139E-3</v>
      </c>
      <c r="M1880" s="178">
        <f>IF('9 All Base Data'!$R1880="","",IF('9 All Base Data'!$R1880=0,0,('9 All Base Data'!$R1880*Basecase_Pop_2006)/(1+(1/(BaseCase_CardiacHA_All*('9 All Base Data'!$W1880*Basecase_PM10)/10)))))</f>
        <v>0.12040727731954692</v>
      </c>
      <c r="N1880" s="178">
        <f>IF('9 All Base Data'!$S1880="","",IF('9 All Base Data'!$S1880=0,0,('9 All Base Data'!S1880*Basecase_Pop_2006)/(1+(1/(BaseCase_RespHA_All*('9 All Base Data'!$W1880*Basecase_PM10)/10)))))</f>
        <v>0.11786948301714584</v>
      </c>
      <c r="O1880" s="178">
        <f>IF('9 All Base Data'!$T1880="","",IF('9 All Base Data'!$T1880=0,0,('9 All Base Data'!$T1880*Basecase_Pop_2006)/(1+(1/(BaseCase_RespHA_Child_1_4*('9 All Base Data'!$W1880*Basecase_PM10)/10)))))</f>
        <v>4.3245311902028322E-2</v>
      </c>
      <c r="P1880" s="179">
        <f>IF('9 All Base Data'!$U1880="","",IF('9 All Base Data'!$U1880=0,0,('9 All Base Data'!$U1880*Basecase_Pop_2006)/(1+(1/(BaseCase_RespHA_Child_5_14*('9 All Base Data'!$W1880*Basecase_PM10)/10)))))</f>
        <v>2.1165012174564523E-2</v>
      </c>
      <c r="Q1880" s="156">
        <f>IF('7 Base case Results'!$G1880="..C",0,BaseCase_RADs_All*'7 Base case Results'!$G1880*('9 All Base Data'!$V1880*Basecase_PM10)/10)</f>
        <v>1764.6984</v>
      </c>
      <c r="R1880" s="189">
        <f t="shared" si="302"/>
        <v>10.211562769815231</v>
      </c>
      <c r="S1880" s="178">
        <f t="shared" si="303"/>
        <v>0.36940312213039483</v>
      </c>
      <c r="T1880" s="179">
        <f t="shared" si="304"/>
        <v>9.3478484967959141E-3</v>
      </c>
      <c r="U1880" s="178">
        <f t="shared" si="305"/>
        <v>7.6458621097912289E-4</v>
      </c>
      <c r="V1880" s="178">
        <f t="shared" si="306"/>
        <v>5.345381054827563E-4</v>
      </c>
      <c r="W1880" s="178">
        <f t="shared" si="307"/>
        <v>1.9611748947569844E-4</v>
      </c>
      <c r="X1880" s="179">
        <f t="shared" si="308"/>
        <v>9.5983330211650117E-5</v>
      </c>
      <c r="Y1880" s="179">
        <f t="shared" si="309"/>
        <v>0.1094113008</v>
      </c>
      <c r="Z1880" s="186">
        <f t="shared" si="300"/>
        <v>10.331621043428488</v>
      </c>
      <c r="AA1880" s="156">
        <f>$J1880*'9 All Base Data'!$Y1880</f>
        <v>1.9449666188868695</v>
      </c>
      <c r="AB1880" s="156">
        <f>$K1880*'9 All Base Data'!$Y1880</f>
        <v>7.0359136760142299E-2</v>
      </c>
      <c r="AC1880" s="178">
        <f>$L1880*'9 All Base Data'!$Y1880</f>
        <v>1.7804574769321841E-3</v>
      </c>
      <c r="AD1880" s="178">
        <f>IF($M1880="","",$M1880*'9 All Base Data'!$Y1880)</f>
        <v>8.1643699362976579E-2</v>
      </c>
      <c r="AE1880" s="178">
        <f>IF($N1880="","",$N1880*'9 All Base Data'!$Y1880)</f>
        <v>7.9922915373148148E-2</v>
      </c>
      <c r="AF1880" s="178">
        <f>IF($O1880="","",$O1880*'9 All Base Data'!$Y1880)</f>
        <v>2.9323038626787205E-2</v>
      </c>
      <c r="AG1880" s="178">
        <f>IF($P1880="","",$P1880*'9 All Base Data'!$Y1880)</f>
        <v>1.4351208078628013E-2</v>
      </c>
      <c r="AH1880" s="167">
        <f>$Q1880*'9 All Base Data'!$Y1880</f>
        <v>1196.5763934148556</v>
      </c>
      <c r="AI1880" s="178">
        <f>$R1880*'9 All Base Data'!$Y1880</f>
        <v>6.924081163237255</v>
      </c>
      <c r="AJ1880" s="178">
        <f>$S1880*'9 All Base Data'!$Y1880</f>
        <v>0.25047852686610655</v>
      </c>
      <c r="AK1880" s="178">
        <f>$T1880*'9 All Base Data'!$Y1880</f>
        <v>6.3384286178785757E-3</v>
      </c>
      <c r="AL1880" s="178">
        <f>IF($U1880="","",$U1880*'9 All Base Data'!$Y1880)</f>
        <v>5.1843749095490126E-4</v>
      </c>
      <c r="AM1880" s="178">
        <f>IF($V1880="","",$V1880*'9 All Base Data'!$Y1880)</f>
        <v>3.6245042121722679E-4</v>
      </c>
      <c r="AN1880" s="178">
        <f>IF($W1880="","",$W1880*'9 All Base Data'!$Y1880)</f>
        <v>1.3297998017247997E-4</v>
      </c>
      <c r="AO1880" s="178">
        <f>IF($X1880="","",$X1880*'9 All Base Data'!$Y1880)</f>
        <v>6.5082728636578033E-5</v>
      </c>
      <c r="AP1880" s="178">
        <f>$Y1880*'9 All Base Data'!$Y1880</f>
        <v>7.4187736391721049E-2</v>
      </c>
      <c r="AQ1880" s="179">
        <f t="shared" si="301"/>
        <v>7.0054882161590273</v>
      </c>
    </row>
    <row r="1881" spans="1:43" x14ac:dyDescent="0.25">
      <c r="A1881" s="124">
        <v>610230</v>
      </c>
      <c r="B1881" s="125" t="s">
        <v>1906</v>
      </c>
      <c r="C1881" s="126" t="s">
        <v>1863</v>
      </c>
      <c r="D1881" s="101" t="s">
        <v>2135</v>
      </c>
      <c r="E1881" s="42"/>
      <c r="F1881" s="191" t="str">
        <f>IF('9 All Base Data'!G1881="Rural Centre","Rural",IF('9 All Base Data'!G1881="Rural (Incl.some Off Shore Islands)","Rural",IF('9 All Base Data'!G1881="Inlet-in TA but not in Urban Area","Rural",IF('9 All Base Data'!G1881="Rural (Incl.some Off Shore Islands)","Rural",IF('9 All Base Data'!G1881="Inlet-not in TA","Rural",IF('9 All Base Data'!G1881="Inland Water not in Urban Area","Rural",IF('9 All Base Data'!G1881="Oceanic-in Region but not in TA","Rural",'9 All Base Data'!G1881)))))))</f>
        <v>Gore</v>
      </c>
      <c r="G1881" s="177">
        <f>IF('9 All Base Data'!I1881="..C","..C",'9 All Base Data'!I1881*Basecase_Pop_2006)</f>
        <v>783</v>
      </c>
      <c r="H1881" s="177">
        <f>IF('9 All Base Data'!J1881="..C","..C",'9 All Base Data'!J1881*Basecase_Pop_2006)</f>
        <v>621</v>
      </c>
      <c r="I1881" s="191">
        <f>IF('9 All Base Data'!L1881="..C","..C",'9 All Base Data'!L1881*Basecase_Pop_2006)</f>
        <v>9</v>
      </c>
      <c r="J1881" s="156">
        <f>IF('9 All Base Data'!$P1881=0,0,('9 All Base Data'!$P1881*Basecase_Pop_2006)/(1+(1/(BaseCase_Mort_AllAdults_30*('9 All Base Data'!$W1881*Basecase_PM10)/10))))</f>
        <v>1.0471996776607382</v>
      </c>
      <c r="K1881" s="156">
        <f>IF('9 All Base Data'!$Q1881=0,0,('9 All Base Data'!$Q1881*Basecase_Pop_2006)/(1+(1/(BaseCase_Mort_Maori_30*('9 All Base Data'!$W1881*Basecase_PM10)/10))))</f>
        <v>0</v>
      </c>
      <c r="L1881" s="179">
        <f>133/(1+1/(BaseCase_Mort_Child_0_1*'9 All Base Data'!$AB$10/10))*IF('9 All Base Data'!$L1881="..C",0,'9 All Base Data'!L1881/'9 All Base Data'!$L$2022)</f>
        <v>1.3129000697747069E-3</v>
      </c>
      <c r="M1881" s="178">
        <f>IF('9 All Base Data'!$R1881="","",IF('9 All Base Data'!$R1881=0,0,('9 All Base Data'!$R1881*Basecase_Pop_2006)/(1+(1/(BaseCase_CardiacHA_All*('9 All Base Data'!$W1881*Basecase_PM10)/10)))))</f>
        <v>0.18284068037412682</v>
      </c>
      <c r="N1881" s="178">
        <f>IF('9 All Base Data'!$S1881="","",IF('9 All Base Data'!$S1881=0,0,('9 All Base Data'!S1881*Basecase_Pop_2006)/(1+(1/(BaseCase_RespHA_All*('9 All Base Data'!$W1881*Basecase_PM10)/10)))))</f>
        <v>0.10313579764000262</v>
      </c>
      <c r="O1881" s="178">
        <f>IF('9 All Base Data'!$T1881="","",IF('9 All Base Data'!$T1881=0,0,('9 All Base Data'!$T1881*Basecase_Pop_2006)/(1+(1/(BaseCase_RespHA_Child_1_4*('9 All Base Data'!$W1881*Basecase_PM10)/10)))))</f>
        <v>2.8830207934685544E-2</v>
      </c>
      <c r="P1881" s="179">
        <f>IF('9 All Base Data'!$U1881="","",IF('9 All Base Data'!$U1881=0,0,('9 All Base Data'!$U1881*Basecase_Pop_2006)/(1+(1/(BaseCase_RespHA_Child_5_14*('9 All Base Data'!$W1881*Basecase_PM10)/10)))))</f>
        <v>2.1165012174564523E-2</v>
      </c>
      <c r="Q1881" s="156">
        <f>IF('7 Base case Results'!$G1881="..C",0,BaseCase_RADs_All*'7 Base case Results'!$G1881*('9 All Base Data'!$V1881*Basecase_PM10)/10)</f>
        <v>955.57320000000016</v>
      </c>
      <c r="R1881" s="189">
        <f t="shared" si="302"/>
        <v>3.7280308524722279</v>
      </c>
      <c r="S1881" s="178">
        <f t="shared" si="303"/>
        <v>0</v>
      </c>
      <c r="T1881" s="179">
        <f t="shared" si="304"/>
        <v>4.673924248397957E-3</v>
      </c>
      <c r="U1881" s="178">
        <f t="shared" si="305"/>
        <v>1.1610383203757052E-3</v>
      </c>
      <c r="V1881" s="178">
        <f t="shared" si="306"/>
        <v>4.6772084229741186E-4</v>
      </c>
      <c r="W1881" s="178">
        <f t="shared" si="307"/>
        <v>1.3074499298379894E-4</v>
      </c>
      <c r="X1881" s="179">
        <f t="shared" si="308"/>
        <v>9.5983330211650117E-5</v>
      </c>
      <c r="Y1881" s="179">
        <f t="shared" si="309"/>
        <v>5.9245538400000013E-2</v>
      </c>
      <c r="Z1881" s="186">
        <f t="shared" si="300"/>
        <v>3.7935790742832984</v>
      </c>
      <c r="AA1881" s="156">
        <f>$J1881*'9 All Base Data'!$Y1881</f>
        <v>0.71006717832377786</v>
      </c>
      <c r="AB1881" s="156">
        <f>$K1881*'9 All Base Data'!$Y1881</f>
        <v>0</v>
      </c>
      <c r="AC1881" s="178">
        <f>$L1881*'9 All Base Data'!$Y1881</f>
        <v>8.9022873846609206E-4</v>
      </c>
      <c r="AD1881" s="178">
        <f>IF($M1881="","",$M1881*'9 All Base Data'!$Y1881)</f>
        <v>0.12397746940303853</v>
      </c>
      <c r="AE1881" s="178">
        <f>IF($N1881="","",$N1881*'9 All Base Data'!$Y1881)</f>
        <v>6.9932550951504635E-2</v>
      </c>
      <c r="AF1881" s="178">
        <f>IF($O1881="","",$O1881*'9 All Base Data'!$Y1881)</f>
        <v>1.9548692417858133E-2</v>
      </c>
      <c r="AG1881" s="178">
        <f>IF($P1881="","",$P1881*'9 All Base Data'!$Y1881)</f>
        <v>1.4351208078628013E-2</v>
      </c>
      <c r="AH1881" s="167">
        <f>$Q1881*'9 All Base Data'!$Y1881</f>
        <v>647.93866946323101</v>
      </c>
      <c r="AI1881" s="178">
        <f>$R1881*'9 All Base Data'!$Y1881</f>
        <v>2.5278391548326491</v>
      </c>
      <c r="AJ1881" s="178">
        <f>$S1881*'9 All Base Data'!$Y1881</f>
        <v>0</v>
      </c>
      <c r="AK1881" s="178">
        <f>$T1881*'9 All Base Data'!$Y1881</f>
        <v>3.1692143089392878E-3</v>
      </c>
      <c r="AL1881" s="178">
        <f>IF($U1881="","",$U1881*'9 All Base Data'!$Y1881)</f>
        <v>7.8725693070929453E-4</v>
      </c>
      <c r="AM1881" s="178">
        <f>IF($V1881="","",$V1881*'9 All Base Data'!$Y1881)</f>
        <v>3.171441185650735E-4</v>
      </c>
      <c r="AN1881" s="178">
        <f>IF($W1881="","",$W1881*'9 All Base Data'!$Y1881)</f>
        <v>8.8653320114986635E-5</v>
      </c>
      <c r="AO1881" s="178">
        <f>IF($X1881="","",$X1881*'9 All Base Data'!$Y1881)</f>
        <v>6.5082728636578033E-5</v>
      </c>
      <c r="AP1881" s="178">
        <f>$Y1881*'9 All Base Data'!$Y1881</f>
        <v>4.0172197506720325E-2</v>
      </c>
      <c r="AQ1881" s="179">
        <f t="shared" si="301"/>
        <v>2.5722849676975832</v>
      </c>
    </row>
    <row r="1882" spans="1:43" x14ac:dyDescent="0.25">
      <c r="A1882" s="124">
        <v>610240</v>
      </c>
      <c r="B1882" s="125" t="s">
        <v>1907</v>
      </c>
      <c r="C1882" s="126" t="s">
        <v>1863</v>
      </c>
      <c r="D1882" s="101" t="s">
        <v>2135</v>
      </c>
      <c r="E1882" s="42"/>
      <c r="F1882" s="191" t="str">
        <f>IF('9 All Base Data'!G1882="Rural Centre","Rural",IF('9 All Base Data'!G1882="Rural (Incl.some Off Shore Islands)","Rural",IF('9 All Base Data'!G1882="Inlet-in TA but not in Urban Area","Rural",IF('9 All Base Data'!G1882="Rural (Incl.some Off Shore Islands)","Rural",IF('9 All Base Data'!G1882="Inlet-not in TA","Rural",IF('9 All Base Data'!G1882="Inland Water not in Urban Area","Rural",IF('9 All Base Data'!G1882="Oceanic-in Region but not in TA","Rural",'9 All Base Data'!G1882)))))))</f>
        <v>Gore</v>
      </c>
      <c r="G1882" s="177">
        <f>IF('9 All Base Data'!I1882="..C","..C",'9 All Base Data'!I1882*Basecase_Pop_2006)</f>
        <v>2697</v>
      </c>
      <c r="H1882" s="177">
        <f>IF('9 All Base Data'!J1882="..C","..C",'9 All Base Data'!J1882*Basecase_Pop_2006)</f>
        <v>1677</v>
      </c>
      <c r="I1882" s="191">
        <f>IF('9 All Base Data'!L1882="..C","..C",'9 All Base Data'!L1882*Basecase_Pop_2006)</f>
        <v>33</v>
      </c>
      <c r="J1882" s="156">
        <f>IF('9 All Base Data'!$P1882=0,0,('9 All Base Data'!$P1882*Basecase_Pop_2006)/(1+(1/(BaseCase_Mort_AllAdults_30*('9 All Base Data'!$W1882*Basecase_PM10)/10))))</f>
        <v>2.8228860876072073</v>
      </c>
      <c r="K1882" s="156">
        <f>IF('9 All Base Data'!$Q1882=0,0,('9 All Base Data'!$Q1882*Basecase_Pop_2006)/(1+(1/(BaseCase_Mort_Maori_30*('9 All Base Data'!$W1882*Basecase_PM10)/10))))</f>
        <v>0</v>
      </c>
      <c r="L1882" s="179">
        <f>133/(1+1/(BaseCase_Mort_Child_0_1*'9 All Base Data'!$AB$10/10))*IF('9 All Base Data'!$L1882="..C",0,'9 All Base Data'!L1882/'9 All Base Data'!$L$2022)</f>
        <v>4.8139669225072592E-3</v>
      </c>
      <c r="M1882" s="178">
        <f>IF('9 All Base Data'!$R1882="","",IF('9 All Base Data'!$R1882=0,0,('9 All Base Data'!$R1882*Basecase_Pop_2006)/(1+(1/(BaseCase_CardiacHA_All*('9 All Base Data'!$W1882*Basecase_PM10)/10)))))</f>
        <v>0.17838115158451398</v>
      </c>
      <c r="N1882" s="178">
        <f>IF('9 All Base Data'!$S1882="","",IF('9 All Base Data'!$S1882=0,0,('9 All Base Data'!S1882*Basecase_Pop_2006)/(1+(1/(BaseCase_RespHA_All*('9 All Base Data'!$W1882*Basecase_PM10)/10)))))</f>
        <v>0.22837212334572007</v>
      </c>
      <c r="O1882" s="178">
        <f>IF('9 All Base Data'!$T1882="","",IF('9 All Base Data'!$T1882=0,0,('9 All Base Data'!$T1882*Basecase_Pop_2006)/(1+(1/(BaseCase_RespHA_Child_1_4*('9 All Base Data'!$W1882*Basecase_PM10)/10)))))</f>
        <v>8.6490623804056643E-2</v>
      </c>
      <c r="P1882" s="179">
        <f>IF('9 All Base Data'!$U1882="","",IF('9 All Base Data'!$U1882=0,0,('9 All Base Data'!$U1882*Basecase_Pop_2006)/(1+(1/(BaseCase_RespHA_Child_5_14*('9 All Base Data'!$W1882*Basecase_PM10)/10)))))</f>
        <v>0.10582506087282262</v>
      </c>
      <c r="Q1882" s="156">
        <f>IF('7 Base case Results'!$G1882="..C",0,BaseCase_RADs_All*'7 Base case Results'!$G1882*('9 All Base Data'!$V1882*Basecase_PM10)/10)</f>
        <v>3291.4188000000004</v>
      </c>
      <c r="R1882" s="189">
        <f t="shared" si="302"/>
        <v>10.049474471881657</v>
      </c>
      <c r="S1882" s="178">
        <f t="shared" si="303"/>
        <v>0</v>
      </c>
      <c r="T1882" s="179">
        <f t="shared" si="304"/>
        <v>1.7137722244125842E-2</v>
      </c>
      <c r="U1882" s="178">
        <f t="shared" si="305"/>
        <v>1.1327203125616639E-3</v>
      </c>
      <c r="V1882" s="178">
        <f t="shared" si="306"/>
        <v>1.0356675793728404E-3</v>
      </c>
      <c r="W1882" s="178">
        <f t="shared" si="307"/>
        <v>3.9223497895139687E-4</v>
      </c>
      <c r="X1882" s="179">
        <f t="shared" si="308"/>
        <v>4.799166510582506E-4</v>
      </c>
      <c r="Y1882" s="179">
        <f t="shared" si="309"/>
        <v>0.20406796560000001</v>
      </c>
      <c r="Z1882" s="186">
        <f t="shared" si="300"/>
        <v>10.272848547617718</v>
      </c>
      <c r="AA1882" s="156">
        <f>$J1882*'9 All Base Data'!$Y1882</f>
        <v>1.9140941328727925</v>
      </c>
      <c r="AB1882" s="156">
        <f>$K1882*'9 All Base Data'!$Y1882</f>
        <v>0</v>
      </c>
      <c r="AC1882" s="178">
        <f>$L1882*'9 All Base Data'!$Y1882</f>
        <v>3.264172041042338E-3</v>
      </c>
      <c r="AD1882" s="178">
        <f>IF($M1882="","",$M1882*'9 All Base Data'!$Y1882)</f>
        <v>0.12095362868589125</v>
      </c>
      <c r="AE1882" s="178">
        <f>IF($N1882="","",$N1882*'9 All Base Data'!$Y1882)</f>
        <v>0.15485064853547453</v>
      </c>
      <c r="AF1882" s="178">
        <f>IF($O1882="","",$O1882*'9 All Base Data'!$Y1882)</f>
        <v>5.8646077253574409E-2</v>
      </c>
      <c r="AG1882" s="178">
        <f>IF($P1882="","",$P1882*'9 All Base Data'!$Y1882)</f>
        <v>7.1756040393140069E-2</v>
      </c>
      <c r="AH1882" s="167">
        <f>$Q1882*'9 All Base Data'!$Y1882</f>
        <v>2231.7887503733514</v>
      </c>
      <c r="AI1882" s="178">
        <f>$R1882*'9 All Base Data'!$Y1882</f>
        <v>6.8141751130271411</v>
      </c>
      <c r="AJ1882" s="178">
        <f>$S1882*'9 All Base Data'!$Y1882</f>
        <v>0</v>
      </c>
      <c r="AK1882" s="178">
        <f>$T1882*'9 All Base Data'!$Y1882</f>
        <v>1.1620452466110723E-2</v>
      </c>
      <c r="AL1882" s="178">
        <f>IF($U1882="","",$U1882*'9 All Base Data'!$Y1882)</f>
        <v>7.6805554215540956E-4</v>
      </c>
      <c r="AM1882" s="178">
        <f>IF($V1882="","",$V1882*'9 All Base Data'!$Y1882)</f>
        <v>7.0224769110837693E-4</v>
      </c>
      <c r="AN1882" s="178">
        <f>IF($W1882="","",$W1882*'9 All Base Data'!$Y1882)</f>
        <v>2.6595996034495993E-4</v>
      </c>
      <c r="AO1882" s="178">
        <f>IF($X1882="","",$X1882*'9 All Base Data'!$Y1882)</f>
        <v>3.2541364318289018E-4</v>
      </c>
      <c r="AP1882" s="178">
        <f>$Y1882*'9 All Base Data'!$Y1882</f>
        <v>0.13837090252314777</v>
      </c>
      <c r="AQ1882" s="179">
        <f t="shared" si="301"/>
        <v>6.9656367712496632</v>
      </c>
    </row>
    <row r="1883" spans="1:43" x14ac:dyDescent="0.25">
      <c r="A1883" s="124">
        <v>610250</v>
      </c>
      <c r="B1883" s="125" t="s">
        <v>1908</v>
      </c>
      <c r="C1883" s="126" t="s">
        <v>1863</v>
      </c>
      <c r="D1883" s="101" t="s">
        <v>2135</v>
      </c>
      <c r="E1883" s="42"/>
      <c r="F1883" s="191" t="str">
        <f>IF('9 All Base Data'!G1883="Rural Centre","Rural",IF('9 All Base Data'!G1883="Rural (Incl.some Off Shore Islands)","Rural",IF('9 All Base Data'!G1883="Inlet-in TA but not in Urban Area","Rural",IF('9 All Base Data'!G1883="Rural (Incl.some Off Shore Islands)","Rural",IF('9 All Base Data'!G1883="Inlet-not in TA","Rural",IF('9 All Base Data'!G1883="Inland Water not in Urban Area","Rural",IF('9 All Base Data'!G1883="Oceanic-in Region but not in TA","Rural",'9 All Base Data'!G1883)))))))</f>
        <v>Gore</v>
      </c>
      <c r="G1883" s="177">
        <f>IF('9 All Base Data'!I1883="..C","..C",'9 All Base Data'!I1883*Basecase_Pop_2006)</f>
        <v>855</v>
      </c>
      <c r="H1883" s="177">
        <f>IF('9 All Base Data'!J1883="..C","..C",'9 All Base Data'!J1883*Basecase_Pop_2006)</f>
        <v>558</v>
      </c>
      <c r="I1883" s="191">
        <f>IF('9 All Base Data'!L1883="..C","..C",'9 All Base Data'!L1883*Basecase_Pop_2006)</f>
        <v>9</v>
      </c>
      <c r="J1883" s="156">
        <f>IF('9 All Base Data'!$P1883=0,0,('9 All Base Data'!$P1883*Basecase_Pop_2006)/(1+(1/(BaseCase_Mort_AllAdults_30*('9 All Base Data'!$W1883*Basecase_PM10)/10))))</f>
        <v>2.5041731422321996</v>
      </c>
      <c r="K1883" s="156">
        <f>IF('9 All Base Data'!$Q1883=0,0,('9 All Base Data'!$Q1883*Basecase_Pop_2006)/(1+(1/(BaseCase_Mort_Maori_30*('9 All Base Data'!$W1883*Basecase_PM10)/10))))</f>
        <v>0.10376492194674013</v>
      </c>
      <c r="L1883" s="179">
        <f>133/(1+1/(BaseCase_Mort_Child_0_1*'9 All Base Data'!$AB$10/10))*IF('9 All Base Data'!$L1883="..C",0,'9 All Base Data'!L1883/'9 All Base Data'!$L$2022)</f>
        <v>1.3129000697747069E-3</v>
      </c>
      <c r="M1883" s="178">
        <f>IF('9 All Base Data'!$R1883="","",IF('9 All Base Data'!$R1883=0,0,('9 All Base Data'!$R1883*Basecase_Pop_2006)/(1+(1/(BaseCase_CardiacHA_All*('9 All Base Data'!$W1883*Basecase_PM10)/10)))))</f>
        <v>8.4731047002644125E-2</v>
      </c>
      <c r="N1883" s="178">
        <f>IF('9 All Base Data'!$S1883="","",IF('9 All Base Data'!$S1883=0,0,('9 All Base Data'!S1883*Basecase_Pop_2006)/(1+(1/(BaseCase_RespHA_All*('9 All Base Data'!$W1883*Basecase_PM10)/10)))))</f>
        <v>9.5768954951430993E-2</v>
      </c>
      <c r="O1883" s="178">
        <f>IF('9 All Base Data'!$T1883="","",IF('9 All Base Data'!$T1883=0,0,('9 All Base Data'!$T1883*Basecase_Pop_2006)/(1+(1/(BaseCase_RespHA_Child_1_4*('9 All Base Data'!$W1883*Basecase_PM10)/10)))))</f>
        <v>8.6490623804056643E-2</v>
      </c>
      <c r="P1883" s="179">
        <f>IF('9 All Base Data'!$U1883="","",IF('9 All Base Data'!$U1883=0,0,('9 All Base Data'!$U1883*Basecase_Pop_2006)/(1+(1/(BaseCase_RespHA_Child_5_14*('9 All Base Data'!$W1883*Basecase_PM10)/10)))))</f>
        <v>0</v>
      </c>
      <c r="Q1883" s="156">
        <f>IF('7 Base case Results'!$G1883="..C",0,BaseCase_RADs_All*'7 Base case Results'!$G1883*('9 All Base Data'!$V1883*Basecase_PM10)/10)</f>
        <v>1043.442</v>
      </c>
      <c r="R1883" s="189">
        <f t="shared" si="302"/>
        <v>8.9148563863466315</v>
      </c>
      <c r="S1883" s="178">
        <f t="shared" si="303"/>
        <v>0.36940312213039483</v>
      </c>
      <c r="T1883" s="179">
        <f t="shared" si="304"/>
        <v>4.673924248397957E-3</v>
      </c>
      <c r="U1883" s="178">
        <f t="shared" si="305"/>
        <v>5.3804214846679015E-4</v>
      </c>
      <c r="V1883" s="178">
        <f t="shared" si="306"/>
        <v>4.3431221070473953E-4</v>
      </c>
      <c r="W1883" s="178">
        <f t="shared" si="307"/>
        <v>3.9223497895139687E-4</v>
      </c>
      <c r="X1883" s="179">
        <f t="shared" si="308"/>
        <v>0</v>
      </c>
      <c r="Y1883" s="179">
        <f t="shared" si="309"/>
        <v>6.4693403999999996E-2</v>
      </c>
      <c r="Z1883" s="186">
        <f t="shared" si="300"/>
        <v>8.9851960689542008</v>
      </c>
      <c r="AA1883" s="156">
        <f>$J1883*'9 All Base Data'!$Y1883</f>
        <v>1.6979867307742511</v>
      </c>
      <c r="AB1883" s="156">
        <f>$K1883*'9 All Base Data'!$Y1883</f>
        <v>7.0359136760142299E-2</v>
      </c>
      <c r="AC1883" s="178">
        <f>$L1883*'9 All Base Data'!$Y1883</f>
        <v>8.9022873846609206E-4</v>
      </c>
      <c r="AD1883" s="178">
        <f>IF($M1883="","",$M1883*'9 All Base Data'!$Y1883)</f>
        <v>5.7452973625798334E-2</v>
      </c>
      <c r="AE1883" s="178">
        <f>IF($N1883="","",$N1883*'9 All Base Data'!$Y1883)</f>
        <v>6.4937368740682871E-2</v>
      </c>
      <c r="AF1883" s="178">
        <f>IF($O1883="","",$O1883*'9 All Base Data'!$Y1883)</f>
        <v>5.8646077253574409E-2</v>
      </c>
      <c r="AG1883" s="178">
        <f>IF($P1883="","",$P1883*'9 All Base Data'!$Y1883)</f>
        <v>0</v>
      </c>
      <c r="AH1883" s="167">
        <f>$Q1883*'9 All Base Data'!$Y1883</f>
        <v>707.51923677019465</v>
      </c>
      <c r="AI1883" s="178">
        <f>$R1883*'9 All Base Data'!$Y1883</f>
        <v>6.044832761556334</v>
      </c>
      <c r="AJ1883" s="178">
        <f>$S1883*'9 All Base Data'!$Y1883</f>
        <v>0.25047852686610655</v>
      </c>
      <c r="AK1883" s="178">
        <f>$T1883*'9 All Base Data'!$Y1883</f>
        <v>3.1692143089392878E-3</v>
      </c>
      <c r="AL1883" s="178">
        <f>IF($U1883="","",$U1883*'9 All Base Data'!$Y1883)</f>
        <v>3.6482638252381938E-4</v>
      </c>
      <c r="AM1883" s="178">
        <f>IF($V1883="","",$V1883*'9 All Base Data'!$Y1883)</f>
        <v>2.944909672389968E-4</v>
      </c>
      <c r="AN1883" s="178">
        <f>IF($W1883="","",$W1883*'9 All Base Data'!$Y1883)</f>
        <v>2.6595996034495993E-4</v>
      </c>
      <c r="AO1883" s="178">
        <f>IF($X1883="","",$X1883*'9 All Base Data'!$Y1883)</f>
        <v>0</v>
      </c>
      <c r="AP1883" s="178">
        <f>$Y1883*'9 All Base Data'!$Y1883</f>
        <v>4.3866192679752065E-2</v>
      </c>
      <c r="AQ1883" s="179">
        <f t="shared" si="301"/>
        <v>6.0925274858947871</v>
      </c>
    </row>
    <row r="1884" spans="1:43" x14ac:dyDescent="0.25">
      <c r="A1884" s="124">
        <v>610400</v>
      </c>
      <c r="B1884" s="125" t="s">
        <v>1909</v>
      </c>
      <c r="C1884" s="126" t="s">
        <v>1863</v>
      </c>
      <c r="D1884" s="101" t="s">
        <v>2135</v>
      </c>
      <c r="E1884" s="42"/>
      <c r="F1884" s="191" t="str">
        <f>IF('9 All Base Data'!G1884="Rural Centre","Rural",IF('9 All Base Data'!G1884="Rural (Incl.some Off Shore Islands)","Rural",IF('9 All Base Data'!G1884="Inlet-in TA but not in Urban Area","Rural",IF('9 All Base Data'!G1884="Rural (Incl.some Off Shore Islands)","Rural",IF('9 All Base Data'!G1884="Inlet-not in TA","Rural",IF('9 All Base Data'!G1884="Inland Water not in Urban Area","Rural",IF('9 All Base Data'!G1884="Oceanic-in Region but not in TA","Rural",'9 All Base Data'!G1884)))))))</f>
        <v>Gore</v>
      </c>
      <c r="G1884" s="177">
        <f>IF('9 All Base Data'!I1884="..C","..C",'9 All Base Data'!I1884*Basecase_Pop_2006)</f>
        <v>1509</v>
      </c>
      <c r="H1884" s="177">
        <f>IF('9 All Base Data'!J1884="..C","..C",'9 All Base Data'!J1884*Basecase_Pop_2006)</f>
        <v>918</v>
      </c>
      <c r="I1884" s="191">
        <f>IF('9 All Base Data'!L1884="..C","..C",'9 All Base Data'!L1884*Basecase_Pop_2006)</f>
        <v>27</v>
      </c>
      <c r="J1884" s="156">
        <f>IF('9 All Base Data'!$P1884=0,0,('9 All Base Data'!$P1884*Basecase_Pop_2006)/(1+(1/(BaseCase_Mort_AllAdults_30*('9 All Base Data'!$W1884*Basecase_PM10)/10))))</f>
        <v>0.85760125139152377</v>
      </c>
      <c r="K1884" s="156">
        <f>IF('9 All Base Data'!$Q1884=0,0,('9 All Base Data'!$Q1884*Basecase_Pop_2006)/(1+(1/(BaseCase_Mort_Maori_30*('9 All Base Data'!$W1884*Basecase_PM10)/10))))</f>
        <v>5.3525402112685083E-2</v>
      </c>
      <c r="L1884" s="179">
        <f>133/(1+1/(BaseCase_Mort_Child_0_1*'9 All Base Data'!$AB$10/10))*IF('9 All Base Data'!$L1884="..C",0,'9 All Base Data'!L1884/'9 All Base Data'!$L$2022)</f>
        <v>3.9387002093241204E-3</v>
      </c>
      <c r="M1884" s="178">
        <f>IF('9 All Base Data'!$R1884="","",IF('9 All Base Data'!$R1884=0,0,('9 All Base Data'!$R1884*Basecase_Pop_2006)/(1+(1/(BaseCase_CardiacHA_All*('9 All Base Data'!$W1884*Basecase_PM10)/10)))))</f>
        <v>5.3256515049626384E-2</v>
      </c>
      <c r="N1884" s="178">
        <f>IF('9 All Base Data'!$S1884="","",IF('9 All Base Data'!$S1884=0,0,('9 All Base Data'!S1884*Basecase_Pop_2006)/(1+(1/(BaseCase_RespHA_All*('9 All Base Data'!$W1884*Basecase_PM10)/10)))))</f>
        <v>9.4740523295426246E-2</v>
      </c>
      <c r="O1884" s="178">
        <f>IF('9 All Base Data'!$T1884="","",IF('9 All Base Data'!$T1884=0,0,('9 All Base Data'!$T1884*Basecase_Pop_2006)/(1+(1/(BaseCase_RespHA_Child_1_4*('9 All Base Data'!$W1884*Basecase_PM10)/10)))))</f>
        <v>5.0054064266724756E-2</v>
      </c>
      <c r="P1884" s="179">
        <f>IF('9 All Base Data'!$U1884="","",IF('9 All Base Data'!$U1884=0,0,('9 All Base Data'!$U1884*Basecase_Pop_2006)/(1+(1/(BaseCase_RespHA_Child_5_14*('9 All Base Data'!$W1884*Basecase_PM10)/10)))))</f>
        <v>9.2978752168270673E-3</v>
      </c>
      <c r="Q1884" s="156">
        <f>IF('7 Base case Results'!$G1884="..C",0,BaseCase_RADs_All*'7 Base case Results'!$G1884*('9 All Base Data'!$V1884*Basecase_PM10)/10)</f>
        <v>779.38657734380865</v>
      </c>
      <c r="R1884" s="189">
        <f t="shared" si="302"/>
        <v>3.0530604549538247</v>
      </c>
      <c r="S1884" s="178">
        <f t="shared" si="303"/>
        <v>0.19055043152115889</v>
      </c>
      <c r="T1884" s="179">
        <f t="shared" si="304"/>
        <v>1.4021772745193868E-2</v>
      </c>
      <c r="U1884" s="178">
        <f t="shared" si="305"/>
        <v>3.3817887056512749E-4</v>
      </c>
      <c r="V1884" s="178">
        <f t="shared" si="306"/>
        <v>4.2964827314475804E-4</v>
      </c>
      <c r="W1884" s="178">
        <f t="shared" si="307"/>
        <v>2.2699518144959677E-4</v>
      </c>
      <c r="X1884" s="179">
        <f t="shared" si="308"/>
        <v>4.2165864108310751E-5</v>
      </c>
      <c r="Y1884" s="179">
        <f t="shared" si="309"/>
        <v>4.832196779531614E-2</v>
      </c>
      <c r="Z1884" s="186">
        <f t="shared" si="300"/>
        <v>3.1161720226380445</v>
      </c>
      <c r="AA1884" s="156">
        <f>$J1884*'9 All Base Data'!$Y1884</f>
        <v>0.2052296563983699</v>
      </c>
      <c r="AB1884" s="156">
        <f>$K1884*'9 All Base Data'!$Y1884</f>
        <v>1.2808983040016484E-2</v>
      </c>
      <c r="AC1884" s="178">
        <f>$L1884*'9 All Base Data'!$Y1884</f>
        <v>9.4255703254185594E-4</v>
      </c>
      <c r="AD1884" s="178">
        <f>IF($M1884="","",$M1884*'9 All Base Data'!$Y1884)</f>
        <v>1.2744636585913294E-2</v>
      </c>
      <c r="AE1884" s="178">
        <f>IF($N1884="","",$N1884*'9 All Base Data'!$Y1884)</f>
        <v>2.2672034364890924E-2</v>
      </c>
      <c r="AF1884" s="178">
        <f>IF($O1884="","",$O1884*'9 All Base Data'!$Y1884)</f>
        <v>1.1978268914759395E-2</v>
      </c>
      <c r="AG1884" s="178">
        <f>IF($P1884="","",$P1884*'9 All Base Data'!$Y1884)</f>
        <v>2.2250430872018173E-3</v>
      </c>
      <c r="AH1884" s="167">
        <f>$Q1884*'9 All Base Data'!$Y1884</f>
        <v>186.51236715225753</v>
      </c>
      <c r="AI1884" s="178">
        <f>$R1884*'9 All Base Data'!$Y1884</f>
        <v>0.73061757677819683</v>
      </c>
      <c r="AJ1884" s="178">
        <f>$S1884*'9 All Base Data'!$Y1884</f>
        <v>4.5599979622458681E-2</v>
      </c>
      <c r="AK1884" s="178">
        <f>$T1884*'9 All Base Data'!$Y1884</f>
        <v>3.3555030358490071E-3</v>
      </c>
      <c r="AL1884" s="178">
        <f>IF($U1884="","",$U1884*'9 All Base Data'!$Y1884)</f>
        <v>8.0928442320549404E-5</v>
      </c>
      <c r="AM1884" s="178">
        <f>IF($V1884="","",$V1884*'9 All Base Data'!$Y1884)</f>
        <v>1.0281767584478034E-4</v>
      </c>
      <c r="AN1884" s="178">
        <f>IF($W1884="","",$W1884*'9 All Base Data'!$Y1884)</f>
        <v>5.4321449528433856E-5</v>
      </c>
      <c r="AO1884" s="178">
        <f>IF($X1884="","",$X1884*'9 All Base Data'!$Y1884)</f>
        <v>1.0090570400460243E-5</v>
      </c>
      <c r="AP1884" s="178">
        <f>$Y1884*'9 All Base Data'!$Y1884</f>
        <v>1.1563766763439967E-2</v>
      </c>
      <c r="AQ1884" s="179">
        <f t="shared" si="301"/>
        <v>0.74572059269565105</v>
      </c>
    </row>
    <row r="1885" spans="1:43" x14ac:dyDescent="0.25">
      <c r="A1885" s="124">
        <v>610500</v>
      </c>
      <c r="B1885" s="125" t="s">
        <v>1910</v>
      </c>
      <c r="C1885" s="126" t="s">
        <v>1863</v>
      </c>
      <c r="D1885" s="101" t="s">
        <v>2133</v>
      </c>
      <c r="E1885" s="42"/>
      <c r="F1885" s="191" t="str">
        <f>IF('9 All Base Data'!G1885="Rural Centre","Rural",IF('9 All Base Data'!G1885="Rural (Incl.some Off Shore Islands)","Rural",IF('9 All Base Data'!G1885="Inlet-in TA but not in Urban Area","Rural",IF('9 All Base Data'!G1885="Rural (Incl.some Off Shore Islands)","Rural",IF('9 All Base Data'!G1885="Inlet-not in TA","Rural",IF('9 All Base Data'!G1885="Inland Water not in Urban Area","Rural",IF('9 All Base Data'!G1885="Oceanic-in Region but not in TA","Rural",'9 All Base Data'!G1885)))))))</f>
        <v>Winton</v>
      </c>
      <c r="G1885" s="177">
        <f>IF('9 All Base Data'!I1885="..C","..C",'9 All Base Data'!I1885*Basecase_Pop_2006)</f>
        <v>2211</v>
      </c>
      <c r="H1885" s="177">
        <f>IF('9 All Base Data'!J1885="..C","..C",'9 All Base Data'!J1885*Basecase_Pop_2006)</f>
        <v>1458</v>
      </c>
      <c r="I1885" s="191">
        <f>IF('9 All Base Data'!L1885="..C","..C",'9 All Base Data'!L1885*Basecase_Pop_2006)</f>
        <v>21</v>
      </c>
      <c r="J1885" s="156">
        <f>IF('9 All Base Data'!$P1885=0,0,('9 All Base Data'!$P1885*Basecase_Pop_2006)/(1+(1/(BaseCase_Mort_AllAdults_30*('9 All Base Data'!$W1885*Basecase_PM10)/10))))</f>
        <v>0.48885534096449179</v>
      </c>
      <c r="K1885" s="156">
        <f>IF('9 All Base Data'!$Q1885=0,0,('9 All Base Data'!$Q1885*Basecase_Pop_2006)/(1+(1/(BaseCase_Mort_Maori_30*('9 All Base Data'!$W1885*Basecase_PM10)/10))))</f>
        <v>0.16289263373685786</v>
      </c>
      <c r="L1885" s="179">
        <f>133/(1+1/(BaseCase_Mort_Child_0_1*'9 All Base Data'!$AB$10/10))*IF('9 All Base Data'!$L1885="..C",0,'9 All Base Data'!L1885/'9 All Base Data'!$L$2022)</f>
        <v>3.0634334961409829E-3</v>
      </c>
      <c r="M1885" s="178">
        <f>IF('9 All Base Data'!$R1885="","",IF('9 All Base Data'!$R1885=0,0,('9 All Base Data'!$R1885*Basecase_Pop_2006)/(1+(1/(BaseCase_CardiacHA_All*('9 All Base Data'!$W1885*Basecase_PM10)/10)))))</f>
        <v>0.41980935044795342</v>
      </c>
      <c r="N1885" s="178">
        <f>IF('9 All Base Data'!$S1885="","",IF('9 All Base Data'!$S1885=0,0,('9 All Base Data'!S1885*Basecase_Pop_2006)/(1+(1/(BaseCase_RespHA_All*('9 All Base Data'!$W1885*Basecase_PM10)/10)))))</f>
        <v>0.50105867687152261</v>
      </c>
      <c r="O1885" s="178">
        <f>IF('9 All Base Data'!$T1885="","",IF('9 All Base Data'!$T1885=0,0,('9 All Base Data'!$T1885*Basecase_Pop_2006)/(1+(1/(BaseCase_RespHA_Child_1_4*('9 All Base Data'!$W1885*Basecase_PM10)/10)))))</f>
        <v>0.12088790969787762</v>
      </c>
      <c r="P1885" s="179">
        <f>IF('9 All Base Data'!$U1885="","",IF('9 All Base Data'!$U1885=0,0,('9 All Base Data'!$U1885*Basecase_Pop_2006)/(1+(1/(BaseCase_RespHA_Child_5_14*('9 All Base Data'!$W1885*Basecase_PM10)/10)))))</f>
        <v>0.16071051369449371</v>
      </c>
      <c r="Q1885" s="156">
        <f>IF('7 Base case Results'!$G1885="..C",0,BaseCase_RADs_All*'7 Base case Results'!$G1885*('9 All Base Data'!$V1885*Basecase_PM10)/10)</f>
        <v>1161.6432907045319</v>
      </c>
      <c r="R1885" s="189">
        <f t="shared" si="302"/>
        <v>1.7403250138335908</v>
      </c>
      <c r="S1885" s="178">
        <f t="shared" si="303"/>
        <v>0.57989777610321402</v>
      </c>
      <c r="T1885" s="179">
        <f t="shared" si="304"/>
        <v>1.09058232462619E-2</v>
      </c>
      <c r="U1885" s="178">
        <f t="shared" si="305"/>
        <v>2.6657893753445042E-3</v>
      </c>
      <c r="V1885" s="178">
        <f t="shared" si="306"/>
        <v>2.2723010996123548E-3</v>
      </c>
      <c r="W1885" s="178">
        <f t="shared" si="307"/>
        <v>5.4822667047987504E-4</v>
      </c>
      <c r="X1885" s="179">
        <f t="shared" si="308"/>
        <v>7.2882217960452901E-4</v>
      </c>
      <c r="Y1885" s="179">
        <f t="shared" si="309"/>
        <v>7.2021884023680982E-2</v>
      </c>
      <c r="Z1885" s="186">
        <f t="shared" si="300"/>
        <v>1.8281908115784908</v>
      </c>
      <c r="AA1885" s="156">
        <f>$J1885*'9 All Base Data'!$Y1885</f>
        <v>0.12328610766788221</v>
      </c>
      <c r="AB1885" s="156">
        <f>$K1885*'9 All Base Data'!$Y1885</f>
        <v>4.1080452842277231E-2</v>
      </c>
      <c r="AC1885" s="178">
        <f>$L1885*'9 All Base Data'!$Y1885</f>
        <v>7.7257781636074396E-4</v>
      </c>
      <c r="AD1885" s="178">
        <f>IF($M1885="","",$M1885*'9 All Base Data'!$Y1885)</f>
        <v>0.10587316214485104</v>
      </c>
      <c r="AE1885" s="178">
        <f>IF($N1885="","",$N1885*'9 All Base Data'!$Y1885)</f>
        <v>0.12636370886903348</v>
      </c>
      <c r="AF1885" s="178">
        <f>IF($O1885="","",$O1885*'9 All Base Data'!$Y1885)</f>
        <v>3.0487137199632856E-2</v>
      </c>
      <c r="AG1885" s="178">
        <f>IF($P1885="","",$P1885*'9 All Base Data'!$Y1885)</f>
        <v>4.0530136493157724E-2</v>
      </c>
      <c r="AH1885" s="167">
        <f>$Q1885*'9 All Base Data'!$Y1885</f>
        <v>292.9588117558776</v>
      </c>
      <c r="AI1885" s="178">
        <f>$R1885*'9 All Base Data'!$Y1885</f>
        <v>0.4388985432976607</v>
      </c>
      <c r="AJ1885" s="178">
        <f>$S1885*'9 All Base Data'!$Y1885</f>
        <v>0.14624641211850695</v>
      </c>
      <c r="AK1885" s="178">
        <f>$T1885*'9 All Base Data'!$Y1885</f>
        <v>2.750377026244249E-3</v>
      </c>
      <c r="AL1885" s="178">
        <f>IF($U1885="","",$U1885*'9 All Base Data'!$Y1885)</f>
        <v>6.7229457961980412E-4</v>
      </c>
      <c r="AM1885" s="178">
        <f>IF($V1885="","",$V1885*'9 All Base Data'!$Y1885)</f>
        <v>5.7305941972106682E-4</v>
      </c>
      <c r="AN1885" s="178">
        <f>IF($W1885="","",$W1885*'9 All Base Data'!$Y1885)</f>
        <v>1.3825916720033502E-4</v>
      </c>
      <c r="AO1885" s="178">
        <f>IF($X1885="","",$X1885*'9 All Base Data'!$Y1885)</f>
        <v>1.8380416899647028E-4</v>
      </c>
      <c r="AP1885" s="178">
        <f>$Y1885*'9 All Base Data'!$Y1885</f>
        <v>1.8163446328864411E-2</v>
      </c>
      <c r="AQ1885" s="179">
        <f t="shared" si="301"/>
        <v>0.46105772065211026</v>
      </c>
    </row>
    <row r="1886" spans="1:43" x14ac:dyDescent="0.25">
      <c r="A1886" s="124">
        <v>610601</v>
      </c>
      <c r="B1886" s="125" t="s">
        <v>1911</v>
      </c>
      <c r="C1886" s="126" t="s">
        <v>1863</v>
      </c>
      <c r="D1886" s="101" t="s">
        <v>2134</v>
      </c>
      <c r="E1886" s="42"/>
      <c r="F1886" s="191" t="str">
        <f>IF('9 All Base Data'!G1886="Rural Centre","Rural",IF('9 All Base Data'!G1886="Rural (Incl.some Off Shore Islands)","Rural",IF('9 All Base Data'!G1886="Inlet-in TA but not in Urban Area","Rural",IF('9 All Base Data'!G1886="Rural (Incl.some Off Shore Islands)","Rural",IF('9 All Base Data'!G1886="Inlet-not in TA","Rural",IF('9 All Base Data'!G1886="Inland Water not in Urban Area","Rural",IF('9 All Base Data'!G1886="Oceanic-in Region but not in TA","Rural",'9 All Base Data'!G1886)))))))</f>
        <v>Invercargill</v>
      </c>
      <c r="G1886" s="177">
        <f>IF('9 All Base Data'!I1886="..C","..C",'9 All Base Data'!I1886*Basecase_Pop_2006)</f>
        <v>3360</v>
      </c>
      <c r="H1886" s="177">
        <f>IF('9 All Base Data'!J1886="..C","..C",'9 All Base Data'!J1886*Basecase_Pop_2006)</f>
        <v>1956</v>
      </c>
      <c r="I1886" s="191">
        <f>IF('9 All Base Data'!L1886="..C","..C",'9 All Base Data'!L1886*Basecase_Pop_2006)</f>
        <v>39</v>
      </c>
      <c r="J1886" s="156">
        <f>IF('9 All Base Data'!$P1886=0,0,('9 All Base Data'!$P1886*Basecase_Pop_2006)/(1+(1/(BaseCase_Mort_AllAdults_30*('9 All Base Data'!$W1886*Basecase_PM10)/10))))</f>
        <v>3.3554182400732357</v>
      </c>
      <c r="K1886" s="156">
        <f>IF('9 All Base Data'!$Q1886=0,0,('9 All Base Data'!$Q1886*Basecase_Pop_2006)/(1+(1/(BaseCase_Mort_Maori_30*('9 All Base Data'!$W1886*Basecase_PM10)/10))))</f>
        <v>0.21376811594202899</v>
      </c>
      <c r="L1886" s="179">
        <f>133/(1+1/(BaseCase_Mort_Child_0_1*'9 All Base Data'!$AB$10/10))*IF('9 All Base Data'!$L1886="..C",0,'9 All Base Data'!L1886/'9 All Base Data'!$L$2022)</f>
        <v>5.6892336356903963E-3</v>
      </c>
      <c r="M1886" s="178">
        <f>IF('9 All Base Data'!$R1886="","",IF('9 All Base Data'!$R1886=0,0,('9 All Base Data'!$R1886*Basecase_Pop_2006)/(1+(1/(BaseCase_CardiacHA_All*('9 All Base Data'!$W1886*Basecase_PM10)/10)))))</f>
        <v>0.65157371617890658</v>
      </c>
      <c r="N1886" s="178">
        <f>IF('9 All Base Data'!$S1886="","",IF('9 All Base Data'!$S1886=0,0,('9 All Base Data'!S1886*Basecase_Pop_2006)/(1+(1/(BaseCase_RespHA_All*('9 All Base Data'!$W1886*Basecase_PM10)/10)))))</f>
        <v>1.0221440666927186</v>
      </c>
      <c r="O1886" s="178">
        <f>IF('9 All Base Data'!$T1886="","",IF('9 All Base Data'!$T1886=0,0,('9 All Base Data'!$T1886*Basecase_Pop_2006)/(1+(1/(BaseCase_RespHA_Child_1_4*('9 All Base Data'!$W1886*Basecase_PM10)/10)))))</f>
        <v>0.37560478736949332</v>
      </c>
      <c r="P1886" s="179">
        <f>IF('9 All Base Data'!$U1886="","",IF('9 All Base Data'!$U1886=0,0,('9 All Base Data'!$U1886*Basecase_Pop_2006)/(1+(1/(BaseCase_RespHA_Child_5_14*('9 All Base Data'!$W1886*Basecase_PM10)/10)))))</f>
        <v>0.28651475532312287</v>
      </c>
      <c r="Q1886" s="156">
        <f>IF('7 Base case Results'!$G1886="..C",0,BaseCase_RADs_All*'7 Base case Results'!$G1886*('9 All Base Data'!$V1886*Basecase_PM10)/10)</f>
        <v>4281.9840000000004</v>
      </c>
      <c r="R1886" s="189">
        <f t="shared" si="302"/>
        <v>11.94528893466072</v>
      </c>
      <c r="S1886" s="178">
        <f t="shared" si="303"/>
        <v>0.76101449275362321</v>
      </c>
      <c r="T1886" s="179">
        <f t="shared" si="304"/>
        <v>2.0253671743057811E-2</v>
      </c>
      <c r="U1886" s="178">
        <f t="shared" si="305"/>
        <v>4.1374930977360561E-3</v>
      </c>
      <c r="V1886" s="178">
        <f t="shared" si="306"/>
        <v>4.6354233424514783E-3</v>
      </c>
      <c r="W1886" s="178">
        <f t="shared" si="307"/>
        <v>1.7033677107206522E-3</v>
      </c>
      <c r="X1886" s="179">
        <f t="shared" si="308"/>
        <v>1.2993444153903621E-3</v>
      </c>
      <c r="Y1886" s="179">
        <f t="shared" si="309"/>
        <v>0.26548300800000002</v>
      </c>
      <c r="Z1886" s="186">
        <f t="shared" si="300"/>
        <v>12.239798530843967</v>
      </c>
      <c r="AA1886" s="156">
        <f>$J1886*'9 All Base Data'!$Y1886</f>
        <v>2.3209570125930945</v>
      </c>
      <c r="AB1886" s="156">
        <f>$K1886*'9 All Base Data'!$Y1886</f>
        <v>0.14786431147064305</v>
      </c>
      <c r="AC1886" s="178">
        <f>$L1886*'9 All Base Data'!$Y1886</f>
        <v>3.935267009440805E-3</v>
      </c>
      <c r="AD1886" s="178">
        <f>IF($M1886="","",$M1886*'9 All Base Data'!$Y1886)</f>
        <v>0.4506963000099114</v>
      </c>
      <c r="AE1886" s="178">
        <f>IF($N1886="","",$N1886*'9 All Base Data'!$Y1886)</f>
        <v>0.70702138145947191</v>
      </c>
      <c r="AF1886" s="178">
        <f>IF($O1886="","",$O1886*'9 All Base Data'!$Y1886)</f>
        <v>0.25980742275208485</v>
      </c>
      <c r="AG1886" s="178">
        <f>IF($P1886="","",$P1886*'9 All Base Data'!$Y1886)</f>
        <v>0.19818347013696946</v>
      </c>
      <c r="AH1886" s="167">
        <f>$Q1886*'9 All Base Data'!$Y1886</f>
        <v>2961.866474324976</v>
      </c>
      <c r="AI1886" s="178">
        <f>$R1886*'9 All Base Data'!$Y1886</f>
        <v>8.2626069648314164</v>
      </c>
      <c r="AJ1886" s="178">
        <f>$S1886*'9 All Base Data'!$Y1886</f>
        <v>0.52639694883548926</v>
      </c>
      <c r="AK1886" s="178">
        <f>$T1886*'9 All Base Data'!$Y1886</f>
        <v>1.4009550553609267E-2</v>
      </c>
      <c r="AL1886" s="178">
        <f>IF($U1886="","",$U1886*'9 All Base Data'!$Y1886)</f>
        <v>2.8619215050629367E-3</v>
      </c>
      <c r="AM1886" s="178">
        <f>IF($V1886="","",$V1886*'9 All Base Data'!$Y1886)</f>
        <v>3.2063419649187045E-3</v>
      </c>
      <c r="AN1886" s="178">
        <f>IF($W1886="","",$W1886*'9 All Base Data'!$Y1886)</f>
        <v>1.1782266621807049E-3</v>
      </c>
      <c r="AO1886" s="178">
        <f>IF($X1886="","",$X1886*'9 All Base Data'!$Y1886)</f>
        <v>8.9876203707115636E-4</v>
      </c>
      <c r="AP1886" s="178">
        <f>$Y1886*'9 All Base Data'!$Y1886</f>
        <v>0.18363572140814852</v>
      </c>
      <c r="AQ1886" s="179">
        <f t="shared" si="301"/>
        <v>8.4663205002631567</v>
      </c>
    </row>
    <row r="1887" spans="1:43" x14ac:dyDescent="0.25">
      <c r="A1887" s="124">
        <v>610602</v>
      </c>
      <c r="B1887" s="125" t="s">
        <v>1912</v>
      </c>
      <c r="C1887" s="126" t="s">
        <v>1863</v>
      </c>
      <c r="D1887" s="101" t="s">
        <v>2134</v>
      </c>
      <c r="E1887" s="42"/>
      <c r="F1887" s="191" t="str">
        <f>IF('9 All Base Data'!G1887="Rural Centre","Rural",IF('9 All Base Data'!G1887="Rural (Incl.some Off Shore Islands)","Rural",IF('9 All Base Data'!G1887="Inlet-in TA but not in Urban Area","Rural",IF('9 All Base Data'!G1887="Rural (Incl.some Off Shore Islands)","Rural",IF('9 All Base Data'!G1887="Inlet-not in TA","Rural",IF('9 All Base Data'!G1887="Inland Water not in Urban Area","Rural",IF('9 All Base Data'!G1887="Oceanic-in Region but not in TA","Rural",'9 All Base Data'!G1887)))))))</f>
        <v>Invercargill</v>
      </c>
      <c r="G1887" s="177">
        <f>IF('9 All Base Data'!I1887="..C","..C",'9 All Base Data'!I1887*Basecase_Pop_2006)</f>
        <v>2490</v>
      </c>
      <c r="H1887" s="177">
        <f>IF('9 All Base Data'!J1887="..C","..C",'9 All Base Data'!J1887*Basecase_Pop_2006)</f>
        <v>1818</v>
      </c>
      <c r="I1887" s="191">
        <f>IF('9 All Base Data'!L1887="..C","..C",'9 All Base Data'!L1887*Basecase_Pop_2006)</f>
        <v>33</v>
      </c>
      <c r="J1887" s="156">
        <f>IF('9 All Base Data'!$P1887=0,0,('9 All Base Data'!$P1887*Basecase_Pop_2006)/(1+(1/(BaseCase_Mort_AllAdults_30*('9 All Base Data'!$W1887*Basecase_PM10)/10))))</f>
        <v>3.3554182400732357</v>
      </c>
      <c r="K1887" s="156">
        <f>IF('9 All Base Data'!$Q1887=0,0,('9 All Base Data'!$Q1887*Basecase_Pop_2006)/(1+(1/(BaseCase_Mort_Maori_30*('9 All Base Data'!$W1887*Basecase_PM10)/10))))</f>
        <v>0.53442028985507251</v>
      </c>
      <c r="L1887" s="179">
        <f>133/(1+1/(BaseCase_Mort_Child_0_1*'9 All Base Data'!$AB$10/10))*IF('9 All Base Data'!$L1887="..C",0,'9 All Base Data'!L1887/'9 All Base Data'!$L$2022)</f>
        <v>4.8139669225072592E-3</v>
      </c>
      <c r="M1887" s="178">
        <f>IF('9 All Base Data'!$R1887="","",IF('9 All Base Data'!$R1887=0,0,('9 All Base Data'!$R1887*Basecase_Pop_2006)/(1+(1/(BaseCase_CardiacHA_All*('9 All Base Data'!$W1887*Basecase_PM10)/10)))))</f>
        <v>0.85635402697799168</v>
      </c>
      <c r="N1887" s="178">
        <f>IF('9 All Base Data'!$S1887="","",IF('9 All Base Data'!$S1887=0,0,('9 All Base Data'!S1887*Basecase_Pop_2006)/(1+(1/(BaseCase_RespHA_All*('9 All Base Data'!$W1887*Basecase_PM10)/10)))))</f>
        <v>0.78389996092223535</v>
      </c>
      <c r="O1887" s="178">
        <f>IF('9 All Base Data'!$T1887="","",IF('9 All Base Data'!$T1887=0,0,('9 All Base Data'!$T1887*Basecase_Pop_2006)/(1+(1/(BaseCase_RespHA_Child_1_4*('9 All Base Data'!$W1887*Basecase_PM10)/10)))))</f>
        <v>0.15024191494779732</v>
      </c>
      <c r="P1887" s="179">
        <f>IF('9 All Base Data'!$U1887="","",IF('9 All Base Data'!$U1887=0,0,('9 All Base Data'!$U1887*Basecase_Pop_2006)/(1+(1/(BaseCase_RespHA_Child_5_14*('9 All Base Data'!$W1887*Basecase_PM10)/10)))))</f>
        <v>4.4079193126634289E-2</v>
      </c>
      <c r="Q1887" s="156">
        <f>IF('7 Base case Results'!$G1887="..C",0,BaseCase_RADs_All*'7 Base case Results'!$G1887*('9 All Base Data'!$V1887*Basecase_PM10)/10)</f>
        <v>3173.2560000000003</v>
      </c>
      <c r="R1887" s="189">
        <f t="shared" si="302"/>
        <v>11.94528893466072</v>
      </c>
      <c r="S1887" s="178">
        <f t="shared" si="303"/>
        <v>1.9025362318840582</v>
      </c>
      <c r="T1887" s="179">
        <f t="shared" si="304"/>
        <v>1.7137722244125842E-2</v>
      </c>
      <c r="U1887" s="178">
        <f t="shared" si="305"/>
        <v>5.4378480713102471E-3</v>
      </c>
      <c r="V1887" s="178">
        <f t="shared" si="306"/>
        <v>3.5549863227823377E-3</v>
      </c>
      <c r="W1887" s="178">
        <f t="shared" si="307"/>
        <v>6.8134708428826084E-4</v>
      </c>
      <c r="X1887" s="179">
        <f t="shared" si="308"/>
        <v>1.9989914082928648E-4</v>
      </c>
      <c r="Y1887" s="179">
        <f t="shared" si="309"/>
        <v>0.19674187200000004</v>
      </c>
      <c r="Z1887" s="186">
        <f t="shared" si="300"/>
        <v>12.168161363298939</v>
      </c>
      <c r="AA1887" s="156">
        <f>$J1887*'9 All Base Data'!$Y1887</f>
        <v>2.3209570125930945</v>
      </c>
      <c r="AB1887" s="156">
        <f>$K1887*'9 All Base Data'!$Y1887</f>
        <v>0.36966077867660768</v>
      </c>
      <c r="AC1887" s="178">
        <f>$L1887*'9 All Base Data'!$Y1887</f>
        <v>3.3298413156806817E-3</v>
      </c>
      <c r="AD1887" s="178">
        <f>IF($M1887="","",$M1887*'9 All Base Data'!$Y1887)</f>
        <v>0.59234370858445506</v>
      </c>
      <c r="AE1887" s="178">
        <f>IF($N1887="","",$N1887*'9 All Base Data'!$Y1887)</f>
        <v>0.54222692412681306</v>
      </c>
      <c r="AF1887" s="178">
        <f>IF($O1887="","",$O1887*'9 All Base Data'!$Y1887)</f>
        <v>0.10392296910083394</v>
      </c>
      <c r="AG1887" s="178">
        <f>IF($P1887="","",$P1887*'9 All Base Data'!$Y1887)</f>
        <v>3.0489764636456838E-2</v>
      </c>
      <c r="AH1887" s="167">
        <f>$Q1887*'9 All Base Data'!$Y1887</f>
        <v>2194.9546193658302</v>
      </c>
      <c r="AI1887" s="178">
        <f>$R1887*'9 All Base Data'!$Y1887</f>
        <v>8.2626069648314164</v>
      </c>
      <c r="AJ1887" s="178">
        <f>$S1887*'9 All Base Data'!$Y1887</f>
        <v>1.3159923720887232</v>
      </c>
      <c r="AK1887" s="178">
        <f>$T1887*'9 All Base Data'!$Y1887</f>
        <v>1.1854235083823227E-2</v>
      </c>
      <c r="AL1887" s="178">
        <f>IF($U1887="","",$U1887*'9 All Base Data'!$Y1887)</f>
        <v>3.76138254951129E-3</v>
      </c>
      <c r="AM1887" s="178">
        <f>IF($V1887="","",$V1887*'9 All Base Data'!$Y1887)</f>
        <v>2.4589991009150974E-3</v>
      </c>
      <c r="AN1887" s="178">
        <f>IF($W1887="","",$W1887*'9 All Base Data'!$Y1887)</f>
        <v>4.7129066487228193E-4</v>
      </c>
      <c r="AO1887" s="178">
        <f>IF($X1887="","",$X1887*'9 All Base Data'!$Y1887)</f>
        <v>1.3827108262633175E-4</v>
      </c>
      <c r="AP1887" s="178">
        <f>$Y1887*'9 All Base Data'!$Y1887</f>
        <v>0.13608718640068149</v>
      </c>
      <c r="AQ1887" s="179">
        <f t="shared" si="301"/>
        <v>8.4167687679663477</v>
      </c>
    </row>
    <row r="1888" spans="1:43" x14ac:dyDescent="0.25">
      <c r="A1888" s="124">
        <v>610700</v>
      </c>
      <c r="B1888" s="125" t="s">
        <v>1913</v>
      </c>
      <c r="C1888" s="126" t="s">
        <v>1863</v>
      </c>
      <c r="D1888" s="101" t="s">
        <v>2134</v>
      </c>
      <c r="E1888" s="42"/>
      <c r="F1888" s="191" t="str">
        <f>IF('9 All Base Data'!G1888="Rural Centre","Rural",IF('9 All Base Data'!G1888="Rural (Incl.some Off Shore Islands)","Rural",IF('9 All Base Data'!G1888="Inlet-in TA but not in Urban Area","Rural",IF('9 All Base Data'!G1888="Rural (Incl.some Off Shore Islands)","Rural",IF('9 All Base Data'!G1888="Inlet-not in TA","Rural",IF('9 All Base Data'!G1888="Inland Water not in Urban Area","Rural",IF('9 All Base Data'!G1888="Oceanic-in Region but not in TA","Rural",'9 All Base Data'!G1888)))))))</f>
        <v>Invercargill</v>
      </c>
      <c r="G1888" s="177">
        <f>IF('9 All Base Data'!I1888="..C","..C",'9 All Base Data'!I1888*Basecase_Pop_2006)</f>
        <v>3828</v>
      </c>
      <c r="H1888" s="177">
        <f>IF('9 All Base Data'!J1888="..C","..C",'9 All Base Data'!J1888*Basecase_Pop_2006)</f>
        <v>2409</v>
      </c>
      <c r="I1888" s="191">
        <f>IF('9 All Base Data'!L1888="..C","..C",'9 All Base Data'!L1888*Basecase_Pop_2006)</f>
        <v>51</v>
      </c>
      <c r="J1888" s="156">
        <f>IF('9 All Base Data'!$P1888=0,0,('9 All Base Data'!$P1888*Basecase_Pop_2006)/(1+(1/(BaseCase_Mort_AllAdults_30*('9 All Base Data'!$W1888*Basecase_PM10)/10))))</f>
        <v>11.673074722508298</v>
      </c>
      <c r="K1888" s="156">
        <f>IF('9 All Base Data'!$Q1888=0,0,('9 All Base Data'!$Q1888*Basecase_Pop_2006)/(1+(1/(BaseCase_Mort_Maori_30*('9 All Base Data'!$W1888*Basecase_PM10)/10))))</f>
        <v>0.32065217391304351</v>
      </c>
      <c r="L1888" s="179">
        <f>133/(1+1/(BaseCase_Mort_Child_0_1*'9 All Base Data'!$AB$10/10))*IF('9 All Base Data'!$L1888="..C",0,'9 All Base Data'!L1888/'9 All Base Data'!$L$2022)</f>
        <v>7.4397670620566722E-3</v>
      </c>
      <c r="M1888" s="178">
        <f>IF('9 All Base Data'!$R1888="","",IF('9 All Base Data'!$R1888=0,0,('9 All Base Data'!$R1888*Basecase_Pop_2006)/(1+(1/(BaseCase_CardiacHA_All*('9 All Base Data'!$W1888*Basecase_PM10)/10)))))</f>
        <v>0.55849175672477713</v>
      </c>
      <c r="N1888" s="178">
        <f>IF('9 All Base Data'!$S1888="","",IF('9 All Base Data'!$S1888=0,0,('9 All Base Data'!S1888*Basecase_Pop_2006)/(1+(1/(BaseCase_RespHA_All*('9 All Base Data'!$W1888*Basecase_PM10)/10)))))</f>
        <v>0.43806174286830796</v>
      </c>
      <c r="O1888" s="178">
        <f>IF('9 All Base Data'!$T1888="","",IF('9 All Base Data'!$T1888=0,0,('9 All Base Data'!$T1888*Basecase_Pop_2006)/(1+(1/(BaseCase_RespHA_Child_1_4*('9 All Base Data'!$W1888*Basecase_PM10)/10)))))</f>
        <v>0.13521772345301758</v>
      </c>
      <c r="P1888" s="179">
        <f>IF('9 All Base Data'!$U1888="","",IF('9 All Base Data'!$U1888=0,0,('9 All Base Data'!$U1888*Basecase_Pop_2006)/(1+(1/(BaseCase_RespHA_Child_5_14*('9 All Base Data'!$W1888*Basecase_PM10)/10)))))</f>
        <v>0.22039596563317149</v>
      </c>
      <c r="Q1888" s="156">
        <f>IF('7 Base case Results'!$G1888="..C",0,BaseCase_RADs_All*'7 Base case Results'!$G1888*('9 All Base Data'!$V1888*Basecase_PM10)/10)</f>
        <v>4878.4032000000007</v>
      </c>
      <c r="R1888" s="189">
        <f t="shared" si="302"/>
        <v>41.556146012129545</v>
      </c>
      <c r="S1888" s="178">
        <f t="shared" si="303"/>
        <v>1.1415217391304349</v>
      </c>
      <c r="T1888" s="179">
        <f t="shared" si="304"/>
        <v>2.6485570740921754E-2</v>
      </c>
      <c r="U1888" s="178">
        <f t="shared" si="305"/>
        <v>3.5464226552023347E-3</v>
      </c>
      <c r="V1888" s="178">
        <f t="shared" si="306"/>
        <v>1.9866100039077766E-3</v>
      </c>
      <c r="W1888" s="178">
        <f t="shared" si="307"/>
        <v>6.1321237585943475E-4</v>
      </c>
      <c r="X1888" s="179">
        <f t="shared" si="308"/>
        <v>9.9949570414643277E-4</v>
      </c>
      <c r="Y1888" s="179">
        <f t="shared" si="309"/>
        <v>0.30246099840000001</v>
      </c>
      <c r="Z1888" s="186">
        <f t="shared" si="300"/>
        <v>41.890625613929586</v>
      </c>
      <c r="AA1888" s="156">
        <f>$J1888*'9 All Base Data'!$Y1888</f>
        <v>8.0743152409928776</v>
      </c>
      <c r="AB1888" s="156">
        <f>$K1888*'9 All Base Data'!$Y1888</f>
        <v>0.2217964672059646</v>
      </c>
      <c r="AC1888" s="178">
        <f>$L1888*'9 All Base Data'!$Y1888</f>
        <v>5.1461183969610533E-3</v>
      </c>
      <c r="AD1888" s="178">
        <f>IF($M1888="","",$M1888*'9 All Base Data'!$Y1888)</f>
        <v>0.38631111429420978</v>
      </c>
      <c r="AE1888" s="178">
        <f>IF($N1888="","",$N1888*'9 All Base Data'!$Y1888)</f>
        <v>0.30300916348263079</v>
      </c>
      <c r="AF1888" s="178">
        <f>IF($O1888="","",$O1888*'9 All Base Data'!$Y1888)</f>
        <v>9.3530672190750536E-2</v>
      </c>
      <c r="AG1888" s="178">
        <f>IF($P1888="","",$P1888*'9 All Base Data'!$Y1888)</f>
        <v>0.15244882318228423</v>
      </c>
      <c r="AH1888" s="167">
        <f>$Q1888*'9 All Base Data'!$Y1888</f>
        <v>3374.4121618202407</v>
      </c>
      <c r="AI1888" s="178">
        <f>$R1888*'9 All Base Data'!$Y1888</f>
        <v>28.744562257934646</v>
      </c>
      <c r="AJ1888" s="178">
        <f>$S1888*'9 All Base Data'!$Y1888</f>
        <v>0.78959542325323395</v>
      </c>
      <c r="AK1888" s="178">
        <f>$T1888*'9 All Base Data'!$Y1888</f>
        <v>1.8320181493181351E-2</v>
      </c>
      <c r="AL1888" s="178">
        <f>IF($U1888="","",$U1888*'9 All Base Data'!$Y1888)</f>
        <v>2.453075575768232E-3</v>
      </c>
      <c r="AM1888" s="178">
        <f>IF($V1888="","",$V1888*'9 All Base Data'!$Y1888)</f>
        <v>1.3741465563937307E-3</v>
      </c>
      <c r="AN1888" s="178">
        <f>IF($W1888="","",$W1888*'9 All Base Data'!$Y1888)</f>
        <v>4.2416159838505369E-4</v>
      </c>
      <c r="AO1888" s="178">
        <f>IF($X1888="","",$X1888*'9 All Base Data'!$Y1888)</f>
        <v>6.9135541313165903E-4</v>
      </c>
      <c r="AP1888" s="178">
        <f>$Y1888*'9 All Base Data'!$Y1888</f>
        <v>0.20921355403285491</v>
      </c>
      <c r="AQ1888" s="179">
        <f t="shared" si="301"/>
        <v>28.975923215592843</v>
      </c>
    </row>
    <row r="1889" spans="1:43" x14ac:dyDescent="0.25">
      <c r="A1889" s="124">
        <v>610800</v>
      </c>
      <c r="B1889" s="125" t="s">
        <v>1914</v>
      </c>
      <c r="C1889" s="126" t="s">
        <v>1863</v>
      </c>
      <c r="D1889" s="101" t="s">
        <v>2134</v>
      </c>
      <c r="E1889" s="42"/>
      <c r="F1889" s="191" t="str">
        <f>IF('9 All Base Data'!G1889="Rural Centre","Rural",IF('9 All Base Data'!G1889="Rural (Incl.some Off Shore Islands)","Rural",IF('9 All Base Data'!G1889="Inlet-in TA but not in Urban Area","Rural",IF('9 All Base Data'!G1889="Rural (Incl.some Off Shore Islands)","Rural",IF('9 All Base Data'!G1889="Inlet-not in TA","Rural",IF('9 All Base Data'!G1889="Inland Water not in Urban Area","Rural",IF('9 All Base Data'!G1889="Oceanic-in Region but not in TA","Rural",'9 All Base Data'!G1889)))))))</f>
        <v>Invercargill</v>
      </c>
      <c r="G1889" s="177">
        <f>IF('9 All Base Data'!I1889="..C","..C",'9 All Base Data'!I1889*Basecase_Pop_2006)</f>
        <v>3657</v>
      </c>
      <c r="H1889" s="177">
        <f>IF('9 All Base Data'!J1889="..C","..C",'9 All Base Data'!J1889*Basecase_Pop_2006)</f>
        <v>2304</v>
      </c>
      <c r="I1889" s="191">
        <f>IF('9 All Base Data'!L1889="..C","..C",'9 All Base Data'!L1889*Basecase_Pop_2006)</f>
        <v>27</v>
      </c>
      <c r="J1889" s="156">
        <f>IF('9 All Base Data'!$P1889=0,0,('9 All Base Data'!$P1889*Basecase_Pop_2006)/(1+(1/(BaseCase_Mort_AllAdults_30*('9 All Base Data'!$W1889*Basecase_PM10)/10))))</f>
        <v>2.3629705916008703</v>
      </c>
      <c r="K1889" s="156">
        <f>IF('9 All Base Data'!$Q1889=0,0,('9 All Base Data'!$Q1889*Basecase_Pop_2006)/(1+(1/(BaseCase_Mort_Maori_30*('9 All Base Data'!$W1889*Basecase_PM10)/10))))</f>
        <v>0.21376811594202899</v>
      </c>
      <c r="L1889" s="179">
        <f>133/(1+1/(BaseCase_Mort_Child_0_1*'9 All Base Data'!$AB$10/10))*IF('9 All Base Data'!$L1889="..C",0,'9 All Base Data'!L1889/'9 All Base Data'!$L$2022)</f>
        <v>3.9387002093241204E-3</v>
      </c>
      <c r="M1889" s="178">
        <f>IF('9 All Base Data'!$R1889="","",IF('9 All Base Data'!$R1889=0,0,('9 All Base Data'!$R1889*Basecase_Pop_2006)/(1+(1/(BaseCase_CardiacHA_All*('9 All Base Data'!$W1889*Basecase_PM10)/10)))))</f>
        <v>0.66553601009702601</v>
      </c>
      <c r="N1889" s="178">
        <f>IF('9 All Base Data'!$S1889="","",IF('9 All Base Data'!$S1889=0,0,('9 All Base Data'!S1889*Basecase_Pop_2006)/(1+(1/(BaseCase_RespHA_All*('9 All Base Data'!$W1889*Basecase_PM10)/10)))))</f>
        <v>0.78389996092223535</v>
      </c>
      <c r="O1889" s="178">
        <f>IF('9 All Base Data'!$T1889="","",IF('9 All Base Data'!$T1889=0,0,('9 All Base Data'!$T1889*Basecase_Pop_2006)/(1+(1/(BaseCase_RespHA_Child_1_4*('9 All Base Data'!$W1889*Basecase_PM10)/10)))))</f>
        <v>0.27043544690603516</v>
      </c>
      <c r="P1889" s="179">
        <f>IF('9 All Base Data'!$U1889="","",IF('9 All Base Data'!$U1889=0,0,('9 All Base Data'!$U1889*Basecase_Pop_2006)/(1+(1/(BaseCase_RespHA_Child_5_14*('9 All Base Data'!$W1889*Basecase_PM10)/10)))))</f>
        <v>0.15427717594322005</v>
      </c>
      <c r="Q1889" s="156">
        <f>IF('7 Base case Results'!$G1889="..C",0,BaseCase_RADs_All*'7 Base case Results'!$G1889*('9 All Base Data'!$V1889*Basecase_PM10)/10)</f>
        <v>4660.4808000000003</v>
      </c>
      <c r="R1889" s="189">
        <f t="shared" si="302"/>
        <v>8.4121753060990976</v>
      </c>
      <c r="S1889" s="178">
        <f t="shared" si="303"/>
        <v>0.76101449275362321</v>
      </c>
      <c r="T1889" s="179">
        <f t="shared" si="304"/>
        <v>1.4021772745193868E-2</v>
      </c>
      <c r="U1889" s="178">
        <f t="shared" si="305"/>
        <v>4.2261536641161153E-3</v>
      </c>
      <c r="V1889" s="178">
        <f t="shared" si="306"/>
        <v>3.5549863227823377E-3</v>
      </c>
      <c r="W1889" s="178">
        <f t="shared" si="307"/>
        <v>1.2264247517188695E-3</v>
      </c>
      <c r="X1889" s="179">
        <f t="shared" si="308"/>
        <v>6.996469929025029E-4</v>
      </c>
      <c r="Y1889" s="179">
        <f t="shared" si="309"/>
        <v>0.28894980960000005</v>
      </c>
      <c r="Z1889" s="186">
        <f t="shared" si="300"/>
        <v>8.7229280284311894</v>
      </c>
      <c r="AA1889" s="156">
        <f>$J1889*'9 All Base Data'!$Y1889</f>
        <v>1.6344767694317568</v>
      </c>
      <c r="AB1889" s="156">
        <f>$K1889*'9 All Base Data'!$Y1889</f>
        <v>0.14786431147064305</v>
      </c>
      <c r="AC1889" s="178">
        <f>$L1889*'9 All Base Data'!$Y1889</f>
        <v>2.7244156219205576E-3</v>
      </c>
      <c r="AD1889" s="178">
        <f>IF($M1889="","",$M1889*'9 All Base Data'!$Y1889)</f>
        <v>0.46035407786726662</v>
      </c>
      <c r="AE1889" s="178">
        <f>IF($N1889="","",$N1889*'9 All Base Data'!$Y1889)</f>
        <v>0.54222692412681306</v>
      </c>
      <c r="AF1889" s="178">
        <f>IF($O1889="","",$O1889*'9 All Base Data'!$Y1889)</f>
        <v>0.18706134438150107</v>
      </c>
      <c r="AG1889" s="178">
        <f>IF($P1889="","",$P1889*'9 All Base Data'!$Y1889)</f>
        <v>0.10671417622759896</v>
      </c>
      <c r="AH1889" s="167">
        <f>$Q1889*'9 All Base Data'!$Y1889</f>
        <v>3223.6743144662014</v>
      </c>
      <c r="AI1889" s="178">
        <f>$R1889*'9 All Base Data'!$Y1889</f>
        <v>5.8187372991770534</v>
      </c>
      <c r="AJ1889" s="178">
        <f>$S1889*'9 All Base Data'!$Y1889</f>
        <v>0.52639694883548926</v>
      </c>
      <c r="AK1889" s="178">
        <f>$T1889*'9 All Base Data'!$Y1889</f>
        <v>9.6989196140371842E-3</v>
      </c>
      <c r="AL1889" s="178">
        <f>IF($U1889="","",$U1889*'9 All Base Data'!$Y1889)</f>
        <v>2.923248394457143E-3</v>
      </c>
      <c r="AM1889" s="178">
        <f>IF($V1889="","",$V1889*'9 All Base Data'!$Y1889)</f>
        <v>2.4589991009150974E-3</v>
      </c>
      <c r="AN1889" s="178">
        <f>IF($W1889="","",$W1889*'9 All Base Data'!$Y1889)</f>
        <v>8.4832319677010737E-4</v>
      </c>
      <c r="AO1889" s="178">
        <f>IF($X1889="","",$X1889*'9 All Base Data'!$Y1889)</f>
        <v>4.8394878919216127E-4</v>
      </c>
      <c r="AP1889" s="178">
        <f>$Y1889*'9 All Base Data'!$Y1889</f>
        <v>0.1998678074969045</v>
      </c>
      <c r="AQ1889" s="179">
        <f t="shared" si="301"/>
        <v>6.033686273783367</v>
      </c>
    </row>
    <row r="1890" spans="1:43" x14ac:dyDescent="0.25">
      <c r="A1890" s="124">
        <v>610900</v>
      </c>
      <c r="B1890" s="125" t="s">
        <v>1915</v>
      </c>
      <c r="C1890" s="126" t="s">
        <v>1863</v>
      </c>
      <c r="D1890" s="101" t="s">
        <v>2134</v>
      </c>
      <c r="E1890" s="42"/>
      <c r="F1890" s="191" t="str">
        <f>IF('9 All Base Data'!G1890="Rural Centre","Rural",IF('9 All Base Data'!G1890="Rural (Incl.some Off Shore Islands)","Rural",IF('9 All Base Data'!G1890="Inlet-in TA but not in Urban Area","Rural",IF('9 All Base Data'!G1890="Rural (Incl.some Off Shore Islands)","Rural",IF('9 All Base Data'!G1890="Inlet-not in TA","Rural",IF('9 All Base Data'!G1890="Inland Water not in Urban Area","Rural",IF('9 All Base Data'!G1890="Oceanic-in Region but not in TA","Rural",'9 All Base Data'!G1890)))))))</f>
        <v>Invercargill</v>
      </c>
      <c r="G1890" s="177">
        <f>IF('9 All Base Data'!I1890="..C","..C",'9 All Base Data'!I1890*Basecase_Pop_2006)</f>
        <v>3051</v>
      </c>
      <c r="H1890" s="177">
        <f>IF('9 All Base Data'!J1890="..C","..C",'9 All Base Data'!J1890*Basecase_Pop_2006)</f>
        <v>2043</v>
      </c>
      <c r="I1890" s="191">
        <f>IF('9 All Base Data'!L1890="..C","..C",'9 All Base Data'!L1890*Basecase_Pop_2006)</f>
        <v>30</v>
      </c>
      <c r="J1890" s="156">
        <f>IF('9 All Base Data'!$P1890=0,0,('9 All Base Data'!$P1890*Basecase_Pop_2006)/(1+(1/(BaseCase_Mort_AllAdults_30*('9 All Base Data'!$W1890*Basecase_PM10)/10))))</f>
        <v>2.5992676507609569</v>
      </c>
      <c r="K1890" s="156">
        <f>IF('9 All Base Data'!$Q1890=0,0,('9 All Base Data'!$Q1890*Basecase_Pop_2006)/(1+(1/(BaseCase_Mort_Maori_30*('9 All Base Data'!$W1890*Basecase_PM10)/10))))</f>
        <v>0.42753623188405798</v>
      </c>
      <c r="L1890" s="179">
        <f>133/(1+1/(BaseCase_Mort_Child_0_1*'9 All Base Data'!$AB$10/10))*IF('9 All Base Data'!$L1890="..C",0,'9 All Base Data'!L1890/'9 All Base Data'!$L$2022)</f>
        <v>4.3763335659156898E-3</v>
      </c>
      <c r="M1890" s="178">
        <f>IF('9 All Base Data'!$R1890="","",IF('9 All Base Data'!$R1890=0,0,('9 All Base Data'!$R1890*Basecase_Pop_2006)/(1+(1/(BaseCase_CardiacHA_All*('9 All Base Data'!$W1890*Basecase_PM10)/10)))))</f>
        <v>0.88893271278693686</v>
      </c>
      <c r="N1890" s="178">
        <f>IF('9 All Base Data'!$S1890="","",IF('9 All Base Data'!$S1890=0,0,('9 All Base Data'!S1890*Basecase_Pop_2006)/(1+(1/(BaseCase_RespHA_All*('9 All Base Data'!$W1890*Basecase_PM10)/10)))))</f>
        <v>0.81464113586036224</v>
      </c>
      <c r="O1890" s="178">
        <f>IF('9 All Base Data'!$T1890="","",IF('9 All Base Data'!$T1890=0,0,('9 All Base Data'!$T1890*Basecase_Pop_2006)/(1+(1/(BaseCase_RespHA_Child_1_4*('9 All Base Data'!$W1890*Basecase_PM10)/10)))))</f>
        <v>0.22536287242169598</v>
      </c>
      <c r="P1890" s="179">
        <f>IF('9 All Base Data'!$U1890="","",IF('9 All Base Data'!$U1890=0,0,('9 All Base Data'!$U1890*Basecase_Pop_2006)/(1+(1/(BaseCase_RespHA_Child_5_14*('9 All Base Data'!$W1890*Basecase_PM10)/10)))))</f>
        <v>0.13223757937990288</v>
      </c>
      <c r="Q1890" s="156">
        <f>IF('7 Base case Results'!$G1890="..C",0,BaseCase_RADs_All*'7 Base case Results'!$G1890*('9 All Base Data'!$V1890*Basecase_PM10)/10)</f>
        <v>3888.1944000000003</v>
      </c>
      <c r="R1890" s="189">
        <f t="shared" si="302"/>
        <v>9.2533928367090059</v>
      </c>
      <c r="S1890" s="178">
        <f t="shared" si="303"/>
        <v>1.5220289855072464</v>
      </c>
      <c r="T1890" s="179">
        <f t="shared" si="304"/>
        <v>1.5579747494659856E-2</v>
      </c>
      <c r="U1890" s="178">
        <f t="shared" si="305"/>
        <v>5.6447227261970491E-3</v>
      </c>
      <c r="V1890" s="178">
        <f t="shared" si="306"/>
        <v>3.6943975511267426E-3</v>
      </c>
      <c r="W1890" s="178">
        <f t="shared" si="307"/>
        <v>1.0220206264323912E-3</v>
      </c>
      <c r="X1890" s="179">
        <f t="shared" si="308"/>
        <v>5.9969742248785953E-4</v>
      </c>
      <c r="Y1890" s="179">
        <f t="shared" si="309"/>
        <v>0.24106805280000002</v>
      </c>
      <c r="Z1890" s="186">
        <f t="shared" si="300"/>
        <v>9.5193797572809906</v>
      </c>
      <c r="AA1890" s="156">
        <f>$J1890*'9 All Base Data'!$Y1890</f>
        <v>1.7979244463749322</v>
      </c>
      <c r="AB1890" s="156">
        <f>$K1890*'9 All Base Data'!$Y1890</f>
        <v>0.2957286229412861</v>
      </c>
      <c r="AC1890" s="178">
        <f>$L1890*'9 All Base Data'!$Y1890</f>
        <v>3.0271284688006199E-3</v>
      </c>
      <c r="AD1890" s="178">
        <f>IF($M1890="","",$M1890*'9 All Base Data'!$Y1890)</f>
        <v>0.61487852358495054</v>
      </c>
      <c r="AE1890" s="178">
        <f>IF($N1890="","",$N1890*'9 All Base Data'!$Y1890)</f>
        <v>0.56349072507296261</v>
      </c>
      <c r="AF1890" s="178">
        <f>IF($O1890="","",$O1890*'9 All Base Data'!$Y1890)</f>
        <v>0.15588445365125089</v>
      </c>
      <c r="AG1890" s="178">
        <f>IF($P1890="","",$P1890*'9 All Base Data'!$Y1890)</f>
        <v>9.146929390937053E-2</v>
      </c>
      <c r="AH1890" s="167">
        <f>$Q1890*'9 All Base Data'!$Y1890</f>
        <v>2689.4805396325896</v>
      </c>
      <c r="AI1890" s="178">
        <f>$R1890*'9 All Base Data'!$Y1890</f>
        <v>6.4006110290947582</v>
      </c>
      <c r="AJ1890" s="178">
        <f>$S1890*'9 All Base Data'!$Y1890</f>
        <v>1.0527938976709785</v>
      </c>
      <c r="AK1890" s="178">
        <f>$T1890*'9 All Base Data'!$Y1890</f>
        <v>1.0776577348930207E-2</v>
      </c>
      <c r="AL1890" s="178">
        <f>IF($U1890="","",$U1890*'9 All Base Data'!$Y1890)</f>
        <v>3.9044786247644362E-3</v>
      </c>
      <c r="AM1890" s="178">
        <f>IF($V1890="","",$V1890*'9 All Base Data'!$Y1890)</f>
        <v>2.5554304382058852E-3</v>
      </c>
      <c r="AN1890" s="178">
        <f>IF($W1890="","",$W1890*'9 All Base Data'!$Y1890)</f>
        <v>7.0693599730842281E-4</v>
      </c>
      <c r="AO1890" s="178">
        <f>IF($X1890="","",$X1890*'9 All Base Data'!$Y1890)</f>
        <v>4.1481324787899531E-4</v>
      </c>
      <c r="AP1890" s="178">
        <f>$Y1890*'9 All Base Data'!$Y1890</f>
        <v>0.16674779345722057</v>
      </c>
      <c r="AQ1890" s="179">
        <f t="shared" si="301"/>
        <v>6.5845953089638796</v>
      </c>
    </row>
    <row r="1891" spans="1:43" x14ac:dyDescent="0.25">
      <c r="A1891" s="124">
        <v>611001</v>
      </c>
      <c r="B1891" s="125" t="s">
        <v>1916</v>
      </c>
      <c r="C1891" s="126" t="s">
        <v>1863</v>
      </c>
      <c r="D1891" s="101" t="s">
        <v>2134</v>
      </c>
      <c r="E1891" s="42"/>
      <c r="F1891" s="191" t="str">
        <f>IF('9 All Base Data'!G1891="Rural Centre","Rural",IF('9 All Base Data'!G1891="Rural (Incl.some Off Shore Islands)","Rural",IF('9 All Base Data'!G1891="Inlet-in TA but not in Urban Area","Rural",IF('9 All Base Data'!G1891="Rural (Incl.some Off Shore Islands)","Rural",IF('9 All Base Data'!G1891="Inlet-not in TA","Rural",IF('9 All Base Data'!G1891="Inland Water not in Urban Area","Rural",IF('9 All Base Data'!G1891="Oceanic-in Region but not in TA","Rural",'9 All Base Data'!G1891)))))))</f>
        <v>Invercargill</v>
      </c>
      <c r="G1891" s="177">
        <f>IF('9 All Base Data'!I1891="..C","..C",'9 All Base Data'!I1891*Basecase_Pop_2006)</f>
        <v>2289</v>
      </c>
      <c r="H1891" s="177">
        <f>IF('9 All Base Data'!J1891="..C","..C",'9 All Base Data'!J1891*Basecase_Pop_2006)</f>
        <v>1284</v>
      </c>
      <c r="I1891" s="191">
        <f>IF('9 All Base Data'!L1891="..C","..C",'9 All Base Data'!L1891*Basecase_Pop_2006)</f>
        <v>36</v>
      </c>
      <c r="J1891" s="156">
        <f>IF('9 All Base Data'!$P1891=0,0,('9 All Base Data'!$P1891*Basecase_Pop_2006)/(1+(1/(BaseCase_Mort_AllAdults_30*('9 All Base Data'!$W1891*Basecase_PM10)/10))))</f>
        <v>3.6389747110653401</v>
      </c>
      <c r="K1891" s="156">
        <f>IF('9 All Base Data'!$Q1891=0,0,('9 All Base Data'!$Q1891*Basecase_Pop_2006)/(1+(1/(BaseCase_Mort_Maori_30*('9 All Base Data'!$W1891*Basecase_PM10)/10))))</f>
        <v>0.42753623188405798</v>
      </c>
      <c r="L1891" s="179">
        <f>133/(1+1/(BaseCase_Mort_Child_0_1*'9 All Base Data'!$AB$10/10))*IF('9 All Base Data'!$L1891="..C",0,'9 All Base Data'!L1891/'9 All Base Data'!$L$2022)</f>
        <v>5.2516002790988277E-3</v>
      </c>
      <c r="M1891" s="178">
        <f>IF('9 All Base Data'!$R1891="","",IF('9 All Base Data'!$R1891=0,0,('9 All Base Data'!$R1891*Basecase_Pop_2006)/(1+(1/(BaseCase_CardiacHA_All*('9 All Base Data'!$W1891*Basecase_PM10)/10)))))</f>
        <v>0.43283111146170228</v>
      </c>
      <c r="N1891" s="178">
        <f>IF('9 All Base Data'!$S1891="","",IF('9 All Base Data'!$S1891=0,0,('9 All Base Data'!S1891*Basecase_Pop_2006)/(1+(1/(BaseCase_RespHA_All*('9 All Base Data'!$W1891*Basecase_PM10)/10)))))</f>
        <v>0.85306760453302077</v>
      </c>
      <c r="O1891" s="178">
        <f>IF('9 All Base Data'!$T1891="","",IF('9 All Base Data'!$T1891=0,0,('9 All Base Data'!$T1891*Basecase_Pop_2006)/(1+(1/(BaseCase_RespHA_Child_1_4*('9 All Base Data'!$W1891*Basecase_PM10)/10)))))</f>
        <v>0.1953144894321365</v>
      </c>
      <c r="P1891" s="179">
        <f>IF('9 All Base Data'!$U1891="","",IF('9 All Base Data'!$U1891=0,0,('9 All Base Data'!$U1891*Basecase_Pop_2006)/(1+(1/(BaseCase_RespHA_Child_5_14*('9 All Base Data'!$W1891*Basecase_PM10)/10)))))</f>
        <v>0.17631677250653716</v>
      </c>
      <c r="Q1891" s="156">
        <f>IF('7 Base case Results'!$G1891="..C",0,BaseCase_RADs_All*'7 Base case Results'!$G1891*('9 All Base Data'!$V1891*Basecase_PM10)/10)</f>
        <v>2917.1016</v>
      </c>
      <c r="R1891" s="189">
        <f t="shared" si="302"/>
        <v>12.95474997139261</v>
      </c>
      <c r="S1891" s="178">
        <f t="shared" si="303"/>
        <v>1.5220289855072464</v>
      </c>
      <c r="T1891" s="179">
        <f t="shared" si="304"/>
        <v>1.8695696993591828E-2</v>
      </c>
      <c r="U1891" s="178">
        <f t="shared" si="305"/>
        <v>2.7484775577818095E-3</v>
      </c>
      <c r="V1891" s="178">
        <f t="shared" si="306"/>
        <v>3.8686615865572492E-3</v>
      </c>
      <c r="W1891" s="178">
        <f t="shared" si="307"/>
        <v>8.8575120957473902E-4</v>
      </c>
      <c r="X1891" s="179">
        <f t="shared" si="308"/>
        <v>7.9959656331714593E-4</v>
      </c>
      <c r="Y1891" s="179">
        <f t="shared" si="309"/>
        <v>0.18086029920000002</v>
      </c>
      <c r="Z1891" s="186">
        <f t="shared" si="300"/>
        <v>13.160923106730541</v>
      </c>
      <c r="AA1891" s="156">
        <f>$J1891*'9 All Base Data'!$Y1891</f>
        <v>2.5170942249249055</v>
      </c>
      <c r="AB1891" s="156">
        <f>$K1891*'9 All Base Data'!$Y1891</f>
        <v>0.2957286229412861</v>
      </c>
      <c r="AC1891" s="178">
        <f>$L1891*'9 All Base Data'!$Y1891</f>
        <v>3.6325541625607436E-3</v>
      </c>
      <c r="AD1891" s="178">
        <f>IF($M1891="","",$M1891*'9 All Base Data'!$Y1891)</f>
        <v>0.29939111357801262</v>
      </c>
      <c r="AE1891" s="178">
        <f>IF($N1891="","",$N1891*'9 All Base Data'!$Y1891)</f>
        <v>0.59007047625564946</v>
      </c>
      <c r="AF1891" s="178">
        <f>IF($O1891="","",$O1891*'9 All Base Data'!$Y1891)</f>
        <v>0.13509985983108411</v>
      </c>
      <c r="AG1891" s="178">
        <f>IF($P1891="","",$P1891*'9 All Base Data'!$Y1891)</f>
        <v>0.12195905854582735</v>
      </c>
      <c r="AH1891" s="167">
        <f>$Q1891*'9 All Base Data'!$Y1891</f>
        <v>2017.7715356338897</v>
      </c>
      <c r="AI1891" s="178">
        <f>$R1891*'9 All Base Data'!$Y1891</f>
        <v>8.9608554407326633</v>
      </c>
      <c r="AJ1891" s="178">
        <f>$S1891*'9 All Base Data'!$Y1891</f>
        <v>1.0527938976709785</v>
      </c>
      <c r="AK1891" s="178">
        <f>$T1891*'9 All Base Data'!$Y1891</f>
        <v>1.2931892818716248E-2</v>
      </c>
      <c r="AL1891" s="178">
        <f>IF($U1891="","",$U1891*'9 All Base Data'!$Y1891)</f>
        <v>1.90113357122038E-3</v>
      </c>
      <c r="AM1891" s="178">
        <f>IF($V1891="","",$V1891*'9 All Base Data'!$Y1891)</f>
        <v>2.6759696098193702E-3</v>
      </c>
      <c r="AN1891" s="178">
        <f>IF($W1891="","",$W1891*'9 All Base Data'!$Y1891)</f>
        <v>6.1267786433396644E-4</v>
      </c>
      <c r="AO1891" s="178">
        <f>IF($X1891="","",$X1891*'9 All Base Data'!$Y1891)</f>
        <v>5.5308433050532701E-4</v>
      </c>
      <c r="AP1891" s="178">
        <f>$Y1891*'9 All Base Data'!$Y1891</f>
        <v>0.12510183520930118</v>
      </c>
      <c r="AQ1891" s="179">
        <f t="shared" si="301"/>
        <v>9.1034662719417216</v>
      </c>
    </row>
    <row r="1892" spans="1:43" x14ac:dyDescent="0.25">
      <c r="A1892" s="124">
        <v>611002</v>
      </c>
      <c r="B1892" s="125" t="s">
        <v>1917</v>
      </c>
      <c r="C1892" s="126" t="s">
        <v>1863</v>
      </c>
      <c r="D1892" s="101" t="s">
        <v>2134</v>
      </c>
      <c r="E1892" s="42"/>
      <c r="F1892" s="191" t="str">
        <f>IF('9 All Base Data'!G1892="Rural Centre","Rural",IF('9 All Base Data'!G1892="Rural (Incl.some Off Shore Islands)","Rural",IF('9 All Base Data'!G1892="Inlet-in TA but not in Urban Area","Rural",IF('9 All Base Data'!G1892="Rural (Incl.some Off Shore Islands)","Rural",IF('9 All Base Data'!G1892="Inlet-not in TA","Rural",IF('9 All Base Data'!G1892="Inland Water not in Urban Area","Rural",IF('9 All Base Data'!G1892="Oceanic-in Region but not in TA","Rural",'9 All Base Data'!G1892)))))))</f>
        <v>Invercargill</v>
      </c>
      <c r="G1892" s="177">
        <f>IF('9 All Base Data'!I1892="..C","..C",'9 All Base Data'!I1892*Basecase_Pop_2006)</f>
        <v>2247</v>
      </c>
      <c r="H1892" s="177">
        <f>IF('9 All Base Data'!J1892="..C","..C",'9 All Base Data'!J1892*Basecase_Pop_2006)</f>
        <v>1311</v>
      </c>
      <c r="I1892" s="191">
        <f>IF('9 All Base Data'!L1892="..C","..C",'9 All Base Data'!L1892*Basecase_Pop_2006)</f>
        <v>27</v>
      </c>
      <c r="J1892" s="156">
        <f>IF('9 All Base Data'!$P1892=0,0,('9 All Base Data'!$P1892*Basecase_Pop_2006)/(1+(1/(BaseCase_Mort_AllAdults_30*('9 All Base Data'!$W1892*Basecase_PM10)/10))))</f>
        <v>1.9848952969447309</v>
      </c>
      <c r="K1892" s="156">
        <f>IF('9 All Base Data'!$Q1892=0,0,('9 All Base Data'!$Q1892*Basecase_Pop_2006)/(1+(1/(BaseCase_Mort_Maori_30*('9 All Base Data'!$W1892*Basecase_PM10)/10))))</f>
        <v>0.21376811594202899</v>
      </c>
      <c r="L1892" s="179">
        <f>133/(1+1/(BaseCase_Mort_Child_0_1*'9 All Base Data'!$AB$10/10))*IF('9 All Base Data'!$L1892="..C",0,'9 All Base Data'!L1892/'9 All Base Data'!$L$2022)</f>
        <v>3.9387002093241204E-3</v>
      </c>
      <c r="M1892" s="178">
        <f>IF('9 All Base Data'!$R1892="","",IF('9 All Base Data'!$R1892=0,0,('9 All Base Data'!$R1892*Basecase_Pop_2006)/(1+(1/(BaseCase_CardiacHA_All*('9 All Base Data'!$W1892*Basecase_PM10)/10)))))</f>
        <v>0.39094422970734399</v>
      </c>
      <c r="N1892" s="178">
        <f>IF('9 All Base Data'!$S1892="","",IF('9 All Base Data'!$S1892=0,0,('9 All Base Data'!S1892*Basecase_Pop_2006)/(1+(1/(BaseCase_RespHA_All*('9 All Base Data'!$W1892*Basecase_PM10)/10)))))</f>
        <v>0.62250879249706925</v>
      </c>
      <c r="O1892" s="178">
        <f>IF('9 All Base Data'!$T1892="","",IF('9 All Base Data'!$T1892=0,0,('9 All Base Data'!$T1892*Basecase_Pop_2006)/(1+(1/(BaseCase_RespHA_Child_1_4*('9 All Base Data'!$W1892*Basecase_PM10)/10)))))</f>
        <v>0.37560478736949332</v>
      </c>
      <c r="P1892" s="179">
        <f>IF('9 All Base Data'!$U1892="","",IF('9 All Base Data'!$U1892=0,0,('9 All Base Data'!$U1892*Basecase_Pop_2006)/(1+(1/(BaseCase_RespHA_Child_5_14*('9 All Base Data'!$W1892*Basecase_PM10)/10)))))</f>
        <v>0</v>
      </c>
      <c r="Q1892" s="156">
        <f>IF('7 Base case Results'!$G1892="..C",0,BaseCase_RADs_All*'7 Base case Results'!$G1892*('9 All Base Data'!$V1892*Basecase_PM10)/10)</f>
        <v>2863.5767999999998</v>
      </c>
      <c r="R1892" s="189">
        <f t="shared" si="302"/>
        <v>7.0662272571232423</v>
      </c>
      <c r="S1892" s="178">
        <f t="shared" si="303"/>
        <v>0.76101449275362321</v>
      </c>
      <c r="T1892" s="179">
        <f t="shared" si="304"/>
        <v>1.4021772745193868E-2</v>
      </c>
      <c r="U1892" s="178">
        <f t="shared" si="305"/>
        <v>2.4824958586416343E-3</v>
      </c>
      <c r="V1892" s="178">
        <f t="shared" si="306"/>
        <v>2.823077373974209E-3</v>
      </c>
      <c r="W1892" s="178">
        <f t="shared" si="307"/>
        <v>1.7033677107206522E-3</v>
      </c>
      <c r="X1892" s="179">
        <f t="shared" si="308"/>
        <v>0</v>
      </c>
      <c r="Y1892" s="179">
        <f t="shared" si="309"/>
        <v>0.17754176159999999</v>
      </c>
      <c r="Z1892" s="186">
        <f t="shared" si="300"/>
        <v>7.2630963647010516</v>
      </c>
      <c r="AA1892" s="156">
        <f>$J1892*'9 All Base Data'!$Y1892</f>
        <v>1.3729604863226756</v>
      </c>
      <c r="AB1892" s="156">
        <f>$K1892*'9 All Base Data'!$Y1892</f>
        <v>0.14786431147064305</v>
      </c>
      <c r="AC1892" s="178">
        <f>$L1892*'9 All Base Data'!$Y1892</f>
        <v>2.7244156219205576E-3</v>
      </c>
      <c r="AD1892" s="178">
        <f>IF($M1892="","",$M1892*'9 All Base Data'!$Y1892)</f>
        <v>0.27041778000594685</v>
      </c>
      <c r="AE1892" s="178">
        <f>IF($N1892="","",$N1892*'9 All Base Data'!$Y1892)</f>
        <v>0.43059196915952802</v>
      </c>
      <c r="AF1892" s="178">
        <f>IF($O1892="","",$O1892*'9 All Base Data'!$Y1892)</f>
        <v>0.25980742275208485</v>
      </c>
      <c r="AG1892" s="178">
        <f>IF($P1892="","",$P1892*'9 All Base Data'!$Y1892)</f>
        <v>0</v>
      </c>
      <c r="AH1892" s="167">
        <f>$Q1892*'9 All Base Data'!$Y1892</f>
        <v>1980.7482047048275</v>
      </c>
      <c r="AI1892" s="178">
        <f>$R1892*'9 All Base Data'!$Y1892</f>
        <v>4.8877393313087252</v>
      </c>
      <c r="AJ1892" s="178">
        <f>$S1892*'9 All Base Data'!$Y1892</f>
        <v>0.52639694883548926</v>
      </c>
      <c r="AK1892" s="178">
        <f>$T1892*'9 All Base Data'!$Y1892</f>
        <v>9.6989196140371842E-3</v>
      </c>
      <c r="AL1892" s="178">
        <f>IF($U1892="","",$U1892*'9 All Base Data'!$Y1892)</f>
        <v>1.7171529030377626E-3</v>
      </c>
      <c r="AM1892" s="178">
        <f>IF($V1892="","",$V1892*'9 All Base Data'!$Y1892)</f>
        <v>1.9527345801384594E-3</v>
      </c>
      <c r="AN1892" s="178">
        <f>IF($W1892="","",$W1892*'9 All Base Data'!$Y1892)</f>
        <v>1.1782266621807049E-3</v>
      </c>
      <c r="AO1892" s="178">
        <f>IF($X1892="","",$X1892*'9 All Base Data'!$Y1892)</f>
        <v>0</v>
      </c>
      <c r="AP1892" s="178">
        <f>$Y1892*'9 All Base Data'!$Y1892</f>
        <v>0.1228063886916993</v>
      </c>
      <c r="AQ1892" s="179">
        <f t="shared" si="301"/>
        <v>5.023914527097638</v>
      </c>
    </row>
    <row r="1893" spans="1:43" x14ac:dyDescent="0.25">
      <c r="A1893" s="124">
        <v>611100</v>
      </c>
      <c r="B1893" s="125" t="s">
        <v>1451</v>
      </c>
      <c r="C1893" s="126" t="s">
        <v>1863</v>
      </c>
      <c r="D1893" s="101" t="s">
        <v>2134</v>
      </c>
      <c r="E1893" s="42"/>
      <c r="F1893" s="191" t="str">
        <f>IF('9 All Base Data'!G1893="Rural Centre","Rural",IF('9 All Base Data'!G1893="Rural (Incl.some Off Shore Islands)","Rural",IF('9 All Base Data'!G1893="Inlet-in TA but not in Urban Area","Rural",IF('9 All Base Data'!G1893="Rural (Incl.some Off Shore Islands)","Rural",IF('9 All Base Data'!G1893="Inlet-not in TA","Rural",IF('9 All Base Data'!G1893="Inland Water not in Urban Area","Rural",IF('9 All Base Data'!G1893="Oceanic-in Region but not in TA","Rural",'9 All Base Data'!G1893)))))))</f>
        <v>Invercargill</v>
      </c>
      <c r="G1893" s="177">
        <f>IF('9 All Base Data'!I1893="..C","..C",'9 All Base Data'!I1893*Basecase_Pop_2006)</f>
        <v>2784</v>
      </c>
      <c r="H1893" s="177">
        <f>IF('9 All Base Data'!J1893="..C","..C",'9 All Base Data'!J1893*Basecase_Pop_2006)</f>
        <v>1683</v>
      </c>
      <c r="I1893" s="191">
        <f>IF('9 All Base Data'!L1893="..C","..C",'9 All Base Data'!L1893*Basecase_Pop_2006)</f>
        <v>39</v>
      </c>
      <c r="J1893" s="156">
        <f>IF('9 All Base Data'!$P1893=0,0,('9 All Base Data'!$P1893*Basecase_Pop_2006)/(1+(1/(BaseCase_Mort_AllAdults_30*('9 All Base Data'!$W1893*Basecase_PM10)/10))))</f>
        <v>1.6068200022885919</v>
      </c>
      <c r="K1893" s="156">
        <f>IF('9 All Base Data'!$Q1893=0,0,('9 All Base Data'!$Q1893*Basecase_Pop_2006)/(1+(1/(BaseCase_Mort_Maori_30*('9 All Base Data'!$W1893*Basecase_PM10)/10))))</f>
        <v>0.1068840579710145</v>
      </c>
      <c r="L1893" s="179">
        <f>133/(1+1/(BaseCase_Mort_Child_0_1*'9 All Base Data'!$AB$10/10))*IF('9 All Base Data'!$L1893="..C",0,'9 All Base Data'!L1893/'9 All Base Data'!$L$2022)</f>
        <v>5.6892336356903963E-3</v>
      </c>
      <c r="M1893" s="178">
        <f>IF('9 All Base Data'!$R1893="","",IF('9 All Base Data'!$R1893=0,0,('9 All Base Data'!$R1893*Basecase_Pop_2006)/(1+(1/(BaseCase_CardiacHA_All*('9 All Base Data'!$W1893*Basecase_PM10)/10)))))</f>
        <v>0.5119507769977123</v>
      </c>
      <c r="N1893" s="178">
        <f>IF('9 All Base Data'!$S1893="","",IF('9 All Base Data'!$S1893=0,0,('9 All Base Data'!S1893*Basecase_Pop_2006)/(1+(1/(BaseCase_RespHA_All*('9 All Base Data'!$W1893*Basecase_PM10)/10)))))</f>
        <v>0.64556467370066439</v>
      </c>
      <c r="O1893" s="178">
        <f>IF('9 All Base Data'!$T1893="","",IF('9 All Base Data'!$T1893=0,0,('9 All Base Data'!$T1893*Basecase_Pop_2006)/(1+(1/(BaseCase_RespHA_Child_1_4*('9 All Base Data'!$W1893*Basecase_PM10)/10)))))</f>
        <v>0.24038706391647569</v>
      </c>
      <c r="P1893" s="179">
        <f>IF('9 All Base Data'!$U1893="","",IF('9 All Base Data'!$U1893=0,0,('9 All Base Data'!$U1893*Basecase_Pop_2006)/(1+(1/(BaseCase_RespHA_Child_5_14*('9 All Base Data'!$W1893*Basecase_PM10)/10)))))</f>
        <v>0.13223757937990288</v>
      </c>
      <c r="Q1893" s="156">
        <f>IF('7 Base case Results'!$G1893="..C",0,BaseCase_RADs_All*'7 Base case Results'!$G1893*('9 All Base Data'!$V1893*Basecase_PM10)/10)</f>
        <v>3547.9296000000004</v>
      </c>
      <c r="R1893" s="189">
        <f t="shared" si="302"/>
        <v>5.720279208147387</v>
      </c>
      <c r="S1893" s="178">
        <f t="shared" si="303"/>
        <v>0.3805072463768116</v>
      </c>
      <c r="T1893" s="179">
        <f t="shared" si="304"/>
        <v>2.0253671743057811E-2</v>
      </c>
      <c r="U1893" s="178">
        <f t="shared" si="305"/>
        <v>3.2508874339354731E-3</v>
      </c>
      <c r="V1893" s="178">
        <f t="shared" si="306"/>
        <v>2.9276357952325131E-3</v>
      </c>
      <c r="W1893" s="178">
        <f t="shared" si="307"/>
        <v>1.0901553348612171E-3</v>
      </c>
      <c r="X1893" s="179">
        <f t="shared" si="308"/>
        <v>5.9969742248785953E-4</v>
      </c>
      <c r="Y1893" s="179">
        <f t="shared" si="309"/>
        <v>0.21997163520000002</v>
      </c>
      <c r="Z1893" s="186">
        <f t="shared" si="300"/>
        <v>5.966683038319613</v>
      </c>
      <c r="AA1893" s="156">
        <f>$J1893*'9 All Base Data'!$Y1893</f>
        <v>1.1114442032135947</v>
      </c>
      <c r="AB1893" s="156">
        <f>$K1893*'9 All Base Data'!$Y1893</f>
        <v>7.3932155735321525E-2</v>
      </c>
      <c r="AC1893" s="178">
        <f>$L1893*'9 All Base Data'!$Y1893</f>
        <v>3.935267009440805E-3</v>
      </c>
      <c r="AD1893" s="178">
        <f>IF($M1893="","",$M1893*'9 All Base Data'!$Y1893)</f>
        <v>0.35411852143635891</v>
      </c>
      <c r="AE1893" s="178">
        <f>IF($N1893="","",$N1893*'9 All Base Data'!$Y1893)</f>
        <v>0.44653981986914015</v>
      </c>
      <c r="AF1893" s="178">
        <f>IF($O1893="","",$O1893*'9 All Base Data'!$Y1893)</f>
        <v>0.16627675056133429</v>
      </c>
      <c r="AG1893" s="178">
        <f>IF($P1893="","",$P1893*'9 All Base Data'!$Y1893)</f>
        <v>9.146929390937053E-2</v>
      </c>
      <c r="AH1893" s="167">
        <f>$Q1893*'9 All Base Data'!$Y1893</f>
        <v>2454.1179358692657</v>
      </c>
      <c r="AI1893" s="178">
        <f>$R1893*'9 All Base Data'!$Y1893</f>
        <v>3.956741363440397</v>
      </c>
      <c r="AJ1893" s="178">
        <f>$S1893*'9 All Base Data'!$Y1893</f>
        <v>0.26319847441774463</v>
      </c>
      <c r="AK1893" s="178">
        <f>$T1893*'9 All Base Data'!$Y1893</f>
        <v>1.4009550553609267E-2</v>
      </c>
      <c r="AL1893" s="178">
        <f>IF($U1893="","",$U1893*'9 All Base Data'!$Y1893)</f>
        <v>2.2486526111208795E-3</v>
      </c>
      <c r="AM1893" s="178">
        <f>IF($V1893="","",$V1893*'9 All Base Data'!$Y1893)</f>
        <v>2.0250580831065504E-3</v>
      </c>
      <c r="AN1893" s="178">
        <f>IF($W1893="","",$W1893*'9 All Base Data'!$Y1893)</f>
        <v>7.5406506379565089E-4</v>
      </c>
      <c r="AO1893" s="178">
        <f>IF($X1893="","",$X1893*'9 All Base Data'!$Y1893)</f>
        <v>4.1481324787899531E-4</v>
      </c>
      <c r="AP1893" s="178">
        <f>$Y1893*'9 All Base Data'!$Y1893</f>
        <v>0.15215531202389448</v>
      </c>
      <c r="AQ1893" s="179">
        <f t="shared" si="301"/>
        <v>4.1271799367121282</v>
      </c>
    </row>
    <row r="1894" spans="1:43" x14ac:dyDescent="0.25">
      <c r="A1894" s="124">
        <v>611210</v>
      </c>
      <c r="B1894" s="125" t="s">
        <v>1918</v>
      </c>
      <c r="C1894" s="126" t="s">
        <v>1863</v>
      </c>
      <c r="D1894" s="101" t="s">
        <v>2134</v>
      </c>
      <c r="E1894" s="42"/>
      <c r="F1894" s="191" t="str">
        <f>IF('9 All Base Data'!G1894="Rural Centre","Rural",IF('9 All Base Data'!G1894="Rural (Incl.some Off Shore Islands)","Rural",IF('9 All Base Data'!G1894="Inlet-in TA but not in Urban Area","Rural",IF('9 All Base Data'!G1894="Rural (Incl.some Off Shore Islands)","Rural",IF('9 All Base Data'!G1894="Inlet-not in TA","Rural",IF('9 All Base Data'!G1894="Inland Water not in Urban Area","Rural",IF('9 All Base Data'!G1894="Oceanic-in Region but not in TA","Rural",'9 All Base Data'!G1894)))))))</f>
        <v>Invercargill</v>
      </c>
      <c r="G1894" s="177">
        <f>IF('9 All Base Data'!I1894="..C","..C",'9 All Base Data'!I1894*Basecase_Pop_2006)</f>
        <v>693</v>
      </c>
      <c r="H1894" s="177">
        <f>IF('9 All Base Data'!J1894="..C","..C",'9 All Base Data'!J1894*Basecase_Pop_2006)</f>
        <v>387</v>
      </c>
      <c r="I1894" s="191">
        <f>IF('9 All Base Data'!L1894="..C","..C",'9 All Base Data'!L1894*Basecase_Pop_2006)</f>
        <v>3</v>
      </c>
      <c r="J1894" s="156">
        <f>IF('9 All Base Data'!$P1894=0,0,('9 All Base Data'!$P1894*Basecase_Pop_2006)/(1+(1/(BaseCase_Mort_AllAdults_30*('9 All Base Data'!$W1894*Basecase_PM10)/10))))</f>
        <v>3.0246023572491136</v>
      </c>
      <c r="K1894" s="156">
        <f>IF('9 All Base Data'!$Q1894=0,0,('9 All Base Data'!$Q1894*Basecase_Pop_2006)/(1+(1/(BaseCase_Mort_Maori_30*('9 All Base Data'!$W1894*Basecase_PM10)/10))))</f>
        <v>0.1068840579710145</v>
      </c>
      <c r="L1894" s="179">
        <f>133/(1+1/(BaseCase_Mort_Child_0_1*'9 All Base Data'!$AB$10/10))*IF('9 All Base Data'!$L1894="..C",0,'9 All Base Data'!L1894/'9 All Base Data'!$L$2022)</f>
        <v>4.3763335659156898E-4</v>
      </c>
      <c r="M1894" s="178">
        <f>IF('9 All Base Data'!$R1894="","",IF('9 All Base Data'!$R1894=0,0,('9 All Base Data'!$R1894*Basecase_Pop_2006)/(1+(1/(BaseCase_CardiacHA_All*('9 All Base Data'!$W1894*Basecase_PM10)/10)))))</f>
        <v>1.0192474560227183</v>
      </c>
      <c r="N1894" s="178">
        <f>IF('9 All Base Data'!$S1894="","",IF('9 All Base Data'!$S1894=0,0,('9 All Base Data'!S1894*Basecase_Pop_2006)/(1+(1/(BaseCase_RespHA_All*('9 All Base Data'!$W1894*Basecase_PM10)/10)))))</f>
        <v>1.4140940471538364</v>
      </c>
      <c r="O1894" s="178">
        <f>IF('9 All Base Data'!$T1894="","",IF('9 All Base Data'!$T1894=0,0,('9 All Base Data'!$T1894*Basecase_Pop_2006)/(1+(1/(BaseCase_RespHA_Child_1_4*('9 All Base Data'!$W1894*Basecase_PM10)/10)))))</f>
        <v>0.40565317035905274</v>
      </c>
      <c r="P1894" s="179">
        <f>IF('9 All Base Data'!$U1894="","",IF('9 All Base Data'!$U1894=0,0,('9 All Base Data'!$U1894*Basecase_Pop_2006)/(1+(1/(BaseCase_RespHA_Child_5_14*('9 All Base Data'!$W1894*Basecase_PM10)/10)))))</f>
        <v>0.15427717594322005</v>
      </c>
      <c r="Q1894" s="156">
        <f>IF('7 Base case Results'!$G1894="..C",0,BaseCase_RADs_All*'7 Base case Results'!$G1894*('9 All Base Data'!$V1894*Basecase_PM10)/10)</f>
        <v>883.15920000000006</v>
      </c>
      <c r="R1894" s="189">
        <f t="shared" si="302"/>
        <v>10.767584391806844</v>
      </c>
      <c r="S1894" s="178">
        <f t="shared" si="303"/>
        <v>0.3805072463768116</v>
      </c>
      <c r="T1894" s="179">
        <f t="shared" si="304"/>
        <v>1.5579747494659855E-3</v>
      </c>
      <c r="U1894" s="178">
        <f t="shared" si="305"/>
        <v>6.4722213457442616E-3</v>
      </c>
      <c r="V1894" s="178">
        <f t="shared" si="306"/>
        <v>6.4129165038426484E-3</v>
      </c>
      <c r="W1894" s="178">
        <f t="shared" si="307"/>
        <v>1.8396371275783041E-3</v>
      </c>
      <c r="X1894" s="179">
        <f t="shared" si="308"/>
        <v>6.996469929025029E-4</v>
      </c>
      <c r="Y1894" s="179">
        <f t="shared" si="309"/>
        <v>5.4755870399999997E-2</v>
      </c>
      <c r="Z1894" s="186">
        <f t="shared" si="300"/>
        <v>10.836783374805895</v>
      </c>
      <c r="AA1894" s="156">
        <f>$J1894*'9 All Base Data'!$Y1894</f>
        <v>2.0921302648726483</v>
      </c>
      <c r="AB1894" s="156">
        <f>$K1894*'9 All Base Data'!$Y1894</f>
        <v>7.3932155735321525E-2</v>
      </c>
      <c r="AC1894" s="178">
        <f>$L1894*'9 All Base Data'!$Y1894</f>
        <v>3.0271284688006197E-4</v>
      </c>
      <c r="AD1894" s="178">
        <f>IF($M1894="","",$M1894*'9 All Base Data'!$Y1894)</f>
        <v>0.7050177835869329</v>
      </c>
      <c r="AE1894" s="178">
        <f>IF($N1894="","",$N1894*'9 All Base Data'!$Y1894)</f>
        <v>0.97813484352287849</v>
      </c>
      <c r="AF1894" s="178">
        <f>IF($O1894="","",$O1894*'9 All Base Data'!$Y1894)</f>
        <v>0.28059201657225163</v>
      </c>
      <c r="AG1894" s="178">
        <f>IF($P1894="","",$P1894*'9 All Base Data'!$Y1894)</f>
        <v>0.10671417622759896</v>
      </c>
      <c r="AH1894" s="167">
        <f>$Q1894*'9 All Base Data'!$Y1894</f>
        <v>610.88496032952628</v>
      </c>
      <c r="AI1894" s="178">
        <f>$R1894*'9 All Base Data'!$Y1894</f>
        <v>7.4479837429466285</v>
      </c>
      <c r="AJ1894" s="178">
        <f>$S1894*'9 All Base Data'!$Y1894</f>
        <v>0.26319847441774463</v>
      </c>
      <c r="AK1894" s="178">
        <f>$T1894*'9 All Base Data'!$Y1894</f>
        <v>1.0776577348930207E-3</v>
      </c>
      <c r="AL1894" s="178">
        <f>IF($U1894="","",$U1894*'9 All Base Data'!$Y1894)</f>
        <v>4.4768629257770243E-3</v>
      </c>
      <c r="AM1894" s="178">
        <f>IF($V1894="","",$V1894*'9 All Base Data'!$Y1894)</f>
        <v>4.4358415153762541E-3</v>
      </c>
      <c r="AN1894" s="178">
        <f>IF($W1894="","",$W1894*'9 All Base Data'!$Y1894)</f>
        <v>1.2724847951551611E-3</v>
      </c>
      <c r="AO1894" s="178">
        <f>IF($X1894="","",$X1894*'9 All Base Data'!$Y1894)</f>
        <v>4.8394878919216127E-4</v>
      </c>
      <c r="AP1894" s="178">
        <f>$Y1894*'9 All Base Data'!$Y1894</f>
        <v>3.7874867540430623E-2</v>
      </c>
      <c r="AQ1894" s="179">
        <f t="shared" si="301"/>
        <v>7.4958489726631061</v>
      </c>
    </row>
    <row r="1895" spans="1:43" x14ac:dyDescent="0.25">
      <c r="A1895" s="124">
        <v>611220</v>
      </c>
      <c r="B1895" s="125" t="s">
        <v>1919</v>
      </c>
      <c r="C1895" s="126" t="s">
        <v>1863</v>
      </c>
      <c r="D1895" s="101" t="s">
        <v>2134</v>
      </c>
      <c r="E1895" s="42"/>
      <c r="F1895" s="191" t="str">
        <f>IF('9 All Base Data'!G1895="Rural Centre","Rural",IF('9 All Base Data'!G1895="Rural (Incl.some Off Shore Islands)","Rural",IF('9 All Base Data'!G1895="Inlet-in TA but not in Urban Area","Rural",IF('9 All Base Data'!G1895="Rural (Incl.some Off Shore Islands)","Rural",IF('9 All Base Data'!G1895="Inlet-not in TA","Rural",IF('9 All Base Data'!G1895="Inland Water not in Urban Area","Rural",IF('9 All Base Data'!G1895="Oceanic-in Region but not in TA","Rural",'9 All Base Data'!G1895)))))))</f>
        <v>Invercargill</v>
      </c>
      <c r="G1895" s="177">
        <f>IF('9 All Base Data'!I1895="..C","..C",'9 All Base Data'!I1895*Basecase_Pop_2006)</f>
        <v>1752</v>
      </c>
      <c r="H1895" s="177">
        <f>IF('9 All Base Data'!J1895="..C","..C",'9 All Base Data'!J1895*Basecase_Pop_2006)</f>
        <v>894</v>
      </c>
      <c r="I1895" s="191">
        <f>IF('9 All Base Data'!L1895="..C","..C",'9 All Base Data'!L1895*Basecase_Pop_2006)</f>
        <v>18</v>
      </c>
      <c r="J1895" s="156">
        <f>IF('9 All Base Data'!$P1895=0,0,('9 All Base Data'!$P1895*Basecase_Pop_2006)/(1+(1/(BaseCase_Mort_AllAdults_30*('9 All Base Data'!$W1895*Basecase_PM10)/10))))</f>
        <v>6.3800205973223498</v>
      </c>
      <c r="K1895" s="156">
        <f>IF('9 All Base Data'!$Q1895=0,0,('9 All Base Data'!$Q1895*Basecase_Pop_2006)/(1+(1/(BaseCase_Mort_Maori_30*('9 All Base Data'!$W1895*Basecase_PM10)/10))))</f>
        <v>0.32065217391304351</v>
      </c>
      <c r="L1895" s="179">
        <f>133/(1+1/(BaseCase_Mort_Child_0_1*'9 All Base Data'!$AB$10/10))*IF('9 All Base Data'!$L1895="..C",0,'9 All Base Data'!L1895/'9 All Base Data'!$L$2022)</f>
        <v>2.6258001395494139E-3</v>
      </c>
      <c r="M1895" s="178">
        <f>IF('9 All Base Data'!$R1895="","",IF('9 All Base Data'!$R1895=0,0,('9 All Base Data'!$R1895*Basecase_Pop_2006)/(1+(1/(BaseCase_CardiacHA_All*('9 All Base Data'!$W1895*Basecase_PM10)/10)))))</f>
        <v>0.47937209118876706</v>
      </c>
      <c r="N1895" s="178">
        <f>IF('9 All Base Data'!$S1895="","",IF('9 All Base Data'!$S1895=0,0,('9 All Base Data'!S1895*Basecase_Pop_2006)/(1+(1/(BaseCase_RespHA_All*('9 All Base Data'!$W1895*Basecase_PM10)/10)))))</f>
        <v>0.85306760453302077</v>
      </c>
      <c r="O1895" s="178">
        <f>IF('9 All Base Data'!$T1895="","",IF('9 All Base Data'!$T1895=0,0,('9 All Base Data'!$T1895*Basecase_Pop_2006)/(1+(1/(BaseCase_RespHA_Child_1_4*('9 All Base Data'!$W1895*Basecase_PM10)/10)))))</f>
        <v>0.37560478736949332</v>
      </c>
      <c r="P1895" s="179">
        <f>IF('9 All Base Data'!$U1895="","",IF('9 All Base Data'!$U1895=0,0,('9 All Base Data'!$U1895*Basecase_Pop_2006)/(1+(1/(BaseCase_RespHA_Child_5_14*('9 All Base Data'!$W1895*Basecase_PM10)/10)))))</f>
        <v>6.611878968995144E-2</v>
      </c>
      <c r="Q1895" s="156">
        <f>IF('7 Base case Results'!$G1895="..C",0,BaseCase_RADs_All*'7 Base case Results'!$G1895*('9 All Base Data'!$V1895*Basecase_PM10)/10)</f>
        <v>2232.7488000000003</v>
      </c>
      <c r="R1895" s="189">
        <f t="shared" si="302"/>
        <v>22.712873326467566</v>
      </c>
      <c r="S1895" s="178">
        <f t="shared" si="303"/>
        <v>1.1415217391304349</v>
      </c>
      <c r="T1895" s="179">
        <f t="shared" si="304"/>
        <v>9.3478484967959141E-3</v>
      </c>
      <c r="U1895" s="178">
        <f t="shared" si="305"/>
        <v>3.0440127790486706E-3</v>
      </c>
      <c r="V1895" s="178">
        <f t="shared" si="306"/>
        <v>3.8686615865572492E-3</v>
      </c>
      <c r="W1895" s="178">
        <f t="shared" si="307"/>
        <v>1.7033677107206522E-3</v>
      </c>
      <c r="X1895" s="179">
        <f t="shared" si="308"/>
        <v>2.9984871124392977E-4</v>
      </c>
      <c r="Y1895" s="179">
        <f t="shared" si="309"/>
        <v>0.13843042560000002</v>
      </c>
      <c r="Z1895" s="186">
        <f t="shared" si="300"/>
        <v>22.867564274929968</v>
      </c>
      <c r="AA1895" s="156">
        <f>$J1895*'9 All Base Data'!$Y1895</f>
        <v>4.4130872774657437</v>
      </c>
      <c r="AB1895" s="156">
        <f>$K1895*'9 All Base Data'!$Y1895</f>
        <v>0.2217964672059646</v>
      </c>
      <c r="AC1895" s="178">
        <f>$L1895*'9 All Base Data'!$Y1895</f>
        <v>1.8162770812803718E-3</v>
      </c>
      <c r="AD1895" s="178">
        <f>IF($M1895="","",$M1895*'9 All Base Data'!$Y1895)</f>
        <v>0.33158370643586343</v>
      </c>
      <c r="AE1895" s="178">
        <f>IF($N1895="","",$N1895*'9 All Base Data'!$Y1895)</f>
        <v>0.59007047625564946</v>
      </c>
      <c r="AF1895" s="178">
        <f>IF($O1895="","",$O1895*'9 All Base Data'!$Y1895)</f>
        <v>0.25980742275208485</v>
      </c>
      <c r="AG1895" s="178">
        <f>IF($P1895="","",$P1895*'9 All Base Data'!$Y1895)</f>
        <v>4.5734646954685265E-2</v>
      </c>
      <c r="AH1895" s="167">
        <f>$Q1895*'9 All Base Data'!$Y1895</f>
        <v>1544.4018044694519</v>
      </c>
      <c r="AI1895" s="178">
        <f>$R1895*'9 All Base Data'!$Y1895</f>
        <v>15.710590707778048</v>
      </c>
      <c r="AJ1895" s="178">
        <f>$S1895*'9 All Base Data'!$Y1895</f>
        <v>0.78959542325323395</v>
      </c>
      <c r="AK1895" s="178">
        <f>$T1895*'9 All Base Data'!$Y1895</f>
        <v>6.465946409358124E-3</v>
      </c>
      <c r="AL1895" s="178">
        <f>IF($U1895="","",$U1895*'9 All Base Data'!$Y1895)</f>
        <v>2.1055565358677327E-3</v>
      </c>
      <c r="AM1895" s="178">
        <f>IF($V1895="","",$V1895*'9 All Base Data'!$Y1895)</f>
        <v>2.6759696098193702E-3</v>
      </c>
      <c r="AN1895" s="178">
        <f>IF($W1895="","",$W1895*'9 All Base Data'!$Y1895)</f>
        <v>1.1782266621807049E-3</v>
      </c>
      <c r="AO1895" s="178">
        <f>IF($X1895="","",$X1895*'9 All Base Data'!$Y1895)</f>
        <v>2.0740662393949766E-4</v>
      </c>
      <c r="AP1895" s="178">
        <f>$Y1895*'9 All Base Data'!$Y1895</f>
        <v>9.5752911877106009E-2</v>
      </c>
      <c r="AQ1895" s="179">
        <f t="shared" si="301"/>
        <v>15.817591092210201</v>
      </c>
    </row>
    <row r="1896" spans="1:43" x14ac:dyDescent="0.25">
      <c r="A1896" s="124">
        <v>611300</v>
      </c>
      <c r="B1896" s="125" t="s">
        <v>1920</v>
      </c>
      <c r="C1896" s="126" t="s">
        <v>1863</v>
      </c>
      <c r="D1896" s="101" t="s">
        <v>2134</v>
      </c>
      <c r="E1896" s="42"/>
      <c r="F1896" s="191" t="str">
        <f>IF('9 All Base Data'!G1896="Rural Centre","Rural",IF('9 All Base Data'!G1896="Rural (Incl.some Off Shore Islands)","Rural",IF('9 All Base Data'!G1896="Inlet-in TA but not in Urban Area","Rural",IF('9 All Base Data'!G1896="Rural (Incl.some Off Shore Islands)","Rural",IF('9 All Base Data'!G1896="Inlet-not in TA","Rural",IF('9 All Base Data'!G1896="Inland Water not in Urban Area","Rural",IF('9 All Base Data'!G1896="Oceanic-in Region but not in TA","Rural",'9 All Base Data'!G1896)))))))</f>
        <v>Invercargill</v>
      </c>
      <c r="G1896" s="177">
        <f>IF('9 All Base Data'!I1896="..C","..C",'9 All Base Data'!I1896*Basecase_Pop_2006)</f>
        <v>126</v>
      </c>
      <c r="H1896" s="177">
        <f>IF('9 All Base Data'!J1896="..C","..C",'9 All Base Data'!J1896*Basecase_Pop_2006)</f>
        <v>96</v>
      </c>
      <c r="I1896" s="191" t="str">
        <f>IF('9 All Base Data'!L1896="..C","..C",'9 All Base Data'!L1896*Basecase_Pop_2006)</f>
        <v>..C</v>
      </c>
      <c r="J1896" s="156">
        <f>IF('9 All Base Data'!$P1896=0,0,('9 All Base Data'!$P1896*Basecase_Pop_2006)/(1+(1/(BaseCase_Mort_AllAdults_30*('9 All Base Data'!$W1896*Basecase_PM10)/10))))</f>
        <v>2.1739329442728006</v>
      </c>
      <c r="K1896" s="156">
        <f>IF('9 All Base Data'!$Q1896=0,0,('9 All Base Data'!$Q1896*Basecase_Pop_2006)/(1+(1/(BaseCase_Mort_Maori_30*('9 All Base Data'!$W1896*Basecase_PM10)/10))))</f>
        <v>0.42753623188405798</v>
      </c>
      <c r="L1896" s="179">
        <f>133/(1+1/(BaseCase_Mort_Child_0_1*'9 All Base Data'!$AB$10/10))*IF('9 All Base Data'!$L1896="..C",0,'9 All Base Data'!L1896/'9 All Base Data'!$L$2022)</f>
        <v>0</v>
      </c>
      <c r="M1896" s="178">
        <f>IF('9 All Base Data'!$R1896="","",IF('9 All Base Data'!$R1896=0,0,('9 All Base Data'!$R1896*Basecase_Pop_2006)/(1+(1/(BaseCase_CardiacHA_All*('9 All Base Data'!$W1896*Basecase_PM10)/10)))))</f>
        <v>5.5849175672477713E-2</v>
      </c>
      <c r="N1896" s="178">
        <f>IF('9 All Base Data'!$S1896="","",IF('9 All Base Data'!$S1896=0,0,('9 All Base Data'!S1896*Basecase_Pop_2006)/(1+(1/(BaseCase_RespHA_All*('9 All Base Data'!$W1896*Basecase_PM10)/10)))))</f>
        <v>3.8426468672658594E-2</v>
      </c>
      <c r="O1896" s="178">
        <f>IF('9 All Base Data'!$T1896="","",IF('9 All Base Data'!$T1896=0,0,('9 All Base Data'!$T1896*Basecase_Pop_2006)/(1+(1/(BaseCase_RespHA_Child_1_4*('9 All Base Data'!$W1896*Basecase_PM10)/10)))))</f>
        <v>0</v>
      </c>
      <c r="P1896" s="179">
        <f>IF('9 All Base Data'!$U1896="","",IF('9 All Base Data'!$U1896=0,0,('9 All Base Data'!$U1896*Basecase_Pop_2006)/(1+(1/(BaseCase_RespHA_Child_5_14*('9 All Base Data'!$W1896*Basecase_PM10)/10)))))</f>
        <v>0</v>
      </c>
      <c r="Q1896" s="156">
        <f>IF('7 Base case Results'!$G1896="..C",0,BaseCase_RADs_All*'7 Base case Results'!$G1896*('9 All Base Data'!$V1896*Basecase_PM10)/10)</f>
        <v>160.57440000000003</v>
      </c>
      <c r="R1896" s="189">
        <f t="shared" si="302"/>
        <v>7.7392012816111695</v>
      </c>
      <c r="S1896" s="178">
        <f t="shared" si="303"/>
        <v>1.5220289855072464</v>
      </c>
      <c r="T1896" s="179">
        <f t="shared" si="304"/>
        <v>0</v>
      </c>
      <c r="U1896" s="178">
        <f t="shared" si="305"/>
        <v>3.5464226552023347E-4</v>
      </c>
      <c r="V1896" s="178">
        <f t="shared" si="306"/>
        <v>1.7426403543050671E-4</v>
      </c>
      <c r="W1896" s="178">
        <f t="shared" si="307"/>
        <v>0</v>
      </c>
      <c r="X1896" s="179">
        <f t="shared" si="308"/>
        <v>0</v>
      </c>
      <c r="Y1896" s="179">
        <f t="shared" si="309"/>
        <v>9.9556128000000011E-3</v>
      </c>
      <c r="Z1896" s="186">
        <f t="shared" si="300"/>
        <v>7.7496858007121201</v>
      </c>
      <c r="AA1896" s="156">
        <f>$J1896*'9 All Base Data'!$Y1896</f>
        <v>1.5037186278772161</v>
      </c>
      <c r="AB1896" s="156">
        <f>$K1896*'9 All Base Data'!$Y1896</f>
        <v>0.2957286229412861</v>
      </c>
      <c r="AC1896" s="178">
        <f>$L1896*'9 All Base Data'!$Y1896</f>
        <v>0</v>
      </c>
      <c r="AD1896" s="178">
        <f>IF($M1896="","",$M1896*'9 All Base Data'!$Y1896)</f>
        <v>3.8631111429420981E-2</v>
      </c>
      <c r="AE1896" s="178">
        <f>IF($N1896="","",$N1896*'9 All Base Data'!$Y1896)</f>
        <v>2.6579751182686913E-2</v>
      </c>
      <c r="AF1896" s="178">
        <f>IF($O1896="","",$O1896*'9 All Base Data'!$Y1896)</f>
        <v>0</v>
      </c>
      <c r="AG1896" s="178">
        <f>IF($P1896="","",$P1896*'9 All Base Data'!$Y1896)</f>
        <v>0</v>
      </c>
      <c r="AH1896" s="167">
        <f>$Q1896*'9 All Base Data'!$Y1896</f>
        <v>111.06999278718661</v>
      </c>
      <c r="AI1896" s="178">
        <f>$R1896*'9 All Base Data'!$Y1896</f>
        <v>5.3532383152428888</v>
      </c>
      <c r="AJ1896" s="178">
        <f>$S1896*'9 All Base Data'!$Y1896</f>
        <v>1.0527938976709785</v>
      </c>
      <c r="AK1896" s="178">
        <f>$T1896*'9 All Base Data'!$Y1896</f>
        <v>0</v>
      </c>
      <c r="AL1896" s="178">
        <f>IF($U1896="","",$U1896*'9 All Base Data'!$Y1896)</f>
        <v>2.453075575768232E-4</v>
      </c>
      <c r="AM1896" s="178">
        <f>IF($V1896="","",$V1896*'9 All Base Data'!$Y1896)</f>
        <v>1.2053917161348515E-4</v>
      </c>
      <c r="AN1896" s="178">
        <f>IF($W1896="","",$W1896*'9 All Base Data'!$Y1896)</f>
        <v>0</v>
      </c>
      <c r="AO1896" s="178">
        <f>IF($X1896="","",$X1896*'9 All Base Data'!$Y1896)</f>
        <v>0</v>
      </c>
      <c r="AP1896" s="178">
        <f>$Y1896*'9 All Base Data'!$Y1896</f>
        <v>6.8863395528055696E-3</v>
      </c>
      <c r="AQ1896" s="179">
        <f t="shared" si="301"/>
        <v>5.3604905015248852</v>
      </c>
    </row>
    <row r="1897" spans="1:43" x14ac:dyDescent="0.25">
      <c r="A1897" s="124">
        <v>611400</v>
      </c>
      <c r="B1897" s="125" t="s">
        <v>1921</v>
      </c>
      <c r="C1897" s="126" t="s">
        <v>1863</v>
      </c>
      <c r="D1897" s="101" t="s">
        <v>2134</v>
      </c>
      <c r="E1897" s="42"/>
      <c r="F1897" s="191" t="str">
        <f>IF('9 All Base Data'!G1897="Rural Centre","Rural",IF('9 All Base Data'!G1897="Rural (Incl.some Off Shore Islands)","Rural",IF('9 All Base Data'!G1897="Inlet-in TA but not in Urban Area","Rural",IF('9 All Base Data'!G1897="Rural (Incl.some Off Shore Islands)","Rural",IF('9 All Base Data'!G1897="Inlet-not in TA","Rural",IF('9 All Base Data'!G1897="Inland Water not in Urban Area","Rural",IF('9 All Base Data'!G1897="Oceanic-in Region but not in TA","Rural",'9 All Base Data'!G1897)))))))</f>
        <v>Invercargill</v>
      </c>
      <c r="G1897" s="177">
        <f>IF('9 All Base Data'!I1897="..C","..C",'9 All Base Data'!I1897*Basecase_Pop_2006)</f>
        <v>2286</v>
      </c>
      <c r="H1897" s="177">
        <f>IF('9 All Base Data'!J1897="..C","..C",'9 All Base Data'!J1897*Basecase_Pop_2006)</f>
        <v>1335</v>
      </c>
      <c r="I1897" s="191">
        <f>IF('9 All Base Data'!L1897="..C","..C",'9 All Base Data'!L1897*Basecase_Pop_2006)</f>
        <v>36</v>
      </c>
      <c r="J1897" s="156">
        <f>IF('9 All Base Data'!$P1897=0,0,('9 All Base Data'!$P1897*Basecase_Pop_2006)/(1+(1/(BaseCase_Mort_AllAdults_30*('9 All Base Data'!$W1897*Basecase_PM10)/10))))</f>
        <v>0.89792882480833069</v>
      </c>
      <c r="K1897" s="156">
        <f>IF('9 All Base Data'!$Q1897=0,0,('9 All Base Data'!$Q1897*Basecase_Pop_2006)/(1+(1/(BaseCase_Mort_Maori_30*('9 All Base Data'!$W1897*Basecase_PM10)/10))))</f>
        <v>0</v>
      </c>
      <c r="L1897" s="179">
        <f>133/(1+1/(BaseCase_Mort_Child_0_1*'9 All Base Data'!$AB$10/10))*IF('9 All Base Data'!$L1897="..C",0,'9 All Base Data'!L1897/'9 All Base Data'!$L$2022)</f>
        <v>5.2516002790988277E-3</v>
      </c>
      <c r="M1897" s="178">
        <f>IF('9 All Base Data'!$R1897="","",IF('9 All Base Data'!$R1897=0,0,('9 All Base Data'!$R1897*Basecase_Pop_2006)/(1+(1/(BaseCase_CardiacHA_All*('9 All Base Data'!$W1897*Basecase_PM10)/10)))))</f>
        <v>0.54918356077936425</v>
      </c>
      <c r="N1897" s="178">
        <f>IF('9 All Base Data'!$S1897="","",IF('9 All Base Data'!$S1897=0,0,('9 All Base Data'!S1897*Basecase_Pop_2006)/(1+(1/(BaseCase_RespHA_All*('9 All Base Data'!$W1897*Basecase_PM10)/10)))))</f>
        <v>0.85306760453302077</v>
      </c>
      <c r="O1897" s="178">
        <f>IF('9 All Base Data'!$T1897="","",IF('9 All Base Data'!$T1897=0,0,('9 All Base Data'!$T1897*Basecase_Pop_2006)/(1+(1/(BaseCase_RespHA_Child_1_4*('9 All Base Data'!$W1897*Basecase_PM10)/10)))))</f>
        <v>0.27043544690603516</v>
      </c>
      <c r="P1897" s="179">
        <f>IF('9 All Base Data'!$U1897="","",IF('9 All Base Data'!$U1897=0,0,('9 All Base Data'!$U1897*Basecase_Pop_2006)/(1+(1/(BaseCase_RespHA_Child_5_14*('9 All Base Data'!$W1897*Basecase_PM10)/10)))))</f>
        <v>8.8158386253268578E-2</v>
      </c>
      <c r="Q1897" s="156">
        <f>IF('7 Base case Results'!$G1897="..C",0,BaseCase_RADs_All*'7 Base case Results'!$G1897*('9 All Base Data'!$V1897*Basecase_PM10)/10)</f>
        <v>2913.2784000000001</v>
      </c>
      <c r="R1897" s="189">
        <f t="shared" si="302"/>
        <v>3.1966266163176571</v>
      </c>
      <c r="S1897" s="178">
        <f t="shared" si="303"/>
        <v>0</v>
      </c>
      <c r="T1897" s="179">
        <f t="shared" si="304"/>
        <v>1.8695696993591828E-2</v>
      </c>
      <c r="U1897" s="178">
        <f t="shared" si="305"/>
        <v>3.4873156109489632E-3</v>
      </c>
      <c r="V1897" s="178">
        <f t="shared" si="306"/>
        <v>3.8686615865572492E-3</v>
      </c>
      <c r="W1897" s="178">
        <f t="shared" si="307"/>
        <v>1.2264247517188695E-3</v>
      </c>
      <c r="X1897" s="179">
        <f t="shared" si="308"/>
        <v>3.9979828165857297E-4</v>
      </c>
      <c r="Y1897" s="179">
        <f t="shared" si="309"/>
        <v>0.18062326080000002</v>
      </c>
      <c r="Z1897" s="186">
        <f t="shared" si="300"/>
        <v>3.4033015513087554</v>
      </c>
      <c r="AA1897" s="156">
        <f>$J1897*'9 All Base Data'!$Y1897</f>
        <v>0.62110117238406759</v>
      </c>
      <c r="AB1897" s="156">
        <f>$K1897*'9 All Base Data'!$Y1897</f>
        <v>0</v>
      </c>
      <c r="AC1897" s="178">
        <f>$L1897*'9 All Base Data'!$Y1897</f>
        <v>3.6325541625607436E-3</v>
      </c>
      <c r="AD1897" s="178">
        <f>IF($M1897="","",$M1897*'9 All Base Data'!$Y1897)</f>
        <v>0.37987259572263971</v>
      </c>
      <c r="AE1897" s="178">
        <f>IF($N1897="","",$N1897*'9 All Base Data'!$Y1897)</f>
        <v>0.59007047625564946</v>
      </c>
      <c r="AF1897" s="178">
        <f>IF($O1897="","",$O1897*'9 All Base Data'!$Y1897)</f>
        <v>0.18706134438150107</v>
      </c>
      <c r="AG1897" s="178">
        <f>IF($P1897="","",$P1897*'9 All Base Data'!$Y1897)</f>
        <v>6.0979529272913675E-2</v>
      </c>
      <c r="AH1897" s="167">
        <f>$Q1897*'9 All Base Data'!$Y1897</f>
        <v>2015.1270119960996</v>
      </c>
      <c r="AI1897" s="178">
        <f>$R1897*'9 All Base Data'!$Y1897</f>
        <v>2.2111201736872803</v>
      </c>
      <c r="AJ1897" s="178">
        <f>$S1897*'9 All Base Data'!$Y1897</f>
        <v>0</v>
      </c>
      <c r="AK1897" s="178">
        <f>$T1897*'9 All Base Data'!$Y1897</f>
        <v>1.2931892818716248E-2</v>
      </c>
      <c r="AL1897" s="178">
        <f>IF($U1897="","",$U1897*'9 All Base Data'!$Y1897)</f>
        <v>2.412190982838762E-3</v>
      </c>
      <c r="AM1897" s="178">
        <f>IF($V1897="","",$V1897*'9 All Base Data'!$Y1897)</f>
        <v>2.6759696098193702E-3</v>
      </c>
      <c r="AN1897" s="178">
        <f>IF($W1897="","",$W1897*'9 All Base Data'!$Y1897)</f>
        <v>8.4832319677010737E-4</v>
      </c>
      <c r="AO1897" s="178">
        <f>IF($X1897="","",$X1897*'9 All Base Data'!$Y1897)</f>
        <v>2.7654216525266351E-4</v>
      </c>
      <c r="AP1897" s="178">
        <f>$Y1897*'9 All Base Data'!$Y1897</f>
        <v>0.12493787474375818</v>
      </c>
      <c r="AQ1897" s="179">
        <f t="shared" si="301"/>
        <v>2.3540781018424135</v>
      </c>
    </row>
    <row r="1898" spans="1:43" x14ac:dyDescent="0.25">
      <c r="A1898" s="124">
        <v>611500</v>
      </c>
      <c r="B1898" s="125" t="s">
        <v>1922</v>
      </c>
      <c r="C1898" s="126" t="s">
        <v>1863</v>
      </c>
      <c r="D1898" s="101" t="s">
        <v>2134</v>
      </c>
      <c r="E1898" s="42"/>
      <c r="F1898" s="191" t="str">
        <f>IF('9 All Base Data'!G1898="Rural Centre","Rural",IF('9 All Base Data'!G1898="Rural (Incl.some Off Shore Islands)","Rural",IF('9 All Base Data'!G1898="Inlet-in TA but not in Urban Area","Rural",IF('9 All Base Data'!G1898="Rural (Incl.some Off Shore Islands)","Rural",IF('9 All Base Data'!G1898="Inlet-not in TA","Rural",IF('9 All Base Data'!G1898="Inland Water not in Urban Area","Rural",IF('9 All Base Data'!G1898="Oceanic-in Region but not in TA","Rural",'9 All Base Data'!G1898)))))))</f>
        <v>Invercargill</v>
      </c>
      <c r="G1898" s="177">
        <f>IF('9 All Base Data'!I1898="..C","..C",'9 All Base Data'!I1898*Basecase_Pop_2006)</f>
        <v>2910</v>
      </c>
      <c r="H1898" s="177">
        <f>IF('9 All Base Data'!J1898="..C","..C",'9 All Base Data'!J1898*Basecase_Pop_2006)</f>
        <v>1770</v>
      </c>
      <c r="I1898" s="191">
        <f>IF('9 All Base Data'!L1898="..C","..C",'9 All Base Data'!L1898*Basecase_Pop_2006)</f>
        <v>48</v>
      </c>
      <c r="J1898" s="156">
        <f>IF('9 All Base Data'!$P1898=0,0,('9 All Base Data'!$P1898*Basecase_Pop_2006)/(1+(1/(BaseCase_Mort_AllAdults_30*('9 All Base Data'!$W1898*Basecase_PM10)/10))))</f>
        <v>4.3951253003776189</v>
      </c>
      <c r="K1898" s="156">
        <f>IF('9 All Base Data'!$Q1898=0,0,('9 All Base Data'!$Q1898*Basecase_Pop_2006)/(1+(1/(BaseCase_Mort_Maori_30*('9 All Base Data'!$W1898*Basecase_PM10)/10))))</f>
        <v>0.64130434782608703</v>
      </c>
      <c r="L1898" s="179">
        <f>133/(1+1/(BaseCase_Mort_Child_0_1*'9 All Base Data'!$AB$10/10))*IF('9 All Base Data'!$L1898="..C",0,'9 All Base Data'!L1898/'9 All Base Data'!$L$2022)</f>
        <v>7.0021337054651037E-3</v>
      </c>
      <c r="M1898" s="178">
        <f>IF('9 All Base Data'!$R1898="","",IF('9 All Base Data'!$R1898=0,0,('9 All Base Data'!$R1898*Basecase_Pop_2006)/(1+(1/(BaseCase_CardiacHA_All*('9 All Base Data'!$W1898*Basecase_PM10)/10)))))</f>
        <v>0.86100812495069801</v>
      </c>
      <c r="N1898" s="178">
        <f>IF('9 All Base Data'!$S1898="","",IF('9 All Base Data'!$S1898=0,0,('9 All Base Data'!S1898*Basecase_Pop_2006)/(1+(1/(BaseCase_RespHA_All*('9 All Base Data'!$W1898*Basecase_PM10)/10)))))</f>
        <v>0.99140289175459173</v>
      </c>
      <c r="O1898" s="178">
        <f>IF('9 All Base Data'!$T1898="","",IF('9 All Base Data'!$T1898=0,0,('9 All Base Data'!$T1898*Basecase_Pop_2006)/(1+(1/(BaseCase_RespHA_Child_1_4*('9 All Base Data'!$W1898*Basecase_PM10)/10)))))</f>
        <v>0.30048382989559463</v>
      </c>
      <c r="P1898" s="179">
        <f>IF('9 All Base Data'!$U1898="","",IF('9 All Base Data'!$U1898=0,0,('9 All Base Data'!$U1898*Basecase_Pop_2006)/(1+(1/(BaseCase_RespHA_Child_5_14*('9 All Base Data'!$W1898*Basecase_PM10)/10)))))</f>
        <v>0.24243556219648862</v>
      </c>
      <c r="Q1898" s="156">
        <f>IF('7 Base case Results'!$G1898="..C",0,BaseCase_RADs_All*'7 Base case Results'!$G1898*('9 All Base Data'!$V1898*Basecase_PM10)/10)</f>
        <v>3708.5039999999999</v>
      </c>
      <c r="R1898" s="189">
        <f t="shared" si="302"/>
        <v>15.646646069344323</v>
      </c>
      <c r="S1898" s="178">
        <f t="shared" si="303"/>
        <v>2.2830434782608697</v>
      </c>
      <c r="T1898" s="179">
        <f t="shared" si="304"/>
        <v>2.4927595991455768E-2</v>
      </c>
      <c r="U1898" s="178">
        <f t="shared" si="305"/>
        <v>5.4674015934369326E-3</v>
      </c>
      <c r="V1898" s="178">
        <f t="shared" si="306"/>
        <v>4.4960121141070734E-3</v>
      </c>
      <c r="W1898" s="178">
        <f t="shared" si="307"/>
        <v>1.3626941685765217E-3</v>
      </c>
      <c r="X1898" s="179">
        <f t="shared" si="308"/>
        <v>1.0994452745610758E-3</v>
      </c>
      <c r="Y1898" s="179">
        <f t="shared" si="309"/>
        <v>0.229927248</v>
      </c>
      <c r="Z1898" s="186">
        <f t="shared" si="300"/>
        <v>15.911464327043321</v>
      </c>
      <c r="AA1898" s="156">
        <f>$J1898*'9 All Base Data'!$Y1898</f>
        <v>3.0401267911430678</v>
      </c>
      <c r="AB1898" s="156">
        <f>$K1898*'9 All Base Data'!$Y1898</f>
        <v>0.44359293441192921</v>
      </c>
      <c r="AC1898" s="178">
        <f>$L1898*'9 All Base Data'!$Y1898</f>
        <v>4.8434055500809915E-3</v>
      </c>
      <c r="AD1898" s="178">
        <f>IF($M1898="","",$M1898*'9 All Base Data'!$Y1898)</f>
        <v>0.5955629678702401</v>
      </c>
      <c r="AE1898" s="178">
        <f>IF($N1898="","",$N1898*'9 All Base Data'!$Y1898)</f>
        <v>0.68575758051332236</v>
      </c>
      <c r="AF1898" s="178">
        <f>IF($O1898="","",$O1898*'9 All Base Data'!$Y1898)</f>
        <v>0.20784593820166788</v>
      </c>
      <c r="AG1898" s="178">
        <f>IF($P1898="","",$P1898*'9 All Base Data'!$Y1898)</f>
        <v>0.16769370550051263</v>
      </c>
      <c r="AH1898" s="167">
        <f>$Q1898*'9 All Base Data'!$Y1898</f>
        <v>2565.1879286564522</v>
      </c>
      <c r="AI1898" s="178">
        <f>$R1898*'9 All Base Data'!$Y1898</f>
        <v>10.822851376469321</v>
      </c>
      <c r="AJ1898" s="178">
        <f>$S1898*'9 All Base Data'!$Y1898</f>
        <v>1.5791908465064679</v>
      </c>
      <c r="AK1898" s="178">
        <f>$T1898*'9 All Base Data'!$Y1898</f>
        <v>1.7242523758288331E-2</v>
      </c>
      <c r="AL1898" s="178">
        <f>IF($U1898="","",$U1898*'9 All Base Data'!$Y1898)</f>
        <v>3.7818248459760245E-3</v>
      </c>
      <c r="AM1898" s="178">
        <f>IF($V1898="","",$V1898*'9 All Base Data'!$Y1898)</f>
        <v>3.1099106276279167E-3</v>
      </c>
      <c r="AN1898" s="178">
        <f>IF($W1898="","",$W1898*'9 All Base Data'!$Y1898)</f>
        <v>9.4258132974456385E-4</v>
      </c>
      <c r="AO1898" s="178">
        <f>IF($X1898="","",$X1898*'9 All Base Data'!$Y1898)</f>
        <v>7.6049095444482477E-4</v>
      </c>
      <c r="AP1898" s="178">
        <f>$Y1898*'9 All Base Data'!$Y1898</f>
        <v>0.15904165157670003</v>
      </c>
      <c r="AQ1898" s="179">
        <f t="shared" si="301"/>
        <v>11.006027287277915</v>
      </c>
    </row>
    <row r="1899" spans="1:43" x14ac:dyDescent="0.25">
      <c r="A1899" s="124">
        <v>611601</v>
      </c>
      <c r="B1899" s="125" t="s">
        <v>1923</v>
      </c>
      <c r="C1899" s="126" t="s">
        <v>1863</v>
      </c>
      <c r="D1899" s="101" t="s">
        <v>2134</v>
      </c>
      <c r="E1899" s="42"/>
      <c r="F1899" s="191" t="str">
        <f>IF('9 All Base Data'!G1899="Rural Centre","Rural",IF('9 All Base Data'!G1899="Rural (Incl.some Off Shore Islands)","Rural",IF('9 All Base Data'!G1899="Inlet-in TA but not in Urban Area","Rural",IF('9 All Base Data'!G1899="Rural (Incl.some Off Shore Islands)","Rural",IF('9 All Base Data'!G1899="Inlet-not in TA","Rural",IF('9 All Base Data'!G1899="Inland Water not in Urban Area","Rural",IF('9 All Base Data'!G1899="Oceanic-in Region but not in TA","Rural",'9 All Base Data'!G1899)))))))</f>
        <v>Invercargill</v>
      </c>
      <c r="G1899" s="177">
        <f>IF('9 All Base Data'!I1899="..C","..C",'9 All Base Data'!I1899*Basecase_Pop_2006)</f>
        <v>3219</v>
      </c>
      <c r="H1899" s="177">
        <f>IF('9 All Base Data'!J1899="..C","..C",'9 All Base Data'!J1899*Basecase_Pop_2006)</f>
        <v>1680</v>
      </c>
      <c r="I1899" s="191">
        <f>IF('9 All Base Data'!L1899="..C","..C",'9 All Base Data'!L1899*Basecase_Pop_2006)</f>
        <v>57</v>
      </c>
      <c r="J1899" s="156">
        <f>IF('9 All Base Data'!$P1899=0,0,('9 All Base Data'!$P1899*Basecase_Pop_2006)/(1+(1/(BaseCase_Mort_AllAdults_30*('9 All Base Data'!$W1899*Basecase_PM10)/10))))</f>
        <v>7.797802952282872</v>
      </c>
      <c r="K1899" s="156">
        <f>IF('9 All Base Data'!$Q1899=0,0,('9 All Base Data'!$Q1899*Basecase_Pop_2006)/(1+(1/(BaseCase_Mort_Maori_30*('9 All Base Data'!$W1899*Basecase_PM10)/10))))</f>
        <v>0.53442028985507251</v>
      </c>
      <c r="L1899" s="179">
        <f>133/(1+1/(BaseCase_Mort_Child_0_1*'9 All Base Data'!$AB$10/10))*IF('9 All Base Data'!$L1899="..C",0,'9 All Base Data'!L1899/'9 All Base Data'!$L$2022)</f>
        <v>8.3150337752398093E-3</v>
      </c>
      <c r="M1899" s="178">
        <f>IF('9 All Base Data'!$R1899="","",IF('9 All Base Data'!$R1899=0,0,('9 All Base Data'!$R1899*Basecase_Pop_2006)/(1+(1/(BaseCase_CardiacHA_All*('9 All Base Data'!$W1899*Basecase_PM10)/10)))))</f>
        <v>0.58176224658830944</v>
      </c>
      <c r="N1899" s="178">
        <f>IF('9 All Base Data'!$S1899="","",IF('9 All Base Data'!$S1899=0,0,('9 All Base Data'!S1899*Basecase_Pop_2006)/(1+(1/(BaseCase_RespHA_All*('9 All Base Data'!$W1899*Basecase_PM10)/10)))))</f>
        <v>1.229646997525075</v>
      </c>
      <c r="O1899" s="178">
        <f>IF('9 All Base Data'!$T1899="","",IF('9 All Base Data'!$T1899=0,0,('9 All Base Data'!$T1899*Basecase_Pop_2006)/(1+(1/(BaseCase_RespHA_Child_1_4*('9 All Base Data'!$W1899*Basecase_PM10)/10)))))</f>
        <v>0.54087089381207032</v>
      </c>
      <c r="P1899" s="179">
        <f>IF('9 All Base Data'!$U1899="","",IF('9 All Base Data'!$U1899=0,0,('9 All Base Data'!$U1899*Basecase_Pop_2006)/(1+(1/(BaseCase_RespHA_Child_5_14*('9 All Base Data'!$W1899*Basecase_PM10)/10)))))</f>
        <v>0.55098991408292874</v>
      </c>
      <c r="Q1899" s="156">
        <f>IF('7 Base case Results'!$G1899="..C",0,BaseCase_RADs_All*'7 Base case Results'!$G1899*('9 All Base Data'!$V1899*Basecase_PM10)/10)</f>
        <v>4102.2936</v>
      </c>
      <c r="R1899" s="189">
        <f t="shared" si="302"/>
        <v>27.760178510127023</v>
      </c>
      <c r="S1899" s="178">
        <f t="shared" si="303"/>
        <v>1.9025362318840582</v>
      </c>
      <c r="T1899" s="179">
        <f t="shared" si="304"/>
        <v>2.9601520239853723E-2</v>
      </c>
      <c r="U1899" s="178">
        <f t="shared" si="305"/>
        <v>3.6941902658357648E-3</v>
      </c>
      <c r="V1899" s="178">
        <f t="shared" si="306"/>
        <v>5.5764491337762147E-3</v>
      </c>
      <c r="W1899" s="178">
        <f t="shared" si="307"/>
        <v>2.452849503437739E-3</v>
      </c>
      <c r="X1899" s="179">
        <f t="shared" si="308"/>
        <v>2.4987392603660818E-3</v>
      </c>
      <c r="Y1899" s="179">
        <f t="shared" si="309"/>
        <v>0.25434220320000001</v>
      </c>
      <c r="Z1899" s="186">
        <f t="shared" si="300"/>
        <v>28.053392872966491</v>
      </c>
      <c r="AA1899" s="156">
        <f>$J1899*'9 All Base Data'!$Y1899</f>
        <v>5.3937733391247971</v>
      </c>
      <c r="AB1899" s="156">
        <f>$K1899*'9 All Base Data'!$Y1899</f>
        <v>0.36966077867660768</v>
      </c>
      <c r="AC1899" s="178">
        <f>$L1899*'9 All Base Data'!$Y1899</f>
        <v>5.7515440907211762E-3</v>
      </c>
      <c r="AD1899" s="178">
        <f>IF($M1899="","",$M1899*'9 All Base Data'!$Y1899)</f>
        <v>0.40240741072313518</v>
      </c>
      <c r="AE1899" s="178">
        <f>IF($N1899="","",$N1899*'9 All Base Data'!$Y1899)</f>
        <v>0.85055203784598121</v>
      </c>
      <c r="AF1899" s="178">
        <f>IF($O1899="","",$O1899*'9 All Base Data'!$Y1899)</f>
        <v>0.37412268876300214</v>
      </c>
      <c r="AG1899" s="178">
        <f>IF($P1899="","",$P1899*'9 All Base Data'!$Y1899)</f>
        <v>0.38112205795571058</v>
      </c>
      <c r="AH1899" s="167">
        <f>$Q1899*'9 All Base Data'!$Y1899</f>
        <v>2837.5738633488381</v>
      </c>
      <c r="AI1899" s="178">
        <f>$R1899*'9 All Base Data'!$Y1899</f>
        <v>19.201833087284278</v>
      </c>
      <c r="AJ1899" s="178">
        <f>$S1899*'9 All Base Data'!$Y1899</f>
        <v>1.3159923720887232</v>
      </c>
      <c r="AK1899" s="178">
        <f>$T1899*'9 All Base Data'!$Y1899</f>
        <v>2.0475496962967389E-2</v>
      </c>
      <c r="AL1899" s="178">
        <f>IF($U1899="","",$U1899*'9 All Base Data'!$Y1899)</f>
        <v>2.5552870580919083E-3</v>
      </c>
      <c r="AM1899" s="178">
        <f>IF($V1899="","",$V1899*'9 All Base Data'!$Y1899)</f>
        <v>3.8572534916315247E-3</v>
      </c>
      <c r="AN1899" s="178">
        <f>IF($W1899="","",$W1899*'9 All Base Data'!$Y1899)</f>
        <v>1.6966463935402147E-3</v>
      </c>
      <c r="AO1899" s="178">
        <f>IF($X1899="","",$X1899*'9 All Base Data'!$Y1899)</f>
        <v>1.7283885328291475E-3</v>
      </c>
      <c r="AP1899" s="178">
        <f>$Y1899*'9 All Base Data'!$Y1899</f>
        <v>0.17592957952762797</v>
      </c>
      <c r="AQ1899" s="179">
        <f t="shared" si="301"/>
        <v>19.404650704324595</v>
      </c>
    </row>
    <row r="1900" spans="1:43" x14ac:dyDescent="0.25">
      <c r="A1900" s="124">
        <v>611602</v>
      </c>
      <c r="B1900" s="125" t="s">
        <v>1924</v>
      </c>
      <c r="C1900" s="126" t="s">
        <v>1863</v>
      </c>
      <c r="D1900" s="101" t="s">
        <v>2134</v>
      </c>
      <c r="E1900" s="42"/>
      <c r="F1900" s="191" t="str">
        <f>IF('9 All Base Data'!G1900="Rural Centre","Rural",IF('9 All Base Data'!G1900="Rural (Incl.some Off Shore Islands)","Rural",IF('9 All Base Data'!G1900="Inlet-in TA but not in Urban Area","Rural",IF('9 All Base Data'!G1900="Rural (Incl.some Off Shore Islands)","Rural",IF('9 All Base Data'!G1900="Inlet-not in TA","Rural",IF('9 All Base Data'!G1900="Inland Water not in Urban Area","Rural",IF('9 All Base Data'!G1900="Oceanic-in Region but not in TA","Rural",'9 All Base Data'!G1900)))))))</f>
        <v>Invercargill</v>
      </c>
      <c r="G1900" s="177">
        <f>IF('9 All Base Data'!I1900="..C","..C",'9 All Base Data'!I1900*Basecase_Pop_2006)</f>
        <v>2409</v>
      </c>
      <c r="H1900" s="177">
        <f>IF('9 All Base Data'!J1900="..C","..C",'9 All Base Data'!J1900*Basecase_Pop_2006)</f>
        <v>1455</v>
      </c>
      <c r="I1900" s="191">
        <f>IF('9 All Base Data'!L1900="..C","..C",'9 All Base Data'!L1900*Basecase_Pop_2006)</f>
        <v>27</v>
      </c>
      <c r="J1900" s="156">
        <f>IF('9 All Base Data'!$P1900=0,0,('9 All Base Data'!$P1900*Basecase_Pop_2006)/(1+(1/(BaseCase_Mort_AllAdults_30*('9 All Base Data'!$W1900*Basecase_PM10)/10))))</f>
        <v>1.7013388259526265</v>
      </c>
      <c r="K1900" s="156">
        <f>IF('9 All Base Data'!$Q1900=0,0,('9 All Base Data'!$Q1900*Basecase_Pop_2006)/(1+(1/(BaseCase_Mort_Maori_30*('9 All Base Data'!$W1900*Basecase_PM10)/10))))</f>
        <v>0.64130434782608703</v>
      </c>
      <c r="L1900" s="179">
        <f>133/(1+1/(BaseCase_Mort_Child_0_1*'9 All Base Data'!$AB$10/10))*IF('9 All Base Data'!$L1900="..C",0,'9 All Base Data'!L1900/'9 All Base Data'!$L$2022)</f>
        <v>3.9387002093241204E-3</v>
      </c>
      <c r="M1900" s="178">
        <f>IF('9 All Base Data'!$R1900="","",IF('9 All Base Data'!$R1900=0,0,('9 All Base Data'!$R1900*Basecase_Pop_2006)/(1+(1/(BaseCase_CardiacHA_All*('9 All Base Data'!$W1900*Basecase_PM10)/10)))))</f>
        <v>0.60503273645184197</v>
      </c>
      <c r="N1900" s="178">
        <f>IF('9 All Base Data'!$S1900="","",IF('9 All Base Data'!$S1900=0,0,('9 All Base Data'!S1900*Basecase_Pop_2006)/(1+(1/(BaseCase_RespHA_All*('9 All Base Data'!$W1900*Basecase_PM10)/10)))))</f>
        <v>0.82232642959489388</v>
      </c>
      <c r="O1900" s="178">
        <f>IF('9 All Base Data'!$T1900="","",IF('9 All Base Data'!$T1900=0,0,('9 All Base Data'!$T1900*Basecase_Pop_2006)/(1+(1/(BaseCase_RespHA_Child_1_4*('9 All Base Data'!$W1900*Basecase_PM10)/10)))))</f>
        <v>0.27043544690603516</v>
      </c>
      <c r="P1900" s="179">
        <f>IF('9 All Base Data'!$U1900="","",IF('9 All Base Data'!$U1900=0,0,('9 All Base Data'!$U1900*Basecase_Pop_2006)/(1+(1/(BaseCase_RespHA_Child_5_14*('9 All Base Data'!$W1900*Basecase_PM10)/10)))))</f>
        <v>0.11019798281658574</v>
      </c>
      <c r="Q1900" s="156">
        <f>IF('7 Base case Results'!$G1900="..C",0,BaseCase_RADs_All*'7 Base case Results'!$G1900*('9 All Base Data'!$V1900*Basecase_PM10)/10)</f>
        <v>3070.0295999999998</v>
      </c>
      <c r="R1900" s="189">
        <f t="shared" si="302"/>
        <v>6.056766220391351</v>
      </c>
      <c r="S1900" s="178">
        <f t="shared" si="303"/>
        <v>2.2830434782608697</v>
      </c>
      <c r="T1900" s="179">
        <f t="shared" si="304"/>
        <v>1.4021772745193868E-2</v>
      </c>
      <c r="U1900" s="178">
        <f t="shared" si="305"/>
        <v>3.8419578764691963E-3</v>
      </c>
      <c r="V1900" s="178">
        <f t="shared" si="306"/>
        <v>3.7292503582128439E-3</v>
      </c>
      <c r="W1900" s="178">
        <f t="shared" si="307"/>
        <v>1.2264247517188695E-3</v>
      </c>
      <c r="X1900" s="179">
        <f t="shared" si="308"/>
        <v>4.9974785207321638E-4</v>
      </c>
      <c r="Y1900" s="179">
        <f t="shared" si="309"/>
        <v>0.1903418352</v>
      </c>
      <c r="Z1900" s="186">
        <f t="shared" si="300"/>
        <v>6.268701036571227</v>
      </c>
      <c r="AA1900" s="156">
        <f>$J1900*'9 All Base Data'!$Y1900</f>
        <v>1.1768232739908648</v>
      </c>
      <c r="AB1900" s="156">
        <f>$K1900*'9 All Base Data'!$Y1900</f>
        <v>0.44359293441192921</v>
      </c>
      <c r="AC1900" s="178">
        <f>$L1900*'9 All Base Data'!$Y1900</f>
        <v>2.7244156219205576E-3</v>
      </c>
      <c r="AD1900" s="178">
        <f>IF($M1900="","",$M1900*'9 All Base Data'!$Y1900)</f>
        <v>0.41850370715206064</v>
      </c>
      <c r="AE1900" s="178">
        <f>IF($N1900="","",$N1900*'9 All Base Data'!$Y1900)</f>
        <v>0.56880667530949991</v>
      </c>
      <c r="AF1900" s="178">
        <f>IF($O1900="","",$O1900*'9 All Base Data'!$Y1900)</f>
        <v>0.18706134438150107</v>
      </c>
      <c r="AG1900" s="178">
        <f>IF($P1900="","",$P1900*'9 All Base Data'!$Y1900)</f>
        <v>7.6224411591142113E-2</v>
      </c>
      <c r="AH1900" s="167">
        <f>$Q1900*'9 All Base Data'!$Y1900</f>
        <v>2123.5524811454957</v>
      </c>
      <c r="AI1900" s="178">
        <f>$R1900*'9 All Base Data'!$Y1900</f>
        <v>4.1894908554074792</v>
      </c>
      <c r="AJ1900" s="178">
        <f>$S1900*'9 All Base Data'!$Y1900</f>
        <v>1.5791908465064679</v>
      </c>
      <c r="AK1900" s="178">
        <f>$T1900*'9 All Base Data'!$Y1900</f>
        <v>9.6989196140371842E-3</v>
      </c>
      <c r="AL1900" s="178">
        <f>IF($U1900="","",$U1900*'9 All Base Data'!$Y1900)</f>
        <v>2.657498540415585E-3</v>
      </c>
      <c r="AM1900" s="178">
        <f>IF($V1900="","",$V1900*'9 All Base Data'!$Y1900)</f>
        <v>2.5795382725285823E-3</v>
      </c>
      <c r="AN1900" s="178">
        <f>IF($W1900="","",$W1900*'9 All Base Data'!$Y1900)</f>
        <v>8.4832319677010737E-4</v>
      </c>
      <c r="AO1900" s="178">
        <f>IF($X1900="","",$X1900*'9 All Base Data'!$Y1900)</f>
        <v>3.4567770656582952E-4</v>
      </c>
      <c r="AP1900" s="178">
        <f>$Y1900*'9 All Base Data'!$Y1900</f>
        <v>0.13166025383102076</v>
      </c>
      <c r="AQ1900" s="179">
        <f t="shared" si="301"/>
        <v>4.3360870656654811</v>
      </c>
    </row>
    <row r="1901" spans="1:43" x14ac:dyDescent="0.25">
      <c r="A1901" s="124">
        <v>611700</v>
      </c>
      <c r="B1901" s="125" t="s">
        <v>1925</v>
      </c>
      <c r="C1901" s="126" t="s">
        <v>1863</v>
      </c>
      <c r="D1901" s="101" t="s">
        <v>2134</v>
      </c>
      <c r="E1901" s="42"/>
      <c r="F1901" s="191" t="str">
        <f>IF('9 All Base Data'!G1901="Rural Centre","Rural",IF('9 All Base Data'!G1901="Rural (Incl.some Off Shore Islands)","Rural",IF('9 All Base Data'!G1901="Inlet-in TA but not in Urban Area","Rural",IF('9 All Base Data'!G1901="Rural (Incl.some Off Shore Islands)","Rural",IF('9 All Base Data'!G1901="Inlet-not in TA","Rural",IF('9 All Base Data'!G1901="Inland Water not in Urban Area","Rural",IF('9 All Base Data'!G1901="Oceanic-in Region but not in TA","Rural",'9 All Base Data'!G1901)))))))</f>
        <v>Invercargill</v>
      </c>
      <c r="G1901" s="177">
        <f>IF('9 All Base Data'!I1901="..C","..C",'9 All Base Data'!I1901*Basecase_Pop_2006)</f>
        <v>1914</v>
      </c>
      <c r="H1901" s="177">
        <f>IF('9 All Base Data'!J1901="..C","..C",'9 All Base Data'!J1901*Basecase_Pop_2006)</f>
        <v>1086</v>
      </c>
      <c r="I1901" s="191">
        <f>IF('9 All Base Data'!L1901="..C","..C",'9 All Base Data'!L1901*Basecase_Pop_2006)</f>
        <v>33</v>
      </c>
      <c r="J1901" s="156">
        <f>IF('9 All Base Data'!$P1901=0,0,('9 All Base Data'!$P1901*Basecase_Pop_2006)/(1+(1/(BaseCase_Mort_AllAdults_30*('9 All Base Data'!$W1901*Basecase_PM10)/10))))</f>
        <v>2.3629705916008703</v>
      </c>
      <c r="K1901" s="156">
        <f>IF('9 All Base Data'!$Q1901=0,0,('9 All Base Data'!$Q1901*Basecase_Pop_2006)/(1+(1/(BaseCase_Mort_Maori_30*('9 All Base Data'!$W1901*Basecase_PM10)/10))))</f>
        <v>0.42753623188405798</v>
      </c>
      <c r="L1901" s="179">
        <f>133/(1+1/(BaseCase_Mort_Child_0_1*'9 All Base Data'!$AB$10/10))*IF('9 All Base Data'!$L1901="..C",0,'9 All Base Data'!L1901/'9 All Base Data'!$L$2022)</f>
        <v>4.8139669225072592E-3</v>
      </c>
      <c r="M1901" s="178">
        <f>IF('9 All Base Data'!$R1901="","",IF('9 All Base Data'!$R1901=0,0,('9 All Base Data'!$R1901*Basecase_Pop_2006)/(1+(1/(BaseCase_CardiacHA_All*('9 All Base Data'!$W1901*Basecase_PM10)/10)))))</f>
        <v>0.4840261891614735</v>
      </c>
      <c r="N1901" s="178">
        <f>IF('9 All Base Data'!$S1901="","",IF('9 All Base Data'!$S1901=0,0,('9 All Base Data'!S1901*Basecase_Pop_2006)/(1+(1/(BaseCase_RespHA_All*('9 All Base Data'!$W1901*Basecase_PM10)/10)))))</f>
        <v>0.80695584212583049</v>
      </c>
      <c r="O1901" s="178">
        <f>IF('9 All Base Data'!$T1901="","",IF('9 All Base Data'!$T1901=0,0,('9 All Base Data'!$T1901*Basecase_Pop_2006)/(1+(1/(BaseCase_RespHA_Child_1_4*('9 All Base Data'!$W1901*Basecase_PM10)/10)))))</f>
        <v>0.33053221288515405</v>
      </c>
      <c r="P1901" s="179">
        <f>IF('9 All Base Data'!$U1901="","",IF('9 All Base Data'!$U1901=0,0,('9 All Base Data'!$U1901*Basecase_Pop_2006)/(1+(1/(BaseCase_RespHA_Child_5_14*('9 All Base Data'!$W1901*Basecase_PM10)/10)))))</f>
        <v>0.15427717594322005</v>
      </c>
      <c r="Q1901" s="156">
        <f>IF('7 Base case Results'!$G1901="..C",0,BaseCase_RADs_All*'7 Base case Results'!$G1901*('9 All Base Data'!$V1901*Basecase_PM10)/10)</f>
        <v>2439.2016000000003</v>
      </c>
      <c r="R1901" s="189">
        <f t="shared" si="302"/>
        <v>8.4121753060990976</v>
      </c>
      <c r="S1901" s="178">
        <f t="shared" si="303"/>
        <v>1.5220289855072464</v>
      </c>
      <c r="T1901" s="179">
        <f t="shared" si="304"/>
        <v>1.7137722244125842E-2</v>
      </c>
      <c r="U1901" s="178">
        <f t="shared" si="305"/>
        <v>3.0735663011753566E-3</v>
      </c>
      <c r="V1901" s="178">
        <f t="shared" si="306"/>
        <v>3.6595447440406414E-3</v>
      </c>
      <c r="W1901" s="178">
        <f t="shared" si="307"/>
        <v>1.4989635854341737E-3</v>
      </c>
      <c r="X1901" s="179">
        <f t="shared" si="308"/>
        <v>6.996469929025029E-4</v>
      </c>
      <c r="Y1901" s="179">
        <f t="shared" si="309"/>
        <v>0.15123049920000001</v>
      </c>
      <c r="Z1901" s="186">
        <f t="shared" si="300"/>
        <v>8.58727663858844</v>
      </c>
      <c r="AA1901" s="156">
        <f>$J1901*'9 All Base Data'!$Y1901</f>
        <v>1.6344767694317568</v>
      </c>
      <c r="AB1901" s="156">
        <f>$K1901*'9 All Base Data'!$Y1901</f>
        <v>0.2957286229412861</v>
      </c>
      <c r="AC1901" s="178">
        <f>$L1901*'9 All Base Data'!$Y1901</f>
        <v>3.3298413156806817E-3</v>
      </c>
      <c r="AD1901" s="178">
        <f>IF($M1901="","",$M1901*'9 All Base Data'!$Y1901)</f>
        <v>0.33480296572164847</v>
      </c>
      <c r="AE1901" s="178">
        <f>IF($N1901="","",$N1901*'9 All Base Data'!$Y1901)</f>
        <v>0.55817477483642519</v>
      </c>
      <c r="AF1901" s="178">
        <f>IF($O1901="","",$O1901*'9 All Base Data'!$Y1901)</f>
        <v>0.22863053202183464</v>
      </c>
      <c r="AG1901" s="178">
        <f>IF($P1901="","",$P1901*'9 All Base Data'!$Y1901)</f>
        <v>0.10671417622759896</v>
      </c>
      <c r="AH1901" s="167">
        <f>$Q1901*'9 All Base Data'!$Y1901</f>
        <v>1687.2060809101204</v>
      </c>
      <c r="AI1901" s="178">
        <f>$R1901*'9 All Base Data'!$Y1901</f>
        <v>5.8187372991770534</v>
      </c>
      <c r="AJ1901" s="178">
        <f>$S1901*'9 All Base Data'!$Y1901</f>
        <v>1.0527938976709785</v>
      </c>
      <c r="AK1901" s="178">
        <f>$T1901*'9 All Base Data'!$Y1901</f>
        <v>1.1854235083823227E-2</v>
      </c>
      <c r="AL1901" s="178">
        <f>IF($U1901="","",$U1901*'9 All Base Data'!$Y1901)</f>
        <v>2.1259988323324677E-3</v>
      </c>
      <c r="AM1901" s="178">
        <f>IF($V1901="","",$V1901*'9 All Base Data'!$Y1901)</f>
        <v>2.5313226038831882E-3</v>
      </c>
      <c r="AN1901" s="178">
        <f>IF($W1901="","",$W1901*'9 All Base Data'!$Y1901)</f>
        <v>1.0368394627190201E-3</v>
      </c>
      <c r="AO1901" s="178">
        <f>IF($X1901="","",$X1901*'9 All Base Data'!$Y1901)</f>
        <v>4.8394878919216127E-4</v>
      </c>
      <c r="AP1901" s="178">
        <f>$Y1901*'9 All Base Data'!$Y1901</f>
        <v>0.10460677701642745</v>
      </c>
      <c r="AQ1901" s="179">
        <f t="shared" si="301"/>
        <v>5.9398556327135204</v>
      </c>
    </row>
    <row r="1902" spans="1:43" x14ac:dyDescent="0.25">
      <c r="A1902" s="124">
        <v>611800</v>
      </c>
      <c r="B1902" s="125" t="s">
        <v>1926</v>
      </c>
      <c r="C1902" s="126" t="s">
        <v>1863</v>
      </c>
      <c r="D1902" s="101" t="s">
        <v>2134</v>
      </c>
      <c r="E1902" s="42"/>
      <c r="F1902" s="191" t="str">
        <f>IF('9 All Base Data'!G1902="Rural Centre","Rural",IF('9 All Base Data'!G1902="Rural (Incl.some Off Shore Islands)","Rural",IF('9 All Base Data'!G1902="Inlet-in TA but not in Urban Area","Rural",IF('9 All Base Data'!G1902="Rural (Incl.some Off Shore Islands)","Rural",IF('9 All Base Data'!G1902="Inlet-not in TA","Rural",IF('9 All Base Data'!G1902="Inland Water not in Urban Area","Rural",IF('9 All Base Data'!G1902="Oceanic-in Region but not in TA","Rural",'9 All Base Data'!G1902)))))))</f>
        <v>Invercargill</v>
      </c>
      <c r="G1902" s="177">
        <f>IF('9 All Base Data'!I1902="..C","..C",'9 All Base Data'!I1902*Basecase_Pop_2006)</f>
        <v>3381</v>
      </c>
      <c r="H1902" s="177">
        <f>IF('9 All Base Data'!J1902="..C","..C",'9 All Base Data'!J1902*Basecase_Pop_2006)</f>
        <v>1974</v>
      </c>
      <c r="I1902" s="191">
        <f>IF('9 All Base Data'!L1902="..C","..C",'9 All Base Data'!L1902*Basecase_Pop_2006)</f>
        <v>45</v>
      </c>
      <c r="J1902" s="156">
        <f>IF('9 All Base Data'!$P1902=0,0,('9 All Base Data'!$P1902*Basecase_Pop_2006)/(1+(1/(BaseCase_Mort_AllAdults_30*('9 All Base Data'!$W1902*Basecase_PM10)/10))))</f>
        <v>2.2684517679368352</v>
      </c>
      <c r="K1902" s="156">
        <f>IF('9 All Base Data'!$Q1902=0,0,('9 All Base Data'!$Q1902*Basecase_Pop_2006)/(1+(1/(BaseCase_Mort_Maori_30*('9 All Base Data'!$W1902*Basecase_PM10)/10))))</f>
        <v>0.42753623188405798</v>
      </c>
      <c r="L1902" s="179">
        <f>133/(1+1/(BaseCase_Mort_Child_0_1*'9 All Base Data'!$AB$10/10))*IF('9 All Base Data'!$L1902="..C",0,'9 All Base Data'!L1902/'9 All Base Data'!$L$2022)</f>
        <v>6.5645003488735343E-3</v>
      </c>
      <c r="M1902" s="178">
        <f>IF('9 All Base Data'!$R1902="","",IF('9 All Base Data'!$R1902=0,0,('9 All Base Data'!$R1902*Basecase_Pop_2006)/(1+(1/(BaseCase_CardiacHA_All*('9 All Base Data'!$W1902*Basecase_PM10)/10)))))</f>
        <v>0.70276879387867797</v>
      </c>
      <c r="N1902" s="178">
        <f>IF('9 All Base Data'!$S1902="","",IF('9 All Base Data'!$S1902=0,0,('9 All Base Data'!S1902*Basecase_Pop_2006)/(1+(1/(BaseCase_RespHA_All*('9 All Base Data'!$W1902*Basecase_PM10)/10)))))</f>
        <v>1.6215969779861925</v>
      </c>
      <c r="O1902" s="178">
        <f>IF('9 All Base Data'!$T1902="","",IF('9 All Base Data'!$T1902=0,0,('9 All Base Data'!$T1902*Basecase_Pop_2006)/(1+(1/(BaseCase_RespHA_Child_1_4*('9 All Base Data'!$W1902*Basecase_PM10)/10)))))</f>
        <v>0.48077412783295137</v>
      </c>
      <c r="P1902" s="179">
        <f>IF('9 All Base Data'!$U1902="","",IF('9 All Base Data'!$U1902=0,0,('9 All Base Data'!$U1902*Basecase_Pop_2006)/(1+(1/(BaseCase_RespHA_Child_5_14*('9 All Base Data'!$W1902*Basecase_PM10)/10)))))</f>
        <v>0.90362345909600306</v>
      </c>
      <c r="Q1902" s="156">
        <f>IF('7 Base case Results'!$G1902="..C",0,BaseCase_RADs_All*'7 Base case Results'!$G1902*('9 All Base Data'!$V1902*Basecase_PM10)/10)</f>
        <v>4308.7464</v>
      </c>
      <c r="R1902" s="189">
        <f t="shared" si="302"/>
        <v>8.0756882938551335</v>
      </c>
      <c r="S1902" s="178">
        <f t="shared" si="303"/>
        <v>1.5220289855072464</v>
      </c>
      <c r="T1902" s="179">
        <f t="shared" si="304"/>
        <v>2.3369621241989783E-2</v>
      </c>
      <c r="U1902" s="178">
        <f t="shared" si="305"/>
        <v>4.4625818411296054E-3</v>
      </c>
      <c r="V1902" s="178">
        <f t="shared" si="306"/>
        <v>7.3539422951673832E-3</v>
      </c>
      <c r="W1902" s="178">
        <f t="shared" si="307"/>
        <v>2.1803106697224342E-3</v>
      </c>
      <c r="X1902" s="179">
        <f t="shared" si="308"/>
        <v>4.0979323870003739E-3</v>
      </c>
      <c r="Y1902" s="179">
        <f t="shared" si="309"/>
        <v>0.26714227679999997</v>
      </c>
      <c r="Z1902" s="186">
        <f t="shared" si="300"/>
        <v>8.3780167160334198</v>
      </c>
      <c r="AA1902" s="156">
        <f>$J1902*'9 All Base Data'!$Y1902</f>
        <v>1.5690976986544865</v>
      </c>
      <c r="AB1902" s="156">
        <f>$K1902*'9 All Base Data'!$Y1902</f>
        <v>0.2957286229412861</v>
      </c>
      <c r="AC1902" s="178">
        <f>$L1902*'9 All Base Data'!$Y1902</f>
        <v>4.5406927032009296E-3</v>
      </c>
      <c r="AD1902" s="178">
        <f>IF($M1902="","",$M1902*'9 All Base Data'!$Y1902)</f>
        <v>0.48610815215354741</v>
      </c>
      <c r="AE1902" s="178">
        <f>IF($N1902="","",$N1902*'9 All Base Data'!$Y1902)</f>
        <v>1.1216654999093876</v>
      </c>
      <c r="AF1902" s="178">
        <f>IF($O1902="","",$O1902*'9 All Base Data'!$Y1902)</f>
        <v>0.33255350112266857</v>
      </c>
      <c r="AG1902" s="178">
        <f>IF($P1902="","",$P1902*'9 All Base Data'!$Y1902)</f>
        <v>0.62504017504736531</v>
      </c>
      <c r="AH1902" s="167">
        <f>$Q1902*'9 All Base Data'!$Y1902</f>
        <v>2980.3781397895068</v>
      </c>
      <c r="AI1902" s="178">
        <f>$R1902*'9 All Base Data'!$Y1902</f>
        <v>5.5859878072099711</v>
      </c>
      <c r="AJ1902" s="178">
        <f>$S1902*'9 All Base Data'!$Y1902</f>
        <v>1.0527938976709785</v>
      </c>
      <c r="AK1902" s="178">
        <f>$T1902*'9 All Base Data'!$Y1902</f>
        <v>1.616486602339531E-2</v>
      </c>
      <c r="AL1902" s="178">
        <f>IF($U1902="","",$U1902*'9 All Base Data'!$Y1902)</f>
        <v>3.086786766175026E-3</v>
      </c>
      <c r="AM1902" s="178">
        <f>IF($V1902="","",$V1902*'9 All Base Data'!$Y1902)</f>
        <v>5.086753042089073E-3</v>
      </c>
      <c r="AN1902" s="178">
        <f>IF($W1902="","",$W1902*'9 All Base Data'!$Y1902)</f>
        <v>1.5081301275913018E-3</v>
      </c>
      <c r="AO1902" s="178">
        <f>IF($X1902="","",$X1902*'9 All Base Data'!$Y1902)</f>
        <v>2.8345571938398016E-3</v>
      </c>
      <c r="AP1902" s="178">
        <f>$Y1902*'9 All Base Data'!$Y1902</f>
        <v>0.1847834446669494</v>
      </c>
      <c r="AQ1902" s="179">
        <f t="shared" si="301"/>
        <v>5.795109657708581</v>
      </c>
    </row>
    <row r="1903" spans="1:43" x14ac:dyDescent="0.25">
      <c r="A1903" s="124">
        <v>611900</v>
      </c>
      <c r="B1903" s="125" t="s">
        <v>1927</v>
      </c>
      <c r="C1903" s="126" t="s">
        <v>1863</v>
      </c>
      <c r="D1903" s="101" t="s">
        <v>2134</v>
      </c>
      <c r="E1903" s="42"/>
      <c r="F1903" s="191" t="str">
        <f>IF('9 All Base Data'!G1903="Rural Centre","Rural",IF('9 All Base Data'!G1903="Rural (Incl.some Off Shore Islands)","Rural",IF('9 All Base Data'!G1903="Inlet-in TA but not in Urban Area","Rural",IF('9 All Base Data'!G1903="Rural (Incl.some Off Shore Islands)","Rural",IF('9 All Base Data'!G1903="Inlet-not in TA","Rural",IF('9 All Base Data'!G1903="Inland Water not in Urban Area","Rural",IF('9 All Base Data'!G1903="Oceanic-in Region but not in TA","Rural",'9 All Base Data'!G1903)))))))</f>
        <v>Invercargill</v>
      </c>
      <c r="G1903" s="177">
        <f>IF('9 All Base Data'!I1903="..C","..C",'9 All Base Data'!I1903*Basecase_Pop_2006)</f>
        <v>285</v>
      </c>
      <c r="H1903" s="177">
        <f>IF('9 All Base Data'!J1903="..C","..C",'9 All Base Data'!J1903*Basecase_Pop_2006)</f>
        <v>174</v>
      </c>
      <c r="I1903" s="191">
        <f>IF('9 All Base Data'!L1903="..C","..C",'9 All Base Data'!L1903*Basecase_Pop_2006)</f>
        <v>3</v>
      </c>
      <c r="J1903" s="156">
        <f>IF('9 All Base Data'!$P1903=0,0,('9 All Base Data'!$P1903*Basecase_Pop_2006)/(1+(1/(BaseCase_Mort_AllAdults_30*('9 All Base Data'!$W1903*Basecase_PM10)/10))))</f>
        <v>3.2136400045771838</v>
      </c>
      <c r="K1903" s="156">
        <f>IF('9 All Base Data'!$Q1903=0,0,('9 All Base Data'!$Q1903*Basecase_Pop_2006)/(1+(1/(BaseCase_Mort_Maori_30*('9 All Base Data'!$W1903*Basecase_PM10)/10))))</f>
        <v>0.74818840579710155</v>
      </c>
      <c r="L1903" s="179">
        <f>133/(1+1/(BaseCase_Mort_Child_0_1*'9 All Base Data'!$AB$10/10))*IF('9 All Base Data'!$L1903="..C",0,'9 All Base Data'!L1903/'9 All Base Data'!$L$2022)</f>
        <v>4.3763335659156898E-4</v>
      </c>
      <c r="M1903" s="178">
        <f>IF('9 All Base Data'!$R1903="","",IF('9 All Base Data'!$R1903=0,0,('9 All Base Data'!$R1903*Basecase_Pop_2006)/(1+(1/(BaseCase_CardiacHA_All*('9 All Base Data'!$W1903*Basecase_PM10)/10)))))</f>
        <v>3.7232783781651804E-2</v>
      </c>
      <c r="N1903" s="178">
        <f>IF('9 All Base Data'!$S1903="","",IF('9 All Base Data'!$S1903=0,0,('9 All Base Data'!S1903*Basecase_Pop_2006)/(1+(1/(BaseCase_RespHA_All*('9 All Base Data'!$W1903*Basecase_PM10)/10)))))</f>
        <v>6.1482349876253749E-2</v>
      </c>
      <c r="O1903" s="178">
        <f>IF('9 All Base Data'!$T1903="","",IF('9 All Base Data'!$T1903=0,0,('9 All Base Data'!$T1903*Basecase_Pop_2006)/(1+(1/(BaseCase_RespHA_Child_1_4*('9 All Base Data'!$W1903*Basecase_PM10)/10)))))</f>
        <v>3.0048382989559461E-2</v>
      </c>
      <c r="P1903" s="179">
        <f>IF('9 All Base Data'!$U1903="","",IF('9 All Base Data'!$U1903=0,0,('9 All Base Data'!$U1903*Basecase_Pop_2006)/(1+(1/(BaseCase_RespHA_Child_5_14*('9 All Base Data'!$W1903*Basecase_PM10)/10)))))</f>
        <v>0</v>
      </c>
      <c r="Q1903" s="156">
        <f>IF('7 Base case Results'!$G1903="..C",0,BaseCase_RADs_All*'7 Base case Results'!$G1903*('9 All Base Data'!$V1903*Basecase_PM10)/10)</f>
        <v>363.20400000000001</v>
      </c>
      <c r="R1903" s="189">
        <f t="shared" si="302"/>
        <v>11.440558416294774</v>
      </c>
      <c r="S1903" s="178">
        <f t="shared" si="303"/>
        <v>2.6635507246376817</v>
      </c>
      <c r="T1903" s="179">
        <f t="shared" si="304"/>
        <v>1.5579747494659855E-3</v>
      </c>
      <c r="U1903" s="178">
        <f t="shared" si="305"/>
        <v>2.3642817701348894E-4</v>
      </c>
      <c r="V1903" s="178">
        <f t="shared" si="306"/>
        <v>2.7882245668881076E-4</v>
      </c>
      <c r="W1903" s="178">
        <f t="shared" si="307"/>
        <v>1.3626941685765214E-4</v>
      </c>
      <c r="X1903" s="179">
        <f t="shared" si="308"/>
        <v>0</v>
      </c>
      <c r="Y1903" s="179">
        <f t="shared" si="309"/>
        <v>2.2518648000000002E-2</v>
      </c>
      <c r="Z1903" s="186">
        <f t="shared" si="300"/>
        <v>11.465150289677942</v>
      </c>
      <c r="AA1903" s="156">
        <f>$J1903*'9 All Base Data'!$Y1903</f>
        <v>2.2228884064271894</v>
      </c>
      <c r="AB1903" s="156">
        <f>$K1903*'9 All Base Data'!$Y1903</f>
        <v>0.51752509014725079</v>
      </c>
      <c r="AC1903" s="178">
        <f>$L1903*'9 All Base Data'!$Y1903</f>
        <v>3.0271284688006197E-4</v>
      </c>
      <c r="AD1903" s="178">
        <f>IF($M1903="","",$M1903*'9 All Base Data'!$Y1903)</f>
        <v>2.575407428628065E-2</v>
      </c>
      <c r="AE1903" s="178">
        <f>IF($N1903="","",$N1903*'9 All Base Data'!$Y1903)</f>
        <v>4.2527601892299059E-2</v>
      </c>
      <c r="AF1903" s="178">
        <f>IF($O1903="","",$O1903*'9 All Base Data'!$Y1903)</f>
        <v>2.0784593820166786E-2</v>
      </c>
      <c r="AG1903" s="178">
        <f>IF($P1903="","",$P1903*'9 All Base Data'!$Y1903)</f>
        <v>0</v>
      </c>
      <c r="AH1903" s="167">
        <f>$Q1903*'9 All Base Data'!$Y1903</f>
        <v>251.22974559006491</v>
      </c>
      <c r="AI1903" s="178">
        <f>$R1903*'9 All Base Data'!$Y1903</f>
        <v>7.9134827268807939</v>
      </c>
      <c r="AJ1903" s="178">
        <f>$S1903*'9 All Base Data'!$Y1903</f>
        <v>1.8423893209242128</v>
      </c>
      <c r="AK1903" s="178">
        <f>$T1903*'9 All Base Data'!$Y1903</f>
        <v>1.0776577348930207E-3</v>
      </c>
      <c r="AL1903" s="178">
        <f>IF($U1903="","",$U1903*'9 All Base Data'!$Y1903)</f>
        <v>1.6353837171788211E-4</v>
      </c>
      <c r="AM1903" s="178">
        <f>IF($V1903="","",$V1903*'9 All Base Data'!$Y1903)</f>
        <v>1.9286267458157625E-4</v>
      </c>
      <c r="AN1903" s="178">
        <f>IF($W1903="","",$W1903*'9 All Base Data'!$Y1903)</f>
        <v>9.4258132974456361E-5</v>
      </c>
      <c r="AO1903" s="178">
        <f>IF($X1903="","",$X1903*'9 All Base Data'!$Y1903)</f>
        <v>0</v>
      </c>
      <c r="AP1903" s="178">
        <f>$Y1903*'9 All Base Data'!$Y1903</f>
        <v>1.5576244226584025E-2</v>
      </c>
      <c r="AQ1903" s="179">
        <f t="shared" si="301"/>
        <v>7.9304930298885701</v>
      </c>
    </row>
    <row r="1904" spans="1:43" x14ac:dyDescent="0.25">
      <c r="A1904" s="124">
        <v>612100</v>
      </c>
      <c r="B1904" s="125" t="s">
        <v>1928</v>
      </c>
      <c r="C1904" s="126" t="s">
        <v>1863</v>
      </c>
      <c r="D1904" s="101" t="s">
        <v>2134</v>
      </c>
      <c r="E1904" s="42"/>
      <c r="F1904" s="191" t="str">
        <f>IF('9 All Base Data'!G1904="Rural Centre","Rural",IF('9 All Base Data'!G1904="Rural (Incl.some Off Shore Islands)","Rural",IF('9 All Base Data'!G1904="Inlet-in TA but not in Urban Area","Rural",IF('9 All Base Data'!G1904="Rural (Incl.some Off Shore Islands)","Rural",IF('9 All Base Data'!G1904="Inlet-not in TA","Rural",IF('9 All Base Data'!G1904="Inland Water not in Urban Area","Rural",IF('9 All Base Data'!G1904="Oceanic-in Region but not in TA","Rural",'9 All Base Data'!G1904)))))))</f>
        <v>Bluff</v>
      </c>
      <c r="G1904" s="177">
        <f>IF('9 All Base Data'!I1904="..C","..C",'9 All Base Data'!I1904*Basecase_Pop_2006)</f>
        <v>1791</v>
      </c>
      <c r="H1904" s="177">
        <f>IF('9 All Base Data'!J1904="..C","..C",'9 All Base Data'!J1904*Basecase_Pop_2006)</f>
        <v>1182</v>
      </c>
      <c r="I1904" s="191">
        <f>IF('9 All Base Data'!L1904="..C","..C",'9 All Base Data'!L1904*Basecase_Pop_2006)</f>
        <v>21</v>
      </c>
      <c r="J1904" s="156">
        <f>IF('9 All Base Data'!$P1904=0,0,('9 All Base Data'!$P1904*Basecase_Pop_2006)/(1+(1/(BaseCase_Mort_AllAdults_30*('9 All Base Data'!$W1904*Basecase_PM10)/10))))</f>
        <v>6.3246933268263236E-2</v>
      </c>
      <c r="K1904" s="156">
        <f>IF('9 All Base Data'!$Q1904=0,0,('9 All Base Data'!$Q1904*Basecase_Pop_2006)/(1+(1/(BaseCase_Mort_Maori_30*('9 All Base Data'!$W1904*Basecase_PM10)/10))))</f>
        <v>0</v>
      </c>
      <c r="L1904" s="179">
        <f>133/(1+1/(BaseCase_Mort_Child_0_1*'9 All Base Data'!$AB$10/10))*IF('9 All Base Data'!$L1904="..C",0,'9 All Base Data'!L1904/'9 All Base Data'!$L$2022)</f>
        <v>3.0634334961409829E-3</v>
      </c>
      <c r="M1904" s="178">
        <f>IF('9 All Base Data'!$R1904="","",IF('9 All Base Data'!$R1904=0,0,('9 All Base Data'!$R1904*Basecase_Pop_2006)/(1+(1/(BaseCase_CardiacHA_All*('9 All Base Data'!$W1904*Basecase_PM10)/10)))))</f>
        <v>0.17645258807715175</v>
      </c>
      <c r="N1904" s="178">
        <f>IF('9 All Base Data'!$S1904="","",IF('9 All Base Data'!$S1904=0,0,('9 All Base Data'!S1904*Basecase_Pop_2006)/(1+(1/(BaseCase_RespHA_All*('9 All Base Data'!$W1904*Basecase_PM10)/10)))))</f>
        <v>0.2802263000673253</v>
      </c>
      <c r="O1904" s="178">
        <f>IF('9 All Base Data'!$T1904="","",IF('9 All Base Data'!$T1904=0,0,('9 All Base Data'!$T1904*Basecase_Pop_2006)/(1+(1/(BaseCase_RespHA_Child_1_4*('9 All Base Data'!$W1904*Basecase_PM10)/10)))))</f>
        <v>0.11986175178287783</v>
      </c>
      <c r="P1904" s="179">
        <f>IF('9 All Base Data'!$U1904="","",IF('9 All Base Data'!$U1904=0,0,('9 All Base Data'!$U1904*Basecase_Pop_2006)/(1+(1/(BaseCase_RespHA_Child_5_14*('9 All Base Data'!$W1904*Basecase_PM10)/10)))))</f>
        <v>6.5618456786872198E-2</v>
      </c>
      <c r="Q1904" s="156">
        <f>IF('7 Base case Results'!$G1904="..C",0,BaseCase_RADs_All*'7 Base case Results'!$G1904*('9 All Base Data'!$V1904*Basecase_PM10)/10)</f>
        <v>932.83676522719395</v>
      </c>
      <c r="R1904" s="189">
        <f t="shared" si="302"/>
        <v>0.22515908243501714</v>
      </c>
      <c r="S1904" s="178">
        <f t="shared" si="303"/>
        <v>0</v>
      </c>
      <c r="T1904" s="179">
        <f t="shared" si="304"/>
        <v>1.09058232462619E-2</v>
      </c>
      <c r="U1904" s="178">
        <f t="shared" si="305"/>
        <v>1.1204739342899135E-3</v>
      </c>
      <c r="V1904" s="178">
        <f t="shared" si="306"/>
        <v>1.2708262708053203E-3</v>
      </c>
      <c r="W1904" s="178">
        <f t="shared" si="307"/>
        <v>5.4357304433535103E-4</v>
      </c>
      <c r="X1904" s="179">
        <f t="shared" si="308"/>
        <v>2.9757970152846544E-4</v>
      </c>
      <c r="Y1904" s="179">
        <f t="shared" si="309"/>
        <v>5.7835879444086025E-2</v>
      </c>
      <c r="Z1904" s="186">
        <f t="shared" si="300"/>
        <v>0.29629208533046031</v>
      </c>
      <c r="AA1904" s="156">
        <f>$J1904*'9 All Base Data'!$Y1904</f>
        <v>1.5537668583757391E-2</v>
      </c>
      <c r="AB1904" s="156">
        <f>$K1904*'9 All Base Data'!$Y1904</f>
        <v>0</v>
      </c>
      <c r="AC1904" s="178">
        <f>$L1904*'9 All Base Data'!$Y1904</f>
        <v>7.5258375278891803E-4</v>
      </c>
      <c r="AD1904" s="178">
        <f>IF($M1904="","",$M1904*'9 All Base Data'!$Y1904)</f>
        <v>4.3348533954369405E-2</v>
      </c>
      <c r="AE1904" s="178">
        <f>IF($N1904="","",$N1904*'9 All Base Data'!$Y1904)</f>
        <v>6.8842284580515514E-2</v>
      </c>
      <c r="AF1904" s="178">
        <f>IF($O1904="","",$O1904*'9 All Base Data'!$Y1904)</f>
        <v>2.9446047086135473E-2</v>
      </c>
      <c r="AG1904" s="178">
        <f>IF($P1904="","",$P1904*'9 All Base Data'!$Y1904)</f>
        <v>1.612027306063283E-2</v>
      </c>
      <c r="AH1904" s="167">
        <f>$Q1904*'9 All Base Data'!$Y1904</f>
        <v>229.16697698791759</v>
      </c>
      <c r="AI1904" s="178">
        <f>$R1904*'9 All Base Data'!$Y1904</f>
        <v>5.5314100158176317E-2</v>
      </c>
      <c r="AJ1904" s="178">
        <f>$S1904*'9 All Base Data'!$Y1904</f>
        <v>0</v>
      </c>
      <c r="AK1904" s="178">
        <f>$T1904*'9 All Base Data'!$Y1904</f>
        <v>2.6791981599285485E-3</v>
      </c>
      <c r="AL1904" s="178">
        <f>IF($U1904="","",$U1904*'9 All Base Data'!$Y1904)</f>
        <v>2.7526319061024567E-4</v>
      </c>
      <c r="AM1904" s="178">
        <f>IF($V1904="","",$V1904*'9 All Base Data'!$Y1904)</f>
        <v>3.1219976057263789E-4</v>
      </c>
      <c r="AN1904" s="178">
        <f>IF($W1904="","",$W1904*'9 All Base Data'!$Y1904)</f>
        <v>1.3353782353562438E-4</v>
      </c>
      <c r="AO1904" s="178">
        <f>IF($X1904="","",$X1904*'9 All Base Data'!$Y1904)</f>
        <v>7.3105438329969881E-5</v>
      </c>
      <c r="AP1904" s="178">
        <f>$Y1904*'9 All Base Data'!$Y1904</f>
        <v>1.420835257325089E-2</v>
      </c>
      <c r="AQ1904" s="179">
        <f t="shared" si="301"/>
        <v>7.2789113842538639E-2</v>
      </c>
    </row>
    <row r="1905" spans="1:43" x14ac:dyDescent="0.25">
      <c r="A1905" s="124">
        <v>612200</v>
      </c>
      <c r="B1905" s="125" t="s">
        <v>1929</v>
      </c>
      <c r="C1905" s="126" t="s">
        <v>1863</v>
      </c>
      <c r="D1905" s="101" t="s">
        <v>2133</v>
      </c>
      <c r="E1905" s="42"/>
      <c r="F1905" s="191" t="str">
        <f>IF('9 All Base Data'!G1905="Rural Centre","Rural",IF('9 All Base Data'!G1905="Rural (Incl.some Off Shore Islands)","Rural",IF('9 All Base Data'!G1905="Inlet-in TA but not in Urban Area","Rural",IF('9 All Base Data'!G1905="Rural (Incl.some Off Shore Islands)","Rural",IF('9 All Base Data'!G1905="Inlet-not in TA","Rural",IF('9 All Base Data'!G1905="Inland Water not in Urban Area","Rural",IF('9 All Base Data'!G1905="Oceanic-in Region but not in TA","Rural",'9 All Base Data'!G1905)))))))</f>
        <v>Rural</v>
      </c>
      <c r="G1905" s="177">
        <f>IF('9 All Base Data'!I1905="..C","..C",'9 All Base Data'!I1905*Basecase_Pop_2006)</f>
        <v>294</v>
      </c>
      <c r="H1905" s="177">
        <f>IF('9 All Base Data'!J1905="..C","..C",'9 All Base Data'!J1905*Basecase_Pop_2006)</f>
        <v>207</v>
      </c>
      <c r="I1905" s="191">
        <f>IF('9 All Base Data'!L1905="..C","..C",'9 All Base Data'!L1905*Basecase_Pop_2006)</f>
        <v>3</v>
      </c>
      <c r="J1905" s="156">
        <f>IF('9 All Base Data'!$P1905=0,0,('9 All Base Data'!$P1905*Basecase_Pop_2006)/(1+(1/(BaseCase_Mort_AllAdults_30*('9 All Base Data'!$W1905*Basecase_PM10)/10))))</f>
        <v>0.65171735540843045</v>
      </c>
      <c r="K1905" s="156">
        <f>IF('9 All Base Data'!$Q1905=0,0,('9 All Base Data'!$Q1905*Basecase_Pop_2006)/(1+(1/(BaseCase_Mort_Maori_30*('9 All Base Data'!$W1905*Basecase_PM10)/10))))</f>
        <v>0.22914150997642463</v>
      </c>
      <c r="L1905" s="179">
        <f>133/(1+1/(BaseCase_Mort_Child_0_1*'9 All Base Data'!$AB$10/10))*IF('9 All Base Data'!$L1905="..C",0,'9 All Base Data'!L1905/'9 All Base Data'!$L$2022)</f>
        <v>4.3763335659156898E-4</v>
      </c>
      <c r="M1905" s="178">
        <f>IF('9 All Base Data'!$R1905="","",IF('9 All Base Data'!$R1905=0,0,('9 All Base Data'!$R1905*Basecase_Pop_2006)/(1+(1/(BaseCase_CardiacHA_All*('9 All Base Data'!$W1905*Basecase_PM10)/10)))))</f>
        <v>9.5184826161296681E-3</v>
      </c>
      <c r="N1905" s="178">
        <f>IF('9 All Base Data'!$S1905="","",IF('9 All Base Data'!$S1905=0,0,('9 All Base Data'!S1905*Basecase_Pop_2006)/(1+(1/(BaseCase_RespHA_All*('9 All Base Data'!$W1905*Basecase_PM10)/10)))))</f>
        <v>1.8449623170001754E-2</v>
      </c>
      <c r="O1905" s="178">
        <f>IF('9 All Base Data'!$T1905="","",IF('9 All Base Data'!$T1905=0,0,('9 All Base Data'!$T1905*Basecase_Pop_2006)/(1+(1/(BaseCase_RespHA_Child_1_4*('9 All Base Data'!$W1905*Basecase_PM10)/10)))))</f>
        <v>2.6149838245040719E-2</v>
      </c>
      <c r="P1905" s="179">
        <f>IF('9 All Base Data'!$U1905="","",IF('9 All Base Data'!$U1905=0,0,('9 All Base Data'!$U1905*Basecase_Pop_2006)/(1+(1/(BaseCase_RespHA_Child_5_14*('9 All Base Data'!$W1905*Basecase_PM10)/10)))))</f>
        <v>7.7838872557158328E-3</v>
      </c>
      <c r="Q1905" s="156">
        <f>IF('7 Base case Results'!$G1905="..C",0,BaseCase_RADs_All*'7 Base case Results'!$G1905*('9 All Base Data'!$V1905*Basecase_PM10)/10)</f>
        <v>84.354480000000009</v>
      </c>
      <c r="R1905" s="189">
        <f t="shared" si="302"/>
        <v>2.3201137852540121</v>
      </c>
      <c r="S1905" s="178">
        <f t="shared" si="303"/>
        <v>0.81574377551607169</v>
      </c>
      <c r="T1905" s="179">
        <f t="shared" si="304"/>
        <v>1.5579747494659855E-3</v>
      </c>
      <c r="U1905" s="178">
        <f t="shared" si="305"/>
        <v>6.0442364612423392E-5</v>
      </c>
      <c r="V1905" s="178">
        <f t="shared" si="306"/>
        <v>8.3669041075957944E-5</v>
      </c>
      <c r="W1905" s="178">
        <f t="shared" si="307"/>
        <v>1.1858951644125966E-4</v>
      </c>
      <c r="X1905" s="179">
        <f t="shared" si="308"/>
        <v>3.52999287046713E-5</v>
      </c>
      <c r="Y1905" s="179">
        <f t="shared" si="309"/>
        <v>5.2299777600000007E-3</v>
      </c>
      <c r="Z1905" s="186">
        <f t="shared" si="300"/>
        <v>2.3270458491691666</v>
      </c>
      <c r="AA1905" s="156">
        <f>$J1905*'9 All Base Data'!$Y1905</f>
        <v>5.6767278993922164E-2</v>
      </c>
      <c r="AB1905" s="156">
        <f>$K1905*'9 All Base Data'!$Y1905</f>
        <v>1.9959173893364188E-2</v>
      </c>
      <c r="AC1905" s="178">
        <f>$L1905*'9 All Base Data'!$Y1905</f>
        <v>3.811967664281548E-5</v>
      </c>
      <c r="AD1905" s="178">
        <f>IF($M1905="","",$M1905*'9 All Base Data'!$Y1905)</f>
        <v>8.2909923110763501E-4</v>
      </c>
      <c r="AE1905" s="178">
        <f>IF($N1905="","",$N1905*'9 All Base Data'!$Y1905)</f>
        <v>1.6070385376922437E-3</v>
      </c>
      <c r="AF1905" s="178">
        <f>IF($O1905="","",$O1905*'9 All Base Data'!$Y1905)</f>
        <v>2.2777591404971199E-3</v>
      </c>
      <c r="AG1905" s="178">
        <f>IF($P1905="","",$P1905*'9 All Base Data'!$Y1905)</f>
        <v>6.7800879604554406E-4</v>
      </c>
      <c r="AH1905" s="167">
        <f>$Q1905*'9 All Base Data'!$Y1905</f>
        <v>7.3476243356235837</v>
      </c>
      <c r="AI1905" s="178">
        <f>$R1905*'9 All Base Data'!$Y1905</f>
        <v>0.20209151321836288</v>
      </c>
      <c r="AJ1905" s="178">
        <f>$S1905*'9 All Base Data'!$Y1905</f>
        <v>7.1054659060376515E-2</v>
      </c>
      <c r="AK1905" s="178">
        <f>$T1905*'9 All Base Data'!$Y1905</f>
        <v>1.3570604884842311E-4</v>
      </c>
      <c r="AL1905" s="178">
        <f>IF($U1905="","",$U1905*'9 All Base Data'!$Y1905)</f>
        <v>5.2647801175334823E-6</v>
      </c>
      <c r="AM1905" s="178">
        <f>IF($V1905="","",$V1905*'9 All Base Data'!$Y1905)</f>
        <v>7.2879197684343236E-6</v>
      </c>
      <c r="AN1905" s="178">
        <f>IF($W1905="","",$W1905*'9 All Base Data'!$Y1905)</f>
        <v>1.0329637702154438E-5</v>
      </c>
      <c r="AO1905" s="178">
        <f>IF($X1905="","",$X1905*'9 All Base Data'!$Y1905)</f>
        <v>3.0747698900665421E-6</v>
      </c>
      <c r="AP1905" s="178">
        <f>$Y1905*'9 All Base Data'!$Y1905</f>
        <v>4.5555270880866223E-4</v>
      </c>
      <c r="AQ1905" s="179">
        <f t="shared" si="301"/>
        <v>0.2026953246759059</v>
      </c>
    </row>
    <row r="1906" spans="1:43" x14ac:dyDescent="0.25">
      <c r="A1906" s="124">
        <v>612300</v>
      </c>
      <c r="B1906" s="125" t="s">
        <v>1930</v>
      </c>
      <c r="C1906" s="126" t="s">
        <v>1863</v>
      </c>
      <c r="D1906" s="101" t="s">
        <v>2133</v>
      </c>
      <c r="E1906" s="42"/>
      <c r="F1906" s="191" t="str">
        <f>IF('9 All Base Data'!G1906="Rural Centre","Rural",IF('9 All Base Data'!G1906="Rural (Incl.some Off Shore Islands)","Rural",IF('9 All Base Data'!G1906="Inlet-in TA but not in Urban Area","Rural",IF('9 All Base Data'!G1906="Rural (Incl.some Off Shore Islands)","Rural",IF('9 All Base Data'!G1906="Inlet-not in TA","Rural",IF('9 All Base Data'!G1906="Inland Water not in Urban Area","Rural",IF('9 All Base Data'!G1906="Oceanic-in Region but not in TA","Rural",'9 All Base Data'!G1906)))))))</f>
        <v>Rural</v>
      </c>
      <c r="G1906" s="177">
        <f>IF('9 All Base Data'!I1906="..C","..C",'9 All Base Data'!I1906*Basecase_Pop_2006)</f>
        <v>306</v>
      </c>
      <c r="H1906" s="177">
        <f>IF('9 All Base Data'!J1906="..C","..C",'9 All Base Data'!J1906*Basecase_Pop_2006)</f>
        <v>183</v>
      </c>
      <c r="I1906" s="191">
        <f>IF('9 All Base Data'!L1906="..C","..C",'9 All Base Data'!L1906*Basecase_Pop_2006)</f>
        <v>3</v>
      </c>
      <c r="J1906" s="156">
        <f>IF('9 All Base Data'!$P1906=0,0,('9 All Base Data'!$P1906*Basecase_Pop_2006)/(1+(1/(BaseCase_Mort_AllAdults_30*('9 All Base Data'!$W1906*Basecase_PM10)/10))))</f>
        <v>0.10568389547163737</v>
      </c>
      <c r="K1906" s="156">
        <f>IF('9 All Base Data'!$Q1906=0,0,('9 All Base Data'!$Q1906*Basecase_Pop_2006)/(1+(1/(BaseCase_Mort_Maori_30*('9 All Base Data'!$W1906*Basecase_PM10)/10))))</f>
        <v>0</v>
      </c>
      <c r="L1906" s="179">
        <f>133/(1+1/(BaseCase_Mort_Child_0_1*'9 All Base Data'!$AB$10/10))*IF('9 All Base Data'!$L1906="..C",0,'9 All Base Data'!L1906/'9 All Base Data'!$L$2022)</f>
        <v>4.3763335659156898E-4</v>
      </c>
      <c r="M1906" s="178">
        <f>IF('9 All Base Data'!$R1906="","",IF('9 All Base Data'!$R1906=0,0,('9 All Base Data'!$R1906*Basecase_Pop_2006)/(1+(1/(BaseCase_CardiacHA_All*('9 All Base Data'!$W1906*Basecase_PM10)/10)))))</f>
        <v>1.745055146290439E-2</v>
      </c>
      <c r="N1906" s="178">
        <f>IF('9 All Base Data'!$S1906="","",IF('9 All Base Data'!$S1906=0,0,('9 All Base Data'!S1906*Basecase_Pop_2006)/(1+(1/(BaseCase_RespHA_All*('9 All Base Data'!$W1906*Basecase_PM10)/10)))))</f>
        <v>6.8527171774292225E-2</v>
      </c>
      <c r="O1906" s="178">
        <f>IF('9 All Base Data'!$T1906="","",IF('9 All Base Data'!$T1906=0,0,('9 All Base Data'!$T1906*Basecase_Pop_2006)/(1+(1/(BaseCase_RespHA_Child_1_4*('9 All Base Data'!$W1906*Basecase_PM10)/10)))))</f>
        <v>1.0459935298016287E-2</v>
      </c>
      <c r="P1906" s="179">
        <f>IF('9 All Base Data'!$U1906="","",IF('9 All Base Data'!$U1906=0,0,('9 All Base Data'!$U1906*Basecase_Pop_2006)/(1+(1/(BaseCase_RespHA_Child_5_14*('9 All Base Data'!$W1906*Basecase_PM10)/10)))))</f>
        <v>7.7838872557158328E-3</v>
      </c>
      <c r="Q1906" s="156">
        <f>IF('7 Base case Results'!$G1906="..C",0,BaseCase_RADs_All*'7 Base case Results'!$G1906*('9 All Base Data'!$V1906*Basecase_PM10)/10)</f>
        <v>87.79752000000002</v>
      </c>
      <c r="R1906" s="189">
        <f t="shared" si="302"/>
        <v>0.37623466787902898</v>
      </c>
      <c r="S1906" s="178">
        <f t="shared" si="303"/>
        <v>0</v>
      </c>
      <c r="T1906" s="179">
        <f t="shared" si="304"/>
        <v>1.5579747494659855E-3</v>
      </c>
      <c r="U1906" s="178">
        <f t="shared" si="305"/>
        <v>1.1081100178944288E-4</v>
      </c>
      <c r="V1906" s="178">
        <f t="shared" si="306"/>
        <v>3.1077072399641526E-4</v>
      </c>
      <c r="W1906" s="178">
        <f t="shared" si="307"/>
        <v>4.7435806576503865E-5</v>
      </c>
      <c r="X1906" s="179">
        <f t="shared" si="308"/>
        <v>3.52999287046713E-5</v>
      </c>
      <c r="Y1906" s="179">
        <f t="shared" si="309"/>
        <v>5.443446240000001E-3</v>
      </c>
      <c r="Z1906" s="186">
        <f t="shared" si="300"/>
        <v>0.38365767059428085</v>
      </c>
      <c r="AA1906" s="156">
        <f>$J1906*'9 All Base Data'!$Y1906</f>
        <v>9.2055047017171078E-3</v>
      </c>
      <c r="AB1906" s="156">
        <f>$K1906*'9 All Base Data'!$Y1906</f>
        <v>0</v>
      </c>
      <c r="AC1906" s="178">
        <f>$L1906*'9 All Base Data'!$Y1906</f>
        <v>3.811967664281548E-5</v>
      </c>
      <c r="AD1906" s="178">
        <f>IF($M1906="","",$M1906*'9 All Base Data'!$Y1906)</f>
        <v>1.5200152570306641E-3</v>
      </c>
      <c r="AE1906" s="178">
        <f>IF($N1906="","",$N1906*'9 All Base Data'!$Y1906)</f>
        <v>5.969000282856904E-3</v>
      </c>
      <c r="AF1906" s="178">
        <f>IF($O1906="","",$O1906*'9 All Base Data'!$Y1906)</f>
        <v>9.1110365619884788E-4</v>
      </c>
      <c r="AG1906" s="178">
        <f>IF($P1906="","",$P1906*'9 All Base Data'!$Y1906)</f>
        <v>6.7800879604554406E-4</v>
      </c>
      <c r="AH1906" s="167">
        <f>$Q1906*'9 All Base Data'!$Y1906</f>
        <v>7.6475273697306703</v>
      </c>
      <c r="AI1906" s="178">
        <f>$R1906*'9 All Base Data'!$Y1906</f>
        <v>3.2771596738112897E-2</v>
      </c>
      <c r="AJ1906" s="178">
        <f>$S1906*'9 All Base Data'!$Y1906</f>
        <v>0</v>
      </c>
      <c r="AK1906" s="178">
        <f>$T1906*'9 All Base Data'!$Y1906</f>
        <v>1.3570604884842311E-4</v>
      </c>
      <c r="AL1906" s="178">
        <f>IF($U1906="","",$U1906*'9 All Base Data'!$Y1906)</f>
        <v>9.6520968821447171E-6</v>
      </c>
      <c r="AM1906" s="178">
        <f>IF($V1906="","",$V1906*'9 All Base Data'!$Y1906)</f>
        <v>2.7069416282756063E-5</v>
      </c>
      <c r="AN1906" s="178">
        <f>IF($W1906="","",$W1906*'9 All Base Data'!$Y1906)</f>
        <v>4.1318550808617754E-6</v>
      </c>
      <c r="AO1906" s="178">
        <f>IF($X1906="","",$X1906*'9 All Base Data'!$Y1906)</f>
        <v>3.0747698900665421E-6</v>
      </c>
      <c r="AP1906" s="178">
        <f>$Y1906*'9 All Base Data'!$Y1906</f>
        <v>4.7414669692330151E-4</v>
      </c>
      <c r="AQ1906" s="179">
        <f t="shared" si="301"/>
        <v>3.3418170997049523E-2</v>
      </c>
    </row>
    <row r="1907" spans="1:43" x14ac:dyDescent="0.25">
      <c r="A1907" s="124">
        <v>612400</v>
      </c>
      <c r="B1907" s="125" t="s">
        <v>1931</v>
      </c>
      <c r="C1907" s="126" t="s">
        <v>1863</v>
      </c>
      <c r="D1907" s="101" t="s">
        <v>2133</v>
      </c>
      <c r="E1907" s="42"/>
      <c r="F1907" s="191" t="str">
        <f>IF('9 All Base Data'!G1907="Rural Centre","Rural",IF('9 All Base Data'!G1907="Rural (Incl.some Off Shore Islands)","Rural",IF('9 All Base Data'!G1907="Inlet-in TA but not in Urban Area","Rural",IF('9 All Base Data'!G1907="Rural (Incl.some Off Shore Islands)","Rural",IF('9 All Base Data'!G1907="Inlet-not in TA","Rural",IF('9 All Base Data'!G1907="Inland Water not in Urban Area","Rural",IF('9 All Base Data'!G1907="Oceanic-in Region but not in TA","Rural",'9 All Base Data'!G1907)))))))</f>
        <v>Te Anau</v>
      </c>
      <c r="G1907" s="177">
        <f>IF('9 All Base Data'!I1907="..C","..C",'9 All Base Data'!I1907*Basecase_Pop_2006)</f>
        <v>1914</v>
      </c>
      <c r="H1907" s="177">
        <f>IF('9 All Base Data'!J1907="..C","..C",'9 All Base Data'!J1907*Basecase_Pop_2006)</f>
        <v>1272</v>
      </c>
      <c r="I1907" s="191">
        <f>IF('9 All Base Data'!L1907="..C","..C",'9 All Base Data'!L1907*Basecase_Pop_2006)</f>
        <v>27</v>
      </c>
      <c r="J1907" s="156">
        <f>IF('9 All Base Data'!$P1907=0,0,('9 All Base Data'!$P1907*Basecase_Pop_2006)/(1+(1/(BaseCase_Mort_AllAdults_30*('9 All Base Data'!$W1907*Basecase_PM10)/10))))</f>
        <v>8.8016422889402104E-2</v>
      </c>
      <c r="K1907" s="156">
        <f>IF('9 All Base Data'!$Q1907=0,0,('9 All Base Data'!$Q1907*Basecase_Pop_2006)/(1+(1/(BaseCase_Mort_Maori_30*('9 All Base Data'!$W1907*Basecase_PM10)/10))))</f>
        <v>0</v>
      </c>
      <c r="L1907" s="179">
        <f>133/(1+1/(BaseCase_Mort_Child_0_1*'9 All Base Data'!$AB$10/10))*IF('9 All Base Data'!$L1907="..C",0,'9 All Base Data'!L1907/'9 All Base Data'!$L$2022)</f>
        <v>3.9387002093241204E-3</v>
      </c>
      <c r="M1907" s="178">
        <f>IF('9 All Base Data'!$R1907="","",IF('9 All Base Data'!$R1907=0,0,('9 All Base Data'!$R1907*Basecase_Pop_2006)/(1+(1/(BaseCase_CardiacHA_All*('9 All Base Data'!$W1907*Basecase_PM10)/10)))))</f>
        <v>5.3579971296443943E-2</v>
      </c>
      <c r="N1907" s="178">
        <f>IF('9 All Base Data'!$S1907="","",IF('9 All Base Data'!$S1907=0,0,('9 All Base Data'!S1907*Basecase_Pop_2006)/(1+(1/(BaseCase_RespHA_All*('9 All Base Data'!$W1907*Basecase_PM10)/10)))))</f>
        <v>5.94006894722885E-2</v>
      </c>
      <c r="O1907" s="178">
        <f>IF('9 All Base Data'!$T1907="","",IF('9 All Base Data'!$T1907=0,0,('9 All Base Data'!$T1907*Basecase_Pop_2006)/(1+(1/(BaseCase_RespHA_Child_1_4*('9 All Base Data'!$W1907*Basecase_PM10)/10)))))</f>
        <v>1.4767932489451473E-2</v>
      </c>
      <c r="P1907" s="179">
        <f>IF('9 All Base Data'!$U1907="","",IF('9 All Base Data'!$U1907=0,0,('9 All Base Data'!$U1907*Basecase_Pop_2006)/(1+(1/(BaseCase_RespHA_Child_5_14*('9 All Base Data'!$W1907*Basecase_PM10)/10)))))</f>
        <v>2.2029897718332019E-2</v>
      </c>
      <c r="Q1907" s="156">
        <f>IF('7 Base case Results'!$G1907="..C",0,BaseCase_RADs_All*'7 Base case Results'!$G1907*('9 All Base Data'!$V1907*Basecase_PM10)/10)</f>
        <v>578.79360000000008</v>
      </c>
      <c r="R1907" s="189">
        <f t="shared" si="302"/>
        <v>0.31333846548627148</v>
      </c>
      <c r="S1907" s="178">
        <f t="shared" si="303"/>
        <v>0</v>
      </c>
      <c r="T1907" s="179">
        <f t="shared" si="304"/>
        <v>1.4021772745193868E-2</v>
      </c>
      <c r="U1907" s="178">
        <f t="shared" si="305"/>
        <v>3.4023281773241904E-4</v>
      </c>
      <c r="V1907" s="178">
        <f t="shared" si="306"/>
        <v>2.6938212675682837E-4</v>
      </c>
      <c r="W1907" s="178">
        <f t="shared" si="307"/>
        <v>6.6972573839662428E-5</v>
      </c>
      <c r="X1907" s="179">
        <f t="shared" si="308"/>
        <v>9.9905586152635706E-5</v>
      </c>
      <c r="Y1907" s="179">
        <f t="shared" si="309"/>
        <v>3.58852032E-2</v>
      </c>
      <c r="Z1907" s="186">
        <f t="shared" si="300"/>
        <v>0.36385505637595461</v>
      </c>
      <c r="AA1907" s="156">
        <f>$J1907*'9 All Base Data'!$Y1907</f>
        <v>0</v>
      </c>
      <c r="AB1907" s="156">
        <f>$K1907*'9 All Base Data'!$Y1907</f>
        <v>0</v>
      </c>
      <c r="AC1907" s="178">
        <f>$L1907*'9 All Base Data'!$Y1907</f>
        <v>0</v>
      </c>
      <c r="AD1907" s="178">
        <f>IF($M1907="","",$M1907*'9 All Base Data'!$Y1907)</f>
        <v>0</v>
      </c>
      <c r="AE1907" s="178">
        <f>IF($N1907="","",$N1907*'9 All Base Data'!$Y1907)</f>
        <v>0</v>
      </c>
      <c r="AF1907" s="178">
        <f>IF($O1907="","",$O1907*'9 All Base Data'!$Y1907)</f>
        <v>0</v>
      </c>
      <c r="AG1907" s="178">
        <f>IF($P1907="","",$P1907*'9 All Base Data'!$Y1907)</f>
        <v>0</v>
      </c>
      <c r="AH1907" s="167">
        <f>$Q1907*'9 All Base Data'!$Y1907</f>
        <v>0</v>
      </c>
      <c r="AI1907" s="178">
        <f>$R1907*'9 All Base Data'!$Y1907</f>
        <v>0</v>
      </c>
      <c r="AJ1907" s="178">
        <f>$S1907*'9 All Base Data'!$Y1907</f>
        <v>0</v>
      </c>
      <c r="AK1907" s="178">
        <f>$T1907*'9 All Base Data'!$Y1907</f>
        <v>0</v>
      </c>
      <c r="AL1907" s="178">
        <f>IF($U1907="","",$U1907*'9 All Base Data'!$Y1907)</f>
        <v>0</v>
      </c>
      <c r="AM1907" s="178">
        <f>IF($V1907="","",$V1907*'9 All Base Data'!$Y1907)</f>
        <v>0</v>
      </c>
      <c r="AN1907" s="178">
        <f>IF($W1907="","",$W1907*'9 All Base Data'!$Y1907)</f>
        <v>0</v>
      </c>
      <c r="AO1907" s="178">
        <f>IF($X1907="","",$X1907*'9 All Base Data'!$Y1907)</f>
        <v>0</v>
      </c>
      <c r="AP1907" s="178">
        <f>$Y1907*'9 All Base Data'!$Y1907</f>
        <v>0</v>
      </c>
      <c r="AQ1907" s="179">
        <f t="shared" si="301"/>
        <v>0</v>
      </c>
    </row>
    <row r="1908" spans="1:43" x14ac:dyDescent="0.25">
      <c r="A1908" s="124">
        <v>612500</v>
      </c>
      <c r="B1908" s="125" t="s">
        <v>1932</v>
      </c>
      <c r="C1908" s="126" t="s">
        <v>1863</v>
      </c>
      <c r="D1908" s="101" t="s">
        <v>2133</v>
      </c>
      <c r="E1908" s="42"/>
      <c r="F1908" s="191" t="str">
        <f>IF('9 All Base Data'!G1908="Rural Centre","Rural",IF('9 All Base Data'!G1908="Rural (Incl.some Off Shore Islands)","Rural",IF('9 All Base Data'!G1908="Inlet-in TA but not in Urban Area","Rural",IF('9 All Base Data'!G1908="Rural (Incl.some Off Shore Islands)","Rural",IF('9 All Base Data'!G1908="Inlet-not in TA","Rural",IF('9 All Base Data'!G1908="Inland Water not in Urban Area","Rural",IF('9 All Base Data'!G1908="Oceanic-in Region but not in TA","Rural",'9 All Base Data'!G1908)))))))</f>
        <v>Rural</v>
      </c>
      <c r="G1908" s="177">
        <f>IF('9 All Base Data'!I1908="..C","..C",'9 All Base Data'!I1908*Basecase_Pop_2006)</f>
        <v>558</v>
      </c>
      <c r="H1908" s="177">
        <f>IF('9 All Base Data'!J1908="..C","..C",'9 All Base Data'!J1908*Basecase_Pop_2006)</f>
        <v>360</v>
      </c>
      <c r="I1908" s="191">
        <f>IF('9 All Base Data'!L1908="..C","..C",'9 All Base Data'!L1908*Basecase_Pop_2006)</f>
        <v>9</v>
      </c>
      <c r="J1908" s="156">
        <f>IF('9 All Base Data'!$P1908=0,0,('9 All Base Data'!$P1908*Basecase_Pop_2006)/(1+(1/(BaseCase_Mort_AllAdults_30*('9 All Base Data'!$W1908*Basecase_PM10)/10))))</f>
        <v>0.28182372125769961</v>
      </c>
      <c r="K1908" s="156">
        <f>IF('9 All Base Data'!$Q1908=0,0,('9 All Base Data'!$Q1908*Basecase_Pop_2006)/(1+(1/(BaseCase_Mort_Maori_30*('9 All Base Data'!$W1908*Basecase_PM10)/10))))</f>
        <v>0</v>
      </c>
      <c r="L1908" s="179">
        <f>133/(1+1/(BaseCase_Mort_Child_0_1*'9 All Base Data'!$AB$10/10))*IF('9 All Base Data'!$L1908="..C",0,'9 All Base Data'!L1908/'9 All Base Data'!$L$2022)</f>
        <v>1.3129000697747069E-3</v>
      </c>
      <c r="M1908" s="178">
        <f>IF('9 All Base Data'!$R1908="","",IF('9 All Base Data'!$R1908=0,0,('9 All Base Data'!$R1908*Basecase_Pop_2006)/(1+(1/(BaseCase_CardiacHA_All*('9 All Base Data'!$W1908*Basecase_PM10)/10)))))</f>
        <v>5.393806815806812E-2</v>
      </c>
      <c r="N1908" s="178">
        <f>IF('9 All Base Data'!$S1908="","",IF('9 All Base Data'!$S1908=0,0,('9 All Base Data'!S1908*Basecase_Pop_2006)/(1+(1/(BaseCase_RespHA_All*('9 All Base Data'!$W1908*Basecase_PM10)/10)))))</f>
        <v>3.6899246340003508E-2</v>
      </c>
      <c r="O1908" s="178">
        <f>IF('9 All Base Data'!$T1908="","",IF('9 All Base Data'!$T1908=0,0,('9 All Base Data'!$T1908*Basecase_Pop_2006)/(1+(1/(BaseCase_RespHA_Child_1_4*('9 All Base Data'!$W1908*Basecase_PM10)/10)))))</f>
        <v>0</v>
      </c>
      <c r="P1908" s="179">
        <f>IF('9 All Base Data'!$U1908="","",IF('9 All Base Data'!$U1908=0,0,('9 All Base Data'!$U1908*Basecase_Pop_2006)/(1+(1/(BaseCase_RespHA_Child_5_14*('9 All Base Data'!$W1908*Basecase_PM10)/10)))))</f>
        <v>0</v>
      </c>
      <c r="Q1908" s="156">
        <f>IF('7 Base case Results'!$G1908="..C",0,BaseCase_RADs_All*'7 Base case Results'!$G1908*('9 All Base Data'!$V1908*Basecase_PM10)/10)</f>
        <v>160.10136</v>
      </c>
      <c r="R1908" s="189">
        <f t="shared" si="302"/>
        <v>1.0032924476774105</v>
      </c>
      <c r="S1908" s="178">
        <f t="shared" si="303"/>
        <v>0</v>
      </c>
      <c r="T1908" s="179">
        <f t="shared" si="304"/>
        <v>4.673924248397957E-3</v>
      </c>
      <c r="U1908" s="178">
        <f t="shared" si="305"/>
        <v>3.4250673280373259E-4</v>
      </c>
      <c r="V1908" s="178">
        <f t="shared" si="306"/>
        <v>1.6733808215191589E-4</v>
      </c>
      <c r="W1908" s="178">
        <f t="shared" si="307"/>
        <v>0</v>
      </c>
      <c r="X1908" s="179">
        <f t="shared" si="308"/>
        <v>0</v>
      </c>
      <c r="Y1908" s="179">
        <f t="shared" si="309"/>
        <v>9.926284320000001E-3</v>
      </c>
      <c r="Z1908" s="186">
        <f t="shared" si="300"/>
        <v>1.0184025010607642</v>
      </c>
      <c r="AA1908" s="156">
        <f>$J1908*'9 All Base Data'!$Y1908</f>
        <v>2.4548012537912285E-2</v>
      </c>
      <c r="AB1908" s="156">
        <f>$K1908*'9 All Base Data'!$Y1908</f>
        <v>0</v>
      </c>
      <c r="AC1908" s="178">
        <f>$L1908*'9 All Base Data'!$Y1908</f>
        <v>1.1435902992844645E-4</v>
      </c>
      <c r="AD1908" s="178">
        <f>IF($M1908="","",$M1908*'9 All Base Data'!$Y1908)</f>
        <v>4.6982289762765991E-3</v>
      </c>
      <c r="AE1908" s="178">
        <f>IF($N1908="","",$N1908*'9 All Base Data'!$Y1908)</f>
        <v>3.2140770753844874E-3</v>
      </c>
      <c r="AF1908" s="178">
        <f>IF($O1908="","",$O1908*'9 All Base Data'!$Y1908)</f>
        <v>0</v>
      </c>
      <c r="AG1908" s="178">
        <f>IF($P1908="","",$P1908*'9 All Base Data'!$Y1908)</f>
        <v>0</v>
      </c>
      <c r="AH1908" s="167">
        <f>$Q1908*'9 All Base Data'!$Y1908</f>
        <v>13.945491085979453</v>
      </c>
      <c r="AI1908" s="178">
        <f>$R1908*'9 All Base Data'!$Y1908</f>
        <v>8.7390924634967726E-2</v>
      </c>
      <c r="AJ1908" s="178">
        <f>$S1908*'9 All Base Data'!$Y1908</f>
        <v>0</v>
      </c>
      <c r="AK1908" s="178">
        <f>$T1908*'9 All Base Data'!$Y1908</f>
        <v>4.071181465452694E-4</v>
      </c>
      <c r="AL1908" s="178">
        <f>IF($U1908="","",$U1908*'9 All Base Data'!$Y1908)</f>
        <v>2.9833753999356404E-5</v>
      </c>
      <c r="AM1908" s="178">
        <f>IF($V1908="","",$V1908*'9 All Base Data'!$Y1908)</f>
        <v>1.4575839536868647E-5</v>
      </c>
      <c r="AN1908" s="178">
        <f>IF($W1908="","",$W1908*'9 All Base Data'!$Y1908)</f>
        <v>0</v>
      </c>
      <c r="AO1908" s="178">
        <f>IF($X1908="","",$X1908*'9 All Base Data'!$Y1908)</f>
        <v>0</v>
      </c>
      <c r="AP1908" s="178">
        <f>$Y1908*'9 All Base Data'!$Y1908</f>
        <v>8.6462044733072625E-4</v>
      </c>
      <c r="AQ1908" s="179">
        <f t="shared" si="301"/>
        <v>8.8707072822379954E-2</v>
      </c>
    </row>
    <row r="1909" spans="1:43" x14ac:dyDescent="0.25">
      <c r="A1909" s="124">
        <v>612600</v>
      </c>
      <c r="B1909" s="125" t="s">
        <v>1933</v>
      </c>
      <c r="C1909" s="126" t="s">
        <v>1863</v>
      </c>
      <c r="D1909" s="101" t="s">
        <v>2133</v>
      </c>
      <c r="E1909" s="42"/>
      <c r="F1909" s="191" t="str">
        <f>IF('9 All Base Data'!G1909="Rural Centre","Rural",IF('9 All Base Data'!G1909="Rural (Incl.some Off Shore Islands)","Rural",IF('9 All Base Data'!G1909="Inlet-in TA but not in Urban Area","Rural",IF('9 All Base Data'!G1909="Rural (Incl.some Off Shore Islands)","Rural",IF('9 All Base Data'!G1909="Inlet-not in TA","Rural",IF('9 All Base Data'!G1909="Inland Water not in Urban Area","Rural",IF('9 All Base Data'!G1909="Oceanic-in Region but not in TA","Rural",'9 All Base Data'!G1909)))))))</f>
        <v>Rural</v>
      </c>
      <c r="G1909" s="177">
        <f>IF('9 All Base Data'!I1909="..C","..C",'9 All Base Data'!I1909*Basecase_Pop_2006)</f>
        <v>672</v>
      </c>
      <c r="H1909" s="177">
        <f>IF('9 All Base Data'!J1909="..C","..C",'9 All Base Data'!J1909*Basecase_Pop_2006)</f>
        <v>432</v>
      </c>
      <c r="I1909" s="191">
        <f>IF('9 All Base Data'!L1909="..C","..C",'9 All Base Data'!L1909*Basecase_Pop_2006)</f>
        <v>9</v>
      </c>
      <c r="J1909" s="156">
        <f>IF('9 All Base Data'!$P1909=0,0,('9 All Base Data'!$P1909*Basecase_Pop_2006)/(1+(1/(BaseCase_Mort_AllAdults_30*('9 All Base Data'!$W1909*Basecase_PM10)/10))))</f>
        <v>0.26420973867909342</v>
      </c>
      <c r="K1909" s="156">
        <f>IF('9 All Base Data'!$Q1909=0,0,('9 All Base Data'!$Q1909*Basecase_Pop_2006)/(1+(1/(BaseCase_Mort_Maori_30*('9 All Base Data'!$W1909*Basecase_PM10)/10))))</f>
        <v>4.5828301995284919E-2</v>
      </c>
      <c r="L1909" s="179">
        <f>133/(1+1/(BaseCase_Mort_Child_0_1*'9 All Base Data'!$AB$10/10))*IF('9 All Base Data'!$L1909="..C",0,'9 All Base Data'!L1909/'9 All Base Data'!$L$2022)</f>
        <v>1.3129000697747069E-3</v>
      </c>
      <c r="M1909" s="178">
        <f>IF('9 All Base Data'!$R1909="","",IF('9 All Base Data'!$R1909=0,0,('9 All Base Data'!$R1909*Basecase_Pop_2006)/(1+(1/(BaseCase_CardiacHA_All*('9 All Base Data'!$W1909*Basecase_PM10)/10)))))</f>
        <v>7.9320688467747244E-2</v>
      </c>
      <c r="N1909" s="178">
        <f>IF('9 All Base Data'!$S1909="","",IF('9 All Base Data'!$S1909=0,0,('9 All Base Data'!S1909*Basecase_Pop_2006)/(1+(1/(BaseCase_RespHA_All*('9 All Base Data'!$W1909*Basecase_PM10)/10)))))</f>
        <v>0.14759698536001403</v>
      </c>
      <c r="O1909" s="178">
        <f>IF('9 All Base Data'!$T1909="","",IF('9 All Base Data'!$T1909=0,0,('9 All Base Data'!$T1909*Basecase_Pop_2006)/(1+(1/(BaseCase_RespHA_Child_1_4*('9 All Base Data'!$W1909*Basecase_PM10)/10)))))</f>
        <v>3.6609773543057007E-2</v>
      </c>
      <c r="P1909" s="179">
        <f>IF('9 All Base Data'!$U1909="","",IF('9 All Base Data'!$U1909=0,0,('9 All Base Data'!$U1909*Basecase_Pop_2006)/(1+(1/(BaseCase_RespHA_Child_5_14*('9 All Base Data'!$W1909*Basecase_PM10)/10)))))</f>
        <v>3.8919436278579168E-2</v>
      </c>
      <c r="Q1909" s="156">
        <f>IF('7 Base case Results'!$G1909="..C",0,BaseCase_RADs_All*'7 Base case Results'!$G1909*('9 All Base Data'!$V1909*Basecase_PM10)/10)</f>
        <v>192.81024000000002</v>
      </c>
      <c r="R1909" s="189">
        <f t="shared" si="302"/>
        <v>0.94058666969757254</v>
      </c>
      <c r="S1909" s="178">
        <f t="shared" si="303"/>
        <v>0.16314875510321433</v>
      </c>
      <c r="T1909" s="179">
        <f t="shared" si="304"/>
        <v>4.673924248397957E-3</v>
      </c>
      <c r="U1909" s="178">
        <f t="shared" si="305"/>
        <v>5.0368637177019508E-4</v>
      </c>
      <c r="V1909" s="178">
        <f t="shared" si="306"/>
        <v>6.6935232860766355E-4</v>
      </c>
      <c r="W1909" s="178">
        <f t="shared" si="307"/>
        <v>1.6602532301776354E-4</v>
      </c>
      <c r="X1909" s="179">
        <f t="shared" si="308"/>
        <v>1.7649964352335653E-4</v>
      </c>
      <c r="Y1909" s="179">
        <f t="shared" si="309"/>
        <v>1.1954234880000001E-2</v>
      </c>
      <c r="Z1909" s="186">
        <f t="shared" si="300"/>
        <v>0.95838786752634841</v>
      </c>
      <c r="AA1909" s="156">
        <f>$J1909*'9 All Base Data'!$Y1909</f>
        <v>2.3013761754292771E-2</v>
      </c>
      <c r="AB1909" s="156">
        <f>$K1909*'9 All Base Data'!$Y1909</f>
        <v>3.9918347786728377E-3</v>
      </c>
      <c r="AC1909" s="178">
        <f>$L1909*'9 All Base Data'!$Y1909</f>
        <v>1.1435902992844645E-4</v>
      </c>
      <c r="AD1909" s="178">
        <f>IF($M1909="","",$M1909*'9 All Base Data'!$Y1909)</f>
        <v>6.9091602592302927E-3</v>
      </c>
      <c r="AE1909" s="178">
        <f>IF($N1909="","",$N1909*'9 All Base Data'!$Y1909)</f>
        <v>1.2856308301537949E-2</v>
      </c>
      <c r="AF1909" s="178">
        <f>IF($O1909="","",$O1909*'9 All Base Data'!$Y1909)</f>
        <v>3.1888627966959677E-3</v>
      </c>
      <c r="AG1909" s="178">
        <f>IF($P1909="","",$P1909*'9 All Base Data'!$Y1909)</f>
        <v>3.3900439802277203E-3</v>
      </c>
      <c r="AH1909" s="167">
        <f>$Q1909*'9 All Base Data'!$Y1909</f>
        <v>16.794569909996763</v>
      </c>
      <c r="AI1909" s="178">
        <f>$R1909*'9 All Base Data'!$Y1909</f>
        <v>8.1928991845282254E-2</v>
      </c>
      <c r="AJ1909" s="178">
        <f>$S1909*'9 All Base Data'!$Y1909</f>
        <v>1.4210931812075302E-2</v>
      </c>
      <c r="AK1909" s="178">
        <f>$T1909*'9 All Base Data'!$Y1909</f>
        <v>4.071181465452694E-4</v>
      </c>
      <c r="AL1909" s="178">
        <f>IF($U1909="","",$U1909*'9 All Base Data'!$Y1909)</f>
        <v>4.387316764611237E-5</v>
      </c>
      <c r="AM1909" s="178">
        <f>IF($V1909="","",$V1909*'9 All Base Data'!$Y1909)</f>
        <v>5.8303358147474589E-5</v>
      </c>
      <c r="AN1909" s="178">
        <f>IF($W1909="","",$W1909*'9 All Base Data'!$Y1909)</f>
        <v>1.4461492783016215E-5</v>
      </c>
      <c r="AO1909" s="178">
        <f>IF($X1909="","",$X1909*'9 All Base Data'!$Y1909)</f>
        <v>1.5373849450332713E-5</v>
      </c>
      <c r="AP1909" s="178">
        <f>$Y1909*'9 All Base Data'!$Y1909</f>
        <v>1.0412633344197993E-3</v>
      </c>
      <c r="AQ1909" s="179">
        <f t="shared" si="301"/>
        <v>8.3479549852040924E-2</v>
      </c>
    </row>
    <row r="1910" spans="1:43" x14ac:dyDescent="0.25">
      <c r="A1910" s="124">
        <v>612712</v>
      </c>
      <c r="B1910" s="125" t="s">
        <v>1934</v>
      </c>
      <c r="C1910" s="126" t="s">
        <v>1863</v>
      </c>
      <c r="D1910" s="101" t="s">
        <v>2133</v>
      </c>
      <c r="E1910" s="42"/>
      <c r="F1910" s="191" t="str">
        <f>IF('9 All Base Data'!G1910="Rural Centre","Rural",IF('9 All Base Data'!G1910="Rural (Incl.some Off Shore Islands)","Rural",IF('9 All Base Data'!G1910="Inlet-in TA but not in Urban Area","Rural",IF('9 All Base Data'!G1910="Rural (Incl.some Off Shore Islands)","Rural",IF('9 All Base Data'!G1910="Inlet-not in TA","Rural",IF('9 All Base Data'!G1910="Inland Water not in Urban Area","Rural",IF('9 All Base Data'!G1910="Oceanic-in Region but not in TA","Rural",'9 All Base Data'!G1910)))))))</f>
        <v>Rural</v>
      </c>
      <c r="G1910" s="177">
        <f>IF('9 All Base Data'!I1910="..C","..C",'9 All Base Data'!I1910*Basecase_Pop_2006)</f>
        <v>228</v>
      </c>
      <c r="H1910" s="177">
        <f>IF('9 All Base Data'!J1910="..C","..C",'9 All Base Data'!J1910*Basecase_Pop_2006)</f>
        <v>177</v>
      </c>
      <c r="I1910" s="191" t="str">
        <f>IF('9 All Base Data'!L1910="..C","..C",'9 All Base Data'!L1910*Basecase_Pop_2006)</f>
        <v>..C</v>
      </c>
      <c r="J1910" s="156">
        <f>IF('9 All Base Data'!$P1910=0,0,('9 All Base Data'!$P1910*Basecase_Pop_2006)/(1+(1/(BaseCase_Mort_AllAdults_30*('9 All Base Data'!$W1910*Basecase_PM10)/10))))</f>
        <v>0.36989363415073079</v>
      </c>
      <c r="K1910" s="156">
        <f>IF('9 All Base Data'!$Q1910=0,0,('9 All Base Data'!$Q1910*Basecase_Pop_2006)/(1+(1/(BaseCase_Mort_Maori_30*('9 All Base Data'!$W1910*Basecase_PM10)/10))))</f>
        <v>4.5828301995284919E-2</v>
      </c>
      <c r="L1910" s="179">
        <f>133/(1+1/(BaseCase_Mort_Child_0_1*'9 All Base Data'!$AB$10/10))*IF('9 All Base Data'!$L1910="..C",0,'9 All Base Data'!L1910/'9 All Base Data'!$L$2022)</f>
        <v>0</v>
      </c>
      <c r="M1910" s="178">
        <f>IF('9 All Base Data'!$R1910="","",IF('9 All Base Data'!$R1910=0,0,('9 All Base Data'!$R1910*Basecase_Pop_2006)/(1+(1/(BaseCase_CardiacHA_All*('9 All Base Data'!$W1910*Basecase_PM10)/10)))))</f>
        <v>4.7592413080648341E-3</v>
      </c>
      <c r="N1910" s="178">
        <f>IF('9 All Base Data'!$S1910="","",IF('9 All Base Data'!$S1910=0,0,('9 All Base Data'!S1910*Basecase_Pop_2006)/(1+(1/(BaseCase_RespHA_All*('9 All Base Data'!$W1910*Basecase_PM10)/10)))))</f>
        <v>1.3178302264286967E-2</v>
      </c>
      <c r="O1910" s="178">
        <f>IF('9 All Base Data'!$T1910="","",IF('9 All Base Data'!$T1910=0,0,('9 All Base Data'!$T1910*Basecase_Pop_2006)/(1+(1/(BaseCase_RespHA_Child_1_4*('9 All Base Data'!$W1910*Basecase_PM10)/10)))))</f>
        <v>0</v>
      </c>
      <c r="P1910" s="179">
        <f>IF('9 All Base Data'!$U1910="","",IF('9 All Base Data'!$U1910=0,0,('9 All Base Data'!$U1910*Basecase_Pop_2006)/(1+(1/(BaseCase_RespHA_Child_5_14*('9 All Base Data'!$W1910*Basecase_PM10)/10)))))</f>
        <v>0</v>
      </c>
      <c r="Q1910" s="156">
        <f>IF('7 Base case Results'!$G1910="..C",0,BaseCase_RADs_All*'7 Base case Results'!$G1910*('9 All Base Data'!$V1910*Basecase_PM10)/10)</f>
        <v>65.417760000000015</v>
      </c>
      <c r="R1910" s="189">
        <f t="shared" si="302"/>
        <v>1.3168213375766016</v>
      </c>
      <c r="S1910" s="178">
        <f t="shared" si="303"/>
        <v>0.16314875510321433</v>
      </c>
      <c r="T1910" s="179">
        <f t="shared" si="304"/>
        <v>0</v>
      </c>
      <c r="U1910" s="178">
        <f t="shared" si="305"/>
        <v>3.0221182306211696E-5</v>
      </c>
      <c r="V1910" s="178">
        <f t="shared" si="306"/>
        <v>5.9763600768541397E-5</v>
      </c>
      <c r="W1910" s="178">
        <f t="shared" si="307"/>
        <v>0</v>
      </c>
      <c r="X1910" s="179">
        <f t="shared" si="308"/>
        <v>0</v>
      </c>
      <c r="Y1910" s="179">
        <f t="shared" si="309"/>
        <v>4.055901120000001E-3</v>
      </c>
      <c r="Z1910" s="186">
        <f t="shared" si="300"/>
        <v>1.3209672234796765</v>
      </c>
      <c r="AA1910" s="156">
        <f>$J1910*'9 All Base Data'!$Y1910</f>
        <v>3.2219266456009879E-2</v>
      </c>
      <c r="AB1910" s="156">
        <f>$K1910*'9 All Base Data'!$Y1910</f>
        <v>3.9918347786728377E-3</v>
      </c>
      <c r="AC1910" s="178">
        <f>$L1910*'9 All Base Data'!$Y1910</f>
        <v>0</v>
      </c>
      <c r="AD1910" s="178">
        <f>IF($M1910="","",$M1910*'9 All Base Data'!$Y1910)</f>
        <v>4.145496155538175E-4</v>
      </c>
      <c r="AE1910" s="178">
        <f>IF($N1910="","",$N1910*'9 All Base Data'!$Y1910)</f>
        <v>1.1478846697801739E-3</v>
      </c>
      <c r="AF1910" s="178">
        <f>IF($O1910="","",$O1910*'9 All Base Data'!$Y1910)</f>
        <v>0</v>
      </c>
      <c r="AG1910" s="178">
        <f>IF($P1910="","",$P1910*'9 All Base Data'!$Y1910)</f>
        <v>0</v>
      </c>
      <c r="AH1910" s="167">
        <f>$Q1910*'9 All Base Data'!$Y1910</f>
        <v>5.6981576480346172</v>
      </c>
      <c r="AI1910" s="178">
        <f>$R1910*'9 All Base Data'!$Y1910</f>
        <v>0.11470058858339516</v>
      </c>
      <c r="AJ1910" s="178">
        <f>$S1910*'9 All Base Data'!$Y1910</f>
        <v>1.4210931812075302E-2</v>
      </c>
      <c r="AK1910" s="178">
        <f>$T1910*'9 All Base Data'!$Y1910</f>
        <v>0</v>
      </c>
      <c r="AL1910" s="178">
        <f>IF($U1910="","",$U1910*'9 All Base Data'!$Y1910)</f>
        <v>2.6323900587667411E-6</v>
      </c>
      <c r="AM1910" s="178">
        <f>IF($V1910="","",$V1910*'9 All Base Data'!$Y1910)</f>
        <v>5.205656977453089E-6</v>
      </c>
      <c r="AN1910" s="178">
        <f>IF($W1910="","",$W1910*'9 All Base Data'!$Y1910)</f>
        <v>0</v>
      </c>
      <c r="AO1910" s="178">
        <f>IF($X1910="","",$X1910*'9 All Base Data'!$Y1910)</f>
        <v>0</v>
      </c>
      <c r="AP1910" s="178">
        <f>$Y1910*'9 All Base Data'!$Y1910</f>
        <v>3.5328577417814624E-4</v>
      </c>
      <c r="AQ1910" s="179">
        <f t="shared" si="301"/>
        <v>0.11506171240460952</v>
      </c>
    </row>
    <row r="1911" spans="1:43" x14ac:dyDescent="0.25">
      <c r="A1911" s="124">
        <v>612713</v>
      </c>
      <c r="B1911" s="125" t="s">
        <v>1935</v>
      </c>
      <c r="C1911" s="126" t="s">
        <v>1863</v>
      </c>
      <c r="D1911" s="101" t="s">
        <v>2133</v>
      </c>
      <c r="E1911" s="42"/>
      <c r="F1911" s="191" t="str">
        <f>IF('9 All Base Data'!G1911="Rural Centre","Rural",IF('9 All Base Data'!G1911="Rural (Incl.some Off Shore Islands)","Rural",IF('9 All Base Data'!G1911="Inlet-in TA but not in Urban Area","Rural",IF('9 All Base Data'!G1911="Rural (Incl.some Off Shore Islands)","Rural",IF('9 All Base Data'!G1911="Inlet-not in TA","Rural",IF('9 All Base Data'!G1911="Inland Water not in Urban Area","Rural",IF('9 All Base Data'!G1911="Oceanic-in Region but not in TA","Rural",'9 All Base Data'!G1911)))))))</f>
        <v>Rural</v>
      </c>
      <c r="G1911" s="177">
        <f>IF('9 All Base Data'!I1911="..C","..C",'9 All Base Data'!I1911*Basecase_Pop_2006)</f>
        <v>207</v>
      </c>
      <c r="H1911" s="177">
        <f>IF('9 All Base Data'!J1911="..C","..C",'9 All Base Data'!J1911*Basecase_Pop_2006)</f>
        <v>141</v>
      </c>
      <c r="I1911" s="191" t="str">
        <f>IF('9 All Base Data'!L1911="..C","..C",'9 All Base Data'!L1911*Basecase_Pop_2006)</f>
        <v>..C</v>
      </c>
      <c r="J1911" s="156">
        <f>IF('9 All Base Data'!$P1911=0,0,('9 All Base Data'!$P1911*Basecase_Pop_2006)/(1+(1/(BaseCase_Mort_AllAdults_30*('9 All Base Data'!$W1911*Basecase_PM10)/10))))</f>
        <v>5.2841947735818684E-2</v>
      </c>
      <c r="K1911" s="156">
        <f>IF('9 All Base Data'!$Q1911=0,0,('9 All Base Data'!$Q1911*Basecase_Pop_2006)/(1+(1/(BaseCase_Mort_Maori_30*('9 All Base Data'!$W1911*Basecase_PM10)/10))))</f>
        <v>0</v>
      </c>
      <c r="L1911" s="179">
        <f>133/(1+1/(BaseCase_Mort_Child_0_1*'9 All Base Data'!$AB$10/10))*IF('9 All Base Data'!$L1911="..C",0,'9 All Base Data'!L1911/'9 All Base Data'!$L$2022)</f>
        <v>0</v>
      </c>
      <c r="M1911" s="178">
        <f>IF('9 All Base Data'!$R1911="","",IF('9 All Base Data'!$R1911=0,0,('9 All Base Data'!$R1911*Basecase_Pop_2006)/(1+(1/(BaseCase_CardiacHA_All*('9 All Base Data'!$W1911*Basecase_PM10)/10)))))</f>
        <v>6.3456550774197784E-3</v>
      </c>
      <c r="N1911" s="178">
        <f>IF('9 All Base Data'!$S1911="","",IF('9 All Base Data'!$S1911=0,0,('9 All Base Data'!S1911*Basecase_Pop_2006)/(1+(1/(BaseCase_RespHA_All*('9 All Base Data'!$W1911*Basecase_PM10)/10)))))</f>
        <v>7.9069813585721793E-3</v>
      </c>
      <c r="O1911" s="178">
        <f>IF('9 All Base Data'!$T1911="","",IF('9 All Base Data'!$T1911=0,0,('9 All Base Data'!$T1911*Basecase_Pop_2006)/(1+(1/(BaseCase_RespHA_Child_1_4*('9 All Base Data'!$W1911*Basecase_PM10)/10)))))</f>
        <v>0</v>
      </c>
      <c r="P1911" s="179">
        <f>IF('9 All Base Data'!$U1911="","",IF('9 All Base Data'!$U1911=0,0,('9 All Base Data'!$U1911*Basecase_Pop_2006)/(1+(1/(BaseCase_RespHA_Child_5_14*('9 All Base Data'!$W1911*Basecase_PM10)/10)))))</f>
        <v>0</v>
      </c>
      <c r="Q1911" s="156">
        <f>IF('7 Base case Results'!$G1911="..C",0,BaseCase_RADs_All*'7 Base case Results'!$G1911*('9 All Base Data'!$V1911*Basecase_PM10)/10)</f>
        <v>59.392440000000008</v>
      </c>
      <c r="R1911" s="189">
        <f t="shared" si="302"/>
        <v>0.18811733393951449</v>
      </c>
      <c r="S1911" s="178">
        <f t="shared" si="303"/>
        <v>0</v>
      </c>
      <c r="T1911" s="179">
        <f t="shared" si="304"/>
        <v>0</v>
      </c>
      <c r="U1911" s="178">
        <f t="shared" si="305"/>
        <v>4.0294909741615588E-5</v>
      </c>
      <c r="V1911" s="178">
        <f t="shared" si="306"/>
        <v>3.585816046112483E-5</v>
      </c>
      <c r="W1911" s="178">
        <f t="shared" si="307"/>
        <v>0</v>
      </c>
      <c r="X1911" s="179">
        <f t="shared" si="308"/>
        <v>0</v>
      </c>
      <c r="Y1911" s="179">
        <f t="shared" si="309"/>
        <v>3.6823312800000002E-3</v>
      </c>
      <c r="Z1911" s="186">
        <f t="shared" si="300"/>
        <v>0.19187581828971723</v>
      </c>
      <c r="AA1911" s="156">
        <f>$J1911*'9 All Base Data'!$Y1911</f>
        <v>4.6027523508585539E-3</v>
      </c>
      <c r="AB1911" s="156">
        <f>$K1911*'9 All Base Data'!$Y1911</f>
        <v>0</v>
      </c>
      <c r="AC1911" s="178">
        <f>$L1911*'9 All Base Data'!$Y1911</f>
        <v>0</v>
      </c>
      <c r="AD1911" s="178">
        <f>IF($M1911="","",$M1911*'9 All Base Data'!$Y1911)</f>
        <v>5.527328207384233E-4</v>
      </c>
      <c r="AE1911" s="178">
        <f>IF($N1911="","",$N1911*'9 All Base Data'!$Y1911)</f>
        <v>6.8873080186810428E-4</v>
      </c>
      <c r="AF1911" s="178">
        <f>IF($O1911="","",$O1911*'9 All Base Data'!$Y1911)</f>
        <v>0</v>
      </c>
      <c r="AG1911" s="178">
        <f>IF($P1911="","",$P1911*'9 All Base Data'!$Y1911)</f>
        <v>0</v>
      </c>
      <c r="AH1911" s="167">
        <f>$Q1911*'9 All Base Data'!$Y1911</f>
        <v>5.1733273383472174</v>
      </c>
      <c r="AI1911" s="178">
        <f>$R1911*'9 All Base Data'!$Y1911</f>
        <v>1.6385798369056449E-2</v>
      </c>
      <c r="AJ1911" s="178">
        <f>$S1911*'9 All Base Data'!$Y1911</f>
        <v>0</v>
      </c>
      <c r="AK1911" s="178">
        <f>$T1911*'9 All Base Data'!$Y1911</f>
        <v>0</v>
      </c>
      <c r="AL1911" s="178">
        <f>IF($U1911="","",$U1911*'9 All Base Data'!$Y1911)</f>
        <v>3.5098534116889878E-6</v>
      </c>
      <c r="AM1911" s="178">
        <f>IF($V1911="","",$V1911*'9 All Base Data'!$Y1911)</f>
        <v>3.1233941864718527E-6</v>
      </c>
      <c r="AN1911" s="178">
        <f>IF($W1911="","",$W1911*'9 All Base Data'!$Y1911)</f>
        <v>0</v>
      </c>
      <c r="AO1911" s="178">
        <f>IF($X1911="","",$X1911*'9 All Base Data'!$Y1911)</f>
        <v>0</v>
      </c>
      <c r="AP1911" s="178">
        <f>$Y1911*'9 All Base Data'!$Y1911</f>
        <v>3.2074629497752744E-4</v>
      </c>
      <c r="AQ1911" s="179">
        <f t="shared" si="301"/>
        <v>1.6713177911632137E-2</v>
      </c>
    </row>
    <row r="1912" spans="1:43" x14ac:dyDescent="0.25">
      <c r="A1912" s="124">
        <v>612714</v>
      </c>
      <c r="B1912" s="125" t="s">
        <v>1936</v>
      </c>
      <c r="C1912" s="126" t="s">
        <v>1863</v>
      </c>
      <c r="D1912" s="101" t="s">
        <v>2133</v>
      </c>
      <c r="E1912" s="42"/>
      <c r="F1912" s="191" t="str">
        <f>IF('9 All Base Data'!G1912="Rural Centre","Rural",IF('9 All Base Data'!G1912="Rural (Incl.some Off Shore Islands)","Rural",IF('9 All Base Data'!G1912="Inlet-in TA but not in Urban Area","Rural",IF('9 All Base Data'!G1912="Rural (Incl.some Off Shore Islands)","Rural",IF('9 All Base Data'!G1912="Inlet-not in TA","Rural",IF('9 All Base Data'!G1912="Inland Water not in Urban Area","Rural",IF('9 All Base Data'!G1912="Oceanic-in Region but not in TA","Rural",'9 All Base Data'!G1912)))))))</f>
        <v>Rural</v>
      </c>
      <c r="G1912" s="177">
        <f>IF('9 All Base Data'!I1912="..C","..C",'9 All Base Data'!I1912*Basecase_Pop_2006)</f>
        <v>1587</v>
      </c>
      <c r="H1912" s="177">
        <f>IF('9 All Base Data'!J1912="..C","..C",'9 All Base Data'!J1912*Basecase_Pop_2006)</f>
        <v>981</v>
      </c>
      <c r="I1912" s="191">
        <f>IF('9 All Base Data'!L1912="..C","..C",'9 All Base Data'!L1912*Basecase_Pop_2006)</f>
        <v>21</v>
      </c>
      <c r="J1912" s="156">
        <f>IF('9 All Base Data'!$P1912=0,0,('9 All Base Data'!$P1912*Basecase_Pop_2006)/(1+(1/(BaseCase_Mort_AllAdults_30*('9 All Base Data'!$W1912*Basecase_PM10)/10))))</f>
        <v>7.0455930314424903E-2</v>
      </c>
      <c r="K1912" s="156">
        <f>IF('9 All Base Data'!$Q1912=0,0,('9 All Base Data'!$Q1912*Basecase_Pop_2006)/(1+(1/(BaseCase_Mort_Maori_30*('9 All Base Data'!$W1912*Basecase_PM10)/10))))</f>
        <v>0</v>
      </c>
      <c r="L1912" s="179">
        <f>133/(1+1/(BaseCase_Mort_Child_0_1*'9 All Base Data'!$AB$10/10))*IF('9 All Base Data'!$L1912="..C",0,'9 All Base Data'!L1912/'9 All Base Data'!$L$2022)</f>
        <v>3.0634334961409829E-3</v>
      </c>
      <c r="M1912" s="178">
        <f>IF('9 All Base Data'!$R1912="","",IF('9 All Base Data'!$R1912=0,0,('9 All Base Data'!$R1912*Basecase_Pop_2006)/(1+(1/(BaseCase_CardiacHA_All*('9 All Base Data'!$W1912*Basecase_PM10)/10)))))</f>
        <v>9.5184826161296681E-3</v>
      </c>
      <c r="N1912" s="178">
        <f>IF('9 All Base Data'!$S1912="","",IF('9 All Base Data'!$S1912=0,0,('9 All Base Data'!S1912*Basecase_Pop_2006)/(1+(1/(BaseCase_RespHA_All*('9 All Base Data'!$W1912*Basecase_PM10)/10)))))</f>
        <v>2.6356604528573933E-2</v>
      </c>
      <c r="O1912" s="178">
        <f>IF('9 All Base Data'!$T1912="","",IF('9 All Base Data'!$T1912=0,0,('9 All Base Data'!$T1912*Basecase_Pop_2006)/(1+(1/(BaseCase_RespHA_Child_1_4*('9 All Base Data'!$W1912*Basecase_PM10)/10)))))</f>
        <v>1.0459935298016287E-2</v>
      </c>
      <c r="P1912" s="179">
        <f>IF('9 All Base Data'!$U1912="","",IF('9 All Base Data'!$U1912=0,0,('9 All Base Data'!$U1912*Basecase_Pop_2006)/(1+(1/(BaseCase_RespHA_Child_5_14*('9 All Base Data'!$W1912*Basecase_PM10)/10)))))</f>
        <v>0</v>
      </c>
      <c r="Q1912" s="156">
        <f>IF('7 Base case Results'!$G1912="..C",0,BaseCase_RADs_All*'7 Base case Results'!$G1912*('9 All Base Data'!$V1912*Basecase_PM10)/10)</f>
        <v>455.34204</v>
      </c>
      <c r="R1912" s="189">
        <f t="shared" si="302"/>
        <v>0.25082311191935264</v>
      </c>
      <c r="S1912" s="178">
        <f t="shared" si="303"/>
        <v>0</v>
      </c>
      <c r="T1912" s="179">
        <f t="shared" si="304"/>
        <v>1.09058232462619E-2</v>
      </c>
      <c r="U1912" s="178">
        <f t="shared" si="305"/>
        <v>6.0442364612423392E-5</v>
      </c>
      <c r="V1912" s="178">
        <f t="shared" si="306"/>
        <v>1.1952720153708279E-4</v>
      </c>
      <c r="W1912" s="178">
        <f t="shared" si="307"/>
        <v>4.7435806576503865E-5</v>
      </c>
      <c r="X1912" s="179">
        <f t="shared" si="308"/>
        <v>0</v>
      </c>
      <c r="Y1912" s="179">
        <f t="shared" si="309"/>
        <v>2.823120648E-2</v>
      </c>
      <c r="Z1912" s="186">
        <f t="shared" si="300"/>
        <v>0.29014011121176403</v>
      </c>
      <c r="AA1912" s="156">
        <f>$J1912*'9 All Base Data'!$Y1912</f>
        <v>6.1370031344780713E-3</v>
      </c>
      <c r="AB1912" s="156">
        <f>$K1912*'9 All Base Data'!$Y1912</f>
        <v>0</v>
      </c>
      <c r="AC1912" s="178">
        <f>$L1912*'9 All Base Data'!$Y1912</f>
        <v>2.6683773649970835E-4</v>
      </c>
      <c r="AD1912" s="178">
        <f>IF($M1912="","",$M1912*'9 All Base Data'!$Y1912)</f>
        <v>8.2909923110763501E-4</v>
      </c>
      <c r="AE1912" s="178">
        <f>IF($N1912="","",$N1912*'9 All Base Data'!$Y1912)</f>
        <v>2.2957693395603477E-3</v>
      </c>
      <c r="AF1912" s="178">
        <f>IF($O1912="","",$O1912*'9 All Base Data'!$Y1912)</f>
        <v>9.1110365619884788E-4</v>
      </c>
      <c r="AG1912" s="178">
        <f>IF($P1912="","",$P1912*'9 All Base Data'!$Y1912)</f>
        <v>0</v>
      </c>
      <c r="AH1912" s="167">
        <f>$Q1912*'9 All Base Data'!$Y1912</f>
        <v>39.662176260661994</v>
      </c>
      <c r="AI1912" s="178">
        <f>$R1912*'9 All Base Data'!$Y1912</f>
        <v>2.1847731158741932E-2</v>
      </c>
      <c r="AJ1912" s="178">
        <f>$S1912*'9 All Base Data'!$Y1912</f>
        <v>0</v>
      </c>
      <c r="AK1912" s="178">
        <f>$T1912*'9 All Base Data'!$Y1912</f>
        <v>9.4994234193896191E-4</v>
      </c>
      <c r="AL1912" s="178">
        <f>IF($U1912="","",$U1912*'9 All Base Data'!$Y1912)</f>
        <v>5.2647801175334823E-6</v>
      </c>
      <c r="AM1912" s="178">
        <f>IF($V1912="","",$V1912*'9 All Base Data'!$Y1912)</f>
        <v>1.0411313954906178E-5</v>
      </c>
      <c r="AN1912" s="178">
        <f>IF($W1912="","",$W1912*'9 All Base Data'!$Y1912)</f>
        <v>4.1318550808617754E-6</v>
      </c>
      <c r="AO1912" s="178">
        <f>IF($X1912="","",$X1912*'9 All Base Data'!$Y1912)</f>
        <v>0</v>
      </c>
      <c r="AP1912" s="178">
        <f>$Y1912*'9 All Base Data'!$Y1912</f>
        <v>2.4590549281610437E-3</v>
      </c>
      <c r="AQ1912" s="179">
        <f t="shared" si="301"/>
        <v>2.5272404522914377E-2</v>
      </c>
    </row>
    <row r="1913" spans="1:43" x14ac:dyDescent="0.25">
      <c r="A1913" s="124">
        <v>612715</v>
      </c>
      <c r="B1913" s="125" t="s">
        <v>1937</v>
      </c>
      <c r="C1913" s="126" t="s">
        <v>1863</v>
      </c>
      <c r="D1913" s="101" t="s">
        <v>2133</v>
      </c>
      <c r="E1913" s="42"/>
      <c r="F1913" s="191" t="str">
        <f>IF('9 All Base Data'!G1913="Rural Centre","Rural",IF('9 All Base Data'!G1913="Rural (Incl.some Off Shore Islands)","Rural",IF('9 All Base Data'!G1913="Inlet-in TA but not in Urban Area","Rural",IF('9 All Base Data'!G1913="Rural (Incl.some Off Shore Islands)","Rural",IF('9 All Base Data'!G1913="Inlet-not in TA","Rural",IF('9 All Base Data'!G1913="Inland Water not in Urban Area","Rural",IF('9 All Base Data'!G1913="Oceanic-in Region but not in TA","Rural",'9 All Base Data'!G1913)))))))</f>
        <v>Rural</v>
      </c>
      <c r="G1913" s="177" t="str">
        <f>IF('9 All Base Data'!I1913="..C","..C",'9 All Base Data'!I1913*Basecase_Pop_2006)</f>
        <v>..C</v>
      </c>
      <c r="H1913" s="177" t="str">
        <f>IF('9 All Base Data'!J1913="..C","..C",'9 All Base Data'!J1913*Basecase_Pop_2006)</f>
        <v>..C</v>
      </c>
      <c r="I1913" s="191" t="str">
        <f>IF('9 All Base Data'!L1913="..C","..C",'9 All Base Data'!L1913*Basecase_Pop_2006)</f>
        <v>..C</v>
      </c>
      <c r="J1913" s="156">
        <f>IF('9 All Base Data'!$P1913=0,0,('9 All Base Data'!$P1913*Basecase_Pop_2006)/(1+(1/(BaseCase_Mort_AllAdults_30*('9 All Base Data'!$W1913*Basecase_PM10)/10))))</f>
        <v>0</v>
      </c>
      <c r="K1913" s="156">
        <f>IF('9 All Base Data'!$Q1913=0,0,('9 All Base Data'!$Q1913*Basecase_Pop_2006)/(1+(1/(BaseCase_Mort_Maori_30*('9 All Base Data'!$W1913*Basecase_PM10)/10))))</f>
        <v>0</v>
      </c>
      <c r="L1913" s="179">
        <f>133/(1+1/(BaseCase_Mort_Child_0_1*'9 All Base Data'!$AB$10/10))*IF('9 All Base Data'!$L1913="..C",0,'9 All Base Data'!L1913/'9 All Base Data'!$L$2022)</f>
        <v>0</v>
      </c>
      <c r="M1913" s="178">
        <f>IF('9 All Base Data'!$R1913="","",IF('9 All Base Data'!$R1913=0,0,('9 All Base Data'!$R1913*Basecase_Pop_2006)/(1+(1/(BaseCase_CardiacHA_All*('9 All Base Data'!$W1913*Basecase_PM10)/10)))))</f>
        <v>0</v>
      </c>
      <c r="N1913" s="178">
        <f>IF('9 All Base Data'!$S1913="","",IF('9 All Base Data'!$S1913=0,0,('9 All Base Data'!S1913*Basecase_Pop_2006)/(1+(1/(BaseCase_RespHA_All*('9 All Base Data'!$W1913*Basecase_PM10)/10)))))</f>
        <v>0</v>
      </c>
      <c r="O1913" s="178">
        <f>IF('9 All Base Data'!$T1913="","",IF('9 All Base Data'!$T1913=0,0,('9 All Base Data'!$T1913*Basecase_Pop_2006)/(1+(1/(BaseCase_RespHA_Child_1_4*('9 All Base Data'!$W1913*Basecase_PM10)/10)))))</f>
        <v>0</v>
      </c>
      <c r="P1913" s="179">
        <f>IF('9 All Base Data'!$U1913="","",IF('9 All Base Data'!$U1913=0,0,('9 All Base Data'!$U1913*Basecase_Pop_2006)/(1+(1/(BaseCase_RespHA_Child_5_14*('9 All Base Data'!$W1913*Basecase_PM10)/10)))))</f>
        <v>0</v>
      </c>
      <c r="Q1913" s="156">
        <f>IF('7 Base case Results'!$G1913="..C",0,BaseCase_RADs_All*'7 Base case Results'!$G1913*('9 All Base Data'!$V1913*Basecase_PM10)/10)</f>
        <v>0</v>
      </c>
      <c r="R1913" s="189">
        <f t="shared" si="302"/>
        <v>0</v>
      </c>
      <c r="S1913" s="178">
        <f t="shared" si="303"/>
        <v>0</v>
      </c>
      <c r="T1913" s="179">
        <f t="shared" si="304"/>
        <v>0</v>
      </c>
      <c r="U1913" s="178">
        <f t="shared" si="305"/>
        <v>0</v>
      </c>
      <c r="V1913" s="178">
        <f t="shared" si="306"/>
        <v>0</v>
      </c>
      <c r="W1913" s="178">
        <f t="shared" si="307"/>
        <v>0</v>
      </c>
      <c r="X1913" s="179">
        <f t="shared" si="308"/>
        <v>0</v>
      </c>
      <c r="Y1913" s="179">
        <f t="shared" si="309"/>
        <v>0</v>
      </c>
      <c r="Z1913" s="186">
        <f t="shared" si="300"/>
        <v>0</v>
      </c>
      <c r="AA1913" s="156">
        <f>$J1913*'9 All Base Data'!$Y1913</f>
        <v>0</v>
      </c>
      <c r="AB1913" s="156">
        <f>$K1913*'9 All Base Data'!$Y1913</f>
        <v>0</v>
      </c>
      <c r="AC1913" s="178">
        <f>$L1913*'9 All Base Data'!$Y1913</f>
        <v>0</v>
      </c>
      <c r="AD1913" s="178">
        <f>IF($M1913="","",$M1913*'9 All Base Data'!$Y1913)</f>
        <v>0</v>
      </c>
      <c r="AE1913" s="178">
        <f>IF($N1913="","",$N1913*'9 All Base Data'!$Y1913)</f>
        <v>0</v>
      </c>
      <c r="AF1913" s="178">
        <f>IF($O1913="","",$O1913*'9 All Base Data'!$Y1913)</f>
        <v>0</v>
      </c>
      <c r="AG1913" s="178">
        <f>IF($P1913="","",$P1913*'9 All Base Data'!$Y1913)</f>
        <v>0</v>
      </c>
      <c r="AH1913" s="167">
        <f>$Q1913*'9 All Base Data'!$Y1913</f>
        <v>0</v>
      </c>
      <c r="AI1913" s="178">
        <f>$R1913*'9 All Base Data'!$Y1913</f>
        <v>0</v>
      </c>
      <c r="AJ1913" s="178">
        <f>$S1913*'9 All Base Data'!$Y1913</f>
        <v>0</v>
      </c>
      <c r="AK1913" s="178">
        <f>$T1913*'9 All Base Data'!$Y1913</f>
        <v>0</v>
      </c>
      <c r="AL1913" s="178">
        <f>IF($U1913="","",$U1913*'9 All Base Data'!$Y1913)</f>
        <v>0</v>
      </c>
      <c r="AM1913" s="178">
        <f>IF($V1913="","",$V1913*'9 All Base Data'!$Y1913)</f>
        <v>0</v>
      </c>
      <c r="AN1913" s="178">
        <f>IF($W1913="","",$W1913*'9 All Base Data'!$Y1913)</f>
        <v>0</v>
      </c>
      <c r="AO1913" s="178">
        <f>IF($X1913="","",$X1913*'9 All Base Data'!$Y1913)</f>
        <v>0</v>
      </c>
      <c r="AP1913" s="178">
        <f>$Y1913*'9 All Base Data'!$Y1913</f>
        <v>0</v>
      </c>
      <c r="AQ1913" s="179">
        <f t="shared" si="301"/>
        <v>0</v>
      </c>
    </row>
    <row r="1914" spans="1:43" x14ac:dyDescent="0.25">
      <c r="A1914" s="124">
        <v>612720</v>
      </c>
      <c r="B1914" s="125" t="s">
        <v>1938</v>
      </c>
      <c r="C1914" s="126" t="s">
        <v>1863</v>
      </c>
      <c r="D1914" s="101" t="s">
        <v>2133</v>
      </c>
      <c r="E1914" s="42"/>
      <c r="F1914" s="191" t="str">
        <f>IF('9 All Base Data'!G1914="Rural Centre","Rural",IF('9 All Base Data'!G1914="Rural (Incl.some Off Shore Islands)","Rural",IF('9 All Base Data'!G1914="Inlet-in TA but not in Urban Area","Rural",IF('9 All Base Data'!G1914="Rural (Incl.some Off Shore Islands)","Rural",IF('9 All Base Data'!G1914="Inlet-not in TA","Rural",IF('9 All Base Data'!G1914="Inland Water not in Urban Area","Rural",IF('9 All Base Data'!G1914="Oceanic-in Region but not in TA","Rural",'9 All Base Data'!G1914)))))))</f>
        <v>Rural</v>
      </c>
      <c r="G1914" s="177">
        <f>IF('9 All Base Data'!I1914="..C","..C",'9 All Base Data'!I1914*Basecase_Pop_2006)</f>
        <v>942</v>
      </c>
      <c r="H1914" s="177">
        <f>IF('9 All Base Data'!J1914="..C","..C",'9 All Base Data'!J1914*Basecase_Pop_2006)</f>
        <v>504</v>
      </c>
      <c r="I1914" s="191">
        <f>IF('9 All Base Data'!L1914="..C","..C",'9 All Base Data'!L1914*Basecase_Pop_2006)</f>
        <v>15</v>
      </c>
      <c r="J1914" s="156">
        <f>IF('9 All Base Data'!$P1914=0,0,('9 All Base Data'!$P1914*Basecase_Pop_2006)/(1+(1/(BaseCase_Mort_AllAdults_30*('9 All Base Data'!$W1914*Basecase_PM10)/10))))</f>
        <v>3.5227965157212451E-2</v>
      </c>
      <c r="K1914" s="156">
        <f>IF('9 All Base Data'!$Q1914=0,0,('9 All Base Data'!$Q1914*Basecase_Pop_2006)/(1+(1/(BaseCase_Mort_Maori_30*('9 All Base Data'!$W1914*Basecase_PM10)/10))))</f>
        <v>0</v>
      </c>
      <c r="L1914" s="179">
        <f>133/(1+1/(BaseCase_Mort_Child_0_1*'9 All Base Data'!$AB$10/10))*IF('9 All Base Data'!$L1914="..C",0,'9 All Base Data'!L1914/'9 All Base Data'!$L$2022)</f>
        <v>2.1881667829578449E-3</v>
      </c>
      <c r="M1914" s="178">
        <f>IF('9 All Base Data'!$R1914="","",IF('9 All Base Data'!$R1914=0,0,('9 All Base Data'!$R1914*Basecase_Pop_2006)/(1+(1/(BaseCase_CardiacHA_All*('9 All Base Data'!$W1914*Basecase_PM10)/10)))))</f>
        <v>1.5864137693549447E-2</v>
      </c>
      <c r="N1914" s="178">
        <f>IF('9 All Base Data'!$S1914="","",IF('9 All Base Data'!$S1914=0,0,('9 All Base Data'!S1914*Basecase_Pop_2006)/(1+(1/(BaseCase_RespHA_All*('9 All Base Data'!$W1914*Basecase_PM10)/10)))))</f>
        <v>4.2170567245718292E-2</v>
      </c>
      <c r="O1914" s="178">
        <f>IF('9 All Base Data'!$T1914="","",IF('9 All Base Data'!$T1914=0,0,('9 All Base Data'!$T1914*Basecase_Pop_2006)/(1+(1/(BaseCase_RespHA_Child_1_4*('9 All Base Data'!$W1914*Basecase_PM10)/10)))))</f>
        <v>3.1379805894048859E-2</v>
      </c>
      <c r="P1914" s="179">
        <f>IF('9 All Base Data'!$U1914="","",IF('9 All Base Data'!$U1914=0,0,('9 All Base Data'!$U1914*Basecase_Pop_2006)/(1+(1/(BaseCase_RespHA_Child_5_14*('9 All Base Data'!$W1914*Basecase_PM10)/10)))))</f>
        <v>2.3351661767147501E-2</v>
      </c>
      <c r="Q1914" s="156">
        <f>IF('7 Base case Results'!$G1914="..C",0,BaseCase_RADs_All*'7 Base case Results'!$G1914*('9 All Base Data'!$V1914*Basecase_PM10)/10)</f>
        <v>270.27864000000005</v>
      </c>
      <c r="R1914" s="189">
        <f t="shared" si="302"/>
        <v>0.12541155595967632</v>
      </c>
      <c r="S1914" s="178">
        <f t="shared" si="303"/>
        <v>0</v>
      </c>
      <c r="T1914" s="179">
        <f t="shared" si="304"/>
        <v>7.7898737473299281E-3</v>
      </c>
      <c r="U1914" s="178">
        <f t="shared" si="305"/>
        <v>1.0073727435403899E-4</v>
      </c>
      <c r="V1914" s="178">
        <f t="shared" si="306"/>
        <v>1.9124352245933246E-4</v>
      </c>
      <c r="W1914" s="178">
        <f t="shared" si="307"/>
        <v>1.4230741972951155E-4</v>
      </c>
      <c r="X1914" s="179">
        <f t="shared" si="308"/>
        <v>1.0589978611401391E-4</v>
      </c>
      <c r="Y1914" s="179">
        <f t="shared" si="309"/>
        <v>1.6757275680000003E-2</v>
      </c>
      <c r="Z1914" s="186">
        <f t="shared" si="300"/>
        <v>0.15025068618381959</v>
      </c>
      <c r="AA1914" s="156">
        <f>$J1914*'9 All Base Data'!$Y1914</f>
        <v>3.0685015672390356E-3</v>
      </c>
      <c r="AB1914" s="156">
        <f>$K1914*'9 All Base Data'!$Y1914</f>
        <v>0</v>
      </c>
      <c r="AC1914" s="178">
        <f>$L1914*'9 All Base Data'!$Y1914</f>
        <v>1.9059838321407741E-4</v>
      </c>
      <c r="AD1914" s="178">
        <f>IF($M1914="","",$M1914*'9 All Base Data'!$Y1914)</f>
        <v>1.3818320518460584E-3</v>
      </c>
      <c r="AE1914" s="178">
        <f>IF($N1914="","",$N1914*'9 All Base Data'!$Y1914)</f>
        <v>3.6732309432965563E-3</v>
      </c>
      <c r="AF1914" s="178">
        <f>IF($O1914="","",$O1914*'9 All Base Data'!$Y1914)</f>
        <v>2.7333109685965433E-3</v>
      </c>
      <c r="AG1914" s="178">
        <f>IF($P1914="","",$P1914*'9 All Base Data'!$Y1914)</f>
        <v>2.0340263881366322E-3</v>
      </c>
      <c r="AH1914" s="167">
        <f>$Q1914*'9 All Base Data'!$Y1914</f>
        <v>23.542388177406181</v>
      </c>
      <c r="AI1914" s="178">
        <f>$R1914*'9 All Base Data'!$Y1914</f>
        <v>1.0923865579370966E-2</v>
      </c>
      <c r="AJ1914" s="178">
        <f>$S1914*'9 All Base Data'!$Y1914</f>
        <v>0</v>
      </c>
      <c r="AK1914" s="178">
        <f>$T1914*'9 All Base Data'!$Y1914</f>
        <v>6.7853024424211557E-4</v>
      </c>
      <c r="AL1914" s="178">
        <f>IF($U1914="","",$U1914*'9 All Base Data'!$Y1914)</f>
        <v>8.7746335292224713E-6</v>
      </c>
      <c r="AM1914" s="178">
        <f>IF($V1914="","",$V1914*'9 All Base Data'!$Y1914)</f>
        <v>1.6658102327849884E-5</v>
      </c>
      <c r="AN1914" s="178">
        <f>IF($W1914="","",$W1914*'9 All Base Data'!$Y1914)</f>
        <v>1.2395565242585323E-5</v>
      </c>
      <c r="AO1914" s="178">
        <f>IF($X1914="","",$X1914*'9 All Base Data'!$Y1914)</f>
        <v>9.2243096701996275E-6</v>
      </c>
      <c r="AP1914" s="178">
        <f>$Y1914*'9 All Base Data'!$Y1914</f>
        <v>1.459628066999183E-3</v>
      </c>
      <c r="AQ1914" s="179">
        <f t="shared" si="301"/>
        <v>1.3087456626469337E-2</v>
      </c>
    </row>
    <row r="1915" spans="1:43" x14ac:dyDescent="0.25">
      <c r="A1915" s="124">
        <v>612730</v>
      </c>
      <c r="B1915" s="125" t="s">
        <v>1939</v>
      </c>
      <c r="C1915" s="126" t="s">
        <v>1863</v>
      </c>
      <c r="D1915" s="101" t="s">
        <v>2133</v>
      </c>
      <c r="E1915" s="42"/>
      <c r="F1915" s="191" t="str">
        <f>IF('9 All Base Data'!G1915="Rural Centre","Rural",IF('9 All Base Data'!G1915="Rural (Incl.some Off Shore Islands)","Rural",IF('9 All Base Data'!G1915="Inlet-in TA but not in Urban Area","Rural",IF('9 All Base Data'!G1915="Rural (Incl.some Off Shore Islands)","Rural",IF('9 All Base Data'!G1915="Inlet-not in TA","Rural",IF('9 All Base Data'!G1915="Inland Water not in Urban Area","Rural",IF('9 All Base Data'!G1915="Oceanic-in Region but not in TA","Rural",'9 All Base Data'!G1915)))))))</f>
        <v>Rural</v>
      </c>
      <c r="G1915" s="177">
        <f>IF('9 All Base Data'!I1915="..C","..C",'9 All Base Data'!I1915*Basecase_Pop_2006)</f>
        <v>1380</v>
      </c>
      <c r="H1915" s="177">
        <f>IF('9 All Base Data'!J1915="..C","..C",'9 All Base Data'!J1915*Basecase_Pop_2006)</f>
        <v>834</v>
      </c>
      <c r="I1915" s="191">
        <f>IF('9 All Base Data'!L1915="..C","..C",'9 All Base Data'!L1915*Basecase_Pop_2006)</f>
        <v>33</v>
      </c>
      <c r="J1915" s="156">
        <f>IF('9 All Base Data'!$P1915=0,0,('9 All Base Data'!$P1915*Basecase_Pop_2006)/(1+(1/(BaseCase_Mort_AllAdults_30*('9 All Base Data'!$W1915*Basecase_PM10)/10))))</f>
        <v>1.7613982578606226E-2</v>
      </c>
      <c r="K1915" s="156">
        <f>IF('9 All Base Data'!$Q1915=0,0,('9 All Base Data'!$Q1915*Basecase_Pop_2006)/(1+(1/(BaseCase_Mort_Maori_30*('9 All Base Data'!$W1915*Basecase_PM10)/10))))</f>
        <v>0</v>
      </c>
      <c r="L1915" s="179">
        <f>133/(1+1/(BaseCase_Mort_Child_0_1*'9 All Base Data'!$AB$10/10))*IF('9 All Base Data'!$L1915="..C",0,'9 All Base Data'!L1915/'9 All Base Data'!$L$2022)</f>
        <v>4.8139669225072592E-3</v>
      </c>
      <c r="M1915" s="178">
        <f>IF('9 All Base Data'!$R1915="","",IF('9 All Base Data'!$R1915=0,0,('9 All Base Data'!$R1915*Basecase_Pop_2006)/(1+(1/(BaseCase_CardiacHA_All*('9 All Base Data'!$W1915*Basecase_PM10)/10)))))</f>
        <v>3.648751669516373E-2</v>
      </c>
      <c r="N1915" s="178">
        <f>IF('9 All Base Data'!$S1915="","",IF('9 All Base Data'!$S1915=0,0,('9 All Base Data'!S1915*Basecase_Pop_2006)/(1+(1/(BaseCase_RespHA_All*('9 All Base Data'!$W1915*Basecase_PM10)/10)))))</f>
        <v>3.6899246340003508E-2</v>
      </c>
      <c r="O1915" s="178">
        <f>IF('9 All Base Data'!$T1915="","",IF('9 All Base Data'!$T1915=0,0,('9 All Base Data'!$T1915*Basecase_Pop_2006)/(1+(1/(BaseCase_RespHA_Child_1_4*('9 All Base Data'!$W1915*Basecase_PM10)/10)))))</f>
        <v>5.2299676490081435E-3</v>
      </c>
      <c r="P1915" s="179">
        <f>IF('9 All Base Data'!$U1915="","",IF('9 All Base Data'!$U1915=0,0,('9 All Base Data'!$U1915*Basecase_Pop_2006)/(1+(1/(BaseCase_RespHA_Child_5_14*('9 All Base Data'!$W1915*Basecase_PM10)/10)))))</f>
        <v>0</v>
      </c>
      <c r="Q1915" s="156">
        <f>IF('7 Base case Results'!$G1915="..C",0,BaseCase_RADs_All*'7 Base case Results'!$G1915*('9 All Base Data'!$V1915*Basecase_PM10)/10)</f>
        <v>395.94960000000003</v>
      </c>
      <c r="R1915" s="189">
        <f t="shared" si="302"/>
        <v>6.2705777979838159E-2</v>
      </c>
      <c r="S1915" s="178">
        <f t="shared" si="303"/>
        <v>0</v>
      </c>
      <c r="T1915" s="179">
        <f t="shared" si="304"/>
        <v>1.7137722244125842E-2</v>
      </c>
      <c r="U1915" s="178">
        <f t="shared" si="305"/>
        <v>2.3169573101428968E-4</v>
      </c>
      <c r="V1915" s="178">
        <f t="shared" si="306"/>
        <v>1.6733808215191589E-4</v>
      </c>
      <c r="W1915" s="178">
        <f t="shared" si="307"/>
        <v>2.3717903288251933E-5</v>
      </c>
      <c r="X1915" s="179">
        <f t="shared" si="308"/>
        <v>0</v>
      </c>
      <c r="Y1915" s="179">
        <f t="shared" si="309"/>
        <v>2.4548875200000004E-2</v>
      </c>
      <c r="Z1915" s="186">
        <f t="shared" si="300"/>
        <v>0.10479140923713021</v>
      </c>
      <c r="AA1915" s="156">
        <f>$J1915*'9 All Base Data'!$Y1915</f>
        <v>1.5342507836195178E-3</v>
      </c>
      <c r="AB1915" s="156">
        <f>$K1915*'9 All Base Data'!$Y1915</f>
        <v>0</v>
      </c>
      <c r="AC1915" s="178">
        <f>$L1915*'9 All Base Data'!$Y1915</f>
        <v>4.1931644307097036E-4</v>
      </c>
      <c r="AD1915" s="178">
        <f>IF($M1915="","",$M1915*'9 All Base Data'!$Y1915)</f>
        <v>3.1782137192459346E-3</v>
      </c>
      <c r="AE1915" s="178">
        <f>IF($N1915="","",$N1915*'9 All Base Data'!$Y1915)</f>
        <v>3.2140770753844874E-3</v>
      </c>
      <c r="AF1915" s="178">
        <f>IF($O1915="","",$O1915*'9 All Base Data'!$Y1915)</f>
        <v>4.5555182809942394E-4</v>
      </c>
      <c r="AG1915" s="178">
        <f>IF($P1915="","",$P1915*'9 All Base Data'!$Y1915)</f>
        <v>0</v>
      </c>
      <c r="AH1915" s="167">
        <f>$Q1915*'9 All Base Data'!$Y1915</f>
        <v>34.48884892231478</v>
      </c>
      <c r="AI1915" s="178">
        <f>$R1915*'9 All Base Data'!$Y1915</f>
        <v>5.4619327896854829E-3</v>
      </c>
      <c r="AJ1915" s="178">
        <f>$S1915*'9 All Base Data'!$Y1915</f>
        <v>0</v>
      </c>
      <c r="AK1915" s="178">
        <f>$T1915*'9 All Base Data'!$Y1915</f>
        <v>1.4927665373326543E-3</v>
      </c>
      <c r="AL1915" s="178">
        <f>IF($U1915="","",$U1915*'9 All Base Data'!$Y1915)</f>
        <v>2.0181657117211683E-5</v>
      </c>
      <c r="AM1915" s="178">
        <f>IF($V1915="","",$V1915*'9 All Base Data'!$Y1915)</f>
        <v>1.4575839536868647E-5</v>
      </c>
      <c r="AN1915" s="178">
        <f>IF($W1915="","",$W1915*'9 All Base Data'!$Y1915)</f>
        <v>2.0659275404308877E-6</v>
      </c>
      <c r="AO1915" s="178">
        <f>IF($X1915="","",$X1915*'9 All Base Data'!$Y1915)</f>
        <v>0</v>
      </c>
      <c r="AP1915" s="178">
        <f>$Y1915*'9 All Base Data'!$Y1915</f>
        <v>2.1383086331835167E-3</v>
      </c>
      <c r="AQ1915" s="179">
        <f t="shared" si="301"/>
        <v>9.127765456855735E-3</v>
      </c>
    </row>
    <row r="1916" spans="1:43" x14ac:dyDescent="0.25">
      <c r="A1916" s="124">
        <v>612740</v>
      </c>
      <c r="B1916" s="125" t="s">
        <v>1940</v>
      </c>
      <c r="C1916" s="126" t="s">
        <v>1863</v>
      </c>
      <c r="D1916" s="101" t="s">
        <v>2133</v>
      </c>
      <c r="E1916" s="42"/>
      <c r="F1916" s="191" t="str">
        <f>IF('9 All Base Data'!G1916="Rural Centre","Rural",IF('9 All Base Data'!G1916="Rural (Incl.some Off Shore Islands)","Rural",IF('9 All Base Data'!G1916="Inlet-in TA but not in Urban Area","Rural",IF('9 All Base Data'!G1916="Rural (Incl.some Off Shore Islands)","Rural",IF('9 All Base Data'!G1916="Inlet-not in TA","Rural",IF('9 All Base Data'!G1916="Inland Water not in Urban Area","Rural",IF('9 All Base Data'!G1916="Oceanic-in Region but not in TA","Rural",'9 All Base Data'!G1916)))))))</f>
        <v>Rural</v>
      </c>
      <c r="G1916" s="177">
        <f>IF('9 All Base Data'!I1916="..C","..C",'9 All Base Data'!I1916*Basecase_Pop_2006)</f>
        <v>1908</v>
      </c>
      <c r="H1916" s="177">
        <f>IF('9 All Base Data'!J1916="..C","..C",'9 All Base Data'!J1916*Basecase_Pop_2006)</f>
        <v>1047</v>
      </c>
      <c r="I1916" s="191">
        <f>IF('9 All Base Data'!L1916="..C","..C",'9 All Base Data'!L1916*Basecase_Pop_2006)</f>
        <v>36</v>
      </c>
      <c r="J1916" s="156">
        <f>IF('9 All Base Data'!$P1916=0,0,('9 All Base Data'!$P1916*Basecase_Pop_2006)/(1+(1/(BaseCase_Mort_AllAdults_30*('9 All Base Data'!$W1916*Basecase_PM10)/10))))</f>
        <v>0.1232978780502436</v>
      </c>
      <c r="K1916" s="156">
        <f>IF('9 All Base Data'!$Q1916=0,0,('9 All Base Data'!$Q1916*Basecase_Pop_2006)/(1+(1/(BaseCase_Mort_Maori_30*('9 All Base Data'!$W1916*Basecase_PM10)/10))))</f>
        <v>0</v>
      </c>
      <c r="L1916" s="179">
        <f>133/(1+1/(BaseCase_Mort_Child_0_1*'9 All Base Data'!$AB$10/10))*IF('9 All Base Data'!$L1916="..C",0,'9 All Base Data'!L1916/'9 All Base Data'!$L$2022)</f>
        <v>5.2516002790988277E-3</v>
      </c>
      <c r="M1916" s="178">
        <f>IF('9 All Base Data'!$R1916="","",IF('9 All Base Data'!$R1916=0,0,('9 All Base Data'!$R1916*Basecase_Pop_2006)/(1+(1/(BaseCase_CardiacHA_All*('9 All Base Data'!$W1916*Basecase_PM10)/10)))))</f>
        <v>3.8073930464518672E-2</v>
      </c>
      <c r="N1916" s="178">
        <f>IF('9 All Base Data'!$S1916="","",IF('9 All Base Data'!$S1916=0,0,('9 All Base Data'!S1916*Basecase_Pop_2006)/(1+(1/(BaseCase_RespHA_All*('9 All Base Data'!$W1916*Basecase_PM10)/10)))))</f>
        <v>5.7984529962862651E-2</v>
      </c>
      <c r="O1916" s="178">
        <f>IF('9 All Base Data'!$T1916="","",IF('9 All Base Data'!$T1916=0,0,('9 All Base Data'!$T1916*Basecase_Pop_2006)/(1+(1/(BaseCase_RespHA_Child_1_4*('9 All Base Data'!$W1916*Basecase_PM10)/10)))))</f>
        <v>3.1379805894048859E-2</v>
      </c>
      <c r="P1916" s="179">
        <f>IF('9 All Base Data'!$U1916="","",IF('9 All Base Data'!$U1916=0,0,('9 All Base Data'!$U1916*Basecase_Pop_2006)/(1+(1/(BaseCase_RespHA_Child_5_14*('9 All Base Data'!$W1916*Basecase_PM10)/10)))))</f>
        <v>7.7838872557158328E-3</v>
      </c>
      <c r="Q1916" s="156">
        <f>IF('7 Base case Results'!$G1916="..C",0,BaseCase_RADs_All*'7 Base case Results'!$G1916*('9 All Base Data'!$V1916*Basecase_PM10)/10)</f>
        <v>547.44335999999998</v>
      </c>
      <c r="R1916" s="189">
        <f t="shared" si="302"/>
        <v>0.43894044585886721</v>
      </c>
      <c r="S1916" s="178">
        <f t="shared" si="303"/>
        <v>0</v>
      </c>
      <c r="T1916" s="179">
        <f t="shared" si="304"/>
        <v>1.8695696993591828E-2</v>
      </c>
      <c r="U1916" s="178">
        <f t="shared" si="305"/>
        <v>2.4176945844969357E-4</v>
      </c>
      <c r="V1916" s="178">
        <f t="shared" si="306"/>
        <v>2.6295984338158213E-4</v>
      </c>
      <c r="W1916" s="178">
        <f t="shared" si="307"/>
        <v>1.4230741972951155E-4</v>
      </c>
      <c r="X1916" s="179">
        <f t="shared" si="308"/>
        <v>3.52999287046713E-5</v>
      </c>
      <c r="Y1916" s="179">
        <f t="shared" si="309"/>
        <v>3.3941488319999998E-2</v>
      </c>
      <c r="Z1916" s="186">
        <f t="shared" si="300"/>
        <v>0.49208236047429027</v>
      </c>
      <c r="AA1916" s="156">
        <f>$J1916*'9 All Base Data'!$Y1916</f>
        <v>1.0739755485336627E-2</v>
      </c>
      <c r="AB1916" s="156">
        <f>$K1916*'9 All Base Data'!$Y1916</f>
        <v>0</v>
      </c>
      <c r="AC1916" s="178">
        <f>$L1916*'9 All Base Data'!$Y1916</f>
        <v>4.5743611971378579E-4</v>
      </c>
      <c r="AD1916" s="178">
        <f>IF($M1916="","",$M1916*'9 All Base Data'!$Y1916)</f>
        <v>3.31639692443054E-3</v>
      </c>
      <c r="AE1916" s="178">
        <f>IF($N1916="","",$N1916*'9 All Base Data'!$Y1916)</f>
        <v>5.0506925470327653E-3</v>
      </c>
      <c r="AF1916" s="178">
        <f>IF($O1916="","",$O1916*'9 All Base Data'!$Y1916)</f>
        <v>2.7333109685965433E-3</v>
      </c>
      <c r="AG1916" s="178">
        <f>IF($P1916="","",$P1916*'9 All Base Data'!$Y1916)</f>
        <v>6.7800879604554406E-4</v>
      </c>
      <c r="AH1916" s="167">
        <f>$Q1916*'9 All Base Data'!$Y1916</f>
        <v>47.684582423026519</v>
      </c>
      <c r="AI1916" s="178">
        <f>$R1916*'9 All Base Data'!$Y1916</f>
        <v>3.8233529527798391E-2</v>
      </c>
      <c r="AJ1916" s="178">
        <f>$S1916*'9 All Base Data'!$Y1916</f>
        <v>0</v>
      </c>
      <c r="AK1916" s="178">
        <f>$T1916*'9 All Base Data'!$Y1916</f>
        <v>1.6284725861810776E-3</v>
      </c>
      <c r="AL1916" s="178">
        <f>IF($U1916="","",$U1916*'9 All Base Data'!$Y1916)</f>
        <v>2.1059120470133929E-5</v>
      </c>
      <c r="AM1916" s="178">
        <f>IF($V1916="","",$V1916*'9 All Base Data'!$Y1916)</f>
        <v>2.2904890700793591E-5</v>
      </c>
      <c r="AN1916" s="178">
        <f>IF($W1916="","",$W1916*'9 All Base Data'!$Y1916)</f>
        <v>1.2395565242585323E-5</v>
      </c>
      <c r="AO1916" s="178">
        <f>IF($X1916="","",$X1916*'9 All Base Data'!$Y1916)</f>
        <v>3.0747698900665421E-6</v>
      </c>
      <c r="AP1916" s="178">
        <f>$Y1916*'9 All Base Data'!$Y1916</f>
        <v>2.9564441102276442E-3</v>
      </c>
      <c r="AQ1916" s="179">
        <f t="shared" si="301"/>
        <v>4.2862410235378033E-2</v>
      </c>
    </row>
    <row r="1917" spans="1:43" x14ac:dyDescent="0.25">
      <c r="A1917" s="124">
        <v>612801</v>
      </c>
      <c r="B1917" s="125" t="s">
        <v>1941</v>
      </c>
      <c r="C1917" s="126" t="s">
        <v>1863</v>
      </c>
      <c r="D1917" s="101" t="s">
        <v>2133</v>
      </c>
      <c r="E1917" s="42"/>
      <c r="F1917" s="191" t="str">
        <f>IF('9 All Base Data'!G1917="Rural Centre","Rural",IF('9 All Base Data'!G1917="Rural (Incl.some Off Shore Islands)","Rural",IF('9 All Base Data'!G1917="Inlet-in TA but not in Urban Area","Rural",IF('9 All Base Data'!G1917="Rural (Incl.some Off Shore Islands)","Rural",IF('9 All Base Data'!G1917="Inlet-not in TA","Rural",IF('9 All Base Data'!G1917="Inland Water not in Urban Area","Rural",IF('9 All Base Data'!G1917="Oceanic-in Region but not in TA","Rural",'9 All Base Data'!G1917)))))))</f>
        <v>Riverton</v>
      </c>
      <c r="G1917" s="177">
        <f>IF('9 All Base Data'!I1917="..C","..C",'9 All Base Data'!I1917*Basecase_Pop_2006)</f>
        <v>432</v>
      </c>
      <c r="H1917" s="177">
        <f>IF('9 All Base Data'!J1917="..C","..C",'9 All Base Data'!J1917*Basecase_Pop_2006)</f>
        <v>318</v>
      </c>
      <c r="I1917" s="191">
        <f>IF('9 All Base Data'!L1917="..C","..C",'9 All Base Data'!L1917*Basecase_Pop_2006)</f>
        <v>3</v>
      </c>
      <c r="J1917" s="156">
        <f>IF('9 All Base Data'!$P1917=0,0,('9 All Base Data'!$P1917*Basecase_Pop_2006)/(1+(1/(BaseCase_Mort_AllAdults_30*('9 All Base Data'!$W1917*Basecase_PM10)/10))))</f>
        <v>0.12649386653652647</v>
      </c>
      <c r="K1917" s="156">
        <f>IF('9 All Base Data'!$Q1917=0,0,('9 All Base Data'!$Q1917*Basecase_Pop_2006)/(1+(1/(BaseCase_Mort_Maori_30*('9 All Base Data'!$W1917*Basecase_PM10)/10))))</f>
        <v>0</v>
      </c>
      <c r="L1917" s="179">
        <f>133/(1+1/(BaseCase_Mort_Child_0_1*'9 All Base Data'!$AB$10/10))*IF('9 All Base Data'!$L1917="..C",0,'9 All Base Data'!L1917/'9 All Base Data'!$L$2022)</f>
        <v>4.3763335659156898E-4</v>
      </c>
      <c r="M1917" s="178">
        <f>IF('9 All Base Data'!$R1917="","",IF('9 All Base Data'!$R1917=0,0,('9 All Base Data'!$R1917*Basecase_Pop_2006)/(1+(1/(BaseCase_CardiacHA_All*('9 All Base Data'!$W1917*Basecase_PM10)/10)))))</f>
        <v>5.1784998674816271E-2</v>
      </c>
      <c r="N1917" s="178">
        <f>IF('9 All Base Data'!$S1917="","",IF('9 All Base Data'!$S1917=0,0,('9 All Base Data'!S1917*Basecase_Pop_2006)/(1+(1/(BaseCase_RespHA_All*('9 All Base Data'!$W1917*Basecase_PM10)/10)))))</f>
        <v>7.960974433730833E-2</v>
      </c>
      <c r="O1917" s="178">
        <f>IF('9 All Base Data'!$T1917="","",IF('9 All Base Data'!$T1917=0,0,('9 All Base Data'!$T1917*Basecase_Pop_2006)/(1+(1/(BaseCase_RespHA_Child_1_4*('9 All Base Data'!$W1917*Basecase_PM10)/10)))))</f>
        <v>1.2617026503460825E-2</v>
      </c>
      <c r="P1917" s="179">
        <f>IF('9 All Base Data'!$U1917="","",IF('9 All Base Data'!$U1917=0,0,('9 All Base Data'!$U1917*Basecase_Pop_2006)/(1+(1/(BaseCase_RespHA_Child_5_14*('9 All Base Data'!$W1917*Basecase_PM10)/10)))))</f>
        <v>0</v>
      </c>
      <c r="Q1917" s="156">
        <f>IF('7 Base case Results'!$G1917="..C",0,BaseCase_RADs_All*'7 Base case Results'!$G1917*('9 All Base Data'!$V1917*Basecase_PM10)/10)</f>
        <v>225.00585291912216</v>
      </c>
      <c r="R1917" s="189">
        <f t="shared" si="302"/>
        <v>0.45031816487003429</v>
      </c>
      <c r="S1917" s="178">
        <f t="shared" si="303"/>
        <v>0</v>
      </c>
      <c r="T1917" s="179">
        <f t="shared" si="304"/>
        <v>1.5579747494659855E-3</v>
      </c>
      <c r="U1917" s="178">
        <f t="shared" si="305"/>
        <v>3.2883474158508329E-4</v>
      </c>
      <c r="V1917" s="178">
        <f t="shared" si="306"/>
        <v>3.6103019056969325E-4</v>
      </c>
      <c r="W1917" s="178">
        <f t="shared" si="307"/>
        <v>5.7218215193194847E-5</v>
      </c>
      <c r="X1917" s="179">
        <f t="shared" si="308"/>
        <v>0</v>
      </c>
      <c r="Y1917" s="179">
        <f t="shared" si="309"/>
        <v>1.3950362880985575E-2</v>
      </c>
      <c r="Z1917" s="186">
        <f t="shared" si="300"/>
        <v>0.46651636743264063</v>
      </c>
      <c r="AA1917" s="156">
        <f>$J1917*'9 All Base Data'!$Y1917</f>
        <v>3.1075337167514781E-2</v>
      </c>
      <c r="AB1917" s="156">
        <f>$K1917*'9 All Base Data'!$Y1917</f>
        <v>0</v>
      </c>
      <c r="AC1917" s="178">
        <f>$L1917*'9 All Base Data'!$Y1917</f>
        <v>1.0751196468413116E-4</v>
      </c>
      <c r="AD1917" s="178">
        <f>IF($M1917="","",$M1917*'9 All Base Data'!$Y1917)</f>
        <v>1.2721852356173629E-2</v>
      </c>
      <c r="AE1917" s="178">
        <f>IF($N1917="","",$N1917*'9 All Base Data'!$Y1917)</f>
        <v>1.9557467210373727E-2</v>
      </c>
      <c r="AF1917" s="178">
        <f>IF($O1917="","",$O1917*'9 All Base Data'!$Y1917)</f>
        <v>3.099583903803734E-3</v>
      </c>
      <c r="AG1917" s="178">
        <f>IF($P1917="","",$P1917*'9 All Base Data'!$Y1917)</f>
        <v>0</v>
      </c>
      <c r="AH1917" s="167">
        <f>$Q1917*'9 All Base Data'!$Y1917</f>
        <v>55.276456760904743</v>
      </c>
      <c r="AI1917" s="178">
        <f>$R1917*'9 All Base Data'!$Y1917</f>
        <v>0.11062820031635263</v>
      </c>
      <c r="AJ1917" s="178">
        <f>$S1917*'9 All Base Data'!$Y1917</f>
        <v>0</v>
      </c>
      <c r="AK1917" s="178">
        <f>$T1917*'9 All Base Data'!$Y1917</f>
        <v>3.8274259427550689E-4</v>
      </c>
      <c r="AL1917" s="178">
        <f>IF($U1917="","",$U1917*'9 All Base Data'!$Y1917)</f>
        <v>8.0783762461702528E-5</v>
      </c>
      <c r="AM1917" s="178">
        <f>IF($V1917="","",$V1917*'9 All Base Data'!$Y1917)</f>
        <v>8.8693113799044853E-5</v>
      </c>
      <c r="AN1917" s="178">
        <f>IF($W1917="","",$W1917*'9 All Base Data'!$Y1917)</f>
        <v>1.4056613003749936E-5</v>
      </c>
      <c r="AO1917" s="178">
        <f>IF($X1917="","",$X1917*'9 All Base Data'!$Y1917)</f>
        <v>0</v>
      </c>
      <c r="AP1917" s="178">
        <f>$Y1917*'9 All Base Data'!$Y1917</f>
        <v>3.4271403191760948E-3</v>
      </c>
      <c r="AQ1917" s="179">
        <f t="shared" si="301"/>
        <v>0.11460756010606499</v>
      </c>
    </row>
    <row r="1918" spans="1:43" x14ac:dyDescent="0.25">
      <c r="A1918" s="124">
        <v>612802</v>
      </c>
      <c r="B1918" s="125" t="s">
        <v>1943</v>
      </c>
      <c r="C1918" s="126" t="s">
        <v>1863</v>
      </c>
      <c r="D1918" s="101" t="s">
        <v>2133</v>
      </c>
      <c r="E1918" s="42"/>
      <c r="F1918" s="191" t="str">
        <f>IF('9 All Base Data'!G1918="Rural Centre","Rural",IF('9 All Base Data'!G1918="Rural (Incl.some Off Shore Islands)","Rural",IF('9 All Base Data'!G1918="Inlet-in TA but not in Urban Area","Rural",IF('9 All Base Data'!G1918="Rural (Incl.some Off Shore Islands)","Rural",IF('9 All Base Data'!G1918="Inlet-not in TA","Rural",IF('9 All Base Data'!G1918="Inland Water not in Urban Area","Rural",IF('9 All Base Data'!G1918="Oceanic-in Region but not in TA","Rural",'9 All Base Data'!G1918)))))))</f>
        <v>Riverton</v>
      </c>
      <c r="G1918" s="177">
        <f>IF('9 All Base Data'!I1918="..C","..C",'9 All Base Data'!I1918*Basecase_Pop_2006)</f>
        <v>999</v>
      </c>
      <c r="H1918" s="177">
        <f>IF('9 All Base Data'!J1918="..C","..C",'9 All Base Data'!J1918*Basecase_Pop_2006)</f>
        <v>735</v>
      </c>
      <c r="I1918" s="191">
        <f>IF('9 All Base Data'!L1918="..C","..C",'9 All Base Data'!L1918*Basecase_Pop_2006)</f>
        <v>6</v>
      </c>
      <c r="J1918" s="156">
        <f>IF('9 All Base Data'!$P1918=0,0,('9 All Base Data'!$P1918*Basecase_Pop_2006)/(1+(1/(BaseCase_Mort_AllAdults_30*('9 All Base Data'!$W1918*Basecase_PM10)/10))))</f>
        <v>0.75896319921915878</v>
      </c>
      <c r="K1918" s="156">
        <f>IF('9 All Base Data'!$Q1918=0,0,('9 All Base Data'!$Q1918*Basecase_Pop_2006)/(1+(1/(BaseCase_Mort_Maori_30*('9 All Base Data'!$W1918*Basecase_PM10)/10))))</f>
        <v>0</v>
      </c>
      <c r="L1918" s="179">
        <f>133/(1+1/(BaseCase_Mort_Child_0_1*'9 All Base Data'!$AB$10/10))*IF('9 All Base Data'!$L1918="..C",0,'9 All Base Data'!L1918/'9 All Base Data'!$L$2022)</f>
        <v>8.7526671318313796E-4</v>
      </c>
      <c r="M1918" s="178">
        <f>IF('9 All Base Data'!$R1918="","",IF('9 All Base Data'!$R1918=0,0,('9 All Base Data'!$R1918*Basecase_Pop_2006)/(1+(1/(BaseCase_CardiacHA_All*('9 All Base Data'!$W1918*Basecase_PM10)/10)))))</f>
        <v>0.12850351523009965</v>
      </c>
      <c r="N1918" s="178">
        <f>IF('9 All Base Data'!$S1918="","",IF('9 All Base Data'!$S1918=0,0,('9 All Base Data'!S1918*Basecase_Pop_2006)/(1+(1/(BaseCase_RespHA_All*('9 All Base Data'!$W1918*Basecase_PM10)/10)))))</f>
        <v>0.10190047275175465</v>
      </c>
      <c r="O1918" s="178">
        <f>IF('9 All Base Data'!$T1918="","",IF('9 All Base Data'!$T1918=0,0,('9 All Base Data'!$T1918*Basecase_Pop_2006)/(1+(1/(BaseCase_RespHA_Child_1_4*('9 All Base Data'!$W1918*Basecase_PM10)/10)))))</f>
        <v>2.523405300692165E-2</v>
      </c>
      <c r="P1918" s="179">
        <f>IF('9 All Base Data'!$U1918="","",IF('9 All Base Data'!$U1918=0,0,('9 All Base Data'!$U1918*Basecase_Pop_2006)/(1+(1/(BaseCase_RespHA_Child_5_14*('9 All Base Data'!$W1918*Basecase_PM10)/10)))))</f>
        <v>1.8748130510534911E-2</v>
      </c>
      <c r="Q1918" s="156">
        <f>IF('7 Base case Results'!$G1918="..C",0,BaseCase_RADs_All*'7 Base case Results'!$G1918*('9 All Base Data'!$V1918*Basecase_PM10)/10)</f>
        <v>520.32603487546999</v>
      </c>
      <c r="R1918" s="189">
        <f t="shared" si="302"/>
        <v>2.7019089892202053</v>
      </c>
      <c r="S1918" s="178">
        <f t="shared" si="303"/>
        <v>0</v>
      </c>
      <c r="T1918" s="179">
        <f t="shared" si="304"/>
        <v>3.1159494989319711E-3</v>
      </c>
      <c r="U1918" s="178">
        <f t="shared" si="305"/>
        <v>8.1599732171113272E-4</v>
      </c>
      <c r="V1918" s="178">
        <f t="shared" si="306"/>
        <v>4.6211864392920734E-4</v>
      </c>
      <c r="W1918" s="178">
        <f t="shared" si="307"/>
        <v>1.1443643038638969E-4</v>
      </c>
      <c r="X1918" s="179">
        <f t="shared" si="308"/>
        <v>8.5022771865275824E-5</v>
      </c>
      <c r="Y1918" s="179">
        <f t="shared" si="309"/>
        <v>3.2260214162279137E-2</v>
      </c>
      <c r="Z1918" s="186">
        <f t="shared" si="300"/>
        <v>2.7385632688470567</v>
      </c>
      <c r="AA1918" s="156">
        <f>$J1918*'9 All Base Data'!$Y1918</f>
        <v>0.18645202300508867</v>
      </c>
      <c r="AB1918" s="156">
        <f>$K1918*'9 All Base Data'!$Y1918</f>
        <v>0</v>
      </c>
      <c r="AC1918" s="178">
        <f>$L1918*'9 All Base Data'!$Y1918</f>
        <v>2.1502392936826231E-4</v>
      </c>
      <c r="AD1918" s="178">
        <f>IF($M1918="","",$M1918*'9 All Base Data'!$Y1918)</f>
        <v>3.1569041031986413E-2</v>
      </c>
      <c r="AE1918" s="178">
        <f>IF($N1918="","",$N1918*'9 All Base Data'!$Y1918)</f>
        <v>2.5033558029278369E-2</v>
      </c>
      <c r="AF1918" s="178">
        <f>IF($O1918="","",$O1918*'9 All Base Data'!$Y1918)</f>
        <v>6.1991678076074681E-3</v>
      </c>
      <c r="AG1918" s="178">
        <f>IF($P1918="","",$P1918*'9 All Base Data'!$Y1918)</f>
        <v>4.6057923030379507E-3</v>
      </c>
      <c r="AH1918" s="167">
        <f>$Q1918*'9 All Base Data'!$Y1918</f>
        <v>127.82680625959222</v>
      </c>
      <c r="AI1918" s="178">
        <f>$R1918*'9 All Base Data'!$Y1918</f>
        <v>0.66376920189811572</v>
      </c>
      <c r="AJ1918" s="178">
        <f>$S1918*'9 All Base Data'!$Y1918</f>
        <v>0</v>
      </c>
      <c r="AK1918" s="178">
        <f>$T1918*'9 All Base Data'!$Y1918</f>
        <v>7.6548518855101377E-4</v>
      </c>
      <c r="AL1918" s="178">
        <f>IF($U1918="","",$U1918*'9 All Base Data'!$Y1918)</f>
        <v>2.0046341055311373E-4</v>
      </c>
      <c r="AM1918" s="178">
        <f>IF($V1918="","",$V1918*'9 All Base Data'!$Y1918)</f>
        <v>1.135271856627774E-4</v>
      </c>
      <c r="AN1918" s="178">
        <f>IF($W1918="","",$W1918*'9 All Base Data'!$Y1918)</f>
        <v>2.8113226007499872E-5</v>
      </c>
      <c r="AO1918" s="178">
        <f>IF($X1918="","",$X1918*'9 All Base Data'!$Y1918)</f>
        <v>2.0887268094277106E-5</v>
      </c>
      <c r="AP1918" s="178">
        <f>$Y1918*'9 All Base Data'!$Y1918</f>
        <v>7.9252619880947166E-3</v>
      </c>
      <c r="AQ1918" s="179">
        <f t="shared" si="301"/>
        <v>0.67277393967097743</v>
      </c>
    </row>
    <row r="1919" spans="1:43" x14ac:dyDescent="0.25">
      <c r="A1919" s="124">
        <v>612901</v>
      </c>
      <c r="B1919" s="125" t="s">
        <v>1944</v>
      </c>
      <c r="C1919" s="126" t="s">
        <v>1863</v>
      </c>
      <c r="D1919" s="101" t="s">
        <v>2133</v>
      </c>
      <c r="E1919" s="42"/>
      <c r="F1919" s="191" t="str">
        <f>IF('9 All Base Data'!G1919="Rural Centre","Rural",IF('9 All Base Data'!G1919="Rural (Incl.some Off Shore Islands)","Rural",IF('9 All Base Data'!G1919="Inlet-in TA but not in Urban Area","Rural",IF('9 All Base Data'!G1919="Rural (Incl.some Off Shore Islands)","Rural",IF('9 All Base Data'!G1919="Inlet-not in TA","Rural",IF('9 All Base Data'!G1919="Inland Water not in Urban Area","Rural",IF('9 All Base Data'!G1919="Oceanic-in Region but not in TA","Rural",'9 All Base Data'!G1919)))))))</f>
        <v>Rural</v>
      </c>
      <c r="G1919" s="177">
        <f>IF('9 All Base Data'!I1919="..C","..C",'9 All Base Data'!I1919*Basecase_Pop_2006)</f>
        <v>9</v>
      </c>
      <c r="H1919" s="177">
        <f>IF('9 All Base Data'!J1919="..C","..C",'9 All Base Data'!J1919*Basecase_Pop_2006)</f>
        <v>9</v>
      </c>
      <c r="I1919" s="191" t="str">
        <f>IF('9 All Base Data'!L1919="..C","..C",'9 All Base Data'!L1919*Basecase_Pop_2006)</f>
        <v>..C</v>
      </c>
      <c r="J1919" s="156">
        <f>IF('9 All Base Data'!$P1919=0,0,('9 All Base Data'!$P1919*Basecase_Pop_2006)/(1+(1/(BaseCase_Mort_AllAdults_30*('9 All Base Data'!$W1919*Basecase_PM10)/10))))</f>
        <v>0</v>
      </c>
      <c r="K1919" s="156">
        <f>IF('9 All Base Data'!$Q1919=0,0,('9 All Base Data'!$Q1919*Basecase_Pop_2006)/(1+(1/(BaseCase_Mort_Maori_30*('9 All Base Data'!$W1919*Basecase_PM10)/10))))</f>
        <v>0</v>
      </c>
      <c r="L1919" s="179">
        <f>133/(1+1/(BaseCase_Mort_Child_0_1*'9 All Base Data'!$AB$10/10))*IF('9 All Base Data'!$L1919="..C",0,'9 All Base Data'!L1919/'9 All Base Data'!$L$2022)</f>
        <v>0</v>
      </c>
      <c r="M1919" s="178">
        <f>IF('9 All Base Data'!$R1919="","",IF('9 All Base Data'!$R1919=0,0,('9 All Base Data'!$R1919*Basecase_Pop_2006)/(1+(1/(BaseCase_CardiacHA_All*('9 All Base Data'!$W1919*Basecase_PM10)/10)))))</f>
        <v>0</v>
      </c>
      <c r="N1919" s="178">
        <f>IF('9 All Base Data'!$S1919="","",IF('9 All Base Data'!$S1919=0,0,('9 All Base Data'!S1919*Basecase_Pop_2006)/(1+(1/(BaseCase_RespHA_All*('9 All Base Data'!$W1919*Basecase_PM10)/10)))))</f>
        <v>0</v>
      </c>
      <c r="O1919" s="178">
        <f>IF('9 All Base Data'!$T1919="","",IF('9 All Base Data'!$T1919=0,0,('9 All Base Data'!$T1919*Basecase_Pop_2006)/(1+(1/(BaseCase_RespHA_Child_1_4*('9 All Base Data'!$W1919*Basecase_PM10)/10)))))</f>
        <v>0</v>
      </c>
      <c r="P1919" s="179">
        <f>IF('9 All Base Data'!$U1919="","",IF('9 All Base Data'!$U1919=0,0,('9 All Base Data'!$U1919*Basecase_Pop_2006)/(1+(1/(BaseCase_RespHA_Child_5_14*('9 All Base Data'!$W1919*Basecase_PM10)/10)))))</f>
        <v>0</v>
      </c>
      <c r="Q1919" s="156">
        <f>IF('7 Base case Results'!$G1919="..C",0,BaseCase_RADs_All*'7 Base case Results'!$G1919*('9 All Base Data'!$V1919*Basecase_PM10)/10)</f>
        <v>2.5822799999999999</v>
      </c>
      <c r="R1919" s="189">
        <f t="shared" si="302"/>
        <v>0</v>
      </c>
      <c r="S1919" s="178">
        <f t="shared" si="303"/>
        <v>0</v>
      </c>
      <c r="T1919" s="179">
        <f t="shared" si="304"/>
        <v>0</v>
      </c>
      <c r="U1919" s="178">
        <f t="shared" si="305"/>
        <v>0</v>
      </c>
      <c r="V1919" s="178">
        <f t="shared" si="306"/>
        <v>0</v>
      </c>
      <c r="W1919" s="178">
        <f t="shared" si="307"/>
        <v>0</v>
      </c>
      <c r="X1919" s="179">
        <f t="shared" si="308"/>
        <v>0</v>
      </c>
      <c r="Y1919" s="179">
        <f t="shared" si="309"/>
        <v>1.6010136E-4</v>
      </c>
      <c r="Z1919" s="186">
        <f t="shared" si="300"/>
        <v>1.6010136E-4</v>
      </c>
      <c r="AA1919" s="156">
        <f>$J1919*'9 All Base Data'!$Y1919</f>
        <v>0</v>
      </c>
      <c r="AB1919" s="156">
        <f>$K1919*'9 All Base Data'!$Y1919</f>
        <v>0</v>
      </c>
      <c r="AC1919" s="178">
        <f>$L1919*'9 All Base Data'!$Y1919</f>
        <v>0</v>
      </c>
      <c r="AD1919" s="178">
        <f>IF($M1919="","",$M1919*'9 All Base Data'!$Y1919)</f>
        <v>0</v>
      </c>
      <c r="AE1919" s="178">
        <f>IF($N1919="","",$N1919*'9 All Base Data'!$Y1919)</f>
        <v>0</v>
      </c>
      <c r="AF1919" s="178">
        <f>IF($O1919="","",$O1919*'9 All Base Data'!$Y1919)</f>
        <v>0</v>
      </c>
      <c r="AG1919" s="178">
        <f>IF($P1919="","",$P1919*'9 All Base Data'!$Y1919)</f>
        <v>0</v>
      </c>
      <c r="AH1919" s="167">
        <f>$Q1919*'9 All Base Data'!$Y1919</f>
        <v>0.22492727558031378</v>
      </c>
      <c r="AI1919" s="178">
        <f>$R1919*'9 All Base Data'!$Y1919</f>
        <v>0</v>
      </c>
      <c r="AJ1919" s="178">
        <f>$S1919*'9 All Base Data'!$Y1919</f>
        <v>0</v>
      </c>
      <c r="AK1919" s="178">
        <f>$T1919*'9 All Base Data'!$Y1919</f>
        <v>0</v>
      </c>
      <c r="AL1919" s="178">
        <f>IF($U1919="","",$U1919*'9 All Base Data'!$Y1919)</f>
        <v>0</v>
      </c>
      <c r="AM1919" s="178">
        <f>IF($V1919="","",$V1919*'9 All Base Data'!$Y1919)</f>
        <v>0</v>
      </c>
      <c r="AN1919" s="178">
        <f>IF($W1919="","",$W1919*'9 All Base Data'!$Y1919)</f>
        <v>0</v>
      </c>
      <c r="AO1919" s="178">
        <f>IF($X1919="","",$X1919*'9 All Base Data'!$Y1919)</f>
        <v>0</v>
      </c>
      <c r="AP1919" s="178">
        <f>$Y1919*'9 All Base Data'!$Y1919</f>
        <v>1.3945491085979454E-5</v>
      </c>
      <c r="AQ1919" s="179">
        <f t="shared" si="301"/>
        <v>1.3945491085979454E-5</v>
      </c>
    </row>
    <row r="1920" spans="1:43" x14ac:dyDescent="0.25">
      <c r="A1920" s="124">
        <v>612902</v>
      </c>
      <c r="B1920" s="125" t="s">
        <v>1945</v>
      </c>
      <c r="C1920" s="126" t="s">
        <v>1863</v>
      </c>
      <c r="D1920" s="101" t="s">
        <v>2133</v>
      </c>
      <c r="E1920" s="42"/>
      <c r="F1920" s="191" t="str">
        <f>IF('9 All Base Data'!G1920="Rural Centre","Rural",IF('9 All Base Data'!G1920="Rural (Incl.some Off Shore Islands)","Rural",IF('9 All Base Data'!G1920="Inlet-in TA but not in Urban Area","Rural",IF('9 All Base Data'!G1920="Rural (Incl.some Off Shore Islands)","Rural",IF('9 All Base Data'!G1920="Inlet-not in TA","Rural",IF('9 All Base Data'!G1920="Inland Water not in Urban Area","Rural",IF('9 All Base Data'!G1920="Oceanic-in Region but not in TA","Rural",'9 All Base Data'!G1920)))))))</f>
        <v>Rural</v>
      </c>
      <c r="G1920" s="177" t="str">
        <f>IF('9 All Base Data'!I1920="..C","..C",'9 All Base Data'!I1920*Basecase_Pop_2006)</f>
        <v>..C</v>
      </c>
      <c r="H1920" s="177" t="str">
        <f>IF('9 All Base Data'!J1920="..C","..C",'9 All Base Data'!J1920*Basecase_Pop_2006)</f>
        <v>..C</v>
      </c>
      <c r="I1920" s="191" t="str">
        <f>IF('9 All Base Data'!L1920="..C","..C",'9 All Base Data'!L1920*Basecase_Pop_2006)</f>
        <v>..C</v>
      </c>
      <c r="J1920" s="156">
        <f>IF('9 All Base Data'!$P1920=0,0,('9 All Base Data'!$P1920*Basecase_Pop_2006)/(1+(1/(BaseCase_Mort_AllAdults_30*('9 All Base Data'!$W1920*Basecase_PM10)/10))))</f>
        <v>0</v>
      </c>
      <c r="K1920" s="156">
        <f>IF('9 All Base Data'!$Q1920=0,0,('9 All Base Data'!$Q1920*Basecase_Pop_2006)/(1+(1/(BaseCase_Mort_Maori_30*('9 All Base Data'!$W1920*Basecase_PM10)/10))))</f>
        <v>0</v>
      </c>
      <c r="L1920" s="179">
        <f>133/(1+1/(BaseCase_Mort_Child_0_1*'9 All Base Data'!$AB$10/10))*IF('9 All Base Data'!$L1920="..C",0,'9 All Base Data'!L1920/'9 All Base Data'!$L$2022)</f>
        <v>0</v>
      </c>
      <c r="M1920" s="178">
        <f>IF('9 All Base Data'!$R1920="","",IF('9 All Base Data'!$R1920=0,0,('9 All Base Data'!$R1920*Basecase_Pop_2006)/(1+(1/(BaseCase_CardiacHA_All*('9 All Base Data'!$W1920*Basecase_PM10)/10)))))</f>
        <v>0</v>
      </c>
      <c r="N1920" s="178">
        <f>IF('9 All Base Data'!$S1920="","",IF('9 All Base Data'!$S1920=0,0,('9 All Base Data'!S1920*Basecase_Pop_2006)/(1+(1/(BaseCase_RespHA_All*('9 All Base Data'!$W1920*Basecase_PM10)/10)))))</f>
        <v>0</v>
      </c>
      <c r="O1920" s="178">
        <f>IF('9 All Base Data'!$T1920="","",IF('9 All Base Data'!$T1920=0,0,('9 All Base Data'!$T1920*Basecase_Pop_2006)/(1+(1/(BaseCase_RespHA_Child_1_4*('9 All Base Data'!$W1920*Basecase_PM10)/10)))))</f>
        <v>0</v>
      </c>
      <c r="P1920" s="179">
        <f>IF('9 All Base Data'!$U1920="","",IF('9 All Base Data'!$U1920=0,0,('9 All Base Data'!$U1920*Basecase_Pop_2006)/(1+(1/(BaseCase_RespHA_Child_5_14*('9 All Base Data'!$W1920*Basecase_PM10)/10)))))</f>
        <v>0</v>
      </c>
      <c r="Q1920" s="156">
        <f>IF('7 Base case Results'!$G1920="..C",0,BaseCase_RADs_All*'7 Base case Results'!$G1920*('9 All Base Data'!$V1920*Basecase_PM10)/10)</f>
        <v>0</v>
      </c>
      <c r="R1920" s="189">
        <f t="shared" si="302"/>
        <v>0</v>
      </c>
      <c r="S1920" s="178">
        <f t="shared" si="303"/>
        <v>0</v>
      </c>
      <c r="T1920" s="179">
        <f t="shared" si="304"/>
        <v>0</v>
      </c>
      <c r="U1920" s="178">
        <f t="shared" si="305"/>
        <v>0</v>
      </c>
      <c r="V1920" s="178">
        <f t="shared" si="306"/>
        <v>0</v>
      </c>
      <c r="W1920" s="178">
        <f t="shared" si="307"/>
        <v>0</v>
      </c>
      <c r="X1920" s="179">
        <f t="shared" si="308"/>
        <v>0</v>
      </c>
      <c r="Y1920" s="179">
        <f t="shared" si="309"/>
        <v>0</v>
      </c>
      <c r="Z1920" s="186">
        <f t="shared" si="300"/>
        <v>0</v>
      </c>
      <c r="AA1920" s="156">
        <f>$J1920*'9 All Base Data'!$Y1920</f>
        <v>0</v>
      </c>
      <c r="AB1920" s="156">
        <f>$K1920*'9 All Base Data'!$Y1920</f>
        <v>0</v>
      </c>
      <c r="AC1920" s="178">
        <f>$L1920*'9 All Base Data'!$Y1920</f>
        <v>0</v>
      </c>
      <c r="AD1920" s="178">
        <f>IF($M1920="","",$M1920*'9 All Base Data'!$Y1920)</f>
        <v>0</v>
      </c>
      <c r="AE1920" s="178">
        <f>IF($N1920="","",$N1920*'9 All Base Data'!$Y1920)</f>
        <v>0</v>
      </c>
      <c r="AF1920" s="178">
        <f>IF($O1920="","",$O1920*'9 All Base Data'!$Y1920)</f>
        <v>0</v>
      </c>
      <c r="AG1920" s="178">
        <f>IF($P1920="","",$P1920*'9 All Base Data'!$Y1920)</f>
        <v>0</v>
      </c>
      <c r="AH1920" s="167">
        <f>$Q1920*'9 All Base Data'!$Y1920</f>
        <v>0</v>
      </c>
      <c r="AI1920" s="178">
        <f>$R1920*'9 All Base Data'!$Y1920</f>
        <v>0</v>
      </c>
      <c r="AJ1920" s="178">
        <f>$S1920*'9 All Base Data'!$Y1920</f>
        <v>0</v>
      </c>
      <c r="AK1920" s="178">
        <f>$T1920*'9 All Base Data'!$Y1920</f>
        <v>0</v>
      </c>
      <c r="AL1920" s="178">
        <f>IF($U1920="","",$U1920*'9 All Base Data'!$Y1920)</f>
        <v>0</v>
      </c>
      <c r="AM1920" s="178">
        <f>IF($V1920="","",$V1920*'9 All Base Data'!$Y1920)</f>
        <v>0</v>
      </c>
      <c r="AN1920" s="178">
        <f>IF($W1920="","",$W1920*'9 All Base Data'!$Y1920)</f>
        <v>0</v>
      </c>
      <c r="AO1920" s="178">
        <f>IF($X1920="","",$X1920*'9 All Base Data'!$Y1920)</f>
        <v>0</v>
      </c>
      <c r="AP1920" s="178">
        <f>$Y1920*'9 All Base Data'!$Y1920</f>
        <v>0</v>
      </c>
      <c r="AQ1920" s="179">
        <f t="shared" si="301"/>
        <v>0</v>
      </c>
    </row>
    <row r="1921" spans="1:43" x14ac:dyDescent="0.25">
      <c r="A1921" s="124">
        <v>612903</v>
      </c>
      <c r="B1921" s="125" t="s">
        <v>1946</v>
      </c>
      <c r="C1921" s="126" t="s">
        <v>1863</v>
      </c>
      <c r="D1921" s="101" t="s">
        <v>2133</v>
      </c>
      <c r="E1921" s="42"/>
      <c r="F1921" s="191" t="str">
        <f>IF('9 All Base Data'!G1921="Rural Centre","Rural",IF('9 All Base Data'!G1921="Rural (Incl.some Off Shore Islands)","Rural",IF('9 All Base Data'!G1921="Inlet-in TA but not in Urban Area","Rural",IF('9 All Base Data'!G1921="Rural (Incl.some Off Shore Islands)","Rural",IF('9 All Base Data'!G1921="Inlet-not in TA","Rural",IF('9 All Base Data'!G1921="Inland Water not in Urban Area","Rural",IF('9 All Base Data'!G1921="Oceanic-in Region but not in TA","Rural",'9 All Base Data'!G1921)))))))</f>
        <v>Rural</v>
      </c>
      <c r="G1921" s="177" t="str">
        <f>IF('9 All Base Data'!I1921="..C","..C",'9 All Base Data'!I1921*Basecase_Pop_2006)</f>
        <v>..C</v>
      </c>
      <c r="H1921" s="177" t="str">
        <f>IF('9 All Base Data'!J1921="..C","..C",'9 All Base Data'!J1921*Basecase_Pop_2006)</f>
        <v>..C</v>
      </c>
      <c r="I1921" s="191" t="str">
        <f>IF('9 All Base Data'!L1921="..C","..C",'9 All Base Data'!L1921*Basecase_Pop_2006)</f>
        <v>..C</v>
      </c>
      <c r="J1921" s="156">
        <f>IF('9 All Base Data'!$P1921=0,0,('9 All Base Data'!$P1921*Basecase_Pop_2006)/(1+(1/(BaseCase_Mort_AllAdults_30*('9 All Base Data'!$W1921*Basecase_PM10)/10))))</f>
        <v>0</v>
      </c>
      <c r="K1921" s="156">
        <f>IF('9 All Base Data'!$Q1921=0,0,('9 All Base Data'!$Q1921*Basecase_Pop_2006)/(1+(1/(BaseCase_Mort_Maori_30*('9 All Base Data'!$W1921*Basecase_PM10)/10))))</f>
        <v>0</v>
      </c>
      <c r="L1921" s="179">
        <f>133/(1+1/(BaseCase_Mort_Child_0_1*'9 All Base Data'!$AB$10/10))*IF('9 All Base Data'!$L1921="..C",0,'9 All Base Data'!L1921/'9 All Base Data'!$L$2022)</f>
        <v>0</v>
      </c>
      <c r="M1921" s="178">
        <f>IF('9 All Base Data'!$R1921="","",IF('9 All Base Data'!$R1921=0,0,('9 All Base Data'!$R1921*Basecase_Pop_2006)/(1+(1/(BaseCase_CardiacHA_All*('9 All Base Data'!$W1921*Basecase_PM10)/10)))))</f>
        <v>0</v>
      </c>
      <c r="N1921" s="178">
        <f>IF('9 All Base Data'!$S1921="","",IF('9 All Base Data'!$S1921=0,0,('9 All Base Data'!S1921*Basecase_Pop_2006)/(1+(1/(BaseCase_RespHA_All*('9 All Base Data'!$W1921*Basecase_PM10)/10)))))</f>
        <v>0</v>
      </c>
      <c r="O1921" s="178">
        <f>IF('9 All Base Data'!$T1921="","",IF('9 All Base Data'!$T1921=0,0,('9 All Base Data'!$T1921*Basecase_Pop_2006)/(1+(1/(BaseCase_RespHA_Child_1_4*('9 All Base Data'!$W1921*Basecase_PM10)/10)))))</f>
        <v>0</v>
      </c>
      <c r="P1921" s="179">
        <f>IF('9 All Base Data'!$U1921="","",IF('9 All Base Data'!$U1921=0,0,('9 All Base Data'!$U1921*Basecase_Pop_2006)/(1+(1/(BaseCase_RespHA_Child_5_14*('9 All Base Data'!$W1921*Basecase_PM10)/10)))))</f>
        <v>0</v>
      </c>
      <c r="Q1921" s="156">
        <f>IF('7 Base case Results'!$G1921="..C",0,BaseCase_RADs_All*'7 Base case Results'!$G1921*('9 All Base Data'!$V1921*Basecase_PM10)/10)</f>
        <v>0</v>
      </c>
      <c r="R1921" s="189">
        <f t="shared" si="302"/>
        <v>0</v>
      </c>
      <c r="S1921" s="178">
        <f t="shared" si="303"/>
        <v>0</v>
      </c>
      <c r="T1921" s="179">
        <f t="shared" si="304"/>
        <v>0</v>
      </c>
      <c r="U1921" s="178">
        <f t="shared" si="305"/>
        <v>0</v>
      </c>
      <c r="V1921" s="178">
        <f t="shared" si="306"/>
        <v>0</v>
      </c>
      <c r="W1921" s="178">
        <f t="shared" si="307"/>
        <v>0</v>
      </c>
      <c r="X1921" s="179">
        <f t="shared" si="308"/>
        <v>0</v>
      </c>
      <c r="Y1921" s="179">
        <f t="shared" si="309"/>
        <v>0</v>
      </c>
      <c r="Z1921" s="186">
        <f t="shared" si="300"/>
        <v>0</v>
      </c>
      <c r="AA1921" s="156">
        <f>$J1921*'9 All Base Data'!$Y1921</f>
        <v>0</v>
      </c>
      <c r="AB1921" s="156">
        <f>$K1921*'9 All Base Data'!$Y1921</f>
        <v>0</v>
      </c>
      <c r="AC1921" s="178">
        <f>$L1921*'9 All Base Data'!$Y1921</f>
        <v>0</v>
      </c>
      <c r="AD1921" s="178">
        <f>IF($M1921="","",$M1921*'9 All Base Data'!$Y1921)</f>
        <v>0</v>
      </c>
      <c r="AE1921" s="178">
        <f>IF($N1921="","",$N1921*'9 All Base Data'!$Y1921)</f>
        <v>0</v>
      </c>
      <c r="AF1921" s="178">
        <f>IF($O1921="","",$O1921*'9 All Base Data'!$Y1921)</f>
        <v>0</v>
      </c>
      <c r="AG1921" s="178">
        <f>IF($P1921="","",$P1921*'9 All Base Data'!$Y1921)</f>
        <v>0</v>
      </c>
      <c r="AH1921" s="167">
        <f>$Q1921*'9 All Base Data'!$Y1921</f>
        <v>0</v>
      </c>
      <c r="AI1921" s="178">
        <f>$R1921*'9 All Base Data'!$Y1921</f>
        <v>0</v>
      </c>
      <c r="AJ1921" s="178">
        <f>$S1921*'9 All Base Data'!$Y1921</f>
        <v>0</v>
      </c>
      <c r="AK1921" s="178">
        <f>$T1921*'9 All Base Data'!$Y1921</f>
        <v>0</v>
      </c>
      <c r="AL1921" s="178">
        <f>IF($U1921="","",$U1921*'9 All Base Data'!$Y1921)</f>
        <v>0</v>
      </c>
      <c r="AM1921" s="178">
        <f>IF($V1921="","",$V1921*'9 All Base Data'!$Y1921)</f>
        <v>0</v>
      </c>
      <c r="AN1921" s="178">
        <f>IF($W1921="","",$W1921*'9 All Base Data'!$Y1921)</f>
        <v>0</v>
      </c>
      <c r="AO1921" s="178">
        <f>IF($X1921="","",$X1921*'9 All Base Data'!$Y1921)</f>
        <v>0</v>
      </c>
      <c r="AP1921" s="178">
        <f>$Y1921*'9 All Base Data'!$Y1921</f>
        <v>0</v>
      </c>
      <c r="AQ1921" s="179">
        <f t="shared" si="301"/>
        <v>0</v>
      </c>
    </row>
    <row r="1922" spans="1:43" x14ac:dyDescent="0.25">
      <c r="A1922" s="124">
        <v>613000</v>
      </c>
      <c r="B1922" s="125" t="s">
        <v>1947</v>
      </c>
      <c r="C1922" s="126" t="s">
        <v>1863</v>
      </c>
      <c r="D1922" s="101" t="s">
        <v>2133</v>
      </c>
      <c r="E1922" s="42"/>
      <c r="F1922" s="191" t="str">
        <f>IF('9 All Base Data'!G1922="Rural Centre","Rural",IF('9 All Base Data'!G1922="Rural (Incl.some Off Shore Islands)","Rural",IF('9 All Base Data'!G1922="Inlet-in TA but not in Urban Area","Rural",IF('9 All Base Data'!G1922="Rural (Incl.some Off Shore Islands)","Rural",IF('9 All Base Data'!G1922="Inlet-not in TA","Rural",IF('9 All Base Data'!G1922="Inland Water not in Urban Area","Rural",IF('9 All Base Data'!G1922="Oceanic-in Region but not in TA","Rural",'9 All Base Data'!G1922)))))))</f>
        <v>Rural</v>
      </c>
      <c r="G1922" s="177">
        <f>IF('9 All Base Data'!I1922="..C","..C",'9 All Base Data'!I1922*Basecase_Pop_2006)</f>
        <v>378</v>
      </c>
      <c r="H1922" s="177">
        <f>IF('9 All Base Data'!J1922="..C","..C",'9 All Base Data'!J1922*Basecase_Pop_2006)</f>
        <v>279</v>
      </c>
      <c r="I1922" s="191">
        <f>IF('9 All Base Data'!L1922="..C","..C",'9 All Base Data'!L1922*Basecase_Pop_2006)</f>
        <v>12</v>
      </c>
      <c r="J1922" s="156">
        <f>IF('9 All Base Data'!$P1922=0,0,('9 All Base Data'!$P1922*Basecase_Pop_2006)/(1+(1/(BaseCase_Mort_AllAdults_30*('9 All Base Data'!$W1922*Basecase_PM10)/10))))</f>
        <v>0.4931915122009744</v>
      </c>
      <c r="K1922" s="156">
        <f>IF('9 All Base Data'!$Q1922=0,0,('9 All Base Data'!$Q1922*Basecase_Pop_2006)/(1+(1/(BaseCase_Mort_Maori_30*('9 All Base Data'!$W1922*Basecase_PM10)/10))))</f>
        <v>9.1656603990569838E-2</v>
      </c>
      <c r="L1922" s="179">
        <f>133/(1+1/(BaseCase_Mort_Child_0_1*'9 All Base Data'!$AB$10/10))*IF('9 All Base Data'!$L1922="..C",0,'9 All Base Data'!L1922/'9 All Base Data'!$L$2022)</f>
        <v>1.7505334263662759E-3</v>
      </c>
      <c r="M1922" s="178">
        <f>IF('9 All Base Data'!$R1922="","",IF('9 All Base Data'!$R1922=0,0,('9 All Base Data'!$R1922*Basecase_Pop_2006)/(1+(1/(BaseCase_CardiacHA_All*('9 All Base Data'!$W1922*Basecase_PM10)/10)))))</f>
        <v>2.8555447848389003E-2</v>
      </c>
      <c r="N1922" s="178">
        <f>IF('9 All Base Data'!$S1922="","",IF('9 All Base Data'!$S1922=0,0,('9 All Base Data'!S1922*Basecase_Pop_2006)/(1+(1/(BaseCase_RespHA_All*('9 All Base Data'!$W1922*Basecase_PM10)/10)))))</f>
        <v>2.1085283622859146E-2</v>
      </c>
      <c r="O1922" s="178">
        <f>IF('9 All Base Data'!$T1922="","",IF('9 All Base Data'!$T1922=0,0,('9 All Base Data'!$T1922*Basecase_Pop_2006)/(1+(1/(BaseCase_RespHA_Child_1_4*('9 All Base Data'!$W1922*Basecase_PM10)/10)))))</f>
        <v>1.0459935298016287E-2</v>
      </c>
      <c r="P1922" s="179">
        <f>IF('9 All Base Data'!$U1922="","",IF('9 All Base Data'!$U1922=0,0,('9 All Base Data'!$U1922*Basecase_Pop_2006)/(1+(1/(BaseCase_RespHA_Child_5_14*('9 All Base Data'!$W1922*Basecase_PM10)/10)))))</f>
        <v>0</v>
      </c>
      <c r="Q1922" s="156">
        <f>IF('7 Base case Results'!$G1922="..C",0,BaseCase_RADs_All*'7 Base case Results'!$G1922*('9 All Base Data'!$V1922*Basecase_PM10)/10)</f>
        <v>108.45576000000001</v>
      </c>
      <c r="R1922" s="189">
        <f t="shared" si="302"/>
        <v>1.7557617834354688</v>
      </c>
      <c r="S1922" s="178">
        <f t="shared" si="303"/>
        <v>0.32629751020642866</v>
      </c>
      <c r="T1922" s="179">
        <f t="shared" si="304"/>
        <v>6.2318989978639421E-3</v>
      </c>
      <c r="U1922" s="178">
        <f t="shared" si="305"/>
        <v>1.8132709383727016E-4</v>
      </c>
      <c r="V1922" s="178">
        <f t="shared" si="306"/>
        <v>9.5621761229666228E-5</v>
      </c>
      <c r="W1922" s="178">
        <f t="shared" si="307"/>
        <v>4.7435806576503865E-5</v>
      </c>
      <c r="X1922" s="179">
        <f t="shared" si="308"/>
        <v>0</v>
      </c>
      <c r="Y1922" s="179">
        <f t="shared" si="309"/>
        <v>6.7242571200000012E-3</v>
      </c>
      <c r="Z1922" s="186">
        <f t="shared" si="300"/>
        <v>1.7689948884083997</v>
      </c>
      <c r="AA1922" s="156">
        <f>$J1922*'9 All Base Data'!$Y1922</f>
        <v>4.2959021941346508E-2</v>
      </c>
      <c r="AB1922" s="156">
        <f>$K1922*'9 All Base Data'!$Y1922</f>
        <v>7.9836695573456753E-3</v>
      </c>
      <c r="AC1922" s="178">
        <f>$L1922*'9 All Base Data'!$Y1922</f>
        <v>1.5247870657126192E-4</v>
      </c>
      <c r="AD1922" s="178">
        <f>IF($M1922="","",$M1922*'9 All Base Data'!$Y1922)</f>
        <v>2.487297693322905E-3</v>
      </c>
      <c r="AE1922" s="178">
        <f>IF($N1922="","",$N1922*'9 All Base Data'!$Y1922)</f>
        <v>1.8366154716482782E-3</v>
      </c>
      <c r="AF1922" s="178">
        <f>IF($O1922="","",$O1922*'9 All Base Data'!$Y1922)</f>
        <v>9.1110365619884788E-4</v>
      </c>
      <c r="AG1922" s="178">
        <f>IF($P1922="","",$P1922*'9 All Base Data'!$Y1922)</f>
        <v>0</v>
      </c>
      <c r="AH1922" s="167">
        <f>$Q1922*'9 All Base Data'!$Y1922</f>
        <v>9.4469455743731796</v>
      </c>
      <c r="AI1922" s="178">
        <f>$R1922*'9 All Base Data'!$Y1922</f>
        <v>0.15293411811119356</v>
      </c>
      <c r="AJ1922" s="178">
        <f>$S1922*'9 All Base Data'!$Y1922</f>
        <v>2.8421863624150605E-2</v>
      </c>
      <c r="AK1922" s="178">
        <f>$T1922*'9 All Base Data'!$Y1922</f>
        <v>5.4282419539369246E-4</v>
      </c>
      <c r="AL1922" s="178">
        <f>IF($U1922="","",$U1922*'9 All Base Data'!$Y1922)</f>
        <v>1.5794340352600448E-5</v>
      </c>
      <c r="AM1922" s="178">
        <f>IF($V1922="","",$V1922*'9 All Base Data'!$Y1922)</f>
        <v>8.3290511639249418E-6</v>
      </c>
      <c r="AN1922" s="178">
        <f>IF($W1922="","",$W1922*'9 All Base Data'!$Y1922)</f>
        <v>4.1318550808617754E-6</v>
      </c>
      <c r="AO1922" s="178">
        <f>IF($X1922="","",$X1922*'9 All Base Data'!$Y1922)</f>
        <v>0</v>
      </c>
      <c r="AP1922" s="178">
        <f>$Y1922*'9 All Base Data'!$Y1922</f>
        <v>5.8571062561113714E-4</v>
      </c>
      <c r="AQ1922" s="179">
        <f t="shared" si="301"/>
        <v>0.15408677632371492</v>
      </c>
    </row>
    <row r="1923" spans="1:43" x14ac:dyDescent="0.25">
      <c r="A1923" s="124">
        <v>614001</v>
      </c>
      <c r="B1923" s="125" t="s">
        <v>1948</v>
      </c>
      <c r="C1923" s="126" t="s">
        <v>1683</v>
      </c>
      <c r="D1923" s="101" t="s">
        <v>2070</v>
      </c>
      <c r="E1923" s="42"/>
      <c r="F1923" s="191" t="e">
        <f>IF('9 All Base Data'!G1923="Rural Centre","Rural",IF('9 All Base Data'!G1923="Rural (Incl.some Off Shore Islands)","Rural",IF('9 All Base Data'!G1923="Inlet-in TA but not in Urban Area","Rural",IF('9 All Base Data'!G1923="Rural (Incl.some Off Shore Islands)","Rural",IF('9 All Base Data'!G1923="Inlet-not in TA","Rural",IF('9 All Base Data'!G1923="Inland Water not in Urban Area","Rural",IF('9 All Base Data'!G1923="Oceanic-in Region but not in TA","Rural",'9 All Base Data'!G1923)))))))</f>
        <v>#N/A</v>
      </c>
      <c r="G1923" s="177" t="str">
        <f>IF('9 All Base Data'!I1923="..C","..C",'9 All Base Data'!I1923*Basecase_Pop_2006)</f>
        <v>..C</v>
      </c>
      <c r="H1923" s="177" t="str">
        <f>IF('9 All Base Data'!J1923="..C","..C",'9 All Base Data'!J1923*Basecase_Pop_2006)</f>
        <v>..C</v>
      </c>
      <c r="I1923" s="191" t="str">
        <f>IF('9 All Base Data'!L1923="..C","..C",'9 All Base Data'!L1923*Basecase_Pop_2006)</f>
        <v>..C</v>
      </c>
      <c r="J1923" s="156">
        <f>IF('9 All Base Data'!$P1923=0,0,('9 All Base Data'!$P1923*Basecase_Pop_2006)/(1+(1/(BaseCase_Mort_AllAdults_30*('9 All Base Data'!$W1923*Basecase_PM10)/10))))</f>
        <v>0</v>
      </c>
      <c r="K1923" s="156">
        <f>IF('9 All Base Data'!$Q1923=0,0,('9 All Base Data'!$Q1923*Basecase_Pop_2006)/(1+(1/(BaseCase_Mort_Maori_30*('9 All Base Data'!$W1923*Basecase_PM10)/10))))</f>
        <v>0</v>
      </c>
      <c r="L1923" s="179">
        <f>133/(1+1/(BaseCase_Mort_Child_0_1*'9 All Base Data'!$AB$10/10))*IF('9 All Base Data'!$L1923="..C",0,'9 All Base Data'!L1923/'9 All Base Data'!$L$2022)</f>
        <v>0</v>
      </c>
      <c r="M1923" s="178" t="str">
        <f>IF('9 All Base Data'!$R1923="","",IF('9 All Base Data'!$R1923=0,0,('9 All Base Data'!$R1923*Basecase_Pop_2006)/(1+(1/(BaseCase_CardiacHA_All*('9 All Base Data'!$W1923*Basecase_PM10)/10)))))</f>
        <v/>
      </c>
      <c r="N1923" s="178" t="str">
        <f>IF('9 All Base Data'!$S1923="","",IF('9 All Base Data'!$S1923=0,0,('9 All Base Data'!S1923*Basecase_Pop_2006)/(1+(1/(BaseCase_RespHA_All*('9 All Base Data'!$W1923*Basecase_PM10)/10)))))</f>
        <v/>
      </c>
      <c r="O1923" s="178" t="str">
        <f>IF('9 All Base Data'!$T1923="","",IF('9 All Base Data'!$T1923=0,0,('9 All Base Data'!$T1923*Basecase_Pop_2006)/(1+(1/(BaseCase_RespHA_Child_1_4*('9 All Base Data'!$W1923*Basecase_PM10)/10)))))</f>
        <v/>
      </c>
      <c r="P1923" s="179" t="str">
        <f>IF('9 All Base Data'!$U1923="","",IF('9 All Base Data'!$U1923=0,0,('9 All Base Data'!$U1923*Basecase_Pop_2006)/(1+(1/(BaseCase_RespHA_Child_5_14*('9 All Base Data'!$W1923*Basecase_PM10)/10)))))</f>
        <v/>
      </c>
      <c r="Q1923" s="156">
        <f>IF('7 Base case Results'!$G1923="..C",0,BaseCase_RADs_All*'7 Base case Results'!$G1923*('9 All Base Data'!$V1923*Basecase_PM10)/10)</f>
        <v>0</v>
      </c>
      <c r="R1923" s="189">
        <f t="shared" si="302"/>
        <v>0</v>
      </c>
      <c r="S1923" s="178">
        <f t="shared" si="303"/>
        <v>0</v>
      </c>
      <c r="T1923" s="179">
        <f t="shared" si="304"/>
        <v>0</v>
      </c>
      <c r="U1923" s="178" t="str">
        <f t="shared" si="305"/>
        <v/>
      </c>
      <c r="V1923" s="178" t="str">
        <f t="shared" si="306"/>
        <v/>
      </c>
      <c r="W1923" s="178" t="str">
        <f t="shared" si="307"/>
        <v/>
      </c>
      <c r="X1923" s="179" t="str">
        <f t="shared" si="308"/>
        <v/>
      </c>
      <c r="Y1923" s="179">
        <f t="shared" si="309"/>
        <v>0</v>
      </c>
      <c r="Z1923" s="186">
        <f t="shared" si="300"/>
        <v>0</v>
      </c>
      <c r="AA1923" s="156">
        <f>$J1923*'9 All Base Data'!$Y1923</f>
        <v>0</v>
      </c>
      <c r="AB1923" s="156">
        <f>$K1923*'9 All Base Data'!$Y1923</f>
        <v>0</v>
      </c>
      <c r="AC1923" s="178">
        <f>$L1923*'9 All Base Data'!$Y1923</f>
        <v>0</v>
      </c>
      <c r="AD1923" s="178" t="str">
        <f>IF($M1923="","",$M1923*'9 All Base Data'!$Y1923)</f>
        <v/>
      </c>
      <c r="AE1923" s="178" t="str">
        <f>IF($N1923="","",$N1923*'9 All Base Data'!$Y1923)</f>
        <v/>
      </c>
      <c r="AF1923" s="178" t="str">
        <f>IF($O1923="","",$O1923*'9 All Base Data'!$Y1923)</f>
        <v/>
      </c>
      <c r="AG1923" s="178" t="str">
        <f>IF($P1923="","",$P1923*'9 All Base Data'!$Y1923)</f>
        <v/>
      </c>
      <c r="AH1923" s="167">
        <f>$Q1923*'9 All Base Data'!$Y1923</f>
        <v>0</v>
      </c>
      <c r="AI1923" s="178">
        <f>$R1923*'9 All Base Data'!$Y1923</f>
        <v>0</v>
      </c>
      <c r="AJ1923" s="178">
        <f>$S1923*'9 All Base Data'!$Y1923</f>
        <v>0</v>
      </c>
      <c r="AK1923" s="178">
        <f>$T1923*'9 All Base Data'!$Y1923</f>
        <v>0</v>
      </c>
      <c r="AL1923" s="178" t="str">
        <f>IF($U1923="","",$U1923*'9 All Base Data'!$Y1923)</f>
        <v/>
      </c>
      <c r="AM1923" s="178" t="str">
        <f>IF($V1923="","",$V1923*'9 All Base Data'!$Y1923)</f>
        <v/>
      </c>
      <c r="AN1923" s="178" t="str">
        <f>IF($W1923="","",$W1923*'9 All Base Data'!$Y1923)</f>
        <v/>
      </c>
      <c r="AO1923" s="178" t="str">
        <f>IF($X1923="","",$X1923*'9 All Base Data'!$Y1923)</f>
        <v/>
      </c>
      <c r="AP1923" s="178">
        <f>$Y1923*'9 All Base Data'!$Y1923</f>
        <v>0</v>
      </c>
      <c r="AQ1923" s="179">
        <f t="shared" si="301"/>
        <v>0</v>
      </c>
    </row>
    <row r="1924" spans="1:43" x14ac:dyDescent="0.25">
      <c r="A1924" s="124">
        <v>614002</v>
      </c>
      <c r="B1924" s="125" t="s">
        <v>1950</v>
      </c>
      <c r="C1924" s="126" t="s">
        <v>1683</v>
      </c>
      <c r="D1924" s="101" t="s">
        <v>2070</v>
      </c>
      <c r="E1924" s="42"/>
      <c r="F1924" s="191" t="e">
        <f>IF('9 All Base Data'!G1924="Rural Centre","Rural",IF('9 All Base Data'!G1924="Rural (Incl.some Off Shore Islands)","Rural",IF('9 All Base Data'!G1924="Inlet-in TA but not in Urban Area","Rural",IF('9 All Base Data'!G1924="Rural (Incl.some Off Shore Islands)","Rural",IF('9 All Base Data'!G1924="Inlet-not in TA","Rural",IF('9 All Base Data'!G1924="Inland Water not in Urban Area","Rural",IF('9 All Base Data'!G1924="Oceanic-in Region but not in TA","Rural",'9 All Base Data'!G1924)))))))</f>
        <v>#N/A</v>
      </c>
      <c r="G1924" s="177" t="str">
        <f>IF('9 All Base Data'!I1924="..C","..C",'9 All Base Data'!I1924*Basecase_Pop_2006)</f>
        <v>..C</v>
      </c>
      <c r="H1924" s="177" t="str">
        <f>IF('9 All Base Data'!J1924="..C","..C",'9 All Base Data'!J1924*Basecase_Pop_2006)</f>
        <v>..C</v>
      </c>
      <c r="I1924" s="191" t="str">
        <f>IF('9 All Base Data'!L1924="..C","..C",'9 All Base Data'!L1924*Basecase_Pop_2006)</f>
        <v>..C</v>
      </c>
      <c r="J1924" s="156">
        <f>IF('9 All Base Data'!$P1924=0,0,('9 All Base Data'!$P1924*Basecase_Pop_2006)/(1+(1/(BaseCase_Mort_AllAdults_30*('9 All Base Data'!$W1924*Basecase_PM10)/10))))</f>
        <v>0</v>
      </c>
      <c r="K1924" s="156">
        <f>IF('9 All Base Data'!$Q1924=0,0,('9 All Base Data'!$Q1924*Basecase_Pop_2006)/(1+(1/(BaseCase_Mort_Maori_30*('9 All Base Data'!$W1924*Basecase_PM10)/10))))</f>
        <v>0</v>
      </c>
      <c r="L1924" s="179">
        <f>133/(1+1/(BaseCase_Mort_Child_0_1*'9 All Base Data'!$AB$10/10))*IF('9 All Base Data'!$L1924="..C",0,'9 All Base Data'!L1924/'9 All Base Data'!$L$2022)</f>
        <v>0</v>
      </c>
      <c r="M1924" s="178" t="str">
        <f>IF('9 All Base Data'!$R1924="","",IF('9 All Base Data'!$R1924=0,0,('9 All Base Data'!$R1924*Basecase_Pop_2006)/(1+(1/(BaseCase_CardiacHA_All*('9 All Base Data'!$W1924*Basecase_PM10)/10)))))</f>
        <v/>
      </c>
      <c r="N1924" s="178" t="str">
        <f>IF('9 All Base Data'!$S1924="","",IF('9 All Base Data'!$S1924=0,0,('9 All Base Data'!S1924*Basecase_Pop_2006)/(1+(1/(BaseCase_RespHA_All*('9 All Base Data'!$W1924*Basecase_PM10)/10)))))</f>
        <v/>
      </c>
      <c r="O1924" s="178" t="str">
        <f>IF('9 All Base Data'!$T1924="","",IF('9 All Base Data'!$T1924=0,0,('9 All Base Data'!$T1924*Basecase_Pop_2006)/(1+(1/(BaseCase_RespHA_Child_1_4*('9 All Base Data'!$W1924*Basecase_PM10)/10)))))</f>
        <v/>
      </c>
      <c r="P1924" s="179" t="str">
        <f>IF('9 All Base Data'!$U1924="","",IF('9 All Base Data'!$U1924=0,0,('9 All Base Data'!$U1924*Basecase_Pop_2006)/(1+(1/(BaseCase_RespHA_Child_5_14*('9 All Base Data'!$W1924*Basecase_PM10)/10)))))</f>
        <v/>
      </c>
      <c r="Q1924" s="156">
        <f>IF('7 Base case Results'!$G1924="..C",0,BaseCase_RADs_All*'7 Base case Results'!$G1924*('9 All Base Data'!$V1924*Basecase_PM10)/10)</f>
        <v>0</v>
      </c>
      <c r="R1924" s="189">
        <f t="shared" si="302"/>
        <v>0</v>
      </c>
      <c r="S1924" s="178">
        <f t="shared" si="303"/>
        <v>0</v>
      </c>
      <c r="T1924" s="179">
        <f t="shared" si="304"/>
        <v>0</v>
      </c>
      <c r="U1924" s="178" t="str">
        <f t="shared" si="305"/>
        <v/>
      </c>
      <c r="V1924" s="178" t="str">
        <f t="shared" si="306"/>
        <v/>
      </c>
      <c r="W1924" s="178" t="str">
        <f t="shared" si="307"/>
        <v/>
      </c>
      <c r="X1924" s="179" t="str">
        <f t="shared" si="308"/>
        <v/>
      </c>
      <c r="Y1924" s="179">
        <f t="shared" si="309"/>
        <v>0</v>
      </c>
      <c r="Z1924" s="186">
        <f t="shared" si="300"/>
        <v>0</v>
      </c>
      <c r="AA1924" s="156">
        <f>$J1924*'9 All Base Data'!$Y1924</f>
        <v>0</v>
      </c>
      <c r="AB1924" s="156">
        <f>$K1924*'9 All Base Data'!$Y1924</f>
        <v>0</v>
      </c>
      <c r="AC1924" s="178">
        <f>$L1924*'9 All Base Data'!$Y1924</f>
        <v>0</v>
      </c>
      <c r="AD1924" s="178" t="str">
        <f>IF($M1924="","",$M1924*'9 All Base Data'!$Y1924)</f>
        <v/>
      </c>
      <c r="AE1924" s="178" t="str">
        <f>IF($N1924="","",$N1924*'9 All Base Data'!$Y1924)</f>
        <v/>
      </c>
      <c r="AF1924" s="178" t="str">
        <f>IF($O1924="","",$O1924*'9 All Base Data'!$Y1924)</f>
        <v/>
      </c>
      <c r="AG1924" s="178" t="str">
        <f>IF($P1924="","",$P1924*'9 All Base Data'!$Y1924)</f>
        <v/>
      </c>
      <c r="AH1924" s="167">
        <f>$Q1924*'9 All Base Data'!$Y1924</f>
        <v>0</v>
      </c>
      <c r="AI1924" s="178">
        <f>$R1924*'9 All Base Data'!$Y1924</f>
        <v>0</v>
      </c>
      <c r="AJ1924" s="178">
        <f>$S1924*'9 All Base Data'!$Y1924</f>
        <v>0</v>
      </c>
      <c r="AK1924" s="178">
        <f>$T1924*'9 All Base Data'!$Y1924</f>
        <v>0</v>
      </c>
      <c r="AL1924" s="178" t="str">
        <f>IF($U1924="","",$U1924*'9 All Base Data'!$Y1924)</f>
        <v/>
      </c>
      <c r="AM1924" s="178" t="str">
        <f>IF($V1924="","",$V1924*'9 All Base Data'!$Y1924)</f>
        <v/>
      </c>
      <c r="AN1924" s="178" t="str">
        <f>IF($W1924="","",$W1924*'9 All Base Data'!$Y1924)</f>
        <v/>
      </c>
      <c r="AO1924" s="178" t="str">
        <f>IF($X1924="","",$X1924*'9 All Base Data'!$Y1924)</f>
        <v/>
      </c>
      <c r="AP1924" s="178">
        <f>$Y1924*'9 All Base Data'!$Y1924</f>
        <v>0</v>
      </c>
      <c r="AQ1924" s="179">
        <f t="shared" si="301"/>
        <v>0</v>
      </c>
    </row>
    <row r="1925" spans="1:43" x14ac:dyDescent="0.25">
      <c r="A1925" s="124">
        <v>614502</v>
      </c>
      <c r="B1925" s="125" t="s">
        <v>1951</v>
      </c>
      <c r="C1925" s="126" t="s">
        <v>65</v>
      </c>
      <c r="D1925" s="101" t="s">
        <v>2064</v>
      </c>
      <c r="E1925" s="42"/>
      <c r="F1925" s="191" t="str">
        <f>IF('9 All Base Data'!G1925="Rural Centre","Rural",IF('9 All Base Data'!G1925="Rural (Incl.some Off Shore Islands)","Rural",IF('9 All Base Data'!G1925="Inlet-in TA but not in Urban Area","Rural",IF('9 All Base Data'!G1925="Rural (Incl.some Off Shore Islands)","Rural",IF('9 All Base Data'!G1925="Inlet-not in TA","Rural",IF('9 All Base Data'!G1925="Inland Water not in Urban Area","Rural",IF('9 All Base Data'!G1925="Oceanic-in Region but not in TA","Rural",'9 All Base Data'!G1925)))))))</f>
        <v>Rural</v>
      </c>
      <c r="G1925" s="177">
        <f>IF('9 All Base Data'!I1925="..C","..C",'9 All Base Data'!I1925*Basecase_Pop_2006)</f>
        <v>0</v>
      </c>
      <c r="H1925" s="177" t="str">
        <f>IF('9 All Base Data'!J1925="..C","..C",'9 All Base Data'!J1925*Basecase_Pop_2006)</f>
        <v>..C</v>
      </c>
      <c r="I1925" s="191" t="str">
        <f>IF('9 All Base Data'!L1925="..C","..C",'9 All Base Data'!L1925*Basecase_Pop_2006)</f>
        <v>..C</v>
      </c>
      <c r="J1925" s="156">
        <f>IF('9 All Base Data'!$P1925=0,0,('9 All Base Data'!$P1925*Basecase_Pop_2006)/(1+(1/(BaseCase_Mort_AllAdults_30*('9 All Base Data'!$W1925*Basecase_PM10)/10))))</f>
        <v>0</v>
      </c>
      <c r="K1925" s="156">
        <f>IF('9 All Base Data'!$Q1925=0,0,('9 All Base Data'!$Q1925*Basecase_Pop_2006)/(1+(1/(BaseCase_Mort_Maori_30*('9 All Base Data'!$W1925*Basecase_PM10)/10))))</f>
        <v>0</v>
      </c>
      <c r="L1925" s="179">
        <f>133/(1+1/(BaseCase_Mort_Child_0_1*'9 All Base Data'!$AB$10/10))*IF('9 All Base Data'!$L1925="..C",0,'9 All Base Data'!L1925/'9 All Base Data'!$L$2022)</f>
        <v>0</v>
      </c>
      <c r="M1925" s="178">
        <f>IF('9 All Base Data'!$R1925="","",IF('9 All Base Data'!$R1925=0,0,('9 All Base Data'!$R1925*Basecase_Pop_2006)/(1+(1/(BaseCase_CardiacHA_All*('9 All Base Data'!$W1925*Basecase_PM10)/10)))))</f>
        <v>0</v>
      </c>
      <c r="N1925" s="178">
        <f>IF('9 All Base Data'!$S1925="","",IF('9 All Base Data'!$S1925=0,0,('9 All Base Data'!S1925*Basecase_Pop_2006)/(1+(1/(BaseCase_RespHA_All*('9 All Base Data'!$W1925*Basecase_PM10)/10)))))</f>
        <v>0</v>
      </c>
      <c r="O1925" s="178">
        <f>IF('9 All Base Data'!$T1925="","",IF('9 All Base Data'!$T1925=0,0,('9 All Base Data'!$T1925*Basecase_Pop_2006)/(1+(1/(BaseCase_RespHA_Child_1_4*('9 All Base Data'!$W1925*Basecase_PM10)/10)))))</f>
        <v>0</v>
      </c>
      <c r="P1925" s="179">
        <f>IF('9 All Base Data'!$U1925="","",IF('9 All Base Data'!$U1925=0,0,('9 All Base Data'!$U1925*Basecase_Pop_2006)/(1+(1/(BaseCase_RespHA_Child_5_14*('9 All Base Data'!$W1925*Basecase_PM10)/10)))))</f>
        <v>0</v>
      </c>
      <c r="Q1925" s="156">
        <f>IF('7 Base case Results'!$G1925="..C",0,BaseCase_RADs_All*'7 Base case Results'!$G1925*('9 All Base Data'!$V1925*Basecase_PM10)/10)</f>
        <v>0</v>
      </c>
      <c r="R1925" s="189">
        <f t="shared" si="302"/>
        <v>0</v>
      </c>
      <c r="S1925" s="178">
        <f t="shared" si="303"/>
        <v>0</v>
      </c>
      <c r="T1925" s="179">
        <f t="shared" si="304"/>
        <v>0</v>
      </c>
      <c r="U1925" s="178">
        <f t="shared" si="305"/>
        <v>0</v>
      </c>
      <c r="V1925" s="178">
        <f t="shared" si="306"/>
        <v>0</v>
      </c>
      <c r="W1925" s="178">
        <f t="shared" si="307"/>
        <v>0</v>
      </c>
      <c r="X1925" s="179">
        <f t="shared" si="308"/>
        <v>0</v>
      </c>
      <c r="Y1925" s="179">
        <f t="shared" si="309"/>
        <v>0</v>
      </c>
      <c r="Z1925" s="186">
        <f t="shared" si="300"/>
        <v>0</v>
      </c>
      <c r="AA1925" s="156">
        <f>$J1925*'9 All Base Data'!$Y1925</f>
        <v>0</v>
      </c>
      <c r="AB1925" s="156">
        <f>$K1925*'9 All Base Data'!$Y1925</f>
        <v>0</v>
      </c>
      <c r="AC1925" s="178">
        <f>$L1925*'9 All Base Data'!$Y1925</f>
        <v>0</v>
      </c>
      <c r="AD1925" s="178">
        <f>IF($M1925="","",$M1925*'9 All Base Data'!$Y1925)</f>
        <v>0</v>
      </c>
      <c r="AE1925" s="178">
        <f>IF($N1925="","",$N1925*'9 All Base Data'!$Y1925)</f>
        <v>0</v>
      </c>
      <c r="AF1925" s="178">
        <f>IF($O1925="","",$O1925*'9 All Base Data'!$Y1925)</f>
        <v>0</v>
      </c>
      <c r="AG1925" s="178">
        <f>IF($P1925="","",$P1925*'9 All Base Data'!$Y1925)</f>
        <v>0</v>
      </c>
      <c r="AH1925" s="167">
        <f>$Q1925*'9 All Base Data'!$Y1925</f>
        <v>0</v>
      </c>
      <c r="AI1925" s="178">
        <f>$R1925*'9 All Base Data'!$Y1925</f>
        <v>0</v>
      </c>
      <c r="AJ1925" s="178">
        <f>$S1925*'9 All Base Data'!$Y1925</f>
        <v>0</v>
      </c>
      <c r="AK1925" s="178">
        <f>$T1925*'9 All Base Data'!$Y1925</f>
        <v>0</v>
      </c>
      <c r="AL1925" s="178">
        <f>IF($U1925="","",$U1925*'9 All Base Data'!$Y1925)</f>
        <v>0</v>
      </c>
      <c r="AM1925" s="178">
        <f>IF($V1925="","",$V1925*'9 All Base Data'!$Y1925)</f>
        <v>0</v>
      </c>
      <c r="AN1925" s="178">
        <f>IF($W1925="","",$W1925*'9 All Base Data'!$Y1925)</f>
        <v>0</v>
      </c>
      <c r="AO1925" s="178">
        <f>IF($X1925="","",$X1925*'9 All Base Data'!$Y1925)</f>
        <v>0</v>
      </c>
      <c r="AP1925" s="178">
        <f>$Y1925*'9 All Base Data'!$Y1925</f>
        <v>0</v>
      </c>
      <c r="AQ1925" s="179">
        <f t="shared" si="301"/>
        <v>0</v>
      </c>
    </row>
    <row r="1926" spans="1:43" x14ac:dyDescent="0.25">
      <c r="A1926" s="124">
        <v>614503</v>
      </c>
      <c r="B1926" s="125" t="s">
        <v>1952</v>
      </c>
      <c r="C1926" s="126" t="s">
        <v>1683</v>
      </c>
      <c r="D1926" s="101" t="s">
        <v>2070</v>
      </c>
      <c r="E1926" s="42"/>
      <c r="F1926" s="191" t="str">
        <f>IF('9 All Base Data'!G1926="Rural Centre","Rural",IF('9 All Base Data'!G1926="Rural (Incl.some Off Shore Islands)","Rural",IF('9 All Base Data'!G1926="Inlet-in TA but not in Urban Area","Rural",IF('9 All Base Data'!G1926="Rural (Incl.some Off Shore Islands)","Rural",IF('9 All Base Data'!G1926="Inlet-not in TA","Rural",IF('9 All Base Data'!G1926="Inland Water not in Urban Area","Rural",IF('9 All Base Data'!G1926="Oceanic-in Region but not in TA","Rural",'9 All Base Data'!G1926)))))))</f>
        <v>Rural</v>
      </c>
      <c r="G1926" s="177" t="str">
        <f>IF('9 All Base Data'!I1926="..C","..C",'9 All Base Data'!I1926*Basecase_Pop_2006)</f>
        <v>..C</v>
      </c>
      <c r="H1926" s="177" t="str">
        <f>IF('9 All Base Data'!J1926="..C","..C",'9 All Base Data'!J1926*Basecase_Pop_2006)</f>
        <v>..C</v>
      </c>
      <c r="I1926" s="191" t="str">
        <f>IF('9 All Base Data'!L1926="..C","..C",'9 All Base Data'!L1926*Basecase_Pop_2006)</f>
        <v>..C</v>
      </c>
      <c r="J1926" s="156">
        <f>IF('9 All Base Data'!$P1926=0,0,('9 All Base Data'!$P1926*Basecase_Pop_2006)/(1+(1/(BaseCase_Mort_AllAdults_30*('9 All Base Data'!$W1926*Basecase_PM10)/10))))</f>
        <v>0</v>
      </c>
      <c r="K1926" s="156">
        <f>IF('9 All Base Data'!$Q1926=0,0,('9 All Base Data'!$Q1926*Basecase_Pop_2006)/(1+(1/(BaseCase_Mort_Maori_30*('9 All Base Data'!$W1926*Basecase_PM10)/10))))</f>
        <v>0</v>
      </c>
      <c r="L1926" s="179">
        <f>133/(1+1/(BaseCase_Mort_Child_0_1*'9 All Base Data'!$AB$10/10))*IF('9 All Base Data'!$L1926="..C",0,'9 All Base Data'!L1926/'9 All Base Data'!$L$2022)</f>
        <v>0</v>
      </c>
      <c r="M1926" s="178">
        <f>IF('9 All Base Data'!$R1926="","",IF('9 All Base Data'!$R1926=0,0,('9 All Base Data'!$R1926*Basecase_Pop_2006)/(1+(1/(BaseCase_CardiacHA_All*('9 All Base Data'!$W1926*Basecase_PM10)/10)))))</f>
        <v>0</v>
      </c>
      <c r="N1926" s="178">
        <f>IF('9 All Base Data'!$S1926="","",IF('9 All Base Data'!$S1926=0,0,('9 All Base Data'!S1926*Basecase_Pop_2006)/(1+(1/(BaseCase_RespHA_All*('9 All Base Data'!$W1926*Basecase_PM10)/10)))))</f>
        <v>0</v>
      </c>
      <c r="O1926" s="178">
        <f>IF('9 All Base Data'!$T1926="","",IF('9 All Base Data'!$T1926=0,0,('9 All Base Data'!$T1926*Basecase_Pop_2006)/(1+(1/(BaseCase_RespHA_Child_1_4*('9 All Base Data'!$W1926*Basecase_PM10)/10)))))</f>
        <v>0</v>
      </c>
      <c r="P1926" s="179">
        <f>IF('9 All Base Data'!$U1926="","",IF('9 All Base Data'!$U1926=0,0,('9 All Base Data'!$U1926*Basecase_Pop_2006)/(1+(1/(BaseCase_RespHA_Child_5_14*('9 All Base Data'!$W1926*Basecase_PM10)/10)))))</f>
        <v>0</v>
      </c>
      <c r="Q1926" s="156">
        <f>IF('7 Base case Results'!$G1926="..C",0,BaseCase_RADs_All*'7 Base case Results'!$G1926*('9 All Base Data'!$V1926*Basecase_PM10)/10)</f>
        <v>0</v>
      </c>
      <c r="R1926" s="189">
        <f t="shared" si="302"/>
        <v>0</v>
      </c>
      <c r="S1926" s="178">
        <f t="shared" si="303"/>
        <v>0</v>
      </c>
      <c r="T1926" s="179">
        <f t="shared" si="304"/>
        <v>0</v>
      </c>
      <c r="U1926" s="178">
        <f t="shared" si="305"/>
        <v>0</v>
      </c>
      <c r="V1926" s="178">
        <f t="shared" si="306"/>
        <v>0</v>
      </c>
      <c r="W1926" s="178">
        <f t="shared" si="307"/>
        <v>0</v>
      </c>
      <c r="X1926" s="179">
        <f t="shared" si="308"/>
        <v>0</v>
      </c>
      <c r="Y1926" s="179">
        <f t="shared" si="309"/>
        <v>0</v>
      </c>
      <c r="Z1926" s="186">
        <f t="shared" si="300"/>
        <v>0</v>
      </c>
      <c r="AA1926" s="156">
        <f>$J1926*'9 All Base Data'!$Y1926</f>
        <v>0</v>
      </c>
      <c r="AB1926" s="156">
        <f>$K1926*'9 All Base Data'!$Y1926</f>
        <v>0</v>
      </c>
      <c r="AC1926" s="178">
        <f>$L1926*'9 All Base Data'!$Y1926</f>
        <v>0</v>
      </c>
      <c r="AD1926" s="178">
        <f>IF($M1926="","",$M1926*'9 All Base Data'!$Y1926)</f>
        <v>0</v>
      </c>
      <c r="AE1926" s="178">
        <f>IF($N1926="","",$N1926*'9 All Base Data'!$Y1926)</f>
        <v>0</v>
      </c>
      <c r="AF1926" s="178">
        <f>IF($O1926="","",$O1926*'9 All Base Data'!$Y1926)</f>
        <v>0</v>
      </c>
      <c r="AG1926" s="178">
        <f>IF($P1926="","",$P1926*'9 All Base Data'!$Y1926)</f>
        <v>0</v>
      </c>
      <c r="AH1926" s="167">
        <f>$Q1926*'9 All Base Data'!$Y1926</f>
        <v>0</v>
      </c>
      <c r="AI1926" s="178">
        <f>$R1926*'9 All Base Data'!$Y1926</f>
        <v>0</v>
      </c>
      <c r="AJ1926" s="178">
        <f>$S1926*'9 All Base Data'!$Y1926</f>
        <v>0</v>
      </c>
      <c r="AK1926" s="178">
        <f>$T1926*'9 All Base Data'!$Y1926</f>
        <v>0</v>
      </c>
      <c r="AL1926" s="178">
        <f>IF($U1926="","",$U1926*'9 All Base Data'!$Y1926)</f>
        <v>0</v>
      </c>
      <c r="AM1926" s="178">
        <f>IF($V1926="","",$V1926*'9 All Base Data'!$Y1926)</f>
        <v>0</v>
      </c>
      <c r="AN1926" s="178">
        <f>IF($W1926="","",$W1926*'9 All Base Data'!$Y1926)</f>
        <v>0</v>
      </c>
      <c r="AO1926" s="178">
        <f>IF($X1926="","",$X1926*'9 All Base Data'!$Y1926)</f>
        <v>0</v>
      </c>
      <c r="AP1926" s="178">
        <f>$Y1926*'9 All Base Data'!$Y1926</f>
        <v>0</v>
      </c>
      <c r="AQ1926" s="179">
        <f t="shared" si="301"/>
        <v>0</v>
      </c>
    </row>
    <row r="1927" spans="1:43" x14ac:dyDescent="0.25">
      <c r="A1927" s="124">
        <v>614504</v>
      </c>
      <c r="B1927" s="125" t="s">
        <v>1953</v>
      </c>
      <c r="C1927" s="126" t="s">
        <v>65</v>
      </c>
      <c r="D1927" s="101" t="s">
        <v>2070</v>
      </c>
      <c r="E1927" s="42"/>
      <c r="F1927" s="191" t="str">
        <f>IF('9 All Base Data'!G1927="Rural Centre","Rural",IF('9 All Base Data'!G1927="Rural (Incl.some Off Shore Islands)","Rural",IF('9 All Base Data'!G1927="Inlet-in TA but not in Urban Area","Rural",IF('9 All Base Data'!G1927="Rural (Incl.some Off Shore Islands)","Rural",IF('9 All Base Data'!G1927="Inlet-not in TA","Rural",IF('9 All Base Data'!G1927="Inland Water not in Urban Area","Rural",IF('9 All Base Data'!G1927="Oceanic-in Region but not in TA","Rural",'9 All Base Data'!G1927)))))))</f>
        <v>Rural</v>
      </c>
      <c r="G1927" s="177">
        <f>IF('9 All Base Data'!I1927="..C","..C",'9 All Base Data'!I1927*Basecase_Pop_2006)</f>
        <v>0</v>
      </c>
      <c r="H1927" s="177" t="str">
        <f>IF('9 All Base Data'!J1927="..C","..C",'9 All Base Data'!J1927*Basecase_Pop_2006)</f>
        <v>..C</v>
      </c>
      <c r="I1927" s="191" t="str">
        <f>IF('9 All Base Data'!L1927="..C","..C",'9 All Base Data'!L1927*Basecase_Pop_2006)</f>
        <v>..C</v>
      </c>
      <c r="J1927" s="156">
        <f>IF('9 All Base Data'!$P1927=0,0,('9 All Base Data'!$P1927*Basecase_Pop_2006)/(1+(1/(BaseCase_Mort_AllAdults_30*('9 All Base Data'!$W1927*Basecase_PM10)/10))))</f>
        <v>0</v>
      </c>
      <c r="K1927" s="156">
        <f>IF('9 All Base Data'!$Q1927=0,0,('9 All Base Data'!$Q1927*Basecase_Pop_2006)/(1+(1/(BaseCase_Mort_Maori_30*('9 All Base Data'!$W1927*Basecase_PM10)/10))))</f>
        <v>0</v>
      </c>
      <c r="L1927" s="179">
        <f>133/(1+1/(BaseCase_Mort_Child_0_1*'9 All Base Data'!$AB$10/10))*IF('9 All Base Data'!$L1927="..C",0,'9 All Base Data'!L1927/'9 All Base Data'!$L$2022)</f>
        <v>0</v>
      </c>
      <c r="M1927" s="178">
        <f>IF('9 All Base Data'!$R1927="","",IF('9 All Base Data'!$R1927=0,0,('9 All Base Data'!$R1927*Basecase_Pop_2006)/(1+(1/(BaseCase_CardiacHA_All*('9 All Base Data'!$W1927*Basecase_PM10)/10)))))</f>
        <v>0</v>
      </c>
      <c r="N1927" s="178">
        <f>IF('9 All Base Data'!$S1927="","",IF('9 All Base Data'!$S1927=0,0,('9 All Base Data'!S1927*Basecase_Pop_2006)/(1+(1/(BaseCase_RespHA_All*('9 All Base Data'!$W1927*Basecase_PM10)/10)))))</f>
        <v>0</v>
      </c>
      <c r="O1927" s="178">
        <f>IF('9 All Base Data'!$T1927="","",IF('9 All Base Data'!$T1927=0,0,('9 All Base Data'!$T1927*Basecase_Pop_2006)/(1+(1/(BaseCase_RespHA_Child_1_4*('9 All Base Data'!$W1927*Basecase_PM10)/10)))))</f>
        <v>0</v>
      </c>
      <c r="P1927" s="179">
        <f>IF('9 All Base Data'!$U1927="","",IF('9 All Base Data'!$U1927=0,0,('9 All Base Data'!$U1927*Basecase_Pop_2006)/(1+(1/(BaseCase_RespHA_Child_5_14*('9 All Base Data'!$W1927*Basecase_PM10)/10)))))</f>
        <v>0</v>
      </c>
      <c r="Q1927" s="156">
        <f>IF('7 Base case Results'!$G1927="..C",0,BaseCase_RADs_All*'7 Base case Results'!$G1927*('9 All Base Data'!$V1927*Basecase_PM10)/10)</f>
        <v>0</v>
      </c>
      <c r="R1927" s="189">
        <f t="shared" si="302"/>
        <v>0</v>
      </c>
      <c r="S1927" s="178">
        <f t="shared" si="303"/>
        <v>0</v>
      </c>
      <c r="T1927" s="179">
        <f t="shared" si="304"/>
        <v>0</v>
      </c>
      <c r="U1927" s="178">
        <f t="shared" si="305"/>
        <v>0</v>
      </c>
      <c r="V1927" s="178">
        <f t="shared" si="306"/>
        <v>0</v>
      </c>
      <c r="W1927" s="178">
        <f t="shared" si="307"/>
        <v>0</v>
      </c>
      <c r="X1927" s="179">
        <f t="shared" si="308"/>
        <v>0</v>
      </c>
      <c r="Y1927" s="179">
        <f t="shared" si="309"/>
        <v>0</v>
      </c>
      <c r="Z1927" s="186">
        <f t="shared" si="300"/>
        <v>0</v>
      </c>
      <c r="AA1927" s="156">
        <f>$J1927*'9 All Base Data'!$Y1927</f>
        <v>0</v>
      </c>
      <c r="AB1927" s="156">
        <f>$K1927*'9 All Base Data'!$Y1927</f>
        <v>0</v>
      </c>
      <c r="AC1927" s="178">
        <f>$L1927*'9 All Base Data'!$Y1927</f>
        <v>0</v>
      </c>
      <c r="AD1927" s="178">
        <f>IF($M1927="","",$M1927*'9 All Base Data'!$Y1927)</f>
        <v>0</v>
      </c>
      <c r="AE1927" s="178">
        <f>IF($N1927="","",$N1927*'9 All Base Data'!$Y1927)</f>
        <v>0</v>
      </c>
      <c r="AF1927" s="178">
        <f>IF($O1927="","",$O1927*'9 All Base Data'!$Y1927)</f>
        <v>0</v>
      </c>
      <c r="AG1927" s="178">
        <f>IF($P1927="","",$P1927*'9 All Base Data'!$Y1927)</f>
        <v>0</v>
      </c>
      <c r="AH1927" s="167">
        <f>$Q1927*'9 All Base Data'!$Y1927</f>
        <v>0</v>
      </c>
      <c r="AI1927" s="178">
        <f>$R1927*'9 All Base Data'!$Y1927</f>
        <v>0</v>
      </c>
      <c r="AJ1927" s="178">
        <f>$S1927*'9 All Base Data'!$Y1927</f>
        <v>0</v>
      </c>
      <c r="AK1927" s="178">
        <f>$T1927*'9 All Base Data'!$Y1927</f>
        <v>0</v>
      </c>
      <c r="AL1927" s="178">
        <f>IF($U1927="","",$U1927*'9 All Base Data'!$Y1927)</f>
        <v>0</v>
      </c>
      <c r="AM1927" s="178">
        <f>IF($V1927="","",$V1927*'9 All Base Data'!$Y1927)</f>
        <v>0</v>
      </c>
      <c r="AN1927" s="178">
        <f>IF($W1927="","",$W1927*'9 All Base Data'!$Y1927)</f>
        <v>0</v>
      </c>
      <c r="AO1927" s="178">
        <f>IF($X1927="","",$X1927*'9 All Base Data'!$Y1927)</f>
        <v>0</v>
      </c>
      <c r="AP1927" s="178">
        <f>$Y1927*'9 All Base Data'!$Y1927</f>
        <v>0</v>
      </c>
      <c r="AQ1927" s="179">
        <f t="shared" si="301"/>
        <v>0</v>
      </c>
    </row>
    <row r="1928" spans="1:43" x14ac:dyDescent="0.25">
      <c r="A1928" s="124">
        <v>614601</v>
      </c>
      <c r="B1928" s="125" t="s">
        <v>1955</v>
      </c>
      <c r="C1928" s="126" t="s">
        <v>65</v>
      </c>
      <c r="D1928" s="101" t="s">
        <v>2064</v>
      </c>
      <c r="E1928" s="42"/>
      <c r="F1928" s="191" t="str">
        <f>IF('9 All Base Data'!G1928="Rural Centre","Rural",IF('9 All Base Data'!G1928="Rural (Incl.some Off Shore Islands)","Rural",IF('9 All Base Data'!G1928="Inlet-in TA but not in Urban Area","Rural",IF('9 All Base Data'!G1928="Rural (Incl.some Off Shore Islands)","Rural",IF('9 All Base Data'!G1928="Inlet-not in TA","Rural",IF('9 All Base Data'!G1928="Inland Water not in Urban Area","Rural",IF('9 All Base Data'!G1928="Oceanic-in Region but not in TA","Rural",'9 All Base Data'!G1928)))))))</f>
        <v>Rural</v>
      </c>
      <c r="G1928" s="177">
        <f>IF('9 All Base Data'!I1928="..C","..C",'9 All Base Data'!I1928*Basecase_Pop_2006)</f>
        <v>0</v>
      </c>
      <c r="H1928" s="177" t="str">
        <f>IF('9 All Base Data'!J1928="..C","..C",'9 All Base Data'!J1928*Basecase_Pop_2006)</f>
        <v>..C</v>
      </c>
      <c r="I1928" s="191" t="str">
        <f>IF('9 All Base Data'!L1928="..C","..C",'9 All Base Data'!L1928*Basecase_Pop_2006)</f>
        <v>..C</v>
      </c>
      <c r="J1928" s="156">
        <f>IF('9 All Base Data'!$P1928=0,0,('9 All Base Data'!$P1928*Basecase_Pop_2006)/(1+(1/(BaseCase_Mort_AllAdults_30*('9 All Base Data'!$W1928*Basecase_PM10)/10))))</f>
        <v>0</v>
      </c>
      <c r="K1928" s="156">
        <f>IF('9 All Base Data'!$Q1928=0,0,('9 All Base Data'!$Q1928*Basecase_Pop_2006)/(1+(1/(BaseCase_Mort_Maori_30*('9 All Base Data'!$W1928*Basecase_PM10)/10))))</f>
        <v>0</v>
      </c>
      <c r="L1928" s="179">
        <f>133/(1+1/(BaseCase_Mort_Child_0_1*'9 All Base Data'!$AB$10/10))*IF('9 All Base Data'!$L1928="..C",0,'9 All Base Data'!L1928/'9 All Base Data'!$L$2022)</f>
        <v>0</v>
      </c>
      <c r="M1928" s="178">
        <f>IF('9 All Base Data'!$R1928="","",IF('9 All Base Data'!$R1928=0,0,('9 All Base Data'!$R1928*Basecase_Pop_2006)/(1+(1/(BaseCase_CardiacHA_All*('9 All Base Data'!$W1928*Basecase_PM10)/10)))))</f>
        <v>0</v>
      </c>
      <c r="N1928" s="178">
        <f>IF('9 All Base Data'!$S1928="","",IF('9 All Base Data'!$S1928=0,0,('9 All Base Data'!S1928*Basecase_Pop_2006)/(1+(1/(BaseCase_RespHA_All*('9 All Base Data'!$W1928*Basecase_PM10)/10)))))</f>
        <v>0</v>
      </c>
      <c r="O1928" s="178">
        <f>IF('9 All Base Data'!$T1928="","",IF('9 All Base Data'!$T1928=0,0,('9 All Base Data'!$T1928*Basecase_Pop_2006)/(1+(1/(BaseCase_RespHA_Child_1_4*('9 All Base Data'!$W1928*Basecase_PM10)/10)))))</f>
        <v>0</v>
      </c>
      <c r="P1928" s="179">
        <f>IF('9 All Base Data'!$U1928="","",IF('9 All Base Data'!$U1928=0,0,('9 All Base Data'!$U1928*Basecase_Pop_2006)/(1+(1/(BaseCase_RespHA_Child_5_14*('9 All Base Data'!$W1928*Basecase_PM10)/10)))))</f>
        <v>0</v>
      </c>
      <c r="Q1928" s="156">
        <f>IF('7 Base case Results'!$G1928="..C",0,BaseCase_RADs_All*'7 Base case Results'!$G1928*('9 All Base Data'!$V1928*Basecase_PM10)/10)</f>
        <v>0</v>
      </c>
      <c r="R1928" s="189">
        <f t="shared" si="302"/>
        <v>0</v>
      </c>
      <c r="S1928" s="178">
        <f t="shared" si="303"/>
        <v>0</v>
      </c>
      <c r="T1928" s="179">
        <f t="shared" si="304"/>
        <v>0</v>
      </c>
      <c r="U1928" s="178">
        <f t="shared" si="305"/>
        <v>0</v>
      </c>
      <c r="V1928" s="178">
        <f t="shared" si="306"/>
        <v>0</v>
      </c>
      <c r="W1928" s="178">
        <f t="shared" si="307"/>
        <v>0</v>
      </c>
      <c r="X1928" s="179">
        <f t="shared" si="308"/>
        <v>0</v>
      </c>
      <c r="Y1928" s="179">
        <f t="shared" si="309"/>
        <v>0</v>
      </c>
      <c r="Z1928" s="186">
        <f t="shared" si="300"/>
        <v>0</v>
      </c>
      <c r="AA1928" s="156">
        <f>$J1928*'9 All Base Data'!$Y1928</f>
        <v>0</v>
      </c>
      <c r="AB1928" s="156">
        <f>$K1928*'9 All Base Data'!$Y1928</f>
        <v>0</v>
      </c>
      <c r="AC1928" s="178">
        <f>$L1928*'9 All Base Data'!$Y1928</f>
        <v>0</v>
      </c>
      <c r="AD1928" s="178">
        <f>IF($M1928="","",$M1928*'9 All Base Data'!$Y1928)</f>
        <v>0</v>
      </c>
      <c r="AE1928" s="178">
        <f>IF($N1928="","",$N1928*'9 All Base Data'!$Y1928)</f>
        <v>0</v>
      </c>
      <c r="AF1928" s="178">
        <f>IF($O1928="","",$O1928*'9 All Base Data'!$Y1928)</f>
        <v>0</v>
      </c>
      <c r="AG1928" s="178">
        <f>IF($P1928="","",$P1928*'9 All Base Data'!$Y1928)</f>
        <v>0</v>
      </c>
      <c r="AH1928" s="167">
        <f>$Q1928*'9 All Base Data'!$Y1928</f>
        <v>0</v>
      </c>
      <c r="AI1928" s="178">
        <f>$R1928*'9 All Base Data'!$Y1928</f>
        <v>0</v>
      </c>
      <c r="AJ1928" s="178">
        <f>$S1928*'9 All Base Data'!$Y1928</f>
        <v>0</v>
      </c>
      <c r="AK1928" s="178">
        <f>$T1928*'9 All Base Data'!$Y1928</f>
        <v>0</v>
      </c>
      <c r="AL1928" s="178">
        <f>IF($U1928="","",$U1928*'9 All Base Data'!$Y1928)</f>
        <v>0</v>
      </c>
      <c r="AM1928" s="178">
        <f>IF($V1928="","",$V1928*'9 All Base Data'!$Y1928)</f>
        <v>0</v>
      </c>
      <c r="AN1928" s="178">
        <f>IF($W1928="","",$W1928*'9 All Base Data'!$Y1928)</f>
        <v>0</v>
      </c>
      <c r="AO1928" s="178">
        <f>IF($X1928="","",$X1928*'9 All Base Data'!$Y1928)</f>
        <v>0</v>
      </c>
      <c r="AP1928" s="178">
        <f>$Y1928*'9 All Base Data'!$Y1928</f>
        <v>0</v>
      </c>
      <c r="AQ1928" s="179">
        <f t="shared" si="301"/>
        <v>0</v>
      </c>
    </row>
    <row r="1929" spans="1:43" x14ac:dyDescent="0.25">
      <c r="A1929" s="124">
        <v>614602</v>
      </c>
      <c r="B1929" s="125" t="s">
        <v>1956</v>
      </c>
      <c r="C1929" s="126" t="s">
        <v>65</v>
      </c>
      <c r="D1929" s="101" t="s">
        <v>2070</v>
      </c>
      <c r="E1929" s="42"/>
      <c r="F1929" s="191" t="str">
        <f>IF('9 All Base Data'!G1929="Rural Centre","Rural",IF('9 All Base Data'!G1929="Rural (Incl.some Off Shore Islands)","Rural",IF('9 All Base Data'!G1929="Inlet-in TA but not in Urban Area","Rural",IF('9 All Base Data'!G1929="Rural (Incl.some Off Shore Islands)","Rural",IF('9 All Base Data'!G1929="Inlet-not in TA","Rural",IF('9 All Base Data'!G1929="Inland Water not in Urban Area","Rural",IF('9 All Base Data'!G1929="Oceanic-in Region but not in TA","Rural",'9 All Base Data'!G1929)))))))</f>
        <v>Rural</v>
      </c>
      <c r="G1929" s="177">
        <f>IF('9 All Base Data'!I1929="..C","..C",'9 All Base Data'!I1929*Basecase_Pop_2006)</f>
        <v>0</v>
      </c>
      <c r="H1929" s="177" t="str">
        <f>IF('9 All Base Data'!J1929="..C","..C",'9 All Base Data'!J1929*Basecase_Pop_2006)</f>
        <v>..C</v>
      </c>
      <c r="I1929" s="191" t="str">
        <f>IF('9 All Base Data'!L1929="..C","..C",'9 All Base Data'!L1929*Basecase_Pop_2006)</f>
        <v>..C</v>
      </c>
      <c r="J1929" s="156">
        <f>IF('9 All Base Data'!$P1929=0,0,('9 All Base Data'!$P1929*Basecase_Pop_2006)/(1+(1/(BaseCase_Mort_AllAdults_30*('9 All Base Data'!$W1929*Basecase_PM10)/10))))</f>
        <v>0</v>
      </c>
      <c r="K1929" s="156">
        <f>IF('9 All Base Data'!$Q1929=0,0,('9 All Base Data'!$Q1929*Basecase_Pop_2006)/(1+(1/(BaseCase_Mort_Maori_30*('9 All Base Data'!$W1929*Basecase_PM10)/10))))</f>
        <v>0</v>
      </c>
      <c r="L1929" s="179">
        <f>133/(1+1/(BaseCase_Mort_Child_0_1*'9 All Base Data'!$AB$10/10))*IF('9 All Base Data'!$L1929="..C",0,'9 All Base Data'!L1929/'9 All Base Data'!$L$2022)</f>
        <v>0</v>
      </c>
      <c r="M1929" s="178">
        <f>IF('9 All Base Data'!$R1929="","",IF('9 All Base Data'!$R1929=0,0,('9 All Base Data'!$R1929*Basecase_Pop_2006)/(1+(1/(BaseCase_CardiacHA_All*('9 All Base Data'!$W1929*Basecase_PM10)/10)))))</f>
        <v>0</v>
      </c>
      <c r="N1929" s="178">
        <f>IF('9 All Base Data'!$S1929="","",IF('9 All Base Data'!$S1929=0,0,('9 All Base Data'!S1929*Basecase_Pop_2006)/(1+(1/(BaseCase_RespHA_All*('9 All Base Data'!$W1929*Basecase_PM10)/10)))))</f>
        <v>0</v>
      </c>
      <c r="O1929" s="178">
        <f>IF('9 All Base Data'!$T1929="","",IF('9 All Base Data'!$T1929=0,0,('9 All Base Data'!$T1929*Basecase_Pop_2006)/(1+(1/(BaseCase_RespHA_Child_1_4*('9 All Base Data'!$W1929*Basecase_PM10)/10)))))</f>
        <v>0</v>
      </c>
      <c r="P1929" s="179">
        <f>IF('9 All Base Data'!$U1929="","",IF('9 All Base Data'!$U1929=0,0,('9 All Base Data'!$U1929*Basecase_Pop_2006)/(1+(1/(BaseCase_RespHA_Child_5_14*('9 All Base Data'!$W1929*Basecase_PM10)/10)))))</f>
        <v>0</v>
      </c>
      <c r="Q1929" s="156">
        <f>IF('7 Base case Results'!$G1929="..C",0,BaseCase_RADs_All*'7 Base case Results'!$G1929*('9 All Base Data'!$V1929*Basecase_PM10)/10)</f>
        <v>0</v>
      </c>
      <c r="R1929" s="189">
        <f t="shared" si="302"/>
        <v>0</v>
      </c>
      <c r="S1929" s="178">
        <f t="shared" si="303"/>
        <v>0</v>
      </c>
      <c r="T1929" s="179">
        <f t="shared" si="304"/>
        <v>0</v>
      </c>
      <c r="U1929" s="178">
        <f t="shared" si="305"/>
        <v>0</v>
      </c>
      <c r="V1929" s="178">
        <f t="shared" si="306"/>
        <v>0</v>
      </c>
      <c r="W1929" s="178">
        <f t="shared" si="307"/>
        <v>0</v>
      </c>
      <c r="X1929" s="179">
        <f t="shared" si="308"/>
        <v>0</v>
      </c>
      <c r="Y1929" s="179">
        <f t="shared" si="309"/>
        <v>0</v>
      </c>
      <c r="Z1929" s="186">
        <f t="shared" si="300"/>
        <v>0</v>
      </c>
      <c r="AA1929" s="156">
        <f>$J1929*'9 All Base Data'!$Y1929</f>
        <v>0</v>
      </c>
      <c r="AB1929" s="156">
        <f>$K1929*'9 All Base Data'!$Y1929</f>
        <v>0</v>
      </c>
      <c r="AC1929" s="178">
        <f>$L1929*'9 All Base Data'!$Y1929</f>
        <v>0</v>
      </c>
      <c r="AD1929" s="178">
        <f>IF($M1929="","",$M1929*'9 All Base Data'!$Y1929)</f>
        <v>0</v>
      </c>
      <c r="AE1929" s="178">
        <f>IF($N1929="","",$N1929*'9 All Base Data'!$Y1929)</f>
        <v>0</v>
      </c>
      <c r="AF1929" s="178">
        <f>IF($O1929="","",$O1929*'9 All Base Data'!$Y1929)</f>
        <v>0</v>
      </c>
      <c r="AG1929" s="178">
        <f>IF($P1929="","",$P1929*'9 All Base Data'!$Y1929)</f>
        <v>0</v>
      </c>
      <c r="AH1929" s="167">
        <f>$Q1929*'9 All Base Data'!$Y1929</f>
        <v>0</v>
      </c>
      <c r="AI1929" s="178">
        <f>$R1929*'9 All Base Data'!$Y1929</f>
        <v>0</v>
      </c>
      <c r="AJ1929" s="178">
        <f>$S1929*'9 All Base Data'!$Y1929</f>
        <v>0</v>
      </c>
      <c r="AK1929" s="178">
        <f>$T1929*'9 All Base Data'!$Y1929</f>
        <v>0</v>
      </c>
      <c r="AL1929" s="178">
        <f>IF($U1929="","",$U1929*'9 All Base Data'!$Y1929)</f>
        <v>0</v>
      </c>
      <c r="AM1929" s="178">
        <f>IF($V1929="","",$V1929*'9 All Base Data'!$Y1929)</f>
        <v>0</v>
      </c>
      <c r="AN1929" s="178">
        <f>IF($W1929="","",$W1929*'9 All Base Data'!$Y1929)</f>
        <v>0</v>
      </c>
      <c r="AO1929" s="178">
        <f>IF($X1929="","",$X1929*'9 All Base Data'!$Y1929)</f>
        <v>0</v>
      </c>
      <c r="AP1929" s="178">
        <f>$Y1929*'9 All Base Data'!$Y1929</f>
        <v>0</v>
      </c>
      <c r="AQ1929" s="179">
        <f t="shared" si="301"/>
        <v>0</v>
      </c>
    </row>
    <row r="1930" spans="1:43" x14ac:dyDescent="0.25">
      <c r="A1930" s="124">
        <v>614700</v>
      </c>
      <c r="B1930" s="125" t="s">
        <v>1957</v>
      </c>
      <c r="C1930" s="126" t="s">
        <v>65</v>
      </c>
      <c r="D1930" s="101" t="s">
        <v>2064</v>
      </c>
      <c r="E1930" s="42"/>
      <c r="F1930" s="191" t="str">
        <f>IF('9 All Base Data'!G1930="Rural Centre","Rural",IF('9 All Base Data'!G1930="Rural (Incl.some Off Shore Islands)","Rural",IF('9 All Base Data'!G1930="Inlet-in TA but not in Urban Area","Rural",IF('9 All Base Data'!G1930="Rural (Incl.some Off Shore Islands)","Rural",IF('9 All Base Data'!G1930="Inlet-not in TA","Rural",IF('9 All Base Data'!G1930="Inland Water not in Urban Area","Rural",IF('9 All Base Data'!G1930="Oceanic-in Region but not in TA","Rural",'9 All Base Data'!G1930)))))))</f>
        <v>Rural</v>
      </c>
      <c r="G1930" s="177">
        <f>IF('9 All Base Data'!I1930="..C","..C",'9 All Base Data'!I1930*Basecase_Pop_2006)</f>
        <v>18</v>
      </c>
      <c r="H1930" s="177">
        <f>IF('9 All Base Data'!J1930="..C","..C",'9 All Base Data'!J1930*Basecase_Pop_2006)</f>
        <v>18</v>
      </c>
      <c r="I1930" s="191" t="str">
        <f>IF('9 All Base Data'!L1930="..C","..C",'9 All Base Data'!L1930*Basecase_Pop_2006)</f>
        <v>..C</v>
      </c>
      <c r="J1930" s="156">
        <f>IF('9 All Base Data'!$P1930=0,0,('9 All Base Data'!$P1930*Basecase_Pop_2006)/(1+(1/(BaseCase_Mort_AllAdults_30*('9 All Base Data'!$W1930*Basecase_PM10)/10))))</f>
        <v>0</v>
      </c>
      <c r="K1930" s="156">
        <f>IF('9 All Base Data'!$Q1930=0,0,('9 All Base Data'!$Q1930*Basecase_Pop_2006)/(1+(1/(BaseCase_Mort_Maori_30*('9 All Base Data'!$W1930*Basecase_PM10)/10))))</f>
        <v>0</v>
      </c>
      <c r="L1930" s="179">
        <f>133/(1+1/(BaseCase_Mort_Child_0_1*'9 All Base Data'!$AB$10/10))*IF('9 All Base Data'!$L1930="..C",0,'9 All Base Data'!L1930/'9 All Base Data'!$L$2022)</f>
        <v>0</v>
      </c>
      <c r="M1930" s="178">
        <f>IF('9 All Base Data'!$R1930="","",IF('9 All Base Data'!$R1930=0,0,('9 All Base Data'!$R1930*Basecase_Pop_2006)/(1+(1/(BaseCase_CardiacHA_All*('9 All Base Data'!$W1930*Basecase_PM10)/10)))))</f>
        <v>0</v>
      </c>
      <c r="N1930" s="178">
        <f>IF('9 All Base Data'!$S1930="","",IF('9 All Base Data'!$S1930=0,0,('9 All Base Data'!S1930*Basecase_Pop_2006)/(1+(1/(BaseCase_RespHA_All*('9 All Base Data'!$W1930*Basecase_PM10)/10)))))</f>
        <v>0</v>
      </c>
      <c r="O1930" s="178">
        <f>IF('9 All Base Data'!$T1930="","",IF('9 All Base Data'!$T1930=0,0,('9 All Base Data'!$T1930*Basecase_Pop_2006)/(1+(1/(BaseCase_RespHA_Child_1_4*('9 All Base Data'!$W1930*Basecase_PM10)/10)))))</f>
        <v>0</v>
      </c>
      <c r="P1930" s="179">
        <f>IF('9 All Base Data'!$U1930="","",IF('9 All Base Data'!$U1930=0,0,('9 All Base Data'!$U1930*Basecase_Pop_2006)/(1+(1/(BaseCase_RespHA_Child_5_14*('9 All Base Data'!$W1930*Basecase_PM10)/10)))))</f>
        <v>0</v>
      </c>
      <c r="Q1930" s="156">
        <f>IF('7 Base case Results'!$G1930="..C",0,BaseCase_RADs_All*'7 Base case Results'!$G1930*('9 All Base Data'!$V1930*Basecase_PM10)/10)</f>
        <v>5.1645599999999998</v>
      </c>
      <c r="R1930" s="189">
        <f t="shared" si="302"/>
        <v>0</v>
      </c>
      <c r="S1930" s="178">
        <f t="shared" si="303"/>
        <v>0</v>
      </c>
      <c r="T1930" s="179">
        <f t="shared" si="304"/>
        <v>0</v>
      </c>
      <c r="U1930" s="178">
        <f t="shared" si="305"/>
        <v>0</v>
      </c>
      <c r="V1930" s="178">
        <f t="shared" si="306"/>
        <v>0</v>
      </c>
      <c r="W1930" s="178">
        <f t="shared" si="307"/>
        <v>0</v>
      </c>
      <c r="X1930" s="179">
        <f t="shared" si="308"/>
        <v>0</v>
      </c>
      <c r="Y1930" s="179">
        <f t="shared" si="309"/>
        <v>3.2020272E-4</v>
      </c>
      <c r="Z1930" s="186">
        <f t="shared" si="300"/>
        <v>3.2020272E-4</v>
      </c>
      <c r="AA1930" s="156">
        <f>$J1930*'9 All Base Data'!$Y1930</f>
        <v>0</v>
      </c>
      <c r="AB1930" s="156">
        <f>$K1930*'9 All Base Data'!$Y1930</f>
        <v>0</v>
      </c>
      <c r="AC1930" s="178">
        <f>$L1930*'9 All Base Data'!$Y1930</f>
        <v>0</v>
      </c>
      <c r="AD1930" s="178">
        <f>IF($M1930="","",$M1930*'9 All Base Data'!$Y1930)</f>
        <v>0</v>
      </c>
      <c r="AE1930" s="178">
        <f>IF($N1930="","",$N1930*'9 All Base Data'!$Y1930)</f>
        <v>0</v>
      </c>
      <c r="AF1930" s="178">
        <f>IF($O1930="","",$O1930*'9 All Base Data'!$Y1930)</f>
        <v>0</v>
      </c>
      <c r="AG1930" s="178">
        <f>IF($P1930="","",$P1930*'9 All Base Data'!$Y1930)</f>
        <v>0</v>
      </c>
      <c r="AH1930" s="167">
        <f>$Q1930*'9 All Base Data'!$Y1930</f>
        <v>0.44985455116062756</v>
      </c>
      <c r="AI1930" s="178">
        <f>$R1930*'9 All Base Data'!$Y1930</f>
        <v>0</v>
      </c>
      <c r="AJ1930" s="178">
        <f>$S1930*'9 All Base Data'!$Y1930</f>
        <v>0</v>
      </c>
      <c r="AK1930" s="178">
        <f>$T1930*'9 All Base Data'!$Y1930</f>
        <v>0</v>
      </c>
      <c r="AL1930" s="178">
        <f>IF($U1930="","",$U1930*'9 All Base Data'!$Y1930)</f>
        <v>0</v>
      </c>
      <c r="AM1930" s="178">
        <f>IF($V1930="","",$V1930*'9 All Base Data'!$Y1930)</f>
        <v>0</v>
      </c>
      <c r="AN1930" s="178">
        <f>IF($W1930="","",$W1930*'9 All Base Data'!$Y1930)</f>
        <v>0</v>
      </c>
      <c r="AO1930" s="178">
        <f>IF($X1930="","",$X1930*'9 All Base Data'!$Y1930)</f>
        <v>0</v>
      </c>
      <c r="AP1930" s="178">
        <f>$Y1930*'9 All Base Data'!$Y1930</f>
        <v>2.7890982171958908E-5</v>
      </c>
      <c r="AQ1930" s="179">
        <f t="shared" si="301"/>
        <v>2.7890982171958908E-5</v>
      </c>
    </row>
    <row r="1931" spans="1:43" x14ac:dyDescent="0.25">
      <c r="A1931" s="124">
        <v>614800</v>
      </c>
      <c r="B1931" s="125" t="s">
        <v>1958</v>
      </c>
      <c r="C1931" s="126" t="s">
        <v>65</v>
      </c>
      <c r="D1931" s="101" t="s">
        <v>2064</v>
      </c>
      <c r="E1931" s="42"/>
      <c r="F1931" s="191" t="str">
        <f>IF('9 All Base Data'!G1931="Rural Centre","Rural",IF('9 All Base Data'!G1931="Rural (Incl.some Off Shore Islands)","Rural",IF('9 All Base Data'!G1931="Inlet-in TA but not in Urban Area","Rural",IF('9 All Base Data'!G1931="Rural (Incl.some Off Shore Islands)","Rural",IF('9 All Base Data'!G1931="Inlet-not in TA","Rural",IF('9 All Base Data'!G1931="Inland Water not in Urban Area","Rural",IF('9 All Base Data'!G1931="Oceanic-in Region but not in TA","Rural",'9 All Base Data'!G1931)))))))</f>
        <v>Rural</v>
      </c>
      <c r="G1931" s="177">
        <f>IF('9 All Base Data'!I1931="..C","..C",'9 All Base Data'!I1931*Basecase_Pop_2006)</f>
        <v>6</v>
      </c>
      <c r="H1931" s="177" t="str">
        <f>IF('9 All Base Data'!J1931="..C","..C",'9 All Base Data'!J1931*Basecase_Pop_2006)</f>
        <v>..C</v>
      </c>
      <c r="I1931" s="191" t="str">
        <f>IF('9 All Base Data'!L1931="..C","..C",'9 All Base Data'!L1931*Basecase_Pop_2006)</f>
        <v>..C</v>
      </c>
      <c r="J1931" s="156">
        <f>IF('9 All Base Data'!$P1931=0,0,('9 All Base Data'!$P1931*Basecase_Pop_2006)/(1+(1/(BaseCase_Mort_AllAdults_30*('9 All Base Data'!$W1931*Basecase_PM10)/10))))</f>
        <v>0</v>
      </c>
      <c r="K1931" s="156">
        <f>IF('9 All Base Data'!$Q1931=0,0,('9 All Base Data'!$Q1931*Basecase_Pop_2006)/(1+(1/(BaseCase_Mort_Maori_30*('9 All Base Data'!$W1931*Basecase_PM10)/10))))</f>
        <v>0</v>
      </c>
      <c r="L1931" s="179">
        <f>133/(1+1/(BaseCase_Mort_Child_0_1*'9 All Base Data'!$AB$10/10))*IF('9 All Base Data'!$L1931="..C",0,'9 All Base Data'!L1931/'9 All Base Data'!$L$2022)</f>
        <v>0</v>
      </c>
      <c r="M1931" s="178">
        <f>IF('9 All Base Data'!$R1931="","",IF('9 All Base Data'!$R1931=0,0,('9 All Base Data'!$R1931*Basecase_Pop_2006)/(1+(1/(BaseCase_CardiacHA_All*('9 All Base Data'!$W1931*Basecase_PM10)/10)))))</f>
        <v>0</v>
      </c>
      <c r="N1931" s="178">
        <f>IF('9 All Base Data'!$S1931="","",IF('9 All Base Data'!$S1931=0,0,('9 All Base Data'!S1931*Basecase_Pop_2006)/(1+(1/(BaseCase_RespHA_All*('9 All Base Data'!$W1931*Basecase_PM10)/10)))))</f>
        <v>0</v>
      </c>
      <c r="O1931" s="178">
        <f>IF('9 All Base Data'!$T1931="","",IF('9 All Base Data'!$T1931=0,0,('9 All Base Data'!$T1931*Basecase_Pop_2006)/(1+(1/(BaseCase_RespHA_Child_1_4*('9 All Base Data'!$W1931*Basecase_PM10)/10)))))</f>
        <v>0</v>
      </c>
      <c r="P1931" s="179">
        <f>IF('9 All Base Data'!$U1931="","",IF('9 All Base Data'!$U1931=0,0,('9 All Base Data'!$U1931*Basecase_Pop_2006)/(1+(1/(BaseCase_RespHA_Child_5_14*('9 All Base Data'!$W1931*Basecase_PM10)/10)))))</f>
        <v>0</v>
      </c>
      <c r="Q1931" s="156">
        <f>IF('7 Base case Results'!$G1931="..C",0,BaseCase_RADs_All*'7 Base case Results'!$G1931*('9 All Base Data'!$V1931*Basecase_PM10)/10)</f>
        <v>1.7215200000000004</v>
      </c>
      <c r="R1931" s="189">
        <f t="shared" si="302"/>
        <v>0</v>
      </c>
      <c r="S1931" s="178">
        <f t="shared" si="303"/>
        <v>0</v>
      </c>
      <c r="T1931" s="179">
        <f t="shared" si="304"/>
        <v>0</v>
      </c>
      <c r="U1931" s="178">
        <f t="shared" si="305"/>
        <v>0</v>
      </c>
      <c r="V1931" s="178">
        <f t="shared" si="306"/>
        <v>0</v>
      </c>
      <c r="W1931" s="178">
        <f t="shared" si="307"/>
        <v>0</v>
      </c>
      <c r="X1931" s="179">
        <f t="shared" si="308"/>
        <v>0</v>
      </c>
      <c r="Y1931" s="179">
        <f t="shared" si="309"/>
        <v>1.0673424000000003E-4</v>
      </c>
      <c r="Z1931" s="186">
        <f t="shared" si="300"/>
        <v>1.0673424000000003E-4</v>
      </c>
      <c r="AA1931" s="156">
        <f>$J1931*'9 All Base Data'!$Y1931</f>
        <v>0</v>
      </c>
      <c r="AB1931" s="156">
        <f>$K1931*'9 All Base Data'!$Y1931</f>
        <v>0</v>
      </c>
      <c r="AC1931" s="178">
        <f>$L1931*'9 All Base Data'!$Y1931</f>
        <v>0</v>
      </c>
      <c r="AD1931" s="178">
        <f>IF($M1931="","",$M1931*'9 All Base Data'!$Y1931)</f>
        <v>0</v>
      </c>
      <c r="AE1931" s="178">
        <f>IF($N1931="","",$N1931*'9 All Base Data'!$Y1931)</f>
        <v>0</v>
      </c>
      <c r="AF1931" s="178">
        <f>IF($O1931="","",$O1931*'9 All Base Data'!$Y1931)</f>
        <v>0</v>
      </c>
      <c r="AG1931" s="178">
        <f>IF($P1931="","",$P1931*'9 All Base Data'!$Y1931)</f>
        <v>0</v>
      </c>
      <c r="AH1931" s="167">
        <f>$Q1931*'9 All Base Data'!$Y1931</f>
        <v>0.14995151705354254</v>
      </c>
      <c r="AI1931" s="178">
        <f>$R1931*'9 All Base Data'!$Y1931</f>
        <v>0</v>
      </c>
      <c r="AJ1931" s="178">
        <f>$S1931*'9 All Base Data'!$Y1931</f>
        <v>0</v>
      </c>
      <c r="AK1931" s="178">
        <f>$T1931*'9 All Base Data'!$Y1931</f>
        <v>0</v>
      </c>
      <c r="AL1931" s="178">
        <f>IF($U1931="","",$U1931*'9 All Base Data'!$Y1931)</f>
        <v>0</v>
      </c>
      <c r="AM1931" s="178">
        <f>IF($V1931="","",$V1931*'9 All Base Data'!$Y1931)</f>
        <v>0</v>
      </c>
      <c r="AN1931" s="178">
        <f>IF($W1931="","",$W1931*'9 All Base Data'!$Y1931)</f>
        <v>0</v>
      </c>
      <c r="AO1931" s="178">
        <f>IF($X1931="","",$X1931*'9 All Base Data'!$Y1931)</f>
        <v>0</v>
      </c>
      <c r="AP1931" s="178">
        <f>$Y1931*'9 All Base Data'!$Y1931</f>
        <v>9.2969940573196389E-6</v>
      </c>
      <c r="AQ1931" s="179">
        <f t="shared" si="301"/>
        <v>9.2969940573196389E-6</v>
      </c>
    </row>
    <row r="1932" spans="1:43" x14ac:dyDescent="0.25">
      <c r="A1932" s="124">
        <v>615101</v>
      </c>
      <c r="B1932" s="125" t="s">
        <v>1959</v>
      </c>
      <c r="C1932" s="126" t="s">
        <v>65</v>
      </c>
      <c r="D1932" s="101" t="s">
        <v>2065</v>
      </c>
      <c r="E1932" s="42"/>
      <c r="F1932" s="191" t="str">
        <f>IF('9 All Base Data'!G1932="Rural Centre","Rural",IF('9 All Base Data'!G1932="Rural (Incl.some Off Shore Islands)","Rural",IF('9 All Base Data'!G1932="Inlet-in TA but not in Urban Area","Rural",IF('9 All Base Data'!G1932="Rural (Incl.some Off Shore Islands)","Rural",IF('9 All Base Data'!G1932="Inlet-not in TA","Rural",IF('9 All Base Data'!G1932="Inland Water not in Urban Area","Rural",IF('9 All Base Data'!G1932="Oceanic-in Region but not in TA","Rural",'9 All Base Data'!G1932)))))))</f>
        <v>Rural</v>
      </c>
      <c r="G1932" s="177">
        <f>IF('9 All Base Data'!I1932="..C","..C",'9 All Base Data'!I1932*Basecase_Pop_2006)</f>
        <v>24</v>
      </c>
      <c r="H1932" s="177">
        <f>IF('9 All Base Data'!J1932="..C","..C",'9 All Base Data'!J1932*Basecase_Pop_2006)</f>
        <v>24</v>
      </c>
      <c r="I1932" s="191" t="str">
        <f>IF('9 All Base Data'!L1932="..C","..C",'9 All Base Data'!L1932*Basecase_Pop_2006)</f>
        <v>..C</v>
      </c>
      <c r="J1932" s="156">
        <f>IF('9 All Base Data'!$P1932=0,0,('9 All Base Data'!$P1932*Basecase_Pop_2006)/(1+(1/(BaseCase_Mort_AllAdults_30*('9 All Base Data'!$W1932*Basecase_PM10)/10))))</f>
        <v>0</v>
      </c>
      <c r="K1932" s="156">
        <f>IF('9 All Base Data'!$Q1932=0,0,('9 All Base Data'!$Q1932*Basecase_Pop_2006)/(1+(1/(BaseCase_Mort_Maori_30*('9 All Base Data'!$W1932*Basecase_PM10)/10))))</f>
        <v>0</v>
      </c>
      <c r="L1932" s="179">
        <f>133/(1+1/(BaseCase_Mort_Child_0_1*'9 All Base Data'!$AB$10/10))*IF('9 All Base Data'!$L1932="..C",0,'9 All Base Data'!L1932/'9 All Base Data'!$L$2022)</f>
        <v>0</v>
      </c>
      <c r="M1932" s="178">
        <f>IF('9 All Base Data'!$R1932="","",IF('9 All Base Data'!$R1932=0,0,('9 All Base Data'!$R1932*Basecase_Pop_2006)/(1+(1/(BaseCase_CardiacHA_All*('9 All Base Data'!$W1932*Basecase_PM10)/10)))))</f>
        <v>0</v>
      </c>
      <c r="N1932" s="178">
        <f>IF('9 All Base Data'!$S1932="","",IF('9 All Base Data'!$S1932=0,0,('9 All Base Data'!S1932*Basecase_Pop_2006)/(1+(1/(BaseCase_RespHA_All*('9 All Base Data'!$W1932*Basecase_PM10)/10)))))</f>
        <v>0</v>
      </c>
      <c r="O1932" s="178">
        <f>IF('9 All Base Data'!$T1932="","",IF('9 All Base Data'!$T1932=0,0,('9 All Base Data'!$T1932*Basecase_Pop_2006)/(1+(1/(BaseCase_RespHA_Child_1_4*('9 All Base Data'!$W1932*Basecase_PM10)/10)))))</f>
        <v>0</v>
      </c>
      <c r="P1932" s="179">
        <f>IF('9 All Base Data'!$U1932="","",IF('9 All Base Data'!$U1932=0,0,('9 All Base Data'!$U1932*Basecase_Pop_2006)/(1+(1/(BaseCase_RespHA_Child_5_14*('9 All Base Data'!$W1932*Basecase_PM10)/10)))))</f>
        <v>0</v>
      </c>
      <c r="Q1932" s="156">
        <f>IF('7 Base case Results'!$G1932="..C",0,BaseCase_RADs_All*'7 Base case Results'!$G1932*('9 All Base Data'!$V1932*Basecase_PM10)/10)</f>
        <v>6.8860800000000015</v>
      </c>
      <c r="R1932" s="189">
        <f t="shared" si="302"/>
        <v>0</v>
      </c>
      <c r="S1932" s="178">
        <f t="shared" si="303"/>
        <v>0</v>
      </c>
      <c r="T1932" s="179">
        <f t="shared" si="304"/>
        <v>0</v>
      </c>
      <c r="U1932" s="178">
        <f t="shared" si="305"/>
        <v>0</v>
      </c>
      <c r="V1932" s="178">
        <f t="shared" si="306"/>
        <v>0</v>
      </c>
      <c r="W1932" s="178">
        <f t="shared" si="307"/>
        <v>0</v>
      </c>
      <c r="X1932" s="179">
        <f t="shared" si="308"/>
        <v>0</v>
      </c>
      <c r="Y1932" s="179">
        <f t="shared" si="309"/>
        <v>4.2693696000000011E-4</v>
      </c>
      <c r="Z1932" s="186">
        <f t="shared" si="300"/>
        <v>4.2693696000000011E-4</v>
      </c>
      <c r="AA1932" s="156">
        <f>$J1932*'9 All Base Data'!$Y1932</f>
        <v>0</v>
      </c>
      <c r="AB1932" s="156">
        <f>$K1932*'9 All Base Data'!$Y1932</f>
        <v>0</v>
      </c>
      <c r="AC1932" s="178">
        <f>$L1932*'9 All Base Data'!$Y1932</f>
        <v>0</v>
      </c>
      <c r="AD1932" s="178">
        <f>IF($M1932="","",$M1932*'9 All Base Data'!$Y1932)</f>
        <v>0</v>
      </c>
      <c r="AE1932" s="178">
        <f>IF($N1932="","",$N1932*'9 All Base Data'!$Y1932)</f>
        <v>0</v>
      </c>
      <c r="AF1932" s="178">
        <f>IF($O1932="","",$O1932*'9 All Base Data'!$Y1932)</f>
        <v>0</v>
      </c>
      <c r="AG1932" s="178">
        <f>IF($P1932="","",$P1932*'9 All Base Data'!$Y1932)</f>
        <v>0</v>
      </c>
      <c r="AH1932" s="167">
        <f>$Q1932*'9 All Base Data'!$Y1932</f>
        <v>0.59980606821417015</v>
      </c>
      <c r="AI1932" s="178">
        <f>$R1932*'9 All Base Data'!$Y1932</f>
        <v>0</v>
      </c>
      <c r="AJ1932" s="178">
        <f>$S1932*'9 All Base Data'!$Y1932</f>
        <v>0</v>
      </c>
      <c r="AK1932" s="178">
        <f>$T1932*'9 All Base Data'!$Y1932</f>
        <v>0</v>
      </c>
      <c r="AL1932" s="178">
        <f>IF($U1932="","",$U1932*'9 All Base Data'!$Y1932)</f>
        <v>0</v>
      </c>
      <c r="AM1932" s="178">
        <f>IF($V1932="","",$V1932*'9 All Base Data'!$Y1932)</f>
        <v>0</v>
      </c>
      <c r="AN1932" s="178">
        <f>IF($W1932="","",$W1932*'9 All Base Data'!$Y1932)</f>
        <v>0</v>
      </c>
      <c r="AO1932" s="178">
        <f>IF($X1932="","",$X1932*'9 All Base Data'!$Y1932)</f>
        <v>0</v>
      </c>
      <c r="AP1932" s="178">
        <f>$Y1932*'9 All Base Data'!$Y1932</f>
        <v>3.7187976229278556E-5</v>
      </c>
      <c r="AQ1932" s="179">
        <f t="shared" si="301"/>
        <v>3.7187976229278556E-5</v>
      </c>
    </row>
    <row r="1933" spans="1:43" x14ac:dyDescent="0.25">
      <c r="A1933" s="124">
        <v>615102</v>
      </c>
      <c r="B1933" s="125" t="s">
        <v>1960</v>
      </c>
      <c r="C1933" s="126" t="s">
        <v>65</v>
      </c>
      <c r="D1933" s="101" t="s">
        <v>2065</v>
      </c>
      <c r="E1933" s="42"/>
      <c r="F1933" s="191" t="str">
        <f>IF('9 All Base Data'!G1933="Rural Centre","Rural",IF('9 All Base Data'!G1933="Rural (Incl.some Off Shore Islands)","Rural",IF('9 All Base Data'!G1933="Inlet-in TA but not in Urban Area","Rural",IF('9 All Base Data'!G1933="Rural (Incl.some Off Shore Islands)","Rural",IF('9 All Base Data'!G1933="Inlet-not in TA","Rural",IF('9 All Base Data'!G1933="Inland Water not in Urban Area","Rural",IF('9 All Base Data'!G1933="Oceanic-in Region but not in TA","Rural",'9 All Base Data'!G1933)))))))</f>
        <v>Rural</v>
      </c>
      <c r="G1933" s="177">
        <f>IF('9 All Base Data'!I1933="..C","..C",'9 All Base Data'!I1933*Basecase_Pop_2006)</f>
        <v>6</v>
      </c>
      <c r="H1933" s="177" t="str">
        <f>IF('9 All Base Data'!J1933="..C","..C",'9 All Base Data'!J1933*Basecase_Pop_2006)</f>
        <v>..C</v>
      </c>
      <c r="I1933" s="191" t="str">
        <f>IF('9 All Base Data'!L1933="..C","..C",'9 All Base Data'!L1933*Basecase_Pop_2006)</f>
        <v>..C</v>
      </c>
      <c r="J1933" s="156">
        <f>IF('9 All Base Data'!$P1933=0,0,('9 All Base Data'!$P1933*Basecase_Pop_2006)/(1+(1/(BaseCase_Mort_AllAdults_30*('9 All Base Data'!$W1933*Basecase_PM10)/10))))</f>
        <v>0</v>
      </c>
      <c r="K1933" s="156">
        <f>IF('9 All Base Data'!$Q1933=0,0,('9 All Base Data'!$Q1933*Basecase_Pop_2006)/(1+(1/(BaseCase_Mort_Maori_30*('9 All Base Data'!$W1933*Basecase_PM10)/10))))</f>
        <v>0</v>
      </c>
      <c r="L1933" s="179">
        <f>133/(1+1/(BaseCase_Mort_Child_0_1*'9 All Base Data'!$AB$10/10))*IF('9 All Base Data'!$L1933="..C",0,'9 All Base Data'!L1933/'9 All Base Data'!$L$2022)</f>
        <v>0</v>
      </c>
      <c r="M1933" s="178">
        <f>IF('9 All Base Data'!$R1933="","",IF('9 All Base Data'!$R1933=0,0,('9 All Base Data'!$R1933*Basecase_Pop_2006)/(1+(1/(BaseCase_CardiacHA_All*('9 All Base Data'!$W1933*Basecase_PM10)/10)))))</f>
        <v>0</v>
      </c>
      <c r="N1933" s="178">
        <f>IF('9 All Base Data'!$S1933="","",IF('9 All Base Data'!$S1933=0,0,('9 All Base Data'!S1933*Basecase_Pop_2006)/(1+(1/(BaseCase_RespHA_All*('9 All Base Data'!$W1933*Basecase_PM10)/10)))))</f>
        <v>0</v>
      </c>
      <c r="O1933" s="178">
        <f>IF('9 All Base Data'!$T1933="","",IF('9 All Base Data'!$T1933=0,0,('9 All Base Data'!$T1933*Basecase_Pop_2006)/(1+(1/(BaseCase_RespHA_Child_1_4*('9 All Base Data'!$W1933*Basecase_PM10)/10)))))</f>
        <v>0</v>
      </c>
      <c r="P1933" s="179">
        <f>IF('9 All Base Data'!$U1933="","",IF('9 All Base Data'!$U1933=0,0,('9 All Base Data'!$U1933*Basecase_Pop_2006)/(1+(1/(BaseCase_RespHA_Child_5_14*('9 All Base Data'!$W1933*Basecase_PM10)/10)))))</f>
        <v>0</v>
      </c>
      <c r="Q1933" s="156">
        <f>IF('7 Base case Results'!$G1933="..C",0,BaseCase_RADs_All*'7 Base case Results'!$G1933*('9 All Base Data'!$V1933*Basecase_PM10)/10)</f>
        <v>1.7215200000000004</v>
      </c>
      <c r="R1933" s="189">
        <f t="shared" si="302"/>
        <v>0</v>
      </c>
      <c r="S1933" s="178">
        <f t="shared" si="303"/>
        <v>0</v>
      </c>
      <c r="T1933" s="179">
        <f t="shared" si="304"/>
        <v>0</v>
      </c>
      <c r="U1933" s="178">
        <f t="shared" si="305"/>
        <v>0</v>
      </c>
      <c r="V1933" s="178">
        <f t="shared" si="306"/>
        <v>0</v>
      </c>
      <c r="W1933" s="178">
        <f t="shared" si="307"/>
        <v>0</v>
      </c>
      <c r="X1933" s="179">
        <f t="shared" si="308"/>
        <v>0</v>
      </c>
      <c r="Y1933" s="179">
        <f t="shared" si="309"/>
        <v>1.0673424000000003E-4</v>
      </c>
      <c r="Z1933" s="186">
        <f t="shared" si="300"/>
        <v>1.0673424000000003E-4</v>
      </c>
      <c r="AA1933" s="156">
        <f>$J1933*'9 All Base Data'!$Y1933</f>
        <v>0</v>
      </c>
      <c r="AB1933" s="156">
        <f>$K1933*'9 All Base Data'!$Y1933</f>
        <v>0</v>
      </c>
      <c r="AC1933" s="178">
        <f>$L1933*'9 All Base Data'!$Y1933</f>
        <v>0</v>
      </c>
      <c r="AD1933" s="178">
        <f>IF($M1933="","",$M1933*'9 All Base Data'!$Y1933)</f>
        <v>0</v>
      </c>
      <c r="AE1933" s="178">
        <f>IF($N1933="","",$N1933*'9 All Base Data'!$Y1933)</f>
        <v>0</v>
      </c>
      <c r="AF1933" s="178">
        <f>IF($O1933="","",$O1933*'9 All Base Data'!$Y1933)</f>
        <v>0</v>
      </c>
      <c r="AG1933" s="178">
        <f>IF($P1933="","",$P1933*'9 All Base Data'!$Y1933)</f>
        <v>0</v>
      </c>
      <c r="AH1933" s="167">
        <f>$Q1933*'9 All Base Data'!$Y1933</f>
        <v>0.14995151705354254</v>
      </c>
      <c r="AI1933" s="178">
        <f>$R1933*'9 All Base Data'!$Y1933</f>
        <v>0</v>
      </c>
      <c r="AJ1933" s="178">
        <f>$S1933*'9 All Base Data'!$Y1933</f>
        <v>0</v>
      </c>
      <c r="AK1933" s="178">
        <f>$T1933*'9 All Base Data'!$Y1933</f>
        <v>0</v>
      </c>
      <c r="AL1933" s="178">
        <f>IF($U1933="","",$U1933*'9 All Base Data'!$Y1933)</f>
        <v>0</v>
      </c>
      <c r="AM1933" s="178">
        <f>IF($V1933="","",$V1933*'9 All Base Data'!$Y1933)</f>
        <v>0</v>
      </c>
      <c r="AN1933" s="178">
        <f>IF($W1933="","",$W1933*'9 All Base Data'!$Y1933)</f>
        <v>0</v>
      </c>
      <c r="AO1933" s="178">
        <f>IF($X1933="","",$X1933*'9 All Base Data'!$Y1933)</f>
        <v>0</v>
      </c>
      <c r="AP1933" s="178">
        <f>$Y1933*'9 All Base Data'!$Y1933</f>
        <v>9.2969940573196389E-6</v>
      </c>
      <c r="AQ1933" s="179">
        <f t="shared" si="301"/>
        <v>9.2969940573196389E-6</v>
      </c>
    </row>
    <row r="1934" spans="1:43" x14ac:dyDescent="0.25">
      <c r="A1934" s="124">
        <v>615301</v>
      </c>
      <c r="B1934" s="125" t="s">
        <v>1961</v>
      </c>
      <c r="C1934" s="126" t="s">
        <v>65</v>
      </c>
      <c r="D1934" s="101" t="s">
        <v>2065</v>
      </c>
      <c r="E1934" s="42"/>
      <c r="F1934" s="191" t="str">
        <f>IF('9 All Base Data'!G1934="Rural Centre","Rural",IF('9 All Base Data'!G1934="Rural (Incl.some Off Shore Islands)","Rural",IF('9 All Base Data'!G1934="Inlet-in TA but not in Urban Area","Rural",IF('9 All Base Data'!G1934="Rural (Incl.some Off Shore Islands)","Rural",IF('9 All Base Data'!G1934="Inlet-not in TA","Rural",IF('9 All Base Data'!G1934="Inland Water not in Urban Area","Rural",IF('9 All Base Data'!G1934="Oceanic-in Region but not in TA","Rural",'9 All Base Data'!G1934)))))))</f>
        <v>Rural</v>
      </c>
      <c r="G1934" s="177">
        <f>IF('9 All Base Data'!I1934="..C","..C",'9 All Base Data'!I1934*Basecase_Pop_2006)</f>
        <v>0</v>
      </c>
      <c r="H1934" s="177" t="str">
        <f>IF('9 All Base Data'!J1934="..C","..C",'9 All Base Data'!J1934*Basecase_Pop_2006)</f>
        <v>..C</v>
      </c>
      <c r="I1934" s="191" t="str">
        <f>IF('9 All Base Data'!L1934="..C","..C",'9 All Base Data'!L1934*Basecase_Pop_2006)</f>
        <v>..C</v>
      </c>
      <c r="J1934" s="156">
        <f>IF('9 All Base Data'!$P1934=0,0,('9 All Base Data'!$P1934*Basecase_Pop_2006)/(1+(1/(BaseCase_Mort_AllAdults_30*('9 All Base Data'!$W1934*Basecase_PM10)/10))))</f>
        <v>0</v>
      </c>
      <c r="K1934" s="156">
        <f>IF('9 All Base Data'!$Q1934=0,0,('9 All Base Data'!$Q1934*Basecase_Pop_2006)/(1+(1/(BaseCase_Mort_Maori_30*('9 All Base Data'!$W1934*Basecase_PM10)/10))))</f>
        <v>0</v>
      </c>
      <c r="L1934" s="179">
        <f>133/(1+1/(BaseCase_Mort_Child_0_1*'9 All Base Data'!$AB$10/10))*IF('9 All Base Data'!$L1934="..C",0,'9 All Base Data'!L1934/'9 All Base Data'!$L$2022)</f>
        <v>0</v>
      </c>
      <c r="M1934" s="178">
        <f>IF('9 All Base Data'!$R1934="","",IF('9 All Base Data'!$R1934=0,0,('9 All Base Data'!$R1934*Basecase_Pop_2006)/(1+(1/(BaseCase_CardiacHA_All*('9 All Base Data'!$W1934*Basecase_PM10)/10)))))</f>
        <v>0</v>
      </c>
      <c r="N1934" s="178">
        <f>IF('9 All Base Data'!$S1934="","",IF('9 All Base Data'!$S1934=0,0,('9 All Base Data'!S1934*Basecase_Pop_2006)/(1+(1/(BaseCase_RespHA_All*('9 All Base Data'!$W1934*Basecase_PM10)/10)))))</f>
        <v>0</v>
      </c>
      <c r="O1934" s="178">
        <f>IF('9 All Base Data'!$T1934="","",IF('9 All Base Data'!$T1934=0,0,('9 All Base Data'!$T1934*Basecase_Pop_2006)/(1+(1/(BaseCase_RespHA_Child_1_4*('9 All Base Data'!$W1934*Basecase_PM10)/10)))))</f>
        <v>0</v>
      </c>
      <c r="P1934" s="179">
        <f>IF('9 All Base Data'!$U1934="","",IF('9 All Base Data'!$U1934=0,0,('9 All Base Data'!$U1934*Basecase_Pop_2006)/(1+(1/(BaseCase_RespHA_Child_5_14*('9 All Base Data'!$W1934*Basecase_PM10)/10)))))</f>
        <v>0</v>
      </c>
      <c r="Q1934" s="156">
        <f>IF('7 Base case Results'!$G1934="..C",0,BaseCase_RADs_All*'7 Base case Results'!$G1934*('9 All Base Data'!$V1934*Basecase_PM10)/10)</f>
        <v>0</v>
      </c>
      <c r="R1934" s="189">
        <f t="shared" si="302"/>
        <v>0</v>
      </c>
      <c r="S1934" s="178">
        <f t="shared" si="303"/>
        <v>0</v>
      </c>
      <c r="T1934" s="179">
        <f t="shared" si="304"/>
        <v>0</v>
      </c>
      <c r="U1934" s="178">
        <f t="shared" si="305"/>
        <v>0</v>
      </c>
      <c r="V1934" s="178">
        <f t="shared" si="306"/>
        <v>0</v>
      </c>
      <c r="W1934" s="178">
        <f t="shared" si="307"/>
        <v>0</v>
      </c>
      <c r="X1934" s="179">
        <f t="shared" si="308"/>
        <v>0</v>
      </c>
      <c r="Y1934" s="179">
        <f t="shared" si="309"/>
        <v>0</v>
      </c>
      <c r="Z1934" s="186">
        <f t="shared" si="300"/>
        <v>0</v>
      </c>
      <c r="AA1934" s="156">
        <f>$J1934*'9 All Base Data'!$Y1934</f>
        <v>0</v>
      </c>
      <c r="AB1934" s="156">
        <f>$K1934*'9 All Base Data'!$Y1934</f>
        <v>0</v>
      </c>
      <c r="AC1934" s="178">
        <f>$L1934*'9 All Base Data'!$Y1934</f>
        <v>0</v>
      </c>
      <c r="AD1934" s="178">
        <f>IF($M1934="","",$M1934*'9 All Base Data'!$Y1934)</f>
        <v>0</v>
      </c>
      <c r="AE1934" s="178">
        <f>IF($N1934="","",$N1934*'9 All Base Data'!$Y1934)</f>
        <v>0</v>
      </c>
      <c r="AF1934" s="178">
        <f>IF($O1934="","",$O1934*'9 All Base Data'!$Y1934)</f>
        <v>0</v>
      </c>
      <c r="AG1934" s="178">
        <f>IF($P1934="","",$P1934*'9 All Base Data'!$Y1934)</f>
        <v>0</v>
      </c>
      <c r="AH1934" s="167">
        <f>$Q1934*'9 All Base Data'!$Y1934</f>
        <v>0</v>
      </c>
      <c r="AI1934" s="178">
        <f>$R1934*'9 All Base Data'!$Y1934</f>
        <v>0</v>
      </c>
      <c r="AJ1934" s="178">
        <f>$S1934*'9 All Base Data'!$Y1934</f>
        <v>0</v>
      </c>
      <c r="AK1934" s="178">
        <f>$T1934*'9 All Base Data'!$Y1934</f>
        <v>0</v>
      </c>
      <c r="AL1934" s="178">
        <f>IF($U1934="","",$U1934*'9 All Base Data'!$Y1934)</f>
        <v>0</v>
      </c>
      <c r="AM1934" s="178">
        <f>IF($V1934="","",$V1934*'9 All Base Data'!$Y1934)</f>
        <v>0</v>
      </c>
      <c r="AN1934" s="178">
        <f>IF($W1934="","",$W1934*'9 All Base Data'!$Y1934)</f>
        <v>0</v>
      </c>
      <c r="AO1934" s="178">
        <f>IF($X1934="","",$X1934*'9 All Base Data'!$Y1934)</f>
        <v>0</v>
      </c>
      <c r="AP1934" s="178">
        <f>$Y1934*'9 All Base Data'!$Y1934</f>
        <v>0</v>
      </c>
      <c r="AQ1934" s="179">
        <f t="shared" si="301"/>
        <v>0</v>
      </c>
    </row>
    <row r="1935" spans="1:43" x14ac:dyDescent="0.25">
      <c r="A1935" s="124">
        <v>615302</v>
      </c>
      <c r="B1935" s="125" t="s">
        <v>1962</v>
      </c>
      <c r="C1935" s="126" t="s">
        <v>65</v>
      </c>
      <c r="D1935" s="101" t="s">
        <v>2066</v>
      </c>
      <c r="E1935" s="42"/>
      <c r="F1935" s="191" t="str">
        <f>IF('9 All Base Data'!G1935="Rural Centre","Rural",IF('9 All Base Data'!G1935="Rural (Incl.some Off Shore Islands)","Rural",IF('9 All Base Data'!G1935="Inlet-in TA but not in Urban Area","Rural",IF('9 All Base Data'!G1935="Rural (Incl.some Off Shore Islands)","Rural",IF('9 All Base Data'!G1935="Inlet-not in TA","Rural",IF('9 All Base Data'!G1935="Inland Water not in Urban Area","Rural",IF('9 All Base Data'!G1935="Oceanic-in Region but not in TA","Rural",'9 All Base Data'!G1935)))))))</f>
        <v>Rural</v>
      </c>
      <c r="G1935" s="177">
        <f>IF('9 All Base Data'!I1935="..C","..C",'9 All Base Data'!I1935*Basecase_Pop_2006)</f>
        <v>0</v>
      </c>
      <c r="H1935" s="177" t="str">
        <f>IF('9 All Base Data'!J1935="..C","..C",'9 All Base Data'!J1935*Basecase_Pop_2006)</f>
        <v>..C</v>
      </c>
      <c r="I1935" s="191" t="str">
        <f>IF('9 All Base Data'!L1935="..C","..C",'9 All Base Data'!L1935*Basecase_Pop_2006)</f>
        <v>..C</v>
      </c>
      <c r="J1935" s="156">
        <f>IF('9 All Base Data'!$P1935=0,0,('9 All Base Data'!$P1935*Basecase_Pop_2006)/(1+(1/(BaseCase_Mort_AllAdults_30*('9 All Base Data'!$W1935*Basecase_PM10)/10))))</f>
        <v>0</v>
      </c>
      <c r="K1935" s="156">
        <f>IF('9 All Base Data'!$Q1935=0,0,('9 All Base Data'!$Q1935*Basecase_Pop_2006)/(1+(1/(BaseCase_Mort_Maori_30*('9 All Base Data'!$W1935*Basecase_PM10)/10))))</f>
        <v>0</v>
      </c>
      <c r="L1935" s="179">
        <f>133/(1+1/(BaseCase_Mort_Child_0_1*'9 All Base Data'!$AB$10/10))*IF('9 All Base Data'!$L1935="..C",0,'9 All Base Data'!L1935/'9 All Base Data'!$L$2022)</f>
        <v>0</v>
      </c>
      <c r="M1935" s="178">
        <f>IF('9 All Base Data'!$R1935="","",IF('9 All Base Data'!$R1935=0,0,('9 All Base Data'!$R1935*Basecase_Pop_2006)/(1+(1/(BaseCase_CardiacHA_All*('9 All Base Data'!$W1935*Basecase_PM10)/10)))))</f>
        <v>0</v>
      </c>
      <c r="N1935" s="178">
        <f>IF('9 All Base Data'!$S1935="","",IF('9 All Base Data'!$S1935=0,0,('9 All Base Data'!S1935*Basecase_Pop_2006)/(1+(1/(BaseCase_RespHA_All*('9 All Base Data'!$W1935*Basecase_PM10)/10)))))</f>
        <v>0</v>
      </c>
      <c r="O1935" s="178">
        <f>IF('9 All Base Data'!$T1935="","",IF('9 All Base Data'!$T1935=0,0,('9 All Base Data'!$T1935*Basecase_Pop_2006)/(1+(1/(BaseCase_RespHA_Child_1_4*('9 All Base Data'!$W1935*Basecase_PM10)/10)))))</f>
        <v>0</v>
      </c>
      <c r="P1935" s="179">
        <f>IF('9 All Base Data'!$U1935="","",IF('9 All Base Data'!$U1935=0,0,('9 All Base Data'!$U1935*Basecase_Pop_2006)/(1+(1/(BaseCase_RespHA_Child_5_14*('9 All Base Data'!$W1935*Basecase_PM10)/10)))))</f>
        <v>0</v>
      </c>
      <c r="Q1935" s="156">
        <f>IF('7 Base case Results'!$G1935="..C",0,BaseCase_RADs_All*'7 Base case Results'!$G1935*('9 All Base Data'!$V1935*Basecase_PM10)/10)</f>
        <v>0</v>
      </c>
      <c r="R1935" s="189">
        <f t="shared" si="302"/>
        <v>0</v>
      </c>
      <c r="S1935" s="178">
        <f t="shared" si="303"/>
        <v>0</v>
      </c>
      <c r="T1935" s="179">
        <f t="shared" si="304"/>
        <v>0</v>
      </c>
      <c r="U1935" s="178">
        <f t="shared" si="305"/>
        <v>0</v>
      </c>
      <c r="V1935" s="178">
        <f t="shared" si="306"/>
        <v>0</v>
      </c>
      <c r="W1935" s="178">
        <f t="shared" si="307"/>
        <v>0</v>
      </c>
      <c r="X1935" s="179">
        <f t="shared" si="308"/>
        <v>0</v>
      </c>
      <c r="Y1935" s="179">
        <f t="shared" si="309"/>
        <v>0</v>
      </c>
      <c r="Z1935" s="186">
        <f t="shared" ref="Z1935:Z1998" si="310">SUM(R1935,T1935:V1935,Y1935)</f>
        <v>0</v>
      </c>
      <c r="AA1935" s="156">
        <f>$J1935*'9 All Base Data'!$Y1935</f>
        <v>0</v>
      </c>
      <c r="AB1935" s="156">
        <f>$K1935*'9 All Base Data'!$Y1935</f>
        <v>0</v>
      </c>
      <c r="AC1935" s="178">
        <f>$L1935*'9 All Base Data'!$Y1935</f>
        <v>0</v>
      </c>
      <c r="AD1935" s="178">
        <f>IF($M1935="","",$M1935*'9 All Base Data'!$Y1935)</f>
        <v>0</v>
      </c>
      <c r="AE1935" s="178">
        <f>IF($N1935="","",$N1935*'9 All Base Data'!$Y1935)</f>
        <v>0</v>
      </c>
      <c r="AF1935" s="178">
        <f>IF($O1935="","",$O1935*'9 All Base Data'!$Y1935)</f>
        <v>0</v>
      </c>
      <c r="AG1935" s="178">
        <f>IF($P1935="","",$P1935*'9 All Base Data'!$Y1935)</f>
        <v>0</v>
      </c>
      <c r="AH1935" s="167">
        <f>$Q1935*'9 All Base Data'!$Y1935</f>
        <v>0</v>
      </c>
      <c r="AI1935" s="178">
        <f>$R1935*'9 All Base Data'!$Y1935</f>
        <v>0</v>
      </c>
      <c r="AJ1935" s="178">
        <f>$S1935*'9 All Base Data'!$Y1935</f>
        <v>0</v>
      </c>
      <c r="AK1935" s="178">
        <f>$T1935*'9 All Base Data'!$Y1935</f>
        <v>0</v>
      </c>
      <c r="AL1935" s="178">
        <f>IF($U1935="","",$U1935*'9 All Base Data'!$Y1935)</f>
        <v>0</v>
      </c>
      <c r="AM1935" s="178">
        <f>IF($V1935="","",$V1935*'9 All Base Data'!$Y1935)</f>
        <v>0</v>
      </c>
      <c r="AN1935" s="178">
        <f>IF($W1935="","",$W1935*'9 All Base Data'!$Y1935)</f>
        <v>0</v>
      </c>
      <c r="AO1935" s="178">
        <f>IF($X1935="","",$X1935*'9 All Base Data'!$Y1935)</f>
        <v>0</v>
      </c>
      <c r="AP1935" s="178">
        <f>$Y1935*'9 All Base Data'!$Y1935</f>
        <v>0</v>
      </c>
      <c r="AQ1935" s="179">
        <f t="shared" ref="AQ1935:AQ1998" si="311">SUM(AI1935,AK1935:AM1935,AP1935)</f>
        <v>0</v>
      </c>
    </row>
    <row r="1936" spans="1:43" x14ac:dyDescent="0.25">
      <c r="A1936" s="124">
        <v>615800</v>
      </c>
      <c r="B1936" s="125" t="s">
        <v>1963</v>
      </c>
      <c r="C1936" s="126" t="s">
        <v>157</v>
      </c>
      <c r="D1936" s="101" t="s">
        <v>2312</v>
      </c>
      <c r="E1936" s="42"/>
      <c r="F1936" s="191" t="str">
        <f>IF('9 All Base Data'!G1936="Rural Centre","Rural",IF('9 All Base Data'!G1936="Rural (Incl.some Off Shore Islands)","Rural",IF('9 All Base Data'!G1936="Inlet-in TA but not in Urban Area","Rural",IF('9 All Base Data'!G1936="Rural (Incl.some Off Shore Islands)","Rural",IF('9 All Base Data'!G1936="Inlet-not in TA","Rural",IF('9 All Base Data'!G1936="Inland Water not in Urban Area","Rural",IF('9 All Base Data'!G1936="Oceanic-in Region but not in TA","Rural",'9 All Base Data'!G1936)))))))</f>
        <v>Rural</v>
      </c>
      <c r="G1936" s="177" t="str">
        <f>IF('9 All Base Data'!I1936="..C","..C",'9 All Base Data'!I1936*Basecase_Pop_2006)</f>
        <v>..C</v>
      </c>
      <c r="H1936" s="177" t="str">
        <f>IF('9 All Base Data'!J1936="..C","..C",'9 All Base Data'!J1936*Basecase_Pop_2006)</f>
        <v>..C</v>
      </c>
      <c r="I1936" s="191" t="str">
        <f>IF('9 All Base Data'!L1936="..C","..C",'9 All Base Data'!L1936*Basecase_Pop_2006)</f>
        <v>..C</v>
      </c>
      <c r="J1936" s="156">
        <f>IF('9 All Base Data'!$P1936=0,0,('9 All Base Data'!$P1936*Basecase_Pop_2006)/(1+(1/(BaseCase_Mort_AllAdults_30*('9 All Base Data'!$W1936*Basecase_PM10)/10))))</f>
        <v>0</v>
      </c>
      <c r="K1936" s="156">
        <f>IF('9 All Base Data'!$Q1936=0,0,('9 All Base Data'!$Q1936*Basecase_Pop_2006)/(1+(1/(BaseCase_Mort_Maori_30*('9 All Base Data'!$W1936*Basecase_PM10)/10))))</f>
        <v>0</v>
      </c>
      <c r="L1936" s="179">
        <f>133/(1+1/(BaseCase_Mort_Child_0_1*'9 All Base Data'!$AB$10/10))*IF('9 All Base Data'!$L1936="..C",0,'9 All Base Data'!L1936/'9 All Base Data'!$L$2022)</f>
        <v>0</v>
      </c>
      <c r="M1936" s="178">
        <f>IF('9 All Base Data'!$R1936="","",IF('9 All Base Data'!$R1936=0,0,('9 All Base Data'!$R1936*Basecase_Pop_2006)/(1+(1/(BaseCase_CardiacHA_All*('9 All Base Data'!$W1936*Basecase_PM10)/10)))))</f>
        <v>0</v>
      </c>
      <c r="N1936" s="178">
        <f>IF('9 All Base Data'!$S1936="","",IF('9 All Base Data'!$S1936=0,0,('9 All Base Data'!S1936*Basecase_Pop_2006)/(1+(1/(BaseCase_RespHA_All*('9 All Base Data'!$W1936*Basecase_PM10)/10)))))</f>
        <v>0</v>
      </c>
      <c r="O1936" s="178">
        <f>IF('9 All Base Data'!$T1936="","",IF('9 All Base Data'!$T1936=0,0,('9 All Base Data'!$T1936*Basecase_Pop_2006)/(1+(1/(BaseCase_RespHA_Child_1_4*('9 All Base Data'!$W1936*Basecase_PM10)/10)))))</f>
        <v>0</v>
      </c>
      <c r="P1936" s="179">
        <f>IF('9 All Base Data'!$U1936="","",IF('9 All Base Data'!$U1936=0,0,('9 All Base Data'!$U1936*Basecase_Pop_2006)/(1+(1/(BaseCase_RespHA_Child_5_14*('9 All Base Data'!$W1936*Basecase_PM10)/10)))))</f>
        <v>0</v>
      </c>
      <c r="Q1936" s="156">
        <f>IF('7 Base case Results'!$G1936="..C",0,BaseCase_RADs_All*'7 Base case Results'!$G1936*('9 All Base Data'!$V1936*Basecase_PM10)/10)</f>
        <v>0</v>
      </c>
      <c r="R1936" s="189">
        <f t="shared" ref="R1936:R1999" si="312">$J1936*BaseCase_Cost_Mort_AllAdults_30/1000000</f>
        <v>0</v>
      </c>
      <c r="S1936" s="178">
        <f t="shared" ref="S1936:S1999" si="313">$K1936*BaseCase_Cost_Mort_Maori_30/1000000</f>
        <v>0</v>
      </c>
      <c r="T1936" s="179">
        <f t="shared" ref="T1936:T1999" si="314">$L1936*BaseCase_Cost_Mort_Child_0_1/1000000</f>
        <v>0</v>
      </c>
      <c r="U1936" s="178">
        <f t="shared" ref="U1936:U1999" si="315">IF($M1936="","",$M1936*BaseCase_Cost_CardiacHA_All/1000000)</f>
        <v>0</v>
      </c>
      <c r="V1936" s="178">
        <f t="shared" ref="V1936:V1999" si="316">IF($N1936="","",$N1936*BaseCase_Cost_RespHA_All/1000000)</f>
        <v>0</v>
      </c>
      <c r="W1936" s="178">
        <f t="shared" ref="W1936:W1999" si="317">IF($O1936="","",$O1936*BaseCase_Cost_RespHA_Child_1_4/1000000)</f>
        <v>0</v>
      </c>
      <c r="X1936" s="179">
        <f t="shared" ref="X1936:X1999" si="318">IF($P1936="","",$P1936*BaseCase_Cost_RespHA_Child_5_14/1000000)</f>
        <v>0</v>
      </c>
      <c r="Y1936" s="179">
        <f t="shared" ref="Y1936:Y1999" si="319">$Q1936*BaseCase_Cost_RADs_All/1000000</f>
        <v>0</v>
      </c>
      <c r="Z1936" s="186">
        <f t="shared" si="310"/>
        <v>0</v>
      </c>
      <c r="AA1936" s="156">
        <f>$J1936*'9 All Base Data'!$Y1936</f>
        <v>0</v>
      </c>
      <c r="AB1936" s="156">
        <f>$K1936*'9 All Base Data'!$Y1936</f>
        <v>0</v>
      </c>
      <c r="AC1936" s="178">
        <f>$L1936*'9 All Base Data'!$Y1936</f>
        <v>0</v>
      </c>
      <c r="AD1936" s="178">
        <f>IF($M1936="","",$M1936*'9 All Base Data'!$Y1936)</f>
        <v>0</v>
      </c>
      <c r="AE1936" s="178">
        <f>IF($N1936="","",$N1936*'9 All Base Data'!$Y1936)</f>
        <v>0</v>
      </c>
      <c r="AF1936" s="178">
        <f>IF($O1936="","",$O1936*'9 All Base Data'!$Y1936)</f>
        <v>0</v>
      </c>
      <c r="AG1936" s="178">
        <f>IF($P1936="","",$P1936*'9 All Base Data'!$Y1936)</f>
        <v>0</v>
      </c>
      <c r="AH1936" s="167">
        <f>$Q1936*'9 All Base Data'!$Y1936</f>
        <v>0</v>
      </c>
      <c r="AI1936" s="178">
        <f>$R1936*'9 All Base Data'!$Y1936</f>
        <v>0</v>
      </c>
      <c r="AJ1936" s="178">
        <f>$S1936*'9 All Base Data'!$Y1936</f>
        <v>0</v>
      </c>
      <c r="AK1936" s="178">
        <f>$T1936*'9 All Base Data'!$Y1936</f>
        <v>0</v>
      </c>
      <c r="AL1936" s="178">
        <f>IF($U1936="","",$U1936*'9 All Base Data'!$Y1936)</f>
        <v>0</v>
      </c>
      <c r="AM1936" s="178">
        <f>IF($V1936="","",$V1936*'9 All Base Data'!$Y1936)</f>
        <v>0</v>
      </c>
      <c r="AN1936" s="178">
        <f>IF($W1936="","",$W1936*'9 All Base Data'!$Y1936)</f>
        <v>0</v>
      </c>
      <c r="AO1936" s="178">
        <f>IF($X1936="","",$X1936*'9 All Base Data'!$Y1936)</f>
        <v>0</v>
      </c>
      <c r="AP1936" s="178">
        <f>$Y1936*'9 All Base Data'!$Y1936</f>
        <v>0</v>
      </c>
      <c r="AQ1936" s="179">
        <f t="shared" si="311"/>
        <v>0</v>
      </c>
    </row>
    <row r="1937" spans="1:43" x14ac:dyDescent="0.25">
      <c r="A1937" s="124">
        <v>615900</v>
      </c>
      <c r="B1937" s="125" t="s">
        <v>1964</v>
      </c>
      <c r="C1937" s="126" t="s">
        <v>157</v>
      </c>
      <c r="D1937" s="101" t="s">
        <v>2312</v>
      </c>
      <c r="E1937" s="42"/>
      <c r="F1937" s="191" t="str">
        <f>IF('9 All Base Data'!G1937="Rural Centre","Rural",IF('9 All Base Data'!G1937="Rural (Incl.some Off Shore Islands)","Rural",IF('9 All Base Data'!G1937="Inlet-in TA but not in Urban Area","Rural",IF('9 All Base Data'!G1937="Rural (Incl.some Off Shore Islands)","Rural",IF('9 All Base Data'!G1937="Inlet-not in TA","Rural",IF('9 All Base Data'!G1937="Inland Water not in Urban Area","Rural",IF('9 All Base Data'!G1937="Oceanic-in Region but not in TA","Rural",'9 All Base Data'!G1937)))))))</f>
        <v>Rural</v>
      </c>
      <c r="G1937" s="177" t="str">
        <f>IF('9 All Base Data'!I1937="..C","..C",'9 All Base Data'!I1937*Basecase_Pop_2006)</f>
        <v>..C</v>
      </c>
      <c r="H1937" s="177" t="str">
        <f>IF('9 All Base Data'!J1937="..C","..C",'9 All Base Data'!J1937*Basecase_Pop_2006)</f>
        <v>..C</v>
      </c>
      <c r="I1937" s="191" t="str">
        <f>IF('9 All Base Data'!L1937="..C","..C",'9 All Base Data'!L1937*Basecase_Pop_2006)</f>
        <v>..C</v>
      </c>
      <c r="J1937" s="156">
        <f>IF('9 All Base Data'!$P1937=0,0,('9 All Base Data'!$P1937*Basecase_Pop_2006)/(1+(1/(BaseCase_Mort_AllAdults_30*('9 All Base Data'!$W1937*Basecase_PM10)/10))))</f>
        <v>0</v>
      </c>
      <c r="K1937" s="156">
        <f>IF('9 All Base Data'!$Q1937=0,0,('9 All Base Data'!$Q1937*Basecase_Pop_2006)/(1+(1/(BaseCase_Mort_Maori_30*('9 All Base Data'!$W1937*Basecase_PM10)/10))))</f>
        <v>0</v>
      </c>
      <c r="L1937" s="179">
        <f>133/(1+1/(BaseCase_Mort_Child_0_1*'9 All Base Data'!$AB$10/10))*IF('9 All Base Data'!$L1937="..C",0,'9 All Base Data'!L1937/'9 All Base Data'!$L$2022)</f>
        <v>0</v>
      </c>
      <c r="M1937" s="178">
        <f>IF('9 All Base Data'!$R1937="","",IF('9 All Base Data'!$R1937=0,0,('9 All Base Data'!$R1937*Basecase_Pop_2006)/(1+(1/(BaseCase_CardiacHA_All*('9 All Base Data'!$W1937*Basecase_PM10)/10)))))</f>
        <v>0</v>
      </c>
      <c r="N1937" s="178">
        <f>IF('9 All Base Data'!$S1937="","",IF('9 All Base Data'!$S1937=0,0,('9 All Base Data'!S1937*Basecase_Pop_2006)/(1+(1/(BaseCase_RespHA_All*('9 All Base Data'!$W1937*Basecase_PM10)/10)))))</f>
        <v>0</v>
      </c>
      <c r="O1937" s="178">
        <f>IF('9 All Base Data'!$T1937="","",IF('9 All Base Data'!$T1937=0,0,('9 All Base Data'!$T1937*Basecase_Pop_2006)/(1+(1/(BaseCase_RespHA_Child_1_4*('9 All Base Data'!$W1937*Basecase_PM10)/10)))))</f>
        <v>0</v>
      </c>
      <c r="P1937" s="179">
        <f>IF('9 All Base Data'!$U1937="","",IF('9 All Base Data'!$U1937=0,0,('9 All Base Data'!$U1937*Basecase_Pop_2006)/(1+(1/(BaseCase_RespHA_Child_5_14*('9 All Base Data'!$W1937*Basecase_PM10)/10)))))</f>
        <v>0</v>
      </c>
      <c r="Q1937" s="156">
        <f>IF('7 Base case Results'!$G1937="..C",0,BaseCase_RADs_All*'7 Base case Results'!$G1937*('9 All Base Data'!$V1937*Basecase_PM10)/10)</f>
        <v>0</v>
      </c>
      <c r="R1937" s="189">
        <f t="shared" si="312"/>
        <v>0</v>
      </c>
      <c r="S1937" s="178">
        <f t="shared" si="313"/>
        <v>0</v>
      </c>
      <c r="T1937" s="179">
        <f t="shared" si="314"/>
        <v>0</v>
      </c>
      <c r="U1937" s="178">
        <f t="shared" si="315"/>
        <v>0</v>
      </c>
      <c r="V1937" s="178">
        <f t="shared" si="316"/>
        <v>0</v>
      </c>
      <c r="W1937" s="178">
        <f t="shared" si="317"/>
        <v>0</v>
      </c>
      <c r="X1937" s="179">
        <f t="shared" si="318"/>
        <v>0</v>
      </c>
      <c r="Y1937" s="179">
        <f t="shared" si="319"/>
        <v>0</v>
      </c>
      <c r="Z1937" s="186">
        <f t="shared" si="310"/>
        <v>0</v>
      </c>
      <c r="AA1937" s="156">
        <f>$J1937*'9 All Base Data'!$Y1937</f>
        <v>0</v>
      </c>
      <c r="AB1937" s="156">
        <f>$K1937*'9 All Base Data'!$Y1937</f>
        <v>0</v>
      </c>
      <c r="AC1937" s="178">
        <f>$L1937*'9 All Base Data'!$Y1937</f>
        <v>0</v>
      </c>
      <c r="AD1937" s="178">
        <f>IF($M1937="","",$M1937*'9 All Base Data'!$Y1937)</f>
        <v>0</v>
      </c>
      <c r="AE1937" s="178">
        <f>IF($N1937="","",$N1937*'9 All Base Data'!$Y1937)</f>
        <v>0</v>
      </c>
      <c r="AF1937" s="178">
        <f>IF($O1937="","",$O1937*'9 All Base Data'!$Y1937)</f>
        <v>0</v>
      </c>
      <c r="AG1937" s="178">
        <f>IF($P1937="","",$P1937*'9 All Base Data'!$Y1937)</f>
        <v>0</v>
      </c>
      <c r="AH1937" s="167">
        <f>$Q1937*'9 All Base Data'!$Y1937</f>
        <v>0</v>
      </c>
      <c r="AI1937" s="178">
        <f>$R1937*'9 All Base Data'!$Y1937</f>
        <v>0</v>
      </c>
      <c r="AJ1937" s="178">
        <f>$S1937*'9 All Base Data'!$Y1937</f>
        <v>0</v>
      </c>
      <c r="AK1937" s="178">
        <f>$T1937*'9 All Base Data'!$Y1937</f>
        <v>0</v>
      </c>
      <c r="AL1937" s="178">
        <f>IF($U1937="","",$U1937*'9 All Base Data'!$Y1937)</f>
        <v>0</v>
      </c>
      <c r="AM1937" s="178">
        <f>IF($V1937="","",$V1937*'9 All Base Data'!$Y1937)</f>
        <v>0</v>
      </c>
      <c r="AN1937" s="178">
        <f>IF($W1937="","",$W1937*'9 All Base Data'!$Y1937)</f>
        <v>0</v>
      </c>
      <c r="AO1937" s="178">
        <f>IF($X1937="","",$X1937*'9 All Base Data'!$Y1937)</f>
        <v>0</v>
      </c>
      <c r="AP1937" s="178">
        <f>$Y1937*'9 All Base Data'!$Y1937</f>
        <v>0</v>
      </c>
      <c r="AQ1937" s="179">
        <f t="shared" si="311"/>
        <v>0</v>
      </c>
    </row>
    <row r="1938" spans="1:43" x14ac:dyDescent="0.25">
      <c r="A1938" s="124">
        <v>616001</v>
      </c>
      <c r="B1938" s="125" t="s">
        <v>1965</v>
      </c>
      <c r="C1938" s="126" t="s">
        <v>157</v>
      </c>
      <c r="D1938" s="101" t="s">
        <v>2312</v>
      </c>
      <c r="E1938" s="42"/>
      <c r="F1938" s="191" t="str">
        <f>IF('9 All Base Data'!G1938="Rural Centre","Rural",IF('9 All Base Data'!G1938="Rural (Incl.some Off Shore Islands)","Rural",IF('9 All Base Data'!G1938="Inlet-in TA but not in Urban Area","Rural",IF('9 All Base Data'!G1938="Rural (Incl.some Off Shore Islands)","Rural",IF('9 All Base Data'!G1938="Inlet-not in TA","Rural",IF('9 All Base Data'!G1938="Inland Water not in Urban Area","Rural",IF('9 All Base Data'!G1938="Oceanic-in Region but not in TA","Rural",'9 All Base Data'!G1938)))))))</f>
        <v>Rural</v>
      </c>
      <c r="G1938" s="177">
        <f>IF('9 All Base Data'!I1938="..C","..C",'9 All Base Data'!I1938*Basecase_Pop_2006)</f>
        <v>42</v>
      </c>
      <c r="H1938" s="177">
        <f>IF('9 All Base Data'!J1938="..C","..C",'9 All Base Data'!J1938*Basecase_Pop_2006)</f>
        <v>36</v>
      </c>
      <c r="I1938" s="191" t="str">
        <f>IF('9 All Base Data'!L1938="..C","..C",'9 All Base Data'!L1938*Basecase_Pop_2006)</f>
        <v>..C</v>
      </c>
      <c r="J1938" s="156">
        <f>IF('9 All Base Data'!$P1938=0,0,('9 All Base Data'!$P1938*Basecase_Pop_2006)/(1+(1/(BaseCase_Mort_AllAdults_30*('9 All Base Data'!$W1938*Basecase_PM10)/10))))</f>
        <v>0.14091186062884981</v>
      </c>
      <c r="K1938" s="156">
        <f>IF('9 All Base Data'!$Q1938=0,0,('9 All Base Data'!$Q1938*Basecase_Pop_2006)/(1+(1/(BaseCase_Mort_Maori_30*('9 All Base Data'!$W1938*Basecase_PM10)/10))))</f>
        <v>0</v>
      </c>
      <c r="L1938" s="179">
        <f>133/(1+1/(BaseCase_Mort_Child_0_1*'9 All Base Data'!$AB$10/10))*IF('9 All Base Data'!$L1938="..C",0,'9 All Base Data'!L1938/'9 All Base Data'!$L$2022)</f>
        <v>0</v>
      </c>
      <c r="M1938" s="178">
        <f>IF('9 All Base Data'!$R1938="","",IF('9 All Base Data'!$R1938=0,0,('9 All Base Data'!$R1938*Basecase_Pop_2006)/(1+(1/(BaseCase_CardiacHA_All*('9 All Base Data'!$W1938*Basecase_PM10)/10)))))</f>
        <v>0</v>
      </c>
      <c r="N1938" s="178">
        <f>IF('9 All Base Data'!$S1938="","",IF('9 All Base Data'!$S1938=0,0,('9 All Base Data'!S1938*Basecase_Pop_2006)/(1+(1/(BaseCase_RespHA_All*('9 All Base Data'!$W1938*Basecase_PM10)/10)))))</f>
        <v>0</v>
      </c>
      <c r="O1938" s="178">
        <f>IF('9 All Base Data'!$T1938="","",IF('9 All Base Data'!$T1938=0,0,('9 All Base Data'!$T1938*Basecase_Pop_2006)/(1+(1/(BaseCase_RespHA_Child_1_4*('9 All Base Data'!$W1938*Basecase_PM10)/10)))))</f>
        <v>0</v>
      </c>
      <c r="P1938" s="179">
        <f>IF('9 All Base Data'!$U1938="","",IF('9 All Base Data'!$U1938=0,0,('9 All Base Data'!$U1938*Basecase_Pop_2006)/(1+(1/(BaseCase_RespHA_Child_5_14*('9 All Base Data'!$W1938*Basecase_PM10)/10)))))</f>
        <v>0</v>
      </c>
      <c r="Q1938" s="156">
        <f>IF('7 Base case Results'!$G1938="..C",0,BaseCase_RADs_All*'7 Base case Results'!$G1938*('9 All Base Data'!$V1938*Basecase_PM10)/10)</f>
        <v>12.050640000000001</v>
      </c>
      <c r="R1938" s="189">
        <f t="shared" si="312"/>
        <v>0.50164622383870527</v>
      </c>
      <c r="S1938" s="178">
        <f t="shared" si="313"/>
        <v>0</v>
      </c>
      <c r="T1938" s="179">
        <f t="shared" si="314"/>
        <v>0</v>
      </c>
      <c r="U1938" s="178">
        <f t="shared" si="315"/>
        <v>0</v>
      </c>
      <c r="V1938" s="178">
        <f t="shared" si="316"/>
        <v>0</v>
      </c>
      <c r="W1938" s="178">
        <f t="shared" si="317"/>
        <v>0</v>
      </c>
      <c r="X1938" s="179">
        <f t="shared" si="318"/>
        <v>0</v>
      </c>
      <c r="Y1938" s="179">
        <f t="shared" si="319"/>
        <v>7.4713968000000006E-4</v>
      </c>
      <c r="Z1938" s="186">
        <f t="shared" si="310"/>
        <v>0.50239336351870523</v>
      </c>
      <c r="AA1938" s="156">
        <f>$J1938*'9 All Base Data'!$Y1938</f>
        <v>1.2274006268956143E-2</v>
      </c>
      <c r="AB1938" s="156">
        <f>$K1938*'9 All Base Data'!$Y1938</f>
        <v>0</v>
      </c>
      <c r="AC1938" s="178">
        <f>$L1938*'9 All Base Data'!$Y1938</f>
        <v>0</v>
      </c>
      <c r="AD1938" s="178">
        <f>IF($M1938="","",$M1938*'9 All Base Data'!$Y1938)</f>
        <v>0</v>
      </c>
      <c r="AE1938" s="178">
        <f>IF($N1938="","",$N1938*'9 All Base Data'!$Y1938)</f>
        <v>0</v>
      </c>
      <c r="AF1938" s="178">
        <f>IF($O1938="","",$O1938*'9 All Base Data'!$Y1938)</f>
        <v>0</v>
      </c>
      <c r="AG1938" s="178">
        <f>IF($P1938="","",$P1938*'9 All Base Data'!$Y1938)</f>
        <v>0</v>
      </c>
      <c r="AH1938" s="167">
        <f>$Q1938*'9 All Base Data'!$Y1938</f>
        <v>1.0496606193747977</v>
      </c>
      <c r="AI1938" s="178">
        <f>$R1938*'9 All Base Data'!$Y1938</f>
        <v>4.3695462317483863E-2</v>
      </c>
      <c r="AJ1938" s="178">
        <f>$S1938*'9 All Base Data'!$Y1938</f>
        <v>0</v>
      </c>
      <c r="AK1938" s="178">
        <f>$T1938*'9 All Base Data'!$Y1938</f>
        <v>0</v>
      </c>
      <c r="AL1938" s="178">
        <f>IF($U1938="","",$U1938*'9 All Base Data'!$Y1938)</f>
        <v>0</v>
      </c>
      <c r="AM1938" s="178">
        <f>IF($V1938="","",$V1938*'9 All Base Data'!$Y1938)</f>
        <v>0</v>
      </c>
      <c r="AN1938" s="178">
        <f>IF($W1938="","",$W1938*'9 All Base Data'!$Y1938)</f>
        <v>0</v>
      </c>
      <c r="AO1938" s="178">
        <f>IF($X1938="","",$X1938*'9 All Base Data'!$Y1938)</f>
        <v>0</v>
      </c>
      <c r="AP1938" s="178">
        <f>$Y1938*'9 All Base Data'!$Y1938</f>
        <v>6.5078958401237457E-5</v>
      </c>
      <c r="AQ1938" s="179">
        <f t="shared" si="311"/>
        <v>4.37605412758851E-2</v>
      </c>
    </row>
    <row r="1939" spans="1:43" x14ac:dyDescent="0.25">
      <c r="A1939" s="124">
        <v>616002</v>
      </c>
      <c r="B1939" s="125" t="s">
        <v>1966</v>
      </c>
      <c r="C1939" s="126" t="s">
        <v>157</v>
      </c>
      <c r="D1939" s="101" t="s">
        <v>2312</v>
      </c>
      <c r="E1939" s="42"/>
      <c r="F1939" s="191" t="str">
        <f>IF('9 All Base Data'!G1939="Rural Centre","Rural",IF('9 All Base Data'!G1939="Rural (Incl.some Off Shore Islands)","Rural",IF('9 All Base Data'!G1939="Inlet-in TA but not in Urban Area","Rural",IF('9 All Base Data'!G1939="Rural (Incl.some Off Shore Islands)","Rural",IF('9 All Base Data'!G1939="Inlet-not in TA","Rural",IF('9 All Base Data'!G1939="Inland Water not in Urban Area","Rural",IF('9 All Base Data'!G1939="Oceanic-in Region but not in TA","Rural",'9 All Base Data'!G1939)))))))</f>
        <v>Rural</v>
      </c>
      <c r="G1939" s="177" t="str">
        <f>IF('9 All Base Data'!I1939="..C","..C",'9 All Base Data'!I1939*Basecase_Pop_2006)</f>
        <v>..C</v>
      </c>
      <c r="H1939" s="177" t="str">
        <f>IF('9 All Base Data'!J1939="..C","..C",'9 All Base Data'!J1939*Basecase_Pop_2006)</f>
        <v>..C</v>
      </c>
      <c r="I1939" s="191" t="str">
        <f>IF('9 All Base Data'!L1939="..C","..C",'9 All Base Data'!L1939*Basecase_Pop_2006)</f>
        <v>..C</v>
      </c>
      <c r="J1939" s="156">
        <f>IF('9 All Base Data'!$P1939=0,0,('9 All Base Data'!$P1939*Basecase_Pop_2006)/(1+(1/(BaseCase_Mort_AllAdults_30*('9 All Base Data'!$W1939*Basecase_PM10)/10))))</f>
        <v>0</v>
      </c>
      <c r="K1939" s="156">
        <f>IF('9 All Base Data'!$Q1939=0,0,('9 All Base Data'!$Q1939*Basecase_Pop_2006)/(1+(1/(BaseCase_Mort_Maori_30*('9 All Base Data'!$W1939*Basecase_PM10)/10))))</f>
        <v>0</v>
      </c>
      <c r="L1939" s="179">
        <f>133/(1+1/(BaseCase_Mort_Child_0_1*'9 All Base Data'!$AB$10/10))*IF('9 All Base Data'!$L1939="..C",0,'9 All Base Data'!L1939/'9 All Base Data'!$L$2022)</f>
        <v>0</v>
      </c>
      <c r="M1939" s="178">
        <f>IF('9 All Base Data'!$R1939="","",IF('9 All Base Data'!$R1939=0,0,('9 All Base Data'!$R1939*Basecase_Pop_2006)/(1+(1/(BaseCase_CardiacHA_All*('9 All Base Data'!$W1939*Basecase_PM10)/10)))))</f>
        <v>0</v>
      </c>
      <c r="N1939" s="178">
        <f>IF('9 All Base Data'!$S1939="","",IF('9 All Base Data'!$S1939=0,0,('9 All Base Data'!S1939*Basecase_Pop_2006)/(1+(1/(BaseCase_RespHA_All*('9 All Base Data'!$W1939*Basecase_PM10)/10)))))</f>
        <v>0</v>
      </c>
      <c r="O1939" s="178">
        <f>IF('9 All Base Data'!$T1939="","",IF('9 All Base Data'!$T1939=0,0,('9 All Base Data'!$T1939*Basecase_Pop_2006)/(1+(1/(BaseCase_RespHA_Child_1_4*('9 All Base Data'!$W1939*Basecase_PM10)/10)))))</f>
        <v>0</v>
      </c>
      <c r="P1939" s="179">
        <f>IF('9 All Base Data'!$U1939="","",IF('9 All Base Data'!$U1939=0,0,('9 All Base Data'!$U1939*Basecase_Pop_2006)/(1+(1/(BaseCase_RespHA_Child_5_14*('9 All Base Data'!$W1939*Basecase_PM10)/10)))))</f>
        <v>0</v>
      </c>
      <c r="Q1939" s="156">
        <f>IF('7 Base case Results'!$G1939="..C",0,BaseCase_RADs_All*'7 Base case Results'!$G1939*('9 All Base Data'!$V1939*Basecase_PM10)/10)</f>
        <v>0</v>
      </c>
      <c r="R1939" s="189">
        <f t="shared" si="312"/>
        <v>0</v>
      </c>
      <c r="S1939" s="178">
        <f t="shared" si="313"/>
        <v>0</v>
      </c>
      <c r="T1939" s="179">
        <f t="shared" si="314"/>
        <v>0</v>
      </c>
      <c r="U1939" s="178">
        <f t="shared" si="315"/>
        <v>0</v>
      </c>
      <c r="V1939" s="178">
        <f t="shared" si="316"/>
        <v>0</v>
      </c>
      <c r="W1939" s="178">
        <f t="shared" si="317"/>
        <v>0</v>
      </c>
      <c r="X1939" s="179">
        <f t="shared" si="318"/>
        <v>0</v>
      </c>
      <c r="Y1939" s="179">
        <f t="shared" si="319"/>
        <v>0</v>
      </c>
      <c r="Z1939" s="186">
        <f t="shared" si="310"/>
        <v>0</v>
      </c>
      <c r="AA1939" s="156">
        <f>$J1939*'9 All Base Data'!$Y1939</f>
        <v>0</v>
      </c>
      <c r="AB1939" s="156">
        <f>$K1939*'9 All Base Data'!$Y1939</f>
        <v>0</v>
      </c>
      <c r="AC1939" s="178">
        <f>$L1939*'9 All Base Data'!$Y1939</f>
        <v>0</v>
      </c>
      <c r="AD1939" s="178">
        <f>IF($M1939="","",$M1939*'9 All Base Data'!$Y1939)</f>
        <v>0</v>
      </c>
      <c r="AE1939" s="178">
        <f>IF($N1939="","",$N1939*'9 All Base Data'!$Y1939)</f>
        <v>0</v>
      </c>
      <c r="AF1939" s="178">
        <f>IF($O1939="","",$O1939*'9 All Base Data'!$Y1939)</f>
        <v>0</v>
      </c>
      <c r="AG1939" s="178">
        <f>IF($P1939="","",$P1939*'9 All Base Data'!$Y1939)</f>
        <v>0</v>
      </c>
      <c r="AH1939" s="167">
        <f>$Q1939*'9 All Base Data'!$Y1939</f>
        <v>0</v>
      </c>
      <c r="AI1939" s="178">
        <f>$R1939*'9 All Base Data'!$Y1939</f>
        <v>0</v>
      </c>
      <c r="AJ1939" s="178">
        <f>$S1939*'9 All Base Data'!$Y1939</f>
        <v>0</v>
      </c>
      <c r="AK1939" s="178">
        <f>$T1939*'9 All Base Data'!$Y1939</f>
        <v>0</v>
      </c>
      <c r="AL1939" s="178">
        <f>IF($U1939="","",$U1939*'9 All Base Data'!$Y1939)</f>
        <v>0</v>
      </c>
      <c r="AM1939" s="178">
        <f>IF($V1939="","",$V1939*'9 All Base Data'!$Y1939)</f>
        <v>0</v>
      </c>
      <c r="AN1939" s="178">
        <f>IF($W1939="","",$W1939*'9 All Base Data'!$Y1939)</f>
        <v>0</v>
      </c>
      <c r="AO1939" s="178">
        <f>IF($X1939="","",$X1939*'9 All Base Data'!$Y1939)</f>
        <v>0</v>
      </c>
      <c r="AP1939" s="178">
        <f>$Y1939*'9 All Base Data'!$Y1939</f>
        <v>0</v>
      </c>
      <c r="AQ1939" s="179">
        <f t="shared" si="311"/>
        <v>0</v>
      </c>
    </row>
    <row r="1940" spans="1:43" x14ac:dyDescent="0.25">
      <c r="A1940" s="124">
        <v>616100</v>
      </c>
      <c r="B1940" s="125" t="s">
        <v>1967</v>
      </c>
      <c r="C1940" s="126" t="s">
        <v>157</v>
      </c>
      <c r="D1940" s="101" t="s">
        <v>2312</v>
      </c>
      <c r="E1940" s="42"/>
      <c r="F1940" s="191" t="str">
        <f>IF('9 All Base Data'!G1940="Rural Centre","Rural",IF('9 All Base Data'!G1940="Rural (Incl.some Off Shore Islands)","Rural",IF('9 All Base Data'!G1940="Inlet-in TA but not in Urban Area","Rural",IF('9 All Base Data'!G1940="Rural (Incl.some Off Shore Islands)","Rural",IF('9 All Base Data'!G1940="Inlet-not in TA","Rural",IF('9 All Base Data'!G1940="Inland Water not in Urban Area","Rural",IF('9 All Base Data'!G1940="Oceanic-in Region but not in TA","Rural",'9 All Base Data'!G1940)))))))</f>
        <v>Rural</v>
      </c>
      <c r="G1940" s="177" t="str">
        <f>IF('9 All Base Data'!I1940="..C","..C",'9 All Base Data'!I1940*Basecase_Pop_2006)</f>
        <v>..C</v>
      </c>
      <c r="H1940" s="177" t="str">
        <f>IF('9 All Base Data'!J1940="..C","..C",'9 All Base Data'!J1940*Basecase_Pop_2006)</f>
        <v>..C</v>
      </c>
      <c r="I1940" s="191" t="str">
        <f>IF('9 All Base Data'!L1940="..C","..C",'9 All Base Data'!L1940*Basecase_Pop_2006)</f>
        <v>..C</v>
      </c>
      <c r="J1940" s="156">
        <f>IF('9 All Base Data'!$P1940=0,0,('9 All Base Data'!$P1940*Basecase_Pop_2006)/(1+(1/(BaseCase_Mort_AllAdults_30*('9 All Base Data'!$W1940*Basecase_PM10)/10))))</f>
        <v>0</v>
      </c>
      <c r="K1940" s="156">
        <f>IF('9 All Base Data'!$Q1940=0,0,('9 All Base Data'!$Q1940*Basecase_Pop_2006)/(1+(1/(BaseCase_Mort_Maori_30*('9 All Base Data'!$W1940*Basecase_PM10)/10))))</f>
        <v>0</v>
      </c>
      <c r="L1940" s="179">
        <f>133/(1+1/(BaseCase_Mort_Child_0_1*'9 All Base Data'!$AB$10/10))*IF('9 All Base Data'!$L1940="..C",0,'9 All Base Data'!L1940/'9 All Base Data'!$L$2022)</f>
        <v>0</v>
      </c>
      <c r="M1940" s="178">
        <f>IF('9 All Base Data'!$R1940="","",IF('9 All Base Data'!$R1940=0,0,('9 All Base Data'!$R1940*Basecase_Pop_2006)/(1+(1/(BaseCase_CardiacHA_All*('9 All Base Data'!$W1940*Basecase_PM10)/10)))))</f>
        <v>0</v>
      </c>
      <c r="N1940" s="178">
        <f>IF('9 All Base Data'!$S1940="","",IF('9 All Base Data'!$S1940=0,0,('9 All Base Data'!S1940*Basecase_Pop_2006)/(1+(1/(BaseCase_RespHA_All*('9 All Base Data'!$W1940*Basecase_PM10)/10)))))</f>
        <v>0</v>
      </c>
      <c r="O1940" s="178">
        <f>IF('9 All Base Data'!$T1940="","",IF('9 All Base Data'!$T1940=0,0,('9 All Base Data'!$T1940*Basecase_Pop_2006)/(1+(1/(BaseCase_RespHA_Child_1_4*('9 All Base Data'!$W1940*Basecase_PM10)/10)))))</f>
        <v>0</v>
      </c>
      <c r="P1940" s="179">
        <f>IF('9 All Base Data'!$U1940="","",IF('9 All Base Data'!$U1940=0,0,('9 All Base Data'!$U1940*Basecase_Pop_2006)/(1+(1/(BaseCase_RespHA_Child_5_14*('9 All Base Data'!$W1940*Basecase_PM10)/10)))))</f>
        <v>0</v>
      </c>
      <c r="Q1940" s="156">
        <f>IF('7 Base case Results'!$G1940="..C",0,BaseCase_RADs_All*'7 Base case Results'!$G1940*('9 All Base Data'!$V1940*Basecase_PM10)/10)</f>
        <v>0</v>
      </c>
      <c r="R1940" s="189">
        <f t="shared" si="312"/>
        <v>0</v>
      </c>
      <c r="S1940" s="178">
        <f t="shared" si="313"/>
        <v>0</v>
      </c>
      <c r="T1940" s="179">
        <f t="shared" si="314"/>
        <v>0</v>
      </c>
      <c r="U1940" s="178">
        <f t="shared" si="315"/>
        <v>0</v>
      </c>
      <c r="V1940" s="178">
        <f t="shared" si="316"/>
        <v>0</v>
      </c>
      <c r="W1940" s="178">
        <f t="shared" si="317"/>
        <v>0</v>
      </c>
      <c r="X1940" s="179">
        <f t="shared" si="318"/>
        <v>0</v>
      </c>
      <c r="Y1940" s="179">
        <f t="shared" si="319"/>
        <v>0</v>
      </c>
      <c r="Z1940" s="186">
        <f t="shared" si="310"/>
        <v>0</v>
      </c>
      <c r="AA1940" s="156">
        <f>$J1940*'9 All Base Data'!$Y1940</f>
        <v>0</v>
      </c>
      <c r="AB1940" s="156">
        <f>$K1940*'9 All Base Data'!$Y1940</f>
        <v>0</v>
      </c>
      <c r="AC1940" s="178">
        <f>$L1940*'9 All Base Data'!$Y1940</f>
        <v>0</v>
      </c>
      <c r="AD1940" s="178">
        <f>IF($M1940="","",$M1940*'9 All Base Data'!$Y1940)</f>
        <v>0</v>
      </c>
      <c r="AE1940" s="178">
        <f>IF($N1940="","",$N1940*'9 All Base Data'!$Y1940)</f>
        <v>0</v>
      </c>
      <c r="AF1940" s="178">
        <f>IF($O1940="","",$O1940*'9 All Base Data'!$Y1940)</f>
        <v>0</v>
      </c>
      <c r="AG1940" s="178">
        <f>IF($P1940="","",$P1940*'9 All Base Data'!$Y1940)</f>
        <v>0</v>
      </c>
      <c r="AH1940" s="167">
        <f>$Q1940*'9 All Base Data'!$Y1940</f>
        <v>0</v>
      </c>
      <c r="AI1940" s="178">
        <f>$R1940*'9 All Base Data'!$Y1940</f>
        <v>0</v>
      </c>
      <c r="AJ1940" s="178">
        <f>$S1940*'9 All Base Data'!$Y1940</f>
        <v>0</v>
      </c>
      <c r="AK1940" s="178">
        <f>$T1940*'9 All Base Data'!$Y1940</f>
        <v>0</v>
      </c>
      <c r="AL1940" s="178">
        <f>IF($U1940="","",$U1940*'9 All Base Data'!$Y1940)</f>
        <v>0</v>
      </c>
      <c r="AM1940" s="178">
        <f>IF($V1940="","",$V1940*'9 All Base Data'!$Y1940)</f>
        <v>0</v>
      </c>
      <c r="AN1940" s="178">
        <f>IF($W1940="","",$W1940*'9 All Base Data'!$Y1940)</f>
        <v>0</v>
      </c>
      <c r="AO1940" s="178">
        <f>IF($X1940="","",$X1940*'9 All Base Data'!$Y1940)</f>
        <v>0</v>
      </c>
      <c r="AP1940" s="178">
        <f>$Y1940*'9 All Base Data'!$Y1940</f>
        <v>0</v>
      </c>
      <c r="AQ1940" s="179">
        <f t="shared" si="311"/>
        <v>0</v>
      </c>
    </row>
    <row r="1941" spans="1:43" x14ac:dyDescent="0.25">
      <c r="A1941" s="124">
        <v>616200</v>
      </c>
      <c r="B1941" s="125" t="s">
        <v>1968</v>
      </c>
      <c r="C1941" s="126" t="s">
        <v>157</v>
      </c>
      <c r="D1941" s="101" t="s">
        <v>2312</v>
      </c>
      <c r="E1941" s="42"/>
      <c r="F1941" s="191" t="str">
        <f>IF('9 All Base Data'!G1941="Rural Centre","Rural",IF('9 All Base Data'!G1941="Rural (Incl.some Off Shore Islands)","Rural",IF('9 All Base Data'!G1941="Inlet-in TA but not in Urban Area","Rural",IF('9 All Base Data'!G1941="Rural (Incl.some Off Shore Islands)","Rural",IF('9 All Base Data'!G1941="Inlet-not in TA","Rural",IF('9 All Base Data'!G1941="Inland Water not in Urban Area","Rural",IF('9 All Base Data'!G1941="Oceanic-in Region but not in TA","Rural",'9 All Base Data'!G1941)))))))</f>
        <v>Rural</v>
      </c>
      <c r="G1941" s="177" t="str">
        <f>IF('9 All Base Data'!I1941="..C","..C",'9 All Base Data'!I1941*Basecase_Pop_2006)</f>
        <v>..C</v>
      </c>
      <c r="H1941" s="177" t="str">
        <f>IF('9 All Base Data'!J1941="..C","..C",'9 All Base Data'!J1941*Basecase_Pop_2006)</f>
        <v>..C</v>
      </c>
      <c r="I1941" s="191" t="str">
        <f>IF('9 All Base Data'!L1941="..C","..C",'9 All Base Data'!L1941*Basecase_Pop_2006)</f>
        <v>..C</v>
      </c>
      <c r="J1941" s="156">
        <f>IF('9 All Base Data'!$P1941=0,0,('9 All Base Data'!$P1941*Basecase_Pop_2006)/(1+(1/(BaseCase_Mort_AllAdults_30*('9 All Base Data'!$W1941*Basecase_PM10)/10))))</f>
        <v>0</v>
      </c>
      <c r="K1941" s="156">
        <f>IF('9 All Base Data'!$Q1941=0,0,('9 All Base Data'!$Q1941*Basecase_Pop_2006)/(1+(1/(BaseCase_Mort_Maori_30*('9 All Base Data'!$W1941*Basecase_PM10)/10))))</f>
        <v>0</v>
      </c>
      <c r="L1941" s="179">
        <f>133/(1+1/(BaseCase_Mort_Child_0_1*'9 All Base Data'!$AB$10/10))*IF('9 All Base Data'!$L1941="..C",0,'9 All Base Data'!L1941/'9 All Base Data'!$L$2022)</f>
        <v>0</v>
      </c>
      <c r="M1941" s="178">
        <f>IF('9 All Base Data'!$R1941="","",IF('9 All Base Data'!$R1941=0,0,('9 All Base Data'!$R1941*Basecase_Pop_2006)/(1+(1/(BaseCase_CardiacHA_All*('9 All Base Data'!$W1941*Basecase_PM10)/10)))))</f>
        <v>0</v>
      </c>
      <c r="N1941" s="178">
        <f>IF('9 All Base Data'!$S1941="","",IF('9 All Base Data'!$S1941=0,0,('9 All Base Data'!S1941*Basecase_Pop_2006)/(1+(1/(BaseCase_RespHA_All*('9 All Base Data'!$W1941*Basecase_PM10)/10)))))</f>
        <v>0</v>
      </c>
      <c r="O1941" s="178">
        <f>IF('9 All Base Data'!$T1941="","",IF('9 All Base Data'!$T1941=0,0,('9 All Base Data'!$T1941*Basecase_Pop_2006)/(1+(1/(BaseCase_RespHA_Child_1_4*('9 All Base Data'!$W1941*Basecase_PM10)/10)))))</f>
        <v>0</v>
      </c>
      <c r="P1941" s="179">
        <f>IF('9 All Base Data'!$U1941="","",IF('9 All Base Data'!$U1941=0,0,('9 All Base Data'!$U1941*Basecase_Pop_2006)/(1+(1/(BaseCase_RespHA_Child_5_14*('9 All Base Data'!$W1941*Basecase_PM10)/10)))))</f>
        <v>0</v>
      </c>
      <c r="Q1941" s="156">
        <f>IF('7 Base case Results'!$G1941="..C",0,BaseCase_RADs_All*'7 Base case Results'!$G1941*('9 All Base Data'!$V1941*Basecase_PM10)/10)</f>
        <v>0</v>
      </c>
      <c r="R1941" s="189">
        <f t="shared" si="312"/>
        <v>0</v>
      </c>
      <c r="S1941" s="178">
        <f t="shared" si="313"/>
        <v>0</v>
      </c>
      <c r="T1941" s="179">
        <f t="shared" si="314"/>
        <v>0</v>
      </c>
      <c r="U1941" s="178">
        <f t="shared" si="315"/>
        <v>0</v>
      </c>
      <c r="V1941" s="178">
        <f t="shared" si="316"/>
        <v>0</v>
      </c>
      <c r="W1941" s="178">
        <f t="shared" si="317"/>
        <v>0</v>
      </c>
      <c r="X1941" s="179">
        <f t="shared" si="318"/>
        <v>0</v>
      </c>
      <c r="Y1941" s="179">
        <f t="shared" si="319"/>
        <v>0</v>
      </c>
      <c r="Z1941" s="186">
        <f t="shared" si="310"/>
        <v>0</v>
      </c>
      <c r="AA1941" s="156">
        <f>$J1941*'9 All Base Data'!$Y1941</f>
        <v>0</v>
      </c>
      <c r="AB1941" s="156">
        <f>$K1941*'9 All Base Data'!$Y1941</f>
        <v>0</v>
      </c>
      <c r="AC1941" s="178">
        <f>$L1941*'9 All Base Data'!$Y1941</f>
        <v>0</v>
      </c>
      <c r="AD1941" s="178">
        <f>IF($M1941="","",$M1941*'9 All Base Data'!$Y1941)</f>
        <v>0</v>
      </c>
      <c r="AE1941" s="178">
        <f>IF($N1941="","",$N1941*'9 All Base Data'!$Y1941)</f>
        <v>0</v>
      </c>
      <c r="AF1941" s="178">
        <f>IF($O1941="","",$O1941*'9 All Base Data'!$Y1941)</f>
        <v>0</v>
      </c>
      <c r="AG1941" s="178">
        <f>IF($P1941="","",$P1941*'9 All Base Data'!$Y1941)</f>
        <v>0</v>
      </c>
      <c r="AH1941" s="167">
        <f>$Q1941*'9 All Base Data'!$Y1941</f>
        <v>0</v>
      </c>
      <c r="AI1941" s="178">
        <f>$R1941*'9 All Base Data'!$Y1941</f>
        <v>0</v>
      </c>
      <c r="AJ1941" s="178">
        <f>$S1941*'9 All Base Data'!$Y1941</f>
        <v>0</v>
      </c>
      <c r="AK1941" s="178">
        <f>$T1941*'9 All Base Data'!$Y1941</f>
        <v>0</v>
      </c>
      <c r="AL1941" s="178">
        <f>IF($U1941="","",$U1941*'9 All Base Data'!$Y1941)</f>
        <v>0</v>
      </c>
      <c r="AM1941" s="178">
        <f>IF($V1941="","",$V1941*'9 All Base Data'!$Y1941)</f>
        <v>0</v>
      </c>
      <c r="AN1941" s="178">
        <f>IF($W1941="","",$W1941*'9 All Base Data'!$Y1941)</f>
        <v>0</v>
      </c>
      <c r="AO1941" s="178">
        <f>IF($X1941="","",$X1941*'9 All Base Data'!$Y1941)</f>
        <v>0</v>
      </c>
      <c r="AP1941" s="178">
        <f>$Y1941*'9 All Base Data'!$Y1941</f>
        <v>0</v>
      </c>
      <c r="AQ1941" s="179">
        <f t="shared" si="311"/>
        <v>0</v>
      </c>
    </row>
    <row r="1942" spans="1:43" x14ac:dyDescent="0.25">
      <c r="A1942" s="124">
        <v>616300</v>
      </c>
      <c r="B1942" s="125" t="s">
        <v>1969</v>
      </c>
      <c r="C1942" s="126" t="s">
        <v>157</v>
      </c>
      <c r="D1942" s="101" t="s">
        <v>2312</v>
      </c>
      <c r="E1942" s="42"/>
      <c r="F1942" s="191" t="str">
        <f>IF('9 All Base Data'!G1942="Rural Centre","Rural",IF('9 All Base Data'!G1942="Rural (Incl.some Off Shore Islands)","Rural",IF('9 All Base Data'!G1942="Inlet-in TA but not in Urban Area","Rural",IF('9 All Base Data'!G1942="Rural (Incl.some Off Shore Islands)","Rural",IF('9 All Base Data'!G1942="Inlet-not in TA","Rural",IF('9 All Base Data'!G1942="Inland Water not in Urban Area","Rural",IF('9 All Base Data'!G1942="Oceanic-in Region but not in TA","Rural",'9 All Base Data'!G1942)))))))</f>
        <v>Rural</v>
      </c>
      <c r="G1942" s="177" t="str">
        <f>IF('9 All Base Data'!I1942="..C","..C",'9 All Base Data'!I1942*Basecase_Pop_2006)</f>
        <v>..C</v>
      </c>
      <c r="H1942" s="177" t="str">
        <f>IF('9 All Base Data'!J1942="..C","..C",'9 All Base Data'!J1942*Basecase_Pop_2006)</f>
        <v>..C</v>
      </c>
      <c r="I1942" s="191" t="str">
        <f>IF('9 All Base Data'!L1942="..C","..C",'9 All Base Data'!L1942*Basecase_Pop_2006)</f>
        <v>..C</v>
      </c>
      <c r="J1942" s="156">
        <f>IF('9 All Base Data'!$P1942=0,0,('9 All Base Data'!$P1942*Basecase_Pop_2006)/(1+(1/(BaseCase_Mort_AllAdults_30*('9 All Base Data'!$W1942*Basecase_PM10)/10))))</f>
        <v>0</v>
      </c>
      <c r="K1942" s="156">
        <f>IF('9 All Base Data'!$Q1942=0,0,('9 All Base Data'!$Q1942*Basecase_Pop_2006)/(1+(1/(BaseCase_Mort_Maori_30*('9 All Base Data'!$W1942*Basecase_PM10)/10))))</f>
        <v>0</v>
      </c>
      <c r="L1942" s="179">
        <f>133/(1+1/(BaseCase_Mort_Child_0_1*'9 All Base Data'!$AB$10/10))*IF('9 All Base Data'!$L1942="..C",0,'9 All Base Data'!L1942/'9 All Base Data'!$L$2022)</f>
        <v>0</v>
      </c>
      <c r="M1942" s="178">
        <f>IF('9 All Base Data'!$R1942="","",IF('9 All Base Data'!$R1942=0,0,('9 All Base Data'!$R1942*Basecase_Pop_2006)/(1+(1/(BaseCase_CardiacHA_All*('9 All Base Data'!$W1942*Basecase_PM10)/10)))))</f>
        <v>0</v>
      </c>
      <c r="N1942" s="178">
        <f>IF('9 All Base Data'!$S1942="","",IF('9 All Base Data'!$S1942=0,0,('9 All Base Data'!S1942*Basecase_Pop_2006)/(1+(1/(BaseCase_RespHA_All*('9 All Base Data'!$W1942*Basecase_PM10)/10)))))</f>
        <v>0</v>
      </c>
      <c r="O1942" s="178">
        <f>IF('9 All Base Data'!$T1942="","",IF('9 All Base Data'!$T1942=0,0,('9 All Base Data'!$T1942*Basecase_Pop_2006)/(1+(1/(BaseCase_RespHA_Child_1_4*('9 All Base Data'!$W1942*Basecase_PM10)/10)))))</f>
        <v>0</v>
      </c>
      <c r="P1942" s="179">
        <f>IF('9 All Base Data'!$U1942="","",IF('9 All Base Data'!$U1942=0,0,('9 All Base Data'!$U1942*Basecase_Pop_2006)/(1+(1/(BaseCase_RespHA_Child_5_14*('9 All Base Data'!$W1942*Basecase_PM10)/10)))))</f>
        <v>0</v>
      </c>
      <c r="Q1942" s="156">
        <f>IF('7 Base case Results'!$G1942="..C",0,BaseCase_RADs_All*'7 Base case Results'!$G1942*('9 All Base Data'!$V1942*Basecase_PM10)/10)</f>
        <v>0</v>
      </c>
      <c r="R1942" s="189">
        <f t="shared" si="312"/>
        <v>0</v>
      </c>
      <c r="S1942" s="178">
        <f t="shared" si="313"/>
        <v>0</v>
      </c>
      <c r="T1942" s="179">
        <f t="shared" si="314"/>
        <v>0</v>
      </c>
      <c r="U1942" s="178">
        <f t="shared" si="315"/>
        <v>0</v>
      </c>
      <c r="V1942" s="178">
        <f t="shared" si="316"/>
        <v>0</v>
      </c>
      <c r="W1942" s="178">
        <f t="shared" si="317"/>
        <v>0</v>
      </c>
      <c r="X1942" s="179">
        <f t="shared" si="318"/>
        <v>0</v>
      </c>
      <c r="Y1942" s="179">
        <f t="shared" si="319"/>
        <v>0</v>
      </c>
      <c r="Z1942" s="186">
        <f t="shared" si="310"/>
        <v>0</v>
      </c>
      <c r="AA1942" s="156">
        <f>$J1942*'9 All Base Data'!$Y1942</f>
        <v>0</v>
      </c>
      <c r="AB1942" s="156">
        <f>$K1942*'9 All Base Data'!$Y1942</f>
        <v>0</v>
      </c>
      <c r="AC1942" s="178">
        <f>$L1942*'9 All Base Data'!$Y1942</f>
        <v>0</v>
      </c>
      <c r="AD1942" s="178">
        <f>IF($M1942="","",$M1942*'9 All Base Data'!$Y1942)</f>
        <v>0</v>
      </c>
      <c r="AE1942" s="178">
        <f>IF($N1942="","",$N1942*'9 All Base Data'!$Y1942)</f>
        <v>0</v>
      </c>
      <c r="AF1942" s="178">
        <f>IF($O1942="","",$O1942*'9 All Base Data'!$Y1942)</f>
        <v>0</v>
      </c>
      <c r="AG1942" s="178">
        <f>IF($P1942="","",$P1942*'9 All Base Data'!$Y1942)</f>
        <v>0</v>
      </c>
      <c r="AH1942" s="167">
        <f>$Q1942*'9 All Base Data'!$Y1942</f>
        <v>0</v>
      </c>
      <c r="AI1942" s="178">
        <f>$R1942*'9 All Base Data'!$Y1942</f>
        <v>0</v>
      </c>
      <c r="AJ1942" s="178">
        <f>$S1942*'9 All Base Data'!$Y1942</f>
        <v>0</v>
      </c>
      <c r="AK1942" s="178">
        <f>$T1942*'9 All Base Data'!$Y1942</f>
        <v>0</v>
      </c>
      <c r="AL1942" s="178">
        <f>IF($U1942="","",$U1942*'9 All Base Data'!$Y1942)</f>
        <v>0</v>
      </c>
      <c r="AM1942" s="178">
        <f>IF($V1942="","",$V1942*'9 All Base Data'!$Y1942)</f>
        <v>0</v>
      </c>
      <c r="AN1942" s="178">
        <f>IF($W1942="","",$W1942*'9 All Base Data'!$Y1942)</f>
        <v>0</v>
      </c>
      <c r="AO1942" s="178">
        <f>IF($X1942="","",$X1942*'9 All Base Data'!$Y1942)</f>
        <v>0</v>
      </c>
      <c r="AP1942" s="178">
        <f>$Y1942*'9 All Base Data'!$Y1942</f>
        <v>0</v>
      </c>
      <c r="AQ1942" s="179">
        <f t="shared" si="311"/>
        <v>0</v>
      </c>
    </row>
    <row r="1943" spans="1:43" x14ac:dyDescent="0.25">
      <c r="A1943" s="124">
        <v>616400</v>
      </c>
      <c r="B1943" s="125" t="s">
        <v>1970</v>
      </c>
      <c r="C1943" s="126" t="s">
        <v>157</v>
      </c>
      <c r="D1943" s="101" t="s">
        <v>2312</v>
      </c>
      <c r="E1943" s="42"/>
      <c r="F1943" s="191" t="str">
        <f>IF('9 All Base Data'!G1943="Rural Centre","Rural",IF('9 All Base Data'!G1943="Rural (Incl.some Off Shore Islands)","Rural",IF('9 All Base Data'!G1943="Inlet-in TA but not in Urban Area","Rural",IF('9 All Base Data'!G1943="Rural (Incl.some Off Shore Islands)","Rural",IF('9 All Base Data'!G1943="Inlet-not in TA","Rural",IF('9 All Base Data'!G1943="Inland Water not in Urban Area","Rural",IF('9 All Base Data'!G1943="Oceanic-in Region but not in TA","Rural",'9 All Base Data'!G1943)))))))</f>
        <v>Rural</v>
      </c>
      <c r="G1943" s="177" t="str">
        <f>IF('9 All Base Data'!I1943="..C","..C",'9 All Base Data'!I1943*Basecase_Pop_2006)</f>
        <v>..C</v>
      </c>
      <c r="H1943" s="177" t="str">
        <f>IF('9 All Base Data'!J1943="..C","..C",'9 All Base Data'!J1943*Basecase_Pop_2006)</f>
        <v>..C</v>
      </c>
      <c r="I1943" s="191" t="str">
        <f>IF('9 All Base Data'!L1943="..C","..C",'9 All Base Data'!L1943*Basecase_Pop_2006)</f>
        <v>..C</v>
      </c>
      <c r="J1943" s="156">
        <f>IF('9 All Base Data'!$P1943=0,0,('9 All Base Data'!$P1943*Basecase_Pop_2006)/(1+(1/(BaseCase_Mort_AllAdults_30*('9 All Base Data'!$W1943*Basecase_PM10)/10))))</f>
        <v>0</v>
      </c>
      <c r="K1943" s="156">
        <f>IF('9 All Base Data'!$Q1943=0,0,('9 All Base Data'!$Q1943*Basecase_Pop_2006)/(1+(1/(BaseCase_Mort_Maori_30*('9 All Base Data'!$W1943*Basecase_PM10)/10))))</f>
        <v>0</v>
      </c>
      <c r="L1943" s="179">
        <f>133/(1+1/(BaseCase_Mort_Child_0_1*'9 All Base Data'!$AB$10/10))*IF('9 All Base Data'!$L1943="..C",0,'9 All Base Data'!L1943/'9 All Base Data'!$L$2022)</f>
        <v>0</v>
      </c>
      <c r="M1943" s="178">
        <f>IF('9 All Base Data'!$R1943="","",IF('9 All Base Data'!$R1943=0,0,('9 All Base Data'!$R1943*Basecase_Pop_2006)/(1+(1/(BaseCase_CardiacHA_All*('9 All Base Data'!$W1943*Basecase_PM10)/10)))))</f>
        <v>0</v>
      </c>
      <c r="N1943" s="178">
        <f>IF('9 All Base Data'!$S1943="","",IF('9 All Base Data'!$S1943=0,0,('9 All Base Data'!S1943*Basecase_Pop_2006)/(1+(1/(BaseCase_RespHA_All*('9 All Base Data'!$W1943*Basecase_PM10)/10)))))</f>
        <v>0</v>
      </c>
      <c r="O1943" s="178">
        <f>IF('9 All Base Data'!$T1943="","",IF('9 All Base Data'!$T1943=0,0,('9 All Base Data'!$T1943*Basecase_Pop_2006)/(1+(1/(BaseCase_RespHA_Child_1_4*('9 All Base Data'!$W1943*Basecase_PM10)/10)))))</f>
        <v>0</v>
      </c>
      <c r="P1943" s="179">
        <f>IF('9 All Base Data'!$U1943="","",IF('9 All Base Data'!$U1943=0,0,('9 All Base Data'!$U1943*Basecase_Pop_2006)/(1+(1/(BaseCase_RespHA_Child_5_14*('9 All Base Data'!$W1943*Basecase_PM10)/10)))))</f>
        <v>0</v>
      </c>
      <c r="Q1943" s="156">
        <f>IF('7 Base case Results'!$G1943="..C",0,BaseCase_RADs_All*'7 Base case Results'!$G1943*('9 All Base Data'!$V1943*Basecase_PM10)/10)</f>
        <v>0</v>
      </c>
      <c r="R1943" s="189">
        <f t="shared" si="312"/>
        <v>0</v>
      </c>
      <c r="S1943" s="178">
        <f t="shared" si="313"/>
        <v>0</v>
      </c>
      <c r="T1943" s="179">
        <f t="shared" si="314"/>
        <v>0</v>
      </c>
      <c r="U1943" s="178">
        <f t="shared" si="315"/>
        <v>0</v>
      </c>
      <c r="V1943" s="178">
        <f t="shared" si="316"/>
        <v>0</v>
      </c>
      <c r="W1943" s="178">
        <f t="shared" si="317"/>
        <v>0</v>
      </c>
      <c r="X1943" s="179">
        <f t="shared" si="318"/>
        <v>0</v>
      </c>
      <c r="Y1943" s="179">
        <f t="shared" si="319"/>
        <v>0</v>
      </c>
      <c r="Z1943" s="186">
        <f t="shared" si="310"/>
        <v>0</v>
      </c>
      <c r="AA1943" s="156">
        <f>$J1943*'9 All Base Data'!$Y1943</f>
        <v>0</v>
      </c>
      <c r="AB1943" s="156">
        <f>$K1943*'9 All Base Data'!$Y1943</f>
        <v>0</v>
      </c>
      <c r="AC1943" s="178">
        <f>$L1943*'9 All Base Data'!$Y1943</f>
        <v>0</v>
      </c>
      <c r="AD1943" s="178">
        <f>IF($M1943="","",$M1943*'9 All Base Data'!$Y1943)</f>
        <v>0</v>
      </c>
      <c r="AE1943" s="178">
        <f>IF($N1943="","",$N1943*'9 All Base Data'!$Y1943)</f>
        <v>0</v>
      </c>
      <c r="AF1943" s="178">
        <f>IF($O1943="","",$O1943*'9 All Base Data'!$Y1943)</f>
        <v>0</v>
      </c>
      <c r="AG1943" s="178">
        <f>IF($P1943="","",$P1943*'9 All Base Data'!$Y1943)</f>
        <v>0</v>
      </c>
      <c r="AH1943" s="167">
        <f>$Q1943*'9 All Base Data'!$Y1943</f>
        <v>0</v>
      </c>
      <c r="AI1943" s="178">
        <f>$R1943*'9 All Base Data'!$Y1943</f>
        <v>0</v>
      </c>
      <c r="AJ1943" s="178">
        <f>$S1943*'9 All Base Data'!$Y1943</f>
        <v>0</v>
      </c>
      <c r="AK1943" s="178">
        <f>$T1943*'9 All Base Data'!$Y1943</f>
        <v>0</v>
      </c>
      <c r="AL1943" s="178">
        <f>IF($U1943="","",$U1943*'9 All Base Data'!$Y1943)</f>
        <v>0</v>
      </c>
      <c r="AM1943" s="178">
        <f>IF($V1943="","",$V1943*'9 All Base Data'!$Y1943)</f>
        <v>0</v>
      </c>
      <c r="AN1943" s="178">
        <f>IF($W1943="","",$W1943*'9 All Base Data'!$Y1943)</f>
        <v>0</v>
      </c>
      <c r="AO1943" s="178">
        <f>IF($X1943="","",$X1943*'9 All Base Data'!$Y1943)</f>
        <v>0</v>
      </c>
      <c r="AP1943" s="178">
        <f>$Y1943*'9 All Base Data'!$Y1943</f>
        <v>0</v>
      </c>
      <c r="AQ1943" s="179">
        <f t="shared" si="311"/>
        <v>0</v>
      </c>
    </row>
    <row r="1944" spans="1:43" x14ac:dyDescent="0.25">
      <c r="A1944" s="124">
        <v>617000</v>
      </c>
      <c r="B1944" s="125" t="s">
        <v>1971</v>
      </c>
      <c r="C1944" s="126" t="s">
        <v>65</v>
      </c>
      <c r="D1944" s="101" t="s">
        <v>2070</v>
      </c>
      <c r="E1944" s="42"/>
      <c r="F1944" s="191" t="str">
        <f>IF('9 All Base Data'!G1944="Rural Centre","Rural",IF('9 All Base Data'!G1944="Rural (Incl.some Off Shore Islands)","Rural",IF('9 All Base Data'!G1944="Inlet-in TA but not in Urban Area","Rural",IF('9 All Base Data'!G1944="Rural (Incl.some Off Shore Islands)","Rural",IF('9 All Base Data'!G1944="Inlet-not in TA","Rural",IF('9 All Base Data'!G1944="Inland Water not in Urban Area","Rural",IF('9 All Base Data'!G1944="Oceanic-in Region but not in TA","Rural",'9 All Base Data'!G1944)))))))</f>
        <v>Rural</v>
      </c>
      <c r="G1944" s="177">
        <f>IF('9 All Base Data'!I1944="..C","..C",'9 All Base Data'!I1944*Basecase_Pop_2006)</f>
        <v>0</v>
      </c>
      <c r="H1944" s="177" t="str">
        <f>IF('9 All Base Data'!J1944="..C","..C",'9 All Base Data'!J1944*Basecase_Pop_2006)</f>
        <v>..C</v>
      </c>
      <c r="I1944" s="191" t="str">
        <f>IF('9 All Base Data'!L1944="..C","..C",'9 All Base Data'!L1944*Basecase_Pop_2006)</f>
        <v>..C</v>
      </c>
      <c r="J1944" s="156">
        <f>IF('9 All Base Data'!$P1944=0,0,('9 All Base Data'!$P1944*Basecase_Pop_2006)/(1+(1/(BaseCase_Mort_AllAdults_30*('9 All Base Data'!$W1944*Basecase_PM10)/10))))</f>
        <v>0</v>
      </c>
      <c r="K1944" s="156">
        <f>IF('9 All Base Data'!$Q1944=0,0,('9 All Base Data'!$Q1944*Basecase_Pop_2006)/(1+(1/(BaseCase_Mort_Maori_30*('9 All Base Data'!$W1944*Basecase_PM10)/10))))</f>
        <v>0</v>
      </c>
      <c r="L1944" s="179">
        <f>133/(1+1/(BaseCase_Mort_Child_0_1*'9 All Base Data'!$AB$10/10))*IF('9 All Base Data'!$L1944="..C",0,'9 All Base Data'!L1944/'9 All Base Data'!$L$2022)</f>
        <v>0</v>
      </c>
      <c r="M1944" s="178">
        <f>IF('9 All Base Data'!$R1944="","",IF('9 All Base Data'!$R1944=0,0,('9 All Base Data'!$R1944*Basecase_Pop_2006)/(1+(1/(BaseCase_CardiacHA_All*('9 All Base Data'!$W1944*Basecase_PM10)/10)))))</f>
        <v>0</v>
      </c>
      <c r="N1944" s="178">
        <f>IF('9 All Base Data'!$S1944="","",IF('9 All Base Data'!$S1944=0,0,('9 All Base Data'!S1944*Basecase_Pop_2006)/(1+(1/(BaseCase_RespHA_All*('9 All Base Data'!$W1944*Basecase_PM10)/10)))))</f>
        <v>0</v>
      </c>
      <c r="O1944" s="178">
        <f>IF('9 All Base Data'!$T1944="","",IF('9 All Base Data'!$T1944=0,0,('9 All Base Data'!$T1944*Basecase_Pop_2006)/(1+(1/(BaseCase_RespHA_Child_1_4*('9 All Base Data'!$W1944*Basecase_PM10)/10)))))</f>
        <v>0</v>
      </c>
      <c r="P1944" s="179">
        <f>IF('9 All Base Data'!$U1944="","",IF('9 All Base Data'!$U1944=0,0,('9 All Base Data'!$U1944*Basecase_Pop_2006)/(1+(1/(BaseCase_RespHA_Child_5_14*('9 All Base Data'!$W1944*Basecase_PM10)/10)))))</f>
        <v>0</v>
      </c>
      <c r="Q1944" s="156">
        <f>IF('7 Base case Results'!$G1944="..C",0,BaseCase_RADs_All*'7 Base case Results'!$G1944*('9 All Base Data'!$V1944*Basecase_PM10)/10)</f>
        <v>0</v>
      </c>
      <c r="R1944" s="189">
        <f t="shared" si="312"/>
        <v>0</v>
      </c>
      <c r="S1944" s="178">
        <f t="shared" si="313"/>
        <v>0</v>
      </c>
      <c r="T1944" s="179">
        <f t="shared" si="314"/>
        <v>0</v>
      </c>
      <c r="U1944" s="178">
        <f t="shared" si="315"/>
        <v>0</v>
      </c>
      <c r="V1944" s="178">
        <f t="shared" si="316"/>
        <v>0</v>
      </c>
      <c r="W1944" s="178">
        <f t="shared" si="317"/>
        <v>0</v>
      </c>
      <c r="X1944" s="179">
        <f t="shared" si="318"/>
        <v>0</v>
      </c>
      <c r="Y1944" s="179">
        <f t="shared" si="319"/>
        <v>0</v>
      </c>
      <c r="Z1944" s="186">
        <f t="shared" si="310"/>
        <v>0</v>
      </c>
      <c r="AA1944" s="156">
        <f>$J1944*'9 All Base Data'!$Y1944</f>
        <v>0</v>
      </c>
      <c r="AB1944" s="156">
        <f>$K1944*'9 All Base Data'!$Y1944</f>
        <v>0</v>
      </c>
      <c r="AC1944" s="178">
        <f>$L1944*'9 All Base Data'!$Y1944</f>
        <v>0</v>
      </c>
      <c r="AD1944" s="178">
        <f>IF($M1944="","",$M1944*'9 All Base Data'!$Y1944)</f>
        <v>0</v>
      </c>
      <c r="AE1944" s="178">
        <f>IF($N1944="","",$N1944*'9 All Base Data'!$Y1944)</f>
        <v>0</v>
      </c>
      <c r="AF1944" s="178">
        <f>IF($O1944="","",$O1944*'9 All Base Data'!$Y1944)</f>
        <v>0</v>
      </c>
      <c r="AG1944" s="178">
        <f>IF($P1944="","",$P1944*'9 All Base Data'!$Y1944)</f>
        <v>0</v>
      </c>
      <c r="AH1944" s="167">
        <f>$Q1944*'9 All Base Data'!$Y1944</f>
        <v>0</v>
      </c>
      <c r="AI1944" s="178">
        <f>$R1944*'9 All Base Data'!$Y1944</f>
        <v>0</v>
      </c>
      <c r="AJ1944" s="178">
        <f>$S1944*'9 All Base Data'!$Y1944</f>
        <v>0</v>
      </c>
      <c r="AK1944" s="178">
        <f>$T1944*'9 All Base Data'!$Y1944</f>
        <v>0</v>
      </c>
      <c r="AL1944" s="178">
        <f>IF($U1944="","",$U1944*'9 All Base Data'!$Y1944)</f>
        <v>0</v>
      </c>
      <c r="AM1944" s="178">
        <f>IF($V1944="","",$V1944*'9 All Base Data'!$Y1944)</f>
        <v>0</v>
      </c>
      <c r="AN1944" s="178">
        <f>IF($W1944="","",$W1944*'9 All Base Data'!$Y1944)</f>
        <v>0</v>
      </c>
      <c r="AO1944" s="178">
        <f>IF($X1944="","",$X1944*'9 All Base Data'!$Y1944)</f>
        <v>0</v>
      </c>
      <c r="AP1944" s="178">
        <f>$Y1944*'9 All Base Data'!$Y1944</f>
        <v>0</v>
      </c>
      <c r="AQ1944" s="179">
        <f t="shared" si="311"/>
        <v>0</v>
      </c>
    </row>
    <row r="1945" spans="1:43" x14ac:dyDescent="0.25">
      <c r="A1945" s="124">
        <v>617101</v>
      </c>
      <c r="B1945" s="125" t="s">
        <v>1972</v>
      </c>
      <c r="C1945" s="126" t="s">
        <v>157</v>
      </c>
      <c r="D1945" s="101" t="s">
        <v>2312</v>
      </c>
      <c r="E1945" s="42"/>
      <c r="F1945" s="191" t="str">
        <f>IF('9 All Base Data'!G1945="Rural Centre","Rural",IF('9 All Base Data'!G1945="Rural (Incl.some Off Shore Islands)","Rural",IF('9 All Base Data'!G1945="Inlet-in TA but not in Urban Area","Rural",IF('9 All Base Data'!G1945="Rural (Incl.some Off Shore Islands)","Rural",IF('9 All Base Data'!G1945="Inlet-not in TA","Rural",IF('9 All Base Data'!G1945="Inland Water not in Urban Area","Rural",IF('9 All Base Data'!G1945="Oceanic-in Region but not in TA","Rural",'9 All Base Data'!G1945)))))))</f>
        <v>Rural</v>
      </c>
      <c r="G1945" s="177" t="str">
        <f>IF('9 All Base Data'!I1945="..C","..C",'9 All Base Data'!I1945*Basecase_Pop_2006)</f>
        <v>..C</v>
      </c>
      <c r="H1945" s="177" t="str">
        <f>IF('9 All Base Data'!J1945="..C","..C",'9 All Base Data'!J1945*Basecase_Pop_2006)</f>
        <v>..C</v>
      </c>
      <c r="I1945" s="191" t="str">
        <f>IF('9 All Base Data'!L1945="..C","..C",'9 All Base Data'!L1945*Basecase_Pop_2006)</f>
        <v>..C</v>
      </c>
      <c r="J1945" s="156">
        <f>IF('9 All Base Data'!$P1945=0,0,('9 All Base Data'!$P1945*Basecase_Pop_2006)/(1+(1/(BaseCase_Mort_AllAdults_30*('9 All Base Data'!$W1945*Basecase_PM10)/10))))</f>
        <v>0</v>
      </c>
      <c r="K1945" s="156">
        <f>IF('9 All Base Data'!$Q1945=0,0,('9 All Base Data'!$Q1945*Basecase_Pop_2006)/(1+(1/(BaseCase_Mort_Maori_30*('9 All Base Data'!$W1945*Basecase_PM10)/10))))</f>
        <v>0</v>
      </c>
      <c r="L1945" s="179">
        <f>133/(1+1/(BaseCase_Mort_Child_0_1*'9 All Base Data'!$AB$10/10))*IF('9 All Base Data'!$L1945="..C",0,'9 All Base Data'!L1945/'9 All Base Data'!$L$2022)</f>
        <v>0</v>
      </c>
      <c r="M1945" s="178">
        <f>IF('9 All Base Data'!$R1945="","",IF('9 All Base Data'!$R1945=0,0,('9 All Base Data'!$R1945*Basecase_Pop_2006)/(1+(1/(BaseCase_CardiacHA_All*('9 All Base Data'!$W1945*Basecase_PM10)/10)))))</f>
        <v>0</v>
      </c>
      <c r="N1945" s="178">
        <f>IF('9 All Base Data'!$S1945="","",IF('9 All Base Data'!$S1945=0,0,('9 All Base Data'!S1945*Basecase_Pop_2006)/(1+(1/(BaseCase_RespHA_All*('9 All Base Data'!$W1945*Basecase_PM10)/10)))))</f>
        <v>0</v>
      </c>
      <c r="O1945" s="178">
        <f>IF('9 All Base Data'!$T1945="","",IF('9 All Base Data'!$T1945=0,0,('9 All Base Data'!$T1945*Basecase_Pop_2006)/(1+(1/(BaseCase_RespHA_Child_1_4*('9 All Base Data'!$W1945*Basecase_PM10)/10)))))</f>
        <v>0</v>
      </c>
      <c r="P1945" s="179">
        <f>IF('9 All Base Data'!$U1945="","",IF('9 All Base Data'!$U1945=0,0,('9 All Base Data'!$U1945*Basecase_Pop_2006)/(1+(1/(BaseCase_RespHA_Child_5_14*('9 All Base Data'!$W1945*Basecase_PM10)/10)))))</f>
        <v>0</v>
      </c>
      <c r="Q1945" s="156">
        <f>IF('7 Base case Results'!$G1945="..C",0,BaseCase_RADs_All*'7 Base case Results'!$G1945*('9 All Base Data'!$V1945*Basecase_PM10)/10)</f>
        <v>0</v>
      </c>
      <c r="R1945" s="189">
        <f t="shared" si="312"/>
        <v>0</v>
      </c>
      <c r="S1945" s="178">
        <f t="shared" si="313"/>
        <v>0</v>
      </c>
      <c r="T1945" s="179">
        <f t="shared" si="314"/>
        <v>0</v>
      </c>
      <c r="U1945" s="178">
        <f t="shared" si="315"/>
        <v>0</v>
      </c>
      <c r="V1945" s="178">
        <f t="shared" si="316"/>
        <v>0</v>
      </c>
      <c r="W1945" s="178">
        <f t="shared" si="317"/>
        <v>0</v>
      </c>
      <c r="X1945" s="179">
        <f t="shared" si="318"/>
        <v>0</v>
      </c>
      <c r="Y1945" s="179">
        <f t="shared" si="319"/>
        <v>0</v>
      </c>
      <c r="Z1945" s="186">
        <f t="shared" si="310"/>
        <v>0</v>
      </c>
      <c r="AA1945" s="156">
        <f>$J1945*'9 All Base Data'!$Y1945</f>
        <v>0</v>
      </c>
      <c r="AB1945" s="156">
        <f>$K1945*'9 All Base Data'!$Y1945</f>
        <v>0</v>
      </c>
      <c r="AC1945" s="178">
        <f>$L1945*'9 All Base Data'!$Y1945</f>
        <v>0</v>
      </c>
      <c r="AD1945" s="178">
        <f>IF($M1945="","",$M1945*'9 All Base Data'!$Y1945)</f>
        <v>0</v>
      </c>
      <c r="AE1945" s="178">
        <f>IF($N1945="","",$N1945*'9 All Base Data'!$Y1945)</f>
        <v>0</v>
      </c>
      <c r="AF1945" s="178">
        <f>IF($O1945="","",$O1945*'9 All Base Data'!$Y1945)</f>
        <v>0</v>
      </c>
      <c r="AG1945" s="178">
        <f>IF($P1945="","",$P1945*'9 All Base Data'!$Y1945)</f>
        <v>0</v>
      </c>
      <c r="AH1945" s="167">
        <f>$Q1945*'9 All Base Data'!$Y1945</f>
        <v>0</v>
      </c>
      <c r="AI1945" s="178">
        <f>$R1945*'9 All Base Data'!$Y1945</f>
        <v>0</v>
      </c>
      <c r="AJ1945" s="178">
        <f>$S1945*'9 All Base Data'!$Y1945</f>
        <v>0</v>
      </c>
      <c r="AK1945" s="178">
        <f>$T1945*'9 All Base Data'!$Y1945</f>
        <v>0</v>
      </c>
      <c r="AL1945" s="178">
        <f>IF($U1945="","",$U1945*'9 All Base Data'!$Y1945)</f>
        <v>0</v>
      </c>
      <c r="AM1945" s="178">
        <f>IF($V1945="","",$V1945*'9 All Base Data'!$Y1945)</f>
        <v>0</v>
      </c>
      <c r="AN1945" s="178">
        <f>IF($W1945="","",$W1945*'9 All Base Data'!$Y1945)</f>
        <v>0</v>
      </c>
      <c r="AO1945" s="178">
        <f>IF($X1945="","",$X1945*'9 All Base Data'!$Y1945)</f>
        <v>0</v>
      </c>
      <c r="AP1945" s="178">
        <f>$Y1945*'9 All Base Data'!$Y1945</f>
        <v>0</v>
      </c>
      <c r="AQ1945" s="179">
        <f t="shared" si="311"/>
        <v>0</v>
      </c>
    </row>
    <row r="1946" spans="1:43" x14ac:dyDescent="0.25">
      <c r="A1946" s="124">
        <v>617102</v>
      </c>
      <c r="B1946" s="125" t="s">
        <v>1973</v>
      </c>
      <c r="C1946" s="126" t="s">
        <v>157</v>
      </c>
      <c r="D1946" s="101" t="s">
        <v>2312</v>
      </c>
      <c r="E1946" s="42"/>
      <c r="F1946" s="191" t="str">
        <f>IF('9 All Base Data'!G1946="Rural Centre","Rural",IF('9 All Base Data'!G1946="Rural (Incl.some Off Shore Islands)","Rural",IF('9 All Base Data'!G1946="Inlet-in TA but not in Urban Area","Rural",IF('9 All Base Data'!G1946="Rural (Incl.some Off Shore Islands)","Rural",IF('9 All Base Data'!G1946="Inlet-not in TA","Rural",IF('9 All Base Data'!G1946="Inland Water not in Urban Area","Rural",IF('9 All Base Data'!G1946="Oceanic-in Region but not in TA","Rural",'9 All Base Data'!G1946)))))))</f>
        <v>Rural</v>
      </c>
      <c r="G1946" s="177" t="str">
        <f>IF('9 All Base Data'!I1946="..C","..C",'9 All Base Data'!I1946*Basecase_Pop_2006)</f>
        <v>..C</v>
      </c>
      <c r="H1946" s="177" t="str">
        <f>IF('9 All Base Data'!J1946="..C","..C",'9 All Base Data'!J1946*Basecase_Pop_2006)</f>
        <v>..C</v>
      </c>
      <c r="I1946" s="191" t="str">
        <f>IF('9 All Base Data'!L1946="..C","..C",'9 All Base Data'!L1946*Basecase_Pop_2006)</f>
        <v>..C</v>
      </c>
      <c r="J1946" s="156">
        <f>IF('9 All Base Data'!$P1946=0,0,('9 All Base Data'!$P1946*Basecase_Pop_2006)/(1+(1/(BaseCase_Mort_AllAdults_30*('9 All Base Data'!$W1946*Basecase_PM10)/10))))</f>
        <v>0</v>
      </c>
      <c r="K1946" s="156">
        <f>IF('9 All Base Data'!$Q1946=0,0,('9 All Base Data'!$Q1946*Basecase_Pop_2006)/(1+(1/(BaseCase_Mort_Maori_30*('9 All Base Data'!$W1946*Basecase_PM10)/10))))</f>
        <v>0</v>
      </c>
      <c r="L1946" s="179">
        <f>133/(1+1/(BaseCase_Mort_Child_0_1*'9 All Base Data'!$AB$10/10))*IF('9 All Base Data'!$L1946="..C",0,'9 All Base Data'!L1946/'9 All Base Data'!$L$2022)</f>
        <v>0</v>
      </c>
      <c r="M1946" s="178">
        <f>IF('9 All Base Data'!$R1946="","",IF('9 All Base Data'!$R1946=0,0,('9 All Base Data'!$R1946*Basecase_Pop_2006)/(1+(1/(BaseCase_CardiacHA_All*('9 All Base Data'!$W1946*Basecase_PM10)/10)))))</f>
        <v>0</v>
      </c>
      <c r="N1946" s="178">
        <f>IF('9 All Base Data'!$S1946="","",IF('9 All Base Data'!$S1946=0,0,('9 All Base Data'!S1946*Basecase_Pop_2006)/(1+(1/(BaseCase_RespHA_All*('9 All Base Data'!$W1946*Basecase_PM10)/10)))))</f>
        <v>0</v>
      </c>
      <c r="O1946" s="178">
        <f>IF('9 All Base Data'!$T1946="","",IF('9 All Base Data'!$T1946=0,0,('9 All Base Data'!$T1946*Basecase_Pop_2006)/(1+(1/(BaseCase_RespHA_Child_1_4*('9 All Base Data'!$W1946*Basecase_PM10)/10)))))</f>
        <v>0</v>
      </c>
      <c r="P1946" s="179">
        <f>IF('9 All Base Data'!$U1946="","",IF('9 All Base Data'!$U1946=0,0,('9 All Base Data'!$U1946*Basecase_Pop_2006)/(1+(1/(BaseCase_RespHA_Child_5_14*('9 All Base Data'!$W1946*Basecase_PM10)/10)))))</f>
        <v>0</v>
      </c>
      <c r="Q1946" s="156">
        <f>IF('7 Base case Results'!$G1946="..C",0,BaseCase_RADs_All*'7 Base case Results'!$G1946*('9 All Base Data'!$V1946*Basecase_PM10)/10)</f>
        <v>0</v>
      </c>
      <c r="R1946" s="189">
        <f t="shared" si="312"/>
        <v>0</v>
      </c>
      <c r="S1946" s="178">
        <f t="shared" si="313"/>
        <v>0</v>
      </c>
      <c r="T1946" s="179">
        <f t="shared" si="314"/>
        <v>0</v>
      </c>
      <c r="U1946" s="178">
        <f t="shared" si="315"/>
        <v>0</v>
      </c>
      <c r="V1946" s="178">
        <f t="shared" si="316"/>
        <v>0</v>
      </c>
      <c r="W1946" s="178">
        <f t="shared" si="317"/>
        <v>0</v>
      </c>
      <c r="X1946" s="179">
        <f t="shared" si="318"/>
        <v>0</v>
      </c>
      <c r="Y1946" s="179">
        <f t="shared" si="319"/>
        <v>0</v>
      </c>
      <c r="Z1946" s="186">
        <f t="shared" si="310"/>
        <v>0</v>
      </c>
      <c r="AA1946" s="156">
        <f>$J1946*'9 All Base Data'!$Y1946</f>
        <v>0</v>
      </c>
      <c r="AB1946" s="156">
        <f>$K1946*'9 All Base Data'!$Y1946</f>
        <v>0</v>
      </c>
      <c r="AC1946" s="178">
        <f>$L1946*'9 All Base Data'!$Y1946</f>
        <v>0</v>
      </c>
      <c r="AD1946" s="178">
        <f>IF($M1946="","",$M1946*'9 All Base Data'!$Y1946)</f>
        <v>0</v>
      </c>
      <c r="AE1946" s="178">
        <f>IF($N1946="","",$N1946*'9 All Base Data'!$Y1946)</f>
        <v>0</v>
      </c>
      <c r="AF1946" s="178">
        <f>IF($O1946="","",$O1946*'9 All Base Data'!$Y1946)</f>
        <v>0</v>
      </c>
      <c r="AG1946" s="178">
        <f>IF($P1946="","",$P1946*'9 All Base Data'!$Y1946)</f>
        <v>0</v>
      </c>
      <c r="AH1946" s="167">
        <f>$Q1946*'9 All Base Data'!$Y1946</f>
        <v>0</v>
      </c>
      <c r="AI1946" s="178">
        <f>$R1946*'9 All Base Data'!$Y1946</f>
        <v>0</v>
      </c>
      <c r="AJ1946" s="178">
        <f>$S1946*'9 All Base Data'!$Y1946</f>
        <v>0</v>
      </c>
      <c r="AK1946" s="178">
        <f>$T1946*'9 All Base Data'!$Y1946</f>
        <v>0</v>
      </c>
      <c r="AL1946" s="178">
        <f>IF($U1946="","",$U1946*'9 All Base Data'!$Y1946)</f>
        <v>0</v>
      </c>
      <c r="AM1946" s="178">
        <f>IF($V1946="","",$V1946*'9 All Base Data'!$Y1946)</f>
        <v>0</v>
      </c>
      <c r="AN1946" s="178">
        <f>IF($W1946="","",$W1946*'9 All Base Data'!$Y1946)</f>
        <v>0</v>
      </c>
      <c r="AO1946" s="178">
        <f>IF($X1946="","",$X1946*'9 All Base Data'!$Y1946)</f>
        <v>0</v>
      </c>
      <c r="AP1946" s="178">
        <f>$Y1946*'9 All Base Data'!$Y1946</f>
        <v>0</v>
      </c>
      <c r="AQ1946" s="179">
        <f t="shared" si="311"/>
        <v>0</v>
      </c>
    </row>
    <row r="1947" spans="1:43" x14ac:dyDescent="0.25">
      <c r="A1947" s="124">
        <v>617200</v>
      </c>
      <c r="B1947" s="125" t="s">
        <v>1974</v>
      </c>
      <c r="C1947" s="126" t="s">
        <v>157</v>
      </c>
      <c r="D1947" s="101" t="s">
        <v>2312</v>
      </c>
      <c r="E1947" s="42"/>
      <c r="F1947" s="191" t="str">
        <f>IF('9 All Base Data'!G1947="Rural Centre","Rural",IF('9 All Base Data'!G1947="Rural (Incl.some Off Shore Islands)","Rural",IF('9 All Base Data'!G1947="Inlet-in TA but not in Urban Area","Rural",IF('9 All Base Data'!G1947="Rural (Incl.some Off Shore Islands)","Rural",IF('9 All Base Data'!G1947="Inlet-not in TA","Rural",IF('9 All Base Data'!G1947="Inland Water not in Urban Area","Rural",IF('9 All Base Data'!G1947="Oceanic-in Region but not in TA","Rural",'9 All Base Data'!G1947)))))))</f>
        <v>Rural</v>
      </c>
      <c r="G1947" s="177" t="str">
        <f>IF('9 All Base Data'!I1947="..C","..C",'9 All Base Data'!I1947*Basecase_Pop_2006)</f>
        <v>..C</v>
      </c>
      <c r="H1947" s="177" t="str">
        <f>IF('9 All Base Data'!J1947="..C","..C",'9 All Base Data'!J1947*Basecase_Pop_2006)</f>
        <v>..C</v>
      </c>
      <c r="I1947" s="191" t="str">
        <f>IF('9 All Base Data'!L1947="..C","..C",'9 All Base Data'!L1947*Basecase_Pop_2006)</f>
        <v>..C</v>
      </c>
      <c r="J1947" s="156">
        <f>IF('9 All Base Data'!$P1947=0,0,('9 All Base Data'!$P1947*Basecase_Pop_2006)/(1+(1/(BaseCase_Mort_AllAdults_30*('9 All Base Data'!$W1947*Basecase_PM10)/10))))</f>
        <v>0</v>
      </c>
      <c r="K1947" s="156">
        <f>IF('9 All Base Data'!$Q1947=0,0,('9 All Base Data'!$Q1947*Basecase_Pop_2006)/(1+(1/(BaseCase_Mort_Maori_30*('9 All Base Data'!$W1947*Basecase_PM10)/10))))</f>
        <v>0</v>
      </c>
      <c r="L1947" s="179">
        <f>133/(1+1/(BaseCase_Mort_Child_0_1*'9 All Base Data'!$AB$10/10))*IF('9 All Base Data'!$L1947="..C",0,'9 All Base Data'!L1947/'9 All Base Data'!$L$2022)</f>
        <v>0</v>
      </c>
      <c r="M1947" s="178">
        <f>IF('9 All Base Data'!$R1947="","",IF('9 All Base Data'!$R1947=0,0,('9 All Base Data'!$R1947*Basecase_Pop_2006)/(1+(1/(BaseCase_CardiacHA_All*('9 All Base Data'!$W1947*Basecase_PM10)/10)))))</f>
        <v>0</v>
      </c>
      <c r="N1947" s="178">
        <f>IF('9 All Base Data'!$S1947="","",IF('9 All Base Data'!$S1947=0,0,('9 All Base Data'!S1947*Basecase_Pop_2006)/(1+(1/(BaseCase_RespHA_All*('9 All Base Data'!$W1947*Basecase_PM10)/10)))))</f>
        <v>0</v>
      </c>
      <c r="O1947" s="178">
        <f>IF('9 All Base Data'!$T1947="","",IF('9 All Base Data'!$T1947=0,0,('9 All Base Data'!$T1947*Basecase_Pop_2006)/(1+(1/(BaseCase_RespHA_Child_1_4*('9 All Base Data'!$W1947*Basecase_PM10)/10)))))</f>
        <v>0</v>
      </c>
      <c r="P1947" s="179">
        <f>IF('9 All Base Data'!$U1947="","",IF('9 All Base Data'!$U1947=0,0,('9 All Base Data'!$U1947*Basecase_Pop_2006)/(1+(1/(BaseCase_RespHA_Child_5_14*('9 All Base Data'!$W1947*Basecase_PM10)/10)))))</f>
        <v>0</v>
      </c>
      <c r="Q1947" s="156">
        <f>IF('7 Base case Results'!$G1947="..C",0,BaseCase_RADs_All*'7 Base case Results'!$G1947*('9 All Base Data'!$V1947*Basecase_PM10)/10)</f>
        <v>0</v>
      </c>
      <c r="R1947" s="189">
        <f t="shared" si="312"/>
        <v>0</v>
      </c>
      <c r="S1947" s="178">
        <f t="shared" si="313"/>
        <v>0</v>
      </c>
      <c r="T1947" s="179">
        <f t="shared" si="314"/>
        <v>0</v>
      </c>
      <c r="U1947" s="178">
        <f t="shared" si="315"/>
        <v>0</v>
      </c>
      <c r="V1947" s="178">
        <f t="shared" si="316"/>
        <v>0</v>
      </c>
      <c r="W1947" s="178">
        <f t="shared" si="317"/>
        <v>0</v>
      </c>
      <c r="X1947" s="179">
        <f t="shared" si="318"/>
        <v>0</v>
      </c>
      <c r="Y1947" s="179">
        <f t="shared" si="319"/>
        <v>0</v>
      </c>
      <c r="Z1947" s="186">
        <f t="shared" si="310"/>
        <v>0</v>
      </c>
      <c r="AA1947" s="156">
        <f>$J1947*'9 All Base Data'!$Y1947</f>
        <v>0</v>
      </c>
      <c r="AB1947" s="156">
        <f>$K1947*'9 All Base Data'!$Y1947</f>
        <v>0</v>
      </c>
      <c r="AC1947" s="178">
        <f>$L1947*'9 All Base Data'!$Y1947</f>
        <v>0</v>
      </c>
      <c r="AD1947" s="178">
        <f>IF($M1947="","",$M1947*'9 All Base Data'!$Y1947)</f>
        <v>0</v>
      </c>
      <c r="AE1947" s="178">
        <f>IF($N1947="","",$N1947*'9 All Base Data'!$Y1947)</f>
        <v>0</v>
      </c>
      <c r="AF1947" s="178">
        <f>IF($O1947="","",$O1947*'9 All Base Data'!$Y1947)</f>
        <v>0</v>
      </c>
      <c r="AG1947" s="178">
        <f>IF($P1947="","",$P1947*'9 All Base Data'!$Y1947)</f>
        <v>0</v>
      </c>
      <c r="AH1947" s="167">
        <f>$Q1947*'9 All Base Data'!$Y1947</f>
        <v>0</v>
      </c>
      <c r="AI1947" s="178">
        <f>$R1947*'9 All Base Data'!$Y1947</f>
        <v>0</v>
      </c>
      <c r="AJ1947" s="178">
        <f>$S1947*'9 All Base Data'!$Y1947</f>
        <v>0</v>
      </c>
      <c r="AK1947" s="178">
        <f>$T1947*'9 All Base Data'!$Y1947</f>
        <v>0</v>
      </c>
      <c r="AL1947" s="178">
        <f>IF($U1947="","",$U1947*'9 All Base Data'!$Y1947)</f>
        <v>0</v>
      </c>
      <c r="AM1947" s="178">
        <f>IF($V1947="","",$V1947*'9 All Base Data'!$Y1947)</f>
        <v>0</v>
      </c>
      <c r="AN1947" s="178">
        <f>IF($W1947="","",$W1947*'9 All Base Data'!$Y1947)</f>
        <v>0</v>
      </c>
      <c r="AO1947" s="178">
        <f>IF($X1947="","",$X1947*'9 All Base Data'!$Y1947)</f>
        <v>0</v>
      </c>
      <c r="AP1947" s="178">
        <f>$Y1947*'9 All Base Data'!$Y1947</f>
        <v>0</v>
      </c>
      <c r="AQ1947" s="179">
        <f t="shared" si="311"/>
        <v>0</v>
      </c>
    </row>
    <row r="1948" spans="1:43" x14ac:dyDescent="0.25">
      <c r="A1948" s="124">
        <v>617400</v>
      </c>
      <c r="B1948" s="125" t="s">
        <v>1975</v>
      </c>
      <c r="C1948" s="126" t="s">
        <v>157</v>
      </c>
      <c r="D1948" s="101" t="s">
        <v>2312</v>
      </c>
      <c r="E1948" s="42"/>
      <c r="F1948" s="191" t="str">
        <f>IF('9 All Base Data'!G1948="Rural Centre","Rural",IF('9 All Base Data'!G1948="Rural (Incl.some Off Shore Islands)","Rural",IF('9 All Base Data'!G1948="Inlet-in TA but not in Urban Area","Rural",IF('9 All Base Data'!G1948="Rural (Incl.some Off Shore Islands)","Rural",IF('9 All Base Data'!G1948="Inlet-not in TA","Rural",IF('9 All Base Data'!G1948="Inland Water not in Urban Area","Rural",IF('9 All Base Data'!G1948="Oceanic-in Region but not in TA","Rural",'9 All Base Data'!G1948)))))))</f>
        <v>Rural</v>
      </c>
      <c r="G1948" s="177" t="str">
        <f>IF('9 All Base Data'!I1948="..C","..C",'9 All Base Data'!I1948*Basecase_Pop_2006)</f>
        <v>..C</v>
      </c>
      <c r="H1948" s="177" t="str">
        <f>IF('9 All Base Data'!J1948="..C","..C",'9 All Base Data'!J1948*Basecase_Pop_2006)</f>
        <v>..C</v>
      </c>
      <c r="I1948" s="191" t="str">
        <f>IF('9 All Base Data'!L1948="..C","..C",'9 All Base Data'!L1948*Basecase_Pop_2006)</f>
        <v>..C</v>
      </c>
      <c r="J1948" s="156">
        <f>IF('9 All Base Data'!$P1948=0,0,('9 All Base Data'!$P1948*Basecase_Pop_2006)/(1+(1/(BaseCase_Mort_AllAdults_30*('9 All Base Data'!$W1948*Basecase_PM10)/10))))</f>
        <v>1.7613982578606226E-2</v>
      </c>
      <c r="K1948" s="156">
        <f>IF('9 All Base Data'!$Q1948=0,0,('9 All Base Data'!$Q1948*Basecase_Pop_2006)/(1+(1/(BaseCase_Mort_Maori_30*('9 All Base Data'!$W1948*Basecase_PM10)/10))))</f>
        <v>4.5828301995284919E-2</v>
      </c>
      <c r="L1948" s="179">
        <f>133/(1+1/(BaseCase_Mort_Child_0_1*'9 All Base Data'!$AB$10/10))*IF('9 All Base Data'!$L1948="..C",0,'9 All Base Data'!L1948/'9 All Base Data'!$L$2022)</f>
        <v>0</v>
      </c>
      <c r="M1948" s="178">
        <f>IF('9 All Base Data'!$R1948="","",IF('9 All Base Data'!$R1948=0,0,('9 All Base Data'!$R1948*Basecase_Pop_2006)/(1+(1/(BaseCase_CardiacHA_All*('9 All Base Data'!$W1948*Basecase_PM10)/10)))))</f>
        <v>1.5864137693549446E-3</v>
      </c>
      <c r="N1948" s="178">
        <f>IF('9 All Base Data'!$S1948="","",IF('9 All Base Data'!$S1948=0,0,('9 All Base Data'!S1948*Basecase_Pop_2006)/(1+(1/(BaseCase_RespHA_All*('9 All Base Data'!$W1948*Basecase_PM10)/10)))))</f>
        <v>1.3178302264286967E-2</v>
      </c>
      <c r="O1948" s="178">
        <f>IF('9 All Base Data'!$T1948="","",IF('9 All Base Data'!$T1948=0,0,('9 All Base Data'!$T1948*Basecase_Pop_2006)/(1+(1/(BaseCase_RespHA_Child_1_4*('9 All Base Data'!$W1948*Basecase_PM10)/10)))))</f>
        <v>0</v>
      </c>
      <c r="P1948" s="179">
        <f>IF('9 All Base Data'!$U1948="","",IF('9 All Base Data'!$U1948=0,0,('9 All Base Data'!$U1948*Basecase_Pop_2006)/(1+(1/(BaseCase_RespHA_Child_5_14*('9 All Base Data'!$W1948*Basecase_PM10)/10)))))</f>
        <v>0</v>
      </c>
      <c r="Q1948" s="156">
        <f>IF('7 Base case Results'!$G1948="..C",0,BaseCase_RADs_All*'7 Base case Results'!$G1948*('9 All Base Data'!$V1948*Basecase_PM10)/10)</f>
        <v>0</v>
      </c>
      <c r="R1948" s="189">
        <f t="shared" si="312"/>
        <v>6.2705777979838159E-2</v>
      </c>
      <c r="S1948" s="178">
        <f t="shared" si="313"/>
        <v>0.16314875510321433</v>
      </c>
      <c r="T1948" s="179">
        <f t="shared" si="314"/>
        <v>0</v>
      </c>
      <c r="U1948" s="178">
        <f t="shared" si="315"/>
        <v>1.0073727435403897E-5</v>
      </c>
      <c r="V1948" s="178">
        <f t="shared" si="316"/>
        <v>5.9763600768541397E-5</v>
      </c>
      <c r="W1948" s="178">
        <f t="shared" si="317"/>
        <v>0</v>
      </c>
      <c r="X1948" s="179">
        <f t="shared" si="318"/>
        <v>0</v>
      </c>
      <c r="Y1948" s="179">
        <f t="shared" si="319"/>
        <v>0</v>
      </c>
      <c r="Z1948" s="186">
        <f t="shared" si="310"/>
        <v>6.2775615308042099E-2</v>
      </c>
      <c r="AA1948" s="156">
        <f>$J1948*'9 All Base Data'!$Y1948</f>
        <v>1.5342507836195178E-3</v>
      </c>
      <c r="AB1948" s="156">
        <f>$K1948*'9 All Base Data'!$Y1948</f>
        <v>3.9918347786728377E-3</v>
      </c>
      <c r="AC1948" s="178">
        <f>$L1948*'9 All Base Data'!$Y1948</f>
        <v>0</v>
      </c>
      <c r="AD1948" s="178">
        <f>IF($M1948="","",$M1948*'9 All Base Data'!$Y1948)</f>
        <v>1.3818320518460583E-4</v>
      </c>
      <c r="AE1948" s="178">
        <f>IF($N1948="","",$N1948*'9 All Base Data'!$Y1948)</f>
        <v>1.1478846697801739E-3</v>
      </c>
      <c r="AF1948" s="178">
        <f>IF($O1948="","",$O1948*'9 All Base Data'!$Y1948)</f>
        <v>0</v>
      </c>
      <c r="AG1948" s="178">
        <f>IF($P1948="","",$P1948*'9 All Base Data'!$Y1948)</f>
        <v>0</v>
      </c>
      <c r="AH1948" s="167">
        <f>$Q1948*'9 All Base Data'!$Y1948</f>
        <v>0</v>
      </c>
      <c r="AI1948" s="178">
        <f>$R1948*'9 All Base Data'!$Y1948</f>
        <v>5.4619327896854829E-3</v>
      </c>
      <c r="AJ1948" s="178">
        <f>$S1948*'9 All Base Data'!$Y1948</f>
        <v>1.4210931812075302E-2</v>
      </c>
      <c r="AK1948" s="178">
        <f>$T1948*'9 All Base Data'!$Y1948</f>
        <v>0</v>
      </c>
      <c r="AL1948" s="178">
        <f>IF($U1948="","",$U1948*'9 All Base Data'!$Y1948)</f>
        <v>8.7746335292224694E-7</v>
      </c>
      <c r="AM1948" s="178">
        <f>IF($V1948="","",$V1948*'9 All Base Data'!$Y1948)</f>
        <v>5.205656977453089E-6</v>
      </c>
      <c r="AN1948" s="178">
        <f>IF($W1948="","",$W1948*'9 All Base Data'!$Y1948)</f>
        <v>0</v>
      </c>
      <c r="AO1948" s="178">
        <f>IF($X1948="","",$X1948*'9 All Base Data'!$Y1948)</f>
        <v>0</v>
      </c>
      <c r="AP1948" s="178">
        <f>$Y1948*'9 All Base Data'!$Y1948</f>
        <v>0</v>
      </c>
      <c r="AQ1948" s="179">
        <f t="shared" si="311"/>
        <v>5.4680159100158575E-3</v>
      </c>
    </row>
    <row r="1949" spans="1:43" x14ac:dyDescent="0.25">
      <c r="A1949" s="124">
        <v>617501</v>
      </c>
      <c r="B1949" s="125" t="s">
        <v>1976</v>
      </c>
      <c r="C1949" s="126" t="s">
        <v>157</v>
      </c>
      <c r="D1949" s="101" t="s">
        <v>2312</v>
      </c>
      <c r="E1949" s="42"/>
      <c r="F1949" s="191" t="str">
        <f>IF('9 All Base Data'!G1949="Rural Centre","Rural",IF('9 All Base Data'!G1949="Rural (Incl.some Off Shore Islands)","Rural",IF('9 All Base Data'!G1949="Inlet-in TA but not in Urban Area","Rural",IF('9 All Base Data'!G1949="Rural (Incl.some Off Shore Islands)","Rural",IF('9 All Base Data'!G1949="Inlet-not in TA","Rural",IF('9 All Base Data'!G1949="Inland Water not in Urban Area","Rural",IF('9 All Base Data'!G1949="Oceanic-in Region but not in TA","Rural",'9 All Base Data'!G1949)))))))</f>
        <v>Rural</v>
      </c>
      <c r="G1949" s="177">
        <f>IF('9 All Base Data'!I1949="..C","..C",'9 All Base Data'!I1949*Basecase_Pop_2006)</f>
        <v>6</v>
      </c>
      <c r="H1949" s="177">
        <f>IF('9 All Base Data'!J1949="..C","..C",'9 All Base Data'!J1949*Basecase_Pop_2006)</f>
        <v>6</v>
      </c>
      <c r="I1949" s="191" t="str">
        <f>IF('9 All Base Data'!L1949="..C","..C",'9 All Base Data'!L1949*Basecase_Pop_2006)</f>
        <v>..C</v>
      </c>
      <c r="J1949" s="156">
        <f>IF('9 All Base Data'!$P1949=0,0,('9 All Base Data'!$P1949*Basecase_Pop_2006)/(1+(1/(BaseCase_Mort_AllAdults_30*('9 All Base Data'!$W1949*Basecase_PM10)/10))))</f>
        <v>0</v>
      </c>
      <c r="K1949" s="156">
        <f>IF('9 All Base Data'!$Q1949=0,0,('9 All Base Data'!$Q1949*Basecase_Pop_2006)/(1+(1/(BaseCase_Mort_Maori_30*('9 All Base Data'!$W1949*Basecase_PM10)/10))))</f>
        <v>0</v>
      </c>
      <c r="L1949" s="179">
        <f>133/(1+1/(BaseCase_Mort_Child_0_1*'9 All Base Data'!$AB$10/10))*IF('9 All Base Data'!$L1949="..C",0,'9 All Base Data'!L1949/'9 All Base Data'!$L$2022)</f>
        <v>0</v>
      </c>
      <c r="M1949" s="178">
        <f>IF('9 All Base Data'!$R1949="","",IF('9 All Base Data'!$R1949=0,0,('9 All Base Data'!$R1949*Basecase_Pop_2006)/(1+(1/(BaseCase_CardiacHA_All*('9 All Base Data'!$W1949*Basecase_PM10)/10)))))</f>
        <v>0</v>
      </c>
      <c r="N1949" s="178">
        <f>IF('9 All Base Data'!$S1949="","",IF('9 All Base Data'!$S1949=0,0,('9 All Base Data'!S1949*Basecase_Pop_2006)/(1+(1/(BaseCase_RespHA_All*('9 All Base Data'!$W1949*Basecase_PM10)/10)))))</f>
        <v>0</v>
      </c>
      <c r="O1949" s="178">
        <f>IF('9 All Base Data'!$T1949="","",IF('9 All Base Data'!$T1949=0,0,('9 All Base Data'!$T1949*Basecase_Pop_2006)/(1+(1/(BaseCase_RespHA_Child_1_4*('9 All Base Data'!$W1949*Basecase_PM10)/10)))))</f>
        <v>0</v>
      </c>
      <c r="P1949" s="179">
        <f>IF('9 All Base Data'!$U1949="","",IF('9 All Base Data'!$U1949=0,0,('9 All Base Data'!$U1949*Basecase_Pop_2006)/(1+(1/(BaseCase_RespHA_Child_5_14*('9 All Base Data'!$W1949*Basecase_PM10)/10)))))</f>
        <v>0</v>
      </c>
      <c r="Q1949" s="156">
        <f>IF('7 Base case Results'!$G1949="..C",0,BaseCase_RADs_All*'7 Base case Results'!$G1949*('9 All Base Data'!$V1949*Basecase_PM10)/10)</f>
        <v>1.7215200000000004</v>
      </c>
      <c r="R1949" s="189">
        <f t="shared" si="312"/>
        <v>0</v>
      </c>
      <c r="S1949" s="178">
        <f t="shared" si="313"/>
        <v>0</v>
      </c>
      <c r="T1949" s="179">
        <f t="shared" si="314"/>
        <v>0</v>
      </c>
      <c r="U1949" s="178">
        <f t="shared" si="315"/>
        <v>0</v>
      </c>
      <c r="V1949" s="178">
        <f t="shared" si="316"/>
        <v>0</v>
      </c>
      <c r="W1949" s="178">
        <f t="shared" si="317"/>
        <v>0</v>
      </c>
      <c r="X1949" s="179">
        <f t="shared" si="318"/>
        <v>0</v>
      </c>
      <c r="Y1949" s="179">
        <f t="shared" si="319"/>
        <v>1.0673424000000003E-4</v>
      </c>
      <c r="Z1949" s="186">
        <f t="shared" si="310"/>
        <v>1.0673424000000003E-4</v>
      </c>
      <c r="AA1949" s="156">
        <f>$J1949*'9 All Base Data'!$Y1949</f>
        <v>0</v>
      </c>
      <c r="AB1949" s="156">
        <f>$K1949*'9 All Base Data'!$Y1949</f>
        <v>0</v>
      </c>
      <c r="AC1949" s="178">
        <f>$L1949*'9 All Base Data'!$Y1949</f>
        <v>0</v>
      </c>
      <c r="AD1949" s="178">
        <f>IF($M1949="","",$M1949*'9 All Base Data'!$Y1949)</f>
        <v>0</v>
      </c>
      <c r="AE1949" s="178">
        <f>IF($N1949="","",$N1949*'9 All Base Data'!$Y1949)</f>
        <v>0</v>
      </c>
      <c r="AF1949" s="178">
        <f>IF($O1949="","",$O1949*'9 All Base Data'!$Y1949)</f>
        <v>0</v>
      </c>
      <c r="AG1949" s="178">
        <f>IF($P1949="","",$P1949*'9 All Base Data'!$Y1949)</f>
        <v>0</v>
      </c>
      <c r="AH1949" s="167">
        <f>$Q1949*'9 All Base Data'!$Y1949</f>
        <v>0.14995151705354254</v>
      </c>
      <c r="AI1949" s="178">
        <f>$R1949*'9 All Base Data'!$Y1949</f>
        <v>0</v>
      </c>
      <c r="AJ1949" s="178">
        <f>$S1949*'9 All Base Data'!$Y1949</f>
        <v>0</v>
      </c>
      <c r="AK1949" s="178">
        <f>$T1949*'9 All Base Data'!$Y1949</f>
        <v>0</v>
      </c>
      <c r="AL1949" s="178">
        <f>IF($U1949="","",$U1949*'9 All Base Data'!$Y1949)</f>
        <v>0</v>
      </c>
      <c r="AM1949" s="178">
        <f>IF($V1949="","",$V1949*'9 All Base Data'!$Y1949)</f>
        <v>0</v>
      </c>
      <c r="AN1949" s="178">
        <f>IF($W1949="","",$W1949*'9 All Base Data'!$Y1949)</f>
        <v>0</v>
      </c>
      <c r="AO1949" s="178">
        <f>IF($X1949="","",$X1949*'9 All Base Data'!$Y1949)</f>
        <v>0</v>
      </c>
      <c r="AP1949" s="178">
        <f>$Y1949*'9 All Base Data'!$Y1949</f>
        <v>9.2969940573196389E-6</v>
      </c>
      <c r="AQ1949" s="179">
        <f t="shared" si="311"/>
        <v>9.2969940573196389E-6</v>
      </c>
    </row>
    <row r="1950" spans="1:43" x14ac:dyDescent="0.25">
      <c r="A1950" s="124">
        <v>617502</v>
      </c>
      <c r="B1950" s="125" t="s">
        <v>1977</v>
      </c>
      <c r="C1950" s="126" t="s">
        <v>157</v>
      </c>
      <c r="D1950" s="101" t="s">
        <v>2312</v>
      </c>
      <c r="E1950" s="42"/>
      <c r="F1950" s="191" t="str">
        <f>IF('9 All Base Data'!G1950="Rural Centre","Rural",IF('9 All Base Data'!G1950="Rural (Incl.some Off Shore Islands)","Rural",IF('9 All Base Data'!G1950="Inlet-in TA but not in Urban Area","Rural",IF('9 All Base Data'!G1950="Rural (Incl.some Off Shore Islands)","Rural",IF('9 All Base Data'!G1950="Inlet-not in TA","Rural",IF('9 All Base Data'!G1950="Inland Water not in Urban Area","Rural",IF('9 All Base Data'!G1950="Oceanic-in Region but not in TA","Rural",'9 All Base Data'!G1950)))))))</f>
        <v>Rural</v>
      </c>
      <c r="G1950" s="177" t="str">
        <f>IF('9 All Base Data'!I1950="..C","..C",'9 All Base Data'!I1950*Basecase_Pop_2006)</f>
        <v>..C</v>
      </c>
      <c r="H1950" s="177" t="str">
        <f>IF('9 All Base Data'!J1950="..C","..C",'9 All Base Data'!J1950*Basecase_Pop_2006)</f>
        <v>..C</v>
      </c>
      <c r="I1950" s="191" t="str">
        <f>IF('9 All Base Data'!L1950="..C","..C",'9 All Base Data'!L1950*Basecase_Pop_2006)</f>
        <v>..C</v>
      </c>
      <c r="J1950" s="156">
        <f>IF('9 All Base Data'!$P1950=0,0,('9 All Base Data'!$P1950*Basecase_Pop_2006)/(1+(1/(BaseCase_Mort_AllAdults_30*('9 All Base Data'!$W1950*Basecase_PM10)/10))))</f>
        <v>0</v>
      </c>
      <c r="K1950" s="156">
        <f>IF('9 All Base Data'!$Q1950=0,0,('9 All Base Data'!$Q1950*Basecase_Pop_2006)/(1+(1/(BaseCase_Mort_Maori_30*('9 All Base Data'!$W1950*Basecase_PM10)/10))))</f>
        <v>0</v>
      </c>
      <c r="L1950" s="179">
        <f>133/(1+1/(BaseCase_Mort_Child_0_1*'9 All Base Data'!$AB$10/10))*IF('9 All Base Data'!$L1950="..C",0,'9 All Base Data'!L1950/'9 All Base Data'!$L$2022)</f>
        <v>0</v>
      </c>
      <c r="M1950" s="178">
        <f>IF('9 All Base Data'!$R1950="","",IF('9 All Base Data'!$R1950=0,0,('9 All Base Data'!$R1950*Basecase_Pop_2006)/(1+(1/(BaseCase_CardiacHA_All*('9 All Base Data'!$W1950*Basecase_PM10)/10)))))</f>
        <v>0</v>
      </c>
      <c r="N1950" s="178">
        <f>IF('9 All Base Data'!$S1950="","",IF('9 All Base Data'!$S1950=0,0,('9 All Base Data'!S1950*Basecase_Pop_2006)/(1+(1/(BaseCase_RespHA_All*('9 All Base Data'!$W1950*Basecase_PM10)/10)))))</f>
        <v>0</v>
      </c>
      <c r="O1950" s="178">
        <f>IF('9 All Base Data'!$T1950="","",IF('9 All Base Data'!$T1950=0,0,('9 All Base Data'!$T1950*Basecase_Pop_2006)/(1+(1/(BaseCase_RespHA_Child_1_4*('9 All Base Data'!$W1950*Basecase_PM10)/10)))))</f>
        <v>0</v>
      </c>
      <c r="P1950" s="179">
        <f>IF('9 All Base Data'!$U1950="","",IF('9 All Base Data'!$U1950=0,0,('9 All Base Data'!$U1950*Basecase_Pop_2006)/(1+(1/(BaseCase_RespHA_Child_5_14*('9 All Base Data'!$W1950*Basecase_PM10)/10)))))</f>
        <v>0</v>
      </c>
      <c r="Q1950" s="156">
        <f>IF('7 Base case Results'!$G1950="..C",0,BaseCase_RADs_All*'7 Base case Results'!$G1950*('9 All Base Data'!$V1950*Basecase_PM10)/10)</f>
        <v>0</v>
      </c>
      <c r="R1950" s="189">
        <f t="shared" si="312"/>
        <v>0</v>
      </c>
      <c r="S1950" s="178">
        <f t="shared" si="313"/>
        <v>0</v>
      </c>
      <c r="T1950" s="179">
        <f t="shared" si="314"/>
        <v>0</v>
      </c>
      <c r="U1950" s="178">
        <f t="shared" si="315"/>
        <v>0</v>
      </c>
      <c r="V1950" s="178">
        <f t="shared" si="316"/>
        <v>0</v>
      </c>
      <c r="W1950" s="178">
        <f t="shared" si="317"/>
        <v>0</v>
      </c>
      <c r="X1950" s="179">
        <f t="shared" si="318"/>
        <v>0</v>
      </c>
      <c r="Y1950" s="179">
        <f t="shared" si="319"/>
        <v>0</v>
      </c>
      <c r="Z1950" s="186">
        <f t="shared" si="310"/>
        <v>0</v>
      </c>
      <c r="AA1950" s="156">
        <f>$J1950*'9 All Base Data'!$Y1950</f>
        <v>0</v>
      </c>
      <c r="AB1950" s="156">
        <f>$K1950*'9 All Base Data'!$Y1950</f>
        <v>0</v>
      </c>
      <c r="AC1950" s="178">
        <f>$L1950*'9 All Base Data'!$Y1950</f>
        <v>0</v>
      </c>
      <c r="AD1950" s="178">
        <f>IF($M1950="","",$M1950*'9 All Base Data'!$Y1950)</f>
        <v>0</v>
      </c>
      <c r="AE1950" s="178">
        <f>IF($N1950="","",$N1950*'9 All Base Data'!$Y1950)</f>
        <v>0</v>
      </c>
      <c r="AF1950" s="178">
        <f>IF($O1950="","",$O1950*'9 All Base Data'!$Y1950)</f>
        <v>0</v>
      </c>
      <c r="AG1950" s="178">
        <f>IF($P1950="","",$P1950*'9 All Base Data'!$Y1950)</f>
        <v>0</v>
      </c>
      <c r="AH1950" s="167">
        <f>$Q1950*'9 All Base Data'!$Y1950</f>
        <v>0</v>
      </c>
      <c r="AI1950" s="178">
        <f>$R1950*'9 All Base Data'!$Y1950</f>
        <v>0</v>
      </c>
      <c r="AJ1950" s="178">
        <f>$S1950*'9 All Base Data'!$Y1950</f>
        <v>0</v>
      </c>
      <c r="AK1950" s="178">
        <f>$T1950*'9 All Base Data'!$Y1950</f>
        <v>0</v>
      </c>
      <c r="AL1950" s="178">
        <f>IF($U1950="","",$U1950*'9 All Base Data'!$Y1950)</f>
        <v>0</v>
      </c>
      <c r="AM1950" s="178">
        <f>IF($V1950="","",$V1950*'9 All Base Data'!$Y1950)</f>
        <v>0</v>
      </c>
      <c r="AN1950" s="178">
        <f>IF($W1950="","",$W1950*'9 All Base Data'!$Y1950)</f>
        <v>0</v>
      </c>
      <c r="AO1950" s="178">
        <f>IF($X1950="","",$X1950*'9 All Base Data'!$Y1950)</f>
        <v>0</v>
      </c>
      <c r="AP1950" s="178">
        <f>$Y1950*'9 All Base Data'!$Y1950</f>
        <v>0</v>
      </c>
      <c r="AQ1950" s="179">
        <f t="shared" si="311"/>
        <v>0</v>
      </c>
    </row>
    <row r="1951" spans="1:43" x14ac:dyDescent="0.25">
      <c r="A1951" s="124">
        <v>617503</v>
      </c>
      <c r="B1951" s="125" t="s">
        <v>1978</v>
      </c>
      <c r="C1951" s="126" t="s">
        <v>157</v>
      </c>
      <c r="D1951" s="101" t="s">
        <v>2312</v>
      </c>
      <c r="E1951" s="42"/>
      <c r="F1951" s="191" t="str">
        <f>IF('9 All Base Data'!G1951="Rural Centre","Rural",IF('9 All Base Data'!G1951="Rural (Incl.some Off Shore Islands)","Rural",IF('9 All Base Data'!G1951="Inlet-in TA but not in Urban Area","Rural",IF('9 All Base Data'!G1951="Rural (Incl.some Off Shore Islands)","Rural",IF('9 All Base Data'!G1951="Inlet-not in TA","Rural",IF('9 All Base Data'!G1951="Inland Water not in Urban Area","Rural",IF('9 All Base Data'!G1951="Oceanic-in Region but not in TA","Rural",'9 All Base Data'!G1951)))))))</f>
        <v>Rural</v>
      </c>
      <c r="G1951" s="177" t="str">
        <f>IF('9 All Base Data'!I1951="..C","..C",'9 All Base Data'!I1951*Basecase_Pop_2006)</f>
        <v>..C</v>
      </c>
      <c r="H1951" s="177" t="str">
        <f>IF('9 All Base Data'!J1951="..C","..C",'9 All Base Data'!J1951*Basecase_Pop_2006)</f>
        <v>..C</v>
      </c>
      <c r="I1951" s="191" t="str">
        <f>IF('9 All Base Data'!L1951="..C","..C",'9 All Base Data'!L1951*Basecase_Pop_2006)</f>
        <v>..C</v>
      </c>
      <c r="J1951" s="156">
        <f>IF('9 All Base Data'!$P1951=0,0,('9 All Base Data'!$P1951*Basecase_Pop_2006)/(1+(1/(BaseCase_Mort_AllAdults_30*('9 All Base Data'!$W1951*Basecase_PM10)/10))))</f>
        <v>0</v>
      </c>
      <c r="K1951" s="156">
        <f>IF('9 All Base Data'!$Q1951=0,0,('9 All Base Data'!$Q1951*Basecase_Pop_2006)/(1+(1/(BaseCase_Mort_Maori_30*('9 All Base Data'!$W1951*Basecase_PM10)/10))))</f>
        <v>0</v>
      </c>
      <c r="L1951" s="179">
        <f>133/(1+1/(BaseCase_Mort_Child_0_1*'9 All Base Data'!$AB$10/10))*IF('9 All Base Data'!$L1951="..C",0,'9 All Base Data'!L1951/'9 All Base Data'!$L$2022)</f>
        <v>0</v>
      </c>
      <c r="M1951" s="178">
        <f>IF('9 All Base Data'!$R1951="","",IF('9 All Base Data'!$R1951=0,0,('9 All Base Data'!$R1951*Basecase_Pop_2006)/(1+(1/(BaseCase_CardiacHA_All*('9 All Base Data'!$W1951*Basecase_PM10)/10)))))</f>
        <v>0</v>
      </c>
      <c r="N1951" s="178">
        <f>IF('9 All Base Data'!$S1951="","",IF('9 All Base Data'!$S1951=0,0,('9 All Base Data'!S1951*Basecase_Pop_2006)/(1+(1/(BaseCase_RespHA_All*('9 All Base Data'!$W1951*Basecase_PM10)/10)))))</f>
        <v>0</v>
      </c>
      <c r="O1951" s="178">
        <f>IF('9 All Base Data'!$T1951="","",IF('9 All Base Data'!$T1951=0,0,('9 All Base Data'!$T1951*Basecase_Pop_2006)/(1+(1/(BaseCase_RespHA_Child_1_4*('9 All Base Data'!$W1951*Basecase_PM10)/10)))))</f>
        <v>0</v>
      </c>
      <c r="P1951" s="179">
        <f>IF('9 All Base Data'!$U1951="","",IF('9 All Base Data'!$U1951=0,0,('9 All Base Data'!$U1951*Basecase_Pop_2006)/(1+(1/(BaseCase_RespHA_Child_5_14*('9 All Base Data'!$W1951*Basecase_PM10)/10)))))</f>
        <v>0</v>
      </c>
      <c r="Q1951" s="156">
        <f>IF('7 Base case Results'!$G1951="..C",0,BaseCase_RADs_All*'7 Base case Results'!$G1951*('9 All Base Data'!$V1951*Basecase_PM10)/10)</f>
        <v>0</v>
      </c>
      <c r="R1951" s="189">
        <f t="shared" si="312"/>
        <v>0</v>
      </c>
      <c r="S1951" s="178">
        <f t="shared" si="313"/>
        <v>0</v>
      </c>
      <c r="T1951" s="179">
        <f t="shared" si="314"/>
        <v>0</v>
      </c>
      <c r="U1951" s="178">
        <f t="shared" si="315"/>
        <v>0</v>
      </c>
      <c r="V1951" s="178">
        <f t="shared" si="316"/>
        <v>0</v>
      </c>
      <c r="W1951" s="178">
        <f t="shared" si="317"/>
        <v>0</v>
      </c>
      <c r="X1951" s="179">
        <f t="shared" si="318"/>
        <v>0</v>
      </c>
      <c r="Y1951" s="179">
        <f t="shared" si="319"/>
        <v>0</v>
      </c>
      <c r="Z1951" s="186">
        <f t="shared" si="310"/>
        <v>0</v>
      </c>
      <c r="AA1951" s="156">
        <f>$J1951*'9 All Base Data'!$Y1951</f>
        <v>0</v>
      </c>
      <c r="AB1951" s="156">
        <f>$K1951*'9 All Base Data'!$Y1951</f>
        <v>0</v>
      </c>
      <c r="AC1951" s="178">
        <f>$L1951*'9 All Base Data'!$Y1951</f>
        <v>0</v>
      </c>
      <c r="AD1951" s="178">
        <f>IF($M1951="","",$M1951*'9 All Base Data'!$Y1951)</f>
        <v>0</v>
      </c>
      <c r="AE1951" s="178">
        <f>IF($N1951="","",$N1951*'9 All Base Data'!$Y1951)</f>
        <v>0</v>
      </c>
      <c r="AF1951" s="178">
        <f>IF($O1951="","",$O1951*'9 All Base Data'!$Y1951)</f>
        <v>0</v>
      </c>
      <c r="AG1951" s="178">
        <f>IF($P1951="","",$P1951*'9 All Base Data'!$Y1951)</f>
        <v>0</v>
      </c>
      <c r="AH1951" s="167">
        <f>$Q1951*'9 All Base Data'!$Y1951</f>
        <v>0</v>
      </c>
      <c r="AI1951" s="178">
        <f>$R1951*'9 All Base Data'!$Y1951</f>
        <v>0</v>
      </c>
      <c r="AJ1951" s="178">
        <f>$S1951*'9 All Base Data'!$Y1951</f>
        <v>0</v>
      </c>
      <c r="AK1951" s="178">
        <f>$T1951*'9 All Base Data'!$Y1951</f>
        <v>0</v>
      </c>
      <c r="AL1951" s="178">
        <f>IF($U1951="","",$U1951*'9 All Base Data'!$Y1951)</f>
        <v>0</v>
      </c>
      <c r="AM1951" s="178">
        <f>IF($V1951="","",$V1951*'9 All Base Data'!$Y1951)</f>
        <v>0</v>
      </c>
      <c r="AN1951" s="178">
        <f>IF($W1951="","",$W1951*'9 All Base Data'!$Y1951)</f>
        <v>0</v>
      </c>
      <c r="AO1951" s="178">
        <f>IF($X1951="","",$X1951*'9 All Base Data'!$Y1951)</f>
        <v>0</v>
      </c>
      <c r="AP1951" s="178">
        <f>$Y1951*'9 All Base Data'!$Y1951</f>
        <v>0</v>
      </c>
      <c r="AQ1951" s="179">
        <f t="shared" si="311"/>
        <v>0</v>
      </c>
    </row>
    <row r="1952" spans="1:43" x14ac:dyDescent="0.25">
      <c r="A1952" s="124">
        <v>617602</v>
      </c>
      <c r="B1952" s="125" t="s">
        <v>1979</v>
      </c>
      <c r="C1952" s="126" t="s">
        <v>157</v>
      </c>
      <c r="D1952" s="101" t="s">
        <v>2312</v>
      </c>
      <c r="E1952" s="42"/>
      <c r="F1952" s="191" t="str">
        <f>IF('9 All Base Data'!G1952="Rural Centre","Rural",IF('9 All Base Data'!G1952="Rural (Incl.some Off Shore Islands)","Rural",IF('9 All Base Data'!G1952="Inlet-in TA but not in Urban Area","Rural",IF('9 All Base Data'!G1952="Rural (Incl.some Off Shore Islands)","Rural",IF('9 All Base Data'!G1952="Inlet-not in TA","Rural",IF('9 All Base Data'!G1952="Inland Water not in Urban Area","Rural",IF('9 All Base Data'!G1952="Oceanic-in Region but not in TA","Rural",'9 All Base Data'!G1952)))))))</f>
        <v>Rural</v>
      </c>
      <c r="G1952" s="177" t="str">
        <f>IF('9 All Base Data'!I1952="..C","..C",'9 All Base Data'!I1952*Basecase_Pop_2006)</f>
        <v>..C</v>
      </c>
      <c r="H1952" s="177" t="str">
        <f>IF('9 All Base Data'!J1952="..C","..C",'9 All Base Data'!J1952*Basecase_Pop_2006)</f>
        <v>..C</v>
      </c>
      <c r="I1952" s="191" t="str">
        <f>IF('9 All Base Data'!L1952="..C","..C",'9 All Base Data'!L1952*Basecase_Pop_2006)</f>
        <v>..C</v>
      </c>
      <c r="J1952" s="156">
        <f>IF('9 All Base Data'!$P1952=0,0,('9 All Base Data'!$P1952*Basecase_Pop_2006)/(1+(1/(BaseCase_Mort_AllAdults_30*('9 All Base Data'!$W1952*Basecase_PM10)/10))))</f>
        <v>0</v>
      </c>
      <c r="K1952" s="156">
        <f>IF('9 All Base Data'!$Q1952=0,0,('9 All Base Data'!$Q1952*Basecase_Pop_2006)/(1+(1/(BaseCase_Mort_Maori_30*('9 All Base Data'!$W1952*Basecase_PM10)/10))))</f>
        <v>0</v>
      </c>
      <c r="L1952" s="179">
        <f>133/(1+1/(BaseCase_Mort_Child_0_1*'9 All Base Data'!$AB$10/10))*IF('9 All Base Data'!$L1952="..C",0,'9 All Base Data'!L1952/'9 All Base Data'!$L$2022)</f>
        <v>0</v>
      </c>
      <c r="M1952" s="178">
        <f>IF('9 All Base Data'!$R1952="","",IF('9 All Base Data'!$R1952=0,0,('9 All Base Data'!$R1952*Basecase_Pop_2006)/(1+(1/(BaseCase_CardiacHA_All*('9 All Base Data'!$W1952*Basecase_PM10)/10)))))</f>
        <v>0</v>
      </c>
      <c r="N1952" s="178">
        <f>IF('9 All Base Data'!$S1952="","",IF('9 All Base Data'!$S1952=0,0,('9 All Base Data'!S1952*Basecase_Pop_2006)/(1+(1/(BaseCase_RespHA_All*('9 All Base Data'!$W1952*Basecase_PM10)/10)))))</f>
        <v>0</v>
      </c>
      <c r="O1952" s="178">
        <f>IF('9 All Base Data'!$T1952="","",IF('9 All Base Data'!$T1952=0,0,('9 All Base Data'!$T1952*Basecase_Pop_2006)/(1+(1/(BaseCase_RespHA_Child_1_4*('9 All Base Data'!$W1952*Basecase_PM10)/10)))))</f>
        <v>0</v>
      </c>
      <c r="P1952" s="179">
        <f>IF('9 All Base Data'!$U1952="","",IF('9 All Base Data'!$U1952=0,0,('9 All Base Data'!$U1952*Basecase_Pop_2006)/(1+(1/(BaseCase_RespHA_Child_5_14*('9 All Base Data'!$W1952*Basecase_PM10)/10)))))</f>
        <v>0</v>
      </c>
      <c r="Q1952" s="156">
        <f>IF('7 Base case Results'!$G1952="..C",0,BaseCase_RADs_All*'7 Base case Results'!$G1952*('9 All Base Data'!$V1952*Basecase_PM10)/10)</f>
        <v>0</v>
      </c>
      <c r="R1952" s="189">
        <f t="shared" si="312"/>
        <v>0</v>
      </c>
      <c r="S1952" s="178">
        <f t="shared" si="313"/>
        <v>0</v>
      </c>
      <c r="T1952" s="179">
        <f t="shared" si="314"/>
        <v>0</v>
      </c>
      <c r="U1952" s="178">
        <f t="shared" si="315"/>
        <v>0</v>
      </c>
      <c r="V1952" s="178">
        <f t="shared" si="316"/>
        <v>0</v>
      </c>
      <c r="W1952" s="178">
        <f t="shared" si="317"/>
        <v>0</v>
      </c>
      <c r="X1952" s="179">
        <f t="shared" si="318"/>
        <v>0</v>
      </c>
      <c r="Y1952" s="179">
        <f t="shared" si="319"/>
        <v>0</v>
      </c>
      <c r="Z1952" s="186">
        <f t="shared" si="310"/>
        <v>0</v>
      </c>
      <c r="AA1952" s="156">
        <f>$J1952*'9 All Base Data'!$Y1952</f>
        <v>0</v>
      </c>
      <c r="AB1952" s="156">
        <f>$K1952*'9 All Base Data'!$Y1952</f>
        <v>0</v>
      </c>
      <c r="AC1952" s="178">
        <f>$L1952*'9 All Base Data'!$Y1952</f>
        <v>0</v>
      </c>
      <c r="AD1952" s="178">
        <f>IF($M1952="","",$M1952*'9 All Base Data'!$Y1952)</f>
        <v>0</v>
      </c>
      <c r="AE1952" s="178">
        <f>IF($N1952="","",$N1952*'9 All Base Data'!$Y1952)</f>
        <v>0</v>
      </c>
      <c r="AF1952" s="178">
        <f>IF($O1952="","",$O1952*'9 All Base Data'!$Y1952)</f>
        <v>0</v>
      </c>
      <c r="AG1952" s="178">
        <f>IF($P1952="","",$P1952*'9 All Base Data'!$Y1952)</f>
        <v>0</v>
      </c>
      <c r="AH1952" s="167">
        <f>$Q1952*'9 All Base Data'!$Y1952</f>
        <v>0</v>
      </c>
      <c r="AI1952" s="178">
        <f>$R1952*'9 All Base Data'!$Y1952</f>
        <v>0</v>
      </c>
      <c r="AJ1952" s="178">
        <f>$S1952*'9 All Base Data'!$Y1952</f>
        <v>0</v>
      </c>
      <c r="AK1952" s="178">
        <f>$T1952*'9 All Base Data'!$Y1952</f>
        <v>0</v>
      </c>
      <c r="AL1952" s="178">
        <f>IF($U1952="","",$U1952*'9 All Base Data'!$Y1952)</f>
        <v>0</v>
      </c>
      <c r="AM1952" s="178">
        <f>IF($V1952="","",$V1952*'9 All Base Data'!$Y1952)</f>
        <v>0</v>
      </c>
      <c r="AN1952" s="178">
        <f>IF($W1952="","",$W1952*'9 All Base Data'!$Y1952)</f>
        <v>0</v>
      </c>
      <c r="AO1952" s="178">
        <f>IF($X1952="","",$X1952*'9 All Base Data'!$Y1952)</f>
        <v>0</v>
      </c>
      <c r="AP1952" s="178">
        <f>$Y1952*'9 All Base Data'!$Y1952</f>
        <v>0</v>
      </c>
      <c r="AQ1952" s="179">
        <f t="shared" si="311"/>
        <v>0</v>
      </c>
    </row>
    <row r="1953" spans="1:43" x14ac:dyDescent="0.25">
      <c r="A1953" s="124">
        <v>617604</v>
      </c>
      <c r="B1953" s="125" t="s">
        <v>1980</v>
      </c>
      <c r="C1953" s="126" t="s">
        <v>157</v>
      </c>
      <c r="D1953" s="101" t="s">
        <v>2312</v>
      </c>
      <c r="E1953" s="42"/>
      <c r="F1953" s="191" t="str">
        <f>IF('9 All Base Data'!G1953="Rural Centre","Rural",IF('9 All Base Data'!G1953="Rural (Incl.some Off Shore Islands)","Rural",IF('9 All Base Data'!G1953="Inlet-in TA but not in Urban Area","Rural",IF('9 All Base Data'!G1953="Rural (Incl.some Off Shore Islands)","Rural",IF('9 All Base Data'!G1953="Inlet-not in TA","Rural",IF('9 All Base Data'!G1953="Inland Water not in Urban Area","Rural",IF('9 All Base Data'!G1953="Oceanic-in Region but not in TA","Rural",'9 All Base Data'!G1953)))))))</f>
        <v>Rural</v>
      </c>
      <c r="G1953" s="177">
        <f>IF('9 All Base Data'!I1953="..C","..C",'9 All Base Data'!I1953*Basecase_Pop_2006)</f>
        <v>15</v>
      </c>
      <c r="H1953" s="177">
        <f>IF('9 All Base Data'!J1953="..C","..C",'9 All Base Data'!J1953*Basecase_Pop_2006)</f>
        <v>9</v>
      </c>
      <c r="I1953" s="191" t="str">
        <f>IF('9 All Base Data'!L1953="..C","..C",'9 All Base Data'!L1953*Basecase_Pop_2006)</f>
        <v>..C</v>
      </c>
      <c r="J1953" s="156">
        <f>IF('9 All Base Data'!$P1953=0,0,('9 All Base Data'!$P1953*Basecase_Pop_2006)/(1+(1/(BaseCase_Mort_AllAdults_30*('9 All Base Data'!$W1953*Basecase_PM10)/10))))</f>
        <v>0</v>
      </c>
      <c r="K1953" s="156">
        <f>IF('9 All Base Data'!$Q1953=0,0,('9 All Base Data'!$Q1953*Basecase_Pop_2006)/(1+(1/(BaseCase_Mort_Maori_30*('9 All Base Data'!$W1953*Basecase_PM10)/10))))</f>
        <v>0</v>
      </c>
      <c r="L1953" s="179">
        <f>133/(1+1/(BaseCase_Mort_Child_0_1*'9 All Base Data'!$AB$10/10))*IF('9 All Base Data'!$L1953="..C",0,'9 All Base Data'!L1953/'9 All Base Data'!$L$2022)</f>
        <v>0</v>
      </c>
      <c r="M1953" s="178">
        <f>IF('9 All Base Data'!$R1953="","",IF('9 All Base Data'!$R1953=0,0,('9 All Base Data'!$R1953*Basecase_Pop_2006)/(1+(1/(BaseCase_CardiacHA_All*('9 All Base Data'!$W1953*Basecase_PM10)/10)))))</f>
        <v>0</v>
      </c>
      <c r="N1953" s="178">
        <f>IF('9 All Base Data'!$S1953="","",IF('9 All Base Data'!$S1953=0,0,('9 All Base Data'!S1953*Basecase_Pop_2006)/(1+(1/(BaseCase_RespHA_All*('9 All Base Data'!$W1953*Basecase_PM10)/10)))))</f>
        <v>0</v>
      </c>
      <c r="O1953" s="178">
        <f>IF('9 All Base Data'!$T1953="","",IF('9 All Base Data'!$T1953=0,0,('9 All Base Data'!$T1953*Basecase_Pop_2006)/(1+(1/(BaseCase_RespHA_Child_1_4*('9 All Base Data'!$W1953*Basecase_PM10)/10)))))</f>
        <v>0</v>
      </c>
      <c r="P1953" s="179">
        <f>IF('9 All Base Data'!$U1953="","",IF('9 All Base Data'!$U1953=0,0,('9 All Base Data'!$U1953*Basecase_Pop_2006)/(1+(1/(BaseCase_RespHA_Child_5_14*('9 All Base Data'!$W1953*Basecase_PM10)/10)))))</f>
        <v>0</v>
      </c>
      <c r="Q1953" s="156">
        <f>IF('7 Base case Results'!$G1953="..C",0,BaseCase_RADs_All*'7 Base case Results'!$G1953*('9 All Base Data'!$V1953*Basecase_PM10)/10)</f>
        <v>4.3038000000000007</v>
      </c>
      <c r="R1953" s="189">
        <f t="shared" si="312"/>
        <v>0</v>
      </c>
      <c r="S1953" s="178">
        <f t="shared" si="313"/>
        <v>0</v>
      </c>
      <c r="T1953" s="179">
        <f t="shared" si="314"/>
        <v>0</v>
      </c>
      <c r="U1953" s="178">
        <f t="shared" si="315"/>
        <v>0</v>
      </c>
      <c r="V1953" s="178">
        <f t="shared" si="316"/>
        <v>0</v>
      </c>
      <c r="W1953" s="178">
        <f t="shared" si="317"/>
        <v>0</v>
      </c>
      <c r="X1953" s="179">
        <f t="shared" si="318"/>
        <v>0</v>
      </c>
      <c r="Y1953" s="179">
        <f t="shared" si="319"/>
        <v>2.6683560000000003E-4</v>
      </c>
      <c r="Z1953" s="186">
        <f t="shared" si="310"/>
        <v>2.6683560000000003E-4</v>
      </c>
      <c r="AA1953" s="156">
        <f>$J1953*'9 All Base Data'!$Y1953</f>
        <v>0</v>
      </c>
      <c r="AB1953" s="156">
        <f>$K1953*'9 All Base Data'!$Y1953</f>
        <v>0</v>
      </c>
      <c r="AC1953" s="178">
        <f>$L1953*'9 All Base Data'!$Y1953</f>
        <v>0</v>
      </c>
      <c r="AD1953" s="178">
        <f>IF($M1953="","",$M1953*'9 All Base Data'!$Y1953)</f>
        <v>0</v>
      </c>
      <c r="AE1953" s="178">
        <f>IF($N1953="","",$N1953*'9 All Base Data'!$Y1953)</f>
        <v>0</v>
      </c>
      <c r="AF1953" s="178">
        <f>IF($O1953="","",$O1953*'9 All Base Data'!$Y1953)</f>
        <v>0</v>
      </c>
      <c r="AG1953" s="178">
        <f>IF($P1953="","",$P1953*'9 All Base Data'!$Y1953)</f>
        <v>0</v>
      </c>
      <c r="AH1953" s="167">
        <f>$Q1953*'9 All Base Data'!$Y1953</f>
        <v>0.37487879263385637</v>
      </c>
      <c r="AI1953" s="178">
        <f>$R1953*'9 All Base Data'!$Y1953</f>
        <v>0</v>
      </c>
      <c r="AJ1953" s="178">
        <f>$S1953*'9 All Base Data'!$Y1953</f>
        <v>0</v>
      </c>
      <c r="AK1953" s="178">
        <f>$T1953*'9 All Base Data'!$Y1953</f>
        <v>0</v>
      </c>
      <c r="AL1953" s="178">
        <f>IF($U1953="","",$U1953*'9 All Base Data'!$Y1953)</f>
        <v>0</v>
      </c>
      <c r="AM1953" s="178">
        <f>IF($V1953="","",$V1953*'9 All Base Data'!$Y1953)</f>
        <v>0</v>
      </c>
      <c r="AN1953" s="178">
        <f>IF($W1953="","",$W1953*'9 All Base Data'!$Y1953)</f>
        <v>0</v>
      </c>
      <c r="AO1953" s="178">
        <f>IF($X1953="","",$X1953*'9 All Base Data'!$Y1953)</f>
        <v>0</v>
      </c>
      <c r="AP1953" s="178">
        <f>$Y1953*'9 All Base Data'!$Y1953</f>
        <v>2.3242485143299091E-5</v>
      </c>
      <c r="AQ1953" s="179">
        <f t="shared" si="311"/>
        <v>2.3242485143299091E-5</v>
      </c>
    </row>
    <row r="1954" spans="1:43" x14ac:dyDescent="0.25">
      <c r="A1954" s="124">
        <v>617605</v>
      </c>
      <c r="B1954" s="125" t="s">
        <v>1981</v>
      </c>
      <c r="C1954" s="126" t="s">
        <v>157</v>
      </c>
      <c r="D1954" s="101" t="s">
        <v>2312</v>
      </c>
      <c r="E1954" s="42"/>
      <c r="F1954" s="191" t="str">
        <f>IF('9 All Base Data'!G1954="Rural Centre","Rural",IF('9 All Base Data'!G1954="Rural (Incl.some Off Shore Islands)","Rural",IF('9 All Base Data'!G1954="Inlet-in TA but not in Urban Area","Rural",IF('9 All Base Data'!G1954="Rural (Incl.some Off Shore Islands)","Rural",IF('9 All Base Data'!G1954="Inlet-not in TA","Rural",IF('9 All Base Data'!G1954="Inland Water not in Urban Area","Rural",IF('9 All Base Data'!G1954="Oceanic-in Region but not in TA","Rural",'9 All Base Data'!G1954)))))))</f>
        <v>Rural</v>
      </c>
      <c r="G1954" s="177" t="str">
        <f>IF('9 All Base Data'!I1954="..C","..C",'9 All Base Data'!I1954*Basecase_Pop_2006)</f>
        <v>..C</v>
      </c>
      <c r="H1954" s="177" t="str">
        <f>IF('9 All Base Data'!J1954="..C","..C",'9 All Base Data'!J1954*Basecase_Pop_2006)</f>
        <v>..C</v>
      </c>
      <c r="I1954" s="191" t="str">
        <f>IF('9 All Base Data'!L1954="..C","..C",'9 All Base Data'!L1954*Basecase_Pop_2006)</f>
        <v>..C</v>
      </c>
      <c r="J1954" s="156">
        <f>IF('9 All Base Data'!$P1954=0,0,('9 All Base Data'!$P1954*Basecase_Pop_2006)/(1+(1/(BaseCase_Mort_AllAdults_30*('9 All Base Data'!$W1954*Basecase_PM10)/10))))</f>
        <v>0</v>
      </c>
      <c r="K1954" s="156">
        <f>IF('9 All Base Data'!$Q1954=0,0,('9 All Base Data'!$Q1954*Basecase_Pop_2006)/(1+(1/(BaseCase_Mort_Maori_30*('9 All Base Data'!$W1954*Basecase_PM10)/10))))</f>
        <v>0</v>
      </c>
      <c r="L1954" s="179">
        <f>133/(1+1/(BaseCase_Mort_Child_0_1*'9 All Base Data'!$AB$10/10))*IF('9 All Base Data'!$L1954="..C",0,'9 All Base Data'!L1954/'9 All Base Data'!$L$2022)</f>
        <v>0</v>
      </c>
      <c r="M1954" s="178">
        <f>IF('9 All Base Data'!$R1954="","",IF('9 All Base Data'!$R1954=0,0,('9 All Base Data'!$R1954*Basecase_Pop_2006)/(1+(1/(BaseCase_CardiacHA_All*('9 All Base Data'!$W1954*Basecase_PM10)/10)))))</f>
        <v>0</v>
      </c>
      <c r="N1954" s="178">
        <f>IF('9 All Base Data'!$S1954="","",IF('9 All Base Data'!$S1954=0,0,('9 All Base Data'!S1954*Basecase_Pop_2006)/(1+(1/(BaseCase_RespHA_All*('9 All Base Data'!$W1954*Basecase_PM10)/10)))))</f>
        <v>0</v>
      </c>
      <c r="O1954" s="178">
        <f>IF('9 All Base Data'!$T1954="","",IF('9 All Base Data'!$T1954=0,0,('9 All Base Data'!$T1954*Basecase_Pop_2006)/(1+(1/(BaseCase_RespHA_Child_1_4*('9 All Base Data'!$W1954*Basecase_PM10)/10)))))</f>
        <v>0</v>
      </c>
      <c r="P1954" s="179">
        <f>IF('9 All Base Data'!$U1954="","",IF('9 All Base Data'!$U1954=0,0,('9 All Base Data'!$U1954*Basecase_Pop_2006)/(1+(1/(BaseCase_RespHA_Child_5_14*('9 All Base Data'!$W1954*Basecase_PM10)/10)))))</f>
        <v>0</v>
      </c>
      <c r="Q1954" s="156">
        <f>IF('7 Base case Results'!$G1954="..C",0,BaseCase_RADs_All*'7 Base case Results'!$G1954*('9 All Base Data'!$V1954*Basecase_PM10)/10)</f>
        <v>0</v>
      </c>
      <c r="R1954" s="189">
        <f t="shared" si="312"/>
        <v>0</v>
      </c>
      <c r="S1954" s="178">
        <f t="shared" si="313"/>
        <v>0</v>
      </c>
      <c r="T1954" s="179">
        <f t="shared" si="314"/>
        <v>0</v>
      </c>
      <c r="U1954" s="178">
        <f t="shared" si="315"/>
        <v>0</v>
      </c>
      <c r="V1954" s="178">
        <f t="shared" si="316"/>
        <v>0</v>
      </c>
      <c r="W1954" s="178">
        <f t="shared" si="317"/>
        <v>0</v>
      </c>
      <c r="X1954" s="179">
        <f t="shared" si="318"/>
        <v>0</v>
      </c>
      <c r="Y1954" s="179">
        <f t="shared" si="319"/>
        <v>0</v>
      </c>
      <c r="Z1954" s="186">
        <f t="shared" si="310"/>
        <v>0</v>
      </c>
      <c r="AA1954" s="156">
        <f>$J1954*'9 All Base Data'!$Y1954</f>
        <v>0</v>
      </c>
      <c r="AB1954" s="156">
        <f>$K1954*'9 All Base Data'!$Y1954</f>
        <v>0</v>
      </c>
      <c r="AC1954" s="178">
        <f>$L1954*'9 All Base Data'!$Y1954</f>
        <v>0</v>
      </c>
      <c r="AD1954" s="178">
        <f>IF($M1954="","",$M1954*'9 All Base Data'!$Y1954)</f>
        <v>0</v>
      </c>
      <c r="AE1954" s="178">
        <f>IF($N1954="","",$N1954*'9 All Base Data'!$Y1954)</f>
        <v>0</v>
      </c>
      <c r="AF1954" s="178">
        <f>IF($O1954="","",$O1954*'9 All Base Data'!$Y1954)</f>
        <v>0</v>
      </c>
      <c r="AG1954" s="178">
        <f>IF($P1954="","",$P1954*'9 All Base Data'!$Y1954)</f>
        <v>0</v>
      </c>
      <c r="AH1954" s="167">
        <f>$Q1954*'9 All Base Data'!$Y1954</f>
        <v>0</v>
      </c>
      <c r="AI1954" s="178">
        <f>$R1954*'9 All Base Data'!$Y1954</f>
        <v>0</v>
      </c>
      <c r="AJ1954" s="178">
        <f>$S1954*'9 All Base Data'!$Y1954</f>
        <v>0</v>
      </c>
      <c r="AK1954" s="178">
        <f>$T1954*'9 All Base Data'!$Y1954</f>
        <v>0</v>
      </c>
      <c r="AL1954" s="178">
        <f>IF($U1954="","",$U1954*'9 All Base Data'!$Y1954)</f>
        <v>0</v>
      </c>
      <c r="AM1954" s="178">
        <f>IF($V1954="","",$V1954*'9 All Base Data'!$Y1954)</f>
        <v>0</v>
      </c>
      <c r="AN1954" s="178">
        <f>IF($W1954="","",$W1954*'9 All Base Data'!$Y1954)</f>
        <v>0</v>
      </c>
      <c r="AO1954" s="178">
        <f>IF($X1954="","",$X1954*'9 All Base Data'!$Y1954)</f>
        <v>0</v>
      </c>
      <c r="AP1954" s="178">
        <f>$Y1954*'9 All Base Data'!$Y1954</f>
        <v>0</v>
      </c>
      <c r="AQ1954" s="179">
        <f t="shared" si="311"/>
        <v>0</v>
      </c>
    </row>
    <row r="1955" spans="1:43" x14ac:dyDescent="0.25">
      <c r="A1955" s="124">
        <v>617606</v>
      </c>
      <c r="B1955" s="125" t="s">
        <v>1982</v>
      </c>
      <c r="C1955" s="126" t="s">
        <v>157</v>
      </c>
      <c r="D1955" s="101" t="s">
        <v>2312</v>
      </c>
      <c r="E1955" s="42"/>
      <c r="F1955" s="191" t="str">
        <f>IF('9 All Base Data'!G1955="Rural Centre","Rural",IF('9 All Base Data'!G1955="Rural (Incl.some Off Shore Islands)","Rural",IF('9 All Base Data'!G1955="Inlet-in TA but not in Urban Area","Rural",IF('9 All Base Data'!G1955="Rural (Incl.some Off Shore Islands)","Rural",IF('9 All Base Data'!G1955="Inlet-not in TA","Rural",IF('9 All Base Data'!G1955="Inland Water not in Urban Area","Rural",IF('9 All Base Data'!G1955="Oceanic-in Region but not in TA","Rural",'9 All Base Data'!G1955)))))))</f>
        <v>Rural</v>
      </c>
      <c r="G1955" s="177" t="str">
        <f>IF('9 All Base Data'!I1955="..C","..C",'9 All Base Data'!I1955*Basecase_Pop_2006)</f>
        <v>..C</v>
      </c>
      <c r="H1955" s="177" t="str">
        <f>IF('9 All Base Data'!J1955="..C","..C",'9 All Base Data'!J1955*Basecase_Pop_2006)</f>
        <v>..C</v>
      </c>
      <c r="I1955" s="191" t="str">
        <f>IF('9 All Base Data'!L1955="..C","..C",'9 All Base Data'!L1955*Basecase_Pop_2006)</f>
        <v>..C</v>
      </c>
      <c r="J1955" s="156">
        <f>IF('9 All Base Data'!$P1955=0,0,('9 All Base Data'!$P1955*Basecase_Pop_2006)/(1+(1/(BaseCase_Mort_AllAdults_30*('9 All Base Data'!$W1955*Basecase_PM10)/10))))</f>
        <v>0</v>
      </c>
      <c r="K1955" s="156">
        <f>IF('9 All Base Data'!$Q1955=0,0,('9 All Base Data'!$Q1955*Basecase_Pop_2006)/(1+(1/(BaseCase_Mort_Maori_30*('9 All Base Data'!$W1955*Basecase_PM10)/10))))</f>
        <v>0</v>
      </c>
      <c r="L1955" s="179">
        <f>133/(1+1/(BaseCase_Mort_Child_0_1*'9 All Base Data'!$AB$10/10))*IF('9 All Base Data'!$L1955="..C",0,'9 All Base Data'!L1955/'9 All Base Data'!$L$2022)</f>
        <v>0</v>
      </c>
      <c r="M1955" s="178">
        <f>IF('9 All Base Data'!$R1955="","",IF('9 All Base Data'!$R1955=0,0,('9 All Base Data'!$R1955*Basecase_Pop_2006)/(1+(1/(BaseCase_CardiacHA_All*('9 All Base Data'!$W1955*Basecase_PM10)/10)))))</f>
        <v>0</v>
      </c>
      <c r="N1955" s="178">
        <f>IF('9 All Base Data'!$S1955="","",IF('9 All Base Data'!$S1955=0,0,('9 All Base Data'!S1955*Basecase_Pop_2006)/(1+(1/(BaseCase_RespHA_All*('9 All Base Data'!$W1955*Basecase_PM10)/10)))))</f>
        <v>0</v>
      </c>
      <c r="O1955" s="178">
        <f>IF('9 All Base Data'!$T1955="","",IF('9 All Base Data'!$T1955=0,0,('9 All Base Data'!$T1955*Basecase_Pop_2006)/(1+(1/(BaseCase_RespHA_Child_1_4*('9 All Base Data'!$W1955*Basecase_PM10)/10)))))</f>
        <v>0</v>
      </c>
      <c r="P1955" s="179">
        <f>IF('9 All Base Data'!$U1955="","",IF('9 All Base Data'!$U1955=0,0,('9 All Base Data'!$U1955*Basecase_Pop_2006)/(1+(1/(BaseCase_RespHA_Child_5_14*('9 All Base Data'!$W1955*Basecase_PM10)/10)))))</f>
        <v>0</v>
      </c>
      <c r="Q1955" s="156">
        <f>IF('7 Base case Results'!$G1955="..C",0,BaseCase_RADs_All*'7 Base case Results'!$G1955*('9 All Base Data'!$V1955*Basecase_PM10)/10)</f>
        <v>0</v>
      </c>
      <c r="R1955" s="189">
        <f t="shared" si="312"/>
        <v>0</v>
      </c>
      <c r="S1955" s="178">
        <f t="shared" si="313"/>
        <v>0</v>
      </c>
      <c r="T1955" s="179">
        <f t="shared" si="314"/>
        <v>0</v>
      </c>
      <c r="U1955" s="178">
        <f t="shared" si="315"/>
        <v>0</v>
      </c>
      <c r="V1955" s="178">
        <f t="shared" si="316"/>
        <v>0</v>
      </c>
      <c r="W1955" s="178">
        <f t="shared" si="317"/>
        <v>0</v>
      </c>
      <c r="X1955" s="179">
        <f t="shared" si="318"/>
        <v>0</v>
      </c>
      <c r="Y1955" s="179">
        <f t="shared" si="319"/>
        <v>0</v>
      </c>
      <c r="Z1955" s="186">
        <f t="shared" si="310"/>
        <v>0</v>
      </c>
      <c r="AA1955" s="156">
        <f>$J1955*'9 All Base Data'!$Y1955</f>
        <v>0</v>
      </c>
      <c r="AB1955" s="156">
        <f>$K1955*'9 All Base Data'!$Y1955</f>
        <v>0</v>
      </c>
      <c r="AC1955" s="178">
        <f>$L1955*'9 All Base Data'!$Y1955</f>
        <v>0</v>
      </c>
      <c r="AD1955" s="178">
        <f>IF($M1955="","",$M1955*'9 All Base Data'!$Y1955)</f>
        <v>0</v>
      </c>
      <c r="AE1955" s="178">
        <f>IF($N1955="","",$N1955*'9 All Base Data'!$Y1955)</f>
        <v>0</v>
      </c>
      <c r="AF1955" s="178">
        <f>IF($O1955="","",$O1955*'9 All Base Data'!$Y1955)</f>
        <v>0</v>
      </c>
      <c r="AG1955" s="178">
        <f>IF($P1955="","",$P1955*'9 All Base Data'!$Y1955)</f>
        <v>0</v>
      </c>
      <c r="AH1955" s="167">
        <f>$Q1955*'9 All Base Data'!$Y1955</f>
        <v>0</v>
      </c>
      <c r="AI1955" s="178">
        <f>$R1955*'9 All Base Data'!$Y1955</f>
        <v>0</v>
      </c>
      <c r="AJ1955" s="178">
        <f>$S1955*'9 All Base Data'!$Y1955</f>
        <v>0</v>
      </c>
      <c r="AK1955" s="178">
        <f>$T1955*'9 All Base Data'!$Y1955</f>
        <v>0</v>
      </c>
      <c r="AL1955" s="178">
        <f>IF($U1955="","",$U1955*'9 All Base Data'!$Y1955)</f>
        <v>0</v>
      </c>
      <c r="AM1955" s="178">
        <f>IF($V1955="","",$V1955*'9 All Base Data'!$Y1955)</f>
        <v>0</v>
      </c>
      <c r="AN1955" s="178">
        <f>IF($W1955="","",$W1955*'9 All Base Data'!$Y1955)</f>
        <v>0</v>
      </c>
      <c r="AO1955" s="178">
        <f>IF($X1955="","",$X1955*'9 All Base Data'!$Y1955)</f>
        <v>0</v>
      </c>
      <c r="AP1955" s="178">
        <f>$Y1955*'9 All Base Data'!$Y1955</f>
        <v>0</v>
      </c>
      <c r="AQ1955" s="179">
        <f t="shared" si="311"/>
        <v>0</v>
      </c>
    </row>
    <row r="1956" spans="1:43" x14ac:dyDescent="0.25">
      <c r="A1956" s="124">
        <v>617702</v>
      </c>
      <c r="B1956" s="125" t="s">
        <v>1983</v>
      </c>
      <c r="C1956" s="126" t="s">
        <v>157</v>
      </c>
      <c r="D1956" s="101" t="s">
        <v>2312</v>
      </c>
      <c r="E1956" s="42"/>
      <c r="F1956" s="191" t="str">
        <f>IF('9 All Base Data'!G1956="Rural Centre","Rural",IF('9 All Base Data'!G1956="Rural (Incl.some Off Shore Islands)","Rural",IF('9 All Base Data'!G1956="Inlet-in TA but not in Urban Area","Rural",IF('9 All Base Data'!G1956="Rural (Incl.some Off Shore Islands)","Rural",IF('9 All Base Data'!G1956="Inlet-not in TA","Rural",IF('9 All Base Data'!G1956="Inland Water not in Urban Area","Rural",IF('9 All Base Data'!G1956="Oceanic-in Region but not in TA","Rural",'9 All Base Data'!G1956)))))))</f>
        <v>Rural</v>
      </c>
      <c r="G1956" s="177">
        <f>IF('9 All Base Data'!I1956="..C","..C",'9 All Base Data'!I1956*Basecase_Pop_2006)</f>
        <v>3</v>
      </c>
      <c r="H1956" s="177" t="str">
        <f>IF('9 All Base Data'!J1956="..C","..C",'9 All Base Data'!J1956*Basecase_Pop_2006)</f>
        <v>..C</v>
      </c>
      <c r="I1956" s="191" t="str">
        <f>IF('9 All Base Data'!L1956="..C","..C",'9 All Base Data'!L1956*Basecase_Pop_2006)</f>
        <v>..C</v>
      </c>
      <c r="J1956" s="156">
        <f>IF('9 All Base Data'!$P1956=0,0,('9 All Base Data'!$P1956*Basecase_Pop_2006)/(1+(1/(BaseCase_Mort_AllAdults_30*('9 All Base Data'!$W1956*Basecase_PM10)/10))))</f>
        <v>0</v>
      </c>
      <c r="K1956" s="156">
        <f>IF('9 All Base Data'!$Q1956=0,0,('9 All Base Data'!$Q1956*Basecase_Pop_2006)/(1+(1/(BaseCase_Mort_Maori_30*('9 All Base Data'!$W1956*Basecase_PM10)/10))))</f>
        <v>0</v>
      </c>
      <c r="L1956" s="179">
        <f>133/(1+1/(BaseCase_Mort_Child_0_1*'9 All Base Data'!$AB$10/10))*IF('9 All Base Data'!$L1956="..C",0,'9 All Base Data'!L1956/'9 All Base Data'!$L$2022)</f>
        <v>0</v>
      </c>
      <c r="M1956" s="178">
        <f>IF('9 All Base Data'!$R1956="","",IF('9 All Base Data'!$R1956=0,0,('9 All Base Data'!$R1956*Basecase_Pop_2006)/(1+(1/(BaseCase_CardiacHA_All*('9 All Base Data'!$W1956*Basecase_PM10)/10)))))</f>
        <v>0</v>
      </c>
      <c r="N1956" s="178">
        <f>IF('9 All Base Data'!$S1956="","",IF('9 All Base Data'!$S1956=0,0,('9 All Base Data'!S1956*Basecase_Pop_2006)/(1+(1/(BaseCase_RespHA_All*('9 All Base Data'!$W1956*Basecase_PM10)/10)))))</f>
        <v>0</v>
      </c>
      <c r="O1956" s="178">
        <f>IF('9 All Base Data'!$T1956="","",IF('9 All Base Data'!$T1956=0,0,('9 All Base Data'!$T1956*Basecase_Pop_2006)/(1+(1/(BaseCase_RespHA_Child_1_4*('9 All Base Data'!$W1956*Basecase_PM10)/10)))))</f>
        <v>0</v>
      </c>
      <c r="P1956" s="179">
        <f>IF('9 All Base Data'!$U1956="","",IF('9 All Base Data'!$U1956=0,0,('9 All Base Data'!$U1956*Basecase_Pop_2006)/(1+(1/(BaseCase_RespHA_Child_5_14*('9 All Base Data'!$W1956*Basecase_PM10)/10)))))</f>
        <v>0</v>
      </c>
      <c r="Q1956" s="156">
        <f>IF('7 Base case Results'!$G1956="..C",0,BaseCase_RADs_All*'7 Base case Results'!$G1956*('9 All Base Data'!$V1956*Basecase_PM10)/10)</f>
        <v>0.86076000000000019</v>
      </c>
      <c r="R1956" s="189">
        <f t="shared" si="312"/>
        <v>0</v>
      </c>
      <c r="S1956" s="178">
        <f t="shared" si="313"/>
        <v>0</v>
      </c>
      <c r="T1956" s="179">
        <f t="shared" si="314"/>
        <v>0</v>
      </c>
      <c r="U1956" s="178">
        <f t="shared" si="315"/>
        <v>0</v>
      </c>
      <c r="V1956" s="178">
        <f t="shared" si="316"/>
        <v>0</v>
      </c>
      <c r="W1956" s="178">
        <f t="shared" si="317"/>
        <v>0</v>
      </c>
      <c r="X1956" s="179">
        <f t="shared" si="318"/>
        <v>0</v>
      </c>
      <c r="Y1956" s="179">
        <f t="shared" si="319"/>
        <v>5.3367120000000014E-5</v>
      </c>
      <c r="Z1956" s="186">
        <f t="shared" si="310"/>
        <v>5.3367120000000014E-5</v>
      </c>
      <c r="AA1956" s="156">
        <f>$J1956*'9 All Base Data'!$Y1956</f>
        <v>0</v>
      </c>
      <c r="AB1956" s="156">
        <f>$K1956*'9 All Base Data'!$Y1956</f>
        <v>0</v>
      </c>
      <c r="AC1956" s="178">
        <f>$L1956*'9 All Base Data'!$Y1956</f>
        <v>0</v>
      </c>
      <c r="AD1956" s="178">
        <f>IF($M1956="","",$M1956*'9 All Base Data'!$Y1956)</f>
        <v>0</v>
      </c>
      <c r="AE1956" s="178">
        <f>IF($N1956="","",$N1956*'9 All Base Data'!$Y1956)</f>
        <v>0</v>
      </c>
      <c r="AF1956" s="178">
        <f>IF($O1956="","",$O1956*'9 All Base Data'!$Y1956)</f>
        <v>0</v>
      </c>
      <c r="AG1956" s="178">
        <f>IF($P1956="","",$P1956*'9 All Base Data'!$Y1956)</f>
        <v>0</v>
      </c>
      <c r="AH1956" s="167">
        <f>$Q1956*'9 All Base Data'!$Y1956</f>
        <v>7.4975758526771269E-2</v>
      </c>
      <c r="AI1956" s="178">
        <f>$R1956*'9 All Base Data'!$Y1956</f>
        <v>0</v>
      </c>
      <c r="AJ1956" s="178">
        <f>$S1956*'9 All Base Data'!$Y1956</f>
        <v>0</v>
      </c>
      <c r="AK1956" s="178">
        <f>$T1956*'9 All Base Data'!$Y1956</f>
        <v>0</v>
      </c>
      <c r="AL1956" s="178">
        <f>IF($U1956="","",$U1956*'9 All Base Data'!$Y1956)</f>
        <v>0</v>
      </c>
      <c r="AM1956" s="178">
        <f>IF($V1956="","",$V1956*'9 All Base Data'!$Y1956)</f>
        <v>0</v>
      </c>
      <c r="AN1956" s="178">
        <f>IF($W1956="","",$W1956*'9 All Base Data'!$Y1956)</f>
        <v>0</v>
      </c>
      <c r="AO1956" s="178">
        <f>IF($X1956="","",$X1956*'9 All Base Data'!$Y1956)</f>
        <v>0</v>
      </c>
      <c r="AP1956" s="178">
        <f>$Y1956*'9 All Base Data'!$Y1956</f>
        <v>4.6484970286598195E-6</v>
      </c>
      <c r="AQ1956" s="179">
        <f t="shared" si="311"/>
        <v>4.6484970286598195E-6</v>
      </c>
    </row>
    <row r="1957" spans="1:43" x14ac:dyDescent="0.25">
      <c r="A1957" s="124">
        <v>617703</v>
      </c>
      <c r="B1957" s="125" t="s">
        <v>1984</v>
      </c>
      <c r="C1957" s="126" t="s">
        <v>157</v>
      </c>
      <c r="D1957" s="101" t="s">
        <v>2312</v>
      </c>
      <c r="E1957" s="42"/>
      <c r="F1957" s="191" t="str">
        <f>IF('9 All Base Data'!G1957="Rural Centre","Rural",IF('9 All Base Data'!G1957="Rural (Incl.some Off Shore Islands)","Rural",IF('9 All Base Data'!G1957="Inlet-in TA but not in Urban Area","Rural",IF('9 All Base Data'!G1957="Rural (Incl.some Off Shore Islands)","Rural",IF('9 All Base Data'!G1957="Inlet-not in TA","Rural",IF('9 All Base Data'!G1957="Inland Water not in Urban Area","Rural",IF('9 All Base Data'!G1957="Oceanic-in Region but not in TA","Rural",'9 All Base Data'!G1957)))))))</f>
        <v>Rural</v>
      </c>
      <c r="G1957" s="177">
        <f>IF('9 All Base Data'!I1957="..C","..C",'9 All Base Data'!I1957*Basecase_Pop_2006)</f>
        <v>18</v>
      </c>
      <c r="H1957" s="177">
        <f>IF('9 All Base Data'!J1957="..C","..C",'9 All Base Data'!J1957*Basecase_Pop_2006)</f>
        <v>18</v>
      </c>
      <c r="I1957" s="191" t="str">
        <f>IF('9 All Base Data'!L1957="..C","..C",'9 All Base Data'!L1957*Basecase_Pop_2006)</f>
        <v>..C</v>
      </c>
      <c r="J1957" s="156">
        <f>IF('9 All Base Data'!$P1957=0,0,('9 All Base Data'!$P1957*Basecase_Pop_2006)/(1+(1/(BaseCase_Mort_AllAdults_30*('9 All Base Data'!$W1957*Basecase_PM10)/10))))</f>
        <v>0</v>
      </c>
      <c r="K1957" s="156">
        <f>IF('9 All Base Data'!$Q1957=0,0,('9 All Base Data'!$Q1957*Basecase_Pop_2006)/(1+(1/(BaseCase_Mort_Maori_30*('9 All Base Data'!$W1957*Basecase_PM10)/10))))</f>
        <v>0</v>
      </c>
      <c r="L1957" s="179">
        <f>133/(1+1/(BaseCase_Mort_Child_0_1*'9 All Base Data'!$AB$10/10))*IF('9 All Base Data'!$L1957="..C",0,'9 All Base Data'!L1957/'9 All Base Data'!$L$2022)</f>
        <v>0</v>
      </c>
      <c r="M1957" s="178">
        <f>IF('9 All Base Data'!$R1957="","",IF('9 All Base Data'!$R1957=0,0,('9 All Base Data'!$R1957*Basecase_Pop_2006)/(1+(1/(BaseCase_CardiacHA_All*('9 All Base Data'!$W1957*Basecase_PM10)/10)))))</f>
        <v>0</v>
      </c>
      <c r="N1957" s="178">
        <f>IF('9 All Base Data'!$S1957="","",IF('9 All Base Data'!$S1957=0,0,('9 All Base Data'!S1957*Basecase_Pop_2006)/(1+(1/(BaseCase_RespHA_All*('9 All Base Data'!$W1957*Basecase_PM10)/10)))))</f>
        <v>0</v>
      </c>
      <c r="O1957" s="178">
        <f>IF('9 All Base Data'!$T1957="","",IF('9 All Base Data'!$T1957=0,0,('9 All Base Data'!$T1957*Basecase_Pop_2006)/(1+(1/(BaseCase_RespHA_Child_1_4*('9 All Base Data'!$W1957*Basecase_PM10)/10)))))</f>
        <v>0</v>
      </c>
      <c r="P1957" s="179">
        <f>IF('9 All Base Data'!$U1957="","",IF('9 All Base Data'!$U1957=0,0,('9 All Base Data'!$U1957*Basecase_Pop_2006)/(1+(1/(BaseCase_RespHA_Child_5_14*('9 All Base Data'!$W1957*Basecase_PM10)/10)))))</f>
        <v>0</v>
      </c>
      <c r="Q1957" s="156">
        <f>IF('7 Base case Results'!$G1957="..C",0,BaseCase_RADs_All*'7 Base case Results'!$G1957*('9 All Base Data'!$V1957*Basecase_PM10)/10)</f>
        <v>5.1645599999999998</v>
      </c>
      <c r="R1957" s="189">
        <f t="shared" si="312"/>
        <v>0</v>
      </c>
      <c r="S1957" s="178">
        <f t="shared" si="313"/>
        <v>0</v>
      </c>
      <c r="T1957" s="179">
        <f t="shared" si="314"/>
        <v>0</v>
      </c>
      <c r="U1957" s="178">
        <f t="shared" si="315"/>
        <v>0</v>
      </c>
      <c r="V1957" s="178">
        <f t="shared" si="316"/>
        <v>0</v>
      </c>
      <c r="W1957" s="178">
        <f t="shared" si="317"/>
        <v>0</v>
      </c>
      <c r="X1957" s="179">
        <f t="shared" si="318"/>
        <v>0</v>
      </c>
      <c r="Y1957" s="179">
        <f t="shared" si="319"/>
        <v>3.2020272E-4</v>
      </c>
      <c r="Z1957" s="186">
        <f t="shared" si="310"/>
        <v>3.2020272E-4</v>
      </c>
      <c r="AA1957" s="156">
        <f>$J1957*'9 All Base Data'!$Y1957</f>
        <v>0</v>
      </c>
      <c r="AB1957" s="156">
        <f>$K1957*'9 All Base Data'!$Y1957</f>
        <v>0</v>
      </c>
      <c r="AC1957" s="178">
        <f>$L1957*'9 All Base Data'!$Y1957</f>
        <v>0</v>
      </c>
      <c r="AD1957" s="178">
        <f>IF($M1957="","",$M1957*'9 All Base Data'!$Y1957)</f>
        <v>0</v>
      </c>
      <c r="AE1957" s="178">
        <f>IF($N1957="","",$N1957*'9 All Base Data'!$Y1957)</f>
        <v>0</v>
      </c>
      <c r="AF1957" s="178">
        <f>IF($O1957="","",$O1957*'9 All Base Data'!$Y1957)</f>
        <v>0</v>
      </c>
      <c r="AG1957" s="178">
        <f>IF($P1957="","",$P1957*'9 All Base Data'!$Y1957)</f>
        <v>0</v>
      </c>
      <c r="AH1957" s="167">
        <f>$Q1957*'9 All Base Data'!$Y1957</f>
        <v>0.44985455116062756</v>
      </c>
      <c r="AI1957" s="178">
        <f>$R1957*'9 All Base Data'!$Y1957</f>
        <v>0</v>
      </c>
      <c r="AJ1957" s="178">
        <f>$S1957*'9 All Base Data'!$Y1957</f>
        <v>0</v>
      </c>
      <c r="AK1957" s="178">
        <f>$T1957*'9 All Base Data'!$Y1957</f>
        <v>0</v>
      </c>
      <c r="AL1957" s="178">
        <f>IF($U1957="","",$U1957*'9 All Base Data'!$Y1957)</f>
        <v>0</v>
      </c>
      <c r="AM1957" s="178">
        <f>IF($V1957="","",$V1957*'9 All Base Data'!$Y1957)</f>
        <v>0</v>
      </c>
      <c r="AN1957" s="178">
        <f>IF($W1957="","",$W1957*'9 All Base Data'!$Y1957)</f>
        <v>0</v>
      </c>
      <c r="AO1957" s="178">
        <f>IF($X1957="","",$X1957*'9 All Base Data'!$Y1957)</f>
        <v>0</v>
      </c>
      <c r="AP1957" s="178">
        <f>$Y1957*'9 All Base Data'!$Y1957</f>
        <v>2.7890982171958908E-5</v>
      </c>
      <c r="AQ1957" s="179">
        <f t="shared" si="311"/>
        <v>2.7890982171958908E-5</v>
      </c>
    </row>
    <row r="1958" spans="1:43" x14ac:dyDescent="0.25">
      <c r="A1958" s="124">
        <v>617704</v>
      </c>
      <c r="B1958" s="125" t="s">
        <v>1985</v>
      </c>
      <c r="C1958" s="126" t="s">
        <v>157</v>
      </c>
      <c r="D1958" s="101" t="s">
        <v>2312</v>
      </c>
      <c r="E1958" s="42"/>
      <c r="F1958" s="191" t="str">
        <f>IF('9 All Base Data'!G1958="Rural Centre","Rural",IF('9 All Base Data'!G1958="Rural (Incl.some Off Shore Islands)","Rural",IF('9 All Base Data'!G1958="Inlet-in TA but not in Urban Area","Rural",IF('9 All Base Data'!G1958="Rural (Incl.some Off Shore Islands)","Rural",IF('9 All Base Data'!G1958="Inlet-not in TA","Rural",IF('9 All Base Data'!G1958="Inland Water not in Urban Area","Rural",IF('9 All Base Data'!G1958="Oceanic-in Region but not in TA","Rural",'9 All Base Data'!G1958)))))))</f>
        <v>Rural</v>
      </c>
      <c r="G1958" s="177" t="str">
        <f>IF('9 All Base Data'!I1958="..C","..C",'9 All Base Data'!I1958*Basecase_Pop_2006)</f>
        <v>..C</v>
      </c>
      <c r="H1958" s="177" t="str">
        <f>IF('9 All Base Data'!J1958="..C","..C",'9 All Base Data'!J1958*Basecase_Pop_2006)</f>
        <v>..C</v>
      </c>
      <c r="I1958" s="191" t="str">
        <f>IF('9 All Base Data'!L1958="..C","..C",'9 All Base Data'!L1958*Basecase_Pop_2006)</f>
        <v>..C</v>
      </c>
      <c r="J1958" s="156">
        <f>IF('9 All Base Data'!$P1958=0,0,('9 All Base Data'!$P1958*Basecase_Pop_2006)/(1+(1/(BaseCase_Mort_AllAdults_30*('9 All Base Data'!$W1958*Basecase_PM10)/10))))</f>
        <v>0</v>
      </c>
      <c r="K1958" s="156">
        <f>IF('9 All Base Data'!$Q1958=0,0,('9 All Base Data'!$Q1958*Basecase_Pop_2006)/(1+(1/(BaseCase_Mort_Maori_30*('9 All Base Data'!$W1958*Basecase_PM10)/10))))</f>
        <v>0</v>
      </c>
      <c r="L1958" s="179">
        <f>133/(1+1/(BaseCase_Mort_Child_0_1*'9 All Base Data'!$AB$10/10))*IF('9 All Base Data'!$L1958="..C",0,'9 All Base Data'!L1958/'9 All Base Data'!$L$2022)</f>
        <v>0</v>
      </c>
      <c r="M1958" s="178">
        <f>IF('9 All Base Data'!$R1958="","",IF('9 All Base Data'!$R1958=0,0,('9 All Base Data'!$R1958*Basecase_Pop_2006)/(1+(1/(BaseCase_CardiacHA_All*('9 All Base Data'!$W1958*Basecase_PM10)/10)))))</f>
        <v>0</v>
      </c>
      <c r="N1958" s="178">
        <f>IF('9 All Base Data'!$S1958="","",IF('9 All Base Data'!$S1958=0,0,('9 All Base Data'!S1958*Basecase_Pop_2006)/(1+(1/(BaseCase_RespHA_All*('9 All Base Data'!$W1958*Basecase_PM10)/10)))))</f>
        <v>0</v>
      </c>
      <c r="O1958" s="178">
        <f>IF('9 All Base Data'!$T1958="","",IF('9 All Base Data'!$T1958=0,0,('9 All Base Data'!$T1958*Basecase_Pop_2006)/(1+(1/(BaseCase_RespHA_Child_1_4*('9 All Base Data'!$W1958*Basecase_PM10)/10)))))</f>
        <v>0</v>
      </c>
      <c r="P1958" s="179">
        <f>IF('9 All Base Data'!$U1958="","",IF('9 All Base Data'!$U1958=0,0,('9 All Base Data'!$U1958*Basecase_Pop_2006)/(1+(1/(BaseCase_RespHA_Child_5_14*('9 All Base Data'!$W1958*Basecase_PM10)/10)))))</f>
        <v>0</v>
      </c>
      <c r="Q1958" s="156">
        <f>IF('7 Base case Results'!$G1958="..C",0,BaseCase_RADs_All*'7 Base case Results'!$G1958*('9 All Base Data'!$V1958*Basecase_PM10)/10)</f>
        <v>0</v>
      </c>
      <c r="R1958" s="189">
        <f t="shared" si="312"/>
        <v>0</v>
      </c>
      <c r="S1958" s="178">
        <f t="shared" si="313"/>
        <v>0</v>
      </c>
      <c r="T1958" s="179">
        <f t="shared" si="314"/>
        <v>0</v>
      </c>
      <c r="U1958" s="178">
        <f t="shared" si="315"/>
        <v>0</v>
      </c>
      <c r="V1958" s="178">
        <f t="shared" si="316"/>
        <v>0</v>
      </c>
      <c r="W1958" s="178">
        <f t="shared" si="317"/>
        <v>0</v>
      </c>
      <c r="X1958" s="179">
        <f t="shared" si="318"/>
        <v>0</v>
      </c>
      <c r="Y1958" s="179">
        <f t="shared" si="319"/>
        <v>0</v>
      </c>
      <c r="Z1958" s="186">
        <f t="shared" si="310"/>
        <v>0</v>
      </c>
      <c r="AA1958" s="156">
        <f>$J1958*'9 All Base Data'!$Y1958</f>
        <v>0</v>
      </c>
      <c r="AB1958" s="156">
        <f>$K1958*'9 All Base Data'!$Y1958</f>
        <v>0</v>
      </c>
      <c r="AC1958" s="178">
        <f>$L1958*'9 All Base Data'!$Y1958</f>
        <v>0</v>
      </c>
      <c r="AD1958" s="178">
        <f>IF($M1958="","",$M1958*'9 All Base Data'!$Y1958)</f>
        <v>0</v>
      </c>
      <c r="AE1958" s="178">
        <f>IF($N1958="","",$N1958*'9 All Base Data'!$Y1958)</f>
        <v>0</v>
      </c>
      <c r="AF1958" s="178">
        <f>IF($O1958="","",$O1958*'9 All Base Data'!$Y1958)</f>
        <v>0</v>
      </c>
      <c r="AG1958" s="178">
        <f>IF($P1958="","",$P1958*'9 All Base Data'!$Y1958)</f>
        <v>0</v>
      </c>
      <c r="AH1958" s="167">
        <f>$Q1958*'9 All Base Data'!$Y1958</f>
        <v>0</v>
      </c>
      <c r="AI1958" s="178">
        <f>$R1958*'9 All Base Data'!$Y1958</f>
        <v>0</v>
      </c>
      <c r="AJ1958" s="178">
        <f>$S1958*'9 All Base Data'!$Y1958</f>
        <v>0</v>
      </c>
      <c r="AK1958" s="178">
        <f>$T1958*'9 All Base Data'!$Y1958</f>
        <v>0</v>
      </c>
      <c r="AL1958" s="178">
        <f>IF($U1958="","",$U1958*'9 All Base Data'!$Y1958)</f>
        <v>0</v>
      </c>
      <c r="AM1958" s="178">
        <f>IF($V1958="","",$V1958*'9 All Base Data'!$Y1958)</f>
        <v>0</v>
      </c>
      <c r="AN1958" s="178">
        <f>IF($W1958="","",$W1958*'9 All Base Data'!$Y1958)</f>
        <v>0</v>
      </c>
      <c r="AO1958" s="178">
        <f>IF($X1958="","",$X1958*'9 All Base Data'!$Y1958)</f>
        <v>0</v>
      </c>
      <c r="AP1958" s="178">
        <f>$Y1958*'9 All Base Data'!$Y1958</f>
        <v>0</v>
      </c>
      <c r="AQ1958" s="179">
        <f t="shared" si="311"/>
        <v>0</v>
      </c>
    </row>
    <row r="1959" spans="1:43" x14ac:dyDescent="0.25">
      <c r="A1959" s="124">
        <v>617800</v>
      </c>
      <c r="B1959" s="125" t="s">
        <v>1986</v>
      </c>
      <c r="C1959" s="126" t="s">
        <v>157</v>
      </c>
      <c r="D1959" s="101" t="s">
        <v>2312</v>
      </c>
      <c r="E1959" s="42"/>
      <c r="F1959" s="191" t="str">
        <f>IF('9 All Base Data'!G1959="Rural Centre","Rural",IF('9 All Base Data'!G1959="Rural (Incl.some Off Shore Islands)","Rural",IF('9 All Base Data'!G1959="Inlet-in TA but not in Urban Area","Rural",IF('9 All Base Data'!G1959="Rural (Incl.some Off Shore Islands)","Rural",IF('9 All Base Data'!G1959="Inlet-not in TA","Rural",IF('9 All Base Data'!G1959="Inland Water not in Urban Area","Rural",IF('9 All Base Data'!G1959="Oceanic-in Region but not in TA","Rural",'9 All Base Data'!G1959)))))))</f>
        <v>Rural</v>
      </c>
      <c r="G1959" s="177" t="str">
        <f>IF('9 All Base Data'!I1959="..C","..C",'9 All Base Data'!I1959*Basecase_Pop_2006)</f>
        <v>..C</v>
      </c>
      <c r="H1959" s="177" t="str">
        <f>IF('9 All Base Data'!J1959="..C","..C",'9 All Base Data'!J1959*Basecase_Pop_2006)</f>
        <v>..C</v>
      </c>
      <c r="I1959" s="191" t="str">
        <f>IF('9 All Base Data'!L1959="..C","..C",'9 All Base Data'!L1959*Basecase_Pop_2006)</f>
        <v>..C</v>
      </c>
      <c r="J1959" s="156">
        <f>IF('9 All Base Data'!$P1959=0,0,('9 All Base Data'!$P1959*Basecase_Pop_2006)/(1+(1/(BaseCase_Mort_AllAdults_30*('9 All Base Data'!$W1959*Basecase_PM10)/10))))</f>
        <v>0</v>
      </c>
      <c r="K1959" s="156">
        <f>IF('9 All Base Data'!$Q1959=0,0,('9 All Base Data'!$Q1959*Basecase_Pop_2006)/(1+(1/(BaseCase_Mort_Maori_30*('9 All Base Data'!$W1959*Basecase_PM10)/10))))</f>
        <v>0</v>
      </c>
      <c r="L1959" s="179">
        <f>133/(1+1/(BaseCase_Mort_Child_0_1*'9 All Base Data'!$AB$10/10))*IF('9 All Base Data'!$L1959="..C",0,'9 All Base Data'!L1959/'9 All Base Data'!$L$2022)</f>
        <v>0</v>
      </c>
      <c r="M1959" s="178">
        <f>IF('9 All Base Data'!$R1959="","",IF('9 All Base Data'!$R1959=0,0,('9 All Base Data'!$R1959*Basecase_Pop_2006)/(1+(1/(BaseCase_CardiacHA_All*('9 All Base Data'!$W1959*Basecase_PM10)/10)))))</f>
        <v>0</v>
      </c>
      <c r="N1959" s="178">
        <f>IF('9 All Base Data'!$S1959="","",IF('9 All Base Data'!$S1959=0,0,('9 All Base Data'!S1959*Basecase_Pop_2006)/(1+(1/(BaseCase_RespHA_All*('9 All Base Data'!$W1959*Basecase_PM10)/10)))))</f>
        <v>0</v>
      </c>
      <c r="O1959" s="178">
        <f>IF('9 All Base Data'!$T1959="","",IF('9 All Base Data'!$T1959=0,0,('9 All Base Data'!$T1959*Basecase_Pop_2006)/(1+(1/(BaseCase_RespHA_Child_1_4*('9 All Base Data'!$W1959*Basecase_PM10)/10)))))</f>
        <v>0</v>
      </c>
      <c r="P1959" s="179">
        <f>IF('9 All Base Data'!$U1959="","",IF('9 All Base Data'!$U1959=0,0,('9 All Base Data'!$U1959*Basecase_Pop_2006)/(1+(1/(BaseCase_RespHA_Child_5_14*('9 All Base Data'!$W1959*Basecase_PM10)/10)))))</f>
        <v>0</v>
      </c>
      <c r="Q1959" s="156">
        <f>IF('7 Base case Results'!$G1959="..C",0,BaseCase_RADs_All*'7 Base case Results'!$G1959*('9 All Base Data'!$V1959*Basecase_PM10)/10)</f>
        <v>0</v>
      </c>
      <c r="R1959" s="189">
        <f t="shared" si="312"/>
        <v>0</v>
      </c>
      <c r="S1959" s="178">
        <f t="shared" si="313"/>
        <v>0</v>
      </c>
      <c r="T1959" s="179">
        <f t="shared" si="314"/>
        <v>0</v>
      </c>
      <c r="U1959" s="178">
        <f t="shared" si="315"/>
        <v>0</v>
      </c>
      <c r="V1959" s="178">
        <f t="shared" si="316"/>
        <v>0</v>
      </c>
      <c r="W1959" s="178">
        <f t="shared" si="317"/>
        <v>0</v>
      </c>
      <c r="X1959" s="179">
        <f t="shared" si="318"/>
        <v>0</v>
      </c>
      <c r="Y1959" s="179">
        <f t="shared" si="319"/>
        <v>0</v>
      </c>
      <c r="Z1959" s="186">
        <f t="shared" si="310"/>
        <v>0</v>
      </c>
      <c r="AA1959" s="156">
        <f>$J1959*'9 All Base Data'!$Y1959</f>
        <v>0</v>
      </c>
      <c r="AB1959" s="156">
        <f>$K1959*'9 All Base Data'!$Y1959</f>
        <v>0</v>
      </c>
      <c r="AC1959" s="178">
        <f>$L1959*'9 All Base Data'!$Y1959</f>
        <v>0</v>
      </c>
      <c r="AD1959" s="178">
        <f>IF($M1959="","",$M1959*'9 All Base Data'!$Y1959)</f>
        <v>0</v>
      </c>
      <c r="AE1959" s="178">
        <f>IF($N1959="","",$N1959*'9 All Base Data'!$Y1959)</f>
        <v>0</v>
      </c>
      <c r="AF1959" s="178">
        <f>IF($O1959="","",$O1959*'9 All Base Data'!$Y1959)</f>
        <v>0</v>
      </c>
      <c r="AG1959" s="178">
        <f>IF($P1959="","",$P1959*'9 All Base Data'!$Y1959)</f>
        <v>0</v>
      </c>
      <c r="AH1959" s="167">
        <f>$Q1959*'9 All Base Data'!$Y1959</f>
        <v>0</v>
      </c>
      <c r="AI1959" s="178">
        <f>$R1959*'9 All Base Data'!$Y1959</f>
        <v>0</v>
      </c>
      <c r="AJ1959" s="178">
        <f>$S1959*'9 All Base Data'!$Y1959</f>
        <v>0</v>
      </c>
      <c r="AK1959" s="178">
        <f>$T1959*'9 All Base Data'!$Y1959</f>
        <v>0</v>
      </c>
      <c r="AL1959" s="178">
        <f>IF($U1959="","",$U1959*'9 All Base Data'!$Y1959)</f>
        <v>0</v>
      </c>
      <c r="AM1959" s="178">
        <f>IF($V1959="","",$V1959*'9 All Base Data'!$Y1959)</f>
        <v>0</v>
      </c>
      <c r="AN1959" s="178">
        <f>IF($W1959="","",$W1959*'9 All Base Data'!$Y1959)</f>
        <v>0</v>
      </c>
      <c r="AO1959" s="178">
        <f>IF($X1959="","",$X1959*'9 All Base Data'!$Y1959)</f>
        <v>0</v>
      </c>
      <c r="AP1959" s="178">
        <f>$Y1959*'9 All Base Data'!$Y1959</f>
        <v>0</v>
      </c>
      <c r="AQ1959" s="179">
        <f t="shared" si="311"/>
        <v>0</v>
      </c>
    </row>
    <row r="1960" spans="1:43" x14ac:dyDescent="0.25">
      <c r="A1960" s="124">
        <v>617901</v>
      </c>
      <c r="B1960" s="125" t="s">
        <v>1987</v>
      </c>
      <c r="C1960" s="126" t="s">
        <v>157</v>
      </c>
      <c r="D1960" s="101" t="s">
        <v>2312</v>
      </c>
      <c r="E1960" s="42"/>
      <c r="F1960" s="191" t="str">
        <f>IF('9 All Base Data'!G1960="Rural Centre","Rural",IF('9 All Base Data'!G1960="Rural (Incl.some Off Shore Islands)","Rural",IF('9 All Base Data'!G1960="Inlet-in TA but not in Urban Area","Rural",IF('9 All Base Data'!G1960="Rural (Incl.some Off Shore Islands)","Rural",IF('9 All Base Data'!G1960="Inlet-not in TA","Rural",IF('9 All Base Data'!G1960="Inland Water not in Urban Area","Rural",IF('9 All Base Data'!G1960="Oceanic-in Region but not in TA","Rural",'9 All Base Data'!G1960)))))))</f>
        <v>Rural</v>
      </c>
      <c r="G1960" s="177">
        <f>IF('9 All Base Data'!I1960="..C","..C",'9 All Base Data'!I1960*Basecase_Pop_2006)</f>
        <v>168</v>
      </c>
      <c r="H1960" s="177">
        <f>IF('9 All Base Data'!J1960="..C","..C",'9 All Base Data'!J1960*Basecase_Pop_2006)</f>
        <v>147</v>
      </c>
      <c r="I1960" s="191" t="str">
        <f>IF('9 All Base Data'!L1960="..C","..C",'9 All Base Data'!L1960*Basecase_Pop_2006)</f>
        <v>..C</v>
      </c>
      <c r="J1960" s="156">
        <f>IF('9 All Base Data'!$P1960=0,0,('9 All Base Data'!$P1960*Basecase_Pop_2006)/(1+(1/(BaseCase_Mort_AllAdults_30*('9 All Base Data'!$W1960*Basecase_PM10)/10))))</f>
        <v>0</v>
      </c>
      <c r="K1960" s="156">
        <f>IF('9 All Base Data'!$Q1960=0,0,('9 All Base Data'!$Q1960*Basecase_Pop_2006)/(1+(1/(BaseCase_Mort_Maori_30*('9 All Base Data'!$W1960*Basecase_PM10)/10))))</f>
        <v>0</v>
      </c>
      <c r="L1960" s="179">
        <f>133/(1+1/(BaseCase_Mort_Child_0_1*'9 All Base Data'!$AB$10/10))*IF('9 All Base Data'!$L1960="..C",0,'9 All Base Data'!L1960/'9 All Base Data'!$L$2022)</f>
        <v>0</v>
      </c>
      <c r="M1960" s="178">
        <f>IF('9 All Base Data'!$R1960="","",IF('9 All Base Data'!$R1960=0,0,('9 All Base Data'!$R1960*Basecase_Pop_2006)/(1+(1/(BaseCase_CardiacHA_All*('9 All Base Data'!$W1960*Basecase_PM10)/10)))))</f>
        <v>0</v>
      </c>
      <c r="N1960" s="178">
        <f>IF('9 All Base Data'!$S1960="","",IF('9 All Base Data'!$S1960=0,0,('9 All Base Data'!S1960*Basecase_Pop_2006)/(1+(1/(BaseCase_RespHA_All*('9 All Base Data'!$W1960*Basecase_PM10)/10)))))</f>
        <v>0</v>
      </c>
      <c r="O1960" s="178">
        <f>IF('9 All Base Data'!$T1960="","",IF('9 All Base Data'!$T1960=0,0,('9 All Base Data'!$T1960*Basecase_Pop_2006)/(1+(1/(BaseCase_RespHA_Child_1_4*('9 All Base Data'!$W1960*Basecase_PM10)/10)))))</f>
        <v>0</v>
      </c>
      <c r="P1960" s="179">
        <f>IF('9 All Base Data'!$U1960="","",IF('9 All Base Data'!$U1960=0,0,('9 All Base Data'!$U1960*Basecase_Pop_2006)/(1+(1/(BaseCase_RespHA_Child_5_14*('9 All Base Data'!$W1960*Basecase_PM10)/10)))))</f>
        <v>0</v>
      </c>
      <c r="Q1960" s="156">
        <f>IF('7 Base case Results'!$G1960="..C",0,BaseCase_RADs_All*'7 Base case Results'!$G1960*('9 All Base Data'!$V1960*Basecase_PM10)/10)</f>
        <v>48.202560000000005</v>
      </c>
      <c r="R1960" s="189">
        <f t="shared" si="312"/>
        <v>0</v>
      </c>
      <c r="S1960" s="178">
        <f t="shared" si="313"/>
        <v>0</v>
      </c>
      <c r="T1960" s="179">
        <f t="shared" si="314"/>
        <v>0</v>
      </c>
      <c r="U1960" s="178">
        <f t="shared" si="315"/>
        <v>0</v>
      </c>
      <c r="V1960" s="178">
        <f t="shared" si="316"/>
        <v>0</v>
      </c>
      <c r="W1960" s="178">
        <f t="shared" si="317"/>
        <v>0</v>
      </c>
      <c r="X1960" s="179">
        <f t="shared" si="318"/>
        <v>0</v>
      </c>
      <c r="Y1960" s="179">
        <f t="shared" si="319"/>
        <v>2.9885587200000003E-3</v>
      </c>
      <c r="Z1960" s="186">
        <f t="shared" si="310"/>
        <v>2.9885587200000003E-3</v>
      </c>
      <c r="AA1960" s="156">
        <f>$J1960*'9 All Base Data'!$Y1960</f>
        <v>0</v>
      </c>
      <c r="AB1960" s="156">
        <f>$K1960*'9 All Base Data'!$Y1960</f>
        <v>0</v>
      </c>
      <c r="AC1960" s="178">
        <f>$L1960*'9 All Base Data'!$Y1960</f>
        <v>0</v>
      </c>
      <c r="AD1960" s="178">
        <f>IF($M1960="","",$M1960*'9 All Base Data'!$Y1960)</f>
        <v>0</v>
      </c>
      <c r="AE1960" s="178">
        <f>IF($N1960="","",$N1960*'9 All Base Data'!$Y1960)</f>
        <v>0</v>
      </c>
      <c r="AF1960" s="178">
        <f>IF($O1960="","",$O1960*'9 All Base Data'!$Y1960)</f>
        <v>0</v>
      </c>
      <c r="AG1960" s="178">
        <f>IF($P1960="","",$P1960*'9 All Base Data'!$Y1960)</f>
        <v>0</v>
      </c>
      <c r="AH1960" s="167">
        <f>$Q1960*'9 All Base Data'!$Y1960</f>
        <v>4.1986424774991908</v>
      </c>
      <c r="AI1960" s="178">
        <f>$R1960*'9 All Base Data'!$Y1960</f>
        <v>0</v>
      </c>
      <c r="AJ1960" s="178">
        <f>$S1960*'9 All Base Data'!$Y1960</f>
        <v>0</v>
      </c>
      <c r="AK1960" s="178">
        <f>$T1960*'9 All Base Data'!$Y1960</f>
        <v>0</v>
      </c>
      <c r="AL1960" s="178">
        <f>IF($U1960="","",$U1960*'9 All Base Data'!$Y1960)</f>
        <v>0</v>
      </c>
      <c r="AM1960" s="178">
        <f>IF($V1960="","",$V1960*'9 All Base Data'!$Y1960)</f>
        <v>0</v>
      </c>
      <c r="AN1960" s="178">
        <f>IF($W1960="","",$W1960*'9 All Base Data'!$Y1960)</f>
        <v>0</v>
      </c>
      <c r="AO1960" s="178">
        <f>IF($X1960="","",$X1960*'9 All Base Data'!$Y1960)</f>
        <v>0</v>
      </c>
      <c r="AP1960" s="178">
        <f>$Y1960*'9 All Base Data'!$Y1960</f>
        <v>2.6031583360494983E-4</v>
      </c>
      <c r="AQ1960" s="179">
        <f t="shared" si="311"/>
        <v>2.6031583360494983E-4</v>
      </c>
    </row>
    <row r="1961" spans="1:43" x14ac:dyDescent="0.25">
      <c r="A1961" s="124">
        <v>617902</v>
      </c>
      <c r="B1961" s="125" t="s">
        <v>1988</v>
      </c>
      <c r="C1961" s="126" t="s">
        <v>157</v>
      </c>
      <c r="D1961" s="101" t="s">
        <v>2312</v>
      </c>
      <c r="E1961" s="42"/>
      <c r="F1961" s="191" t="str">
        <f>IF('9 All Base Data'!G1961="Rural Centre","Rural",IF('9 All Base Data'!G1961="Rural (Incl.some Off Shore Islands)","Rural",IF('9 All Base Data'!G1961="Inlet-in TA but not in Urban Area","Rural",IF('9 All Base Data'!G1961="Rural (Incl.some Off Shore Islands)","Rural",IF('9 All Base Data'!G1961="Inlet-not in TA","Rural",IF('9 All Base Data'!G1961="Inland Water not in Urban Area","Rural",IF('9 All Base Data'!G1961="Oceanic-in Region but not in TA","Rural",'9 All Base Data'!G1961)))))))</f>
        <v>Rural</v>
      </c>
      <c r="G1961" s="177" t="str">
        <f>IF('9 All Base Data'!I1961="..C","..C",'9 All Base Data'!I1961*Basecase_Pop_2006)</f>
        <v>..C</v>
      </c>
      <c r="H1961" s="177" t="str">
        <f>IF('9 All Base Data'!J1961="..C","..C",'9 All Base Data'!J1961*Basecase_Pop_2006)</f>
        <v>..C</v>
      </c>
      <c r="I1961" s="191" t="str">
        <f>IF('9 All Base Data'!L1961="..C","..C",'9 All Base Data'!L1961*Basecase_Pop_2006)</f>
        <v>..C</v>
      </c>
      <c r="J1961" s="156">
        <f>IF('9 All Base Data'!$P1961=0,0,('9 All Base Data'!$P1961*Basecase_Pop_2006)/(1+(1/(BaseCase_Mort_AllAdults_30*('9 All Base Data'!$W1961*Basecase_PM10)/10))))</f>
        <v>0</v>
      </c>
      <c r="K1961" s="156">
        <f>IF('9 All Base Data'!$Q1961=0,0,('9 All Base Data'!$Q1961*Basecase_Pop_2006)/(1+(1/(BaseCase_Mort_Maori_30*('9 All Base Data'!$W1961*Basecase_PM10)/10))))</f>
        <v>0</v>
      </c>
      <c r="L1961" s="179">
        <f>133/(1+1/(BaseCase_Mort_Child_0_1*'9 All Base Data'!$AB$10/10))*IF('9 All Base Data'!$L1961="..C",0,'9 All Base Data'!L1961/'9 All Base Data'!$L$2022)</f>
        <v>0</v>
      </c>
      <c r="M1961" s="178">
        <f>IF('9 All Base Data'!$R1961="","",IF('9 All Base Data'!$R1961=0,0,('9 All Base Data'!$R1961*Basecase_Pop_2006)/(1+(1/(BaseCase_CardiacHA_All*('9 All Base Data'!$W1961*Basecase_PM10)/10)))))</f>
        <v>0</v>
      </c>
      <c r="N1961" s="178">
        <f>IF('9 All Base Data'!$S1961="","",IF('9 All Base Data'!$S1961=0,0,('9 All Base Data'!S1961*Basecase_Pop_2006)/(1+(1/(BaseCase_RespHA_All*('9 All Base Data'!$W1961*Basecase_PM10)/10)))))</f>
        <v>0</v>
      </c>
      <c r="O1961" s="178">
        <f>IF('9 All Base Data'!$T1961="","",IF('9 All Base Data'!$T1961=0,0,('9 All Base Data'!$T1961*Basecase_Pop_2006)/(1+(1/(BaseCase_RespHA_Child_1_4*('9 All Base Data'!$W1961*Basecase_PM10)/10)))))</f>
        <v>0</v>
      </c>
      <c r="P1961" s="179">
        <f>IF('9 All Base Data'!$U1961="","",IF('9 All Base Data'!$U1961=0,0,('9 All Base Data'!$U1961*Basecase_Pop_2006)/(1+(1/(BaseCase_RespHA_Child_5_14*('9 All Base Data'!$W1961*Basecase_PM10)/10)))))</f>
        <v>0</v>
      </c>
      <c r="Q1961" s="156">
        <f>IF('7 Base case Results'!$G1961="..C",0,BaseCase_RADs_All*'7 Base case Results'!$G1961*('9 All Base Data'!$V1961*Basecase_PM10)/10)</f>
        <v>0</v>
      </c>
      <c r="R1961" s="189">
        <f t="shared" si="312"/>
        <v>0</v>
      </c>
      <c r="S1961" s="178">
        <f t="shared" si="313"/>
        <v>0</v>
      </c>
      <c r="T1961" s="179">
        <f t="shared" si="314"/>
        <v>0</v>
      </c>
      <c r="U1961" s="178">
        <f t="shared" si="315"/>
        <v>0</v>
      </c>
      <c r="V1961" s="178">
        <f t="shared" si="316"/>
        <v>0</v>
      </c>
      <c r="W1961" s="178">
        <f t="shared" si="317"/>
        <v>0</v>
      </c>
      <c r="X1961" s="179">
        <f t="shared" si="318"/>
        <v>0</v>
      </c>
      <c r="Y1961" s="179">
        <f t="shared" si="319"/>
        <v>0</v>
      </c>
      <c r="Z1961" s="186">
        <f t="shared" si="310"/>
        <v>0</v>
      </c>
      <c r="AA1961" s="156">
        <f>$J1961*'9 All Base Data'!$Y1961</f>
        <v>0</v>
      </c>
      <c r="AB1961" s="156">
        <f>$K1961*'9 All Base Data'!$Y1961</f>
        <v>0</v>
      </c>
      <c r="AC1961" s="178">
        <f>$L1961*'9 All Base Data'!$Y1961</f>
        <v>0</v>
      </c>
      <c r="AD1961" s="178">
        <f>IF($M1961="","",$M1961*'9 All Base Data'!$Y1961)</f>
        <v>0</v>
      </c>
      <c r="AE1961" s="178">
        <f>IF($N1961="","",$N1961*'9 All Base Data'!$Y1961)</f>
        <v>0</v>
      </c>
      <c r="AF1961" s="178">
        <f>IF($O1961="","",$O1961*'9 All Base Data'!$Y1961)</f>
        <v>0</v>
      </c>
      <c r="AG1961" s="178">
        <f>IF($P1961="","",$P1961*'9 All Base Data'!$Y1961)</f>
        <v>0</v>
      </c>
      <c r="AH1961" s="167">
        <f>$Q1961*'9 All Base Data'!$Y1961</f>
        <v>0</v>
      </c>
      <c r="AI1961" s="178">
        <f>$R1961*'9 All Base Data'!$Y1961</f>
        <v>0</v>
      </c>
      <c r="AJ1961" s="178">
        <f>$S1961*'9 All Base Data'!$Y1961</f>
        <v>0</v>
      </c>
      <c r="AK1961" s="178">
        <f>$T1961*'9 All Base Data'!$Y1961</f>
        <v>0</v>
      </c>
      <c r="AL1961" s="178">
        <f>IF($U1961="","",$U1961*'9 All Base Data'!$Y1961)</f>
        <v>0</v>
      </c>
      <c r="AM1961" s="178">
        <f>IF($V1961="","",$V1961*'9 All Base Data'!$Y1961)</f>
        <v>0</v>
      </c>
      <c r="AN1961" s="178">
        <f>IF($W1961="","",$W1961*'9 All Base Data'!$Y1961)</f>
        <v>0</v>
      </c>
      <c r="AO1961" s="178">
        <f>IF($X1961="","",$X1961*'9 All Base Data'!$Y1961)</f>
        <v>0</v>
      </c>
      <c r="AP1961" s="178">
        <f>$Y1961*'9 All Base Data'!$Y1961</f>
        <v>0</v>
      </c>
      <c r="AQ1961" s="179">
        <f t="shared" si="311"/>
        <v>0</v>
      </c>
    </row>
    <row r="1962" spans="1:43" x14ac:dyDescent="0.25">
      <c r="A1962" s="124">
        <v>617903</v>
      </c>
      <c r="B1962" s="125" t="s">
        <v>1989</v>
      </c>
      <c r="C1962" s="126" t="s">
        <v>157</v>
      </c>
      <c r="D1962" s="101" t="s">
        <v>2312</v>
      </c>
      <c r="E1962" s="42"/>
      <c r="F1962" s="191" t="str">
        <f>IF('9 All Base Data'!G1962="Rural Centre","Rural",IF('9 All Base Data'!G1962="Rural (Incl.some Off Shore Islands)","Rural",IF('9 All Base Data'!G1962="Inlet-in TA but not in Urban Area","Rural",IF('9 All Base Data'!G1962="Rural (Incl.some Off Shore Islands)","Rural",IF('9 All Base Data'!G1962="Inlet-not in TA","Rural",IF('9 All Base Data'!G1962="Inland Water not in Urban Area","Rural",IF('9 All Base Data'!G1962="Oceanic-in Region but not in TA","Rural",'9 All Base Data'!G1962)))))))</f>
        <v>Rural</v>
      </c>
      <c r="G1962" s="177">
        <f>IF('9 All Base Data'!I1962="..C","..C",'9 All Base Data'!I1962*Basecase_Pop_2006)</f>
        <v>42</v>
      </c>
      <c r="H1962" s="177">
        <f>IF('9 All Base Data'!J1962="..C","..C",'9 All Base Data'!J1962*Basecase_Pop_2006)</f>
        <v>33</v>
      </c>
      <c r="I1962" s="191" t="str">
        <f>IF('9 All Base Data'!L1962="..C","..C",'9 All Base Data'!L1962*Basecase_Pop_2006)</f>
        <v>..C</v>
      </c>
      <c r="J1962" s="156">
        <f>IF('9 All Base Data'!$P1962=0,0,('9 All Base Data'!$P1962*Basecase_Pop_2006)/(1+(1/(BaseCase_Mort_AllAdults_30*('9 All Base Data'!$W1962*Basecase_PM10)/10))))</f>
        <v>0</v>
      </c>
      <c r="K1962" s="156">
        <f>IF('9 All Base Data'!$Q1962=0,0,('9 All Base Data'!$Q1962*Basecase_Pop_2006)/(1+(1/(BaseCase_Mort_Maori_30*('9 All Base Data'!$W1962*Basecase_PM10)/10))))</f>
        <v>0</v>
      </c>
      <c r="L1962" s="179">
        <f>133/(1+1/(BaseCase_Mort_Child_0_1*'9 All Base Data'!$AB$10/10))*IF('9 All Base Data'!$L1962="..C",0,'9 All Base Data'!L1962/'9 All Base Data'!$L$2022)</f>
        <v>0</v>
      </c>
      <c r="M1962" s="178">
        <f>IF('9 All Base Data'!$R1962="","",IF('9 All Base Data'!$R1962=0,0,('9 All Base Data'!$R1962*Basecase_Pop_2006)/(1+(1/(BaseCase_CardiacHA_All*('9 All Base Data'!$W1962*Basecase_PM10)/10)))))</f>
        <v>0</v>
      </c>
      <c r="N1962" s="178">
        <f>IF('9 All Base Data'!$S1962="","",IF('9 All Base Data'!$S1962=0,0,('9 All Base Data'!S1962*Basecase_Pop_2006)/(1+(1/(BaseCase_RespHA_All*('9 All Base Data'!$W1962*Basecase_PM10)/10)))))</f>
        <v>0</v>
      </c>
      <c r="O1962" s="178">
        <f>IF('9 All Base Data'!$T1962="","",IF('9 All Base Data'!$T1962=0,0,('9 All Base Data'!$T1962*Basecase_Pop_2006)/(1+(1/(BaseCase_RespHA_Child_1_4*('9 All Base Data'!$W1962*Basecase_PM10)/10)))))</f>
        <v>0</v>
      </c>
      <c r="P1962" s="179">
        <f>IF('9 All Base Data'!$U1962="","",IF('9 All Base Data'!$U1962=0,0,('9 All Base Data'!$U1962*Basecase_Pop_2006)/(1+(1/(BaseCase_RespHA_Child_5_14*('9 All Base Data'!$W1962*Basecase_PM10)/10)))))</f>
        <v>0</v>
      </c>
      <c r="Q1962" s="156">
        <f>IF('7 Base case Results'!$G1962="..C",0,BaseCase_RADs_All*'7 Base case Results'!$G1962*('9 All Base Data'!$V1962*Basecase_PM10)/10)</f>
        <v>12.050640000000001</v>
      </c>
      <c r="R1962" s="189">
        <f t="shared" si="312"/>
        <v>0</v>
      </c>
      <c r="S1962" s="178">
        <f t="shared" si="313"/>
        <v>0</v>
      </c>
      <c r="T1962" s="179">
        <f t="shared" si="314"/>
        <v>0</v>
      </c>
      <c r="U1962" s="178">
        <f t="shared" si="315"/>
        <v>0</v>
      </c>
      <c r="V1962" s="178">
        <f t="shared" si="316"/>
        <v>0</v>
      </c>
      <c r="W1962" s="178">
        <f t="shared" si="317"/>
        <v>0</v>
      </c>
      <c r="X1962" s="179">
        <f t="shared" si="318"/>
        <v>0</v>
      </c>
      <c r="Y1962" s="179">
        <f t="shared" si="319"/>
        <v>7.4713968000000006E-4</v>
      </c>
      <c r="Z1962" s="186">
        <f t="shared" si="310"/>
        <v>7.4713968000000006E-4</v>
      </c>
      <c r="AA1962" s="156">
        <f>$J1962*'9 All Base Data'!$Y1962</f>
        <v>0</v>
      </c>
      <c r="AB1962" s="156">
        <f>$K1962*'9 All Base Data'!$Y1962</f>
        <v>0</v>
      </c>
      <c r="AC1962" s="178">
        <f>$L1962*'9 All Base Data'!$Y1962</f>
        <v>0</v>
      </c>
      <c r="AD1962" s="178">
        <f>IF($M1962="","",$M1962*'9 All Base Data'!$Y1962)</f>
        <v>0</v>
      </c>
      <c r="AE1962" s="178">
        <f>IF($N1962="","",$N1962*'9 All Base Data'!$Y1962)</f>
        <v>0</v>
      </c>
      <c r="AF1962" s="178">
        <f>IF($O1962="","",$O1962*'9 All Base Data'!$Y1962)</f>
        <v>0</v>
      </c>
      <c r="AG1962" s="178">
        <f>IF($P1962="","",$P1962*'9 All Base Data'!$Y1962)</f>
        <v>0</v>
      </c>
      <c r="AH1962" s="167">
        <f>$Q1962*'9 All Base Data'!$Y1962</f>
        <v>1.0496606193747977</v>
      </c>
      <c r="AI1962" s="178">
        <f>$R1962*'9 All Base Data'!$Y1962</f>
        <v>0</v>
      </c>
      <c r="AJ1962" s="178">
        <f>$S1962*'9 All Base Data'!$Y1962</f>
        <v>0</v>
      </c>
      <c r="AK1962" s="178">
        <f>$T1962*'9 All Base Data'!$Y1962</f>
        <v>0</v>
      </c>
      <c r="AL1962" s="178">
        <f>IF($U1962="","",$U1962*'9 All Base Data'!$Y1962)</f>
        <v>0</v>
      </c>
      <c r="AM1962" s="178">
        <f>IF($V1962="","",$V1962*'9 All Base Data'!$Y1962)</f>
        <v>0</v>
      </c>
      <c r="AN1962" s="178">
        <f>IF($W1962="","",$W1962*'9 All Base Data'!$Y1962)</f>
        <v>0</v>
      </c>
      <c r="AO1962" s="178">
        <f>IF($X1962="","",$X1962*'9 All Base Data'!$Y1962)</f>
        <v>0</v>
      </c>
      <c r="AP1962" s="178">
        <f>$Y1962*'9 All Base Data'!$Y1962</f>
        <v>6.5078958401237457E-5</v>
      </c>
      <c r="AQ1962" s="179">
        <f t="shared" si="311"/>
        <v>6.5078958401237457E-5</v>
      </c>
    </row>
    <row r="1963" spans="1:43" x14ac:dyDescent="0.25">
      <c r="A1963" s="124">
        <v>618300</v>
      </c>
      <c r="B1963" s="125" t="s">
        <v>1990</v>
      </c>
      <c r="C1963" s="126" t="s">
        <v>408</v>
      </c>
      <c r="D1963" s="101" t="s">
        <v>2076</v>
      </c>
      <c r="E1963" s="42"/>
      <c r="F1963" s="191" t="str">
        <f>IF('9 All Base Data'!G1963="Rural Centre","Rural",IF('9 All Base Data'!G1963="Rural (Incl.some Off Shore Islands)","Rural",IF('9 All Base Data'!G1963="Inlet-in TA but not in Urban Area","Rural",IF('9 All Base Data'!G1963="Rural (Incl.some Off Shore Islands)","Rural",IF('9 All Base Data'!G1963="Inlet-not in TA","Rural",IF('9 All Base Data'!G1963="Inland Water not in Urban Area","Rural",IF('9 All Base Data'!G1963="Oceanic-in Region but not in TA","Rural",'9 All Base Data'!G1963)))))))</f>
        <v>Rural</v>
      </c>
      <c r="G1963" s="177" t="str">
        <f>IF('9 All Base Data'!I1963="..C","..C",'9 All Base Data'!I1963*Basecase_Pop_2006)</f>
        <v>..C</v>
      </c>
      <c r="H1963" s="177" t="str">
        <f>IF('9 All Base Data'!J1963="..C","..C",'9 All Base Data'!J1963*Basecase_Pop_2006)</f>
        <v>..C</v>
      </c>
      <c r="I1963" s="191" t="str">
        <f>IF('9 All Base Data'!L1963="..C","..C",'9 All Base Data'!L1963*Basecase_Pop_2006)</f>
        <v>..C</v>
      </c>
      <c r="J1963" s="156">
        <f>IF('9 All Base Data'!$P1963=0,0,('9 All Base Data'!$P1963*Basecase_Pop_2006)/(1+(1/(BaseCase_Mort_AllAdults_30*('9 All Base Data'!$W1963*Basecase_PM10)/10))))</f>
        <v>0</v>
      </c>
      <c r="K1963" s="156">
        <f>IF('9 All Base Data'!$Q1963=0,0,('9 All Base Data'!$Q1963*Basecase_Pop_2006)/(1+(1/(BaseCase_Mort_Maori_30*('9 All Base Data'!$W1963*Basecase_PM10)/10))))</f>
        <v>0</v>
      </c>
      <c r="L1963" s="179">
        <f>133/(1+1/(BaseCase_Mort_Child_0_1*'9 All Base Data'!$AB$10/10))*IF('9 All Base Data'!$L1963="..C",0,'9 All Base Data'!L1963/'9 All Base Data'!$L$2022)</f>
        <v>0</v>
      </c>
      <c r="M1963" s="178">
        <f>IF('9 All Base Data'!$R1963="","",IF('9 All Base Data'!$R1963=0,0,('9 All Base Data'!$R1963*Basecase_Pop_2006)/(1+(1/(BaseCase_CardiacHA_All*('9 All Base Data'!$W1963*Basecase_PM10)/10)))))</f>
        <v>0</v>
      </c>
      <c r="N1963" s="178">
        <f>IF('9 All Base Data'!$S1963="","",IF('9 All Base Data'!$S1963=0,0,('9 All Base Data'!S1963*Basecase_Pop_2006)/(1+(1/(BaseCase_RespHA_All*('9 All Base Data'!$W1963*Basecase_PM10)/10)))))</f>
        <v>0</v>
      </c>
      <c r="O1963" s="178">
        <f>IF('9 All Base Data'!$T1963="","",IF('9 All Base Data'!$T1963=0,0,('9 All Base Data'!$T1963*Basecase_Pop_2006)/(1+(1/(BaseCase_RespHA_Child_1_4*('9 All Base Data'!$W1963*Basecase_PM10)/10)))))</f>
        <v>0</v>
      </c>
      <c r="P1963" s="179">
        <f>IF('9 All Base Data'!$U1963="","",IF('9 All Base Data'!$U1963=0,0,('9 All Base Data'!$U1963*Basecase_Pop_2006)/(1+(1/(BaseCase_RespHA_Child_5_14*('9 All Base Data'!$W1963*Basecase_PM10)/10)))))</f>
        <v>0</v>
      </c>
      <c r="Q1963" s="156">
        <f>IF('7 Base case Results'!$G1963="..C",0,BaseCase_RADs_All*'7 Base case Results'!$G1963*('9 All Base Data'!$V1963*Basecase_PM10)/10)</f>
        <v>0</v>
      </c>
      <c r="R1963" s="189">
        <f t="shared" si="312"/>
        <v>0</v>
      </c>
      <c r="S1963" s="178">
        <f t="shared" si="313"/>
        <v>0</v>
      </c>
      <c r="T1963" s="179">
        <f t="shared" si="314"/>
        <v>0</v>
      </c>
      <c r="U1963" s="178">
        <f t="shared" si="315"/>
        <v>0</v>
      </c>
      <c r="V1963" s="178">
        <f t="shared" si="316"/>
        <v>0</v>
      </c>
      <c r="W1963" s="178">
        <f t="shared" si="317"/>
        <v>0</v>
      </c>
      <c r="X1963" s="179">
        <f t="shared" si="318"/>
        <v>0</v>
      </c>
      <c r="Y1963" s="179">
        <f t="shared" si="319"/>
        <v>0</v>
      </c>
      <c r="Z1963" s="186">
        <f t="shared" si="310"/>
        <v>0</v>
      </c>
      <c r="AA1963" s="156">
        <f>$J1963*'9 All Base Data'!$Y1963</f>
        <v>0</v>
      </c>
      <c r="AB1963" s="156">
        <f>$K1963*'9 All Base Data'!$Y1963</f>
        <v>0</v>
      </c>
      <c r="AC1963" s="178">
        <f>$L1963*'9 All Base Data'!$Y1963</f>
        <v>0</v>
      </c>
      <c r="AD1963" s="178">
        <f>IF($M1963="","",$M1963*'9 All Base Data'!$Y1963)</f>
        <v>0</v>
      </c>
      <c r="AE1963" s="178">
        <f>IF($N1963="","",$N1963*'9 All Base Data'!$Y1963)</f>
        <v>0</v>
      </c>
      <c r="AF1963" s="178">
        <f>IF($O1963="","",$O1963*'9 All Base Data'!$Y1963)</f>
        <v>0</v>
      </c>
      <c r="AG1963" s="178">
        <f>IF($P1963="","",$P1963*'9 All Base Data'!$Y1963)</f>
        <v>0</v>
      </c>
      <c r="AH1963" s="167">
        <f>$Q1963*'9 All Base Data'!$Y1963</f>
        <v>0</v>
      </c>
      <c r="AI1963" s="178">
        <f>$R1963*'9 All Base Data'!$Y1963</f>
        <v>0</v>
      </c>
      <c r="AJ1963" s="178">
        <f>$S1963*'9 All Base Data'!$Y1963</f>
        <v>0</v>
      </c>
      <c r="AK1963" s="178">
        <f>$T1963*'9 All Base Data'!$Y1963</f>
        <v>0</v>
      </c>
      <c r="AL1963" s="178">
        <f>IF($U1963="","",$U1963*'9 All Base Data'!$Y1963)</f>
        <v>0</v>
      </c>
      <c r="AM1963" s="178">
        <f>IF($V1963="","",$V1963*'9 All Base Data'!$Y1963)</f>
        <v>0</v>
      </c>
      <c r="AN1963" s="178">
        <f>IF($W1963="","",$W1963*'9 All Base Data'!$Y1963)</f>
        <v>0</v>
      </c>
      <c r="AO1963" s="178">
        <f>IF($X1963="","",$X1963*'9 All Base Data'!$Y1963)</f>
        <v>0</v>
      </c>
      <c r="AP1963" s="178">
        <f>$Y1963*'9 All Base Data'!$Y1963</f>
        <v>0</v>
      </c>
      <c r="AQ1963" s="179">
        <f t="shared" si="311"/>
        <v>0</v>
      </c>
    </row>
    <row r="1964" spans="1:43" x14ac:dyDescent="0.25">
      <c r="A1964" s="124">
        <v>618400</v>
      </c>
      <c r="B1964" s="125" t="s">
        <v>1991</v>
      </c>
      <c r="C1964" s="126" t="s">
        <v>678</v>
      </c>
      <c r="D1964" s="101" t="s">
        <v>2070</v>
      </c>
      <c r="E1964" s="42"/>
      <c r="F1964" s="191" t="str">
        <f>IF('9 All Base Data'!G1964="Rural Centre","Rural",IF('9 All Base Data'!G1964="Rural (Incl.some Off Shore Islands)","Rural",IF('9 All Base Data'!G1964="Inlet-in TA but not in Urban Area","Rural",IF('9 All Base Data'!G1964="Rural (Incl.some Off Shore Islands)","Rural",IF('9 All Base Data'!G1964="Inlet-not in TA","Rural",IF('9 All Base Data'!G1964="Inland Water not in Urban Area","Rural",IF('9 All Base Data'!G1964="Oceanic-in Region but not in TA","Rural",'9 All Base Data'!G1964)))))))</f>
        <v>Rural</v>
      </c>
      <c r="G1964" s="177">
        <f>IF('9 All Base Data'!I1964="..C","..C",'9 All Base Data'!I1964*Basecase_Pop_2006)</f>
        <v>24</v>
      </c>
      <c r="H1964" s="177">
        <f>IF('9 All Base Data'!J1964="..C","..C",'9 All Base Data'!J1964*Basecase_Pop_2006)</f>
        <v>21</v>
      </c>
      <c r="I1964" s="191" t="str">
        <f>IF('9 All Base Data'!L1964="..C","..C",'9 All Base Data'!L1964*Basecase_Pop_2006)</f>
        <v>..C</v>
      </c>
      <c r="J1964" s="156">
        <f>IF('9 All Base Data'!$P1964=0,0,('9 All Base Data'!$P1964*Basecase_Pop_2006)/(1+(1/(BaseCase_Mort_AllAdults_30*('9 All Base Data'!$W1964*Basecase_PM10)/10))))</f>
        <v>0</v>
      </c>
      <c r="K1964" s="156">
        <f>IF('9 All Base Data'!$Q1964=0,0,('9 All Base Data'!$Q1964*Basecase_Pop_2006)/(1+(1/(BaseCase_Mort_Maori_30*('9 All Base Data'!$W1964*Basecase_PM10)/10))))</f>
        <v>0</v>
      </c>
      <c r="L1964" s="179">
        <f>133/(1+1/(BaseCase_Mort_Child_0_1*'9 All Base Data'!$AB$10/10))*IF('9 All Base Data'!$L1964="..C",0,'9 All Base Data'!L1964/'9 All Base Data'!$L$2022)</f>
        <v>0</v>
      </c>
      <c r="M1964" s="178">
        <f>IF('9 All Base Data'!$R1964="","",IF('9 All Base Data'!$R1964=0,0,('9 All Base Data'!$R1964*Basecase_Pop_2006)/(1+(1/(BaseCase_CardiacHA_All*('9 All Base Data'!$W1964*Basecase_PM10)/10)))))</f>
        <v>0</v>
      </c>
      <c r="N1964" s="178">
        <f>IF('9 All Base Data'!$S1964="","",IF('9 All Base Data'!$S1964=0,0,('9 All Base Data'!S1964*Basecase_Pop_2006)/(1+(1/(BaseCase_RespHA_All*('9 All Base Data'!$W1964*Basecase_PM10)/10)))))</f>
        <v>0</v>
      </c>
      <c r="O1964" s="178">
        <f>IF('9 All Base Data'!$T1964="","",IF('9 All Base Data'!$T1964=0,0,('9 All Base Data'!$T1964*Basecase_Pop_2006)/(1+(1/(BaseCase_RespHA_Child_1_4*('9 All Base Data'!$W1964*Basecase_PM10)/10)))))</f>
        <v>0</v>
      </c>
      <c r="P1964" s="179">
        <f>IF('9 All Base Data'!$U1964="","",IF('9 All Base Data'!$U1964=0,0,('9 All Base Data'!$U1964*Basecase_Pop_2006)/(1+(1/(BaseCase_RespHA_Child_5_14*('9 All Base Data'!$W1964*Basecase_PM10)/10)))))</f>
        <v>0</v>
      </c>
      <c r="Q1964" s="156">
        <f>IF('7 Base case Results'!$G1964="..C",0,BaseCase_RADs_All*'7 Base case Results'!$G1964*('9 All Base Data'!$V1964*Basecase_PM10)/10)</f>
        <v>6.8860800000000015</v>
      </c>
      <c r="R1964" s="189">
        <f t="shared" si="312"/>
        <v>0</v>
      </c>
      <c r="S1964" s="178">
        <f t="shared" si="313"/>
        <v>0</v>
      </c>
      <c r="T1964" s="179">
        <f t="shared" si="314"/>
        <v>0</v>
      </c>
      <c r="U1964" s="178">
        <f t="shared" si="315"/>
        <v>0</v>
      </c>
      <c r="V1964" s="178">
        <f t="shared" si="316"/>
        <v>0</v>
      </c>
      <c r="W1964" s="178">
        <f t="shared" si="317"/>
        <v>0</v>
      </c>
      <c r="X1964" s="179">
        <f t="shared" si="318"/>
        <v>0</v>
      </c>
      <c r="Y1964" s="179">
        <f t="shared" si="319"/>
        <v>4.2693696000000011E-4</v>
      </c>
      <c r="Z1964" s="186">
        <f t="shared" si="310"/>
        <v>4.2693696000000011E-4</v>
      </c>
      <c r="AA1964" s="156">
        <f>$J1964*'9 All Base Data'!$Y1964</f>
        <v>0</v>
      </c>
      <c r="AB1964" s="156">
        <f>$K1964*'9 All Base Data'!$Y1964</f>
        <v>0</v>
      </c>
      <c r="AC1964" s="178">
        <f>$L1964*'9 All Base Data'!$Y1964</f>
        <v>0</v>
      </c>
      <c r="AD1964" s="178">
        <f>IF($M1964="","",$M1964*'9 All Base Data'!$Y1964)</f>
        <v>0</v>
      </c>
      <c r="AE1964" s="178">
        <f>IF($N1964="","",$N1964*'9 All Base Data'!$Y1964)</f>
        <v>0</v>
      </c>
      <c r="AF1964" s="178">
        <f>IF($O1964="","",$O1964*'9 All Base Data'!$Y1964)</f>
        <v>0</v>
      </c>
      <c r="AG1964" s="178">
        <f>IF($P1964="","",$P1964*'9 All Base Data'!$Y1964)</f>
        <v>0</v>
      </c>
      <c r="AH1964" s="167">
        <f>$Q1964*'9 All Base Data'!$Y1964</f>
        <v>0.59980606821417015</v>
      </c>
      <c r="AI1964" s="178">
        <f>$R1964*'9 All Base Data'!$Y1964</f>
        <v>0</v>
      </c>
      <c r="AJ1964" s="178">
        <f>$S1964*'9 All Base Data'!$Y1964</f>
        <v>0</v>
      </c>
      <c r="AK1964" s="178">
        <f>$T1964*'9 All Base Data'!$Y1964</f>
        <v>0</v>
      </c>
      <c r="AL1964" s="178">
        <f>IF($U1964="","",$U1964*'9 All Base Data'!$Y1964)</f>
        <v>0</v>
      </c>
      <c r="AM1964" s="178">
        <f>IF($V1964="","",$V1964*'9 All Base Data'!$Y1964)</f>
        <v>0</v>
      </c>
      <c r="AN1964" s="178">
        <f>IF($W1964="","",$W1964*'9 All Base Data'!$Y1964)</f>
        <v>0</v>
      </c>
      <c r="AO1964" s="178">
        <f>IF($X1964="","",$X1964*'9 All Base Data'!$Y1964)</f>
        <v>0</v>
      </c>
      <c r="AP1964" s="178">
        <f>$Y1964*'9 All Base Data'!$Y1964</f>
        <v>3.7187976229278556E-5</v>
      </c>
      <c r="AQ1964" s="179">
        <f t="shared" si="311"/>
        <v>3.7187976229278556E-5</v>
      </c>
    </row>
    <row r="1965" spans="1:43" x14ac:dyDescent="0.25">
      <c r="A1965" s="124">
        <v>618500</v>
      </c>
      <c r="B1965" s="125" t="s">
        <v>1992</v>
      </c>
      <c r="C1965" s="126" t="s">
        <v>678</v>
      </c>
      <c r="D1965" s="101" t="s">
        <v>2070</v>
      </c>
      <c r="E1965" s="42"/>
      <c r="F1965" s="191" t="str">
        <f>IF('9 All Base Data'!G1965="Rural Centre","Rural",IF('9 All Base Data'!G1965="Rural (Incl.some Off Shore Islands)","Rural",IF('9 All Base Data'!G1965="Inlet-in TA but not in Urban Area","Rural",IF('9 All Base Data'!G1965="Rural (Incl.some Off Shore Islands)","Rural",IF('9 All Base Data'!G1965="Inlet-not in TA","Rural",IF('9 All Base Data'!G1965="Inland Water not in Urban Area","Rural",IF('9 All Base Data'!G1965="Oceanic-in Region but not in TA","Rural",'9 All Base Data'!G1965)))))))</f>
        <v>Rural</v>
      </c>
      <c r="G1965" s="177" t="str">
        <f>IF('9 All Base Data'!I1965="..C","..C",'9 All Base Data'!I1965*Basecase_Pop_2006)</f>
        <v>..C</v>
      </c>
      <c r="H1965" s="177" t="str">
        <f>IF('9 All Base Data'!J1965="..C","..C",'9 All Base Data'!J1965*Basecase_Pop_2006)</f>
        <v>..C</v>
      </c>
      <c r="I1965" s="191" t="str">
        <f>IF('9 All Base Data'!L1965="..C","..C",'9 All Base Data'!L1965*Basecase_Pop_2006)</f>
        <v>..C</v>
      </c>
      <c r="J1965" s="156">
        <f>IF('9 All Base Data'!$P1965=0,0,('9 All Base Data'!$P1965*Basecase_Pop_2006)/(1+(1/(BaseCase_Mort_AllAdults_30*('9 All Base Data'!$W1965*Basecase_PM10)/10))))</f>
        <v>0</v>
      </c>
      <c r="K1965" s="156">
        <f>IF('9 All Base Data'!$Q1965=0,0,('9 All Base Data'!$Q1965*Basecase_Pop_2006)/(1+(1/(BaseCase_Mort_Maori_30*('9 All Base Data'!$W1965*Basecase_PM10)/10))))</f>
        <v>0</v>
      </c>
      <c r="L1965" s="179">
        <f>133/(1+1/(BaseCase_Mort_Child_0_1*'9 All Base Data'!$AB$10/10))*IF('9 All Base Data'!$L1965="..C",0,'9 All Base Data'!L1965/'9 All Base Data'!$L$2022)</f>
        <v>0</v>
      </c>
      <c r="M1965" s="178">
        <f>IF('9 All Base Data'!$R1965="","",IF('9 All Base Data'!$R1965=0,0,('9 All Base Data'!$R1965*Basecase_Pop_2006)/(1+(1/(BaseCase_CardiacHA_All*('9 All Base Data'!$W1965*Basecase_PM10)/10)))))</f>
        <v>0</v>
      </c>
      <c r="N1965" s="178">
        <f>IF('9 All Base Data'!$S1965="","",IF('9 All Base Data'!$S1965=0,0,('9 All Base Data'!S1965*Basecase_Pop_2006)/(1+(1/(BaseCase_RespHA_All*('9 All Base Data'!$W1965*Basecase_PM10)/10)))))</f>
        <v>0</v>
      </c>
      <c r="O1965" s="178">
        <f>IF('9 All Base Data'!$T1965="","",IF('9 All Base Data'!$T1965=0,0,('9 All Base Data'!$T1965*Basecase_Pop_2006)/(1+(1/(BaseCase_RespHA_Child_1_4*('9 All Base Data'!$W1965*Basecase_PM10)/10)))))</f>
        <v>0</v>
      </c>
      <c r="P1965" s="179">
        <f>IF('9 All Base Data'!$U1965="","",IF('9 All Base Data'!$U1965=0,0,('9 All Base Data'!$U1965*Basecase_Pop_2006)/(1+(1/(BaseCase_RespHA_Child_5_14*('9 All Base Data'!$W1965*Basecase_PM10)/10)))))</f>
        <v>0</v>
      </c>
      <c r="Q1965" s="156">
        <f>IF('7 Base case Results'!$G1965="..C",0,BaseCase_RADs_All*'7 Base case Results'!$G1965*('9 All Base Data'!$V1965*Basecase_PM10)/10)</f>
        <v>0</v>
      </c>
      <c r="R1965" s="189">
        <f t="shared" si="312"/>
        <v>0</v>
      </c>
      <c r="S1965" s="178">
        <f t="shared" si="313"/>
        <v>0</v>
      </c>
      <c r="T1965" s="179">
        <f t="shared" si="314"/>
        <v>0</v>
      </c>
      <c r="U1965" s="178">
        <f t="shared" si="315"/>
        <v>0</v>
      </c>
      <c r="V1965" s="178">
        <f t="shared" si="316"/>
        <v>0</v>
      </c>
      <c r="W1965" s="178">
        <f t="shared" si="317"/>
        <v>0</v>
      </c>
      <c r="X1965" s="179">
        <f t="shared" si="318"/>
        <v>0</v>
      </c>
      <c r="Y1965" s="179">
        <f t="shared" si="319"/>
        <v>0</v>
      </c>
      <c r="Z1965" s="186">
        <f t="shared" si="310"/>
        <v>0</v>
      </c>
      <c r="AA1965" s="156">
        <f>$J1965*'9 All Base Data'!$Y1965</f>
        <v>0</v>
      </c>
      <c r="AB1965" s="156">
        <f>$K1965*'9 All Base Data'!$Y1965</f>
        <v>0</v>
      </c>
      <c r="AC1965" s="178">
        <f>$L1965*'9 All Base Data'!$Y1965</f>
        <v>0</v>
      </c>
      <c r="AD1965" s="178">
        <f>IF($M1965="","",$M1965*'9 All Base Data'!$Y1965)</f>
        <v>0</v>
      </c>
      <c r="AE1965" s="178">
        <f>IF($N1965="","",$N1965*'9 All Base Data'!$Y1965)</f>
        <v>0</v>
      </c>
      <c r="AF1965" s="178">
        <f>IF($O1965="","",$O1965*'9 All Base Data'!$Y1965)</f>
        <v>0</v>
      </c>
      <c r="AG1965" s="178">
        <f>IF($P1965="","",$P1965*'9 All Base Data'!$Y1965)</f>
        <v>0</v>
      </c>
      <c r="AH1965" s="167">
        <f>$Q1965*'9 All Base Data'!$Y1965</f>
        <v>0</v>
      </c>
      <c r="AI1965" s="178">
        <f>$R1965*'9 All Base Data'!$Y1965</f>
        <v>0</v>
      </c>
      <c r="AJ1965" s="178">
        <f>$S1965*'9 All Base Data'!$Y1965</f>
        <v>0</v>
      </c>
      <c r="AK1965" s="178">
        <f>$T1965*'9 All Base Data'!$Y1965</f>
        <v>0</v>
      </c>
      <c r="AL1965" s="178">
        <f>IF($U1965="","",$U1965*'9 All Base Data'!$Y1965)</f>
        <v>0</v>
      </c>
      <c r="AM1965" s="178">
        <f>IF($V1965="","",$V1965*'9 All Base Data'!$Y1965)</f>
        <v>0</v>
      </c>
      <c r="AN1965" s="178">
        <f>IF($W1965="","",$W1965*'9 All Base Data'!$Y1965)</f>
        <v>0</v>
      </c>
      <c r="AO1965" s="178">
        <f>IF($X1965="","",$X1965*'9 All Base Data'!$Y1965)</f>
        <v>0</v>
      </c>
      <c r="AP1965" s="178">
        <f>$Y1965*'9 All Base Data'!$Y1965</f>
        <v>0</v>
      </c>
      <c r="AQ1965" s="179">
        <f t="shared" si="311"/>
        <v>0</v>
      </c>
    </row>
    <row r="1966" spans="1:43" x14ac:dyDescent="0.25">
      <c r="A1966" s="124">
        <v>619000</v>
      </c>
      <c r="B1966" s="125" t="s">
        <v>1993</v>
      </c>
      <c r="C1966" s="126" t="s">
        <v>408</v>
      </c>
      <c r="D1966" s="101" t="s">
        <v>2073</v>
      </c>
      <c r="E1966" s="42"/>
      <c r="F1966" s="191" t="str">
        <f>IF('9 All Base Data'!G1966="Rural Centre","Rural",IF('9 All Base Data'!G1966="Rural (Incl.some Off Shore Islands)","Rural",IF('9 All Base Data'!G1966="Inlet-in TA but not in Urban Area","Rural",IF('9 All Base Data'!G1966="Rural (Incl.some Off Shore Islands)","Rural",IF('9 All Base Data'!G1966="Inlet-not in TA","Rural",IF('9 All Base Data'!G1966="Inland Water not in Urban Area","Rural",IF('9 All Base Data'!G1966="Oceanic-in Region but not in TA","Rural",'9 All Base Data'!G1966)))))))</f>
        <v>Rural</v>
      </c>
      <c r="G1966" s="177" t="str">
        <f>IF('9 All Base Data'!I1966="..C","..C",'9 All Base Data'!I1966*Basecase_Pop_2006)</f>
        <v>..C</v>
      </c>
      <c r="H1966" s="177" t="str">
        <f>IF('9 All Base Data'!J1966="..C","..C",'9 All Base Data'!J1966*Basecase_Pop_2006)</f>
        <v>..C</v>
      </c>
      <c r="I1966" s="191" t="str">
        <f>IF('9 All Base Data'!L1966="..C","..C",'9 All Base Data'!L1966*Basecase_Pop_2006)</f>
        <v>..C</v>
      </c>
      <c r="J1966" s="156">
        <f>IF('9 All Base Data'!$P1966=0,0,('9 All Base Data'!$P1966*Basecase_Pop_2006)/(1+(1/(BaseCase_Mort_AllAdults_30*('9 All Base Data'!$W1966*Basecase_PM10)/10))))</f>
        <v>0</v>
      </c>
      <c r="K1966" s="156">
        <f>IF('9 All Base Data'!$Q1966=0,0,('9 All Base Data'!$Q1966*Basecase_Pop_2006)/(1+(1/(BaseCase_Mort_Maori_30*('9 All Base Data'!$W1966*Basecase_PM10)/10))))</f>
        <v>0</v>
      </c>
      <c r="L1966" s="179">
        <f>133/(1+1/(BaseCase_Mort_Child_0_1*'9 All Base Data'!$AB$10/10))*IF('9 All Base Data'!$L1966="..C",0,'9 All Base Data'!L1966/'9 All Base Data'!$L$2022)</f>
        <v>0</v>
      </c>
      <c r="M1966" s="178">
        <f>IF('9 All Base Data'!$R1966="","",IF('9 All Base Data'!$R1966=0,0,('9 All Base Data'!$R1966*Basecase_Pop_2006)/(1+(1/(BaseCase_CardiacHA_All*('9 All Base Data'!$W1966*Basecase_PM10)/10)))))</f>
        <v>0</v>
      </c>
      <c r="N1966" s="178">
        <f>IF('9 All Base Data'!$S1966="","",IF('9 All Base Data'!$S1966=0,0,('9 All Base Data'!S1966*Basecase_Pop_2006)/(1+(1/(BaseCase_RespHA_All*('9 All Base Data'!$W1966*Basecase_PM10)/10)))))</f>
        <v>0</v>
      </c>
      <c r="O1966" s="178">
        <f>IF('9 All Base Data'!$T1966="","",IF('9 All Base Data'!$T1966=0,0,('9 All Base Data'!$T1966*Basecase_Pop_2006)/(1+(1/(BaseCase_RespHA_Child_1_4*('9 All Base Data'!$W1966*Basecase_PM10)/10)))))</f>
        <v>0</v>
      </c>
      <c r="P1966" s="179">
        <f>IF('9 All Base Data'!$U1966="","",IF('9 All Base Data'!$U1966=0,0,('9 All Base Data'!$U1966*Basecase_Pop_2006)/(1+(1/(BaseCase_RespHA_Child_5_14*('9 All Base Data'!$W1966*Basecase_PM10)/10)))))</f>
        <v>0</v>
      </c>
      <c r="Q1966" s="156">
        <f>IF('7 Base case Results'!$G1966="..C",0,BaseCase_RADs_All*'7 Base case Results'!$G1966*('9 All Base Data'!$V1966*Basecase_PM10)/10)</f>
        <v>0</v>
      </c>
      <c r="R1966" s="189">
        <f t="shared" si="312"/>
        <v>0</v>
      </c>
      <c r="S1966" s="178">
        <f t="shared" si="313"/>
        <v>0</v>
      </c>
      <c r="T1966" s="179">
        <f t="shared" si="314"/>
        <v>0</v>
      </c>
      <c r="U1966" s="178">
        <f t="shared" si="315"/>
        <v>0</v>
      </c>
      <c r="V1966" s="178">
        <f t="shared" si="316"/>
        <v>0</v>
      </c>
      <c r="W1966" s="178">
        <f t="shared" si="317"/>
        <v>0</v>
      </c>
      <c r="X1966" s="179">
        <f t="shared" si="318"/>
        <v>0</v>
      </c>
      <c r="Y1966" s="179">
        <f t="shared" si="319"/>
        <v>0</v>
      </c>
      <c r="Z1966" s="186">
        <f t="shared" si="310"/>
        <v>0</v>
      </c>
      <c r="AA1966" s="156">
        <f>$J1966*'9 All Base Data'!$Y1966</f>
        <v>0</v>
      </c>
      <c r="AB1966" s="156">
        <f>$K1966*'9 All Base Data'!$Y1966</f>
        <v>0</v>
      </c>
      <c r="AC1966" s="178">
        <f>$L1966*'9 All Base Data'!$Y1966</f>
        <v>0</v>
      </c>
      <c r="AD1966" s="178">
        <f>IF($M1966="","",$M1966*'9 All Base Data'!$Y1966)</f>
        <v>0</v>
      </c>
      <c r="AE1966" s="178">
        <f>IF($N1966="","",$N1966*'9 All Base Data'!$Y1966)</f>
        <v>0</v>
      </c>
      <c r="AF1966" s="178">
        <f>IF($O1966="","",$O1966*'9 All Base Data'!$Y1966)</f>
        <v>0</v>
      </c>
      <c r="AG1966" s="178">
        <f>IF($P1966="","",$P1966*'9 All Base Data'!$Y1966)</f>
        <v>0</v>
      </c>
      <c r="AH1966" s="167">
        <f>$Q1966*'9 All Base Data'!$Y1966</f>
        <v>0</v>
      </c>
      <c r="AI1966" s="178">
        <f>$R1966*'9 All Base Data'!$Y1966</f>
        <v>0</v>
      </c>
      <c r="AJ1966" s="178">
        <f>$S1966*'9 All Base Data'!$Y1966</f>
        <v>0</v>
      </c>
      <c r="AK1966" s="178">
        <f>$T1966*'9 All Base Data'!$Y1966</f>
        <v>0</v>
      </c>
      <c r="AL1966" s="178">
        <f>IF($U1966="","",$U1966*'9 All Base Data'!$Y1966)</f>
        <v>0</v>
      </c>
      <c r="AM1966" s="178">
        <f>IF($V1966="","",$V1966*'9 All Base Data'!$Y1966)</f>
        <v>0</v>
      </c>
      <c r="AN1966" s="178">
        <f>IF($W1966="","",$W1966*'9 All Base Data'!$Y1966)</f>
        <v>0</v>
      </c>
      <c r="AO1966" s="178">
        <f>IF($X1966="","",$X1966*'9 All Base Data'!$Y1966)</f>
        <v>0</v>
      </c>
      <c r="AP1966" s="178">
        <f>$Y1966*'9 All Base Data'!$Y1966</f>
        <v>0</v>
      </c>
      <c r="AQ1966" s="179">
        <f t="shared" si="311"/>
        <v>0</v>
      </c>
    </row>
    <row r="1967" spans="1:43" x14ac:dyDescent="0.25">
      <c r="A1967" s="124">
        <v>619101</v>
      </c>
      <c r="B1967" s="125" t="s">
        <v>1994</v>
      </c>
      <c r="C1967" s="126" t="s">
        <v>408</v>
      </c>
      <c r="D1967" s="101" t="s">
        <v>2073</v>
      </c>
      <c r="E1967" s="42"/>
      <c r="F1967" s="191" t="str">
        <f>IF('9 All Base Data'!G1967="Rural Centre","Rural",IF('9 All Base Data'!G1967="Rural (Incl.some Off Shore Islands)","Rural",IF('9 All Base Data'!G1967="Inlet-in TA but not in Urban Area","Rural",IF('9 All Base Data'!G1967="Rural (Incl.some Off Shore Islands)","Rural",IF('9 All Base Data'!G1967="Inlet-not in TA","Rural",IF('9 All Base Data'!G1967="Inland Water not in Urban Area","Rural",IF('9 All Base Data'!G1967="Oceanic-in Region but not in TA","Rural",'9 All Base Data'!G1967)))))))</f>
        <v>Rural</v>
      </c>
      <c r="G1967" s="177" t="str">
        <f>IF('9 All Base Data'!I1967="..C","..C",'9 All Base Data'!I1967*Basecase_Pop_2006)</f>
        <v>..C</v>
      </c>
      <c r="H1967" s="177" t="str">
        <f>IF('9 All Base Data'!J1967="..C","..C",'9 All Base Data'!J1967*Basecase_Pop_2006)</f>
        <v>..C</v>
      </c>
      <c r="I1967" s="191" t="str">
        <f>IF('9 All Base Data'!L1967="..C","..C",'9 All Base Data'!L1967*Basecase_Pop_2006)</f>
        <v>..C</v>
      </c>
      <c r="J1967" s="156">
        <f>IF('9 All Base Data'!$P1967=0,0,('9 All Base Data'!$P1967*Basecase_Pop_2006)/(1+(1/(BaseCase_Mort_AllAdults_30*('9 All Base Data'!$W1967*Basecase_PM10)/10))))</f>
        <v>0</v>
      </c>
      <c r="K1967" s="156">
        <f>IF('9 All Base Data'!$Q1967=0,0,('9 All Base Data'!$Q1967*Basecase_Pop_2006)/(1+(1/(BaseCase_Mort_Maori_30*('9 All Base Data'!$W1967*Basecase_PM10)/10))))</f>
        <v>0</v>
      </c>
      <c r="L1967" s="179">
        <f>133/(1+1/(BaseCase_Mort_Child_0_1*'9 All Base Data'!$AB$10/10))*IF('9 All Base Data'!$L1967="..C",0,'9 All Base Data'!L1967/'9 All Base Data'!$L$2022)</f>
        <v>0</v>
      </c>
      <c r="M1967" s="178">
        <f>IF('9 All Base Data'!$R1967="","",IF('9 All Base Data'!$R1967=0,0,('9 All Base Data'!$R1967*Basecase_Pop_2006)/(1+(1/(BaseCase_CardiacHA_All*('9 All Base Data'!$W1967*Basecase_PM10)/10)))))</f>
        <v>0</v>
      </c>
      <c r="N1967" s="178">
        <f>IF('9 All Base Data'!$S1967="","",IF('9 All Base Data'!$S1967=0,0,('9 All Base Data'!S1967*Basecase_Pop_2006)/(1+(1/(BaseCase_RespHA_All*('9 All Base Data'!$W1967*Basecase_PM10)/10)))))</f>
        <v>0</v>
      </c>
      <c r="O1967" s="178">
        <f>IF('9 All Base Data'!$T1967="","",IF('9 All Base Data'!$T1967=0,0,('9 All Base Data'!$T1967*Basecase_Pop_2006)/(1+(1/(BaseCase_RespHA_Child_1_4*('9 All Base Data'!$W1967*Basecase_PM10)/10)))))</f>
        <v>0</v>
      </c>
      <c r="P1967" s="179">
        <f>IF('9 All Base Data'!$U1967="","",IF('9 All Base Data'!$U1967=0,0,('9 All Base Data'!$U1967*Basecase_Pop_2006)/(1+(1/(BaseCase_RespHA_Child_5_14*('9 All Base Data'!$W1967*Basecase_PM10)/10)))))</f>
        <v>0</v>
      </c>
      <c r="Q1967" s="156">
        <f>IF('7 Base case Results'!$G1967="..C",0,BaseCase_RADs_All*'7 Base case Results'!$G1967*('9 All Base Data'!$V1967*Basecase_PM10)/10)</f>
        <v>0</v>
      </c>
      <c r="R1967" s="189">
        <f t="shared" si="312"/>
        <v>0</v>
      </c>
      <c r="S1967" s="178">
        <f t="shared" si="313"/>
        <v>0</v>
      </c>
      <c r="T1967" s="179">
        <f t="shared" si="314"/>
        <v>0</v>
      </c>
      <c r="U1967" s="178">
        <f t="shared" si="315"/>
        <v>0</v>
      </c>
      <c r="V1967" s="178">
        <f t="shared" si="316"/>
        <v>0</v>
      </c>
      <c r="W1967" s="178">
        <f t="shared" si="317"/>
        <v>0</v>
      </c>
      <c r="X1967" s="179">
        <f t="shared" si="318"/>
        <v>0</v>
      </c>
      <c r="Y1967" s="179">
        <f t="shared" si="319"/>
        <v>0</v>
      </c>
      <c r="Z1967" s="186">
        <f t="shared" si="310"/>
        <v>0</v>
      </c>
      <c r="AA1967" s="156">
        <f>$J1967*'9 All Base Data'!$Y1967</f>
        <v>0</v>
      </c>
      <c r="AB1967" s="156">
        <f>$K1967*'9 All Base Data'!$Y1967</f>
        <v>0</v>
      </c>
      <c r="AC1967" s="178">
        <f>$L1967*'9 All Base Data'!$Y1967</f>
        <v>0</v>
      </c>
      <c r="AD1967" s="178">
        <f>IF($M1967="","",$M1967*'9 All Base Data'!$Y1967)</f>
        <v>0</v>
      </c>
      <c r="AE1967" s="178">
        <f>IF($N1967="","",$N1967*'9 All Base Data'!$Y1967)</f>
        <v>0</v>
      </c>
      <c r="AF1967" s="178">
        <f>IF($O1967="","",$O1967*'9 All Base Data'!$Y1967)</f>
        <v>0</v>
      </c>
      <c r="AG1967" s="178">
        <f>IF($P1967="","",$P1967*'9 All Base Data'!$Y1967)</f>
        <v>0</v>
      </c>
      <c r="AH1967" s="167">
        <f>$Q1967*'9 All Base Data'!$Y1967</f>
        <v>0</v>
      </c>
      <c r="AI1967" s="178">
        <f>$R1967*'9 All Base Data'!$Y1967</f>
        <v>0</v>
      </c>
      <c r="AJ1967" s="178">
        <f>$S1967*'9 All Base Data'!$Y1967</f>
        <v>0</v>
      </c>
      <c r="AK1967" s="178">
        <f>$T1967*'9 All Base Data'!$Y1967</f>
        <v>0</v>
      </c>
      <c r="AL1967" s="178">
        <f>IF($U1967="","",$U1967*'9 All Base Data'!$Y1967)</f>
        <v>0</v>
      </c>
      <c r="AM1967" s="178">
        <f>IF($V1967="","",$V1967*'9 All Base Data'!$Y1967)</f>
        <v>0</v>
      </c>
      <c r="AN1967" s="178">
        <f>IF($W1967="","",$W1967*'9 All Base Data'!$Y1967)</f>
        <v>0</v>
      </c>
      <c r="AO1967" s="178">
        <f>IF($X1967="","",$X1967*'9 All Base Data'!$Y1967)</f>
        <v>0</v>
      </c>
      <c r="AP1967" s="178">
        <f>$Y1967*'9 All Base Data'!$Y1967</f>
        <v>0</v>
      </c>
      <c r="AQ1967" s="179">
        <f t="shared" si="311"/>
        <v>0</v>
      </c>
    </row>
    <row r="1968" spans="1:43" x14ac:dyDescent="0.25">
      <c r="A1968" s="124">
        <v>619102</v>
      </c>
      <c r="B1968" s="125" t="s">
        <v>1995</v>
      </c>
      <c r="C1968" s="126" t="s">
        <v>408</v>
      </c>
      <c r="D1968" s="101" t="s">
        <v>2076</v>
      </c>
      <c r="E1968" s="42"/>
      <c r="F1968" s="191" t="str">
        <f>IF('9 All Base Data'!G1968="Rural Centre","Rural",IF('9 All Base Data'!G1968="Rural (Incl.some Off Shore Islands)","Rural",IF('9 All Base Data'!G1968="Inlet-in TA but not in Urban Area","Rural",IF('9 All Base Data'!G1968="Rural (Incl.some Off Shore Islands)","Rural",IF('9 All Base Data'!G1968="Inlet-not in TA","Rural",IF('9 All Base Data'!G1968="Inland Water not in Urban Area","Rural",IF('9 All Base Data'!G1968="Oceanic-in Region but not in TA","Rural",'9 All Base Data'!G1968)))))))</f>
        <v>Rural</v>
      </c>
      <c r="G1968" s="177" t="str">
        <f>IF('9 All Base Data'!I1968="..C","..C",'9 All Base Data'!I1968*Basecase_Pop_2006)</f>
        <v>..C</v>
      </c>
      <c r="H1968" s="177" t="str">
        <f>IF('9 All Base Data'!J1968="..C","..C",'9 All Base Data'!J1968*Basecase_Pop_2006)</f>
        <v>..C</v>
      </c>
      <c r="I1968" s="191" t="str">
        <f>IF('9 All Base Data'!L1968="..C","..C",'9 All Base Data'!L1968*Basecase_Pop_2006)</f>
        <v>..C</v>
      </c>
      <c r="J1968" s="156">
        <f>IF('9 All Base Data'!$P1968=0,0,('9 All Base Data'!$P1968*Basecase_Pop_2006)/(1+(1/(BaseCase_Mort_AllAdults_30*('9 All Base Data'!$W1968*Basecase_PM10)/10))))</f>
        <v>0</v>
      </c>
      <c r="K1968" s="156">
        <f>IF('9 All Base Data'!$Q1968=0,0,('9 All Base Data'!$Q1968*Basecase_Pop_2006)/(1+(1/(BaseCase_Mort_Maori_30*('9 All Base Data'!$W1968*Basecase_PM10)/10))))</f>
        <v>0</v>
      </c>
      <c r="L1968" s="179">
        <f>133/(1+1/(BaseCase_Mort_Child_0_1*'9 All Base Data'!$AB$10/10))*IF('9 All Base Data'!$L1968="..C",0,'9 All Base Data'!L1968/'9 All Base Data'!$L$2022)</f>
        <v>0</v>
      </c>
      <c r="M1968" s="178">
        <f>IF('9 All Base Data'!$R1968="","",IF('9 All Base Data'!$R1968=0,0,('9 All Base Data'!$R1968*Basecase_Pop_2006)/(1+(1/(BaseCase_CardiacHA_All*('9 All Base Data'!$W1968*Basecase_PM10)/10)))))</f>
        <v>0</v>
      </c>
      <c r="N1968" s="178">
        <f>IF('9 All Base Data'!$S1968="","",IF('9 All Base Data'!$S1968=0,0,('9 All Base Data'!S1968*Basecase_Pop_2006)/(1+(1/(BaseCase_RespHA_All*('9 All Base Data'!$W1968*Basecase_PM10)/10)))))</f>
        <v>0</v>
      </c>
      <c r="O1968" s="178">
        <f>IF('9 All Base Data'!$T1968="","",IF('9 All Base Data'!$T1968=0,0,('9 All Base Data'!$T1968*Basecase_Pop_2006)/(1+(1/(BaseCase_RespHA_Child_1_4*('9 All Base Data'!$W1968*Basecase_PM10)/10)))))</f>
        <v>0</v>
      </c>
      <c r="P1968" s="179">
        <f>IF('9 All Base Data'!$U1968="","",IF('9 All Base Data'!$U1968=0,0,('9 All Base Data'!$U1968*Basecase_Pop_2006)/(1+(1/(BaseCase_RespHA_Child_5_14*('9 All Base Data'!$W1968*Basecase_PM10)/10)))))</f>
        <v>0</v>
      </c>
      <c r="Q1968" s="156">
        <f>IF('7 Base case Results'!$G1968="..C",0,BaseCase_RADs_All*'7 Base case Results'!$G1968*('9 All Base Data'!$V1968*Basecase_PM10)/10)</f>
        <v>0</v>
      </c>
      <c r="R1968" s="189">
        <f t="shared" si="312"/>
        <v>0</v>
      </c>
      <c r="S1968" s="178">
        <f t="shared" si="313"/>
        <v>0</v>
      </c>
      <c r="T1968" s="179">
        <f t="shared" si="314"/>
        <v>0</v>
      </c>
      <c r="U1968" s="178">
        <f t="shared" si="315"/>
        <v>0</v>
      </c>
      <c r="V1968" s="178">
        <f t="shared" si="316"/>
        <v>0</v>
      </c>
      <c r="W1968" s="178">
        <f t="shared" si="317"/>
        <v>0</v>
      </c>
      <c r="X1968" s="179">
        <f t="shared" si="318"/>
        <v>0</v>
      </c>
      <c r="Y1968" s="179">
        <f t="shared" si="319"/>
        <v>0</v>
      </c>
      <c r="Z1968" s="186">
        <f t="shared" si="310"/>
        <v>0</v>
      </c>
      <c r="AA1968" s="156">
        <f>$J1968*'9 All Base Data'!$Y1968</f>
        <v>0</v>
      </c>
      <c r="AB1968" s="156">
        <f>$K1968*'9 All Base Data'!$Y1968</f>
        <v>0</v>
      </c>
      <c r="AC1968" s="178">
        <f>$L1968*'9 All Base Data'!$Y1968</f>
        <v>0</v>
      </c>
      <c r="AD1968" s="178">
        <f>IF($M1968="","",$M1968*'9 All Base Data'!$Y1968)</f>
        <v>0</v>
      </c>
      <c r="AE1968" s="178">
        <f>IF($N1968="","",$N1968*'9 All Base Data'!$Y1968)</f>
        <v>0</v>
      </c>
      <c r="AF1968" s="178">
        <f>IF($O1968="","",$O1968*'9 All Base Data'!$Y1968)</f>
        <v>0</v>
      </c>
      <c r="AG1968" s="178">
        <f>IF($P1968="","",$P1968*'9 All Base Data'!$Y1968)</f>
        <v>0</v>
      </c>
      <c r="AH1968" s="167">
        <f>$Q1968*'9 All Base Data'!$Y1968</f>
        <v>0</v>
      </c>
      <c r="AI1968" s="178">
        <f>$R1968*'9 All Base Data'!$Y1968</f>
        <v>0</v>
      </c>
      <c r="AJ1968" s="178">
        <f>$S1968*'9 All Base Data'!$Y1968</f>
        <v>0</v>
      </c>
      <c r="AK1968" s="178">
        <f>$T1968*'9 All Base Data'!$Y1968</f>
        <v>0</v>
      </c>
      <c r="AL1968" s="178">
        <f>IF($U1968="","",$U1968*'9 All Base Data'!$Y1968)</f>
        <v>0</v>
      </c>
      <c r="AM1968" s="178">
        <f>IF($V1968="","",$V1968*'9 All Base Data'!$Y1968)</f>
        <v>0</v>
      </c>
      <c r="AN1968" s="178">
        <f>IF($W1968="","",$W1968*'9 All Base Data'!$Y1968)</f>
        <v>0</v>
      </c>
      <c r="AO1968" s="178">
        <f>IF($X1968="","",$X1968*'9 All Base Data'!$Y1968)</f>
        <v>0</v>
      </c>
      <c r="AP1968" s="178">
        <f>$Y1968*'9 All Base Data'!$Y1968</f>
        <v>0</v>
      </c>
      <c r="AQ1968" s="179">
        <f t="shared" si="311"/>
        <v>0</v>
      </c>
    </row>
    <row r="1969" spans="1:43" x14ac:dyDescent="0.25">
      <c r="A1969" s="124">
        <v>619201</v>
      </c>
      <c r="B1969" s="125" t="s">
        <v>1996</v>
      </c>
      <c r="C1969" s="126" t="s">
        <v>408</v>
      </c>
      <c r="D1969" s="101" t="s">
        <v>2077</v>
      </c>
      <c r="E1969" s="42"/>
      <c r="F1969" s="191" t="str">
        <f>IF('9 All Base Data'!G1969="Rural Centre","Rural",IF('9 All Base Data'!G1969="Rural (Incl.some Off Shore Islands)","Rural",IF('9 All Base Data'!G1969="Inlet-in TA but not in Urban Area","Rural",IF('9 All Base Data'!G1969="Rural (Incl.some Off Shore Islands)","Rural",IF('9 All Base Data'!G1969="Inlet-not in TA","Rural",IF('9 All Base Data'!G1969="Inland Water not in Urban Area","Rural",IF('9 All Base Data'!G1969="Oceanic-in Region but not in TA","Rural",'9 All Base Data'!G1969)))))))</f>
        <v>Rural</v>
      </c>
      <c r="G1969" s="177" t="str">
        <f>IF('9 All Base Data'!I1969="..C","..C",'9 All Base Data'!I1969*Basecase_Pop_2006)</f>
        <v>..C</v>
      </c>
      <c r="H1969" s="177" t="str">
        <f>IF('9 All Base Data'!J1969="..C","..C",'9 All Base Data'!J1969*Basecase_Pop_2006)</f>
        <v>..C</v>
      </c>
      <c r="I1969" s="191" t="str">
        <f>IF('9 All Base Data'!L1969="..C","..C",'9 All Base Data'!L1969*Basecase_Pop_2006)</f>
        <v>..C</v>
      </c>
      <c r="J1969" s="156">
        <f>IF('9 All Base Data'!$P1969=0,0,('9 All Base Data'!$P1969*Basecase_Pop_2006)/(1+(1/(BaseCase_Mort_AllAdults_30*('9 All Base Data'!$W1969*Basecase_PM10)/10))))</f>
        <v>0</v>
      </c>
      <c r="K1969" s="156">
        <f>IF('9 All Base Data'!$Q1969=0,0,('9 All Base Data'!$Q1969*Basecase_Pop_2006)/(1+(1/(BaseCase_Mort_Maori_30*('9 All Base Data'!$W1969*Basecase_PM10)/10))))</f>
        <v>0</v>
      </c>
      <c r="L1969" s="179">
        <f>133/(1+1/(BaseCase_Mort_Child_0_1*'9 All Base Data'!$AB$10/10))*IF('9 All Base Data'!$L1969="..C",0,'9 All Base Data'!L1969/'9 All Base Data'!$L$2022)</f>
        <v>0</v>
      </c>
      <c r="M1969" s="178">
        <f>IF('9 All Base Data'!$R1969="","",IF('9 All Base Data'!$R1969=0,0,('9 All Base Data'!$R1969*Basecase_Pop_2006)/(1+(1/(BaseCase_CardiacHA_All*('9 All Base Data'!$W1969*Basecase_PM10)/10)))))</f>
        <v>0</v>
      </c>
      <c r="N1969" s="178">
        <f>IF('9 All Base Data'!$S1969="","",IF('9 All Base Data'!$S1969=0,0,('9 All Base Data'!S1969*Basecase_Pop_2006)/(1+(1/(BaseCase_RespHA_All*('9 All Base Data'!$W1969*Basecase_PM10)/10)))))</f>
        <v>0</v>
      </c>
      <c r="O1969" s="178">
        <f>IF('9 All Base Data'!$T1969="","",IF('9 All Base Data'!$T1969=0,0,('9 All Base Data'!$T1969*Basecase_Pop_2006)/(1+(1/(BaseCase_RespHA_Child_1_4*('9 All Base Data'!$W1969*Basecase_PM10)/10)))))</f>
        <v>0</v>
      </c>
      <c r="P1969" s="179">
        <f>IF('9 All Base Data'!$U1969="","",IF('9 All Base Data'!$U1969=0,0,('9 All Base Data'!$U1969*Basecase_Pop_2006)/(1+(1/(BaseCase_RespHA_Child_5_14*('9 All Base Data'!$W1969*Basecase_PM10)/10)))))</f>
        <v>0</v>
      </c>
      <c r="Q1969" s="156">
        <f>IF('7 Base case Results'!$G1969="..C",0,BaseCase_RADs_All*'7 Base case Results'!$G1969*('9 All Base Data'!$V1969*Basecase_PM10)/10)</f>
        <v>0</v>
      </c>
      <c r="R1969" s="189">
        <f t="shared" si="312"/>
        <v>0</v>
      </c>
      <c r="S1969" s="178">
        <f t="shared" si="313"/>
        <v>0</v>
      </c>
      <c r="T1969" s="179">
        <f t="shared" si="314"/>
        <v>0</v>
      </c>
      <c r="U1969" s="178">
        <f t="shared" si="315"/>
        <v>0</v>
      </c>
      <c r="V1969" s="178">
        <f t="shared" si="316"/>
        <v>0</v>
      </c>
      <c r="W1969" s="178">
        <f t="shared" si="317"/>
        <v>0</v>
      </c>
      <c r="X1969" s="179">
        <f t="shared" si="318"/>
        <v>0</v>
      </c>
      <c r="Y1969" s="179">
        <f t="shared" si="319"/>
        <v>0</v>
      </c>
      <c r="Z1969" s="186">
        <f t="shared" si="310"/>
        <v>0</v>
      </c>
      <c r="AA1969" s="156">
        <f>$J1969*'9 All Base Data'!$Y1969</f>
        <v>0</v>
      </c>
      <c r="AB1969" s="156">
        <f>$K1969*'9 All Base Data'!$Y1969</f>
        <v>0</v>
      </c>
      <c r="AC1969" s="178">
        <f>$L1969*'9 All Base Data'!$Y1969</f>
        <v>0</v>
      </c>
      <c r="AD1969" s="178">
        <f>IF($M1969="","",$M1969*'9 All Base Data'!$Y1969)</f>
        <v>0</v>
      </c>
      <c r="AE1969" s="178">
        <f>IF($N1969="","",$N1969*'9 All Base Data'!$Y1969)</f>
        <v>0</v>
      </c>
      <c r="AF1969" s="178">
        <f>IF($O1969="","",$O1969*'9 All Base Data'!$Y1969)</f>
        <v>0</v>
      </c>
      <c r="AG1969" s="178">
        <f>IF($P1969="","",$P1969*'9 All Base Data'!$Y1969)</f>
        <v>0</v>
      </c>
      <c r="AH1969" s="167">
        <f>$Q1969*'9 All Base Data'!$Y1969</f>
        <v>0</v>
      </c>
      <c r="AI1969" s="178">
        <f>$R1969*'9 All Base Data'!$Y1969</f>
        <v>0</v>
      </c>
      <c r="AJ1969" s="178">
        <f>$S1969*'9 All Base Data'!$Y1969</f>
        <v>0</v>
      </c>
      <c r="AK1969" s="178">
        <f>$T1969*'9 All Base Data'!$Y1969</f>
        <v>0</v>
      </c>
      <c r="AL1969" s="178">
        <f>IF($U1969="","",$U1969*'9 All Base Data'!$Y1969)</f>
        <v>0</v>
      </c>
      <c r="AM1969" s="178">
        <f>IF($V1969="","",$V1969*'9 All Base Data'!$Y1969)</f>
        <v>0</v>
      </c>
      <c r="AN1969" s="178">
        <f>IF($W1969="","",$W1969*'9 All Base Data'!$Y1969)</f>
        <v>0</v>
      </c>
      <c r="AO1969" s="178">
        <f>IF($X1969="","",$X1969*'9 All Base Data'!$Y1969)</f>
        <v>0</v>
      </c>
      <c r="AP1969" s="178">
        <f>$Y1969*'9 All Base Data'!$Y1969</f>
        <v>0</v>
      </c>
      <c r="AQ1969" s="179">
        <f t="shared" si="311"/>
        <v>0</v>
      </c>
    </row>
    <row r="1970" spans="1:43" x14ac:dyDescent="0.25">
      <c r="A1970" s="124">
        <v>619202</v>
      </c>
      <c r="B1970" s="125" t="s">
        <v>1997</v>
      </c>
      <c r="C1970" s="126" t="s">
        <v>408</v>
      </c>
      <c r="D1970" s="101" t="s">
        <v>2070</v>
      </c>
      <c r="E1970" s="42"/>
      <c r="F1970" s="191" t="str">
        <f>IF('9 All Base Data'!G1970="Rural Centre","Rural",IF('9 All Base Data'!G1970="Rural (Incl.some Off Shore Islands)","Rural",IF('9 All Base Data'!G1970="Inlet-in TA but not in Urban Area","Rural",IF('9 All Base Data'!G1970="Rural (Incl.some Off Shore Islands)","Rural",IF('9 All Base Data'!G1970="Inlet-not in TA","Rural",IF('9 All Base Data'!G1970="Inland Water not in Urban Area","Rural",IF('9 All Base Data'!G1970="Oceanic-in Region but not in TA","Rural",'9 All Base Data'!G1970)))))))</f>
        <v>Rural</v>
      </c>
      <c r="G1970" s="177" t="str">
        <f>IF('9 All Base Data'!I1970="..C","..C",'9 All Base Data'!I1970*Basecase_Pop_2006)</f>
        <v>..C</v>
      </c>
      <c r="H1970" s="177" t="str">
        <f>IF('9 All Base Data'!J1970="..C","..C",'9 All Base Data'!J1970*Basecase_Pop_2006)</f>
        <v>..C</v>
      </c>
      <c r="I1970" s="191" t="str">
        <f>IF('9 All Base Data'!L1970="..C","..C",'9 All Base Data'!L1970*Basecase_Pop_2006)</f>
        <v>..C</v>
      </c>
      <c r="J1970" s="156">
        <f>IF('9 All Base Data'!$P1970=0,0,('9 All Base Data'!$P1970*Basecase_Pop_2006)/(1+(1/(BaseCase_Mort_AllAdults_30*('9 All Base Data'!$W1970*Basecase_PM10)/10))))</f>
        <v>0</v>
      </c>
      <c r="K1970" s="156">
        <f>IF('9 All Base Data'!$Q1970=0,0,('9 All Base Data'!$Q1970*Basecase_Pop_2006)/(1+(1/(BaseCase_Mort_Maori_30*('9 All Base Data'!$W1970*Basecase_PM10)/10))))</f>
        <v>0</v>
      </c>
      <c r="L1970" s="179">
        <f>133/(1+1/(BaseCase_Mort_Child_0_1*'9 All Base Data'!$AB$10/10))*IF('9 All Base Data'!$L1970="..C",0,'9 All Base Data'!L1970/'9 All Base Data'!$L$2022)</f>
        <v>0</v>
      </c>
      <c r="M1970" s="178">
        <f>IF('9 All Base Data'!$R1970="","",IF('9 All Base Data'!$R1970=0,0,('9 All Base Data'!$R1970*Basecase_Pop_2006)/(1+(1/(BaseCase_CardiacHA_All*('9 All Base Data'!$W1970*Basecase_PM10)/10)))))</f>
        <v>0</v>
      </c>
      <c r="N1970" s="178">
        <f>IF('9 All Base Data'!$S1970="","",IF('9 All Base Data'!$S1970=0,0,('9 All Base Data'!S1970*Basecase_Pop_2006)/(1+(1/(BaseCase_RespHA_All*('9 All Base Data'!$W1970*Basecase_PM10)/10)))))</f>
        <v>0</v>
      </c>
      <c r="O1970" s="178">
        <f>IF('9 All Base Data'!$T1970="","",IF('9 All Base Data'!$T1970=0,0,('9 All Base Data'!$T1970*Basecase_Pop_2006)/(1+(1/(BaseCase_RespHA_Child_1_4*('9 All Base Data'!$W1970*Basecase_PM10)/10)))))</f>
        <v>0</v>
      </c>
      <c r="P1970" s="179">
        <f>IF('9 All Base Data'!$U1970="","",IF('9 All Base Data'!$U1970=0,0,('9 All Base Data'!$U1970*Basecase_Pop_2006)/(1+(1/(BaseCase_RespHA_Child_5_14*('9 All Base Data'!$W1970*Basecase_PM10)/10)))))</f>
        <v>0</v>
      </c>
      <c r="Q1970" s="156">
        <f>IF('7 Base case Results'!$G1970="..C",0,BaseCase_RADs_All*'7 Base case Results'!$G1970*('9 All Base Data'!$V1970*Basecase_PM10)/10)</f>
        <v>0</v>
      </c>
      <c r="R1970" s="189">
        <f t="shared" si="312"/>
        <v>0</v>
      </c>
      <c r="S1970" s="178">
        <f t="shared" si="313"/>
        <v>0</v>
      </c>
      <c r="T1970" s="179">
        <f t="shared" si="314"/>
        <v>0</v>
      </c>
      <c r="U1970" s="178">
        <f t="shared" si="315"/>
        <v>0</v>
      </c>
      <c r="V1970" s="178">
        <f t="shared" si="316"/>
        <v>0</v>
      </c>
      <c r="W1970" s="178">
        <f t="shared" si="317"/>
        <v>0</v>
      </c>
      <c r="X1970" s="179">
        <f t="shared" si="318"/>
        <v>0</v>
      </c>
      <c r="Y1970" s="179">
        <f t="shared" si="319"/>
        <v>0</v>
      </c>
      <c r="Z1970" s="186">
        <f t="shared" si="310"/>
        <v>0</v>
      </c>
      <c r="AA1970" s="156">
        <f>$J1970*'9 All Base Data'!$Y1970</f>
        <v>0</v>
      </c>
      <c r="AB1970" s="156">
        <f>$K1970*'9 All Base Data'!$Y1970</f>
        <v>0</v>
      </c>
      <c r="AC1970" s="178">
        <f>$L1970*'9 All Base Data'!$Y1970</f>
        <v>0</v>
      </c>
      <c r="AD1970" s="178">
        <f>IF($M1970="","",$M1970*'9 All Base Data'!$Y1970)</f>
        <v>0</v>
      </c>
      <c r="AE1970" s="178">
        <f>IF($N1970="","",$N1970*'9 All Base Data'!$Y1970)</f>
        <v>0</v>
      </c>
      <c r="AF1970" s="178">
        <f>IF($O1970="","",$O1970*'9 All Base Data'!$Y1970)</f>
        <v>0</v>
      </c>
      <c r="AG1970" s="178">
        <f>IF($P1970="","",$P1970*'9 All Base Data'!$Y1970)</f>
        <v>0</v>
      </c>
      <c r="AH1970" s="167">
        <f>$Q1970*'9 All Base Data'!$Y1970</f>
        <v>0</v>
      </c>
      <c r="AI1970" s="178">
        <f>$R1970*'9 All Base Data'!$Y1970</f>
        <v>0</v>
      </c>
      <c r="AJ1970" s="178">
        <f>$S1970*'9 All Base Data'!$Y1970</f>
        <v>0</v>
      </c>
      <c r="AK1970" s="178">
        <f>$T1970*'9 All Base Data'!$Y1970</f>
        <v>0</v>
      </c>
      <c r="AL1970" s="178">
        <f>IF($U1970="","",$U1970*'9 All Base Data'!$Y1970)</f>
        <v>0</v>
      </c>
      <c r="AM1970" s="178">
        <f>IF($V1970="","",$V1970*'9 All Base Data'!$Y1970)</f>
        <v>0</v>
      </c>
      <c r="AN1970" s="178">
        <f>IF($W1970="","",$W1970*'9 All Base Data'!$Y1970)</f>
        <v>0</v>
      </c>
      <c r="AO1970" s="178">
        <f>IF($X1970="","",$X1970*'9 All Base Data'!$Y1970)</f>
        <v>0</v>
      </c>
      <c r="AP1970" s="178">
        <f>$Y1970*'9 All Base Data'!$Y1970</f>
        <v>0</v>
      </c>
      <c r="AQ1970" s="179">
        <f t="shared" si="311"/>
        <v>0</v>
      </c>
    </row>
    <row r="1971" spans="1:43" x14ac:dyDescent="0.25">
      <c r="A1971" s="124">
        <v>619301</v>
      </c>
      <c r="B1971" s="125" t="s">
        <v>1998</v>
      </c>
      <c r="C1971" s="126" t="s">
        <v>408</v>
      </c>
      <c r="D1971" s="101" t="s">
        <v>2080</v>
      </c>
      <c r="E1971" s="42"/>
      <c r="F1971" s="191" t="str">
        <f>IF('9 All Base Data'!G1971="Rural Centre","Rural",IF('9 All Base Data'!G1971="Rural (Incl.some Off Shore Islands)","Rural",IF('9 All Base Data'!G1971="Inlet-in TA but not in Urban Area","Rural",IF('9 All Base Data'!G1971="Rural (Incl.some Off Shore Islands)","Rural",IF('9 All Base Data'!G1971="Inlet-not in TA","Rural",IF('9 All Base Data'!G1971="Inland Water not in Urban Area","Rural",IF('9 All Base Data'!G1971="Oceanic-in Region but not in TA","Rural",'9 All Base Data'!G1971)))))))</f>
        <v>Rural</v>
      </c>
      <c r="G1971" s="177">
        <f>IF('9 All Base Data'!I1971="..C","..C",'9 All Base Data'!I1971*Basecase_Pop_2006)</f>
        <v>12</v>
      </c>
      <c r="H1971" s="177">
        <f>IF('9 All Base Data'!J1971="..C","..C",'9 All Base Data'!J1971*Basecase_Pop_2006)</f>
        <v>9</v>
      </c>
      <c r="I1971" s="191" t="str">
        <f>IF('9 All Base Data'!L1971="..C","..C",'9 All Base Data'!L1971*Basecase_Pop_2006)</f>
        <v>..C</v>
      </c>
      <c r="J1971" s="156">
        <f>IF('9 All Base Data'!$P1971=0,0,('9 All Base Data'!$P1971*Basecase_Pop_2006)/(1+(1/(BaseCase_Mort_AllAdults_30*('9 All Base Data'!$W1971*Basecase_PM10)/10))))</f>
        <v>0</v>
      </c>
      <c r="K1971" s="156">
        <f>IF('9 All Base Data'!$Q1971=0,0,('9 All Base Data'!$Q1971*Basecase_Pop_2006)/(1+(1/(BaseCase_Mort_Maori_30*('9 All Base Data'!$W1971*Basecase_PM10)/10))))</f>
        <v>0</v>
      </c>
      <c r="L1971" s="179">
        <f>133/(1+1/(BaseCase_Mort_Child_0_1*'9 All Base Data'!$AB$10/10))*IF('9 All Base Data'!$L1971="..C",0,'9 All Base Data'!L1971/'9 All Base Data'!$L$2022)</f>
        <v>0</v>
      </c>
      <c r="M1971" s="178">
        <f>IF('9 All Base Data'!$R1971="","",IF('9 All Base Data'!$R1971=0,0,('9 All Base Data'!$R1971*Basecase_Pop_2006)/(1+(1/(BaseCase_CardiacHA_All*('9 All Base Data'!$W1971*Basecase_PM10)/10)))))</f>
        <v>0</v>
      </c>
      <c r="N1971" s="178">
        <f>IF('9 All Base Data'!$S1971="","",IF('9 All Base Data'!$S1971=0,0,('9 All Base Data'!S1971*Basecase_Pop_2006)/(1+(1/(BaseCase_RespHA_All*('9 All Base Data'!$W1971*Basecase_PM10)/10)))))</f>
        <v>0</v>
      </c>
      <c r="O1971" s="178">
        <f>IF('9 All Base Data'!$T1971="","",IF('9 All Base Data'!$T1971=0,0,('9 All Base Data'!$T1971*Basecase_Pop_2006)/(1+(1/(BaseCase_RespHA_Child_1_4*('9 All Base Data'!$W1971*Basecase_PM10)/10)))))</f>
        <v>0</v>
      </c>
      <c r="P1971" s="179">
        <f>IF('9 All Base Data'!$U1971="","",IF('9 All Base Data'!$U1971=0,0,('9 All Base Data'!$U1971*Basecase_Pop_2006)/(1+(1/(BaseCase_RespHA_Child_5_14*('9 All Base Data'!$W1971*Basecase_PM10)/10)))))</f>
        <v>0</v>
      </c>
      <c r="Q1971" s="156">
        <f>IF('7 Base case Results'!$G1971="..C",0,BaseCase_RADs_All*'7 Base case Results'!$G1971*('9 All Base Data'!$V1971*Basecase_PM10)/10)</f>
        <v>3.4430400000000008</v>
      </c>
      <c r="R1971" s="189">
        <f t="shared" si="312"/>
        <v>0</v>
      </c>
      <c r="S1971" s="178">
        <f t="shared" si="313"/>
        <v>0</v>
      </c>
      <c r="T1971" s="179">
        <f t="shared" si="314"/>
        <v>0</v>
      </c>
      <c r="U1971" s="178">
        <f t="shared" si="315"/>
        <v>0</v>
      </c>
      <c r="V1971" s="178">
        <f t="shared" si="316"/>
        <v>0</v>
      </c>
      <c r="W1971" s="178">
        <f t="shared" si="317"/>
        <v>0</v>
      </c>
      <c r="X1971" s="179">
        <f t="shared" si="318"/>
        <v>0</v>
      </c>
      <c r="Y1971" s="179">
        <f t="shared" si="319"/>
        <v>2.1346848000000006E-4</v>
      </c>
      <c r="Z1971" s="186">
        <f t="shared" si="310"/>
        <v>2.1346848000000006E-4</v>
      </c>
      <c r="AA1971" s="156">
        <f>$J1971*'9 All Base Data'!$Y1971</f>
        <v>0</v>
      </c>
      <c r="AB1971" s="156">
        <f>$K1971*'9 All Base Data'!$Y1971</f>
        <v>0</v>
      </c>
      <c r="AC1971" s="178">
        <f>$L1971*'9 All Base Data'!$Y1971</f>
        <v>0</v>
      </c>
      <c r="AD1971" s="178">
        <f>IF($M1971="","",$M1971*'9 All Base Data'!$Y1971)</f>
        <v>0</v>
      </c>
      <c r="AE1971" s="178">
        <f>IF($N1971="","",$N1971*'9 All Base Data'!$Y1971)</f>
        <v>0</v>
      </c>
      <c r="AF1971" s="178">
        <f>IF($O1971="","",$O1971*'9 All Base Data'!$Y1971)</f>
        <v>0</v>
      </c>
      <c r="AG1971" s="178">
        <f>IF($P1971="","",$P1971*'9 All Base Data'!$Y1971)</f>
        <v>0</v>
      </c>
      <c r="AH1971" s="167">
        <f>$Q1971*'9 All Base Data'!$Y1971</f>
        <v>0.29990303410708508</v>
      </c>
      <c r="AI1971" s="178">
        <f>$R1971*'9 All Base Data'!$Y1971</f>
        <v>0</v>
      </c>
      <c r="AJ1971" s="178">
        <f>$S1971*'9 All Base Data'!$Y1971</f>
        <v>0</v>
      </c>
      <c r="AK1971" s="178">
        <f>$T1971*'9 All Base Data'!$Y1971</f>
        <v>0</v>
      </c>
      <c r="AL1971" s="178">
        <f>IF($U1971="","",$U1971*'9 All Base Data'!$Y1971)</f>
        <v>0</v>
      </c>
      <c r="AM1971" s="178">
        <f>IF($V1971="","",$V1971*'9 All Base Data'!$Y1971)</f>
        <v>0</v>
      </c>
      <c r="AN1971" s="178">
        <f>IF($W1971="","",$W1971*'9 All Base Data'!$Y1971)</f>
        <v>0</v>
      </c>
      <c r="AO1971" s="178">
        <f>IF($X1971="","",$X1971*'9 All Base Data'!$Y1971)</f>
        <v>0</v>
      </c>
      <c r="AP1971" s="178">
        <f>$Y1971*'9 All Base Data'!$Y1971</f>
        <v>1.8593988114639278E-5</v>
      </c>
      <c r="AQ1971" s="179">
        <f t="shared" si="311"/>
        <v>1.8593988114639278E-5</v>
      </c>
    </row>
    <row r="1972" spans="1:43" x14ac:dyDescent="0.25">
      <c r="A1972" s="124">
        <v>619302</v>
      </c>
      <c r="B1972" s="125" t="s">
        <v>1999</v>
      </c>
      <c r="C1972" s="126" t="s">
        <v>408</v>
      </c>
      <c r="D1972" s="101" t="s">
        <v>2080</v>
      </c>
      <c r="E1972" s="42"/>
      <c r="F1972" s="191" t="str">
        <f>IF('9 All Base Data'!G1972="Rural Centre","Rural",IF('9 All Base Data'!G1972="Rural (Incl.some Off Shore Islands)","Rural",IF('9 All Base Data'!G1972="Inlet-in TA but not in Urban Area","Rural",IF('9 All Base Data'!G1972="Rural (Incl.some Off Shore Islands)","Rural",IF('9 All Base Data'!G1972="Inlet-not in TA","Rural",IF('9 All Base Data'!G1972="Inland Water not in Urban Area","Rural",IF('9 All Base Data'!G1972="Oceanic-in Region but not in TA","Rural",'9 All Base Data'!G1972)))))))</f>
        <v>Rural</v>
      </c>
      <c r="G1972" s="177">
        <f>IF('9 All Base Data'!I1972="..C","..C",'9 All Base Data'!I1972*Basecase_Pop_2006)</f>
        <v>6</v>
      </c>
      <c r="H1972" s="177" t="str">
        <f>IF('9 All Base Data'!J1972="..C","..C",'9 All Base Data'!J1972*Basecase_Pop_2006)</f>
        <v>..C</v>
      </c>
      <c r="I1972" s="191" t="str">
        <f>IF('9 All Base Data'!L1972="..C","..C",'9 All Base Data'!L1972*Basecase_Pop_2006)</f>
        <v>..C</v>
      </c>
      <c r="J1972" s="156">
        <f>IF('9 All Base Data'!$P1972=0,0,('9 All Base Data'!$P1972*Basecase_Pop_2006)/(1+(1/(BaseCase_Mort_AllAdults_30*('9 All Base Data'!$W1972*Basecase_PM10)/10))))</f>
        <v>0</v>
      </c>
      <c r="K1972" s="156">
        <f>IF('9 All Base Data'!$Q1972=0,0,('9 All Base Data'!$Q1972*Basecase_Pop_2006)/(1+(1/(BaseCase_Mort_Maori_30*('9 All Base Data'!$W1972*Basecase_PM10)/10))))</f>
        <v>0</v>
      </c>
      <c r="L1972" s="179">
        <f>133/(1+1/(BaseCase_Mort_Child_0_1*'9 All Base Data'!$AB$10/10))*IF('9 All Base Data'!$L1972="..C",0,'9 All Base Data'!L1972/'9 All Base Data'!$L$2022)</f>
        <v>0</v>
      </c>
      <c r="M1972" s="178">
        <f>IF('9 All Base Data'!$R1972="","",IF('9 All Base Data'!$R1972=0,0,('9 All Base Data'!$R1972*Basecase_Pop_2006)/(1+(1/(BaseCase_CardiacHA_All*('9 All Base Data'!$W1972*Basecase_PM10)/10)))))</f>
        <v>0</v>
      </c>
      <c r="N1972" s="178">
        <f>IF('9 All Base Data'!$S1972="","",IF('9 All Base Data'!$S1972=0,0,('9 All Base Data'!S1972*Basecase_Pop_2006)/(1+(1/(BaseCase_RespHA_All*('9 All Base Data'!$W1972*Basecase_PM10)/10)))))</f>
        <v>0</v>
      </c>
      <c r="O1972" s="178">
        <f>IF('9 All Base Data'!$T1972="","",IF('9 All Base Data'!$T1972=0,0,('9 All Base Data'!$T1972*Basecase_Pop_2006)/(1+(1/(BaseCase_RespHA_Child_1_4*('9 All Base Data'!$W1972*Basecase_PM10)/10)))))</f>
        <v>0</v>
      </c>
      <c r="P1972" s="179">
        <f>IF('9 All Base Data'!$U1972="","",IF('9 All Base Data'!$U1972=0,0,('9 All Base Data'!$U1972*Basecase_Pop_2006)/(1+(1/(BaseCase_RespHA_Child_5_14*('9 All Base Data'!$W1972*Basecase_PM10)/10)))))</f>
        <v>0</v>
      </c>
      <c r="Q1972" s="156">
        <f>IF('7 Base case Results'!$G1972="..C",0,BaseCase_RADs_All*'7 Base case Results'!$G1972*('9 All Base Data'!$V1972*Basecase_PM10)/10)</f>
        <v>1.7215200000000004</v>
      </c>
      <c r="R1972" s="189">
        <f t="shared" si="312"/>
        <v>0</v>
      </c>
      <c r="S1972" s="178">
        <f t="shared" si="313"/>
        <v>0</v>
      </c>
      <c r="T1972" s="179">
        <f t="shared" si="314"/>
        <v>0</v>
      </c>
      <c r="U1972" s="178">
        <f t="shared" si="315"/>
        <v>0</v>
      </c>
      <c r="V1972" s="178">
        <f t="shared" si="316"/>
        <v>0</v>
      </c>
      <c r="W1972" s="178">
        <f t="shared" si="317"/>
        <v>0</v>
      </c>
      <c r="X1972" s="179">
        <f t="shared" si="318"/>
        <v>0</v>
      </c>
      <c r="Y1972" s="179">
        <f t="shared" si="319"/>
        <v>1.0673424000000003E-4</v>
      </c>
      <c r="Z1972" s="186">
        <f t="shared" si="310"/>
        <v>1.0673424000000003E-4</v>
      </c>
      <c r="AA1972" s="156">
        <f>$J1972*'9 All Base Data'!$Y1972</f>
        <v>0</v>
      </c>
      <c r="AB1972" s="156">
        <f>$K1972*'9 All Base Data'!$Y1972</f>
        <v>0</v>
      </c>
      <c r="AC1972" s="178">
        <f>$L1972*'9 All Base Data'!$Y1972</f>
        <v>0</v>
      </c>
      <c r="AD1972" s="178">
        <f>IF($M1972="","",$M1972*'9 All Base Data'!$Y1972)</f>
        <v>0</v>
      </c>
      <c r="AE1972" s="178">
        <f>IF($N1972="","",$N1972*'9 All Base Data'!$Y1972)</f>
        <v>0</v>
      </c>
      <c r="AF1972" s="178">
        <f>IF($O1972="","",$O1972*'9 All Base Data'!$Y1972)</f>
        <v>0</v>
      </c>
      <c r="AG1972" s="178">
        <f>IF($P1972="","",$P1972*'9 All Base Data'!$Y1972)</f>
        <v>0</v>
      </c>
      <c r="AH1972" s="167">
        <f>$Q1972*'9 All Base Data'!$Y1972</f>
        <v>0.14995151705354254</v>
      </c>
      <c r="AI1972" s="178">
        <f>$R1972*'9 All Base Data'!$Y1972</f>
        <v>0</v>
      </c>
      <c r="AJ1972" s="178">
        <f>$S1972*'9 All Base Data'!$Y1972</f>
        <v>0</v>
      </c>
      <c r="AK1972" s="178">
        <f>$T1972*'9 All Base Data'!$Y1972</f>
        <v>0</v>
      </c>
      <c r="AL1972" s="178">
        <f>IF($U1972="","",$U1972*'9 All Base Data'!$Y1972)</f>
        <v>0</v>
      </c>
      <c r="AM1972" s="178">
        <f>IF($V1972="","",$V1972*'9 All Base Data'!$Y1972)</f>
        <v>0</v>
      </c>
      <c r="AN1972" s="178">
        <f>IF($W1972="","",$W1972*'9 All Base Data'!$Y1972)</f>
        <v>0</v>
      </c>
      <c r="AO1972" s="178">
        <f>IF($X1972="","",$X1972*'9 All Base Data'!$Y1972)</f>
        <v>0</v>
      </c>
      <c r="AP1972" s="178">
        <f>$Y1972*'9 All Base Data'!$Y1972</f>
        <v>9.2969940573196389E-6</v>
      </c>
      <c r="AQ1972" s="179">
        <f t="shared" si="311"/>
        <v>9.2969940573196389E-6</v>
      </c>
    </row>
    <row r="1973" spans="1:43" x14ac:dyDescent="0.25">
      <c r="A1973" s="124">
        <v>619303</v>
      </c>
      <c r="B1973" s="125" t="s">
        <v>2000</v>
      </c>
      <c r="C1973" s="126" t="s">
        <v>408</v>
      </c>
      <c r="D1973" s="101" t="s">
        <v>2070</v>
      </c>
      <c r="E1973" s="42"/>
      <c r="F1973" s="191" t="str">
        <f>IF('9 All Base Data'!G1973="Rural Centre","Rural",IF('9 All Base Data'!G1973="Rural (Incl.some Off Shore Islands)","Rural",IF('9 All Base Data'!G1973="Inlet-in TA but not in Urban Area","Rural",IF('9 All Base Data'!G1973="Rural (Incl.some Off Shore Islands)","Rural",IF('9 All Base Data'!G1973="Inlet-not in TA","Rural",IF('9 All Base Data'!G1973="Inland Water not in Urban Area","Rural",IF('9 All Base Data'!G1973="Oceanic-in Region but not in TA","Rural",'9 All Base Data'!G1973)))))))</f>
        <v>Rural</v>
      </c>
      <c r="G1973" s="177" t="str">
        <f>IF('9 All Base Data'!I1973="..C","..C",'9 All Base Data'!I1973*Basecase_Pop_2006)</f>
        <v>..C</v>
      </c>
      <c r="H1973" s="177" t="str">
        <f>IF('9 All Base Data'!J1973="..C","..C",'9 All Base Data'!J1973*Basecase_Pop_2006)</f>
        <v>..C</v>
      </c>
      <c r="I1973" s="191" t="str">
        <f>IF('9 All Base Data'!L1973="..C","..C",'9 All Base Data'!L1973*Basecase_Pop_2006)</f>
        <v>..C</v>
      </c>
      <c r="J1973" s="156">
        <f>IF('9 All Base Data'!$P1973=0,0,('9 All Base Data'!$P1973*Basecase_Pop_2006)/(1+(1/(BaseCase_Mort_AllAdults_30*('9 All Base Data'!$W1973*Basecase_PM10)/10))))</f>
        <v>0</v>
      </c>
      <c r="K1973" s="156">
        <f>IF('9 All Base Data'!$Q1973=0,0,('9 All Base Data'!$Q1973*Basecase_Pop_2006)/(1+(1/(BaseCase_Mort_Maori_30*('9 All Base Data'!$W1973*Basecase_PM10)/10))))</f>
        <v>0</v>
      </c>
      <c r="L1973" s="179">
        <f>133/(1+1/(BaseCase_Mort_Child_0_1*'9 All Base Data'!$AB$10/10))*IF('9 All Base Data'!$L1973="..C",0,'9 All Base Data'!L1973/'9 All Base Data'!$L$2022)</f>
        <v>0</v>
      </c>
      <c r="M1973" s="178">
        <f>IF('9 All Base Data'!$R1973="","",IF('9 All Base Data'!$R1973=0,0,('9 All Base Data'!$R1973*Basecase_Pop_2006)/(1+(1/(BaseCase_CardiacHA_All*('9 All Base Data'!$W1973*Basecase_PM10)/10)))))</f>
        <v>0</v>
      </c>
      <c r="N1973" s="178">
        <f>IF('9 All Base Data'!$S1973="","",IF('9 All Base Data'!$S1973=0,0,('9 All Base Data'!S1973*Basecase_Pop_2006)/(1+(1/(BaseCase_RespHA_All*('9 All Base Data'!$W1973*Basecase_PM10)/10)))))</f>
        <v>0</v>
      </c>
      <c r="O1973" s="178">
        <f>IF('9 All Base Data'!$T1973="","",IF('9 All Base Data'!$T1973=0,0,('9 All Base Data'!$T1973*Basecase_Pop_2006)/(1+(1/(BaseCase_RespHA_Child_1_4*('9 All Base Data'!$W1973*Basecase_PM10)/10)))))</f>
        <v>0</v>
      </c>
      <c r="P1973" s="179">
        <f>IF('9 All Base Data'!$U1973="","",IF('9 All Base Data'!$U1973=0,0,('9 All Base Data'!$U1973*Basecase_Pop_2006)/(1+(1/(BaseCase_RespHA_Child_5_14*('9 All Base Data'!$W1973*Basecase_PM10)/10)))))</f>
        <v>0</v>
      </c>
      <c r="Q1973" s="156">
        <f>IF('7 Base case Results'!$G1973="..C",0,BaseCase_RADs_All*'7 Base case Results'!$G1973*('9 All Base Data'!$V1973*Basecase_PM10)/10)</f>
        <v>0</v>
      </c>
      <c r="R1973" s="189">
        <f t="shared" si="312"/>
        <v>0</v>
      </c>
      <c r="S1973" s="178">
        <f t="shared" si="313"/>
        <v>0</v>
      </c>
      <c r="T1973" s="179">
        <f t="shared" si="314"/>
        <v>0</v>
      </c>
      <c r="U1973" s="178">
        <f t="shared" si="315"/>
        <v>0</v>
      </c>
      <c r="V1973" s="178">
        <f t="shared" si="316"/>
        <v>0</v>
      </c>
      <c r="W1973" s="178">
        <f t="shared" si="317"/>
        <v>0</v>
      </c>
      <c r="X1973" s="179">
        <f t="shared" si="318"/>
        <v>0</v>
      </c>
      <c r="Y1973" s="179">
        <f t="shared" si="319"/>
        <v>0</v>
      </c>
      <c r="Z1973" s="186">
        <f t="shared" si="310"/>
        <v>0</v>
      </c>
      <c r="AA1973" s="156">
        <f>$J1973*'9 All Base Data'!$Y1973</f>
        <v>0</v>
      </c>
      <c r="AB1973" s="156">
        <f>$K1973*'9 All Base Data'!$Y1973</f>
        <v>0</v>
      </c>
      <c r="AC1973" s="178">
        <f>$L1973*'9 All Base Data'!$Y1973</f>
        <v>0</v>
      </c>
      <c r="AD1973" s="178">
        <f>IF($M1973="","",$M1973*'9 All Base Data'!$Y1973)</f>
        <v>0</v>
      </c>
      <c r="AE1973" s="178">
        <f>IF($N1973="","",$N1973*'9 All Base Data'!$Y1973)</f>
        <v>0</v>
      </c>
      <c r="AF1973" s="178">
        <f>IF($O1973="","",$O1973*'9 All Base Data'!$Y1973)</f>
        <v>0</v>
      </c>
      <c r="AG1973" s="178">
        <f>IF($P1973="","",$P1973*'9 All Base Data'!$Y1973)</f>
        <v>0</v>
      </c>
      <c r="AH1973" s="167">
        <f>$Q1973*'9 All Base Data'!$Y1973</f>
        <v>0</v>
      </c>
      <c r="AI1973" s="178">
        <f>$R1973*'9 All Base Data'!$Y1973</f>
        <v>0</v>
      </c>
      <c r="AJ1973" s="178">
        <f>$S1973*'9 All Base Data'!$Y1973</f>
        <v>0</v>
      </c>
      <c r="AK1973" s="178">
        <f>$T1973*'9 All Base Data'!$Y1973</f>
        <v>0</v>
      </c>
      <c r="AL1973" s="178">
        <f>IF($U1973="","",$U1973*'9 All Base Data'!$Y1973)</f>
        <v>0</v>
      </c>
      <c r="AM1973" s="178">
        <f>IF($V1973="","",$V1973*'9 All Base Data'!$Y1973)</f>
        <v>0</v>
      </c>
      <c r="AN1973" s="178">
        <f>IF($W1973="","",$W1973*'9 All Base Data'!$Y1973)</f>
        <v>0</v>
      </c>
      <c r="AO1973" s="178">
        <f>IF($X1973="","",$X1973*'9 All Base Data'!$Y1973)</f>
        <v>0</v>
      </c>
      <c r="AP1973" s="178">
        <f>$Y1973*'9 All Base Data'!$Y1973</f>
        <v>0</v>
      </c>
      <c r="AQ1973" s="179">
        <f t="shared" si="311"/>
        <v>0</v>
      </c>
    </row>
    <row r="1974" spans="1:43" x14ac:dyDescent="0.25">
      <c r="A1974" s="124">
        <v>619400</v>
      </c>
      <c r="B1974" s="125" t="s">
        <v>2001</v>
      </c>
      <c r="C1974" s="126" t="s">
        <v>408</v>
      </c>
      <c r="D1974" s="101" t="s">
        <v>2070</v>
      </c>
      <c r="E1974" s="42"/>
      <c r="F1974" s="191" t="str">
        <f>IF('9 All Base Data'!G1974="Rural Centre","Rural",IF('9 All Base Data'!G1974="Rural (Incl.some Off Shore Islands)","Rural",IF('9 All Base Data'!G1974="Inlet-in TA but not in Urban Area","Rural",IF('9 All Base Data'!G1974="Rural (Incl.some Off Shore Islands)","Rural",IF('9 All Base Data'!G1974="Inlet-not in TA","Rural",IF('9 All Base Data'!G1974="Inland Water not in Urban Area","Rural",IF('9 All Base Data'!G1974="Oceanic-in Region but not in TA","Rural",'9 All Base Data'!G1974)))))))</f>
        <v>Rural</v>
      </c>
      <c r="G1974" s="177" t="str">
        <f>IF('9 All Base Data'!I1974="..C","..C",'9 All Base Data'!I1974*Basecase_Pop_2006)</f>
        <v>..C</v>
      </c>
      <c r="H1974" s="177" t="str">
        <f>IF('9 All Base Data'!J1974="..C","..C",'9 All Base Data'!J1974*Basecase_Pop_2006)</f>
        <v>..C</v>
      </c>
      <c r="I1974" s="191" t="str">
        <f>IF('9 All Base Data'!L1974="..C","..C",'9 All Base Data'!L1974*Basecase_Pop_2006)</f>
        <v>..C</v>
      </c>
      <c r="J1974" s="156">
        <f>IF('9 All Base Data'!$P1974=0,0,('9 All Base Data'!$P1974*Basecase_Pop_2006)/(1+(1/(BaseCase_Mort_AllAdults_30*('9 All Base Data'!$W1974*Basecase_PM10)/10))))</f>
        <v>0</v>
      </c>
      <c r="K1974" s="156">
        <f>IF('9 All Base Data'!$Q1974=0,0,('9 All Base Data'!$Q1974*Basecase_Pop_2006)/(1+(1/(BaseCase_Mort_Maori_30*('9 All Base Data'!$W1974*Basecase_PM10)/10))))</f>
        <v>0</v>
      </c>
      <c r="L1974" s="179">
        <f>133/(1+1/(BaseCase_Mort_Child_0_1*'9 All Base Data'!$AB$10/10))*IF('9 All Base Data'!$L1974="..C",0,'9 All Base Data'!L1974/'9 All Base Data'!$L$2022)</f>
        <v>0</v>
      </c>
      <c r="M1974" s="178">
        <f>IF('9 All Base Data'!$R1974="","",IF('9 All Base Data'!$R1974=0,0,('9 All Base Data'!$R1974*Basecase_Pop_2006)/(1+(1/(BaseCase_CardiacHA_All*('9 All Base Data'!$W1974*Basecase_PM10)/10)))))</f>
        <v>0</v>
      </c>
      <c r="N1974" s="178">
        <f>IF('9 All Base Data'!$S1974="","",IF('9 All Base Data'!$S1974=0,0,('9 All Base Data'!S1974*Basecase_Pop_2006)/(1+(1/(BaseCase_RespHA_All*('9 All Base Data'!$W1974*Basecase_PM10)/10)))))</f>
        <v>0</v>
      </c>
      <c r="O1974" s="178">
        <f>IF('9 All Base Data'!$T1974="","",IF('9 All Base Data'!$T1974=0,0,('9 All Base Data'!$T1974*Basecase_Pop_2006)/(1+(1/(BaseCase_RespHA_Child_1_4*('9 All Base Data'!$W1974*Basecase_PM10)/10)))))</f>
        <v>0</v>
      </c>
      <c r="P1974" s="179">
        <f>IF('9 All Base Data'!$U1974="","",IF('9 All Base Data'!$U1974=0,0,('9 All Base Data'!$U1974*Basecase_Pop_2006)/(1+(1/(BaseCase_RespHA_Child_5_14*('9 All Base Data'!$W1974*Basecase_PM10)/10)))))</f>
        <v>0</v>
      </c>
      <c r="Q1974" s="156">
        <f>IF('7 Base case Results'!$G1974="..C",0,BaseCase_RADs_All*'7 Base case Results'!$G1974*('9 All Base Data'!$V1974*Basecase_PM10)/10)</f>
        <v>0</v>
      </c>
      <c r="R1974" s="189">
        <f t="shared" si="312"/>
        <v>0</v>
      </c>
      <c r="S1974" s="178">
        <f t="shared" si="313"/>
        <v>0</v>
      </c>
      <c r="T1974" s="179">
        <f t="shared" si="314"/>
        <v>0</v>
      </c>
      <c r="U1974" s="178">
        <f t="shared" si="315"/>
        <v>0</v>
      </c>
      <c r="V1974" s="178">
        <f t="shared" si="316"/>
        <v>0</v>
      </c>
      <c r="W1974" s="178">
        <f t="shared" si="317"/>
        <v>0</v>
      </c>
      <c r="X1974" s="179">
        <f t="shared" si="318"/>
        <v>0</v>
      </c>
      <c r="Y1974" s="179">
        <f t="shared" si="319"/>
        <v>0</v>
      </c>
      <c r="Z1974" s="186">
        <f t="shared" si="310"/>
        <v>0</v>
      </c>
      <c r="AA1974" s="156">
        <f>$J1974*'9 All Base Data'!$Y1974</f>
        <v>0</v>
      </c>
      <c r="AB1974" s="156">
        <f>$K1974*'9 All Base Data'!$Y1974</f>
        <v>0</v>
      </c>
      <c r="AC1974" s="178">
        <f>$L1974*'9 All Base Data'!$Y1974</f>
        <v>0</v>
      </c>
      <c r="AD1974" s="178">
        <f>IF($M1974="","",$M1974*'9 All Base Data'!$Y1974)</f>
        <v>0</v>
      </c>
      <c r="AE1974" s="178">
        <f>IF($N1974="","",$N1974*'9 All Base Data'!$Y1974)</f>
        <v>0</v>
      </c>
      <c r="AF1974" s="178">
        <f>IF($O1974="","",$O1974*'9 All Base Data'!$Y1974)</f>
        <v>0</v>
      </c>
      <c r="AG1974" s="178">
        <f>IF($P1974="","",$P1974*'9 All Base Data'!$Y1974)</f>
        <v>0</v>
      </c>
      <c r="AH1974" s="167">
        <f>$Q1974*'9 All Base Data'!$Y1974</f>
        <v>0</v>
      </c>
      <c r="AI1974" s="178">
        <f>$R1974*'9 All Base Data'!$Y1974</f>
        <v>0</v>
      </c>
      <c r="AJ1974" s="178">
        <f>$S1974*'9 All Base Data'!$Y1974</f>
        <v>0</v>
      </c>
      <c r="AK1974" s="178">
        <f>$T1974*'9 All Base Data'!$Y1974</f>
        <v>0</v>
      </c>
      <c r="AL1974" s="178">
        <f>IF($U1974="","",$U1974*'9 All Base Data'!$Y1974)</f>
        <v>0</v>
      </c>
      <c r="AM1974" s="178">
        <f>IF($V1974="","",$V1974*'9 All Base Data'!$Y1974)</f>
        <v>0</v>
      </c>
      <c r="AN1974" s="178">
        <f>IF($W1974="","",$W1974*'9 All Base Data'!$Y1974)</f>
        <v>0</v>
      </c>
      <c r="AO1974" s="178">
        <f>IF($X1974="","",$X1974*'9 All Base Data'!$Y1974)</f>
        <v>0</v>
      </c>
      <c r="AP1974" s="178">
        <f>$Y1974*'9 All Base Data'!$Y1974</f>
        <v>0</v>
      </c>
      <c r="AQ1974" s="179">
        <f t="shared" si="311"/>
        <v>0</v>
      </c>
    </row>
    <row r="1975" spans="1:43" x14ac:dyDescent="0.25">
      <c r="A1975" s="124">
        <v>619500</v>
      </c>
      <c r="B1975" s="125" t="s">
        <v>2002</v>
      </c>
      <c r="C1975" s="126" t="s">
        <v>408</v>
      </c>
      <c r="D1975" s="101" t="s">
        <v>2070</v>
      </c>
      <c r="E1975" s="42"/>
      <c r="F1975" s="191" t="str">
        <f>IF('9 All Base Data'!G1975="Rural Centre","Rural",IF('9 All Base Data'!G1975="Rural (Incl.some Off Shore Islands)","Rural",IF('9 All Base Data'!G1975="Inlet-in TA but not in Urban Area","Rural",IF('9 All Base Data'!G1975="Rural (Incl.some Off Shore Islands)","Rural",IF('9 All Base Data'!G1975="Inlet-not in TA","Rural",IF('9 All Base Data'!G1975="Inland Water not in Urban Area","Rural",IF('9 All Base Data'!G1975="Oceanic-in Region but not in TA","Rural",'9 All Base Data'!G1975)))))))</f>
        <v>Rural</v>
      </c>
      <c r="G1975" s="177" t="str">
        <f>IF('9 All Base Data'!I1975="..C","..C",'9 All Base Data'!I1975*Basecase_Pop_2006)</f>
        <v>..C</v>
      </c>
      <c r="H1975" s="177" t="str">
        <f>IF('9 All Base Data'!J1975="..C","..C",'9 All Base Data'!J1975*Basecase_Pop_2006)</f>
        <v>..C</v>
      </c>
      <c r="I1975" s="191" t="str">
        <f>IF('9 All Base Data'!L1975="..C","..C",'9 All Base Data'!L1975*Basecase_Pop_2006)</f>
        <v>..C</v>
      </c>
      <c r="J1975" s="156">
        <f>IF('9 All Base Data'!$P1975=0,0,('9 All Base Data'!$P1975*Basecase_Pop_2006)/(1+(1/(BaseCase_Mort_AllAdults_30*('9 All Base Data'!$W1975*Basecase_PM10)/10))))</f>
        <v>0</v>
      </c>
      <c r="K1975" s="156">
        <f>IF('9 All Base Data'!$Q1975=0,0,('9 All Base Data'!$Q1975*Basecase_Pop_2006)/(1+(1/(BaseCase_Mort_Maori_30*('9 All Base Data'!$W1975*Basecase_PM10)/10))))</f>
        <v>0</v>
      </c>
      <c r="L1975" s="179">
        <f>133/(1+1/(BaseCase_Mort_Child_0_1*'9 All Base Data'!$AB$10/10))*IF('9 All Base Data'!$L1975="..C",0,'9 All Base Data'!L1975/'9 All Base Data'!$L$2022)</f>
        <v>0</v>
      </c>
      <c r="M1975" s="178">
        <f>IF('9 All Base Data'!$R1975="","",IF('9 All Base Data'!$R1975=0,0,('9 All Base Data'!$R1975*Basecase_Pop_2006)/(1+(1/(BaseCase_CardiacHA_All*('9 All Base Data'!$W1975*Basecase_PM10)/10)))))</f>
        <v>0</v>
      </c>
      <c r="N1975" s="178">
        <f>IF('9 All Base Data'!$S1975="","",IF('9 All Base Data'!$S1975=0,0,('9 All Base Data'!S1975*Basecase_Pop_2006)/(1+(1/(BaseCase_RespHA_All*('9 All Base Data'!$W1975*Basecase_PM10)/10)))))</f>
        <v>0</v>
      </c>
      <c r="O1975" s="178">
        <f>IF('9 All Base Data'!$T1975="","",IF('9 All Base Data'!$T1975=0,0,('9 All Base Data'!$T1975*Basecase_Pop_2006)/(1+(1/(BaseCase_RespHA_Child_1_4*('9 All Base Data'!$W1975*Basecase_PM10)/10)))))</f>
        <v>0</v>
      </c>
      <c r="P1975" s="179">
        <f>IF('9 All Base Data'!$U1975="","",IF('9 All Base Data'!$U1975=0,0,('9 All Base Data'!$U1975*Basecase_Pop_2006)/(1+(1/(BaseCase_RespHA_Child_5_14*('9 All Base Data'!$W1975*Basecase_PM10)/10)))))</f>
        <v>0</v>
      </c>
      <c r="Q1975" s="156">
        <f>IF('7 Base case Results'!$G1975="..C",0,BaseCase_RADs_All*'7 Base case Results'!$G1975*('9 All Base Data'!$V1975*Basecase_PM10)/10)</f>
        <v>0</v>
      </c>
      <c r="R1975" s="189">
        <f t="shared" si="312"/>
        <v>0</v>
      </c>
      <c r="S1975" s="178">
        <f t="shared" si="313"/>
        <v>0</v>
      </c>
      <c r="T1975" s="179">
        <f t="shared" si="314"/>
        <v>0</v>
      </c>
      <c r="U1975" s="178">
        <f t="shared" si="315"/>
        <v>0</v>
      </c>
      <c r="V1975" s="178">
        <f t="shared" si="316"/>
        <v>0</v>
      </c>
      <c r="W1975" s="178">
        <f t="shared" si="317"/>
        <v>0</v>
      </c>
      <c r="X1975" s="179">
        <f t="shared" si="318"/>
        <v>0</v>
      </c>
      <c r="Y1975" s="179">
        <f t="shared" si="319"/>
        <v>0</v>
      </c>
      <c r="Z1975" s="186">
        <f t="shared" si="310"/>
        <v>0</v>
      </c>
      <c r="AA1975" s="156">
        <f>$J1975*'9 All Base Data'!$Y1975</f>
        <v>0</v>
      </c>
      <c r="AB1975" s="156">
        <f>$K1975*'9 All Base Data'!$Y1975</f>
        <v>0</v>
      </c>
      <c r="AC1975" s="178">
        <f>$L1975*'9 All Base Data'!$Y1975</f>
        <v>0</v>
      </c>
      <c r="AD1975" s="178">
        <f>IF($M1975="","",$M1975*'9 All Base Data'!$Y1975)</f>
        <v>0</v>
      </c>
      <c r="AE1975" s="178">
        <f>IF($N1975="","",$N1975*'9 All Base Data'!$Y1975)</f>
        <v>0</v>
      </c>
      <c r="AF1975" s="178">
        <f>IF($O1975="","",$O1975*'9 All Base Data'!$Y1975)</f>
        <v>0</v>
      </c>
      <c r="AG1975" s="178">
        <f>IF($P1975="","",$P1975*'9 All Base Data'!$Y1975)</f>
        <v>0</v>
      </c>
      <c r="AH1975" s="167">
        <f>$Q1975*'9 All Base Data'!$Y1975</f>
        <v>0</v>
      </c>
      <c r="AI1975" s="178">
        <f>$R1975*'9 All Base Data'!$Y1975</f>
        <v>0</v>
      </c>
      <c r="AJ1975" s="178">
        <f>$S1975*'9 All Base Data'!$Y1975</f>
        <v>0</v>
      </c>
      <c r="AK1975" s="178">
        <f>$T1975*'9 All Base Data'!$Y1975</f>
        <v>0</v>
      </c>
      <c r="AL1975" s="178">
        <f>IF($U1975="","",$U1975*'9 All Base Data'!$Y1975)</f>
        <v>0</v>
      </c>
      <c r="AM1975" s="178">
        <f>IF($V1975="","",$V1975*'9 All Base Data'!$Y1975)</f>
        <v>0</v>
      </c>
      <c r="AN1975" s="178">
        <f>IF($W1975="","",$W1975*'9 All Base Data'!$Y1975)</f>
        <v>0</v>
      </c>
      <c r="AO1975" s="178">
        <f>IF($X1975="","",$X1975*'9 All Base Data'!$Y1975)</f>
        <v>0</v>
      </c>
      <c r="AP1975" s="178">
        <f>$Y1975*'9 All Base Data'!$Y1975</f>
        <v>0</v>
      </c>
      <c r="AQ1975" s="179">
        <f t="shared" si="311"/>
        <v>0</v>
      </c>
    </row>
    <row r="1976" spans="1:43" x14ac:dyDescent="0.25">
      <c r="A1976" s="124">
        <v>619701</v>
      </c>
      <c r="B1976" s="125" t="s">
        <v>2003</v>
      </c>
      <c r="C1976" s="126" t="s">
        <v>678</v>
      </c>
      <c r="D1976" s="101" t="s">
        <v>2070</v>
      </c>
      <c r="E1976" s="42"/>
      <c r="F1976" s="191" t="str">
        <f>IF('9 All Base Data'!G1976="Rural Centre","Rural",IF('9 All Base Data'!G1976="Rural (Incl.some Off Shore Islands)","Rural",IF('9 All Base Data'!G1976="Inlet-in TA but not in Urban Area","Rural",IF('9 All Base Data'!G1976="Rural (Incl.some Off Shore Islands)","Rural",IF('9 All Base Data'!G1976="Inlet-not in TA","Rural",IF('9 All Base Data'!G1976="Inland Water not in Urban Area","Rural",IF('9 All Base Data'!G1976="Oceanic-in Region but not in TA","Rural",'9 All Base Data'!G1976)))))))</f>
        <v>Rural</v>
      </c>
      <c r="G1976" s="177" t="str">
        <f>IF('9 All Base Data'!I1976="..C","..C",'9 All Base Data'!I1976*Basecase_Pop_2006)</f>
        <v>..C</v>
      </c>
      <c r="H1976" s="177" t="str">
        <f>IF('9 All Base Data'!J1976="..C","..C",'9 All Base Data'!J1976*Basecase_Pop_2006)</f>
        <v>..C</v>
      </c>
      <c r="I1976" s="191" t="str">
        <f>IF('9 All Base Data'!L1976="..C","..C",'9 All Base Data'!L1976*Basecase_Pop_2006)</f>
        <v>..C</v>
      </c>
      <c r="J1976" s="156">
        <f>IF('9 All Base Data'!$P1976=0,0,('9 All Base Data'!$P1976*Basecase_Pop_2006)/(1+(1/(BaseCase_Mort_AllAdults_30*('9 All Base Data'!$W1976*Basecase_PM10)/10))))</f>
        <v>0</v>
      </c>
      <c r="K1976" s="156">
        <f>IF('9 All Base Data'!$Q1976=0,0,('9 All Base Data'!$Q1976*Basecase_Pop_2006)/(1+(1/(BaseCase_Mort_Maori_30*('9 All Base Data'!$W1976*Basecase_PM10)/10))))</f>
        <v>0</v>
      </c>
      <c r="L1976" s="179">
        <f>133/(1+1/(BaseCase_Mort_Child_0_1*'9 All Base Data'!$AB$10/10))*IF('9 All Base Data'!$L1976="..C",0,'9 All Base Data'!L1976/'9 All Base Data'!$L$2022)</f>
        <v>0</v>
      </c>
      <c r="M1976" s="178">
        <f>IF('9 All Base Data'!$R1976="","",IF('9 All Base Data'!$R1976=0,0,('9 All Base Data'!$R1976*Basecase_Pop_2006)/(1+(1/(BaseCase_CardiacHA_All*('9 All Base Data'!$W1976*Basecase_PM10)/10)))))</f>
        <v>0</v>
      </c>
      <c r="N1976" s="178">
        <f>IF('9 All Base Data'!$S1976="","",IF('9 All Base Data'!$S1976=0,0,('9 All Base Data'!S1976*Basecase_Pop_2006)/(1+(1/(BaseCase_RespHA_All*('9 All Base Data'!$W1976*Basecase_PM10)/10)))))</f>
        <v>0</v>
      </c>
      <c r="O1976" s="178">
        <f>IF('9 All Base Data'!$T1976="","",IF('9 All Base Data'!$T1976=0,0,('9 All Base Data'!$T1976*Basecase_Pop_2006)/(1+(1/(BaseCase_RespHA_Child_1_4*('9 All Base Data'!$W1976*Basecase_PM10)/10)))))</f>
        <v>0</v>
      </c>
      <c r="P1976" s="179">
        <f>IF('9 All Base Data'!$U1976="","",IF('9 All Base Data'!$U1976=0,0,('9 All Base Data'!$U1976*Basecase_Pop_2006)/(1+(1/(BaseCase_RespHA_Child_5_14*('9 All Base Data'!$W1976*Basecase_PM10)/10)))))</f>
        <v>0</v>
      </c>
      <c r="Q1976" s="156">
        <f>IF('7 Base case Results'!$G1976="..C",0,BaseCase_RADs_All*'7 Base case Results'!$G1976*('9 All Base Data'!$V1976*Basecase_PM10)/10)</f>
        <v>0</v>
      </c>
      <c r="R1976" s="189">
        <f t="shared" si="312"/>
        <v>0</v>
      </c>
      <c r="S1976" s="178">
        <f t="shared" si="313"/>
        <v>0</v>
      </c>
      <c r="T1976" s="179">
        <f t="shared" si="314"/>
        <v>0</v>
      </c>
      <c r="U1976" s="178">
        <f t="shared" si="315"/>
        <v>0</v>
      </c>
      <c r="V1976" s="178">
        <f t="shared" si="316"/>
        <v>0</v>
      </c>
      <c r="W1976" s="178">
        <f t="shared" si="317"/>
        <v>0</v>
      </c>
      <c r="X1976" s="179">
        <f t="shared" si="318"/>
        <v>0</v>
      </c>
      <c r="Y1976" s="179">
        <f t="shared" si="319"/>
        <v>0</v>
      </c>
      <c r="Z1976" s="186">
        <f t="shared" si="310"/>
        <v>0</v>
      </c>
      <c r="AA1976" s="156">
        <f>$J1976*'9 All Base Data'!$Y1976</f>
        <v>0</v>
      </c>
      <c r="AB1976" s="156">
        <f>$K1976*'9 All Base Data'!$Y1976</f>
        <v>0</v>
      </c>
      <c r="AC1976" s="178">
        <f>$L1976*'9 All Base Data'!$Y1976</f>
        <v>0</v>
      </c>
      <c r="AD1976" s="178">
        <f>IF($M1976="","",$M1976*'9 All Base Data'!$Y1976)</f>
        <v>0</v>
      </c>
      <c r="AE1976" s="178">
        <f>IF($N1976="","",$N1976*'9 All Base Data'!$Y1976)</f>
        <v>0</v>
      </c>
      <c r="AF1976" s="178">
        <f>IF($O1976="","",$O1976*'9 All Base Data'!$Y1976)</f>
        <v>0</v>
      </c>
      <c r="AG1976" s="178">
        <f>IF($P1976="","",$P1976*'9 All Base Data'!$Y1976)</f>
        <v>0</v>
      </c>
      <c r="AH1976" s="167">
        <f>$Q1976*'9 All Base Data'!$Y1976</f>
        <v>0</v>
      </c>
      <c r="AI1976" s="178">
        <f>$R1976*'9 All Base Data'!$Y1976</f>
        <v>0</v>
      </c>
      <c r="AJ1976" s="178">
        <f>$S1976*'9 All Base Data'!$Y1976</f>
        <v>0</v>
      </c>
      <c r="AK1976" s="178">
        <f>$T1976*'9 All Base Data'!$Y1976</f>
        <v>0</v>
      </c>
      <c r="AL1976" s="178">
        <f>IF($U1976="","",$U1976*'9 All Base Data'!$Y1976)</f>
        <v>0</v>
      </c>
      <c r="AM1976" s="178">
        <f>IF($V1976="","",$V1976*'9 All Base Data'!$Y1976)</f>
        <v>0</v>
      </c>
      <c r="AN1976" s="178">
        <f>IF($W1976="","",$W1976*'9 All Base Data'!$Y1976)</f>
        <v>0</v>
      </c>
      <c r="AO1976" s="178">
        <f>IF($X1976="","",$X1976*'9 All Base Data'!$Y1976)</f>
        <v>0</v>
      </c>
      <c r="AP1976" s="178">
        <f>$Y1976*'9 All Base Data'!$Y1976</f>
        <v>0</v>
      </c>
      <c r="AQ1976" s="179">
        <f t="shared" si="311"/>
        <v>0</v>
      </c>
    </row>
    <row r="1977" spans="1:43" x14ac:dyDescent="0.25">
      <c r="A1977" s="124">
        <v>619702</v>
      </c>
      <c r="B1977" s="125" t="s">
        <v>2004</v>
      </c>
      <c r="C1977" s="126" t="s">
        <v>678</v>
      </c>
      <c r="D1977" s="101" t="s">
        <v>2070</v>
      </c>
      <c r="E1977" s="42"/>
      <c r="F1977" s="191" t="str">
        <f>IF('9 All Base Data'!G1977="Rural Centre","Rural",IF('9 All Base Data'!G1977="Rural (Incl.some Off Shore Islands)","Rural",IF('9 All Base Data'!G1977="Inlet-in TA but not in Urban Area","Rural",IF('9 All Base Data'!G1977="Rural (Incl.some Off Shore Islands)","Rural",IF('9 All Base Data'!G1977="Inlet-not in TA","Rural",IF('9 All Base Data'!G1977="Inland Water not in Urban Area","Rural",IF('9 All Base Data'!G1977="Oceanic-in Region but not in TA","Rural",'9 All Base Data'!G1977)))))))</f>
        <v>Rural</v>
      </c>
      <c r="G1977" s="177" t="str">
        <f>IF('9 All Base Data'!I1977="..C","..C",'9 All Base Data'!I1977*Basecase_Pop_2006)</f>
        <v>..C</v>
      </c>
      <c r="H1977" s="177" t="str">
        <f>IF('9 All Base Data'!J1977="..C","..C",'9 All Base Data'!J1977*Basecase_Pop_2006)</f>
        <v>..C</v>
      </c>
      <c r="I1977" s="191" t="str">
        <f>IF('9 All Base Data'!L1977="..C","..C",'9 All Base Data'!L1977*Basecase_Pop_2006)</f>
        <v>..C</v>
      </c>
      <c r="J1977" s="156">
        <f>IF('9 All Base Data'!$P1977=0,0,('9 All Base Data'!$P1977*Basecase_Pop_2006)/(1+(1/(BaseCase_Mort_AllAdults_30*('9 All Base Data'!$W1977*Basecase_PM10)/10))))</f>
        <v>0</v>
      </c>
      <c r="K1977" s="156">
        <f>IF('9 All Base Data'!$Q1977=0,0,('9 All Base Data'!$Q1977*Basecase_Pop_2006)/(1+(1/(BaseCase_Mort_Maori_30*('9 All Base Data'!$W1977*Basecase_PM10)/10))))</f>
        <v>0</v>
      </c>
      <c r="L1977" s="179">
        <f>133/(1+1/(BaseCase_Mort_Child_0_1*'9 All Base Data'!$AB$10/10))*IF('9 All Base Data'!$L1977="..C",0,'9 All Base Data'!L1977/'9 All Base Data'!$L$2022)</f>
        <v>0</v>
      </c>
      <c r="M1977" s="178">
        <f>IF('9 All Base Data'!$R1977="","",IF('9 All Base Data'!$R1977=0,0,('9 All Base Data'!$R1977*Basecase_Pop_2006)/(1+(1/(BaseCase_CardiacHA_All*('9 All Base Data'!$W1977*Basecase_PM10)/10)))))</f>
        <v>0</v>
      </c>
      <c r="N1977" s="178">
        <f>IF('9 All Base Data'!$S1977="","",IF('9 All Base Data'!$S1977=0,0,('9 All Base Data'!S1977*Basecase_Pop_2006)/(1+(1/(BaseCase_RespHA_All*('9 All Base Data'!$W1977*Basecase_PM10)/10)))))</f>
        <v>0</v>
      </c>
      <c r="O1977" s="178">
        <f>IF('9 All Base Data'!$T1977="","",IF('9 All Base Data'!$T1977=0,0,('9 All Base Data'!$T1977*Basecase_Pop_2006)/(1+(1/(BaseCase_RespHA_Child_1_4*('9 All Base Data'!$W1977*Basecase_PM10)/10)))))</f>
        <v>0</v>
      </c>
      <c r="P1977" s="179">
        <f>IF('9 All Base Data'!$U1977="","",IF('9 All Base Data'!$U1977=0,0,('9 All Base Data'!$U1977*Basecase_Pop_2006)/(1+(1/(BaseCase_RespHA_Child_5_14*('9 All Base Data'!$W1977*Basecase_PM10)/10)))))</f>
        <v>0</v>
      </c>
      <c r="Q1977" s="156">
        <f>IF('7 Base case Results'!$G1977="..C",0,BaseCase_RADs_All*'7 Base case Results'!$G1977*('9 All Base Data'!$V1977*Basecase_PM10)/10)</f>
        <v>0</v>
      </c>
      <c r="R1977" s="189">
        <f t="shared" si="312"/>
        <v>0</v>
      </c>
      <c r="S1977" s="178">
        <f t="shared" si="313"/>
        <v>0</v>
      </c>
      <c r="T1977" s="179">
        <f t="shared" si="314"/>
        <v>0</v>
      </c>
      <c r="U1977" s="178">
        <f t="shared" si="315"/>
        <v>0</v>
      </c>
      <c r="V1977" s="178">
        <f t="shared" si="316"/>
        <v>0</v>
      </c>
      <c r="W1977" s="178">
        <f t="shared" si="317"/>
        <v>0</v>
      </c>
      <c r="X1977" s="179">
        <f t="shared" si="318"/>
        <v>0</v>
      </c>
      <c r="Y1977" s="179">
        <f t="shared" si="319"/>
        <v>0</v>
      </c>
      <c r="Z1977" s="186">
        <f t="shared" si="310"/>
        <v>0</v>
      </c>
      <c r="AA1977" s="156">
        <f>$J1977*'9 All Base Data'!$Y1977</f>
        <v>0</v>
      </c>
      <c r="AB1977" s="156">
        <f>$K1977*'9 All Base Data'!$Y1977</f>
        <v>0</v>
      </c>
      <c r="AC1977" s="178">
        <f>$L1977*'9 All Base Data'!$Y1977</f>
        <v>0</v>
      </c>
      <c r="AD1977" s="178">
        <f>IF($M1977="","",$M1977*'9 All Base Data'!$Y1977)</f>
        <v>0</v>
      </c>
      <c r="AE1977" s="178">
        <f>IF($N1977="","",$N1977*'9 All Base Data'!$Y1977)</f>
        <v>0</v>
      </c>
      <c r="AF1977" s="178">
        <f>IF($O1977="","",$O1977*'9 All Base Data'!$Y1977)</f>
        <v>0</v>
      </c>
      <c r="AG1977" s="178">
        <f>IF($P1977="","",$P1977*'9 All Base Data'!$Y1977)</f>
        <v>0</v>
      </c>
      <c r="AH1977" s="167">
        <f>$Q1977*'9 All Base Data'!$Y1977</f>
        <v>0</v>
      </c>
      <c r="AI1977" s="178">
        <f>$R1977*'9 All Base Data'!$Y1977</f>
        <v>0</v>
      </c>
      <c r="AJ1977" s="178">
        <f>$S1977*'9 All Base Data'!$Y1977</f>
        <v>0</v>
      </c>
      <c r="AK1977" s="178">
        <f>$T1977*'9 All Base Data'!$Y1977</f>
        <v>0</v>
      </c>
      <c r="AL1977" s="178">
        <f>IF($U1977="","",$U1977*'9 All Base Data'!$Y1977)</f>
        <v>0</v>
      </c>
      <c r="AM1977" s="178">
        <f>IF($V1977="","",$V1977*'9 All Base Data'!$Y1977)</f>
        <v>0</v>
      </c>
      <c r="AN1977" s="178">
        <f>IF($W1977="","",$W1977*'9 All Base Data'!$Y1977)</f>
        <v>0</v>
      </c>
      <c r="AO1977" s="178">
        <f>IF($X1977="","",$X1977*'9 All Base Data'!$Y1977)</f>
        <v>0</v>
      </c>
      <c r="AP1977" s="178">
        <f>$Y1977*'9 All Base Data'!$Y1977</f>
        <v>0</v>
      </c>
      <c r="AQ1977" s="179">
        <f t="shared" si="311"/>
        <v>0</v>
      </c>
    </row>
    <row r="1978" spans="1:43" x14ac:dyDescent="0.25">
      <c r="A1978" s="124">
        <v>619900</v>
      </c>
      <c r="B1978" s="125" t="s">
        <v>2005</v>
      </c>
      <c r="C1978" s="126" t="s">
        <v>678</v>
      </c>
      <c r="D1978" s="101" t="s">
        <v>2070</v>
      </c>
      <c r="E1978" s="42"/>
      <c r="F1978" s="191" t="str">
        <f>IF('9 All Base Data'!G1978="Rural Centre","Rural",IF('9 All Base Data'!G1978="Rural (Incl.some Off Shore Islands)","Rural",IF('9 All Base Data'!G1978="Inlet-in TA but not in Urban Area","Rural",IF('9 All Base Data'!G1978="Rural (Incl.some Off Shore Islands)","Rural",IF('9 All Base Data'!G1978="Inlet-not in TA","Rural",IF('9 All Base Data'!G1978="Inland Water not in Urban Area","Rural",IF('9 All Base Data'!G1978="Oceanic-in Region but not in TA","Rural",'9 All Base Data'!G1978)))))))</f>
        <v>Rural</v>
      </c>
      <c r="G1978" s="177" t="str">
        <f>IF('9 All Base Data'!I1978="..C","..C",'9 All Base Data'!I1978*Basecase_Pop_2006)</f>
        <v>..C</v>
      </c>
      <c r="H1978" s="177" t="str">
        <f>IF('9 All Base Data'!J1978="..C","..C",'9 All Base Data'!J1978*Basecase_Pop_2006)</f>
        <v>..C</v>
      </c>
      <c r="I1978" s="191" t="str">
        <f>IF('9 All Base Data'!L1978="..C","..C",'9 All Base Data'!L1978*Basecase_Pop_2006)</f>
        <v>..C</v>
      </c>
      <c r="J1978" s="156">
        <f>IF('9 All Base Data'!$P1978=0,0,('9 All Base Data'!$P1978*Basecase_Pop_2006)/(1+(1/(BaseCase_Mort_AllAdults_30*('9 All Base Data'!$W1978*Basecase_PM10)/10))))</f>
        <v>0</v>
      </c>
      <c r="K1978" s="156">
        <f>IF('9 All Base Data'!$Q1978=0,0,('9 All Base Data'!$Q1978*Basecase_Pop_2006)/(1+(1/(BaseCase_Mort_Maori_30*('9 All Base Data'!$W1978*Basecase_PM10)/10))))</f>
        <v>0</v>
      </c>
      <c r="L1978" s="179">
        <f>133/(1+1/(BaseCase_Mort_Child_0_1*'9 All Base Data'!$AB$10/10))*IF('9 All Base Data'!$L1978="..C",0,'9 All Base Data'!L1978/'9 All Base Data'!$L$2022)</f>
        <v>0</v>
      </c>
      <c r="M1978" s="178">
        <f>IF('9 All Base Data'!$R1978="","",IF('9 All Base Data'!$R1978=0,0,('9 All Base Data'!$R1978*Basecase_Pop_2006)/(1+(1/(BaseCase_CardiacHA_All*('9 All Base Data'!$W1978*Basecase_PM10)/10)))))</f>
        <v>0</v>
      </c>
      <c r="N1978" s="178">
        <f>IF('9 All Base Data'!$S1978="","",IF('9 All Base Data'!$S1978=0,0,('9 All Base Data'!S1978*Basecase_Pop_2006)/(1+(1/(BaseCase_RespHA_All*('9 All Base Data'!$W1978*Basecase_PM10)/10)))))</f>
        <v>0</v>
      </c>
      <c r="O1978" s="178">
        <f>IF('9 All Base Data'!$T1978="","",IF('9 All Base Data'!$T1978=0,0,('9 All Base Data'!$T1978*Basecase_Pop_2006)/(1+(1/(BaseCase_RespHA_Child_1_4*('9 All Base Data'!$W1978*Basecase_PM10)/10)))))</f>
        <v>0</v>
      </c>
      <c r="P1978" s="179">
        <f>IF('9 All Base Data'!$U1978="","",IF('9 All Base Data'!$U1978=0,0,('9 All Base Data'!$U1978*Basecase_Pop_2006)/(1+(1/(BaseCase_RespHA_Child_5_14*('9 All Base Data'!$W1978*Basecase_PM10)/10)))))</f>
        <v>0</v>
      </c>
      <c r="Q1978" s="156">
        <f>IF('7 Base case Results'!$G1978="..C",0,BaseCase_RADs_All*'7 Base case Results'!$G1978*('9 All Base Data'!$V1978*Basecase_PM10)/10)</f>
        <v>0</v>
      </c>
      <c r="R1978" s="189">
        <f t="shared" si="312"/>
        <v>0</v>
      </c>
      <c r="S1978" s="178">
        <f t="shared" si="313"/>
        <v>0</v>
      </c>
      <c r="T1978" s="179">
        <f t="shared" si="314"/>
        <v>0</v>
      </c>
      <c r="U1978" s="178">
        <f t="shared" si="315"/>
        <v>0</v>
      </c>
      <c r="V1978" s="178">
        <f t="shared" si="316"/>
        <v>0</v>
      </c>
      <c r="W1978" s="178">
        <f t="shared" si="317"/>
        <v>0</v>
      </c>
      <c r="X1978" s="179">
        <f t="shared" si="318"/>
        <v>0</v>
      </c>
      <c r="Y1978" s="179">
        <f t="shared" si="319"/>
        <v>0</v>
      </c>
      <c r="Z1978" s="186">
        <f t="shared" si="310"/>
        <v>0</v>
      </c>
      <c r="AA1978" s="156">
        <f>$J1978*'9 All Base Data'!$Y1978</f>
        <v>0</v>
      </c>
      <c r="AB1978" s="156">
        <f>$K1978*'9 All Base Data'!$Y1978</f>
        <v>0</v>
      </c>
      <c r="AC1978" s="178">
        <f>$L1978*'9 All Base Data'!$Y1978</f>
        <v>0</v>
      </c>
      <c r="AD1978" s="178">
        <f>IF($M1978="","",$M1978*'9 All Base Data'!$Y1978)</f>
        <v>0</v>
      </c>
      <c r="AE1978" s="178">
        <f>IF($N1978="","",$N1978*'9 All Base Data'!$Y1978)</f>
        <v>0</v>
      </c>
      <c r="AF1978" s="178">
        <f>IF($O1978="","",$O1978*'9 All Base Data'!$Y1978)</f>
        <v>0</v>
      </c>
      <c r="AG1978" s="178">
        <f>IF($P1978="","",$P1978*'9 All Base Data'!$Y1978)</f>
        <v>0</v>
      </c>
      <c r="AH1978" s="167">
        <f>$Q1978*'9 All Base Data'!$Y1978</f>
        <v>0</v>
      </c>
      <c r="AI1978" s="178">
        <f>$R1978*'9 All Base Data'!$Y1978</f>
        <v>0</v>
      </c>
      <c r="AJ1978" s="178">
        <f>$S1978*'9 All Base Data'!$Y1978</f>
        <v>0</v>
      </c>
      <c r="AK1978" s="178">
        <f>$T1978*'9 All Base Data'!$Y1978</f>
        <v>0</v>
      </c>
      <c r="AL1978" s="178">
        <f>IF($U1978="","",$U1978*'9 All Base Data'!$Y1978)</f>
        <v>0</v>
      </c>
      <c r="AM1978" s="178">
        <f>IF($V1978="","",$V1978*'9 All Base Data'!$Y1978)</f>
        <v>0</v>
      </c>
      <c r="AN1978" s="178">
        <f>IF($W1978="","",$W1978*'9 All Base Data'!$Y1978)</f>
        <v>0</v>
      </c>
      <c r="AO1978" s="178">
        <f>IF($X1978="","",$X1978*'9 All Base Data'!$Y1978)</f>
        <v>0</v>
      </c>
      <c r="AP1978" s="178">
        <f>$Y1978*'9 All Base Data'!$Y1978</f>
        <v>0</v>
      </c>
      <c r="AQ1978" s="179">
        <f t="shared" si="311"/>
        <v>0</v>
      </c>
    </row>
    <row r="1979" spans="1:43" x14ac:dyDescent="0.25">
      <c r="A1979" s="124">
        <v>620000</v>
      </c>
      <c r="B1979" s="125" t="s">
        <v>2006</v>
      </c>
      <c r="C1979" s="126" t="s">
        <v>408</v>
      </c>
      <c r="D1979" s="101" t="s">
        <v>2078</v>
      </c>
      <c r="E1979" s="42"/>
      <c r="F1979" s="191" t="str">
        <f>IF('9 All Base Data'!G1979="Rural Centre","Rural",IF('9 All Base Data'!G1979="Rural (Incl.some Off Shore Islands)","Rural",IF('9 All Base Data'!G1979="Inlet-in TA but not in Urban Area","Rural",IF('9 All Base Data'!G1979="Rural (Incl.some Off Shore Islands)","Rural",IF('9 All Base Data'!G1979="Inlet-not in TA","Rural",IF('9 All Base Data'!G1979="Inland Water not in Urban Area","Rural",IF('9 All Base Data'!G1979="Oceanic-in Region but not in TA","Rural",'9 All Base Data'!G1979)))))))</f>
        <v>Rural</v>
      </c>
      <c r="G1979" s="177" t="str">
        <f>IF('9 All Base Data'!I1979="..C","..C",'9 All Base Data'!I1979*Basecase_Pop_2006)</f>
        <v>..C</v>
      </c>
      <c r="H1979" s="177" t="str">
        <f>IF('9 All Base Data'!J1979="..C","..C",'9 All Base Data'!J1979*Basecase_Pop_2006)</f>
        <v>..C</v>
      </c>
      <c r="I1979" s="191" t="str">
        <f>IF('9 All Base Data'!L1979="..C","..C",'9 All Base Data'!L1979*Basecase_Pop_2006)</f>
        <v>..C</v>
      </c>
      <c r="J1979" s="156">
        <f>IF('9 All Base Data'!$P1979=0,0,('9 All Base Data'!$P1979*Basecase_Pop_2006)/(1+(1/(BaseCase_Mort_AllAdults_30*('9 All Base Data'!$W1979*Basecase_PM10)/10))))</f>
        <v>0</v>
      </c>
      <c r="K1979" s="156">
        <f>IF('9 All Base Data'!$Q1979=0,0,('9 All Base Data'!$Q1979*Basecase_Pop_2006)/(1+(1/(BaseCase_Mort_Maori_30*('9 All Base Data'!$W1979*Basecase_PM10)/10))))</f>
        <v>0</v>
      </c>
      <c r="L1979" s="179">
        <f>133/(1+1/(BaseCase_Mort_Child_0_1*'9 All Base Data'!$AB$10/10))*IF('9 All Base Data'!$L1979="..C",0,'9 All Base Data'!L1979/'9 All Base Data'!$L$2022)</f>
        <v>0</v>
      </c>
      <c r="M1979" s="178">
        <f>IF('9 All Base Data'!$R1979="","",IF('9 All Base Data'!$R1979=0,0,('9 All Base Data'!$R1979*Basecase_Pop_2006)/(1+(1/(BaseCase_CardiacHA_All*('9 All Base Data'!$W1979*Basecase_PM10)/10)))))</f>
        <v>0</v>
      </c>
      <c r="N1979" s="178">
        <f>IF('9 All Base Data'!$S1979="","",IF('9 All Base Data'!$S1979=0,0,('9 All Base Data'!S1979*Basecase_Pop_2006)/(1+(1/(BaseCase_RespHA_All*('9 All Base Data'!$W1979*Basecase_PM10)/10)))))</f>
        <v>0</v>
      </c>
      <c r="O1979" s="178">
        <f>IF('9 All Base Data'!$T1979="","",IF('9 All Base Data'!$T1979=0,0,('9 All Base Data'!$T1979*Basecase_Pop_2006)/(1+(1/(BaseCase_RespHA_Child_1_4*('9 All Base Data'!$W1979*Basecase_PM10)/10)))))</f>
        <v>0</v>
      </c>
      <c r="P1979" s="179">
        <f>IF('9 All Base Data'!$U1979="","",IF('9 All Base Data'!$U1979=0,0,('9 All Base Data'!$U1979*Basecase_Pop_2006)/(1+(1/(BaseCase_RespHA_Child_5_14*('9 All Base Data'!$W1979*Basecase_PM10)/10)))))</f>
        <v>0</v>
      </c>
      <c r="Q1979" s="156">
        <f>IF('7 Base case Results'!$G1979="..C",0,BaseCase_RADs_All*'7 Base case Results'!$G1979*('9 All Base Data'!$V1979*Basecase_PM10)/10)</f>
        <v>0</v>
      </c>
      <c r="R1979" s="189">
        <f t="shared" si="312"/>
        <v>0</v>
      </c>
      <c r="S1979" s="178">
        <f t="shared" si="313"/>
        <v>0</v>
      </c>
      <c r="T1979" s="179">
        <f t="shared" si="314"/>
        <v>0</v>
      </c>
      <c r="U1979" s="178">
        <f t="shared" si="315"/>
        <v>0</v>
      </c>
      <c r="V1979" s="178">
        <f t="shared" si="316"/>
        <v>0</v>
      </c>
      <c r="W1979" s="178">
        <f t="shared" si="317"/>
        <v>0</v>
      </c>
      <c r="X1979" s="179">
        <f t="shared" si="318"/>
        <v>0</v>
      </c>
      <c r="Y1979" s="179">
        <f t="shared" si="319"/>
        <v>0</v>
      </c>
      <c r="Z1979" s="186">
        <f t="shared" si="310"/>
        <v>0</v>
      </c>
      <c r="AA1979" s="156">
        <f>$J1979*'9 All Base Data'!$Y1979</f>
        <v>0</v>
      </c>
      <c r="AB1979" s="156">
        <f>$K1979*'9 All Base Data'!$Y1979</f>
        <v>0</v>
      </c>
      <c r="AC1979" s="178">
        <f>$L1979*'9 All Base Data'!$Y1979</f>
        <v>0</v>
      </c>
      <c r="AD1979" s="178">
        <f>IF($M1979="","",$M1979*'9 All Base Data'!$Y1979)</f>
        <v>0</v>
      </c>
      <c r="AE1979" s="178">
        <f>IF($N1979="","",$N1979*'9 All Base Data'!$Y1979)</f>
        <v>0</v>
      </c>
      <c r="AF1979" s="178">
        <f>IF($O1979="","",$O1979*'9 All Base Data'!$Y1979)</f>
        <v>0</v>
      </c>
      <c r="AG1979" s="178">
        <f>IF($P1979="","",$P1979*'9 All Base Data'!$Y1979)</f>
        <v>0</v>
      </c>
      <c r="AH1979" s="167">
        <f>$Q1979*'9 All Base Data'!$Y1979</f>
        <v>0</v>
      </c>
      <c r="AI1979" s="178">
        <f>$R1979*'9 All Base Data'!$Y1979</f>
        <v>0</v>
      </c>
      <c r="AJ1979" s="178">
        <f>$S1979*'9 All Base Data'!$Y1979</f>
        <v>0</v>
      </c>
      <c r="AK1979" s="178">
        <f>$T1979*'9 All Base Data'!$Y1979</f>
        <v>0</v>
      </c>
      <c r="AL1979" s="178">
        <f>IF($U1979="","",$U1979*'9 All Base Data'!$Y1979)</f>
        <v>0</v>
      </c>
      <c r="AM1979" s="178">
        <f>IF($V1979="","",$V1979*'9 All Base Data'!$Y1979)</f>
        <v>0</v>
      </c>
      <c r="AN1979" s="178">
        <f>IF($W1979="","",$W1979*'9 All Base Data'!$Y1979)</f>
        <v>0</v>
      </c>
      <c r="AO1979" s="178">
        <f>IF($X1979="","",$X1979*'9 All Base Data'!$Y1979)</f>
        <v>0</v>
      </c>
      <c r="AP1979" s="178">
        <f>$Y1979*'9 All Base Data'!$Y1979</f>
        <v>0</v>
      </c>
      <c r="AQ1979" s="179">
        <f t="shared" si="311"/>
        <v>0</v>
      </c>
    </row>
    <row r="1980" spans="1:43" x14ac:dyDescent="0.25">
      <c r="A1980" s="124">
        <v>620400</v>
      </c>
      <c r="B1980" s="125" t="s">
        <v>2007</v>
      </c>
      <c r="C1980" s="126" t="s">
        <v>872</v>
      </c>
      <c r="D1980" s="101" t="s">
        <v>2070</v>
      </c>
      <c r="E1980" s="42"/>
      <c r="F1980" s="191" t="str">
        <f>IF('9 All Base Data'!G1980="Rural Centre","Rural",IF('9 All Base Data'!G1980="Rural (Incl.some Off Shore Islands)","Rural",IF('9 All Base Data'!G1980="Inlet-in TA but not in Urban Area","Rural",IF('9 All Base Data'!G1980="Rural (Incl.some Off Shore Islands)","Rural",IF('9 All Base Data'!G1980="Inlet-not in TA","Rural",IF('9 All Base Data'!G1980="Inland Water not in Urban Area","Rural",IF('9 All Base Data'!G1980="Oceanic-in Region but not in TA","Rural",'9 All Base Data'!G1980)))))))</f>
        <v>Rural</v>
      </c>
      <c r="G1980" s="177" t="str">
        <f>IF('9 All Base Data'!I1980="..C","..C",'9 All Base Data'!I1980*Basecase_Pop_2006)</f>
        <v>..C</v>
      </c>
      <c r="H1980" s="177" t="str">
        <f>IF('9 All Base Data'!J1980="..C","..C",'9 All Base Data'!J1980*Basecase_Pop_2006)</f>
        <v>..C</v>
      </c>
      <c r="I1980" s="191" t="str">
        <f>IF('9 All Base Data'!L1980="..C","..C",'9 All Base Data'!L1980*Basecase_Pop_2006)</f>
        <v>..C</v>
      </c>
      <c r="J1980" s="156">
        <f>IF('9 All Base Data'!$P1980=0,0,('9 All Base Data'!$P1980*Basecase_Pop_2006)/(1+(1/(BaseCase_Mort_AllAdults_30*('9 All Base Data'!$W1980*Basecase_PM10)/10))))</f>
        <v>0</v>
      </c>
      <c r="K1980" s="156">
        <f>IF('9 All Base Data'!$Q1980=0,0,('9 All Base Data'!$Q1980*Basecase_Pop_2006)/(1+(1/(BaseCase_Mort_Maori_30*('9 All Base Data'!$W1980*Basecase_PM10)/10))))</f>
        <v>0</v>
      </c>
      <c r="L1980" s="179">
        <f>133/(1+1/(BaseCase_Mort_Child_0_1*'9 All Base Data'!$AB$10/10))*IF('9 All Base Data'!$L1980="..C",0,'9 All Base Data'!L1980/'9 All Base Data'!$L$2022)</f>
        <v>0</v>
      </c>
      <c r="M1980" s="178">
        <f>IF('9 All Base Data'!$R1980="","",IF('9 All Base Data'!$R1980=0,0,('9 All Base Data'!$R1980*Basecase_Pop_2006)/(1+(1/(BaseCase_CardiacHA_All*('9 All Base Data'!$W1980*Basecase_PM10)/10)))))</f>
        <v>0</v>
      </c>
      <c r="N1980" s="178">
        <f>IF('9 All Base Data'!$S1980="","",IF('9 All Base Data'!$S1980=0,0,('9 All Base Data'!S1980*Basecase_Pop_2006)/(1+(1/(BaseCase_RespHA_All*('9 All Base Data'!$W1980*Basecase_PM10)/10)))))</f>
        <v>0</v>
      </c>
      <c r="O1980" s="178">
        <f>IF('9 All Base Data'!$T1980="","",IF('9 All Base Data'!$T1980=0,0,('9 All Base Data'!$T1980*Basecase_Pop_2006)/(1+(1/(BaseCase_RespHA_Child_1_4*('9 All Base Data'!$W1980*Basecase_PM10)/10)))))</f>
        <v>0</v>
      </c>
      <c r="P1980" s="179">
        <f>IF('9 All Base Data'!$U1980="","",IF('9 All Base Data'!$U1980=0,0,('9 All Base Data'!$U1980*Basecase_Pop_2006)/(1+(1/(BaseCase_RespHA_Child_5_14*('9 All Base Data'!$W1980*Basecase_PM10)/10)))))</f>
        <v>0</v>
      </c>
      <c r="Q1980" s="156">
        <f>IF('7 Base case Results'!$G1980="..C",0,BaseCase_RADs_All*'7 Base case Results'!$G1980*('9 All Base Data'!$V1980*Basecase_PM10)/10)</f>
        <v>0</v>
      </c>
      <c r="R1980" s="189">
        <f t="shared" si="312"/>
        <v>0</v>
      </c>
      <c r="S1980" s="178">
        <f t="shared" si="313"/>
        <v>0</v>
      </c>
      <c r="T1980" s="179">
        <f t="shared" si="314"/>
        <v>0</v>
      </c>
      <c r="U1980" s="178">
        <f t="shared" si="315"/>
        <v>0</v>
      </c>
      <c r="V1980" s="178">
        <f t="shared" si="316"/>
        <v>0</v>
      </c>
      <c r="W1980" s="178">
        <f t="shared" si="317"/>
        <v>0</v>
      </c>
      <c r="X1980" s="179">
        <f t="shared" si="318"/>
        <v>0</v>
      </c>
      <c r="Y1980" s="179">
        <f t="shared" si="319"/>
        <v>0</v>
      </c>
      <c r="Z1980" s="186">
        <f t="shared" si="310"/>
        <v>0</v>
      </c>
      <c r="AA1980" s="156">
        <f>$J1980*'9 All Base Data'!$Y1980</f>
        <v>0</v>
      </c>
      <c r="AB1980" s="156">
        <f>$K1980*'9 All Base Data'!$Y1980</f>
        <v>0</v>
      </c>
      <c r="AC1980" s="178">
        <f>$L1980*'9 All Base Data'!$Y1980</f>
        <v>0</v>
      </c>
      <c r="AD1980" s="178">
        <f>IF($M1980="","",$M1980*'9 All Base Data'!$Y1980)</f>
        <v>0</v>
      </c>
      <c r="AE1980" s="178">
        <f>IF($N1980="","",$N1980*'9 All Base Data'!$Y1980)</f>
        <v>0</v>
      </c>
      <c r="AF1980" s="178">
        <f>IF($O1980="","",$O1980*'9 All Base Data'!$Y1980)</f>
        <v>0</v>
      </c>
      <c r="AG1980" s="178">
        <f>IF($P1980="","",$P1980*'9 All Base Data'!$Y1980)</f>
        <v>0</v>
      </c>
      <c r="AH1980" s="167">
        <f>$Q1980*'9 All Base Data'!$Y1980</f>
        <v>0</v>
      </c>
      <c r="AI1980" s="178">
        <f>$R1980*'9 All Base Data'!$Y1980</f>
        <v>0</v>
      </c>
      <c r="AJ1980" s="178">
        <f>$S1980*'9 All Base Data'!$Y1980</f>
        <v>0</v>
      </c>
      <c r="AK1980" s="178">
        <f>$T1980*'9 All Base Data'!$Y1980</f>
        <v>0</v>
      </c>
      <c r="AL1980" s="178">
        <f>IF($U1980="","",$U1980*'9 All Base Data'!$Y1980)</f>
        <v>0</v>
      </c>
      <c r="AM1980" s="178">
        <f>IF($V1980="","",$V1980*'9 All Base Data'!$Y1980)</f>
        <v>0</v>
      </c>
      <c r="AN1980" s="178">
        <f>IF($W1980="","",$W1980*'9 All Base Data'!$Y1980)</f>
        <v>0</v>
      </c>
      <c r="AO1980" s="178">
        <f>IF($X1980="","",$X1980*'9 All Base Data'!$Y1980)</f>
        <v>0</v>
      </c>
      <c r="AP1980" s="178">
        <f>$Y1980*'9 All Base Data'!$Y1980</f>
        <v>0</v>
      </c>
      <c r="AQ1980" s="179">
        <f t="shared" si="311"/>
        <v>0</v>
      </c>
    </row>
    <row r="1981" spans="1:43" x14ac:dyDescent="0.25">
      <c r="A1981" s="124">
        <v>620901</v>
      </c>
      <c r="B1981" s="125" t="s">
        <v>2008</v>
      </c>
      <c r="C1981" s="126" t="s">
        <v>836</v>
      </c>
      <c r="D1981" s="101" t="s">
        <v>2070</v>
      </c>
      <c r="E1981" s="42"/>
      <c r="F1981" s="191" t="str">
        <f>IF('9 All Base Data'!G1981="Rural Centre","Rural",IF('9 All Base Data'!G1981="Rural (Incl.some Off Shore Islands)","Rural",IF('9 All Base Data'!G1981="Inlet-in TA but not in Urban Area","Rural",IF('9 All Base Data'!G1981="Rural (Incl.some Off Shore Islands)","Rural",IF('9 All Base Data'!G1981="Inlet-not in TA","Rural",IF('9 All Base Data'!G1981="Inland Water not in Urban Area","Rural",IF('9 All Base Data'!G1981="Oceanic-in Region but not in TA","Rural",'9 All Base Data'!G1981)))))))</f>
        <v>Rural</v>
      </c>
      <c r="G1981" s="177" t="str">
        <f>IF('9 All Base Data'!I1981="..C","..C",'9 All Base Data'!I1981*Basecase_Pop_2006)</f>
        <v>..C</v>
      </c>
      <c r="H1981" s="177" t="str">
        <f>IF('9 All Base Data'!J1981="..C","..C",'9 All Base Data'!J1981*Basecase_Pop_2006)</f>
        <v>..C</v>
      </c>
      <c r="I1981" s="191" t="str">
        <f>IF('9 All Base Data'!L1981="..C","..C",'9 All Base Data'!L1981*Basecase_Pop_2006)</f>
        <v>..C</v>
      </c>
      <c r="J1981" s="156">
        <f>IF('9 All Base Data'!$P1981=0,0,('9 All Base Data'!$P1981*Basecase_Pop_2006)/(1+(1/(BaseCase_Mort_AllAdults_30*('9 All Base Data'!$W1981*Basecase_PM10)/10))))</f>
        <v>0</v>
      </c>
      <c r="K1981" s="156">
        <f>IF('9 All Base Data'!$Q1981=0,0,('9 All Base Data'!$Q1981*Basecase_Pop_2006)/(1+(1/(BaseCase_Mort_Maori_30*('9 All Base Data'!$W1981*Basecase_PM10)/10))))</f>
        <v>0</v>
      </c>
      <c r="L1981" s="179">
        <f>133/(1+1/(BaseCase_Mort_Child_0_1*'9 All Base Data'!$AB$10/10))*IF('9 All Base Data'!$L1981="..C",0,'9 All Base Data'!L1981/'9 All Base Data'!$L$2022)</f>
        <v>0</v>
      </c>
      <c r="M1981" s="178">
        <f>IF('9 All Base Data'!$R1981="","",IF('9 All Base Data'!$R1981=0,0,('9 All Base Data'!$R1981*Basecase_Pop_2006)/(1+(1/(BaseCase_CardiacHA_All*('9 All Base Data'!$W1981*Basecase_PM10)/10)))))</f>
        <v>0</v>
      </c>
      <c r="N1981" s="178">
        <f>IF('9 All Base Data'!$S1981="","",IF('9 All Base Data'!$S1981=0,0,('9 All Base Data'!S1981*Basecase_Pop_2006)/(1+(1/(BaseCase_RespHA_All*('9 All Base Data'!$W1981*Basecase_PM10)/10)))))</f>
        <v>0</v>
      </c>
      <c r="O1981" s="178">
        <f>IF('9 All Base Data'!$T1981="","",IF('9 All Base Data'!$T1981=0,0,('9 All Base Data'!$T1981*Basecase_Pop_2006)/(1+(1/(BaseCase_RespHA_Child_1_4*('9 All Base Data'!$W1981*Basecase_PM10)/10)))))</f>
        <v>0</v>
      </c>
      <c r="P1981" s="179">
        <f>IF('9 All Base Data'!$U1981="","",IF('9 All Base Data'!$U1981=0,0,('9 All Base Data'!$U1981*Basecase_Pop_2006)/(1+(1/(BaseCase_RespHA_Child_5_14*('9 All Base Data'!$W1981*Basecase_PM10)/10)))))</f>
        <v>0</v>
      </c>
      <c r="Q1981" s="156">
        <f>IF('7 Base case Results'!$G1981="..C",0,BaseCase_RADs_All*'7 Base case Results'!$G1981*('9 All Base Data'!$V1981*Basecase_PM10)/10)</f>
        <v>0</v>
      </c>
      <c r="R1981" s="189">
        <f t="shared" si="312"/>
        <v>0</v>
      </c>
      <c r="S1981" s="178">
        <f t="shared" si="313"/>
        <v>0</v>
      </c>
      <c r="T1981" s="179">
        <f t="shared" si="314"/>
        <v>0</v>
      </c>
      <c r="U1981" s="178">
        <f t="shared" si="315"/>
        <v>0</v>
      </c>
      <c r="V1981" s="178">
        <f t="shared" si="316"/>
        <v>0</v>
      </c>
      <c r="W1981" s="178">
        <f t="shared" si="317"/>
        <v>0</v>
      </c>
      <c r="X1981" s="179">
        <f t="shared" si="318"/>
        <v>0</v>
      </c>
      <c r="Y1981" s="179">
        <f t="shared" si="319"/>
        <v>0</v>
      </c>
      <c r="Z1981" s="186">
        <f t="shared" si="310"/>
        <v>0</v>
      </c>
      <c r="AA1981" s="156">
        <f>$J1981*'9 All Base Data'!$Y1981</f>
        <v>0</v>
      </c>
      <c r="AB1981" s="156">
        <f>$K1981*'9 All Base Data'!$Y1981</f>
        <v>0</v>
      </c>
      <c r="AC1981" s="178">
        <f>$L1981*'9 All Base Data'!$Y1981</f>
        <v>0</v>
      </c>
      <c r="AD1981" s="178">
        <f>IF($M1981="","",$M1981*'9 All Base Data'!$Y1981)</f>
        <v>0</v>
      </c>
      <c r="AE1981" s="178">
        <f>IF($N1981="","",$N1981*'9 All Base Data'!$Y1981)</f>
        <v>0</v>
      </c>
      <c r="AF1981" s="178">
        <f>IF($O1981="","",$O1981*'9 All Base Data'!$Y1981)</f>
        <v>0</v>
      </c>
      <c r="AG1981" s="178">
        <f>IF($P1981="","",$P1981*'9 All Base Data'!$Y1981)</f>
        <v>0</v>
      </c>
      <c r="AH1981" s="167">
        <f>$Q1981*'9 All Base Data'!$Y1981</f>
        <v>0</v>
      </c>
      <c r="AI1981" s="178">
        <f>$R1981*'9 All Base Data'!$Y1981</f>
        <v>0</v>
      </c>
      <c r="AJ1981" s="178">
        <f>$S1981*'9 All Base Data'!$Y1981</f>
        <v>0</v>
      </c>
      <c r="AK1981" s="178">
        <f>$T1981*'9 All Base Data'!$Y1981</f>
        <v>0</v>
      </c>
      <c r="AL1981" s="178">
        <f>IF($U1981="","",$U1981*'9 All Base Data'!$Y1981)</f>
        <v>0</v>
      </c>
      <c r="AM1981" s="178">
        <f>IF($V1981="","",$V1981*'9 All Base Data'!$Y1981)</f>
        <v>0</v>
      </c>
      <c r="AN1981" s="178">
        <f>IF($W1981="","",$W1981*'9 All Base Data'!$Y1981)</f>
        <v>0</v>
      </c>
      <c r="AO1981" s="178">
        <f>IF($X1981="","",$X1981*'9 All Base Data'!$Y1981)</f>
        <v>0</v>
      </c>
      <c r="AP1981" s="178">
        <f>$Y1981*'9 All Base Data'!$Y1981</f>
        <v>0</v>
      </c>
      <c r="AQ1981" s="179">
        <f t="shared" si="311"/>
        <v>0</v>
      </c>
    </row>
    <row r="1982" spans="1:43" x14ac:dyDescent="0.25">
      <c r="A1982" s="124">
        <v>620903</v>
      </c>
      <c r="B1982" s="125" t="s">
        <v>2009</v>
      </c>
      <c r="C1982" s="126" t="s">
        <v>836</v>
      </c>
      <c r="D1982" s="101" t="s">
        <v>2070</v>
      </c>
      <c r="E1982" s="42"/>
      <c r="F1982" s="191" t="str">
        <f>IF('9 All Base Data'!G1982="Rural Centre","Rural",IF('9 All Base Data'!G1982="Rural (Incl.some Off Shore Islands)","Rural",IF('9 All Base Data'!G1982="Inlet-in TA but not in Urban Area","Rural",IF('9 All Base Data'!G1982="Rural (Incl.some Off Shore Islands)","Rural",IF('9 All Base Data'!G1982="Inlet-not in TA","Rural",IF('9 All Base Data'!G1982="Inland Water not in Urban Area","Rural",IF('9 All Base Data'!G1982="Oceanic-in Region but not in TA","Rural",'9 All Base Data'!G1982)))))))</f>
        <v>Rural</v>
      </c>
      <c r="G1982" s="177" t="str">
        <f>IF('9 All Base Data'!I1982="..C","..C",'9 All Base Data'!I1982*Basecase_Pop_2006)</f>
        <v>..C</v>
      </c>
      <c r="H1982" s="177" t="str">
        <f>IF('9 All Base Data'!J1982="..C","..C",'9 All Base Data'!J1982*Basecase_Pop_2006)</f>
        <v>..C</v>
      </c>
      <c r="I1982" s="191" t="str">
        <f>IF('9 All Base Data'!L1982="..C","..C",'9 All Base Data'!L1982*Basecase_Pop_2006)</f>
        <v>..C</v>
      </c>
      <c r="J1982" s="156">
        <f>IF('9 All Base Data'!$P1982=0,0,('9 All Base Data'!$P1982*Basecase_Pop_2006)/(1+(1/(BaseCase_Mort_AllAdults_30*('9 All Base Data'!$W1982*Basecase_PM10)/10))))</f>
        <v>0</v>
      </c>
      <c r="K1982" s="156">
        <f>IF('9 All Base Data'!$Q1982=0,0,('9 All Base Data'!$Q1982*Basecase_Pop_2006)/(1+(1/(BaseCase_Mort_Maori_30*('9 All Base Data'!$W1982*Basecase_PM10)/10))))</f>
        <v>0</v>
      </c>
      <c r="L1982" s="179">
        <f>133/(1+1/(BaseCase_Mort_Child_0_1*'9 All Base Data'!$AB$10/10))*IF('9 All Base Data'!$L1982="..C",0,'9 All Base Data'!L1982/'9 All Base Data'!$L$2022)</f>
        <v>0</v>
      </c>
      <c r="M1982" s="178">
        <f>IF('9 All Base Data'!$R1982="","",IF('9 All Base Data'!$R1982=0,0,('9 All Base Data'!$R1982*Basecase_Pop_2006)/(1+(1/(BaseCase_CardiacHA_All*('9 All Base Data'!$W1982*Basecase_PM10)/10)))))</f>
        <v>0</v>
      </c>
      <c r="N1982" s="178">
        <f>IF('9 All Base Data'!$S1982="","",IF('9 All Base Data'!$S1982=0,0,('9 All Base Data'!S1982*Basecase_Pop_2006)/(1+(1/(BaseCase_RespHA_All*('9 All Base Data'!$W1982*Basecase_PM10)/10)))))</f>
        <v>0</v>
      </c>
      <c r="O1982" s="178">
        <f>IF('9 All Base Data'!$T1982="","",IF('9 All Base Data'!$T1982=0,0,('9 All Base Data'!$T1982*Basecase_Pop_2006)/(1+(1/(BaseCase_RespHA_Child_1_4*('9 All Base Data'!$W1982*Basecase_PM10)/10)))))</f>
        <v>0</v>
      </c>
      <c r="P1982" s="179">
        <f>IF('9 All Base Data'!$U1982="","",IF('9 All Base Data'!$U1982=0,0,('9 All Base Data'!$U1982*Basecase_Pop_2006)/(1+(1/(BaseCase_RespHA_Child_5_14*('9 All Base Data'!$W1982*Basecase_PM10)/10)))))</f>
        <v>0</v>
      </c>
      <c r="Q1982" s="156">
        <f>IF('7 Base case Results'!$G1982="..C",0,BaseCase_RADs_All*'7 Base case Results'!$G1982*('9 All Base Data'!$V1982*Basecase_PM10)/10)</f>
        <v>0</v>
      </c>
      <c r="R1982" s="189">
        <f t="shared" si="312"/>
        <v>0</v>
      </c>
      <c r="S1982" s="178">
        <f t="shared" si="313"/>
        <v>0</v>
      </c>
      <c r="T1982" s="179">
        <f t="shared" si="314"/>
        <v>0</v>
      </c>
      <c r="U1982" s="178">
        <f t="shared" si="315"/>
        <v>0</v>
      </c>
      <c r="V1982" s="178">
        <f t="shared" si="316"/>
        <v>0</v>
      </c>
      <c r="W1982" s="178">
        <f t="shared" si="317"/>
        <v>0</v>
      </c>
      <c r="X1982" s="179">
        <f t="shared" si="318"/>
        <v>0</v>
      </c>
      <c r="Y1982" s="179">
        <f t="shared" si="319"/>
        <v>0</v>
      </c>
      <c r="Z1982" s="186">
        <f t="shared" si="310"/>
        <v>0</v>
      </c>
      <c r="AA1982" s="156">
        <f>$J1982*'9 All Base Data'!$Y1982</f>
        <v>0</v>
      </c>
      <c r="AB1982" s="156">
        <f>$K1982*'9 All Base Data'!$Y1982</f>
        <v>0</v>
      </c>
      <c r="AC1982" s="178">
        <f>$L1982*'9 All Base Data'!$Y1982</f>
        <v>0</v>
      </c>
      <c r="AD1982" s="178">
        <f>IF($M1982="","",$M1982*'9 All Base Data'!$Y1982)</f>
        <v>0</v>
      </c>
      <c r="AE1982" s="178">
        <f>IF($N1982="","",$N1982*'9 All Base Data'!$Y1982)</f>
        <v>0</v>
      </c>
      <c r="AF1982" s="178">
        <f>IF($O1982="","",$O1982*'9 All Base Data'!$Y1982)</f>
        <v>0</v>
      </c>
      <c r="AG1982" s="178">
        <f>IF($P1982="","",$P1982*'9 All Base Data'!$Y1982)</f>
        <v>0</v>
      </c>
      <c r="AH1982" s="167">
        <f>$Q1982*'9 All Base Data'!$Y1982</f>
        <v>0</v>
      </c>
      <c r="AI1982" s="178">
        <f>$R1982*'9 All Base Data'!$Y1982</f>
        <v>0</v>
      </c>
      <c r="AJ1982" s="178">
        <f>$S1982*'9 All Base Data'!$Y1982</f>
        <v>0</v>
      </c>
      <c r="AK1982" s="178">
        <f>$T1982*'9 All Base Data'!$Y1982</f>
        <v>0</v>
      </c>
      <c r="AL1982" s="178">
        <f>IF($U1982="","",$U1982*'9 All Base Data'!$Y1982)</f>
        <v>0</v>
      </c>
      <c r="AM1982" s="178">
        <f>IF($V1982="","",$V1982*'9 All Base Data'!$Y1982)</f>
        <v>0</v>
      </c>
      <c r="AN1982" s="178">
        <f>IF($W1982="","",$W1982*'9 All Base Data'!$Y1982)</f>
        <v>0</v>
      </c>
      <c r="AO1982" s="178">
        <f>IF($X1982="","",$X1982*'9 All Base Data'!$Y1982)</f>
        <v>0</v>
      </c>
      <c r="AP1982" s="178">
        <f>$Y1982*'9 All Base Data'!$Y1982</f>
        <v>0</v>
      </c>
      <c r="AQ1982" s="179">
        <f t="shared" si="311"/>
        <v>0</v>
      </c>
    </row>
    <row r="1983" spans="1:43" x14ac:dyDescent="0.25">
      <c r="A1983" s="124">
        <v>620904</v>
      </c>
      <c r="B1983" s="125" t="s">
        <v>2010</v>
      </c>
      <c r="C1983" s="126" t="s">
        <v>836</v>
      </c>
      <c r="D1983" s="101" t="s">
        <v>2070</v>
      </c>
      <c r="E1983" s="42"/>
      <c r="F1983" s="191" t="str">
        <f>IF('9 All Base Data'!G1983="Rural Centre","Rural",IF('9 All Base Data'!G1983="Rural (Incl.some Off Shore Islands)","Rural",IF('9 All Base Data'!G1983="Inlet-in TA but not in Urban Area","Rural",IF('9 All Base Data'!G1983="Rural (Incl.some Off Shore Islands)","Rural",IF('9 All Base Data'!G1983="Inlet-not in TA","Rural",IF('9 All Base Data'!G1983="Inland Water not in Urban Area","Rural",IF('9 All Base Data'!G1983="Oceanic-in Region but not in TA","Rural",'9 All Base Data'!G1983)))))))</f>
        <v>Rural</v>
      </c>
      <c r="G1983" s="177" t="str">
        <f>IF('9 All Base Data'!I1983="..C","..C",'9 All Base Data'!I1983*Basecase_Pop_2006)</f>
        <v>..C</v>
      </c>
      <c r="H1983" s="177" t="str">
        <f>IF('9 All Base Data'!J1983="..C","..C",'9 All Base Data'!J1983*Basecase_Pop_2006)</f>
        <v>..C</v>
      </c>
      <c r="I1983" s="191" t="str">
        <f>IF('9 All Base Data'!L1983="..C","..C",'9 All Base Data'!L1983*Basecase_Pop_2006)</f>
        <v>..C</v>
      </c>
      <c r="J1983" s="156">
        <f>IF('9 All Base Data'!$P1983=0,0,('9 All Base Data'!$P1983*Basecase_Pop_2006)/(1+(1/(BaseCase_Mort_AllAdults_30*('9 All Base Data'!$W1983*Basecase_PM10)/10))))</f>
        <v>0</v>
      </c>
      <c r="K1983" s="156">
        <f>IF('9 All Base Data'!$Q1983=0,0,('9 All Base Data'!$Q1983*Basecase_Pop_2006)/(1+(1/(BaseCase_Mort_Maori_30*('9 All Base Data'!$W1983*Basecase_PM10)/10))))</f>
        <v>0</v>
      </c>
      <c r="L1983" s="179">
        <f>133/(1+1/(BaseCase_Mort_Child_0_1*'9 All Base Data'!$AB$10/10))*IF('9 All Base Data'!$L1983="..C",0,'9 All Base Data'!L1983/'9 All Base Data'!$L$2022)</f>
        <v>0</v>
      </c>
      <c r="M1983" s="178">
        <f>IF('9 All Base Data'!$R1983="","",IF('9 All Base Data'!$R1983=0,0,('9 All Base Data'!$R1983*Basecase_Pop_2006)/(1+(1/(BaseCase_CardiacHA_All*('9 All Base Data'!$W1983*Basecase_PM10)/10)))))</f>
        <v>0</v>
      </c>
      <c r="N1983" s="178">
        <f>IF('9 All Base Data'!$S1983="","",IF('9 All Base Data'!$S1983=0,0,('9 All Base Data'!S1983*Basecase_Pop_2006)/(1+(1/(BaseCase_RespHA_All*('9 All Base Data'!$W1983*Basecase_PM10)/10)))))</f>
        <v>0</v>
      </c>
      <c r="O1983" s="178">
        <f>IF('9 All Base Data'!$T1983="","",IF('9 All Base Data'!$T1983=0,0,('9 All Base Data'!$T1983*Basecase_Pop_2006)/(1+(1/(BaseCase_RespHA_Child_1_4*('9 All Base Data'!$W1983*Basecase_PM10)/10)))))</f>
        <v>0</v>
      </c>
      <c r="P1983" s="179">
        <f>IF('9 All Base Data'!$U1983="","",IF('9 All Base Data'!$U1983=0,0,('9 All Base Data'!$U1983*Basecase_Pop_2006)/(1+(1/(BaseCase_RespHA_Child_5_14*('9 All Base Data'!$W1983*Basecase_PM10)/10)))))</f>
        <v>0</v>
      </c>
      <c r="Q1983" s="156">
        <f>IF('7 Base case Results'!$G1983="..C",0,BaseCase_RADs_All*'7 Base case Results'!$G1983*('9 All Base Data'!$V1983*Basecase_PM10)/10)</f>
        <v>0</v>
      </c>
      <c r="R1983" s="189">
        <f t="shared" si="312"/>
        <v>0</v>
      </c>
      <c r="S1983" s="178">
        <f t="shared" si="313"/>
        <v>0</v>
      </c>
      <c r="T1983" s="179">
        <f t="shared" si="314"/>
        <v>0</v>
      </c>
      <c r="U1983" s="178">
        <f t="shared" si="315"/>
        <v>0</v>
      </c>
      <c r="V1983" s="178">
        <f t="shared" si="316"/>
        <v>0</v>
      </c>
      <c r="W1983" s="178">
        <f t="shared" si="317"/>
        <v>0</v>
      </c>
      <c r="X1983" s="179">
        <f t="shared" si="318"/>
        <v>0</v>
      </c>
      <c r="Y1983" s="179">
        <f t="shared" si="319"/>
        <v>0</v>
      </c>
      <c r="Z1983" s="186">
        <f t="shared" si="310"/>
        <v>0</v>
      </c>
      <c r="AA1983" s="156">
        <f>$J1983*'9 All Base Data'!$Y1983</f>
        <v>0</v>
      </c>
      <c r="AB1983" s="156">
        <f>$K1983*'9 All Base Data'!$Y1983</f>
        <v>0</v>
      </c>
      <c r="AC1983" s="178">
        <f>$L1983*'9 All Base Data'!$Y1983</f>
        <v>0</v>
      </c>
      <c r="AD1983" s="178">
        <f>IF($M1983="","",$M1983*'9 All Base Data'!$Y1983)</f>
        <v>0</v>
      </c>
      <c r="AE1983" s="178">
        <f>IF($N1983="","",$N1983*'9 All Base Data'!$Y1983)</f>
        <v>0</v>
      </c>
      <c r="AF1983" s="178">
        <f>IF($O1983="","",$O1983*'9 All Base Data'!$Y1983)</f>
        <v>0</v>
      </c>
      <c r="AG1983" s="178">
        <f>IF($P1983="","",$P1983*'9 All Base Data'!$Y1983)</f>
        <v>0</v>
      </c>
      <c r="AH1983" s="167">
        <f>$Q1983*'9 All Base Data'!$Y1983</f>
        <v>0</v>
      </c>
      <c r="AI1983" s="178">
        <f>$R1983*'9 All Base Data'!$Y1983</f>
        <v>0</v>
      </c>
      <c r="AJ1983" s="178">
        <f>$S1983*'9 All Base Data'!$Y1983</f>
        <v>0</v>
      </c>
      <c r="AK1983" s="178">
        <f>$T1983*'9 All Base Data'!$Y1983</f>
        <v>0</v>
      </c>
      <c r="AL1983" s="178">
        <f>IF($U1983="","",$U1983*'9 All Base Data'!$Y1983)</f>
        <v>0</v>
      </c>
      <c r="AM1983" s="178">
        <f>IF($V1983="","",$V1983*'9 All Base Data'!$Y1983)</f>
        <v>0</v>
      </c>
      <c r="AN1983" s="178">
        <f>IF($W1983="","",$W1983*'9 All Base Data'!$Y1983)</f>
        <v>0</v>
      </c>
      <c r="AO1983" s="178">
        <f>IF($X1983="","",$X1983*'9 All Base Data'!$Y1983)</f>
        <v>0</v>
      </c>
      <c r="AP1983" s="178">
        <f>$Y1983*'9 All Base Data'!$Y1983</f>
        <v>0</v>
      </c>
      <c r="AQ1983" s="179">
        <f t="shared" si="311"/>
        <v>0</v>
      </c>
    </row>
    <row r="1984" spans="1:43" x14ac:dyDescent="0.25">
      <c r="A1984" s="124">
        <v>621401</v>
      </c>
      <c r="B1984" s="125" t="s">
        <v>2011</v>
      </c>
      <c r="C1984" s="126" t="s">
        <v>987</v>
      </c>
      <c r="D1984" s="101" t="s">
        <v>2070</v>
      </c>
      <c r="E1984" s="42"/>
      <c r="F1984" s="191" t="str">
        <f>IF('9 All Base Data'!G1984="Rural Centre","Rural",IF('9 All Base Data'!G1984="Rural (Incl.some Off Shore Islands)","Rural",IF('9 All Base Data'!G1984="Inlet-in TA but not in Urban Area","Rural",IF('9 All Base Data'!G1984="Rural (Incl.some Off Shore Islands)","Rural",IF('9 All Base Data'!G1984="Inlet-not in TA","Rural",IF('9 All Base Data'!G1984="Inland Water not in Urban Area","Rural",IF('9 All Base Data'!G1984="Oceanic-in Region but not in TA","Rural",'9 All Base Data'!G1984)))))))</f>
        <v>Rural</v>
      </c>
      <c r="G1984" s="177" t="str">
        <f>IF('9 All Base Data'!I1984="..C","..C",'9 All Base Data'!I1984*Basecase_Pop_2006)</f>
        <v>..C</v>
      </c>
      <c r="H1984" s="177" t="str">
        <f>IF('9 All Base Data'!J1984="..C","..C",'9 All Base Data'!J1984*Basecase_Pop_2006)</f>
        <v>..C</v>
      </c>
      <c r="I1984" s="191" t="str">
        <f>IF('9 All Base Data'!L1984="..C","..C",'9 All Base Data'!L1984*Basecase_Pop_2006)</f>
        <v>..C</v>
      </c>
      <c r="J1984" s="156">
        <f>IF('9 All Base Data'!$P1984=0,0,('9 All Base Data'!$P1984*Basecase_Pop_2006)/(1+(1/(BaseCase_Mort_AllAdults_30*('9 All Base Data'!$W1984*Basecase_PM10)/10))))</f>
        <v>0</v>
      </c>
      <c r="K1984" s="156">
        <f>IF('9 All Base Data'!$Q1984=0,0,('9 All Base Data'!$Q1984*Basecase_Pop_2006)/(1+(1/(BaseCase_Mort_Maori_30*('9 All Base Data'!$W1984*Basecase_PM10)/10))))</f>
        <v>0</v>
      </c>
      <c r="L1984" s="179">
        <f>133/(1+1/(BaseCase_Mort_Child_0_1*'9 All Base Data'!$AB$10/10))*IF('9 All Base Data'!$L1984="..C",0,'9 All Base Data'!L1984/'9 All Base Data'!$L$2022)</f>
        <v>0</v>
      </c>
      <c r="M1984" s="178">
        <f>IF('9 All Base Data'!$R1984="","",IF('9 All Base Data'!$R1984=0,0,('9 All Base Data'!$R1984*Basecase_Pop_2006)/(1+(1/(BaseCase_CardiacHA_All*('9 All Base Data'!$W1984*Basecase_PM10)/10)))))</f>
        <v>0</v>
      </c>
      <c r="N1984" s="178">
        <f>IF('9 All Base Data'!$S1984="","",IF('9 All Base Data'!$S1984=0,0,('9 All Base Data'!S1984*Basecase_Pop_2006)/(1+(1/(BaseCase_RespHA_All*('9 All Base Data'!$W1984*Basecase_PM10)/10)))))</f>
        <v>0</v>
      </c>
      <c r="O1984" s="178">
        <f>IF('9 All Base Data'!$T1984="","",IF('9 All Base Data'!$T1984=0,0,('9 All Base Data'!$T1984*Basecase_Pop_2006)/(1+(1/(BaseCase_RespHA_Child_1_4*('9 All Base Data'!$W1984*Basecase_PM10)/10)))))</f>
        <v>0</v>
      </c>
      <c r="P1984" s="179">
        <f>IF('9 All Base Data'!$U1984="","",IF('9 All Base Data'!$U1984=0,0,('9 All Base Data'!$U1984*Basecase_Pop_2006)/(1+(1/(BaseCase_RespHA_Child_5_14*('9 All Base Data'!$W1984*Basecase_PM10)/10)))))</f>
        <v>0</v>
      </c>
      <c r="Q1984" s="156">
        <f>IF('7 Base case Results'!$G1984="..C",0,BaseCase_RADs_All*'7 Base case Results'!$G1984*('9 All Base Data'!$V1984*Basecase_PM10)/10)</f>
        <v>0</v>
      </c>
      <c r="R1984" s="189">
        <f t="shared" si="312"/>
        <v>0</v>
      </c>
      <c r="S1984" s="178">
        <f t="shared" si="313"/>
        <v>0</v>
      </c>
      <c r="T1984" s="179">
        <f t="shared" si="314"/>
        <v>0</v>
      </c>
      <c r="U1984" s="178">
        <f t="shared" si="315"/>
        <v>0</v>
      </c>
      <c r="V1984" s="178">
        <f t="shared" si="316"/>
        <v>0</v>
      </c>
      <c r="W1984" s="178">
        <f t="shared" si="317"/>
        <v>0</v>
      </c>
      <c r="X1984" s="179">
        <f t="shared" si="318"/>
        <v>0</v>
      </c>
      <c r="Y1984" s="179">
        <f t="shared" si="319"/>
        <v>0</v>
      </c>
      <c r="Z1984" s="186">
        <f t="shared" si="310"/>
        <v>0</v>
      </c>
      <c r="AA1984" s="156">
        <f>$J1984*'9 All Base Data'!$Y1984</f>
        <v>0</v>
      </c>
      <c r="AB1984" s="156">
        <f>$K1984*'9 All Base Data'!$Y1984</f>
        <v>0</v>
      </c>
      <c r="AC1984" s="178">
        <f>$L1984*'9 All Base Data'!$Y1984</f>
        <v>0</v>
      </c>
      <c r="AD1984" s="178">
        <f>IF($M1984="","",$M1984*'9 All Base Data'!$Y1984)</f>
        <v>0</v>
      </c>
      <c r="AE1984" s="178">
        <f>IF($N1984="","",$N1984*'9 All Base Data'!$Y1984)</f>
        <v>0</v>
      </c>
      <c r="AF1984" s="178">
        <f>IF($O1984="","",$O1984*'9 All Base Data'!$Y1984)</f>
        <v>0</v>
      </c>
      <c r="AG1984" s="178">
        <f>IF($P1984="","",$P1984*'9 All Base Data'!$Y1984)</f>
        <v>0</v>
      </c>
      <c r="AH1984" s="167">
        <f>$Q1984*'9 All Base Data'!$Y1984</f>
        <v>0</v>
      </c>
      <c r="AI1984" s="178">
        <f>$R1984*'9 All Base Data'!$Y1984</f>
        <v>0</v>
      </c>
      <c r="AJ1984" s="178">
        <f>$S1984*'9 All Base Data'!$Y1984</f>
        <v>0</v>
      </c>
      <c r="AK1984" s="178">
        <f>$T1984*'9 All Base Data'!$Y1984</f>
        <v>0</v>
      </c>
      <c r="AL1984" s="178">
        <f>IF($U1984="","",$U1984*'9 All Base Data'!$Y1984)</f>
        <v>0</v>
      </c>
      <c r="AM1984" s="178">
        <f>IF($V1984="","",$V1984*'9 All Base Data'!$Y1984)</f>
        <v>0</v>
      </c>
      <c r="AN1984" s="178">
        <f>IF($W1984="","",$W1984*'9 All Base Data'!$Y1984)</f>
        <v>0</v>
      </c>
      <c r="AO1984" s="178">
        <f>IF($X1984="","",$X1984*'9 All Base Data'!$Y1984)</f>
        <v>0</v>
      </c>
      <c r="AP1984" s="178">
        <f>$Y1984*'9 All Base Data'!$Y1984</f>
        <v>0</v>
      </c>
      <c r="AQ1984" s="179">
        <f t="shared" si="311"/>
        <v>0</v>
      </c>
    </row>
    <row r="1985" spans="1:43" x14ac:dyDescent="0.25">
      <c r="A1985" s="124">
        <v>621402</v>
      </c>
      <c r="B1985" s="125" t="s">
        <v>2012</v>
      </c>
      <c r="C1985" s="126" t="s">
        <v>987</v>
      </c>
      <c r="D1985" s="101" t="s">
        <v>2070</v>
      </c>
      <c r="E1985" s="42"/>
      <c r="F1985" s="191" t="str">
        <f>IF('9 All Base Data'!G1985="Rural Centre","Rural",IF('9 All Base Data'!G1985="Rural (Incl.some Off Shore Islands)","Rural",IF('9 All Base Data'!G1985="Inlet-in TA but not in Urban Area","Rural",IF('9 All Base Data'!G1985="Rural (Incl.some Off Shore Islands)","Rural",IF('9 All Base Data'!G1985="Inlet-not in TA","Rural",IF('9 All Base Data'!G1985="Inland Water not in Urban Area","Rural",IF('9 All Base Data'!G1985="Oceanic-in Region but not in TA","Rural",'9 All Base Data'!G1985)))))))</f>
        <v>Rural</v>
      </c>
      <c r="G1985" s="177">
        <f>IF('9 All Base Data'!I1985="..C","..C",'9 All Base Data'!I1985*Basecase_Pop_2006)</f>
        <v>3</v>
      </c>
      <c r="H1985" s="177" t="str">
        <f>IF('9 All Base Data'!J1985="..C","..C",'9 All Base Data'!J1985*Basecase_Pop_2006)</f>
        <v>..C</v>
      </c>
      <c r="I1985" s="191" t="str">
        <f>IF('9 All Base Data'!L1985="..C","..C",'9 All Base Data'!L1985*Basecase_Pop_2006)</f>
        <v>..C</v>
      </c>
      <c r="J1985" s="156">
        <f>IF('9 All Base Data'!$P1985=0,0,('9 All Base Data'!$P1985*Basecase_Pop_2006)/(1+(1/(BaseCase_Mort_AllAdults_30*('9 All Base Data'!$W1985*Basecase_PM10)/10))))</f>
        <v>0</v>
      </c>
      <c r="K1985" s="156">
        <f>IF('9 All Base Data'!$Q1985=0,0,('9 All Base Data'!$Q1985*Basecase_Pop_2006)/(1+(1/(BaseCase_Mort_Maori_30*('9 All Base Data'!$W1985*Basecase_PM10)/10))))</f>
        <v>0</v>
      </c>
      <c r="L1985" s="179">
        <f>133/(1+1/(BaseCase_Mort_Child_0_1*'9 All Base Data'!$AB$10/10))*IF('9 All Base Data'!$L1985="..C",0,'9 All Base Data'!L1985/'9 All Base Data'!$L$2022)</f>
        <v>0</v>
      </c>
      <c r="M1985" s="178">
        <f>IF('9 All Base Data'!$R1985="","",IF('9 All Base Data'!$R1985=0,0,('9 All Base Data'!$R1985*Basecase_Pop_2006)/(1+(1/(BaseCase_CardiacHA_All*('9 All Base Data'!$W1985*Basecase_PM10)/10)))))</f>
        <v>0</v>
      </c>
      <c r="N1985" s="178">
        <f>IF('9 All Base Data'!$S1985="","",IF('9 All Base Data'!$S1985=0,0,('9 All Base Data'!S1985*Basecase_Pop_2006)/(1+(1/(BaseCase_RespHA_All*('9 All Base Data'!$W1985*Basecase_PM10)/10)))))</f>
        <v>0</v>
      </c>
      <c r="O1985" s="178">
        <f>IF('9 All Base Data'!$T1985="","",IF('9 All Base Data'!$T1985=0,0,('9 All Base Data'!$T1985*Basecase_Pop_2006)/(1+(1/(BaseCase_RespHA_Child_1_4*('9 All Base Data'!$W1985*Basecase_PM10)/10)))))</f>
        <v>0</v>
      </c>
      <c r="P1985" s="179">
        <f>IF('9 All Base Data'!$U1985="","",IF('9 All Base Data'!$U1985=0,0,('9 All Base Data'!$U1985*Basecase_Pop_2006)/(1+(1/(BaseCase_RespHA_Child_5_14*('9 All Base Data'!$W1985*Basecase_PM10)/10)))))</f>
        <v>0</v>
      </c>
      <c r="Q1985" s="156">
        <f>IF('7 Base case Results'!$G1985="..C",0,BaseCase_RADs_All*'7 Base case Results'!$G1985*('9 All Base Data'!$V1985*Basecase_PM10)/10)</f>
        <v>0.86076000000000019</v>
      </c>
      <c r="R1985" s="189">
        <f t="shared" si="312"/>
        <v>0</v>
      </c>
      <c r="S1985" s="178">
        <f t="shared" si="313"/>
        <v>0</v>
      </c>
      <c r="T1985" s="179">
        <f t="shared" si="314"/>
        <v>0</v>
      </c>
      <c r="U1985" s="178">
        <f t="shared" si="315"/>
        <v>0</v>
      </c>
      <c r="V1985" s="178">
        <f t="shared" si="316"/>
        <v>0</v>
      </c>
      <c r="W1985" s="178">
        <f t="shared" si="317"/>
        <v>0</v>
      </c>
      <c r="X1985" s="179">
        <f t="shared" si="318"/>
        <v>0</v>
      </c>
      <c r="Y1985" s="179">
        <f t="shared" si="319"/>
        <v>5.3367120000000014E-5</v>
      </c>
      <c r="Z1985" s="186">
        <f t="shared" si="310"/>
        <v>5.3367120000000014E-5</v>
      </c>
      <c r="AA1985" s="156">
        <f>$J1985*'9 All Base Data'!$Y1985</f>
        <v>0</v>
      </c>
      <c r="AB1985" s="156">
        <f>$K1985*'9 All Base Data'!$Y1985</f>
        <v>0</v>
      </c>
      <c r="AC1985" s="178">
        <f>$L1985*'9 All Base Data'!$Y1985</f>
        <v>0</v>
      </c>
      <c r="AD1985" s="178">
        <f>IF($M1985="","",$M1985*'9 All Base Data'!$Y1985)</f>
        <v>0</v>
      </c>
      <c r="AE1985" s="178">
        <f>IF($N1985="","",$N1985*'9 All Base Data'!$Y1985)</f>
        <v>0</v>
      </c>
      <c r="AF1985" s="178">
        <f>IF($O1985="","",$O1985*'9 All Base Data'!$Y1985)</f>
        <v>0</v>
      </c>
      <c r="AG1985" s="178">
        <f>IF($P1985="","",$P1985*'9 All Base Data'!$Y1985)</f>
        <v>0</v>
      </c>
      <c r="AH1985" s="167">
        <f>$Q1985*'9 All Base Data'!$Y1985</f>
        <v>7.4975758526771269E-2</v>
      </c>
      <c r="AI1985" s="178">
        <f>$R1985*'9 All Base Data'!$Y1985</f>
        <v>0</v>
      </c>
      <c r="AJ1985" s="178">
        <f>$S1985*'9 All Base Data'!$Y1985</f>
        <v>0</v>
      </c>
      <c r="AK1985" s="178">
        <f>$T1985*'9 All Base Data'!$Y1985</f>
        <v>0</v>
      </c>
      <c r="AL1985" s="178">
        <f>IF($U1985="","",$U1985*'9 All Base Data'!$Y1985)</f>
        <v>0</v>
      </c>
      <c r="AM1985" s="178">
        <f>IF($V1985="","",$V1985*'9 All Base Data'!$Y1985)</f>
        <v>0</v>
      </c>
      <c r="AN1985" s="178">
        <f>IF($W1985="","",$W1985*'9 All Base Data'!$Y1985)</f>
        <v>0</v>
      </c>
      <c r="AO1985" s="178">
        <f>IF($X1985="","",$X1985*'9 All Base Data'!$Y1985)</f>
        <v>0</v>
      </c>
      <c r="AP1985" s="178">
        <f>$Y1985*'9 All Base Data'!$Y1985</f>
        <v>4.6484970286598195E-6</v>
      </c>
      <c r="AQ1985" s="179">
        <f t="shared" si="311"/>
        <v>4.6484970286598195E-6</v>
      </c>
    </row>
    <row r="1986" spans="1:43" x14ac:dyDescent="0.25">
      <c r="A1986" s="124">
        <v>621500</v>
      </c>
      <c r="B1986" s="125" t="s">
        <v>2013</v>
      </c>
      <c r="C1986" s="126" t="s">
        <v>1683</v>
      </c>
      <c r="D1986" s="101" t="s">
        <v>2070</v>
      </c>
      <c r="E1986" s="42"/>
      <c r="F1986" s="191" t="e">
        <f>IF('9 All Base Data'!G1986="Rural Centre","Rural",IF('9 All Base Data'!G1986="Rural (Incl.some Off Shore Islands)","Rural",IF('9 All Base Data'!G1986="Inlet-in TA but not in Urban Area","Rural",IF('9 All Base Data'!G1986="Rural (Incl.some Off Shore Islands)","Rural",IF('9 All Base Data'!G1986="Inlet-not in TA","Rural",IF('9 All Base Data'!G1986="Inland Water not in Urban Area","Rural",IF('9 All Base Data'!G1986="Oceanic-in Region but not in TA","Rural",'9 All Base Data'!G1986)))))))</f>
        <v>#N/A</v>
      </c>
      <c r="G1986" s="177" t="str">
        <f>IF('9 All Base Data'!I1986="..C","..C",'9 All Base Data'!I1986*Basecase_Pop_2006)</f>
        <v>..C</v>
      </c>
      <c r="H1986" s="177" t="str">
        <f>IF('9 All Base Data'!J1986="..C","..C",'9 All Base Data'!J1986*Basecase_Pop_2006)</f>
        <v>..C</v>
      </c>
      <c r="I1986" s="191" t="str">
        <f>IF('9 All Base Data'!L1986="..C","..C",'9 All Base Data'!L1986*Basecase_Pop_2006)</f>
        <v>..C</v>
      </c>
      <c r="J1986" s="156">
        <f>IF('9 All Base Data'!$P1986=0,0,('9 All Base Data'!$P1986*Basecase_Pop_2006)/(1+(1/(BaseCase_Mort_AllAdults_30*('9 All Base Data'!$W1986*Basecase_PM10)/10))))</f>
        <v>0</v>
      </c>
      <c r="K1986" s="156">
        <f>IF('9 All Base Data'!$Q1986=0,0,('9 All Base Data'!$Q1986*Basecase_Pop_2006)/(1+(1/(BaseCase_Mort_Maori_30*('9 All Base Data'!$W1986*Basecase_PM10)/10))))</f>
        <v>0</v>
      </c>
      <c r="L1986" s="179">
        <f>133/(1+1/(BaseCase_Mort_Child_0_1*'9 All Base Data'!$AB$10/10))*IF('9 All Base Data'!$L1986="..C",0,'9 All Base Data'!L1986/'9 All Base Data'!$L$2022)</f>
        <v>0</v>
      </c>
      <c r="M1986" s="178" t="str">
        <f>IF('9 All Base Data'!$R1986="","",IF('9 All Base Data'!$R1986=0,0,('9 All Base Data'!$R1986*Basecase_Pop_2006)/(1+(1/(BaseCase_CardiacHA_All*('9 All Base Data'!$W1986*Basecase_PM10)/10)))))</f>
        <v/>
      </c>
      <c r="N1986" s="178" t="str">
        <f>IF('9 All Base Data'!$S1986="","",IF('9 All Base Data'!$S1986=0,0,('9 All Base Data'!S1986*Basecase_Pop_2006)/(1+(1/(BaseCase_RespHA_All*('9 All Base Data'!$W1986*Basecase_PM10)/10)))))</f>
        <v/>
      </c>
      <c r="O1986" s="178" t="str">
        <f>IF('9 All Base Data'!$T1986="","",IF('9 All Base Data'!$T1986=0,0,('9 All Base Data'!$T1986*Basecase_Pop_2006)/(1+(1/(BaseCase_RespHA_Child_1_4*('9 All Base Data'!$W1986*Basecase_PM10)/10)))))</f>
        <v/>
      </c>
      <c r="P1986" s="179" t="str">
        <f>IF('9 All Base Data'!$U1986="","",IF('9 All Base Data'!$U1986=0,0,('9 All Base Data'!$U1986*Basecase_Pop_2006)/(1+(1/(BaseCase_RespHA_Child_5_14*('9 All Base Data'!$W1986*Basecase_PM10)/10)))))</f>
        <v/>
      </c>
      <c r="Q1986" s="156">
        <f>IF('7 Base case Results'!$G1986="..C",0,BaseCase_RADs_All*'7 Base case Results'!$G1986*('9 All Base Data'!$V1986*Basecase_PM10)/10)</f>
        <v>0</v>
      </c>
      <c r="R1986" s="189">
        <f t="shared" si="312"/>
        <v>0</v>
      </c>
      <c r="S1986" s="178">
        <f t="shared" si="313"/>
        <v>0</v>
      </c>
      <c r="T1986" s="179">
        <f t="shared" si="314"/>
        <v>0</v>
      </c>
      <c r="U1986" s="178" t="str">
        <f t="shared" si="315"/>
        <v/>
      </c>
      <c r="V1986" s="178" t="str">
        <f t="shared" si="316"/>
        <v/>
      </c>
      <c r="W1986" s="178" t="str">
        <f t="shared" si="317"/>
        <v/>
      </c>
      <c r="X1986" s="179" t="str">
        <f t="shared" si="318"/>
        <v/>
      </c>
      <c r="Y1986" s="179">
        <f t="shared" si="319"/>
        <v>0</v>
      </c>
      <c r="Z1986" s="186">
        <f t="shared" si="310"/>
        <v>0</v>
      </c>
      <c r="AA1986" s="156">
        <f>$J1986*'9 All Base Data'!$Y1986</f>
        <v>0</v>
      </c>
      <c r="AB1986" s="156">
        <f>$K1986*'9 All Base Data'!$Y1986</f>
        <v>0</v>
      </c>
      <c r="AC1986" s="178">
        <f>$L1986*'9 All Base Data'!$Y1986</f>
        <v>0</v>
      </c>
      <c r="AD1986" s="178" t="str">
        <f>IF($M1986="","",$M1986*'9 All Base Data'!$Y1986)</f>
        <v/>
      </c>
      <c r="AE1986" s="178" t="str">
        <f>IF($N1986="","",$N1986*'9 All Base Data'!$Y1986)</f>
        <v/>
      </c>
      <c r="AF1986" s="178" t="str">
        <f>IF($O1986="","",$O1986*'9 All Base Data'!$Y1986)</f>
        <v/>
      </c>
      <c r="AG1986" s="178" t="str">
        <f>IF($P1986="","",$P1986*'9 All Base Data'!$Y1986)</f>
        <v/>
      </c>
      <c r="AH1986" s="167">
        <f>$Q1986*'9 All Base Data'!$Y1986</f>
        <v>0</v>
      </c>
      <c r="AI1986" s="178">
        <f>$R1986*'9 All Base Data'!$Y1986</f>
        <v>0</v>
      </c>
      <c r="AJ1986" s="178">
        <f>$S1986*'9 All Base Data'!$Y1986</f>
        <v>0</v>
      </c>
      <c r="AK1986" s="178">
        <f>$T1986*'9 All Base Data'!$Y1986</f>
        <v>0</v>
      </c>
      <c r="AL1986" s="178" t="str">
        <f>IF($U1986="","",$U1986*'9 All Base Data'!$Y1986)</f>
        <v/>
      </c>
      <c r="AM1986" s="178" t="str">
        <f>IF($V1986="","",$V1986*'9 All Base Data'!$Y1986)</f>
        <v/>
      </c>
      <c r="AN1986" s="178" t="str">
        <f>IF($W1986="","",$W1986*'9 All Base Data'!$Y1986)</f>
        <v/>
      </c>
      <c r="AO1986" s="178" t="str">
        <f>IF($X1986="","",$X1986*'9 All Base Data'!$Y1986)</f>
        <v/>
      </c>
      <c r="AP1986" s="178">
        <f>$Y1986*'9 All Base Data'!$Y1986</f>
        <v>0</v>
      </c>
      <c r="AQ1986" s="179">
        <f t="shared" si="311"/>
        <v>0</v>
      </c>
    </row>
    <row r="1987" spans="1:43" x14ac:dyDescent="0.25">
      <c r="A1987" s="124">
        <v>622000</v>
      </c>
      <c r="B1987" s="125" t="s">
        <v>2014</v>
      </c>
      <c r="C1987" s="126" t="s">
        <v>646</v>
      </c>
      <c r="D1987" s="101" t="s">
        <v>2070</v>
      </c>
      <c r="E1987" s="42"/>
      <c r="F1987" s="191" t="str">
        <f>IF('9 All Base Data'!G1987="Rural Centre","Rural",IF('9 All Base Data'!G1987="Rural (Incl.some Off Shore Islands)","Rural",IF('9 All Base Data'!G1987="Inlet-in TA but not in Urban Area","Rural",IF('9 All Base Data'!G1987="Rural (Incl.some Off Shore Islands)","Rural",IF('9 All Base Data'!G1987="Inlet-not in TA","Rural",IF('9 All Base Data'!G1987="Inland Water not in Urban Area","Rural",IF('9 All Base Data'!G1987="Oceanic-in Region but not in TA","Rural",'9 All Base Data'!G1987)))))))</f>
        <v>Rural</v>
      </c>
      <c r="G1987" s="177" t="str">
        <f>IF('9 All Base Data'!I1987="..C","..C",'9 All Base Data'!I1987*Basecase_Pop_2006)</f>
        <v>..C</v>
      </c>
      <c r="H1987" s="177" t="str">
        <f>IF('9 All Base Data'!J1987="..C","..C",'9 All Base Data'!J1987*Basecase_Pop_2006)</f>
        <v>..C</v>
      </c>
      <c r="I1987" s="191" t="str">
        <f>IF('9 All Base Data'!L1987="..C","..C",'9 All Base Data'!L1987*Basecase_Pop_2006)</f>
        <v>..C</v>
      </c>
      <c r="J1987" s="156">
        <f>IF('9 All Base Data'!$P1987=0,0,('9 All Base Data'!$P1987*Basecase_Pop_2006)/(1+(1/(BaseCase_Mort_AllAdults_30*('9 All Base Data'!$W1987*Basecase_PM10)/10))))</f>
        <v>0</v>
      </c>
      <c r="K1987" s="156">
        <f>IF('9 All Base Data'!$Q1987=0,0,('9 All Base Data'!$Q1987*Basecase_Pop_2006)/(1+(1/(BaseCase_Mort_Maori_30*('9 All Base Data'!$W1987*Basecase_PM10)/10))))</f>
        <v>0</v>
      </c>
      <c r="L1987" s="179">
        <f>133/(1+1/(BaseCase_Mort_Child_0_1*'9 All Base Data'!$AB$10/10))*IF('9 All Base Data'!$L1987="..C",0,'9 All Base Data'!L1987/'9 All Base Data'!$L$2022)</f>
        <v>0</v>
      </c>
      <c r="M1987" s="178">
        <f>IF('9 All Base Data'!$R1987="","",IF('9 All Base Data'!$R1987=0,0,('9 All Base Data'!$R1987*Basecase_Pop_2006)/(1+(1/(BaseCase_CardiacHA_All*('9 All Base Data'!$W1987*Basecase_PM10)/10)))))</f>
        <v>0</v>
      </c>
      <c r="N1987" s="178">
        <f>IF('9 All Base Data'!$S1987="","",IF('9 All Base Data'!$S1987=0,0,('9 All Base Data'!S1987*Basecase_Pop_2006)/(1+(1/(BaseCase_RespHA_All*('9 All Base Data'!$W1987*Basecase_PM10)/10)))))</f>
        <v>0</v>
      </c>
      <c r="O1987" s="178">
        <f>IF('9 All Base Data'!$T1987="","",IF('9 All Base Data'!$T1987=0,0,('9 All Base Data'!$T1987*Basecase_Pop_2006)/(1+(1/(BaseCase_RespHA_Child_1_4*('9 All Base Data'!$W1987*Basecase_PM10)/10)))))</f>
        <v>0</v>
      </c>
      <c r="P1987" s="179">
        <f>IF('9 All Base Data'!$U1987="","",IF('9 All Base Data'!$U1987=0,0,('9 All Base Data'!$U1987*Basecase_Pop_2006)/(1+(1/(BaseCase_RespHA_Child_5_14*('9 All Base Data'!$W1987*Basecase_PM10)/10)))))</f>
        <v>0</v>
      </c>
      <c r="Q1987" s="156">
        <f>IF('7 Base case Results'!$G1987="..C",0,BaseCase_RADs_All*'7 Base case Results'!$G1987*('9 All Base Data'!$V1987*Basecase_PM10)/10)</f>
        <v>0</v>
      </c>
      <c r="R1987" s="189">
        <f t="shared" si="312"/>
        <v>0</v>
      </c>
      <c r="S1987" s="178">
        <f t="shared" si="313"/>
        <v>0</v>
      </c>
      <c r="T1987" s="179">
        <f t="shared" si="314"/>
        <v>0</v>
      </c>
      <c r="U1987" s="178">
        <f t="shared" si="315"/>
        <v>0</v>
      </c>
      <c r="V1987" s="178">
        <f t="shared" si="316"/>
        <v>0</v>
      </c>
      <c r="W1987" s="178">
        <f t="shared" si="317"/>
        <v>0</v>
      </c>
      <c r="X1987" s="179">
        <f t="shared" si="318"/>
        <v>0</v>
      </c>
      <c r="Y1987" s="179">
        <f t="shared" si="319"/>
        <v>0</v>
      </c>
      <c r="Z1987" s="186">
        <f t="shared" si="310"/>
        <v>0</v>
      </c>
      <c r="AA1987" s="156">
        <f>$J1987*'9 All Base Data'!$Y1987</f>
        <v>0</v>
      </c>
      <c r="AB1987" s="156">
        <f>$K1987*'9 All Base Data'!$Y1987</f>
        <v>0</v>
      </c>
      <c r="AC1987" s="178">
        <f>$L1987*'9 All Base Data'!$Y1987</f>
        <v>0</v>
      </c>
      <c r="AD1987" s="178">
        <f>IF($M1987="","",$M1987*'9 All Base Data'!$Y1987)</f>
        <v>0</v>
      </c>
      <c r="AE1987" s="178">
        <f>IF($N1987="","",$N1987*'9 All Base Data'!$Y1987)</f>
        <v>0</v>
      </c>
      <c r="AF1987" s="178">
        <f>IF($O1987="","",$O1987*'9 All Base Data'!$Y1987)</f>
        <v>0</v>
      </c>
      <c r="AG1987" s="178">
        <f>IF($P1987="","",$P1987*'9 All Base Data'!$Y1987)</f>
        <v>0</v>
      </c>
      <c r="AH1987" s="167">
        <f>$Q1987*'9 All Base Data'!$Y1987</f>
        <v>0</v>
      </c>
      <c r="AI1987" s="178">
        <f>$R1987*'9 All Base Data'!$Y1987</f>
        <v>0</v>
      </c>
      <c r="AJ1987" s="178">
        <f>$S1987*'9 All Base Data'!$Y1987</f>
        <v>0</v>
      </c>
      <c r="AK1987" s="178">
        <f>$T1987*'9 All Base Data'!$Y1987</f>
        <v>0</v>
      </c>
      <c r="AL1987" s="178">
        <f>IF($U1987="","",$U1987*'9 All Base Data'!$Y1987)</f>
        <v>0</v>
      </c>
      <c r="AM1987" s="178">
        <f>IF($V1987="","",$V1987*'9 All Base Data'!$Y1987)</f>
        <v>0</v>
      </c>
      <c r="AN1987" s="178">
        <f>IF($W1987="","",$W1987*'9 All Base Data'!$Y1987)</f>
        <v>0</v>
      </c>
      <c r="AO1987" s="178">
        <f>IF($X1987="","",$X1987*'9 All Base Data'!$Y1987)</f>
        <v>0</v>
      </c>
      <c r="AP1987" s="178">
        <f>$Y1987*'9 All Base Data'!$Y1987</f>
        <v>0</v>
      </c>
      <c r="AQ1987" s="179">
        <f t="shared" si="311"/>
        <v>0</v>
      </c>
    </row>
    <row r="1988" spans="1:43" x14ac:dyDescent="0.25">
      <c r="A1988" s="124">
        <v>622101</v>
      </c>
      <c r="B1988" s="125" t="s">
        <v>2015</v>
      </c>
      <c r="C1988" s="126" t="s">
        <v>980</v>
      </c>
      <c r="D1988" s="101" t="s">
        <v>2070</v>
      </c>
      <c r="E1988" s="42"/>
      <c r="F1988" s="191" t="str">
        <f>IF('9 All Base Data'!G1988="Rural Centre","Rural",IF('9 All Base Data'!G1988="Rural (Incl.some Off Shore Islands)","Rural",IF('9 All Base Data'!G1988="Inlet-in TA but not in Urban Area","Rural",IF('9 All Base Data'!G1988="Rural (Incl.some Off Shore Islands)","Rural",IF('9 All Base Data'!G1988="Inlet-not in TA","Rural",IF('9 All Base Data'!G1988="Inland Water not in Urban Area","Rural",IF('9 All Base Data'!G1988="Oceanic-in Region but not in TA","Rural",'9 All Base Data'!G1988)))))))</f>
        <v>Rural</v>
      </c>
      <c r="G1988" s="177" t="str">
        <f>IF('9 All Base Data'!I1988="..C","..C",'9 All Base Data'!I1988*Basecase_Pop_2006)</f>
        <v>..C</v>
      </c>
      <c r="H1988" s="177" t="str">
        <f>IF('9 All Base Data'!J1988="..C","..C",'9 All Base Data'!J1988*Basecase_Pop_2006)</f>
        <v>..C</v>
      </c>
      <c r="I1988" s="191" t="str">
        <f>IF('9 All Base Data'!L1988="..C","..C",'9 All Base Data'!L1988*Basecase_Pop_2006)</f>
        <v>..C</v>
      </c>
      <c r="J1988" s="156">
        <f>IF('9 All Base Data'!$P1988=0,0,('9 All Base Data'!$P1988*Basecase_Pop_2006)/(1+(1/(BaseCase_Mort_AllAdults_30*('9 All Base Data'!$W1988*Basecase_PM10)/10))))</f>
        <v>0</v>
      </c>
      <c r="K1988" s="156">
        <f>IF('9 All Base Data'!$Q1988=0,0,('9 All Base Data'!$Q1988*Basecase_Pop_2006)/(1+(1/(BaseCase_Mort_Maori_30*('9 All Base Data'!$W1988*Basecase_PM10)/10))))</f>
        <v>0</v>
      </c>
      <c r="L1988" s="179">
        <f>133/(1+1/(BaseCase_Mort_Child_0_1*'9 All Base Data'!$AB$10/10))*IF('9 All Base Data'!$L1988="..C",0,'9 All Base Data'!L1988/'9 All Base Data'!$L$2022)</f>
        <v>0</v>
      </c>
      <c r="M1988" s="178">
        <f>IF('9 All Base Data'!$R1988="","",IF('9 All Base Data'!$R1988=0,0,('9 All Base Data'!$R1988*Basecase_Pop_2006)/(1+(1/(BaseCase_CardiacHA_All*('9 All Base Data'!$W1988*Basecase_PM10)/10)))))</f>
        <v>0</v>
      </c>
      <c r="N1988" s="178">
        <f>IF('9 All Base Data'!$S1988="","",IF('9 All Base Data'!$S1988=0,0,('9 All Base Data'!S1988*Basecase_Pop_2006)/(1+(1/(BaseCase_RespHA_All*('9 All Base Data'!$W1988*Basecase_PM10)/10)))))</f>
        <v>0</v>
      </c>
      <c r="O1988" s="178">
        <f>IF('9 All Base Data'!$T1988="","",IF('9 All Base Data'!$T1988=0,0,('9 All Base Data'!$T1988*Basecase_Pop_2006)/(1+(1/(BaseCase_RespHA_Child_1_4*('9 All Base Data'!$W1988*Basecase_PM10)/10)))))</f>
        <v>0</v>
      </c>
      <c r="P1988" s="179">
        <f>IF('9 All Base Data'!$U1988="","",IF('9 All Base Data'!$U1988=0,0,('9 All Base Data'!$U1988*Basecase_Pop_2006)/(1+(1/(BaseCase_RespHA_Child_5_14*('9 All Base Data'!$W1988*Basecase_PM10)/10)))))</f>
        <v>0</v>
      </c>
      <c r="Q1988" s="156">
        <f>IF('7 Base case Results'!$G1988="..C",0,BaseCase_RADs_All*'7 Base case Results'!$G1988*('9 All Base Data'!$V1988*Basecase_PM10)/10)</f>
        <v>0</v>
      </c>
      <c r="R1988" s="189">
        <f t="shared" si="312"/>
        <v>0</v>
      </c>
      <c r="S1988" s="178">
        <f t="shared" si="313"/>
        <v>0</v>
      </c>
      <c r="T1988" s="179">
        <f t="shared" si="314"/>
        <v>0</v>
      </c>
      <c r="U1988" s="178">
        <f t="shared" si="315"/>
        <v>0</v>
      </c>
      <c r="V1988" s="178">
        <f t="shared" si="316"/>
        <v>0</v>
      </c>
      <c r="W1988" s="178">
        <f t="shared" si="317"/>
        <v>0</v>
      </c>
      <c r="X1988" s="179">
        <f t="shared" si="318"/>
        <v>0</v>
      </c>
      <c r="Y1988" s="179">
        <f t="shared" si="319"/>
        <v>0</v>
      </c>
      <c r="Z1988" s="186">
        <f t="shared" si="310"/>
        <v>0</v>
      </c>
      <c r="AA1988" s="156">
        <f>$J1988*'9 All Base Data'!$Y1988</f>
        <v>0</v>
      </c>
      <c r="AB1988" s="156">
        <f>$K1988*'9 All Base Data'!$Y1988</f>
        <v>0</v>
      </c>
      <c r="AC1988" s="178">
        <f>$L1988*'9 All Base Data'!$Y1988</f>
        <v>0</v>
      </c>
      <c r="AD1988" s="178">
        <f>IF($M1988="","",$M1988*'9 All Base Data'!$Y1988)</f>
        <v>0</v>
      </c>
      <c r="AE1988" s="178">
        <f>IF($N1988="","",$N1988*'9 All Base Data'!$Y1988)</f>
        <v>0</v>
      </c>
      <c r="AF1988" s="178">
        <f>IF($O1988="","",$O1988*'9 All Base Data'!$Y1988)</f>
        <v>0</v>
      </c>
      <c r="AG1988" s="178">
        <f>IF($P1988="","",$P1988*'9 All Base Data'!$Y1988)</f>
        <v>0</v>
      </c>
      <c r="AH1988" s="167">
        <f>$Q1988*'9 All Base Data'!$Y1988</f>
        <v>0</v>
      </c>
      <c r="AI1988" s="178">
        <f>$R1988*'9 All Base Data'!$Y1988</f>
        <v>0</v>
      </c>
      <c r="AJ1988" s="178">
        <f>$S1988*'9 All Base Data'!$Y1988</f>
        <v>0</v>
      </c>
      <c r="AK1988" s="178">
        <f>$T1988*'9 All Base Data'!$Y1988</f>
        <v>0</v>
      </c>
      <c r="AL1988" s="178">
        <f>IF($U1988="","",$U1988*'9 All Base Data'!$Y1988)</f>
        <v>0</v>
      </c>
      <c r="AM1988" s="178">
        <f>IF($V1988="","",$V1988*'9 All Base Data'!$Y1988)</f>
        <v>0</v>
      </c>
      <c r="AN1988" s="178">
        <f>IF($W1988="","",$W1988*'9 All Base Data'!$Y1988)</f>
        <v>0</v>
      </c>
      <c r="AO1988" s="178">
        <f>IF($X1988="","",$X1988*'9 All Base Data'!$Y1988)</f>
        <v>0</v>
      </c>
      <c r="AP1988" s="178">
        <f>$Y1988*'9 All Base Data'!$Y1988</f>
        <v>0</v>
      </c>
      <c r="AQ1988" s="179">
        <f t="shared" si="311"/>
        <v>0</v>
      </c>
    </row>
    <row r="1989" spans="1:43" x14ac:dyDescent="0.25">
      <c r="A1989" s="124">
        <v>622102</v>
      </c>
      <c r="B1989" s="125" t="s">
        <v>2016</v>
      </c>
      <c r="C1989" s="126" t="s">
        <v>980</v>
      </c>
      <c r="D1989" s="101" t="s">
        <v>2106</v>
      </c>
      <c r="E1989" s="42"/>
      <c r="F1989" s="191" t="str">
        <f>IF('9 All Base Data'!G1989="Rural Centre","Rural",IF('9 All Base Data'!G1989="Rural (Incl.some Off Shore Islands)","Rural",IF('9 All Base Data'!G1989="Inlet-in TA but not in Urban Area","Rural",IF('9 All Base Data'!G1989="Rural (Incl.some Off Shore Islands)","Rural",IF('9 All Base Data'!G1989="Inlet-not in TA","Rural",IF('9 All Base Data'!G1989="Inland Water not in Urban Area","Rural",IF('9 All Base Data'!G1989="Oceanic-in Region but not in TA","Rural",'9 All Base Data'!G1989)))))))</f>
        <v>Rural</v>
      </c>
      <c r="G1989" s="177">
        <f>IF('9 All Base Data'!I1989="..C","..C",'9 All Base Data'!I1989*Basecase_Pop_2006)</f>
        <v>39</v>
      </c>
      <c r="H1989" s="177">
        <f>IF('9 All Base Data'!J1989="..C","..C",'9 All Base Data'!J1989*Basecase_Pop_2006)</f>
        <v>33</v>
      </c>
      <c r="I1989" s="191" t="str">
        <f>IF('9 All Base Data'!L1989="..C","..C",'9 All Base Data'!L1989*Basecase_Pop_2006)</f>
        <v>..C</v>
      </c>
      <c r="J1989" s="156">
        <f>IF('9 All Base Data'!$P1989=0,0,('9 All Base Data'!$P1989*Basecase_Pop_2006)/(1+(1/(BaseCase_Mort_AllAdults_30*('9 All Base Data'!$W1989*Basecase_PM10)/10))))</f>
        <v>0</v>
      </c>
      <c r="K1989" s="156">
        <f>IF('9 All Base Data'!$Q1989=0,0,('9 All Base Data'!$Q1989*Basecase_Pop_2006)/(1+(1/(BaseCase_Mort_Maori_30*('9 All Base Data'!$W1989*Basecase_PM10)/10))))</f>
        <v>0</v>
      </c>
      <c r="L1989" s="179">
        <f>133/(1+1/(BaseCase_Mort_Child_0_1*'9 All Base Data'!$AB$10/10))*IF('9 All Base Data'!$L1989="..C",0,'9 All Base Data'!L1989/'9 All Base Data'!$L$2022)</f>
        <v>0</v>
      </c>
      <c r="M1989" s="178">
        <f>IF('9 All Base Data'!$R1989="","",IF('9 All Base Data'!$R1989=0,0,('9 All Base Data'!$R1989*Basecase_Pop_2006)/(1+(1/(BaseCase_CardiacHA_All*('9 All Base Data'!$W1989*Basecase_PM10)/10)))))</f>
        <v>0</v>
      </c>
      <c r="N1989" s="178">
        <f>IF('9 All Base Data'!$S1989="","",IF('9 All Base Data'!$S1989=0,0,('9 All Base Data'!S1989*Basecase_Pop_2006)/(1+(1/(BaseCase_RespHA_All*('9 All Base Data'!$W1989*Basecase_PM10)/10)))))</f>
        <v>0</v>
      </c>
      <c r="O1989" s="178">
        <f>IF('9 All Base Data'!$T1989="","",IF('9 All Base Data'!$T1989=0,0,('9 All Base Data'!$T1989*Basecase_Pop_2006)/(1+(1/(BaseCase_RespHA_Child_1_4*('9 All Base Data'!$W1989*Basecase_PM10)/10)))))</f>
        <v>0</v>
      </c>
      <c r="P1989" s="179">
        <f>IF('9 All Base Data'!$U1989="","",IF('9 All Base Data'!$U1989=0,0,('9 All Base Data'!$U1989*Basecase_Pop_2006)/(1+(1/(BaseCase_RespHA_Child_5_14*('9 All Base Data'!$W1989*Basecase_PM10)/10)))))</f>
        <v>0</v>
      </c>
      <c r="Q1989" s="156">
        <f>IF('7 Base case Results'!$G1989="..C",0,BaseCase_RADs_All*'7 Base case Results'!$G1989*('9 All Base Data'!$V1989*Basecase_PM10)/10)</f>
        <v>11.18988</v>
      </c>
      <c r="R1989" s="189">
        <f t="shared" si="312"/>
        <v>0</v>
      </c>
      <c r="S1989" s="178">
        <f t="shared" si="313"/>
        <v>0</v>
      </c>
      <c r="T1989" s="179">
        <f t="shared" si="314"/>
        <v>0</v>
      </c>
      <c r="U1989" s="178">
        <f t="shared" si="315"/>
        <v>0</v>
      </c>
      <c r="V1989" s="178">
        <f t="shared" si="316"/>
        <v>0</v>
      </c>
      <c r="W1989" s="178">
        <f t="shared" si="317"/>
        <v>0</v>
      </c>
      <c r="X1989" s="179">
        <f t="shared" si="318"/>
        <v>0</v>
      </c>
      <c r="Y1989" s="179">
        <f t="shared" si="319"/>
        <v>6.9377255999999998E-4</v>
      </c>
      <c r="Z1989" s="186">
        <f t="shared" si="310"/>
        <v>6.9377255999999998E-4</v>
      </c>
      <c r="AA1989" s="156">
        <f>$J1989*'9 All Base Data'!$Y1989</f>
        <v>0</v>
      </c>
      <c r="AB1989" s="156">
        <f>$K1989*'9 All Base Data'!$Y1989</f>
        <v>0</v>
      </c>
      <c r="AC1989" s="178">
        <f>$L1989*'9 All Base Data'!$Y1989</f>
        <v>0</v>
      </c>
      <c r="AD1989" s="178">
        <f>IF($M1989="","",$M1989*'9 All Base Data'!$Y1989)</f>
        <v>0</v>
      </c>
      <c r="AE1989" s="178">
        <f>IF($N1989="","",$N1989*'9 All Base Data'!$Y1989)</f>
        <v>0</v>
      </c>
      <c r="AF1989" s="178">
        <f>IF($O1989="","",$O1989*'9 All Base Data'!$Y1989)</f>
        <v>0</v>
      </c>
      <c r="AG1989" s="178">
        <f>IF($P1989="","",$P1989*'9 All Base Data'!$Y1989)</f>
        <v>0</v>
      </c>
      <c r="AH1989" s="167">
        <f>$Q1989*'9 All Base Data'!$Y1989</f>
        <v>0.97468486084802641</v>
      </c>
      <c r="AI1989" s="178">
        <f>$R1989*'9 All Base Data'!$Y1989</f>
        <v>0</v>
      </c>
      <c r="AJ1989" s="178">
        <f>$S1989*'9 All Base Data'!$Y1989</f>
        <v>0</v>
      </c>
      <c r="AK1989" s="178">
        <f>$T1989*'9 All Base Data'!$Y1989</f>
        <v>0</v>
      </c>
      <c r="AL1989" s="178">
        <f>IF($U1989="","",$U1989*'9 All Base Data'!$Y1989)</f>
        <v>0</v>
      </c>
      <c r="AM1989" s="178">
        <f>IF($V1989="","",$V1989*'9 All Base Data'!$Y1989)</f>
        <v>0</v>
      </c>
      <c r="AN1989" s="178">
        <f>IF($W1989="","",$W1989*'9 All Base Data'!$Y1989)</f>
        <v>0</v>
      </c>
      <c r="AO1989" s="178">
        <f>IF($X1989="","",$X1989*'9 All Base Data'!$Y1989)</f>
        <v>0</v>
      </c>
      <c r="AP1989" s="178">
        <f>$Y1989*'9 All Base Data'!$Y1989</f>
        <v>6.043046137257763E-5</v>
      </c>
      <c r="AQ1989" s="179">
        <f t="shared" si="311"/>
        <v>6.043046137257763E-5</v>
      </c>
    </row>
    <row r="1990" spans="1:43" x14ac:dyDescent="0.25">
      <c r="A1990" s="124">
        <v>622201</v>
      </c>
      <c r="B1990" s="125" t="s">
        <v>2017</v>
      </c>
      <c r="C1990" s="126" t="s">
        <v>980</v>
      </c>
      <c r="D1990" s="101" t="s">
        <v>2107</v>
      </c>
      <c r="E1990" s="42"/>
      <c r="F1990" s="191" t="str">
        <f>IF('9 All Base Data'!G1990="Rural Centre","Rural",IF('9 All Base Data'!G1990="Rural (Incl.some Off Shore Islands)","Rural",IF('9 All Base Data'!G1990="Inlet-in TA but not in Urban Area","Rural",IF('9 All Base Data'!G1990="Rural (Incl.some Off Shore Islands)","Rural",IF('9 All Base Data'!G1990="Inlet-not in TA","Rural",IF('9 All Base Data'!G1990="Inland Water not in Urban Area","Rural",IF('9 All Base Data'!G1990="Oceanic-in Region but not in TA","Rural",'9 All Base Data'!G1990)))))))</f>
        <v>Rural</v>
      </c>
      <c r="G1990" s="177">
        <f>IF('9 All Base Data'!I1990="..C","..C",'9 All Base Data'!I1990*Basecase_Pop_2006)</f>
        <v>27</v>
      </c>
      <c r="H1990" s="177">
        <f>IF('9 All Base Data'!J1990="..C","..C",'9 All Base Data'!J1990*Basecase_Pop_2006)</f>
        <v>27</v>
      </c>
      <c r="I1990" s="191" t="str">
        <f>IF('9 All Base Data'!L1990="..C","..C",'9 All Base Data'!L1990*Basecase_Pop_2006)</f>
        <v>..C</v>
      </c>
      <c r="J1990" s="156">
        <f>IF('9 All Base Data'!$P1990=0,0,('9 All Base Data'!$P1990*Basecase_Pop_2006)/(1+(1/(BaseCase_Mort_AllAdults_30*('9 All Base Data'!$W1990*Basecase_PM10)/10))))</f>
        <v>0</v>
      </c>
      <c r="K1990" s="156">
        <f>IF('9 All Base Data'!$Q1990=0,0,('9 All Base Data'!$Q1990*Basecase_Pop_2006)/(1+(1/(BaseCase_Mort_Maori_30*('9 All Base Data'!$W1990*Basecase_PM10)/10))))</f>
        <v>0</v>
      </c>
      <c r="L1990" s="179">
        <f>133/(1+1/(BaseCase_Mort_Child_0_1*'9 All Base Data'!$AB$10/10))*IF('9 All Base Data'!$L1990="..C",0,'9 All Base Data'!L1990/'9 All Base Data'!$L$2022)</f>
        <v>0</v>
      </c>
      <c r="M1990" s="178">
        <f>IF('9 All Base Data'!$R1990="","",IF('9 All Base Data'!$R1990=0,0,('9 All Base Data'!$R1990*Basecase_Pop_2006)/(1+(1/(BaseCase_CardiacHA_All*('9 All Base Data'!$W1990*Basecase_PM10)/10)))))</f>
        <v>0</v>
      </c>
      <c r="N1990" s="178">
        <f>IF('9 All Base Data'!$S1990="","",IF('9 All Base Data'!$S1990=0,0,('9 All Base Data'!S1990*Basecase_Pop_2006)/(1+(1/(BaseCase_RespHA_All*('9 All Base Data'!$W1990*Basecase_PM10)/10)))))</f>
        <v>0</v>
      </c>
      <c r="O1990" s="178">
        <f>IF('9 All Base Data'!$T1990="","",IF('9 All Base Data'!$T1990=0,0,('9 All Base Data'!$T1990*Basecase_Pop_2006)/(1+(1/(BaseCase_RespHA_Child_1_4*('9 All Base Data'!$W1990*Basecase_PM10)/10)))))</f>
        <v>0</v>
      </c>
      <c r="P1990" s="179">
        <f>IF('9 All Base Data'!$U1990="","",IF('9 All Base Data'!$U1990=0,0,('9 All Base Data'!$U1990*Basecase_Pop_2006)/(1+(1/(BaseCase_RespHA_Child_5_14*('9 All Base Data'!$W1990*Basecase_PM10)/10)))))</f>
        <v>0</v>
      </c>
      <c r="Q1990" s="156">
        <f>IF('7 Base case Results'!$G1990="..C",0,BaseCase_RADs_All*'7 Base case Results'!$G1990*('9 All Base Data'!$V1990*Basecase_PM10)/10)</f>
        <v>7.7468400000000006</v>
      </c>
      <c r="R1990" s="189">
        <f t="shared" si="312"/>
        <v>0</v>
      </c>
      <c r="S1990" s="178">
        <f t="shared" si="313"/>
        <v>0</v>
      </c>
      <c r="T1990" s="179">
        <f t="shared" si="314"/>
        <v>0</v>
      </c>
      <c r="U1990" s="178">
        <f t="shared" si="315"/>
        <v>0</v>
      </c>
      <c r="V1990" s="178">
        <f t="shared" si="316"/>
        <v>0</v>
      </c>
      <c r="W1990" s="178">
        <f t="shared" si="317"/>
        <v>0</v>
      </c>
      <c r="X1990" s="179">
        <f t="shared" si="318"/>
        <v>0</v>
      </c>
      <c r="Y1990" s="179">
        <f t="shared" si="319"/>
        <v>4.8030408000000003E-4</v>
      </c>
      <c r="Z1990" s="186">
        <f t="shared" si="310"/>
        <v>4.8030408000000003E-4</v>
      </c>
      <c r="AA1990" s="156">
        <f>$J1990*'9 All Base Data'!$Y1990</f>
        <v>0</v>
      </c>
      <c r="AB1990" s="156">
        <f>$K1990*'9 All Base Data'!$Y1990</f>
        <v>0</v>
      </c>
      <c r="AC1990" s="178">
        <f>$L1990*'9 All Base Data'!$Y1990</f>
        <v>0</v>
      </c>
      <c r="AD1990" s="178">
        <f>IF($M1990="","",$M1990*'9 All Base Data'!$Y1990)</f>
        <v>0</v>
      </c>
      <c r="AE1990" s="178">
        <f>IF($N1990="","",$N1990*'9 All Base Data'!$Y1990)</f>
        <v>0</v>
      </c>
      <c r="AF1990" s="178">
        <f>IF($O1990="","",$O1990*'9 All Base Data'!$Y1990)</f>
        <v>0</v>
      </c>
      <c r="AG1990" s="178">
        <f>IF($P1990="","",$P1990*'9 All Base Data'!$Y1990)</f>
        <v>0</v>
      </c>
      <c r="AH1990" s="167">
        <f>$Q1990*'9 All Base Data'!$Y1990</f>
        <v>0.67478182674094134</v>
      </c>
      <c r="AI1990" s="178">
        <f>$R1990*'9 All Base Data'!$Y1990</f>
        <v>0</v>
      </c>
      <c r="AJ1990" s="178">
        <f>$S1990*'9 All Base Data'!$Y1990</f>
        <v>0</v>
      </c>
      <c r="AK1990" s="178">
        <f>$T1990*'9 All Base Data'!$Y1990</f>
        <v>0</v>
      </c>
      <c r="AL1990" s="178">
        <f>IF($U1990="","",$U1990*'9 All Base Data'!$Y1990)</f>
        <v>0</v>
      </c>
      <c r="AM1990" s="178">
        <f>IF($V1990="","",$V1990*'9 All Base Data'!$Y1990)</f>
        <v>0</v>
      </c>
      <c r="AN1990" s="178">
        <f>IF($W1990="","",$W1990*'9 All Base Data'!$Y1990)</f>
        <v>0</v>
      </c>
      <c r="AO1990" s="178">
        <f>IF($X1990="","",$X1990*'9 All Base Data'!$Y1990)</f>
        <v>0</v>
      </c>
      <c r="AP1990" s="178">
        <f>$Y1990*'9 All Base Data'!$Y1990</f>
        <v>4.1836473257938362E-5</v>
      </c>
      <c r="AQ1990" s="179">
        <f t="shared" si="311"/>
        <v>4.1836473257938362E-5</v>
      </c>
    </row>
    <row r="1991" spans="1:43" x14ac:dyDescent="0.25">
      <c r="A1991" s="124">
        <v>622202</v>
      </c>
      <c r="B1991" s="125" t="s">
        <v>2018</v>
      </c>
      <c r="C1991" s="126" t="s">
        <v>980</v>
      </c>
      <c r="D1991" s="101" t="s">
        <v>2070</v>
      </c>
      <c r="E1991" s="42"/>
      <c r="F1991" s="191" t="str">
        <f>IF('9 All Base Data'!G1991="Rural Centre","Rural",IF('9 All Base Data'!G1991="Rural (Incl.some Off Shore Islands)","Rural",IF('9 All Base Data'!G1991="Inlet-in TA but not in Urban Area","Rural",IF('9 All Base Data'!G1991="Rural (Incl.some Off Shore Islands)","Rural",IF('9 All Base Data'!G1991="Inlet-not in TA","Rural",IF('9 All Base Data'!G1991="Inland Water not in Urban Area","Rural",IF('9 All Base Data'!G1991="Oceanic-in Region but not in TA","Rural",'9 All Base Data'!G1991)))))))</f>
        <v>Rural</v>
      </c>
      <c r="G1991" s="177" t="str">
        <f>IF('9 All Base Data'!I1991="..C","..C",'9 All Base Data'!I1991*Basecase_Pop_2006)</f>
        <v>..C</v>
      </c>
      <c r="H1991" s="177" t="str">
        <f>IF('9 All Base Data'!J1991="..C","..C",'9 All Base Data'!J1991*Basecase_Pop_2006)</f>
        <v>..C</v>
      </c>
      <c r="I1991" s="191" t="str">
        <f>IF('9 All Base Data'!L1991="..C","..C",'9 All Base Data'!L1991*Basecase_Pop_2006)</f>
        <v>..C</v>
      </c>
      <c r="J1991" s="156">
        <f>IF('9 All Base Data'!$P1991=0,0,('9 All Base Data'!$P1991*Basecase_Pop_2006)/(1+(1/(BaseCase_Mort_AllAdults_30*('9 All Base Data'!$W1991*Basecase_PM10)/10))))</f>
        <v>0</v>
      </c>
      <c r="K1991" s="156">
        <f>IF('9 All Base Data'!$Q1991=0,0,('9 All Base Data'!$Q1991*Basecase_Pop_2006)/(1+(1/(BaseCase_Mort_Maori_30*('9 All Base Data'!$W1991*Basecase_PM10)/10))))</f>
        <v>0</v>
      </c>
      <c r="L1991" s="179">
        <f>133/(1+1/(BaseCase_Mort_Child_0_1*'9 All Base Data'!$AB$10/10))*IF('9 All Base Data'!$L1991="..C",0,'9 All Base Data'!L1991/'9 All Base Data'!$L$2022)</f>
        <v>0</v>
      </c>
      <c r="M1991" s="178">
        <f>IF('9 All Base Data'!$R1991="","",IF('9 All Base Data'!$R1991=0,0,('9 All Base Data'!$R1991*Basecase_Pop_2006)/(1+(1/(BaseCase_CardiacHA_All*('9 All Base Data'!$W1991*Basecase_PM10)/10)))))</f>
        <v>0</v>
      </c>
      <c r="N1991" s="178">
        <f>IF('9 All Base Data'!$S1991="","",IF('9 All Base Data'!$S1991=0,0,('9 All Base Data'!S1991*Basecase_Pop_2006)/(1+(1/(BaseCase_RespHA_All*('9 All Base Data'!$W1991*Basecase_PM10)/10)))))</f>
        <v>0</v>
      </c>
      <c r="O1991" s="178">
        <f>IF('9 All Base Data'!$T1991="","",IF('9 All Base Data'!$T1991=0,0,('9 All Base Data'!$T1991*Basecase_Pop_2006)/(1+(1/(BaseCase_RespHA_Child_1_4*('9 All Base Data'!$W1991*Basecase_PM10)/10)))))</f>
        <v>0</v>
      </c>
      <c r="P1991" s="179">
        <f>IF('9 All Base Data'!$U1991="","",IF('9 All Base Data'!$U1991=0,0,('9 All Base Data'!$U1991*Basecase_Pop_2006)/(1+(1/(BaseCase_RespHA_Child_5_14*('9 All Base Data'!$W1991*Basecase_PM10)/10)))))</f>
        <v>0</v>
      </c>
      <c r="Q1991" s="156">
        <f>IF('7 Base case Results'!$G1991="..C",0,BaseCase_RADs_All*'7 Base case Results'!$G1991*('9 All Base Data'!$V1991*Basecase_PM10)/10)</f>
        <v>0</v>
      </c>
      <c r="R1991" s="189">
        <f t="shared" si="312"/>
        <v>0</v>
      </c>
      <c r="S1991" s="178">
        <f t="shared" si="313"/>
        <v>0</v>
      </c>
      <c r="T1991" s="179">
        <f t="shared" si="314"/>
        <v>0</v>
      </c>
      <c r="U1991" s="178">
        <f t="shared" si="315"/>
        <v>0</v>
      </c>
      <c r="V1991" s="178">
        <f t="shared" si="316"/>
        <v>0</v>
      </c>
      <c r="W1991" s="178">
        <f t="shared" si="317"/>
        <v>0</v>
      </c>
      <c r="X1991" s="179">
        <f t="shared" si="318"/>
        <v>0</v>
      </c>
      <c r="Y1991" s="179">
        <f t="shared" si="319"/>
        <v>0</v>
      </c>
      <c r="Z1991" s="186">
        <f t="shared" si="310"/>
        <v>0</v>
      </c>
      <c r="AA1991" s="156">
        <f>$J1991*'9 All Base Data'!$Y1991</f>
        <v>0</v>
      </c>
      <c r="AB1991" s="156">
        <f>$K1991*'9 All Base Data'!$Y1991</f>
        <v>0</v>
      </c>
      <c r="AC1991" s="178">
        <f>$L1991*'9 All Base Data'!$Y1991</f>
        <v>0</v>
      </c>
      <c r="AD1991" s="178">
        <f>IF($M1991="","",$M1991*'9 All Base Data'!$Y1991)</f>
        <v>0</v>
      </c>
      <c r="AE1991" s="178">
        <f>IF($N1991="","",$N1991*'9 All Base Data'!$Y1991)</f>
        <v>0</v>
      </c>
      <c r="AF1991" s="178">
        <f>IF($O1991="","",$O1991*'9 All Base Data'!$Y1991)</f>
        <v>0</v>
      </c>
      <c r="AG1991" s="178">
        <f>IF($P1991="","",$P1991*'9 All Base Data'!$Y1991)</f>
        <v>0</v>
      </c>
      <c r="AH1991" s="167">
        <f>$Q1991*'9 All Base Data'!$Y1991</f>
        <v>0</v>
      </c>
      <c r="AI1991" s="178">
        <f>$R1991*'9 All Base Data'!$Y1991</f>
        <v>0</v>
      </c>
      <c r="AJ1991" s="178">
        <f>$S1991*'9 All Base Data'!$Y1991</f>
        <v>0</v>
      </c>
      <c r="AK1991" s="178">
        <f>$T1991*'9 All Base Data'!$Y1991</f>
        <v>0</v>
      </c>
      <c r="AL1991" s="178">
        <f>IF($U1991="","",$U1991*'9 All Base Data'!$Y1991)</f>
        <v>0</v>
      </c>
      <c r="AM1991" s="178">
        <f>IF($V1991="","",$V1991*'9 All Base Data'!$Y1991)</f>
        <v>0</v>
      </c>
      <c r="AN1991" s="178">
        <f>IF($W1991="","",$W1991*'9 All Base Data'!$Y1991)</f>
        <v>0</v>
      </c>
      <c r="AO1991" s="178">
        <f>IF($X1991="","",$X1991*'9 All Base Data'!$Y1991)</f>
        <v>0</v>
      </c>
      <c r="AP1991" s="178">
        <f>$Y1991*'9 All Base Data'!$Y1991</f>
        <v>0</v>
      </c>
      <c r="AQ1991" s="179">
        <f t="shared" si="311"/>
        <v>0</v>
      </c>
    </row>
    <row r="1992" spans="1:43" x14ac:dyDescent="0.25">
      <c r="A1992" s="124">
        <v>622700</v>
      </c>
      <c r="B1992" s="125" t="s">
        <v>2019</v>
      </c>
      <c r="C1992" s="126" t="s">
        <v>646</v>
      </c>
      <c r="D1992" s="101" t="s">
        <v>2070</v>
      </c>
      <c r="E1992" s="42"/>
      <c r="F1992" s="191" t="str">
        <f>IF('9 All Base Data'!G1992="Rural Centre","Rural",IF('9 All Base Data'!G1992="Rural (Incl.some Off Shore Islands)","Rural",IF('9 All Base Data'!G1992="Inlet-in TA but not in Urban Area","Rural",IF('9 All Base Data'!G1992="Rural (Incl.some Off Shore Islands)","Rural",IF('9 All Base Data'!G1992="Inlet-not in TA","Rural",IF('9 All Base Data'!G1992="Inland Water not in Urban Area","Rural",IF('9 All Base Data'!G1992="Oceanic-in Region but not in TA","Rural",'9 All Base Data'!G1992)))))))</f>
        <v>Rural</v>
      </c>
      <c r="G1992" s="177" t="str">
        <f>IF('9 All Base Data'!I1992="..C","..C",'9 All Base Data'!I1992*Basecase_Pop_2006)</f>
        <v>..C</v>
      </c>
      <c r="H1992" s="177" t="str">
        <f>IF('9 All Base Data'!J1992="..C","..C",'9 All Base Data'!J1992*Basecase_Pop_2006)</f>
        <v>..C</v>
      </c>
      <c r="I1992" s="191" t="str">
        <f>IF('9 All Base Data'!L1992="..C","..C",'9 All Base Data'!L1992*Basecase_Pop_2006)</f>
        <v>..C</v>
      </c>
      <c r="J1992" s="156">
        <f>IF('9 All Base Data'!$P1992=0,0,('9 All Base Data'!$P1992*Basecase_Pop_2006)/(1+(1/(BaseCase_Mort_AllAdults_30*('9 All Base Data'!$W1992*Basecase_PM10)/10))))</f>
        <v>0</v>
      </c>
      <c r="K1992" s="156">
        <f>IF('9 All Base Data'!$Q1992=0,0,('9 All Base Data'!$Q1992*Basecase_Pop_2006)/(1+(1/(BaseCase_Mort_Maori_30*('9 All Base Data'!$W1992*Basecase_PM10)/10))))</f>
        <v>0</v>
      </c>
      <c r="L1992" s="179">
        <f>133/(1+1/(BaseCase_Mort_Child_0_1*'9 All Base Data'!$AB$10/10))*IF('9 All Base Data'!$L1992="..C",0,'9 All Base Data'!L1992/'9 All Base Data'!$L$2022)</f>
        <v>0</v>
      </c>
      <c r="M1992" s="178">
        <f>IF('9 All Base Data'!$R1992="","",IF('9 All Base Data'!$R1992=0,0,('9 All Base Data'!$R1992*Basecase_Pop_2006)/(1+(1/(BaseCase_CardiacHA_All*('9 All Base Data'!$W1992*Basecase_PM10)/10)))))</f>
        <v>0</v>
      </c>
      <c r="N1992" s="178">
        <f>IF('9 All Base Data'!$S1992="","",IF('9 All Base Data'!$S1992=0,0,('9 All Base Data'!S1992*Basecase_Pop_2006)/(1+(1/(BaseCase_RespHA_All*('9 All Base Data'!$W1992*Basecase_PM10)/10)))))</f>
        <v>0</v>
      </c>
      <c r="O1992" s="178">
        <f>IF('9 All Base Data'!$T1992="","",IF('9 All Base Data'!$T1992=0,0,('9 All Base Data'!$T1992*Basecase_Pop_2006)/(1+(1/(BaseCase_RespHA_Child_1_4*('9 All Base Data'!$W1992*Basecase_PM10)/10)))))</f>
        <v>0</v>
      </c>
      <c r="P1992" s="179">
        <f>IF('9 All Base Data'!$U1992="","",IF('9 All Base Data'!$U1992=0,0,('9 All Base Data'!$U1992*Basecase_Pop_2006)/(1+(1/(BaseCase_RespHA_Child_5_14*('9 All Base Data'!$W1992*Basecase_PM10)/10)))))</f>
        <v>0</v>
      </c>
      <c r="Q1992" s="156">
        <f>IF('7 Base case Results'!$G1992="..C",0,BaseCase_RADs_All*'7 Base case Results'!$G1992*('9 All Base Data'!$V1992*Basecase_PM10)/10)</f>
        <v>0</v>
      </c>
      <c r="R1992" s="189">
        <f t="shared" si="312"/>
        <v>0</v>
      </c>
      <c r="S1992" s="178">
        <f t="shared" si="313"/>
        <v>0</v>
      </c>
      <c r="T1992" s="179">
        <f t="shared" si="314"/>
        <v>0</v>
      </c>
      <c r="U1992" s="178">
        <f t="shared" si="315"/>
        <v>0</v>
      </c>
      <c r="V1992" s="178">
        <f t="shared" si="316"/>
        <v>0</v>
      </c>
      <c r="W1992" s="178">
        <f t="shared" si="317"/>
        <v>0</v>
      </c>
      <c r="X1992" s="179">
        <f t="shared" si="318"/>
        <v>0</v>
      </c>
      <c r="Y1992" s="179">
        <f t="shared" si="319"/>
        <v>0</v>
      </c>
      <c r="Z1992" s="186">
        <f t="shared" si="310"/>
        <v>0</v>
      </c>
      <c r="AA1992" s="156">
        <f>$J1992*'9 All Base Data'!$Y1992</f>
        <v>0</v>
      </c>
      <c r="AB1992" s="156">
        <f>$K1992*'9 All Base Data'!$Y1992</f>
        <v>0</v>
      </c>
      <c r="AC1992" s="178">
        <f>$L1992*'9 All Base Data'!$Y1992</f>
        <v>0</v>
      </c>
      <c r="AD1992" s="178">
        <f>IF($M1992="","",$M1992*'9 All Base Data'!$Y1992)</f>
        <v>0</v>
      </c>
      <c r="AE1992" s="178">
        <f>IF($N1992="","",$N1992*'9 All Base Data'!$Y1992)</f>
        <v>0</v>
      </c>
      <c r="AF1992" s="178">
        <f>IF($O1992="","",$O1992*'9 All Base Data'!$Y1992)</f>
        <v>0</v>
      </c>
      <c r="AG1992" s="178">
        <f>IF($P1992="","",$P1992*'9 All Base Data'!$Y1992)</f>
        <v>0</v>
      </c>
      <c r="AH1992" s="167">
        <f>$Q1992*'9 All Base Data'!$Y1992</f>
        <v>0</v>
      </c>
      <c r="AI1992" s="178">
        <f>$R1992*'9 All Base Data'!$Y1992</f>
        <v>0</v>
      </c>
      <c r="AJ1992" s="178">
        <f>$S1992*'9 All Base Data'!$Y1992</f>
        <v>0</v>
      </c>
      <c r="AK1992" s="178">
        <f>$T1992*'9 All Base Data'!$Y1992</f>
        <v>0</v>
      </c>
      <c r="AL1992" s="178">
        <f>IF($U1992="","",$U1992*'9 All Base Data'!$Y1992)</f>
        <v>0</v>
      </c>
      <c r="AM1992" s="178">
        <f>IF($V1992="","",$V1992*'9 All Base Data'!$Y1992)</f>
        <v>0</v>
      </c>
      <c r="AN1992" s="178">
        <f>IF($W1992="","",$W1992*'9 All Base Data'!$Y1992)</f>
        <v>0</v>
      </c>
      <c r="AO1992" s="178">
        <f>IF($X1992="","",$X1992*'9 All Base Data'!$Y1992)</f>
        <v>0</v>
      </c>
      <c r="AP1992" s="178">
        <f>$Y1992*'9 All Base Data'!$Y1992</f>
        <v>0</v>
      </c>
      <c r="AQ1992" s="179">
        <f t="shared" si="311"/>
        <v>0</v>
      </c>
    </row>
    <row r="1993" spans="1:43" x14ac:dyDescent="0.25">
      <c r="A1993" s="124">
        <v>623801</v>
      </c>
      <c r="B1993" s="125" t="s">
        <v>2020</v>
      </c>
      <c r="C1993" s="126" t="s">
        <v>1399</v>
      </c>
      <c r="D1993" s="101" t="s">
        <v>2116</v>
      </c>
      <c r="E1993" s="42"/>
      <c r="F1993" s="191" t="str">
        <f>IF('9 All Base Data'!G1993="Rural Centre","Rural",IF('9 All Base Data'!G1993="Rural (Incl.some Off Shore Islands)","Rural",IF('9 All Base Data'!G1993="Inlet-in TA but not in Urban Area","Rural",IF('9 All Base Data'!G1993="Rural (Incl.some Off Shore Islands)","Rural",IF('9 All Base Data'!G1993="Inlet-not in TA","Rural",IF('9 All Base Data'!G1993="Inland Water not in Urban Area","Rural",IF('9 All Base Data'!G1993="Oceanic-in Region but not in TA","Rural",'9 All Base Data'!G1993)))))))</f>
        <v>Rural</v>
      </c>
      <c r="G1993" s="177" t="str">
        <f>IF('9 All Base Data'!I1993="..C","..C",'9 All Base Data'!I1993*Basecase_Pop_2006)</f>
        <v>..C</v>
      </c>
      <c r="H1993" s="177" t="str">
        <f>IF('9 All Base Data'!J1993="..C","..C",'9 All Base Data'!J1993*Basecase_Pop_2006)</f>
        <v>..C</v>
      </c>
      <c r="I1993" s="191" t="str">
        <f>IF('9 All Base Data'!L1993="..C","..C",'9 All Base Data'!L1993*Basecase_Pop_2006)</f>
        <v>..C</v>
      </c>
      <c r="J1993" s="156">
        <f>IF('9 All Base Data'!$P1993=0,0,('9 All Base Data'!$P1993*Basecase_Pop_2006)/(1+(1/(BaseCase_Mort_AllAdults_30*('9 All Base Data'!$W1993*Basecase_PM10)/10))))</f>
        <v>0</v>
      </c>
      <c r="K1993" s="156">
        <f>IF('9 All Base Data'!$Q1993=0,0,('9 All Base Data'!$Q1993*Basecase_Pop_2006)/(1+(1/(BaseCase_Mort_Maori_30*('9 All Base Data'!$W1993*Basecase_PM10)/10))))</f>
        <v>0</v>
      </c>
      <c r="L1993" s="179">
        <f>133/(1+1/(BaseCase_Mort_Child_0_1*'9 All Base Data'!$AB$10/10))*IF('9 All Base Data'!$L1993="..C",0,'9 All Base Data'!L1993/'9 All Base Data'!$L$2022)</f>
        <v>0</v>
      </c>
      <c r="M1993" s="178">
        <f>IF('9 All Base Data'!$R1993="","",IF('9 All Base Data'!$R1993=0,0,('9 All Base Data'!$R1993*Basecase_Pop_2006)/(1+(1/(BaseCase_CardiacHA_All*('9 All Base Data'!$W1993*Basecase_PM10)/10)))))</f>
        <v>0</v>
      </c>
      <c r="N1993" s="178">
        <f>IF('9 All Base Data'!$S1993="","",IF('9 All Base Data'!$S1993=0,0,('9 All Base Data'!S1993*Basecase_Pop_2006)/(1+(1/(BaseCase_RespHA_All*('9 All Base Data'!$W1993*Basecase_PM10)/10)))))</f>
        <v>0</v>
      </c>
      <c r="O1993" s="178">
        <f>IF('9 All Base Data'!$T1993="","",IF('9 All Base Data'!$T1993=0,0,('9 All Base Data'!$T1993*Basecase_Pop_2006)/(1+(1/(BaseCase_RespHA_Child_1_4*('9 All Base Data'!$W1993*Basecase_PM10)/10)))))</f>
        <v>0</v>
      </c>
      <c r="P1993" s="179">
        <f>IF('9 All Base Data'!$U1993="","",IF('9 All Base Data'!$U1993=0,0,('9 All Base Data'!$U1993*Basecase_Pop_2006)/(1+(1/(BaseCase_RespHA_Child_5_14*('9 All Base Data'!$W1993*Basecase_PM10)/10)))))</f>
        <v>0</v>
      </c>
      <c r="Q1993" s="156">
        <f>IF('7 Base case Results'!$G1993="..C",0,BaseCase_RADs_All*'7 Base case Results'!$G1993*('9 All Base Data'!$V1993*Basecase_PM10)/10)</f>
        <v>0</v>
      </c>
      <c r="R1993" s="189">
        <f t="shared" si="312"/>
        <v>0</v>
      </c>
      <c r="S1993" s="178">
        <f t="shared" si="313"/>
        <v>0</v>
      </c>
      <c r="T1993" s="179">
        <f t="shared" si="314"/>
        <v>0</v>
      </c>
      <c r="U1993" s="178">
        <f t="shared" si="315"/>
        <v>0</v>
      </c>
      <c r="V1993" s="178">
        <f t="shared" si="316"/>
        <v>0</v>
      </c>
      <c r="W1993" s="178">
        <f t="shared" si="317"/>
        <v>0</v>
      </c>
      <c r="X1993" s="179">
        <f t="shared" si="318"/>
        <v>0</v>
      </c>
      <c r="Y1993" s="179">
        <f t="shared" si="319"/>
        <v>0</v>
      </c>
      <c r="Z1993" s="186">
        <f t="shared" si="310"/>
        <v>0</v>
      </c>
      <c r="AA1993" s="156">
        <f>$J1993*'9 All Base Data'!$Y1993</f>
        <v>0</v>
      </c>
      <c r="AB1993" s="156">
        <f>$K1993*'9 All Base Data'!$Y1993</f>
        <v>0</v>
      </c>
      <c r="AC1993" s="178">
        <f>$L1993*'9 All Base Data'!$Y1993</f>
        <v>0</v>
      </c>
      <c r="AD1993" s="178">
        <f>IF($M1993="","",$M1993*'9 All Base Data'!$Y1993)</f>
        <v>0</v>
      </c>
      <c r="AE1993" s="178">
        <f>IF($N1993="","",$N1993*'9 All Base Data'!$Y1993)</f>
        <v>0</v>
      </c>
      <c r="AF1993" s="178">
        <f>IF($O1993="","",$O1993*'9 All Base Data'!$Y1993)</f>
        <v>0</v>
      </c>
      <c r="AG1993" s="178">
        <f>IF($P1993="","",$P1993*'9 All Base Data'!$Y1993)</f>
        <v>0</v>
      </c>
      <c r="AH1993" s="167">
        <f>$Q1993*'9 All Base Data'!$Y1993</f>
        <v>0</v>
      </c>
      <c r="AI1993" s="178">
        <f>$R1993*'9 All Base Data'!$Y1993</f>
        <v>0</v>
      </c>
      <c r="AJ1993" s="178">
        <f>$S1993*'9 All Base Data'!$Y1993</f>
        <v>0</v>
      </c>
      <c r="AK1993" s="178">
        <f>$T1993*'9 All Base Data'!$Y1993</f>
        <v>0</v>
      </c>
      <c r="AL1993" s="178">
        <f>IF($U1993="","",$U1993*'9 All Base Data'!$Y1993)</f>
        <v>0</v>
      </c>
      <c r="AM1993" s="178">
        <f>IF($V1993="","",$V1993*'9 All Base Data'!$Y1993)</f>
        <v>0</v>
      </c>
      <c r="AN1993" s="178">
        <f>IF($W1993="","",$W1993*'9 All Base Data'!$Y1993)</f>
        <v>0</v>
      </c>
      <c r="AO1993" s="178">
        <f>IF($X1993="","",$X1993*'9 All Base Data'!$Y1993)</f>
        <v>0</v>
      </c>
      <c r="AP1993" s="178">
        <f>$Y1993*'9 All Base Data'!$Y1993</f>
        <v>0</v>
      </c>
      <c r="AQ1993" s="179">
        <f t="shared" si="311"/>
        <v>0</v>
      </c>
    </row>
    <row r="1994" spans="1:43" x14ac:dyDescent="0.25">
      <c r="A1994" s="124">
        <v>623803</v>
      </c>
      <c r="B1994" s="125" t="s">
        <v>2021</v>
      </c>
      <c r="C1994" s="126" t="s">
        <v>1396</v>
      </c>
      <c r="D1994" s="101" t="s">
        <v>2115</v>
      </c>
      <c r="E1994" s="42"/>
      <c r="F1994" s="191" t="str">
        <f>IF('9 All Base Data'!G1994="Rural Centre","Rural",IF('9 All Base Data'!G1994="Rural (Incl.some Off Shore Islands)","Rural",IF('9 All Base Data'!G1994="Inlet-in TA but not in Urban Area","Rural",IF('9 All Base Data'!G1994="Rural (Incl.some Off Shore Islands)","Rural",IF('9 All Base Data'!G1994="Inlet-not in TA","Rural",IF('9 All Base Data'!G1994="Inland Water not in Urban Area","Rural",IF('9 All Base Data'!G1994="Oceanic-in Region but not in TA","Rural",'9 All Base Data'!G1994)))))))</f>
        <v>Oceanic</v>
      </c>
      <c r="G1994" s="177" t="str">
        <f>IF('9 All Base Data'!I1994="..C","..C",'9 All Base Data'!I1994*Basecase_Pop_2006)</f>
        <v>..C</v>
      </c>
      <c r="H1994" s="177" t="str">
        <f>IF('9 All Base Data'!J1994="..C","..C",'9 All Base Data'!J1994*Basecase_Pop_2006)</f>
        <v>..C</v>
      </c>
      <c r="I1994" s="191" t="str">
        <f>IF('9 All Base Data'!L1994="..C","..C",'9 All Base Data'!L1994*Basecase_Pop_2006)</f>
        <v>..C</v>
      </c>
      <c r="J1994" s="156">
        <f>IF('9 All Base Data'!$P1994=0,0,('9 All Base Data'!$P1994*Basecase_Pop_2006)/(1+(1/(BaseCase_Mort_AllAdults_30*('9 All Base Data'!$W1994*Basecase_PM10)/10))))</f>
        <v>0</v>
      </c>
      <c r="K1994" s="156">
        <f>IF('9 All Base Data'!$Q1994=0,0,('9 All Base Data'!$Q1994*Basecase_Pop_2006)/(1+(1/(BaseCase_Mort_Maori_30*('9 All Base Data'!$W1994*Basecase_PM10)/10))))</f>
        <v>0</v>
      </c>
      <c r="L1994" s="179">
        <f>133/(1+1/(BaseCase_Mort_Child_0_1*'9 All Base Data'!$AB$10/10))*IF('9 All Base Data'!$L1994="..C",0,'9 All Base Data'!L1994/'9 All Base Data'!$L$2022)</f>
        <v>0</v>
      </c>
      <c r="M1994" s="178">
        <f>IF('9 All Base Data'!$R1994="","",IF('9 All Base Data'!$R1994=0,0,('9 All Base Data'!$R1994*Basecase_Pop_2006)/(1+(1/(BaseCase_CardiacHA_All*('9 All Base Data'!$W1994*Basecase_PM10)/10)))))</f>
        <v>0</v>
      </c>
      <c r="N1994" s="178">
        <f>IF('9 All Base Data'!$S1994="","",IF('9 All Base Data'!$S1994=0,0,('9 All Base Data'!S1994*Basecase_Pop_2006)/(1+(1/(BaseCase_RespHA_All*('9 All Base Data'!$W1994*Basecase_PM10)/10)))))</f>
        <v>0</v>
      </c>
      <c r="O1994" s="178">
        <f>IF('9 All Base Data'!$T1994="","",IF('9 All Base Data'!$T1994=0,0,('9 All Base Data'!$T1994*Basecase_Pop_2006)/(1+(1/(BaseCase_RespHA_Child_1_4*('9 All Base Data'!$W1994*Basecase_PM10)/10)))))</f>
        <v>0</v>
      </c>
      <c r="P1994" s="179">
        <f>IF('9 All Base Data'!$U1994="","",IF('9 All Base Data'!$U1994=0,0,('9 All Base Data'!$U1994*Basecase_Pop_2006)/(1+(1/(BaseCase_RespHA_Child_5_14*('9 All Base Data'!$W1994*Basecase_PM10)/10)))))</f>
        <v>0</v>
      </c>
      <c r="Q1994" s="156">
        <f>IF('7 Base case Results'!$G1994="..C",0,BaseCase_RADs_All*'7 Base case Results'!$G1994*('9 All Base Data'!$V1994*Basecase_PM10)/10)</f>
        <v>0</v>
      </c>
      <c r="R1994" s="189">
        <f t="shared" si="312"/>
        <v>0</v>
      </c>
      <c r="S1994" s="178">
        <f t="shared" si="313"/>
        <v>0</v>
      </c>
      <c r="T1994" s="179">
        <f t="shared" si="314"/>
        <v>0</v>
      </c>
      <c r="U1994" s="178">
        <f t="shared" si="315"/>
        <v>0</v>
      </c>
      <c r="V1994" s="178">
        <f t="shared" si="316"/>
        <v>0</v>
      </c>
      <c r="W1994" s="178">
        <f t="shared" si="317"/>
        <v>0</v>
      </c>
      <c r="X1994" s="179">
        <f t="shared" si="318"/>
        <v>0</v>
      </c>
      <c r="Y1994" s="179">
        <f t="shared" si="319"/>
        <v>0</v>
      </c>
      <c r="Z1994" s="186">
        <f t="shared" si="310"/>
        <v>0</v>
      </c>
      <c r="AA1994" s="156">
        <f>$J1994*'9 All Base Data'!$Y1994</f>
        <v>0</v>
      </c>
      <c r="AB1994" s="156">
        <f>$K1994*'9 All Base Data'!$Y1994</f>
        <v>0</v>
      </c>
      <c r="AC1994" s="178">
        <f>$L1994*'9 All Base Data'!$Y1994</f>
        <v>0</v>
      </c>
      <c r="AD1994" s="178">
        <f>IF($M1994="","",$M1994*'9 All Base Data'!$Y1994)</f>
        <v>0</v>
      </c>
      <c r="AE1994" s="178">
        <f>IF($N1994="","",$N1994*'9 All Base Data'!$Y1994)</f>
        <v>0</v>
      </c>
      <c r="AF1994" s="178">
        <f>IF($O1994="","",$O1994*'9 All Base Data'!$Y1994)</f>
        <v>0</v>
      </c>
      <c r="AG1994" s="178">
        <f>IF($P1994="","",$P1994*'9 All Base Data'!$Y1994)</f>
        <v>0</v>
      </c>
      <c r="AH1994" s="167">
        <f>$Q1994*'9 All Base Data'!$Y1994</f>
        <v>0</v>
      </c>
      <c r="AI1994" s="178">
        <f>$R1994*'9 All Base Data'!$Y1994</f>
        <v>0</v>
      </c>
      <c r="AJ1994" s="178">
        <f>$S1994*'9 All Base Data'!$Y1994</f>
        <v>0</v>
      </c>
      <c r="AK1994" s="178">
        <f>$T1994*'9 All Base Data'!$Y1994</f>
        <v>0</v>
      </c>
      <c r="AL1994" s="178">
        <f>IF($U1994="","",$U1994*'9 All Base Data'!$Y1994)</f>
        <v>0</v>
      </c>
      <c r="AM1994" s="178">
        <f>IF($V1994="","",$V1994*'9 All Base Data'!$Y1994)</f>
        <v>0</v>
      </c>
      <c r="AN1994" s="178">
        <f>IF($W1994="","",$W1994*'9 All Base Data'!$Y1994)</f>
        <v>0</v>
      </c>
      <c r="AO1994" s="178">
        <f>IF($X1994="","",$X1994*'9 All Base Data'!$Y1994)</f>
        <v>0</v>
      </c>
      <c r="AP1994" s="178">
        <f>$Y1994*'9 All Base Data'!$Y1994</f>
        <v>0</v>
      </c>
      <c r="AQ1994" s="179">
        <f t="shared" si="311"/>
        <v>0</v>
      </c>
    </row>
    <row r="1995" spans="1:43" x14ac:dyDescent="0.25">
      <c r="A1995" s="124">
        <v>623804</v>
      </c>
      <c r="B1995" s="125" t="s">
        <v>2022</v>
      </c>
      <c r="C1995" s="126" t="s">
        <v>1399</v>
      </c>
      <c r="D1995" s="101" t="s">
        <v>2070</v>
      </c>
      <c r="E1995" s="42"/>
      <c r="F1995" s="191" t="str">
        <f>IF('9 All Base Data'!G1995="Rural Centre","Rural",IF('9 All Base Data'!G1995="Rural (Incl.some Off Shore Islands)","Rural",IF('9 All Base Data'!G1995="Inlet-in TA but not in Urban Area","Rural",IF('9 All Base Data'!G1995="Rural (Incl.some Off Shore Islands)","Rural",IF('9 All Base Data'!G1995="Inlet-not in TA","Rural",IF('9 All Base Data'!G1995="Inland Water not in Urban Area","Rural",IF('9 All Base Data'!G1995="Oceanic-in Region but not in TA","Rural",'9 All Base Data'!G1995)))))))</f>
        <v>Rural</v>
      </c>
      <c r="G1995" s="177" t="str">
        <f>IF('9 All Base Data'!I1995="..C","..C",'9 All Base Data'!I1995*Basecase_Pop_2006)</f>
        <v>..C</v>
      </c>
      <c r="H1995" s="177" t="str">
        <f>IF('9 All Base Data'!J1995="..C","..C",'9 All Base Data'!J1995*Basecase_Pop_2006)</f>
        <v>..C</v>
      </c>
      <c r="I1995" s="191" t="str">
        <f>IF('9 All Base Data'!L1995="..C","..C",'9 All Base Data'!L1995*Basecase_Pop_2006)</f>
        <v>..C</v>
      </c>
      <c r="J1995" s="156">
        <f>IF('9 All Base Data'!$P1995=0,0,('9 All Base Data'!$P1995*Basecase_Pop_2006)/(1+(1/(BaseCase_Mort_AllAdults_30*('9 All Base Data'!$W1995*Basecase_PM10)/10))))</f>
        <v>0</v>
      </c>
      <c r="K1995" s="156">
        <f>IF('9 All Base Data'!$Q1995=0,0,('9 All Base Data'!$Q1995*Basecase_Pop_2006)/(1+(1/(BaseCase_Mort_Maori_30*('9 All Base Data'!$W1995*Basecase_PM10)/10))))</f>
        <v>0</v>
      </c>
      <c r="L1995" s="179">
        <f>133/(1+1/(BaseCase_Mort_Child_0_1*'9 All Base Data'!$AB$10/10))*IF('9 All Base Data'!$L1995="..C",0,'9 All Base Data'!L1995/'9 All Base Data'!$L$2022)</f>
        <v>0</v>
      </c>
      <c r="M1995" s="178">
        <f>IF('9 All Base Data'!$R1995="","",IF('9 All Base Data'!$R1995=0,0,('9 All Base Data'!$R1995*Basecase_Pop_2006)/(1+(1/(BaseCase_CardiacHA_All*('9 All Base Data'!$W1995*Basecase_PM10)/10)))))</f>
        <v>0</v>
      </c>
      <c r="N1995" s="178">
        <f>IF('9 All Base Data'!$S1995="","",IF('9 All Base Data'!$S1995=0,0,('9 All Base Data'!S1995*Basecase_Pop_2006)/(1+(1/(BaseCase_RespHA_All*('9 All Base Data'!$W1995*Basecase_PM10)/10)))))</f>
        <v>0</v>
      </c>
      <c r="O1995" s="178">
        <f>IF('9 All Base Data'!$T1995="","",IF('9 All Base Data'!$T1995=0,0,('9 All Base Data'!$T1995*Basecase_Pop_2006)/(1+(1/(BaseCase_RespHA_Child_1_4*('9 All Base Data'!$W1995*Basecase_PM10)/10)))))</f>
        <v>0</v>
      </c>
      <c r="P1995" s="179">
        <f>IF('9 All Base Data'!$U1995="","",IF('9 All Base Data'!$U1995=0,0,('9 All Base Data'!$U1995*Basecase_Pop_2006)/(1+(1/(BaseCase_RespHA_Child_5_14*('9 All Base Data'!$W1995*Basecase_PM10)/10)))))</f>
        <v>0</v>
      </c>
      <c r="Q1995" s="156">
        <f>IF('7 Base case Results'!$G1995="..C",0,BaseCase_RADs_All*'7 Base case Results'!$G1995*('9 All Base Data'!$V1995*Basecase_PM10)/10)</f>
        <v>0</v>
      </c>
      <c r="R1995" s="189">
        <f t="shared" si="312"/>
        <v>0</v>
      </c>
      <c r="S1995" s="178">
        <f t="shared" si="313"/>
        <v>0</v>
      </c>
      <c r="T1995" s="179">
        <f t="shared" si="314"/>
        <v>0</v>
      </c>
      <c r="U1995" s="178">
        <f t="shared" si="315"/>
        <v>0</v>
      </c>
      <c r="V1995" s="178">
        <f t="shared" si="316"/>
        <v>0</v>
      </c>
      <c r="W1995" s="178">
        <f t="shared" si="317"/>
        <v>0</v>
      </c>
      <c r="X1995" s="179">
        <f t="shared" si="318"/>
        <v>0</v>
      </c>
      <c r="Y1995" s="179">
        <f t="shared" si="319"/>
        <v>0</v>
      </c>
      <c r="Z1995" s="186">
        <f t="shared" si="310"/>
        <v>0</v>
      </c>
      <c r="AA1995" s="156">
        <f>$J1995*'9 All Base Data'!$Y1995</f>
        <v>0</v>
      </c>
      <c r="AB1995" s="156">
        <f>$K1995*'9 All Base Data'!$Y1995</f>
        <v>0</v>
      </c>
      <c r="AC1995" s="178">
        <f>$L1995*'9 All Base Data'!$Y1995</f>
        <v>0</v>
      </c>
      <c r="AD1995" s="178">
        <f>IF($M1995="","",$M1995*'9 All Base Data'!$Y1995)</f>
        <v>0</v>
      </c>
      <c r="AE1995" s="178">
        <f>IF($N1995="","",$N1995*'9 All Base Data'!$Y1995)</f>
        <v>0</v>
      </c>
      <c r="AF1995" s="178">
        <f>IF($O1995="","",$O1995*'9 All Base Data'!$Y1995)</f>
        <v>0</v>
      </c>
      <c r="AG1995" s="178">
        <f>IF($P1995="","",$P1995*'9 All Base Data'!$Y1995)</f>
        <v>0</v>
      </c>
      <c r="AH1995" s="167">
        <f>$Q1995*'9 All Base Data'!$Y1995</f>
        <v>0</v>
      </c>
      <c r="AI1995" s="178">
        <f>$R1995*'9 All Base Data'!$Y1995</f>
        <v>0</v>
      </c>
      <c r="AJ1995" s="178">
        <f>$S1995*'9 All Base Data'!$Y1995</f>
        <v>0</v>
      </c>
      <c r="AK1995" s="178">
        <f>$T1995*'9 All Base Data'!$Y1995</f>
        <v>0</v>
      </c>
      <c r="AL1995" s="178">
        <f>IF($U1995="","",$U1995*'9 All Base Data'!$Y1995)</f>
        <v>0</v>
      </c>
      <c r="AM1995" s="178">
        <f>IF($V1995="","",$V1995*'9 All Base Data'!$Y1995)</f>
        <v>0</v>
      </c>
      <c r="AN1995" s="178">
        <f>IF($W1995="","",$W1995*'9 All Base Data'!$Y1995)</f>
        <v>0</v>
      </c>
      <c r="AO1995" s="178">
        <f>IF($X1995="","",$X1995*'9 All Base Data'!$Y1995)</f>
        <v>0</v>
      </c>
      <c r="AP1995" s="178">
        <f>$Y1995*'9 All Base Data'!$Y1995</f>
        <v>0</v>
      </c>
      <c r="AQ1995" s="179">
        <f t="shared" si="311"/>
        <v>0</v>
      </c>
    </row>
    <row r="1996" spans="1:43" x14ac:dyDescent="0.25">
      <c r="A1996" s="124">
        <v>623805</v>
      </c>
      <c r="B1996" s="125" t="s">
        <v>2023</v>
      </c>
      <c r="C1996" s="126" t="s">
        <v>1372</v>
      </c>
      <c r="D1996" s="101" t="s">
        <v>2070</v>
      </c>
      <c r="E1996" s="42"/>
      <c r="F1996" s="191" t="str">
        <f>IF('9 All Base Data'!G1996="Rural Centre","Rural",IF('9 All Base Data'!G1996="Rural (Incl.some Off Shore Islands)","Rural",IF('9 All Base Data'!G1996="Inlet-in TA but not in Urban Area","Rural",IF('9 All Base Data'!G1996="Rural (Incl.some Off Shore Islands)","Rural",IF('9 All Base Data'!G1996="Inlet-not in TA","Rural",IF('9 All Base Data'!G1996="Inland Water not in Urban Area","Rural",IF('9 All Base Data'!G1996="Oceanic-in Region but not in TA","Rural",'9 All Base Data'!G1996)))))))</f>
        <v>Rural</v>
      </c>
      <c r="G1996" s="177" t="str">
        <f>IF('9 All Base Data'!I1996="..C","..C",'9 All Base Data'!I1996*Basecase_Pop_2006)</f>
        <v>..C</v>
      </c>
      <c r="H1996" s="177" t="str">
        <f>IF('9 All Base Data'!J1996="..C","..C",'9 All Base Data'!J1996*Basecase_Pop_2006)</f>
        <v>..C</v>
      </c>
      <c r="I1996" s="191" t="str">
        <f>IF('9 All Base Data'!L1996="..C","..C",'9 All Base Data'!L1996*Basecase_Pop_2006)</f>
        <v>..C</v>
      </c>
      <c r="J1996" s="156">
        <f>IF('9 All Base Data'!$P1996=0,0,('9 All Base Data'!$P1996*Basecase_Pop_2006)/(1+(1/(BaseCase_Mort_AllAdults_30*('9 All Base Data'!$W1996*Basecase_PM10)/10))))</f>
        <v>0</v>
      </c>
      <c r="K1996" s="156">
        <f>IF('9 All Base Data'!$Q1996=0,0,('9 All Base Data'!$Q1996*Basecase_Pop_2006)/(1+(1/(BaseCase_Mort_Maori_30*('9 All Base Data'!$W1996*Basecase_PM10)/10))))</f>
        <v>0</v>
      </c>
      <c r="L1996" s="179">
        <f>133/(1+1/(BaseCase_Mort_Child_0_1*'9 All Base Data'!$AB$10/10))*IF('9 All Base Data'!$L1996="..C",0,'9 All Base Data'!L1996/'9 All Base Data'!$L$2022)</f>
        <v>0</v>
      </c>
      <c r="M1996" s="178">
        <f>IF('9 All Base Data'!$R1996="","",IF('9 All Base Data'!$R1996=0,0,('9 All Base Data'!$R1996*Basecase_Pop_2006)/(1+(1/(BaseCase_CardiacHA_All*('9 All Base Data'!$W1996*Basecase_PM10)/10)))))</f>
        <v>0</v>
      </c>
      <c r="N1996" s="178">
        <f>IF('9 All Base Data'!$S1996="","",IF('9 All Base Data'!$S1996=0,0,('9 All Base Data'!S1996*Basecase_Pop_2006)/(1+(1/(BaseCase_RespHA_All*('9 All Base Data'!$W1996*Basecase_PM10)/10)))))</f>
        <v>0</v>
      </c>
      <c r="O1996" s="178">
        <f>IF('9 All Base Data'!$T1996="","",IF('9 All Base Data'!$T1996=0,0,('9 All Base Data'!$T1996*Basecase_Pop_2006)/(1+(1/(BaseCase_RespHA_Child_1_4*('9 All Base Data'!$W1996*Basecase_PM10)/10)))))</f>
        <v>0</v>
      </c>
      <c r="P1996" s="179">
        <f>IF('9 All Base Data'!$U1996="","",IF('9 All Base Data'!$U1996=0,0,('9 All Base Data'!$U1996*Basecase_Pop_2006)/(1+(1/(BaseCase_RespHA_Child_5_14*('9 All Base Data'!$W1996*Basecase_PM10)/10)))))</f>
        <v>0</v>
      </c>
      <c r="Q1996" s="156">
        <f>IF('7 Base case Results'!$G1996="..C",0,BaseCase_RADs_All*'7 Base case Results'!$G1996*('9 All Base Data'!$V1996*Basecase_PM10)/10)</f>
        <v>0</v>
      </c>
      <c r="R1996" s="189">
        <f t="shared" si="312"/>
        <v>0</v>
      </c>
      <c r="S1996" s="178">
        <f t="shared" si="313"/>
        <v>0</v>
      </c>
      <c r="T1996" s="179">
        <f t="shared" si="314"/>
        <v>0</v>
      </c>
      <c r="U1996" s="178">
        <f t="shared" si="315"/>
        <v>0</v>
      </c>
      <c r="V1996" s="178">
        <f t="shared" si="316"/>
        <v>0</v>
      </c>
      <c r="W1996" s="178">
        <f t="shared" si="317"/>
        <v>0</v>
      </c>
      <c r="X1996" s="179">
        <f t="shared" si="318"/>
        <v>0</v>
      </c>
      <c r="Y1996" s="179">
        <f t="shared" si="319"/>
        <v>0</v>
      </c>
      <c r="Z1996" s="186">
        <f t="shared" si="310"/>
        <v>0</v>
      </c>
      <c r="AA1996" s="156">
        <f>$J1996*'9 All Base Data'!$Y1996</f>
        <v>0</v>
      </c>
      <c r="AB1996" s="156">
        <f>$K1996*'9 All Base Data'!$Y1996</f>
        <v>0</v>
      </c>
      <c r="AC1996" s="178">
        <f>$L1996*'9 All Base Data'!$Y1996</f>
        <v>0</v>
      </c>
      <c r="AD1996" s="178">
        <f>IF($M1996="","",$M1996*'9 All Base Data'!$Y1996)</f>
        <v>0</v>
      </c>
      <c r="AE1996" s="178">
        <f>IF($N1996="","",$N1996*'9 All Base Data'!$Y1996)</f>
        <v>0</v>
      </c>
      <c r="AF1996" s="178">
        <f>IF($O1996="","",$O1996*'9 All Base Data'!$Y1996)</f>
        <v>0</v>
      </c>
      <c r="AG1996" s="178">
        <f>IF($P1996="","",$P1996*'9 All Base Data'!$Y1996)</f>
        <v>0</v>
      </c>
      <c r="AH1996" s="167">
        <f>$Q1996*'9 All Base Data'!$Y1996</f>
        <v>0</v>
      </c>
      <c r="AI1996" s="178">
        <f>$R1996*'9 All Base Data'!$Y1996</f>
        <v>0</v>
      </c>
      <c r="AJ1996" s="178">
        <f>$S1996*'9 All Base Data'!$Y1996</f>
        <v>0</v>
      </c>
      <c r="AK1996" s="178">
        <f>$T1996*'9 All Base Data'!$Y1996</f>
        <v>0</v>
      </c>
      <c r="AL1996" s="178">
        <f>IF($U1996="","",$U1996*'9 All Base Data'!$Y1996)</f>
        <v>0</v>
      </c>
      <c r="AM1996" s="178">
        <f>IF($V1996="","",$V1996*'9 All Base Data'!$Y1996)</f>
        <v>0</v>
      </c>
      <c r="AN1996" s="178">
        <f>IF($W1996="","",$W1996*'9 All Base Data'!$Y1996)</f>
        <v>0</v>
      </c>
      <c r="AO1996" s="178">
        <f>IF($X1996="","",$X1996*'9 All Base Data'!$Y1996)</f>
        <v>0</v>
      </c>
      <c r="AP1996" s="178">
        <f>$Y1996*'9 All Base Data'!$Y1996</f>
        <v>0</v>
      </c>
      <c r="AQ1996" s="179">
        <f t="shared" si="311"/>
        <v>0</v>
      </c>
    </row>
    <row r="1997" spans="1:43" x14ac:dyDescent="0.25">
      <c r="A1997" s="124">
        <v>623806</v>
      </c>
      <c r="B1997" s="125" t="s">
        <v>2024</v>
      </c>
      <c r="C1997" s="126" t="s">
        <v>1385</v>
      </c>
      <c r="D1997" s="101" t="s">
        <v>2070</v>
      </c>
      <c r="E1997" s="42"/>
      <c r="F1997" s="191" t="str">
        <f>IF('9 All Base Data'!G1997="Rural Centre","Rural",IF('9 All Base Data'!G1997="Rural (Incl.some Off Shore Islands)","Rural",IF('9 All Base Data'!G1997="Inlet-in TA but not in Urban Area","Rural",IF('9 All Base Data'!G1997="Rural (Incl.some Off Shore Islands)","Rural",IF('9 All Base Data'!G1997="Inlet-not in TA","Rural",IF('9 All Base Data'!G1997="Inland Water not in Urban Area","Rural",IF('9 All Base Data'!G1997="Oceanic-in Region but not in TA","Rural",'9 All Base Data'!G1997)))))))</f>
        <v>Rural</v>
      </c>
      <c r="G1997" s="177" t="str">
        <f>IF('9 All Base Data'!I1997="..C","..C",'9 All Base Data'!I1997*Basecase_Pop_2006)</f>
        <v>..C</v>
      </c>
      <c r="H1997" s="177" t="str">
        <f>IF('9 All Base Data'!J1997="..C","..C",'9 All Base Data'!J1997*Basecase_Pop_2006)</f>
        <v>..C</v>
      </c>
      <c r="I1997" s="191" t="str">
        <f>IF('9 All Base Data'!L1997="..C","..C",'9 All Base Data'!L1997*Basecase_Pop_2006)</f>
        <v>..C</v>
      </c>
      <c r="J1997" s="156">
        <f>IF('9 All Base Data'!$P1997=0,0,('9 All Base Data'!$P1997*Basecase_Pop_2006)/(1+(1/(BaseCase_Mort_AllAdults_30*('9 All Base Data'!$W1997*Basecase_PM10)/10))))</f>
        <v>0</v>
      </c>
      <c r="K1997" s="156">
        <f>IF('9 All Base Data'!$Q1997=0,0,('9 All Base Data'!$Q1997*Basecase_Pop_2006)/(1+(1/(BaseCase_Mort_Maori_30*('9 All Base Data'!$W1997*Basecase_PM10)/10))))</f>
        <v>0</v>
      </c>
      <c r="L1997" s="179">
        <f>133/(1+1/(BaseCase_Mort_Child_0_1*'9 All Base Data'!$AB$10/10))*IF('9 All Base Data'!$L1997="..C",0,'9 All Base Data'!L1997/'9 All Base Data'!$L$2022)</f>
        <v>0</v>
      </c>
      <c r="M1997" s="178">
        <f>IF('9 All Base Data'!$R1997="","",IF('9 All Base Data'!$R1997=0,0,('9 All Base Data'!$R1997*Basecase_Pop_2006)/(1+(1/(BaseCase_CardiacHA_All*('9 All Base Data'!$W1997*Basecase_PM10)/10)))))</f>
        <v>0</v>
      </c>
      <c r="N1997" s="178">
        <f>IF('9 All Base Data'!$S1997="","",IF('9 All Base Data'!$S1997=0,0,('9 All Base Data'!S1997*Basecase_Pop_2006)/(1+(1/(BaseCase_RespHA_All*('9 All Base Data'!$W1997*Basecase_PM10)/10)))))</f>
        <v>0</v>
      </c>
      <c r="O1997" s="178">
        <f>IF('9 All Base Data'!$T1997="","",IF('9 All Base Data'!$T1997=0,0,('9 All Base Data'!$T1997*Basecase_Pop_2006)/(1+(1/(BaseCase_RespHA_Child_1_4*('9 All Base Data'!$W1997*Basecase_PM10)/10)))))</f>
        <v>0</v>
      </c>
      <c r="P1997" s="179">
        <f>IF('9 All Base Data'!$U1997="","",IF('9 All Base Data'!$U1997=0,0,('9 All Base Data'!$U1997*Basecase_Pop_2006)/(1+(1/(BaseCase_RespHA_Child_5_14*('9 All Base Data'!$W1997*Basecase_PM10)/10)))))</f>
        <v>0</v>
      </c>
      <c r="Q1997" s="156">
        <f>IF('7 Base case Results'!$G1997="..C",0,BaseCase_RADs_All*'7 Base case Results'!$G1997*('9 All Base Data'!$V1997*Basecase_PM10)/10)</f>
        <v>0</v>
      </c>
      <c r="R1997" s="189">
        <f t="shared" si="312"/>
        <v>0</v>
      </c>
      <c r="S1997" s="178">
        <f t="shared" si="313"/>
        <v>0</v>
      </c>
      <c r="T1997" s="179">
        <f t="shared" si="314"/>
        <v>0</v>
      </c>
      <c r="U1997" s="178">
        <f t="shared" si="315"/>
        <v>0</v>
      </c>
      <c r="V1997" s="178">
        <f t="shared" si="316"/>
        <v>0</v>
      </c>
      <c r="W1997" s="178">
        <f t="shared" si="317"/>
        <v>0</v>
      </c>
      <c r="X1997" s="179">
        <f t="shared" si="318"/>
        <v>0</v>
      </c>
      <c r="Y1997" s="179">
        <f t="shared" si="319"/>
        <v>0</v>
      </c>
      <c r="Z1997" s="186">
        <f t="shared" si="310"/>
        <v>0</v>
      </c>
      <c r="AA1997" s="156">
        <f>$J1997*'9 All Base Data'!$Y1997</f>
        <v>0</v>
      </c>
      <c r="AB1997" s="156">
        <f>$K1997*'9 All Base Data'!$Y1997</f>
        <v>0</v>
      </c>
      <c r="AC1997" s="178">
        <f>$L1997*'9 All Base Data'!$Y1997</f>
        <v>0</v>
      </c>
      <c r="AD1997" s="178">
        <f>IF($M1997="","",$M1997*'9 All Base Data'!$Y1997)</f>
        <v>0</v>
      </c>
      <c r="AE1997" s="178">
        <f>IF($N1997="","",$N1997*'9 All Base Data'!$Y1997)</f>
        <v>0</v>
      </c>
      <c r="AF1997" s="178">
        <f>IF($O1997="","",$O1997*'9 All Base Data'!$Y1997)</f>
        <v>0</v>
      </c>
      <c r="AG1997" s="178">
        <f>IF($P1997="","",$P1997*'9 All Base Data'!$Y1997)</f>
        <v>0</v>
      </c>
      <c r="AH1997" s="167">
        <f>$Q1997*'9 All Base Data'!$Y1997</f>
        <v>0</v>
      </c>
      <c r="AI1997" s="178">
        <f>$R1997*'9 All Base Data'!$Y1997</f>
        <v>0</v>
      </c>
      <c r="AJ1997" s="178">
        <f>$S1997*'9 All Base Data'!$Y1997</f>
        <v>0</v>
      </c>
      <c r="AK1997" s="178">
        <f>$T1997*'9 All Base Data'!$Y1997</f>
        <v>0</v>
      </c>
      <c r="AL1997" s="178">
        <f>IF($U1997="","",$U1997*'9 All Base Data'!$Y1997)</f>
        <v>0</v>
      </c>
      <c r="AM1997" s="178">
        <f>IF($V1997="","",$V1997*'9 All Base Data'!$Y1997)</f>
        <v>0</v>
      </c>
      <c r="AN1997" s="178">
        <f>IF($W1997="","",$W1997*'9 All Base Data'!$Y1997)</f>
        <v>0</v>
      </c>
      <c r="AO1997" s="178">
        <f>IF($X1997="","",$X1997*'9 All Base Data'!$Y1997)</f>
        <v>0</v>
      </c>
      <c r="AP1997" s="178">
        <f>$Y1997*'9 All Base Data'!$Y1997</f>
        <v>0</v>
      </c>
      <c r="AQ1997" s="179">
        <f t="shared" si="311"/>
        <v>0</v>
      </c>
    </row>
    <row r="1998" spans="1:43" x14ac:dyDescent="0.25">
      <c r="A1998" s="124">
        <v>623900</v>
      </c>
      <c r="B1998" s="125" t="s">
        <v>2025</v>
      </c>
      <c r="C1998" s="126" t="s">
        <v>1396</v>
      </c>
      <c r="D1998" s="101" t="s">
        <v>2115</v>
      </c>
      <c r="E1998" s="42"/>
      <c r="F1998" s="191" t="str">
        <f>IF('9 All Base Data'!G1998="Rural Centre","Rural",IF('9 All Base Data'!G1998="Rural (Incl.some Off Shore Islands)","Rural",IF('9 All Base Data'!G1998="Inlet-in TA but not in Urban Area","Rural",IF('9 All Base Data'!G1998="Rural (Incl.some Off Shore Islands)","Rural",IF('9 All Base Data'!G1998="Inlet-not in TA","Rural",IF('9 All Base Data'!G1998="Inland Water not in Urban Area","Rural",IF('9 All Base Data'!G1998="Oceanic-in Region but not in TA","Rural",'9 All Base Data'!G1998)))))))</f>
        <v>Rural</v>
      </c>
      <c r="G1998" s="177">
        <f>IF('9 All Base Data'!I1998="..C","..C",'9 All Base Data'!I1998*Basecase_Pop_2006)</f>
        <v>12</v>
      </c>
      <c r="H1998" s="177">
        <f>IF('9 All Base Data'!J1998="..C","..C",'9 All Base Data'!J1998*Basecase_Pop_2006)</f>
        <v>12</v>
      </c>
      <c r="I1998" s="191" t="str">
        <f>IF('9 All Base Data'!L1998="..C","..C",'9 All Base Data'!L1998*Basecase_Pop_2006)</f>
        <v>..C</v>
      </c>
      <c r="J1998" s="156">
        <f>IF('9 All Base Data'!$P1998=0,0,('9 All Base Data'!$P1998*Basecase_Pop_2006)/(1+(1/(BaseCase_Mort_AllAdults_30*('9 All Base Data'!$W1998*Basecase_PM10)/10))))</f>
        <v>0</v>
      </c>
      <c r="K1998" s="156">
        <f>IF('9 All Base Data'!$Q1998=0,0,('9 All Base Data'!$Q1998*Basecase_Pop_2006)/(1+(1/(BaseCase_Mort_Maori_30*('9 All Base Data'!$W1998*Basecase_PM10)/10))))</f>
        <v>0</v>
      </c>
      <c r="L1998" s="179">
        <f>133/(1+1/(BaseCase_Mort_Child_0_1*'9 All Base Data'!$AB$10/10))*IF('9 All Base Data'!$L1998="..C",0,'9 All Base Data'!L1998/'9 All Base Data'!$L$2022)</f>
        <v>0</v>
      </c>
      <c r="M1998" s="178">
        <f>IF('9 All Base Data'!$R1998="","",IF('9 All Base Data'!$R1998=0,0,('9 All Base Data'!$R1998*Basecase_Pop_2006)/(1+(1/(BaseCase_CardiacHA_All*('9 All Base Data'!$W1998*Basecase_PM10)/10)))))</f>
        <v>0</v>
      </c>
      <c r="N1998" s="178">
        <f>IF('9 All Base Data'!$S1998="","",IF('9 All Base Data'!$S1998=0,0,('9 All Base Data'!S1998*Basecase_Pop_2006)/(1+(1/(BaseCase_RespHA_All*('9 All Base Data'!$W1998*Basecase_PM10)/10)))))</f>
        <v>0</v>
      </c>
      <c r="O1998" s="178">
        <f>IF('9 All Base Data'!$T1998="","",IF('9 All Base Data'!$T1998=0,0,('9 All Base Data'!$T1998*Basecase_Pop_2006)/(1+(1/(BaseCase_RespHA_Child_1_4*('9 All Base Data'!$W1998*Basecase_PM10)/10)))))</f>
        <v>0</v>
      </c>
      <c r="P1998" s="179">
        <f>IF('9 All Base Data'!$U1998="","",IF('9 All Base Data'!$U1998=0,0,('9 All Base Data'!$U1998*Basecase_Pop_2006)/(1+(1/(BaseCase_RespHA_Child_5_14*('9 All Base Data'!$W1998*Basecase_PM10)/10)))))</f>
        <v>0</v>
      </c>
      <c r="Q1998" s="156">
        <f>IF('7 Base case Results'!$G1998="..C",0,BaseCase_RADs_All*'7 Base case Results'!$G1998*('9 All Base Data'!$V1998*Basecase_PM10)/10)</f>
        <v>3.4430400000000008</v>
      </c>
      <c r="R1998" s="189">
        <f t="shared" si="312"/>
        <v>0</v>
      </c>
      <c r="S1998" s="178">
        <f t="shared" si="313"/>
        <v>0</v>
      </c>
      <c r="T1998" s="179">
        <f t="shared" si="314"/>
        <v>0</v>
      </c>
      <c r="U1998" s="178">
        <f t="shared" si="315"/>
        <v>0</v>
      </c>
      <c r="V1998" s="178">
        <f t="shared" si="316"/>
        <v>0</v>
      </c>
      <c r="W1998" s="178">
        <f t="shared" si="317"/>
        <v>0</v>
      </c>
      <c r="X1998" s="179">
        <f t="shared" si="318"/>
        <v>0</v>
      </c>
      <c r="Y1998" s="179">
        <f t="shared" si="319"/>
        <v>2.1346848000000006E-4</v>
      </c>
      <c r="Z1998" s="186">
        <f t="shared" si="310"/>
        <v>2.1346848000000006E-4</v>
      </c>
      <c r="AA1998" s="156">
        <f>$J1998*'9 All Base Data'!$Y1998</f>
        <v>0</v>
      </c>
      <c r="AB1998" s="156">
        <f>$K1998*'9 All Base Data'!$Y1998</f>
        <v>0</v>
      </c>
      <c r="AC1998" s="178">
        <f>$L1998*'9 All Base Data'!$Y1998</f>
        <v>0</v>
      </c>
      <c r="AD1998" s="178">
        <f>IF($M1998="","",$M1998*'9 All Base Data'!$Y1998)</f>
        <v>0</v>
      </c>
      <c r="AE1998" s="178">
        <f>IF($N1998="","",$N1998*'9 All Base Data'!$Y1998)</f>
        <v>0</v>
      </c>
      <c r="AF1998" s="178">
        <f>IF($O1998="","",$O1998*'9 All Base Data'!$Y1998)</f>
        <v>0</v>
      </c>
      <c r="AG1998" s="178">
        <f>IF($P1998="","",$P1998*'9 All Base Data'!$Y1998)</f>
        <v>0</v>
      </c>
      <c r="AH1998" s="167">
        <f>$Q1998*'9 All Base Data'!$Y1998</f>
        <v>0.29990303410708508</v>
      </c>
      <c r="AI1998" s="178">
        <f>$R1998*'9 All Base Data'!$Y1998</f>
        <v>0</v>
      </c>
      <c r="AJ1998" s="178">
        <f>$S1998*'9 All Base Data'!$Y1998</f>
        <v>0</v>
      </c>
      <c r="AK1998" s="178">
        <f>$T1998*'9 All Base Data'!$Y1998</f>
        <v>0</v>
      </c>
      <c r="AL1998" s="178">
        <f>IF($U1998="","",$U1998*'9 All Base Data'!$Y1998)</f>
        <v>0</v>
      </c>
      <c r="AM1998" s="178">
        <f>IF($V1998="","",$V1998*'9 All Base Data'!$Y1998)</f>
        <v>0</v>
      </c>
      <c r="AN1998" s="178">
        <f>IF($W1998="","",$W1998*'9 All Base Data'!$Y1998)</f>
        <v>0</v>
      </c>
      <c r="AO1998" s="178">
        <f>IF($X1998="","",$X1998*'9 All Base Data'!$Y1998)</f>
        <v>0</v>
      </c>
      <c r="AP1998" s="178">
        <f>$Y1998*'9 All Base Data'!$Y1998</f>
        <v>1.8593988114639278E-5</v>
      </c>
      <c r="AQ1998" s="179">
        <f t="shared" si="311"/>
        <v>1.8593988114639278E-5</v>
      </c>
    </row>
    <row r="1999" spans="1:43" x14ac:dyDescent="0.25">
      <c r="A1999" s="124">
        <v>624100</v>
      </c>
      <c r="B1999" s="125" t="s">
        <v>2026</v>
      </c>
      <c r="C1999" s="126" t="s">
        <v>1458</v>
      </c>
      <c r="D1999" s="101" t="s">
        <v>2117</v>
      </c>
      <c r="E1999" s="42"/>
      <c r="F1999" s="191" t="str">
        <f>IF('9 All Base Data'!G1999="Rural Centre","Rural",IF('9 All Base Data'!G1999="Rural (Incl.some Off Shore Islands)","Rural",IF('9 All Base Data'!G1999="Inlet-in TA but not in Urban Area","Rural",IF('9 All Base Data'!G1999="Rural (Incl.some Off Shore Islands)","Rural",IF('9 All Base Data'!G1999="Inlet-not in TA","Rural",IF('9 All Base Data'!G1999="Inland Water not in Urban Area","Rural",IF('9 All Base Data'!G1999="Oceanic-in Region but not in TA","Rural",'9 All Base Data'!G1999)))))))</f>
        <v>Rural</v>
      </c>
      <c r="G1999" s="177">
        <f>IF('9 All Base Data'!I1999="..C","..C",'9 All Base Data'!I1999*Basecase_Pop_2006)</f>
        <v>3</v>
      </c>
      <c r="H1999" s="177" t="str">
        <f>IF('9 All Base Data'!J1999="..C","..C",'9 All Base Data'!J1999*Basecase_Pop_2006)</f>
        <v>..C</v>
      </c>
      <c r="I1999" s="191" t="str">
        <f>IF('9 All Base Data'!L1999="..C","..C",'9 All Base Data'!L1999*Basecase_Pop_2006)</f>
        <v>..C</v>
      </c>
      <c r="J1999" s="156">
        <f>IF('9 All Base Data'!$P1999=0,0,('9 All Base Data'!$P1999*Basecase_Pop_2006)/(1+(1/(BaseCase_Mort_AllAdults_30*('9 All Base Data'!$W1999*Basecase_PM10)/10))))</f>
        <v>0</v>
      </c>
      <c r="K1999" s="156">
        <f>IF('9 All Base Data'!$Q1999=0,0,('9 All Base Data'!$Q1999*Basecase_Pop_2006)/(1+(1/(BaseCase_Mort_Maori_30*('9 All Base Data'!$W1999*Basecase_PM10)/10))))</f>
        <v>0</v>
      </c>
      <c r="L1999" s="179">
        <f>133/(1+1/(BaseCase_Mort_Child_0_1*'9 All Base Data'!$AB$10/10))*IF('9 All Base Data'!$L1999="..C",0,'9 All Base Data'!L1999/'9 All Base Data'!$L$2022)</f>
        <v>0</v>
      </c>
      <c r="M1999" s="178">
        <f>IF('9 All Base Data'!$R1999="","",IF('9 All Base Data'!$R1999=0,0,('9 All Base Data'!$R1999*Basecase_Pop_2006)/(1+(1/(BaseCase_CardiacHA_All*('9 All Base Data'!$W1999*Basecase_PM10)/10)))))</f>
        <v>0</v>
      </c>
      <c r="N1999" s="178">
        <f>IF('9 All Base Data'!$S1999="","",IF('9 All Base Data'!$S1999=0,0,('9 All Base Data'!S1999*Basecase_Pop_2006)/(1+(1/(BaseCase_RespHA_All*('9 All Base Data'!$W1999*Basecase_PM10)/10)))))</f>
        <v>0</v>
      </c>
      <c r="O1999" s="178">
        <f>IF('9 All Base Data'!$T1999="","",IF('9 All Base Data'!$T1999=0,0,('9 All Base Data'!$T1999*Basecase_Pop_2006)/(1+(1/(BaseCase_RespHA_Child_1_4*('9 All Base Data'!$W1999*Basecase_PM10)/10)))))</f>
        <v>0</v>
      </c>
      <c r="P1999" s="179">
        <f>IF('9 All Base Data'!$U1999="","",IF('9 All Base Data'!$U1999=0,0,('9 All Base Data'!$U1999*Basecase_Pop_2006)/(1+(1/(BaseCase_RespHA_Child_5_14*('9 All Base Data'!$W1999*Basecase_PM10)/10)))))</f>
        <v>0</v>
      </c>
      <c r="Q1999" s="156">
        <f>IF('7 Base case Results'!$G1999="..C",0,BaseCase_RADs_All*'7 Base case Results'!$G1999*('9 All Base Data'!$V1999*Basecase_PM10)/10)</f>
        <v>0.86076000000000019</v>
      </c>
      <c r="R1999" s="189">
        <f t="shared" si="312"/>
        <v>0</v>
      </c>
      <c r="S1999" s="178">
        <f t="shared" si="313"/>
        <v>0</v>
      </c>
      <c r="T1999" s="179">
        <f t="shared" si="314"/>
        <v>0</v>
      </c>
      <c r="U1999" s="178">
        <f t="shared" si="315"/>
        <v>0</v>
      </c>
      <c r="V1999" s="178">
        <f t="shared" si="316"/>
        <v>0</v>
      </c>
      <c r="W1999" s="178">
        <f t="shared" si="317"/>
        <v>0</v>
      </c>
      <c r="X1999" s="179">
        <f t="shared" si="318"/>
        <v>0</v>
      </c>
      <c r="Y1999" s="179">
        <f t="shared" si="319"/>
        <v>5.3367120000000014E-5</v>
      </c>
      <c r="Z1999" s="186">
        <f t="shared" ref="Z1999:Z2021" si="320">SUM(R1999,T1999:V1999,Y1999)</f>
        <v>5.3367120000000014E-5</v>
      </c>
      <c r="AA1999" s="156">
        <f>$J1999*'9 All Base Data'!$Y1999</f>
        <v>0</v>
      </c>
      <c r="AB1999" s="156">
        <f>$K1999*'9 All Base Data'!$Y1999</f>
        <v>0</v>
      </c>
      <c r="AC1999" s="178">
        <f>$L1999*'9 All Base Data'!$Y1999</f>
        <v>0</v>
      </c>
      <c r="AD1999" s="178">
        <f>IF($M1999="","",$M1999*'9 All Base Data'!$Y1999)</f>
        <v>0</v>
      </c>
      <c r="AE1999" s="178">
        <f>IF($N1999="","",$N1999*'9 All Base Data'!$Y1999)</f>
        <v>0</v>
      </c>
      <c r="AF1999" s="178">
        <f>IF($O1999="","",$O1999*'9 All Base Data'!$Y1999)</f>
        <v>0</v>
      </c>
      <c r="AG1999" s="178">
        <f>IF($P1999="","",$P1999*'9 All Base Data'!$Y1999)</f>
        <v>0</v>
      </c>
      <c r="AH1999" s="167">
        <f>$Q1999*'9 All Base Data'!$Y1999</f>
        <v>7.4975758526771269E-2</v>
      </c>
      <c r="AI1999" s="178">
        <f>$R1999*'9 All Base Data'!$Y1999</f>
        <v>0</v>
      </c>
      <c r="AJ1999" s="178">
        <f>$S1999*'9 All Base Data'!$Y1999</f>
        <v>0</v>
      </c>
      <c r="AK1999" s="178">
        <f>$T1999*'9 All Base Data'!$Y1999</f>
        <v>0</v>
      </c>
      <c r="AL1999" s="178">
        <f>IF($U1999="","",$U1999*'9 All Base Data'!$Y1999)</f>
        <v>0</v>
      </c>
      <c r="AM1999" s="178">
        <f>IF($V1999="","",$V1999*'9 All Base Data'!$Y1999)</f>
        <v>0</v>
      </c>
      <c r="AN1999" s="178">
        <f>IF($W1999="","",$W1999*'9 All Base Data'!$Y1999)</f>
        <v>0</v>
      </c>
      <c r="AO1999" s="178">
        <f>IF($X1999="","",$X1999*'9 All Base Data'!$Y1999)</f>
        <v>0</v>
      </c>
      <c r="AP1999" s="178">
        <f>$Y1999*'9 All Base Data'!$Y1999</f>
        <v>4.6484970286598195E-6</v>
      </c>
      <c r="AQ1999" s="179">
        <f t="shared" ref="AQ1999:AQ2021" si="321">SUM(AI1999,AK1999:AM1999,AP1999)</f>
        <v>4.6484970286598195E-6</v>
      </c>
    </row>
    <row r="2000" spans="1:43" x14ac:dyDescent="0.25">
      <c r="A2000" s="124">
        <v>624600</v>
      </c>
      <c r="B2000" s="125" t="s">
        <v>2027</v>
      </c>
      <c r="C2000" s="126" t="s">
        <v>1458</v>
      </c>
      <c r="D2000" s="101" t="s">
        <v>2070</v>
      </c>
      <c r="E2000" s="42"/>
      <c r="F2000" s="191" t="str">
        <f>IF('9 All Base Data'!G2000="Rural Centre","Rural",IF('9 All Base Data'!G2000="Rural (Incl.some Off Shore Islands)","Rural",IF('9 All Base Data'!G2000="Inlet-in TA but not in Urban Area","Rural",IF('9 All Base Data'!G2000="Rural (Incl.some Off Shore Islands)","Rural",IF('9 All Base Data'!G2000="Inlet-not in TA","Rural",IF('9 All Base Data'!G2000="Inland Water not in Urban Area","Rural",IF('9 All Base Data'!G2000="Oceanic-in Region but not in TA","Rural",'9 All Base Data'!G2000)))))))</f>
        <v>Rural</v>
      </c>
      <c r="G2000" s="177" t="str">
        <f>IF('9 All Base Data'!I2000="..C","..C",'9 All Base Data'!I2000*Basecase_Pop_2006)</f>
        <v>..C</v>
      </c>
      <c r="H2000" s="177" t="str">
        <f>IF('9 All Base Data'!J2000="..C","..C",'9 All Base Data'!J2000*Basecase_Pop_2006)</f>
        <v>..C</v>
      </c>
      <c r="I2000" s="191" t="str">
        <f>IF('9 All Base Data'!L2000="..C","..C",'9 All Base Data'!L2000*Basecase_Pop_2006)</f>
        <v>..C</v>
      </c>
      <c r="J2000" s="156">
        <f>IF('9 All Base Data'!$P2000=0,0,('9 All Base Data'!$P2000*Basecase_Pop_2006)/(1+(1/(BaseCase_Mort_AllAdults_30*('9 All Base Data'!$W2000*Basecase_PM10)/10))))</f>
        <v>0</v>
      </c>
      <c r="K2000" s="156">
        <f>IF('9 All Base Data'!$Q2000=0,0,('9 All Base Data'!$Q2000*Basecase_Pop_2006)/(1+(1/(BaseCase_Mort_Maori_30*('9 All Base Data'!$W2000*Basecase_PM10)/10))))</f>
        <v>0</v>
      </c>
      <c r="L2000" s="179">
        <f>133/(1+1/(BaseCase_Mort_Child_0_1*'9 All Base Data'!$AB$10/10))*IF('9 All Base Data'!$L2000="..C",0,'9 All Base Data'!L2000/'9 All Base Data'!$L$2022)</f>
        <v>0</v>
      </c>
      <c r="M2000" s="178">
        <f>IF('9 All Base Data'!$R2000="","",IF('9 All Base Data'!$R2000=0,0,('9 All Base Data'!$R2000*Basecase_Pop_2006)/(1+(1/(BaseCase_CardiacHA_All*('9 All Base Data'!$W2000*Basecase_PM10)/10)))))</f>
        <v>0</v>
      </c>
      <c r="N2000" s="178">
        <f>IF('9 All Base Data'!$S2000="","",IF('9 All Base Data'!$S2000=0,0,('9 All Base Data'!S2000*Basecase_Pop_2006)/(1+(1/(BaseCase_RespHA_All*('9 All Base Data'!$W2000*Basecase_PM10)/10)))))</f>
        <v>0</v>
      </c>
      <c r="O2000" s="178">
        <f>IF('9 All Base Data'!$T2000="","",IF('9 All Base Data'!$T2000=0,0,('9 All Base Data'!$T2000*Basecase_Pop_2006)/(1+(1/(BaseCase_RespHA_Child_1_4*('9 All Base Data'!$W2000*Basecase_PM10)/10)))))</f>
        <v>0</v>
      </c>
      <c r="P2000" s="179">
        <f>IF('9 All Base Data'!$U2000="","",IF('9 All Base Data'!$U2000=0,0,('9 All Base Data'!$U2000*Basecase_Pop_2006)/(1+(1/(BaseCase_RespHA_Child_5_14*('9 All Base Data'!$W2000*Basecase_PM10)/10)))))</f>
        <v>0</v>
      </c>
      <c r="Q2000" s="156">
        <f>IF('7 Base case Results'!$G2000="..C",0,BaseCase_RADs_All*'7 Base case Results'!$G2000*('9 All Base Data'!$V2000*Basecase_PM10)/10)</f>
        <v>0</v>
      </c>
      <c r="R2000" s="189">
        <f t="shared" ref="R2000:R2021" si="322">$J2000*BaseCase_Cost_Mort_AllAdults_30/1000000</f>
        <v>0</v>
      </c>
      <c r="S2000" s="178">
        <f t="shared" ref="S2000:S2021" si="323">$K2000*BaseCase_Cost_Mort_Maori_30/1000000</f>
        <v>0</v>
      </c>
      <c r="T2000" s="179">
        <f t="shared" ref="T2000:T2021" si="324">$L2000*BaseCase_Cost_Mort_Child_0_1/1000000</f>
        <v>0</v>
      </c>
      <c r="U2000" s="178">
        <f t="shared" ref="U2000:U2021" si="325">IF($M2000="","",$M2000*BaseCase_Cost_CardiacHA_All/1000000)</f>
        <v>0</v>
      </c>
      <c r="V2000" s="178">
        <f t="shared" ref="V2000:V2021" si="326">IF($N2000="","",$N2000*BaseCase_Cost_RespHA_All/1000000)</f>
        <v>0</v>
      </c>
      <c r="W2000" s="178">
        <f t="shared" ref="W2000:W2021" si="327">IF($O2000="","",$O2000*BaseCase_Cost_RespHA_Child_1_4/1000000)</f>
        <v>0</v>
      </c>
      <c r="X2000" s="179">
        <f t="shared" ref="X2000:X2021" si="328">IF($P2000="","",$P2000*BaseCase_Cost_RespHA_Child_5_14/1000000)</f>
        <v>0</v>
      </c>
      <c r="Y2000" s="179">
        <f t="shared" ref="Y2000:Y2021" si="329">$Q2000*BaseCase_Cost_RADs_All/1000000</f>
        <v>0</v>
      </c>
      <c r="Z2000" s="186">
        <f t="shared" si="320"/>
        <v>0</v>
      </c>
      <c r="AA2000" s="156">
        <f>$J2000*'9 All Base Data'!$Y2000</f>
        <v>0</v>
      </c>
      <c r="AB2000" s="156">
        <f>$K2000*'9 All Base Data'!$Y2000</f>
        <v>0</v>
      </c>
      <c r="AC2000" s="178">
        <f>$L2000*'9 All Base Data'!$Y2000</f>
        <v>0</v>
      </c>
      <c r="AD2000" s="178">
        <f>IF($M2000="","",$M2000*'9 All Base Data'!$Y2000)</f>
        <v>0</v>
      </c>
      <c r="AE2000" s="178">
        <f>IF($N2000="","",$N2000*'9 All Base Data'!$Y2000)</f>
        <v>0</v>
      </c>
      <c r="AF2000" s="178">
        <f>IF($O2000="","",$O2000*'9 All Base Data'!$Y2000)</f>
        <v>0</v>
      </c>
      <c r="AG2000" s="178">
        <f>IF($P2000="","",$P2000*'9 All Base Data'!$Y2000)</f>
        <v>0</v>
      </c>
      <c r="AH2000" s="167">
        <f>$Q2000*'9 All Base Data'!$Y2000</f>
        <v>0</v>
      </c>
      <c r="AI2000" s="178">
        <f>$R2000*'9 All Base Data'!$Y2000</f>
        <v>0</v>
      </c>
      <c r="AJ2000" s="178">
        <f>$S2000*'9 All Base Data'!$Y2000</f>
        <v>0</v>
      </c>
      <c r="AK2000" s="178">
        <f>$T2000*'9 All Base Data'!$Y2000</f>
        <v>0</v>
      </c>
      <c r="AL2000" s="178">
        <f>IF($U2000="","",$U2000*'9 All Base Data'!$Y2000)</f>
        <v>0</v>
      </c>
      <c r="AM2000" s="178">
        <f>IF($V2000="","",$V2000*'9 All Base Data'!$Y2000)</f>
        <v>0</v>
      </c>
      <c r="AN2000" s="178">
        <f>IF($W2000="","",$W2000*'9 All Base Data'!$Y2000)</f>
        <v>0</v>
      </c>
      <c r="AO2000" s="178">
        <f>IF($X2000="","",$X2000*'9 All Base Data'!$Y2000)</f>
        <v>0</v>
      </c>
      <c r="AP2000" s="178">
        <f>$Y2000*'9 All Base Data'!$Y2000</f>
        <v>0</v>
      </c>
      <c r="AQ2000" s="179">
        <f t="shared" si="321"/>
        <v>0</v>
      </c>
    </row>
    <row r="2001" spans="1:43" x14ac:dyDescent="0.25">
      <c r="A2001" s="124">
        <v>625101</v>
      </c>
      <c r="B2001" s="125" t="s">
        <v>2028</v>
      </c>
      <c r="C2001" s="126" t="s">
        <v>1385</v>
      </c>
      <c r="D2001" s="101" t="s">
        <v>2122</v>
      </c>
      <c r="E2001" s="42"/>
      <c r="F2001" s="191" t="str">
        <f>IF('9 All Base Data'!G2001="Rural Centre","Rural",IF('9 All Base Data'!G2001="Rural (Incl.some Off Shore Islands)","Rural",IF('9 All Base Data'!G2001="Inlet-in TA but not in Urban Area","Rural",IF('9 All Base Data'!G2001="Rural (Incl.some Off Shore Islands)","Rural",IF('9 All Base Data'!G2001="Inlet-not in TA","Rural",IF('9 All Base Data'!G2001="Inland Water not in Urban Area","Rural",IF('9 All Base Data'!G2001="Oceanic-in Region but not in TA","Rural",'9 All Base Data'!G2001)))))))</f>
        <v>Rural</v>
      </c>
      <c r="G2001" s="177" t="str">
        <f>IF('9 All Base Data'!I2001="..C","..C",'9 All Base Data'!I2001*Basecase_Pop_2006)</f>
        <v>..C</v>
      </c>
      <c r="H2001" s="177" t="str">
        <f>IF('9 All Base Data'!J2001="..C","..C",'9 All Base Data'!J2001*Basecase_Pop_2006)</f>
        <v>..C</v>
      </c>
      <c r="I2001" s="191" t="str">
        <f>IF('9 All Base Data'!L2001="..C","..C",'9 All Base Data'!L2001*Basecase_Pop_2006)</f>
        <v>..C</v>
      </c>
      <c r="J2001" s="156">
        <f>IF('9 All Base Data'!$P2001=0,0,('9 All Base Data'!$P2001*Basecase_Pop_2006)/(1+(1/(BaseCase_Mort_AllAdults_30*('9 All Base Data'!$W2001*Basecase_PM10)/10))))</f>
        <v>0</v>
      </c>
      <c r="K2001" s="156">
        <f>IF('9 All Base Data'!$Q2001=0,0,('9 All Base Data'!$Q2001*Basecase_Pop_2006)/(1+(1/(BaseCase_Mort_Maori_30*('9 All Base Data'!$W2001*Basecase_PM10)/10))))</f>
        <v>0</v>
      </c>
      <c r="L2001" s="179">
        <f>133/(1+1/(BaseCase_Mort_Child_0_1*'9 All Base Data'!$AB$10/10))*IF('9 All Base Data'!$L2001="..C",0,'9 All Base Data'!L2001/'9 All Base Data'!$L$2022)</f>
        <v>0</v>
      </c>
      <c r="M2001" s="178">
        <f>IF('9 All Base Data'!$R2001="","",IF('9 All Base Data'!$R2001=0,0,('9 All Base Data'!$R2001*Basecase_Pop_2006)/(1+(1/(BaseCase_CardiacHA_All*('9 All Base Data'!$W2001*Basecase_PM10)/10)))))</f>
        <v>0</v>
      </c>
      <c r="N2001" s="178">
        <f>IF('9 All Base Data'!$S2001="","",IF('9 All Base Data'!$S2001=0,0,('9 All Base Data'!S2001*Basecase_Pop_2006)/(1+(1/(BaseCase_RespHA_All*('9 All Base Data'!$W2001*Basecase_PM10)/10)))))</f>
        <v>0</v>
      </c>
      <c r="O2001" s="178">
        <f>IF('9 All Base Data'!$T2001="","",IF('9 All Base Data'!$T2001=0,0,('9 All Base Data'!$T2001*Basecase_Pop_2006)/(1+(1/(BaseCase_RespHA_Child_1_4*('9 All Base Data'!$W2001*Basecase_PM10)/10)))))</f>
        <v>0</v>
      </c>
      <c r="P2001" s="179">
        <f>IF('9 All Base Data'!$U2001="","",IF('9 All Base Data'!$U2001=0,0,('9 All Base Data'!$U2001*Basecase_Pop_2006)/(1+(1/(BaseCase_RespHA_Child_5_14*('9 All Base Data'!$W2001*Basecase_PM10)/10)))))</f>
        <v>0</v>
      </c>
      <c r="Q2001" s="156">
        <f>IF('7 Base case Results'!$G2001="..C",0,BaseCase_RADs_All*'7 Base case Results'!$G2001*('9 All Base Data'!$V2001*Basecase_PM10)/10)</f>
        <v>0</v>
      </c>
      <c r="R2001" s="189">
        <f t="shared" si="322"/>
        <v>0</v>
      </c>
      <c r="S2001" s="178">
        <f t="shared" si="323"/>
        <v>0</v>
      </c>
      <c r="T2001" s="179">
        <f t="shared" si="324"/>
        <v>0</v>
      </c>
      <c r="U2001" s="178">
        <f t="shared" si="325"/>
        <v>0</v>
      </c>
      <c r="V2001" s="178">
        <f t="shared" si="326"/>
        <v>0</v>
      </c>
      <c r="W2001" s="178">
        <f t="shared" si="327"/>
        <v>0</v>
      </c>
      <c r="X2001" s="179">
        <f t="shared" si="328"/>
        <v>0</v>
      </c>
      <c r="Y2001" s="179">
        <f t="shared" si="329"/>
        <v>0</v>
      </c>
      <c r="Z2001" s="186">
        <f t="shared" si="320"/>
        <v>0</v>
      </c>
      <c r="AA2001" s="156">
        <f>$J2001*'9 All Base Data'!$Y2001</f>
        <v>0</v>
      </c>
      <c r="AB2001" s="156">
        <f>$K2001*'9 All Base Data'!$Y2001</f>
        <v>0</v>
      </c>
      <c r="AC2001" s="178">
        <f>$L2001*'9 All Base Data'!$Y2001</f>
        <v>0</v>
      </c>
      <c r="AD2001" s="178">
        <f>IF($M2001="","",$M2001*'9 All Base Data'!$Y2001)</f>
        <v>0</v>
      </c>
      <c r="AE2001" s="178">
        <f>IF($N2001="","",$N2001*'9 All Base Data'!$Y2001)</f>
        <v>0</v>
      </c>
      <c r="AF2001" s="178">
        <f>IF($O2001="","",$O2001*'9 All Base Data'!$Y2001)</f>
        <v>0</v>
      </c>
      <c r="AG2001" s="178">
        <f>IF($P2001="","",$P2001*'9 All Base Data'!$Y2001)</f>
        <v>0</v>
      </c>
      <c r="AH2001" s="167">
        <f>$Q2001*'9 All Base Data'!$Y2001</f>
        <v>0</v>
      </c>
      <c r="AI2001" s="178">
        <f>$R2001*'9 All Base Data'!$Y2001</f>
        <v>0</v>
      </c>
      <c r="AJ2001" s="178">
        <f>$S2001*'9 All Base Data'!$Y2001</f>
        <v>0</v>
      </c>
      <c r="AK2001" s="178">
        <f>$T2001*'9 All Base Data'!$Y2001</f>
        <v>0</v>
      </c>
      <c r="AL2001" s="178">
        <f>IF($U2001="","",$U2001*'9 All Base Data'!$Y2001)</f>
        <v>0</v>
      </c>
      <c r="AM2001" s="178">
        <f>IF($V2001="","",$V2001*'9 All Base Data'!$Y2001)</f>
        <v>0</v>
      </c>
      <c r="AN2001" s="178">
        <f>IF($W2001="","",$W2001*'9 All Base Data'!$Y2001)</f>
        <v>0</v>
      </c>
      <c r="AO2001" s="178">
        <f>IF($X2001="","",$X2001*'9 All Base Data'!$Y2001)</f>
        <v>0</v>
      </c>
      <c r="AP2001" s="178">
        <f>$Y2001*'9 All Base Data'!$Y2001</f>
        <v>0</v>
      </c>
      <c r="AQ2001" s="179">
        <f t="shared" si="321"/>
        <v>0</v>
      </c>
    </row>
    <row r="2002" spans="1:43" x14ac:dyDescent="0.25">
      <c r="A2002" s="124">
        <v>625102</v>
      </c>
      <c r="B2002" s="125" t="s">
        <v>2029</v>
      </c>
      <c r="C2002" s="126" t="s">
        <v>1385</v>
      </c>
      <c r="D2002" s="101" t="s">
        <v>2122</v>
      </c>
      <c r="E2002" s="42"/>
      <c r="F2002" s="191" t="str">
        <f>IF('9 All Base Data'!G2002="Rural Centre","Rural",IF('9 All Base Data'!G2002="Rural (Incl.some Off Shore Islands)","Rural",IF('9 All Base Data'!G2002="Inlet-in TA but not in Urban Area","Rural",IF('9 All Base Data'!G2002="Rural (Incl.some Off Shore Islands)","Rural",IF('9 All Base Data'!G2002="Inlet-not in TA","Rural",IF('9 All Base Data'!G2002="Inland Water not in Urban Area","Rural",IF('9 All Base Data'!G2002="Oceanic-in Region but not in TA","Rural",'9 All Base Data'!G2002)))))))</f>
        <v>Rural</v>
      </c>
      <c r="G2002" s="177">
        <f>IF('9 All Base Data'!I2002="..C","..C",'9 All Base Data'!I2002*Basecase_Pop_2006)</f>
        <v>3</v>
      </c>
      <c r="H2002" s="177" t="str">
        <f>IF('9 All Base Data'!J2002="..C","..C",'9 All Base Data'!J2002*Basecase_Pop_2006)</f>
        <v>..C</v>
      </c>
      <c r="I2002" s="191" t="str">
        <f>IF('9 All Base Data'!L2002="..C","..C",'9 All Base Data'!L2002*Basecase_Pop_2006)</f>
        <v>..C</v>
      </c>
      <c r="J2002" s="156">
        <f>IF('9 All Base Data'!$P2002=0,0,('9 All Base Data'!$P2002*Basecase_Pop_2006)/(1+(1/(BaseCase_Mort_AllAdults_30*('9 All Base Data'!$W2002*Basecase_PM10)/10))))</f>
        <v>0</v>
      </c>
      <c r="K2002" s="156">
        <f>IF('9 All Base Data'!$Q2002=0,0,('9 All Base Data'!$Q2002*Basecase_Pop_2006)/(1+(1/(BaseCase_Mort_Maori_30*('9 All Base Data'!$W2002*Basecase_PM10)/10))))</f>
        <v>0</v>
      </c>
      <c r="L2002" s="179">
        <f>133/(1+1/(BaseCase_Mort_Child_0_1*'9 All Base Data'!$AB$10/10))*IF('9 All Base Data'!$L2002="..C",0,'9 All Base Data'!L2002/'9 All Base Data'!$L$2022)</f>
        <v>0</v>
      </c>
      <c r="M2002" s="178">
        <f>IF('9 All Base Data'!$R2002="","",IF('9 All Base Data'!$R2002=0,0,('9 All Base Data'!$R2002*Basecase_Pop_2006)/(1+(1/(BaseCase_CardiacHA_All*('9 All Base Data'!$W2002*Basecase_PM10)/10)))))</f>
        <v>0</v>
      </c>
      <c r="N2002" s="178">
        <f>IF('9 All Base Data'!$S2002="","",IF('9 All Base Data'!$S2002=0,0,('9 All Base Data'!S2002*Basecase_Pop_2006)/(1+(1/(BaseCase_RespHA_All*('9 All Base Data'!$W2002*Basecase_PM10)/10)))))</f>
        <v>0</v>
      </c>
      <c r="O2002" s="178">
        <f>IF('9 All Base Data'!$T2002="","",IF('9 All Base Data'!$T2002=0,0,('9 All Base Data'!$T2002*Basecase_Pop_2006)/(1+(1/(BaseCase_RespHA_Child_1_4*('9 All Base Data'!$W2002*Basecase_PM10)/10)))))</f>
        <v>0</v>
      </c>
      <c r="P2002" s="179">
        <f>IF('9 All Base Data'!$U2002="","",IF('9 All Base Data'!$U2002=0,0,('9 All Base Data'!$U2002*Basecase_Pop_2006)/(1+(1/(BaseCase_RespHA_Child_5_14*('9 All Base Data'!$W2002*Basecase_PM10)/10)))))</f>
        <v>0</v>
      </c>
      <c r="Q2002" s="156">
        <f>IF('7 Base case Results'!$G2002="..C",0,BaseCase_RADs_All*'7 Base case Results'!$G2002*('9 All Base Data'!$V2002*Basecase_PM10)/10)</f>
        <v>0.86076000000000019</v>
      </c>
      <c r="R2002" s="189">
        <f t="shared" si="322"/>
        <v>0</v>
      </c>
      <c r="S2002" s="178">
        <f t="shared" si="323"/>
        <v>0</v>
      </c>
      <c r="T2002" s="179">
        <f t="shared" si="324"/>
        <v>0</v>
      </c>
      <c r="U2002" s="178">
        <f t="shared" si="325"/>
        <v>0</v>
      </c>
      <c r="V2002" s="178">
        <f t="shared" si="326"/>
        <v>0</v>
      </c>
      <c r="W2002" s="178">
        <f t="shared" si="327"/>
        <v>0</v>
      </c>
      <c r="X2002" s="179">
        <f t="shared" si="328"/>
        <v>0</v>
      </c>
      <c r="Y2002" s="179">
        <f t="shared" si="329"/>
        <v>5.3367120000000014E-5</v>
      </c>
      <c r="Z2002" s="186">
        <f t="shared" si="320"/>
        <v>5.3367120000000014E-5</v>
      </c>
      <c r="AA2002" s="156">
        <f>$J2002*'9 All Base Data'!$Y2002</f>
        <v>0</v>
      </c>
      <c r="AB2002" s="156">
        <f>$K2002*'9 All Base Data'!$Y2002</f>
        <v>0</v>
      </c>
      <c r="AC2002" s="178">
        <f>$L2002*'9 All Base Data'!$Y2002</f>
        <v>0</v>
      </c>
      <c r="AD2002" s="178">
        <f>IF($M2002="","",$M2002*'9 All Base Data'!$Y2002)</f>
        <v>0</v>
      </c>
      <c r="AE2002" s="178">
        <f>IF($N2002="","",$N2002*'9 All Base Data'!$Y2002)</f>
        <v>0</v>
      </c>
      <c r="AF2002" s="178">
        <f>IF($O2002="","",$O2002*'9 All Base Data'!$Y2002)</f>
        <v>0</v>
      </c>
      <c r="AG2002" s="178">
        <f>IF($P2002="","",$P2002*'9 All Base Data'!$Y2002)</f>
        <v>0</v>
      </c>
      <c r="AH2002" s="167">
        <f>$Q2002*'9 All Base Data'!$Y2002</f>
        <v>7.4975758526771269E-2</v>
      </c>
      <c r="AI2002" s="178">
        <f>$R2002*'9 All Base Data'!$Y2002</f>
        <v>0</v>
      </c>
      <c r="AJ2002" s="178">
        <f>$S2002*'9 All Base Data'!$Y2002</f>
        <v>0</v>
      </c>
      <c r="AK2002" s="178">
        <f>$T2002*'9 All Base Data'!$Y2002</f>
        <v>0</v>
      </c>
      <c r="AL2002" s="178">
        <f>IF($U2002="","",$U2002*'9 All Base Data'!$Y2002)</f>
        <v>0</v>
      </c>
      <c r="AM2002" s="178">
        <f>IF($V2002="","",$V2002*'9 All Base Data'!$Y2002)</f>
        <v>0</v>
      </c>
      <c r="AN2002" s="178">
        <f>IF($W2002="","",$W2002*'9 All Base Data'!$Y2002)</f>
        <v>0</v>
      </c>
      <c r="AO2002" s="178">
        <f>IF($X2002="","",$X2002*'9 All Base Data'!$Y2002)</f>
        <v>0</v>
      </c>
      <c r="AP2002" s="178">
        <f>$Y2002*'9 All Base Data'!$Y2002</f>
        <v>4.6484970286598195E-6</v>
      </c>
      <c r="AQ2002" s="179">
        <f t="shared" si="321"/>
        <v>4.6484970286598195E-6</v>
      </c>
    </row>
    <row r="2003" spans="1:43" x14ac:dyDescent="0.25">
      <c r="A2003" s="124">
        <v>625103</v>
      </c>
      <c r="B2003" s="125" t="s">
        <v>2030</v>
      </c>
      <c r="C2003" s="126" t="s">
        <v>1385</v>
      </c>
      <c r="D2003" s="101" t="s">
        <v>2070</v>
      </c>
      <c r="E2003" s="42"/>
      <c r="F2003" s="191" t="str">
        <f>IF('9 All Base Data'!G2003="Rural Centre","Rural",IF('9 All Base Data'!G2003="Rural (Incl.some Off Shore Islands)","Rural",IF('9 All Base Data'!G2003="Inlet-in TA but not in Urban Area","Rural",IF('9 All Base Data'!G2003="Rural (Incl.some Off Shore Islands)","Rural",IF('9 All Base Data'!G2003="Inlet-not in TA","Rural",IF('9 All Base Data'!G2003="Inland Water not in Urban Area","Rural",IF('9 All Base Data'!G2003="Oceanic-in Region but not in TA","Rural",'9 All Base Data'!G2003)))))))</f>
        <v>Rural</v>
      </c>
      <c r="G2003" s="177">
        <f>IF('9 All Base Data'!I2003="..C","..C",'9 All Base Data'!I2003*Basecase_Pop_2006)</f>
        <v>15</v>
      </c>
      <c r="H2003" s="177">
        <f>IF('9 All Base Data'!J2003="..C","..C",'9 All Base Data'!J2003*Basecase_Pop_2006)</f>
        <v>15</v>
      </c>
      <c r="I2003" s="191" t="str">
        <f>IF('9 All Base Data'!L2003="..C","..C",'9 All Base Data'!L2003*Basecase_Pop_2006)</f>
        <v>..C</v>
      </c>
      <c r="J2003" s="156">
        <f>IF('9 All Base Data'!$P2003=0,0,('9 All Base Data'!$P2003*Basecase_Pop_2006)/(1+(1/(BaseCase_Mort_AllAdults_30*('9 All Base Data'!$W2003*Basecase_PM10)/10))))</f>
        <v>0</v>
      </c>
      <c r="K2003" s="156">
        <f>IF('9 All Base Data'!$Q2003=0,0,('9 All Base Data'!$Q2003*Basecase_Pop_2006)/(1+(1/(BaseCase_Mort_Maori_30*('9 All Base Data'!$W2003*Basecase_PM10)/10))))</f>
        <v>0</v>
      </c>
      <c r="L2003" s="179">
        <f>133/(1+1/(BaseCase_Mort_Child_0_1*'9 All Base Data'!$AB$10/10))*IF('9 All Base Data'!$L2003="..C",0,'9 All Base Data'!L2003/'9 All Base Data'!$L$2022)</f>
        <v>0</v>
      </c>
      <c r="M2003" s="178">
        <f>IF('9 All Base Data'!$R2003="","",IF('9 All Base Data'!$R2003=0,0,('9 All Base Data'!$R2003*Basecase_Pop_2006)/(1+(1/(BaseCase_CardiacHA_All*('9 All Base Data'!$W2003*Basecase_PM10)/10)))))</f>
        <v>0</v>
      </c>
      <c r="N2003" s="178">
        <f>IF('9 All Base Data'!$S2003="","",IF('9 All Base Data'!$S2003=0,0,('9 All Base Data'!S2003*Basecase_Pop_2006)/(1+(1/(BaseCase_RespHA_All*('9 All Base Data'!$W2003*Basecase_PM10)/10)))))</f>
        <v>0</v>
      </c>
      <c r="O2003" s="178">
        <f>IF('9 All Base Data'!$T2003="","",IF('9 All Base Data'!$T2003=0,0,('9 All Base Data'!$T2003*Basecase_Pop_2006)/(1+(1/(BaseCase_RespHA_Child_1_4*('9 All Base Data'!$W2003*Basecase_PM10)/10)))))</f>
        <v>0</v>
      </c>
      <c r="P2003" s="179">
        <f>IF('9 All Base Data'!$U2003="","",IF('9 All Base Data'!$U2003=0,0,('9 All Base Data'!$U2003*Basecase_Pop_2006)/(1+(1/(BaseCase_RespHA_Child_5_14*('9 All Base Data'!$W2003*Basecase_PM10)/10)))))</f>
        <v>0</v>
      </c>
      <c r="Q2003" s="156">
        <f>IF('7 Base case Results'!$G2003="..C",0,BaseCase_RADs_All*'7 Base case Results'!$G2003*('9 All Base Data'!$V2003*Basecase_PM10)/10)</f>
        <v>4.3038000000000007</v>
      </c>
      <c r="R2003" s="189">
        <f t="shared" si="322"/>
        <v>0</v>
      </c>
      <c r="S2003" s="178">
        <f t="shared" si="323"/>
        <v>0</v>
      </c>
      <c r="T2003" s="179">
        <f t="shared" si="324"/>
        <v>0</v>
      </c>
      <c r="U2003" s="178">
        <f t="shared" si="325"/>
        <v>0</v>
      </c>
      <c r="V2003" s="178">
        <f t="shared" si="326"/>
        <v>0</v>
      </c>
      <c r="W2003" s="178">
        <f t="shared" si="327"/>
        <v>0</v>
      </c>
      <c r="X2003" s="179">
        <f t="shared" si="328"/>
        <v>0</v>
      </c>
      <c r="Y2003" s="179">
        <f t="shared" si="329"/>
        <v>2.6683560000000003E-4</v>
      </c>
      <c r="Z2003" s="186">
        <f t="shared" si="320"/>
        <v>2.6683560000000003E-4</v>
      </c>
      <c r="AA2003" s="156">
        <f>$J2003*'9 All Base Data'!$Y2003</f>
        <v>0</v>
      </c>
      <c r="AB2003" s="156">
        <f>$K2003*'9 All Base Data'!$Y2003</f>
        <v>0</v>
      </c>
      <c r="AC2003" s="178">
        <f>$L2003*'9 All Base Data'!$Y2003</f>
        <v>0</v>
      </c>
      <c r="AD2003" s="178">
        <f>IF($M2003="","",$M2003*'9 All Base Data'!$Y2003)</f>
        <v>0</v>
      </c>
      <c r="AE2003" s="178">
        <f>IF($N2003="","",$N2003*'9 All Base Data'!$Y2003)</f>
        <v>0</v>
      </c>
      <c r="AF2003" s="178">
        <f>IF($O2003="","",$O2003*'9 All Base Data'!$Y2003)</f>
        <v>0</v>
      </c>
      <c r="AG2003" s="178">
        <f>IF($P2003="","",$P2003*'9 All Base Data'!$Y2003)</f>
        <v>0</v>
      </c>
      <c r="AH2003" s="167">
        <f>$Q2003*'9 All Base Data'!$Y2003</f>
        <v>0.37487879263385637</v>
      </c>
      <c r="AI2003" s="178">
        <f>$R2003*'9 All Base Data'!$Y2003</f>
        <v>0</v>
      </c>
      <c r="AJ2003" s="178">
        <f>$S2003*'9 All Base Data'!$Y2003</f>
        <v>0</v>
      </c>
      <c r="AK2003" s="178">
        <f>$T2003*'9 All Base Data'!$Y2003</f>
        <v>0</v>
      </c>
      <c r="AL2003" s="178">
        <f>IF($U2003="","",$U2003*'9 All Base Data'!$Y2003)</f>
        <v>0</v>
      </c>
      <c r="AM2003" s="178">
        <f>IF($V2003="","",$V2003*'9 All Base Data'!$Y2003)</f>
        <v>0</v>
      </c>
      <c r="AN2003" s="178">
        <f>IF($W2003="","",$W2003*'9 All Base Data'!$Y2003)</f>
        <v>0</v>
      </c>
      <c r="AO2003" s="178">
        <f>IF($X2003="","",$X2003*'9 All Base Data'!$Y2003)</f>
        <v>0</v>
      </c>
      <c r="AP2003" s="178">
        <f>$Y2003*'9 All Base Data'!$Y2003</f>
        <v>2.3242485143299091E-5</v>
      </c>
      <c r="AQ2003" s="179">
        <f t="shared" si="321"/>
        <v>2.3242485143299091E-5</v>
      </c>
    </row>
    <row r="2004" spans="1:43" x14ac:dyDescent="0.25">
      <c r="A2004" s="124">
        <v>625200</v>
      </c>
      <c r="B2004" s="125" t="s">
        <v>2031</v>
      </c>
      <c r="C2004" s="126" t="s">
        <v>1683</v>
      </c>
      <c r="D2004" s="101" t="s">
        <v>2123</v>
      </c>
      <c r="E2004" s="42"/>
      <c r="F2004" s="191" t="str">
        <f>IF('9 All Base Data'!G2004="Rural Centre","Rural",IF('9 All Base Data'!G2004="Rural (Incl.some Off Shore Islands)","Rural",IF('9 All Base Data'!G2004="Inlet-in TA but not in Urban Area","Rural",IF('9 All Base Data'!G2004="Rural (Incl.some Off Shore Islands)","Rural",IF('9 All Base Data'!G2004="Inlet-not in TA","Rural",IF('9 All Base Data'!G2004="Inland Water not in Urban Area","Rural",IF('9 All Base Data'!G2004="Oceanic-in Region but not in TA","Rural",'9 All Base Data'!G2004)))))))</f>
        <v>Oceanic</v>
      </c>
      <c r="G2004" s="177" t="str">
        <f>IF('9 All Base Data'!I2004="..C","..C",'9 All Base Data'!I2004*Basecase_Pop_2006)</f>
        <v>..C</v>
      </c>
      <c r="H2004" s="177" t="str">
        <f>IF('9 All Base Data'!J2004="..C","..C",'9 All Base Data'!J2004*Basecase_Pop_2006)</f>
        <v>..C</v>
      </c>
      <c r="I2004" s="191" t="str">
        <f>IF('9 All Base Data'!L2004="..C","..C",'9 All Base Data'!L2004*Basecase_Pop_2006)</f>
        <v>..C</v>
      </c>
      <c r="J2004" s="156">
        <f>IF('9 All Base Data'!$P2004=0,0,('9 All Base Data'!$P2004*Basecase_Pop_2006)/(1+(1/(BaseCase_Mort_AllAdults_30*('9 All Base Data'!$W2004*Basecase_PM10)/10))))</f>
        <v>0</v>
      </c>
      <c r="K2004" s="156">
        <f>IF('9 All Base Data'!$Q2004=0,0,('9 All Base Data'!$Q2004*Basecase_Pop_2006)/(1+(1/(BaseCase_Mort_Maori_30*('9 All Base Data'!$W2004*Basecase_PM10)/10))))</f>
        <v>0</v>
      </c>
      <c r="L2004" s="179">
        <f>133/(1+1/(BaseCase_Mort_Child_0_1*'9 All Base Data'!$AB$10/10))*IF('9 All Base Data'!$L2004="..C",0,'9 All Base Data'!L2004/'9 All Base Data'!$L$2022)</f>
        <v>0</v>
      </c>
      <c r="M2004" s="178" t="str">
        <f>IF('9 All Base Data'!$R2004="","",IF('9 All Base Data'!$R2004=0,0,('9 All Base Data'!$R2004*Basecase_Pop_2006)/(1+(1/(BaseCase_CardiacHA_All*('9 All Base Data'!$W2004*Basecase_PM10)/10)))))</f>
        <v/>
      </c>
      <c r="N2004" s="178" t="str">
        <f>IF('9 All Base Data'!$S2004="","",IF('9 All Base Data'!$S2004=0,0,('9 All Base Data'!S2004*Basecase_Pop_2006)/(1+(1/(BaseCase_RespHA_All*('9 All Base Data'!$W2004*Basecase_PM10)/10)))))</f>
        <v/>
      </c>
      <c r="O2004" s="178" t="str">
        <f>IF('9 All Base Data'!$T2004="","",IF('9 All Base Data'!$T2004=0,0,('9 All Base Data'!$T2004*Basecase_Pop_2006)/(1+(1/(BaseCase_RespHA_Child_1_4*('9 All Base Data'!$W2004*Basecase_PM10)/10)))))</f>
        <v/>
      </c>
      <c r="P2004" s="179" t="str">
        <f>IF('9 All Base Data'!$U2004="","",IF('9 All Base Data'!$U2004=0,0,('9 All Base Data'!$U2004*Basecase_Pop_2006)/(1+(1/(BaseCase_RespHA_Child_5_14*('9 All Base Data'!$W2004*Basecase_PM10)/10)))))</f>
        <v/>
      </c>
      <c r="Q2004" s="156">
        <f>IF('7 Base case Results'!$G2004="..C",0,BaseCase_RADs_All*'7 Base case Results'!$G2004*('9 All Base Data'!$V2004*Basecase_PM10)/10)</f>
        <v>0</v>
      </c>
      <c r="R2004" s="189">
        <f t="shared" si="322"/>
        <v>0</v>
      </c>
      <c r="S2004" s="178">
        <f t="shared" si="323"/>
        <v>0</v>
      </c>
      <c r="T2004" s="179">
        <f t="shared" si="324"/>
        <v>0</v>
      </c>
      <c r="U2004" s="178" t="str">
        <f t="shared" si="325"/>
        <v/>
      </c>
      <c r="V2004" s="178" t="str">
        <f t="shared" si="326"/>
        <v/>
      </c>
      <c r="W2004" s="178" t="str">
        <f t="shared" si="327"/>
        <v/>
      </c>
      <c r="X2004" s="179" t="str">
        <f t="shared" si="328"/>
        <v/>
      </c>
      <c r="Y2004" s="179">
        <f t="shared" si="329"/>
        <v>0</v>
      </c>
      <c r="Z2004" s="186">
        <f t="shared" si="320"/>
        <v>0</v>
      </c>
      <c r="AA2004" s="156">
        <f>$J2004*'9 All Base Data'!$Y2004</f>
        <v>0</v>
      </c>
      <c r="AB2004" s="156">
        <f>$K2004*'9 All Base Data'!$Y2004</f>
        <v>0</v>
      </c>
      <c r="AC2004" s="178">
        <f>$L2004*'9 All Base Data'!$Y2004</f>
        <v>0</v>
      </c>
      <c r="AD2004" s="178" t="str">
        <f>IF($M2004="","",$M2004*'9 All Base Data'!$Y2004)</f>
        <v/>
      </c>
      <c r="AE2004" s="178" t="str">
        <f>IF($N2004="","",$N2004*'9 All Base Data'!$Y2004)</f>
        <v/>
      </c>
      <c r="AF2004" s="178" t="str">
        <f>IF($O2004="","",$O2004*'9 All Base Data'!$Y2004)</f>
        <v/>
      </c>
      <c r="AG2004" s="178" t="str">
        <f>IF($P2004="","",$P2004*'9 All Base Data'!$Y2004)</f>
        <v/>
      </c>
      <c r="AH2004" s="167">
        <f>$Q2004*'9 All Base Data'!$Y2004</f>
        <v>0</v>
      </c>
      <c r="AI2004" s="178">
        <f>$R2004*'9 All Base Data'!$Y2004</f>
        <v>0</v>
      </c>
      <c r="AJ2004" s="178">
        <f>$S2004*'9 All Base Data'!$Y2004</f>
        <v>0</v>
      </c>
      <c r="AK2004" s="178">
        <f>$T2004*'9 All Base Data'!$Y2004</f>
        <v>0</v>
      </c>
      <c r="AL2004" s="178" t="str">
        <f>IF($U2004="","",$U2004*'9 All Base Data'!$Y2004)</f>
        <v/>
      </c>
      <c r="AM2004" s="178" t="str">
        <f>IF($V2004="","",$V2004*'9 All Base Data'!$Y2004)</f>
        <v/>
      </c>
      <c r="AN2004" s="178" t="str">
        <f>IF($W2004="","",$W2004*'9 All Base Data'!$Y2004)</f>
        <v/>
      </c>
      <c r="AO2004" s="178" t="str">
        <f>IF($X2004="","",$X2004*'9 All Base Data'!$Y2004)</f>
        <v/>
      </c>
      <c r="AP2004" s="178">
        <f>$Y2004*'9 All Base Data'!$Y2004</f>
        <v>0</v>
      </c>
      <c r="AQ2004" s="179">
        <f t="shared" si="321"/>
        <v>0</v>
      </c>
    </row>
    <row r="2005" spans="1:43" x14ac:dyDescent="0.25">
      <c r="A2005" s="124">
        <v>625300</v>
      </c>
      <c r="B2005" s="125" t="s">
        <v>2032</v>
      </c>
      <c r="C2005" s="126" t="s">
        <v>1385</v>
      </c>
      <c r="D2005" s="101" t="s">
        <v>2125</v>
      </c>
      <c r="E2005" s="42"/>
      <c r="F2005" s="191" t="str">
        <f>IF('9 All Base Data'!G2005="Rural Centre","Rural",IF('9 All Base Data'!G2005="Rural (Incl.some Off Shore Islands)","Rural",IF('9 All Base Data'!G2005="Inlet-in TA but not in Urban Area","Rural",IF('9 All Base Data'!G2005="Rural (Incl.some Off Shore Islands)","Rural",IF('9 All Base Data'!G2005="Inlet-not in TA","Rural",IF('9 All Base Data'!G2005="Inland Water not in Urban Area","Rural",IF('9 All Base Data'!G2005="Oceanic-in Region but not in TA","Rural",'9 All Base Data'!G2005)))))))</f>
        <v>Rural</v>
      </c>
      <c r="G2005" s="177" t="str">
        <f>IF('9 All Base Data'!I2005="..C","..C",'9 All Base Data'!I2005*Basecase_Pop_2006)</f>
        <v>..C</v>
      </c>
      <c r="H2005" s="177" t="str">
        <f>IF('9 All Base Data'!J2005="..C","..C",'9 All Base Data'!J2005*Basecase_Pop_2006)</f>
        <v>..C</v>
      </c>
      <c r="I2005" s="191" t="str">
        <f>IF('9 All Base Data'!L2005="..C","..C",'9 All Base Data'!L2005*Basecase_Pop_2006)</f>
        <v>..C</v>
      </c>
      <c r="J2005" s="156">
        <f>IF('9 All Base Data'!$P2005=0,0,('9 All Base Data'!$P2005*Basecase_Pop_2006)/(1+(1/(BaseCase_Mort_AllAdults_30*('9 All Base Data'!$W2005*Basecase_PM10)/10))))</f>
        <v>0</v>
      </c>
      <c r="K2005" s="156">
        <f>IF('9 All Base Data'!$Q2005=0,0,('9 All Base Data'!$Q2005*Basecase_Pop_2006)/(1+(1/(BaseCase_Mort_Maori_30*('9 All Base Data'!$W2005*Basecase_PM10)/10))))</f>
        <v>0</v>
      </c>
      <c r="L2005" s="179">
        <f>133/(1+1/(BaseCase_Mort_Child_0_1*'9 All Base Data'!$AB$10/10))*IF('9 All Base Data'!$L2005="..C",0,'9 All Base Data'!L2005/'9 All Base Data'!$L$2022)</f>
        <v>0</v>
      </c>
      <c r="M2005" s="178">
        <f>IF('9 All Base Data'!$R2005="","",IF('9 All Base Data'!$R2005=0,0,('9 All Base Data'!$R2005*Basecase_Pop_2006)/(1+(1/(BaseCase_CardiacHA_All*('9 All Base Data'!$W2005*Basecase_PM10)/10)))))</f>
        <v>0</v>
      </c>
      <c r="N2005" s="178">
        <f>IF('9 All Base Data'!$S2005="","",IF('9 All Base Data'!$S2005=0,0,('9 All Base Data'!S2005*Basecase_Pop_2006)/(1+(1/(BaseCase_RespHA_All*('9 All Base Data'!$W2005*Basecase_PM10)/10)))))</f>
        <v>0</v>
      </c>
      <c r="O2005" s="178">
        <f>IF('9 All Base Data'!$T2005="","",IF('9 All Base Data'!$T2005=0,0,('9 All Base Data'!$T2005*Basecase_Pop_2006)/(1+(1/(BaseCase_RespHA_Child_1_4*('9 All Base Data'!$W2005*Basecase_PM10)/10)))))</f>
        <v>0</v>
      </c>
      <c r="P2005" s="179">
        <f>IF('9 All Base Data'!$U2005="","",IF('9 All Base Data'!$U2005=0,0,('9 All Base Data'!$U2005*Basecase_Pop_2006)/(1+(1/(BaseCase_RespHA_Child_5_14*('9 All Base Data'!$W2005*Basecase_PM10)/10)))))</f>
        <v>0</v>
      </c>
      <c r="Q2005" s="156">
        <f>IF('7 Base case Results'!$G2005="..C",0,BaseCase_RADs_All*'7 Base case Results'!$G2005*('9 All Base Data'!$V2005*Basecase_PM10)/10)</f>
        <v>0</v>
      </c>
      <c r="R2005" s="189">
        <f t="shared" si="322"/>
        <v>0</v>
      </c>
      <c r="S2005" s="178">
        <f t="shared" si="323"/>
        <v>0</v>
      </c>
      <c r="T2005" s="179">
        <f t="shared" si="324"/>
        <v>0</v>
      </c>
      <c r="U2005" s="178">
        <f t="shared" si="325"/>
        <v>0</v>
      </c>
      <c r="V2005" s="178">
        <f t="shared" si="326"/>
        <v>0</v>
      </c>
      <c r="W2005" s="178">
        <f t="shared" si="327"/>
        <v>0</v>
      </c>
      <c r="X2005" s="179">
        <f t="shared" si="328"/>
        <v>0</v>
      </c>
      <c r="Y2005" s="179">
        <f t="shared" si="329"/>
        <v>0</v>
      </c>
      <c r="Z2005" s="186">
        <f t="shared" si="320"/>
        <v>0</v>
      </c>
      <c r="AA2005" s="156">
        <f>$J2005*'9 All Base Data'!$Y2005</f>
        <v>0</v>
      </c>
      <c r="AB2005" s="156">
        <f>$K2005*'9 All Base Data'!$Y2005</f>
        <v>0</v>
      </c>
      <c r="AC2005" s="178">
        <f>$L2005*'9 All Base Data'!$Y2005</f>
        <v>0</v>
      </c>
      <c r="AD2005" s="178">
        <f>IF($M2005="","",$M2005*'9 All Base Data'!$Y2005)</f>
        <v>0</v>
      </c>
      <c r="AE2005" s="178">
        <f>IF($N2005="","",$N2005*'9 All Base Data'!$Y2005)</f>
        <v>0</v>
      </c>
      <c r="AF2005" s="178">
        <f>IF($O2005="","",$O2005*'9 All Base Data'!$Y2005)</f>
        <v>0</v>
      </c>
      <c r="AG2005" s="178">
        <f>IF($P2005="","",$P2005*'9 All Base Data'!$Y2005)</f>
        <v>0</v>
      </c>
      <c r="AH2005" s="167">
        <f>$Q2005*'9 All Base Data'!$Y2005</f>
        <v>0</v>
      </c>
      <c r="AI2005" s="178">
        <f>$R2005*'9 All Base Data'!$Y2005</f>
        <v>0</v>
      </c>
      <c r="AJ2005" s="178">
        <f>$S2005*'9 All Base Data'!$Y2005</f>
        <v>0</v>
      </c>
      <c r="AK2005" s="178">
        <f>$T2005*'9 All Base Data'!$Y2005</f>
        <v>0</v>
      </c>
      <c r="AL2005" s="178">
        <f>IF($U2005="","",$U2005*'9 All Base Data'!$Y2005)</f>
        <v>0</v>
      </c>
      <c r="AM2005" s="178">
        <f>IF($V2005="","",$V2005*'9 All Base Data'!$Y2005)</f>
        <v>0</v>
      </c>
      <c r="AN2005" s="178">
        <f>IF($W2005="","",$W2005*'9 All Base Data'!$Y2005)</f>
        <v>0</v>
      </c>
      <c r="AO2005" s="178">
        <f>IF($X2005="","",$X2005*'9 All Base Data'!$Y2005)</f>
        <v>0</v>
      </c>
      <c r="AP2005" s="178">
        <f>$Y2005*'9 All Base Data'!$Y2005</f>
        <v>0</v>
      </c>
      <c r="AQ2005" s="179">
        <f t="shared" si="321"/>
        <v>0</v>
      </c>
    </row>
    <row r="2006" spans="1:43" x14ac:dyDescent="0.25">
      <c r="A2006" s="124">
        <v>625800</v>
      </c>
      <c r="B2006" s="125" t="s">
        <v>2033</v>
      </c>
      <c r="C2006" s="126" t="s">
        <v>1742</v>
      </c>
      <c r="D2006" s="101" t="s">
        <v>2129</v>
      </c>
      <c r="E2006" s="42"/>
      <c r="F2006" s="191" t="str">
        <f>IF('9 All Base Data'!G2006="Rural Centre","Rural",IF('9 All Base Data'!G2006="Rural (Incl.some Off Shore Islands)","Rural",IF('9 All Base Data'!G2006="Inlet-in TA but not in Urban Area","Rural",IF('9 All Base Data'!G2006="Rural (Incl.some Off Shore Islands)","Rural",IF('9 All Base Data'!G2006="Inlet-not in TA","Rural",IF('9 All Base Data'!G2006="Inland Water not in Urban Area","Rural",IF('9 All Base Data'!G2006="Oceanic-in Region but not in TA","Rural",'9 All Base Data'!G2006)))))))</f>
        <v>Rural</v>
      </c>
      <c r="G2006" s="177">
        <f>IF('9 All Base Data'!I2006="..C","..C",'9 All Base Data'!I2006*Basecase_Pop_2006)</f>
        <v>6</v>
      </c>
      <c r="H2006" s="177" t="str">
        <f>IF('9 All Base Data'!J2006="..C","..C",'9 All Base Data'!J2006*Basecase_Pop_2006)</f>
        <v>..C</v>
      </c>
      <c r="I2006" s="191" t="str">
        <f>IF('9 All Base Data'!L2006="..C","..C",'9 All Base Data'!L2006*Basecase_Pop_2006)</f>
        <v>..C</v>
      </c>
      <c r="J2006" s="156">
        <f>IF('9 All Base Data'!$P2006=0,0,('9 All Base Data'!$P2006*Basecase_Pop_2006)/(1+(1/(BaseCase_Mort_AllAdults_30*('9 All Base Data'!$W2006*Basecase_PM10)/10))))</f>
        <v>0</v>
      </c>
      <c r="K2006" s="156">
        <f>IF('9 All Base Data'!$Q2006=0,0,('9 All Base Data'!$Q2006*Basecase_Pop_2006)/(1+(1/(BaseCase_Mort_Maori_30*('9 All Base Data'!$W2006*Basecase_PM10)/10))))</f>
        <v>0</v>
      </c>
      <c r="L2006" s="179">
        <f>133/(1+1/(BaseCase_Mort_Child_0_1*'9 All Base Data'!$AB$10/10))*IF('9 All Base Data'!$L2006="..C",0,'9 All Base Data'!L2006/'9 All Base Data'!$L$2022)</f>
        <v>0</v>
      </c>
      <c r="M2006" s="178">
        <f>IF('9 All Base Data'!$R2006="","",IF('9 All Base Data'!$R2006=0,0,('9 All Base Data'!$R2006*Basecase_Pop_2006)/(1+(1/(BaseCase_CardiacHA_All*('9 All Base Data'!$W2006*Basecase_PM10)/10)))))</f>
        <v>0</v>
      </c>
      <c r="N2006" s="178">
        <f>IF('9 All Base Data'!$S2006="","",IF('9 All Base Data'!$S2006=0,0,('9 All Base Data'!S2006*Basecase_Pop_2006)/(1+(1/(BaseCase_RespHA_All*('9 All Base Data'!$W2006*Basecase_PM10)/10)))))</f>
        <v>0</v>
      </c>
      <c r="O2006" s="178">
        <f>IF('9 All Base Data'!$T2006="","",IF('9 All Base Data'!$T2006=0,0,('9 All Base Data'!$T2006*Basecase_Pop_2006)/(1+(1/(BaseCase_RespHA_Child_1_4*('9 All Base Data'!$W2006*Basecase_PM10)/10)))))</f>
        <v>0</v>
      </c>
      <c r="P2006" s="179">
        <f>IF('9 All Base Data'!$U2006="","",IF('9 All Base Data'!$U2006=0,0,('9 All Base Data'!$U2006*Basecase_Pop_2006)/(1+(1/(BaseCase_RespHA_Child_5_14*('9 All Base Data'!$W2006*Basecase_PM10)/10)))))</f>
        <v>0</v>
      </c>
      <c r="Q2006" s="156">
        <f>IF('7 Base case Results'!$G2006="..C",0,BaseCase_RADs_All*'7 Base case Results'!$G2006*('9 All Base Data'!$V2006*Basecase_PM10)/10)</f>
        <v>1.7215200000000004</v>
      </c>
      <c r="R2006" s="189">
        <f t="shared" si="322"/>
        <v>0</v>
      </c>
      <c r="S2006" s="178">
        <f t="shared" si="323"/>
        <v>0</v>
      </c>
      <c r="T2006" s="179">
        <f t="shared" si="324"/>
        <v>0</v>
      </c>
      <c r="U2006" s="178">
        <f t="shared" si="325"/>
        <v>0</v>
      </c>
      <c r="V2006" s="178">
        <f t="shared" si="326"/>
        <v>0</v>
      </c>
      <c r="W2006" s="178">
        <f t="shared" si="327"/>
        <v>0</v>
      </c>
      <c r="X2006" s="179">
        <f t="shared" si="328"/>
        <v>0</v>
      </c>
      <c r="Y2006" s="179">
        <f t="shared" si="329"/>
        <v>1.0673424000000003E-4</v>
      </c>
      <c r="Z2006" s="186">
        <f t="shared" si="320"/>
        <v>1.0673424000000003E-4</v>
      </c>
      <c r="AA2006" s="156">
        <f>$J2006*'9 All Base Data'!$Y2006</f>
        <v>0</v>
      </c>
      <c r="AB2006" s="156">
        <f>$K2006*'9 All Base Data'!$Y2006</f>
        <v>0</v>
      </c>
      <c r="AC2006" s="178">
        <f>$L2006*'9 All Base Data'!$Y2006</f>
        <v>0</v>
      </c>
      <c r="AD2006" s="178">
        <f>IF($M2006="","",$M2006*'9 All Base Data'!$Y2006)</f>
        <v>0</v>
      </c>
      <c r="AE2006" s="178">
        <f>IF($N2006="","",$N2006*'9 All Base Data'!$Y2006)</f>
        <v>0</v>
      </c>
      <c r="AF2006" s="178">
        <f>IF($O2006="","",$O2006*'9 All Base Data'!$Y2006)</f>
        <v>0</v>
      </c>
      <c r="AG2006" s="178">
        <f>IF($P2006="","",$P2006*'9 All Base Data'!$Y2006)</f>
        <v>0</v>
      </c>
      <c r="AH2006" s="167">
        <f>$Q2006*'9 All Base Data'!$Y2006</f>
        <v>0.14995151705354254</v>
      </c>
      <c r="AI2006" s="178">
        <f>$R2006*'9 All Base Data'!$Y2006</f>
        <v>0</v>
      </c>
      <c r="AJ2006" s="178">
        <f>$S2006*'9 All Base Data'!$Y2006</f>
        <v>0</v>
      </c>
      <c r="AK2006" s="178">
        <f>$T2006*'9 All Base Data'!$Y2006</f>
        <v>0</v>
      </c>
      <c r="AL2006" s="178">
        <f>IF($U2006="","",$U2006*'9 All Base Data'!$Y2006)</f>
        <v>0</v>
      </c>
      <c r="AM2006" s="178">
        <f>IF($V2006="","",$V2006*'9 All Base Data'!$Y2006)</f>
        <v>0</v>
      </c>
      <c r="AN2006" s="178">
        <f>IF($W2006="","",$W2006*'9 All Base Data'!$Y2006)</f>
        <v>0</v>
      </c>
      <c r="AO2006" s="178">
        <f>IF($X2006="","",$X2006*'9 All Base Data'!$Y2006)</f>
        <v>0</v>
      </c>
      <c r="AP2006" s="178">
        <f>$Y2006*'9 All Base Data'!$Y2006</f>
        <v>9.2969940573196389E-6</v>
      </c>
      <c r="AQ2006" s="179">
        <f t="shared" si="321"/>
        <v>9.2969940573196389E-6</v>
      </c>
    </row>
    <row r="2007" spans="1:43" x14ac:dyDescent="0.25">
      <c r="A2007" s="124">
        <v>625901</v>
      </c>
      <c r="B2007" s="125" t="s">
        <v>2034</v>
      </c>
      <c r="C2007" s="126" t="s">
        <v>1742</v>
      </c>
      <c r="D2007" s="101" t="s">
        <v>2129</v>
      </c>
      <c r="E2007" s="42"/>
      <c r="F2007" s="191" t="str">
        <f>IF('9 All Base Data'!G2007="Rural Centre","Rural",IF('9 All Base Data'!G2007="Rural (Incl.some Off Shore Islands)","Rural",IF('9 All Base Data'!G2007="Inlet-in TA but not in Urban Area","Rural",IF('9 All Base Data'!G2007="Rural (Incl.some Off Shore Islands)","Rural",IF('9 All Base Data'!G2007="Inlet-not in TA","Rural",IF('9 All Base Data'!G2007="Inland Water not in Urban Area","Rural",IF('9 All Base Data'!G2007="Oceanic-in Region but not in TA","Rural",'9 All Base Data'!G2007)))))))</f>
        <v>Rural</v>
      </c>
      <c r="G2007" s="177" t="str">
        <f>IF('9 All Base Data'!I2007="..C","..C",'9 All Base Data'!I2007*Basecase_Pop_2006)</f>
        <v>..C</v>
      </c>
      <c r="H2007" s="177" t="str">
        <f>IF('9 All Base Data'!J2007="..C","..C",'9 All Base Data'!J2007*Basecase_Pop_2006)</f>
        <v>..C</v>
      </c>
      <c r="I2007" s="191" t="str">
        <f>IF('9 All Base Data'!L2007="..C","..C",'9 All Base Data'!L2007*Basecase_Pop_2006)</f>
        <v>..C</v>
      </c>
      <c r="J2007" s="156">
        <f>IF('9 All Base Data'!$P2007=0,0,('9 All Base Data'!$P2007*Basecase_Pop_2006)/(1+(1/(BaseCase_Mort_AllAdults_30*('9 All Base Data'!$W2007*Basecase_PM10)/10))))</f>
        <v>0</v>
      </c>
      <c r="K2007" s="156">
        <f>IF('9 All Base Data'!$Q2007=0,0,('9 All Base Data'!$Q2007*Basecase_Pop_2006)/(1+(1/(BaseCase_Mort_Maori_30*('9 All Base Data'!$W2007*Basecase_PM10)/10))))</f>
        <v>0</v>
      </c>
      <c r="L2007" s="179">
        <f>133/(1+1/(BaseCase_Mort_Child_0_1*'9 All Base Data'!$AB$10/10))*IF('9 All Base Data'!$L2007="..C",0,'9 All Base Data'!L2007/'9 All Base Data'!$L$2022)</f>
        <v>0</v>
      </c>
      <c r="M2007" s="178">
        <f>IF('9 All Base Data'!$R2007="","",IF('9 All Base Data'!$R2007=0,0,('9 All Base Data'!$R2007*Basecase_Pop_2006)/(1+(1/(BaseCase_CardiacHA_All*('9 All Base Data'!$W2007*Basecase_PM10)/10)))))</f>
        <v>0</v>
      </c>
      <c r="N2007" s="178">
        <f>IF('9 All Base Data'!$S2007="","",IF('9 All Base Data'!$S2007=0,0,('9 All Base Data'!S2007*Basecase_Pop_2006)/(1+(1/(BaseCase_RespHA_All*('9 All Base Data'!$W2007*Basecase_PM10)/10)))))</f>
        <v>0</v>
      </c>
      <c r="O2007" s="178">
        <f>IF('9 All Base Data'!$T2007="","",IF('9 All Base Data'!$T2007=0,0,('9 All Base Data'!$T2007*Basecase_Pop_2006)/(1+(1/(BaseCase_RespHA_Child_1_4*('9 All Base Data'!$W2007*Basecase_PM10)/10)))))</f>
        <v>0</v>
      </c>
      <c r="P2007" s="179">
        <f>IF('9 All Base Data'!$U2007="","",IF('9 All Base Data'!$U2007=0,0,('9 All Base Data'!$U2007*Basecase_Pop_2006)/(1+(1/(BaseCase_RespHA_Child_5_14*('9 All Base Data'!$W2007*Basecase_PM10)/10)))))</f>
        <v>0</v>
      </c>
      <c r="Q2007" s="156">
        <f>IF('7 Base case Results'!$G2007="..C",0,BaseCase_RADs_All*'7 Base case Results'!$G2007*('9 All Base Data'!$V2007*Basecase_PM10)/10)</f>
        <v>0</v>
      </c>
      <c r="R2007" s="189">
        <f t="shared" si="322"/>
        <v>0</v>
      </c>
      <c r="S2007" s="178">
        <f t="shared" si="323"/>
        <v>0</v>
      </c>
      <c r="T2007" s="179">
        <f t="shared" si="324"/>
        <v>0</v>
      </c>
      <c r="U2007" s="178">
        <f t="shared" si="325"/>
        <v>0</v>
      </c>
      <c r="V2007" s="178">
        <f t="shared" si="326"/>
        <v>0</v>
      </c>
      <c r="W2007" s="178">
        <f t="shared" si="327"/>
        <v>0</v>
      </c>
      <c r="X2007" s="179">
        <f t="shared" si="328"/>
        <v>0</v>
      </c>
      <c r="Y2007" s="179">
        <f t="shared" si="329"/>
        <v>0</v>
      </c>
      <c r="Z2007" s="186">
        <f t="shared" si="320"/>
        <v>0</v>
      </c>
      <c r="AA2007" s="156">
        <f>$J2007*'9 All Base Data'!$Y2007</f>
        <v>0</v>
      </c>
      <c r="AB2007" s="156">
        <f>$K2007*'9 All Base Data'!$Y2007</f>
        <v>0</v>
      </c>
      <c r="AC2007" s="178">
        <f>$L2007*'9 All Base Data'!$Y2007</f>
        <v>0</v>
      </c>
      <c r="AD2007" s="178">
        <f>IF($M2007="","",$M2007*'9 All Base Data'!$Y2007)</f>
        <v>0</v>
      </c>
      <c r="AE2007" s="178">
        <f>IF($N2007="","",$N2007*'9 All Base Data'!$Y2007)</f>
        <v>0</v>
      </c>
      <c r="AF2007" s="178">
        <f>IF($O2007="","",$O2007*'9 All Base Data'!$Y2007)</f>
        <v>0</v>
      </c>
      <c r="AG2007" s="178">
        <f>IF($P2007="","",$P2007*'9 All Base Data'!$Y2007)</f>
        <v>0</v>
      </c>
      <c r="AH2007" s="167">
        <f>$Q2007*'9 All Base Data'!$Y2007</f>
        <v>0</v>
      </c>
      <c r="AI2007" s="178">
        <f>$R2007*'9 All Base Data'!$Y2007</f>
        <v>0</v>
      </c>
      <c r="AJ2007" s="178">
        <f>$S2007*'9 All Base Data'!$Y2007</f>
        <v>0</v>
      </c>
      <c r="AK2007" s="178">
        <f>$T2007*'9 All Base Data'!$Y2007</f>
        <v>0</v>
      </c>
      <c r="AL2007" s="178">
        <f>IF($U2007="","",$U2007*'9 All Base Data'!$Y2007)</f>
        <v>0</v>
      </c>
      <c r="AM2007" s="178">
        <f>IF($V2007="","",$V2007*'9 All Base Data'!$Y2007)</f>
        <v>0</v>
      </c>
      <c r="AN2007" s="178">
        <f>IF($W2007="","",$W2007*'9 All Base Data'!$Y2007)</f>
        <v>0</v>
      </c>
      <c r="AO2007" s="178">
        <f>IF($X2007="","",$X2007*'9 All Base Data'!$Y2007)</f>
        <v>0</v>
      </c>
      <c r="AP2007" s="178">
        <f>$Y2007*'9 All Base Data'!$Y2007</f>
        <v>0</v>
      </c>
      <c r="AQ2007" s="179">
        <f t="shared" si="321"/>
        <v>0</v>
      </c>
    </row>
    <row r="2008" spans="1:43" x14ac:dyDescent="0.25">
      <c r="A2008" s="124">
        <v>625902</v>
      </c>
      <c r="B2008" s="125" t="s">
        <v>2035</v>
      </c>
      <c r="C2008" s="126" t="s">
        <v>1742</v>
      </c>
      <c r="D2008" s="101" t="s">
        <v>2070</v>
      </c>
      <c r="E2008" s="42"/>
      <c r="F2008" s="191" t="str">
        <f>IF('9 All Base Data'!G2008="Rural Centre","Rural",IF('9 All Base Data'!G2008="Rural (Incl.some Off Shore Islands)","Rural",IF('9 All Base Data'!G2008="Inlet-in TA but not in Urban Area","Rural",IF('9 All Base Data'!G2008="Rural (Incl.some Off Shore Islands)","Rural",IF('9 All Base Data'!G2008="Inlet-not in TA","Rural",IF('9 All Base Data'!G2008="Inland Water not in Urban Area","Rural",IF('9 All Base Data'!G2008="Oceanic-in Region but not in TA","Rural",'9 All Base Data'!G2008)))))))</f>
        <v>Rural</v>
      </c>
      <c r="G2008" s="177">
        <f>IF('9 All Base Data'!I2008="..C","..C",'9 All Base Data'!I2008*Basecase_Pop_2006)</f>
        <v>3</v>
      </c>
      <c r="H2008" s="177" t="str">
        <f>IF('9 All Base Data'!J2008="..C","..C",'9 All Base Data'!J2008*Basecase_Pop_2006)</f>
        <v>..C</v>
      </c>
      <c r="I2008" s="191" t="str">
        <f>IF('9 All Base Data'!L2008="..C","..C",'9 All Base Data'!L2008*Basecase_Pop_2006)</f>
        <v>..C</v>
      </c>
      <c r="J2008" s="156">
        <f>IF('9 All Base Data'!$P2008=0,0,('9 All Base Data'!$P2008*Basecase_Pop_2006)/(1+(1/(BaseCase_Mort_AllAdults_30*('9 All Base Data'!$W2008*Basecase_PM10)/10))))</f>
        <v>0</v>
      </c>
      <c r="K2008" s="156">
        <f>IF('9 All Base Data'!$Q2008=0,0,('9 All Base Data'!$Q2008*Basecase_Pop_2006)/(1+(1/(BaseCase_Mort_Maori_30*('9 All Base Data'!$W2008*Basecase_PM10)/10))))</f>
        <v>0</v>
      </c>
      <c r="L2008" s="179">
        <f>133/(1+1/(BaseCase_Mort_Child_0_1*'9 All Base Data'!$AB$10/10))*IF('9 All Base Data'!$L2008="..C",0,'9 All Base Data'!L2008/'9 All Base Data'!$L$2022)</f>
        <v>0</v>
      </c>
      <c r="M2008" s="178">
        <f>IF('9 All Base Data'!$R2008="","",IF('9 All Base Data'!$R2008=0,0,('9 All Base Data'!$R2008*Basecase_Pop_2006)/(1+(1/(BaseCase_CardiacHA_All*('9 All Base Data'!$W2008*Basecase_PM10)/10)))))</f>
        <v>0</v>
      </c>
      <c r="N2008" s="178">
        <f>IF('9 All Base Data'!$S2008="","",IF('9 All Base Data'!$S2008=0,0,('9 All Base Data'!S2008*Basecase_Pop_2006)/(1+(1/(BaseCase_RespHA_All*('9 All Base Data'!$W2008*Basecase_PM10)/10)))))</f>
        <v>0</v>
      </c>
      <c r="O2008" s="178">
        <f>IF('9 All Base Data'!$T2008="","",IF('9 All Base Data'!$T2008=0,0,('9 All Base Data'!$T2008*Basecase_Pop_2006)/(1+(1/(BaseCase_RespHA_Child_1_4*('9 All Base Data'!$W2008*Basecase_PM10)/10)))))</f>
        <v>0</v>
      </c>
      <c r="P2008" s="179">
        <f>IF('9 All Base Data'!$U2008="","",IF('9 All Base Data'!$U2008=0,0,('9 All Base Data'!$U2008*Basecase_Pop_2006)/(1+(1/(BaseCase_RespHA_Child_5_14*('9 All Base Data'!$W2008*Basecase_PM10)/10)))))</f>
        <v>0</v>
      </c>
      <c r="Q2008" s="156">
        <f>IF('7 Base case Results'!$G2008="..C",0,BaseCase_RADs_All*'7 Base case Results'!$G2008*('9 All Base Data'!$V2008*Basecase_PM10)/10)</f>
        <v>0.86076000000000019</v>
      </c>
      <c r="R2008" s="189">
        <f t="shared" si="322"/>
        <v>0</v>
      </c>
      <c r="S2008" s="178">
        <f t="shared" si="323"/>
        <v>0</v>
      </c>
      <c r="T2008" s="179">
        <f t="shared" si="324"/>
        <v>0</v>
      </c>
      <c r="U2008" s="178">
        <f t="shared" si="325"/>
        <v>0</v>
      </c>
      <c r="V2008" s="178">
        <f t="shared" si="326"/>
        <v>0</v>
      </c>
      <c r="W2008" s="178">
        <f t="shared" si="327"/>
        <v>0</v>
      </c>
      <c r="X2008" s="179">
        <f t="shared" si="328"/>
        <v>0</v>
      </c>
      <c r="Y2008" s="179">
        <f t="shared" si="329"/>
        <v>5.3367120000000014E-5</v>
      </c>
      <c r="Z2008" s="186">
        <f t="shared" si="320"/>
        <v>5.3367120000000014E-5</v>
      </c>
      <c r="AA2008" s="156">
        <f>$J2008*'9 All Base Data'!$Y2008</f>
        <v>0</v>
      </c>
      <c r="AB2008" s="156">
        <f>$K2008*'9 All Base Data'!$Y2008</f>
        <v>0</v>
      </c>
      <c r="AC2008" s="178">
        <f>$L2008*'9 All Base Data'!$Y2008</f>
        <v>0</v>
      </c>
      <c r="AD2008" s="178">
        <f>IF($M2008="","",$M2008*'9 All Base Data'!$Y2008)</f>
        <v>0</v>
      </c>
      <c r="AE2008" s="178">
        <f>IF($N2008="","",$N2008*'9 All Base Data'!$Y2008)</f>
        <v>0</v>
      </c>
      <c r="AF2008" s="178">
        <f>IF($O2008="","",$O2008*'9 All Base Data'!$Y2008)</f>
        <v>0</v>
      </c>
      <c r="AG2008" s="178">
        <f>IF($P2008="","",$P2008*'9 All Base Data'!$Y2008)</f>
        <v>0</v>
      </c>
      <c r="AH2008" s="167">
        <f>$Q2008*'9 All Base Data'!$Y2008</f>
        <v>7.4975758526771269E-2</v>
      </c>
      <c r="AI2008" s="178">
        <f>$R2008*'9 All Base Data'!$Y2008</f>
        <v>0</v>
      </c>
      <c r="AJ2008" s="178">
        <f>$S2008*'9 All Base Data'!$Y2008</f>
        <v>0</v>
      </c>
      <c r="AK2008" s="178">
        <f>$T2008*'9 All Base Data'!$Y2008</f>
        <v>0</v>
      </c>
      <c r="AL2008" s="178">
        <f>IF($U2008="","",$U2008*'9 All Base Data'!$Y2008)</f>
        <v>0</v>
      </c>
      <c r="AM2008" s="178">
        <f>IF($V2008="","",$V2008*'9 All Base Data'!$Y2008)</f>
        <v>0</v>
      </c>
      <c r="AN2008" s="178">
        <f>IF($W2008="","",$W2008*'9 All Base Data'!$Y2008)</f>
        <v>0</v>
      </c>
      <c r="AO2008" s="178">
        <f>IF($X2008="","",$X2008*'9 All Base Data'!$Y2008)</f>
        <v>0</v>
      </c>
      <c r="AP2008" s="178">
        <f>$Y2008*'9 All Base Data'!$Y2008</f>
        <v>4.6484970286598195E-6</v>
      </c>
      <c r="AQ2008" s="179">
        <f t="shared" si="321"/>
        <v>4.6484970286598195E-6</v>
      </c>
    </row>
    <row r="2009" spans="1:43" x14ac:dyDescent="0.25">
      <c r="A2009" s="124">
        <v>626000</v>
      </c>
      <c r="B2009" s="125" t="s">
        <v>2036</v>
      </c>
      <c r="C2009" s="126" t="s">
        <v>1742</v>
      </c>
      <c r="D2009" s="101" t="s">
        <v>2128</v>
      </c>
      <c r="E2009" s="42"/>
      <c r="F2009" s="191" t="str">
        <f>IF('9 All Base Data'!G2009="Rural Centre","Rural",IF('9 All Base Data'!G2009="Rural (Incl.some Off Shore Islands)","Rural",IF('9 All Base Data'!G2009="Inlet-in TA but not in Urban Area","Rural",IF('9 All Base Data'!G2009="Rural (Incl.some Off Shore Islands)","Rural",IF('9 All Base Data'!G2009="Inlet-not in TA","Rural",IF('9 All Base Data'!G2009="Inland Water not in Urban Area","Rural",IF('9 All Base Data'!G2009="Oceanic-in Region but not in TA","Rural",'9 All Base Data'!G2009)))))))</f>
        <v>Rural</v>
      </c>
      <c r="G2009" s="177" t="str">
        <f>IF('9 All Base Data'!I2009="..C","..C",'9 All Base Data'!I2009*Basecase_Pop_2006)</f>
        <v>..C</v>
      </c>
      <c r="H2009" s="177" t="str">
        <f>IF('9 All Base Data'!J2009="..C","..C",'9 All Base Data'!J2009*Basecase_Pop_2006)</f>
        <v>..C</v>
      </c>
      <c r="I2009" s="191" t="str">
        <f>IF('9 All Base Data'!L2009="..C","..C",'9 All Base Data'!L2009*Basecase_Pop_2006)</f>
        <v>..C</v>
      </c>
      <c r="J2009" s="156">
        <f>IF('9 All Base Data'!$P2009=0,0,('9 All Base Data'!$P2009*Basecase_Pop_2006)/(1+(1/(BaseCase_Mort_AllAdults_30*('9 All Base Data'!$W2009*Basecase_PM10)/10))))</f>
        <v>0</v>
      </c>
      <c r="K2009" s="156">
        <f>IF('9 All Base Data'!$Q2009=0,0,('9 All Base Data'!$Q2009*Basecase_Pop_2006)/(1+(1/(BaseCase_Mort_Maori_30*('9 All Base Data'!$W2009*Basecase_PM10)/10))))</f>
        <v>0</v>
      </c>
      <c r="L2009" s="179">
        <f>133/(1+1/(BaseCase_Mort_Child_0_1*'9 All Base Data'!$AB$10/10))*IF('9 All Base Data'!$L2009="..C",0,'9 All Base Data'!L2009/'9 All Base Data'!$L$2022)</f>
        <v>0</v>
      </c>
      <c r="M2009" s="178">
        <f>IF('9 All Base Data'!$R2009="","",IF('9 All Base Data'!$R2009=0,0,('9 All Base Data'!$R2009*Basecase_Pop_2006)/(1+(1/(BaseCase_CardiacHA_All*('9 All Base Data'!$W2009*Basecase_PM10)/10)))))</f>
        <v>0</v>
      </c>
      <c r="N2009" s="178">
        <f>IF('9 All Base Data'!$S2009="","",IF('9 All Base Data'!$S2009=0,0,('9 All Base Data'!S2009*Basecase_Pop_2006)/(1+(1/(BaseCase_RespHA_All*('9 All Base Data'!$W2009*Basecase_PM10)/10)))))</f>
        <v>0</v>
      </c>
      <c r="O2009" s="178">
        <f>IF('9 All Base Data'!$T2009="","",IF('9 All Base Data'!$T2009=0,0,('9 All Base Data'!$T2009*Basecase_Pop_2006)/(1+(1/(BaseCase_RespHA_Child_1_4*('9 All Base Data'!$W2009*Basecase_PM10)/10)))))</f>
        <v>0</v>
      </c>
      <c r="P2009" s="179">
        <f>IF('9 All Base Data'!$U2009="","",IF('9 All Base Data'!$U2009=0,0,('9 All Base Data'!$U2009*Basecase_Pop_2006)/(1+(1/(BaseCase_RespHA_Child_5_14*('9 All Base Data'!$W2009*Basecase_PM10)/10)))))</f>
        <v>0</v>
      </c>
      <c r="Q2009" s="156">
        <f>IF('7 Base case Results'!$G2009="..C",0,BaseCase_RADs_All*'7 Base case Results'!$G2009*('9 All Base Data'!$V2009*Basecase_PM10)/10)</f>
        <v>0</v>
      </c>
      <c r="R2009" s="189">
        <f t="shared" si="322"/>
        <v>0</v>
      </c>
      <c r="S2009" s="178">
        <f t="shared" si="323"/>
        <v>0</v>
      </c>
      <c r="T2009" s="179">
        <f t="shared" si="324"/>
        <v>0</v>
      </c>
      <c r="U2009" s="178">
        <f t="shared" si="325"/>
        <v>0</v>
      </c>
      <c r="V2009" s="178">
        <f t="shared" si="326"/>
        <v>0</v>
      </c>
      <c r="W2009" s="178">
        <f t="shared" si="327"/>
        <v>0</v>
      </c>
      <c r="X2009" s="179">
        <f t="shared" si="328"/>
        <v>0</v>
      </c>
      <c r="Y2009" s="179">
        <f t="shared" si="329"/>
        <v>0</v>
      </c>
      <c r="Z2009" s="186">
        <f t="shared" si="320"/>
        <v>0</v>
      </c>
      <c r="AA2009" s="156">
        <f>$J2009*'9 All Base Data'!$Y2009</f>
        <v>0</v>
      </c>
      <c r="AB2009" s="156">
        <f>$K2009*'9 All Base Data'!$Y2009</f>
        <v>0</v>
      </c>
      <c r="AC2009" s="178">
        <f>$L2009*'9 All Base Data'!$Y2009</f>
        <v>0</v>
      </c>
      <c r="AD2009" s="178">
        <f>IF($M2009="","",$M2009*'9 All Base Data'!$Y2009)</f>
        <v>0</v>
      </c>
      <c r="AE2009" s="178">
        <f>IF($N2009="","",$N2009*'9 All Base Data'!$Y2009)</f>
        <v>0</v>
      </c>
      <c r="AF2009" s="178">
        <f>IF($O2009="","",$O2009*'9 All Base Data'!$Y2009)</f>
        <v>0</v>
      </c>
      <c r="AG2009" s="178">
        <f>IF($P2009="","",$P2009*'9 All Base Data'!$Y2009)</f>
        <v>0</v>
      </c>
      <c r="AH2009" s="167">
        <f>$Q2009*'9 All Base Data'!$Y2009</f>
        <v>0</v>
      </c>
      <c r="AI2009" s="178">
        <f>$R2009*'9 All Base Data'!$Y2009</f>
        <v>0</v>
      </c>
      <c r="AJ2009" s="178">
        <f>$S2009*'9 All Base Data'!$Y2009</f>
        <v>0</v>
      </c>
      <c r="AK2009" s="178">
        <f>$T2009*'9 All Base Data'!$Y2009</f>
        <v>0</v>
      </c>
      <c r="AL2009" s="178">
        <f>IF($U2009="","",$U2009*'9 All Base Data'!$Y2009)</f>
        <v>0</v>
      </c>
      <c r="AM2009" s="178">
        <f>IF($V2009="","",$V2009*'9 All Base Data'!$Y2009)</f>
        <v>0</v>
      </c>
      <c r="AN2009" s="178">
        <f>IF($W2009="","",$W2009*'9 All Base Data'!$Y2009)</f>
        <v>0</v>
      </c>
      <c r="AO2009" s="178">
        <f>IF($X2009="","",$X2009*'9 All Base Data'!$Y2009)</f>
        <v>0</v>
      </c>
      <c r="AP2009" s="178">
        <f>$Y2009*'9 All Base Data'!$Y2009</f>
        <v>0</v>
      </c>
      <c r="AQ2009" s="179">
        <f t="shared" si="321"/>
        <v>0</v>
      </c>
    </row>
    <row r="2010" spans="1:43" x14ac:dyDescent="0.25">
      <c r="A2010" s="124">
        <v>626100</v>
      </c>
      <c r="B2010" s="125" t="s">
        <v>2037</v>
      </c>
      <c r="C2010" s="126" t="s">
        <v>1863</v>
      </c>
      <c r="D2010" s="101" t="s">
        <v>2133</v>
      </c>
      <c r="E2010" s="42"/>
      <c r="F2010" s="191" t="str">
        <f>IF('9 All Base Data'!G2010="Rural Centre","Rural",IF('9 All Base Data'!G2010="Rural (Incl.some Off Shore Islands)","Rural",IF('9 All Base Data'!G2010="Inlet-in TA but not in Urban Area","Rural",IF('9 All Base Data'!G2010="Rural (Incl.some Off Shore Islands)","Rural",IF('9 All Base Data'!G2010="Inlet-not in TA","Rural",IF('9 All Base Data'!G2010="Inland Water not in Urban Area","Rural",IF('9 All Base Data'!G2010="Oceanic-in Region but not in TA","Rural",'9 All Base Data'!G2010)))))))</f>
        <v>Rural</v>
      </c>
      <c r="G2010" s="177">
        <f>IF('9 All Base Data'!I2010="..C","..C",'9 All Base Data'!I2010*Basecase_Pop_2006)</f>
        <v>6</v>
      </c>
      <c r="H2010" s="177" t="str">
        <f>IF('9 All Base Data'!J2010="..C","..C",'9 All Base Data'!J2010*Basecase_Pop_2006)</f>
        <v>..C</v>
      </c>
      <c r="I2010" s="191" t="str">
        <f>IF('9 All Base Data'!L2010="..C","..C",'9 All Base Data'!L2010*Basecase_Pop_2006)</f>
        <v>..C</v>
      </c>
      <c r="J2010" s="156">
        <f>IF('9 All Base Data'!$P2010=0,0,('9 All Base Data'!$P2010*Basecase_Pop_2006)/(1+(1/(BaseCase_Mort_AllAdults_30*('9 All Base Data'!$W2010*Basecase_PM10)/10))))</f>
        <v>0</v>
      </c>
      <c r="K2010" s="156">
        <f>IF('9 All Base Data'!$Q2010=0,0,('9 All Base Data'!$Q2010*Basecase_Pop_2006)/(1+(1/(BaseCase_Mort_Maori_30*('9 All Base Data'!$W2010*Basecase_PM10)/10))))</f>
        <v>0</v>
      </c>
      <c r="L2010" s="179">
        <f>133/(1+1/(BaseCase_Mort_Child_0_1*'9 All Base Data'!$AB$10/10))*IF('9 All Base Data'!$L2010="..C",0,'9 All Base Data'!L2010/'9 All Base Data'!$L$2022)</f>
        <v>0</v>
      </c>
      <c r="M2010" s="178">
        <f>IF('9 All Base Data'!$R2010="","",IF('9 All Base Data'!$R2010=0,0,('9 All Base Data'!$R2010*Basecase_Pop_2006)/(1+(1/(BaseCase_CardiacHA_All*('9 All Base Data'!$W2010*Basecase_PM10)/10)))))</f>
        <v>0</v>
      </c>
      <c r="N2010" s="178">
        <f>IF('9 All Base Data'!$S2010="","",IF('9 All Base Data'!$S2010=0,0,('9 All Base Data'!S2010*Basecase_Pop_2006)/(1+(1/(BaseCase_RespHA_All*('9 All Base Data'!$W2010*Basecase_PM10)/10)))))</f>
        <v>0</v>
      </c>
      <c r="O2010" s="178">
        <f>IF('9 All Base Data'!$T2010="","",IF('9 All Base Data'!$T2010=0,0,('9 All Base Data'!$T2010*Basecase_Pop_2006)/(1+(1/(BaseCase_RespHA_Child_1_4*('9 All Base Data'!$W2010*Basecase_PM10)/10)))))</f>
        <v>0</v>
      </c>
      <c r="P2010" s="179">
        <f>IF('9 All Base Data'!$U2010="","",IF('9 All Base Data'!$U2010=0,0,('9 All Base Data'!$U2010*Basecase_Pop_2006)/(1+(1/(BaseCase_RespHA_Child_5_14*('9 All Base Data'!$W2010*Basecase_PM10)/10)))))</f>
        <v>0</v>
      </c>
      <c r="Q2010" s="156">
        <f>IF('7 Base case Results'!$G2010="..C",0,BaseCase_RADs_All*'7 Base case Results'!$G2010*('9 All Base Data'!$V2010*Basecase_PM10)/10)</f>
        <v>1.7215200000000004</v>
      </c>
      <c r="R2010" s="189">
        <f t="shared" si="322"/>
        <v>0</v>
      </c>
      <c r="S2010" s="178">
        <f t="shared" si="323"/>
        <v>0</v>
      </c>
      <c r="T2010" s="179">
        <f t="shared" si="324"/>
        <v>0</v>
      </c>
      <c r="U2010" s="178">
        <f t="shared" si="325"/>
        <v>0</v>
      </c>
      <c r="V2010" s="178">
        <f t="shared" si="326"/>
        <v>0</v>
      </c>
      <c r="W2010" s="178">
        <f t="shared" si="327"/>
        <v>0</v>
      </c>
      <c r="X2010" s="179">
        <f t="shared" si="328"/>
        <v>0</v>
      </c>
      <c r="Y2010" s="179">
        <f t="shared" si="329"/>
        <v>1.0673424000000003E-4</v>
      </c>
      <c r="Z2010" s="186">
        <f t="shared" si="320"/>
        <v>1.0673424000000003E-4</v>
      </c>
      <c r="AA2010" s="156">
        <f>$J2010*'9 All Base Data'!$Y2010</f>
        <v>0</v>
      </c>
      <c r="AB2010" s="156">
        <f>$K2010*'9 All Base Data'!$Y2010</f>
        <v>0</v>
      </c>
      <c r="AC2010" s="178">
        <f>$L2010*'9 All Base Data'!$Y2010</f>
        <v>0</v>
      </c>
      <c r="AD2010" s="178">
        <f>IF($M2010="","",$M2010*'9 All Base Data'!$Y2010)</f>
        <v>0</v>
      </c>
      <c r="AE2010" s="178">
        <f>IF($N2010="","",$N2010*'9 All Base Data'!$Y2010)</f>
        <v>0</v>
      </c>
      <c r="AF2010" s="178">
        <f>IF($O2010="","",$O2010*'9 All Base Data'!$Y2010)</f>
        <v>0</v>
      </c>
      <c r="AG2010" s="178">
        <f>IF($P2010="","",$P2010*'9 All Base Data'!$Y2010)</f>
        <v>0</v>
      </c>
      <c r="AH2010" s="167">
        <f>$Q2010*'9 All Base Data'!$Y2010</f>
        <v>0.14995151705354254</v>
      </c>
      <c r="AI2010" s="178">
        <f>$R2010*'9 All Base Data'!$Y2010</f>
        <v>0</v>
      </c>
      <c r="AJ2010" s="178">
        <f>$S2010*'9 All Base Data'!$Y2010</f>
        <v>0</v>
      </c>
      <c r="AK2010" s="178">
        <f>$T2010*'9 All Base Data'!$Y2010</f>
        <v>0</v>
      </c>
      <c r="AL2010" s="178">
        <f>IF($U2010="","",$U2010*'9 All Base Data'!$Y2010)</f>
        <v>0</v>
      </c>
      <c r="AM2010" s="178">
        <f>IF($V2010="","",$V2010*'9 All Base Data'!$Y2010)</f>
        <v>0</v>
      </c>
      <c r="AN2010" s="178">
        <f>IF($W2010="","",$W2010*'9 All Base Data'!$Y2010)</f>
        <v>0</v>
      </c>
      <c r="AO2010" s="178">
        <f>IF($X2010="","",$X2010*'9 All Base Data'!$Y2010)</f>
        <v>0</v>
      </c>
      <c r="AP2010" s="178">
        <f>$Y2010*'9 All Base Data'!$Y2010</f>
        <v>9.2969940573196389E-6</v>
      </c>
      <c r="AQ2010" s="179">
        <f t="shared" si="321"/>
        <v>9.2969940573196389E-6</v>
      </c>
    </row>
    <row r="2011" spans="1:43" x14ac:dyDescent="0.25">
      <c r="A2011" s="124">
        <v>626500</v>
      </c>
      <c r="B2011" s="125" t="s">
        <v>2038</v>
      </c>
      <c r="C2011" s="126" t="s">
        <v>1863</v>
      </c>
      <c r="D2011" s="101" t="s">
        <v>2134</v>
      </c>
      <c r="E2011" s="42"/>
      <c r="F2011" s="191" t="str">
        <f>IF('9 All Base Data'!G2011="Rural Centre","Rural",IF('9 All Base Data'!G2011="Rural (Incl.some Off Shore Islands)","Rural",IF('9 All Base Data'!G2011="Inlet-in TA but not in Urban Area","Rural",IF('9 All Base Data'!G2011="Rural (Incl.some Off Shore Islands)","Rural",IF('9 All Base Data'!G2011="Inlet-not in TA","Rural",IF('9 All Base Data'!G2011="Inland Water not in Urban Area","Rural",IF('9 All Base Data'!G2011="Oceanic-in Region but not in TA","Rural",'9 All Base Data'!G2011)))))))</f>
        <v>Rural</v>
      </c>
      <c r="G2011" s="177" t="str">
        <f>IF('9 All Base Data'!I2011="..C","..C",'9 All Base Data'!I2011*Basecase_Pop_2006)</f>
        <v>..C</v>
      </c>
      <c r="H2011" s="177" t="str">
        <f>IF('9 All Base Data'!J2011="..C","..C",'9 All Base Data'!J2011*Basecase_Pop_2006)</f>
        <v>..C</v>
      </c>
      <c r="I2011" s="191" t="str">
        <f>IF('9 All Base Data'!L2011="..C","..C",'9 All Base Data'!L2011*Basecase_Pop_2006)</f>
        <v>..C</v>
      </c>
      <c r="J2011" s="156">
        <f>IF('9 All Base Data'!$P2011=0,0,('9 All Base Data'!$P2011*Basecase_Pop_2006)/(1+(1/(BaseCase_Mort_AllAdults_30*('9 All Base Data'!$W2011*Basecase_PM10)/10))))</f>
        <v>0</v>
      </c>
      <c r="K2011" s="156">
        <f>IF('9 All Base Data'!$Q2011=0,0,('9 All Base Data'!$Q2011*Basecase_Pop_2006)/(1+(1/(BaseCase_Mort_Maori_30*('9 All Base Data'!$W2011*Basecase_PM10)/10))))</f>
        <v>0</v>
      </c>
      <c r="L2011" s="179">
        <f>133/(1+1/(BaseCase_Mort_Child_0_1*'9 All Base Data'!$AB$10/10))*IF('9 All Base Data'!$L2011="..C",0,'9 All Base Data'!L2011/'9 All Base Data'!$L$2022)</f>
        <v>0</v>
      </c>
      <c r="M2011" s="178">
        <f>IF('9 All Base Data'!$R2011="","",IF('9 All Base Data'!$R2011=0,0,('9 All Base Data'!$R2011*Basecase_Pop_2006)/(1+(1/(BaseCase_CardiacHA_All*('9 All Base Data'!$W2011*Basecase_PM10)/10)))))</f>
        <v>0</v>
      </c>
      <c r="N2011" s="178">
        <f>IF('9 All Base Data'!$S2011="","",IF('9 All Base Data'!$S2011=0,0,('9 All Base Data'!S2011*Basecase_Pop_2006)/(1+(1/(BaseCase_RespHA_All*('9 All Base Data'!$W2011*Basecase_PM10)/10)))))</f>
        <v>0</v>
      </c>
      <c r="O2011" s="178">
        <f>IF('9 All Base Data'!$T2011="","",IF('9 All Base Data'!$T2011=0,0,('9 All Base Data'!$T2011*Basecase_Pop_2006)/(1+(1/(BaseCase_RespHA_Child_1_4*('9 All Base Data'!$W2011*Basecase_PM10)/10)))))</f>
        <v>0</v>
      </c>
      <c r="P2011" s="179">
        <f>IF('9 All Base Data'!$U2011="","",IF('9 All Base Data'!$U2011=0,0,('9 All Base Data'!$U2011*Basecase_Pop_2006)/(1+(1/(BaseCase_RespHA_Child_5_14*('9 All Base Data'!$W2011*Basecase_PM10)/10)))))</f>
        <v>0</v>
      </c>
      <c r="Q2011" s="156">
        <f>IF('7 Base case Results'!$G2011="..C",0,BaseCase_RADs_All*'7 Base case Results'!$G2011*('9 All Base Data'!$V2011*Basecase_PM10)/10)</f>
        <v>0</v>
      </c>
      <c r="R2011" s="189">
        <f t="shared" si="322"/>
        <v>0</v>
      </c>
      <c r="S2011" s="178">
        <f t="shared" si="323"/>
        <v>0</v>
      </c>
      <c r="T2011" s="179">
        <f t="shared" si="324"/>
        <v>0</v>
      </c>
      <c r="U2011" s="178">
        <f t="shared" si="325"/>
        <v>0</v>
      </c>
      <c r="V2011" s="178">
        <f t="shared" si="326"/>
        <v>0</v>
      </c>
      <c r="W2011" s="178">
        <f t="shared" si="327"/>
        <v>0</v>
      </c>
      <c r="X2011" s="179">
        <f t="shared" si="328"/>
        <v>0</v>
      </c>
      <c r="Y2011" s="179">
        <f t="shared" si="329"/>
        <v>0</v>
      </c>
      <c r="Z2011" s="186">
        <f t="shared" si="320"/>
        <v>0</v>
      </c>
      <c r="AA2011" s="156">
        <f>$J2011*'9 All Base Data'!$Y2011</f>
        <v>0</v>
      </c>
      <c r="AB2011" s="156">
        <f>$K2011*'9 All Base Data'!$Y2011</f>
        <v>0</v>
      </c>
      <c r="AC2011" s="178">
        <f>$L2011*'9 All Base Data'!$Y2011</f>
        <v>0</v>
      </c>
      <c r="AD2011" s="178">
        <f>IF($M2011="","",$M2011*'9 All Base Data'!$Y2011)</f>
        <v>0</v>
      </c>
      <c r="AE2011" s="178">
        <f>IF($N2011="","",$N2011*'9 All Base Data'!$Y2011)</f>
        <v>0</v>
      </c>
      <c r="AF2011" s="178">
        <f>IF($O2011="","",$O2011*'9 All Base Data'!$Y2011)</f>
        <v>0</v>
      </c>
      <c r="AG2011" s="178">
        <f>IF($P2011="","",$P2011*'9 All Base Data'!$Y2011)</f>
        <v>0</v>
      </c>
      <c r="AH2011" s="167">
        <f>$Q2011*'9 All Base Data'!$Y2011</f>
        <v>0</v>
      </c>
      <c r="AI2011" s="178">
        <f>$R2011*'9 All Base Data'!$Y2011</f>
        <v>0</v>
      </c>
      <c r="AJ2011" s="178">
        <f>$S2011*'9 All Base Data'!$Y2011</f>
        <v>0</v>
      </c>
      <c r="AK2011" s="178">
        <f>$T2011*'9 All Base Data'!$Y2011</f>
        <v>0</v>
      </c>
      <c r="AL2011" s="178">
        <f>IF($U2011="","",$U2011*'9 All Base Data'!$Y2011)</f>
        <v>0</v>
      </c>
      <c r="AM2011" s="178">
        <f>IF($V2011="","",$V2011*'9 All Base Data'!$Y2011)</f>
        <v>0</v>
      </c>
      <c r="AN2011" s="178">
        <f>IF($W2011="","",$W2011*'9 All Base Data'!$Y2011)</f>
        <v>0</v>
      </c>
      <c r="AO2011" s="178">
        <f>IF($X2011="","",$X2011*'9 All Base Data'!$Y2011)</f>
        <v>0</v>
      </c>
      <c r="AP2011" s="178">
        <f>$Y2011*'9 All Base Data'!$Y2011</f>
        <v>0</v>
      </c>
      <c r="AQ2011" s="179">
        <f t="shared" si="321"/>
        <v>0</v>
      </c>
    </row>
    <row r="2012" spans="1:43" x14ac:dyDescent="0.25">
      <c r="A2012" s="124">
        <v>626601</v>
      </c>
      <c r="B2012" s="125" t="s">
        <v>2039</v>
      </c>
      <c r="C2012" s="126" t="s">
        <v>1683</v>
      </c>
      <c r="D2012" s="101" t="s">
        <v>2070</v>
      </c>
      <c r="E2012" s="42"/>
      <c r="F2012" s="191" t="e">
        <f>IF('9 All Base Data'!G2012="Rural Centre","Rural",IF('9 All Base Data'!G2012="Rural (Incl.some Off Shore Islands)","Rural",IF('9 All Base Data'!G2012="Inlet-in TA but not in Urban Area","Rural",IF('9 All Base Data'!G2012="Rural (Incl.some Off Shore Islands)","Rural",IF('9 All Base Data'!G2012="Inlet-not in TA","Rural",IF('9 All Base Data'!G2012="Inland Water not in Urban Area","Rural",IF('9 All Base Data'!G2012="Oceanic-in Region but not in TA","Rural",'9 All Base Data'!G2012)))))))</f>
        <v>#N/A</v>
      </c>
      <c r="G2012" s="177" t="str">
        <f>IF('9 All Base Data'!I2012="..C","..C",'9 All Base Data'!I2012*Basecase_Pop_2006)</f>
        <v>..C</v>
      </c>
      <c r="H2012" s="177" t="str">
        <f>IF('9 All Base Data'!J2012="..C","..C",'9 All Base Data'!J2012*Basecase_Pop_2006)</f>
        <v>..C</v>
      </c>
      <c r="I2012" s="191" t="str">
        <f>IF('9 All Base Data'!L2012="..C","..C",'9 All Base Data'!L2012*Basecase_Pop_2006)</f>
        <v>..C</v>
      </c>
      <c r="J2012" s="156">
        <f>IF('9 All Base Data'!$P2012=0,0,('9 All Base Data'!$P2012*Basecase_Pop_2006)/(1+(1/(BaseCase_Mort_AllAdults_30*('9 All Base Data'!$W2012*Basecase_PM10)/10))))</f>
        <v>0</v>
      </c>
      <c r="K2012" s="156">
        <f>IF('9 All Base Data'!$Q2012=0,0,('9 All Base Data'!$Q2012*Basecase_Pop_2006)/(1+(1/(BaseCase_Mort_Maori_30*('9 All Base Data'!$W2012*Basecase_PM10)/10))))</f>
        <v>0</v>
      </c>
      <c r="L2012" s="179">
        <f>133/(1+1/(BaseCase_Mort_Child_0_1*'9 All Base Data'!$AB$10/10))*IF('9 All Base Data'!$L2012="..C",0,'9 All Base Data'!L2012/'9 All Base Data'!$L$2022)</f>
        <v>0</v>
      </c>
      <c r="M2012" s="178" t="str">
        <f>IF('9 All Base Data'!$R2012="","",IF('9 All Base Data'!$R2012=0,0,('9 All Base Data'!$R2012*Basecase_Pop_2006)/(1+(1/(BaseCase_CardiacHA_All*('9 All Base Data'!$W2012*Basecase_PM10)/10)))))</f>
        <v/>
      </c>
      <c r="N2012" s="178" t="str">
        <f>IF('9 All Base Data'!$S2012="","",IF('9 All Base Data'!$S2012=0,0,('9 All Base Data'!S2012*Basecase_Pop_2006)/(1+(1/(BaseCase_RespHA_All*('9 All Base Data'!$W2012*Basecase_PM10)/10)))))</f>
        <v/>
      </c>
      <c r="O2012" s="178" t="str">
        <f>IF('9 All Base Data'!$T2012="","",IF('9 All Base Data'!$T2012=0,0,('9 All Base Data'!$T2012*Basecase_Pop_2006)/(1+(1/(BaseCase_RespHA_Child_1_4*('9 All Base Data'!$W2012*Basecase_PM10)/10)))))</f>
        <v/>
      </c>
      <c r="P2012" s="179" t="str">
        <f>IF('9 All Base Data'!$U2012="","",IF('9 All Base Data'!$U2012=0,0,('9 All Base Data'!$U2012*Basecase_Pop_2006)/(1+(1/(BaseCase_RespHA_Child_5_14*('9 All Base Data'!$W2012*Basecase_PM10)/10)))))</f>
        <v/>
      </c>
      <c r="Q2012" s="156">
        <f>IF('7 Base case Results'!$G2012="..C",0,BaseCase_RADs_All*'7 Base case Results'!$G2012*('9 All Base Data'!$V2012*Basecase_PM10)/10)</f>
        <v>0</v>
      </c>
      <c r="R2012" s="189">
        <f t="shared" si="322"/>
        <v>0</v>
      </c>
      <c r="S2012" s="178">
        <f t="shared" si="323"/>
        <v>0</v>
      </c>
      <c r="T2012" s="179">
        <f t="shared" si="324"/>
        <v>0</v>
      </c>
      <c r="U2012" s="178" t="str">
        <f t="shared" si="325"/>
        <v/>
      </c>
      <c r="V2012" s="178" t="str">
        <f t="shared" si="326"/>
        <v/>
      </c>
      <c r="W2012" s="178" t="str">
        <f t="shared" si="327"/>
        <v/>
      </c>
      <c r="X2012" s="179" t="str">
        <f t="shared" si="328"/>
        <v/>
      </c>
      <c r="Y2012" s="179">
        <f t="shared" si="329"/>
        <v>0</v>
      </c>
      <c r="Z2012" s="186">
        <f t="shared" si="320"/>
        <v>0</v>
      </c>
      <c r="AA2012" s="156">
        <f>$J2012*'9 All Base Data'!$Y2012</f>
        <v>0</v>
      </c>
      <c r="AB2012" s="156">
        <f>$K2012*'9 All Base Data'!$Y2012</f>
        <v>0</v>
      </c>
      <c r="AC2012" s="178">
        <f>$L2012*'9 All Base Data'!$Y2012</f>
        <v>0</v>
      </c>
      <c r="AD2012" s="178" t="str">
        <f>IF($M2012="","",$M2012*'9 All Base Data'!$Y2012)</f>
        <v/>
      </c>
      <c r="AE2012" s="178" t="str">
        <f>IF($N2012="","",$N2012*'9 All Base Data'!$Y2012)</f>
        <v/>
      </c>
      <c r="AF2012" s="178" t="str">
        <f>IF($O2012="","",$O2012*'9 All Base Data'!$Y2012)</f>
        <v/>
      </c>
      <c r="AG2012" s="178" t="str">
        <f>IF($P2012="","",$P2012*'9 All Base Data'!$Y2012)</f>
        <v/>
      </c>
      <c r="AH2012" s="167">
        <f>$Q2012*'9 All Base Data'!$Y2012</f>
        <v>0</v>
      </c>
      <c r="AI2012" s="178">
        <f>$R2012*'9 All Base Data'!$Y2012</f>
        <v>0</v>
      </c>
      <c r="AJ2012" s="178">
        <f>$S2012*'9 All Base Data'!$Y2012</f>
        <v>0</v>
      </c>
      <c r="AK2012" s="178">
        <f>$T2012*'9 All Base Data'!$Y2012</f>
        <v>0</v>
      </c>
      <c r="AL2012" s="178" t="str">
        <f>IF($U2012="","",$U2012*'9 All Base Data'!$Y2012)</f>
        <v/>
      </c>
      <c r="AM2012" s="178" t="str">
        <f>IF($V2012="","",$V2012*'9 All Base Data'!$Y2012)</f>
        <v/>
      </c>
      <c r="AN2012" s="178" t="str">
        <f>IF($W2012="","",$W2012*'9 All Base Data'!$Y2012)</f>
        <v/>
      </c>
      <c r="AO2012" s="178" t="str">
        <f>IF($X2012="","",$X2012*'9 All Base Data'!$Y2012)</f>
        <v/>
      </c>
      <c r="AP2012" s="178">
        <f>$Y2012*'9 All Base Data'!$Y2012</f>
        <v>0</v>
      </c>
      <c r="AQ2012" s="179">
        <f t="shared" si="321"/>
        <v>0</v>
      </c>
    </row>
    <row r="2013" spans="1:43" x14ac:dyDescent="0.25">
      <c r="A2013" s="124">
        <v>626602</v>
      </c>
      <c r="B2013" s="125" t="s">
        <v>2040</v>
      </c>
      <c r="C2013" s="126" t="s">
        <v>1683</v>
      </c>
      <c r="D2013" s="101" t="s">
        <v>2070</v>
      </c>
      <c r="E2013" s="42"/>
      <c r="F2013" s="191" t="e">
        <f>IF('9 All Base Data'!G2013="Rural Centre","Rural",IF('9 All Base Data'!G2013="Rural (Incl.some Off Shore Islands)","Rural",IF('9 All Base Data'!G2013="Inlet-in TA but not in Urban Area","Rural",IF('9 All Base Data'!G2013="Rural (Incl.some Off Shore Islands)","Rural",IF('9 All Base Data'!G2013="Inlet-not in TA","Rural",IF('9 All Base Data'!G2013="Inland Water not in Urban Area","Rural",IF('9 All Base Data'!G2013="Oceanic-in Region but not in TA","Rural",'9 All Base Data'!G2013)))))))</f>
        <v>#N/A</v>
      </c>
      <c r="G2013" s="177" t="str">
        <f>IF('9 All Base Data'!I2013="..C","..C",'9 All Base Data'!I2013*Basecase_Pop_2006)</f>
        <v>..C</v>
      </c>
      <c r="H2013" s="177" t="str">
        <f>IF('9 All Base Data'!J2013="..C","..C",'9 All Base Data'!J2013*Basecase_Pop_2006)</f>
        <v>..C</v>
      </c>
      <c r="I2013" s="191" t="str">
        <f>IF('9 All Base Data'!L2013="..C","..C",'9 All Base Data'!L2013*Basecase_Pop_2006)</f>
        <v>..C</v>
      </c>
      <c r="J2013" s="156">
        <f>IF('9 All Base Data'!$P2013=0,0,('9 All Base Data'!$P2013*Basecase_Pop_2006)/(1+(1/(BaseCase_Mort_AllAdults_30*('9 All Base Data'!$W2013*Basecase_PM10)/10))))</f>
        <v>0</v>
      </c>
      <c r="K2013" s="156">
        <f>IF('9 All Base Data'!$Q2013=0,0,('9 All Base Data'!$Q2013*Basecase_Pop_2006)/(1+(1/(BaseCase_Mort_Maori_30*('9 All Base Data'!$W2013*Basecase_PM10)/10))))</f>
        <v>0</v>
      </c>
      <c r="L2013" s="179">
        <f>133/(1+1/(BaseCase_Mort_Child_0_1*'9 All Base Data'!$AB$10/10))*IF('9 All Base Data'!$L2013="..C",0,'9 All Base Data'!L2013/'9 All Base Data'!$L$2022)</f>
        <v>0</v>
      </c>
      <c r="M2013" s="178" t="str">
        <f>IF('9 All Base Data'!$R2013="","",IF('9 All Base Data'!$R2013=0,0,('9 All Base Data'!$R2013*Basecase_Pop_2006)/(1+(1/(BaseCase_CardiacHA_All*('9 All Base Data'!$W2013*Basecase_PM10)/10)))))</f>
        <v/>
      </c>
      <c r="N2013" s="178" t="str">
        <f>IF('9 All Base Data'!$S2013="","",IF('9 All Base Data'!$S2013=0,0,('9 All Base Data'!S2013*Basecase_Pop_2006)/(1+(1/(BaseCase_RespHA_All*('9 All Base Data'!$W2013*Basecase_PM10)/10)))))</f>
        <v/>
      </c>
      <c r="O2013" s="178" t="str">
        <f>IF('9 All Base Data'!$T2013="","",IF('9 All Base Data'!$T2013=0,0,('9 All Base Data'!$T2013*Basecase_Pop_2006)/(1+(1/(BaseCase_RespHA_Child_1_4*('9 All Base Data'!$W2013*Basecase_PM10)/10)))))</f>
        <v/>
      </c>
      <c r="P2013" s="179" t="str">
        <f>IF('9 All Base Data'!$U2013="","",IF('9 All Base Data'!$U2013=0,0,('9 All Base Data'!$U2013*Basecase_Pop_2006)/(1+(1/(BaseCase_RespHA_Child_5_14*('9 All Base Data'!$W2013*Basecase_PM10)/10)))))</f>
        <v/>
      </c>
      <c r="Q2013" s="156">
        <f>IF('7 Base case Results'!$G2013="..C",0,BaseCase_RADs_All*'7 Base case Results'!$G2013*('9 All Base Data'!$V2013*Basecase_PM10)/10)</f>
        <v>0</v>
      </c>
      <c r="R2013" s="189">
        <f t="shared" si="322"/>
        <v>0</v>
      </c>
      <c r="S2013" s="178">
        <f t="shared" si="323"/>
        <v>0</v>
      </c>
      <c r="T2013" s="179">
        <f t="shared" si="324"/>
        <v>0</v>
      </c>
      <c r="U2013" s="178" t="str">
        <f t="shared" si="325"/>
        <v/>
      </c>
      <c r="V2013" s="178" t="str">
        <f t="shared" si="326"/>
        <v/>
      </c>
      <c r="W2013" s="178" t="str">
        <f t="shared" si="327"/>
        <v/>
      </c>
      <c r="X2013" s="179" t="str">
        <f t="shared" si="328"/>
        <v/>
      </c>
      <c r="Y2013" s="179">
        <f t="shared" si="329"/>
        <v>0</v>
      </c>
      <c r="Z2013" s="186">
        <f t="shared" si="320"/>
        <v>0</v>
      </c>
      <c r="AA2013" s="156">
        <f>$J2013*'9 All Base Data'!$Y2013</f>
        <v>0</v>
      </c>
      <c r="AB2013" s="156">
        <f>$K2013*'9 All Base Data'!$Y2013</f>
        <v>0</v>
      </c>
      <c r="AC2013" s="178">
        <f>$L2013*'9 All Base Data'!$Y2013</f>
        <v>0</v>
      </c>
      <c r="AD2013" s="178" t="str">
        <f>IF($M2013="","",$M2013*'9 All Base Data'!$Y2013)</f>
        <v/>
      </c>
      <c r="AE2013" s="178" t="str">
        <f>IF($N2013="","",$N2013*'9 All Base Data'!$Y2013)</f>
        <v/>
      </c>
      <c r="AF2013" s="178" t="str">
        <f>IF($O2013="","",$O2013*'9 All Base Data'!$Y2013)</f>
        <v/>
      </c>
      <c r="AG2013" s="178" t="str">
        <f>IF($P2013="","",$P2013*'9 All Base Data'!$Y2013)</f>
        <v/>
      </c>
      <c r="AH2013" s="167">
        <f>$Q2013*'9 All Base Data'!$Y2013</f>
        <v>0</v>
      </c>
      <c r="AI2013" s="178">
        <f>$R2013*'9 All Base Data'!$Y2013</f>
        <v>0</v>
      </c>
      <c r="AJ2013" s="178">
        <f>$S2013*'9 All Base Data'!$Y2013</f>
        <v>0</v>
      </c>
      <c r="AK2013" s="178">
        <f>$T2013*'9 All Base Data'!$Y2013</f>
        <v>0</v>
      </c>
      <c r="AL2013" s="178" t="str">
        <f>IF($U2013="","",$U2013*'9 All Base Data'!$Y2013)</f>
        <v/>
      </c>
      <c r="AM2013" s="178" t="str">
        <f>IF($V2013="","",$V2013*'9 All Base Data'!$Y2013)</f>
        <v/>
      </c>
      <c r="AN2013" s="178" t="str">
        <f>IF($W2013="","",$W2013*'9 All Base Data'!$Y2013)</f>
        <v/>
      </c>
      <c r="AO2013" s="178" t="str">
        <f>IF($X2013="","",$X2013*'9 All Base Data'!$Y2013)</f>
        <v/>
      </c>
      <c r="AP2013" s="178">
        <f>$Y2013*'9 All Base Data'!$Y2013</f>
        <v>0</v>
      </c>
      <c r="AQ2013" s="179">
        <f t="shared" si="321"/>
        <v>0</v>
      </c>
    </row>
    <row r="2014" spans="1:43" x14ac:dyDescent="0.25">
      <c r="A2014" s="124">
        <v>626700</v>
      </c>
      <c r="B2014" s="125" t="s">
        <v>2041</v>
      </c>
      <c r="C2014" s="126" t="s">
        <v>1863</v>
      </c>
      <c r="D2014" s="101" t="s">
        <v>2133</v>
      </c>
      <c r="E2014" s="42"/>
      <c r="F2014" s="191" t="str">
        <f>IF('9 All Base Data'!G2014="Rural Centre","Rural",IF('9 All Base Data'!G2014="Rural (Incl.some Off Shore Islands)","Rural",IF('9 All Base Data'!G2014="Inlet-in TA but not in Urban Area","Rural",IF('9 All Base Data'!G2014="Rural (Incl.some Off Shore Islands)","Rural",IF('9 All Base Data'!G2014="Inlet-not in TA","Rural",IF('9 All Base Data'!G2014="Inland Water not in Urban Area","Rural",IF('9 All Base Data'!G2014="Oceanic-in Region but not in TA","Rural",'9 All Base Data'!G2014)))))))</f>
        <v>Rural</v>
      </c>
      <c r="G2014" s="177" t="str">
        <f>IF('9 All Base Data'!I2014="..C","..C",'9 All Base Data'!I2014*Basecase_Pop_2006)</f>
        <v>..C</v>
      </c>
      <c r="H2014" s="177" t="str">
        <f>IF('9 All Base Data'!J2014="..C","..C",'9 All Base Data'!J2014*Basecase_Pop_2006)</f>
        <v>..C</v>
      </c>
      <c r="I2014" s="191" t="str">
        <f>IF('9 All Base Data'!L2014="..C","..C",'9 All Base Data'!L2014*Basecase_Pop_2006)</f>
        <v>..C</v>
      </c>
      <c r="J2014" s="156">
        <f>IF('9 All Base Data'!$P2014=0,0,('9 All Base Data'!$P2014*Basecase_Pop_2006)/(1+(1/(BaseCase_Mort_AllAdults_30*('9 All Base Data'!$W2014*Basecase_PM10)/10))))</f>
        <v>0</v>
      </c>
      <c r="K2014" s="156">
        <f>IF('9 All Base Data'!$Q2014=0,0,('9 All Base Data'!$Q2014*Basecase_Pop_2006)/(1+(1/(BaseCase_Mort_Maori_30*('9 All Base Data'!$W2014*Basecase_PM10)/10))))</f>
        <v>0</v>
      </c>
      <c r="L2014" s="179">
        <f>133/(1+1/(BaseCase_Mort_Child_0_1*'9 All Base Data'!$AB$10/10))*IF('9 All Base Data'!$L2014="..C",0,'9 All Base Data'!L2014/'9 All Base Data'!$L$2022)</f>
        <v>0</v>
      </c>
      <c r="M2014" s="178">
        <f>IF('9 All Base Data'!$R2014="","",IF('9 All Base Data'!$R2014=0,0,('9 All Base Data'!$R2014*Basecase_Pop_2006)/(1+(1/(BaseCase_CardiacHA_All*('9 All Base Data'!$W2014*Basecase_PM10)/10)))))</f>
        <v>0</v>
      </c>
      <c r="N2014" s="178">
        <f>IF('9 All Base Data'!$S2014="","",IF('9 All Base Data'!$S2014=0,0,('9 All Base Data'!S2014*Basecase_Pop_2006)/(1+(1/(BaseCase_RespHA_All*('9 All Base Data'!$W2014*Basecase_PM10)/10)))))</f>
        <v>0</v>
      </c>
      <c r="O2014" s="178">
        <f>IF('9 All Base Data'!$T2014="","",IF('9 All Base Data'!$T2014=0,0,('9 All Base Data'!$T2014*Basecase_Pop_2006)/(1+(1/(BaseCase_RespHA_Child_1_4*('9 All Base Data'!$W2014*Basecase_PM10)/10)))))</f>
        <v>0</v>
      </c>
      <c r="P2014" s="179">
        <f>IF('9 All Base Data'!$U2014="","",IF('9 All Base Data'!$U2014=0,0,('9 All Base Data'!$U2014*Basecase_Pop_2006)/(1+(1/(BaseCase_RespHA_Child_5_14*('9 All Base Data'!$W2014*Basecase_PM10)/10)))))</f>
        <v>0</v>
      </c>
      <c r="Q2014" s="156">
        <f>IF('7 Base case Results'!$G2014="..C",0,BaseCase_RADs_All*'7 Base case Results'!$G2014*('9 All Base Data'!$V2014*Basecase_PM10)/10)</f>
        <v>0</v>
      </c>
      <c r="R2014" s="189">
        <f t="shared" si="322"/>
        <v>0</v>
      </c>
      <c r="S2014" s="178">
        <f t="shared" si="323"/>
        <v>0</v>
      </c>
      <c r="T2014" s="179">
        <f t="shared" si="324"/>
        <v>0</v>
      </c>
      <c r="U2014" s="178">
        <f t="shared" si="325"/>
        <v>0</v>
      </c>
      <c r="V2014" s="178">
        <f t="shared" si="326"/>
        <v>0</v>
      </c>
      <c r="W2014" s="178">
        <f t="shared" si="327"/>
        <v>0</v>
      </c>
      <c r="X2014" s="179">
        <f t="shared" si="328"/>
        <v>0</v>
      </c>
      <c r="Y2014" s="179">
        <f t="shared" si="329"/>
        <v>0</v>
      </c>
      <c r="Z2014" s="186">
        <f t="shared" si="320"/>
        <v>0</v>
      </c>
      <c r="AA2014" s="156">
        <f>$J2014*'9 All Base Data'!$Y2014</f>
        <v>0</v>
      </c>
      <c r="AB2014" s="156">
        <f>$K2014*'9 All Base Data'!$Y2014</f>
        <v>0</v>
      </c>
      <c r="AC2014" s="178">
        <f>$L2014*'9 All Base Data'!$Y2014</f>
        <v>0</v>
      </c>
      <c r="AD2014" s="178">
        <f>IF($M2014="","",$M2014*'9 All Base Data'!$Y2014)</f>
        <v>0</v>
      </c>
      <c r="AE2014" s="178">
        <f>IF($N2014="","",$N2014*'9 All Base Data'!$Y2014)</f>
        <v>0</v>
      </c>
      <c r="AF2014" s="178">
        <f>IF($O2014="","",$O2014*'9 All Base Data'!$Y2014)</f>
        <v>0</v>
      </c>
      <c r="AG2014" s="178">
        <f>IF($P2014="","",$P2014*'9 All Base Data'!$Y2014)</f>
        <v>0</v>
      </c>
      <c r="AH2014" s="167">
        <f>$Q2014*'9 All Base Data'!$Y2014</f>
        <v>0</v>
      </c>
      <c r="AI2014" s="178">
        <f>$R2014*'9 All Base Data'!$Y2014</f>
        <v>0</v>
      </c>
      <c r="AJ2014" s="178">
        <f>$S2014*'9 All Base Data'!$Y2014</f>
        <v>0</v>
      </c>
      <c r="AK2014" s="178">
        <f>$T2014*'9 All Base Data'!$Y2014</f>
        <v>0</v>
      </c>
      <c r="AL2014" s="178">
        <f>IF($U2014="","",$U2014*'9 All Base Data'!$Y2014)</f>
        <v>0</v>
      </c>
      <c r="AM2014" s="178">
        <f>IF($V2014="","",$V2014*'9 All Base Data'!$Y2014)</f>
        <v>0</v>
      </c>
      <c r="AN2014" s="178">
        <f>IF($W2014="","",$W2014*'9 All Base Data'!$Y2014)</f>
        <v>0</v>
      </c>
      <c r="AO2014" s="178">
        <f>IF($X2014="","",$X2014*'9 All Base Data'!$Y2014)</f>
        <v>0</v>
      </c>
      <c r="AP2014" s="178">
        <f>$Y2014*'9 All Base Data'!$Y2014</f>
        <v>0</v>
      </c>
      <c r="AQ2014" s="179">
        <f t="shared" si="321"/>
        <v>0</v>
      </c>
    </row>
    <row r="2015" spans="1:43" x14ac:dyDescent="0.25">
      <c r="A2015" s="124">
        <v>626801</v>
      </c>
      <c r="B2015" s="125" t="s">
        <v>2042</v>
      </c>
      <c r="C2015" s="126" t="s">
        <v>1863</v>
      </c>
      <c r="D2015" s="101" t="s">
        <v>2134</v>
      </c>
      <c r="E2015" s="42"/>
      <c r="F2015" s="191" t="str">
        <f>IF('9 All Base Data'!G2015="Rural Centre","Rural",IF('9 All Base Data'!G2015="Rural (Incl.some Off Shore Islands)","Rural",IF('9 All Base Data'!G2015="Inlet-in TA but not in Urban Area","Rural",IF('9 All Base Data'!G2015="Rural (Incl.some Off Shore Islands)","Rural",IF('9 All Base Data'!G2015="Inlet-not in TA","Rural",IF('9 All Base Data'!G2015="Inland Water not in Urban Area","Rural",IF('9 All Base Data'!G2015="Oceanic-in Region but not in TA","Rural",'9 All Base Data'!G2015)))))))</f>
        <v>Rural</v>
      </c>
      <c r="G2015" s="177" t="str">
        <f>IF('9 All Base Data'!I2015="..C","..C",'9 All Base Data'!I2015*Basecase_Pop_2006)</f>
        <v>..C</v>
      </c>
      <c r="H2015" s="177" t="str">
        <f>IF('9 All Base Data'!J2015="..C","..C",'9 All Base Data'!J2015*Basecase_Pop_2006)</f>
        <v>..C</v>
      </c>
      <c r="I2015" s="191" t="str">
        <f>IF('9 All Base Data'!L2015="..C","..C",'9 All Base Data'!L2015*Basecase_Pop_2006)</f>
        <v>..C</v>
      </c>
      <c r="J2015" s="156">
        <f>IF('9 All Base Data'!$P2015=0,0,('9 All Base Data'!$P2015*Basecase_Pop_2006)/(1+(1/(BaseCase_Mort_AllAdults_30*('9 All Base Data'!$W2015*Basecase_PM10)/10))))</f>
        <v>0</v>
      </c>
      <c r="K2015" s="156">
        <f>IF('9 All Base Data'!$Q2015=0,0,('9 All Base Data'!$Q2015*Basecase_Pop_2006)/(1+(1/(BaseCase_Mort_Maori_30*('9 All Base Data'!$W2015*Basecase_PM10)/10))))</f>
        <v>0</v>
      </c>
      <c r="L2015" s="179">
        <f>133/(1+1/(BaseCase_Mort_Child_0_1*'9 All Base Data'!$AB$10/10))*IF('9 All Base Data'!$L2015="..C",0,'9 All Base Data'!L2015/'9 All Base Data'!$L$2022)</f>
        <v>0</v>
      </c>
      <c r="M2015" s="178">
        <f>IF('9 All Base Data'!$R2015="","",IF('9 All Base Data'!$R2015=0,0,('9 All Base Data'!$R2015*Basecase_Pop_2006)/(1+(1/(BaseCase_CardiacHA_All*('9 All Base Data'!$W2015*Basecase_PM10)/10)))))</f>
        <v>0</v>
      </c>
      <c r="N2015" s="178">
        <f>IF('9 All Base Data'!$S2015="","",IF('9 All Base Data'!$S2015=0,0,('9 All Base Data'!S2015*Basecase_Pop_2006)/(1+(1/(BaseCase_RespHA_All*('9 All Base Data'!$W2015*Basecase_PM10)/10)))))</f>
        <v>0</v>
      </c>
      <c r="O2015" s="178">
        <f>IF('9 All Base Data'!$T2015="","",IF('9 All Base Data'!$T2015=0,0,('9 All Base Data'!$T2015*Basecase_Pop_2006)/(1+(1/(BaseCase_RespHA_Child_1_4*('9 All Base Data'!$W2015*Basecase_PM10)/10)))))</f>
        <v>0</v>
      </c>
      <c r="P2015" s="179">
        <f>IF('9 All Base Data'!$U2015="","",IF('9 All Base Data'!$U2015=0,0,('9 All Base Data'!$U2015*Basecase_Pop_2006)/(1+(1/(BaseCase_RespHA_Child_5_14*('9 All Base Data'!$W2015*Basecase_PM10)/10)))))</f>
        <v>0</v>
      </c>
      <c r="Q2015" s="156">
        <f>IF('7 Base case Results'!$G2015="..C",0,BaseCase_RADs_All*'7 Base case Results'!$G2015*('9 All Base Data'!$V2015*Basecase_PM10)/10)</f>
        <v>0</v>
      </c>
      <c r="R2015" s="189">
        <f t="shared" si="322"/>
        <v>0</v>
      </c>
      <c r="S2015" s="178">
        <f t="shared" si="323"/>
        <v>0</v>
      </c>
      <c r="T2015" s="179">
        <f t="shared" si="324"/>
        <v>0</v>
      </c>
      <c r="U2015" s="178">
        <f t="shared" si="325"/>
        <v>0</v>
      </c>
      <c r="V2015" s="178">
        <f t="shared" si="326"/>
        <v>0</v>
      </c>
      <c r="W2015" s="178">
        <f t="shared" si="327"/>
        <v>0</v>
      </c>
      <c r="X2015" s="179">
        <f t="shared" si="328"/>
        <v>0</v>
      </c>
      <c r="Y2015" s="179">
        <f t="shared" si="329"/>
        <v>0</v>
      </c>
      <c r="Z2015" s="186">
        <f t="shared" si="320"/>
        <v>0</v>
      </c>
      <c r="AA2015" s="156">
        <f>$J2015*'9 All Base Data'!$Y2015</f>
        <v>0</v>
      </c>
      <c r="AB2015" s="156">
        <f>$K2015*'9 All Base Data'!$Y2015</f>
        <v>0</v>
      </c>
      <c r="AC2015" s="178">
        <f>$L2015*'9 All Base Data'!$Y2015</f>
        <v>0</v>
      </c>
      <c r="AD2015" s="178">
        <f>IF($M2015="","",$M2015*'9 All Base Data'!$Y2015)</f>
        <v>0</v>
      </c>
      <c r="AE2015" s="178">
        <f>IF($N2015="","",$N2015*'9 All Base Data'!$Y2015)</f>
        <v>0</v>
      </c>
      <c r="AF2015" s="178">
        <f>IF($O2015="","",$O2015*'9 All Base Data'!$Y2015)</f>
        <v>0</v>
      </c>
      <c r="AG2015" s="178">
        <f>IF($P2015="","",$P2015*'9 All Base Data'!$Y2015)</f>
        <v>0</v>
      </c>
      <c r="AH2015" s="167">
        <f>$Q2015*'9 All Base Data'!$Y2015</f>
        <v>0</v>
      </c>
      <c r="AI2015" s="178">
        <f>$R2015*'9 All Base Data'!$Y2015</f>
        <v>0</v>
      </c>
      <c r="AJ2015" s="178">
        <f>$S2015*'9 All Base Data'!$Y2015</f>
        <v>0</v>
      </c>
      <c r="AK2015" s="178">
        <f>$T2015*'9 All Base Data'!$Y2015</f>
        <v>0</v>
      </c>
      <c r="AL2015" s="178">
        <f>IF($U2015="","",$U2015*'9 All Base Data'!$Y2015)</f>
        <v>0</v>
      </c>
      <c r="AM2015" s="178">
        <f>IF($V2015="","",$V2015*'9 All Base Data'!$Y2015)</f>
        <v>0</v>
      </c>
      <c r="AN2015" s="178">
        <f>IF($W2015="","",$W2015*'9 All Base Data'!$Y2015)</f>
        <v>0</v>
      </c>
      <c r="AO2015" s="178">
        <f>IF($X2015="","",$X2015*'9 All Base Data'!$Y2015)</f>
        <v>0</v>
      </c>
      <c r="AP2015" s="178">
        <f>$Y2015*'9 All Base Data'!$Y2015</f>
        <v>0</v>
      </c>
      <c r="AQ2015" s="179">
        <f t="shared" si="321"/>
        <v>0</v>
      </c>
    </row>
    <row r="2016" spans="1:43" x14ac:dyDescent="0.25">
      <c r="A2016" s="124">
        <v>626802</v>
      </c>
      <c r="B2016" s="125" t="s">
        <v>2043</v>
      </c>
      <c r="C2016" s="126" t="s">
        <v>1863</v>
      </c>
      <c r="D2016" s="101" t="s">
        <v>2134</v>
      </c>
      <c r="E2016" s="42"/>
      <c r="F2016" s="191" t="str">
        <f>IF('9 All Base Data'!G2016="Rural Centre","Rural",IF('9 All Base Data'!G2016="Rural (Incl.some Off Shore Islands)","Rural",IF('9 All Base Data'!G2016="Inlet-in TA but not in Urban Area","Rural",IF('9 All Base Data'!G2016="Rural (Incl.some Off Shore Islands)","Rural",IF('9 All Base Data'!G2016="Inlet-not in TA","Rural",IF('9 All Base Data'!G2016="Inland Water not in Urban Area","Rural",IF('9 All Base Data'!G2016="Oceanic-in Region but not in TA","Rural",'9 All Base Data'!G2016)))))))</f>
        <v>Rural</v>
      </c>
      <c r="G2016" s="177" t="str">
        <f>IF('9 All Base Data'!I2016="..C","..C",'9 All Base Data'!I2016*Basecase_Pop_2006)</f>
        <v>..C</v>
      </c>
      <c r="H2016" s="177" t="str">
        <f>IF('9 All Base Data'!J2016="..C","..C",'9 All Base Data'!J2016*Basecase_Pop_2006)</f>
        <v>..C</v>
      </c>
      <c r="I2016" s="191" t="str">
        <f>IF('9 All Base Data'!L2016="..C","..C",'9 All Base Data'!L2016*Basecase_Pop_2006)</f>
        <v>..C</v>
      </c>
      <c r="J2016" s="156">
        <f>IF('9 All Base Data'!$P2016=0,0,('9 All Base Data'!$P2016*Basecase_Pop_2006)/(1+(1/(BaseCase_Mort_AllAdults_30*('9 All Base Data'!$W2016*Basecase_PM10)/10))))</f>
        <v>0</v>
      </c>
      <c r="K2016" s="156">
        <f>IF('9 All Base Data'!$Q2016=0,0,('9 All Base Data'!$Q2016*Basecase_Pop_2006)/(1+(1/(BaseCase_Mort_Maori_30*('9 All Base Data'!$W2016*Basecase_PM10)/10))))</f>
        <v>0</v>
      </c>
      <c r="L2016" s="179">
        <f>133/(1+1/(BaseCase_Mort_Child_0_1*'9 All Base Data'!$AB$10/10))*IF('9 All Base Data'!$L2016="..C",0,'9 All Base Data'!L2016/'9 All Base Data'!$L$2022)</f>
        <v>0</v>
      </c>
      <c r="M2016" s="178">
        <f>IF('9 All Base Data'!$R2016="","",IF('9 All Base Data'!$R2016=0,0,('9 All Base Data'!$R2016*Basecase_Pop_2006)/(1+(1/(BaseCase_CardiacHA_All*('9 All Base Data'!$W2016*Basecase_PM10)/10)))))</f>
        <v>0</v>
      </c>
      <c r="N2016" s="178">
        <f>IF('9 All Base Data'!$S2016="","",IF('9 All Base Data'!$S2016=0,0,('9 All Base Data'!S2016*Basecase_Pop_2006)/(1+(1/(BaseCase_RespHA_All*('9 All Base Data'!$W2016*Basecase_PM10)/10)))))</f>
        <v>0</v>
      </c>
      <c r="O2016" s="178">
        <f>IF('9 All Base Data'!$T2016="","",IF('9 All Base Data'!$T2016=0,0,('9 All Base Data'!$T2016*Basecase_Pop_2006)/(1+(1/(BaseCase_RespHA_Child_1_4*('9 All Base Data'!$W2016*Basecase_PM10)/10)))))</f>
        <v>0</v>
      </c>
      <c r="P2016" s="179">
        <f>IF('9 All Base Data'!$U2016="","",IF('9 All Base Data'!$U2016=0,0,('9 All Base Data'!$U2016*Basecase_Pop_2006)/(1+(1/(BaseCase_RespHA_Child_5_14*('9 All Base Data'!$W2016*Basecase_PM10)/10)))))</f>
        <v>0</v>
      </c>
      <c r="Q2016" s="156">
        <f>IF('7 Base case Results'!$G2016="..C",0,BaseCase_RADs_All*'7 Base case Results'!$G2016*('9 All Base Data'!$V2016*Basecase_PM10)/10)</f>
        <v>0</v>
      </c>
      <c r="R2016" s="189">
        <f t="shared" si="322"/>
        <v>0</v>
      </c>
      <c r="S2016" s="178">
        <f t="shared" si="323"/>
        <v>0</v>
      </c>
      <c r="T2016" s="179">
        <f t="shared" si="324"/>
        <v>0</v>
      </c>
      <c r="U2016" s="178">
        <f t="shared" si="325"/>
        <v>0</v>
      </c>
      <c r="V2016" s="178">
        <f t="shared" si="326"/>
        <v>0</v>
      </c>
      <c r="W2016" s="178">
        <f t="shared" si="327"/>
        <v>0</v>
      </c>
      <c r="X2016" s="179">
        <f t="shared" si="328"/>
        <v>0</v>
      </c>
      <c r="Y2016" s="179">
        <f t="shared" si="329"/>
        <v>0</v>
      </c>
      <c r="Z2016" s="186">
        <f t="shared" si="320"/>
        <v>0</v>
      </c>
      <c r="AA2016" s="156">
        <f>$J2016*'9 All Base Data'!$Y2016</f>
        <v>0</v>
      </c>
      <c r="AB2016" s="156">
        <f>$K2016*'9 All Base Data'!$Y2016</f>
        <v>0</v>
      </c>
      <c r="AC2016" s="178">
        <f>$L2016*'9 All Base Data'!$Y2016</f>
        <v>0</v>
      </c>
      <c r="AD2016" s="178">
        <f>IF($M2016="","",$M2016*'9 All Base Data'!$Y2016)</f>
        <v>0</v>
      </c>
      <c r="AE2016" s="178">
        <f>IF($N2016="","",$N2016*'9 All Base Data'!$Y2016)</f>
        <v>0</v>
      </c>
      <c r="AF2016" s="178">
        <f>IF($O2016="","",$O2016*'9 All Base Data'!$Y2016)</f>
        <v>0</v>
      </c>
      <c r="AG2016" s="178">
        <f>IF($P2016="","",$P2016*'9 All Base Data'!$Y2016)</f>
        <v>0</v>
      </c>
      <c r="AH2016" s="167">
        <f>$Q2016*'9 All Base Data'!$Y2016</f>
        <v>0</v>
      </c>
      <c r="AI2016" s="178">
        <f>$R2016*'9 All Base Data'!$Y2016</f>
        <v>0</v>
      </c>
      <c r="AJ2016" s="178">
        <f>$S2016*'9 All Base Data'!$Y2016</f>
        <v>0</v>
      </c>
      <c r="AK2016" s="178">
        <f>$T2016*'9 All Base Data'!$Y2016</f>
        <v>0</v>
      </c>
      <c r="AL2016" s="178">
        <f>IF($U2016="","",$U2016*'9 All Base Data'!$Y2016)</f>
        <v>0</v>
      </c>
      <c r="AM2016" s="178">
        <f>IF($V2016="","",$V2016*'9 All Base Data'!$Y2016)</f>
        <v>0</v>
      </c>
      <c r="AN2016" s="178">
        <f>IF($W2016="","",$W2016*'9 All Base Data'!$Y2016)</f>
        <v>0</v>
      </c>
      <c r="AO2016" s="178">
        <f>IF($X2016="","",$X2016*'9 All Base Data'!$Y2016)</f>
        <v>0</v>
      </c>
      <c r="AP2016" s="178">
        <f>$Y2016*'9 All Base Data'!$Y2016</f>
        <v>0</v>
      </c>
      <c r="AQ2016" s="179">
        <f t="shared" si="321"/>
        <v>0</v>
      </c>
    </row>
    <row r="2017" spans="1:43" x14ac:dyDescent="0.25">
      <c r="A2017" s="124">
        <v>626900</v>
      </c>
      <c r="B2017" s="125" t="s">
        <v>2044</v>
      </c>
      <c r="C2017" s="126" t="s">
        <v>1683</v>
      </c>
      <c r="D2017" s="101" t="s">
        <v>2070</v>
      </c>
      <c r="E2017" s="42"/>
      <c r="F2017" s="191" t="e">
        <f>IF('9 All Base Data'!G2017="Rural Centre","Rural",IF('9 All Base Data'!G2017="Rural (Incl.some Off Shore Islands)","Rural",IF('9 All Base Data'!G2017="Inlet-in TA but not in Urban Area","Rural",IF('9 All Base Data'!G2017="Rural (Incl.some Off Shore Islands)","Rural",IF('9 All Base Data'!G2017="Inlet-not in TA","Rural",IF('9 All Base Data'!G2017="Inland Water not in Urban Area","Rural",IF('9 All Base Data'!G2017="Oceanic-in Region but not in TA","Rural",'9 All Base Data'!G2017)))))))</f>
        <v>#N/A</v>
      </c>
      <c r="G2017" s="177" t="str">
        <f>IF('9 All Base Data'!I2017="..C","..C",'9 All Base Data'!I2017*Basecase_Pop_2006)</f>
        <v>..C</v>
      </c>
      <c r="H2017" s="177" t="str">
        <f>IF('9 All Base Data'!J2017="..C","..C",'9 All Base Data'!J2017*Basecase_Pop_2006)</f>
        <v>..C</v>
      </c>
      <c r="I2017" s="191" t="str">
        <f>IF('9 All Base Data'!L2017="..C","..C",'9 All Base Data'!L2017*Basecase_Pop_2006)</f>
        <v>..C</v>
      </c>
      <c r="J2017" s="156">
        <f>IF('9 All Base Data'!$P2017=0,0,('9 All Base Data'!$P2017*Basecase_Pop_2006)/(1+(1/(BaseCase_Mort_AllAdults_30*('9 All Base Data'!$W2017*Basecase_PM10)/10))))</f>
        <v>0</v>
      </c>
      <c r="K2017" s="156">
        <f>IF('9 All Base Data'!$Q2017=0,0,('9 All Base Data'!$Q2017*Basecase_Pop_2006)/(1+(1/(BaseCase_Mort_Maori_30*('9 All Base Data'!$W2017*Basecase_PM10)/10))))</f>
        <v>0</v>
      </c>
      <c r="L2017" s="179">
        <f>133/(1+1/(BaseCase_Mort_Child_0_1*'9 All Base Data'!$AB$10/10))*IF('9 All Base Data'!$L2017="..C",0,'9 All Base Data'!L2017/'9 All Base Data'!$L$2022)</f>
        <v>0</v>
      </c>
      <c r="M2017" s="178" t="str">
        <f>IF('9 All Base Data'!$R2017="","",IF('9 All Base Data'!$R2017=0,0,('9 All Base Data'!$R2017*Basecase_Pop_2006)/(1+(1/(BaseCase_CardiacHA_All*('9 All Base Data'!$W2017*Basecase_PM10)/10)))))</f>
        <v/>
      </c>
      <c r="N2017" s="178" t="str">
        <f>IF('9 All Base Data'!$S2017="","",IF('9 All Base Data'!$S2017=0,0,('9 All Base Data'!S2017*Basecase_Pop_2006)/(1+(1/(BaseCase_RespHA_All*('9 All Base Data'!$W2017*Basecase_PM10)/10)))))</f>
        <v/>
      </c>
      <c r="O2017" s="178" t="str">
        <f>IF('9 All Base Data'!$T2017="","",IF('9 All Base Data'!$T2017=0,0,('9 All Base Data'!$T2017*Basecase_Pop_2006)/(1+(1/(BaseCase_RespHA_Child_1_4*('9 All Base Data'!$W2017*Basecase_PM10)/10)))))</f>
        <v/>
      </c>
      <c r="P2017" s="179" t="str">
        <f>IF('9 All Base Data'!$U2017="","",IF('9 All Base Data'!$U2017=0,0,('9 All Base Data'!$U2017*Basecase_Pop_2006)/(1+(1/(BaseCase_RespHA_Child_5_14*('9 All Base Data'!$W2017*Basecase_PM10)/10)))))</f>
        <v/>
      </c>
      <c r="Q2017" s="156">
        <f>IF('7 Base case Results'!$G2017="..C",0,BaseCase_RADs_All*'7 Base case Results'!$G2017*('9 All Base Data'!$V2017*Basecase_PM10)/10)</f>
        <v>0</v>
      </c>
      <c r="R2017" s="189">
        <f t="shared" si="322"/>
        <v>0</v>
      </c>
      <c r="S2017" s="178">
        <f t="shared" si="323"/>
        <v>0</v>
      </c>
      <c r="T2017" s="179">
        <f t="shared" si="324"/>
        <v>0</v>
      </c>
      <c r="U2017" s="178" t="str">
        <f t="shared" si="325"/>
        <v/>
      </c>
      <c r="V2017" s="178" t="str">
        <f t="shared" si="326"/>
        <v/>
      </c>
      <c r="W2017" s="178" t="str">
        <f t="shared" si="327"/>
        <v/>
      </c>
      <c r="X2017" s="179" t="str">
        <f t="shared" si="328"/>
        <v/>
      </c>
      <c r="Y2017" s="179">
        <f t="shared" si="329"/>
        <v>0</v>
      </c>
      <c r="Z2017" s="186">
        <f t="shared" si="320"/>
        <v>0</v>
      </c>
      <c r="AA2017" s="156">
        <f>$J2017*'9 All Base Data'!$Y2017</f>
        <v>0</v>
      </c>
      <c r="AB2017" s="156">
        <f>$K2017*'9 All Base Data'!$Y2017</f>
        <v>0</v>
      </c>
      <c r="AC2017" s="178">
        <f>$L2017*'9 All Base Data'!$Y2017</f>
        <v>0</v>
      </c>
      <c r="AD2017" s="178" t="str">
        <f>IF($M2017="","",$M2017*'9 All Base Data'!$Y2017)</f>
        <v/>
      </c>
      <c r="AE2017" s="178" t="str">
        <f>IF($N2017="","",$N2017*'9 All Base Data'!$Y2017)</f>
        <v/>
      </c>
      <c r="AF2017" s="178" t="str">
        <f>IF($O2017="","",$O2017*'9 All Base Data'!$Y2017)</f>
        <v/>
      </c>
      <c r="AG2017" s="178" t="str">
        <f>IF($P2017="","",$P2017*'9 All Base Data'!$Y2017)</f>
        <v/>
      </c>
      <c r="AH2017" s="167">
        <f>$Q2017*'9 All Base Data'!$Y2017</f>
        <v>0</v>
      </c>
      <c r="AI2017" s="178">
        <f>$R2017*'9 All Base Data'!$Y2017</f>
        <v>0</v>
      </c>
      <c r="AJ2017" s="178">
        <f>$S2017*'9 All Base Data'!$Y2017</f>
        <v>0</v>
      </c>
      <c r="AK2017" s="178">
        <f>$T2017*'9 All Base Data'!$Y2017</f>
        <v>0</v>
      </c>
      <c r="AL2017" s="178" t="str">
        <f>IF($U2017="","",$U2017*'9 All Base Data'!$Y2017)</f>
        <v/>
      </c>
      <c r="AM2017" s="178" t="str">
        <f>IF($V2017="","",$V2017*'9 All Base Data'!$Y2017)</f>
        <v/>
      </c>
      <c r="AN2017" s="178" t="str">
        <f>IF($W2017="","",$W2017*'9 All Base Data'!$Y2017)</f>
        <v/>
      </c>
      <c r="AO2017" s="178" t="str">
        <f>IF($X2017="","",$X2017*'9 All Base Data'!$Y2017)</f>
        <v/>
      </c>
      <c r="AP2017" s="178">
        <f>$Y2017*'9 All Base Data'!$Y2017</f>
        <v>0</v>
      </c>
      <c r="AQ2017" s="179">
        <f t="shared" si="321"/>
        <v>0</v>
      </c>
    </row>
    <row r="2018" spans="1:43" x14ac:dyDescent="0.25">
      <c r="A2018" s="124">
        <v>627000</v>
      </c>
      <c r="B2018" s="125" t="s">
        <v>2045</v>
      </c>
      <c r="C2018" s="126" t="s">
        <v>1863</v>
      </c>
      <c r="D2018" s="101" t="s">
        <v>2133</v>
      </c>
      <c r="E2018" s="42"/>
      <c r="F2018" s="191" t="str">
        <f>IF('9 All Base Data'!G2018="Rural Centre","Rural",IF('9 All Base Data'!G2018="Rural (Incl.some Off Shore Islands)","Rural",IF('9 All Base Data'!G2018="Inlet-in TA but not in Urban Area","Rural",IF('9 All Base Data'!G2018="Rural (Incl.some Off Shore Islands)","Rural",IF('9 All Base Data'!G2018="Inlet-not in TA","Rural",IF('9 All Base Data'!G2018="Inland Water not in Urban Area","Rural",IF('9 All Base Data'!G2018="Oceanic-in Region but not in TA","Rural",'9 All Base Data'!G2018)))))))</f>
        <v>Rural</v>
      </c>
      <c r="G2018" s="177" t="str">
        <f>IF('9 All Base Data'!I2018="..C","..C",'9 All Base Data'!I2018*Basecase_Pop_2006)</f>
        <v>..C</v>
      </c>
      <c r="H2018" s="177" t="str">
        <f>IF('9 All Base Data'!J2018="..C","..C",'9 All Base Data'!J2018*Basecase_Pop_2006)</f>
        <v>..C</v>
      </c>
      <c r="I2018" s="191" t="str">
        <f>IF('9 All Base Data'!L2018="..C","..C",'9 All Base Data'!L2018*Basecase_Pop_2006)</f>
        <v>..C</v>
      </c>
      <c r="J2018" s="156">
        <f>IF('9 All Base Data'!$P2018=0,0,('9 All Base Data'!$P2018*Basecase_Pop_2006)/(1+(1/(BaseCase_Mort_AllAdults_30*('9 All Base Data'!$W2018*Basecase_PM10)/10))))</f>
        <v>0</v>
      </c>
      <c r="K2018" s="156">
        <f>IF('9 All Base Data'!$Q2018=0,0,('9 All Base Data'!$Q2018*Basecase_Pop_2006)/(1+(1/(BaseCase_Mort_Maori_30*('9 All Base Data'!$W2018*Basecase_PM10)/10))))</f>
        <v>0</v>
      </c>
      <c r="L2018" s="179">
        <f>133/(1+1/(BaseCase_Mort_Child_0_1*'9 All Base Data'!$AB$10/10))*IF('9 All Base Data'!$L2018="..C",0,'9 All Base Data'!L2018/'9 All Base Data'!$L$2022)</f>
        <v>0</v>
      </c>
      <c r="M2018" s="178">
        <f>IF('9 All Base Data'!$R2018="","",IF('9 All Base Data'!$R2018=0,0,('9 All Base Data'!$R2018*Basecase_Pop_2006)/(1+(1/(BaseCase_CardiacHA_All*('9 All Base Data'!$W2018*Basecase_PM10)/10)))))</f>
        <v>0</v>
      </c>
      <c r="N2018" s="178">
        <f>IF('9 All Base Data'!$S2018="","",IF('9 All Base Data'!$S2018=0,0,('9 All Base Data'!S2018*Basecase_Pop_2006)/(1+(1/(BaseCase_RespHA_All*('9 All Base Data'!$W2018*Basecase_PM10)/10)))))</f>
        <v>0</v>
      </c>
      <c r="O2018" s="178">
        <f>IF('9 All Base Data'!$T2018="","",IF('9 All Base Data'!$T2018=0,0,('9 All Base Data'!$T2018*Basecase_Pop_2006)/(1+(1/(BaseCase_RespHA_Child_1_4*('9 All Base Data'!$W2018*Basecase_PM10)/10)))))</f>
        <v>0</v>
      </c>
      <c r="P2018" s="179">
        <f>IF('9 All Base Data'!$U2018="","",IF('9 All Base Data'!$U2018=0,0,('9 All Base Data'!$U2018*Basecase_Pop_2006)/(1+(1/(BaseCase_RespHA_Child_5_14*('9 All Base Data'!$W2018*Basecase_PM10)/10)))))</f>
        <v>0</v>
      </c>
      <c r="Q2018" s="156">
        <f>IF('7 Base case Results'!$G2018="..C",0,BaseCase_RADs_All*'7 Base case Results'!$G2018*('9 All Base Data'!$V2018*Basecase_PM10)/10)</f>
        <v>0</v>
      </c>
      <c r="R2018" s="189">
        <f t="shared" si="322"/>
        <v>0</v>
      </c>
      <c r="S2018" s="178">
        <f t="shared" si="323"/>
        <v>0</v>
      </c>
      <c r="T2018" s="179">
        <f t="shared" si="324"/>
        <v>0</v>
      </c>
      <c r="U2018" s="178">
        <f t="shared" si="325"/>
        <v>0</v>
      </c>
      <c r="V2018" s="178">
        <f t="shared" si="326"/>
        <v>0</v>
      </c>
      <c r="W2018" s="178">
        <f t="shared" si="327"/>
        <v>0</v>
      </c>
      <c r="X2018" s="179">
        <f t="shared" si="328"/>
        <v>0</v>
      </c>
      <c r="Y2018" s="179">
        <f t="shared" si="329"/>
        <v>0</v>
      </c>
      <c r="Z2018" s="186">
        <f t="shared" si="320"/>
        <v>0</v>
      </c>
      <c r="AA2018" s="156">
        <f>$J2018*'9 All Base Data'!$Y2018</f>
        <v>0</v>
      </c>
      <c r="AB2018" s="156">
        <f>$K2018*'9 All Base Data'!$Y2018</f>
        <v>0</v>
      </c>
      <c r="AC2018" s="178">
        <f>$L2018*'9 All Base Data'!$Y2018</f>
        <v>0</v>
      </c>
      <c r="AD2018" s="178">
        <f>IF($M2018="","",$M2018*'9 All Base Data'!$Y2018)</f>
        <v>0</v>
      </c>
      <c r="AE2018" s="178">
        <f>IF($N2018="","",$N2018*'9 All Base Data'!$Y2018)</f>
        <v>0</v>
      </c>
      <c r="AF2018" s="178">
        <f>IF($O2018="","",$O2018*'9 All Base Data'!$Y2018)</f>
        <v>0</v>
      </c>
      <c r="AG2018" s="178">
        <f>IF($P2018="","",$P2018*'9 All Base Data'!$Y2018)</f>
        <v>0</v>
      </c>
      <c r="AH2018" s="167">
        <f>$Q2018*'9 All Base Data'!$Y2018</f>
        <v>0</v>
      </c>
      <c r="AI2018" s="178">
        <f>$R2018*'9 All Base Data'!$Y2018</f>
        <v>0</v>
      </c>
      <c r="AJ2018" s="178">
        <f>$S2018*'9 All Base Data'!$Y2018</f>
        <v>0</v>
      </c>
      <c r="AK2018" s="178">
        <f>$T2018*'9 All Base Data'!$Y2018</f>
        <v>0</v>
      </c>
      <c r="AL2018" s="178">
        <f>IF($U2018="","",$U2018*'9 All Base Data'!$Y2018)</f>
        <v>0</v>
      </c>
      <c r="AM2018" s="178">
        <f>IF($V2018="","",$V2018*'9 All Base Data'!$Y2018)</f>
        <v>0</v>
      </c>
      <c r="AN2018" s="178">
        <f>IF($W2018="","",$W2018*'9 All Base Data'!$Y2018)</f>
        <v>0</v>
      </c>
      <c r="AO2018" s="178">
        <f>IF($X2018="","",$X2018*'9 All Base Data'!$Y2018)</f>
        <v>0</v>
      </c>
      <c r="AP2018" s="178">
        <f>$Y2018*'9 All Base Data'!$Y2018</f>
        <v>0</v>
      </c>
      <c r="AQ2018" s="179">
        <f t="shared" si="321"/>
        <v>0</v>
      </c>
    </row>
    <row r="2019" spans="1:43" x14ac:dyDescent="0.25">
      <c r="A2019" s="124">
        <v>627201</v>
      </c>
      <c r="B2019" s="125" t="s">
        <v>2046</v>
      </c>
      <c r="C2019" s="126" t="s">
        <v>1863</v>
      </c>
      <c r="D2019" s="101" t="s">
        <v>2070</v>
      </c>
      <c r="E2019" s="42"/>
      <c r="F2019" s="191" t="str">
        <f>IF('9 All Base Data'!G2019="Rural Centre","Rural",IF('9 All Base Data'!G2019="Rural (Incl.some Off Shore Islands)","Rural",IF('9 All Base Data'!G2019="Inlet-in TA but not in Urban Area","Rural",IF('9 All Base Data'!G2019="Rural (Incl.some Off Shore Islands)","Rural",IF('9 All Base Data'!G2019="Inlet-not in TA","Rural",IF('9 All Base Data'!G2019="Inland Water not in Urban Area","Rural",IF('9 All Base Data'!G2019="Oceanic-in Region but not in TA","Rural",'9 All Base Data'!G2019)))))))</f>
        <v>Rural</v>
      </c>
      <c r="G2019" s="177" t="str">
        <f>IF('9 All Base Data'!I2019="..C","..C",'9 All Base Data'!I2019*Basecase_Pop_2006)</f>
        <v>..C</v>
      </c>
      <c r="H2019" s="177" t="str">
        <f>IF('9 All Base Data'!J2019="..C","..C",'9 All Base Data'!J2019*Basecase_Pop_2006)</f>
        <v>..C</v>
      </c>
      <c r="I2019" s="191" t="str">
        <f>IF('9 All Base Data'!L2019="..C","..C",'9 All Base Data'!L2019*Basecase_Pop_2006)</f>
        <v>..C</v>
      </c>
      <c r="J2019" s="156">
        <f>IF('9 All Base Data'!$P2019=0,0,('9 All Base Data'!$P2019*Basecase_Pop_2006)/(1+(1/(BaseCase_Mort_AllAdults_30*('9 All Base Data'!$W2019*Basecase_PM10)/10))))</f>
        <v>0</v>
      </c>
      <c r="K2019" s="156">
        <f>IF('9 All Base Data'!$Q2019=0,0,('9 All Base Data'!$Q2019*Basecase_Pop_2006)/(1+(1/(BaseCase_Mort_Maori_30*('9 All Base Data'!$W2019*Basecase_PM10)/10))))</f>
        <v>0</v>
      </c>
      <c r="L2019" s="179">
        <f>133/(1+1/(BaseCase_Mort_Child_0_1*'9 All Base Data'!$AB$10/10))*IF('9 All Base Data'!$L2019="..C",0,'9 All Base Data'!L2019/'9 All Base Data'!$L$2022)</f>
        <v>0</v>
      </c>
      <c r="M2019" s="178">
        <f>IF('9 All Base Data'!$R2019="","",IF('9 All Base Data'!$R2019=0,0,('9 All Base Data'!$R2019*Basecase_Pop_2006)/(1+(1/(BaseCase_CardiacHA_All*('9 All Base Data'!$W2019*Basecase_PM10)/10)))))</f>
        <v>0</v>
      </c>
      <c r="N2019" s="178">
        <f>IF('9 All Base Data'!$S2019="","",IF('9 All Base Data'!$S2019=0,0,('9 All Base Data'!S2019*Basecase_Pop_2006)/(1+(1/(BaseCase_RespHA_All*('9 All Base Data'!$W2019*Basecase_PM10)/10)))))</f>
        <v>0</v>
      </c>
      <c r="O2019" s="178">
        <f>IF('9 All Base Data'!$T2019="","",IF('9 All Base Data'!$T2019=0,0,('9 All Base Data'!$T2019*Basecase_Pop_2006)/(1+(1/(BaseCase_RespHA_Child_1_4*('9 All Base Data'!$W2019*Basecase_PM10)/10)))))</f>
        <v>0</v>
      </c>
      <c r="P2019" s="179">
        <f>IF('9 All Base Data'!$U2019="","",IF('9 All Base Data'!$U2019=0,0,('9 All Base Data'!$U2019*Basecase_Pop_2006)/(1+(1/(BaseCase_RespHA_Child_5_14*('9 All Base Data'!$W2019*Basecase_PM10)/10)))))</f>
        <v>0</v>
      </c>
      <c r="Q2019" s="156">
        <f>IF('7 Base case Results'!$G2019="..C",0,BaseCase_RADs_All*'7 Base case Results'!$G2019*('9 All Base Data'!$V2019*Basecase_PM10)/10)</f>
        <v>0</v>
      </c>
      <c r="R2019" s="189">
        <f t="shared" si="322"/>
        <v>0</v>
      </c>
      <c r="S2019" s="178">
        <f t="shared" si="323"/>
        <v>0</v>
      </c>
      <c r="T2019" s="179">
        <f t="shared" si="324"/>
        <v>0</v>
      </c>
      <c r="U2019" s="178">
        <f t="shared" si="325"/>
        <v>0</v>
      </c>
      <c r="V2019" s="178">
        <f t="shared" si="326"/>
        <v>0</v>
      </c>
      <c r="W2019" s="178">
        <f t="shared" si="327"/>
        <v>0</v>
      </c>
      <c r="X2019" s="179">
        <f t="shared" si="328"/>
        <v>0</v>
      </c>
      <c r="Y2019" s="179">
        <f t="shared" si="329"/>
        <v>0</v>
      </c>
      <c r="Z2019" s="186">
        <f t="shared" si="320"/>
        <v>0</v>
      </c>
      <c r="AA2019" s="156">
        <f>$J2019*'9 All Base Data'!$Y2019</f>
        <v>0</v>
      </c>
      <c r="AB2019" s="156">
        <f>$K2019*'9 All Base Data'!$Y2019</f>
        <v>0</v>
      </c>
      <c r="AC2019" s="178">
        <f>$L2019*'9 All Base Data'!$Y2019</f>
        <v>0</v>
      </c>
      <c r="AD2019" s="178">
        <f>IF($M2019="","",$M2019*'9 All Base Data'!$Y2019)</f>
        <v>0</v>
      </c>
      <c r="AE2019" s="178">
        <f>IF($N2019="","",$N2019*'9 All Base Data'!$Y2019)</f>
        <v>0</v>
      </c>
      <c r="AF2019" s="178">
        <f>IF($O2019="","",$O2019*'9 All Base Data'!$Y2019)</f>
        <v>0</v>
      </c>
      <c r="AG2019" s="178">
        <f>IF($P2019="","",$P2019*'9 All Base Data'!$Y2019)</f>
        <v>0</v>
      </c>
      <c r="AH2019" s="167">
        <f>$Q2019*'9 All Base Data'!$Y2019</f>
        <v>0</v>
      </c>
      <c r="AI2019" s="178">
        <f>$R2019*'9 All Base Data'!$Y2019</f>
        <v>0</v>
      </c>
      <c r="AJ2019" s="178">
        <f>$S2019*'9 All Base Data'!$Y2019</f>
        <v>0</v>
      </c>
      <c r="AK2019" s="178">
        <f>$T2019*'9 All Base Data'!$Y2019</f>
        <v>0</v>
      </c>
      <c r="AL2019" s="178">
        <f>IF($U2019="","",$U2019*'9 All Base Data'!$Y2019)</f>
        <v>0</v>
      </c>
      <c r="AM2019" s="178">
        <f>IF($V2019="","",$V2019*'9 All Base Data'!$Y2019)</f>
        <v>0</v>
      </c>
      <c r="AN2019" s="178">
        <f>IF($W2019="","",$W2019*'9 All Base Data'!$Y2019)</f>
        <v>0</v>
      </c>
      <c r="AO2019" s="178">
        <f>IF($X2019="","",$X2019*'9 All Base Data'!$Y2019)</f>
        <v>0</v>
      </c>
      <c r="AP2019" s="178">
        <f>$Y2019*'9 All Base Data'!$Y2019</f>
        <v>0</v>
      </c>
      <c r="AQ2019" s="179">
        <f t="shared" si="321"/>
        <v>0</v>
      </c>
    </row>
    <row r="2020" spans="1:43" x14ac:dyDescent="0.25">
      <c r="A2020" s="124">
        <v>627203</v>
      </c>
      <c r="B2020" s="125" t="s">
        <v>2047</v>
      </c>
      <c r="C2020" s="126" t="s">
        <v>1683</v>
      </c>
      <c r="D2020" s="101" t="s">
        <v>2070</v>
      </c>
      <c r="E2020" s="42"/>
      <c r="F2020" s="191" t="e">
        <f>IF('9 All Base Data'!G2020="Rural Centre","Rural",IF('9 All Base Data'!G2020="Rural (Incl.some Off Shore Islands)","Rural",IF('9 All Base Data'!G2020="Inlet-in TA but not in Urban Area","Rural",IF('9 All Base Data'!G2020="Rural (Incl.some Off Shore Islands)","Rural",IF('9 All Base Data'!G2020="Inlet-not in TA","Rural",IF('9 All Base Data'!G2020="Inland Water not in Urban Area","Rural",IF('9 All Base Data'!G2020="Oceanic-in Region but not in TA","Rural",'9 All Base Data'!G2020)))))))</f>
        <v>#N/A</v>
      </c>
      <c r="G2020" s="177" t="str">
        <f>IF('9 All Base Data'!I2020="..C","..C",'9 All Base Data'!I2020*Basecase_Pop_2006)</f>
        <v>..C</v>
      </c>
      <c r="H2020" s="177" t="str">
        <f>IF('9 All Base Data'!J2020="..C","..C",'9 All Base Data'!J2020*Basecase_Pop_2006)</f>
        <v>..C</v>
      </c>
      <c r="I2020" s="191" t="str">
        <f>IF('9 All Base Data'!L2020="..C","..C",'9 All Base Data'!L2020*Basecase_Pop_2006)</f>
        <v>..C</v>
      </c>
      <c r="J2020" s="156">
        <f>IF('9 All Base Data'!$P2020=0,0,('9 All Base Data'!$P2020*Basecase_Pop_2006)/(1+(1/(BaseCase_Mort_AllAdults_30*('9 All Base Data'!$W2020*Basecase_PM10)/10))))</f>
        <v>0</v>
      </c>
      <c r="K2020" s="156">
        <f>IF('9 All Base Data'!$Q2020=0,0,('9 All Base Data'!$Q2020*Basecase_Pop_2006)/(1+(1/(BaseCase_Mort_Maori_30*('9 All Base Data'!$W2020*Basecase_PM10)/10))))</f>
        <v>0</v>
      </c>
      <c r="L2020" s="179">
        <f>133/(1+1/(BaseCase_Mort_Child_0_1*'9 All Base Data'!$AB$10/10))*IF('9 All Base Data'!$L2020="..C",0,'9 All Base Data'!L2020/'9 All Base Data'!$L$2022)</f>
        <v>0</v>
      </c>
      <c r="M2020" s="178" t="str">
        <f>IF('9 All Base Data'!$R2020="","",IF('9 All Base Data'!$R2020=0,0,('9 All Base Data'!$R2020*Basecase_Pop_2006)/(1+(1/(BaseCase_CardiacHA_All*('9 All Base Data'!$W2020*Basecase_PM10)/10)))))</f>
        <v/>
      </c>
      <c r="N2020" s="178" t="str">
        <f>IF('9 All Base Data'!$S2020="","",IF('9 All Base Data'!$S2020=0,0,('9 All Base Data'!S2020*Basecase_Pop_2006)/(1+(1/(BaseCase_RespHA_All*('9 All Base Data'!$W2020*Basecase_PM10)/10)))))</f>
        <v/>
      </c>
      <c r="O2020" s="178" t="str">
        <f>IF('9 All Base Data'!$T2020="","",IF('9 All Base Data'!$T2020=0,0,('9 All Base Data'!$T2020*Basecase_Pop_2006)/(1+(1/(BaseCase_RespHA_Child_1_4*('9 All Base Data'!$W2020*Basecase_PM10)/10)))))</f>
        <v/>
      </c>
      <c r="P2020" s="179" t="str">
        <f>IF('9 All Base Data'!$U2020="","",IF('9 All Base Data'!$U2020=0,0,('9 All Base Data'!$U2020*Basecase_Pop_2006)/(1+(1/(BaseCase_RespHA_Child_5_14*('9 All Base Data'!$W2020*Basecase_PM10)/10)))))</f>
        <v/>
      </c>
      <c r="Q2020" s="156">
        <f>IF('7 Base case Results'!$G2020="..C",0,BaseCase_RADs_All*'7 Base case Results'!$G2020*('9 All Base Data'!$V2020*Basecase_PM10)/10)</f>
        <v>0</v>
      </c>
      <c r="R2020" s="189">
        <f t="shared" si="322"/>
        <v>0</v>
      </c>
      <c r="S2020" s="178">
        <f t="shared" si="323"/>
        <v>0</v>
      </c>
      <c r="T2020" s="179">
        <f t="shared" si="324"/>
        <v>0</v>
      </c>
      <c r="U2020" s="178" t="str">
        <f t="shared" si="325"/>
        <v/>
      </c>
      <c r="V2020" s="178" t="str">
        <f t="shared" si="326"/>
        <v/>
      </c>
      <c r="W2020" s="178" t="str">
        <f t="shared" si="327"/>
        <v/>
      </c>
      <c r="X2020" s="179" t="str">
        <f t="shared" si="328"/>
        <v/>
      </c>
      <c r="Y2020" s="179">
        <f t="shared" si="329"/>
        <v>0</v>
      </c>
      <c r="Z2020" s="186">
        <f t="shared" si="320"/>
        <v>0</v>
      </c>
      <c r="AA2020" s="156">
        <f>$J2020*'9 All Base Data'!$Y2020</f>
        <v>0</v>
      </c>
      <c r="AB2020" s="156">
        <f>$K2020*'9 All Base Data'!$Y2020</f>
        <v>0</v>
      </c>
      <c r="AC2020" s="178">
        <f>$L2020*'9 All Base Data'!$Y2020</f>
        <v>0</v>
      </c>
      <c r="AD2020" s="178" t="str">
        <f>IF($M2020="","",$M2020*'9 All Base Data'!$Y2020)</f>
        <v/>
      </c>
      <c r="AE2020" s="178" t="str">
        <f>IF($N2020="","",$N2020*'9 All Base Data'!$Y2020)</f>
        <v/>
      </c>
      <c r="AF2020" s="178" t="str">
        <f>IF($O2020="","",$O2020*'9 All Base Data'!$Y2020)</f>
        <v/>
      </c>
      <c r="AG2020" s="178" t="str">
        <f>IF($P2020="","",$P2020*'9 All Base Data'!$Y2020)</f>
        <v/>
      </c>
      <c r="AH2020" s="167">
        <f>$Q2020*'9 All Base Data'!$Y2020</f>
        <v>0</v>
      </c>
      <c r="AI2020" s="178">
        <f>$R2020*'9 All Base Data'!$Y2020</f>
        <v>0</v>
      </c>
      <c r="AJ2020" s="178">
        <f>$S2020*'9 All Base Data'!$Y2020</f>
        <v>0</v>
      </c>
      <c r="AK2020" s="178">
        <f>$T2020*'9 All Base Data'!$Y2020</f>
        <v>0</v>
      </c>
      <c r="AL2020" s="178" t="str">
        <f>IF($U2020="","",$U2020*'9 All Base Data'!$Y2020)</f>
        <v/>
      </c>
      <c r="AM2020" s="178" t="str">
        <f>IF($V2020="","",$V2020*'9 All Base Data'!$Y2020)</f>
        <v/>
      </c>
      <c r="AN2020" s="178" t="str">
        <f>IF($W2020="","",$W2020*'9 All Base Data'!$Y2020)</f>
        <v/>
      </c>
      <c r="AO2020" s="178" t="str">
        <f>IF($X2020="","",$X2020*'9 All Base Data'!$Y2020)</f>
        <v/>
      </c>
      <c r="AP2020" s="178">
        <f>$Y2020*'9 All Base Data'!$Y2020</f>
        <v>0</v>
      </c>
      <c r="AQ2020" s="179">
        <f t="shared" si="321"/>
        <v>0</v>
      </c>
    </row>
    <row r="2021" spans="1:43" ht="15.75" thickBot="1" x14ac:dyDescent="0.3">
      <c r="A2021" s="127">
        <v>627204</v>
      </c>
      <c r="B2021" s="128" t="s">
        <v>2048</v>
      </c>
      <c r="C2021" s="129" t="s">
        <v>1683</v>
      </c>
      <c r="D2021" s="130" t="s">
        <v>2070</v>
      </c>
      <c r="E2021" s="194"/>
      <c r="F2021" s="192" t="e">
        <f>IF('9 All Base Data'!G2021="Rural Centre","Rural",IF('9 All Base Data'!G2021="Rural (Incl.some Off Shore Islands)","Rural",IF('9 All Base Data'!G2021="Inlet-in TA but not in Urban Area","Rural",IF('9 All Base Data'!G2021="Rural (Incl.some Off Shore Islands)","Rural",IF('9 All Base Data'!G2021="Inlet-not in TA","Rural",IF('9 All Base Data'!G2021="Inland Water not in Urban Area","Rural",IF('9 All Base Data'!G2021="Oceanic-in Region but not in TA","Rural",'9 All Base Data'!G2021)))))))</f>
        <v>#N/A</v>
      </c>
      <c r="G2021" s="180" t="str">
        <f>IF('9 All Base Data'!I2021="..C","..C",'9 All Base Data'!I2021*Basecase_Pop_2006)</f>
        <v>..C</v>
      </c>
      <c r="H2021" s="180" t="str">
        <f>IF('9 All Base Data'!J2021="..C","..C",'9 All Base Data'!J2021*Basecase_Pop_2006)</f>
        <v>..C</v>
      </c>
      <c r="I2021" s="192" t="str">
        <f>IF('9 All Base Data'!L2021="..C","..C",'9 All Base Data'!L2021*Basecase_Pop_2006)</f>
        <v>..C</v>
      </c>
      <c r="J2021" s="181">
        <f>IF('9 All Base Data'!$P2021=0,0,('9 All Base Data'!$P2021*Basecase_Pop_2006)/(1+(1/(BaseCase_Mort_AllAdults_30*('9 All Base Data'!$W2021*Basecase_PM10)/10))))</f>
        <v>0</v>
      </c>
      <c r="K2021" s="181">
        <f>IF('9 All Base Data'!$Q2021=0,0,('9 All Base Data'!$Q2021*Basecase_Pop_2006)/(1+(1/(BaseCase_Mort_Maori_30*('9 All Base Data'!$W2021*Basecase_PM10)/10))))</f>
        <v>0</v>
      </c>
      <c r="L2021" s="183">
        <f>133/(1+1/(BaseCase_Mort_Child_0_1*'9 All Base Data'!$AB$10/10))*IF('9 All Base Data'!$L2021="..C",0,'9 All Base Data'!L2021/'9 All Base Data'!$L$2022)</f>
        <v>0</v>
      </c>
      <c r="M2021" s="182" t="str">
        <f>IF('9 All Base Data'!$R2021="","",IF('9 All Base Data'!$R2021=0,0,('9 All Base Data'!$R2021*Basecase_Pop_2006)/(1+(1/(BaseCase_CardiacHA_All*('9 All Base Data'!$W2021*Basecase_PM10)/10)))))</f>
        <v/>
      </c>
      <c r="N2021" s="182" t="str">
        <f>IF('9 All Base Data'!$S2021="","",IF('9 All Base Data'!$S2021=0,0,('9 All Base Data'!S2021*Basecase_Pop_2006)/(1+(1/(BaseCase_RespHA_All*('9 All Base Data'!$W2021*Basecase_PM10)/10)))))</f>
        <v/>
      </c>
      <c r="O2021" s="182" t="str">
        <f>IF('9 All Base Data'!$T2021="","",IF('9 All Base Data'!$T2021=0,0,('9 All Base Data'!$T2021*Basecase_Pop_2006)/(1+(1/(BaseCase_RespHA_Child_1_4*('9 All Base Data'!$W2021*Basecase_PM10)/10)))))</f>
        <v/>
      </c>
      <c r="P2021" s="183" t="str">
        <f>IF('9 All Base Data'!$U2021="","",IF('9 All Base Data'!$U2021=0,0,('9 All Base Data'!$U2021*Basecase_Pop_2006)/(1+(1/(BaseCase_RespHA_Child_5_14*('9 All Base Data'!$W2021*Basecase_PM10)/10)))))</f>
        <v/>
      </c>
      <c r="Q2021" s="156">
        <f>IF('7 Base case Results'!$G2021="..C",0,BaseCase_RADs_All*'7 Base case Results'!$G2021*('9 All Base Data'!$V2021*Basecase_PM10)/10)</f>
        <v>0</v>
      </c>
      <c r="R2021" s="190">
        <f t="shared" si="322"/>
        <v>0</v>
      </c>
      <c r="S2021" s="182">
        <f t="shared" si="323"/>
        <v>0</v>
      </c>
      <c r="T2021" s="183">
        <f t="shared" si="324"/>
        <v>0</v>
      </c>
      <c r="U2021" s="182" t="str">
        <f t="shared" si="325"/>
        <v/>
      </c>
      <c r="V2021" s="182" t="str">
        <f t="shared" si="326"/>
        <v/>
      </c>
      <c r="W2021" s="182" t="str">
        <f t="shared" si="327"/>
        <v/>
      </c>
      <c r="X2021" s="183" t="str">
        <f t="shared" si="328"/>
        <v/>
      </c>
      <c r="Y2021" s="183">
        <f t="shared" si="329"/>
        <v>0</v>
      </c>
      <c r="Z2021" s="187">
        <f t="shared" si="320"/>
        <v>0</v>
      </c>
      <c r="AA2021" s="181">
        <f>$J2021*'9 All Base Data'!$Y2021</f>
        <v>0</v>
      </c>
      <c r="AB2021" s="181">
        <f>$K2021*'9 All Base Data'!$Y2021</f>
        <v>0</v>
      </c>
      <c r="AC2021" s="182">
        <f>$L2021*'9 All Base Data'!$Y2021</f>
        <v>0</v>
      </c>
      <c r="AD2021" s="182" t="str">
        <f>IF($M2021="","",$M2021*'9 All Base Data'!$Y2021)</f>
        <v/>
      </c>
      <c r="AE2021" s="182" t="str">
        <f>IF($N2021="","",$N2021*'9 All Base Data'!$Y2021)</f>
        <v/>
      </c>
      <c r="AF2021" s="182" t="str">
        <f>IF($O2021="","",$O2021*'9 All Base Data'!$Y2021)</f>
        <v/>
      </c>
      <c r="AG2021" s="182" t="str">
        <f>IF($P2021="","",$P2021*'9 All Base Data'!$Y2021)</f>
        <v/>
      </c>
      <c r="AH2021" s="184">
        <f>$Q2021*'9 All Base Data'!$Y2021</f>
        <v>0</v>
      </c>
      <c r="AI2021" s="182">
        <f>$R2021*'9 All Base Data'!$Y2021</f>
        <v>0</v>
      </c>
      <c r="AJ2021" s="182">
        <f>$S2021*'9 All Base Data'!$Y2021</f>
        <v>0</v>
      </c>
      <c r="AK2021" s="182">
        <f>$T2021*'9 All Base Data'!$Y2021</f>
        <v>0</v>
      </c>
      <c r="AL2021" s="182" t="str">
        <f>IF($U2021="","",$U2021*'9 All Base Data'!$Y2021)</f>
        <v/>
      </c>
      <c r="AM2021" s="182" t="str">
        <f>IF($V2021="","",$V2021*'9 All Base Data'!$Y2021)</f>
        <v/>
      </c>
      <c r="AN2021" s="182" t="str">
        <f>IF($W2021="","",$W2021*'9 All Base Data'!$Y2021)</f>
        <v/>
      </c>
      <c r="AO2021" s="182" t="str">
        <f>IF($X2021="","",$X2021*'9 All Base Data'!$Y2021)</f>
        <v/>
      </c>
      <c r="AP2021" s="182">
        <f>$Y2021*'9 All Base Data'!$Y2021</f>
        <v>0</v>
      </c>
      <c r="AQ2021" s="183">
        <f t="shared" si="321"/>
        <v>0</v>
      </c>
    </row>
    <row r="2022" spans="1:43" ht="15.75" thickBot="1" x14ac:dyDescent="0.3">
      <c r="F2022" s="91"/>
      <c r="G2022" s="92"/>
      <c r="H2022" s="91"/>
      <c r="I2022" s="93"/>
      <c r="J2022" s="94"/>
      <c r="K2022" s="94"/>
      <c r="L2022" s="95"/>
      <c r="M2022" s="96"/>
      <c r="N2022" s="96"/>
      <c r="O2022" s="96"/>
      <c r="P2022" s="95"/>
      <c r="Q2022" s="97"/>
      <c r="R2022" s="98"/>
      <c r="S2022" s="96"/>
      <c r="T2022" s="95"/>
      <c r="U2022" s="96"/>
      <c r="V2022" s="96"/>
      <c r="W2022" s="96"/>
      <c r="X2022" s="95"/>
      <c r="Y2022" s="99"/>
      <c r="Z2022" s="100"/>
      <c r="AA2022" s="94"/>
      <c r="AB2022" s="94"/>
      <c r="AC2022" s="96"/>
      <c r="AD2022" s="96"/>
      <c r="AE2022" s="96"/>
      <c r="AF2022" s="96"/>
      <c r="AG2022" s="96"/>
      <c r="AH2022" s="97"/>
      <c r="AI2022" s="96"/>
      <c r="AJ2022" s="96"/>
      <c r="AK2022" s="96"/>
      <c r="AL2022" s="96"/>
      <c r="AM2022" s="96"/>
      <c r="AN2022" s="96"/>
      <c r="AO2022" s="96"/>
      <c r="AP2022" s="96"/>
      <c r="AQ2022" s="95"/>
    </row>
    <row r="2023" spans="1:43" ht="15.75" thickBot="1" x14ac:dyDescent="0.3">
      <c r="F2023" s="89" t="s">
        <v>1219</v>
      </c>
      <c r="G2023" s="90">
        <f t="shared" ref="G2023:U2023" si="330">SUBTOTAL(9,G10:G2022)</f>
        <v>4242030</v>
      </c>
      <c r="H2023" s="90">
        <f t="shared" si="330"/>
        <v>2531757</v>
      </c>
      <c r="I2023" s="90">
        <f t="shared" si="330"/>
        <v>57282</v>
      </c>
      <c r="J2023" s="90">
        <f t="shared" si="330"/>
        <v>2206.3234007330589</v>
      </c>
      <c r="K2023" s="90">
        <f t="shared" si="330"/>
        <v>404.36186847454928</v>
      </c>
      <c r="L2023" s="90">
        <f t="shared" si="330"/>
        <v>8.3561713107593949</v>
      </c>
      <c r="M2023" s="90">
        <f t="shared" si="330"/>
        <v>424.5525880654958</v>
      </c>
      <c r="N2023" s="90">
        <f t="shared" si="330"/>
        <v>690.65338529593214</v>
      </c>
      <c r="O2023" s="90">
        <f t="shared" si="330"/>
        <v>234.63818319818935</v>
      </c>
      <c r="P2023" s="90">
        <f t="shared" si="330"/>
        <v>144.10759546817377</v>
      </c>
      <c r="Q2023" s="90">
        <f t="shared" si="330"/>
        <v>2972643.3252993003</v>
      </c>
      <c r="R2023" s="90">
        <f t="shared" si="330"/>
        <v>7854.5113066096947</v>
      </c>
      <c r="S2023" s="90">
        <f t="shared" si="330"/>
        <v>1439.5282517693977</v>
      </c>
      <c r="T2023" s="90">
        <f t="shared" si="330"/>
        <v>29.7479698663034</v>
      </c>
      <c r="U2023" s="90">
        <f t="shared" si="330"/>
        <v>2.6959089342158942</v>
      </c>
      <c r="V2023" s="90">
        <f t="shared" ref="V2023:AQ2023" si="331">SUBTOTAL(9,V10:V2022)</f>
        <v>3.1321131023170525</v>
      </c>
      <c r="W2023" s="90">
        <f t="shared" si="331"/>
        <v>1.0640841608037843</v>
      </c>
      <c r="X2023" s="90">
        <f t="shared" si="331"/>
        <v>0.65352794544817161</v>
      </c>
      <c r="Y2023" s="90">
        <f t="shared" si="331"/>
        <v>184.30388616855598</v>
      </c>
      <c r="Z2023" s="90">
        <f t="shared" si="331"/>
        <v>8074.3911846811043</v>
      </c>
      <c r="AA2023" s="90">
        <f t="shared" si="331"/>
        <v>1002.7460402249189</v>
      </c>
      <c r="AB2023" s="90">
        <f t="shared" si="331"/>
        <v>160.14504995669429</v>
      </c>
      <c r="AC2023" s="90">
        <f t="shared" si="331"/>
        <v>3.3580843146640755</v>
      </c>
      <c r="AD2023" s="90">
        <f t="shared" si="331"/>
        <v>197.2910701624605</v>
      </c>
      <c r="AE2023" s="90">
        <f t="shared" si="331"/>
        <v>318.46942891269754</v>
      </c>
      <c r="AF2023" s="90">
        <f t="shared" si="331"/>
        <v>107.90006725389756</v>
      </c>
      <c r="AG2023" s="90">
        <f t="shared" si="331"/>
        <v>65.564185119579903</v>
      </c>
      <c r="AH2023" s="90">
        <f t="shared" si="331"/>
        <v>1348537.7366550323</v>
      </c>
      <c r="AI2023" s="90">
        <f t="shared" si="331"/>
        <v>3569.7759032007116</v>
      </c>
      <c r="AJ2023" s="90">
        <f t="shared" si="331"/>
        <v>570.11637784582911</v>
      </c>
      <c r="AK2023" s="90">
        <f t="shared" si="331"/>
        <v>11.954780160204114</v>
      </c>
      <c r="AL2023" s="90">
        <f t="shared" si="331"/>
        <v>1.2527982955316241</v>
      </c>
      <c r="AM2023" s="90">
        <f t="shared" si="331"/>
        <v>1.4442588601190827</v>
      </c>
      <c r="AN2023" s="90">
        <f t="shared" si="331"/>
        <v>0.48932680499642339</v>
      </c>
      <c r="AO2023" s="90">
        <f t="shared" si="331"/>
        <v>0.29733357951729394</v>
      </c>
      <c r="AP2023" s="90">
        <f t="shared" si="331"/>
        <v>83.609339672611753</v>
      </c>
      <c r="AQ2023" s="90">
        <f t="shared" si="331"/>
        <v>3668.0370801891809</v>
      </c>
    </row>
    <row r="2024" spans="1:43" ht="15.75" thickBot="1" x14ac:dyDescent="0.3">
      <c r="F2024" s="89" t="s">
        <v>1220</v>
      </c>
      <c r="G2024" s="90">
        <f t="shared" ref="G2024:AQ2024" si="332">SUM(G$10:G$2022)</f>
        <v>4242030</v>
      </c>
      <c r="H2024" s="90">
        <f t="shared" si="332"/>
        <v>2531757</v>
      </c>
      <c r="I2024" s="90">
        <f t="shared" si="332"/>
        <v>57282</v>
      </c>
      <c r="J2024" s="90">
        <f t="shared" si="332"/>
        <v>2206.3234007330589</v>
      </c>
      <c r="K2024" s="90">
        <f t="shared" si="332"/>
        <v>404.36186847454928</v>
      </c>
      <c r="L2024" s="90">
        <f t="shared" si="332"/>
        <v>8.3561713107593949</v>
      </c>
      <c r="M2024" s="90">
        <f t="shared" si="332"/>
        <v>424.5525880654958</v>
      </c>
      <c r="N2024" s="90">
        <f t="shared" si="332"/>
        <v>690.65338529593214</v>
      </c>
      <c r="O2024" s="90">
        <f t="shared" si="332"/>
        <v>234.63818319818935</v>
      </c>
      <c r="P2024" s="90">
        <f t="shared" si="332"/>
        <v>144.10759546817377</v>
      </c>
      <c r="Q2024" s="90">
        <f t="shared" si="332"/>
        <v>2972643.3252993003</v>
      </c>
      <c r="R2024" s="90">
        <f t="shared" si="332"/>
        <v>7854.5113066096947</v>
      </c>
      <c r="S2024" s="90">
        <f t="shared" si="332"/>
        <v>1439.5282517693977</v>
      </c>
      <c r="T2024" s="90">
        <f t="shared" si="332"/>
        <v>29.7479698663034</v>
      </c>
      <c r="U2024" s="90">
        <f t="shared" si="332"/>
        <v>2.6959089342158942</v>
      </c>
      <c r="V2024" s="90">
        <f t="shared" si="332"/>
        <v>3.1321131023170525</v>
      </c>
      <c r="W2024" s="90">
        <f t="shared" si="332"/>
        <v>1.0640841608037843</v>
      </c>
      <c r="X2024" s="90">
        <f t="shared" si="332"/>
        <v>0.65352794544817161</v>
      </c>
      <c r="Y2024" s="90">
        <f t="shared" si="332"/>
        <v>184.30388616855598</v>
      </c>
      <c r="Z2024" s="90">
        <f t="shared" si="332"/>
        <v>8074.3911846811043</v>
      </c>
      <c r="AA2024" s="90">
        <f t="shared" si="332"/>
        <v>1002.7460402249189</v>
      </c>
      <c r="AB2024" s="90">
        <f t="shared" si="332"/>
        <v>160.14504995669429</v>
      </c>
      <c r="AC2024" s="90">
        <f t="shared" si="332"/>
        <v>3.3580843146640755</v>
      </c>
      <c r="AD2024" s="90">
        <f t="shared" si="332"/>
        <v>197.2910701624605</v>
      </c>
      <c r="AE2024" s="90">
        <f t="shared" si="332"/>
        <v>318.46942891269754</v>
      </c>
      <c r="AF2024" s="90">
        <f t="shared" si="332"/>
        <v>107.90006725389756</v>
      </c>
      <c r="AG2024" s="90">
        <f t="shared" si="332"/>
        <v>65.564185119579903</v>
      </c>
      <c r="AH2024" s="90">
        <f t="shared" si="332"/>
        <v>1348537.7366550323</v>
      </c>
      <c r="AI2024" s="90">
        <f t="shared" si="332"/>
        <v>3569.7759032007116</v>
      </c>
      <c r="AJ2024" s="90">
        <f t="shared" si="332"/>
        <v>570.11637784582911</v>
      </c>
      <c r="AK2024" s="90">
        <f t="shared" si="332"/>
        <v>11.954780160204114</v>
      </c>
      <c r="AL2024" s="90">
        <f t="shared" si="332"/>
        <v>1.2527982955316241</v>
      </c>
      <c r="AM2024" s="90">
        <f t="shared" si="332"/>
        <v>1.4442588601190827</v>
      </c>
      <c r="AN2024" s="90">
        <f t="shared" si="332"/>
        <v>0.48932680499642339</v>
      </c>
      <c r="AO2024" s="90">
        <f t="shared" si="332"/>
        <v>0.29733357951729394</v>
      </c>
      <c r="AP2024" s="90">
        <f t="shared" si="332"/>
        <v>83.609339672611753</v>
      </c>
      <c r="AQ2024" s="90">
        <f t="shared" si="332"/>
        <v>3668.0370801891809</v>
      </c>
    </row>
  </sheetData>
  <sheetProtection autoFilter="0"/>
  <protectedRanges>
    <protectedRange sqref="AH7 AI8:AO8 F9:AQ9 AA8:AG8 AP7:AQ7 Q7 A8:P8 R8:X8 Y7:Z7" name="Filter Heading" securityDescriptor="O:WDG:WDD:(A;;CC;;;WD)"/>
  </protectedRanges>
  <mergeCells count="58">
    <mergeCell ref="A8:A9"/>
    <mergeCell ref="B8:B9"/>
    <mergeCell ref="C8:C9"/>
    <mergeCell ref="D8:D9"/>
    <mergeCell ref="E8:E9"/>
    <mergeCell ref="A5:E5"/>
    <mergeCell ref="G5:I5"/>
    <mergeCell ref="J7:L7"/>
    <mergeCell ref="AD7:AG7"/>
    <mergeCell ref="AA5:AQ5"/>
    <mergeCell ref="J5:Q5"/>
    <mergeCell ref="AL7:AO7"/>
    <mergeCell ref="U7:X7"/>
    <mergeCell ref="R7:T7"/>
    <mergeCell ref="M8:M9"/>
    <mergeCell ref="AQ7:AQ9"/>
    <mergeCell ref="AP7:AP9"/>
    <mergeCell ref="J3:AQ3"/>
    <mergeCell ref="M7:P7"/>
    <mergeCell ref="AI7:AK7"/>
    <mergeCell ref="AA7:AC7"/>
    <mergeCell ref="R5:Z5"/>
    <mergeCell ref="S8:S9"/>
    <mergeCell ref="R8:R9"/>
    <mergeCell ref="P8:P9"/>
    <mergeCell ref="O8:O9"/>
    <mergeCell ref="N8:N9"/>
    <mergeCell ref="X8:X9"/>
    <mergeCell ref="W8:W9"/>
    <mergeCell ref="V8:V9"/>
    <mergeCell ref="U8:U9"/>
    <mergeCell ref="T8:T9"/>
    <mergeCell ref="AO8:AO9"/>
    <mergeCell ref="AN8:AN9"/>
    <mergeCell ref="AM8:AM9"/>
    <mergeCell ref="AL8:AL9"/>
    <mergeCell ref="AK8:AK9"/>
    <mergeCell ref="AJ8:AJ9"/>
    <mergeCell ref="AI8:AI9"/>
    <mergeCell ref="AH7:AH9"/>
    <mergeCell ref="AG8:AG9"/>
    <mergeCell ref="AF8:AF9"/>
    <mergeCell ref="F8:F9"/>
    <mergeCell ref="AE8:AE9"/>
    <mergeCell ref="AD8:AD9"/>
    <mergeCell ref="AC8:AC9"/>
    <mergeCell ref="AB8:AB9"/>
    <mergeCell ref="AA8:AA9"/>
    <mergeCell ref="G8:G9"/>
    <mergeCell ref="Q7:Q9"/>
    <mergeCell ref="Y7:Y9"/>
    <mergeCell ref="Z7:Z9"/>
    <mergeCell ref="L8:L9"/>
    <mergeCell ref="K8:K9"/>
    <mergeCell ref="J8:J9"/>
    <mergeCell ref="I8:I9"/>
    <mergeCell ref="H8:H9"/>
    <mergeCell ref="G7:I7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indexed="45"/>
  </sheetPr>
  <dimension ref="A1:BB2022"/>
  <sheetViews>
    <sheetView showGridLines="0" zoomScale="80" zoomScaleNormal="80" workbookViewId="0">
      <pane xSplit="5" ySplit="9" topLeftCell="T10" activePane="bottomRight" state="frozen"/>
      <selection pane="topRight" activeCell="F1" sqref="F1"/>
      <selection pane="bottomLeft" activeCell="A10" sqref="A10"/>
      <selection pane="bottomRight" activeCell="AI19" sqref="AI19"/>
    </sheetView>
  </sheetViews>
  <sheetFormatPr defaultRowHeight="15" x14ac:dyDescent="0.25"/>
  <cols>
    <col min="1" max="1" width="10" customWidth="1"/>
    <col min="2" max="2" width="13.7109375" customWidth="1"/>
    <col min="3" max="3" width="14" customWidth="1"/>
    <col min="4" max="4" width="14" style="5" customWidth="1"/>
    <col min="5" max="5" width="15.7109375" bestFit="1" customWidth="1"/>
    <col min="6" max="6" width="12.5703125" customWidth="1"/>
    <col min="7" max="7" width="29.7109375" customWidth="1"/>
    <col min="8" max="8" width="15.28515625" customWidth="1"/>
    <col min="9" max="14" width="12.85546875" customWidth="1"/>
    <col min="15" max="15" width="10.7109375" style="10" customWidth="1"/>
    <col min="16" max="23" width="12.85546875" customWidth="1"/>
    <col min="27" max="27" width="9.85546875" style="10" customWidth="1"/>
    <col min="28" max="28" width="10.28515625" style="10" customWidth="1"/>
    <col min="29" max="54" width="9.140625" style="10"/>
  </cols>
  <sheetData>
    <row r="1" spans="1:29" ht="21" x14ac:dyDescent="0.35">
      <c r="A1" s="78" t="s">
        <v>2335</v>
      </c>
      <c r="B1" s="78"/>
      <c r="C1" s="78"/>
      <c r="D1" s="146"/>
      <c r="E1" s="78"/>
      <c r="F1" s="10"/>
      <c r="G1" s="10"/>
      <c r="H1" s="10"/>
      <c r="I1" s="10"/>
      <c r="J1" s="10"/>
      <c r="K1" s="10"/>
      <c r="L1" s="10"/>
      <c r="M1" s="10"/>
      <c r="N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9" x14ac:dyDescent="0.25">
      <c r="A2" s="10"/>
      <c r="B2" s="10"/>
      <c r="C2" s="10"/>
      <c r="D2" s="147"/>
      <c r="E2" s="10"/>
      <c r="F2" s="10"/>
      <c r="G2" s="10"/>
      <c r="H2" s="10"/>
      <c r="I2" s="10"/>
      <c r="J2" s="10"/>
      <c r="K2" s="10"/>
      <c r="L2" s="10"/>
      <c r="M2" s="10"/>
      <c r="N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9" x14ac:dyDescent="0.25">
      <c r="A3" s="10"/>
      <c r="B3" s="46" t="s">
        <v>35</v>
      </c>
      <c r="C3" s="10"/>
      <c r="D3" s="147"/>
      <c r="E3" s="10"/>
      <c r="F3" s="10"/>
      <c r="G3" s="10"/>
      <c r="H3" s="10"/>
      <c r="I3" s="10"/>
      <c r="J3" s="10"/>
      <c r="K3" s="10"/>
      <c r="L3" s="10"/>
      <c r="M3" s="10"/>
      <c r="N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9" x14ac:dyDescent="0.25">
      <c r="A4" s="23"/>
      <c r="B4" s="10"/>
      <c r="C4" s="10"/>
      <c r="D4" s="147"/>
      <c r="E4" s="10"/>
      <c r="F4" s="10"/>
      <c r="G4" s="10"/>
      <c r="H4" s="10"/>
      <c r="I4" s="10"/>
      <c r="J4" s="10"/>
      <c r="K4" s="10"/>
      <c r="L4" s="10"/>
      <c r="M4" s="10"/>
      <c r="N4" s="10"/>
      <c r="P4" s="10"/>
      <c r="Q4" s="40"/>
      <c r="R4" s="10"/>
      <c r="S4" s="10"/>
      <c r="T4" s="10"/>
      <c r="U4" s="10"/>
      <c r="V4" s="10"/>
      <c r="W4" s="10"/>
      <c r="X4" s="10"/>
      <c r="Y4" s="10"/>
      <c r="Z4" s="10"/>
      <c r="AA4" s="309" t="s">
        <v>52</v>
      </c>
      <c r="AB4" s="310"/>
    </row>
    <row r="5" spans="1:29" ht="15" customHeight="1" x14ac:dyDescent="0.25">
      <c r="A5" s="10"/>
      <c r="B5" s="10"/>
      <c r="C5" s="10"/>
      <c r="D5" s="147"/>
      <c r="E5" s="10"/>
      <c r="F5" s="10"/>
      <c r="G5" s="10"/>
      <c r="H5" s="10"/>
      <c r="I5" s="10"/>
      <c r="J5" s="11"/>
      <c r="K5" s="10"/>
      <c r="L5" s="10"/>
      <c r="M5" s="10"/>
      <c r="N5" s="10"/>
      <c r="P5" s="10"/>
      <c r="Q5" s="10"/>
      <c r="R5" s="10"/>
      <c r="S5" s="10"/>
      <c r="T5" s="10"/>
      <c r="U5" s="10"/>
      <c r="V5" s="23"/>
      <c r="W5" s="10"/>
      <c r="X5" s="107"/>
      <c r="Y5" s="107"/>
      <c r="Z5" s="10"/>
      <c r="AA5" s="310"/>
      <c r="AB5" s="310"/>
    </row>
    <row r="6" spans="1:29" ht="18" x14ac:dyDescent="0.35">
      <c r="A6" s="312" t="s">
        <v>2052</v>
      </c>
      <c r="B6" s="312"/>
      <c r="C6" s="312"/>
      <c r="D6" s="312"/>
      <c r="E6" s="312"/>
      <c r="F6" s="312"/>
      <c r="G6" s="312"/>
      <c r="H6" s="312"/>
      <c r="I6" s="312" t="s">
        <v>2140</v>
      </c>
      <c r="J6" s="312"/>
      <c r="K6" s="312"/>
      <c r="L6" s="312"/>
      <c r="M6" s="312"/>
      <c r="N6" s="312"/>
      <c r="O6" s="43"/>
      <c r="P6" s="303" t="s">
        <v>2054</v>
      </c>
      <c r="Q6" s="303"/>
      <c r="R6" s="303"/>
      <c r="S6" s="303"/>
      <c r="T6" s="303"/>
      <c r="U6" s="303"/>
      <c r="V6" s="303" t="s">
        <v>2339</v>
      </c>
      <c r="W6" s="303"/>
      <c r="X6" s="303"/>
      <c r="Y6" s="303"/>
      <c r="Z6" s="50"/>
      <c r="AA6" s="310"/>
      <c r="AB6" s="310"/>
    </row>
    <row r="7" spans="1:29" ht="15.75" thickBot="1" x14ac:dyDescent="0.3">
      <c r="A7" s="9"/>
      <c r="B7" s="10"/>
      <c r="C7" s="10"/>
      <c r="D7" s="147"/>
      <c r="E7" s="10"/>
      <c r="F7" s="10"/>
      <c r="G7" s="10"/>
      <c r="H7" s="10"/>
      <c r="I7" s="9"/>
      <c r="J7" s="23"/>
      <c r="K7" s="10"/>
      <c r="L7" s="10"/>
      <c r="M7" s="10"/>
      <c r="N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9" s="11" customFormat="1" ht="36" customHeight="1" thickBot="1" x14ac:dyDescent="0.25">
      <c r="A8" s="258" t="s">
        <v>2323</v>
      </c>
      <c r="B8" s="258" t="s">
        <v>30</v>
      </c>
      <c r="C8" s="258" t="s">
        <v>2049</v>
      </c>
      <c r="D8" s="316" t="s">
        <v>2050</v>
      </c>
      <c r="E8" s="314"/>
      <c r="F8" s="286" t="s">
        <v>31</v>
      </c>
      <c r="G8" s="286"/>
      <c r="H8" s="287"/>
      <c r="I8" s="285" t="s">
        <v>2325</v>
      </c>
      <c r="J8" s="286"/>
      <c r="K8" s="286"/>
      <c r="L8" s="286"/>
      <c r="M8" s="286"/>
      <c r="N8" s="287"/>
      <c r="O8" s="265"/>
      <c r="P8" s="285" t="s">
        <v>2191</v>
      </c>
      <c r="Q8" s="286"/>
      <c r="R8" s="285" t="s">
        <v>2141</v>
      </c>
      <c r="S8" s="286"/>
      <c r="T8" s="286"/>
      <c r="U8" s="287"/>
      <c r="V8" s="311" t="s">
        <v>2314</v>
      </c>
      <c r="W8" s="311" t="s">
        <v>32</v>
      </c>
      <c r="X8" s="305" t="s">
        <v>2063</v>
      </c>
      <c r="Y8" s="306"/>
      <c r="Z8" s="27"/>
      <c r="AA8" s="307" t="s">
        <v>33</v>
      </c>
      <c r="AB8" s="307" t="s">
        <v>34</v>
      </c>
    </row>
    <row r="9" spans="1:29" s="11" customFormat="1" ht="58.5" customHeight="1" thickBot="1" x14ac:dyDescent="0.25">
      <c r="A9" s="313"/>
      <c r="B9" s="313"/>
      <c r="C9" s="313"/>
      <c r="D9" s="317"/>
      <c r="E9" s="315"/>
      <c r="F9" s="12" t="s">
        <v>62</v>
      </c>
      <c r="G9" s="13" t="s">
        <v>63</v>
      </c>
      <c r="H9" s="14" t="s">
        <v>64</v>
      </c>
      <c r="I9" s="22" t="s">
        <v>2183</v>
      </c>
      <c r="J9" s="22" t="s">
        <v>2184</v>
      </c>
      <c r="K9" s="26" t="s">
        <v>2138</v>
      </c>
      <c r="L9" s="26" t="s">
        <v>2144</v>
      </c>
      <c r="M9" s="22" t="s">
        <v>2136</v>
      </c>
      <c r="N9" s="12" t="s">
        <v>2137</v>
      </c>
      <c r="O9" s="304"/>
      <c r="P9" s="21" t="s">
        <v>2186</v>
      </c>
      <c r="Q9" s="15" t="s">
        <v>2185</v>
      </c>
      <c r="R9" s="16" t="s">
        <v>2187</v>
      </c>
      <c r="S9" s="21" t="s">
        <v>2188</v>
      </c>
      <c r="T9" s="21" t="s">
        <v>2189</v>
      </c>
      <c r="U9" s="15" t="s">
        <v>2190</v>
      </c>
      <c r="V9" s="267"/>
      <c r="W9" s="267"/>
      <c r="X9" s="75" t="s">
        <v>2051</v>
      </c>
      <c r="Y9" s="76" t="s">
        <v>2313</v>
      </c>
      <c r="Z9" s="27"/>
      <c r="AA9" s="308"/>
      <c r="AB9" s="308"/>
    </row>
    <row r="10" spans="1:29" ht="15.75" thickBot="1" x14ac:dyDescent="0.3">
      <c r="A10" s="120">
        <v>500100</v>
      </c>
      <c r="B10" s="121" t="s">
        <v>66</v>
      </c>
      <c r="C10" s="122" t="s">
        <v>65</v>
      </c>
      <c r="D10" s="123" t="s">
        <v>2064</v>
      </c>
      <c r="E10" s="150"/>
      <c r="F10" s="114">
        <v>501</v>
      </c>
      <c r="G10" s="115" t="s">
        <v>67</v>
      </c>
      <c r="H10" s="116">
        <v>4</v>
      </c>
      <c r="I10" s="105">
        <v>339</v>
      </c>
      <c r="J10" s="162">
        <v>183</v>
      </c>
      <c r="K10" s="163">
        <v>96</v>
      </c>
      <c r="L10" s="163">
        <v>6</v>
      </c>
      <c r="M10" s="163">
        <v>24</v>
      </c>
      <c r="N10" s="163">
        <v>51</v>
      </c>
      <c r="O10" s="164"/>
      <c r="P10" s="151">
        <v>81.333333333333329</v>
      </c>
      <c r="Q10" s="159">
        <v>2.6666666666666665</v>
      </c>
      <c r="R10" s="140">
        <v>21.333333333333332</v>
      </c>
      <c r="S10" s="140">
        <v>15.666666666666666</v>
      </c>
      <c r="T10" s="140">
        <v>3.3333333333333335</v>
      </c>
      <c r="U10" s="139">
        <v>1.6666666666666667</v>
      </c>
      <c r="V10" s="110">
        <f>IF(OR(H10=1,H10=2,H10=3),0.6*W10,0.4*W10)</f>
        <v>3.1880000000000002</v>
      </c>
      <c r="W10" s="216">
        <v>7.97</v>
      </c>
      <c r="X10" s="217">
        <v>0.912895861184568</v>
      </c>
      <c r="Y10" s="217">
        <v>8.7104138815432011E-2</v>
      </c>
      <c r="Z10" s="25"/>
      <c r="AA10" s="52">
        <f>SUMPRODUCT(W10:W2021,I10:I2021)/I2022</f>
        <v>13.368403107260658</v>
      </c>
      <c r="AB10" s="109">
        <f>SUMPRODUCT(W10:W2021,L10:L2021)/L2022</f>
        <v>13.408078680883353</v>
      </c>
      <c r="AC10" s="41"/>
    </row>
    <row r="11" spans="1:29" x14ac:dyDescent="0.25">
      <c r="A11" s="124">
        <v>500202</v>
      </c>
      <c r="B11" s="125" t="s">
        <v>68</v>
      </c>
      <c r="C11" s="126" t="s">
        <v>65</v>
      </c>
      <c r="D11" s="101" t="s">
        <v>2064</v>
      </c>
      <c r="E11" s="134"/>
      <c r="F11" s="102">
        <v>502</v>
      </c>
      <c r="G11" s="103" t="s">
        <v>69</v>
      </c>
      <c r="H11" s="104">
        <v>5</v>
      </c>
      <c r="I11" s="106">
        <v>4344</v>
      </c>
      <c r="J11" s="165">
        <v>2886</v>
      </c>
      <c r="K11" s="166">
        <v>723</v>
      </c>
      <c r="L11" s="166">
        <v>54</v>
      </c>
      <c r="M11" s="166">
        <v>270</v>
      </c>
      <c r="N11" s="166">
        <v>645</v>
      </c>
      <c r="O11" s="167"/>
      <c r="P11" s="138">
        <v>2.6666666666666665</v>
      </c>
      <c r="Q11" s="139">
        <v>1.3333333333333333</v>
      </c>
      <c r="R11" s="140">
        <v>56.333333333333336</v>
      </c>
      <c r="S11" s="140">
        <v>46</v>
      </c>
      <c r="T11" s="140">
        <v>4.333333333333333</v>
      </c>
      <c r="U11" s="139">
        <v>3.3333333333333335</v>
      </c>
      <c r="V11" s="77">
        <f t="shared" ref="V11:V74" si="0">IF(OR(H11=1,H11=2,H11=3),0.6*W11,0.4*W11)</f>
        <v>3.1880000000000002</v>
      </c>
      <c r="W11" s="216">
        <v>7.97</v>
      </c>
      <c r="X11" s="217">
        <v>0.912895861184568</v>
      </c>
      <c r="Y11" s="217">
        <v>8.7104138815432011E-2</v>
      </c>
      <c r="Z11" s="25"/>
    </row>
    <row r="12" spans="1:29" x14ac:dyDescent="0.25">
      <c r="A12" s="124">
        <v>500203</v>
      </c>
      <c r="B12" s="125" t="s">
        <v>70</v>
      </c>
      <c r="C12" s="126" t="s">
        <v>65</v>
      </c>
      <c r="D12" s="101" t="s">
        <v>2064</v>
      </c>
      <c r="E12" s="134"/>
      <c r="F12" s="102">
        <v>201</v>
      </c>
      <c r="G12" s="103" t="s">
        <v>70</v>
      </c>
      <c r="H12" s="104">
        <v>3</v>
      </c>
      <c r="I12" s="106">
        <v>1665</v>
      </c>
      <c r="J12" s="165">
        <v>1215</v>
      </c>
      <c r="K12" s="166">
        <v>207</v>
      </c>
      <c r="L12" s="166">
        <v>24</v>
      </c>
      <c r="M12" s="166">
        <v>90</v>
      </c>
      <c r="N12" s="166">
        <v>195</v>
      </c>
      <c r="O12" s="167"/>
      <c r="P12" s="138">
        <v>18.666666666666668</v>
      </c>
      <c r="Q12" s="139">
        <v>5</v>
      </c>
      <c r="R12" s="140">
        <v>38</v>
      </c>
      <c r="S12" s="140">
        <v>26.666666666666668</v>
      </c>
      <c r="T12" s="140">
        <v>2.6666666666666665</v>
      </c>
      <c r="U12" s="139">
        <v>1.3333333333333333</v>
      </c>
      <c r="V12" s="77">
        <f t="shared" si="0"/>
        <v>6.5449999999999999</v>
      </c>
      <c r="W12" s="216">
        <v>10.908333333333333</v>
      </c>
      <c r="X12" s="217">
        <v>0.6669928201962726</v>
      </c>
      <c r="Y12" s="217">
        <v>0.3330071798037274</v>
      </c>
      <c r="Z12" s="25"/>
      <c r="AB12" s="41"/>
    </row>
    <row r="13" spans="1:29" x14ac:dyDescent="0.25">
      <c r="A13" s="124">
        <v>500204</v>
      </c>
      <c r="B13" s="125" t="s">
        <v>71</v>
      </c>
      <c r="C13" s="126" t="s">
        <v>65</v>
      </c>
      <c r="D13" s="101" t="s">
        <v>2064</v>
      </c>
      <c r="E13" s="134"/>
      <c r="F13" s="102">
        <v>502</v>
      </c>
      <c r="G13" s="103" t="s">
        <v>69</v>
      </c>
      <c r="H13" s="104">
        <v>5</v>
      </c>
      <c r="I13" s="106">
        <v>2013</v>
      </c>
      <c r="J13" s="165">
        <v>1227</v>
      </c>
      <c r="K13" s="166">
        <v>498</v>
      </c>
      <c r="L13" s="166">
        <v>24</v>
      </c>
      <c r="M13" s="166">
        <v>138</v>
      </c>
      <c r="N13" s="166">
        <v>363</v>
      </c>
      <c r="O13" s="167"/>
      <c r="P13" s="138">
        <v>19</v>
      </c>
      <c r="Q13" s="139">
        <v>4.666666666666667</v>
      </c>
      <c r="R13" s="140">
        <v>23</v>
      </c>
      <c r="S13" s="140">
        <v>15.666666666666666</v>
      </c>
      <c r="T13" s="140">
        <v>3</v>
      </c>
      <c r="U13" s="139">
        <v>0.66666666666666663</v>
      </c>
      <c r="V13" s="77">
        <f t="shared" si="0"/>
        <v>3.2616203594011246</v>
      </c>
      <c r="W13" s="216">
        <v>8.1540508985028115</v>
      </c>
      <c r="X13" s="217">
        <v>0.89229023760164816</v>
      </c>
      <c r="Y13" s="217">
        <v>0.1077097623983518</v>
      </c>
      <c r="Z13" s="25"/>
    </row>
    <row r="14" spans="1:29" x14ac:dyDescent="0.25">
      <c r="A14" s="124">
        <v>500205</v>
      </c>
      <c r="B14" s="125" t="s">
        <v>72</v>
      </c>
      <c r="C14" s="126" t="s">
        <v>65</v>
      </c>
      <c r="D14" s="101" t="s">
        <v>2064</v>
      </c>
      <c r="E14" s="134"/>
      <c r="F14" s="102">
        <v>501</v>
      </c>
      <c r="G14" s="103" t="s">
        <v>67</v>
      </c>
      <c r="H14" s="104">
        <v>4</v>
      </c>
      <c r="I14" s="106">
        <v>1065</v>
      </c>
      <c r="J14" s="168">
        <v>660</v>
      </c>
      <c r="K14" s="166">
        <v>273</v>
      </c>
      <c r="L14" s="166">
        <v>12</v>
      </c>
      <c r="M14" s="166">
        <v>72</v>
      </c>
      <c r="N14" s="166">
        <v>174</v>
      </c>
      <c r="O14" s="167"/>
      <c r="P14" s="138">
        <v>4.666666666666667</v>
      </c>
      <c r="Q14" s="139">
        <v>3</v>
      </c>
      <c r="R14" s="140">
        <v>20.333333333333332</v>
      </c>
      <c r="S14" s="140">
        <v>13</v>
      </c>
      <c r="T14" s="140">
        <v>3.3333333333333335</v>
      </c>
      <c r="U14" s="139">
        <v>1.6666666666666667</v>
      </c>
      <c r="V14" s="77">
        <f t="shared" si="0"/>
        <v>3.1880000000000002</v>
      </c>
      <c r="W14" s="216">
        <v>7.97</v>
      </c>
      <c r="X14" s="217">
        <v>0.912895861184568</v>
      </c>
      <c r="Y14" s="217">
        <v>8.7104138815432011E-2</v>
      </c>
      <c r="Z14" s="25"/>
    </row>
    <row r="15" spans="1:29" x14ac:dyDescent="0.25">
      <c r="A15" s="124">
        <v>500206</v>
      </c>
      <c r="B15" s="125" t="s">
        <v>73</v>
      </c>
      <c r="C15" s="126" t="s">
        <v>65</v>
      </c>
      <c r="D15" s="101" t="s">
        <v>2064</v>
      </c>
      <c r="E15" s="134"/>
      <c r="F15" s="102">
        <v>502</v>
      </c>
      <c r="G15" s="103" t="s">
        <v>69</v>
      </c>
      <c r="H15" s="104">
        <v>5</v>
      </c>
      <c r="I15" s="106">
        <v>441</v>
      </c>
      <c r="J15" s="168">
        <v>267</v>
      </c>
      <c r="K15" s="166">
        <v>195</v>
      </c>
      <c r="L15" s="166">
        <v>3</v>
      </c>
      <c r="M15" s="166">
        <v>33</v>
      </c>
      <c r="N15" s="166">
        <v>72</v>
      </c>
      <c r="O15" s="167"/>
      <c r="P15" s="138">
        <v>6.666666666666667</v>
      </c>
      <c r="Q15" s="139">
        <v>3</v>
      </c>
      <c r="R15" s="140">
        <v>5</v>
      </c>
      <c r="S15" s="140">
        <v>5.666666666666667</v>
      </c>
      <c r="T15" s="140">
        <v>2.6666666666666665</v>
      </c>
      <c r="U15" s="139">
        <v>0</v>
      </c>
      <c r="V15" s="77">
        <f t="shared" si="0"/>
        <v>3.1880000000000002</v>
      </c>
      <c r="W15" s="216">
        <v>7.97</v>
      </c>
      <c r="X15" s="217">
        <v>0.912895861184568</v>
      </c>
      <c r="Y15" s="217">
        <v>8.7104138815432011E-2</v>
      </c>
      <c r="Z15" s="25"/>
    </row>
    <row r="16" spans="1:29" x14ac:dyDescent="0.25">
      <c r="A16" s="124">
        <v>500207</v>
      </c>
      <c r="B16" s="125" t="s">
        <v>74</v>
      </c>
      <c r="C16" s="126" t="s">
        <v>65</v>
      </c>
      <c r="D16" s="101" t="s">
        <v>2064</v>
      </c>
      <c r="E16" s="134"/>
      <c r="F16" s="102">
        <v>502</v>
      </c>
      <c r="G16" s="103" t="s">
        <v>69</v>
      </c>
      <c r="H16" s="104">
        <v>5</v>
      </c>
      <c r="I16" s="106">
        <v>933</v>
      </c>
      <c r="J16" s="168">
        <v>666</v>
      </c>
      <c r="K16" s="166">
        <v>186</v>
      </c>
      <c r="L16" s="166">
        <v>9</v>
      </c>
      <c r="M16" s="166">
        <v>42</v>
      </c>
      <c r="N16" s="166">
        <v>132</v>
      </c>
      <c r="O16" s="167"/>
      <c r="P16" s="138">
        <v>4</v>
      </c>
      <c r="Q16" s="139">
        <v>3.6666666666666665</v>
      </c>
      <c r="R16" s="140">
        <v>13.666666666666666</v>
      </c>
      <c r="S16" s="140">
        <v>10.666666666666666</v>
      </c>
      <c r="T16" s="140">
        <v>2.6666666666666665</v>
      </c>
      <c r="U16" s="139">
        <v>0.66666666666666663</v>
      </c>
      <c r="V16" s="77">
        <f t="shared" si="0"/>
        <v>3.1880000000000002</v>
      </c>
      <c r="W16" s="216">
        <v>7.97</v>
      </c>
      <c r="X16" s="217">
        <v>0.912895861184568</v>
      </c>
      <c r="Y16" s="217">
        <v>8.7104138815432011E-2</v>
      </c>
      <c r="Z16" s="25"/>
    </row>
    <row r="17" spans="1:26" x14ac:dyDescent="0.25">
      <c r="A17" s="124">
        <v>500208</v>
      </c>
      <c r="B17" s="125" t="s">
        <v>75</v>
      </c>
      <c r="C17" s="126" t="s">
        <v>65</v>
      </c>
      <c r="D17" s="101" t="s">
        <v>2064</v>
      </c>
      <c r="E17" s="134"/>
      <c r="F17" s="102">
        <v>502</v>
      </c>
      <c r="G17" s="103" t="s">
        <v>69</v>
      </c>
      <c r="H17" s="104">
        <v>5</v>
      </c>
      <c r="I17" s="106">
        <v>1794</v>
      </c>
      <c r="J17" s="165">
        <v>1086</v>
      </c>
      <c r="K17" s="166">
        <v>372</v>
      </c>
      <c r="L17" s="166">
        <v>21</v>
      </c>
      <c r="M17" s="166">
        <v>141</v>
      </c>
      <c r="N17" s="166">
        <v>309</v>
      </c>
      <c r="O17" s="167"/>
      <c r="P17" s="138">
        <v>3.6666666666666665</v>
      </c>
      <c r="Q17" s="139">
        <v>1</v>
      </c>
      <c r="R17" s="140">
        <v>9.3333333333333339</v>
      </c>
      <c r="S17" s="140">
        <v>11</v>
      </c>
      <c r="T17" s="140">
        <v>2</v>
      </c>
      <c r="U17" s="139">
        <v>1</v>
      </c>
      <c r="V17" s="77">
        <f t="shared" si="0"/>
        <v>3.1880000000000002</v>
      </c>
      <c r="W17" s="216">
        <v>7.97</v>
      </c>
      <c r="X17" s="217">
        <v>0.912895861184568</v>
      </c>
      <c r="Y17" s="217">
        <v>8.7104138815432011E-2</v>
      </c>
      <c r="Z17" s="25"/>
    </row>
    <row r="18" spans="1:26" x14ac:dyDescent="0.25">
      <c r="A18" s="124">
        <v>500301</v>
      </c>
      <c r="B18" s="125" t="s">
        <v>76</v>
      </c>
      <c r="C18" s="126" t="s">
        <v>65</v>
      </c>
      <c r="D18" s="101" t="s">
        <v>2064</v>
      </c>
      <c r="E18" s="134"/>
      <c r="F18" s="102">
        <v>202</v>
      </c>
      <c r="G18" s="103" t="s">
        <v>77</v>
      </c>
      <c r="H18" s="104">
        <v>3</v>
      </c>
      <c r="I18" s="106">
        <v>3093</v>
      </c>
      <c r="J18" s="165">
        <v>1743</v>
      </c>
      <c r="K18" s="166">
        <v>687</v>
      </c>
      <c r="L18" s="166">
        <v>51</v>
      </c>
      <c r="M18" s="166">
        <v>273</v>
      </c>
      <c r="N18" s="166">
        <v>507</v>
      </c>
      <c r="O18" s="167"/>
      <c r="P18" s="138">
        <v>2</v>
      </c>
      <c r="Q18" s="139">
        <v>0.66666666666666663</v>
      </c>
      <c r="R18" s="140">
        <v>118.33333333333333</v>
      </c>
      <c r="S18" s="140">
        <v>95.333333333333329</v>
      </c>
      <c r="T18" s="140">
        <v>14.666666666666666</v>
      </c>
      <c r="U18" s="139">
        <v>3.6666666666666665</v>
      </c>
      <c r="V18" s="77">
        <f t="shared" si="0"/>
        <v>6.5449999999999999</v>
      </c>
      <c r="W18" s="216">
        <v>10.908333333333333</v>
      </c>
      <c r="X18" s="217">
        <v>0.6669928201962726</v>
      </c>
      <c r="Y18" s="217">
        <v>0.3330071798037274</v>
      </c>
      <c r="Z18" s="25"/>
    </row>
    <row r="19" spans="1:26" x14ac:dyDescent="0.25">
      <c r="A19" s="124">
        <v>500302</v>
      </c>
      <c r="B19" s="125" t="s">
        <v>78</v>
      </c>
      <c r="C19" s="126" t="s">
        <v>65</v>
      </c>
      <c r="D19" s="101" t="s">
        <v>2064</v>
      </c>
      <c r="E19" s="134"/>
      <c r="F19" s="102">
        <v>202</v>
      </c>
      <c r="G19" s="103" t="s">
        <v>77</v>
      </c>
      <c r="H19" s="104">
        <v>3</v>
      </c>
      <c r="I19" s="106">
        <v>1797</v>
      </c>
      <c r="J19" s="168">
        <v>996</v>
      </c>
      <c r="K19" s="166">
        <v>369</v>
      </c>
      <c r="L19" s="166">
        <v>21</v>
      </c>
      <c r="M19" s="166">
        <v>138</v>
      </c>
      <c r="N19" s="166">
        <v>327</v>
      </c>
      <c r="O19" s="167"/>
      <c r="P19" s="138">
        <v>54</v>
      </c>
      <c r="Q19" s="139">
        <v>21.666666666666668</v>
      </c>
      <c r="R19" s="140">
        <v>28.666666666666668</v>
      </c>
      <c r="S19" s="140">
        <v>36</v>
      </c>
      <c r="T19" s="140">
        <v>6.666666666666667</v>
      </c>
      <c r="U19" s="139">
        <v>3.6666666666666665</v>
      </c>
      <c r="V19" s="77">
        <f t="shared" si="0"/>
        <v>6.5449999999999999</v>
      </c>
      <c r="W19" s="216">
        <v>10.908333333333333</v>
      </c>
      <c r="X19" s="217">
        <v>0.6669928201962726</v>
      </c>
      <c r="Y19" s="217">
        <v>0.3330071798037274</v>
      </c>
      <c r="Z19" s="25"/>
    </row>
    <row r="20" spans="1:26" x14ac:dyDescent="0.25">
      <c r="A20" s="124">
        <v>500401</v>
      </c>
      <c r="B20" s="125" t="s">
        <v>79</v>
      </c>
      <c r="C20" s="126" t="s">
        <v>65</v>
      </c>
      <c r="D20" s="101" t="s">
        <v>2064</v>
      </c>
      <c r="E20" s="134"/>
      <c r="F20" s="102">
        <v>501</v>
      </c>
      <c r="G20" s="103" t="s">
        <v>67</v>
      </c>
      <c r="H20" s="104">
        <v>4</v>
      </c>
      <c r="I20" s="106">
        <v>453</v>
      </c>
      <c r="J20" s="168">
        <v>276</v>
      </c>
      <c r="K20" s="166">
        <v>111</v>
      </c>
      <c r="L20" s="166">
        <v>9</v>
      </c>
      <c r="M20" s="166">
        <v>33</v>
      </c>
      <c r="N20" s="166">
        <v>69</v>
      </c>
      <c r="O20" s="167"/>
      <c r="P20" s="138">
        <v>14</v>
      </c>
      <c r="Q20" s="139">
        <v>3.6666666666666665</v>
      </c>
      <c r="R20" s="140">
        <v>23.333333333333332</v>
      </c>
      <c r="S20" s="140">
        <v>14.666666666666666</v>
      </c>
      <c r="T20" s="140">
        <v>2</v>
      </c>
      <c r="U20" s="139">
        <v>0.33333333333333331</v>
      </c>
      <c r="V20" s="77">
        <f t="shared" si="0"/>
        <v>3.1880000000000002</v>
      </c>
      <c r="W20" s="216">
        <v>7.97</v>
      </c>
      <c r="X20" s="217">
        <v>0.912895861184568</v>
      </c>
      <c r="Y20" s="217">
        <v>8.7104138815432011E-2</v>
      </c>
      <c r="Z20" s="25"/>
    </row>
    <row r="21" spans="1:26" x14ac:dyDescent="0.25">
      <c r="A21" s="124">
        <v>500402</v>
      </c>
      <c r="B21" s="125" t="s">
        <v>80</v>
      </c>
      <c r="C21" s="126" t="s">
        <v>65</v>
      </c>
      <c r="D21" s="101" t="s">
        <v>2064</v>
      </c>
      <c r="E21" s="134"/>
      <c r="F21" s="102">
        <v>502</v>
      </c>
      <c r="G21" s="103" t="s">
        <v>69</v>
      </c>
      <c r="H21" s="104">
        <v>5</v>
      </c>
      <c r="I21" s="106">
        <v>2517</v>
      </c>
      <c r="J21" s="165">
        <v>1632</v>
      </c>
      <c r="K21" s="166">
        <v>528</v>
      </c>
      <c r="L21" s="166">
        <v>42</v>
      </c>
      <c r="M21" s="166">
        <v>180</v>
      </c>
      <c r="N21" s="166">
        <v>414</v>
      </c>
      <c r="O21" s="167"/>
      <c r="P21" s="138">
        <v>15</v>
      </c>
      <c r="Q21" s="139">
        <v>4.666666666666667</v>
      </c>
      <c r="R21" s="140">
        <v>20</v>
      </c>
      <c r="S21" s="140">
        <v>24.666666666666668</v>
      </c>
      <c r="T21" s="140">
        <v>2.3333333333333335</v>
      </c>
      <c r="U21" s="139">
        <v>1.3333333333333333</v>
      </c>
      <c r="V21" s="77">
        <f t="shared" si="0"/>
        <v>3.1880000000000002</v>
      </c>
      <c r="W21" s="216">
        <v>7.97</v>
      </c>
      <c r="X21" s="217">
        <v>0.912895861184568</v>
      </c>
      <c r="Y21" s="217">
        <v>8.7104138815432011E-2</v>
      </c>
      <c r="Z21" s="25"/>
    </row>
    <row r="22" spans="1:26" x14ac:dyDescent="0.25">
      <c r="A22" s="124">
        <v>500500</v>
      </c>
      <c r="B22" s="125" t="s">
        <v>81</v>
      </c>
      <c r="C22" s="126" t="s">
        <v>65</v>
      </c>
      <c r="D22" s="101" t="s">
        <v>2064</v>
      </c>
      <c r="E22" s="134"/>
      <c r="F22" s="102">
        <v>502</v>
      </c>
      <c r="G22" s="103" t="s">
        <v>69</v>
      </c>
      <c r="H22" s="104">
        <v>5</v>
      </c>
      <c r="I22" s="106">
        <v>168</v>
      </c>
      <c r="J22" s="168">
        <v>117</v>
      </c>
      <c r="K22" s="166">
        <v>39</v>
      </c>
      <c r="L22" s="166" t="s">
        <v>2139</v>
      </c>
      <c r="M22" s="166">
        <v>12</v>
      </c>
      <c r="N22" s="166">
        <v>30</v>
      </c>
      <c r="O22" s="167"/>
      <c r="P22" s="138">
        <v>15.333333333333334</v>
      </c>
      <c r="Q22" s="139">
        <v>6.666666666666667</v>
      </c>
      <c r="R22" s="140">
        <v>2.6666666666666665</v>
      </c>
      <c r="S22" s="140">
        <v>2.3333333333333335</v>
      </c>
      <c r="T22" s="140">
        <v>0.33333333333333331</v>
      </c>
      <c r="U22" s="139">
        <v>0</v>
      </c>
      <c r="V22" s="77">
        <f t="shared" si="0"/>
        <v>3.1880000000000002</v>
      </c>
      <c r="W22" s="216">
        <v>7.97</v>
      </c>
      <c r="X22" s="217">
        <v>0.912895861184568</v>
      </c>
      <c r="Y22" s="217">
        <v>8.7104138815432011E-2</v>
      </c>
      <c r="Z22" s="25"/>
    </row>
    <row r="23" spans="1:26" x14ac:dyDescent="0.25">
      <c r="A23" s="124">
        <v>500600</v>
      </c>
      <c r="B23" s="125" t="s">
        <v>82</v>
      </c>
      <c r="C23" s="126" t="s">
        <v>65</v>
      </c>
      <c r="D23" s="101" t="s">
        <v>2064</v>
      </c>
      <c r="E23" s="134"/>
      <c r="F23" s="102">
        <v>501</v>
      </c>
      <c r="G23" s="103" t="s">
        <v>67</v>
      </c>
      <c r="H23" s="104">
        <v>4</v>
      </c>
      <c r="I23" s="106">
        <v>471</v>
      </c>
      <c r="J23" s="168">
        <v>297</v>
      </c>
      <c r="K23" s="166">
        <v>147</v>
      </c>
      <c r="L23" s="166">
        <v>6</v>
      </c>
      <c r="M23" s="166">
        <v>33</v>
      </c>
      <c r="N23" s="166">
        <v>78</v>
      </c>
      <c r="O23" s="167"/>
      <c r="P23" s="138">
        <v>2.3333333333333335</v>
      </c>
      <c r="Q23" s="139">
        <v>1</v>
      </c>
      <c r="R23" s="140">
        <v>7.333333333333333</v>
      </c>
      <c r="S23" s="140">
        <v>5.333333333333333</v>
      </c>
      <c r="T23" s="140">
        <v>0.66666666666666663</v>
      </c>
      <c r="U23" s="139">
        <v>0.33333333333333331</v>
      </c>
      <c r="V23" s="77">
        <f t="shared" si="0"/>
        <v>3.1880000000000002</v>
      </c>
      <c r="W23" s="216">
        <v>7.97</v>
      </c>
      <c r="X23" s="217">
        <v>0.912895861184568</v>
      </c>
      <c r="Y23" s="217">
        <v>8.7104138815432011E-2</v>
      </c>
      <c r="Z23" s="25"/>
    </row>
    <row r="24" spans="1:26" x14ac:dyDescent="0.25">
      <c r="A24" s="124">
        <v>500700</v>
      </c>
      <c r="B24" s="125" t="s">
        <v>83</v>
      </c>
      <c r="C24" s="126" t="s">
        <v>65</v>
      </c>
      <c r="D24" s="101" t="s">
        <v>2064</v>
      </c>
      <c r="E24" s="134"/>
      <c r="F24" s="102">
        <v>501</v>
      </c>
      <c r="G24" s="103" t="s">
        <v>67</v>
      </c>
      <c r="H24" s="104">
        <v>4</v>
      </c>
      <c r="I24" s="106">
        <v>414</v>
      </c>
      <c r="J24" s="168">
        <v>261</v>
      </c>
      <c r="K24" s="166">
        <v>135</v>
      </c>
      <c r="L24" s="166">
        <v>9</v>
      </c>
      <c r="M24" s="166">
        <v>30</v>
      </c>
      <c r="N24" s="166">
        <v>60</v>
      </c>
      <c r="O24" s="167"/>
      <c r="P24" s="138">
        <v>6.333333333333333</v>
      </c>
      <c r="Q24" s="139">
        <v>2</v>
      </c>
      <c r="R24" s="140">
        <v>4.333333333333333</v>
      </c>
      <c r="S24" s="140">
        <v>5</v>
      </c>
      <c r="T24" s="140">
        <v>0.33333333333333331</v>
      </c>
      <c r="U24" s="139">
        <v>1</v>
      </c>
      <c r="V24" s="77">
        <f t="shared" si="0"/>
        <v>3.1880000000000002</v>
      </c>
      <c r="W24" s="216">
        <v>7.97</v>
      </c>
      <c r="X24" s="217">
        <v>0.912895861184568</v>
      </c>
      <c r="Y24" s="217">
        <v>8.7104138815432011E-2</v>
      </c>
      <c r="Z24" s="25"/>
    </row>
    <row r="25" spans="1:26" x14ac:dyDescent="0.25">
      <c r="A25" s="124">
        <v>500801</v>
      </c>
      <c r="B25" s="125" t="s">
        <v>84</v>
      </c>
      <c r="C25" s="126" t="s">
        <v>65</v>
      </c>
      <c r="D25" s="101" t="s">
        <v>2064</v>
      </c>
      <c r="E25" s="134"/>
      <c r="F25" s="102">
        <v>502</v>
      </c>
      <c r="G25" s="103" t="s">
        <v>69</v>
      </c>
      <c r="H25" s="104">
        <v>5</v>
      </c>
      <c r="I25" s="106">
        <v>1689</v>
      </c>
      <c r="J25" s="165">
        <v>1086</v>
      </c>
      <c r="K25" s="166">
        <v>603</v>
      </c>
      <c r="L25" s="166">
        <v>27</v>
      </c>
      <c r="M25" s="166">
        <v>123</v>
      </c>
      <c r="N25" s="166">
        <v>258</v>
      </c>
      <c r="O25" s="167"/>
      <c r="P25" s="138">
        <v>4</v>
      </c>
      <c r="Q25" s="139">
        <v>1.6666666666666667</v>
      </c>
      <c r="R25" s="140">
        <v>21.333333333333332</v>
      </c>
      <c r="S25" s="140">
        <v>27.666666666666668</v>
      </c>
      <c r="T25" s="140">
        <v>3.6666666666666665</v>
      </c>
      <c r="U25" s="139">
        <v>0.66666666666666663</v>
      </c>
      <c r="V25" s="77">
        <f t="shared" si="0"/>
        <v>3.1880000000000002</v>
      </c>
      <c r="W25" s="216">
        <v>7.97</v>
      </c>
      <c r="X25" s="217">
        <v>0.912895861184568</v>
      </c>
      <c r="Y25" s="217">
        <v>8.7104138815432011E-2</v>
      </c>
      <c r="Z25" s="25"/>
    </row>
    <row r="26" spans="1:26" x14ac:dyDescent="0.25">
      <c r="A26" s="124">
        <v>500802</v>
      </c>
      <c r="B26" s="125" t="s">
        <v>85</v>
      </c>
      <c r="C26" s="126" t="s">
        <v>65</v>
      </c>
      <c r="D26" s="101" t="s">
        <v>2064</v>
      </c>
      <c r="E26" s="134"/>
      <c r="F26" s="102">
        <v>502</v>
      </c>
      <c r="G26" s="103" t="s">
        <v>69</v>
      </c>
      <c r="H26" s="104">
        <v>5</v>
      </c>
      <c r="I26" s="106">
        <v>2571</v>
      </c>
      <c r="J26" s="165">
        <v>1608</v>
      </c>
      <c r="K26" s="166">
        <v>855</v>
      </c>
      <c r="L26" s="166">
        <v>42</v>
      </c>
      <c r="M26" s="166">
        <v>171</v>
      </c>
      <c r="N26" s="166">
        <v>408</v>
      </c>
      <c r="O26" s="167"/>
      <c r="P26" s="138">
        <v>9</v>
      </c>
      <c r="Q26" s="139">
        <v>5.333333333333333</v>
      </c>
      <c r="R26" s="140">
        <v>17.666666666666668</v>
      </c>
      <c r="S26" s="140">
        <v>14</v>
      </c>
      <c r="T26" s="140">
        <v>1.3333333333333333</v>
      </c>
      <c r="U26" s="139">
        <v>1.3333333333333333</v>
      </c>
      <c r="V26" s="77">
        <f t="shared" si="0"/>
        <v>3.1880000000000002</v>
      </c>
      <c r="W26" s="216">
        <v>7.97</v>
      </c>
      <c r="X26" s="217">
        <v>0.912895861184568</v>
      </c>
      <c r="Y26" s="217">
        <v>8.7104138815432011E-2</v>
      </c>
      <c r="Z26" s="25"/>
    </row>
    <row r="27" spans="1:26" x14ac:dyDescent="0.25">
      <c r="A27" s="124">
        <v>500900</v>
      </c>
      <c r="B27" s="125" t="s">
        <v>86</v>
      </c>
      <c r="C27" s="126" t="s">
        <v>65</v>
      </c>
      <c r="D27" s="101" t="s">
        <v>2064</v>
      </c>
      <c r="E27" s="134"/>
      <c r="F27" s="102">
        <v>203</v>
      </c>
      <c r="G27" s="103" t="s">
        <v>86</v>
      </c>
      <c r="H27" s="104">
        <v>3</v>
      </c>
      <c r="I27" s="106">
        <v>6504</v>
      </c>
      <c r="J27" s="165">
        <v>4254</v>
      </c>
      <c r="K27" s="166">
        <v>387</v>
      </c>
      <c r="L27" s="166">
        <v>81</v>
      </c>
      <c r="M27" s="166">
        <v>408</v>
      </c>
      <c r="N27" s="166">
        <v>900</v>
      </c>
      <c r="O27" s="167"/>
      <c r="P27" s="138">
        <v>11.333333333333334</v>
      </c>
      <c r="Q27" s="139">
        <v>8.3333333333333339</v>
      </c>
      <c r="R27" s="140">
        <v>94</v>
      </c>
      <c r="S27" s="140">
        <v>59.666666666666664</v>
      </c>
      <c r="T27" s="140">
        <v>7.333333333333333</v>
      </c>
      <c r="U27" s="139">
        <v>4</v>
      </c>
      <c r="V27" s="77">
        <f t="shared" si="0"/>
        <v>6.5449999999999999</v>
      </c>
      <c r="W27" s="216">
        <v>10.908333333333333</v>
      </c>
      <c r="X27" s="217">
        <v>0.6669928201962726</v>
      </c>
      <c r="Y27" s="217">
        <v>0.3330071798037274</v>
      </c>
      <c r="Z27" s="25"/>
    </row>
    <row r="28" spans="1:26" x14ac:dyDescent="0.25">
      <c r="A28" s="124">
        <v>501000</v>
      </c>
      <c r="B28" s="125" t="s">
        <v>87</v>
      </c>
      <c r="C28" s="126" t="s">
        <v>65</v>
      </c>
      <c r="D28" s="101" t="s">
        <v>2064</v>
      </c>
      <c r="E28" s="134"/>
      <c r="F28" s="102">
        <v>204</v>
      </c>
      <c r="G28" s="103" t="s">
        <v>87</v>
      </c>
      <c r="H28" s="104">
        <v>3</v>
      </c>
      <c r="I28" s="106">
        <v>720</v>
      </c>
      <c r="J28" s="168">
        <v>555</v>
      </c>
      <c r="K28" s="166">
        <v>93</v>
      </c>
      <c r="L28" s="166">
        <v>9</v>
      </c>
      <c r="M28" s="166">
        <v>27</v>
      </c>
      <c r="N28" s="166">
        <v>66</v>
      </c>
      <c r="O28" s="167"/>
      <c r="P28" s="138">
        <v>56.333333333333336</v>
      </c>
      <c r="Q28" s="139">
        <v>4.333333333333333</v>
      </c>
      <c r="R28" s="140">
        <v>16</v>
      </c>
      <c r="S28" s="140">
        <v>7.666666666666667</v>
      </c>
      <c r="T28" s="140">
        <v>1</v>
      </c>
      <c r="U28" s="139">
        <v>1</v>
      </c>
      <c r="V28" s="77">
        <f t="shared" si="0"/>
        <v>6.5449999999999999</v>
      </c>
      <c r="W28" s="216">
        <v>10.908333333333333</v>
      </c>
      <c r="X28" s="217">
        <v>0.6669928201962726</v>
      </c>
      <c r="Y28" s="217">
        <v>0.3330071798037274</v>
      </c>
      <c r="Z28" s="25"/>
    </row>
    <row r="29" spans="1:26" x14ac:dyDescent="0.25">
      <c r="A29" s="124">
        <v>501100</v>
      </c>
      <c r="B29" s="125" t="s">
        <v>88</v>
      </c>
      <c r="C29" s="126" t="s">
        <v>65</v>
      </c>
      <c r="D29" s="101" t="s">
        <v>2064</v>
      </c>
      <c r="E29" s="134"/>
      <c r="F29" s="102">
        <v>205</v>
      </c>
      <c r="G29" s="103" t="s">
        <v>88</v>
      </c>
      <c r="H29" s="104">
        <v>3</v>
      </c>
      <c r="I29" s="106">
        <v>1722</v>
      </c>
      <c r="J29" s="165">
        <v>1227</v>
      </c>
      <c r="K29" s="166">
        <v>195</v>
      </c>
      <c r="L29" s="166">
        <v>21</v>
      </c>
      <c r="M29" s="166">
        <v>90</v>
      </c>
      <c r="N29" s="166">
        <v>141</v>
      </c>
      <c r="O29" s="167"/>
      <c r="P29" s="138">
        <v>7</v>
      </c>
      <c r="Q29" s="139">
        <v>0.33333333333333331</v>
      </c>
      <c r="R29" s="140">
        <v>38.333333333333336</v>
      </c>
      <c r="S29" s="140">
        <v>20.333333333333332</v>
      </c>
      <c r="T29" s="140">
        <v>1</v>
      </c>
      <c r="U29" s="139">
        <v>1.3333333333333333</v>
      </c>
      <c r="V29" s="77">
        <f t="shared" si="0"/>
        <v>6.5449999999999999</v>
      </c>
      <c r="W29" s="216">
        <v>10.908333333333333</v>
      </c>
      <c r="X29" s="217">
        <v>0.6669928201962726</v>
      </c>
      <c r="Y29" s="217">
        <v>0.3330071798037274</v>
      </c>
      <c r="Z29" s="25"/>
    </row>
    <row r="30" spans="1:26" x14ac:dyDescent="0.25">
      <c r="A30" s="124">
        <v>501200</v>
      </c>
      <c r="B30" s="125" t="s">
        <v>89</v>
      </c>
      <c r="C30" s="126" t="s">
        <v>65</v>
      </c>
      <c r="D30" s="101" t="s">
        <v>2064</v>
      </c>
      <c r="E30" s="134"/>
      <c r="F30" s="102">
        <v>501</v>
      </c>
      <c r="G30" s="103" t="s">
        <v>67</v>
      </c>
      <c r="H30" s="104">
        <v>4</v>
      </c>
      <c r="I30" s="106">
        <v>867</v>
      </c>
      <c r="J30" s="168">
        <v>594</v>
      </c>
      <c r="K30" s="166">
        <v>87</v>
      </c>
      <c r="L30" s="166">
        <v>18</v>
      </c>
      <c r="M30" s="166">
        <v>72</v>
      </c>
      <c r="N30" s="166">
        <v>87</v>
      </c>
      <c r="O30" s="167"/>
      <c r="P30" s="138">
        <v>19</v>
      </c>
      <c r="Q30" s="139">
        <v>5.333333333333333</v>
      </c>
      <c r="R30" s="140">
        <v>7</v>
      </c>
      <c r="S30" s="140">
        <v>5.666666666666667</v>
      </c>
      <c r="T30" s="140">
        <v>0.66666666666666663</v>
      </c>
      <c r="U30" s="139">
        <v>0</v>
      </c>
      <c r="V30" s="77">
        <f t="shared" si="0"/>
        <v>3.1880000000000002</v>
      </c>
      <c r="W30" s="216">
        <v>7.97</v>
      </c>
      <c r="X30" s="217">
        <v>0.912895861184568</v>
      </c>
      <c r="Y30" s="217">
        <v>8.7104138815432011E-2</v>
      </c>
      <c r="Z30" s="25"/>
    </row>
    <row r="31" spans="1:26" x14ac:dyDescent="0.25">
      <c r="A31" s="124">
        <v>501300</v>
      </c>
      <c r="B31" s="125" t="s">
        <v>90</v>
      </c>
      <c r="C31" s="126" t="s">
        <v>65</v>
      </c>
      <c r="D31" s="101" t="s">
        <v>2064</v>
      </c>
      <c r="E31" s="134"/>
      <c r="F31" s="102">
        <v>501</v>
      </c>
      <c r="G31" s="103" t="s">
        <v>67</v>
      </c>
      <c r="H31" s="104">
        <v>4</v>
      </c>
      <c r="I31" s="106">
        <v>294</v>
      </c>
      <c r="J31" s="168">
        <v>237</v>
      </c>
      <c r="K31" s="166">
        <v>24</v>
      </c>
      <c r="L31" s="166">
        <v>3</v>
      </c>
      <c r="M31" s="166">
        <v>6</v>
      </c>
      <c r="N31" s="166">
        <v>33</v>
      </c>
      <c r="O31" s="167"/>
      <c r="P31" s="138">
        <v>5.666666666666667</v>
      </c>
      <c r="Q31" s="139">
        <v>0.66666666666666663</v>
      </c>
      <c r="R31" s="140">
        <v>9</v>
      </c>
      <c r="S31" s="140">
        <v>4.666666666666667</v>
      </c>
      <c r="T31" s="140">
        <v>0.66666666666666663</v>
      </c>
      <c r="U31" s="139">
        <v>0</v>
      </c>
      <c r="V31" s="77">
        <f t="shared" si="0"/>
        <v>3.1880000000000002</v>
      </c>
      <c r="W31" s="216">
        <v>7.97</v>
      </c>
      <c r="X31" s="217">
        <v>0.912895861184568</v>
      </c>
      <c r="Y31" s="217">
        <v>8.7104138815432011E-2</v>
      </c>
      <c r="Z31" s="25"/>
    </row>
    <row r="32" spans="1:26" x14ac:dyDescent="0.25">
      <c r="A32" s="124">
        <v>501400</v>
      </c>
      <c r="B32" s="125" t="s">
        <v>91</v>
      </c>
      <c r="C32" s="126" t="s">
        <v>65</v>
      </c>
      <c r="D32" s="101" t="s">
        <v>2064</v>
      </c>
      <c r="E32" s="134"/>
      <c r="F32" s="102">
        <v>206</v>
      </c>
      <c r="G32" s="103" t="s">
        <v>91</v>
      </c>
      <c r="H32" s="104">
        <v>3</v>
      </c>
      <c r="I32" s="106">
        <v>1218</v>
      </c>
      <c r="J32" s="168">
        <v>663</v>
      </c>
      <c r="K32" s="166">
        <v>333</v>
      </c>
      <c r="L32" s="166">
        <v>21</v>
      </c>
      <c r="M32" s="166">
        <v>114</v>
      </c>
      <c r="N32" s="166">
        <v>225</v>
      </c>
      <c r="O32" s="167"/>
      <c r="P32" s="138">
        <v>1.6666666666666667</v>
      </c>
      <c r="Q32" s="139">
        <v>0.66666666666666663</v>
      </c>
      <c r="R32" s="140">
        <v>27.666666666666668</v>
      </c>
      <c r="S32" s="140">
        <v>47.666666666666664</v>
      </c>
      <c r="T32" s="140">
        <v>8.6666666666666661</v>
      </c>
      <c r="U32" s="139">
        <v>5.333333333333333</v>
      </c>
      <c r="V32" s="77">
        <f t="shared" si="0"/>
        <v>6.5449999999999999</v>
      </c>
      <c r="W32" s="216">
        <v>10.908333333333333</v>
      </c>
      <c r="X32" s="217">
        <v>0.6669928201962726</v>
      </c>
      <c r="Y32" s="217">
        <v>0.3330071798037274</v>
      </c>
      <c r="Z32" s="25"/>
    </row>
    <row r="33" spans="1:26" x14ac:dyDescent="0.25">
      <c r="A33" s="124">
        <v>501500</v>
      </c>
      <c r="B33" s="125" t="s">
        <v>92</v>
      </c>
      <c r="C33" s="126" t="s">
        <v>65</v>
      </c>
      <c r="D33" s="101" t="s">
        <v>2064</v>
      </c>
      <c r="E33" s="134"/>
      <c r="F33" s="102">
        <v>207</v>
      </c>
      <c r="G33" s="103" t="s">
        <v>92</v>
      </c>
      <c r="H33" s="104">
        <v>3</v>
      </c>
      <c r="I33" s="106">
        <v>1431</v>
      </c>
      <c r="J33" s="168">
        <v>732</v>
      </c>
      <c r="K33" s="166">
        <v>486</v>
      </c>
      <c r="L33" s="166">
        <v>21</v>
      </c>
      <c r="M33" s="166">
        <v>141</v>
      </c>
      <c r="N33" s="166">
        <v>258</v>
      </c>
      <c r="O33" s="167"/>
      <c r="P33" s="138">
        <v>11.666666666666666</v>
      </c>
      <c r="Q33" s="139">
        <v>7.333333333333333</v>
      </c>
      <c r="R33" s="140">
        <v>26</v>
      </c>
      <c r="S33" s="140">
        <v>38</v>
      </c>
      <c r="T33" s="140">
        <v>6.333333333333333</v>
      </c>
      <c r="U33" s="139">
        <v>1</v>
      </c>
      <c r="V33" s="77">
        <f t="shared" si="0"/>
        <v>6.5779303127301434</v>
      </c>
      <c r="W33" s="216">
        <v>10.963217187883572</v>
      </c>
      <c r="X33" s="217">
        <v>0.66365373311057996</v>
      </c>
      <c r="Y33" s="217">
        <v>0.3363462668894201</v>
      </c>
      <c r="Z33" s="25"/>
    </row>
    <row r="34" spans="1:26" x14ac:dyDescent="0.25">
      <c r="A34" s="124">
        <v>501612</v>
      </c>
      <c r="B34" s="125" t="s">
        <v>93</v>
      </c>
      <c r="C34" s="126" t="s">
        <v>65</v>
      </c>
      <c r="D34" s="101" t="s">
        <v>2064</v>
      </c>
      <c r="E34" s="134"/>
      <c r="F34" s="102">
        <v>502</v>
      </c>
      <c r="G34" s="103" t="s">
        <v>69</v>
      </c>
      <c r="H34" s="104">
        <v>5</v>
      </c>
      <c r="I34" s="106">
        <v>255</v>
      </c>
      <c r="J34" s="168">
        <v>195</v>
      </c>
      <c r="K34" s="166">
        <v>12</v>
      </c>
      <c r="L34" s="166">
        <v>6</v>
      </c>
      <c r="M34" s="166">
        <v>15</v>
      </c>
      <c r="N34" s="166">
        <v>18</v>
      </c>
      <c r="O34" s="167"/>
      <c r="P34" s="138">
        <v>10</v>
      </c>
      <c r="Q34" s="139">
        <v>8</v>
      </c>
      <c r="R34" s="140">
        <v>3</v>
      </c>
      <c r="S34" s="140">
        <v>1.6666666666666667</v>
      </c>
      <c r="T34" s="140">
        <v>0</v>
      </c>
      <c r="U34" s="139">
        <v>0.66666666666666663</v>
      </c>
      <c r="V34" s="77">
        <f t="shared" si="0"/>
        <v>3.1880000000000002</v>
      </c>
      <c r="W34" s="216">
        <v>7.97</v>
      </c>
      <c r="X34" s="217">
        <v>0.912895861184568</v>
      </c>
      <c r="Y34" s="217">
        <v>8.7104138815432011E-2</v>
      </c>
      <c r="Z34" s="25"/>
    </row>
    <row r="35" spans="1:26" x14ac:dyDescent="0.25">
      <c r="A35" s="124">
        <v>501613</v>
      </c>
      <c r="B35" s="125" t="s">
        <v>94</v>
      </c>
      <c r="C35" s="126" t="s">
        <v>65</v>
      </c>
      <c r="D35" s="101" t="s">
        <v>2064</v>
      </c>
      <c r="E35" s="134"/>
      <c r="F35" s="102">
        <v>507</v>
      </c>
      <c r="G35" s="103" t="s">
        <v>95</v>
      </c>
      <c r="H35" s="104">
        <v>6</v>
      </c>
      <c r="I35" s="106">
        <v>6</v>
      </c>
      <c r="J35" s="168">
        <v>6</v>
      </c>
      <c r="K35" s="166" t="s">
        <v>2139</v>
      </c>
      <c r="L35" s="166" t="s">
        <v>2139</v>
      </c>
      <c r="M35" s="166" t="s">
        <v>2139</v>
      </c>
      <c r="N35" s="166" t="s">
        <v>2139</v>
      </c>
      <c r="O35" s="167"/>
      <c r="P35" s="138">
        <v>0</v>
      </c>
      <c r="Q35" s="139">
        <v>0</v>
      </c>
      <c r="R35" s="140">
        <v>0</v>
      </c>
      <c r="S35" s="140">
        <v>0</v>
      </c>
      <c r="T35" s="140">
        <v>0</v>
      </c>
      <c r="U35" s="139">
        <v>0</v>
      </c>
      <c r="V35" s="77">
        <f t="shared" si="0"/>
        <v>3.1880000000000002</v>
      </c>
      <c r="W35" s="216">
        <v>7.97</v>
      </c>
      <c r="X35" s="217">
        <v>0.912895861184568</v>
      </c>
      <c r="Y35" s="217">
        <v>8.7104138815432011E-2</v>
      </c>
      <c r="Z35" s="25"/>
    </row>
    <row r="36" spans="1:26" x14ac:dyDescent="0.25">
      <c r="A36" s="124">
        <v>501614</v>
      </c>
      <c r="B36" s="125" t="s">
        <v>96</v>
      </c>
      <c r="C36" s="126" t="s">
        <v>65</v>
      </c>
      <c r="D36" s="101" t="s">
        <v>2064</v>
      </c>
      <c r="E36" s="134"/>
      <c r="F36" s="102">
        <v>502</v>
      </c>
      <c r="G36" s="103" t="s">
        <v>69</v>
      </c>
      <c r="H36" s="104">
        <v>5</v>
      </c>
      <c r="I36" s="106">
        <v>2685</v>
      </c>
      <c r="J36" s="165">
        <v>1797</v>
      </c>
      <c r="K36" s="166">
        <v>213</v>
      </c>
      <c r="L36" s="166">
        <v>18</v>
      </c>
      <c r="M36" s="166">
        <v>156</v>
      </c>
      <c r="N36" s="166">
        <v>402</v>
      </c>
      <c r="O36" s="167"/>
      <c r="P36" s="138">
        <v>0.33333333333333331</v>
      </c>
      <c r="Q36" s="139">
        <v>0</v>
      </c>
      <c r="R36" s="140">
        <v>18.333333333333332</v>
      </c>
      <c r="S36" s="140">
        <v>15</v>
      </c>
      <c r="T36" s="140">
        <v>1</v>
      </c>
      <c r="U36" s="139">
        <v>2</v>
      </c>
      <c r="V36" s="77">
        <f t="shared" si="0"/>
        <v>3.1880000000000002</v>
      </c>
      <c r="W36" s="216">
        <v>7.97</v>
      </c>
      <c r="X36" s="217">
        <v>0.912895861184568</v>
      </c>
      <c r="Y36" s="217">
        <v>8.7104138815432011E-2</v>
      </c>
      <c r="Z36" s="25"/>
    </row>
    <row r="37" spans="1:26" x14ac:dyDescent="0.25">
      <c r="A37" s="124">
        <v>501615</v>
      </c>
      <c r="B37" s="125" t="s">
        <v>97</v>
      </c>
      <c r="C37" s="126" t="s">
        <v>65</v>
      </c>
      <c r="D37" s="101" t="s">
        <v>2064</v>
      </c>
      <c r="E37" s="134"/>
      <c r="F37" s="102">
        <v>502</v>
      </c>
      <c r="G37" s="103" t="s">
        <v>69</v>
      </c>
      <c r="H37" s="104">
        <v>5</v>
      </c>
      <c r="I37" s="106">
        <v>813</v>
      </c>
      <c r="J37" s="168">
        <v>558</v>
      </c>
      <c r="K37" s="166">
        <v>66</v>
      </c>
      <c r="L37" s="166">
        <v>9</v>
      </c>
      <c r="M37" s="166">
        <v>48</v>
      </c>
      <c r="N37" s="166">
        <v>93</v>
      </c>
      <c r="O37" s="167"/>
      <c r="P37" s="138">
        <v>4</v>
      </c>
      <c r="Q37" s="139">
        <v>0</v>
      </c>
      <c r="R37" s="140">
        <v>0</v>
      </c>
      <c r="S37" s="140">
        <v>0</v>
      </c>
      <c r="T37" s="140">
        <v>0</v>
      </c>
      <c r="U37" s="139">
        <v>0</v>
      </c>
      <c r="V37" s="77">
        <f t="shared" si="0"/>
        <v>3.1880000000000002</v>
      </c>
      <c r="W37" s="216">
        <v>7.97</v>
      </c>
      <c r="X37" s="217">
        <v>0.912895861184568</v>
      </c>
      <c r="Y37" s="217">
        <v>8.7104138815432011E-2</v>
      </c>
      <c r="Z37" s="25"/>
    </row>
    <row r="38" spans="1:26" x14ac:dyDescent="0.25">
      <c r="A38" s="124">
        <v>501620</v>
      </c>
      <c r="B38" s="125" t="s">
        <v>98</v>
      </c>
      <c r="C38" s="126" t="s">
        <v>65</v>
      </c>
      <c r="D38" s="101" t="s">
        <v>2064</v>
      </c>
      <c r="E38" s="134"/>
      <c r="F38" s="102">
        <v>502</v>
      </c>
      <c r="G38" s="103" t="s">
        <v>69</v>
      </c>
      <c r="H38" s="104">
        <v>5</v>
      </c>
      <c r="I38" s="106">
        <v>2424</v>
      </c>
      <c r="J38" s="165">
        <v>1620</v>
      </c>
      <c r="K38" s="166">
        <v>504</v>
      </c>
      <c r="L38" s="166">
        <v>33</v>
      </c>
      <c r="M38" s="166">
        <v>159</v>
      </c>
      <c r="N38" s="166">
        <v>327</v>
      </c>
      <c r="O38" s="167"/>
      <c r="P38" s="138">
        <v>2.3333333333333335</v>
      </c>
      <c r="Q38" s="139">
        <v>0.66666666666666663</v>
      </c>
      <c r="R38" s="140">
        <v>20.666666666666668</v>
      </c>
      <c r="S38" s="140">
        <v>23.666666666666668</v>
      </c>
      <c r="T38" s="140">
        <v>6.333333333333333</v>
      </c>
      <c r="U38" s="139">
        <v>2</v>
      </c>
      <c r="V38" s="77">
        <f t="shared" si="0"/>
        <v>3.1880000000000002</v>
      </c>
      <c r="W38" s="216">
        <v>7.97</v>
      </c>
      <c r="X38" s="217">
        <v>0.912895861184568</v>
      </c>
      <c r="Y38" s="217">
        <v>8.7104138815432011E-2</v>
      </c>
      <c r="Z38" s="25"/>
    </row>
    <row r="39" spans="1:26" x14ac:dyDescent="0.25">
      <c r="A39" s="124">
        <v>501631</v>
      </c>
      <c r="B39" s="125" t="s">
        <v>99</v>
      </c>
      <c r="C39" s="126" t="s">
        <v>65</v>
      </c>
      <c r="D39" s="101" t="s">
        <v>2064</v>
      </c>
      <c r="E39" s="134"/>
      <c r="F39" s="102">
        <v>501</v>
      </c>
      <c r="G39" s="103" t="s">
        <v>67</v>
      </c>
      <c r="H39" s="104">
        <v>4</v>
      </c>
      <c r="I39" s="106">
        <v>696</v>
      </c>
      <c r="J39" s="168">
        <v>390</v>
      </c>
      <c r="K39" s="166">
        <v>111</v>
      </c>
      <c r="L39" s="166">
        <v>12</v>
      </c>
      <c r="M39" s="166">
        <v>54</v>
      </c>
      <c r="N39" s="166">
        <v>144</v>
      </c>
      <c r="O39" s="167"/>
      <c r="P39" s="138">
        <v>7</v>
      </c>
      <c r="Q39" s="139">
        <v>2.6666666666666665</v>
      </c>
      <c r="R39" s="140">
        <v>7.666666666666667</v>
      </c>
      <c r="S39" s="140">
        <v>14.333333333333334</v>
      </c>
      <c r="T39" s="140">
        <v>2</v>
      </c>
      <c r="U39" s="139">
        <v>0.66666666666666663</v>
      </c>
      <c r="V39" s="77">
        <f t="shared" si="0"/>
        <v>3.1880000000000002</v>
      </c>
      <c r="W39" s="216">
        <v>7.97</v>
      </c>
      <c r="X39" s="217">
        <v>0.912895861184568</v>
      </c>
      <c r="Y39" s="217">
        <v>8.7104138815432011E-2</v>
      </c>
      <c r="Z39" s="25"/>
    </row>
    <row r="40" spans="1:26" x14ac:dyDescent="0.25">
      <c r="A40" s="124">
        <v>501632</v>
      </c>
      <c r="B40" s="125" t="s">
        <v>100</v>
      </c>
      <c r="C40" s="126" t="s">
        <v>65</v>
      </c>
      <c r="D40" s="101" t="s">
        <v>2064</v>
      </c>
      <c r="E40" s="134"/>
      <c r="F40" s="102">
        <v>501</v>
      </c>
      <c r="G40" s="103" t="s">
        <v>67</v>
      </c>
      <c r="H40" s="104">
        <v>4</v>
      </c>
      <c r="I40" s="106">
        <v>717</v>
      </c>
      <c r="J40" s="168">
        <v>477</v>
      </c>
      <c r="K40" s="166">
        <v>129</v>
      </c>
      <c r="L40" s="166">
        <v>9</v>
      </c>
      <c r="M40" s="166">
        <v>42</v>
      </c>
      <c r="N40" s="166">
        <v>105</v>
      </c>
      <c r="O40" s="167"/>
      <c r="P40" s="138">
        <v>5</v>
      </c>
      <c r="Q40" s="139">
        <v>2</v>
      </c>
      <c r="R40" s="140">
        <v>4.666666666666667</v>
      </c>
      <c r="S40" s="140">
        <v>3.6666666666666665</v>
      </c>
      <c r="T40" s="140">
        <v>0.33333333333333331</v>
      </c>
      <c r="U40" s="139">
        <v>0.66666666666666663</v>
      </c>
      <c r="V40" s="77">
        <f t="shared" si="0"/>
        <v>3.1880000000000002</v>
      </c>
      <c r="W40" s="216">
        <v>7.97</v>
      </c>
      <c r="X40" s="217">
        <v>0.912895861184568</v>
      </c>
      <c r="Y40" s="217">
        <v>8.7104138815432011E-2</v>
      </c>
      <c r="Z40" s="25"/>
    </row>
    <row r="41" spans="1:26" x14ac:dyDescent="0.25">
      <c r="A41" s="124">
        <v>501633</v>
      </c>
      <c r="B41" s="125" t="s">
        <v>101</v>
      </c>
      <c r="C41" s="126" t="s">
        <v>65</v>
      </c>
      <c r="D41" s="101" t="s">
        <v>2064</v>
      </c>
      <c r="E41" s="134"/>
      <c r="F41" s="102">
        <v>502</v>
      </c>
      <c r="G41" s="103" t="s">
        <v>69</v>
      </c>
      <c r="H41" s="104">
        <v>5</v>
      </c>
      <c r="I41" s="106">
        <v>3285</v>
      </c>
      <c r="J41" s="165">
        <v>2229</v>
      </c>
      <c r="K41" s="166">
        <v>303</v>
      </c>
      <c r="L41" s="166">
        <v>39</v>
      </c>
      <c r="M41" s="166">
        <v>195</v>
      </c>
      <c r="N41" s="166">
        <v>426</v>
      </c>
      <c r="O41" s="167"/>
      <c r="P41" s="138">
        <v>3.3333333333333335</v>
      </c>
      <c r="Q41" s="139">
        <v>2</v>
      </c>
      <c r="R41" s="140">
        <v>24</v>
      </c>
      <c r="S41" s="140">
        <v>12.333333333333334</v>
      </c>
      <c r="T41" s="140">
        <v>2.3333333333333335</v>
      </c>
      <c r="U41" s="139">
        <v>1.3333333333333333</v>
      </c>
      <c r="V41" s="77">
        <f t="shared" si="0"/>
        <v>3.1880000000000002</v>
      </c>
      <c r="W41" s="216">
        <v>7.97</v>
      </c>
      <c r="X41" s="217">
        <v>0.912895861184568</v>
      </c>
      <c r="Y41" s="217">
        <v>8.7104138815432011E-2</v>
      </c>
      <c r="Z41" s="25"/>
    </row>
    <row r="42" spans="1:26" x14ac:dyDescent="0.25">
      <c r="A42" s="124">
        <v>501634</v>
      </c>
      <c r="B42" s="125" t="s">
        <v>102</v>
      </c>
      <c r="C42" s="126" t="s">
        <v>65</v>
      </c>
      <c r="D42" s="101" t="s">
        <v>2064</v>
      </c>
      <c r="E42" s="134"/>
      <c r="F42" s="102">
        <v>502</v>
      </c>
      <c r="G42" s="103" t="s">
        <v>69</v>
      </c>
      <c r="H42" s="104">
        <v>5</v>
      </c>
      <c r="I42" s="106">
        <v>2394</v>
      </c>
      <c r="J42" s="165">
        <v>1452</v>
      </c>
      <c r="K42" s="166">
        <v>657</v>
      </c>
      <c r="L42" s="166">
        <v>21</v>
      </c>
      <c r="M42" s="166">
        <v>150</v>
      </c>
      <c r="N42" s="166">
        <v>351</v>
      </c>
      <c r="O42" s="167"/>
      <c r="P42" s="138">
        <v>6.666666666666667</v>
      </c>
      <c r="Q42" s="139">
        <v>1.3333333333333333</v>
      </c>
      <c r="R42" s="140">
        <v>25.333333333333332</v>
      </c>
      <c r="S42" s="140">
        <v>24</v>
      </c>
      <c r="T42" s="140">
        <v>2.6666666666666665</v>
      </c>
      <c r="U42" s="139">
        <v>1</v>
      </c>
      <c r="V42" s="77">
        <f t="shared" si="0"/>
        <v>3.1880000000000002</v>
      </c>
      <c r="W42" s="216">
        <v>7.97</v>
      </c>
      <c r="X42" s="217">
        <v>0.912895861184568</v>
      </c>
      <c r="Y42" s="217">
        <v>8.7104138815432011E-2</v>
      </c>
      <c r="Z42" s="25"/>
    </row>
    <row r="43" spans="1:26" x14ac:dyDescent="0.25">
      <c r="A43" s="124">
        <v>501700</v>
      </c>
      <c r="B43" s="125" t="s">
        <v>103</v>
      </c>
      <c r="C43" s="126" t="s">
        <v>65</v>
      </c>
      <c r="D43" s="101" t="s">
        <v>2064</v>
      </c>
      <c r="E43" s="134"/>
      <c r="F43" s="102">
        <v>208</v>
      </c>
      <c r="G43" s="103" t="s">
        <v>103</v>
      </c>
      <c r="H43" s="104">
        <v>3</v>
      </c>
      <c r="I43" s="106">
        <v>3915</v>
      </c>
      <c r="J43" s="165">
        <v>1899</v>
      </c>
      <c r="K43" s="169">
        <v>1059</v>
      </c>
      <c r="L43" s="166">
        <v>108</v>
      </c>
      <c r="M43" s="166">
        <v>465</v>
      </c>
      <c r="N43" s="166">
        <v>771</v>
      </c>
      <c r="O43" s="167"/>
      <c r="P43" s="138">
        <v>8</v>
      </c>
      <c r="Q43" s="139">
        <v>5</v>
      </c>
      <c r="R43" s="140">
        <v>116</v>
      </c>
      <c r="S43" s="140">
        <v>118.66666666666667</v>
      </c>
      <c r="T43" s="140">
        <v>23</v>
      </c>
      <c r="U43" s="139">
        <v>7.333333333333333</v>
      </c>
      <c r="V43" s="77">
        <f t="shared" si="0"/>
        <v>6.5449999999999999</v>
      </c>
      <c r="W43" s="216">
        <v>10.908333333333333</v>
      </c>
      <c r="X43" s="217">
        <v>0.6669928201962726</v>
      </c>
      <c r="Y43" s="217">
        <v>0.3330071798037274</v>
      </c>
      <c r="Z43" s="25"/>
    </row>
    <row r="44" spans="1:26" x14ac:dyDescent="0.25">
      <c r="A44" s="124">
        <v>501802</v>
      </c>
      <c r="B44" s="125" t="s">
        <v>104</v>
      </c>
      <c r="C44" s="126" t="s">
        <v>65</v>
      </c>
      <c r="D44" s="101" t="s">
        <v>2065</v>
      </c>
      <c r="E44" s="134"/>
      <c r="F44" s="102">
        <v>502</v>
      </c>
      <c r="G44" s="103" t="s">
        <v>69</v>
      </c>
      <c r="H44" s="104">
        <v>5</v>
      </c>
      <c r="I44" s="106">
        <v>4737</v>
      </c>
      <c r="J44" s="165">
        <v>2883</v>
      </c>
      <c r="K44" s="166">
        <v>405</v>
      </c>
      <c r="L44" s="166">
        <v>54</v>
      </c>
      <c r="M44" s="166">
        <v>327</v>
      </c>
      <c r="N44" s="166">
        <v>795</v>
      </c>
      <c r="O44" s="167"/>
      <c r="P44" s="138">
        <v>49.666666666666664</v>
      </c>
      <c r="Q44" s="139">
        <v>26.666666666666668</v>
      </c>
      <c r="R44" s="140">
        <v>34</v>
      </c>
      <c r="S44" s="140">
        <v>27.333333333333332</v>
      </c>
      <c r="T44" s="140">
        <v>4.333333333333333</v>
      </c>
      <c r="U44" s="139">
        <v>3.6666666666666665</v>
      </c>
      <c r="V44" s="77">
        <f t="shared" si="0"/>
        <v>3.1880000000000002</v>
      </c>
      <c r="W44" s="216">
        <v>7.97</v>
      </c>
      <c r="X44" s="217">
        <v>0.912895861184568</v>
      </c>
      <c r="Y44" s="217">
        <v>8.7104138815432011E-2</v>
      </c>
      <c r="Z44" s="25"/>
    </row>
    <row r="45" spans="1:26" x14ac:dyDescent="0.25">
      <c r="A45" s="124">
        <v>501806</v>
      </c>
      <c r="B45" s="125" t="s">
        <v>105</v>
      </c>
      <c r="C45" s="126" t="s">
        <v>65</v>
      </c>
      <c r="D45" s="101" t="s">
        <v>2065</v>
      </c>
      <c r="E45" s="134"/>
      <c r="F45" s="102">
        <v>502</v>
      </c>
      <c r="G45" s="103" t="s">
        <v>69</v>
      </c>
      <c r="H45" s="104">
        <v>5</v>
      </c>
      <c r="I45" s="106">
        <v>3543</v>
      </c>
      <c r="J45" s="165">
        <v>2310</v>
      </c>
      <c r="K45" s="166">
        <v>342</v>
      </c>
      <c r="L45" s="166">
        <v>42</v>
      </c>
      <c r="M45" s="166">
        <v>249</v>
      </c>
      <c r="N45" s="166">
        <v>495</v>
      </c>
      <c r="O45" s="167"/>
      <c r="P45" s="138">
        <v>11</v>
      </c>
      <c r="Q45" s="139">
        <v>3.6666666666666665</v>
      </c>
      <c r="R45" s="140">
        <v>61.666666666666664</v>
      </c>
      <c r="S45" s="140">
        <v>42.333333333333336</v>
      </c>
      <c r="T45" s="140">
        <v>7.666666666666667</v>
      </c>
      <c r="U45" s="139">
        <v>2.6666666666666665</v>
      </c>
      <c r="V45" s="77">
        <f t="shared" si="0"/>
        <v>3.2415933650812789</v>
      </c>
      <c r="W45" s="216">
        <v>8.1039834127031973</v>
      </c>
      <c r="X45" s="217">
        <v>0.89780292519306482</v>
      </c>
      <c r="Y45" s="217">
        <v>0.1021970748069352</v>
      </c>
      <c r="Z45" s="25"/>
    </row>
    <row r="46" spans="1:26" x14ac:dyDescent="0.25">
      <c r="A46" s="124">
        <v>501807</v>
      </c>
      <c r="B46" s="125" t="s">
        <v>106</v>
      </c>
      <c r="C46" s="126" t="s">
        <v>65</v>
      </c>
      <c r="D46" s="101" t="s">
        <v>2065</v>
      </c>
      <c r="E46" s="134"/>
      <c r="F46" s="102">
        <v>501</v>
      </c>
      <c r="G46" s="103" t="s">
        <v>67</v>
      </c>
      <c r="H46" s="104">
        <v>4</v>
      </c>
      <c r="I46" s="106">
        <v>1527</v>
      </c>
      <c r="J46" s="165">
        <v>1083</v>
      </c>
      <c r="K46" s="166">
        <v>105</v>
      </c>
      <c r="L46" s="166">
        <v>12</v>
      </c>
      <c r="M46" s="166">
        <v>81</v>
      </c>
      <c r="N46" s="166">
        <v>195</v>
      </c>
      <c r="O46" s="167"/>
      <c r="P46" s="138">
        <v>17</v>
      </c>
      <c r="Q46" s="139">
        <v>1.6666666666666667</v>
      </c>
      <c r="R46" s="140">
        <v>26</v>
      </c>
      <c r="S46" s="140">
        <v>18.666666666666668</v>
      </c>
      <c r="T46" s="140">
        <v>5.666666666666667</v>
      </c>
      <c r="U46" s="139">
        <v>0.33333333333333331</v>
      </c>
      <c r="V46" s="77">
        <f t="shared" si="0"/>
        <v>3.1880000000000002</v>
      </c>
      <c r="W46" s="216">
        <v>7.97</v>
      </c>
      <c r="X46" s="217">
        <v>0.912895861184568</v>
      </c>
      <c r="Y46" s="217">
        <v>8.7104138815432011E-2</v>
      </c>
      <c r="Z46" s="25"/>
    </row>
    <row r="47" spans="1:26" x14ac:dyDescent="0.25">
      <c r="A47" s="124">
        <v>501809</v>
      </c>
      <c r="B47" s="125" t="s">
        <v>107</v>
      </c>
      <c r="C47" s="126" t="s">
        <v>65</v>
      </c>
      <c r="D47" s="101" t="s">
        <v>2065</v>
      </c>
      <c r="E47" s="134"/>
      <c r="F47" s="102">
        <v>502</v>
      </c>
      <c r="G47" s="103" t="s">
        <v>69</v>
      </c>
      <c r="H47" s="104">
        <v>5</v>
      </c>
      <c r="I47" s="106">
        <v>3597</v>
      </c>
      <c r="J47" s="165">
        <v>2361</v>
      </c>
      <c r="K47" s="166">
        <v>231</v>
      </c>
      <c r="L47" s="166">
        <v>33</v>
      </c>
      <c r="M47" s="166">
        <v>228</v>
      </c>
      <c r="N47" s="166">
        <v>513</v>
      </c>
      <c r="O47" s="167"/>
      <c r="P47" s="138">
        <v>9</v>
      </c>
      <c r="Q47" s="139">
        <v>1</v>
      </c>
      <c r="R47" s="140">
        <v>21.333333333333332</v>
      </c>
      <c r="S47" s="140">
        <v>20.666666666666668</v>
      </c>
      <c r="T47" s="140">
        <v>4.666666666666667</v>
      </c>
      <c r="U47" s="139">
        <v>2</v>
      </c>
      <c r="V47" s="77">
        <f t="shared" si="0"/>
        <v>3.1880000000000002</v>
      </c>
      <c r="W47" s="216">
        <v>7.97</v>
      </c>
      <c r="X47" s="217">
        <v>0.912895861184568</v>
      </c>
      <c r="Y47" s="217">
        <v>8.7104138815432011E-2</v>
      </c>
      <c r="Z47" s="25"/>
    </row>
    <row r="48" spans="1:26" x14ac:dyDescent="0.25">
      <c r="A48" s="124">
        <v>501810</v>
      </c>
      <c r="B48" s="125" t="s">
        <v>108</v>
      </c>
      <c r="C48" s="126" t="s">
        <v>65</v>
      </c>
      <c r="D48" s="101" t="s">
        <v>2065</v>
      </c>
      <c r="E48" s="134"/>
      <c r="F48" s="102">
        <v>501</v>
      </c>
      <c r="G48" s="103" t="s">
        <v>67</v>
      </c>
      <c r="H48" s="104">
        <v>4</v>
      </c>
      <c r="I48" s="106">
        <v>1326</v>
      </c>
      <c r="J48" s="168">
        <v>849</v>
      </c>
      <c r="K48" s="166">
        <v>69</v>
      </c>
      <c r="L48" s="166">
        <v>15</v>
      </c>
      <c r="M48" s="166">
        <v>90</v>
      </c>
      <c r="N48" s="166">
        <v>216</v>
      </c>
      <c r="O48" s="167"/>
      <c r="P48" s="138">
        <v>6.666666666666667</v>
      </c>
      <c r="Q48" s="139">
        <v>0.66666666666666663</v>
      </c>
      <c r="R48" s="140">
        <v>11</v>
      </c>
      <c r="S48" s="140">
        <v>12</v>
      </c>
      <c r="T48" s="140">
        <v>2.3333333333333335</v>
      </c>
      <c r="U48" s="139">
        <v>1.6666666666666667</v>
      </c>
      <c r="V48" s="77">
        <f t="shared" si="0"/>
        <v>3.1880000000000002</v>
      </c>
      <c r="W48" s="216">
        <v>7.97</v>
      </c>
      <c r="X48" s="217">
        <v>0.912895861184568</v>
      </c>
      <c r="Y48" s="217">
        <v>8.7104138815432011E-2</v>
      </c>
      <c r="Z48" s="25"/>
    </row>
    <row r="49" spans="1:26" x14ac:dyDescent="0.25">
      <c r="A49" s="124">
        <v>501811</v>
      </c>
      <c r="B49" s="125" t="s">
        <v>109</v>
      </c>
      <c r="C49" s="126" t="s">
        <v>65</v>
      </c>
      <c r="D49" s="101" t="s">
        <v>2065</v>
      </c>
      <c r="E49" s="134"/>
      <c r="F49" s="102">
        <v>502</v>
      </c>
      <c r="G49" s="103" t="s">
        <v>69</v>
      </c>
      <c r="H49" s="104">
        <v>5</v>
      </c>
      <c r="I49" s="106">
        <v>2007</v>
      </c>
      <c r="J49" s="165">
        <v>1260</v>
      </c>
      <c r="K49" s="166">
        <v>153</v>
      </c>
      <c r="L49" s="166">
        <v>24</v>
      </c>
      <c r="M49" s="166">
        <v>138</v>
      </c>
      <c r="N49" s="166">
        <v>312</v>
      </c>
      <c r="O49" s="167"/>
      <c r="P49" s="138">
        <v>3.3333333333333335</v>
      </c>
      <c r="Q49" s="139">
        <v>0.33333333333333331</v>
      </c>
      <c r="R49" s="140">
        <v>13</v>
      </c>
      <c r="S49" s="140">
        <v>11</v>
      </c>
      <c r="T49" s="140">
        <v>2</v>
      </c>
      <c r="U49" s="139">
        <v>0.66666666666666663</v>
      </c>
      <c r="V49" s="77">
        <f t="shared" si="0"/>
        <v>3.1880000000000002</v>
      </c>
      <c r="W49" s="216">
        <v>7.97</v>
      </c>
      <c r="X49" s="217">
        <v>0.912895861184568</v>
      </c>
      <c r="Y49" s="217">
        <v>8.7104138815432011E-2</v>
      </c>
      <c r="Z49" s="25"/>
    </row>
    <row r="50" spans="1:26" x14ac:dyDescent="0.25">
      <c r="A50" s="124">
        <v>501813</v>
      </c>
      <c r="B50" s="125" t="s">
        <v>110</v>
      </c>
      <c r="C50" s="126" t="s">
        <v>65</v>
      </c>
      <c r="D50" s="101" t="s">
        <v>2065</v>
      </c>
      <c r="E50" s="134"/>
      <c r="F50" s="102">
        <v>507</v>
      </c>
      <c r="G50" s="103" t="s">
        <v>95</v>
      </c>
      <c r="H50" s="104">
        <v>6</v>
      </c>
      <c r="I50" s="106"/>
      <c r="J50" s="168" t="s">
        <v>2139</v>
      </c>
      <c r="K50" s="166" t="s">
        <v>2139</v>
      </c>
      <c r="L50" s="166" t="s">
        <v>2139</v>
      </c>
      <c r="M50" s="166" t="s">
        <v>2139</v>
      </c>
      <c r="N50" s="166" t="s">
        <v>2139</v>
      </c>
      <c r="O50" s="167"/>
      <c r="P50" s="138">
        <v>0</v>
      </c>
      <c r="Q50" s="139">
        <v>0</v>
      </c>
      <c r="R50" s="140">
        <v>0</v>
      </c>
      <c r="S50" s="140">
        <v>0</v>
      </c>
      <c r="T50" s="140">
        <v>0</v>
      </c>
      <c r="U50" s="139">
        <v>0</v>
      </c>
      <c r="V50" s="77">
        <f t="shared" si="0"/>
        <v>3.1880000000000002</v>
      </c>
      <c r="W50" s="216">
        <v>7.97</v>
      </c>
      <c r="X50" s="217">
        <v>0.912895861184568</v>
      </c>
      <c r="Y50" s="217">
        <v>8.7104138815432011E-2</v>
      </c>
      <c r="Z50" s="25"/>
    </row>
    <row r="51" spans="1:26" x14ac:dyDescent="0.25">
      <c r="A51" s="124">
        <v>501814</v>
      </c>
      <c r="B51" s="125" t="s">
        <v>111</v>
      </c>
      <c r="C51" s="126" t="s">
        <v>65</v>
      </c>
      <c r="D51" s="101" t="s">
        <v>2065</v>
      </c>
      <c r="E51" s="134"/>
      <c r="F51" s="102">
        <v>502</v>
      </c>
      <c r="G51" s="103" t="s">
        <v>69</v>
      </c>
      <c r="H51" s="104">
        <v>5</v>
      </c>
      <c r="I51" s="106">
        <v>4047</v>
      </c>
      <c r="J51" s="165">
        <v>2661</v>
      </c>
      <c r="K51" s="166">
        <v>423</v>
      </c>
      <c r="L51" s="166">
        <v>48</v>
      </c>
      <c r="M51" s="166">
        <v>288</v>
      </c>
      <c r="N51" s="166">
        <v>591</v>
      </c>
      <c r="O51" s="167"/>
      <c r="P51" s="138">
        <v>5.666666666666667</v>
      </c>
      <c r="Q51" s="139">
        <v>0.66666666666666663</v>
      </c>
      <c r="R51" s="140">
        <v>20.333333333333332</v>
      </c>
      <c r="S51" s="140">
        <v>23.333333333333332</v>
      </c>
      <c r="T51" s="140">
        <v>3</v>
      </c>
      <c r="U51" s="139">
        <v>1</v>
      </c>
      <c r="V51" s="77">
        <f t="shared" si="0"/>
        <v>3.1880000000000002</v>
      </c>
      <c r="W51" s="216">
        <v>7.97</v>
      </c>
      <c r="X51" s="217">
        <v>0.912895861184568</v>
      </c>
      <c r="Y51" s="217">
        <v>8.7104138815432011E-2</v>
      </c>
      <c r="Z51" s="25"/>
    </row>
    <row r="52" spans="1:26" x14ac:dyDescent="0.25">
      <c r="A52" s="124">
        <v>501815</v>
      </c>
      <c r="B52" s="125" t="s">
        <v>112</v>
      </c>
      <c r="C52" s="126" t="s">
        <v>65</v>
      </c>
      <c r="D52" s="101" t="s">
        <v>2065</v>
      </c>
      <c r="E52" s="134"/>
      <c r="F52" s="102">
        <v>502</v>
      </c>
      <c r="G52" s="103" t="s">
        <v>69</v>
      </c>
      <c r="H52" s="104">
        <v>5</v>
      </c>
      <c r="I52" s="106">
        <v>885</v>
      </c>
      <c r="J52" s="168">
        <v>573</v>
      </c>
      <c r="K52" s="166">
        <v>54</v>
      </c>
      <c r="L52" s="166">
        <v>9</v>
      </c>
      <c r="M52" s="166">
        <v>54</v>
      </c>
      <c r="N52" s="166">
        <v>138</v>
      </c>
      <c r="O52" s="167"/>
      <c r="P52" s="138">
        <v>9.3333333333333339</v>
      </c>
      <c r="Q52" s="139">
        <v>3.3333333333333335</v>
      </c>
      <c r="R52" s="140">
        <v>46.666666666666664</v>
      </c>
      <c r="S52" s="140">
        <v>26.666666666666668</v>
      </c>
      <c r="T52" s="140">
        <v>1.3333333333333333</v>
      </c>
      <c r="U52" s="139">
        <v>0.66666666666666663</v>
      </c>
      <c r="V52" s="77">
        <f t="shared" si="0"/>
        <v>3.1880000000000002</v>
      </c>
      <c r="W52" s="216">
        <v>7.97</v>
      </c>
      <c r="X52" s="217">
        <v>0.912895861184568</v>
      </c>
      <c r="Y52" s="217">
        <v>8.7104138815432011E-2</v>
      </c>
      <c r="Z52" s="25"/>
    </row>
    <row r="53" spans="1:26" x14ac:dyDescent="0.25">
      <c r="A53" s="124">
        <v>501816</v>
      </c>
      <c r="B53" s="125" t="s">
        <v>113</v>
      </c>
      <c r="C53" s="126" t="s">
        <v>65</v>
      </c>
      <c r="D53" s="101" t="s">
        <v>2065</v>
      </c>
      <c r="E53" s="134"/>
      <c r="F53" s="102">
        <v>502</v>
      </c>
      <c r="G53" s="103" t="s">
        <v>69</v>
      </c>
      <c r="H53" s="104">
        <v>5</v>
      </c>
      <c r="I53" s="106">
        <v>1671</v>
      </c>
      <c r="J53" s="165">
        <v>1209</v>
      </c>
      <c r="K53" s="166">
        <v>117</v>
      </c>
      <c r="L53" s="166">
        <v>12</v>
      </c>
      <c r="M53" s="166">
        <v>75</v>
      </c>
      <c r="N53" s="166">
        <v>180</v>
      </c>
      <c r="O53" s="167"/>
      <c r="P53" s="138">
        <v>2</v>
      </c>
      <c r="Q53" s="139">
        <v>0</v>
      </c>
      <c r="R53" s="140">
        <v>0</v>
      </c>
      <c r="S53" s="140">
        <v>0</v>
      </c>
      <c r="T53" s="140">
        <v>0</v>
      </c>
      <c r="U53" s="139">
        <v>0</v>
      </c>
      <c r="V53" s="77">
        <f t="shared" si="0"/>
        <v>3.1880000000000002</v>
      </c>
      <c r="W53" s="216">
        <v>7.97</v>
      </c>
      <c r="X53" s="217">
        <v>0.912895861184568</v>
      </c>
      <c r="Y53" s="217">
        <v>8.7104138815432011E-2</v>
      </c>
      <c r="Z53" s="25"/>
    </row>
    <row r="54" spans="1:26" x14ac:dyDescent="0.25">
      <c r="A54" s="124">
        <v>501817</v>
      </c>
      <c r="B54" s="125" t="s">
        <v>114</v>
      </c>
      <c r="C54" s="126" t="s">
        <v>65</v>
      </c>
      <c r="D54" s="101" t="s">
        <v>2065</v>
      </c>
      <c r="E54" s="134"/>
      <c r="F54" s="102">
        <v>502</v>
      </c>
      <c r="G54" s="103" t="s">
        <v>69</v>
      </c>
      <c r="H54" s="104">
        <v>5</v>
      </c>
      <c r="I54" s="106">
        <v>1143</v>
      </c>
      <c r="J54" s="168">
        <v>744</v>
      </c>
      <c r="K54" s="166">
        <v>66</v>
      </c>
      <c r="L54" s="166">
        <v>15</v>
      </c>
      <c r="M54" s="166">
        <v>75</v>
      </c>
      <c r="N54" s="166">
        <v>189</v>
      </c>
      <c r="O54" s="167"/>
      <c r="P54" s="138">
        <v>23.333333333333332</v>
      </c>
      <c r="Q54" s="139">
        <v>2</v>
      </c>
      <c r="R54" s="140">
        <v>30.333333333333332</v>
      </c>
      <c r="S54" s="140">
        <v>21</v>
      </c>
      <c r="T54" s="140">
        <v>2.3333333333333335</v>
      </c>
      <c r="U54" s="139">
        <v>2.6666666666666665</v>
      </c>
      <c r="V54" s="77">
        <f t="shared" si="0"/>
        <v>3.1880000000000002</v>
      </c>
      <c r="W54" s="216">
        <v>7.97</v>
      </c>
      <c r="X54" s="217">
        <v>0.912895861184568</v>
      </c>
      <c r="Y54" s="217">
        <v>8.7104138815432011E-2</v>
      </c>
      <c r="Z54" s="25"/>
    </row>
    <row r="55" spans="1:26" x14ac:dyDescent="0.25">
      <c r="A55" s="124">
        <v>501818</v>
      </c>
      <c r="B55" s="125" t="s">
        <v>115</v>
      </c>
      <c r="C55" s="126" t="s">
        <v>65</v>
      </c>
      <c r="D55" s="101" t="s">
        <v>2065</v>
      </c>
      <c r="E55" s="134"/>
      <c r="F55" s="102">
        <v>502</v>
      </c>
      <c r="G55" s="103" t="s">
        <v>69</v>
      </c>
      <c r="H55" s="104">
        <v>5</v>
      </c>
      <c r="I55" s="106">
        <v>2016</v>
      </c>
      <c r="J55" s="165">
        <v>1407</v>
      </c>
      <c r="K55" s="166">
        <v>126</v>
      </c>
      <c r="L55" s="166">
        <v>30</v>
      </c>
      <c r="M55" s="166">
        <v>126</v>
      </c>
      <c r="N55" s="166">
        <v>270</v>
      </c>
      <c r="O55" s="167"/>
      <c r="P55" s="138">
        <v>0.66666666666666663</v>
      </c>
      <c r="Q55" s="139">
        <v>0</v>
      </c>
      <c r="R55" s="140">
        <v>0</v>
      </c>
      <c r="S55" s="140">
        <v>0</v>
      </c>
      <c r="T55" s="140">
        <v>0</v>
      </c>
      <c r="U55" s="139">
        <v>0</v>
      </c>
      <c r="V55" s="77">
        <f t="shared" si="0"/>
        <v>3.1880000000000002</v>
      </c>
      <c r="W55" s="216">
        <v>7.97</v>
      </c>
      <c r="X55" s="217">
        <v>0.912895861184568</v>
      </c>
      <c r="Y55" s="217">
        <v>8.7104138815432011E-2</v>
      </c>
      <c r="Z55" s="25"/>
    </row>
    <row r="56" spans="1:26" x14ac:dyDescent="0.25">
      <c r="A56" s="124">
        <v>501819</v>
      </c>
      <c r="B56" s="125" t="s">
        <v>116</v>
      </c>
      <c r="C56" s="126" t="s">
        <v>65</v>
      </c>
      <c r="D56" s="101" t="s">
        <v>2065</v>
      </c>
      <c r="E56" s="134"/>
      <c r="F56" s="102">
        <v>502</v>
      </c>
      <c r="G56" s="103" t="s">
        <v>69</v>
      </c>
      <c r="H56" s="104">
        <v>5</v>
      </c>
      <c r="I56" s="106">
        <v>1302</v>
      </c>
      <c r="J56" s="168">
        <v>948</v>
      </c>
      <c r="K56" s="166">
        <v>60</v>
      </c>
      <c r="L56" s="166">
        <v>21</v>
      </c>
      <c r="M56" s="166">
        <v>78</v>
      </c>
      <c r="N56" s="166">
        <v>147</v>
      </c>
      <c r="O56" s="167"/>
      <c r="P56" s="138">
        <v>6</v>
      </c>
      <c r="Q56" s="139">
        <v>0</v>
      </c>
      <c r="R56" s="140">
        <v>0</v>
      </c>
      <c r="S56" s="140">
        <v>0</v>
      </c>
      <c r="T56" s="140">
        <v>0</v>
      </c>
      <c r="U56" s="139">
        <v>0</v>
      </c>
      <c r="V56" s="77">
        <f t="shared" si="0"/>
        <v>3.1880000000000002</v>
      </c>
      <c r="W56" s="216">
        <v>7.97</v>
      </c>
      <c r="X56" s="217">
        <v>0.912895861184568</v>
      </c>
      <c r="Y56" s="217">
        <v>8.7104138815432011E-2</v>
      </c>
      <c r="Z56" s="25"/>
    </row>
    <row r="57" spans="1:26" x14ac:dyDescent="0.25">
      <c r="A57" s="124">
        <v>502001</v>
      </c>
      <c r="B57" s="125" t="s">
        <v>117</v>
      </c>
      <c r="C57" s="126" t="s">
        <v>65</v>
      </c>
      <c r="D57" s="101" t="s">
        <v>2065</v>
      </c>
      <c r="E57" s="134"/>
      <c r="F57" s="102">
        <v>1</v>
      </c>
      <c r="G57" s="103" t="s">
        <v>118</v>
      </c>
      <c r="H57" s="104">
        <v>1</v>
      </c>
      <c r="I57" s="106">
        <v>1449</v>
      </c>
      <c r="J57" s="168">
        <v>939</v>
      </c>
      <c r="K57" s="166">
        <v>105</v>
      </c>
      <c r="L57" s="166">
        <v>18</v>
      </c>
      <c r="M57" s="166">
        <v>84</v>
      </c>
      <c r="N57" s="166">
        <v>180</v>
      </c>
      <c r="O57" s="167"/>
      <c r="P57" s="138">
        <v>2.3333333333333335</v>
      </c>
      <c r="Q57" s="139">
        <v>0</v>
      </c>
      <c r="R57" s="140">
        <v>14.666666666666666</v>
      </c>
      <c r="S57" s="140">
        <v>14.333333333333334</v>
      </c>
      <c r="T57" s="140">
        <v>1</v>
      </c>
      <c r="U57" s="139">
        <v>2</v>
      </c>
      <c r="V57" s="77">
        <f t="shared" si="0"/>
        <v>9</v>
      </c>
      <c r="W57" s="216">
        <v>15</v>
      </c>
      <c r="X57" s="217">
        <v>0.48505200090940043</v>
      </c>
      <c r="Y57" s="217">
        <v>0.51494799909059952</v>
      </c>
      <c r="Z57" s="25"/>
    </row>
    <row r="58" spans="1:26" x14ac:dyDescent="0.25">
      <c r="A58" s="124">
        <v>502002</v>
      </c>
      <c r="B58" s="125" t="s">
        <v>119</v>
      </c>
      <c r="C58" s="126" t="s">
        <v>65</v>
      </c>
      <c r="D58" s="101" t="s">
        <v>2065</v>
      </c>
      <c r="E58" s="134"/>
      <c r="F58" s="102">
        <v>1</v>
      </c>
      <c r="G58" s="103" t="s">
        <v>118</v>
      </c>
      <c r="H58" s="104">
        <v>1</v>
      </c>
      <c r="I58" s="106">
        <v>999</v>
      </c>
      <c r="J58" s="168">
        <v>618</v>
      </c>
      <c r="K58" s="166">
        <v>90</v>
      </c>
      <c r="L58" s="166">
        <v>9</v>
      </c>
      <c r="M58" s="166">
        <v>66</v>
      </c>
      <c r="N58" s="166">
        <v>192</v>
      </c>
      <c r="O58" s="167"/>
      <c r="P58" s="138">
        <v>10</v>
      </c>
      <c r="Q58" s="139">
        <v>1</v>
      </c>
      <c r="R58" s="140">
        <v>11.666666666666666</v>
      </c>
      <c r="S58" s="140">
        <v>9</v>
      </c>
      <c r="T58" s="140">
        <v>1.6666666666666667</v>
      </c>
      <c r="U58" s="139">
        <v>1</v>
      </c>
      <c r="V58" s="77">
        <f t="shared" si="0"/>
        <v>9</v>
      </c>
      <c r="W58" s="216">
        <v>15</v>
      </c>
      <c r="X58" s="217">
        <v>0.48505200090940043</v>
      </c>
      <c r="Y58" s="217">
        <v>0.51494799909059952</v>
      </c>
      <c r="Z58" s="25"/>
    </row>
    <row r="59" spans="1:26" x14ac:dyDescent="0.25">
      <c r="A59" s="124">
        <v>502003</v>
      </c>
      <c r="B59" s="125" t="s">
        <v>120</v>
      </c>
      <c r="C59" s="126" t="s">
        <v>65</v>
      </c>
      <c r="D59" s="101" t="s">
        <v>2065</v>
      </c>
      <c r="E59" s="134"/>
      <c r="F59" s="102">
        <v>1</v>
      </c>
      <c r="G59" s="103" t="s">
        <v>118</v>
      </c>
      <c r="H59" s="104">
        <v>1</v>
      </c>
      <c r="I59" s="106">
        <v>1155</v>
      </c>
      <c r="J59" s="168">
        <v>771</v>
      </c>
      <c r="K59" s="166">
        <v>57</v>
      </c>
      <c r="L59" s="166">
        <v>6</v>
      </c>
      <c r="M59" s="166">
        <v>66</v>
      </c>
      <c r="N59" s="166">
        <v>174</v>
      </c>
      <c r="O59" s="167"/>
      <c r="P59" s="138">
        <v>5</v>
      </c>
      <c r="Q59" s="139">
        <v>2</v>
      </c>
      <c r="R59" s="140">
        <v>1.6666666666666667</v>
      </c>
      <c r="S59" s="140">
        <v>3</v>
      </c>
      <c r="T59" s="140">
        <v>0.66666666666666663</v>
      </c>
      <c r="U59" s="139">
        <v>0</v>
      </c>
      <c r="V59" s="77">
        <f t="shared" si="0"/>
        <v>9</v>
      </c>
      <c r="W59" s="216">
        <v>15</v>
      </c>
      <c r="X59" s="217">
        <v>0.48505200090940043</v>
      </c>
      <c r="Y59" s="217">
        <v>0.51494799909059952</v>
      </c>
      <c r="Z59" s="25"/>
    </row>
    <row r="60" spans="1:26" x14ac:dyDescent="0.25">
      <c r="A60" s="124">
        <v>502004</v>
      </c>
      <c r="B60" s="125" t="s">
        <v>121</v>
      </c>
      <c r="C60" s="126" t="s">
        <v>65</v>
      </c>
      <c r="D60" s="101" t="s">
        <v>2065</v>
      </c>
      <c r="E60" s="134"/>
      <c r="F60" s="102">
        <v>1</v>
      </c>
      <c r="G60" s="103" t="s">
        <v>118</v>
      </c>
      <c r="H60" s="104">
        <v>1</v>
      </c>
      <c r="I60" s="106">
        <v>636</v>
      </c>
      <c r="J60" s="168">
        <v>438</v>
      </c>
      <c r="K60" s="166">
        <v>30</v>
      </c>
      <c r="L60" s="166">
        <v>3</v>
      </c>
      <c r="M60" s="166">
        <v>24</v>
      </c>
      <c r="N60" s="166">
        <v>102</v>
      </c>
      <c r="O60" s="167"/>
      <c r="P60" s="138">
        <v>1</v>
      </c>
      <c r="Q60" s="139">
        <v>0</v>
      </c>
      <c r="R60" s="140">
        <v>3.6666666666666665</v>
      </c>
      <c r="S60" s="140">
        <v>0.33333333333333331</v>
      </c>
      <c r="T60" s="140">
        <v>0</v>
      </c>
      <c r="U60" s="139">
        <v>0</v>
      </c>
      <c r="V60" s="77">
        <f t="shared" si="0"/>
        <v>9</v>
      </c>
      <c r="W60" s="216">
        <v>15</v>
      </c>
      <c r="X60" s="217">
        <v>0.48505200090940043</v>
      </c>
      <c r="Y60" s="217">
        <v>0.51494799909059952</v>
      </c>
      <c r="Z60" s="25"/>
    </row>
    <row r="61" spans="1:26" x14ac:dyDescent="0.25">
      <c r="A61" s="124">
        <v>502005</v>
      </c>
      <c r="B61" s="125" t="s">
        <v>122</v>
      </c>
      <c r="C61" s="126" t="s">
        <v>65</v>
      </c>
      <c r="D61" s="101" t="s">
        <v>2065</v>
      </c>
      <c r="E61" s="134"/>
      <c r="F61" s="102">
        <v>1</v>
      </c>
      <c r="G61" s="103" t="s">
        <v>118</v>
      </c>
      <c r="H61" s="104">
        <v>1</v>
      </c>
      <c r="I61" s="106">
        <v>1050</v>
      </c>
      <c r="J61" s="168">
        <v>645</v>
      </c>
      <c r="K61" s="166">
        <v>114</v>
      </c>
      <c r="L61" s="166">
        <v>12</v>
      </c>
      <c r="M61" s="166">
        <v>72</v>
      </c>
      <c r="N61" s="166">
        <v>129</v>
      </c>
      <c r="O61" s="167"/>
      <c r="P61" s="138">
        <v>1.6666666666666667</v>
      </c>
      <c r="Q61" s="139">
        <v>0</v>
      </c>
      <c r="R61" s="140">
        <v>14</v>
      </c>
      <c r="S61" s="140">
        <v>15</v>
      </c>
      <c r="T61" s="140">
        <v>1</v>
      </c>
      <c r="U61" s="139">
        <v>1.6666666666666667</v>
      </c>
      <c r="V61" s="77">
        <f t="shared" si="0"/>
        <v>9</v>
      </c>
      <c r="W61" s="216">
        <v>15</v>
      </c>
      <c r="X61" s="217">
        <v>0.48505200090940043</v>
      </c>
      <c r="Y61" s="217">
        <v>0.51494799909059952</v>
      </c>
      <c r="Z61" s="25"/>
    </row>
    <row r="62" spans="1:26" x14ac:dyDescent="0.25">
      <c r="A62" s="124">
        <v>502101</v>
      </c>
      <c r="B62" s="125" t="s">
        <v>123</v>
      </c>
      <c r="C62" s="126" t="s">
        <v>65</v>
      </c>
      <c r="D62" s="101" t="s">
        <v>2065</v>
      </c>
      <c r="E62" s="134"/>
      <c r="F62" s="102">
        <v>1</v>
      </c>
      <c r="G62" s="103" t="s">
        <v>118</v>
      </c>
      <c r="H62" s="104">
        <v>1</v>
      </c>
      <c r="I62" s="106">
        <v>3651</v>
      </c>
      <c r="J62" s="165">
        <v>2487</v>
      </c>
      <c r="K62" s="166">
        <v>240</v>
      </c>
      <c r="L62" s="166">
        <v>33</v>
      </c>
      <c r="M62" s="166">
        <v>192</v>
      </c>
      <c r="N62" s="166">
        <v>486</v>
      </c>
      <c r="O62" s="167"/>
      <c r="P62" s="138">
        <v>4</v>
      </c>
      <c r="Q62" s="139">
        <v>1</v>
      </c>
      <c r="R62" s="140">
        <v>80.666666666666671</v>
      </c>
      <c r="S62" s="140">
        <v>57</v>
      </c>
      <c r="T62" s="140">
        <v>4.333333333333333</v>
      </c>
      <c r="U62" s="139">
        <v>2.6666666666666665</v>
      </c>
      <c r="V62" s="77">
        <f t="shared" si="0"/>
        <v>9</v>
      </c>
      <c r="W62" s="216">
        <v>15</v>
      </c>
      <c r="X62" s="217">
        <v>0.48505200090940043</v>
      </c>
      <c r="Y62" s="217">
        <v>0.51494799909059952</v>
      </c>
      <c r="Z62" s="25"/>
    </row>
    <row r="63" spans="1:26" x14ac:dyDescent="0.25">
      <c r="A63" s="124">
        <v>502102</v>
      </c>
      <c r="B63" s="125" t="s">
        <v>124</v>
      </c>
      <c r="C63" s="126" t="s">
        <v>65</v>
      </c>
      <c r="D63" s="101" t="s">
        <v>2065</v>
      </c>
      <c r="E63" s="134"/>
      <c r="F63" s="102">
        <v>1</v>
      </c>
      <c r="G63" s="103" t="s">
        <v>118</v>
      </c>
      <c r="H63" s="104">
        <v>1</v>
      </c>
      <c r="I63" s="106">
        <v>3384</v>
      </c>
      <c r="J63" s="165">
        <v>1776</v>
      </c>
      <c r="K63" s="166">
        <v>417</v>
      </c>
      <c r="L63" s="166">
        <v>51</v>
      </c>
      <c r="M63" s="166">
        <v>300</v>
      </c>
      <c r="N63" s="166">
        <v>615</v>
      </c>
      <c r="O63" s="167"/>
      <c r="P63" s="138">
        <v>39.666666666666664</v>
      </c>
      <c r="Q63" s="139">
        <v>1.3333333333333333</v>
      </c>
      <c r="R63" s="140">
        <v>73</v>
      </c>
      <c r="S63" s="140">
        <v>75.666666666666671</v>
      </c>
      <c r="T63" s="140">
        <v>10</v>
      </c>
      <c r="U63" s="139">
        <v>10</v>
      </c>
      <c r="V63" s="77">
        <f t="shared" si="0"/>
        <v>9</v>
      </c>
      <c r="W63" s="216">
        <v>15</v>
      </c>
      <c r="X63" s="217">
        <v>0.48505200090940043</v>
      </c>
      <c r="Y63" s="217">
        <v>0.51494799909059952</v>
      </c>
      <c r="Z63" s="25"/>
    </row>
    <row r="64" spans="1:26" x14ac:dyDescent="0.25">
      <c r="A64" s="124">
        <v>502201</v>
      </c>
      <c r="B64" s="125" t="s">
        <v>125</v>
      </c>
      <c r="C64" s="126" t="s">
        <v>65</v>
      </c>
      <c r="D64" s="101" t="s">
        <v>2065</v>
      </c>
      <c r="E64" s="134"/>
      <c r="F64" s="102">
        <v>1</v>
      </c>
      <c r="G64" s="103" t="s">
        <v>118</v>
      </c>
      <c r="H64" s="104">
        <v>1</v>
      </c>
      <c r="I64" s="106">
        <v>2997</v>
      </c>
      <c r="J64" s="165">
        <v>1752</v>
      </c>
      <c r="K64" s="166">
        <v>435</v>
      </c>
      <c r="L64" s="166">
        <v>48</v>
      </c>
      <c r="M64" s="166">
        <v>276</v>
      </c>
      <c r="N64" s="166">
        <v>450</v>
      </c>
      <c r="O64" s="167"/>
      <c r="P64" s="138">
        <v>37.666666666666664</v>
      </c>
      <c r="Q64" s="139">
        <v>3.6666666666666665</v>
      </c>
      <c r="R64" s="140">
        <v>58.666666666666664</v>
      </c>
      <c r="S64" s="140">
        <v>75.333333333333329</v>
      </c>
      <c r="T64" s="140">
        <v>10.666666666666666</v>
      </c>
      <c r="U64" s="139">
        <v>3.6666666666666665</v>
      </c>
      <c r="V64" s="77">
        <f t="shared" si="0"/>
        <v>9</v>
      </c>
      <c r="W64" s="216">
        <v>15</v>
      </c>
      <c r="X64" s="217">
        <v>0.48505200090940043</v>
      </c>
      <c r="Y64" s="217">
        <v>0.51494799909059952</v>
      </c>
      <c r="Z64" s="25"/>
    </row>
    <row r="65" spans="1:26" x14ac:dyDescent="0.25">
      <c r="A65" s="124">
        <v>502202</v>
      </c>
      <c r="B65" s="125" t="s">
        <v>126</v>
      </c>
      <c r="C65" s="126" t="s">
        <v>65</v>
      </c>
      <c r="D65" s="101" t="s">
        <v>2065</v>
      </c>
      <c r="E65" s="134"/>
      <c r="F65" s="102">
        <v>1</v>
      </c>
      <c r="G65" s="103" t="s">
        <v>118</v>
      </c>
      <c r="H65" s="104">
        <v>1</v>
      </c>
      <c r="I65" s="106">
        <v>2934</v>
      </c>
      <c r="J65" s="165">
        <v>1698</v>
      </c>
      <c r="K65" s="166">
        <v>378</v>
      </c>
      <c r="L65" s="166">
        <v>54</v>
      </c>
      <c r="M65" s="166">
        <v>252</v>
      </c>
      <c r="N65" s="166">
        <v>465</v>
      </c>
      <c r="O65" s="167"/>
      <c r="P65" s="138">
        <v>19.333333333333332</v>
      </c>
      <c r="Q65" s="139">
        <v>4.666666666666667</v>
      </c>
      <c r="R65" s="140">
        <v>49</v>
      </c>
      <c r="S65" s="140">
        <v>53.666666666666664</v>
      </c>
      <c r="T65" s="140">
        <v>10.666666666666666</v>
      </c>
      <c r="U65" s="139">
        <v>4</v>
      </c>
      <c r="V65" s="77">
        <f t="shared" si="0"/>
        <v>9</v>
      </c>
      <c r="W65" s="216">
        <v>15</v>
      </c>
      <c r="X65" s="217">
        <v>0.48505200090940043</v>
      </c>
      <c r="Y65" s="217">
        <v>0.51494799909059952</v>
      </c>
      <c r="Z65" s="25"/>
    </row>
    <row r="66" spans="1:26" x14ac:dyDescent="0.25">
      <c r="A66" s="124">
        <v>502300</v>
      </c>
      <c r="B66" s="125" t="s">
        <v>127</v>
      </c>
      <c r="C66" s="126" t="s">
        <v>65</v>
      </c>
      <c r="D66" s="101" t="s">
        <v>2065</v>
      </c>
      <c r="E66" s="134"/>
      <c r="F66" s="102">
        <v>1</v>
      </c>
      <c r="G66" s="103" t="s">
        <v>118</v>
      </c>
      <c r="H66" s="104">
        <v>1</v>
      </c>
      <c r="I66" s="106">
        <v>2364</v>
      </c>
      <c r="J66" s="165">
        <v>1560</v>
      </c>
      <c r="K66" s="166">
        <v>225</v>
      </c>
      <c r="L66" s="166">
        <v>33</v>
      </c>
      <c r="M66" s="166">
        <v>132</v>
      </c>
      <c r="N66" s="166">
        <v>327</v>
      </c>
      <c r="O66" s="167"/>
      <c r="P66" s="138">
        <v>15.666666666666666</v>
      </c>
      <c r="Q66" s="139">
        <v>1</v>
      </c>
      <c r="R66" s="140">
        <v>60.333333333333336</v>
      </c>
      <c r="S66" s="140">
        <v>53.333333333333336</v>
      </c>
      <c r="T66" s="140">
        <v>4.333333333333333</v>
      </c>
      <c r="U66" s="139">
        <v>3.3333333333333335</v>
      </c>
      <c r="V66" s="77">
        <f t="shared" si="0"/>
        <v>9</v>
      </c>
      <c r="W66" s="216">
        <v>15</v>
      </c>
      <c r="X66" s="217">
        <v>0.48505200090940043</v>
      </c>
      <c r="Y66" s="217">
        <v>0.51494799909059952</v>
      </c>
      <c r="Z66" s="25"/>
    </row>
    <row r="67" spans="1:26" x14ac:dyDescent="0.25">
      <c r="A67" s="124">
        <v>502400</v>
      </c>
      <c r="B67" s="125" t="s">
        <v>128</v>
      </c>
      <c r="C67" s="126" t="s">
        <v>65</v>
      </c>
      <c r="D67" s="101" t="s">
        <v>2065</v>
      </c>
      <c r="E67" s="134"/>
      <c r="F67" s="102">
        <v>1</v>
      </c>
      <c r="G67" s="103" t="s">
        <v>118</v>
      </c>
      <c r="H67" s="104">
        <v>1</v>
      </c>
      <c r="I67" s="106">
        <v>1761</v>
      </c>
      <c r="J67" s="168">
        <v>885</v>
      </c>
      <c r="K67" s="166">
        <v>420</v>
      </c>
      <c r="L67" s="166">
        <v>27</v>
      </c>
      <c r="M67" s="166">
        <v>165</v>
      </c>
      <c r="N67" s="166">
        <v>294</v>
      </c>
      <c r="O67" s="167"/>
      <c r="P67" s="138">
        <v>38.666666666666664</v>
      </c>
      <c r="Q67" s="139">
        <v>3.3333333333333335</v>
      </c>
      <c r="R67" s="140">
        <v>54.666666666666664</v>
      </c>
      <c r="S67" s="140">
        <v>86.666666666666671</v>
      </c>
      <c r="T67" s="140">
        <v>15</v>
      </c>
      <c r="U67" s="139">
        <v>3.3333333333333335</v>
      </c>
      <c r="V67" s="77">
        <f t="shared" si="0"/>
        <v>9</v>
      </c>
      <c r="W67" s="216">
        <v>15</v>
      </c>
      <c r="X67" s="217">
        <v>0.48505200090940043</v>
      </c>
      <c r="Y67" s="217">
        <v>0.51494799909059952</v>
      </c>
      <c r="Z67" s="25"/>
    </row>
    <row r="68" spans="1:26" x14ac:dyDescent="0.25">
      <c r="A68" s="124">
        <v>502500</v>
      </c>
      <c r="B68" s="125" t="s">
        <v>129</v>
      </c>
      <c r="C68" s="126" t="s">
        <v>65</v>
      </c>
      <c r="D68" s="101" t="s">
        <v>2065</v>
      </c>
      <c r="E68" s="134"/>
      <c r="F68" s="102">
        <v>1</v>
      </c>
      <c r="G68" s="103" t="s">
        <v>118</v>
      </c>
      <c r="H68" s="104">
        <v>1</v>
      </c>
      <c r="I68" s="106">
        <v>249</v>
      </c>
      <c r="J68" s="168">
        <v>147</v>
      </c>
      <c r="K68" s="166">
        <v>21</v>
      </c>
      <c r="L68" s="166">
        <v>3</v>
      </c>
      <c r="M68" s="166">
        <v>12</v>
      </c>
      <c r="N68" s="166">
        <v>45</v>
      </c>
      <c r="O68" s="167"/>
      <c r="P68" s="138">
        <v>24.333333333333332</v>
      </c>
      <c r="Q68" s="139">
        <v>8.3333333333333339</v>
      </c>
      <c r="R68" s="140">
        <v>0.33333333333333331</v>
      </c>
      <c r="S68" s="140">
        <v>3</v>
      </c>
      <c r="T68" s="140">
        <v>0</v>
      </c>
      <c r="U68" s="139">
        <v>0</v>
      </c>
      <c r="V68" s="77">
        <f t="shared" si="0"/>
        <v>9</v>
      </c>
      <c r="W68" s="216">
        <v>15</v>
      </c>
      <c r="X68" s="217">
        <v>0.48505200090940043</v>
      </c>
      <c r="Y68" s="217">
        <v>0.51494799909059952</v>
      </c>
      <c r="Z68" s="25"/>
    </row>
    <row r="69" spans="1:26" x14ac:dyDescent="0.25">
      <c r="A69" s="124">
        <v>502600</v>
      </c>
      <c r="B69" s="125" t="s">
        <v>130</v>
      </c>
      <c r="C69" s="126" t="s">
        <v>65</v>
      </c>
      <c r="D69" s="101" t="s">
        <v>2065</v>
      </c>
      <c r="E69" s="134"/>
      <c r="F69" s="102">
        <v>1</v>
      </c>
      <c r="G69" s="103" t="s">
        <v>118</v>
      </c>
      <c r="H69" s="104">
        <v>1</v>
      </c>
      <c r="I69" s="106">
        <v>1227</v>
      </c>
      <c r="J69" s="168">
        <v>786</v>
      </c>
      <c r="K69" s="166">
        <v>138</v>
      </c>
      <c r="L69" s="166">
        <v>12</v>
      </c>
      <c r="M69" s="166">
        <v>69</v>
      </c>
      <c r="N69" s="166">
        <v>156</v>
      </c>
      <c r="O69" s="167"/>
      <c r="P69" s="138">
        <v>0.66666666666666663</v>
      </c>
      <c r="Q69" s="139">
        <v>0</v>
      </c>
      <c r="R69" s="140">
        <v>34.666666666666664</v>
      </c>
      <c r="S69" s="140">
        <v>32.333333333333336</v>
      </c>
      <c r="T69" s="140">
        <v>2.6666666666666665</v>
      </c>
      <c r="U69" s="139">
        <v>0.66666666666666663</v>
      </c>
      <c r="V69" s="77">
        <f t="shared" si="0"/>
        <v>9</v>
      </c>
      <c r="W69" s="216">
        <v>15</v>
      </c>
      <c r="X69" s="217">
        <v>0.48505200090940043</v>
      </c>
      <c r="Y69" s="217">
        <v>0.51494799909059952</v>
      </c>
      <c r="Z69" s="25"/>
    </row>
    <row r="70" spans="1:26" x14ac:dyDescent="0.25">
      <c r="A70" s="124">
        <v>502700</v>
      </c>
      <c r="B70" s="125" t="s">
        <v>131</v>
      </c>
      <c r="C70" s="126" t="s">
        <v>65</v>
      </c>
      <c r="D70" s="101" t="s">
        <v>2065</v>
      </c>
      <c r="E70" s="134"/>
      <c r="F70" s="102">
        <v>1</v>
      </c>
      <c r="G70" s="103" t="s">
        <v>118</v>
      </c>
      <c r="H70" s="104">
        <v>1</v>
      </c>
      <c r="I70" s="106">
        <v>2367</v>
      </c>
      <c r="J70" s="165">
        <v>1641</v>
      </c>
      <c r="K70" s="166">
        <v>240</v>
      </c>
      <c r="L70" s="166">
        <v>36</v>
      </c>
      <c r="M70" s="166">
        <v>153</v>
      </c>
      <c r="N70" s="166">
        <v>243</v>
      </c>
      <c r="O70" s="167"/>
      <c r="P70" s="138">
        <v>12.666666666666666</v>
      </c>
      <c r="Q70" s="139">
        <v>1.3333333333333333</v>
      </c>
      <c r="R70" s="140">
        <v>65.666666666666671</v>
      </c>
      <c r="S70" s="140">
        <v>45</v>
      </c>
      <c r="T70" s="140">
        <v>6.666666666666667</v>
      </c>
      <c r="U70" s="139">
        <v>2.3333333333333335</v>
      </c>
      <c r="V70" s="77">
        <f t="shared" si="0"/>
        <v>9</v>
      </c>
      <c r="W70" s="216">
        <v>15</v>
      </c>
      <c r="X70" s="217">
        <v>0.48505200090940043</v>
      </c>
      <c r="Y70" s="217">
        <v>0.51494799909059952</v>
      </c>
      <c r="Z70" s="25"/>
    </row>
    <row r="71" spans="1:26" x14ac:dyDescent="0.25">
      <c r="A71" s="124">
        <v>502800</v>
      </c>
      <c r="B71" s="125" t="s">
        <v>132</v>
      </c>
      <c r="C71" s="126" t="s">
        <v>65</v>
      </c>
      <c r="D71" s="101" t="s">
        <v>2065</v>
      </c>
      <c r="E71" s="134"/>
      <c r="F71" s="102">
        <v>1</v>
      </c>
      <c r="G71" s="103" t="s">
        <v>118</v>
      </c>
      <c r="H71" s="104">
        <v>1</v>
      </c>
      <c r="I71" s="106">
        <v>1596</v>
      </c>
      <c r="J71" s="165">
        <v>1056</v>
      </c>
      <c r="K71" s="166">
        <v>153</v>
      </c>
      <c r="L71" s="166">
        <v>15</v>
      </c>
      <c r="M71" s="166">
        <v>75</v>
      </c>
      <c r="N71" s="166">
        <v>180</v>
      </c>
      <c r="O71" s="167"/>
      <c r="P71" s="138">
        <v>28</v>
      </c>
      <c r="Q71" s="139">
        <v>2</v>
      </c>
      <c r="R71" s="140">
        <v>42.333333333333336</v>
      </c>
      <c r="S71" s="140">
        <v>32</v>
      </c>
      <c r="T71" s="140">
        <v>3</v>
      </c>
      <c r="U71" s="139">
        <v>0.33333333333333331</v>
      </c>
      <c r="V71" s="77">
        <f t="shared" si="0"/>
        <v>9</v>
      </c>
      <c r="W71" s="216">
        <v>15</v>
      </c>
      <c r="X71" s="217">
        <v>0.48505200090940043</v>
      </c>
      <c r="Y71" s="217">
        <v>0.51494799909059952</v>
      </c>
      <c r="Z71" s="25"/>
    </row>
    <row r="72" spans="1:26" x14ac:dyDescent="0.25">
      <c r="A72" s="124">
        <v>502900</v>
      </c>
      <c r="B72" s="125" t="s">
        <v>133</v>
      </c>
      <c r="C72" s="126" t="s">
        <v>65</v>
      </c>
      <c r="D72" s="101" t="s">
        <v>2065</v>
      </c>
      <c r="E72" s="134"/>
      <c r="F72" s="102">
        <v>1</v>
      </c>
      <c r="G72" s="103" t="s">
        <v>118</v>
      </c>
      <c r="H72" s="104">
        <v>1</v>
      </c>
      <c r="I72" s="106">
        <v>1674</v>
      </c>
      <c r="J72" s="168">
        <v>978</v>
      </c>
      <c r="K72" s="166">
        <v>189</v>
      </c>
      <c r="L72" s="166">
        <v>24</v>
      </c>
      <c r="M72" s="166">
        <v>132</v>
      </c>
      <c r="N72" s="166">
        <v>186</v>
      </c>
      <c r="O72" s="167"/>
      <c r="P72" s="138">
        <v>26.333333333333332</v>
      </c>
      <c r="Q72" s="139">
        <v>1</v>
      </c>
      <c r="R72" s="140">
        <v>50.333333333333336</v>
      </c>
      <c r="S72" s="140">
        <v>32</v>
      </c>
      <c r="T72" s="140">
        <v>5</v>
      </c>
      <c r="U72" s="139">
        <v>2.3333333333333335</v>
      </c>
      <c r="V72" s="77">
        <f t="shared" si="0"/>
        <v>9</v>
      </c>
      <c r="W72" s="216">
        <v>15</v>
      </c>
      <c r="X72" s="217">
        <v>0.48505200090940043</v>
      </c>
      <c r="Y72" s="217">
        <v>0.51494799909059952</v>
      </c>
      <c r="Z72" s="25"/>
    </row>
    <row r="73" spans="1:26" x14ac:dyDescent="0.25">
      <c r="A73" s="124">
        <v>503000</v>
      </c>
      <c r="B73" s="125" t="s">
        <v>134</v>
      </c>
      <c r="C73" s="126" t="s">
        <v>65</v>
      </c>
      <c r="D73" s="101" t="s">
        <v>2065</v>
      </c>
      <c r="E73" s="134"/>
      <c r="F73" s="102">
        <v>1</v>
      </c>
      <c r="G73" s="103" t="s">
        <v>118</v>
      </c>
      <c r="H73" s="104">
        <v>1</v>
      </c>
      <c r="I73" s="106">
        <v>1482</v>
      </c>
      <c r="J73" s="168">
        <v>891</v>
      </c>
      <c r="K73" s="166">
        <v>189</v>
      </c>
      <c r="L73" s="166">
        <v>21</v>
      </c>
      <c r="M73" s="166">
        <v>99</v>
      </c>
      <c r="N73" s="166">
        <v>171</v>
      </c>
      <c r="O73" s="167"/>
      <c r="P73" s="138">
        <v>21.333333333333332</v>
      </c>
      <c r="Q73" s="139">
        <v>2.3333333333333335</v>
      </c>
      <c r="R73" s="140">
        <v>42.666666666666664</v>
      </c>
      <c r="S73" s="140">
        <v>31</v>
      </c>
      <c r="T73" s="140">
        <v>3</v>
      </c>
      <c r="U73" s="139">
        <v>1.6666666666666667</v>
      </c>
      <c r="V73" s="77">
        <f t="shared" si="0"/>
        <v>9</v>
      </c>
      <c r="W73" s="216">
        <v>15</v>
      </c>
      <c r="X73" s="217">
        <v>0.48505200090940043</v>
      </c>
      <c r="Y73" s="217">
        <v>0.51494799909059952</v>
      </c>
      <c r="Z73" s="25"/>
    </row>
    <row r="74" spans="1:26" x14ac:dyDescent="0.25">
      <c r="A74" s="124">
        <v>503100</v>
      </c>
      <c r="B74" s="125" t="s">
        <v>135</v>
      </c>
      <c r="C74" s="126" t="s">
        <v>65</v>
      </c>
      <c r="D74" s="101" t="s">
        <v>2065</v>
      </c>
      <c r="E74" s="134"/>
      <c r="F74" s="102">
        <v>1</v>
      </c>
      <c r="G74" s="103" t="s">
        <v>118</v>
      </c>
      <c r="H74" s="104">
        <v>1</v>
      </c>
      <c r="I74" s="106">
        <v>174</v>
      </c>
      <c r="J74" s="168">
        <v>120</v>
      </c>
      <c r="K74" s="166">
        <v>21</v>
      </c>
      <c r="L74" s="166" t="s">
        <v>2139</v>
      </c>
      <c r="M74" s="166">
        <v>6</v>
      </c>
      <c r="N74" s="166">
        <v>18</v>
      </c>
      <c r="O74" s="167"/>
      <c r="P74" s="138">
        <v>12</v>
      </c>
      <c r="Q74" s="139">
        <v>2</v>
      </c>
      <c r="R74" s="140">
        <v>72.333333333333329</v>
      </c>
      <c r="S74" s="140">
        <v>74</v>
      </c>
      <c r="T74" s="140">
        <v>14</v>
      </c>
      <c r="U74" s="139">
        <v>4.666666666666667</v>
      </c>
      <c r="V74" s="77">
        <f t="shared" si="0"/>
        <v>9</v>
      </c>
      <c r="W74" s="216">
        <v>15</v>
      </c>
      <c r="X74" s="217">
        <v>0.48505200090940043</v>
      </c>
      <c r="Y74" s="217">
        <v>0.51494799909059952</v>
      </c>
      <c r="Z74" s="25"/>
    </row>
    <row r="75" spans="1:26" x14ac:dyDescent="0.25">
      <c r="A75" s="124">
        <v>503200</v>
      </c>
      <c r="B75" s="125" t="s">
        <v>136</v>
      </c>
      <c r="C75" s="126" t="s">
        <v>65</v>
      </c>
      <c r="D75" s="101" t="s">
        <v>2065</v>
      </c>
      <c r="E75" s="134"/>
      <c r="F75" s="102">
        <v>1</v>
      </c>
      <c r="G75" s="103" t="s">
        <v>118</v>
      </c>
      <c r="H75" s="104">
        <v>1</v>
      </c>
      <c r="I75" s="106">
        <v>714</v>
      </c>
      <c r="J75" s="168">
        <v>528</v>
      </c>
      <c r="K75" s="166">
        <v>72</v>
      </c>
      <c r="L75" s="166">
        <v>3</v>
      </c>
      <c r="M75" s="166">
        <v>30</v>
      </c>
      <c r="N75" s="166">
        <v>51</v>
      </c>
      <c r="O75" s="167"/>
      <c r="P75" s="138">
        <v>43</v>
      </c>
      <c r="Q75" s="139">
        <v>5.666666666666667</v>
      </c>
      <c r="R75" s="140">
        <v>6.666666666666667</v>
      </c>
      <c r="S75" s="140">
        <v>9.6666666666666661</v>
      </c>
      <c r="T75" s="140">
        <v>1.3333333333333333</v>
      </c>
      <c r="U75" s="139">
        <v>0.33333333333333331</v>
      </c>
      <c r="V75" s="77">
        <f t="shared" ref="V75:V132" si="1">IF(OR(H75=1,H75=2,H75=3),0.6*W75,0.4*W75)</f>
        <v>9</v>
      </c>
      <c r="W75" s="216">
        <v>15</v>
      </c>
      <c r="X75" s="217">
        <v>0.48505200090940043</v>
      </c>
      <c r="Y75" s="217">
        <v>0.51494799909059952</v>
      </c>
      <c r="Z75" s="25"/>
    </row>
    <row r="76" spans="1:26" x14ac:dyDescent="0.25">
      <c r="A76" s="124">
        <v>503300</v>
      </c>
      <c r="B76" s="125" t="s">
        <v>137</v>
      </c>
      <c r="C76" s="126" t="s">
        <v>65</v>
      </c>
      <c r="D76" s="101" t="s">
        <v>2065</v>
      </c>
      <c r="E76" s="134"/>
      <c r="F76" s="102">
        <v>1</v>
      </c>
      <c r="G76" s="103" t="s">
        <v>118</v>
      </c>
      <c r="H76" s="104">
        <v>1</v>
      </c>
      <c r="I76" s="106">
        <v>1053</v>
      </c>
      <c r="J76" s="168">
        <v>648</v>
      </c>
      <c r="K76" s="166">
        <v>87</v>
      </c>
      <c r="L76" s="166">
        <v>24</v>
      </c>
      <c r="M76" s="166">
        <v>87</v>
      </c>
      <c r="N76" s="166">
        <v>99</v>
      </c>
      <c r="O76" s="167"/>
      <c r="P76" s="138">
        <v>4</v>
      </c>
      <c r="Q76" s="139">
        <v>0.66666666666666663</v>
      </c>
      <c r="R76" s="140">
        <v>19.333333333333332</v>
      </c>
      <c r="S76" s="140">
        <v>12.333333333333334</v>
      </c>
      <c r="T76" s="140">
        <v>3</v>
      </c>
      <c r="U76" s="139">
        <v>0.66666666666666663</v>
      </c>
      <c r="V76" s="77">
        <f t="shared" si="1"/>
        <v>9</v>
      </c>
      <c r="W76" s="216">
        <v>15</v>
      </c>
      <c r="X76" s="217">
        <v>0.48505200090940043</v>
      </c>
      <c r="Y76" s="217">
        <v>0.51494799909059952</v>
      </c>
      <c r="Z76" s="25"/>
    </row>
    <row r="77" spans="1:26" x14ac:dyDescent="0.25">
      <c r="A77" s="124">
        <v>503400</v>
      </c>
      <c r="B77" s="125" t="s">
        <v>138</v>
      </c>
      <c r="C77" s="126" t="s">
        <v>65</v>
      </c>
      <c r="D77" s="101" t="s">
        <v>2065</v>
      </c>
      <c r="E77" s="134"/>
      <c r="F77" s="102">
        <v>1</v>
      </c>
      <c r="G77" s="103" t="s">
        <v>118</v>
      </c>
      <c r="H77" s="104">
        <v>1</v>
      </c>
      <c r="I77" s="106">
        <v>1359</v>
      </c>
      <c r="J77" s="168">
        <v>945</v>
      </c>
      <c r="K77" s="166">
        <v>87</v>
      </c>
      <c r="L77" s="166">
        <v>12</v>
      </c>
      <c r="M77" s="166">
        <v>69</v>
      </c>
      <c r="N77" s="166">
        <v>174</v>
      </c>
      <c r="O77" s="167"/>
      <c r="P77" s="138">
        <v>4.666666666666667</v>
      </c>
      <c r="Q77" s="139">
        <v>0.33333333333333331</v>
      </c>
      <c r="R77" s="140">
        <v>37.333333333333336</v>
      </c>
      <c r="S77" s="140">
        <v>20.333333333333332</v>
      </c>
      <c r="T77" s="140">
        <v>1</v>
      </c>
      <c r="U77" s="139">
        <v>1.6666666666666667</v>
      </c>
      <c r="V77" s="77">
        <f t="shared" si="1"/>
        <v>9</v>
      </c>
      <c r="W77" s="216">
        <v>15</v>
      </c>
      <c r="X77" s="217">
        <v>0.48505200090940043</v>
      </c>
      <c r="Y77" s="217">
        <v>0.51494799909059952</v>
      </c>
      <c r="Z77" s="25"/>
    </row>
    <row r="78" spans="1:26" x14ac:dyDescent="0.25">
      <c r="A78" s="124">
        <v>503500</v>
      </c>
      <c r="B78" s="125" t="s">
        <v>139</v>
      </c>
      <c r="C78" s="126" t="s">
        <v>65</v>
      </c>
      <c r="D78" s="101" t="s">
        <v>2065</v>
      </c>
      <c r="E78" s="134"/>
      <c r="F78" s="102">
        <v>1</v>
      </c>
      <c r="G78" s="103" t="s">
        <v>118</v>
      </c>
      <c r="H78" s="104">
        <v>1</v>
      </c>
      <c r="I78" s="106">
        <v>1635</v>
      </c>
      <c r="J78" s="168">
        <v>759</v>
      </c>
      <c r="K78" s="166">
        <v>303</v>
      </c>
      <c r="L78" s="166">
        <v>48</v>
      </c>
      <c r="M78" s="166">
        <v>210</v>
      </c>
      <c r="N78" s="166">
        <v>261</v>
      </c>
      <c r="O78" s="167"/>
      <c r="P78" s="138">
        <v>16.666666666666668</v>
      </c>
      <c r="Q78" s="139">
        <v>0.66666666666666663</v>
      </c>
      <c r="R78" s="140">
        <v>24.666666666666668</v>
      </c>
      <c r="S78" s="140">
        <v>32.333333333333336</v>
      </c>
      <c r="T78" s="140">
        <v>3.3333333333333335</v>
      </c>
      <c r="U78" s="139">
        <v>2.3333333333333335</v>
      </c>
      <c r="V78" s="77">
        <f t="shared" si="1"/>
        <v>9</v>
      </c>
      <c r="W78" s="216">
        <v>15</v>
      </c>
      <c r="X78" s="217">
        <v>0.48505200090940043</v>
      </c>
      <c r="Y78" s="217">
        <v>0.51494799909059952</v>
      </c>
      <c r="Z78" s="25"/>
    </row>
    <row r="79" spans="1:26" x14ac:dyDescent="0.25">
      <c r="A79" s="124">
        <v>503600</v>
      </c>
      <c r="B79" s="125" t="s">
        <v>140</v>
      </c>
      <c r="C79" s="126" t="s">
        <v>65</v>
      </c>
      <c r="D79" s="101" t="s">
        <v>2065</v>
      </c>
      <c r="E79" s="134"/>
      <c r="F79" s="102">
        <v>1</v>
      </c>
      <c r="G79" s="103" t="s">
        <v>118</v>
      </c>
      <c r="H79" s="104">
        <v>1</v>
      </c>
      <c r="I79" s="106">
        <v>2088</v>
      </c>
      <c r="J79" s="165">
        <v>1179</v>
      </c>
      <c r="K79" s="166">
        <v>327</v>
      </c>
      <c r="L79" s="166">
        <v>27</v>
      </c>
      <c r="M79" s="166">
        <v>156</v>
      </c>
      <c r="N79" s="166">
        <v>300</v>
      </c>
      <c r="O79" s="167"/>
      <c r="P79" s="138">
        <v>6.333333333333333</v>
      </c>
      <c r="Q79" s="139">
        <v>3</v>
      </c>
      <c r="R79" s="140">
        <v>35.333333333333336</v>
      </c>
      <c r="S79" s="140">
        <v>36.333333333333336</v>
      </c>
      <c r="T79" s="140">
        <v>7.666666666666667</v>
      </c>
      <c r="U79" s="139">
        <v>1.6666666666666667</v>
      </c>
      <c r="V79" s="77">
        <f t="shared" si="1"/>
        <v>9</v>
      </c>
      <c r="W79" s="216">
        <v>15</v>
      </c>
      <c r="X79" s="217">
        <v>0.48505200090940043</v>
      </c>
      <c r="Y79" s="217">
        <v>0.51494799909059952</v>
      </c>
      <c r="Z79" s="25"/>
    </row>
    <row r="80" spans="1:26" x14ac:dyDescent="0.25">
      <c r="A80" s="124">
        <v>503700</v>
      </c>
      <c r="B80" s="125" t="s">
        <v>141</v>
      </c>
      <c r="C80" s="126" t="s">
        <v>65</v>
      </c>
      <c r="D80" s="101" t="s">
        <v>2065</v>
      </c>
      <c r="E80" s="134"/>
      <c r="F80" s="102">
        <v>1</v>
      </c>
      <c r="G80" s="103" t="s">
        <v>118</v>
      </c>
      <c r="H80" s="104">
        <v>1</v>
      </c>
      <c r="I80" s="106">
        <v>1128</v>
      </c>
      <c r="J80" s="168">
        <v>696</v>
      </c>
      <c r="K80" s="166">
        <v>90</v>
      </c>
      <c r="L80" s="166">
        <v>15</v>
      </c>
      <c r="M80" s="166">
        <v>81</v>
      </c>
      <c r="N80" s="166">
        <v>117</v>
      </c>
      <c r="O80" s="167"/>
      <c r="P80" s="138">
        <v>17.666666666666668</v>
      </c>
      <c r="Q80" s="139">
        <v>2</v>
      </c>
      <c r="R80" s="140">
        <v>11.666666666666666</v>
      </c>
      <c r="S80" s="140">
        <v>18.333333333333332</v>
      </c>
      <c r="T80" s="140">
        <v>4.666666666666667</v>
      </c>
      <c r="U80" s="139">
        <v>1.6666666666666667</v>
      </c>
      <c r="V80" s="77">
        <f t="shared" si="1"/>
        <v>9</v>
      </c>
      <c r="W80" s="216">
        <v>15</v>
      </c>
      <c r="X80" s="217">
        <v>0.48505200090940043</v>
      </c>
      <c r="Y80" s="217">
        <v>0.51494799909059952</v>
      </c>
      <c r="Z80" s="25"/>
    </row>
    <row r="81" spans="1:26" x14ac:dyDescent="0.25">
      <c r="A81" s="124">
        <v>503800</v>
      </c>
      <c r="B81" s="125" t="s">
        <v>142</v>
      </c>
      <c r="C81" s="126" t="s">
        <v>65</v>
      </c>
      <c r="D81" s="101" t="s">
        <v>2065</v>
      </c>
      <c r="E81" s="134"/>
      <c r="F81" s="102">
        <v>1</v>
      </c>
      <c r="G81" s="103" t="s">
        <v>118</v>
      </c>
      <c r="H81" s="104">
        <v>1</v>
      </c>
      <c r="I81" s="106">
        <v>2820</v>
      </c>
      <c r="J81" s="165">
        <v>1383</v>
      </c>
      <c r="K81" s="166">
        <v>507</v>
      </c>
      <c r="L81" s="166">
        <v>63</v>
      </c>
      <c r="M81" s="166">
        <v>303</v>
      </c>
      <c r="N81" s="166">
        <v>483</v>
      </c>
      <c r="O81" s="167"/>
      <c r="P81" s="138">
        <v>5</v>
      </c>
      <c r="Q81" s="139">
        <v>0.66666666666666663</v>
      </c>
      <c r="R81" s="140">
        <v>30.333333333333332</v>
      </c>
      <c r="S81" s="140">
        <v>62.333333333333336</v>
      </c>
      <c r="T81" s="140">
        <v>14.333333333333334</v>
      </c>
      <c r="U81" s="139">
        <v>3</v>
      </c>
      <c r="V81" s="77">
        <f t="shared" si="1"/>
        <v>9</v>
      </c>
      <c r="W81" s="216">
        <v>15</v>
      </c>
      <c r="X81" s="217">
        <v>0.48505200090940043</v>
      </c>
      <c r="Y81" s="217">
        <v>0.51494799909059952</v>
      </c>
      <c r="Z81" s="25"/>
    </row>
    <row r="82" spans="1:26" x14ac:dyDescent="0.25">
      <c r="A82" s="124">
        <v>503900</v>
      </c>
      <c r="B82" s="125" t="s">
        <v>143</v>
      </c>
      <c r="C82" s="126" t="s">
        <v>65</v>
      </c>
      <c r="D82" s="101" t="s">
        <v>2065</v>
      </c>
      <c r="E82" s="134"/>
      <c r="F82" s="102">
        <v>1</v>
      </c>
      <c r="G82" s="103" t="s">
        <v>118</v>
      </c>
      <c r="H82" s="104">
        <v>1</v>
      </c>
      <c r="I82" s="106">
        <v>39</v>
      </c>
      <c r="J82" s="168">
        <v>24</v>
      </c>
      <c r="K82" s="166" t="s">
        <v>2139</v>
      </c>
      <c r="L82" s="166" t="s">
        <v>2139</v>
      </c>
      <c r="M82" s="166" t="s">
        <v>2139</v>
      </c>
      <c r="N82" s="166" t="s">
        <v>2139</v>
      </c>
      <c r="O82" s="167"/>
      <c r="P82" s="138">
        <v>0</v>
      </c>
      <c r="Q82" s="139">
        <v>0</v>
      </c>
      <c r="R82" s="140">
        <v>0.66666666666666663</v>
      </c>
      <c r="S82" s="140">
        <v>0.66666666666666663</v>
      </c>
      <c r="T82" s="140">
        <v>0</v>
      </c>
      <c r="U82" s="139">
        <v>0</v>
      </c>
      <c r="V82" s="77">
        <f t="shared" si="1"/>
        <v>9</v>
      </c>
      <c r="W82" s="216">
        <v>15</v>
      </c>
      <c r="X82" s="217">
        <v>0.48505200090940043</v>
      </c>
      <c r="Y82" s="217">
        <v>0.51494799909059952</v>
      </c>
      <c r="Z82" s="25"/>
    </row>
    <row r="83" spans="1:26" x14ac:dyDescent="0.25">
      <c r="A83" s="124">
        <v>504000</v>
      </c>
      <c r="B83" s="125" t="s">
        <v>144</v>
      </c>
      <c r="C83" s="126" t="s">
        <v>65</v>
      </c>
      <c r="D83" s="101" t="s">
        <v>2065</v>
      </c>
      <c r="E83" s="134"/>
      <c r="F83" s="102">
        <v>1</v>
      </c>
      <c r="G83" s="103" t="s">
        <v>118</v>
      </c>
      <c r="H83" s="104">
        <v>1</v>
      </c>
      <c r="I83" s="106">
        <v>3741</v>
      </c>
      <c r="J83" s="165">
        <v>2328</v>
      </c>
      <c r="K83" s="166">
        <v>417</v>
      </c>
      <c r="L83" s="166">
        <v>57</v>
      </c>
      <c r="M83" s="166">
        <v>300</v>
      </c>
      <c r="N83" s="166">
        <v>507</v>
      </c>
      <c r="O83" s="167"/>
      <c r="P83" s="138">
        <v>8.3333333333333339</v>
      </c>
      <c r="Q83" s="139">
        <v>3</v>
      </c>
      <c r="R83" s="140">
        <v>83</v>
      </c>
      <c r="S83" s="140">
        <v>56</v>
      </c>
      <c r="T83" s="140">
        <v>8.3333333333333339</v>
      </c>
      <c r="U83" s="139">
        <v>5</v>
      </c>
      <c r="V83" s="77">
        <f t="shared" si="1"/>
        <v>9</v>
      </c>
      <c r="W83" s="216">
        <v>15</v>
      </c>
      <c r="X83" s="217">
        <v>0.48505200090940043</v>
      </c>
      <c r="Y83" s="217">
        <v>0.51494799909059952</v>
      </c>
      <c r="Z83" s="25"/>
    </row>
    <row r="84" spans="1:26" x14ac:dyDescent="0.25">
      <c r="A84" s="124">
        <v>504100</v>
      </c>
      <c r="B84" s="125" t="s">
        <v>145</v>
      </c>
      <c r="C84" s="126" t="s">
        <v>65</v>
      </c>
      <c r="D84" s="101" t="s">
        <v>2065</v>
      </c>
      <c r="E84" s="134"/>
      <c r="F84" s="102">
        <v>1</v>
      </c>
      <c r="G84" s="103" t="s">
        <v>118</v>
      </c>
      <c r="H84" s="104">
        <v>1</v>
      </c>
      <c r="I84" s="106">
        <v>2046</v>
      </c>
      <c r="J84" s="165">
        <v>1263</v>
      </c>
      <c r="K84" s="166">
        <v>228</v>
      </c>
      <c r="L84" s="166">
        <v>21</v>
      </c>
      <c r="M84" s="166">
        <v>147</v>
      </c>
      <c r="N84" s="166">
        <v>330</v>
      </c>
      <c r="O84" s="167"/>
      <c r="P84" s="138">
        <v>23</v>
      </c>
      <c r="Q84" s="139">
        <v>1.3333333333333333</v>
      </c>
      <c r="R84" s="140">
        <v>54.666666666666664</v>
      </c>
      <c r="S84" s="140">
        <v>63.333333333333336</v>
      </c>
      <c r="T84" s="140">
        <v>11</v>
      </c>
      <c r="U84" s="139">
        <v>3.3333333333333335</v>
      </c>
      <c r="V84" s="77">
        <f t="shared" si="1"/>
        <v>9</v>
      </c>
      <c r="W84" s="216">
        <v>15</v>
      </c>
      <c r="X84" s="217">
        <v>0.48505200090940043</v>
      </c>
      <c r="Y84" s="217">
        <v>0.51494799909059952</v>
      </c>
      <c r="Z84" s="25"/>
    </row>
    <row r="85" spans="1:26" x14ac:dyDescent="0.25">
      <c r="A85" s="124">
        <v>504300</v>
      </c>
      <c r="B85" s="125" t="s">
        <v>146</v>
      </c>
      <c r="C85" s="126" t="s">
        <v>65</v>
      </c>
      <c r="D85" s="101" t="s">
        <v>2065</v>
      </c>
      <c r="E85" s="134"/>
      <c r="F85" s="102">
        <v>1</v>
      </c>
      <c r="G85" s="103" t="s">
        <v>118</v>
      </c>
      <c r="H85" s="104">
        <v>1</v>
      </c>
      <c r="I85" s="106">
        <v>1410</v>
      </c>
      <c r="J85" s="168">
        <v>735</v>
      </c>
      <c r="K85" s="166">
        <v>219</v>
      </c>
      <c r="L85" s="166">
        <v>21</v>
      </c>
      <c r="M85" s="166">
        <v>144</v>
      </c>
      <c r="N85" s="166">
        <v>261</v>
      </c>
      <c r="O85" s="167"/>
      <c r="P85" s="138">
        <v>19.333333333333332</v>
      </c>
      <c r="Q85" s="139">
        <v>2.6666666666666665</v>
      </c>
      <c r="R85" s="140">
        <v>32.666666666666664</v>
      </c>
      <c r="S85" s="140">
        <v>32.666666666666664</v>
      </c>
      <c r="T85" s="140">
        <v>5.333333333333333</v>
      </c>
      <c r="U85" s="139">
        <v>3.6666666666666665</v>
      </c>
      <c r="V85" s="77">
        <f t="shared" si="1"/>
        <v>9</v>
      </c>
      <c r="W85" s="216">
        <v>15</v>
      </c>
      <c r="X85" s="217">
        <v>0.48505200090940043</v>
      </c>
      <c r="Y85" s="217">
        <v>0.51494799909059952</v>
      </c>
      <c r="Z85" s="25"/>
    </row>
    <row r="86" spans="1:26" x14ac:dyDescent="0.25">
      <c r="A86" s="124">
        <v>504400</v>
      </c>
      <c r="B86" s="125" t="s">
        <v>147</v>
      </c>
      <c r="C86" s="126" t="s">
        <v>65</v>
      </c>
      <c r="D86" s="101" t="s">
        <v>2066</v>
      </c>
      <c r="E86" s="134"/>
      <c r="F86" s="102">
        <v>501</v>
      </c>
      <c r="G86" s="103" t="s">
        <v>67</v>
      </c>
      <c r="H86" s="104">
        <v>4</v>
      </c>
      <c r="I86" s="106">
        <v>465</v>
      </c>
      <c r="J86" s="168">
        <v>297</v>
      </c>
      <c r="K86" s="166">
        <v>87</v>
      </c>
      <c r="L86" s="166">
        <v>9</v>
      </c>
      <c r="M86" s="166">
        <v>42</v>
      </c>
      <c r="N86" s="166">
        <v>69</v>
      </c>
      <c r="O86" s="167"/>
      <c r="P86" s="138">
        <v>9.3333333333333339</v>
      </c>
      <c r="Q86" s="139">
        <v>2</v>
      </c>
      <c r="R86" s="140">
        <v>14.666666666666666</v>
      </c>
      <c r="S86" s="140">
        <v>11</v>
      </c>
      <c r="T86" s="140">
        <v>1.6666666666666667</v>
      </c>
      <c r="U86" s="139">
        <v>0.33333333333333331</v>
      </c>
      <c r="V86" s="77">
        <f t="shared" si="1"/>
        <v>3.1880000000000002</v>
      </c>
      <c r="W86" s="216">
        <v>7.97</v>
      </c>
      <c r="X86" s="217">
        <v>0.912895861184568</v>
      </c>
      <c r="Y86" s="217">
        <v>8.7104138815432011E-2</v>
      </c>
      <c r="Z86" s="25"/>
    </row>
    <row r="87" spans="1:26" x14ac:dyDescent="0.25">
      <c r="A87" s="124">
        <v>504501</v>
      </c>
      <c r="B87" s="125" t="s">
        <v>148</v>
      </c>
      <c r="C87" s="126" t="s">
        <v>65</v>
      </c>
      <c r="D87" s="101" t="s">
        <v>2066</v>
      </c>
      <c r="E87" s="134"/>
      <c r="F87" s="102">
        <v>502</v>
      </c>
      <c r="G87" s="103" t="s">
        <v>69</v>
      </c>
      <c r="H87" s="104">
        <v>5</v>
      </c>
      <c r="I87" s="106">
        <v>2955</v>
      </c>
      <c r="J87" s="165">
        <v>1947</v>
      </c>
      <c r="K87" s="166">
        <v>345</v>
      </c>
      <c r="L87" s="166">
        <v>42</v>
      </c>
      <c r="M87" s="166">
        <v>156</v>
      </c>
      <c r="N87" s="166">
        <v>405</v>
      </c>
      <c r="O87" s="167"/>
      <c r="P87" s="138">
        <v>5</v>
      </c>
      <c r="Q87" s="139">
        <v>1.3333333333333333</v>
      </c>
      <c r="R87" s="140">
        <v>26.333333333333332</v>
      </c>
      <c r="S87" s="140">
        <v>23.666666666666668</v>
      </c>
      <c r="T87" s="140">
        <v>3.3333333333333335</v>
      </c>
      <c r="U87" s="139">
        <v>0.66666666666666663</v>
      </c>
      <c r="V87" s="77">
        <f t="shared" si="1"/>
        <v>3.1880000000000002</v>
      </c>
      <c r="W87" s="216">
        <v>7.97</v>
      </c>
      <c r="X87" s="217">
        <v>0.912895861184568</v>
      </c>
      <c r="Y87" s="217">
        <v>8.7104138815432011E-2</v>
      </c>
      <c r="Z87" s="25"/>
    </row>
    <row r="88" spans="1:26" x14ac:dyDescent="0.25">
      <c r="A88" s="124">
        <v>504502</v>
      </c>
      <c r="B88" s="125" t="s">
        <v>149</v>
      </c>
      <c r="C88" s="126" t="s">
        <v>65</v>
      </c>
      <c r="D88" s="101" t="s">
        <v>2066</v>
      </c>
      <c r="E88" s="134"/>
      <c r="F88" s="102">
        <v>502</v>
      </c>
      <c r="G88" s="103" t="s">
        <v>69</v>
      </c>
      <c r="H88" s="104">
        <v>5</v>
      </c>
      <c r="I88" s="106">
        <v>1695</v>
      </c>
      <c r="J88" s="165">
        <v>1095</v>
      </c>
      <c r="K88" s="166">
        <v>123</v>
      </c>
      <c r="L88" s="166">
        <v>21</v>
      </c>
      <c r="M88" s="166">
        <v>99</v>
      </c>
      <c r="N88" s="166">
        <v>258</v>
      </c>
      <c r="O88" s="167"/>
      <c r="P88" s="138">
        <v>12.666666666666666</v>
      </c>
      <c r="Q88" s="139">
        <v>2.3333333333333335</v>
      </c>
      <c r="R88" s="140">
        <v>12.666666666666666</v>
      </c>
      <c r="S88" s="140">
        <v>11.666666666666666</v>
      </c>
      <c r="T88" s="140">
        <v>2.6666666666666665</v>
      </c>
      <c r="U88" s="139">
        <v>0.33333333333333331</v>
      </c>
      <c r="V88" s="77">
        <f t="shared" si="1"/>
        <v>3.1880000000000002</v>
      </c>
      <c r="W88" s="216">
        <v>7.97</v>
      </c>
      <c r="X88" s="217">
        <v>0.912895861184568</v>
      </c>
      <c r="Y88" s="217">
        <v>8.7104138815432011E-2</v>
      </c>
      <c r="Z88" s="25"/>
    </row>
    <row r="89" spans="1:26" x14ac:dyDescent="0.25">
      <c r="A89" s="124">
        <v>504600</v>
      </c>
      <c r="B89" s="125" t="s">
        <v>150</v>
      </c>
      <c r="C89" s="126" t="s">
        <v>65</v>
      </c>
      <c r="D89" s="101" t="s">
        <v>2066</v>
      </c>
      <c r="E89" s="134"/>
      <c r="F89" s="102">
        <v>209</v>
      </c>
      <c r="G89" s="103" t="s">
        <v>150</v>
      </c>
      <c r="H89" s="104">
        <v>3</v>
      </c>
      <c r="I89" s="106">
        <v>4251</v>
      </c>
      <c r="J89" s="165">
        <v>2706</v>
      </c>
      <c r="K89" s="166">
        <v>579</v>
      </c>
      <c r="L89" s="166">
        <v>60</v>
      </c>
      <c r="M89" s="166">
        <v>297</v>
      </c>
      <c r="N89" s="166">
        <v>582</v>
      </c>
      <c r="O89" s="167"/>
      <c r="P89" s="138">
        <v>5.333333333333333</v>
      </c>
      <c r="Q89" s="139">
        <v>0.66666666666666663</v>
      </c>
      <c r="R89" s="140">
        <v>137</v>
      </c>
      <c r="S89" s="140">
        <v>103.66666666666667</v>
      </c>
      <c r="T89" s="140">
        <v>14.666666666666666</v>
      </c>
      <c r="U89" s="139">
        <v>5</v>
      </c>
      <c r="V89" s="77">
        <f t="shared" si="1"/>
        <v>6.6875982944158912</v>
      </c>
      <c r="W89" s="216">
        <v>11.145997157359819</v>
      </c>
      <c r="X89" s="217">
        <v>0.65277066833241859</v>
      </c>
      <c r="Y89" s="217">
        <v>0.34722933166758141</v>
      </c>
      <c r="Z89" s="25"/>
    </row>
    <row r="90" spans="1:26" x14ac:dyDescent="0.25">
      <c r="A90" s="124">
        <v>504700</v>
      </c>
      <c r="B90" s="125" t="s">
        <v>151</v>
      </c>
      <c r="C90" s="126" t="s">
        <v>65</v>
      </c>
      <c r="D90" s="101" t="s">
        <v>2066</v>
      </c>
      <c r="E90" s="134"/>
      <c r="F90" s="102">
        <v>501</v>
      </c>
      <c r="G90" s="103" t="s">
        <v>67</v>
      </c>
      <c r="H90" s="104">
        <v>4</v>
      </c>
      <c r="I90" s="106">
        <v>753</v>
      </c>
      <c r="J90" s="168">
        <v>429</v>
      </c>
      <c r="K90" s="166">
        <v>66</v>
      </c>
      <c r="L90" s="166">
        <v>12</v>
      </c>
      <c r="M90" s="166">
        <v>60</v>
      </c>
      <c r="N90" s="166">
        <v>132</v>
      </c>
      <c r="O90" s="167"/>
      <c r="P90" s="138">
        <v>61</v>
      </c>
      <c r="Q90" s="139">
        <v>9</v>
      </c>
      <c r="R90" s="140">
        <v>13.666666666666666</v>
      </c>
      <c r="S90" s="140">
        <v>16.666666666666668</v>
      </c>
      <c r="T90" s="140">
        <v>2.6666666666666665</v>
      </c>
      <c r="U90" s="139">
        <v>1.3333333333333333</v>
      </c>
      <c r="V90" s="77">
        <f t="shared" si="1"/>
        <v>3.1880000000000002</v>
      </c>
      <c r="W90" s="216">
        <v>7.97</v>
      </c>
      <c r="X90" s="217">
        <v>0.912895861184568</v>
      </c>
      <c r="Y90" s="217">
        <v>8.7104138815432011E-2</v>
      </c>
      <c r="Z90" s="25"/>
    </row>
    <row r="91" spans="1:26" x14ac:dyDescent="0.25">
      <c r="A91" s="124">
        <v>504800</v>
      </c>
      <c r="B91" s="125" t="s">
        <v>152</v>
      </c>
      <c r="C91" s="126" t="s">
        <v>65</v>
      </c>
      <c r="D91" s="101" t="s">
        <v>2066</v>
      </c>
      <c r="E91" s="134"/>
      <c r="F91" s="102">
        <v>501</v>
      </c>
      <c r="G91" s="103" t="s">
        <v>67</v>
      </c>
      <c r="H91" s="104">
        <v>4</v>
      </c>
      <c r="I91" s="106">
        <v>432</v>
      </c>
      <c r="J91" s="168">
        <v>279</v>
      </c>
      <c r="K91" s="166">
        <v>69</v>
      </c>
      <c r="L91" s="166">
        <v>3</v>
      </c>
      <c r="M91" s="166">
        <v>27</v>
      </c>
      <c r="N91" s="166">
        <v>78</v>
      </c>
      <c r="O91" s="167"/>
      <c r="P91" s="138">
        <v>8.6666666666666661</v>
      </c>
      <c r="Q91" s="139">
        <v>0.33333333333333331</v>
      </c>
      <c r="R91" s="140">
        <v>11</v>
      </c>
      <c r="S91" s="140">
        <v>12</v>
      </c>
      <c r="T91" s="140">
        <v>0.66666666666666663</v>
      </c>
      <c r="U91" s="139">
        <v>1.6666666666666667</v>
      </c>
      <c r="V91" s="77">
        <f t="shared" si="1"/>
        <v>3.1880000000000002</v>
      </c>
      <c r="W91" s="216">
        <v>7.97</v>
      </c>
      <c r="X91" s="217">
        <v>0.912895861184568</v>
      </c>
      <c r="Y91" s="217">
        <v>8.7104138815432011E-2</v>
      </c>
      <c r="Z91" s="25"/>
    </row>
    <row r="92" spans="1:26" x14ac:dyDescent="0.25">
      <c r="A92" s="124">
        <v>504900</v>
      </c>
      <c r="B92" s="125" t="s">
        <v>153</v>
      </c>
      <c r="C92" s="126" t="s">
        <v>65</v>
      </c>
      <c r="D92" s="101" t="s">
        <v>2066</v>
      </c>
      <c r="E92" s="134"/>
      <c r="F92" s="102">
        <v>501</v>
      </c>
      <c r="G92" s="103" t="s">
        <v>67</v>
      </c>
      <c r="H92" s="104">
        <v>4</v>
      </c>
      <c r="I92" s="106">
        <v>579</v>
      </c>
      <c r="J92" s="168">
        <v>333</v>
      </c>
      <c r="K92" s="166">
        <v>78</v>
      </c>
      <c r="L92" s="166">
        <v>6</v>
      </c>
      <c r="M92" s="166">
        <v>42</v>
      </c>
      <c r="N92" s="166">
        <v>90</v>
      </c>
      <c r="O92" s="167"/>
      <c r="P92" s="138">
        <v>4</v>
      </c>
      <c r="Q92" s="139">
        <v>0.66666666666666663</v>
      </c>
      <c r="R92" s="140">
        <v>7</v>
      </c>
      <c r="S92" s="140">
        <v>5.666666666666667</v>
      </c>
      <c r="T92" s="140">
        <v>1</v>
      </c>
      <c r="U92" s="139">
        <v>0.33333333333333331</v>
      </c>
      <c r="V92" s="77">
        <f t="shared" si="1"/>
        <v>3.1880000000000002</v>
      </c>
      <c r="W92" s="216">
        <v>7.97</v>
      </c>
      <c r="X92" s="217">
        <v>0.912895861184568</v>
      </c>
      <c r="Y92" s="217">
        <v>8.7104138815432011E-2</v>
      </c>
      <c r="Z92" s="25"/>
    </row>
    <row r="93" spans="1:26" x14ac:dyDescent="0.25">
      <c r="A93" s="124">
        <v>505010</v>
      </c>
      <c r="B93" s="125" t="s">
        <v>154</v>
      </c>
      <c r="C93" s="126" t="s">
        <v>65</v>
      </c>
      <c r="D93" s="101" t="s">
        <v>2066</v>
      </c>
      <c r="E93" s="134"/>
      <c r="F93" s="102">
        <v>502</v>
      </c>
      <c r="G93" s="103" t="s">
        <v>69</v>
      </c>
      <c r="H93" s="104">
        <v>5</v>
      </c>
      <c r="I93" s="106">
        <v>5415</v>
      </c>
      <c r="J93" s="165">
        <v>3591</v>
      </c>
      <c r="K93" s="166">
        <v>414</v>
      </c>
      <c r="L93" s="166">
        <v>60</v>
      </c>
      <c r="M93" s="166">
        <v>351</v>
      </c>
      <c r="N93" s="166">
        <v>729</v>
      </c>
      <c r="O93" s="167"/>
      <c r="P93" s="138">
        <v>4</v>
      </c>
      <c r="Q93" s="139">
        <v>0.33333333333333331</v>
      </c>
      <c r="R93" s="140">
        <v>33.333333333333336</v>
      </c>
      <c r="S93" s="140">
        <v>35.666666666666664</v>
      </c>
      <c r="T93" s="140">
        <v>4.333333333333333</v>
      </c>
      <c r="U93" s="139">
        <v>1</v>
      </c>
      <c r="V93" s="77">
        <f t="shared" si="1"/>
        <v>3.1880000000000002</v>
      </c>
      <c r="W93" s="216">
        <v>7.97</v>
      </c>
      <c r="X93" s="217">
        <v>0.912895861184568</v>
      </c>
      <c r="Y93" s="217">
        <v>8.7104138815432011E-2</v>
      </c>
      <c r="Z93" s="25"/>
    </row>
    <row r="94" spans="1:26" x14ac:dyDescent="0.25">
      <c r="A94" s="124">
        <v>505021</v>
      </c>
      <c r="B94" s="125" t="s">
        <v>155</v>
      </c>
      <c r="C94" s="126" t="s">
        <v>65</v>
      </c>
      <c r="D94" s="101" t="s">
        <v>2066</v>
      </c>
      <c r="E94" s="134"/>
      <c r="F94" s="102">
        <v>502</v>
      </c>
      <c r="G94" s="103" t="s">
        <v>69</v>
      </c>
      <c r="H94" s="104">
        <v>5</v>
      </c>
      <c r="I94" s="106">
        <v>1329</v>
      </c>
      <c r="J94" s="168">
        <v>963</v>
      </c>
      <c r="K94" s="166">
        <v>63</v>
      </c>
      <c r="L94" s="166">
        <v>12</v>
      </c>
      <c r="M94" s="166">
        <v>63</v>
      </c>
      <c r="N94" s="166">
        <v>183</v>
      </c>
      <c r="O94" s="167"/>
      <c r="P94" s="138">
        <v>14.666666666666666</v>
      </c>
      <c r="Q94" s="139">
        <v>2</v>
      </c>
      <c r="R94" s="140">
        <v>11.333333333333334</v>
      </c>
      <c r="S94" s="140">
        <v>7.333333333333333</v>
      </c>
      <c r="T94" s="140">
        <v>0.33333333333333331</v>
      </c>
      <c r="U94" s="139">
        <v>1</v>
      </c>
      <c r="V94" s="77">
        <f t="shared" si="1"/>
        <v>3.1880000000000002</v>
      </c>
      <c r="W94" s="216">
        <v>7.97</v>
      </c>
      <c r="X94" s="217">
        <v>0.912895861184568</v>
      </c>
      <c r="Y94" s="217">
        <v>8.7104138815432011E-2</v>
      </c>
      <c r="Z94" s="25"/>
    </row>
    <row r="95" spans="1:26" x14ac:dyDescent="0.25">
      <c r="A95" s="124">
        <v>505022</v>
      </c>
      <c r="B95" s="125" t="s">
        <v>156</v>
      </c>
      <c r="C95" s="126" t="s">
        <v>65</v>
      </c>
      <c r="D95" s="101" t="s">
        <v>2066</v>
      </c>
      <c r="E95" s="134"/>
      <c r="F95" s="102">
        <v>501</v>
      </c>
      <c r="G95" s="103" t="s">
        <v>67</v>
      </c>
      <c r="H95" s="104">
        <v>4</v>
      </c>
      <c r="I95" s="106">
        <v>1086</v>
      </c>
      <c r="J95" s="168">
        <v>849</v>
      </c>
      <c r="K95" s="166">
        <v>60</v>
      </c>
      <c r="L95" s="166">
        <v>12</v>
      </c>
      <c r="M95" s="166">
        <v>51</v>
      </c>
      <c r="N95" s="166">
        <v>87</v>
      </c>
      <c r="O95" s="167"/>
      <c r="P95" s="138">
        <v>4.333333333333333</v>
      </c>
      <c r="Q95" s="139">
        <v>0</v>
      </c>
      <c r="R95" s="140">
        <v>11.333333333333334</v>
      </c>
      <c r="S95" s="140">
        <v>8</v>
      </c>
      <c r="T95" s="140">
        <v>0.66666666666666663</v>
      </c>
      <c r="U95" s="139">
        <v>0</v>
      </c>
      <c r="V95" s="77">
        <f t="shared" si="1"/>
        <v>3.1880000000000002</v>
      </c>
      <c r="W95" s="216">
        <v>7.97</v>
      </c>
      <c r="X95" s="217">
        <v>0.912895861184568</v>
      </c>
      <c r="Y95" s="217">
        <v>8.7104138815432011E-2</v>
      </c>
      <c r="Z95" s="25"/>
    </row>
    <row r="96" spans="1:26" x14ac:dyDescent="0.25">
      <c r="A96" s="124">
        <v>505300</v>
      </c>
      <c r="B96" s="125" t="s">
        <v>158</v>
      </c>
      <c r="C96" s="126" t="s">
        <v>157</v>
      </c>
      <c r="D96" s="101" t="s">
        <v>2312</v>
      </c>
      <c r="E96" s="134"/>
      <c r="F96" s="102">
        <v>210</v>
      </c>
      <c r="G96" s="103" t="s">
        <v>158</v>
      </c>
      <c r="H96" s="104">
        <v>3</v>
      </c>
      <c r="I96" s="106">
        <v>1698</v>
      </c>
      <c r="J96" s="165">
        <v>1023</v>
      </c>
      <c r="K96" s="166">
        <v>150</v>
      </c>
      <c r="L96" s="166">
        <v>30</v>
      </c>
      <c r="M96" s="166">
        <v>135</v>
      </c>
      <c r="N96" s="166">
        <v>258</v>
      </c>
      <c r="O96" s="167"/>
      <c r="P96" s="138">
        <v>3.3333333333333335</v>
      </c>
      <c r="Q96" s="139">
        <v>0</v>
      </c>
      <c r="R96" s="140">
        <v>45.333333333333336</v>
      </c>
      <c r="S96" s="140">
        <v>25.333333333333332</v>
      </c>
      <c r="T96" s="140">
        <v>2.6666666666666665</v>
      </c>
      <c r="U96" s="139">
        <v>1</v>
      </c>
      <c r="V96" s="77">
        <f t="shared" si="1"/>
        <v>7.2640320421647262</v>
      </c>
      <c r="W96" s="216">
        <v>12.106720070274545</v>
      </c>
      <c r="X96" s="217">
        <v>0.65016999927533203</v>
      </c>
      <c r="Y96" s="217">
        <v>0.34983000072466791</v>
      </c>
      <c r="Z96" s="25"/>
    </row>
    <row r="97" spans="1:26" x14ac:dyDescent="0.25">
      <c r="A97" s="124">
        <v>505400</v>
      </c>
      <c r="B97" s="125" t="s">
        <v>159</v>
      </c>
      <c r="C97" s="126" t="s">
        <v>157</v>
      </c>
      <c r="D97" s="101" t="s">
        <v>2312</v>
      </c>
      <c r="E97" s="134"/>
      <c r="F97" s="102">
        <v>501</v>
      </c>
      <c r="G97" s="103" t="s">
        <v>67</v>
      </c>
      <c r="H97" s="104">
        <v>4</v>
      </c>
      <c r="I97" s="106">
        <v>441</v>
      </c>
      <c r="J97" s="168">
        <v>315</v>
      </c>
      <c r="K97" s="166">
        <v>33</v>
      </c>
      <c r="L97" s="166">
        <v>9</v>
      </c>
      <c r="M97" s="166">
        <v>24</v>
      </c>
      <c r="N97" s="166">
        <v>45</v>
      </c>
      <c r="O97" s="167"/>
      <c r="P97" s="138">
        <v>18.666666666666668</v>
      </c>
      <c r="Q97" s="139">
        <v>3.6666666666666665</v>
      </c>
      <c r="R97" s="140">
        <v>6</v>
      </c>
      <c r="S97" s="140">
        <v>5</v>
      </c>
      <c r="T97" s="140">
        <v>0.33333333333333331</v>
      </c>
      <c r="U97" s="139">
        <v>0</v>
      </c>
      <c r="V97" s="77">
        <f t="shared" si="1"/>
        <v>4.9699507758683836</v>
      </c>
      <c r="W97" s="216">
        <v>12.424876939670959</v>
      </c>
      <c r="X97" s="217">
        <v>0.63352146001419496</v>
      </c>
      <c r="Y97" s="217">
        <v>0.36647853998580504</v>
      </c>
      <c r="Z97" s="25"/>
    </row>
    <row r="98" spans="1:26" x14ac:dyDescent="0.25">
      <c r="A98" s="124">
        <v>505500</v>
      </c>
      <c r="B98" s="125" t="s">
        <v>160</v>
      </c>
      <c r="C98" s="126" t="s">
        <v>157</v>
      </c>
      <c r="D98" s="101" t="s">
        <v>2312</v>
      </c>
      <c r="E98" s="134"/>
      <c r="F98" s="102">
        <v>211</v>
      </c>
      <c r="G98" s="103" t="s">
        <v>160</v>
      </c>
      <c r="H98" s="104">
        <v>3</v>
      </c>
      <c r="I98" s="106">
        <v>3909</v>
      </c>
      <c r="J98" s="165">
        <v>2583</v>
      </c>
      <c r="K98" s="166">
        <v>150</v>
      </c>
      <c r="L98" s="166">
        <v>42</v>
      </c>
      <c r="M98" s="166">
        <v>234</v>
      </c>
      <c r="N98" s="166">
        <v>543</v>
      </c>
      <c r="O98" s="167"/>
      <c r="P98" s="138">
        <v>3.6666666666666665</v>
      </c>
      <c r="Q98" s="139">
        <v>0.66666666666666663</v>
      </c>
      <c r="R98" s="140">
        <v>85.333333333333329</v>
      </c>
      <c r="S98" s="140">
        <v>58.666666666666664</v>
      </c>
      <c r="T98" s="140">
        <v>5.666666666666667</v>
      </c>
      <c r="U98" s="139">
        <v>1</v>
      </c>
      <c r="V98" s="77">
        <f t="shared" si="1"/>
        <v>7.3883814800951582</v>
      </c>
      <c r="W98" s="216">
        <v>12.313969133491931</v>
      </c>
      <c r="X98" s="217">
        <v>0.6392273761599816</v>
      </c>
      <c r="Y98" s="217">
        <v>0.3607726238400184</v>
      </c>
      <c r="Z98" s="25"/>
    </row>
    <row r="99" spans="1:26" s="31" customFormat="1" x14ac:dyDescent="0.25">
      <c r="A99" s="131">
        <v>505601</v>
      </c>
      <c r="B99" s="125" t="s">
        <v>2199</v>
      </c>
      <c r="C99" s="132" t="s">
        <v>157</v>
      </c>
      <c r="D99" s="148" t="s">
        <v>2312</v>
      </c>
      <c r="E99" s="134"/>
      <c r="F99" s="135">
        <v>3</v>
      </c>
      <c r="G99" s="133" t="s">
        <v>161</v>
      </c>
      <c r="H99" s="136">
        <v>1</v>
      </c>
      <c r="I99" s="137">
        <v>1035</v>
      </c>
      <c r="J99" s="168">
        <v>618</v>
      </c>
      <c r="K99" s="166">
        <v>36</v>
      </c>
      <c r="L99" s="166">
        <v>9</v>
      </c>
      <c r="M99" s="166">
        <v>87</v>
      </c>
      <c r="N99" s="166">
        <v>195</v>
      </c>
      <c r="O99" s="167"/>
      <c r="P99" s="138">
        <v>6.2079595123073377</v>
      </c>
      <c r="Q99" s="139">
        <v>0.47368421052631576</v>
      </c>
      <c r="R99" s="140">
        <v>12.330200768902179</v>
      </c>
      <c r="S99" s="140">
        <v>7.6142674070909857</v>
      </c>
      <c r="T99" s="140">
        <v>1.6211031175059951</v>
      </c>
      <c r="U99" s="139">
        <v>1.2569060773480665</v>
      </c>
      <c r="V99" s="77">
        <f t="shared" si="1"/>
        <v>7.05271945756951</v>
      </c>
      <c r="W99" s="216">
        <v>11.754532429282516</v>
      </c>
      <c r="X99" s="217">
        <v>0.66965030099436396</v>
      </c>
      <c r="Y99" s="217">
        <v>0.3303496990056361</v>
      </c>
      <c r="Z99" s="141"/>
    </row>
    <row r="100" spans="1:26" s="31" customFormat="1" x14ac:dyDescent="0.25">
      <c r="A100" s="131">
        <v>505602</v>
      </c>
      <c r="B100" s="132" t="s">
        <v>2200</v>
      </c>
      <c r="C100" s="132" t="s">
        <v>157</v>
      </c>
      <c r="D100" s="145" t="s">
        <v>2312</v>
      </c>
      <c r="E100" s="134"/>
      <c r="F100" s="143">
        <v>3</v>
      </c>
      <c r="G100" s="142" t="s">
        <v>161</v>
      </c>
      <c r="H100" s="134">
        <v>1</v>
      </c>
      <c r="I100" s="137">
        <v>1524</v>
      </c>
      <c r="J100" s="168">
        <v>960</v>
      </c>
      <c r="K100" s="166">
        <v>57</v>
      </c>
      <c r="L100" s="166">
        <v>12</v>
      </c>
      <c r="M100" s="166">
        <v>99</v>
      </c>
      <c r="N100" s="166">
        <v>210</v>
      </c>
      <c r="O100" s="167"/>
      <c r="P100" s="138">
        <v>9.6434322521279032</v>
      </c>
      <c r="Q100" s="139">
        <v>0.75</v>
      </c>
      <c r="R100" s="140">
        <v>18.155773885803789</v>
      </c>
      <c r="S100" s="140">
        <v>11.211732877687597</v>
      </c>
      <c r="T100" s="140">
        <v>1.8081534772182253</v>
      </c>
      <c r="U100" s="139">
        <v>1.3535911602209945</v>
      </c>
      <c r="V100" s="77">
        <f t="shared" si="1"/>
        <v>7.05271945756951</v>
      </c>
      <c r="W100" s="216">
        <v>11.754532429282516</v>
      </c>
      <c r="X100" s="217">
        <v>0.66965030099436396</v>
      </c>
      <c r="Y100" s="217">
        <v>0.3303496990056361</v>
      </c>
      <c r="Z100" s="141"/>
    </row>
    <row r="101" spans="1:26" s="31" customFormat="1" x14ac:dyDescent="0.25">
      <c r="A101" s="131">
        <v>505603</v>
      </c>
      <c r="B101" s="132" t="s">
        <v>2201</v>
      </c>
      <c r="C101" s="132" t="s">
        <v>157</v>
      </c>
      <c r="D101" s="145" t="s">
        <v>2312</v>
      </c>
      <c r="E101" s="134"/>
      <c r="F101" s="143">
        <v>3</v>
      </c>
      <c r="G101" s="142" t="s">
        <v>161</v>
      </c>
      <c r="H101" s="134">
        <v>1</v>
      </c>
      <c r="I101" s="144">
        <v>1290</v>
      </c>
      <c r="J101" s="168">
        <v>741</v>
      </c>
      <c r="K101" s="166">
        <v>51</v>
      </c>
      <c r="L101" s="166">
        <v>15</v>
      </c>
      <c r="M101" s="166">
        <v>114</v>
      </c>
      <c r="N101" s="166">
        <v>255</v>
      </c>
      <c r="O101" s="167"/>
      <c r="P101" s="138">
        <v>7.4435242696112249</v>
      </c>
      <c r="Q101" s="139">
        <v>0.67105263157894735</v>
      </c>
      <c r="R101" s="140">
        <v>15.368076320660686</v>
      </c>
      <c r="S101" s="140">
        <v>9.4902463334757208</v>
      </c>
      <c r="T101" s="140">
        <v>2.057553956834532</v>
      </c>
      <c r="U101" s="139">
        <v>1.6436464088397791</v>
      </c>
      <c r="V101" s="77">
        <f t="shared" si="1"/>
        <v>7.05271945756951</v>
      </c>
      <c r="W101" s="216">
        <v>11.754532429282516</v>
      </c>
      <c r="X101" s="217">
        <v>0.66965030099436396</v>
      </c>
      <c r="Y101" s="217">
        <v>0.3303496990056361</v>
      </c>
      <c r="Z101" s="141"/>
    </row>
    <row r="102" spans="1:26" s="31" customFormat="1" x14ac:dyDescent="0.25">
      <c r="A102" s="131">
        <v>505604</v>
      </c>
      <c r="B102" s="132" t="s">
        <v>2202</v>
      </c>
      <c r="C102" s="132" t="s">
        <v>157</v>
      </c>
      <c r="D102" s="145" t="s">
        <v>2312</v>
      </c>
      <c r="E102" s="134"/>
      <c r="F102" s="143">
        <v>3</v>
      </c>
      <c r="G102" s="142" t="s">
        <v>161</v>
      </c>
      <c r="H102" s="134">
        <v>1</v>
      </c>
      <c r="I102" s="144">
        <v>1449</v>
      </c>
      <c r="J102" s="168">
        <v>915</v>
      </c>
      <c r="K102" s="166">
        <v>51</v>
      </c>
      <c r="L102" s="166">
        <v>15</v>
      </c>
      <c r="M102" s="166">
        <v>87</v>
      </c>
      <c r="N102" s="166">
        <v>204</v>
      </c>
      <c r="O102" s="167"/>
      <c r="P102" s="138">
        <v>9.1913963653094068</v>
      </c>
      <c r="Q102" s="139">
        <v>0.67105263157894735</v>
      </c>
      <c r="R102" s="140">
        <v>17.262281076463051</v>
      </c>
      <c r="S102" s="140">
        <v>10.659974369927381</v>
      </c>
      <c r="T102" s="140">
        <v>1.4964028776978417</v>
      </c>
      <c r="U102" s="139">
        <v>1.3149171270718232</v>
      </c>
      <c r="V102" s="77">
        <f t="shared" si="1"/>
        <v>7.05271945756951</v>
      </c>
      <c r="W102" s="216">
        <v>11.754532429282516</v>
      </c>
      <c r="X102" s="217">
        <v>0.66965030099436396</v>
      </c>
      <c r="Y102" s="217">
        <v>0.3303496990056361</v>
      </c>
      <c r="Z102" s="141"/>
    </row>
    <row r="103" spans="1:26" s="31" customFormat="1" x14ac:dyDescent="0.25">
      <c r="A103" s="131">
        <v>505605</v>
      </c>
      <c r="B103" s="132" t="s">
        <v>2203</v>
      </c>
      <c r="C103" s="132" t="s">
        <v>157</v>
      </c>
      <c r="D103" s="145" t="s">
        <v>2312</v>
      </c>
      <c r="E103" s="134"/>
      <c r="F103" s="143">
        <v>3</v>
      </c>
      <c r="G103" s="142" t="s">
        <v>161</v>
      </c>
      <c r="H103" s="134">
        <v>1</v>
      </c>
      <c r="I103" s="144">
        <v>1725</v>
      </c>
      <c r="J103" s="165">
        <v>1113</v>
      </c>
      <c r="K103" s="166">
        <v>33</v>
      </c>
      <c r="L103" s="166">
        <v>12</v>
      </c>
      <c r="M103" s="166">
        <v>93</v>
      </c>
      <c r="N103" s="166">
        <v>222</v>
      </c>
      <c r="O103" s="167"/>
      <c r="P103" s="138">
        <v>11.18035426731079</v>
      </c>
      <c r="Q103" s="139">
        <v>0.43421052631578949</v>
      </c>
      <c r="R103" s="140">
        <v>20.550334614836963</v>
      </c>
      <c r="S103" s="140">
        <v>12.690445678484977</v>
      </c>
      <c r="T103" s="140">
        <v>1.6834532374100719</v>
      </c>
      <c r="U103" s="139">
        <v>1.430939226519337</v>
      </c>
      <c r="V103" s="77">
        <f t="shared" si="1"/>
        <v>7.05271945756951</v>
      </c>
      <c r="W103" s="216">
        <v>11.754532429282516</v>
      </c>
      <c r="X103" s="217">
        <v>0.66965030099436396</v>
      </c>
      <c r="Y103" s="217">
        <v>0.3303496990056361</v>
      </c>
      <c r="Z103" s="141"/>
    </row>
    <row r="104" spans="1:26" s="31" customFormat="1" x14ac:dyDescent="0.25">
      <c r="A104" s="124">
        <v>505700</v>
      </c>
      <c r="B104" s="125" t="s">
        <v>162</v>
      </c>
      <c r="C104" s="126" t="s">
        <v>157</v>
      </c>
      <c r="D104" s="101" t="s">
        <v>2312</v>
      </c>
      <c r="E104" s="134"/>
      <c r="F104" s="102">
        <v>3</v>
      </c>
      <c r="G104" s="103" t="s">
        <v>161</v>
      </c>
      <c r="H104" s="104">
        <v>1</v>
      </c>
      <c r="I104" s="106">
        <v>954</v>
      </c>
      <c r="J104" s="168">
        <v>612</v>
      </c>
      <c r="K104" s="166">
        <v>18</v>
      </c>
      <c r="L104" s="166">
        <v>6</v>
      </c>
      <c r="M104" s="166">
        <v>54</v>
      </c>
      <c r="N104" s="166">
        <v>129</v>
      </c>
      <c r="O104" s="167"/>
      <c r="P104" s="138">
        <v>26</v>
      </c>
      <c r="Q104" s="139">
        <v>0.33333333333333331</v>
      </c>
      <c r="R104" s="140">
        <v>21.666666666666668</v>
      </c>
      <c r="S104" s="140">
        <v>17.666666666666668</v>
      </c>
      <c r="T104" s="140">
        <v>1.3333333333333333</v>
      </c>
      <c r="U104" s="139">
        <v>1</v>
      </c>
      <c r="V104" s="77">
        <f t="shared" si="1"/>
        <v>6.9508424550782522</v>
      </c>
      <c r="W104" s="216">
        <v>11.58473742513042</v>
      </c>
      <c r="X104" s="217">
        <v>0.6794652213904997</v>
      </c>
      <c r="Y104" s="217">
        <v>0.32053477860950025</v>
      </c>
      <c r="Z104" s="141"/>
    </row>
    <row r="105" spans="1:26" x14ac:dyDescent="0.25">
      <c r="A105" s="124">
        <v>505803</v>
      </c>
      <c r="B105" s="125" t="s">
        <v>164</v>
      </c>
      <c r="C105" s="126" t="s">
        <v>157</v>
      </c>
      <c r="D105" s="101" t="s">
        <v>2312</v>
      </c>
      <c r="E105" s="134"/>
      <c r="F105" s="102">
        <v>2</v>
      </c>
      <c r="G105" s="103" t="s">
        <v>163</v>
      </c>
      <c r="H105" s="104">
        <v>1</v>
      </c>
      <c r="I105" s="106">
        <v>285</v>
      </c>
      <c r="J105" s="168">
        <v>219</v>
      </c>
      <c r="K105" s="166">
        <v>15</v>
      </c>
      <c r="L105" s="166">
        <v>3</v>
      </c>
      <c r="M105" s="166">
        <v>9</v>
      </c>
      <c r="N105" s="166">
        <v>18</v>
      </c>
      <c r="O105" s="167"/>
      <c r="P105" s="138">
        <v>85.333333333333329</v>
      </c>
      <c r="Q105" s="139">
        <v>1.3333333333333333</v>
      </c>
      <c r="R105" s="140">
        <v>9.3333333333333339</v>
      </c>
      <c r="S105" s="140">
        <v>5.666666666666667</v>
      </c>
      <c r="T105" s="140">
        <v>0</v>
      </c>
      <c r="U105" s="139">
        <v>0.66666666666666663</v>
      </c>
      <c r="V105" s="77">
        <f t="shared" si="1"/>
        <v>6.990176151037935</v>
      </c>
      <c r="W105" s="216">
        <v>11.650293585063226</v>
      </c>
      <c r="X105" s="217">
        <v>0.67564187304335055</v>
      </c>
      <c r="Y105" s="217">
        <v>0.32435812695664951</v>
      </c>
      <c r="Z105" s="25"/>
    </row>
    <row r="106" spans="1:26" x14ac:dyDescent="0.25">
      <c r="A106" s="124">
        <v>505804</v>
      </c>
      <c r="B106" s="125" t="s">
        <v>165</v>
      </c>
      <c r="C106" s="126" t="s">
        <v>157</v>
      </c>
      <c r="D106" s="101" t="s">
        <v>2312</v>
      </c>
      <c r="E106" s="134"/>
      <c r="F106" s="102">
        <v>2</v>
      </c>
      <c r="G106" s="103" t="s">
        <v>163</v>
      </c>
      <c r="H106" s="104">
        <v>1</v>
      </c>
      <c r="I106" s="106">
        <v>1377</v>
      </c>
      <c r="J106" s="168">
        <v>852</v>
      </c>
      <c r="K106" s="166">
        <v>66</v>
      </c>
      <c r="L106" s="166">
        <v>18</v>
      </c>
      <c r="M106" s="166">
        <v>93</v>
      </c>
      <c r="N106" s="166">
        <v>237</v>
      </c>
      <c r="O106" s="167"/>
      <c r="P106" s="138">
        <v>2</v>
      </c>
      <c r="Q106" s="139">
        <v>0</v>
      </c>
      <c r="R106" s="140">
        <v>13.666666666666666</v>
      </c>
      <c r="S106" s="140">
        <v>11.333333333333334</v>
      </c>
      <c r="T106" s="140">
        <v>1.6666666666666667</v>
      </c>
      <c r="U106" s="139">
        <v>0.33333333333333331</v>
      </c>
      <c r="V106" s="77">
        <f t="shared" si="1"/>
        <v>8.3804010355019347</v>
      </c>
      <c r="W106" s="216">
        <v>13.967335059169892</v>
      </c>
      <c r="X106" s="217">
        <v>0.56355963009201726</v>
      </c>
      <c r="Y106" s="217">
        <v>0.43644036990798274</v>
      </c>
      <c r="Z106" s="25"/>
    </row>
    <row r="107" spans="1:26" x14ac:dyDescent="0.25">
      <c r="A107" s="124">
        <v>505805</v>
      </c>
      <c r="B107" s="125" t="s">
        <v>166</v>
      </c>
      <c r="C107" s="126" t="s">
        <v>157</v>
      </c>
      <c r="D107" s="101" t="s">
        <v>2312</v>
      </c>
      <c r="E107" s="134"/>
      <c r="F107" s="102">
        <v>2</v>
      </c>
      <c r="G107" s="103" t="s">
        <v>163</v>
      </c>
      <c r="H107" s="104">
        <v>1</v>
      </c>
      <c r="I107" s="106">
        <v>8523</v>
      </c>
      <c r="J107" s="165">
        <v>6495</v>
      </c>
      <c r="K107" s="166">
        <v>216</v>
      </c>
      <c r="L107" s="166">
        <v>54</v>
      </c>
      <c r="M107" s="166">
        <v>303</v>
      </c>
      <c r="N107" s="166">
        <v>750</v>
      </c>
      <c r="O107" s="167"/>
      <c r="P107" s="138">
        <v>3.6666666666666665</v>
      </c>
      <c r="Q107" s="139">
        <v>0</v>
      </c>
      <c r="R107" s="140">
        <v>215.66666666666666</v>
      </c>
      <c r="S107" s="140">
        <v>111</v>
      </c>
      <c r="T107" s="140">
        <v>7.666666666666667</v>
      </c>
      <c r="U107" s="139">
        <v>4</v>
      </c>
      <c r="V107" s="77">
        <f t="shared" si="1"/>
        <v>8.0507605785123957</v>
      </c>
      <c r="W107" s="216">
        <v>13.417934297520661</v>
      </c>
      <c r="X107" s="217">
        <v>0.5866347237049383</v>
      </c>
      <c r="Y107" s="217">
        <v>0.4133652762950617</v>
      </c>
      <c r="Z107" s="25"/>
    </row>
    <row r="108" spans="1:26" s="31" customFormat="1" x14ac:dyDescent="0.25">
      <c r="A108" s="131">
        <v>505806</v>
      </c>
      <c r="B108" s="132" t="s">
        <v>2204</v>
      </c>
      <c r="C108" s="132" t="s">
        <v>157</v>
      </c>
      <c r="D108" s="145" t="s">
        <v>2312</v>
      </c>
      <c r="E108" s="134"/>
      <c r="F108" s="143">
        <v>2</v>
      </c>
      <c r="G108" s="142" t="s">
        <v>163</v>
      </c>
      <c r="H108" s="134">
        <v>1</v>
      </c>
      <c r="I108" s="144">
        <v>1827</v>
      </c>
      <c r="J108" s="165">
        <v>1104</v>
      </c>
      <c r="K108" s="166">
        <v>33</v>
      </c>
      <c r="L108" s="166">
        <v>36</v>
      </c>
      <c r="M108" s="166">
        <v>162</v>
      </c>
      <c r="N108" s="166">
        <v>339</v>
      </c>
      <c r="O108" s="167"/>
      <c r="P108" s="138">
        <v>2.3525114155251141</v>
      </c>
      <c r="Q108" s="139">
        <v>5.2380952380952375E-2</v>
      </c>
      <c r="R108" s="140">
        <v>25.58699600435888</v>
      </c>
      <c r="S108" s="140">
        <v>14.305121685434072</v>
      </c>
      <c r="T108" s="140">
        <v>2.0151515151515151</v>
      </c>
      <c r="U108" s="139">
        <v>1.1168014375561544</v>
      </c>
      <c r="V108" s="77">
        <f t="shared" si="1"/>
        <v>6.84</v>
      </c>
      <c r="W108" s="216">
        <v>11.4</v>
      </c>
      <c r="X108" s="217">
        <v>0.69047598064184634</v>
      </c>
      <c r="Y108" s="217">
        <v>0.30952401935815366</v>
      </c>
      <c r="Z108" s="141"/>
    </row>
    <row r="109" spans="1:26" s="31" customFormat="1" x14ac:dyDescent="0.25">
      <c r="A109" s="131">
        <v>505807</v>
      </c>
      <c r="B109" s="132" t="s">
        <v>2205</v>
      </c>
      <c r="C109" s="132" t="s">
        <v>157</v>
      </c>
      <c r="D109" s="145" t="s">
        <v>2312</v>
      </c>
      <c r="E109" s="134"/>
      <c r="F109" s="143">
        <v>2</v>
      </c>
      <c r="G109" s="142" t="s">
        <v>163</v>
      </c>
      <c r="H109" s="134">
        <v>1</v>
      </c>
      <c r="I109" s="144">
        <v>2610</v>
      </c>
      <c r="J109" s="165">
        <v>1821</v>
      </c>
      <c r="K109" s="166">
        <v>54</v>
      </c>
      <c r="L109" s="166">
        <v>30</v>
      </c>
      <c r="M109" s="166">
        <v>147</v>
      </c>
      <c r="N109" s="166">
        <v>285</v>
      </c>
      <c r="O109" s="167"/>
      <c r="P109" s="138">
        <v>3.8803652968036526</v>
      </c>
      <c r="Q109" s="139">
        <v>8.5714285714285701E-2</v>
      </c>
      <c r="R109" s="140">
        <v>36.552851434798399</v>
      </c>
      <c r="S109" s="140">
        <v>20.435888122048674</v>
      </c>
      <c r="T109" s="140">
        <v>1.8712121212121213</v>
      </c>
      <c r="U109" s="139">
        <v>0.93890386343216536</v>
      </c>
      <c r="V109" s="77">
        <f t="shared" si="1"/>
        <v>6.84</v>
      </c>
      <c r="W109" s="216">
        <v>11.4</v>
      </c>
      <c r="X109" s="217">
        <v>0.69047598064184634</v>
      </c>
      <c r="Y109" s="217">
        <v>0.30952401935815366</v>
      </c>
      <c r="Z109" s="141"/>
    </row>
    <row r="110" spans="1:26" s="31" customFormat="1" x14ac:dyDescent="0.25">
      <c r="A110" s="131">
        <v>505808</v>
      </c>
      <c r="B110" s="132" t="s">
        <v>2206</v>
      </c>
      <c r="C110" s="132" t="s">
        <v>157</v>
      </c>
      <c r="D110" s="145" t="s">
        <v>2312</v>
      </c>
      <c r="E110" s="134"/>
      <c r="F110" s="143">
        <v>2</v>
      </c>
      <c r="G110" s="142" t="s">
        <v>163</v>
      </c>
      <c r="H110" s="134">
        <v>1</v>
      </c>
      <c r="I110" s="144">
        <v>3822</v>
      </c>
      <c r="J110" s="165">
        <v>2550</v>
      </c>
      <c r="K110" s="166">
        <v>123</v>
      </c>
      <c r="L110" s="166">
        <v>30</v>
      </c>
      <c r="M110" s="166">
        <v>183</v>
      </c>
      <c r="N110" s="166">
        <v>489</v>
      </c>
      <c r="O110" s="167"/>
      <c r="P110" s="138">
        <v>5.4337899543378994</v>
      </c>
      <c r="Q110" s="139">
        <v>0.19523809523809524</v>
      </c>
      <c r="R110" s="140">
        <v>53.526819227509385</v>
      </c>
      <c r="S110" s="140">
        <v>29.925656859183924</v>
      </c>
      <c r="T110" s="140">
        <v>2.4469696969696968</v>
      </c>
      <c r="U110" s="139">
        <v>1.6109613656783468</v>
      </c>
      <c r="V110" s="77">
        <f t="shared" si="1"/>
        <v>6.84</v>
      </c>
      <c r="W110" s="216">
        <v>11.4</v>
      </c>
      <c r="X110" s="217">
        <v>0.69047598064184634</v>
      </c>
      <c r="Y110" s="217">
        <v>0.30952401935815366</v>
      </c>
      <c r="Z110" s="141"/>
    </row>
    <row r="111" spans="1:26" x14ac:dyDescent="0.25">
      <c r="A111" s="124">
        <v>505902</v>
      </c>
      <c r="B111" s="125" t="s">
        <v>167</v>
      </c>
      <c r="C111" s="126" t="s">
        <v>157</v>
      </c>
      <c r="D111" s="101" t="s">
        <v>2312</v>
      </c>
      <c r="E111" s="134"/>
      <c r="F111" s="102">
        <v>2</v>
      </c>
      <c r="G111" s="103" t="s">
        <v>163</v>
      </c>
      <c r="H111" s="104">
        <v>1</v>
      </c>
      <c r="I111" s="106">
        <v>6552</v>
      </c>
      <c r="J111" s="165">
        <v>4260</v>
      </c>
      <c r="K111" s="166">
        <v>210</v>
      </c>
      <c r="L111" s="166">
        <v>75</v>
      </c>
      <c r="M111" s="166">
        <v>390</v>
      </c>
      <c r="N111" s="166">
        <v>867</v>
      </c>
      <c r="O111" s="167"/>
      <c r="P111" s="138">
        <v>0.33333333333333331</v>
      </c>
      <c r="Q111" s="139">
        <v>0</v>
      </c>
      <c r="R111" s="140">
        <v>84.333333333333329</v>
      </c>
      <c r="S111" s="140">
        <v>61.666666666666664</v>
      </c>
      <c r="T111" s="140">
        <v>7.333333333333333</v>
      </c>
      <c r="U111" s="139">
        <v>2.6666666666666665</v>
      </c>
      <c r="V111" s="77">
        <f t="shared" si="1"/>
        <v>8.5381653466151093</v>
      </c>
      <c r="W111" s="216">
        <v>14.230275577691849</v>
      </c>
      <c r="X111" s="217">
        <v>0.55314643320447865</v>
      </c>
      <c r="Y111" s="217">
        <v>0.4468535667955213</v>
      </c>
      <c r="Z111" s="25"/>
    </row>
    <row r="112" spans="1:26" x14ac:dyDescent="0.25">
      <c r="A112" s="124">
        <v>505904</v>
      </c>
      <c r="B112" s="125" t="s">
        <v>168</v>
      </c>
      <c r="C112" s="126" t="s">
        <v>157</v>
      </c>
      <c r="D112" s="101" t="s">
        <v>2312</v>
      </c>
      <c r="E112" s="134"/>
      <c r="F112" s="102">
        <v>2</v>
      </c>
      <c r="G112" s="103" t="s">
        <v>163</v>
      </c>
      <c r="H112" s="104">
        <v>1</v>
      </c>
      <c r="I112" s="106">
        <v>3972</v>
      </c>
      <c r="J112" s="165">
        <v>2511</v>
      </c>
      <c r="K112" s="166">
        <v>96</v>
      </c>
      <c r="L112" s="166">
        <v>51</v>
      </c>
      <c r="M112" s="166">
        <v>243</v>
      </c>
      <c r="N112" s="166">
        <v>654</v>
      </c>
      <c r="O112" s="167"/>
      <c r="P112" s="138">
        <v>28</v>
      </c>
      <c r="Q112" s="139">
        <v>0</v>
      </c>
      <c r="R112" s="140">
        <v>31.666666666666668</v>
      </c>
      <c r="S112" s="140">
        <v>27.333333333333332</v>
      </c>
      <c r="T112" s="140">
        <v>6.333333333333333</v>
      </c>
      <c r="U112" s="139">
        <v>5.666666666666667</v>
      </c>
      <c r="V112" s="77">
        <f t="shared" si="1"/>
        <v>6.7918936438356159</v>
      </c>
      <c r="W112" s="216">
        <v>11.319822739726026</v>
      </c>
      <c r="X112" s="217">
        <v>0.69536655832011385</v>
      </c>
      <c r="Y112" s="217">
        <v>0.30463344167988615</v>
      </c>
      <c r="Z112" s="25"/>
    </row>
    <row r="113" spans="1:26" x14ac:dyDescent="0.25">
      <c r="A113" s="124">
        <v>505906</v>
      </c>
      <c r="B113" s="125" t="s">
        <v>169</v>
      </c>
      <c r="C113" s="126" t="s">
        <v>157</v>
      </c>
      <c r="D113" s="101" t="s">
        <v>2312</v>
      </c>
      <c r="E113" s="134"/>
      <c r="F113" s="102">
        <v>2</v>
      </c>
      <c r="G113" s="103" t="s">
        <v>163</v>
      </c>
      <c r="H113" s="104">
        <v>1</v>
      </c>
      <c r="I113" s="106">
        <v>2778</v>
      </c>
      <c r="J113" s="165">
        <v>1734</v>
      </c>
      <c r="K113" s="166">
        <v>96</v>
      </c>
      <c r="L113" s="166">
        <v>27</v>
      </c>
      <c r="M113" s="166">
        <v>213</v>
      </c>
      <c r="N113" s="166">
        <v>369</v>
      </c>
      <c r="O113" s="167"/>
      <c r="P113" s="138">
        <v>7.666666666666667</v>
      </c>
      <c r="Q113" s="139">
        <v>0</v>
      </c>
      <c r="R113" s="140">
        <v>165</v>
      </c>
      <c r="S113" s="140">
        <v>132</v>
      </c>
      <c r="T113" s="140">
        <v>20.333333333333332</v>
      </c>
      <c r="U113" s="139">
        <v>11</v>
      </c>
      <c r="V113" s="77">
        <f t="shared" si="1"/>
        <v>8.3711868315825786</v>
      </c>
      <c r="W113" s="216">
        <v>13.951978052637632</v>
      </c>
      <c r="X113" s="217">
        <v>0.5641799427737022</v>
      </c>
      <c r="Y113" s="217">
        <v>0.43582005722629774</v>
      </c>
      <c r="Z113" s="25"/>
    </row>
    <row r="114" spans="1:26" x14ac:dyDescent="0.25">
      <c r="A114" s="124">
        <v>505907</v>
      </c>
      <c r="B114" s="125" t="s">
        <v>170</v>
      </c>
      <c r="C114" s="126" t="s">
        <v>157</v>
      </c>
      <c r="D114" s="101" t="s">
        <v>2312</v>
      </c>
      <c r="E114" s="134"/>
      <c r="F114" s="102">
        <v>2</v>
      </c>
      <c r="G114" s="103" t="s">
        <v>163</v>
      </c>
      <c r="H114" s="104">
        <v>1</v>
      </c>
      <c r="I114" s="106">
        <v>2550</v>
      </c>
      <c r="J114" s="165">
        <v>1497</v>
      </c>
      <c r="K114" s="166">
        <v>96</v>
      </c>
      <c r="L114" s="166">
        <v>36</v>
      </c>
      <c r="M114" s="166">
        <v>198</v>
      </c>
      <c r="N114" s="166">
        <v>384</v>
      </c>
      <c r="O114" s="167"/>
      <c r="P114" s="138">
        <v>11</v>
      </c>
      <c r="Q114" s="139">
        <v>0</v>
      </c>
      <c r="R114" s="140">
        <v>0</v>
      </c>
      <c r="S114" s="140">
        <v>0</v>
      </c>
      <c r="T114" s="140">
        <v>0</v>
      </c>
      <c r="U114" s="139">
        <v>0</v>
      </c>
      <c r="V114" s="77">
        <f t="shared" si="1"/>
        <v>8.5102491397832054</v>
      </c>
      <c r="W114" s="216">
        <v>14.183748566305344</v>
      </c>
      <c r="X114" s="217">
        <v>0.55496092182684809</v>
      </c>
      <c r="Y114" s="217">
        <v>0.44503907817315186</v>
      </c>
      <c r="Z114" s="25"/>
    </row>
    <row r="115" spans="1:26" x14ac:dyDescent="0.25">
      <c r="A115" s="124">
        <v>505908</v>
      </c>
      <c r="B115" s="125" t="s">
        <v>171</v>
      </c>
      <c r="C115" s="126" t="s">
        <v>157</v>
      </c>
      <c r="D115" s="101" t="s">
        <v>2312</v>
      </c>
      <c r="E115" s="134"/>
      <c r="F115" s="102">
        <v>2</v>
      </c>
      <c r="G115" s="103" t="s">
        <v>163</v>
      </c>
      <c r="H115" s="104">
        <v>1</v>
      </c>
      <c r="I115" s="106">
        <v>2562</v>
      </c>
      <c r="J115" s="165">
        <v>1572</v>
      </c>
      <c r="K115" s="166">
        <v>120</v>
      </c>
      <c r="L115" s="166">
        <v>36</v>
      </c>
      <c r="M115" s="166">
        <v>183</v>
      </c>
      <c r="N115" s="166">
        <v>327</v>
      </c>
      <c r="O115" s="167"/>
      <c r="P115" s="138">
        <v>16.666666666666668</v>
      </c>
      <c r="Q115" s="139">
        <v>1</v>
      </c>
      <c r="R115" s="140">
        <v>0</v>
      </c>
      <c r="S115" s="140">
        <v>0</v>
      </c>
      <c r="T115" s="140">
        <v>0</v>
      </c>
      <c r="U115" s="139">
        <v>0</v>
      </c>
      <c r="V115" s="77">
        <f t="shared" si="1"/>
        <v>7.9821314427832366</v>
      </c>
      <c r="W115" s="216">
        <v>13.303552404638728</v>
      </c>
      <c r="X115" s="217">
        <v>0.59167851863179144</v>
      </c>
      <c r="Y115" s="217">
        <v>0.40832148136820862</v>
      </c>
      <c r="Z115" s="25"/>
    </row>
    <row r="116" spans="1:26" x14ac:dyDescent="0.25">
      <c r="A116" s="124">
        <v>505909</v>
      </c>
      <c r="B116" s="125" t="s">
        <v>172</v>
      </c>
      <c r="C116" s="126" t="s">
        <v>157</v>
      </c>
      <c r="D116" s="101" t="s">
        <v>2312</v>
      </c>
      <c r="E116" s="134"/>
      <c r="F116" s="102">
        <v>2</v>
      </c>
      <c r="G116" s="103" t="s">
        <v>163</v>
      </c>
      <c r="H116" s="104">
        <v>1</v>
      </c>
      <c r="I116" s="106">
        <v>3231</v>
      </c>
      <c r="J116" s="165">
        <v>2016</v>
      </c>
      <c r="K116" s="166">
        <v>93</v>
      </c>
      <c r="L116" s="166">
        <v>39</v>
      </c>
      <c r="M116" s="166">
        <v>198</v>
      </c>
      <c r="N116" s="166">
        <v>510</v>
      </c>
      <c r="O116" s="167"/>
      <c r="P116" s="138">
        <v>12</v>
      </c>
      <c r="Q116" s="139">
        <v>0.33333333333333331</v>
      </c>
      <c r="R116" s="140">
        <v>0</v>
      </c>
      <c r="S116" s="140">
        <v>0</v>
      </c>
      <c r="T116" s="140">
        <v>0</v>
      </c>
      <c r="U116" s="139">
        <v>0</v>
      </c>
      <c r="V116" s="77">
        <f t="shared" si="1"/>
        <v>7.646594230753931</v>
      </c>
      <c r="W116" s="216">
        <v>12.744323717923219</v>
      </c>
      <c r="X116" s="217">
        <v>0.61764173239313758</v>
      </c>
      <c r="Y116" s="217">
        <v>0.38235826760686242</v>
      </c>
      <c r="Z116" s="25"/>
    </row>
    <row r="117" spans="1:26" x14ac:dyDescent="0.25">
      <c r="A117" s="124">
        <v>505910</v>
      </c>
      <c r="B117" s="125" t="s">
        <v>173</v>
      </c>
      <c r="C117" s="126" t="s">
        <v>157</v>
      </c>
      <c r="D117" s="101" t="s">
        <v>2312</v>
      </c>
      <c r="E117" s="134"/>
      <c r="F117" s="102">
        <v>2</v>
      </c>
      <c r="G117" s="103" t="s">
        <v>163</v>
      </c>
      <c r="H117" s="104">
        <v>1</v>
      </c>
      <c r="I117" s="106">
        <v>2553</v>
      </c>
      <c r="J117" s="165">
        <v>1641</v>
      </c>
      <c r="K117" s="166">
        <v>48</v>
      </c>
      <c r="L117" s="166">
        <v>36</v>
      </c>
      <c r="M117" s="166">
        <v>156</v>
      </c>
      <c r="N117" s="166">
        <v>351</v>
      </c>
      <c r="O117" s="167"/>
      <c r="P117" s="138">
        <v>6.333333333333333</v>
      </c>
      <c r="Q117" s="139">
        <v>0</v>
      </c>
      <c r="R117" s="140">
        <v>17</v>
      </c>
      <c r="S117" s="140">
        <v>13.333333333333334</v>
      </c>
      <c r="T117" s="140">
        <v>2</v>
      </c>
      <c r="U117" s="139">
        <v>1.3333333333333333</v>
      </c>
      <c r="V117" s="77">
        <f t="shared" si="1"/>
        <v>7.1087966801238611</v>
      </c>
      <c r="W117" s="216">
        <v>11.847994466873102</v>
      </c>
      <c r="X117" s="217">
        <v>0.66436781358444197</v>
      </c>
      <c r="Y117" s="217">
        <v>0.33563218641555803</v>
      </c>
      <c r="Z117" s="25"/>
    </row>
    <row r="118" spans="1:26" x14ac:dyDescent="0.25">
      <c r="A118" s="124">
        <v>505911</v>
      </c>
      <c r="B118" s="125" t="s">
        <v>174</v>
      </c>
      <c r="C118" s="126" t="s">
        <v>157</v>
      </c>
      <c r="D118" s="101" t="s">
        <v>2312</v>
      </c>
      <c r="E118" s="134"/>
      <c r="F118" s="102">
        <v>507</v>
      </c>
      <c r="G118" s="103" t="s">
        <v>95</v>
      </c>
      <c r="H118" s="104">
        <v>6</v>
      </c>
      <c r="I118" s="106">
        <v>33</v>
      </c>
      <c r="J118" s="168">
        <v>30</v>
      </c>
      <c r="K118" s="166" t="s">
        <v>2139</v>
      </c>
      <c r="L118" s="166" t="s">
        <v>2139</v>
      </c>
      <c r="M118" s="166" t="s">
        <v>2139</v>
      </c>
      <c r="N118" s="166" t="s">
        <v>2139</v>
      </c>
      <c r="O118" s="167"/>
      <c r="P118" s="138">
        <v>0</v>
      </c>
      <c r="Q118" s="139">
        <v>0</v>
      </c>
      <c r="R118" s="140">
        <v>0</v>
      </c>
      <c r="S118" s="140">
        <v>0</v>
      </c>
      <c r="T118" s="140">
        <v>0</v>
      </c>
      <c r="U118" s="139">
        <v>0</v>
      </c>
      <c r="V118" s="77">
        <f t="shared" si="1"/>
        <v>4.5619166574268402</v>
      </c>
      <c r="W118" s="216">
        <v>11.4047916435671</v>
      </c>
      <c r="X118" s="217">
        <v>0.69018588198031183</v>
      </c>
      <c r="Y118" s="217">
        <v>0.30981411801968817</v>
      </c>
      <c r="Z118" s="25"/>
    </row>
    <row r="119" spans="1:26" s="31" customFormat="1" x14ac:dyDescent="0.25">
      <c r="A119" s="131">
        <v>506001</v>
      </c>
      <c r="B119" s="132" t="s">
        <v>2207</v>
      </c>
      <c r="C119" s="132" t="s">
        <v>157</v>
      </c>
      <c r="D119" s="145" t="s">
        <v>2312</v>
      </c>
      <c r="E119" s="134"/>
      <c r="F119" s="143">
        <v>2</v>
      </c>
      <c r="G119" s="142" t="s">
        <v>163</v>
      </c>
      <c r="H119" s="134">
        <v>1</v>
      </c>
      <c r="I119" s="144">
        <v>453</v>
      </c>
      <c r="J119" s="168">
        <v>282</v>
      </c>
      <c r="K119" s="166">
        <v>21</v>
      </c>
      <c r="L119" s="166">
        <v>6</v>
      </c>
      <c r="M119" s="166">
        <v>21</v>
      </c>
      <c r="N119" s="166">
        <v>57</v>
      </c>
      <c r="O119" s="167"/>
      <c r="P119" s="138">
        <v>1.3759148369926812</v>
      </c>
      <c r="Q119" s="139">
        <v>0.12280701754385964</v>
      </c>
      <c r="R119" s="140">
        <v>3.3597033374536465</v>
      </c>
      <c r="S119" s="140">
        <v>1.6176349402554593</v>
      </c>
      <c r="T119" s="140">
        <v>9.0090090090090086E-2</v>
      </c>
      <c r="U119" s="139">
        <v>0.11515151515151514</v>
      </c>
      <c r="V119" s="77">
        <f t="shared" si="1"/>
        <v>6.84</v>
      </c>
      <c r="W119" s="216">
        <v>11.4</v>
      </c>
      <c r="X119" s="217">
        <v>0.69047598064184634</v>
      </c>
      <c r="Y119" s="217">
        <v>0.30952401935815366</v>
      </c>
      <c r="Z119" s="141"/>
    </row>
    <row r="120" spans="1:26" s="31" customFormat="1" x14ac:dyDescent="0.25">
      <c r="A120" s="131">
        <v>506002</v>
      </c>
      <c r="B120" s="132" t="s">
        <v>2208</v>
      </c>
      <c r="C120" s="132" t="s">
        <v>157</v>
      </c>
      <c r="D120" s="145" t="s">
        <v>2312</v>
      </c>
      <c r="E120" s="134"/>
      <c r="F120" s="143">
        <v>2</v>
      </c>
      <c r="G120" s="142" t="s">
        <v>163</v>
      </c>
      <c r="H120" s="134">
        <v>1</v>
      </c>
      <c r="I120" s="144">
        <v>870</v>
      </c>
      <c r="J120" s="168">
        <v>552</v>
      </c>
      <c r="K120" s="166">
        <v>18</v>
      </c>
      <c r="L120" s="166">
        <v>15</v>
      </c>
      <c r="M120" s="166">
        <v>69</v>
      </c>
      <c r="N120" s="166">
        <v>111</v>
      </c>
      <c r="O120" s="167"/>
      <c r="P120" s="138">
        <v>2.6932801064537588</v>
      </c>
      <c r="Q120" s="139">
        <v>0.10526315789473684</v>
      </c>
      <c r="R120" s="140">
        <v>6.4524103831891226</v>
      </c>
      <c r="S120" s="140">
        <v>3.1067161104243919</v>
      </c>
      <c r="T120" s="140">
        <v>0.32432432432432434</v>
      </c>
      <c r="U120" s="139">
        <v>0.22424242424242424</v>
      </c>
      <c r="V120" s="77">
        <f t="shared" si="1"/>
        <v>6.84</v>
      </c>
      <c r="W120" s="216">
        <v>11.4</v>
      </c>
      <c r="X120" s="217">
        <v>0.69047598064184634</v>
      </c>
      <c r="Y120" s="217">
        <v>0.30952401935815366</v>
      </c>
      <c r="Z120" s="141"/>
    </row>
    <row r="121" spans="1:26" s="31" customFormat="1" x14ac:dyDescent="0.25">
      <c r="A121" s="131">
        <v>506003</v>
      </c>
      <c r="B121" s="132" t="s">
        <v>175</v>
      </c>
      <c r="C121" s="132" t="s">
        <v>157</v>
      </c>
      <c r="D121" s="145" t="s">
        <v>2312</v>
      </c>
      <c r="E121" s="134"/>
      <c r="F121" s="143">
        <v>2</v>
      </c>
      <c r="G121" s="142" t="s">
        <v>163</v>
      </c>
      <c r="H121" s="134">
        <v>1</v>
      </c>
      <c r="I121" s="144">
        <v>1104</v>
      </c>
      <c r="J121" s="168">
        <v>669</v>
      </c>
      <c r="K121" s="166">
        <v>18</v>
      </c>
      <c r="L121" s="166">
        <v>9</v>
      </c>
      <c r="M121" s="166">
        <v>51</v>
      </c>
      <c r="N121" s="166">
        <v>162</v>
      </c>
      <c r="O121" s="167"/>
      <c r="P121" s="138">
        <v>3.2641383898868925</v>
      </c>
      <c r="Q121" s="139">
        <v>0.10526315789473684</v>
      </c>
      <c r="R121" s="140">
        <v>8.1878862793572313</v>
      </c>
      <c r="S121" s="140">
        <v>3.9423156159868151</v>
      </c>
      <c r="T121" s="140">
        <v>0.25225225225225223</v>
      </c>
      <c r="U121" s="139">
        <v>0.32727272727272727</v>
      </c>
      <c r="V121" s="77">
        <f t="shared" si="1"/>
        <v>6.84</v>
      </c>
      <c r="W121" s="216">
        <v>11.4</v>
      </c>
      <c r="X121" s="217">
        <v>0.69047598064184634</v>
      </c>
      <c r="Y121" s="217">
        <v>0.30952401935815366</v>
      </c>
      <c r="Z121" s="141"/>
    </row>
    <row r="122" spans="1:26" s="31" customFormat="1" x14ac:dyDescent="0.25">
      <c r="A122" s="131">
        <v>506201</v>
      </c>
      <c r="B122" s="132" t="s">
        <v>176</v>
      </c>
      <c r="C122" s="132" t="s">
        <v>157</v>
      </c>
      <c r="D122" s="145" t="s">
        <v>2312</v>
      </c>
      <c r="E122" s="134"/>
      <c r="F122" s="143">
        <v>2</v>
      </c>
      <c r="G122" s="142" t="s">
        <v>163</v>
      </c>
      <c r="H122" s="134">
        <v>1</v>
      </c>
      <c r="I122" s="144">
        <v>795</v>
      </c>
      <c r="J122" s="168">
        <v>474</v>
      </c>
      <c r="K122" s="166">
        <v>12</v>
      </c>
      <c r="L122" s="166">
        <v>6</v>
      </c>
      <c r="M122" s="166">
        <v>48</v>
      </c>
      <c r="N122" s="166">
        <v>111</v>
      </c>
      <c r="O122" s="167"/>
      <c r="P122" s="138">
        <v>3.9123809523809521</v>
      </c>
      <c r="Q122" s="139">
        <v>0</v>
      </c>
      <c r="R122" s="140">
        <v>34.55215419501134</v>
      </c>
      <c r="S122" s="140">
        <v>19.229024943310655</v>
      </c>
      <c r="T122" s="140">
        <v>1.4583333333333335</v>
      </c>
      <c r="U122" s="139">
        <v>0.63247863247863245</v>
      </c>
      <c r="V122" s="77">
        <f t="shared" si="1"/>
        <v>6.84</v>
      </c>
      <c r="W122" s="216">
        <v>11.4</v>
      </c>
      <c r="X122" s="217">
        <v>0.69047598064184634</v>
      </c>
      <c r="Y122" s="217">
        <v>0.30952401935815366</v>
      </c>
      <c r="Z122" s="141"/>
    </row>
    <row r="123" spans="1:26" s="31" customFormat="1" x14ac:dyDescent="0.25">
      <c r="A123" s="131">
        <v>506202</v>
      </c>
      <c r="B123" s="132" t="s">
        <v>2209</v>
      </c>
      <c r="C123" s="132" t="s">
        <v>157</v>
      </c>
      <c r="D123" s="145" t="s">
        <v>2312</v>
      </c>
      <c r="E123" s="134"/>
      <c r="F123" s="143">
        <v>2</v>
      </c>
      <c r="G123" s="142" t="s">
        <v>163</v>
      </c>
      <c r="H123" s="134">
        <v>1</v>
      </c>
      <c r="I123" s="144">
        <v>87</v>
      </c>
      <c r="J123" s="168">
        <v>51</v>
      </c>
      <c r="K123" s="166" t="s">
        <v>2139</v>
      </c>
      <c r="L123" s="166" t="s">
        <v>2139</v>
      </c>
      <c r="M123" s="166">
        <v>6</v>
      </c>
      <c r="N123" s="166">
        <v>6</v>
      </c>
      <c r="O123" s="167"/>
      <c r="P123" s="138">
        <v>0.42095238095238091</v>
      </c>
      <c r="Q123" s="139">
        <v>0</v>
      </c>
      <c r="R123" s="140">
        <v>3.7811791383219955</v>
      </c>
      <c r="S123" s="140">
        <v>2.1043083900226756</v>
      </c>
      <c r="T123" s="140">
        <v>0</v>
      </c>
      <c r="U123" s="139">
        <v>3.4188034188034185E-2</v>
      </c>
      <c r="V123" s="77">
        <f t="shared" si="1"/>
        <v>6.84</v>
      </c>
      <c r="W123" s="216">
        <v>11.4</v>
      </c>
      <c r="X123" s="217">
        <v>0.69047598064184634</v>
      </c>
      <c r="Y123" s="217">
        <v>0.30952401935815366</v>
      </c>
      <c r="Z123" s="141"/>
    </row>
    <row r="124" spans="1:26" x14ac:dyDescent="0.25">
      <c r="A124" s="124">
        <v>506300</v>
      </c>
      <c r="B124" s="125" t="s">
        <v>177</v>
      </c>
      <c r="C124" s="126" t="s">
        <v>157</v>
      </c>
      <c r="D124" s="101" t="s">
        <v>2312</v>
      </c>
      <c r="E124" s="134"/>
      <c r="F124" s="102">
        <v>2</v>
      </c>
      <c r="G124" s="103" t="s">
        <v>163</v>
      </c>
      <c r="H124" s="104">
        <v>1</v>
      </c>
      <c r="I124" s="106">
        <v>2712</v>
      </c>
      <c r="J124" s="165">
        <v>1632</v>
      </c>
      <c r="K124" s="166">
        <v>51</v>
      </c>
      <c r="L124" s="166">
        <v>18</v>
      </c>
      <c r="M124" s="166">
        <v>102</v>
      </c>
      <c r="N124" s="166">
        <v>432</v>
      </c>
      <c r="O124" s="167"/>
      <c r="P124" s="138">
        <v>36.333333333333336</v>
      </c>
      <c r="Q124" s="139">
        <v>0</v>
      </c>
      <c r="R124" s="140">
        <v>12.333333333333334</v>
      </c>
      <c r="S124" s="140">
        <v>8.3333333333333339</v>
      </c>
      <c r="T124" s="140">
        <v>1</v>
      </c>
      <c r="U124" s="139">
        <v>1</v>
      </c>
      <c r="V124" s="77">
        <f t="shared" si="1"/>
        <v>7.1426565373695539</v>
      </c>
      <c r="W124" s="216">
        <v>11.90442756228259</v>
      </c>
      <c r="X124" s="217">
        <v>0.6612183692273027</v>
      </c>
      <c r="Y124" s="217">
        <v>0.3387816307726973</v>
      </c>
      <c r="Z124" s="25"/>
    </row>
    <row r="125" spans="1:26" x14ac:dyDescent="0.25">
      <c r="A125" s="124">
        <v>506400</v>
      </c>
      <c r="B125" s="125" t="s">
        <v>178</v>
      </c>
      <c r="C125" s="126" t="s">
        <v>157</v>
      </c>
      <c r="D125" s="101" t="s">
        <v>2312</v>
      </c>
      <c r="E125" s="134"/>
      <c r="F125" s="102">
        <v>2</v>
      </c>
      <c r="G125" s="103" t="s">
        <v>163</v>
      </c>
      <c r="H125" s="104">
        <v>1</v>
      </c>
      <c r="I125" s="106">
        <v>795</v>
      </c>
      <c r="J125" s="168">
        <v>501</v>
      </c>
      <c r="K125" s="166">
        <v>18</v>
      </c>
      <c r="L125" s="166">
        <v>9</v>
      </c>
      <c r="M125" s="166">
        <v>39</v>
      </c>
      <c r="N125" s="166">
        <v>126</v>
      </c>
      <c r="O125" s="167"/>
      <c r="P125" s="138">
        <v>5</v>
      </c>
      <c r="Q125" s="139">
        <v>0</v>
      </c>
      <c r="R125" s="140">
        <v>5</v>
      </c>
      <c r="S125" s="140">
        <v>4.666666666666667</v>
      </c>
      <c r="T125" s="140">
        <v>0.33333333333333331</v>
      </c>
      <c r="U125" s="139">
        <v>0.33333333333333331</v>
      </c>
      <c r="V125" s="77">
        <f t="shared" si="1"/>
        <v>6.9919153870704562</v>
      </c>
      <c r="W125" s="216">
        <v>11.653192311784094</v>
      </c>
      <c r="X125" s="217">
        <v>0.67547380740959728</v>
      </c>
      <c r="Y125" s="217">
        <v>0.32452619259040272</v>
      </c>
      <c r="Z125" s="25"/>
    </row>
    <row r="126" spans="1:26" x14ac:dyDescent="0.25">
      <c r="A126" s="124">
        <v>506613</v>
      </c>
      <c r="B126" s="125" t="s">
        <v>179</v>
      </c>
      <c r="C126" s="126" t="s">
        <v>157</v>
      </c>
      <c r="D126" s="101" t="s">
        <v>2312</v>
      </c>
      <c r="E126" s="134"/>
      <c r="F126" s="102">
        <v>502</v>
      </c>
      <c r="G126" s="103" t="s">
        <v>69</v>
      </c>
      <c r="H126" s="104">
        <v>5</v>
      </c>
      <c r="I126" s="106">
        <v>4560</v>
      </c>
      <c r="J126" s="165">
        <v>2943</v>
      </c>
      <c r="K126" s="166">
        <v>198</v>
      </c>
      <c r="L126" s="166">
        <v>45</v>
      </c>
      <c r="M126" s="166">
        <v>261</v>
      </c>
      <c r="N126" s="166">
        <v>705</v>
      </c>
      <c r="O126" s="167"/>
      <c r="P126" s="138">
        <v>1</v>
      </c>
      <c r="Q126" s="139">
        <v>0</v>
      </c>
      <c r="R126" s="140">
        <v>35.333333333333336</v>
      </c>
      <c r="S126" s="140">
        <v>19.666666666666668</v>
      </c>
      <c r="T126" s="140">
        <v>2.3333333333333335</v>
      </c>
      <c r="U126" s="139">
        <v>0.33333333333333331</v>
      </c>
      <c r="V126" s="77">
        <f t="shared" si="1"/>
        <v>4.5716193858062821</v>
      </c>
      <c r="W126" s="216">
        <v>11.429048464515706</v>
      </c>
      <c r="X126" s="217">
        <v>0.68872104302959503</v>
      </c>
      <c r="Y126" s="217">
        <v>0.31127895697040492</v>
      </c>
      <c r="Z126" s="25"/>
    </row>
    <row r="127" spans="1:26" x14ac:dyDescent="0.25">
      <c r="A127" s="124">
        <v>506614</v>
      </c>
      <c r="B127" s="125" t="s">
        <v>180</v>
      </c>
      <c r="C127" s="126" t="s">
        <v>157</v>
      </c>
      <c r="D127" s="101" t="s">
        <v>2312</v>
      </c>
      <c r="E127" s="134"/>
      <c r="F127" s="102">
        <v>502</v>
      </c>
      <c r="G127" s="103" t="s">
        <v>69</v>
      </c>
      <c r="H127" s="104">
        <v>5</v>
      </c>
      <c r="I127" s="106">
        <v>3801</v>
      </c>
      <c r="J127" s="165">
        <v>2355</v>
      </c>
      <c r="K127" s="166">
        <v>96</v>
      </c>
      <c r="L127" s="166">
        <v>24</v>
      </c>
      <c r="M127" s="166">
        <v>180</v>
      </c>
      <c r="N127" s="166">
        <v>630</v>
      </c>
      <c r="O127" s="167"/>
      <c r="P127" s="138">
        <v>6.666666666666667</v>
      </c>
      <c r="Q127" s="139">
        <v>0</v>
      </c>
      <c r="R127" s="140">
        <v>22</v>
      </c>
      <c r="S127" s="140">
        <v>11.333333333333334</v>
      </c>
      <c r="T127" s="140">
        <v>2.3333333333333335</v>
      </c>
      <c r="U127" s="139">
        <v>1.3333333333333333</v>
      </c>
      <c r="V127" s="77">
        <f t="shared" si="1"/>
        <v>4.5851011333488501</v>
      </c>
      <c r="W127" s="216">
        <v>11.462752833372125</v>
      </c>
      <c r="X127" s="217">
        <v>0.68669597030833163</v>
      </c>
      <c r="Y127" s="217">
        <v>0.31330402969166837</v>
      </c>
      <c r="Z127" s="25"/>
    </row>
    <row r="128" spans="1:26" x14ac:dyDescent="0.25">
      <c r="A128" s="124">
        <v>506616</v>
      </c>
      <c r="B128" s="125" t="s">
        <v>182</v>
      </c>
      <c r="C128" s="126" t="s">
        <v>157</v>
      </c>
      <c r="D128" s="101" t="s">
        <v>2312</v>
      </c>
      <c r="E128" s="134"/>
      <c r="F128" s="102">
        <v>502</v>
      </c>
      <c r="G128" s="103" t="s">
        <v>69</v>
      </c>
      <c r="H128" s="104">
        <v>5</v>
      </c>
      <c r="I128" s="106">
        <v>129</v>
      </c>
      <c r="J128" s="168">
        <v>96</v>
      </c>
      <c r="K128" s="166" t="s">
        <v>2139</v>
      </c>
      <c r="L128" s="166" t="s">
        <v>2139</v>
      </c>
      <c r="M128" s="166">
        <v>6</v>
      </c>
      <c r="N128" s="166">
        <v>15</v>
      </c>
      <c r="O128" s="167"/>
      <c r="P128" s="138">
        <v>17.333333333333332</v>
      </c>
      <c r="Q128" s="139">
        <v>1</v>
      </c>
      <c r="R128" s="140">
        <v>0</v>
      </c>
      <c r="S128" s="140">
        <v>0</v>
      </c>
      <c r="T128" s="140">
        <v>0</v>
      </c>
      <c r="U128" s="139">
        <v>0</v>
      </c>
      <c r="V128" s="77">
        <f t="shared" si="1"/>
        <v>4.937056503794083</v>
      </c>
      <c r="W128" s="216">
        <v>12.342641259485207</v>
      </c>
      <c r="X128" s="217">
        <v>0.63774244214283793</v>
      </c>
      <c r="Y128" s="217">
        <v>0.36225755785716207</v>
      </c>
      <c r="Z128" s="25"/>
    </row>
    <row r="129" spans="1:26" x14ac:dyDescent="0.25">
      <c r="A129" s="124">
        <v>506620</v>
      </c>
      <c r="B129" s="125" t="s">
        <v>183</v>
      </c>
      <c r="C129" s="126" t="s">
        <v>157</v>
      </c>
      <c r="D129" s="101" t="s">
        <v>2312</v>
      </c>
      <c r="E129" s="134"/>
      <c r="F129" s="102">
        <v>502</v>
      </c>
      <c r="G129" s="103" t="s">
        <v>69</v>
      </c>
      <c r="H129" s="104">
        <v>5</v>
      </c>
      <c r="I129" s="106">
        <v>78</v>
      </c>
      <c r="J129" s="168">
        <v>66</v>
      </c>
      <c r="K129" s="166" t="s">
        <v>2139</v>
      </c>
      <c r="L129" s="166" t="s">
        <v>2139</v>
      </c>
      <c r="M129" s="166">
        <v>3</v>
      </c>
      <c r="N129" s="166">
        <v>0</v>
      </c>
      <c r="O129" s="167"/>
      <c r="P129" s="138">
        <v>0.66666666666666663</v>
      </c>
      <c r="Q129" s="139">
        <v>0</v>
      </c>
      <c r="R129" s="140">
        <v>1</v>
      </c>
      <c r="S129" s="140">
        <v>0.33333333333333331</v>
      </c>
      <c r="T129" s="140">
        <v>0</v>
      </c>
      <c r="U129" s="139">
        <v>0</v>
      </c>
      <c r="V129" s="77">
        <f t="shared" si="1"/>
        <v>4.5670399582742887</v>
      </c>
      <c r="W129" s="216">
        <v>11.417599895685722</v>
      </c>
      <c r="X129" s="217">
        <v>0.68941163214970969</v>
      </c>
      <c r="Y129" s="217">
        <v>0.31058836785029031</v>
      </c>
      <c r="Z129" s="25"/>
    </row>
    <row r="130" spans="1:26" x14ac:dyDescent="0.25">
      <c r="A130" s="124">
        <v>506631</v>
      </c>
      <c r="B130" s="125" t="s">
        <v>184</v>
      </c>
      <c r="C130" s="126" t="s">
        <v>157</v>
      </c>
      <c r="D130" s="101" t="s">
        <v>2312</v>
      </c>
      <c r="E130" s="134"/>
      <c r="F130" s="102">
        <v>212</v>
      </c>
      <c r="G130" s="103" t="s">
        <v>184</v>
      </c>
      <c r="H130" s="104">
        <v>3</v>
      </c>
      <c r="I130" s="106">
        <v>3552</v>
      </c>
      <c r="J130" s="165">
        <v>2493</v>
      </c>
      <c r="K130" s="166">
        <v>96</v>
      </c>
      <c r="L130" s="166">
        <v>33</v>
      </c>
      <c r="M130" s="166">
        <v>186</v>
      </c>
      <c r="N130" s="166">
        <v>408</v>
      </c>
      <c r="O130" s="167"/>
      <c r="P130" s="138">
        <v>0.33333333333333331</v>
      </c>
      <c r="Q130" s="139">
        <v>0</v>
      </c>
      <c r="R130" s="140">
        <v>60.333333333333336</v>
      </c>
      <c r="S130" s="140">
        <v>30.333333333333332</v>
      </c>
      <c r="T130" s="140">
        <v>2.6666666666666665</v>
      </c>
      <c r="U130" s="139">
        <v>0.33333333333333331</v>
      </c>
      <c r="V130" s="77">
        <f t="shared" si="1"/>
        <v>7.1578718583490186</v>
      </c>
      <c r="W130" s="216">
        <v>11.929786430581698</v>
      </c>
      <c r="X130" s="217">
        <v>0.65981283278792413</v>
      </c>
      <c r="Y130" s="217">
        <v>0.34018716721207581</v>
      </c>
      <c r="Z130" s="25"/>
    </row>
    <row r="131" spans="1:26" s="31" customFormat="1" x14ac:dyDescent="0.25">
      <c r="A131" s="131">
        <v>506633</v>
      </c>
      <c r="B131" s="132" t="s">
        <v>2210</v>
      </c>
      <c r="C131" s="132" t="s">
        <v>157</v>
      </c>
      <c r="D131" s="145" t="s">
        <v>2312</v>
      </c>
      <c r="E131" s="134"/>
      <c r="F131" s="143">
        <v>212</v>
      </c>
      <c r="G131" s="142" t="s">
        <v>184</v>
      </c>
      <c r="H131" s="134">
        <v>3</v>
      </c>
      <c r="I131" s="144">
        <v>687</v>
      </c>
      <c r="J131" s="168">
        <v>540</v>
      </c>
      <c r="K131" s="166">
        <v>15</v>
      </c>
      <c r="L131" s="166">
        <v>6</v>
      </c>
      <c r="M131" s="166">
        <v>33</v>
      </c>
      <c r="N131" s="166">
        <v>57</v>
      </c>
      <c r="O131" s="167"/>
      <c r="P131" s="138">
        <v>11.954887218045114</v>
      </c>
      <c r="Q131" s="139">
        <v>0</v>
      </c>
      <c r="R131" s="140">
        <v>16.058597502401536</v>
      </c>
      <c r="S131" s="140">
        <v>5.4995196926032666</v>
      </c>
      <c r="T131" s="140">
        <v>0.4285714285714286</v>
      </c>
      <c r="U131" s="139">
        <v>0</v>
      </c>
      <c r="V131" s="77">
        <f t="shared" si="1"/>
        <v>6.84</v>
      </c>
      <c r="W131" s="216">
        <v>11.4</v>
      </c>
      <c r="X131" s="217">
        <v>0.69047598064184634</v>
      </c>
      <c r="Y131" s="217">
        <v>0.30952401935815366</v>
      </c>
      <c r="Z131" s="141"/>
    </row>
    <row r="132" spans="1:26" s="31" customFormat="1" x14ac:dyDescent="0.25">
      <c r="A132" s="131">
        <v>506634</v>
      </c>
      <c r="B132" s="132" t="s">
        <v>2211</v>
      </c>
      <c r="C132" s="132" t="s">
        <v>157</v>
      </c>
      <c r="D132" s="145" t="s">
        <v>2312</v>
      </c>
      <c r="E132" s="134"/>
      <c r="F132" s="143">
        <v>501</v>
      </c>
      <c r="G132" s="142" t="s">
        <v>67</v>
      </c>
      <c r="H132" s="134">
        <v>4</v>
      </c>
      <c r="I132" s="144">
        <v>354</v>
      </c>
      <c r="J132" s="168">
        <v>258</v>
      </c>
      <c r="K132" s="166">
        <v>6</v>
      </c>
      <c r="L132" s="166">
        <v>3</v>
      </c>
      <c r="M132" s="166">
        <v>18</v>
      </c>
      <c r="N132" s="166">
        <v>42</v>
      </c>
      <c r="O132" s="167"/>
      <c r="P132" s="138">
        <v>5.7117794486215541</v>
      </c>
      <c r="Q132" s="139">
        <v>0</v>
      </c>
      <c r="R132" s="140">
        <v>8.274735830931796</v>
      </c>
      <c r="S132" s="140">
        <v>2.8338136407300678</v>
      </c>
      <c r="T132" s="140">
        <v>0.23809523809523808</v>
      </c>
      <c r="U132" s="139">
        <v>0</v>
      </c>
      <c r="V132" s="77">
        <f t="shared" si="1"/>
        <v>4.5600000000000005</v>
      </c>
      <c r="W132" s="216">
        <v>11.4</v>
      </c>
      <c r="X132" s="217">
        <v>0.69047598064184634</v>
      </c>
      <c r="Y132" s="217">
        <v>0.30952401935815366</v>
      </c>
      <c r="Z132" s="141"/>
    </row>
    <row r="133" spans="1:26" s="31" customFormat="1" x14ac:dyDescent="0.25">
      <c r="A133" s="124">
        <v>506642</v>
      </c>
      <c r="B133" s="125" t="s">
        <v>185</v>
      </c>
      <c r="C133" s="126" t="s">
        <v>157</v>
      </c>
      <c r="D133" s="101" t="s">
        <v>2312</v>
      </c>
      <c r="E133" s="134"/>
      <c r="F133" s="102">
        <v>502</v>
      </c>
      <c r="G133" s="103" t="s">
        <v>69</v>
      </c>
      <c r="H133" s="104">
        <v>5</v>
      </c>
      <c r="I133" s="106">
        <v>1467</v>
      </c>
      <c r="J133" s="165">
        <v>1005</v>
      </c>
      <c r="K133" s="166">
        <v>102</v>
      </c>
      <c r="L133" s="166">
        <v>9</v>
      </c>
      <c r="M133" s="166">
        <v>69</v>
      </c>
      <c r="N133" s="166">
        <v>198</v>
      </c>
      <c r="O133" s="167"/>
      <c r="P133" s="138">
        <v>11.333333333333334</v>
      </c>
      <c r="Q133" s="139">
        <v>1.6666666666666667</v>
      </c>
      <c r="R133" s="140">
        <v>8</v>
      </c>
      <c r="S133" s="140">
        <v>7.333333333333333</v>
      </c>
      <c r="T133" s="140">
        <v>0.66666666666666663</v>
      </c>
      <c r="U133" s="139">
        <v>0</v>
      </c>
      <c r="V133" s="77">
        <f t="shared" ref="V133:V193" si="2">IF(OR(H133=1,H133=2,H133=3),0.6*W133,0.4*W133)</f>
        <v>4.5650785532456624</v>
      </c>
      <c r="W133" s="216">
        <v>11.412696383114156</v>
      </c>
      <c r="X133" s="217">
        <v>0.68970784073107805</v>
      </c>
      <c r="Y133" s="217">
        <v>0.31029215926892195</v>
      </c>
      <c r="Z133" s="141"/>
    </row>
    <row r="134" spans="1:26" s="31" customFormat="1" x14ac:dyDescent="0.25">
      <c r="A134" s="131">
        <v>506644</v>
      </c>
      <c r="B134" s="132" t="s">
        <v>2212</v>
      </c>
      <c r="C134" s="132" t="s">
        <v>157</v>
      </c>
      <c r="D134" s="145" t="s">
        <v>2312</v>
      </c>
      <c r="E134" s="134"/>
      <c r="F134" s="143">
        <v>502</v>
      </c>
      <c r="G134" s="142" t="s">
        <v>69</v>
      </c>
      <c r="H134" s="134">
        <v>5</v>
      </c>
      <c r="I134" s="144">
        <v>570</v>
      </c>
      <c r="J134" s="168">
        <v>354</v>
      </c>
      <c r="K134" s="166">
        <v>30</v>
      </c>
      <c r="L134" s="166">
        <v>12</v>
      </c>
      <c r="M134" s="166">
        <v>39</v>
      </c>
      <c r="N134" s="166">
        <v>81</v>
      </c>
      <c r="O134" s="167"/>
      <c r="P134" s="138">
        <v>3.6837865055387713</v>
      </c>
      <c r="Q134" s="139">
        <v>0</v>
      </c>
      <c r="R134" s="140">
        <v>6.9325912183055038</v>
      </c>
      <c r="S134" s="140">
        <v>7.7551020408163263</v>
      </c>
      <c r="T134" s="140">
        <v>0.88235294117647067</v>
      </c>
      <c r="U134" s="139">
        <v>0.11538461538461538</v>
      </c>
      <c r="V134" s="77">
        <f t="shared" si="2"/>
        <v>4.5600000000000005</v>
      </c>
      <c r="W134" s="216">
        <v>11.4</v>
      </c>
      <c r="X134" s="217">
        <v>0.69047598064184634</v>
      </c>
      <c r="Y134" s="217">
        <v>0.30952401935815366</v>
      </c>
      <c r="Z134" s="141"/>
    </row>
    <row r="135" spans="1:26" s="31" customFormat="1" x14ac:dyDescent="0.25">
      <c r="A135" s="131">
        <v>506645</v>
      </c>
      <c r="B135" s="132" t="s">
        <v>2213</v>
      </c>
      <c r="C135" s="132" t="s">
        <v>157</v>
      </c>
      <c r="D135" s="145" t="s">
        <v>2312</v>
      </c>
      <c r="E135" s="134"/>
      <c r="F135" s="143">
        <v>501</v>
      </c>
      <c r="G135" s="142" t="s">
        <v>67</v>
      </c>
      <c r="H135" s="134">
        <v>4</v>
      </c>
      <c r="I135" s="144">
        <v>1047</v>
      </c>
      <c r="J135" s="168">
        <v>639</v>
      </c>
      <c r="K135" s="166">
        <v>111</v>
      </c>
      <c r="L135" s="166">
        <v>15</v>
      </c>
      <c r="M135" s="166">
        <v>90</v>
      </c>
      <c r="N135" s="166">
        <v>153</v>
      </c>
      <c r="O135" s="167"/>
      <c r="P135" s="138">
        <v>6.6495468277945617</v>
      </c>
      <c r="Q135" s="139">
        <v>0</v>
      </c>
      <c r="R135" s="140">
        <v>12.734075448361162</v>
      </c>
      <c r="S135" s="140">
        <v>14.244897959183673</v>
      </c>
      <c r="T135" s="140">
        <v>2.4509803921568629</v>
      </c>
      <c r="U135" s="139">
        <v>0.21794871794871795</v>
      </c>
      <c r="V135" s="77">
        <f t="shared" si="2"/>
        <v>4.5600000000000005</v>
      </c>
      <c r="W135" s="216">
        <v>11.4</v>
      </c>
      <c r="X135" s="217">
        <v>0.69047598064184634</v>
      </c>
      <c r="Y135" s="217">
        <v>0.30952401935815366</v>
      </c>
      <c r="Z135" s="141"/>
    </row>
    <row r="136" spans="1:26" s="31" customFormat="1" x14ac:dyDescent="0.25">
      <c r="A136" s="131">
        <v>506646</v>
      </c>
      <c r="B136" s="132" t="s">
        <v>2214</v>
      </c>
      <c r="C136" s="132" t="s">
        <v>157</v>
      </c>
      <c r="D136" s="145" t="s">
        <v>2312</v>
      </c>
      <c r="E136" s="134"/>
      <c r="F136" s="143">
        <v>502</v>
      </c>
      <c r="G136" s="142" t="s">
        <v>69</v>
      </c>
      <c r="H136" s="134">
        <v>5</v>
      </c>
      <c r="I136" s="144">
        <v>2481</v>
      </c>
      <c r="J136" s="165">
        <v>1551</v>
      </c>
      <c r="K136" s="166">
        <v>69</v>
      </c>
      <c r="L136" s="166">
        <v>15</v>
      </c>
      <c r="M136" s="166">
        <v>159</v>
      </c>
      <c r="N136" s="166">
        <v>408</v>
      </c>
      <c r="O136" s="167"/>
      <c r="P136" s="138">
        <v>3.2780797101449277</v>
      </c>
      <c r="Q136" s="139">
        <v>1.2432432432432432</v>
      </c>
      <c r="R136" s="140">
        <v>20.367124856815579</v>
      </c>
      <c r="S136" s="140">
        <v>21.077605956471938</v>
      </c>
      <c r="T136" s="140">
        <v>5.5</v>
      </c>
      <c r="U136" s="139">
        <v>1.8987783595113437</v>
      </c>
      <c r="V136" s="77">
        <f t="shared" si="2"/>
        <v>4.5600000000000005</v>
      </c>
      <c r="W136" s="216">
        <v>11.4</v>
      </c>
      <c r="X136" s="217">
        <v>0.69047598064184634</v>
      </c>
      <c r="Y136" s="217">
        <v>0.30952401935815366</v>
      </c>
      <c r="Z136" s="141"/>
    </row>
    <row r="137" spans="1:26" s="31" customFormat="1" x14ac:dyDescent="0.25">
      <c r="A137" s="131">
        <v>506647</v>
      </c>
      <c r="B137" s="132" t="s">
        <v>186</v>
      </c>
      <c r="C137" s="132" t="s">
        <v>157</v>
      </c>
      <c r="D137" s="145" t="s">
        <v>2312</v>
      </c>
      <c r="E137" s="134"/>
      <c r="F137" s="143">
        <v>501</v>
      </c>
      <c r="G137" s="142" t="s">
        <v>67</v>
      </c>
      <c r="H137" s="134">
        <v>4</v>
      </c>
      <c r="I137" s="144">
        <v>444</v>
      </c>
      <c r="J137" s="168">
        <v>267</v>
      </c>
      <c r="K137" s="166">
        <v>21</v>
      </c>
      <c r="L137" s="166">
        <v>3</v>
      </c>
      <c r="M137" s="166">
        <v>27</v>
      </c>
      <c r="N137" s="166">
        <v>78</v>
      </c>
      <c r="O137" s="167"/>
      <c r="P137" s="138">
        <v>0.56431159420289856</v>
      </c>
      <c r="Q137" s="139">
        <v>0.3783783783783784</v>
      </c>
      <c r="R137" s="140">
        <v>3.6449026345933562</v>
      </c>
      <c r="S137" s="140">
        <v>3.7720504009163802</v>
      </c>
      <c r="T137" s="140">
        <v>0.91666666666666663</v>
      </c>
      <c r="U137" s="139">
        <v>0.36300174520069806</v>
      </c>
      <c r="V137" s="77">
        <f t="shared" si="2"/>
        <v>4.5600000000000005</v>
      </c>
      <c r="W137" s="216">
        <v>11.4</v>
      </c>
      <c r="X137" s="217">
        <v>0.69047598064184634</v>
      </c>
      <c r="Y137" s="217">
        <v>0.30952401935815366</v>
      </c>
      <c r="Z137" s="141"/>
    </row>
    <row r="138" spans="1:26" s="31" customFormat="1" x14ac:dyDescent="0.25">
      <c r="A138" s="131">
        <v>506648</v>
      </c>
      <c r="B138" s="132" t="s">
        <v>2215</v>
      </c>
      <c r="C138" s="132" t="s">
        <v>157</v>
      </c>
      <c r="D138" s="145" t="s">
        <v>2312</v>
      </c>
      <c r="E138" s="134"/>
      <c r="F138" s="143">
        <v>502</v>
      </c>
      <c r="G138" s="142" t="s">
        <v>69</v>
      </c>
      <c r="H138" s="134">
        <v>5</v>
      </c>
      <c r="I138" s="144">
        <v>567</v>
      </c>
      <c r="J138" s="168">
        <v>390</v>
      </c>
      <c r="K138" s="166">
        <v>21</v>
      </c>
      <c r="L138" s="166">
        <v>6</v>
      </c>
      <c r="M138" s="166">
        <v>30</v>
      </c>
      <c r="N138" s="166">
        <v>87</v>
      </c>
      <c r="O138" s="167"/>
      <c r="P138" s="138">
        <v>0.82427536231884069</v>
      </c>
      <c r="Q138" s="139">
        <v>0.3783783783783784</v>
      </c>
      <c r="R138" s="140">
        <v>4.6546391752577323</v>
      </c>
      <c r="S138" s="140">
        <v>4.8170103092783512</v>
      </c>
      <c r="T138" s="140">
        <v>0.91666666666666663</v>
      </c>
      <c r="U138" s="139">
        <v>0.40488656195462475</v>
      </c>
      <c r="V138" s="77">
        <f t="shared" si="2"/>
        <v>4.5600000000000005</v>
      </c>
      <c r="W138" s="216">
        <v>11.4</v>
      </c>
      <c r="X138" s="217">
        <v>0.69047598064184634</v>
      </c>
      <c r="Y138" s="217">
        <v>0.30952401935815366</v>
      </c>
      <c r="Z138" s="141"/>
    </row>
    <row r="139" spans="1:26" s="31" customFormat="1" x14ac:dyDescent="0.25">
      <c r="A139" s="124">
        <v>506652</v>
      </c>
      <c r="B139" s="125" t="s">
        <v>188</v>
      </c>
      <c r="C139" s="126" t="s">
        <v>157</v>
      </c>
      <c r="D139" s="101" t="s">
        <v>2312</v>
      </c>
      <c r="E139" s="134"/>
      <c r="F139" s="102">
        <v>502</v>
      </c>
      <c r="G139" s="103" t="s">
        <v>69</v>
      </c>
      <c r="H139" s="104">
        <v>5</v>
      </c>
      <c r="I139" s="106">
        <v>1998</v>
      </c>
      <c r="J139" s="165">
        <v>1248</v>
      </c>
      <c r="K139" s="166">
        <v>105</v>
      </c>
      <c r="L139" s="166">
        <v>24</v>
      </c>
      <c r="M139" s="166">
        <v>108</v>
      </c>
      <c r="N139" s="166">
        <v>309</v>
      </c>
      <c r="O139" s="167"/>
      <c r="P139" s="138">
        <v>5</v>
      </c>
      <c r="Q139" s="139">
        <v>0.33333333333333331</v>
      </c>
      <c r="R139" s="140">
        <v>11.333333333333334</v>
      </c>
      <c r="S139" s="140">
        <v>3</v>
      </c>
      <c r="T139" s="140">
        <v>0.33333333333333331</v>
      </c>
      <c r="U139" s="139">
        <v>0</v>
      </c>
      <c r="V139" s="77">
        <f t="shared" si="2"/>
        <v>4.5922445987324734</v>
      </c>
      <c r="W139" s="216">
        <v>11.480611496831182</v>
      </c>
      <c r="X139" s="217">
        <v>0.6856277804966816</v>
      </c>
      <c r="Y139" s="217">
        <v>0.3143722195033184</v>
      </c>
      <c r="Z139" s="141"/>
    </row>
    <row r="140" spans="1:26" s="31" customFormat="1" x14ac:dyDescent="0.25">
      <c r="A140" s="124">
        <v>506653</v>
      </c>
      <c r="B140" s="125" t="s">
        <v>189</v>
      </c>
      <c r="C140" s="126" t="s">
        <v>157</v>
      </c>
      <c r="D140" s="101" t="s">
        <v>2312</v>
      </c>
      <c r="E140" s="134"/>
      <c r="F140" s="102">
        <v>502</v>
      </c>
      <c r="G140" s="103" t="s">
        <v>69</v>
      </c>
      <c r="H140" s="104">
        <v>5</v>
      </c>
      <c r="I140" s="106">
        <v>3195</v>
      </c>
      <c r="J140" s="165">
        <v>1992</v>
      </c>
      <c r="K140" s="166">
        <v>69</v>
      </c>
      <c r="L140" s="166">
        <v>24</v>
      </c>
      <c r="M140" s="166">
        <v>174</v>
      </c>
      <c r="N140" s="166">
        <v>534</v>
      </c>
      <c r="O140" s="167"/>
      <c r="P140" s="138">
        <v>1.6666666666666667</v>
      </c>
      <c r="Q140" s="139">
        <v>0.33333333333333331</v>
      </c>
      <c r="R140" s="140">
        <v>16.666666666666668</v>
      </c>
      <c r="S140" s="140">
        <v>17.333333333333332</v>
      </c>
      <c r="T140" s="140">
        <v>1.6666666666666667</v>
      </c>
      <c r="U140" s="139">
        <v>1</v>
      </c>
      <c r="V140" s="77">
        <f t="shared" si="2"/>
        <v>4.5894946960979981</v>
      </c>
      <c r="W140" s="216">
        <v>11.473736740244995</v>
      </c>
      <c r="X140" s="217">
        <v>0.6860385903493349</v>
      </c>
      <c r="Y140" s="217">
        <v>0.31396140965066516</v>
      </c>
      <c r="Z140" s="141"/>
    </row>
    <row r="141" spans="1:26" s="31" customFormat="1" x14ac:dyDescent="0.25">
      <c r="A141" s="131">
        <v>506654</v>
      </c>
      <c r="B141" s="132" t="s">
        <v>187</v>
      </c>
      <c r="C141" s="132" t="s">
        <v>157</v>
      </c>
      <c r="D141" s="145" t="s">
        <v>2312</v>
      </c>
      <c r="E141" s="134"/>
      <c r="F141" s="143">
        <v>501</v>
      </c>
      <c r="G141" s="142" t="s">
        <v>67</v>
      </c>
      <c r="H141" s="134">
        <v>4</v>
      </c>
      <c r="I141" s="144">
        <v>1131</v>
      </c>
      <c r="J141" s="168">
        <v>729</v>
      </c>
      <c r="K141" s="166">
        <v>51</v>
      </c>
      <c r="L141" s="166">
        <v>21</v>
      </c>
      <c r="M141" s="166">
        <v>102</v>
      </c>
      <c r="N141" s="166">
        <v>159</v>
      </c>
      <c r="O141" s="167"/>
      <c r="P141" s="138">
        <v>3.6034816247582206</v>
      </c>
      <c r="Q141" s="139">
        <v>0.65384615384615385</v>
      </c>
      <c r="R141" s="140">
        <v>6.5978835978835981</v>
      </c>
      <c r="S141" s="140">
        <v>9.973544973544973</v>
      </c>
      <c r="T141" s="140">
        <v>2.4230769230769234</v>
      </c>
      <c r="U141" s="139">
        <v>0.60919540229885061</v>
      </c>
      <c r="V141" s="77">
        <f t="shared" si="2"/>
        <v>4.5600000000000005</v>
      </c>
      <c r="W141" s="216">
        <v>11.4</v>
      </c>
      <c r="X141" s="217">
        <v>0.69047598064184634</v>
      </c>
      <c r="Y141" s="217">
        <v>0.30952401935815366</v>
      </c>
      <c r="Z141" s="141"/>
    </row>
    <row r="142" spans="1:26" s="31" customFormat="1" x14ac:dyDescent="0.25">
      <c r="A142" s="131">
        <v>506655</v>
      </c>
      <c r="B142" s="132" t="s">
        <v>2216</v>
      </c>
      <c r="C142" s="132" t="s">
        <v>157</v>
      </c>
      <c r="D142" s="145" t="s">
        <v>2312</v>
      </c>
      <c r="E142" s="134"/>
      <c r="F142" s="143">
        <v>502</v>
      </c>
      <c r="G142" s="142" t="s">
        <v>69</v>
      </c>
      <c r="H142" s="134">
        <v>5</v>
      </c>
      <c r="I142" s="144">
        <v>723</v>
      </c>
      <c r="J142" s="168">
        <v>426</v>
      </c>
      <c r="K142" s="166">
        <v>18</v>
      </c>
      <c r="L142" s="166">
        <v>9</v>
      </c>
      <c r="M142" s="166">
        <v>60</v>
      </c>
      <c r="N142" s="166">
        <v>102</v>
      </c>
      <c r="O142" s="167"/>
      <c r="P142" s="138">
        <v>2.1057382333978083</v>
      </c>
      <c r="Q142" s="139">
        <v>0.23076923076923078</v>
      </c>
      <c r="R142" s="140">
        <v>4.2177452177452182</v>
      </c>
      <c r="S142" s="140">
        <v>6.3756613756613758</v>
      </c>
      <c r="T142" s="140">
        <v>1.5256410256410258</v>
      </c>
      <c r="U142" s="139">
        <v>0.39080459770114939</v>
      </c>
      <c r="V142" s="77">
        <f t="shared" si="2"/>
        <v>4.5600000000000005</v>
      </c>
      <c r="W142" s="216">
        <v>11.4</v>
      </c>
      <c r="X142" s="217">
        <v>0.69047598064184634</v>
      </c>
      <c r="Y142" s="217">
        <v>0.30952401935815366</v>
      </c>
      <c r="Z142" s="141"/>
    </row>
    <row r="143" spans="1:26" s="31" customFormat="1" x14ac:dyDescent="0.25">
      <c r="A143" s="131">
        <v>506656</v>
      </c>
      <c r="B143" s="132" t="s">
        <v>2217</v>
      </c>
      <c r="C143" s="132" t="s">
        <v>157</v>
      </c>
      <c r="D143" s="145" t="s">
        <v>2312</v>
      </c>
      <c r="E143" s="134"/>
      <c r="F143" s="143">
        <v>502</v>
      </c>
      <c r="G143" s="142" t="s">
        <v>69</v>
      </c>
      <c r="H143" s="134">
        <v>5</v>
      </c>
      <c r="I143" s="144">
        <v>603</v>
      </c>
      <c r="J143" s="168">
        <v>396</v>
      </c>
      <c r="K143" s="166">
        <v>9</v>
      </c>
      <c r="L143" s="166">
        <v>6</v>
      </c>
      <c r="M143" s="166">
        <v>30</v>
      </c>
      <c r="N143" s="166">
        <v>87</v>
      </c>
      <c r="O143" s="167"/>
      <c r="P143" s="138">
        <v>1.9574468085106382</v>
      </c>
      <c r="Q143" s="139">
        <v>0.11538461538461539</v>
      </c>
      <c r="R143" s="140">
        <v>3.5177045177045176</v>
      </c>
      <c r="S143" s="140">
        <v>5.3174603174603172</v>
      </c>
      <c r="T143" s="140">
        <v>0.71794871794871806</v>
      </c>
      <c r="U143" s="139">
        <v>0.33333333333333331</v>
      </c>
      <c r="V143" s="77">
        <f t="shared" si="2"/>
        <v>4.5600000000000005</v>
      </c>
      <c r="W143" s="216">
        <v>11.4</v>
      </c>
      <c r="X143" s="217">
        <v>0.69047598064184634</v>
      </c>
      <c r="Y143" s="217">
        <v>0.30952401935815366</v>
      </c>
      <c r="Z143" s="141"/>
    </row>
    <row r="144" spans="1:26" s="31" customFormat="1" x14ac:dyDescent="0.25">
      <c r="A144" s="131">
        <v>506657</v>
      </c>
      <c r="B144" s="132" t="s">
        <v>2218</v>
      </c>
      <c r="C144" s="132" t="s">
        <v>157</v>
      </c>
      <c r="D144" s="145" t="s">
        <v>2312</v>
      </c>
      <c r="E144" s="134"/>
      <c r="F144" s="143">
        <v>502</v>
      </c>
      <c r="G144" s="142" t="s">
        <v>69</v>
      </c>
      <c r="H144" s="134">
        <v>5</v>
      </c>
      <c r="I144" s="144">
        <v>384</v>
      </c>
      <c r="J144" s="168">
        <v>294</v>
      </c>
      <c r="K144" s="166">
        <v>12</v>
      </c>
      <c r="L144" s="166">
        <v>6</v>
      </c>
      <c r="M144" s="166">
        <v>12</v>
      </c>
      <c r="N144" s="166">
        <v>42</v>
      </c>
      <c r="O144" s="167"/>
      <c r="P144" s="138">
        <v>0.39608593916188045</v>
      </c>
      <c r="Q144" s="139">
        <v>0</v>
      </c>
      <c r="R144" s="140">
        <v>2.5792535830850007</v>
      </c>
      <c r="S144" s="140">
        <v>2.1069958847736623</v>
      </c>
      <c r="T144" s="140">
        <v>9.6096096096096095E-2</v>
      </c>
      <c r="U144" s="139">
        <v>8.1871345029239762E-2</v>
      </c>
      <c r="V144" s="77">
        <f t="shared" si="2"/>
        <v>4.5600000000000005</v>
      </c>
      <c r="W144" s="216">
        <v>11.4</v>
      </c>
      <c r="X144" s="217">
        <v>0.69047598064184634</v>
      </c>
      <c r="Y144" s="217">
        <v>0.30952401935815366</v>
      </c>
      <c r="Z144" s="141"/>
    </row>
    <row r="145" spans="1:26" s="31" customFormat="1" x14ac:dyDescent="0.25">
      <c r="A145" s="131">
        <v>506658</v>
      </c>
      <c r="B145" s="132" t="s">
        <v>2219</v>
      </c>
      <c r="C145" s="132" t="s">
        <v>157</v>
      </c>
      <c r="D145" s="145" t="s">
        <v>2312</v>
      </c>
      <c r="E145" s="134"/>
      <c r="F145" s="143">
        <v>502</v>
      </c>
      <c r="G145" s="142" t="s">
        <v>69</v>
      </c>
      <c r="H145" s="134">
        <v>5</v>
      </c>
      <c r="I145" s="144">
        <v>624</v>
      </c>
      <c r="J145" s="168">
        <v>465</v>
      </c>
      <c r="K145" s="166">
        <v>18</v>
      </c>
      <c r="L145" s="166">
        <v>6</v>
      </c>
      <c r="M145" s="166">
        <v>39</v>
      </c>
      <c r="N145" s="166">
        <v>69</v>
      </c>
      <c r="O145" s="167"/>
      <c r="P145" s="138">
        <v>0.6264624547968517</v>
      </c>
      <c r="Q145" s="139">
        <v>0</v>
      </c>
      <c r="R145" s="140">
        <v>4.1912870725131262</v>
      </c>
      <c r="S145" s="140">
        <v>3.4238683127572016</v>
      </c>
      <c r="T145" s="140">
        <v>0.5285285285285285</v>
      </c>
      <c r="U145" s="139">
        <v>0.13450292397660818</v>
      </c>
      <c r="V145" s="77">
        <f t="shared" si="2"/>
        <v>4.5600000000000005</v>
      </c>
      <c r="W145" s="216">
        <v>11.4</v>
      </c>
      <c r="X145" s="217">
        <v>0.69047598064184634</v>
      </c>
      <c r="Y145" s="217">
        <v>0.30952401935815366</v>
      </c>
      <c r="Z145" s="141"/>
    </row>
    <row r="146" spans="1:26" s="31" customFormat="1" x14ac:dyDescent="0.25">
      <c r="A146" s="131">
        <v>506659</v>
      </c>
      <c r="B146" s="132" t="s">
        <v>2220</v>
      </c>
      <c r="C146" s="132" t="s">
        <v>157</v>
      </c>
      <c r="D146" s="145" t="s">
        <v>2312</v>
      </c>
      <c r="E146" s="134"/>
      <c r="F146" s="143">
        <v>502</v>
      </c>
      <c r="G146" s="142" t="s">
        <v>69</v>
      </c>
      <c r="H146" s="134">
        <v>5</v>
      </c>
      <c r="I146" s="144">
        <v>291</v>
      </c>
      <c r="J146" s="168">
        <v>177</v>
      </c>
      <c r="K146" s="166">
        <v>9</v>
      </c>
      <c r="L146" s="166">
        <v>3</v>
      </c>
      <c r="M146" s="166">
        <v>21</v>
      </c>
      <c r="N146" s="166">
        <v>57</v>
      </c>
      <c r="O146" s="167"/>
      <c r="P146" s="138">
        <v>0.23845990214847901</v>
      </c>
      <c r="Q146" s="139">
        <v>0</v>
      </c>
      <c r="R146" s="140">
        <v>1.9545906059316023</v>
      </c>
      <c r="S146" s="140">
        <v>1.5967078189300412</v>
      </c>
      <c r="T146" s="140">
        <v>0.28828828828828829</v>
      </c>
      <c r="U146" s="139">
        <v>0.1111111111111111</v>
      </c>
      <c r="V146" s="77">
        <f t="shared" si="2"/>
        <v>4.5600000000000005</v>
      </c>
      <c r="W146" s="216">
        <v>11.4</v>
      </c>
      <c r="X146" s="217">
        <v>0.69047598064184634</v>
      </c>
      <c r="Y146" s="217">
        <v>0.30952401935815366</v>
      </c>
      <c r="Z146" s="141"/>
    </row>
    <row r="147" spans="1:26" s="31" customFormat="1" x14ac:dyDescent="0.25">
      <c r="A147" s="131">
        <v>506660</v>
      </c>
      <c r="B147" s="132" t="s">
        <v>181</v>
      </c>
      <c r="C147" s="132" t="s">
        <v>157</v>
      </c>
      <c r="D147" s="145" t="s">
        <v>2312</v>
      </c>
      <c r="E147" s="134"/>
      <c r="F147" s="143">
        <v>502</v>
      </c>
      <c r="G147" s="142" t="s">
        <v>69</v>
      </c>
      <c r="H147" s="134">
        <v>5</v>
      </c>
      <c r="I147" s="144">
        <v>2928</v>
      </c>
      <c r="J147" s="165">
        <v>1827</v>
      </c>
      <c r="K147" s="166">
        <v>189</v>
      </c>
      <c r="L147" s="166">
        <v>39</v>
      </c>
      <c r="M147" s="166">
        <v>213</v>
      </c>
      <c r="N147" s="166">
        <v>471</v>
      </c>
      <c r="O147" s="167"/>
      <c r="P147" s="138">
        <v>2.4613911933631143</v>
      </c>
      <c r="Q147" s="139">
        <v>0</v>
      </c>
      <c r="R147" s="140">
        <v>19.666808571023132</v>
      </c>
      <c r="S147" s="140">
        <v>16.065843621399178</v>
      </c>
      <c r="T147" s="140">
        <v>2.7867867867867866</v>
      </c>
      <c r="U147" s="139">
        <v>0.91812865497076024</v>
      </c>
      <c r="V147" s="77">
        <f t="shared" si="2"/>
        <v>4.5600000000000005</v>
      </c>
      <c r="W147" s="216">
        <v>11.4</v>
      </c>
      <c r="X147" s="217">
        <v>0.69047598064184634</v>
      </c>
      <c r="Y147" s="217">
        <v>0.30952401935815366</v>
      </c>
      <c r="Z147" s="141"/>
    </row>
    <row r="148" spans="1:26" s="31" customFormat="1" x14ac:dyDescent="0.25">
      <c r="A148" s="131">
        <v>506661</v>
      </c>
      <c r="B148" s="132" t="s">
        <v>2221</v>
      </c>
      <c r="C148" s="132" t="s">
        <v>157</v>
      </c>
      <c r="D148" s="145" t="s">
        <v>2312</v>
      </c>
      <c r="E148" s="134"/>
      <c r="F148" s="143">
        <v>502</v>
      </c>
      <c r="G148" s="142" t="s">
        <v>69</v>
      </c>
      <c r="H148" s="134">
        <v>5</v>
      </c>
      <c r="I148" s="144">
        <v>2820</v>
      </c>
      <c r="J148" s="165">
        <v>1938</v>
      </c>
      <c r="K148" s="166">
        <v>87</v>
      </c>
      <c r="L148" s="166">
        <v>18</v>
      </c>
      <c r="M148" s="166">
        <v>120</v>
      </c>
      <c r="N148" s="166">
        <v>387</v>
      </c>
      <c r="O148" s="167"/>
      <c r="P148" s="138">
        <v>2.6109338438630076</v>
      </c>
      <c r="Q148" s="139">
        <v>0</v>
      </c>
      <c r="R148" s="140">
        <v>18.941393500780475</v>
      </c>
      <c r="S148" s="140">
        <v>15.473251028806583</v>
      </c>
      <c r="T148" s="140">
        <v>1.6336336336336335</v>
      </c>
      <c r="U148" s="139">
        <v>0.75438596491228072</v>
      </c>
      <c r="V148" s="77">
        <f t="shared" si="2"/>
        <v>4.5600000000000005</v>
      </c>
      <c r="W148" s="216">
        <v>11.4</v>
      </c>
      <c r="X148" s="217">
        <v>0.69047598064184634</v>
      </c>
      <c r="Y148" s="217">
        <v>0.30952401935815366</v>
      </c>
      <c r="Z148" s="141"/>
    </row>
    <row r="149" spans="1:26" s="31" customFormat="1" x14ac:dyDescent="0.25">
      <c r="A149" s="124">
        <v>506800</v>
      </c>
      <c r="B149" s="125" t="s">
        <v>190</v>
      </c>
      <c r="C149" s="126" t="s">
        <v>157</v>
      </c>
      <c r="D149" s="101" t="s">
        <v>2312</v>
      </c>
      <c r="E149" s="134"/>
      <c r="F149" s="102">
        <v>213</v>
      </c>
      <c r="G149" s="103" t="s">
        <v>190</v>
      </c>
      <c r="H149" s="104">
        <v>3</v>
      </c>
      <c r="I149" s="106">
        <v>2643</v>
      </c>
      <c r="J149" s="165">
        <v>1584</v>
      </c>
      <c r="K149" s="166">
        <v>192</v>
      </c>
      <c r="L149" s="166">
        <v>36</v>
      </c>
      <c r="M149" s="166">
        <v>192</v>
      </c>
      <c r="N149" s="166">
        <v>423</v>
      </c>
      <c r="O149" s="167"/>
      <c r="P149" s="138">
        <v>5</v>
      </c>
      <c r="Q149" s="139">
        <v>0.33333333333333331</v>
      </c>
      <c r="R149" s="140">
        <v>38.666666666666664</v>
      </c>
      <c r="S149" s="140">
        <v>39</v>
      </c>
      <c r="T149" s="140">
        <v>3.3333333333333335</v>
      </c>
      <c r="U149" s="139">
        <v>3.6666666666666665</v>
      </c>
      <c r="V149" s="77">
        <f t="shared" si="2"/>
        <v>7.3714851022073429</v>
      </c>
      <c r="W149" s="216">
        <v>12.285808503678906</v>
      </c>
      <c r="X149" s="217">
        <v>0.64069256630200622</v>
      </c>
      <c r="Y149" s="217">
        <v>0.35930743369799384</v>
      </c>
      <c r="Z149" s="141"/>
    </row>
    <row r="150" spans="1:26" x14ac:dyDescent="0.25">
      <c r="A150" s="124">
        <v>506901</v>
      </c>
      <c r="B150" s="125" t="s">
        <v>191</v>
      </c>
      <c r="C150" s="126" t="s">
        <v>157</v>
      </c>
      <c r="D150" s="101" t="s">
        <v>2312</v>
      </c>
      <c r="E150" s="134"/>
      <c r="F150" s="102">
        <v>2</v>
      </c>
      <c r="G150" s="103" t="s">
        <v>163</v>
      </c>
      <c r="H150" s="104">
        <v>1</v>
      </c>
      <c r="I150" s="106">
        <v>3618</v>
      </c>
      <c r="J150" s="165">
        <v>2199</v>
      </c>
      <c r="K150" s="166">
        <v>54</v>
      </c>
      <c r="L150" s="166">
        <v>36</v>
      </c>
      <c r="M150" s="166">
        <v>216</v>
      </c>
      <c r="N150" s="166">
        <v>495</v>
      </c>
      <c r="O150" s="167"/>
      <c r="P150" s="138">
        <v>12.333333333333334</v>
      </c>
      <c r="Q150" s="139">
        <v>1.3333333333333333</v>
      </c>
      <c r="R150" s="140">
        <v>39.333333333333336</v>
      </c>
      <c r="S150" s="140">
        <v>31.666666666666668</v>
      </c>
      <c r="T150" s="140">
        <v>3.3333333333333335</v>
      </c>
      <c r="U150" s="139">
        <v>0.66666666666666663</v>
      </c>
      <c r="V150" s="77">
        <f t="shared" si="2"/>
        <v>7.8933268863405752</v>
      </c>
      <c r="W150" s="216">
        <v>13.155544810567626</v>
      </c>
      <c r="X150" s="217">
        <v>0.59833524895100243</v>
      </c>
      <c r="Y150" s="217">
        <v>0.40166475104899757</v>
      </c>
      <c r="Z150" s="25"/>
    </row>
    <row r="151" spans="1:26" x14ac:dyDescent="0.25">
      <c r="A151" s="124">
        <v>506902</v>
      </c>
      <c r="B151" s="125" t="s">
        <v>192</v>
      </c>
      <c r="C151" s="126" t="s">
        <v>157</v>
      </c>
      <c r="D151" s="101" t="s">
        <v>2312</v>
      </c>
      <c r="E151" s="134"/>
      <c r="F151" s="102">
        <v>2</v>
      </c>
      <c r="G151" s="103" t="s">
        <v>163</v>
      </c>
      <c r="H151" s="104">
        <v>1</v>
      </c>
      <c r="I151" s="106">
        <v>3306</v>
      </c>
      <c r="J151" s="165">
        <v>1956</v>
      </c>
      <c r="K151" s="166">
        <v>87</v>
      </c>
      <c r="L151" s="166">
        <v>48</v>
      </c>
      <c r="M151" s="166">
        <v>243</v>
      </c>
      <c r="N151" s="166">
        <v>477</v>
      </c>
      <c r="O151" s="167"/>
      <c r="P151" s="138">
        <v>13.666666666666666</v>
      </c>
      <c r="Q151" s="139">
        <v>0</v>
      </c>
      <c r="R151" s="140">
        <v>27.666666666666668</v>
      </c>
      <c r="S151" s="140">
        <v>29.333333333333332</v>
      </c>
      <c r="T151" s="140">
        <v>3</v>
      </c>
      <c r="U151" s="139">
        <v>3</v>
      </c>
      <c r="V151" s="77">
        <f t="shared" si="2"/>
        <v>8.3694552841627647</v>
      </c>
      <c r="W151" s="216">
        <v>13.949092140271274</v>
      </c>
      <c r="X151" s="217">
        <v>0.56429666534297984</v>
      </c>
      <c r="Y151" s="217">
        <v>0.43570333465702021</v>
      </c>
      <c r="Z151" s="25"/>
    </row>
    <row r="152" spans="1:26" x14ac:dyDescent="0.25">
      <c r="A152" s="124">
        <v>506903</v>
      </c>
      <c r="B152" s="125" t="s">
        <v>193</v>
      </c>
      <c r="C152" s="126" t="s">
        <v>157</v>
      </c>
      <c r="D152" s="101" t="s">
        <v>2312</v>
      </c>
      <c r="E152" s="134"/>
      <c r="F152" s="102">
        <v>2</v>
      </c>
      <c r="G152" s="103" t="s">
        <v>163</v>
      </c>
      <c r="H152" s="104">
        <v>1</v>
      </c>
      <c r="I152" s="106">
        <v>4899</v>
      </c>
      <c r="J152" s="165">
        <v>3153</v>
      </c>
      <c r="K152" s="166">
        <v>84</v>
      </c>
      <c r="L152" s="166">
        <v>54</v>
      </c>
      <c r="M152" s="166">
        <v>267</v>
      </c>
      <c r="N152" s="166">
        <v>636</v>
      </c>
      <c r="O152" s="167"/>
      <c r="P152" s="138">
        <v>8.6666666666666661</v>
      </c>
      <c r="Q152" s="139">
        <v>0.33333333333333331</v>
      </c>
      <c r="R152" s="140">
        <v>77</v>
      </c>
      <c r="S152" s="140">
        <v>32</v>
      </c>
      <c r="T152" s="140">
        <v>6</v>
      </c>
      <c r="U152" s="139">
        <v>1.3333333333333333</v>
      </c>
      <c r="V152" s="77">
        <f t="shared" si="2"/>
        <v>8.2070575858706061</v>
      </c>
      <c r="W152" s="216">
        <v>13.678429309784345</v>
      </c>
      <c r="X152" s="217">
        <v>0.57546272317147718</v>
      </c>
      <c r="Y152" s="217">
        <v>0.42453727682852277</v>
      </c>
      <c r="Z152" s="25"/>
    </row>
    <row r="153" spans="1:26" x14ac:dyDescent="0.25">
      <c r="A153" s="124">
        <v>507000</v>
      </c>
      <c r="B153" s="125" t="s">
        <v>194</v>
      </c>
      <c r="C153" s="126" t="s">
        <v>157</v>
      </c>
      <c r="D153" s="101" t="s">
        <v>2312</v>
      </c>
      <c r="E153" s="134"/>
      <c r="F153" s="102">
        <v>2</v>
      </c>
      <c r="G153" s="103" t="s">
        <v>163</v>
      </c>
      <c r="H153" s="104">
        <v>1</v>
      </c>
      <c r="I153" s="106">
        <v>4350</v>
      </c>
      <c r="J153" s="165">
        <v>2718</v>
      </c>
      <c r="K153" s="166">
        <v>69</v>
      </c>
      <c r="L153" s="166">
        <v>42</v>
      </c>
      <c r="M153" s="166">
        <v>282</v>
      </c>
      <c r="N153" s="166">
        <v>561</v>
      </c>
      <c r="O153" s="167"/>
      <c r="P153" s="138">
        <v>21</v>
      </c>
      <c r="Q153" s="139">
        <v>0</v>
      </c>
      <c r="R153" s="140">
        <v>51</v>
      </c>
      <c r="S153" s="140">
        <v>36</v>
      </c>
      <c r="T153" s="140">
        <v>4.666666666666667</v>
      </c>
      <c r="U153" s="139">
        <v>1.3333333333333333</v>
      </c>
      <c r="V153" s="77">
        <f t="shared" si="2"/>
        <v>8.4193326021688879</v>
      </c>
      <c r="W153" s="216">
        <v>14.032221003614813</v>
      </c>
      <c r="X153" s="217">
        <v>0.56095369202703593</v>
      </c>
      <c r="Y153" s="217">
        <v>0.43904630797296407</v>
      </c>
      <c r="Z153" s="25"/>
    </row>
    <row r="154" spans="1:26" x14ac:dyDescent="0.25">
      <c r="A154" s="124">
        <v>507101</v>
      </c>
      <c r="B154" s="125" t="s">
        <v>195</v>
      </c>
      <c r="C154" s="126" t="s">
        <v>157</v>
      </c>
      <c r="D154" s="101" t="s">
        <v>2312</v>
      </c>
      <c r="E154" s="134"/>
      <c r="F154" s="102">
        <v>2</v>
      </c>
      <c r="G154" s="103" t="s">
        <v>163</v>
      </c>
      <c r="H154" s="104">
        <v>1</v>
      </c>
      <c r="I154" s="106">
        <v>4239</v>
      </c>
      <c r="J154" s="165">
        <v>2808</v>
      </c>
      <c r="K154" s="166">
        <v>87</v>
      </c>
      <c r="L154" s="166">
        <v>42</v>
      </c>
      <c r="M154" s="166">
        <v>231</v>
      </c>
      <c r="N154" s="166">
        <v>477</v>
      </c>
      <c r="O154" s="167"/>
      <c r="P154" s="138">
        <v>18</v>
      </c>
      <c r="Q154" s="139">
        <v>0.33333333333333331</v>
      </c>
      <c r="R154" s="140">
        <v>83</v>
      </c>
      <c r="S154" s="140">
        <v>48.333333333333336</v>
      </c>
      <c r="T154" s="140">
        <v>3.6666666666666665</v>
      </c>
      <c r="U154" s="139">
        <v>2.3333333333333335</v>
      </c>
      <c r="V154" s="77">
        <f t="shared" si="2"/>
        <v>7.9780043791388371</v>
      </c>
      <c r="W154" s="216">
        <v>13.296673965231395</v>
      </c>
      <c r="X154" s="217">
        <v>0.59198459704280393</v>
      </c>
      <c r="Y154" s="217">
        <v>0.40801540295719613</v>
      </c>
      <c r="Z154" s="25"/>
    </row>
    <row r="155" spans="1:26" x14ac:dyDescent="0.25">
      <c r="A155" s="124">
        <v>507102</v>
      </c>
      <c r="B155" s="125" t="s">
        <v>196</v>
      </c>
      <c r="C155" s="126" t="s">
        <v>157</v>
      </c>
      <c r="D155" s="101" t="s">
        <v>2312</v>
      </c>
      <c r="E155" s="134"/>
      <c r="F155" s="102">
        <v>2</v>
      </c>
      <c r="G155" s="103" t="s">
        <v>163</v>
      </c>
      <c r="H155" s="104">
        <v>1</v>
      </c>
      <c r="I155" s="106">
        <v>4578</v>
      </c>
      <c r="J155" s="165">
        <v>2703</v>
      </c>
      <c r="K155" s="166">
        <v>69</v>
      </c>
      <c r="L155" s="166">
        <v>63</v>
      </c>
      <c r="M155" s="166">
        <v>279</v>
      </c>
      <c r="N155" s="166">
        <v>621</v>
      </c>
      <c r="O155" s="167"/>
      <c r="P155" s="138">
        <v>34.333333333333336</v>
      </c>
      <c r="Q155" s="139">
        <v>0</v>
      </c>
      <c r="R155" s="140">
        <v>47.666666666666664</v>
      </c>
      <c r="S155" s="140">
        <v>44.333333333333336</v>
      </c>
      <c r="T155" s="140">
        <v>11.333333333333334</v>
      </c>
      <c r="U155" s="139">
        <v>3</v>
      </c>
      <c r="V155" s="77">
        <f t="shared" si="2"/>
        <v>8.1540034328425399</v>
      </c>
      <c r="W155" s="216">
        <v>13.590005721404234</v>
      </c>
      <c r="X155" s="217">
        <v>0.57920698053272834</v>
      </c>
      <c r="Y155" s="217">
        <v>0.42079301946727166</v>
      </c>
      <c r="Z155" s="25"/>
    </row>
    <row r="156" spans="1:26" x14ac:dyDescent="0.25">
      <c r="A156" s="124">
        <v>507200</v>
      </c>
      <c r="B156" s="125" t="s">
        <v>197</v>
      </c>
      <c r="C156" s="126" t="s">
        <v>157</v>
      </c>
      <c r="D156" s="101" t="s">
        <v>2312</v>
      </c>
      <c r="E156" s="134"/>
      <c r="F156" s="102">
        <v>2</v>
      </c>
      <c r="G156" s="103" t="s">
        <v>163</v>
      </c>
      <c r="H156" s="104">
        <v>1</v>
      </c>
      <c r="I156" s="106">
        <v>5436</v>
      </c>
      <c r="J156" s="165">
        <v>3366</v>
      </c>
      <c r="K156" s="166">
        <v>75</v>
      </c>
      <c r="L156" s="166">
        <v>51</v>
      </c>
      <c r="M156" s="166">
        <v>309</v>
      </c>
      <c r="N156" s="166">
        <v>741</v>
      </c>
      <c r="O156" s="167"/>
      <c r="P156" s="138">
        <v>9.6666666666666661</v>
      </c>
      <c r="Q156" s="139">
        <v>0</v>
      </c>
      <c r="R156" s="140">
        <v>42</v>
      </c>
      <c r="S156" s="140">
        <v>26.333333333333332</v>
      </c>
      <c r="T156" s="140">
        <v>2.3333333333333335</v>
      </c>
      <c r="U156" s="139">
        <v>2</v>
      </c>
      <c r="V156" s="77">
        <f t="shared" si="2"/>
        <v>8.0930265422271557</v>
      </c>
      <c r="W156" s="216">
        <v>13.488377570378592</v>
      </c>
      <c r="X156" s="217">
        <v>0.58357101424883329</v>
      </c>
      <c r="Y156" s="217">
        <v>0.41642898575116671</v>
      </c>
      <c r="Z156" s="25"/>
    </row>
    <row r="157" spans="1:26" x14ac:dyDescent="0.25">
      <c r="A157" s="124">
        <v>507300</v>
      </c>
      <c r="B157" s="125" t="s">
        <v>198</v>
      </c>
      <c r="C157" s="126" t="s">
        <v>157</v>
      </c>
      <c r="D157" s="101" t="s">
        <v>2312</v>
      </c>
      <c r="E157" s="134"/>
      <c r="F157" s="102">
        <v>2</v>
      </c>
      <c r="G157" s="103" t="s">
        <v>163</v>
      </c>
      <c r="H157" s="104">
        <v>1</v>
      </c>
      <c r="I157" s="106">
        <v>4704</v>
      </c>
      <c r="J157" s="165">
        <v>2889</v>
      </c>
      <c r="K157" s="166">
        <v>81</v>
      </c>
      <c r="L157" s="166">
        <v>45</v>
      </c>
      <c r="M157" s="166">
        <v>234</v>
      </c>
      <c r="N157" s="166">
        <v>564</v>
      </c>
      <c r="O157" s="167"/>
      <c r="P157" s="138">
        <v>13.666666666666666</v>
      </c>
      <c r="Q157" s="139">
        <v>0</v>
      </c>
      <c r="R157" s="140">
        <v>36</v>
      </c>
      <c r="S157" s="140">
        <v>19.666666666666668</v>
      </c>
      <c r="T157" s="140">
        <v>6.333333333333333</v>
      </c>
      <c r="U157" s="139">
        <v>1.6666666666666667</v>
      </c>
      <c r="V157" s="77">
        <f t="shared" si="2"/>
        <v>8.1752161378001187</v>
      </c>
      <c r="W157" s="216">
        <v>13.625360229666866</v>
      </c>
      <c r="X157" s="217">
        <v>0.57770407876471253</v>
      </c>
      <c r="Y157" s="217">
        <v>0.42229592123528747</v>
      </c>
      <c r="Z157" s="25"/>
    </row>
    <row r="158" spans="1:26" x14ac:dyDescent="0.25">
      <c r="A158" s="124">
        <v>507400</v>
      </c>
      <c r="B158" s="125" t="s">
        <v>199</v>
      </c>
      <c r="C158" s="126" t="s">
        <v>157</v>
      </c>
      <c r="D158" s="101" t="s">
        <v>2312</v>
      </c>
      <c r="E158" s="134"/>
      <c r="F158" s="102">
        <v>2</v>
      </c>
      <c r="G158" s="103" t="s">
        <v>163</v>
      </c>
      <c r="H158" s="104">
        <v>1</v>
      </c>
      <c r="I158" s="106">
        <v>5346</v>
      </c>
      <c r="J158" s="165">
        <v>3324</v>
      </c>
      <c r="K158" s="166">
        <v>93</v>
      </c>
      <c r="L158" s="166">
        <v>45</v>
      </c>
      <c r="M158" s="166">
        <v>282</v>
      </c>
      <c r="N158" s="166">
        <v>765</v>
      </c>
      <c r="O158" s="167"/>
      <c r="P158" s="138">
        <v>8.3333333333333339</v>
      </c>
      <c r="Q158" s="139">
        <v>0</v>
      </c>
      <c r="R158" s="140">
        <v>64.666666666666671</v>
      </c>
      <c r="S158" s="140">
        <v>32.333333333333336</v>
      </c>
      <c r="T158" s="140">
        <v>4.666666666666667</v>
      </c>
      <c r="U158" s="139">
        <v>3</v>
      </c>
      <c r="V158" s="77">
        <f t="shared" si="2"/>
        <v>8.2412778850259087</v>
      </c>
      <c r="W158" s="216">
        <v>13.735463141709849</v>
      </c>
      <c r="X158" s="217">
        <v>0.57307322644361747</v>
      </c>
      <c r="Y158" s="217">
        <v>0.42692677355638259</v>
      </c>
      <c r="Z158" s="25"/>
    </row>
    <row r="159" spans="1:26" x14ac:dyDescent="0.25">
      <c r="A159" s="124">
        <v>507500</v>
      </c>
      <c r="B159" s="125" t="s">
        <v>200</v>
      </c>
      <c r="C159" s="126" t="s">
        <v>157</v>
      </c>
      <c r="D159" s="101" t="s">
        <v>2312</v>
      </c>
      <c r="E159" s="134"/>
      <c r="F159" s="102">
        <v>2</v>
      </c>
      <c r="G159" s="103" t="s">
        <v>163</v>
      </c>
      <c r="H159" s="104">
        <v>1</v>
      </c>
      <c r="I159" s="106">
        <v>2415</v>
      </c>
      <c r="J159" s="165">
        <v>1509</v>
      </c>
      <c r="K159" s="166">
        <v>33</v>
      </c>
      <c r="L159" s="166">
        <v>12</v>
      </c>
      <c r="M159" s="166">
        <v>90</v>
      </c>
      <c r="N159" s="166">
        <v>375</v>
      </c>
      <c r="O159" s="167"/>
      <c r="P159" s="138">
        <v>22.666666666666668</v>
      </c>
      <c r="Q159" s="139">
        <v>0.33333333333333331</v>
      </c>
      <c r="R159" s="140">
        <v>24.666666666666668</v>
      </c>
      <c r="S159" s="140">
        <v>15.333333333333334</v>
      </c>
      <c r="T159" s="140">
        <v>1.6666666666666667</v>
      </c>
      <c r="U159" s="139">
        <v>0.66666666666666663</v>
      </c>
      <c r="V159" s="77">
        <f t="shared" si="2"/>
        <v>7.6466383158419244</v>
      </c>
      <c r="W159" s="216">
        <v>12.744397193069874</v>
      </c>
      <c r="X159" s="217">
        <v>0.6176381715093876</v>
      </c>
      <c r="Y159" s="217">
        <v>0.3823618284906124</v>
      </c>
      <c r="Z159" s="25"/>
    </row>
    <row r="160" spans="1:26" x14ac:dyDescent="0.25">
      <c r="A160" s="124">
        <v>507710</v>
      </c>
      <c r="B160" s="125" t="s">
        <v>201</v>
      </c>
      <c r="C160" s="126" t="s">
        <v>157</v>
      </c>
      <c r="D160" s="101" t="s">
        <v>2312</v>
      </c>
      <c r="E160" s="134"/>
      <c r="F160" s="102">
        <v>2</v>
      </c>
      <c r="G160" s="103" t="s">
        <v>163</v>
      </c>
      <c r="H160" s="104">
        <v>1</v>
      </c>
      <c r="I160" s="106">
        <v>3003</v>
      </c>
      <c r="J160" s="165">
        <v>1947</v>
      </c>
      <c r="K160" s="166">
        <v>42</v>
      </c>
      <c r="L160" s="166">
        <v>36</v>
      </c>
      <c r="M160" s="166">
        <v>135</v>
      </c>
      <c r="N160" s="166">
        <v>372</v>
      </c>
      <c r="O160" s="167"/>
      <c r="P160" s="138">
        <v>14.333333333333334</v>
      </c>
      <c r="Q160" s="139">
        <v>0</v>
      </c>
      <c r="R160" s="140">
        <v>41.333333333333336</v>
      </c>
      <c r="S160" s="140">
        <v>24.666666666666668</v>
      </c>
      <c r="T160" s="140">
        <v>3.3333333333333335</v>
      </c>
      <c r="U160" s="139">
        <v>2.3333333333333335</v>
      </c>
      <c r="V160" s="77">
        <f t="shared" si="2"/>
        <v>8.1411396608456084</v>
      </c>
      <c r="W160" s="216">
        <v>13.568566101409347</v>
      </c>
      <c r="X160" s="217">
        <v>0.58012218243897229</v>
      </c>
      <c r="Y160" s="217">
        <v>0.41987781756102766</v>
      </c>
      <c r="Z160" s="25"/>
    </row>
    <row r="161" spans="1:26" x14ac:dyDescent="0.25">
      <c r="A161" s="124">
        <v>507720</v>
      </c>
      <c r="B161" s="125" t="s">
        <v>202</v>
      </c>
      <c r="C161" s="126" t="s">
        <v>157</v>
      </c>
      <c r="D161" s="101" t="s">
        <v>2312</v>
      </c>
      <c r="E161" s="134"/>
      <c r="F161" s="102">
        <v>2</v>
      </c>
      <c r="G161" s="103" t="s">
        <v>163</v>
      </c>
      <c r="H161" s="104">
        <v>1</v>
      </c>
      <c r="I161" s="106">
        <v>3519</v>
      </c>
      <c r="J161" s="165">
        <v>2130</v>
      </c>
      <c r="K161" s="166">
        <v>57</v>
      </c>
      <c r="L161" s="166">
        <v>42</v>
      </c>
      <c r="M161" s="166">
        <v>219</v>
      </c>
      <c r="N161" s="166">
        <v>474</v>
      </c>
      <c r="O161" s="167"/>
      <c r="P161" s="138">
        <v>13.666666666666666</v>
      </c>
      <c r="Q161" s="139">
        <v>0</v>
      </c>
      <c r="R161" s="140">
        <v>31.666666666666668</v>
      </c>
      <c r="S161" s="140">
        <v>19.333333333333332</v>
      </c>
      <c r="T161" s="140">
        <v>1.3333333333333333</v>
      </c>
      <c r="U161" s="139">
        <v>1</v>
      </c>
      <c r="V161" s="77">
        <f t="shared" si="2"/>
        <v>8.3519611773659932</v>
      </c>
      <c r="W161" s="216">
        <v>13.919935295609989</v>
      </c>
      <c r="X161" s="217">
        <v>0.56547864714568796</v>
      </c>
      <c r="Y161" s="217">
        <v>0.43452135285431204</v>
      </c>
      <c r="Z161" s="25"/>
    </row>
    <row r="162" spans="1:26" x14ac:dyDescent="0.25">
      <c r="A162" s="124">
        <v>507800</v>
      </c>
      <c r="B162" s="125" t="s">
        <v>203</v>
      </c>
      <c r="C162" s="126" t="s">
        <v>157</v>
      </c>
      <c r="D162" s="101" t="s">
        <v>2312</v>
      </c>
      <c r="E162" s="134"/>
      <c r="F162" s="102">
        <v>2</v>
      </c>
      <c r="G162" s="103" t="s">
        <v>163</v>
      </c>
      <c r="H162" s="104">
        <v>1</v>
      </c>
      <c r="I162" s="106">
        <v>5196</v>
      </c>
      <c r="J162" s="165">
        <v>3606</v>
      </c>
      <c r="K162" s="166">
        <v>81</v>
      </c>
      <c r="L162" s="166">
        <v>42</v>
      </c>
      <c r="M162" s="166">
        <v>231</v>
      </c>
      <c r="N162" s="166">
        <v>522</v>
      </c>
      <c r="O162" s="167"/>
      <c r="P162" s="138">
        <v>11.666666666666666</v>
      </c>
      <c r="Q162" s="139">
        <v>0</v>
      </c>
      <c r="R162" s="140">
        <v>104</v>
      </c>
      <c r="S162" s="140">
        <v>57</v>
      </c>
      <c r="T162" s="140">
        <v>5</v>
      </c>
      <c r="U162" s="139">
        <v>2.3333333333333335</v>
      </c>
      <c r="V162" s="77">
        <f t="shared" si="2"/>
        <v>8.0230390949884587</v>
      </c>
      <c r="W162" s="216">
        <v>13.371731824980765</v>
      </c>
      <c r="X162" s="217">
        <v>0.58866168439093502</v>
      </c>
      <c r="Y162" s="217">
        <v>0.41133831560906498</v>
      </c>
      <c r="Z162" s="25"/>
    </row>
    <row r="163" spans="1:26" x14ac:dyDescent="0.25">
      <c r="A163" s="124">
        <v>507900</v>
      </c>
      <c r="B163" s="125" t="s">
        <v>204</v>
      </c>
      <c r="C163" s="126" t="s">
        <v>157</v>
      </c>
      <c r="D163" s="101" t="s">
        <v>2312</v>
      </c>
      <c r="E163" s="134"/>
      <c r="F163" s="102">
        <v>2</v>
      </c>
      <c r="G163" s="103" t="s">
        <v>163</v>
      </c>
      <c r="H163" s="104">
        <v>1</v>
      </c>
      <c r="I163" s="106">
        <v>5235</v>
      </c>
      <c r="J163" s="165">
        <v>3417</v>
      </c>
      <c r="K163" s="166">
        <v>72</v>
      </c>
      <c r="L163" s="166">
        <v>54</v>
      </c>
      <c r="M163" s="166">
        <v>249</v>
      </c>
      <c r="N163" s="166">
        <v>579</v>
      </c>
      <c r="O163" s="167"/>
      <c r="P163" s="138">
        <v>52.333333333333336</v>
      </c>
      <c r="Q163" s="139">
        <v>1</v>
      </c>
      <c r="R163" s="140">
        <v>104.66666666666667</v>
      </c>
      <c r="S163" s="140">
        <v>69</v>
      </c>
      <c r="T163" s="140">
        <v>3.6666666666666665</v>
      </c>
      <c r="U163" s="139">
        <v>5</v>
      </c>
      <c r="V163" s="77">
        <f t="shared" si="2"/>
        <v>9.0504236694214821</v>
      </c>
      <c r="W163" s="216">
        <v>15.084039449035803</v>
      </c>
      <c r="X163" s="217">
        <v>0.52183807964120665</v>
      </c>
      <c r="Y163" s="217">
        <v>0.47816192035879329</v>
      </c>
      <c r="Z163" s="25"/>
    </row>
    <row r="164" spans="1:26" x14ac:dyDescent="0.25">
      <c r="A164" s="124">
        <v>508010</v>
      </c>
      <c r="B164" s="125" t="s">
        <v>205</v>
      </c>
      <c r="C164" s="126" t="s">
        <v>157</v>
      </c>
      <c r="D164" s="101" t="s">
        <v>2312</v>
      </c>
      <c r="E164" s="134"/>
      <c r="F164" s="102">
        <v>2</v>
      </c>
      <c r="G164" s="103" t="s">
        <v>163</v>
      </c>
      <c r="H164" s="104">
        <v>1</v>
      </c>
      <c r="I164" s="106">
        <v>3144</v>
      </c>
      <c r="J164" s="165">
        <v>2220</v>
      </c>
      <c r="K164" s="166">
        <v>69</v>
      </c>
      <c r="L164" s="166">
        <v>30</v>
      </c>
      <c r="M164" s="166">
        <v>114</v>
      </c>
      <c r="N164" s="166">
        <v>231</v>
      </c>
      <c r="O164" s="167"/>
      <c r="P164" s="138">
        <v>76</v>
      </c>
      <c r="Q164" s="139">
        <v>0.33333333333333331</v>
      </c>
      <c r="R164" s="140">
        <v>140.66666666666666</v>
      </c>
      <c r="S164" s="140">
        <v>78.333333333333329</v>
      </c>
      <c r="T164" s="140">
        <v>8</v>
      </c>
      <c r="U164" s="139">
        <v>4.333333333333333</v>
      </c>
      <c r="V164" s="77">
        <f t="shared" si="2"/>
        <v>7.5309706270015147</v>
      </c>
      <c r="W164" s="216">
        <v>12.551617711669191</v>
      </c>
      <c r="X164" s="217">
        <v>0.62712443607958313</v>
      </c>
      <c r="Y164" s="217">
        <v>0.37287556392041693</v>
      </c>
      <c r="Z164" s="25"/>
    </row>
    <row r="165" spans="1:26" x14ac:dyDescent="0.25">
      <c r="A165" s="124">
        <v>508020</v>
      </c>
      <c r="B165" s="125" t="s">
        <v>206</v>
      </c>
      <c r="C165" s="126" t="s">
        <v>157</v>
      </c>
      <c r="D165" s="101" t="s">
        <v>2312</v>
      </c>
      <c r="E165" s="134"/>
      <c r="F165" s="102">
        <v>2</v>
      </c>
      <c r="G165" s="103" t="s">
        <v>163</v>
      </c>
      <c r="H165" s="104">
        <v>1</v>
      </c>
      <c r="I165" s="106">
        <v>5847</v>
      </c>
      <c r="J165" s="165">
        <v>3633</v>
      </c>
      <c r="K165" s="166">
        <v>132</v>
      </c>
      <c r="L165" s="166">
        <v>63</v>
      </c>
      <c r="M165" s="166">
        <v>393</v>
      </c>
      <c r="N165" s="166">
        <v>654</v>
      </c>
      <c r="O165" s="167"/>
      <c r="P165" s="138">
        <v>44</v>
      </c>
      <c r="Q165" s="139">
        <v>2.6666666666666665</v>
      </c>
      <c r="R165" s="140">
        <v>70.666666666666671</v>
      </c>
      <c r="S165" s="140">
        <v>49.333333333333336</v>
      </c>
      <c r="T165" s="140">
        <v>7</v>
      </c>
      <c r="U165" s="139">
        <v>3.3333333333333335</v>
      </c>
      <c r="V165" s="77">
        <f t="shared" si="2"/>
        <v>8.3901248921284264</v>
      </c>
      <c r="W165" s="216">
        <v>13.983541486880712</v>
      </c>
      <c r="X165" s="217">
        <v>0.56290648450551539</v>
      </c>
      <c r="Y165" s="217">
        <v>0.43709351549448466</v>
      </c>
      <c r="Z165" s="25"/>
    </row>
    <row r="166" spans="1:26" x14ac:dyDescent="0.25">
      <c r="A166" s="124">
        <v>508110</v>
      </c>
      <c r="B166" s="125" t="s">
        <v>207</v>
      </c>
      <c r="C166" s="126" t="s">
        <v>157</v>
      </c>
      <c r="D166" s="101" t="s">
        <v>2312</v>
      </c>
      <c r="E166" s="134"/>
      <c r="F166" s="102">
        <v>2</v>
      </c>
      <c r="G166" s="103" t="s">
        <v>163</v>
      </c>
      <c r="H166" s="104">
        <v>1</v>
      </c>
      <c r="I166" s="106">
        <v>3471</v>
      </c>
      <c r="J166" s="165">
        <v>2025</v>
      </c>
      <c r="K166" s="166">
        <v>105</v>
      </c>
      <c r="L166" s="166">
        <v>48</v>
      </c>
      <c r="M166" s="166">
        <v>267</v>
      </c>
      <c r="N166" s="166">
        <v>459</v>
      </c>
      <c r="O166" s="167"/>
      <c r="P166" s="138">
        <v>23</v>
      </c>
      <c r="Q166" s="139">
        <v>0.33333333333333331</v>
      </c>
      <c r="R166" s="140">
        <v>51.333333333333336</v>
      </c>
      <c r="S166" s="140">
        <v>40.333333333333336</v>
      </c>
      <c r="T166" s="140">
        <v>4</v>
      </c>
      <c r="U166" s="139">
        <v>1.6666666666666667</v>
      </c>
      <c r="V166" s="77">
        <f t="shared" si="2"/>
        <v>8.376426600680329</v>
      </c>
      <c r="W166" s="216">
        <v>13.960711001133882</v>
      </c>
      <c r="X166" s="217">
        <v>0.56382702705311605</v>
      </c>
      <c r="Y166" s="217">
        <v>0.4361729729468839</v>
      </c>
      <c r="Z166" s="25"/>
    </row>
    <row r="167" spans="1:26" x14ac:dyDescent="0.25">
      <c r="A167" s="124">
        <v>508120</v>
      </c>
      <c r="B167" s="125" t="s">
        <v>208</v>
      </c>
      <c r="C167" s="126" t="s">
        <v>157</v>
      </c>
      <c r="D167" s="101" t="s">
        <v>2312</v>
      </c>
      <c r="E167" s="134"/>
      <c r="F167" s="102">
        <v>2</v>
      </c>
      <c r="G167" s="103" t="s">
        <v>163</v>
      </c>
      <c r="H167" s="104">
        <v>1</v>
      </c>
      <c r="I167" s="106">
        <v>2508</v>
      </c>
      <c r="J167" s="165">
        <v>1398</v>
      </c>
      <c r="K167" s="166">
        <v>90</v>
      </c>
      <c r="L167" s="166">
        <v>42</v>
      </c>
      <c r="M167" s="166">
        <v>207</v>
      </c>
      <c r="N167" s="166">
        <v>384</v>
      </c>
      <c r="O167" s="167"/>
      <c r="P167" s="138">
        <v>32.666666666666664</v>
      </c>
      <c r="Q167" s="139">
        <v>1</v>
      </c>
      <c r="R167" s="140">
        <v>21.333333333333332</v>
      </c>
      <c r="S167" s="140">
        <v>18</v>
      </c>
      <c r="T167" s="140">
        <v>3</v>
      </c>
      <c r="U167" s="139">
        <v>2.3333333333333335</v>
      </c>
      <c r="V167" s="77">
        <f t="shared" si="2"/>
        <v>8.4931734748725791</v>
      </c>
      <c r="W167" s="216">
        <v>14.155289124787632</v>
      </c>
      <c r="X167" s="217">
        <v>0.55607667988449805</v>
      </c>
      <c r="Y167" s="217">
        <v>0.44392332011550195</v>
      </c>
      <c r="Z167" s="25"/>
    </row>
    <row r="168" spans="1:26" x14ac:dyDescent="0.25">
      <c r="A168" s="124">
        <v>508210</v>
      </c>
      <c r="B168" s="125" t="s">
        <v>209</v>
      </c>
      <c r="C168" s="126" t="s">
        <v>157</v>
      </c>
      <c r="D168" s="101" t="s">
        <v>2312</v>
      </c>
      <c r="E168" s="134"/>
      <c r="F168" s="102">
        <v>2</v>
      </c>
      <c r="G168" s="103" t="s">
        <v>163</v>
      </c>
      <c r="H168" s="104">
        <v>1</v>
      </c>
      <c r="I168" s="106">
        <v>4563</v>
      </c>
      <c r="J168" s="165">
        <v>2601</v>
      </c>
      <c r="K168" s="166">
        <v>120</v>
      </c>
      <c r="L168" s="166">
        <v>84</v>
      </c>
      <c r="M168" s="166">
        <v>381</v>
      </c>
      <c r="N168" s="166">
        <v>510</v>
      </c>
      <c r="O168" s="167"/>
      <c r="P168" s="138">
        <v>8</v>
      </c>
      <c r="Q168" s="139">
        <v>0.33333333333333331</v>
      </c>
      <c r="R168" s="140">
        <v>39.333333333333336</v>
      </c>
      <c r="S168" s="140">
        <v>49</v>
      </c>
      <c r="T168" s="140">
        <v>9</v>
      </c>
      <c r="U168" s="139">
        <v>4.333333333333333</v>
      </c>
      <c r="V168" s="77">
        <f t="shared" si="2"/>
        <v>8.1316557801042393</v>
      </c>
      <c r="W168" s="216">
        <v>13.552759633507065</v>
      </c>
      <c r="X168" s="217">
        <v>0.58079877398962987</v>
      </c>
      <c r="Y168" s="217">
        <v>0.41920122601037013</v>
      </c>
      <c r="Z168" s="25"/>
    </row>
    <row r="169" spans="1:26" x14ac:dyDescent="0.25">
      <c r="A169" s="124">
        <v>508220</v>
      </c>
      <c r="B169" s="125" t="s">
        <v>210</v>
      </c>
      <c r="C169" s="126" t="s">
        <v>157</v>
      </c>
      <c r="D169" s="101" t="s">
        <v>2312</v>
      </c>
      <c r="E169" s="134"/>
      <c r="F169" s="102">
        <v>2</v>
      </c>
      <c r="G169" s="103" t="s">
        <v>163</v>
      </c>
      <c r="H169" s="104">
        <v>1</v>
      </c>
      <c r="I169" s="106">
        <v>3627</v>
      </c>
      <c r="J169" s="165">
        <v>2052</v>
      </c>
      <c r="K169" s="166">
        <v>132</v>
      </c>
      <c r="L169" s="166">
        <v>66</v>
      </c>
      <c r="M169" s="166">
        <v>324</v>
      </c>
      <c r="N169" s="166">
        <v>456</v>
      </c>
      <c r="O169" s="167"/>
      <c r="P169" s="138">
        <v>11.666666666666666</v>
      </c>
      <c r="Q169" s="139">
        <v>0</v>
      </c>
      <c r="R169" s="140">
        <v>22.333333333333332</v>
      </c>
      <c r="S169" s="140">
        <v>39.666666666666664</v>
      </c>
      <c r="T169" s="140">
        <v>6.333333333333333</v>
      </c>
      <c r="U169" s="139">
        <v>1.3333333333333333</v>
      </c>
      <c r="V169" s="77">
        <f t="shared" si="2"/>
        <v>8.1091477756013752</v>
      </c>
      <c r="W169" s="216">
        <v>13.51524629266896</v>
      </c>
      <c r="X169" s="217">
        <v>0.58241085725435326</v>
      </c>
      <c r="Y169" s="217">
        <v>0.41758914274564674</v>
      </c>
      <c r="Z169" s="25"/>
    </row>
    <row r="170" spans="1:26" x14ac:dyDescent="0.25">
      <c r="A170" s="124">
        <v>508310</v>
      </c>
      <c r="B170" s="125" t="s">
        <v>211</v>
      </c>
      <c r="C170" s="126" t="s">
        <v>157</v>
      </c>
      <c r="D170" s="101" t="s">
        <v>2312</v>
      </c>
      <c r="E170" s="134"/>
      <c r="F170" s="102">
        <v>2</v>
      </c>
      <c r="G170" s="103" t="s">
        <v>163</v>
      </c>
      <c r="H170" s="104">
        <v>1</v>
      </c>
      <c r="I170" s="106">
        <v>4791</v>
      </c>
      <c r="J170" s="165">
        <v>2874</v>
      </c>
      <c r="K170" s="166">
        <v>102</v>
      </c>
      <c r="L170" s="166">
        <v>66</v>
      </c>
      <c r="M170" s="166">
        <v>288</v>
      </c>
      <c r="N170" s="166">
        <v>552</v>
      </c>
      <c r="O170" s="167"/>
      <c r="P170" s="138">
        <v>5.333333333333333</v>
      </c>
      <c r="Q170" s="139">
        <v>0.66666666666666663</v>
      </c>
      <c r="R170" s="140">
        <v>53</v>
      </c>
      <c r="S170" s="140">
        <v>44.666666666666664</v>
      </c>
      <c r="T170" s="140">
        <v>6.333333333333333</v>
      </c>
      <c r="U170" s="139">
        <v>1.3333333333333333</v>
      </c>
      <c r="V170" s="77">
        <f t="shared" si="2"/>
        <v>8.3761223765816499</v>
      </c>
      <c r="W170" s="216">
        <v>13.960203960969416</v>
      </c>
      <c r="X170" s="217">
        <v>0.56384750547515972</v>
      </c>
      <c r="Y170" s="217">
        <v>0.43615249452484028</v>
      </c>
      <c r="Z170" s="25"/>
    </row>
    <row r="171" spans="1:26" x14ac:dyDescent="0.25">
      <c r="A171" s="124">
        <v>508320</v>
      </c>
      <c r="B171" s="125" t="s">
        <v>212</v>
      </c>
      <c r="C171" s="126" t="s">
        <v>157</v>
      </c>
      <c r="D171" s="101" t="s">
        <v>2312</v>
      </c>
      <c r="E171" s="134"/>
      <c r="F171" s="102">
        <v>2</v>
      </c>
      <c r="G171" s="103" t="s">
        <v>163</v>
      </c>
      <c r="H171" s="104">
        <v>1</v>
      </c>
      <c r="I171" s="106">
        <v>4308</v>
      </c>
      <c r="J171" s="165">
        <v>2499</v>
      </c>
      <c r="K171" s="166">
        <v>147</v>
      </c>
      <c r="L171" s="166">
        <v>69</v>
      </c>
      <c r="M171" s="166">
        <v>327</v>
      </c>
      <c r="N171" s="166">
        <v>513</v>
      </c>
      <c r="O171" s="167"/>
      <c r="P171" s="138">
        <v>16.333333333333332</v>
      </c>
      <c r="Q171" s="139">
        <v>0.33333333333333331</v>
      </c>
      <c r="R171" s="140">
        <v>97.666666666666671</v>
      </c>
      <c r="S171" s="140">
        <v>124.66666666666667</v>
      </c>
      <c r="T171" s="140">
        <v>27.333333333333332</v>
      </c>
      <c r="U171" s="139">
        <v>10.333333333333334</v>
      </c>
      <c r="V171" s="77">
        <f t="shared" si="2"/>
        <v>8.5290485652596306</v>
      </c>
      <c r="W171" s="216">
        <v>14.215080942099384</v>
      </c>
      <c r="X171" s="217">
        <v>0.55373769670245299</v>
      </c>
      <c r="Y171" s="217">
        <v>0.44626230329754696</v>
      </c>
      <c r="Z171" s="25"/>
    </row>
    <row r="172" spans="1:26" x14ac:dyDescent="0.25">
      <c r="A172" s="124">
        <v>508411</v>
      </c>
      <c r="B172" s="125" t="s">
        <v>213</v>
      </c>
      <c r="C172" s="126" t="s">
        <v>157</v>
      </c>
      <c r="D172" s="101" t="s">
        <v>2312</v>
      </c>
      <c r="E172" s="134"/>
      <c r="F172" s="102">
        <v>2</v>
      </c>
      <c r="G172" s="103" t="s">
        <v>163</v>
      </c>
      <c r="H172" s="104">
        <v>1</v>
      </c>
      <c r="I172" s="106">
        <v>5511</v>
      </c>
      <c r="J172" s="165">
        <v>3054</v>
      </c>
      <c r="K172" s="166">
        <v>162</v>
      </c>
      <c r="L172" s="166">
        <v>108</v>
      </c>
      <c r="M172" s="166">
        <v>480</v>
      </c>
      <c r="N172" s="166">
        <v>678</v>
      </c>
      <c r="O172" s="167"/>
      <c r="P172" s="138">
        <v>23</v>
      </c>
      <c r="Q172" s="139">
        <v>1</v>
      </c>
      <c r="R172" s="140">
        <v>45</v>
      </c>
      <c r="S172" s="140">
        <v>58.666666666666664</v>
      </c>
      <c r="T172" s="140">
        <v>8.6666666666666661</v>
      </c>
      <c r="U172" s="139">
        <v>5</v>
      </c>
      <c r="V172" s="77">
        <f t="shared" si="2"/>
        <v>8.0705507844054072</v>
      </c>
      <c r="W172" s="216">
        <v>13.450917974009013</v>
      </c>
      <c r="X172" s="217">
        <v>0.58519620701924402</v>
      </c>
      <c r="Y172" s="217">
        <v>0.41480379298075598</v>
      </c>
      <c r="Z172" s="25"/>
    </row>
    <row r="173" spans="1:26" x14ac:dyDescent="0.25">
      <c r="A173" s="124">
        <v>508412</v>
      </c>
      <c r="B173" s="125" t="s">
        <v>214</v>
      </c>
      <c r="C173" s="126" t="s">
        <v>157</v>
      </c>
      <c r="D173" s="101" t="s">
        <v>2312</v>
      </c>
      <c r="E173" s="134"/>
      <c r="F173" s="102">
        <v>2</v>
      </c>
      <c r="G173" s="103" t="s">
        <v>163</v>
      </c>
      <c r="H173" s="104">
        <v>1</v>
      </c>
      <c r="I173" s="106">
        <v>3129</v>
      </c>
      <c r="J173" s="165">
        <v>1779</v>
      </c>
      <c r="K173" s="166">
        <v>99</v>
      </c>
      <c r="L173" s="166">
        <v>72</v>
      </c>
      <c r="M173" s="166">
        <v>243</v>
      </c>
      <c r="N173" s="166">
        <v>327</v>
      </c>
      <c r="O173" s="167"/>
      <c r="P173" s="138">
        <v>15</v>
      </c>
      <c r="Q173" s="139">
        <v>0.33333333333333331</v>
      </c>
      <c r="R173" s="140">
        <v>15.333333333333334</v>
      </c>
      <c r="S173" s="140">
        <v>16</v>
      </c>
      <c r="T173" s="140">
        <v>3.3333333333333335</v>
      </c>
      <c r="U173" s="139">
        <v>2.3333333333333335</v>
      </c>
      <c r="V173" s="77">
        <f t="shared" si="2"/>
        <v>7.9941340474978766</v>
      </c>
      <c r="W173" s="216">
        <v>13.323556745829794</v>
      </c>
      <c r="X173" s="217">
        <v>0.5907901568236098</v>
      </c>
      <c r="Y173" s="217">
        <v>0.4092098431763902</v>
      </c>
      <c r="Z173" s="25"/>
    </row>
    <row r="174" spans="1:26" x14ac:dyDescent="0.25">
      <c r="A174" s="124">
        <v>508420</v>
      </c>
      <c r="B174" s="125" t="s">
        <v>215</v>
      </c>
      <c r="C174" s="126" t="s">
        <v>157</v>
      </c>
      <c r="D174" s="101" t="s">
        <v>2312</v>
      </c>
      <c r="E174" s="134"/>
      <c r="F174" s="102">
        <v>2</v>
      </c>
      <c r="G174" s="103" t="s">
        <v>163</v>
      </c>
      <c r="H174" s="104">
        <v>1</v>
      </c>
      <c r="I174" s="106">
        <v>6651</v>
      </c>
      <c r="J174" s="165">
        <v>3777</v>
      </c>
      <c r="K174" s="166">
        <v>186</v>
      </c>
      <c r="L174" s="166">
        <v>120</v>
      </c>
      <c r="M174" s="166">
        <v>519</v>
      </c>
      <c r="N174" s="166">
        <v>735</v>
      </c>
      <c r="O174" s="167"/>
      <c r="P174" s="138">
        <v>3</v>
      </c>
      <c r="Q174" s="139">
        <v>0.33333333333333331</v>
      </c>
      <c r="R174" s="140">
        <v>15.666666666666666</v>
      </c>
      <c r="S174" s="140">
        <v>18</v>
      </c>
      <c r="T174" s="140">
        <v>2</v>
      </c>
      <c r="U174" s="139">
        <v>2</v>
      </c>
      <c r="V174" s="77">
        <f t="shared" si="2"/>
        <v>8.6902671262081164</v>
      </c>
      <c r="W174" s="216">
        <v>14.483778543680195</v>
      </c>
      <c r="X174" s="217">
        <v>0.54346496361970686</v>
      </c>
      <c r="Y174" s="217">
        <v>0.45653503638029308</v>
      </c>
      <c r="Z174" s="25"/>
    </row>
    <row r="175" spans="1:26" x14ac:dyDescent="0.25">
      <c r="A175" s="124">
        <v>508510</v>
      </c>
      <c r="B175" s="125" t="s">
        <v>216</v>
      </c>
      <c r="C175" s="126" t="s">
        <v>157</v>
      </c>
      <c r="D175" s="101" t="s">
        <v>2312</v>
      </c>
      <c r="E175" s="134"/>
      <c r="F175" s="102">
        <v>2</v>
      </c>
      <c r="G175" s="103" t="s">
        <v>163</v>
      </c>
      <c r="H175" s="104">
        <v>1</v>
      </c>
      <c r="I175" s="106">
        <v>5736</v>
      </c>
      <c r="J175" s="165">
        <v>3321</v>
      </c>
      <c r="K175" s="166">
        <v>90</v>
      </c>
      <c r="L175" s="166">
        <v>78</v>
      </c>
      <c r="M175" s="166">
        <v>330</v>
      </c>
      <c r="N175" s="166">
        <v>732</v>
      </c>
      <c r="O175" s="167"/>
      <c r="P175" s="138">
        <v>2.6666666666666665</v>
      </c>
      <c r="Q175" s="139">
        <v>0.66666666666666663</v>
      </c>
      <c r="R175" s="140">
        <v>62.666666666666664</v>
      </c>
      <c r="S175" s="140">
        <v>42.666666666666664</v>
      </c>
      <c r="T175" s="140">
        <v>4.666666666666667</v>
      </c>
      <c r="U175" s="139">
        <v>2.6666666666666665</v>
      </c>
      <c r="V175" s="77">
        <f t="shared" si="2"/>
        <v>9.2313653013915076</v>
      </c>
      <c r="W175" s="216">
        <v>15.385608835652514</v>
      </c>
      <c r="X175" s="217">
        <v>0.5116096648107209</v>
      </c>
      <c r="Y175" s="217">
        <v>0.4883903351892791</v>
      </c>
      <c r="Z175" s="25"/>
    </row>
    <row r="176" spans="1:26" x14ac:dyDescent="0.25">
      <c r="A176" s="124">
        <v>508520</v>
      </c>
      <c r="B176" s="125" t="s">
        <v>217</v>
      </c>
      <c r="C176" s="126" t="s">
        <v>157</v>
      </c>
      <c r="D176" s="101" t="s">
        <v>2312</v>
      </c>
      <c r="E176" s="134"/>
      <c r="F176" s="102">
        <v>2</v>
      </c>
      <c r="G176" s="103" t="s">
        <v>163</v>
      </c>
      <c r="H176" s="104">
        <v>1</v>
      </c>
      <c r="I176" s="106">
        <v>6711</v>
      </c>
      <c r="J176" s="165">
        <v>3789</v>
      </c>
      <c r="K176" s="166">
        <v>174</v>
      </c>
      <c r="L176" s="166">
        <v>90</v>
      </c>
      <c r="M176" s="166">
        <v>456</v>
      </c>
      <c r="N176" s="166">
        <v>900</v>
      </c>
      <c r="O176" s="167"/>
      <c r="P176" s="138">
        <v>30.333333333333332</v>
      </c>
      <c r="Q176" s="139">
        <v>0.66666666666666663</v>
      </c>
      <c r="R176" s="140">
        <v>49.666666666666664</v>
      </c>
      <c r="S176" s="140">
        <v>42.333333333333336</v>
      </c>
      <c r="T176" s="140">
        <v>9.3333333333333339</v>
      </c>
      <c r="U176" s="139">
        <v>6</v>
      </c>
      <c r="V176" s="77">
        <f t="shared" si="2"/>
        <v>8.7024910136089151</v>
      </c>
      <c r="W176" s="216">
        <v>14.504151689348193</v>
      </c>
      <c r="X176" s="217">
        <v>0.54270158971777727</v>
      </c>
      <c r="Y176" s="217">
        <v>0.45729841028222273</v>
      </c>
      <c r="Z176" s="25"/>
    </row>
    <row r="177" spans="1:26" x14ac:dyDescent="0.25">
      <c r="A177" s="124">
        <v>508610</v>
      </c>
      <c r="B177" s="125" t="s">
        <v>218</v>
      </c>
      <c r="C177" s="126" t="s">
        <v>157</v>
      </c>
      <c r="D177" s="101" t="s">
        <v>2312</v>
      </c>
      <c r="E177" s="134"/>
      <c r="F177" s="102">
        <v>2</v>
      </c>
      <c r="G177" s="103" t="s">
        <v>163</v>
      </c>
      <c r="H177" s="104">
        <v>1</v>
      </c>
      <c r="I177" s="106">
        <v>4857</v>
      </c>
      <c r="J177" s="165">
        <v>2952</v>
      </c>
      <c r="K177" s="166">
        <v>120</v>
      </c>
      <c r="L177" s="166">
        <v>81</v>
      </c>
      <c r="M177" s="166">
        <v>360</v>
      </c>
      <c r="N177" s="166">
        <v>564</v>
      </c>
      <c r="O177" s="167"/>
      <c r="P177" s="138">
        <v>11</v>
      </c>
      <c r="Q177" s="139">
        <v>0.33333333333333331</v>
      </c>
      <c r="R177" s="140">
        <v>40.666666666666664</v>
      </c>
      <c r="S177" s="140">
        <v>36.333333333333336</v>
      </c>
      <c r="T177" s="140">
        <v>4.666666666666667</v>
      </c>
      <c r="U177" s="139">
        <v>5</v>
      </c>
      <c r="V177" s="77">
        <f t="shared" si="2"/>
        <v>8.5159751204119143</v>
      </c>
      <c r="W177" s="216">
        <v>14.193291867353192</v>
      </c>
      <c r="X177" s="217">
        <v>0.55458777659765945</v>
      </c>
      <c r="Y177" s="217">
        <v>0.44541222340234055</v>
      </c>
      <c r="Z177" s="25"/>
    </row>
    <row r="178" spans="1:26" x14ac:dyDescent="0.25">
      <c r="A178" s="124">
        <v>508620</v>
      </c>
      <c r="B178" s="125" t="s">
        <v>219</v>
      </c>
      <c r="C178" s="126" t="s">
        <v>157</v>
      </c>
      <c r="D178" s="101" t="s">
        <v>2312</v>
      </c>
      <c r="E178" s="134"/>
      <c r="F178" s="102">
        <v>2</v>
      </c>
      <c r="G178" s="103" t="s">
        <v>163</v>
      </c>
      <c r="H178" s="104">
        <v>1</v>
      </c>
      <c r="I178" s="106">
        <v>3198</v>
      </c>
      <c r="J178" s="165">
        <v>1980</v>
      </c>
      <c r="K178" s="166">
        <v>87</v>
      </c>
      <c r="L178" s="166">
        <v>33</v>
      </c>
      <c r="M178" s="166">
        <v>177</v>
      </c>
      <c r="N178" s="166">
        <v>363</v>
      </c>
      <c r="O178" s="167"/>
      <c r="P178" s="138">
        <v>11.333333333333334</v>
      </c>
      <c r="Q178" s="139">
        <v>0.33333333333333331</v>
      </c>
      <c r="R178" s="140">
        <v>25.333333333333332</v>
      </c>
      <c r="S178" s="140">
        <v>13.333333333333334</v>
      </c>
      <c r="T178" s="140">
        <v>0.33333333333333331</v>
      </c>
      <c r="U178" s="139">
        <v>1</v>
      </c>
      <c r="V178" s="77">
        <f t="shared" si="2"/>
        <v>8.0809851534299444</v>
      </c>
      <c r="W178" s="216">
        <v>13.468308589049908</v>
      </c>
      <c r="X178" s="217">
        <v>0.58444058712143909</v>
      </c>
      <c r="Y178" s="217">
        <v>0.41555941287856091</v>
      </c>
      <c r="Z178" s="25"/>
    </row>
    <row r="179" spans="1:26" x14ac:dyDescent="0.25">
      <c r="A179" s="124">
        <v>508701</v>
      </c>
      <c r="B179" s="125" t="s">
        <v>220</v>
      </c>
      <c r="C179" s="126" t="s">
        <v>157</v>
      </c>
      <c r="D179" s="101" t="s">
        <v>2312</v>
      </c>
      <c r="E179" s="134"/>
      <c r="F179" s="102">
        <v>2</v>
      </c>
      <c r="G179" s="103" t="s">
        <v>163</v>
      </c>
      <c r="H179" s="104">
        <v>1</v>
      </c>
      <c r="I179" s="106">
        <v>3057</v>
      </c>
      <c r="J179" s="165">
        <v>1644</v>
      </c>
      <c r="K179" s="166">
        <v>48</v>
      </c>
      <c r="L179" s="166">
        <v>36</v>
      </c>
      <c r="M179" s="166">
        <v>174</v>
      </c>
      <c r="N179" s="166">
        <v>348</v>
      </c>
      <c r="O179" s="167"/>
      <c r="P179" s="138">
        <v>7.666666666666667</v>
      </c>
      <c r="Q179" s="139">
        <v>0</v>
      </c>
      <c r="R179" s="140">
        <v>6.666666666666667</v>
      </c>
      <c r="S179" s="140">
        <v>6.666666666666667</v>
      </c>
      <c r="T179" s="140">
        <v>0.66666666666666663</v>
      </c>
      <c r="U179" s="139">
        <v>0</v>
      </c>
      <c r="V179" s="77">
        <f t="shared" si="2"/>
        <v>7.2140614754215502</v>
      </c>
      <c r="W179" s="216">
        <v>12.02343579236925</v>
      </c>
      <c r="X179" s="217">
        <v>0.6546736153664745</v>
      </c>
      <c r="Y179" s="217">
        <v>0.34532638463352555</v>
      </c>
      <c r="Z179" s="25"/>
    </row>
    <row r="180" spans="1:26" x14ac:dyDescent="0.25">
      <c r="A180" s="124">
        <v>508703</v>
      </c>
      <c r="B180" s="125" t="s">
        <v>221</v>
      </c>
      <c r="C180" s="126" t="s">
        <v>157</v>
      </c>
      <c r="D180" s="101" t="s">
        <v>2312</v>
      </c>
      <c r="E180" s="134"/>
      <c r="F180" s="102">
        <v>2</v>
      </c>
      <c r="G180" s="103" t="s">
        <v>163</v>
      </c>
      <c r="H180" s="104">
        <v>1</v>
      </c>
      <c r="I180" s="106">
        <v>2931</v>
      </c>
      <c r="J180" s="165">
        <v>1680</v>
      </c>
      <c r="K180" s="166">
        <v>36</v>
      </c>
      <c r="L180" s="166">
        <v>54</v>
      </c>
      <c r="M180" s="166">
        <v>201</v>
      </c>
      <c r="N180" s="166">
        <v>336</v>
      </c>
      <c r="O180" s="167"/>
      <c r="P180" s="138">
        <v>13</v>
      </c>
      <c r="Q180" s="139">
        <v>0.33333333333333331</v>
      </c>
      <c r="R180" s="140">
        <v>46</v>
      </c>
      <c r="S180" s="140">
        <v>38.666666666666664</v>
      </c>
      <c r="T180" s="140">
        <v>3</v>
      </c>
      <c r="U180" s="139">
        <v>2.6666666666666665</v>
      </c>
      <c r="V180" s="77">
        <f t="shared" si="2"/>
        <v>7.2900863867327645</v>
      </c>
      <c r="W180" s="216">
        <v>12.150143977887941</v>
      </c>
      <c r="X180" s="217">
        <v>0.64784632952846199</v>
      </c>
      <c r="Y180" s="217">
        <v>0.35215367047153806</v>
      </c>
      <c r="Z180" s="25"/>
    </row>
    <row r="181" spans="1:26" x14ac:dyDescent="0.25">
      <c r="A181" s="124">
        <v>508704</v>
      </c>
      <c r="B181" s="125" t="s">
        <v>222</v>
      </c>
      <c r="C181" s="126" t="s">
        <v>157</v>
      </c>
      <c r="D181" s="101" t="s">
        <v>2312</v>
      </c>
      <c r="E181" s="134"/>
      <c r="F181" s="102">
        <v>2</v>
      </c>
      <c r="G181" s="103" t="s">
        <v>163</v>
      </c>
      <c r="H181" s="104">
        <v>1</v>
      </c>
      <c r="I181" s="106">
        <v>4506</v>
      </c>
      <c r="J181" s="165">
        <v>2448</v>
      </c>
      <c r="K181" s="166">
        <v>48</v>
      </c>
      <c r="L181" s="166">
        <v>75</v>
      </c>
      <c r="M181" s="166">
        <v>315</v>
      </c>
      <c r="N181" s="166">
        <v>576</v>
      </c>
      <c r="O181" s="167"/>
      <c r="P181" s="138">
        <v>18</v>
      </c>
      <c r="Q181" s="139">
        <v>0</v>
      </c>
      <c r="R181" s="140">
        <v>0</v>
      </c>
      <c r="S181" s="140">
        <v>0</v>
      </c>
      <c r="T181" s="140">
        <v>0</v>
      </c>
      <c r="U181" s="139">
        <v>0</v>
      </c>
      <c r="V181" s="77">
        <f t="shared" si="2"/>
        <v>8.2449214475907606</v>
      </c>
      <c r="W181" s="216">
        <v>13.741535745984603</v>
      </c>
      <c r="X181" s="217">
        <v>0.57281997622552117</v>
      </c>
      <c r="Y181" s="217">
        <v>0.42718002377447889</v>
      </c>
      <c r="Z181" s="25"/>
    </row>
    <row r="182" spans="1:26" x14ac:dyDescent="0.25">
      <c r="A182" s="124">
        <v>508803</v>
      </c>
      <c r="B182" s="125" t="s">
        <v>223</v>
      </c>
      <c r="C182" s="126" t="s">
        <v>157</v>
      </c>
      <c r="D182" s="101" t="s">
        <v>2312</v>
      </c>
      <c r="E182" s="134"/>
      <c r="F182" s="102">
        <v>2</v>
      </c>
      <c r="G182" s="103" t="s">
        <v>163</v>
      </c>
      <c r="H182" s="104">
        <v>1</v>
      </c>
      <c r="I182" s="106">
        <v>5403</v>
      </c>
      <c r="J182" s="165">
        <v>3171</v>
      </c>
      <c r="K182" s="166">
        <v>102</v>
      </c>
      <c r="L182" s="166">
        <v>72</v>
      </c>
      <c r="M182" s="166">
        <v>369</v>
      </c>
      <c r="N182" s="166">
        <v>675</v>
      </c>
      <c r="O182" s="167"/>
      <c r="P182" s="138">
        <v>0.66666666666666663</v>
      </c>
      <c r="Q182" s="139">
        <v>0</v>
      </c>
      <c r="R182" s="140">
        <v>8</v>
      </c>
      <c r="S182" s="140">
        <v>6</v>
      </c>
      <c r="T182" s="140">
        <v>2</v>
      </c>
      <c r="U182" s="139">
        <v>0.33333333333333331</v>
      </c>
      <c r="V182" s="77">
        <f t="shared" si="2"/>
        <v>7.6847606640383477</v>
      </c>
      <c r="W182" s="216">
        <v>12.807934440063914</v>
      </c>
      <c r="X182" s="217">
        <v>0.61457420914763594</v>
      </c>
      <c r="Y182" s="217">
        <v>0.38542579085236406</v>
      </c>
      <c r="Z182" s="25"/>
    </row>
    <row r="183" spans="1:26" x14ac:dyDescent="0.25">
      <c r="A183" s="124">
        <v>508804</v>
      </c>
      <c r="B183" s="125" t="s">
        <v>224</v>
      </c>
      <c r="C183" s="126" t="s">
        <v>157</v>
      </c>
      <c r="D183" s="101" t="s">
        <v>2312</v>
      </c>
      <c r="E183" s="134"/>
      <c r="F183" s="102">
        <v>2</v>
      </c>
      <c r="G183" s="103" t="s">
        <v>163</v>
      </c>
      <c r="H183" s="104">
        <v>1</v>
      </c>
      <c r="I183" s="106">
        <v>3954</v>
      </c>
      <c r="J183" s="165">
        <v>2127</v>
      </c>
      <c r="K183" s="166">
        <v>36</v>
      </c>
      <c r="L183" s="166">
        <v>54</v>
      </c>
      <c r="M183" s="166">
        <v>249</v>
      </c>
      <c r="N183" s="166">
        <v>525</v>
      </c>
      <c r="O183" s="167"/>
      <c r="P183" s="138">
        <v>2</v>
      </c>
      <c r="Q183" s="139">
        <v>0</v>
      </c>
      <c r="R183" s="140">
        <v>38</v>
      </c>
      <c r="S183" s="140">
        <v>20.333333333333332</v>
      </c>
      <c r="T183" s="140">
        <v>3</v>
      </c>
      <c r="U183" s="139">
        <v>1.3333333333333333</v>
      </c>
      <c r="V183" s="77">
        <f t="shared" si="2"/>
        <v>7.8579156854849357</v>
      </c>
      <c r="W183" s="216">
        <v>13.096526142474893</v>
      </c>
      <c r="X183" s="217">
        <v>0.60103160896906049</v>
      </c>
      <c r="Y183" s="217">
        <v>0.39896839103093945</v>
      </c>
      <c r="Z183" s="25"/>
    </row>
    <row r="184" spans="1:26" x14ac:dyDescent="0.25">
      <c r="A184" s="124">
        <v>508805</v>
      </c>
      <c r="B184" s="125" t="s">
        <v>225</v>
      </c>
      <c r="C184" s="126" t="s">
        <v>157</v>
      </c>
      <c r="D184" s="101" t="s">
        <v>2312</v>
      </c>
      <c r="E184" s="134"/>
      <c r="F184" s="102">
        <v>2</v>
      </c>
      <c r="G184" s="103" t="s">
        <v>163</v>
      </c>
      <c r="H184" s="104">
        <v>1</v>
      </c>
      <c r="I184" s="106">
        <v>1905</v>
      </c>
      <c r="J184" s="165">
        <v>1230</v>
      </c>
      <c r="K184" s="166">
        <v>15</v>
      </c>
      <c r="L184" s="166">
        <v>18</v>
      </c>
      <c r="M184" s="166">
        <v>72</v>
      </c>
      <c r="N184" s="166">
        <v>198</v>
      </c>
      <c r="O184" s="167"/>
      <c r="P184" s="138">
        <v>1.3333333333333333</v>
      </c>
      <c r="Q184" s="139">
        <v>0</v>
      </c>
      <c r="R184" s="140">
        <v>0</v>
      </c>
      <c r="S184" s="140">
        <v>0</v>
      </c>
      <c r="T184" s="140">
        <v>0</v>
      </c>
      <c r="U184" s="139">
        <v>0</v>
      </c>
      <c r="V184" s="77">
        <f t="shared" si="2"/>
        <v>7.6438306097005304</v>
      </c>
      <c r="W184" s="216">
        <v>12.739717682834218</v>
      </c>
      <c r="X184" s="217">
        <v>0.61786504028446287</v>
      </c>
      <c r="Y184" s="217">
        <v>0.38213495971553707</v>
      </c>
      <c r="Z184" s="25"/>
    </row>
    <row r="185" spans="1:26" x14ac:dyDescent="0.25">
      <c r="A185" s="124">
        <v>508806</v>
      </c>
      <c r="B185" s="125" t="s">
        <v>226</v>
      </c>
      <c r="C185" s="126" t="s">
        <v>157</v>
      </c>
      <c r="D185" s="101" t="s">
        <v>2312</v>
      </c>
      <c r="E185" s="134"/>
      <c r="F185" s="102">
        <v>2</v>
      </c>
      <c r="G185" s="103" t="s">
        <v>163</v>
      </c>
      <c r="H185" s="104">
        <v>1</v>
      </c>
      <c r="I185" s="106">
        <v>5202</v>
      </c>
      <c r="J185" s="165">
        <v>2805</v>
      </c>
      <c r="K185" s="166">
        <v>66</v>
      </c>
      <c r="L185" s="166">
        <v>81</v>
      </c>
      <c r="M185" s="166">
        <v>357</v>
      </c>
      <c r="N185" s="166">
        <v>795</v>
      </c>
      <c r="O185" s="167"/>
      <c r="P185" s="138">
        <v>6.333333333333333</v>
      </c>
      <c r="Q185" s="139">
        <v>0</v>
      </c>
      <c r="R185" s="140">
        <v>102</v>
      </c>
      <c r="S185" s="140">
        <v>80.666666666666671</v>
      </c>
      <c r="T185" s="140">
        <v>11.333333333333334</v>
      </c>
      <c r="U185" s="139">
        <v>6.666666666666667</v>
      </c>
      <c r="V185" s="77">
        <f t="shared" si="2"/>
        <v>7.059357370898665</v>
      </c>
      <c r="W185" s="216">
        <v>11.765595618164442</v>
      </c>
      <c r="X185" s="217">
        <v>0.66902062885491853</v>
      </c>
      <c r="Y185" s="217">
        <v>0.33097937114508147</v>
      </c>
      <c r="Z185" s="25"/>
    </row>
    <row r="186" spans="1:26" x14ac:dyDescent="0.25">
      <c r="A186" s="124">
        <v>508807</v>
      </c>
      <c r="B186" s="125" t="s">
        <v>227</v>
      </c>
      <c r="C186" s="126" t="s">
        <v>157</v>
      </c>
      <c r="D186" s="101" t="s">
        <v>2312</v>
      </c>
      <c r="E186" s="134"/>
      <c r="F186" s="102">
        <v>2</v>
      </c>
      <c r="G186" s="103" t="s">
        <v>163</v>
      </c>
      <c r="H186" s="104">
        <v>1</v>
      </c>
      <c r="I186" s="106">
        <v>3777</v>
      </c>
      <c r="J186" s="165">
        <v>2346</v>
      </c>
      <c r="K186" s="166">
        <v>63</v>
      </c>
      <c r="L186" s="166">
        <v>45</v>
      </c>
      <c r="M186" s="166">
        <v>198</v>
      </c>
      <c r="N186" s="166">
        <v>420</v>
      </c>
      <c r="O186" s="167"/>
      <c r="P186" s="138">
        <v>51.666666666666664</v>
      </c>
      <c r="Q186" s="139">
        <v>0</v>
      </c>
      <c r="R186" s="140">
        <v>0</v>
      </c>
      <c r="S186" s="140">
        <v>0</v>
      </c>
      <c r="T186" s="140">
        <v>0</v>
      </c>
      <c r="U186" s="139">
        <v>0</v>
      </c>
      <c r="V186" s="77">
        <f t="shared" si="2"/>
        <v>7.4123530236245267</v>
      </c>
      <c r="W186" s="216">
        <v>12.353921706040879</v>
      </c>
      <c r="X186" s="217">
        <v>0.63716011535576123</v>
      </c>
      <c r="Y186" s="217">
        <v>0.36283988464423877</v>
      </c>
      <c r="Z186" s="25"/>
    </row>
    <row r="187" spans="1:26" x14ac:dyDescent="0.25">
      <c r="A187" s="124">
        <v>508900</v>
      </c>
      <c r="B187" s="125" t="s">
        <v>228</v>
      </c>
      <c r="C187" s="126" t="s">
        <v>157</v>
      </c>
      <c r="D187" s="101" t="s">
        <v>2312</v>
      </c>
      <c r="E187" s="134"/>
      <c r="F187" s="102">
        <v>2</v>
      </c>
      <c r="G187" s="103" t="s">
        <v>163</v>
      </c>
      <c r="H187" s="104">
        <v>1</v>
      </c>
      <c r="I187" s="106">
        <v>885</v>
      </c>
      <c r="J187" s="168">
        <v>552</v>
      </c>
      <c r="K187" s="166">
        <v>15</v>
      </c>
      <c r="L187" s="166">
        <v>6</v>
      </c>
      <c r="M187" s="166">
        <v>39</v>
      </c>
      <c r="N187" s="166">
        <v>120</v>
      </c>
      <c r="O187" s="167"/>
      <c r="P187" s="138">
        <v>16</v>
      </c>
      <c r="Q187" s="139">
        <v>0</v>
      </c>
      <c r="R187" s="140">
        <v>8.6666666666666661</v>
      </c>
      <c r="S187" s="140">
        <v>3.3333333333333335</v>
      </c>
      <c r="T187" s="140">
        <v>1</v>
      </c>
      <c r="U187" s="139">
        <v>0.33333333333333331</v>
      </c>
      <c r="V187" s="77">
        <f t="shared" si="2"/>
        <v>6.9510855648672294</v>
      </c>
      <c r="W187" s="216">
        <v>11.585142608112049</v>
      </c>
      <c r="X187" s="217">
        <v>0.67944145752728036</v>
      </c>
      <c r="Y187" s="217">
        <v>0.32055854247271964</v>
      </c>
      <c r="Z187" s="25"/>
    </row>
    <row r="188" spans="1:26" x14ac:dyDescent="0.25">
      <c r="A188" s="124">
        <v>509000</v>
      </c>
      <c r="B188" s="125" t="s">
        <v>229</v>
      </c>
      <c r="C188" s="126" t="s">
        <v>157</v>
      </c>
      <c r="D188" s="101" t="s">
        <v>2312</v>
      </c>
      <c r="E188" s="134"/>
      <c r="F188" s="102">
        <v>2</v>
      </c>
      <c r="G188" s="103" t="s">
        <v>163</v>
      </c>
      <c r="H188" s="104">
        <v>1</v>
      </c>
      <c r="I188" s="106">
        <v>2601</v>
      </c>
      <c r="J188" s="165">
        <v>1560</v>
      </c>
      <c r="K188" s="166">
        <v>135</v>
      </c>
      <c r="L188" s="166">
        <v>27</v>
      </c>
      <c r="M188" s="166">
        <v>144</v>
      </c>
      <c r="N188" s="166">
        <v>342</v>
      </c>
      <c r="O188" s="167"/>
      <c r="P188" s="138">
        <v>1.3333333333333333</v>
      </c>
      <c r="Q188" s="139">
        <v>0</v>
      </c>
      <c r="R188" s="140">
        <v>9.3333333333333339</v>
      </c>
      <c r="S188" s="140">
        <v>12</v>
      </c>
      <c r="T188" s="140">
        <v>2.6666666666666665</v>
      </c>
      <c r="U188" s="139">
        <v>1</v>
      </c>
      <c r="V188" s="77">
        <f t="shared" si="2"/>
        <v>7.0802148135347709</v>
      </c>
      <c r="W188" s="216">
        <v>11.800358022557951</v>
      </c>
      <c r="X188" s="217">
        <v>0.66704977630930962</v>
      </c>
      <c r="Y188" s="217">
        <v>0.33295022369069038</v>
      </c>
      <c r="Z188" s="25"/>
    </row>
    <row r="189" spans="1:26" x14ac:dyDescent="0.25">
      <c r="A189" s="124">
        <v>509100</v>
      </c>
      <c r="B189" s="125" t="s">
        <v>230</v>
      </c>
      <c r="C189" s="126" t="s">
        <v>157</v>
      </c>
      <c r="D189" s="101" t="s">
        <v>2312</v>
      </c>
      <c r="E189" s="134"/>
      <c r="F189" s="102">
        <v>2</v>
      </c>
      <c r="G189" s="103" t="s">
        <v>163</v>
      </c>
      <c r="H189" s="104">
        <v>1</v>
      </c>
      <c r="I189" s="106">
        <v>8424</v>
      </c>
      <c r="J189" s="165">
        <v>4803</v>
      </c>
      <c r="K189" s="166">
        <v>132</v>
      </c>
      <c r="L189" s="166">
        <v>90</v>
      </c>
      <c r="M189" s="166">
        <v>534</v>
      </c>
      <c r="N189" s="169">
        <v>1524</v>
      </c>
      <c r="O189" s="167"/>
      <c r="P189" s="138">
        <v>1.6666666666666667</v>
      </c>
      <c r="Q189" s="139">
        <v>0.33333333333333331</v>
      </c>
      <c r="R189" s="140">
        <v>36.333333333333336</v>
      </c>
      <c r="S189" s="140">
        <v>43</v>
      </c>
      <c r="T189" s="140">
        <v>9.3333333333333339</v>
      </c>
      <c r="U189" s="139">
        <v>5</v>
      </c>
      <c r="V189" s="77">
        <f t="shared" si="2"/>
        <v>7.3626664369304011</v>
      </c>
      <c r="W189" s="216">
        <v>12.271110728217336</v>
      </c>
      <c r="X189" s="217">
        <v>0.64145995856893034</v>
      </c>
      <c r="Y189" s="217">
        <v>0.35854004143106966</v>
      </c>
      <c r="Z189" s="25"/>
    </row>
    <row r="190" spans="1:26" x14ac:dyDescent="0.25">
      <c r="A190" s="124">
        <v>509300</v>
      </c>
      <c r="B190" s="125" t="s">
        <v>231</v>
      </c>
      <c r="C190" s="126" t="s">
        <v>157</v>
      </c>
      <c r="D190" s="101" t="s">
        <v>2312</v>
      </c>
      <c r="E190" s="134"/>
      <c r="F190" s="102">
        <v>2</v>
      </c>
      <c r="G190" s="103" t="s">
        <v>163</v>
      </c>
      <c r="H190" s="104">
        <v>1</v>
      </c>
      <c r="I190" s="106">
        <v>3723</v>
      </c>
      <c r="J190" s="165">
        <v>2280</v>
      </c>
      <c r="K190" s="166">
        <v>93</v>
      </c>
      <c r="L190" s="166">
        <v>39</v>
      </c>
      <c r="M190" s="166">
        <v>270</v>
      </c>
      <c r="N190" s="166">
        <v>531</v>
      </c>
      <c r="O190" s="167"/>
      <c r="P190" s="138">
        <v>11</v>
      </c>
      <c r="Q190" s="139">
        <v>0.33333333333333331</v>
      </c>
      <c r="R190" s="140">
        <v>53.333333333333336</v>
      </c>
      <c r="S190" s="140">
        <v>49</v>
      </c>
      <c r="T190" s="140">
        <v>5.666666666666667</v>
      </c>
      <c r="U190" s="139">
        <v>2</v>
      </c>
      <c r="V190" s="77">
        <f t="shared" si="2"/>
        <v>8.0945600455865083</v>
      </c>
      <c r="W190" s="216">
        <v>13.490933409310848</v>
      </c>
      <c r="X190" s="217">
        <v>0.58346045751619657</v>
      </c>
      <c r="Y190" s="217">
        <v>0.41653954248380348</v>
      </c>
      <c r="Z190" s="25"/>
    </row>
    <row r="191" spans="1:26" x14ac:dyDescent="0.25">
      <c r="A191" s="124">
        <v>509400</v>
      </c>
      <c r="B191" s="125" t="s">
        <v>232</v>
      </c>
      <c r="C191" s="126" t="s">
        <v>157</v>
      </c>
      <c r="D191" s="101" t="s">
        <v>2312</v>
      </c>
      <c r="E191" s="134"/>
      <c r="F191" s="102">
        <v>2</v>
      </c>
      <c r="G191" s="103" t="s">
        <v>163</v>
      </c>
      <c r="H191" s="104">
        <v>1</v>
      </c>
      <c r="I191" s="106">
        <v>5337</v>
      </c>
      <c r="J191" s="165">
        <v>3423</v>
      </c>
      <c r="K191" s="166">
        <v>132</v>
      </c>
      <c r="L191" s="166">
        <v>45</v>
      </c>
      <c r="M191" s="166">
        <v>285</v>
      </c>
      <c r="N191" s="166">
        <v>822</v>
      </c>
      <c r="O191" s="167"/>
      <c r="P191" s="138">
        <v>23</v>
      </c>
      <c r="Q191" s="139">
        <v>0.33333333333333331</v>
      </c>
      <c r="R191" s="140">
        <v>58</v>
      </c>
      <c r="S191" s="140">
        <v>51.333333333333336</v>
      </c>
      <c r="T191" s="140">
        <v>10</v>
      </c>
      <c r="U191" s="139">
        <v>2.6666666666666665</v>
      </c>
      <c r="V191" s="77">
        <f t="shared" si="2"/>
        <v>8.7076218217260788</v>
      </c>
      <c r="W191" s="216">
        <v>14.512703036210132</v>
      </c>
      <c r="X191" s="217">
        <v>0.54238181265594232</v>
      </c>
      <c r="Y191" s="217">
        <v>0.45761818734405768</v>
      </c>
      <c r="Z191" s="25"/>
    </row>
    <row r="192" spans="1:26" x14ac:dyDescent="0.25">
      <c r="A192" s="124">
        <v>509500</v>
      </c>
      <c r="B192" s="125" t="s">
        <v>233</v>
      </c>
      <c r="C192" s="126" t="s">
        <v>157</v>
      </c>
      <c r="D192" s="101" t="s">
        <v>2312</v>
      </c>
      <c r="E192" s="134"/>
      <c r="F192" s="102">
        <v>2</v>
      </c>
      <c r="G192" s="103" t="s">
        <v>163</v>
      </c>
      <c r="H192" s="104">
        <v>1</v>
      </c>
      <c r="I192" s="106">
        <v>2187</v>
      </c>
      <c r="J192" s="165">
        <v>1191</v>
      </c>
      <c r="K192" s="166">
        <v>42</v>
      </c>
      <c r="L192" s="166">
        <v>18</v>
      </c>
      <c r="M192" s="166">
        <v>129</v>
      </c>
      <c r="N192" s="166">
        <v>354</v>
      </c>
      <c r="O192" s="167"/>
      <c r="P192" s="138">
        <v>33</v>
      </c>
      <c r="Q192" s="139">
        <v>0.66666666666666663</v>
      </c>
      <c r="R192" s="140">
        <v>14.333333333333334</v>
      </c>
      <c r="S192" s="140">
        <v>10.333333333333334</v>
      </c>
      <c r="T192" s="140">
        <v>0.66666666666666663</v>
      </c>
      <c r="U192" s="139">
        <v>2.3333333333333335</v>
      </c>
      <c r="V192" s="77">
        <f t="shared" si="2"/>
        <v>7.8901431335727796</v>
      </c>
      <c r="W192" s="216">
        <v>13.150238555954633</v>
      </c>
      <c r="X192" s="217">
        <v>0.59857668329163083</v>
      </c>
      <c r="Y192" s="217">
        <v>0.40142331670836923</v>
      </c>
      <c r="Z192" s="25"/>
    </row>
    <row r="193" spans="1:26" x14ac:dyDescent="0.25">
      <c r="A193" s="124">
        <v>509701</v>
      </c>
      <c r="B193" s="125" t="s">
        <v>234</v>
      </c>
      <c r="C193" s="126" t="s">
        <v>157</v>
      </c>
      <c r="D193" s="101" t="s">
        <v>2312</v>
      </c>
      <c r="E193" s="134"/>
      <c r="F193" s="102">
        <v>2</v>
      </c>
      <c r="G193" s="103" t="s">
        <v>163</v>
      </c>
      <c r="H193" s="104">
        <v>1</v>
      </c>
      <c r="I193" s="106">
        <v>4500</v>
      </c>
      <c r="J193" s="165">
        <v>2709</v>
      </c>
      <c r="K193" s="166">
        <v>141</v>
      </c>
      <c r="L193" s="166">
        <v>69</v>
      </c>
      <c r="M193" s="166">
        <v>288</v>
      </c>
      <c r="N193" s="166">
        <v>501</v>
      </c>
      <c r="O193" s="167"/>
      <c r="P193" s="138">
        <v>7.666666666666667</v>
      </c>
      <c r="Q193" s="139">
        <v>0.33333333333333331</v>
      </c>
      <c r="R193" s="140">
        <v>8.3333333333333339</v>
      </c>
      <c r="S193" s="140">
        <v>7.333333333333333</v>
      </c>
      <c r="T193" s="140">
        <v>1.6666666666666667</v>
      </c>
      <c r="U193" s="139">
        <v>1</v>
      </c>
      <c r="V193" s="77">
        <f t="shared" si="2"/>
        <v>8.4462637104765559</v>
      </c>
      <c r="W193" s="216">
        <v>14.077106184127594</v>
      </c>
      <c r="X193" s="217">
        <v>0.55916507813177851</v>
      </c>
      <c r="Y193" s="217">
        <v>0.44083492186822149</v>
      </c>
      <c r="Z193" s="25"/>
    </row>
    <row r="194" spans="1:26" x14ac:dyDescent="0.25">
      <c r="A194" s="124">
        <v>509702</v>
      </c>
      <c r="B194" s="125" t="s">
        <v>235</v>
      </c>
      <c r="C194" s="126" t="s">
        <v>157</v>
      </c>
      <c r="D194" s="101" t="s">
        <v>2312</v>
      </c>
      <c r="E194" s="134"/>
      <c r="F194" s="102">
        <v>2</v>
      </c>
      <c r="G194" s="103" t="s">
        <v>163</v>
      </c>
      <c r="H194" s="104">
        <v>1</v>
      </c>
      <c r="I194" s="106">
        <v>4395</v>
      </c>
      <c r="J194" s="165">
        <v>2490</v>
      </c>
      <c r="K194" s="166">
        <v>156</v>
      </c>
      <c r="L194" s="166">
        <v>60</v>
      </c>
      <c r="M194" s="166">
        <v>291</v>
      </c>
      <c r="N194" s="166">
        <v>459</v>
      </c>
      <c r="O194" s="167"/>
      <c r="P194" s="138">
        <v>7.333333333333333</v>
      </c>
      <c r="Q194" s="139">
        <v>0.33333333333333331</v>
      </c>
      <c r="R194" s="140">
        <v>2</v>
      </c>
      <c r="S194" s="140">
        <v>2</v>
      </c>
      <c r="T194" s="140">
        <v>0</v>
      </c>
      <c r="U194" s="139">
        <v>0</v>
      </c>
      <c r="V194" s="77">
        <f t="shared" ref="V194:V254" si="3">IF(OR(H194=1,H194=2,H194=3),0.6*W194,0.4*W194)</f>
        <v>9.0927880233211127</v>
      </c>
      <c r="W194" s="216">
        <v>15.154646705535187</v>
      </c>
      <c r="X194" s="217">
        <v>0.51940677551011694</v>
      </c>
      <c r="Y194" s="217">
        <v>0.48059322448988301</v>
      </c>
      <c r="Z194" s="25"/>
    </row>
    <row r="195" spans="1:26" x14ac:dyDescent="0.25">
      <c r="A195" s="124">
        <v>509800</v>
      </c>
      <c r="B195" s="125" t="s">
        <v>236</v>
      </c>
      <c r="C195" s="126" t="s">
        <v>157</v>
      </c>
      <c r="D195" s="101" t="s">
        <v>2312</v>
      </c>
      <c r="E195" s="134"/>
      <c r="F195" s="102">
        <v>2</v>
      </c>
      <c r="G195" s="103" t="s">
        <v>163</v>
      </c>
      <c r="H195" s="104">
        <v>1</v>
      </c>
      <c r="I195" s="106">
        <v>4254</v>
      </c>
      <c r="J195" s="165">
        <v>2649</v>
      </c>
      <c r="K195" s="166">
        <v>123</v>
      </c>
      <c r="L195" s="166">
        <v>78</v>
      </c>
      <c r="M195" s="166">
        <v>336</v>
      </c>
      <c r="N195" s="166">
        <v>462</v>
      </c>
      <c r="O195" s="167"/>
      <c r="P195" s="138">
        <v>11.666666666666666</v>
      </c>
      <c r="Q195" s="139">
        <v>1.3333333333333333</v>
      </c>
      <c r="R195" s="140">
        <v>180.66666666666666</v>
      </c>
      <c r="S195" s="140">
        <v>180</v>
      </c>
      <c r="T195" s="140">
        <v>29.333333333333332</v>
      </c>
      <c r="U195" s="139">
        <v>12.333333333333334</v>
      </c>
      <c r="V195" s="77">
        <f t="shared" si="3"/>
        <v>9.7002586059015066</v>
      </c>
      <c r="W195" s="216">
        <v>16.167097676502511</v>
      </c>
      <c r="X195" s="217">
        <v>0.48687936058909886</v>
      </c>
      <c r="Y195" s="217">
        <v>0.51312063941090114</v>
      </c>
      <c r="Z195" s="25"/>
    </row>
    <row r="196" spans="1:26" x14ac:dyDescent="0.25">
      <c r="A196" s="124">
        <v>510010</v>
      </c>
      <c r="B196" s="125" t="s">
        <v>237</v>
      </c>
      <c r="C196" s="126" t="s">
        <v>157</v>
      </c>
      <c r="D196" s="101" t="s">
        <v>2312</v>
      </c>
      <c r="E196" s="134"/>
      <c r="F196" s="102">
        <v>2</v>
      </c>
      <c r="G196" s="103" t="s">
        <v>163</v>
      </c>
      <c r="H196" s="104">
        <v>1</v>
      </c>
      <c r="I196" s="106">
        <v>5439</v>
      </c>
      <c r="J196" s="165">
        <v>3072</v>
      </c>
      <c r="K196" s="166">
        <v>324</v>
      </c>
      <c r="L196" s="166">
        <v>108</v>
      </c>
      <c r="M196" s="166">
        <v>501</v>
      </c>
      <c r="N196" s="166">
        <v>738</v>
      </c>
      <c r="O196" s="167"/>
      <c r="P196" s="138">
        <v>103.66666666666667</v>
      </c>
      <c r="Q196" s="139">
        <v>1.3333333333333333</v>
      </c>
      <c r="R196" s="140">
        <v>73.333333333333329</v>
      </c>
      <c r="S196" s="140">
        <v>102.33333333333333</v>
      </c>
      <c r="T196" s="140">
        <v>16</v>
      </c>
      <c r="U196" s="139">
        <v>8</v>
      </c>
      <c r="V196" s="77">
        <f t="shared" si="3"/>
        <v>8.4425547633275642</v>
      </c>
      <c r="W196" s="216">
        <v>14.070924605545942</v>
      </c>
      <c r="X196" s="217">
        <v>0.55941072814892268</v>
      </c>
      <c r="Y196" s="217">
        <v>0.44058927185107727</v>
      </c>
      <c r="Z196" s="25"/>
    </row>
    <row r="197" spans="1:26" x14ac:dyDescent="0.25">
      <c r="A197" s="124">
        <v>510020</v>
      </c>
      <c r="B197" s="125" t="s">
        <v>238</v>
      </c>
      <c r="C197" s="126" t="s">
        <v>157</v>
      </c>
      <c r="D197" s="101" t="s">
        <v>2312</v>
      </c>
      <c r="E197" s="134"/>
      <c r="F197" s="102">
        <v>2</v>
      </c>
      <c r="G197" s="103" t="s">
        <v>163</v>
      </c>
      <c r="H197" s="104">
        <v>1</v>
      </c>
      <c r="I197" s="106">
        <v>4695</v>
      </c>
      <c r="J197" s="165">
        <v>2781</v>
      </c>
      <c r="K197" s="166">
        <v>204</v>
      </c>
      <c r="L197" s="166">
        <v>57</v>
      </c>
      <c r="M197" s="166">
        <v>366</v>
      </c>
      <c r="N197" s="166">
        <v>642</v>
      </c>
      <c r="O197" s="167"/>
      <c r="P197" s="138">
        <v>23.333333333333332</v>
      </c>
      <c r="Q197" s="139">
        <v>2.3333333333333335</v>
      </c>
      <c r="R197" s="140">
        <v>31.333333333333332</v>
      </c>
      <c r="S197" s="140">
        <v>42.666666666666664</v>
      </c>
      <c r="T197" s="140">
        <v>7.333333333333333</v>
      </c>
      <c r="U197" s="139">
        <v>3.6666666666666665</v>
      </c>
      <c r="V197" s="77">
        <f t="shared" si="3"/>
        <v>8.1695114766603929</v>
      </c>
      <c r="W197" s="216">
        <v>13.615852461100655</v>
      </c>
      <c r="X197" s="217">
        <v>0.57810748183450511</v>
      </c>
      <c r="Y197" s="217">
        <v>0.42189251816549489</v>
      </c>
      <c r="Z197" s="25"/>
    </row>
    <row r="198" spans="1:26" x14ac:dyDescent="0.25">
      <c r="A198" s="124">
        <v>510210</v>
      </c>
      <c r="B198" s="125" t="s">
        <v>239</v>
      </c>
      <c r="C198" s="126" t="s">
        <v>157</v>
      </c>
      <c r="D198" s="101" t="s">
        <v>2312</v>
      </c>
      <c r="E198" s="134"/>
      <c r="F198" s="102">
        <v>2</v>
      </c>
      <c r="G198" s="103" t="s">
        <v>163</v>
      </c>
      <c r="H198" s="104">
        <v>1</v>
      </c>
      <c r="I198" s="106">
        <v>3018</v>
      </c>
      <c r="J198" s="165">
        <v>1719</v>
      </c>
      <c r="K198" s="166">
        <v>156</v>
      </c>
      <c r="L198" s="166">
        <v>66</v>
      </c>
      <c r="M198" s="166">
        <v>255</v>
      </c>
      <c r="N198" s="166">
        <v>435</v>
      </c>
      <c r="O198" s="167"/>
      <c r="P198" s="138">
        <v>9</v>
      </c>
      <c r="Q198" s="139">
        <v>1.3333333333333333</v>
      </c>
      <c r="R198" s="140">
        <v>39.333333333333336</v>
      </c>
      <c r="S198" s="140">
        <v>40.666666666666664</v>
      </c>
      <c r="T198" s="140">
        <v>8.3333333333333339</v>
      </c>
      <c r="U198" s="139">
        <v>3</v>
      </c>
      <c r="V198" s="77">
        <f t="shared" si="3"/>
        <v>8.4306989259028864</v>
      </c>
      <c r="W198" s="216">
        <v>14.051164876504812</v>
      </c>
      <c r="X198" s="217">
        <v>0.56019741057049244</v>
      </c>
      <c r="Y198" s="217">
        <v>0.43980258942950756</v>
      </c>
      <c r="Z198" s="25"/>
    </row>
    <row r="199" spans="1:26" x14ac:dyDescent="0.25">
      <c r="A199" s="124">
        <v>510220</v>
      </c>
      <c r="B199" s="125" t="s">
        <v>240</v>
      </c>
      <c r="C199" s="126" t="s">
        <v>157</v>
      </c>
      <c r="D199" s="101" t="s">
        <v>2312</v>
      </c>
      <c r="E199" s="134"/>
      <c r="F199" s="102">
        <v>2</v>
      </c>
      <c r="G199" s="103" t="s">
        <v>163</v>
      </c>
      <c r="H199" s="104">
        <v>1</v>
      </c>
      <c r="I199" s="106">
        <v>4164</v>
      </c>
      <c r="J199" s="165">
        <v>2388</v>
      </c>
      <c r="K199" s="166">
        <v>177</v>
      </c>
      <c r="L199" s="166">
        <v>84</v>
      </c>
      <c r="M199" s="166">
        <v>417</v>
      </c>
      <c r="N199" s="166">
        <v>528</v>
      </c>
      <c r="O199" s="167"/>
      <c r="P199" s="138">
        <v>47</v>
      </c>
      <c r="Q199" s="139">
        <v>1.3333333333333333</v>
      </c>
      <c r="R199" s="140">
        <v>32.666666666666664</v>
      </c>
      <c r="S199" s="140">
        <v>53</v>
      </c>
      <c r="T199" s="140">
        <v>6.333333333333333</v>
      </c>
      <c r="U199" s="139">
        <v>7</v>
      </c>
      <c r="V199" s="77">
        <f t="shared" si="3"/>
        <v>8.105892069340273</v>
      </c>
      <c r="W199" s="216">
        <v>13.509820115567122</v>
      </c>
      <c r="X199" s="217">
        <v>0.58264478075817949</v>
      </c>
      <c r="Y199" s="217">
        <v>0.41735521924182051</v>
      </c>
      <c r="Z199" s="25"/>
    </row>
    <row r="200" spans="1:26" x14ac:dyDescent="0.25">
      <c r="A200" s="124">
        <v>510401</v>
      </c>
      <c r="B200" s="125" t="s">
        <v>241</v>
      </c>
      <c r="C200" s="126" t="s">
        <v>157</v>
      </c>
      <c r="D200" s="101" t="s">
        <v>2312</v>
      </c>
      <c r="E200" s="134"/>
      <c r="F200" s="102">
        <v>2</v>
      </c>
      <c r="G200" s="103" t="s">
        <v>163</v>
      </c>
      <c r="H200" s="104">
        <v>1</v>
      </c>
      <c r="I200" s="106">
        <v>3879</v>
      </c>
      <c r="J200" s="165">
        <v>2367</v>
      </c>
      <c r="K200" s="166">
        <v>141</v>
      </c>
      <c r="L200" s="166">
        <v>66</v>
      </c>
      <c r="M200" s="166">
        <v>267</v>
      </c>
      <c r="N200" s="166">
        <v>426</v>
      </c>
      <c r="O200" s="167"/>
      <c r="P200" s="138">
        <v>29.333333333333332</v>
      </c>
      <c r="Q200" s="139">
        <v>1.3333333333333333</v>
      </c>
      <c r="R200" s="140">
        <v>31</v>
      </c>
      <c r="S200" s="140">
        <v>30.333333333333332</v>
      </c>
      <c r="T200" s="140">
        <v>4.666666666666667</v>
      </c>
      <c r="U200" s="139">
        <v>2.3333333333333335</v>
      </c>
      <c r="V200" s="77">
        <f t="shared" si="3"/>
        <v>8.0646692751132889</v>
      </c>
      <c r="W200" s="216">
        <v>13.44111545852215</v>
      </c>
      <c r="X200" s="217">
        <v>0.58562298669388202</v>
      </c>
      <c r="Y200" s="217">
        <v>0.41437701330611798</v>
      </c>
      <c r="Z200" s="25"/>
    </row>
    <row r="201" spans="1:26" x14ac:dyDescent="0.25">
      <c r="A201" s="124">
        <v>510402</v>
      </c>
      <c r="B201" s="125" t="s">
        <v>242</v>
      </c>
      <c r="C201" s="126" t="s">
        <v>157</v>
      </c>
      <c r="D201" s="101" t="s">
        <v>2312</v>
      </c>
      <c r="E201" s="134"/>
      <c r="F201" s="102">
        <v>2</v>
      </c>
      <c r="G201" s="103" t="s">
        <v>163</v>
      </c>
      <c r="H201" s="104">
        <v>1</v>
      </c>
      <c r="I201" s="106">
        <v>3831</v>
      </c>
      <c r="J201" s="165">
        <v>2421</v>
      </c>
      <c r="K201" s="166">
        <v>72</v>
      </c>
      <c r="L201" s="166">
        <v>42</v>
      </c>
      <c r="M201" s="166">
        <v>210</v>
      </c>
      <c r="N201" s="166">
        <v>438</v>
      </c>
      <c r="O201" s="167"/>
      <c r="P201" s="138">
        <v>9</v>
      </c>
      <c r="Q201" s="139">
        <v>0</v>
      </c>
      <c r="R201" s="140">
        <v>27</v>
      </c>
      <c r="S201" s="140">
        <v>17.333333333333332</v>
      </c>
      <c r="T201" s="140">
        <v>3.6666666666666665</v>
      </c>
      <c r="U201" s="139">
        <v>0.66666666666666663</v>
      </c>
      <c r="V201" s="77">
        <f t="shared" si="3"/>
        <v>7.4561153291506566</v>
      </c>
      <c r="W201" s="216">
        <v>12.426858881917761</v>
      </c>
      <c r="X201" s="217">
        <v>0.63342042056747805</v>
      </c>
      <c r="Y201" s="217">
        <v>0.3665795794325219</v>
      </c>
      <c r="Z201" s="25"/>
    </row>
    <row r="202" spans="1:26" x14ac:dyDescent="0.25">
      <c r="A202" s="124">
        <v>510500</v>
      </c>
      <c r="B202" s="125" t="s">
        <v>243</v>
      </c>
      <c r="C202" s="126" t="s">
        <v>157</v>
      </c>
      <c r="D202" s="101" t="s">
        <v>2312</v>
      </c>
      <c r="E202" s="134"/>
      <c r="F202" s="102">
        <v>2</v>
      </c>
      <c r="G202" s="103" t="s">
        <v>163</v>
      </c>
      <c r="H202" s="104">
        <v>1</v>
      </c>
      <c r="I202" s="106">
        <v>4155</v>
      </c>
      <c r="J202" s="165">
        <v>2634</v>
      </c>
      <c r="K202" s="166">
        <v>102</v>
      </c>
      <c r="L202" s="166">
        <v>45</v>
      </c>
      <c r="M202" s="166">
        <v>246</v>
      </c>
      <c r="N202" s="166">
        <v>486</v>
      </c>
      <c r="O202" s="167"/>
      <c r="P202" s="138">
        <v>8.3333333333333339</v>
      </c>
      <c r="Q202" s="139">
        <v>0</v>
      </c>
      <c r="R202" s="140">
        <v>40.666666666666664</v>
      </c>
      <c r="S202" s="140">
        <v>33.333333333333336</v>
      </c>
      <c r="T202" s="140">
        <v>3.3333333333333335</v>
      </c>
      <c r="U202" s="139">
        <v>1.6666666666666667</v>
      </c>
      <c r="V202" s="77">
        <f t="shared" si="3"/>
        <v>8.2434951894828075</v>
      </c>
      <c r="W202" s="216">
        <v>13.739158649138012</v>
      </c>
      <c r="X202" s="217">
        <v>0.5729190833538339</v>
      </c>
      <c r="Y202" s="217">
        <v>0.4270809166461661</v>
      </c>
      <c r="Z202" s="25"/>
    </row>
    <row r="203" spans="1:26" x14ac:dyDescent="0.25">
      <c r="A203" s="124">
        <v>510700</v>
      </c>
      <c r="B203" s="125" t="s">
        <v>244</v>
      </c>
      <c r="C203" s="126" t="s">
        <v>157</v>
      </c>
      <c r="D203" s="101" t="s">
        <v>2312</v>
      </c>
      <c r="E203" s="134"/>
      <c r="F203" s="102">
        <v>3</v>
      </c>
      <c r="G203" s="103" t="s">
        <v>161</v>
      </c>
      <c r="H203" s="104">
        <v>1</v>
      </c>
      <c r="I203" s="106">
        <v>5850</v>
      </c>
      <c r="J203" s="165">
        <v>3702</v>
      </c>
      <c r="K203" s="166">
        <v>267</v>
      </c>
      <c r="L203" s="166">
        <v>90</v>
      </c>
      <c r="M203" s="166">
        <v>384</v>
      </c>
      <c r="N203" s="166">
        <v>639</v>
      </c>
      <c r="O203" s="167"/>
      <c r="P203" s="138">
        <v>22.333333333333332</v>
      </c>
      <c r="Q203" s="139">
        <v>1</v>
      </c>
      <c r="R203" s="140">
        <v>121.33333333333333</v>
      </c>
      <c r="S203" s="140">
        <v>126</v>
      </c>
      <c r="T203" s="140">
        <v>18</v>
      </c>
      <c r="U203" s="139">
        <v>5.333333333333333</v>
      </c>
      <c r="V203" s="77">
        <f t="shared" si="3"/>
        <v>8.4965695529823471</v>
      </c>
      <c r="W203" s="216">
        <v>14.160949254970578</v>
      </c>
      <c r="X203" s="217">
        <v>0.55585441608401576</v>
      </c>
      <c r="Y203" s="217">
        <v>0.44414558391598424</v>
      </c>
      <c r="Z203" s="25"/>
    </row>
    <row r="204" spans="1:26" x14ac:dyDescent="0.25">
      <c r="A204" s="124">
        <v>510800</v>
      </c>
      <c r="B204" s="125" t="s">
        <v>245</v>
      </c>
      <c r="C204" s="126" t="s">
        <v>157</v>
      </c>
      <c r="D204" s="101" t="s">
        <v>2312</v>
      </c>
      <c r="E204" s="134"/>
      <c r="F204" s="102">
        <v>3</v>
      </c>
      <c r="G204" s="103" t="s">
        <v>161</v>
      </c>
      <c r="H204" s="104">
        <v>1</v>
      </c>
      <c r="I204" s="106">
        <v>4629</v>
      </c>
      <c r="J204" s="165">
        <v>2550</v>
      </c>
      <c r="K204" s="166">
        <v>312</v>
      </c>
      <c r="L204" s="166">
        <v>93</v>
      </c>
      <c r="M204" s="166">
        <v>393</v>
      </c>
      <c r="N204" s="166">
        <v>654</v>
      </c>
      <c r="O204" s="167"/>
      <c r="P204" s="138">
        <v>68.666666666666671</v>
      </c>
      <c r="Q204" s="139">
        <v>1.6666666666666667</v>
      </c>
      <c r="R204" s="140">
        <v>119.33333333333333</v>
      </c>
      <c r="S204" s="140">
        <v>188.33333333333334</v>
      </c>
      <c r="T204" s="140">
        <v>24.666666666666668</v>
      </c>
      <c r="U204" s="139">
        <v>21</v>
      </c>
      <c r="V204" s="77">
        <f t="shared" si="3"/>
        <v>7.8421069780800003</v>
      </c>
      <c r="W204" s="216">
        <v>13.070178296800002</v>
      </c>
      <c r="X204" s="217">
        <v>0.60224321356382915</v>
      </c>
      <c r="Y204" s="217">
        <v>0.39775678643617079</v>
      </c>
      <c r="Z204" s="25"/>
    </row>
    <row r="205" spans="1:26" x14ac:dyDescent="0.25">
      <c r="A205" s="124">
        <v>511001</v>
      </c>
      <c r="B205" s="125" t="s">
        <v>246</v>
      </c>
      <c r="C205" s="126" t="s">
        <v>157</v>
      </c>
      <c r="D205" s="101" t="s">
        <v>2312</v>
      </c>
      <c r="E205" s="134"/>
      <c r="F205" s="102">
        <v>3</v>
      </c>
      <c r="G205" s="103" t="s">
        <v>161</v>
      </c>
      <c r="H205" s="104">
        <v>1</v>
      </c>
      <c r="I205" s="106">
        <v>3138</v>
      </c>
      <c r="J205" s="165">
        <v>1716</v>
      </c>
      <c r="K205" s="166">
        <v>156</v>
      </c>
      <c r="L205" s="166">
        <v>66</v>
      </c>
      <c r="M205" s="166">
        <v>282</v>
      </c>
      <c r="N205" s="166">
        <v>459</v>
      </c>
      <c r="O205" s="167"/>
      <c r="P205" s="138">
        <v>38.333333333333336</v>
      </c>
      <c r="Q205" s="139">
        <v>5</v>
      </c>
      <c r="R205" s="140">
        <v>39</v>
      </c>
      <c r="S205" s="140">
        <v>79.666666666666671</v>
      </c>
      <c r="T205" s="140">
        <v>20</v>
      </c>
      <c r="U205" s="139">
        <v>6.666666666666667</v>
      </c>
      <c r="V205" s="77">
        <f t="shared" si="3"/>
        <v>8.0905467268874443</v>
      </c>
      <c r="W205" s="216">
        <v>13.484244544812407</v>
      </c>
      <c r="X205" s="217">
        <v>0.58374988329214972</v>
      </c>
      <c r="Y205" s="217">
        <v>0.41625011670785028</v>
      </c>
      <c r="Z205" s="25"/>
    </row>
    <row r="206" spans="1:26" x14ac:dyDescent="0.25">
      <c r="A206" s="124">
        <v>511002</v>
      </c>
      <c r="B206" s="125" t="s">
        <v>247</v>
      </c>
      <c r="C206" s="126" t="s">
        <v>157</v>
      </c>
      <c r="D206" s="101" t="s">
        <v>2312</v>
      </c>
      <c r="E206" s="134"/>
      <c r="F206" s="102">
        <v>3</v>
      </c>
      <c r="G206" s="103" t="s">
        <v>161</v>
      </c>
      <c r="H206" s="104">
        <v>1</v>
      </c>
      <c r="I206" s="106">
        <v>4569</v>
      </c>
      <c r="J206" s="165">
        <v>2448</v>
      </c>
      <c r="K206" s="166">
        <v>234</v>
      </c>
      <c r="L206" s="166">
        <v>93</v>
      </c>
      <c r="M206" s="166">
        <v>444</v>
      </c>
      <c r="N206" s="166">
        <v>711</v>
      </c>
      <c r="O206" s="167"/>
      <c r="P206" s="138">
        <v>13</v>
      </c>
      <c r="Q206" s="139">
        <v>1.6666666666666667</v>
      </c>
      <c r="R206" s="140">
        <v>36.666666666666664</v>
      </c>
      <c r="S206" s="140">
        <v>61</v>
      </c>
      <c r="T206" s="140">
        <v>13.666666666666666</v>
      </c>
      <c r="U206" s="139">
        <v>7.666666666666667</v>
      </c>
      <c r="V206" s="77">
        <f t="shared" si="3"/>
        <v>8.6029211275077824</v>
      </c>
      <c r="W206" s="216">
        <v>14.338201879179637</v>
      </c>
      <c r="X206" s="217">
        <v>0.54898279753942292</v>
      </c>
      <c r="Y206" s="217">
        <v>0.45101720246057703</v>
      </c>
      <c r="Z206" s="25"/>
    </row>
    <row r="207" spans="1:26" x14ac:dyDescent="0.25">
      <c r="A207" s="124">
        <v>511100</v>
      </c>
      <c r="B207" s="125" t="s">
        <v>248</v>
      </c>
      <c r="C207" s="126" t="s">
        <v>157</v>
      </c>
      <c r="D207" s="101" t="s">
        <v>2312</v>
      </c>
      <c r="E207" s="134"/>
      <c r="F207" s="102">
        <v>3</v>
      </c>
      <c r="G207" s="103" t="s">
        <v>161</v>
      </c>
      <c r="H207" s="104">
        <v>1</v>
      </c>
      <c r="I207" s="106">
        <v>7008</v>
      </c>
      <c r="J207" s="165">
        <v>4020</v>
      </c>
      <c r="K207" s="166">
        <v>333</v>
      </c>
      <c r="L207" s="166">
        <v>138</v>
      </c>
      <c r="M207" s="166">
        <v>591</v>
      </c>
      <c r="N207" s="166">
        <v>909</v>
      </c>
      <c r="O207" s="167"/>
      <c r="P207" s="138">
        <v>9</v>
      </c>
      <c r="Q207" s="139">
        <v>0.66666666666666663</v>
      </c>
      <c r="R207" s="140">
        <v>95.333333333333329</v>
      </c>
      <c r="S207" s="140">
        <v>104</v>
      </c>
      <c r="T207" s="140">
        <v>22.333333333333332</v>
      </c>
      <c r="U207" s="139">
        <v>5.333333333333333</v>
      </c>
      <c r="V207" s="77">
        <f t="shared" si="3"/>
        <v>8.1704692311977709</v>
      </c>
      <c r="W207" s="216">
        <v>13.617448718662953</v>
      </c>
      <c r="X207" s="217">
        <v>0.57803971521692765</v>
      </c>
      <c r="Y207" s="217">
        <v>0.4219602847830724</v>
      </c>
      <c r="Z207" s="25"/>
    </row>
    <row r="208" spans="1:26" x14ac:dyDescent="0.25">
      <c r="A208" s="124">
        <v>511301</v>
      </c>
      <c r="B208" s="125" t="s">
        <v>249</v>
      </c>
      <c r="C208" s="126" t="s">
        <v>157</v>
      </c>
      <c r="D208" s="101" t="s">
        <v>2312</v>
      </c>
      <c r="E208" s="134"/>
      <c r="F208" s="102">
        <v>3</v>
      </c>
      <c r="G208" s="103" t="s">
        <v>161</v>
      </c>
      <c r="H208" s="104">
        <v>1</v>
      </c>
      <c r="I208" s="106">
        <v>2580</v>
      </c>
      <c r="J208" s="165">
        <v>1482</v>
      </c>
      <c r="K208" s="166">
        <v>129</v>
      </c>
      <c r="L208" s="166">
        <v>66</v>
      </c>
      <c r="M208" s="166">
        <v>255</v>
      </c>
      <c r="N208" s="166">
        <v>255</v>
      </c>
      <c r="O208" s="167"/>
      <c r="P208" s="138">
        <v>20</v>
      </c>
      <c r="Q208" s="139">
        <v>2</v>
      </c>
      <c r="R208" s="140">
        <v>109</v>
      </c>
      <c r="S208" s="140">
        <v>127.66666666666667</v>
      </c>
      <c r="T208" s="140">
        <v>25.666666666666668</v>
      </c>
      <c r="U208" s="139">
        <v>11.666666666666666</v>
      </c>
      <c r="V208" s="77">
        <f t="shared" si="3"/>
        <v>8.3772989565302964</v>
      </c>
      <c r="W208" s="216">
        <v>13.962164927550495</v>
      </c>
      <c r="X208" s="217">
        <v>0.56376831387981619</v>
      </c>
      <c r="Y208" s="217">
        <v>0.43623168612018376</v>
      </c>
      <c r="Z208" s="25"/>
    </row>
    <row r="209" spans="1:26" x14ac:dyDescent="0.25">
      <c r="A209" s="124">
        <v>511302</v>
      </c>
      <c r="B209" s="125" t="s">
        <v>250</v>
      </c>
      <c r="C209" s="126" t="s">
        <v>157</v>
      </c>
      <c r="D209" s="101" t="s">
        <v>2312</v>
      </c>
      <c r="E209" s="134"/>
      <c r="F209" s="102">
        <v>3</v>
      </c>
      <c r="G209" s="103" t="s">
        <v>161</v>
      </c>
      <c r="H209" s="104">
        <v>1</v>
      </c>
      <c r="I209" s="106">
        <v>2751</v>
      </c>
      <c r="J209" s="165">
        <v>1626</v>
      </c>
      <c r="K209" s="166">
        <v>105</v>
      </c>
      <c r="L209" s="166">
        <v>48</v>
      </c>
      <c r="M209" s="166">
        <v>225</v>
      </c>
      <c r="N209" s="166">
        <v>306</v>
      </c>
      <c r="O209" s="167"/>
      <c r="P209" s="138">
        <v>21.666666666666668</v>
      </c>
      <c r="Q209" s="139">
        <v>2</v>
      </c>
      <c r="R209" s="140">
        <v>0</v>
      </c>
      <c r="S209" s="140">
        <v>0</v>
      </c>
      <c r="T209" s="140">
        <v>0</v>
      </c>
      <c r="U209" s="139">
        <v>0</v>
      </c>
      <c r="V209" s="77">
        <f t="shared" si="3"/>
        <v>9.0485518404370691</v>
      </c>
      <c r="W209" s="216">
        <v>15.080919734061782</v>
      </c>
      <c r="X209" s="217">
        <v>0.52194602969331083</v>
      </c>
      <c r="Y209" s="217">
        <v>0.47805397030668911</v>
      </c>
      <c r="Z209" s="25"/>
    </row>
    <row r="210" spans="1:26" x14ac:dyDescent="0.25">
      <c r="A210" s="124">
        <v>511303</v>
      </c>
      <c r="B210" s="125" t="s">
        <v>251</v>
      </c>
      <c r="C210" s="126" t="s">
        <v>157</v>
      </c>
      <c r="D210" s="101" t="s">
        <v>2312</v>
      </c>
      <c r="E210" s="134"/>
      <c r="F210" s="102">
        <v>3</v>
      </c>
      <c r="G210" s="103" t="s">
        <v>161</v>
      </c>
      <c r="H210" s="104">
        <v>1</v>
      </c>
      <c r="I210" s="106">
        <v>2280</v>
      </c>
      <c r="J210" s="165">
        <v>1296</v>
      </c>
      <c r="K210" s="166">
        <v>57</v>
      </c>
      <c r="L210" s="166">
        <v>39</v>
      </c>
      <c r="M210" s="166">
        <v>153</v>
      </c>
      <c r="N210" s="166">
        <v>234</v>
      </c>
      <c r="O210" s="167"/>
      <c r="P210" s="138">
        <v>7</v>
      </c>
      <c r="Q210" s="139">
        <v>0.33333333333333331</v>
      </c>
      <c r="R210" s="140">
        <v>0</v>
      </c>
      <c r="S210" s="140">
        <v>0</v>
      </c>
      <c r="T210" s="140">
        <v>0</v>
      </c>
      <c r="U210" s="139">
        <v>0</v>
      </c>
      <c r="V210" s="77">
        <f t="shared" si="3"/>
        <v>8.2571638268111425</v>
      </c>
      <c r="W210" s="216">
        <v>13.761939711351904</v>
      </c>
      <c r="X210" s="217">
        <v>0.57197069195297323</v>
      </c>
      <c r="Y210" s="217">
        <v>0.42802930804702677</v>
      </c>
      <c r="Z210" s="25"/>
    </row>
    <row r="211" spans="1:26" x14ac:dyDescent="0.25">
      <c r="A211" s="124">
        <v>511401</v>
      </c>
      <c r="B211" s="125" t="s">
        <v>252</v>
      </c>
      <c r="C211" s="126" t="s">
        <v>157</v>
      </c>
      <c r="D211" s="101" t="s">
        <v>2312</v>
      </c>
      <c r="E211" s="134"/>
      <c r="F211" s="102">
        <v>3</v>
      </c>
      <c r="G211" s="103" t="s">
        <v>161</v>
      </c>
      <c r="H211" s="104">
        <v>1</v>
      </c>
      <c r="I211" s="106">
        <v>4461</v>
      </c>
      <c r="J211" s="165">
        <v>2643</v>
      </c>
      <c r="K211" s="166">
        <v>153</v>
      </c>
      <c r="L211" s="166">
        <v>93</v>
      </c>
      <c r="M211" s="166">
        <v>387</v>
      </c>
      <c r="N211" s="166">
        <v>510</v>
      </c>
      <c r="O211" s="167"/>
      <c r="P211" s="138">
        <v>5</v>
      </c>
      <c r="Q211" s="139">
        <v>0</v>
      </c>
      <c r="R211" s="140">
        <v>54</v>
      </c>
      <c r="S211" s="140">
        <v>63</v>
      </c>
      <c r="T211" s="140">
        <v>8.6666666666666661</v>
      </c>
      <c r="U211" s="139">
        <v>9.6666666666666661</v>
      </c>
      <c r="V211" s="77">
        <f t="shared" si="3"/>
        <v>9.2028591208251562</v>
      </c>
      <c r="W211" s="216">
        <v>15.338098534708594</v>
      </c>
      <c r="X211" s="217">
        <v>0.51319439378387044</v>
      </c>
      <c r="Y211" s="217">
        <v>0.48680560621612956</v>
      </c>
      <c r="Z211" s="25"/>
    </row>
    <row r="212" spans="1:26" x14ac:dyDescent="0.25">
      <c r="A212" s="124">
        <v>511402</v>
      </c>
      <c r="B212" s="125" t="s">
        <v>253</v>
      </c>
      <c r="C212" s="126" t="s">
        <v>157</v>
      </c>
      <c r="D212" s="101" t="s">
        <v>2312</v>
      </c>
      <c r="E212" s="134"/>
      <c r="F212" s="102">
        <v>3</v>
      </c>
      <c r="G212" s="103" t="s">
        <v>161</v>
      </c>
      <c r="H212" s="104">
        <v>1</v>
      </c>
      <c r="I212" s="106">
        <v>4386</v>
      </c>
      <c r="J212" s="165">
        <v>2634</v>
      </c>
      <c r="K212" s="166">
        <v>174</v>
      </c>
      <c r="L212" s="166">
        <v>75</v>
      </c>
      <c r="M212" s="166">
        <v>345</v>
      </c>
      <c r="N212" s="166">
        <v>537</v>
      </c>
      <c r="O212" s="167"/>
      <c r="P212" s="138">
        <v>24</v>
      </c>
      <c r="Q212" s="139">
        <v>0.33333333333333331</v>
      </c>
      <c r="R212" s="140">
        <v>75</v>
      </c>
      <c r="S212" s="140">
        <v>57.333333333333336</v>
      </c>
      <c r="T212" s="140">
        <v>6</v>
      </c>
      <c r="U212" s="139">
        <v>2</v>
      </c>
      <c r="V212" s="77">
        <f t="shared" si="3"/>
        <v>9.2081548430191944</v>
      </c>
      <c r="W212" s="216">
        <v>15.346924738365324</v>
      </c>
      <c r="X212" s="217">
        <v>0.51289924942679255</v>
      </c>
      <c r="Y212" s="217">
        <v>0.48710075057320751</v>
      </c>
      <c r="Z212" s="25"/>
    </row>
    <row r="213" spans="1:26" x14ac:dyDescent="0.25">
      <c r="A213" s="124">
        <v>511601</v>
      </c>
      <c r="B213" s="125" t="s">
        <v>254</v>
      </c>
      <c r="C213" s="126" t="s">
        <v>157</v>
      </c>
      <c r="D213" s="101" t="s">
        <v>2312</v>
      </c>
      <c r="E213" s="134"/>
      <c r="F213" s="102">
        <v>3</v>
      </c>
      <c r="G213" s="103" t="s">
        <v>161</v>
      </c>
      <c r="H213" s="104">
        <v>1</v>
      </c>
      <c r="I213" s="106">
        <v>4431</v>
      </c>
      <c r="J213" s="165">
        <v>2502</v>
      </c>
      <c r="K213" s="166">
        <v>240</v>
      </c>
      <c r="L213" s="166">
        <v>72</v>
      </c>
      <c r="M213" s="166">
        <v>345</v>
      </c>
      <c r="N213" s="166">
        <v>582</v>
      </c>
      <c r="O213" s="167"/>
      <c r="P213" s="138">
        <v>37.666666666666664</v>
      </c>
      <c r="Q213" s="139">
        <v>0.33333333333333331</v>
      </c>
      <c r="R213" s="140">
        <v>66.666666666666671</v>
      </c>
      <c r="S213" s="140">
        <v>80.333333333333329</v>
      </c>
      <c r="T213" s="140">
        <v>12</v>
      </c>
      <c r="U213" s="139">
        <v>6.666666666666667</v>
      </c>
      <c r="V213" s="77">
        <f t="shared" si="3"/>
        <v>8.9315082462215845</v>
      </c>
      <c r="W213" s="216">
        <v>14.885847077035976</v>
      </c>
      <c r="X213" s="217">
        <v>0.52878590909751455</v>
      </c>
      <c r="Y213" s="217">
        <v>0.47121409090248539</v>
      </c>
      <c r="Z213" s="25"/>
    </row>
    <row r="214" spans="1:26" x14ac:dyDescent="0.25">
      <c r="A214" s="124">
        <v>511602</v>
      </c>
      <c r="B214" s="125" t="s">
        <v>255</v>
      </c>
      <c r="C214" s="126" t="s">
        <v>157</v>
      </c>
      <c r="D214" s="101" t="s">
        <v>2312</v>
      </c>
      <c r="E214" s="134"/>
      <c r="F214" s="102">
        <v>3</v>
      </c>
      <c r="G214" s="103" t="s">
        <v>161</v>
      </c>
      <c r="H214" s="104">
        <v>1</v>
      </c>
      <c r="I214" s="106">
        <v>2697</v>
      </c>
      <c r="J214" s="165">
        <v>1491</v>
      </c>
      <c r="K214" s="166">
        <v>132</v>
      </c>
      <c r="L214" s="166">
        <v>45</v>
      </c>
      <c r="M214" s="166">
        <v>204</v>
      </c>
      <c r="N214" s="166">
        <v>408</v>
      </c>
      <c r="O214" s="167"/>
      <c r="P214" s="138">
        <v>15.333333333333334</v>
      </c>
      <c r="Q214" s="139">
        <v>1.6666666666666667</v>
      </c>
      <c r="R214" s="140">
        <v>28.666666666666668</v>
      </c>
      <c r="S214" s="140">
        <v>45.333333333333336</v>
      </c>
      <c r="T214" s="140">
        <v>6.333333333333333</v>
      </c>
      <c r="U214" s="139">
        <v>4.333333333333333</v>
      </c>
      <c r="V214" s="77">
        <f t="shared" si="3"/>
        <v>8.2467990584126838</v>
      </c>
      <c r="W214" s="216">
        <v>13.744665097354474</v>
      </c>
      <c r="X214" s="217">
        <v>0.57268955798945687</v>
      </c>
      <c r="Y214" s="217">
        <v>0.42731044201054313</v>
      </c>
      <c r="Z214" s="25"/>
    </row>
    <row r="215" spans="1:26" x14ac:dyDescent="0.25">
      <c r="A215" s="124">
        <v>511700</v>
      </c>
      <c r="B215" s="125" t="s">
        <v>256</v>
      </c>
      <c r="C215" s="126" t="s">
        <v>157</v>
      </c>
      <c r="D215" s="101" t="s">
        <v>2312</v>
      </c>
      <c r="E215" s="134"/>
      <c r="F215" s="102">
        <v>3</v>
      </c>
      <c r="G215" s="103" t="s">
        <v>161</v>
      </c>
      <c r="H215" s="104">
        <v>1</v>
      </c>
      <c r="I215" s="106">
        <v>4452</v>
      </c>
      <c r="J215" s="165">
        <v>2322</v>
      </c>
      <c r="K215" s="166">
        <v>243</v>
      </c>
      <c r="L215" s="166">
        <v>75</v>
      </c>
      <c r="M215" s="166">
        <v>387</v>
      </c>
      <c r="N215" s="166">
        <v>720</v>
      </c>
      <c r="O215" s="167"/>
      <c r="P215" s="138">
        <v>5.333333333333333</v>
      </c>
      <c r="Q215" s="139">
        <v>0.66666666666666663</v>
      </c>
      <c r="R215" s="140">
        <v>47</v>
      </c>
      <c r="S215" s="140">
        <v>92.666666666666671</v>
      </c>
      <c r="T215" s="140">
        <v>15.333333333333334</v>
      </c>
      <c r="U215" s="139">
        <v>6.333333333333333</v>
      </c>
      <c r="V215" s="77">
        <f t="shared" si="3"/>
        <v>8.9515419196304791</v>
      </c>
      <c r="W215" s="216">
        <v>14.919236532717466</v>
      </c>
      <c r="X215" s="217">
        <v>0.52760247899114898</v>
      </c>
      <c r="Y215" s="217">
        <v>0.47239752100885107</v>
      </c>
      <c r="Z215" s="25"/>
    </row>
    <row r="216" spans="1:26" x14ac:dyDescent="0.25">
      <c r="A216" s="124">
        <v>511800</v>
      </c>
      <c r="B216" s="125" t="s">
        <v>257</v>
      </c>
      <c r="C216" s="126" t="s">
        <v>157</v>
      </c>
      <c r="D216" s="101" t="s">
        <v>2312</v>
      </c>
      <c r="E216" s="134"/>
      <c r="F216" s="102">
        <v>3</v>
      </c>
      <c r="G216" s="103" t="s">
        <v>161</v>
      </c>
      <c r="H216" s="104">
        <v>1</v>
      </c>
      <c r="I216" s="106">
        <v>3963</v>
      </c>
      <c r="J216" s="165">
        <v>2238</v>
      </c>
      <c r="K216" s="166">
        <v>249</v>
      </c>
      <c r="L216" s="166">
        <v>78</v>
      </c>
      <c r="M216" s="166">
        <v>318</v>
      </c>
      <c r="N216" s="166">
        <v>540</v>
      </c>
      <c r="O216" s="167"/>
      <c r="P216" s="138">
        <v>13</v>
      </c>
      <c r="Q216" s="139">
        <v>1.3333333333333333</v>
      </c>
      <c r="R216" s="140">
        <v>41.333333333333336</v>
      </c>
      <c r="S216" s="140">
        <v>61.333333333333336</v>
      </c>
      <c r="T216" s="140">
        <v>14</v>
      </c>
      <c r="U216" s="139">
        <v>6</v>
      </c>
      <c r="V216" s="77">
        <f t="shared" si="3"/>
        <v>8.2530187027775543</v>
      </c>
      <c r="W216" s="216">
        <v>13.755031171295924</v>
      </c>
      <c r="X216" s="217">
        <v>0.57225796737874246</v>
      </c>
      <c r="Y216" s="217">
        <v>0.42774203262125754</v>
      </c>
      <c r="Z216" s="25"/>
    </row>
    <row r="217" spans="1:26" x14ac:dyDescent="0.25">
      <c r="A217" s="124">
        <v>511901</v>
      </c>
      <c r="B217" s="125" t="s">
        <v>258</v>
      </c>
      <c r="C217" s="126" t="s">
        <v>157</v>
      </c>
      <c r="D217" s="101" t="s">
        <v>2312</v>
      </c>
      <c r="E217" s="134"/>
      <c r="F217" s="102">
        <v>3</v>
      </c>
      <c r="G217" s="103" t="s">
        <v>161</v>
      </c>
      <c r="H217" s="104">
        <v>1</v>
      </c>
      <c r="I217" s="106">
        <v>3159</v>
      </c>
      <c r="J217" s="165">
        <v>1875</v>
      </c>
      <c r="K217" s="166">
        <v>111</v>
      </c>
      <c r="L217" s="166">
        <v>39</v>
      </c>
      <c r="M217" s="166">
        <v>240</v>
      </c>
      <c r="N217" s="166">
        <v>510</v>
      </c>
      <c r="O217" s="167"/>
      <c r="P217" s="138">
        <v>11.666666666666666</v>
      </c>
      <c r="Q217" s="139">
        <v>1.3333333333333333</v>
      </c>
      <c r="R217" s="140">
        <v>40</v>
      </c>
      <c r="S217" s="140">
        <v>36</v>
      </c>
      <c r="T217" s="140">
        <v>9</v>
      </c>
      <c r="U217" s="139">
        <v>0.66666666666666663</v>
      </c>
      <c r="V217" s="77">
        <f t="shared" si="3"/>
        <v>9.2126191712035066</v>
      </c>
      <c r="W217" s="216">
        <v>15.354365285339179</v>
      </c>
      <c r="X217" s="217">
        <v>0.51265070441126792</v>
      </c>
      <c r="Y217" s="217">
        <v>0.48734929558873208</v>
      </c>
      <c r="Z217" s="25"/>
    </row>
    <row r="218" spans="1:26" x14ac:dyDescent="0.25">
      <c r="A218" s="124">
        <v>511902</v>
      </c>
      <c r="B218" s="125" t="s">
        <v>259</v>
      </c>
      <c r="C218" s="126" t="s">
        <v>157</v>
      </c>
      <c r="D218" s="101" t="s">
        <v>2312</v>
      </c>
      <c r="E218" s="134"/>
      <c r="F218" s="102">
        <v>3</v>
      </c>
      <c r="G218" s="103" t="s">
        <v>161</v>
      </c>
      <c r="H218" s="104">
        <v>1</v>
      </c>
      <c r="I218" s="106">
        <v>3882</v>
      </c>
      <c r="J218" s="165">
        <v>2409</v>
      </c>
      <c r="K218" s="166">
        <v>132</v>
      </c>
      <c r="L218" s="166">
        <v>63</v>
      </c>
      <c r="M218" s="166">
        <v>300</v>
      </c>
      <c r="N218" s="166">
        <v>516</v>
      </c>
      <c r="O218" s="167"/>
      <c r="P218" s="138">
        <v>8.6666666666666661</v>
      </c>
      <c r="Q218" s="139">
        <v>0</v>
      </c>
      <c r="R218" s="140">
        <v>32</v>
      </c>
      <c r="S218" s="140">
        <v>40.333333333333336</v>
      </c>
      <c r="T218" s="140">
        <v>5</v>
      </c>
      <c r="U218" s="139">
        <v>2.6666666666666665</v>
      </c>
      <c r="V218" s="77">
        <f t="shared" si="3"/>
        <v>9.1431271534259846</v>
      </c>
      <c r="W218" s="216">
        <v>15.238545255709974</v>
      </c>
      <c r="X218" s="217">
        <v>0.51654708813937333</v>
      </c>
      <c r="Y218" s="217">
        <v>0.48345291186062672</v>
      </c>
      <c r="Z218" s="25"/>
    </row>
    <row r="219" spans="1:26" x14ac:dyDescent="0.25">
      <c r="A219" s="124">
        <v>512000</v>
      </c>
      <c r="B219" s="125" t="s">
        <v>260</v>
      </c>
      <c r="C219" s="126" t="s">
        <v>157</v>
      </c>
      <c r="D219" s="101" t="s">
        <v>2312</v>
      </c>
      <c r="E219" s="134"/>
      <c r="F219" s="102">
        <v>3</v>
      </c>
      <c r="G219" s="103" t="s">
        <v>161</v>
      </c>
      <c r="H219" s="104">
        <v>1</v>
      </c>
      <c r="I219" s="106">
        <v>3468</v>
      </c>
      <c r="J219" s="165">
        <v>2277</v>
      </c>
      <c r="K219" s="166">
        <v>81</v>
      </c>
      <c r="L219" s="166">
        <v>30</v>
      </c>
      <c r="M219" s="166">
        <v>222</v>
      </c>
      <c r="N219" s="166">
        <v>471</v>
      </c>
      <c r="O219" s="167"/>
      <c r="P219" s="138">
        <v>11.666666666666666</v>
      </c>
      <c r="Q219" s="139">
        <v>0.66666666666666663</v>
      </c>
      <c r="R219" s="140">
        <v>28</v>
      </c>
      <c r="S219" s="140">
        <v>32.666666666666664</v>
      </c>
      <c r="T219" s="140">
        <v>7</v>
      </c>
      <c r="U219" s="139">
        <v>0.66666666666666663</v>
      </c>
      <c r="V219" s="77">
        <f t="shared" si="3"/>
        <v>8.1789027334758178</v>
      </c>
      <c r="W219" s="216">
        <v>13.631504555793031</v>
      </c>
      <c r="X219" s="217">
        <v>0.57744368181074335</v>
      </c>
      <c r="Y219" s="217">
        <v>0.42255631818925671</v>
      </c>
      <c r="Z219" s="25"/>
    </row>
    <row r="220" spans="1:26" x14ac:dyDescent="0.25">
      <c r="A220" s="124">
        <v>512100</v>
      </c>
      <c r="B220" s="125" t="s">
        <v>261</v>
      </c>
      <c r="C220" s="126" t="s">
        <v>157</v>
      </c>
      <c r="D220" s="101" t="s">
        <v>2312</v>
      </c>
      <c r="E220" s="134"/>
      <c r="F220" s="102">
        <v>3</v>
      </c>
      <c r="G220" s="103" t="s">
        <v>161</v>
      </c>
      <c r="H220" s="104">
        <v>1</v>
      </c>
      <c r="I220" s="106">
        <v>4155</v>
      </c>
      <c r="J220" s="165">
        <v>2826</v>
      </c>
      <c r="K220" s="166">
        <v>144</v>
      </c>
      <c r="L220" s="166">
        <v>36</v>
      </c>
      <c r="M220" s="166">
        <v>225</v>
      </c>
      <c r="N220" s="166">
        <v>456</v>
      </c>
      <c r="O220" s="167"/>
      <c r="P220" s="138">
        <v>10</v>
      </c>
      <c r="Q220" s="139">
        <v>0</v>
      </c>
      <c r="R220" s="140">
        <v>75</v>
      </c>
      <c r="S220" s="140">
        <v>59</v>
      </c>
      <c r="T220" s="140">
        <v>6.333333333333333</v>
      </c>
      <c r="U220" s="139">
        <v>1</v>
      </c>
      <c r="V220" s="77">
        <f t="shared" si="3"/>
        <v>8.6709177078321638</v>
      </c>
      <c r="W220" s="216">
        <v>14.451529513053607</v>
      </c>
      <c r="X220" s="217">
        <v>0.54467772232738687</v>
      </c>
      <c r="Y220" s="217">
        <v>0.45532227767261313</v>
      </c>
      <c r="Z220" s="25"/>
    </row>
    <row r="221" spans="1:26" x14ac:dyDescent="0.25">
      <c r="A221" s="124">
        <v>512201</v>
      </c>
      <c r="B221" s="125" t="s">
        <v>262</v>
      </c>
      <c r="C221" s="126" t="s">
        <v>157</v>
      </c>
      <c r="D221" s="101" t="s">
        <v>2312</v>
      </c>
      <c r="E221" s="134"/>
      <c r="F221" s="102">
        <v>3</v>
      </c>
      <c r="G221" s="103" t="s">
        <v>161</v>
      </c>
      <c r="H221" s="104">
        <v>1</v>
      </c>
      <c r="I221" s="106">
        <v>3021</v>
      </c>
      <c r="J221" s="165">
        <v>1815</v>
      </c>
      <c r="K221" s="166">
        <v>240</v>
      </c>
      <c r="L221" s="166">
        <v>60</v>
      </c>
      <c r="M221" s="166">
        <v>294</v>
      </c>
      <c r="N221" s="166">
        <v>411</v>
      </c>
      <c r="O221" s="167"/>
      <c r="P221" s="138">
        <v>23.333333333333332</v>
      </c>
      <c r="Q221" s="139">
        <v>0.66666666666666663</v>
      </c>
      <c r="R221" s="140">
        <v>60.333333333333336</v>
      </c>
      <c r="S221" s="140">
        <v>71.666666666666671</v>
      </c>
      <c r="T221" s="140">
        <v>10.666666666666666</v>
      </c>
      <c r="U221" s="139">
        <v>5</v>
      </c>
      <c r="V221" s="77">
        <f t="shared" si="3"/>
        <v>9.8280563440815811</v>
      </c>
      <c r="W221" s="216">
        <v>16.380093906802635</v>
      </c>
      <c r="X221" s="217">
        <v>0.48054829380728115</v>
      </c>
      <c r="Y221" s="217">
        <v>0.51945170619271885</v>
      </c>
      <c r="Z221" s="25"/>
    </row>
    <row r="222" spans="1:26" x14ac:dyDescent="0.25">
      <c r="A222" s="124">
        <v>512202</v>
      </c>
      <c r="B222" s="125" t="s">
        <v>263</v>
      </c>
      <c r="C222" s="126" t="s">
        <v>157</v>
      </c>
      <c r="D222" s="101" t="s">
        <v>2312</v>
      </c>
      <c r="E222" s="134"/>
      <c r="F222" s="102">
        <v>3</v>
      </c>
      <c r="G222" s="103" t="s">
        <v>161</v>
      </c>
      <c r="H222" s="104">
        <v>1</v>
      </c>
      <c r="I222" s="106">
        <v>4542</v>
      </c>
      <c r="J222" s="165">
        <v>2664</v>
      </c>
      <c r="K222" s="166">
        <v>336</v>
      </c>
      <c r="L222" s="166">
        <v>90</v>
      </c>
      <c r="M222" s="166">
        <v>417</v>
      </c>
      <c r="N222" s="166">
        <v>615</v>
      </c>
      <c r="O222" s="167"/>
      <c r="P222" s="138">
        <v>15.333333333333334</v>
      </c>
      <c r="Q222" s="139">
        <v>2</v>
      </c>
      <c r="R222" s="140">
        <v>67.666666666666671</v>
      </c>
      <c r="S222" s="140">
        <v>73</v>
      </c>
      <c r="T222" s="140">
        <v>12</v>
      </c>
      <c r="U222" s="139">
        <v>1.3333333333333333</v>
      </c>
      <c r="V222" s="77">
        <f t="shared" si="3"/>
        <v>8.9684245524662778</v>
      </c>
      <c r="W222" s="216">
        <v>14.947374254110464</v>
      </c>
      <c r="X222" s="217">
        <v>0.52660929240815924</v>
      </c>
      <c r="Y222" s="217">
        <v>0.47339070759184076</v>
      </c>
      <c r="Z222" s="25"/>
    </row>
    <row r="223" spans="1:26" x14ac:dyDescent="0.25">
      <c r="A223" s="124">
        <v>512300</v>
      </c>
      <c r="B223" s="125" t="s">
        <v>264</v>
      </c>
      <c r="C223" s="126" t="s">
        <v>157</v>
      </c>
      <c r="D223" s="101" t="s">
        <v>2312</v>
      </c>
      <c r="E223" s="134"/>
      <c r="F223" s="102">
        <v>3</v>
      </c>
      <c r="G223" s="103" t="s">
        <v>161</v>
      </c>
      <c r="H223" s="104">
        <v>1</v>
      </c>
      <c r="I223" s="106">
        <v>4923</v>
      </c>
      <c r="J223" s="165">
        <v>2910</v>
      </c>
      <c r="K223" s="166">
        <v>348</v>
      </c>
      <c r="L223" s="166">
        <v>108</v>
      </c>
      <c r="M223" s="166">
        <v>492</v>
      </c>
      <c r="N223" s="166">
        <v>618</v>
      </c>
      <c r="O223" s="167"/>
      <c r="P223" s="138">
        <v>42</v>
      </c>
      <c r="Q223" s="139">
        <v>3</v>
      </c>
      <c r="R223" s="140">
        <v>54.666666666666664</v>
      </c>
      <c r="S223" s="140">
        <v>70.333333333333329</v>
      </c>
      <c r="T223" s="140">
        <v>12.666666666666666</v>
      </c>
      <c r="U223" s="139">
        <v>5.333333333333333</v>
      </c>
      <c r="V223" s="77">
        <f t="shared" si="3"/>
        <v>8.6952546451956341</v>
      </c>
      <c r="W223" s="216">
        <v>14.492091075326059</v>
      </c>
      <c r="X223" s="217">
        <v>0.5431532370589901</v>
      </c>
      <c r="Y223" s="217">
        <v>0.45684676294100995</v>
      </c>
      <c r="Z223" s="25"/>
    </row>
    <row r="224" spans="1:26" x14ac:dyDescent="0.25">
      <c r="A224" s="124">
        <v>512401</v>
      </c>
      <c r="B224" s="125" t="s">
        <v>265</v>
      </c>
      <c r="C224" s="126" t="s">
        <v>157</v>
      </c>
      <c r="D224" s="101" t="s">
        <v>2312</v>
      </c>
      <c r="E224" s="134"/>
      <c r="F224" s="102">
        <v>3</v>
      </c>
      <c r="G224" s="103" t="s">
        <v>161</v>
      </c>
      <c r="H224" s="104">
        <v>1</v>
      </c>
      <c r="I224" s="106">
        <v>3459</v>
      </c>
      <c r="J224" s="165">
        <v>2013</v>
      </c>
      <c r="K224" s="166">
        <v>174</v>
      </c>
      <c r="L224" s="166">
        <v>60</v>
      </c>
      <c r="M224" s="166">
        <v>270</v>
      </c>
      <c r="N224" s="166">
        <v>438</v>
      </c>
      <c r="O224" s="167"/>
      <c r="P224" s="138">
        <v>14.333333333333334</v>
      </c>
      <c r="Q224" s="139">
        <v>1.6666666666666667</v>
      </c>
      <c r="R224" s="140">
        <v>55</v>
      </c>
      <c r="S224" s="140">
        <v>56.666666666666664</v>
      </c>
      <c r="T224" s="140">
        <v>5.333333333333333</v>
      </c>
      <c r="U224" s="139">
        <v>1.3333333333333333</v>
      </c>
      <c r="V224" s="77">
        <f t="shared" si="3"/>
        <v>10.148884223121344</v>
      </c>
      <c r="W224" s="216">
        <v>16.914807038535574</v>
      </c>
      <c r="X224" s="217">
        <v>0.46535713717479865</v>
      </c>
      <c r="Y224" s="217">
        <v>0.53464286282520146</v>
      </c>
      <c r="Z224" s="25"/>
    </row>
    <row r="225" spans="1:26" x14ac:dyDescent="0.25">
      <c r="A225" s="124">
        <v>512402</v>
      </c>
      <c r="B225" s="125" t="s">
        <v>266</v>
      </c>
      <c r="C225" s="126" t="s">
        <v>157</v>
      </c>
      <c r="D225" s="101" t="s">
        <v>2312</v>
      </c>
      <c r="E225" s="134"/>
      <c r="F225" s="102">
        <v>3</v>
      </c>
      <c r="G225" s="103" t="s">
        <v>161</v>
      </c>
      <c r="H225" s="104">
        <v>1</v>
      </c>
      <c r="I225" s="106">
        <v>3873</v>
      </c>
      <c r="J225" s="165">
        <v>2289</v>
      </c>
      <c r="K225" s="166">
        <v>168</v>
      </c>
      <c r="L225" s="166">
        <v>66</v>
      </c>
      <c r="M225" s="166">
        <v>273</v>
      </c>
      <c r="N225" s="166">
        <v>495</v>
      </c>
      <c r="O225" s="167"/>
      <c r="P225" s="138">
        <v>15.666666666666666</v>
      </c>
      <c r="Q225" s="139">
        <v>1.6666666666666667</v>
      </c>
      <c r="R225" s="140">
        <v>61.666666666666664</v>
      </c>
      <c r="S225" s="140">
        <v>56.666666666666664</v>
      </c>
      <c r="T225" s="140">
        <v>9</v>
      </c>
      <c r="U225" s="139">
        <v>3</v>
      </c>
      <c r="V225" s="77">
        <f t="shared" si="3"/>
        <v>10.563768346023611</v>
      </c>
      <c r="W225" s="216">
        <v>17.60628057670602</v>
      </c>
      <c r="X225" s="217">
        <v>0.44708058269452633</v>
      </c>
      <c r="Y225" s="217">
        <v>0.55291941730547367</v>
      </c>
      <c r="Z225" s="25"/>
    </row>
    <row r="226" spans="1:26" x14ac:dyDescent="0.25">
      <c r="A226" s="124">
        <v>512500</v>
      </c>
      <c r="B226" s="125" t="s">
        <v>267</v>
      </c>
      <c r="C226" s="126" t="s">
        <v>157</v>
      </c>
      <c r="D226" s="101" t="s">
        <v>2312</v>
      </c>
      <c r="E226" s="134"/>
      <c r="F226" s="102">
        <v>3</v>
      </c>
      <c r="G226" s="103" t="s">
        <v>161</v>
      </c>
      <c r="H226" s="104">
        <v>1</v>
      </c>
      <c r="I226" s="106">
        <v>6306</v>
      </c>
      <c r="J226" s="165">
        <v>3624</v>
      </c>
      <c r="K226" s="166">
        <v>312</v>
      </c>
      <c r="L226" s="166">
        <v>135</v>
      </c>
      <c r="M226" s="166">
        <v>549</v>
      </c>
      <c r="N226" s="166">
        <v>828</v>
      </c>
      <c r="O226" s="167"/>
      <c r="P226" s="138">
        <v>13</v>
      </c>
      <c r="Q226" s="139">
        <v>0.66666666666666663</v>
      </c>
      <c r="R226" s="140">
        <v>76.666666666666671</v>
      </c>
      <c r="S226" s="140">
        <v>90.333333333333329</v>
      </c>
      <c r="T226" s="140">
        <v>17</v>
      </c>
      <c r="U226" s="139">
        <v>1.3333333333333333</v>
      </c>
      <c r="V226" s="77">
        <f t="shared" si="3"/>
        <v>9.0407233893475283</v>
      </c>
      <c r="W226" s="216">
        <v>15.067872315579214</v>
      </c>
      <c r="X226" s="217">
        <v>0.52239798788170633</v>
      </c>
      <c r="Y226" s="217">
        <v>0.47760201211829367</v>
      </c>
      <c r="Z226" s="25"/>
    </row>
    <row r="227" spans="1:26" x14ac:dyDescent="0.25">
      <c r="A227" s="124">
        <v>512600</v>
      </c>
      <c r="B227" s="125" t="s">
        <v>268</v>
      </c>
      <c r="C227" s="126" t="s">
        <v>157</v>
      </c>
      <c r="D227" s="101" t="s">
        <v>2312</v>
      </c>
      <c r="E227" s="134"/>
      <c r="F227" s="102">
        <v>3</v>
      </c>
      <c r="G227" s="103" t="s">
        <v>161</v>
      </c>
      <c r="H227" s="104">
        <v>1</v>
      </c>
      <c r="I227" s="106">
        <v>3489</v>
      </c>
      <c r="J227" s="165">
        <v>2103</v>
      </c>
      <c r="K227" s="166">
        <v>120</v>
      </c>
      <c r="L227" s="166">
        <v>33</v>
      </c>
      <c r="M227" s="166">
        <v>252</v>
      </c>
      <c r="N227" s="166">
        <v>555</v>
      </c>
      <c r="O227" s="167"/>
      <c r="P227" s="138">
        <v>50.333333333333336</v>
      </c>
      <c r="Q227" s="139">
        <v>2.6666666666666665</v>
      </c>
      <c r="R227" s="140">
        <v>28.333333333333332</v>
      </c>
      <c r="S227" s="140">
        <v>33</v>
      </c>
      <c r="T227" s="140">
        <v>6.666666666666667</v>
      </c>
      <c r="U227" s="139">
        <v>3.3333333333333335</v>
      </c>
      <c r="V227" s="77">
        <f t="shared" si="3"/>
        <v>8.1635372306726151</v>
      </c>
      <c r="W227" s="216">
        <v>13.60589538445436</v>
      </c>
      <c r="X227" s="217">
        <v>0.57853055288890998</v>
      </c>
      <c r="Y227" s="217">
        <v>0.42146944711109008</v>
      </c>
      <c r="Z227" s="25"/>
    </row>
    <row r="228" spans="1:26" x14ac:dyDescent="0.25">
      <c r="A228" s="124">
        <v>512700</v>
      </c>
      <c r="B228" s="125" t="s">
        <v>269</v>
      </c>
      <c r="C228" s="126" t="s">
        <v>157</v>
      </c>
      <c r="D228" s="101" t="s">
        <v>2312</v>
      </c>
      <c r="E228" s="134"/>
      <c r="F228" s="102">
        <v>3</v>
      </c>
      <c r="G228" s="103" t="s">
        <v>161</v>
      </c>
      <c r="H228" s="104">
        <v>1</v>
      </c>
      <c r="I228" s="106">
        <v>2433</v>
      </c>
      <c r="J228" s="165">
        <v>1491</v>
      </c>
      <c r="K228" s="166">
        <v>60</v>
      </c>
      <c r="L228" s="166">
        <v>36</v>
      </c>
      <c r="M228" s="166">
        <v>231</v>
      </c>
      <c r="N228" s="166">
        <v>378</v>
      </c>
      <c r="O228" s="167"/>
      <c r="P228" s="138">
        <v>8.3333333333333339</v>
      </c>
      <c r="Q228" s="139">
        <v>0.33333333333333331</v>
      </c>
      <c r="R228" s="140">
        <v>11.333333333333334</v>
      </c>
      <c r="S228" s="140">
        <v>15.666666666666666</v>
      </c>
      <c r="T228" s="140">
        <v>2.3333333333333335</v>
      </c>
      <c r="U228" s="139">
        <v>3.6666666666666665</v>
      </c>
      <c r="V228" s="77">
        <f t="shared" si="3"/>
        <v>8.0141507448286031</v>
      </c>
      <c r="W228" s="216">
        <v>13.356917908047672</v>
      </c>
      <c r="X228" s="217">
        <v>0.58931455845621683</v>
      </c>
      <c r="Y228" s="217">
        <v>0.41068544154378317</v>
      </c>
      <c r="Z228" s="25"/>
    </row>
    <row r="229" spans="1:26" x14ac:dyDescent="0.25">
      <c r="A229" s="124">
        <v>512801</v>
      </c>
      <c r="B229" s="125" t="s">
        <v>270</v>
      </c>
      <c r="C229" s="126" t="s">
        <v>157</v>
      </c>
      <c r="D229" s="101" t="s">
        <v>2312</v>
      </c>
      <c r="E229" s="134"/>
      <c r="F229" s="102">
        <v>3</v>
      </c>
      <c r="G229" s="103" t="s">
        <v>161</v>
      </c>
      <c r="H229" s="104">
        <v>1</v>
      </c>
      <c r="I229" s="106">
        <v>2442</v>
      </c>
      <c r="J229" s="165">
        <v>1518</v>
      </c>
      <c r="K229" s="166">
        <v>96</v>
      </c>
      <c r="L229" s="166">
        <v>33</v>
      </c>
      <c r="M229" s="166">
        <v>195</v>
      </c>
      <c r="N229" s="166">
        <v>402</v>
      </c>
      <c r="O229" s="167"/>
      <c r="P229" s="138">
        <v>5.666666666666667</v>
      </c>
      <c r="Q229" s="139">
        <v>0</v>
      </c>
      <c r="R229" s="140">
        <v>18.333333333333332</v>
      </c>
      <c r="S229" s="140">
        <v>15.333333333333334</v>
      </c>
      <c r="T229" s="140">
        <v>2.6666666666666665</v>
      </c>
      <c r="U229" s="139">
        <v>2.6666666666666665</v>
      </c>
      <c r="V229" s="77">
        <f t="shared" si="3"/>
        <v>7.7424949862278911</v>
      </c>
      <c r="W229" s="216">
        <v>12.904158310379819</v>
      </c>
      <c r="X229" s="217">
        <v>0.60999144539209882</v>
      </c>
      <c r="Y229" s="217">
        <v>0.39000855460790124</v>
      </c>
      <c r="Z229" s="25"/>
    </row>
    <row r="230" spans="1:26" x14ac:dyDescent="0.25">
      <c r="A230" s="124">
        <v>512802</v>
      </c>
      <c r="B230" s="125" t="s">
        <v>271</v>
      </c>
      <c r="C230" s="126" t="s">
        <v>157</v>
      </c>
      <c r="D230" s="101" t="s">
        <v>2312</v>
      </c>
      <c r="E230" s="134"/>
      <c r="F230" s="102">
        <v>3</v>
      </c>
      <c r="G230" s="103" t="s">
        <v>161</v>
      </c>
      <c r="H230" s="104">
        <v>1</v>
      </c>
      <c r="I230" s="106">
        <v>474</v>
      </c>
      <c r="J230" s="168">
        <v>291</v>
      </c>
      <c r="K230" s="166">
        <v>15</v>
      </c>
      <c r="L230" s="166">
        <v>6</v>
      </c>
      <c r="M230" s="166">
        <v>39</v>
      </c>
      <c r="N230" s="166">
        <v>72</v>
      </c>
      <c r="O230" s="167"/>
      <c r="P230" s="138">
        <v>0</v>
      </c>
      <c r="Q230" s="139">
        <v>0</v>
      </c>
      <c r="R230" s="140">
        <v>6</v>
      </c>
      <c r="S230" s="140">
        <v>4.666666666666667</v>
      </c>
      <c r="T230" s="140">
        <v>1</v>
      </c>
      <c r="U230" s="139">
        <v>0</v>
      </c>
      <c r="V230" s="77">
        <f t="shared" si="3"/>
        <v>7.3490044120921851</v>
      </c>
      <c r="W230" s="216">
        <v>12.24834068682031</v>
      </c>
      <c r="X230" s="217">
        <v>0.64265245232662482</v>
      </c>
      <c r="Y230" s="217">
        <v>0.35734754767337512</v>
      </c>
      <c r="Z230" s="25"/>
    </row>
    <row r="231" spans="1:26" x14ac:dyDescent="0.25">
      <c r="A231" s="124">
        <v>512902</v>
      </c>
      <c r="B231" s="125" t="s">
        <v>273</v>
      </c>
      <c r="C231" s="126" t="s">
        <v>157</v>
      </c>
      <c r="D231" s="101" t="s">
        <v>2312</v>
      </c>
      <c r="E231" s="134"/>
      <c r="F231" s="102">
        <v>3</v>
      </c>
      <c r="G231" s="103" t="s">
        <v>161</v>
      </c>
      <c r="H231" s="104">
        <v>1</v>
      </c>
      <c r="I231" s="106">
        <v>2979</v>
      </c>
      <c r="J231" s="165">
        <v>1845</v>
      </c>
      <c r="K231" s="166">
        <v>96</v>
      </c>
      <c r="L231" s="166">
        <v>39</v>
      </c>
      <c r="M231" s="166">
        <v>168</v>
      </c>
      <c r="N231" s="166">
        <v>480</v>
      </c>
      <c r="O231" s="167"/>
      <c r="P231" s="138">
        <v>25.666666666666668</v>
      </c>
      <c r="Q231" s="139">
        <v>2</v>
      </c>
      <c r="R231" s="140">
        <v>20.666666666666668</v>
      </c>
      <c r="S231" s="140">
        <v>15</v>
      </c>
      <c r="T231" s="140">
        <v>3.3333333333333335</v>
      </c>
      <c r="U231" s="139">
        <v>1.3333333333333333</v>
      </c>
      <c r="V231" s="77">
        <f t="shared" si="3"/>
        <v>7.1326761269719912</v>
      </c>
      <c r="W231" s="216">
        <v>11.887793544953318</v>
      </c>
      <c r="X231" s="217">
        <v>0.66214358026588349</v>
      </c>
      <c r="Y231" s="217">
        <v>0.33785641973411656</v>
      </c>
      <c r="Z231" s="25"/>
    </row>
    <row r="232" spans="1:26" s="31" customFormat="1" x14ac:dyDescent="0.25">
      <c r="A232" s="131">
        <v>512903</v>
      </c>
      <c r="B232" s="132" t="s">
        <v>2222</v>
      </c>
      <c r="C232" s="132" t="s">
        <v>157</v>
      </c>
      <c r="D232" s="145" t="s">
        <v>2312</v>
      </c>
      <c r="E232" s="134"/>
      <c r="F232" s="143">
        <v>3</v>
      </c>
      <c r="G232" s="142" t="s">
        <v>161</v>
      </c>
      <c r="H232" s="134">
        <v>1</v>
      </c>
      <c r="I232" s="144">
        <v>2142</v>
      </c>
      <c r="J232" s="165">
        <v>1011</v>
      </c>
      <c r="K232" s="166">
        <v>108</v>
      </c>
      <c r="L232" s="166">
        <v>39</v>
      </c>
      <c r="M232" s="166">
        <v>237</v>
      </c>
      <c r="N232" s="166">
        <v>333</v>
      </c>
      <c r="O232" s="167"/>
      <c r="P232" s="138">
        <v>1.2169444444444444</v>
      </c>
      <c r="Q232" s="139">
        <v>0</v>
      </c>
      <c r="R232" s="140">
        <v>25.126099706744871</v>
      </c>
      <c r="S232" s="140">
        <v>41.079178885630505</v>
      </c>
      <c r="T232" s="140">
        <v>12.247422680412372</v>
      </c>
      <c r="U232" s="139">
        <v>2.6030150753768844</v>
      </c>
      <c r="V232" s="77">
        <f t="shared" si="3"/>
        <v>6.84</v>
      </c>
      <c r="W232" s="216">
        <v>11.4</v>
      </c>
      <c r="X232" s="217">
        <v>0.69047598064184634</v>
      </c>
      <c r="Y232" s="217">
        <v>0.30952401935815366</v>
      </c>
      <c r="Z232" s="141"/>
    </row>
    <row r="233" spans="1:26" s="31" customFormat="1" x14ac:dyDescent="0.25">
      <c r="A233" s="131">
        <v>512904</v>
      </c>
      <c r="B233" s="132" t="s">
        <v>272</v>
      </c>
      <c r="C233" s="132" t="s">
        <v>157</v>
      </c>
      <c r="D233" s="145" t="s">
        <v>2312</v>
      </c>
      <c r="E233" s="134"/>
      <c r="F233" s="143">
        <v>3</v>
      </c>
      <c r="G233" s="142" t="s">
        <v>161</v>
      </c>
      <c r="H233" s="134">
        <v>1</v>
      </c>
      <c r="I233" s="144">
        <v>1362</v>
      </c>
      <c r="J233" s="168">
        <v>660</v>
      </c>
      <c r="K233" s="166">
        <v>84</v>
      </c>
      <c r="L233" s="166">
        <v>21</v>
      </c>
      <c r="M233" s="166">
        <v>117</v>
      </c>
      <c r="N233" s="166">
        <v>258</v>
      </c>
      <c r="O233" s="167"/>
      <c r="P233" s="138">
        <v>0.79444444444444429</v>
      </c>
      <c r="Q233" s="139">
        <v>0</v>
      </c>
      <c r="R233" s="140">
        <v>15.976539589442815</v>
      </c>
      <c r="S233" s="140">
        <v>26.12037424940651</v>
      </c>
      <c r="T233" s="140">
        <v>5.9381443298969074</v>
      </c>
      <c r="U233" s="139">
        <v>2.016750418760469</v>
      </c>
      <c r="V233" s="77">
        <f t="shared" si="3"/>
        <v>6.84</v>
      </c>
      <c r="W233" s="216">
        <v>11.4</v>
      </c>
      <c r="X233" s="217">
        <v>0.69047598064184634</v>
      </c>
      <c r="Y233" s="217">
        <v>0.30952401935815366</v>
      </c>
      <c r="Z233" s="141"/>
    </row>
    <row r="234" spans="1:26" s="31" customFormat="1" x14ac:dyDescent="0.25">
      <c r="A234" s="131">
        <v>512905</v>
      </c>
      <c r="B234" s="132" t="s">
        <v>2223</v>
      </c>
      <c r="C234" s="132" t="s">
        <v>157</v>
      </c>
      <c r="D234" s="145" t="s">
        <v>2312</v>
      </c>
      <c r="E234" s="134"/>
      <c r="F234" s="143">
        <v>3</v>
      </c>
      <c r="G234" s="142" t="s">
        <v>161</v>
      </c>
      <c r="H234" s="134">
        <v>1</v>
      </c>
      <c r="I234" s="144">
        <v>225</v>
      </c>
      <c r="J234" s="168">
        <v>135</v>
      </c>
      <c r="K234" s="166">
        <v>12</v>
      </c>
      <c r="L234" s="166" t="s">
        <v>2139</v>
      </c>
      <c r="M234" s="166">
        <v>24</v>
      </c>
      <c r="N234" s="166">
        <v>21</v>
      </c>
      <c r="O234" s="167"/>
      <c r="P234" s="138">
        <v>0.16249999999999998</v>
      </c>
      <c r="Q234" s="139">
        <v>0</v>
      </c>
      <c r="R234" s="140">
        <v>2.6392961876832843</v>
      </c>
      <c r="S234" s="140">
        <v>4.3150397989107674</v>
      </c>
      <c r="T234" s="140">
        <v>0</v>
      </c>
      <c r="U234" s="139">
        <v>0.16415410385259632</v>
      </c>
      <c r="V234" s="77">
        <f t="shared" si="3"/>
        <v>6.84</v>
      </c>
      <c r="W234" s="216">
        <v>11.4</v>
      </c>
      <c r="X234" s="217">
        <v>0.69047598064184634</v>
      </c>
      <c r="Y234" s="217">
        <v>0.30952401935815366</v>
      </c>
      <c r="Z234" s="141"/>
    </row>
    <row r="235" spans="1:26" s="31" customFormat="1" x14ac:dyDescent="0.25">
      <c r="A235" s="131">
        <v>512906</v>
      </c>
      <c r="B235" s="132" t="s">
        <v>2224</v>
      </c>
      <c r="C235" s="132" t="s">
        <v>157</v>
      </c>
      <c r="D235" s="145" t="s">
        <v>2312</v>
      </c>
      <c r="E235" s="134"/>
      <c r="F235" s="143">
        <v>3</v>
      </c>
      <c r="G235" s="142" t="s">
        <v>161</v>
      </c>
      <c r="H235" s="134">
        <v>1</v>
      </c>
      <c r="I235" s="144">
        <v>3432</v>
      </c>
      <c r="J235" s="165">
        <v>1794</v>
      </c>
      <c r="K235" s="166">
        <v>141</v>
      </c>
      <c r="L235" s="166">
        <v>75</v>
      </c>
      <c r="M235" s="166">
        <v>339</v>
      </c>
      <c r="N235" s="166">
        <v>582</v>
      </c>
      <c r="O235" s="167"/>
      <c r="P235" s="138">
        <v>2.1594444444444445</v>
      </c>
      <c r="Q235" s="139">
        <v>0</v>
      </c>
      <c r="R235" s="140">
        <v>40.258064516129032</v>
      </c>
      <c r="S235" s="140">
        <v>65.818740399385561</v>
      </c>
      <c r="T235" s="140">
        <v>16.329896907216494</v>
      </c>
      <c r="U235" s="139">
        <v>4.5494137353433839</v>
      </c>
      <c r="V235" s="77">
        <f t="shared" si="3"/>
        <v>6.84</v>
      </c>
      <c r="W235" s="216">
        <v>11.4</v>
      </c>
      <c r="X235" s="217">
        <v>0.69047598064184634</v>
      </c>
      <c r="Y235" s="217">
        <v>0.30952401935815366</v>
      </c>
      <c r="Z235" s="141"/>
    </row>
    <row r="236" spans="1:26" s="31" customFormat="1" x14ac:dyDescent="0.25">
      <c r="A236" s="124">
        <v>513011</v>
      </c>
      <c r="B236" s="125" t="s">
        <v>274</v>
      </c>
      <c r="C236" s="126" t="s">
        <v>157</v>
      </c>
      <c r="D236" s="101" t="s">
        <v>2312</v>
      </c>
      <c r="E236" s="134"/>
      <c r="F236" s="102">
        <v>3</v>
      </c>
      <c r="G236" s="103" t="s">
        <v>161</v>
      </c>
      <c r="H236" s="104">
        <v>1</v>
      </c>
      <c r="I236" s="106">
        <v>2199</v>
      </c>
      <c r="J236" s="165">
        <v>1254</v>
      </c>
      <c r="K236" s="166">
        <v>78</v>
      </c>
      <c r="L236" s="166">
        <v>30</v>
      </c>
      <c r="M236" s="166">
        <v>135</v>
      </c>
      <c r="N236" s="166">
        <v>300</v>
      </c>
      <c r="O236" s="167"/>
      <c r="P236" s="138">
        <v>6.333333333333333</v>
      </c>
      <c r="Q236" s="139">
        <v>0</v>
      </c>
      <c r="R236" s="140">
        <v>69.666666666666671</v>
      </c>
      <c r="S236" s="140">
        <v>149</v>
      </c>
      <c r="T236" s="140">
        <v>28.333333333333332</v>
      </c>
      <c r="U236" s="139">
        <v>10.666666666666666</v>
      </c>
      <c r="V236" s="77">
        <f t="shared" si="3"/>
        <v>9.2341824861873754</v>
      </c>
      <c r="W236" s="216">
        <v>15.390304143645627</v>
      </c>
      <c r="X236" s="217">
        <v>0.51145358180377587</v>
      </c>
      <c r="Y236" s="217">
        <v>0.48854641819622419</v>
      </c>
      <c r="Z236" s="141"/>
    </row>
    <row r="237" spans="1:26" s="31" customFormat="1" x14ac:dyDescent="0.25">
      <c r="A237" s="124">
        <v>513012</v>
      </c>
      <c r="B237" s="125" t="s">
        <v>275</v>
      </c>
      <c r="C237" s="126" t="s">
        <v>157</v>
      </c>
      <c r="D237" s="101" t="s">
        <v>2312</v>
      </c>
      <c r="E237" s="134"/>
      <c r="F237" s="102">
        <v>3</v>
      </c>
      <c r="G237" s="103" t="s">
        <v>161</v>
      </c>
      <c r="H237" s="104">
        <v>1</v>
      </c>
      <c r="I237" s="106">
        <v>2496</v>
      </c>
      <c r="J237" s="165">
        <v>1368</v>
      </c>
      <c r="K237" s="166">
        <v>120</v>
      </c>
      <c r="L237" s="166">
        <v>36</v>
      </c>
      <c r="M237" s="166">
        <v>189</v>
      </c>
      <c r="N237" s="166">
        <v>396</v>
      </c>
      <c r="O237" s="167"/>
      <c r="P237" s="138">
        <v>5.333333333333333</v>
      </c>
      <c r="Q237" s="139">
        <v>0.33333333333333331</v>
      </c>
      <c r="R237" s="140">
        <v>0</v>
      </c>
      <c r="S237" s="140">
        <v>0</v>
      </c>
      <c r="T237" s="140">
        <v>0</v>
      </c>
      <c r="U237" s="139">
        <v>0</v>
      </c>
      <c r="V237" s="77">
        <f t="shared" si="3"/>
        <v>7.3489358072069422</v>
      </c>
      <c r="W237" s="216">
        <v>12.248226345344904</v>
      </c>
      <c r="X237" s="217">
        <v>0.64265845171196445</v>
      </c>
      <c r="Y237" s="217">
        <v>0.35734154828803555</v>
      </c>
      <c r="Z237" s="141"/>
    </row>
    <row r="238" spans="1:26" s="31" customFormat="1" x14ac:dyDescent="0.25">
      <c r="A238" s="124">
        <v>513013</v>
      </c>
      <c r="B238" s="125" t="s">
        <v>276</v>
      </c>
      <c r="C238" s="126" t="s">
        <v>157</v>
      </c>
      <c r="D238" s="101" t="s">
        <v>2312</v>
      </c>
      <c r="E238" s="134"/>
      <c r="F238" s="102">
        <v>3</v>
      </c>
      <c r="G238" s="103" t="s">
        <v>161</v>
      </c>
      <c r="H238" s="104">
        <v>1</v>
      </c>
      <c r="I238" s="106">
        <v>2958</v>
      </c>
      <c r="J238" s="165">
        <v>1503</v>
      </c>
      <c r="K238" s="166">
        <v>156</v>
      </c>
      <c r="L238" s="166">
        <v>51</v>
      </c>
      <c r="M238" s="166">
        <v>291</v>
      </c>
      <c r="N238" s="166">
        <v>465</v>
      </c>
      <c r="O238" s="167"/>
      <c r="P238" s="138">
        <v>5.333333333333333</v>
      </c>
      <c r="Q238" s="139">
        <v>1</v>
      </c>
      <c r="R238" s="140">
        <v>0</v>
      </c>
      <c r="S238" s="140">
        <v>0</v>
      </c>
      <c r="T238" s="140">
        <v>0</v>
      </c>
      <c r="U238" s="139">
        <v>0</v>
      </c>
      <c r="V238" s="77">
        <f t="shared" si="3"/>
        <v>9.2169838062760974</v>
      </c>
      <c r="W238" s="216">
        <v>15.36163967712683</v>
      </c>
      <c r="X238" s="217">
        <v>0.5124079424306146</v>
      </c>
      <c r="Y238" s="217">
        <v>0.48759205756938545</v>
      </c>
      <c r="Z238" s="141"/>
    </row>
    <row r="239" spans="1:26" s="31" customFormat="1" x14ac:dyDescent="0.25">
      <c r="A239" s="124">
        <v>513020</v>
      </c>
      <c r="B239" s="125" t="s">
        <v>277</v>
      </c>
      <c r="C239" s="126" t="s">
        <v>157</v>
      </c>
      <c r="D239" s="101" t="s">
        <v>2312</v>
      </c>
      <c r="E239" s="134"/>
      <c r="F239" s="102">
        <v>3</v>
      </c>
      <c r="G239" s="103" t="s">
        <v>161</v>
      </c>
      <c r="H239" s="104">
        <v>1</v>
      </c>
      <c r="I239" s="106">
        <v>2088</v>
      </c>
      <c r="J239" s="165">
        <v>1353</v>
      </c>
      <c r="K239" s="166">
        <v>117</v>
      </c>
      <c r="L239" s="166">
        <v>21</v>
      </c>
      <c r="M239" s="166">
        <v>111</v>
      </c>
      <c r="N239" s="166">
        <v>252</v>
      </c>
      <c r="O239" s="167"/>
      <c r="P239" s="138">
        <v>11.333333333333334</v>
      </c>
      <c r="Q239" s="139">
        <v>0.66666666666666663</v>
      </c>
      <c r="R239" s="140">
        <v>17</v>
      </c>
      <c r="S239" s="140">
        <v>11.666666666666666</v>
      </c>
      <c r="T239" s="140">
        <v>1.6666666666666667</v>
      </c>
      <c r="U239" s="139">
        <v>1.3333333333333333</v>
      </c>
      <c r="V239" s="77">
        <f t="shared" si="3"/>
        <v>7.0160983789164471</v>
      </c>
      <c r="W239" s="216">
        <v>11.693497298194078</v>
      </c>
      <c r="X239" s="217">
        <v>0.67314559353707615</v>
      </c>
      <c r="Y239" s="217">
        <v>0.32685440646292385</v>
      </c>
      <c r="Z239" s="141"/>
    </row>
    <row r="240" spans="1:26" s="31" customFormat="1" x14ac:dyDescent="0.25">
      <c r="A240" s="131">
        <v>513101</v>
      </c>
      <c r="B240" s="132" t="s">
        <v>278</v>
      </c>
      <c r="C240" s="132" t="s">
        <v>157</v>
      </c>
      <c r="D240" s="145" t="s">
        <v>2312</v>
      </c>
      <c r="E240" s="134"/>
      <c r="F240" s="143">
        <v>3</v>
      </c>
      <c r="G240" s="142" t="s">
        <v>161</v>
      </c>
      <c r="H240" s="134">
        <v>1</v>
      </c>
      <c r="I240" s="144">
        <v>1263</v>
      </c>
      <c r="J240" s="168">
        <v>726</v>
      </c>
      <c r="K240" s="166">
        <v>72</v>
      </c>
      <c r="L240" s="166">
        <v>18</v>
      </c>
      <c r="M240" s="166">
        <v>99</v>
      </c>
      <c r="N240" s="166">
        <v>198</v>
      </c>
      <c r="O240" s="167"/>
      <c r="P240" s="138">
        <v>3.2064156206415624</v>
      </c>
      <c r="Q240" s="139">
        <v>0.19999999999999998</v>
      </c>
      <c r="R240" s="140">
        <v>24.322111388196177</v>
      </c>
      <c r="S240" s="140">
        <v>33.246051537822112</v>
      </c>
      <c r="T240" s="140">
        <v>8.608695652173914</v>
      </c>
      <c r="U240" s="139">
        <v>3.8260869565217392</v>
      </c>
      <c r="V240" s="77">
        <f t="shared" si="3"/>
        <v>6.84</v>
      </c>
      <c r="W240" s="216">
        <v>11.4</v>
      </c>
      <c r="X240" s="217">
        <v>0.69047598064184634</v>
      </c>
      <c r="Y240" s="217">
        <v>0.30952401935815366</v>
      </c>
      <c r="Z240" s="141"/>
    </row>
    <row r="241" spans="1:26" s="31" customFormat="1" x14ac:dyDescent="0.25">
      <c r="A241" s="131">
        <v>513102</v>
      </c>
      <c r="B241" s="132" t="s">
        <v>2225</v>
      </c>
      <c r="C241" s="132" t="s">
        <v>157</v>
      </c>
      <c r="D241" s="145" t="s">
        <v>2312</v>
      </c>
      <c r="E241" s="134"/>
      <c r="F241" s="143">
        <v>3</v>
      </c>
      <c r="G241" s="142" t="s">
        <v>161</v>
      </c>
      <c r="H241" s="134">
        <v>1</v>
      </c>
      <c r="I241" s="144">
        <v>1143</v>
      </c>
      <c r="J241" s="168">
        <v>708</v>
      </c>
      <c r="K241" s="166">
        <v>48</v>
      </c>
      <c r="L241" s="166">
        <v>12</v>
      </c>
      <c r="M241" s="166">
        <v>69</v>
      </c>
      <c r="N241" s="166">
        <v>147</v>
      </c>
      <c r="O241" s="167"/>
      <c r="P241" s="138">
        <v>3.1269177126917711</v>
      </c>
      <c r="Q241" s="139">
        <v>0.13333333333333333</v>
      </c>
      <c r="R241" s="140">
        <v>22.011221945137159</v>
      </c>
      <c r="S241" s="140">
        <v>30.087281795511224</v>
      </c>
      <c r="T241" s="140">
        <v>6.057971014492753</v>
      </c>
      <c r="U241" s="139">
        <v>2.8405797101449277</v>
      </c>
      <c r="V241" s="77">
        <f t="shared" si="3"/>
        <v>6.84</v>
      </c>
      <c r="W241" s="216">
        <v>11.4</v>
      </c>
      <c r="X241" s="217">
        <v>0.69047598064184634</v>
      </c>
      <c r="Y241" s="217">
        <v>0.30952401935815366</v>
      </c>
      <c r="Z241" s="141"/>
    </row>
    <row r="242" spans="1:26" x14ac:dyDescent="0.25">
      <c r="A242" s="124">
        <v>513211</v>
      </c>
      <c r="B242" s="125" t="s">
        <v>279</v>
      </c>
      <c r="C242" s="126" t="s">
        <v>157</v>
      </c>
      <c r="D242" s="101" t="s">
        <v>2312</v>
      </c>
      <c r="E242" s="134"/>
      <c r="F242" s="102">
        <v>3</v>
      </c>
      <c r="G242" s="103" t="s">
        <v>161</v>
      </c>
      <c r="H242" s="104">
        <v>1</v>
      </c>
      <c r="I242" s="106">
        <v>2310</v>
      </c>
      <c r="J242" s="165">
        <v>1179</v>
      </c>
      <c r="K242" s="166">
        <v>165</v>
      </c>
      <c r="L242" s="166">
        <v>45</v>
      </c>
      <c r="M242" s="166">
        <v>237</v>
      </c>
      <c r="N242" s="166">
        <v>378</v>
      </c>
      <c r="O242" s="167"/>
      <c r="P242" s="138">
        <v>0.33333333333333331</v>
      </c>
      <c r="Q242" s="139">
        <v>0.33333333333333331</v>
      </c>
      <c r="R242" s="140">
        <v>115.66666666666667</v>
      </c>
      <c r="S242" s="140">
        <v>285.33333333333331</v>
      </c>
      <c r="T242" s="140">
        <v>57.333333333333336</v>
      </c>
      <c r="U242" s="139">
        <v>24.333333333333332</v>
      </c>
      <c r="V242" s="77">
        <f t="shared" si="3"/>
        <v>8.3659451152928384</v>
      </c>
      <c r="W242" s="216">
        <v>13.943241858821398</v>
      </c>
      <c r="X242" s="217">
        <v>0.5645334319677654</v>
      </c>
      <c r="Y242" s="217">
        <v>0.4354665680322346</v>
      </c>
      <c r="Z242" s="25"/>
    </row>
    <row r="243" spans="1:26" x14ac:dyDescent="0.25">
      <c r="A243" s="124">
        <v>513212</v>
      </c>
      <c r="B243" s="125" t="s">
        <v>280</v>
      </c>
      <c r="C243" s="126" t="s">
        <v>157</v>
      </c>
      <c r="D243" s="101" t="s">
        <v>2312</v>
      </c>
      <c r="E243" s="134"/>
      <c r="F243" s="102">
        <v>3</v>
      </c>
      <c r="G243" s="103" t="s">
        <v>161</v>
      </c>
      <c r="H243" s="104">
        <v>1</v>
      </c>
      <c r="I243" s="106">
        <v>2817</v>
      </c>
      <c r="J243" s="165">
        <v>1338</v>
      </c>
      <c r="K243" s="166">
        <v>171</v>
      </c>
      <c r="L243" s="166">
        <v>57</v>
      </c>
      <c r="M243" s="166">
        <v>315</v>
      </c>
      <c r="N243" s="166">
        <v>501</v>
      </c>
      <c r="O243" s="167"/>
      <c r="P243" s="138">
        <v>6.333333333333333</v>
      </c>
      <c r="Q243" s="139">
        <v>1.6666666666666667</v>
      </c>
      <c r="R243" s="140">
        <v>0</v>
      </c>
      <c r="S243" s="140">
        <v>0</v>
      </c>
      <c r="T243" s="140">
        <v>0</v>
      </c>
      <c r="U243" s="139">
        <v>0</v>
      </c>
      <c r="V243" s="77">
        <f t="shared" si="3"/>
        <v>9.2222217714927428</v>
      </c>
      <c r="W243" s="216">
        <v>15.370369619154573</v>
      </c>
      <c r="X243" s="217">
        <v>0.51211690898491269</v>
      </c>
      <c r="Y243" s="217">
        <v>0.48788309101508737</v>
      </c>
      <c r="Z243" s="25"/>
    </row>
    <row r="244" spans="1:26" x14ac:dyDescent="0.25">
      <c r="A244" s="124">
        <v>513213</v>
      </c>
      <c r="B244" s="125" t="s">
        <v>281</v>
      </c>
      <c r="C244" s="126" t="s">
        <v>157</v>
      </c>
      <c r="D244" s="101" t="s">
        <v>2312</v>
      </c>
      <c r="E244" s="134"/>
      <c r="F244" s="102">
        <v>3</v>
      </c>
      <c r="G244" s="103" t="s">
        <v>161</v>
      </c>
      <c r="H244" s="104">
        <v>1</v>
      </c>
      <c r="I244" s="106">
        <v>3096</v>
      </c>
      <c r="J244" s="165">
        <v>1602</v>
      </c>
      <c r="K244" s="166">
        <v>216</v>
      </c>
      <c r="L244" s="166">
        <v>54</v>
      </c>
      <c r="M244" s="166">
        <v>339</v>
      </c>
      <c r="N244" s="166">
        <v>465</v>
      </c>
      <c r="O244" s="167"/>
      <c r="P244" s="138">
        <v>7.333333333333333</v>
      </c>
      <c r="Q244" s="139">
        <v>0.66666666666666663</v>
      </c>
      <c r="R244" s="140">
        <v>0</v>
      </c>
      <c r="S244" s="140">
        <v>0</v>
      </c>
      <c r="T244" s="140">
        <v>0</v>
      </c>
      <c r="U244" s="139">
        <v>0</v>
      </c>
      <c r="V244" s="77">
        <f t="shared" si="3"/>
        <v>8.9324113339889415</v>
      </c>
      <c r="W244" s="216">
        <v>14.887352223314902</v>
      </c>
      <c r="X244" s="217">
        <v>0.5287324476000308</v>
      </c>
      <c r="Y244" s="217">
        <v>0.4712675523999692</v>
      </c>
      <c r="Z244" s="25"/>
    </row>
    <row r="245" spans="1:26" x14ac:dyDescent="0.25">
      <c r="A245" s="124">
        <v>513214</v>
      </c>
      <c r="B245" s="125" t="s">
        <v>282</v>
      </c>
      <c r="C245" s="126" t="s">
        <v>157</v>
      </c>
      <c r="D245" s="101" t="s">
        <v>2312</v>
      </c>
      <c r="E245" s="134"/>
      <c r="F245" s="102">
        <v>3</v>
      </c>
      <c r="G245" s="103" t="s">
        <v>161</v>
      </c>
      <c r="H245" s="104">
        <v>1</v>
      </c>
      <c r="I245" s="106">
        <v>3030</v>
      </c>
      <c r="J245" s="165">
        <v>1506</v>
      </c>
      <c r="K245" s="166">
        <v>198</v>
      </c>
      <c r="L245" s="166">
        <v>57</v>
      </c>
      <c r="M245" s="166">
        <v>312</v>
      </c>
      <c r="N245" s="166">
        <v>531</v>
      </c>
      <c r="O245" s="167"/>
      <c r="P245" s="138">
        <v>10.333333333333334</v>
      </c>
      <c r="Q245" s="139">
        <v>1.6666666666666667</v>
      </c>
      <c r="R245" s="140">
        <v>0</v>
      </c>
      <c r="S245" s="140">
        <v>0</v>
      </c>
      <c r="T245" s="140">
        <v>0</v>
      </c>
      <c r="U245" s="139">
        <v>0</v>
      </c>
      <c r="V245" s="77">
        <f t="shared" si="3"/>
        <v>8.7473678178911616</v>
      </c>
      <c r="W245" s="216">
        <v>14.578946363151935</v>
      </c>
      <c r="X245" s="217">
        <v>0.53991735638811034</v>
      </c>
      <c r="Y245" s="217">
        <v>0.46008264361188966</v>
      </c>
      <c r="Z245" s="25"/>
    </row>
    <row r="246" spans="1:26" x14ac:dyDescent="0.25">
      <c r="A246" s="124">
        <v>513220</v>
      </c>
      <c r="B246" s="125" t="s">
        <v>283</v>
      </c>
      <c r="C246" s="126" t="s">
        <v>157</v>
      </c>
      <c r="D246" s="101" t="s">
        <v>2312</v>
      </c>
      <c r="E246" s="134"/>
      <c r="F246" s="102">
        <v>3</v>
      </c>
      <c r="G246" s="103" t="s">
        <v>161</v>
      </c>
      <c r="H246" s="104">
        <v>1</v>
      </c>
      <c r="I246" s="106">
        <v>6972</v>
      </c>
      <c r="J246" s="165">
        <v>4050</v>
      </c>
      <c r="K246" s="166">
        <v>189</v>
      </c>
      <c r="L246" s="166">
        <v>84</v>
      </c>
      <c r="M246" s="166">
        <v>492</v>
      </c>
      <c r="N246" s="169">
        <v>1068</v>
      </c>
      <c r="O246" s="167"/>
      <c r="P246" s="138">
        <v>2</v>
      </c>
      <c r="Q246" s="139">
        <v>0.33333333333333331</v>
      </c>
      <c r="R246" s="140">
        <v>53.333333333333336</v>
      </c>
      <c r="S246" s="140">
        <v>71.666666666666671</v>
      </c>
      <c r="T246" s="140">
        <v>14.666666666666666</v>
      </c>
      <c r="U246" s="139">
        <v>8</v>
      </c>
      <c r="V246" s="77">
        <f t="shared" si="3"/>
        <v>7.3028404760510721</v>
      </c>
      <c r="W246" s="216">
        <v>12.171400793418455</v>
      </c>
      <c r="X246" s="217">
        <v>0.64671489444119135</v>
      </c>
      <c r="Y246" s="217">
        <v>0.35328510555880865</v>
      </c>
      <c r="Z246" s="25"/>
    </row>
    <row r="247" spans="1:26" x14ac:dyDescent="0.25">
      <c r="A247" s="124">
        <v>513301</v>
      </c>
      <c r="B247" s="125" t="s">
        <v>284</v>
      </c>
      <c r="C247" s="126" t="s">
        <v>157</v>
      </c>
      <c r="D247" s="101" t="s">
        <v>2312</v>
      </c>
      <c r="E247" s="134"/>
      <c r="F247" s="102">
        <v>3</v>
      </c>
      <c r="G247" s="103" t="s">
        <v>161</v>
      </c>
      <c r="H247" s="104">
        <v>1</v>
      </c>
      <c r="I247" s="106">
        <v>3801</v>
      </c>
      <c r="J247" s="165">
        <v>1944</v>
      </c>
      <c r="K247" s="166">
        <v>234</v>
      </c>
      <c r="L247" s="166">
        <v>78</v>
      </c>
      <c r="M247" s="166">
        <v>354</v>
      </c>
      <c r="N247" s="166">
        <v>579</v>
      </c>
      <c r="O247" s="167"/>
      <c r="P247" s="138">
        <v>11.333333333333334</v>
      </c>
      <c r="Q247" s="139">
        <v>0.66666666666666663</v>
      </c>
      <c r="R247" s="140">
        <v>46.333333333333336</v>
      </c>
      <c r="S247" s="140">
        <v>73.333333333333329</v>
      </c>
      <c r="T247" s="140">
        <v>15.666666666666666</v>
      </c>
      <c r="U247" s="139">
        <v>6.666666666666667</v>
      </c>
      <c r="V247" s="77">
        <f t="shared" si="3"/>
        <v>8.4583631899469296</v>
      </c>
      <c r="W247" s="216">
        <v>14.097271983244882</v>
      </c>
      <c r="X247" s="217">
        <v>0.55836520630888897</v>
      </c>
      <c r="Y247" s="217">
        <v>0.44163479369111103</v>
      </c>
      <c r="Z247" s="25"/>
    </row>
    <row r="248" spans="1:26" x14ac:dyDescent="0.25">
      <c r="A248" s="124">
        <v>513302</v>
      </c>
      <c r="B248" s="125" t="s">
        <v>285</v>
      </c>
      <c r="C248" s="126" t="s">
        <v>157</v>
      </c>
      <c r="D248" s="101" t="s">
        <v>2312</v>
      </c>
      <c r="E248" s="134"/>
      <c r="F248" s="102">
        <v>3</v>
      </c>
      <c r="G248" s="103" t="s">
        <v>161</v>
      </c>
      <c r="H248" s="104">
        <v>1</v>
      </c>
      <c r="I248" s="106">
        <v>4710</v>
      </c>
      <c r="J248" s="165">
        <v>2610</v>
      </c>
      <c r="K248" s="166">
        <v>294</v>
      </c>
      <c r="L248" s="166">
        <v>96</v>
      </c>
      <c r="M248" s="166">
        <v>408</v>
      </c>
      <c r="N248" s="166">
        <v>675</v>
      </c>
      <c r="O248" s="167"/>
      <c r="P248" s="138">
        <v>8</v>
      </c>
      <c r="Q248" s="139">
        <v>1</v>
      </c>
      <c r="R248" s="140">
        <v>72.666666666666671</v>
      </c>
      <c r="S248" s="140">
        <v>93</v>
      </c>
      <c r="T248" s="140">
        <v>22</v>
      </c>
      <c r="U248" s="139">
        <v>4.333333333333333</v>
      </c>
      <c r="V248" s="77">
        <f t="shared" si="3"/>
        <v>8.0728333972602737</v>
      </c>
      <c r="W248" s="216">
        <v>13.454722328767122</v>
      </c>
      <c r="X248" s="217">
        <v>0.58503074139905498</v>
      </c>
      <c r="Y248" s="217">
        <v>0.41496925860094502</v>
      </c>
      <c r="Z248" s="25"/>
    </row>
    <row r="249" spans="1:26" x14ac:dyDescent="0.25">
      <c r="A249" s="124">
        <v>513410</v>
      </c>
      <c r="B249" s="125" t="s">
        <v>286</v>
      </c>
      <c r="C249" s="126" t="s">
        <v>157</v>
      </c>
      <c r="D249" s="101" t="s">
        <v>2312</v>
      </c>
      <c r="E249" s="134"/>
      <c r="F249" s="102">
        <v>3</v>
      </c>
      <c r="G249" s="103" t="s">
        <v>161</v>
      </c>
      <c r="H249" s="104">
        <v>1</v>
      </c>
      <c r="I249" s="106">
        <v>2037</v>
      </c>
      <c r="J249" s="165">
        <v>1122</v>
      </c>
      <c r="K249" s="166">
        <v>81</v>
      </c>
      <c r="L249" s="166">
        <v>30</v>
      </c>
      <c r="M249" s="166">
        <v>144</v>
      </c>
      <c r="N249" s="166">
        <v>243</v>
      </c>
      <c r="O249" s="167"/>
      <c r="P249" s="138">
        <v>23</v>
      </c>
      <c r="Q249" s="139">
        <v>3</v>
      </c>
      <c r="R249" s="140">
        <v>11.333333333333334</v>
      </c>
      <c r="S249" s="140">
        <v>12.666666666666666</v>
      </c>
      <c r="T249" s="140">
        <v>1.3333333333333333</v>
      </c>
      <c r="U249" s="139">
        <v>1.3333333333333333</v>
      </c>
      <c r="V249" s="77">
        <f t="shared" si="3"/>
        <v>7.1050724968531176</v>
      </c>
      <c r="W249" s="216">
        <v>11.841787494755197</v>
      </c>
      <c r="X249" s="217">
        <v>0.66471604753955882</v>
      </c>
      <c r="Y249" s="217">
        <v>0.33528395246044118</v>
      </c>
      <c r="Z249" s="25"/>
    </row>
    <row r="250" spans="1:26" x14ac:dyDescent="0.25">
      <c r="A250" s="124">
        <v>513420</v>
      </c>
      <c r="B250" s="125" t="s">
        <v>287</v>
      </c>
      <c r="C250" s="126" t="s">
        <v>157</v>
      </c>
      <c r="D250" s="101" t="s">
        <v>2312</v>
      </c>
      <c r="E250" s="134"/>
      <c r="F250" s="102">
        <v>3</v>
      </c>
      <c r="G250" s="103" t="s">
        <v>161</v>
      </c>
      <c r="H250" s="104">
        <v>1</v>
      </c>
      <c r="I250" s="106">
        <v>1713</v>
      </c>
      <c r="J250" s="165">
        <v>1071</v>
      </c>
      <c r="K250" s="166">
        <v>54</v>
      </c>
      <c r="L250" s="166">
        <v>21</v>
      </c>
      <c r="M250" s="166">
        <v>81</v>
      </c>
      <c r="N250" s="166">
        <v>243</v>
      </c>
      <c r="O250" s="167"/>
      <c r="P250" s="138">
        <v>3.6666666666666665</v>
      </c>
      <c r="Q250" s="139">
        <v>0</v>
      </c>
      <c r="R250" s="140">
        <v>17</v>
      </c>
      <c r="S250" s="140">
        <v>9.6666666666666661</v>
      </c>
      <c r="T250" s="140">
        <v>1</v>
      </c>
      <c r="U250" s="139">
        <v>1</v>
      </c>
      <c r="V250" s="77">
        <f t="shared" si="3"/>
        <v>8.2051770510188238</v>
      </c>
      <c r="W250" s="216">
        <v>13.675295085031374</v>
      </c>
      <c r="X250" s="217">
        <v>0.57559461279434543</v>
      </c>
      <c r="Y250" s="217">
        <v>0.42440538720565457</v>
      </c>
      <c r="Z250" s="25"/>
    </row>
    <row r="251" spans="1:26" s="31" customFormat="1" x14ac:dyDescent="0.25">
      <c r="A251" s="131">
        <v>513431</v>
      </c>
      <c r="B251" s="132" t="s">
        <v>2226</v>
      </c>
      <c r="C251" s="132" t="s">
        <v>157</v>
      </c>
      <c r="D251" s="145" t="s">
        <v>2312</v>
      </c>
      <c r="E251" s="134"/>
      <c r="F251" s="143">
        <v>3</v>
      </c>
      <c r="G251" s="142" t="s">
        <v>161</v>
      </c>
      <c r="H251" s="134">
        <v>1</v>
      </c>
      <c r="I251" s="144">
        <v>1059</v>
      </c>
      <c r="J251" s="168">
        <v>498</v>
      </c>
      <c r="K251" s="166">
        <v>42</v>
      </c>
      <c r="L251" s="166">
        <v>18</v>
      </c>
      <c r="M251" s="166">
        <v>114</v>
      </c>
      <c r="N251" s="166">
        <v>135</v>
      </c>
      <c r="O251" s="167"/>
      <c r="P251" s="138">
        <v>0.66566416040100251</v>
      </c>
      <c r="Q251" s="139">
        <v>0</v>
      </c>
      <c r="R251" s="140">
        <v>13.531125421649801</v>
      </c>
      <c r="S251" s="140">
        <v>11.582643360932229</v>
      </c>
      <c r="T251" s="140">
        <v>1.9692307692307693</v>
      </c>
      <c r="U251" s="139">
        <v>0.68702290076335881</v>
      </c>
      <c r="V251" s="77">
        <f t="shared" si="3"/>
        <v>6.84</v>
      </c>
      <c r="W251" s="216">
        <v>11.4</v>
      </c>
      <c r="X251" s="217">
        <v>0.69047598064184634</v>
      </c>
      <c r="Y251" s="217">
        <v>0.30952401935815366</v>
      </c>
      <c r="Z251" s="141"/>
    </row>
    <row r="252" spans="1:26" s="31" customFormat="1" x14ac:dyDescent="0.25">
      <c r="A252" s="131">
        <v>513432</v>
      </c>
      <c r="B252" s="132" t="s">
        <v>2227</v>
      </c>
      <c r="C252" s="132" t="s">
        <v>157</v>
      </c>
      <c r="D252" s="145" t="s">
        <v>2312</v>
      </c>
      <c r="E252" s="134"/>
      <c r="F252" s="143">
        <v>3</v>
      </c>
      <c r="G252" s="142" t="s">
        <v>161</v>
      </c>
      <c r="H252" s="134">
        <v>1</v>
      </c>
      <c r="I252" s="144">
        <v>2202</v>
      </c>
      <c r="J252" s="165">
        <v>1497</v>
      </c>
      <c r="K252" s="166">
        <v>54</v>
      </c>
      <c r="L252" s="166">
        <v>15</v>
      </c>
      <c r="M252" s="166">
        <v>114</v>
      </c>
      <c r="N252" s="166">
        <v>258</v>
      </c>
      <c r="O252" s="167"/>
      <c r="P252" s="138">
        <v>2.0010025062656638</v>
      </c>
      <c r="Q252" s="139">
        <v>0</v>
      </c>
      <c r="R252" s="140">
        <v>28.135541245016867</v>
      </c>
      <c r="S252" s="140">
        <v>24.084023305734437</v>
      </c>
      <c r="T252" s="140">
        <v>2.0307692307692307</v>
      </c>
      <c r="U252" s="139">
        <v>1.3129770992366412</v>
      </c>
      <c r="V252" s="77">
        <f t="shared" si="3"/>
        <v>6.84</v>
      </c>
      <c r="W252" s="216">
        <v>11.4</v>
      </c>
      <c r="X252" s="217">
        <v>0.69047598064184634</v>
      </c>
      <c r="Y252" s="217">
        <v>0.30952401935815366</v>
      </c>
      <c r="Z252" s="141"/>
    </row>
    <row r="253" spans="1:26" s="31" customFormat="1" x14ac:dyDescent="0.25">
      <c r="A253" s="124">
        <v>513511</v>
      </c>
      <c r="B253" s="125" t="s">
        <v>288</v>
      </c>
      <c r="C253" s="126" t="s">
        <v>157</v>
      </c>
      <c r="D253" s="101" t="s">
        <v>2312</v>
      </c>
      <c r="E253" s="134"/>
      <c r="F253" s="102">
        <v>3</v>
      </c>
      <c r="G253" s="103" t="s">
        <v>161</v>
      </c>
      <c r="H253" s="104">
        <v>1</v>
      </c>
      <c r="I253" s="106">
        <v>1353</v>
      </c>
      <c r="J253" s="168">
        <v>861</v>
      </c>
      <c r="K253" s="166">
        <v>63</v>
      </c>
      <c r="L253" s="166">
        <v>18</v>
      </c>
      <c r="M253" s="166">
        <v>90</v>
      </c>
      <c r="N253" s="166">
        <v>183</v>
      </c>
      <c r="O253" s="167"/>
      <c r="P253" s="138">
        <v>31.666666666666668</v>
      </c>
      <c r="Q253" s="139">
        <v>2</v>
      </c>
      <c r="R253" s="140">
        <v>28</v>
      </c>
      <c r="S253" s="140">
        <v>35.666666666666664</v>
      </c>
      <c r="T253" s="140">
        <v>5.333333333333333</v>
      </c>
      <c r="U253" s="139">
        <v>4.666666666666667</v>
      </c>
      <c r="V253" s="77">
        <f t="shared" si="3"/>
        <v>8.0400102803063369</v>
      </c>
      <c r="W253" s="216">
        <v>13.400017133843894</v>
      </c>
      <c r="X253" s="217">
        <v>0.58741911302758698</v>
      </c>
      <c r="Y253" s="217">
        <v>0.41258088697241302</v>
      </c>
      <c r="Z253" s="141"/>
    </row>
    <row r="254" spans="1:26" s="31" customFormat="1" x14ac:dyDescent="0.25">
      <c r="A254" s="124">
        <v>513512</v>
      </c>
      <c r="B254" s="125" t="s">
        <v>289</v>
      </c>
      <c r="C254" s="126" t="s">
        <v>157</v>
      </c>
      <c r="D254" s="101" t="s">
        <v>2312</v>
      </c>
      <c r="E254" s="134"/>
      <c r="F254" s="102">
        <v>3</v>
      </c>
      <c r="G254" s="103" t="s">
        <v>161</v>
      </c>
      <c r="H254" s="104">
        <v>1</v>
      </c>
      <c r="I254" s="106">
        <v>2856</v>
      </c>
      <c r="J254" s="165">
        <v>1476</v>
      </c>
      <c r="K254" s="166">
        <v>150</v>
      </c>
      <c r="L254" s="166">
        <v>57</v>
      </c>
      <c r="M254" s="166">
        <v>237</v>
      </c>
      <c r="N254" s="166">
        <v>447</v>
      </c>
      <c r="O254" s="167"/>
      <c r="P254" s="138">
        <v>5.666666666666667</v>
      </c>
      <c r="Q254" s="139">
        <v>0.33333333333333331</v>
      </c>
      <c r="R254" s="140">
        <v>13</v>
      </c>
      <c r="S254" s="140">
        <v>29</v>
      </c>
      <c r="T254" s="140">
        <v>6</v>
      </c>
      <c r="U254" s="139">
        <v>1.3333333333333333</v>
      </c>
      <c r="V254" s="77">
        <f t="shared" si="3"/>
        <v>9.1851400710009088</v>
      </c>
      <c r="W254" s="216">
        <v>15.308566785001515</v>
      </c>
      <c r="X254" s="217">
        <v>0.5141843968717591</v>
      </c>
      <c r="Y254" s="217">
        <v>0.48581560312824085</v>
      </c>
      <c r="Z254" s="141"/>
    </row>
    <row r="255" spans="1:26" s="31" customFormat="1" x14ac:dyDescent="0.25">
      <c r="A255" s="124">
        <v>513521</v>
      </c>
      <c r="B255" s="125" t="s">
        <v>290</v>
      </c>
      <c r="C255" s="126" t="s">
        <v>157</v>
      </c>
      <c r="D255" s="101" t="s">
        <v>2312</v>
      </c>
      <c r="E255" s="134"/>
      <c r="F255" s="102">
        <v>3</v>
      </c>
      <c r="G255" s="103" t="s">
        <v>161</v>
      </c>
      <c r="H255" s="104">
        <v>1</v>
      </c>
      <c r="I255" s="106">
        <v>4932</v>
      </c>
      <c r="J255" s="165">
        <v>2460</v>
      </c>
      <c r="K255" s="166">
        <v>297</v>
      </c>
      <c r="L255" s="166">
        <v>120</v>
      </c>
      <c r="M255" s="166">
        <v>546</v>
      </c>
      <c r="N255" s="166">
        <v>789</v>
      </c>
      <c r="O255" s="167"/>
      <c r="P255" s="138">
        <v>6</v>
      </c>
      <c r="Q255" s="139">
        <v>1</v>
      </c>
      <c r="R255" s="140">
        <v>46.666666666666664</v>
      </c>
      <c r="S255" s="140">
        <v>104</v>
      </c>
      <c r="T255" s="140">
        <v>21</v>
      </c>
      <c r="U255" s="139">
        <v>7.333333333333333</v>
      </c>
      <c r="V255" s="77">
        <f t="shared" ref="V255:V317" si="4">IF(OR(H255=1,H255=2,H255=3),0.6*W255,0.4*W255)</f>
        <v>9.1383153806205826</v>
      </c>
      <c r="W255" s="216">
        <v>15.230525634367639</v>
      </c>
      <c r="X255" s="217">
        <v>0.51681907560400919</v>
      </c>
      <c r="Y255" s="217">
        <v>0.48318092439599081</v>
      </c>
      <c r="Z255" s="141"/>
    </row>
    <row r="256" spans="1:26" s="31" customFormat="1" x14ac:dyDescent="0.25">
      <c r="A256" s="124">
        <v>513522</v>
      </c>
      <c r="B256" s="125" t="s">
        <v>291</v>
      </c>
      <c r="C256" s="126" t="s">
        <v>157</v>
      </c>
      <c r="D256" s="101" t="s">
        <v>2312</v>
      </c>
      <c r="E256" s="134"/>
      <c r="F256" s="102">
        <v>3</v>
      </c>
      <c r="G256" s="103" t="s">
        <v>161</v>
      </c>
      <c r="H256" s="104">
        <v>1</v>
      </c>
      <c r="I256" s="106">
        <v>5235</v>
      </c>
      <c r="J256" s="165">
        <v>3198</v>
      </c>
      <c r="K256" s="166">
        <v>144</v>
      </c>
      <c r="L256" s="166">
        <v>69</v>
      </c>
      <c r="M256" s="166">
        <v>312</v>
      </c>
      <c r="N256" s="166">
        <v>702</v>
      </c>
      <c r="O256" s="167"/>
      <c r="P256" s="138">
        <v>15.333333333333334</v>
      </c>
      <c r="Q256" s="139">
        <v>2</v>
      </c>
      <c r="R256" s="140">
        <v>23.333333333333332</v>
      </c>
      <c r="S256" s="140">
        <v>30.333333333333332</v>
      </c>
      <c r="T256" s="140">
        <v>2.6666666666666665</v>
      </c>
      <c r="U256" s="139">
        <v>2.6666666666666665</v>
      </c>
      <c r="V256" s="77">
        <f t="shared" si="4"/>
        <v>8.113258741288826</v>
      </c>
      <c r="W256" s="216">
        <v>13.522097902148044</v>
      </c>
      <c r="X256" s="217">
        <v>0.58211575128934978</v>
      </c>
      <c r="Y256" s="217">
        <v>0.41788424871065022</v>
      </c>
      <c r="Z256" s="141"/>
    </row>
    <row r="257" spans="1:26" s="31" customFormat="1" x14ac:dyDescent="0.25">
      <c r="A257" s="124">
        <v>513530</v>
      </c>
      <c r="B257" s="125" t="s">
        <v>292</v>
      </c>
      <c r="C257" s="126" t="s">
        <v>157</v>
      </c>
      <c r="D257" s="101" t="s">
        <v>2312</v>
      </c>
      <c r="E257" s="134"/>
      <c r="F257" s="102">
        <v>3</v>
      </c>
      <c r="G257" s="103" t="s">
        <v>161</v>
      </c>
      <c r="H257" s="104">
        <v>1</v>
      </c>
      <c r="I257" s="106">
        <v>6144</v>
      </c>
      <c r="J257" s="165">
        <v>3411</v>
      </c>
      <c r="K257" s="166">
        <v>390</v>
      </c>
      <c r="L257" s="166">
        <v>108</v>
      </c>
      <c r="M257" s="166">
        <v>480</v>
      </c>
      <c r="N257" s="166">
        <v>870</v>
      </c>
      <c r="O257" s="167"/>
      <c r="P257" s="138">
        <v>10.666666666666666</v>
      </c>
      <c r="Q257" s="139">
        <v>0.33333333333333331</v>
      </c>
      <c r="R257" s="140">
        <v>75.333333333333329</v>
      </c>
      <c r="S257" s="140">
        <v>113</v>
      </c>
      <c r="T257" s="140">
        <v>19.333333333333332</v>
      </c>
      <c r="U257" s="139">
        <v>6.666666666666667</v>
      </c>
      <c r="V257" s="77">
        <f t="shared" si="4"/>
        <v>8.849802350903559</v>
      </c>
      <c r="W257" s="216">
        <v>14.749670584839265</v>
      </c>
      <c r="X257" s="217">
        <v>0.5336679306863874</v>
      </c>
      <c r="Y257" s="217">
        <v>0.46633206931361254</v>
      </c>
      <c r="Z257" s="141"/>
    </row>
    <row r="258" spans="1:26" s="31" customFormat="1" x14ac:dyDescent="0.25">
      <c r="A258" s="124">
        <v>513610</v>
      </c>
      <c r="B258" s="125" t="s">
        <v>293</v>
      </c>
      <c r="C258" s="126" t="s">
        <v>157</v>
      </c>
      <c r="D258" s="101" t="s">
        <v>2312</v>
      </c>
      <c r="E258" s="134"/>
      <c r="F258" s="102">
        <v>3</v>
      </c>
      <c r="G258" s="103" t="s">
        <v>161</v>
      </c>
      <c r="H258" s="104">
        <v>1</v>
      </c>
      <c r="I258" s="106">
        <v>351</v>
      </c>
      <c r="J258" s="168">
        <v>213</v>
      </c>
      <c r="K258" s="166">
        <v>33</v>
      </c>
      <c r="L258" s="166">
        <v>3</v>
      </c>
      <c r="M258" s="166">
        <v>27</v>
      </c>
      <c r="N258" s="166">
        <v>48</v>
      </c>
      <c r="O258" s="167"/>
      <c r="P258" s="138">
        <v>35.333333333333336</v>
      </c>
      <c r="Q258" s="139">
        <v>4</v>
      </c>
      <c r="R258" s="140">
        <v>14.333333333333334</v>
      </c>
      <c r="S258" s="140">
        <v>12.666666666666666</v>
      </c>
      <c r="T258" s="140">
        <v>2</v>
      </c>
      <c r="U258" s="139">
        <v>1</v>
      </c>
      <c r="V258" s="77">
        <f t="shared" si="4"/>
        <v>7.0544225031572934</v>
      </c>
      <c r="W258" s="216">
        <v>11.75737083859549</v>
      </c>
      <c r="X258" s="217">
        <v>0.66948863716008744</v>
      </c>
      <c r="Y258" s="217">
        <v>0.33051136283991256</v>
      </c>
      <c r="Z258" s="141"/>
    </row>
    <row r="259" spans="1:26" s="31" customFormat="1" x14ac:dyDescent="0.25">
      <c r="A259" s="131">
        <v>513621</v>
      </c>
      <c r="B259" s="132" t="s">
        <v>2228</v>
      </c>
      <c r="C259" s="132" t="s">
        <v>157</v>
      </c>
      <c r="D259" s="145" t="s">
        <v>2312</v>
      </c>
      <c r="E259" s="134"/>
      <c r="F259" s="143">
        <v>3</v>
      </c>
      <c r="G259" s="142" t="s">
        <v>161</v>
      </c>
      <c r="H259" s="134">
        <v>1</v>
      </c>
      <c r="I259" s="144">
        <v>510</v>
      </c>
      <c r="J259" s="168">
        <v>318</v>
      </c>
      <c r="K259" s="166">
        <v>27</v>
      </c>
      <c r="L259" s="166">
        <v>6</v>
      </c>
      <c r="M259" s="166">
        <v>21</v>
      </c>
      <c r="N259" s="166">
        <v>63</v>
      </c>
      <c r="O259" s="167"/>
      <c r="P259" s="138">
        <v>2.5994550408719346</v>
      </c>
      <c r="Q259" s="139">
        <v>9.9999999999999992E-2</v>
      </c>
      <c r="R259" s="140">
        <v>5.0965447154471546</v>
      </c>
      <c r="S259" s="140">
        <v>5.0965447154471546</v>
      </c>
      <c r="T259" s="140">
        <v>0.22222222222222221</v>
      </c>
      <c r="U259" s="139">
        <v>0.41666666666666669</v>
      </c>
      <c r="V259" s="77">
        <f t="shared" si="4"/>
        <v>6.84</v>
      </c>
      <c r="W259" s="216">
        <v>11.4</v>
      </c>
      <c r="X259" s="217">
        <v>0.69047598064184634</v>
      </c>
      <c r="Y259" s="217">
        <v>0.30952401935815366</v>
      </c>
      <c r="Z259" s="141"/>
    </row>
    <row r="260" spans="1:26" s="31" customFormat="1" x14ac:dyDescent="0.25">
      <c r="A260" s="131">
        <v>513622</v>
      </c>
      <c r="B260" s="132" t="s">
        <v>2229</v>
      </c>
      <c r="C260" s="132" t="s">
        <v>157</v>
      </c>
      <c r="D260" s="145" t="s">
        <v>2312</v>
      </c>
      <c r="E260" s="134"/>
      <c r="F260" s="143">
        <v>3</v>
      </c>
      <c r="G260" s="142" t="s">
        <v>161</v>
      </c>
      <c r="H260" s="134">
        <v>1</v>
      </c>
      <c r="I260" s="144">
        <v>1458</v>
      </c>
      <c r="J260" s="168">
        <v>783</v>
      </c>
      <c r="K260" s="166">
        <v>63</v>
      </c>
      <c r="L260" s="166">
        <v>33</v>
      </c>
      <c r="M260" s="166">
        <v>153</v>
      </c>
      <c r="N260" s="166">
        <v>189</v>
      </c>
      <c r="O260" s="167"/>
      <c r="P260" s="138">
        <v>6.400544959128065</v>
      </c>
      <c r="Q260" s="139">
        <v>0.23333333333333331</v>
      </c>
      <c r="R260" s="140">
        <v>14.570121951219512</v>
      </c>
      <c r="S260" s="140">
        <v>14.570121951219512</v>
      </c>
      <c r="T260" s="140">
        <v>1.7777777777777777</v>
      </c>
      <c r="U260" s="139">
        <v>1.25</v>
      </c>
      <c r="V260" s="77">
        <f t="shared" si="4"/>
        <v>6.84</v>
      </c>
      <c r="W260" s="216">
        <v>11.4</v>
      </c>
      <c r="X260" s="217">
        <v>0.69047598064184634</v>
      </c>
      <c r="Y260" s="217">
        <v>0.30952401935815366</v>
      </c>
      <c r="Z260" s="141"/>
    </row>
    <row r="261" spans="1:26" x14ac:dyDescent="0.25">
      <c r="A261" s="124">
        <v>513631</v>
      </c>
      <c r="B261" s="125" t="s">
        <v>294</v>
      </c>
      <c r="C261" s="126" t="s">
        <v>157</v>
      </c>
      <c r="D261" s="101" t="s">
        <v>2312</v>
      </c>
      <c r="E261" s="134"/>
      <c r="F261" s="102">
        <v>3</v>
      </c>
      <c r="G261" s="103" t="s">
        <v>161</v>
      </c>
      <c r="H261" s="104">
        <v>1</v>
      </c>
      <c r="I261" s="106">
        <v>5742</v>
      </c>
      <c r="J261" s="165">
        <v>2820</v>
      </c>
      <c r="K261" s="166">
        <v>375</v>
      </c>
      <c r="L261" s="166">
        <v>123</v>
      </c>
      <c r="M261" s="166">
        <v>603</v>
      </c>
      <c r="N261" s="166">
        <v>945</v>
      </c>
      <c r="O261" s="167"/>
      <c r="P261" s="138">
        <v>4</v>
      </c>
      <c r="Q261" s="139">
        <v>0.66666666666666663</v>
      </c>
      <c r="R261" s="140">
        <v>75.333333333333329</v>
      </c>
      <c r="S261" s="140">
        <v>143.66666666666666</v>
      </c>
      <c r="T261" s="140">
        <v>31.333333333333332</v>
      </c>
      <c r="U261" s="139">
        <v>11.666666666666666</v>
      </c>
      <c r="V261" s="77">
        <f t="shared" si="4"/>
        <v>8.9165113207688798</v>
      </c>
      <c r="W261" s="216">
        <v>14.860852201281467</v>
      </c>
      <c r="X261" s="217">
        <v>0.52967528865123137</v>
      </c>
      <c r="Y261" s="217">
        <v>0.47032471134876858</v>
      </c>
      <c r="Z261" s="25"/>
    </row>
    <row r="262" spans="1:26" x14ac:dyDescent="0.25">
      <c r="A262" s="124">
        <v>513632</v>
      </c>
      <c r="B262" s="125" t="s">
        <v>295</v>
      </c>
      <c r="C262" s="126" t="s">
        <v>157</v>
      </c>
      <c r="D262" s="101" t="s">
        <v>2312</v>
      </c>
      <c r="E262" s="134"/>
      <c r="F262" s="102">
        <v>3</v>
      </c>
      <c r="G262" s="103" t="s">
        <v>161</v>
      </c>
      <c r="H262" s="104">
        <v>1</v>
      </c>
      <c r="I262" s="106">
        <v>3993</v>
      </c>
      <c r="J262" s="165">
        <v>2067</v>
      </c>
      <c r="K262" s="166">
        <v>273</v>
      </c>
      <c r="L262" s="166">
        <v>84</v>
      </c>
      <c r="M262" s="166">
        <v>390</v>
      </c>
      <c r="N262" s="166">
        <v>591</v>
      </c>
      <c r="O262" s="167"/>
      <c r="P262" s="138">
        <v>22.333333333333332</v>
      </c>
      <c r="Q262" s="139">
        <v>3.3333333333333335</v>
      </c>
      <c r="R262" s="140">
        <v>29</v>
      </c>
      <c r="S262" s="140">
        <v>68.666666666666671</v>
      </c>
      <c r="T262" s="140">
        <v>17</v>
      </c>
      <c r="U262" s="139">
        <v>3</v>
      </c>
      <c r="V262" s="77">
        <f t="shared" si="4"/>
        <v>9.3430428040811808</v>
      </c>
      <c r="W262" s="216">
        <v>15.571738006801969</v>
      </c>
      <c r="X262" s="217">
        <v>0.50549438835142824</v>
      </c>
      <c r="Y262" s="217">
        <v>0.49450561164857182</v>
      </c>
      <c r="Z262" s="25"/>
    </row>
    <row r="263" spans="1:26" x14ac:dyDescent="0.25">
      <c r="A263" s="124">
        <v>513701</v>
      </c>
      <c r="B263" s="125" t="s">
        <v>296</v>
      </c>
      <c r="C263" s="126" t="s">
        <v>157</v>
      </c>
      <c r="D263" s="101" t="s">
        <v>2312</v>
      </c>
      <c r="E263" s="134"/>
      <c r="F263" s="102">
        <v>3</v>
      </c>
      <c r="G263" s="103" t="s">
        <v>161</v>
      </c>
      <c r="H263" s="104">
        <v>1</v>
      </c>
      <c r="I263" s="106">
        <v>882</v>
      </c>
      <c r="J263" s="168">
        <v>561</v>
      </c>
      <c r="K263" s="166">
        <v>21</v>
      </c>
      <c r="L263" s="166">
        <v>9</v>
      </c>
      <c r="M263" s="166">
        <v>42</v>
      </c>
      <c r="N263" s="166">
        <v>123</v>
      </c>
      <c r="O263" s="167"/>
      <c r="P263" s="138">
        <v>6.666666666666667</v>
      </c>
      <c r="Q263" s="139">
        <v>0.33333333333333331</v>
      </c>
      <c r="R263" s="140">
        <v>3.6666666666666665</v>
      </c>
      <c r="S263" s="140">
        <v>6.666666666666667</v>
      </c>
      <c r="T263" s="140">
        <v>0.33333333333333331</v>
      </c>
      <c r="U263" s="139">
        <v>0</v>
      </c>
      <c r="V263" s="77">
        <f t="shared" si="4"/>
        <v>6.9625480158450737</v>
      </c>
      <c r="W263" s="216">
        <v>11.604246693075122</v>
      </c>
      <c r="X263" s="217">
        <v>0.67832289225756914</v>
      </c>
      <c r="Y263" s="217">
        <v>0.32167710774243091</v>
      </c>
      <c r="Z263" s="25"/>
    </row>
    <row r="264" spans="1:26" x14ac:dyDescent="0.25">
      <c r="A264" s="124">
        <v>513702</v>
      </c>
      <c r="B264" s="125" t="s">
        <v>297</v>
      </c>
      <c r="C264" s="126" t="s">
        <v>157</v>
      </c>
      <c r="D264" s="101" t="s">
        <v>2312</v>
      </c>
      <c r="E264" s="134"/>
      <c r="F264" s="102">
        <v>3</v>
      </c>
      <c r="G264" s="103" t="s">
        <v>161</v>
      </c>
      <c r="H264" s="104">
        <v>1</v>
      </c>
      <c r="I264" s="106">
        <v>1968</v>
      </c>
      <c r="J264" s="165">
        <v>1224</v>
      </c>
      <c r="K264" s="166">
        <v>81</v>
      </c>
      <c r="L264" s="166">
        <v>18</v>
      </c>
      <c r="M264" s="166">
        <v>144</v>
      </c>
      <c r="N264" s="166">
        <v>255</v>
      </c>
      <c r="O264" s="167"/>
      <c r="P264" s="138">
        <v>6</v>
      </c>
      <c r="Q264" s="139">
        <v>0</v>
      </c>
      <c r="R264" s="140">
        <v>22</v>
      </c>
      <c r="S264" s="140">
        <v>23.333333333333332</v>
      </c>
      <c r="T264" s="140">
        <v>3</v>
      </c>
      <c r="U264" s="139">
        <v>3.6666666666666665</v>
      </c>
      <c r="V264" s="77">
        <f t="shared" si="4"/>
        <v>7.0781158642512425</v>
      </c>
      <c r="W264" s="216">
        <v>11.796859773752072</v>
      </c>
      <c r="X264" s="217">
        <v>0.66724758370281856</v>
      </c>
      <c r="Y264" s="217">
        <v>0.33275241629718144</v>
      </c>
      <c r="Z264" s="25"/>
    </row>
    <row r="265" spans="1:26" x14ac:dyDescent="0.25">
      <c r="A265" s="124">
        <v>513800</v>
      </c>
      <c r="B265" s="125" t="s">
        <v>298</v>
      </c>
      <c r="C265" s="126" t="s">
        <v>157</v>
      </c>
      <c r="D265" s="101" t="s">
        <v>2312</v>
      </c>
      <c r="E265" s="134"/>
      <c r="F265" s="102">
        <v>502</v>
      </c>
      <c r="G265" s="103" t="s">
        <v>69</v>
      </c>
      <c r="H265" s="104">
        <v>5</v>
      </c>
      <c r="I265" s="106">
        <v>2562</v>
      </c>
      <c r="J265" s="165">
        <v>1725</v>
      </c>
      <c r="K265" s="166">
        <v>135</v>
      </c>
      <c r="L265" s="166">
        <v>24</v>
      </c>
      <c r="M265" s="166">
        <v>177</v>
      </c>
      <c r="N265" s="166">
        <v>327</v>
      </c>
      <c r="O265" s="167"/>
      <c r="P265" s="138">
        <v>5.666666666666667</v>
      </c>
      <c r="Q265" s="139">
        <v>0.33333333333333331</v>
      </c>
      <c r="R265" s="140">
        <v>19</v>
      </c>
      <c r="S265" s="140">
        <v>16</v>
      </c>
      <c r="T265" s="140">
        <v>1.6666666666666667</v>
      </c>
      <c r="U265" s="139">
        <v>3.6666666666666665</v>
      </c>
      <c r="V265" s="77">
        <f t="shared" si="4"/>
        <v>4.578547374877882</v>
      </c>
      <c r="W265" s="216">
        <v>11.446368437194705</v>
      </c>
      <c r="X265" s="217">
        <v>0.68767891078353149</v>
      </c>
      <c r="Y265" s="217">
        <v>0.31232108921646845</v>
      </c>
      <c r="Z265" s="25"/>
    </row>
    <row r="266" spans="1:26" x14ac:dyDescent="0.25">
      <c r="A266" s="124">
        <v>514000</v>
      </c>
      <c r="B266" s="125" t="s">
        <v>299</v>
      </c>
      <c r="C266" s="126" t="s">
        <v>157</v>
      </c>
      <c r="D266" s="101" t="s">
        <v>2312</v>
      </c>
      <c r="E266" s="134"/>
      <c r="F266" s="102">
        <v>4</v>
      </c>
      <c r="G266" s="103" t="s">
        <v>300</v>
      </c>
      <c r="H266" s="104">
        <v>1</v>
      </c>
      <c r="I266" s="106">
        <v>3762</v>
      </c>
      <c r="J266" s="165">
        <v>2469</v>
      </c>
      <c r="K266" s="166">
        <v>144</v>
      </c>
      <c r="L266" s="166">
        <v>27</v>
      </c>
      <c r="M266" s="166">
        <v>153</v>
      </c>
      <c r="N266" s="166">
        <v>276</v>
      </c>
      <c r="O266" s="167"/>
      <c r="P266" s="138">
        <v>6.666666666666667</v>
      </c>
      <c r="Q266" s="139">
        <v>0.33333333333333331</v>
      </c>
      <c r="R266" s="140">
        <v>31</v>
      </c>
      <c r="S266" s="140">
        <v>34.333333333333336</v>
      </c>
      <c r="T266" s="140">
        <v>4.666666666666667</v>
      </c>
      <c r="U266" s="139">
        <v>2.3333333333333335</v>
      </c>
      <c r="V266" s="77">
        <f t="shared" si="4"/>
        <v>9.5160354637959426</v>
      </c>
      <c r="W266" s="216">
        <v>15.86005910632657</v>
      </c>
      <c r="X266" s="217">
        <v>0.49630497128331258</v>
      </c>
      <c r="Y266" s="217">
        <v>0.50369502871668737</v>
      </c>
      <c r="Z266" s="25"/>
    </row>
    <row r="267" spans="1:26" x14ac:dyDescent="0.25">
      <c r="A267" s="124">
        <v>514101</v>
      </c>
      <c r="B267" s="125" t="s">
        <v>301</v>
      </c>
      <c r="C267" s="126" t="s">
        <v>157</v>
      </c>
      <c r="D267" s="101" t="s">
        <v>2312</v>
      </c>
      <c r="E267" s="134"/>
      <c r="F267" s="102">
        <v>4</v>
      </c>
      <c r="G267" s="103" t="s">
        <v>300</v>
      </c>
      <c r="H267" s="104">
        <v>1</v>
      </c>
      <c r="I267" s="106">
        <v>4503</v>
      </c>
      <c r="J267" s="165">
        <v>2376</v>
      </c>
      <c r="K267" s="166">
        <v>96</v>
      </c>
      <c r="L267" s="166">
        <v>45</v>
      </c>
      <c r="M267" s="166">
        <v>129</v>
      </c>
      <c r="N267" s="166">
        <v>105</v>
      </c>
      <c r="O267" s="167"/>
      <c r="P267" s="138">
        <v>10</v>
      </c>
      <c r="Q267" s="139">
        <v>1.3333333333333333</v>
      </c>
      <c r="R267" s="140">
        <v>15.666666666666666</v>
      </c>
      <c r="S267" s="140">
        <v>14.666666666666666</v>
      </c>
      <c r="T267" s="140">
        <v>1.3333333333333333</v>
      </c>
      <c r="U267" s="139">
        <v>1</v>
      </c>
      <c r="V267" s="77">
        <f t="shared" si="4"/>
        <v>7.891281827822354</v>
      </c>
      <c r="W267" s="216">
        <v>13.152136379703924</v>
      </c>
      <c r="X267" s="217">
        <v>0.59849031002020736</v>
      </c>
      <c r="Y267" s="217">
        <v>0.40150968997979264</v>
      </c>
      <c r="Z267" s="25"/>
    </row>
    <row r="268" spans="1:26" x14ac:dyDescent="0.25">
      <c r="A268" s="124">
        <v>514102</v>
      </c>
      <c r="B268" s="125" t="s">
        <v>302</v>
      </c>
      <c r="C268" s="126" t="s">
        <v>157</v>
      </c>
      <c r="D268" s="101" t="s">
        <v>2312</v>
      </c>
      <c r="E268" s="134"/>
      <c r="F268" s="102">
        <v>4</v>
      </c>
      <c r="G268" s="103" t="s">
        <v>300</v>
      </c>
      <c r="H268" s="104">
        <v>1</v>
      </c>
      <c r="I268" s="106">
        <v>11700</v>
      </c>
      <c r="J268" s="165">
        <v>4572</v>
      </c>
      <c r="K268" s="166">
        <v>273</v>
      </c>
      <c r="L268" s="166">
        <v>78</v>
      </c>
      <c r="M268" s="166">
        <v>255</v>
      </c>
      <c r="N268" s="166">
        <v>231</v>
      </c>
      <c r="O268" s="167"/>
      <c r="P268" s="138">
        <v>5.666666666666667</v>
      </c>
      <c r="Q268" s="139">
        <v>0.33333333333333331</v>
      </c>
      <c r="R268" s="140">
        <v>25.333333333333332</v>
      </c>
      <c r="S268" s="140">
        <v>37.666666666666664</v>
      </c>
      <c r="T268" s="140">
        <v>3.3333333333333335</v>
      </c>
      <c r="U268" s="139">
        <v>1.6666666666666667</v>
      </c>
      <c r="V268" s="77">
        <f t="shared" si="4"/>
        <v>9.2147652173913066</v>
      </c>
      <c r="W268" s="216">
        <v>15.357942028985512</v>
      </c>
      <c r="X268" s="217">
        <v>0.512531312102954</v>
      </c>
      <c r="Y268" s="217">
        <v>0.48746868789704595</v>
      </c>
      <c r="Z268" s="25"/>
    </row>
    <row r="269" spans="1:26" x14ac:dyDescent="0.25">
      <c r="A269" s="124">
        <v>514103</v>
      </c>
      <c r="B269" s="125" t="s">
        <v>303</v>
      </c>
      <c r="C269" s="126" t="s">
        <v>157</v>
      </c>
      <c r="D269" s="101" t="s">
        <v>2312</v>
      </c>
      <c r="E269" s="134"/>
      <c r="F269" s="102">
        <v>4</v>
      </c>
      <c r="G269" s="103" t="s">
        <v>300</v>
      </c>
      <c r="H269" s="104">
        <v>1</v>
      </c>
      <c r="I269" s="106">
        <v>10104</v>
      </c>
      <c r="J269" s="165">
        <v>3402</v>
      </c>
      <c r="K269" s="166">
        <v>132</v>
      </c>
      <c r="L269" s="166">
        <v>48</v>
      </c>
      <c r="M269" s="166">
        <v>171</v>
      </c>
      <c r="N269" s="166">
        <v>129</v>
      </c>
      <c r="O269" s="167"/>
      <c r="P269" s="138">
        <v>5.666666666666667</v>
      </c>
      <c r="Q269" s="139">
        <v>1</v>
      </c>
      <c r="R269" s="140">
        <v>70.666666666666671</v>
      </c>
      <c r="S269" s="140">
        <v>89.666666666666671</v>
      </c>
      <c r="T269" s="140">
        <v>9.6666666666666661</v>
      </c>
      <c r="U269" s="139">
        <v>3</v>
      </c>
      <c r="V269" s="77">
        <f t="shared" si="4"/>
        <v>9.5792867741173016</v>
      </c>
      <c r="W269" s="216">
        <v>15.96547795686217</v>
      </c>
      <c r="X269" s="217">
        <v>0.49302790687414449</v>
      </c>
      <c r="Y269" s="217">
        <v>0.50697209312585556</v>
      </c>
      <c r="Z269" s="25"/>
    </row>
    <row r="270" spans="1:26" x14ac:dyDescent="0.25">
      <c r="A270" s="124">
        <v>514200</v>
      </c>
      <c r="B270" s="125" t="s">
        <v>304</v>
      </c>
      <c r="C270" s="126" t="s">
        <v>157</v>
      </c>
      <c r="D270" s="101" t="s">
        <v>2312</v>
      </c>
      <c r="E270" s="134"/>
      <c r="F270" s="102">
        <v>4</v>
      </c>
      <c r="G270" s="103" t="s">
        <v>300</v>
      </c>
      <c r="H270" s="104">
        <v>1</v>
      </c>
      <c r="I270" s="106">
        <v>1644</v>
      </c>
      <c r="J270" s="168">
        <v>759</v>
      </c>
      <c r="K270" s="166">
        <v>51</v>
      </c>
      <c r="L270" s="166">
        <v>6</v>
      </c>
      <c r="M270" s="166">
        <v>27</v>
      </c>
      <c r="N270" s="166">
        <v>24</v>
      </c>
      <c r="O270" s="167"/>
      <c r="P270" s="138">
        <v>58</v>
      </c>
      <c r="Q270" s="139">
        <v>2</v>
      </c>
      <c r="R270" s="140">
        <v>11.333333333333334</v>
      </c>
      <c r="S270" s="140">
        <v>10.333333333333334</v>
      </c>
      <c r="T270" s="140">
        <v>1</v>
      </c>
      <c r="U270" s="139">
        <v>0</v>
      </c>
      <c r="V270" s="77">
        <f t="shared" si="4"/>
        <v>12.774353480483509</v>
      </c>
      <c r="W270" s="216">
        <v>21.290589134139182</v>
      </c>
      <c r="X270" s="217">
        <v>0.36971387356751528</v>
      </c>
      <c r="Y270" s="217">
        <v>0.63028612643248472</v>
      </c>
      <c r="Z270" s="25"/>
    </row>
    <row r="271" spans="1:26" x14ac:dyDescent="0.25">
      <c r="A271" s="124">
        <v>514301</v>
      </c>
      <c r="B271" s="125" t="s">
        <v>305</v>
      </c>
      <c r="C271" s="126" t="s">
        <v>157</v>
      </c>
      <c r="D271" s="101" t="s">
        <v>2312</v>
      </c>
      <c r="E271" s="134"/>
      <c r="F271" s="102">
        <v>4</v>
      </c>
      <c r="G271" s="103" t="s">
        <v>300</v>
      </c>
      <c r="H271" s="104">
        <v>1</v>
      </c>
      <c r="I271" s="106">
        <v>3384</v>
      </c>
      <c r="J271" s="165">
        <v>1038</v>
      </c>
      <c r="K271" s="166">
        <v>57</v>
      </c>
      <c r="L271" s="166">
        <v>24</v>
      </c>
      <c r="M271" s="166">
        <v>63</v>
      </c>
      <c r="N271" s="166">
        <v>66</v>
      </c>
      <c r="O271" s="167"/>
      <c r="P271" s="138">
        <v>1.3333333333333333</v>
      </c>
      <c r="Q271" s="139">
        <v>0</v>
      </c>
      <c r="R271" s="140">
        <v>8.3333333333333339</v>
      </c>
      <c r="S271" s="140">
        <v>11.333333333333334</v>
      </c>
      <c r="T271" s="140">
        <v>1</v>
      </c>
      <c r="U271" s="139">
        <v>0</v>
      </c>
      <c r="V271" s="77">
        <f t="shared" si="4"/>
        <v>10.434524573507646</v>
      </c>
      <c r="W271" s="216">
        <v>17.390874289179411</v>
      </c>
      <c r="X271" s="217">
        <v>0.45261819782198326</v>
      </c>
      <c r="Y271" s="217">
        <v>0.5473818021780168</v>
      </c>
      <c r="Z271" s="25"/>
    </row>
    <row r="272" spans="1:26" x14ac:dyDescent="0.25">
      <c r="A272" s="124">
        <v>514302</v>
      </c>
      <c r="B272" s="125" t="s">
        <v>306</v>
      </c>
      <c r="C272" s="126" t="s">
        <v>157</v>
      </c>
      <c r="D272" s="101" t="s">
        <v>2312</v>
      </c>
      <c r="E272" s="134"/>
      <c r="F272" s="102">
        <v>4</v>
      </c>
      <c r="G272" s="103" t="s">
        <v>300</v>
      </c>
      <c r="H272" s="104">
        <v>1</v>
      </c>
      <c r="I272" s="106">
        <v>1071</v>
      </c>
      <c r="J272" s="168">
        <v>375</v>
      </c>
      <c r="K272" s="166">
        <v>30</v>
      </c>
      <c r="L272" s="166">
        <v>24</v>
      </c>
      <c r="M272" s="166">
        <v>51</v>
      </c>
      <c r="N272" s="166">
        <v>42</v>
      </c>
      <c r="O272" s="167"/>
      <c r="P272" s="138">
        <v>1</v>
      </c>
      <c r="Q272" s="139">
        <v>0</v>
      </c>
      <c r="R272" s="140">
        <v>3</v>
      </c>
      <c r="S272" s="140">
        <v>3</v>
      </c>
      <c r="T272" s="140">
        <v>0.66666666666666663</v>
      </c>
      <c r="U272" s="139">
        <v>0</v>
      </c>
      <c r="V272" s="77">
        <f t="shared" si="4"/>
        <v>11.512384308414001</v>
      </c>
      <c r="W272" s="216">
        <v>19.187307180690002</v>
      </c>
      <c r="X272" s="217">
        <v>0.41024131761640881</v>
      </c>
      <c r="Y272" s="217">
        <v>0.58975868238359119</v>
      </c>
      <c r="Z272" s="25"/>
    </row>
    <row r="273" spans="1:26" x14ac:dyDescent="0.25">
      <c r="A273" s="124">
        <v>514401</v>
      </c>
      <c r="B273" s="125" t="s">
        <v>307</v>
      </c>
      <c r="C273" s="126" t="s">
        <v>157</v>
      </c>
      <c r="D273" s="101" t="s">
        <v>2312</v>
      </c>
      <c r="E273" s="134"/>
      <c r="F273" s="102">
        <v>4</v>
      </c>
      <c r="G273" s="103" t="s">
        <v>300</v>
      </c>
      <c r="H273" s="104">
        <v>1</v>
      </c>
      <c r="I273" s="106">
        <v>5280</v>
      </c>
      <c r="J273" s="165">
        <v>3033</v>
      </c>
      <c r="K273" s="166">
        <v>237</v>
      </c>
      <c r="L273" s="166">
        <v>93</v>
      </c>
      <c r="M273" s="166">
        <v>435</v>
      </c>
      <c r="N273" s="166">
        <v>531</v>
      </c>
      <c r="O273" s="167"/>
      <c r="P273" s="138">
        <v>1.3333333333333333</v>
      </c>
      <c r="Q273" s="139">
        <v>0</v>
      </c>
      <c r="R273" s="140">
        <v>73</v>
      </c>
      <c r="S273" s="140">
        <v>111.33333333333333</v>
      </c>
      <c r="T273" s="140">
        <v>19.333333333333332</v>
      </c>
      <c r="U273" s="139">
        <v>7.666666666666667</v>
      </c>
      <c r="V273" s="77">
        <f t="shared" si="4"/>
        <v>8.7287279148488111</v>
      </c>
      <c r="W273" s="216">
        <v>14.547879858081354</v>
      </c>
      <c r="X273" s="217">
        <v>0.54107033162942075</v>
      </c>
      <c r="Y273" s="217">
        <v>0.45892966837057925</v>
      </c>
      <c r="Z273" s="25"/>
    </row>
    <row r="274" spans="1:26" x14ac:dyDescent="0.25">
      <c r="A274" s="124">
        <v>514402</v>
      </c>
      <c r="B274" s="125" t="s">
        <v>308</v>
      </c>
      <c r="C274" s="126" t="s">
        <v>157</v>
      </c>
      <c r="D274" s="101" t="s">
        <v>2312</v>
      </c>
      <c r="E274" s="134"/>
      <c r="F274" s="102">
        <v>4</v>
      </c>
      <c r="G274" s="103" t="s">
        <v>300</v>
      </c>
      <c r="H274" s="104">
        <v>1</v>
      </c>
      <c r="I274" s="106">
        <v>6381</v>
      </c>
      <c r="J274" s="165">
        <v>3378</v>
      </c>
      <c r="K274" s="166">
        <v>234</v>
      </c>
      <c r="L274" s="166">
        <v>102</v>
      </c>
      <c r="M274" s="166">
        <v>549</v>
      </c>
      <c r="N274" s="166">
        <v>870</v>
      </c>
      <c r="O274" s="167"/>
      <c r="P274" s="138">
        <v>42.333333333333336</v>
      </c>
      <c r="Q274" s="139">
        <v>1.3333333333333333</v>
      </c>
      <c r="R274" s="140">
        <v>51</v>
      </c>
      <c r="S274" s="140">
        <v>70.333333333333329</v>
      </c>
      <c r="T274" s="140">
        <v>15.333333333333334</v>
      </c>
      <c r="U274" s="139">
        <v>5.666666666666667</v>
      </c>
      <c r="V274" s="77">
        <f t="shared" si="4"/>
        <v>8.4020779836722816</v>
      </c>
      <c r="W274" s="216">
        <v>14.003463306120469</v>
      </c>
      <c r="X274" s="217">
        <v>0.562105673949722</v>
      </c>
      <c r="Y274" s="217">
        <v>0.437894326050278</v>
      </c>
      <c r="Z274" s="25"/>
    </row>
    <row r="275" spans="1:26" x14ac:dyDescent="0.25">
      <c r="A275" s="124">
        <v>514500</v>
      </c>
      <c r="B275" s="125" t="s">
        <v>309</v>
      </c>
      <c r="C275" s="126" t="s">
        <v>157</v>
      </c>
      <c r="D275" s="101" t="s">
        <v>2312</v>
      </c>
      <c r="E275" s="134"/>
      <c r="F275" s="102">
        <v>4</v>
      </c>
      <c r="G275" s="103" t="s">
        <v>300</v>
      </c>
      <c r="H275" s="104">
        <v>1</v>
      </c>
      <c r="I275" s="106">
        <v>6468</v>
      </c>
      <c r="J275" s="165">
        <v>3600</v>
      </c>
      <c r="K275" s="166">
        <v>156</v>
      </c>
      <c r="L275" s="166">
        <v>114</v>
      </c>
      <c r="M275" s="166">
        <v>483</v>
      </c>
      <c r="N275" s="166">
        <v>759</v>
      </c>
      <c r="O275" s="167"/>
      <c r="P275" s="138">
        <v>18</v>
      </c>
      <c r="Q275" s="139">
        <v>1.3333333333333333</v>
      </c>
      <c r="R275" s="140">
        <v>67</v>
      </c>
      <c r="S275" s="140">
        <v>68</v>
      </c>
      <c r="T275" s="140">
        <v>8.3333333333333339</v>
      </c>
      <c r="U275" s="139">
        <v>8.3333333333333339</v>
      </c>
      <c r="V275" s="77">
        <f t="shared" si="4"/>
        <v>8.7951906338918011</v>
      </c>
      <c r="W275" s="216">
        <v>14.658651056486336</v>
      </c>
      <c r="X275" s="217">
        <v>0.53698161918070941</v>
      </c>
      <c r="Y275" s="217">
        <v>0.46301838081929064</v>
      </c>
      <c r="Z275" s="25"/>
    </row>
    <row r="276" spans="1:26" x14ac:dyDescent="0.25">
      <c r="A276" s="124">
        <v>514600</v>
      </c>
      <c r="B276" s="125" t="s">
        <v>310</v>
      </c>
      <c r="C276" s="126" t="s">
        <v>157</v>
      </c>
      <c r="D276" s="101" t="s">
        <v>2312</v>
      </c>
      <c r="E276" s="134"/>
      <c r="F276" s="102">
        <v>4</v>
      </c>
      <c r="G276" s="103" t="s">
        <v>300</v>
      </c>
      <c r="H276" s="104">
        <v>1</v>
      </c>
      <c r="I276" s="106">
        <v>5451</v>
      </c>
      <c r="J276" s="165">
        <v>3183</v>
      </c>
      <c r="K276" s="166">
        <v>156</v>
      </c>
      <c r="L276" s="166">
        <v>72</v>
      </c>
      <c r="M276" s="166">
        <v>393</v>
      </c>
      <c r="N276" s="166">
        <v>645</v>
      </c>
      <c r="O276" s="167"/>
      <c r="P276" s="138">
        <v>24.333333333333332</v>
      </c>
      <c r="Q276" s="139">
        <v>0.66666666666666663</v>
      </c>
      <c r="R276" s="140">
        <v>103.33333333333333</v>
      </c>
      <c r="S276" s="140">
        <v>93</v>
      </c>
      <c r="T276" s="140">
        <v>14.333333333333334</v>
      </c>
      <c r="U276" s="139">
        <v>5.666666666666667</v>
      </c>
      <c r="V276" s="77">
        <f t="shared" si="4"/>
        <v>8.4667749992561436</v>
      </c>
      <c r="W276" s="216">
        <v>14.111291665426908</v>
      </c>
      <c r="X276" s="217">
        <v>0.55781046596905659</v>
      </c>
      <c r="Y276" s="217">
        <v>0.44218953403094335</v>
      </c>
      <c r="Z276" s="25"/>
    </row>
    <row r="277" spans="1:26" x14ac:dyDescent="0.25">
      <c r="A277" s="124">
        <v>514700</v>
      </c>
      <c r="B277" s="125" t="s">
        <v>311</v>
      </c>
      <c r="C277" s="126" t="s">
        <v>157</v>
      </c>
      <c r="D277" s="101" t="s">
        <v>2312</v>
      </c>
      <c r="E277" s="134"/>
      <c r="F277" s="102">
        <v>4</v>
      </c>
      <c r="G277" s="103" t="s">
        <v>300</v>
      </c>
      <c r="H277" s="104">
        <v>1</v>
      </c>
      <c r="I277" s="106">
        <v>6129</v>
      </c>
      <c r="J277" s="165">
        <v>3906</v>
      </c>
      <c r="K277" s="166">
        <v>138</v>
      </c>
      <c r="L277" s="166">
        <v>66</v>
      </c>
      <c r="M277" s="166">
        <v>300</v>
      </c>
      <c r="N277" s="166">
        <v>744</v>
      </c>
      <c r="O277" s="167"/>
      <c r="P277" s="138">
        <v>43.666666666666664</v>
      </c>
      <c r="Q277" s="139">
        <v>4.333333333333333</v>
      </c>
      <c r="R277" s="140">
        <v>98.666666666666671</v>
      </c>
      <c r="S277" s="140">
        <v>74.666666666666671</v>
      </c>
      <c r="T277" s="140">
        <v>11</v>
      </c>
      <c r="U277" s="139">
        <v>2.6666666666666665</v>
      </c>
      <c r="V277" s="77">
        <f t="shared" si="4"/>
        <v>8.2503664418522185</v>
      </c>
      <c r="W277" s="216">
        <v>13.750610736420365</v>
      </c>
      <c r="X277" s="217">
        <v>0.57244193223130846</v>
      </c>
      <c r="Y277" s="217">
        <v>0.42755806776869154</v>
      </c>
      <c r="Z277" s="25"/>
    </row>
    <row r="278" spans="1:26" x14ac:dyDescent="0.25">
      <c r="A278" s="124">
        <v>514801</v>
      </c>
      <c r="B278" s="125" t="s">
        <v>312</v>
      </c>
      <c r="C278" s="126" t="s">
        <v>157</v>
      </c>
      <c r="D278" s="101" t="s">
        <v>2312</v>
      </c>
      <c r="E278" s="134"/>
      <c r="F278" s="102">
        <v>4</v>
      </c>
      <c r="G278" s="103" t="s">
        <v>300</v>
      </c>
      <c r="H278" s="104">
        <v>1</v>
      </c>
      <c r="I278" s="106">
        <v>4557</v>
      </c>
      <c r="J278" s="165">
        <v>2457</v>
      </c>
      <c r="K278" s="166">
        <v>228</v>
      </c>
      <c r="L278" s="166">
        <v>75</v>
      </c>
      <c r="M278" s="166">
        <v>378</v>
      </c>
      <c r="N278" s="166">
        <v>636</v>
      </c>
      <c r="O278" s="167"/>
      <c r="P278" s="138">
        <v>73.333333333333329</v>
      </c>
      <c r="Q278" s="139">
        <v>1</v>
      </c>
      <c r="R278" s="140">
        <v>50.333333333333336</v>
      </c>
      <c r="S278" s="140">
        <v>89.333333333333329</v>
      </c>
      <c r="T278" s="140">
        <v>21</v>
      </c>
      <c r="U278" s="139">
        <v>3.6666666666666665</v>
      </c>
      <c r="V278" s="77">
        <f t="shared" si="4"/>
        <v>8.4832877068934689</v>
      </c>
      <c r="W278" s="216">
        <v>14.13881284482245</v>
      </c>
      <c r="X278" s="217">
        <v>0.55672468867847835</v>
      </c>
      <c r="Y278" s="217">
        <v>0.4432753113215217</v>
      </c>
      <c r="Z278" s="25"/>
    </row>
    <row r="279" spans="1:26" x14ac:dyDescent="0.25">
      <c r="A279" s="124">
        <v>514802</v>
      </c>
      <c r="B279" s="125" t="s">
        <v>313</v>
      </c>
      <c r="C279" s="126" t="s">
        <v>157</v>
      </c>
      <c r="D279" s="101" t="s">
        <v>2312</v>
      </c>
      <c r="E279" s="134"/>
      <c r="F279" s="102">
        <v>4</v>
      </c>
      <c r="G279" s="103" t="s">
        <v>300</v>
      </c>
      <c r="H279" s="104">
        <v>1</v>
      </c>
      <c r="I279" s="106">
        <v>4854</v>
      </c>
      <c r="J279" s="165">
        <v>2583</v>
      </c>
      <c r="K279" s="166">
        <v>186</v>
      </c>
      <c r="L279" s="166">
        <v>93</v>
      </c>
      <c r="M279" s="166">
        <v>393</v>
      </c>
      <c r="N279" s="166">
        <v>591</v>
      </c>
      <c r="O279" s="167"/>
      <c r="P279" s="138">
        <v>20.666666666666668</v>
      </c>
      <c r="Q279" s="139">
        <v>1.6666666666666667</v>
      </c>
      <c r="R279" s="140">
        <v>56</v>
      </c>
      <c r="S279" s="140">
        <v>60.666666666666664</v>
      </c>
      <c r="T279" s="140">
        <v>8.6666666666666661</v>
      </c>
      <c r="U279" s="139">
        <v>3.6666666666666665</v>
      </c>
      <c r="V279" s="77">
        <f t="shared" si="4"/>
        <v>8.0883028850950414</v>
      </c>
      <c r="W279" s="216">
        <v>13.480504808491737</v>
      </c>
      <c r="X279" s="217">
        <v>0.58391182608819092</v>
      </c>
      <c r="Y279" s="217">
        <v>0.41608817391180908</v>
      </c>
      <c r="Z279" s="25"/>
    </row>
    <row r="280" spans="1:26" x14ac:dyDescent="0.25">
      <c r="A280" s="124">
        <v>514900</v>
      </c>
      <c r="B280" s="125" t="s">
        <v>314</v>
      </c>
      <c r="C280" s="126" t="s">
        <v>157</v>
      </c>
      <c r="D280" s="101" t="s">
        <v>2312</v>
      </c>
      <c r="E280" s="134"/>
      <c r="F280" s="102">
        <v>4</v>
      </c>
      <c r="G280" s="103" t="s">
        <v>300</v>
      </c>
      <c r="H280" s="104">
        <v>1</v>
      </c>
      <c r="I280" s="106">
        <v>3330</v>
      </c>
      <c r="J280" s="165">
        <v>1830</v>
      </c>
      <c r="K280" s="166">
        <v>153</v>
      </c>
      <c r="L280" s="166">
        <v>69</v>
      </c>
      <c r="M280" s="166">
        <v>261</v>
      </c>
      <c r="N280" s="166">
        <v>342</v>
      </c>
      <c r="O280" s="167"/>
      <c r="P280" s="138">
        <v>16</v>
      </c>
      <c r="Q280" s="139">
        <v>2</v>
      </c>
      <c r="R280" s="140">
        <v>44.333333333333336</v>
      </c>
      <c r="S280" s="140">
        <v>56.333333333333336</v>
      </c>
      <c r="T280" s="140">
        <v>12.666666666666666</v>
      </c>
      <c r="U280" s="139">
        <v>3.3333333333333335</v>
      </c>
      <c r="V280" s="77">
        <f t="shared" si="4"/>
        <v>9.1010575779079392</v>
      </c>
      <c r="W280" s="216">
        <v>15.168429296513231</v>
      </c>
      <c r="X280" s="217">
        <v>0.51893482347090836</v>
      </c>
      <c r="Y280" s="217">
        <v>0.48106517652909164</v>
      </c>
      <c r="Z280" s="25"/>
    </row>
    <row r="281" spans="1:26" x14ac:dyDescent="0.25">
      <c r="A281" s="124">
        <v>515001</v>
      </c>
      <c r="B281" s="125" t="s">
        <v>315</v>
      </c>
      <c r="C281" s="126" t="s">
        <v>157</v>
      </c>
      <c r="D281" s="101" t="s">
        <v>2312</v>
      </c>
      <c r="E281" s="134"/>
      <c r="F281" s="102">
        <v>4</v>
      </c>
      <c r="G281" s="103" t="s">
        <v>300</v>
      </c>
      <c r="H281" s="104">
        <v>1</v>
      </c>
      <c r="I281" s="106">
        <v>3630</v>
      </c>
      <c r="J281" s="165">
        <v>2421</v>
      </c>
      <c r="K281" s="166">
        <v>147</v>
      </c>
      <c r="L281" s="166">
        <v>51</v>
      </c>
      <c r="M281" s="166">
        <v>264</v>
      </c>
      <c r="N281" s="166">
        <v>480</v>
      </c>
      <c r="O281" s="167"/>
      <c r="P281" s="138">
        <v>16.666666666666668</v>
      </c>
      <c r="Q281" s="139">
        <v>1.3333333333333333</v>
      </c>
      <c r="R281" s="140">
        <v>60.333333333333336</v>
      </c>
      <c r="S281" s="140">
        <v>54.333333333333336</v>
      </c>
      <c r="T281" s="140">
        <v>6.666666666666667</v>
      </c>
      <c r="U281" s="139">
        <v>2</v>
      </c>
      <c r="V281" s="77">
        <f t="shared" si="4"/>
        <v>9.4131389476761544</v>
      </c>
      <c r="W281" s="216">
        <v>15.688564912793591</v>
      </c>
      <c r="X281" s="217">
        <v>0.50173015971002666</v>
      </c>
      <c r="Y281" s="217">
        <v>0.49826984028997334</v>
      </c>
      <c r="Z281" s="25"/>
    </row>
    <row r="282" spans="1:26" x14ac:dyDescent="0.25">
      <c r="A282" s="124">
        <v>515002</v>
      </c>
      <c r="B282" s="125" t="s">
        <v>316</v>
      </c>
      <c r="C282" s="126" t="s">
        <v>157</v>
      </c>
      <c r="D282" s="101" t="s">
        <v>2312</v>
      </c>
      <c r="E282" s="134"/>
      <c r="F282" s="102">
        <v>4</v>
      </c>
      <c r="G282" s="103" t="s">
        <v>300</v>
      </c>
      <c r="H282" s="104">
        <v>1</v>
      </c>
      <c r="I282" s="106">
        <v>4536</v>
      </c>
      <c r="J282" s="165">
        <v>2742</v>
      </c>
      <c r="K282" s="166">
        <v>171</v>
      </c>
      <c r="L282" s="166">
        <v>72</v>
      </c>
      <c r="M282" s="166">
        <v>396</v>
      </c>
      <c r="N282" s="166">
        <v>687</v>
      </c>
      <c r="O282" s="167"/>
      <c r="P282" s="138">
        <v>66.666666666666671</v>
      </c>
      <c r="Q282" s="139">
        <v>0.33333333333333331</v>
      </c>
      <c r="R282" s="140">
        <v>71</v>
      </c>
      <c r="S282" s="140">
        <v>55.333333333333336</v>
      </c>
      <c r="T282" s="140">
        <v>10.333333333333334</v>
      </c>
      <c r="U282" s="139">
        <v>3.6666666666666665</v>
      </c>
      <c r="V282" s="77">
        <f t="shared" si="4"/>
        <v>8.6007653966386766</v>
      </c>
      <c r="W282" s="216">
        <v>14.334608994397795</v>
      </c>
      <c r="X282" s="217">
        <v>0.54912039682375247</v>
      </c>
      <c r="Y282" s="217">
        <v>0.45087960317624753</v>
      </c>
      <c r="Z282" s="25"/>
    </row>
    <row r="283" spans="1:26" x14ac:dyDescent="0.25">
      <c r="A283" s="124">
        <v>515003</v>
      </c>
      <c r="B283" s="125" t="s">
        <v>317</v>
      </c>
      <c r="C283" s="126" t="s">
        <v>157</v>
      </c>
      <c r="D283" s="101" t="s">
        <v>2312</v>
      </c>
      <c r="E283" s="134"/>
      <c r="F283" s="102">
        <v>4</v>
      </c>
      <c r="G283" s="103" t="s">
        <v>300</v>
      </c>
      <c r="H283" s="104">
        <v>1</v>
      </c>
      <c r="I283" s="106">
        <v>1644</v>
      </c>
      <c r="J283" s="168">
        <v>885</v>
      </c>
      <c r="K283" s="166">
        <v>90</v>
      </c>
      <c r="L283" s="166">
        <v>18</v>
      </c>
      <c r="M283" s="166">
        <v>135</v>
      </c>
      <c r="N283" s="166">
        <v>222</v>
      </c>
      <c r="O283" s="167"/>
      <c r="P283" s="138">
        <v>57.333333333333336</v>
      </c>
      <c r="Q283" s="139">
        <v>2</v>
      </c>
      <c r="R283" s="140">
        <v>11</v>
      </c>
      <c r="S283" s="140">
        <v>18</v>
      </c>
      <c r="T283" s="140">
        <v>4.333333333333333</v>
      </c>
      <c r="U283" s="139">
        <v>0.33333333333333331</v>
      </c>
      <c r="V283" s="77">
        <f t="shared" si="4"/>
        <v>8.0467280843360971</v>
      </c>
      <c r="W283" s="216">
        <v>13.411213473893497</v>
      </c>
      <c r="X283" s="217">
        <v>0.58692870668561836</v>
      </c>
      <c r="Y283" s="217">
        <v>0.41307129331438164</v>
      </c>
      <c r="Z283" s="25"/>
    </row>
    <row r="284" spans="1:26" x14ac:dyDescent="0.25">
      <c r="A284" s="124">
        <v>515100</v>
      </c>
      <c r="B284" s="125" t="s">
        <v>318</v>
      </c>
      <c r="C284" s="126" t="s">
        <v>157</v>
      </c>
      <c r="D284" s="101" t="s">
        <v>2312</v>
      </c>
      <c r="E284" s="134"/>
      <c r="F284" s="102">
        <v>4</v>
      </c>
      <c r="G284" s="103" t="s">
        <v>300</v>
      </c>
      <c r="H284" s="104">
        <v>1</v>
      </c>
      <c r="I284" s="106">
        <v>5085</v>
      </c>
      <c r="J284" s="165">
        <v>3033</v>
      </c>
      <c r="K284" s="166">
        <v>186</v>
      </c>
      <c r="L284" s="166">
        <v>75</v>
      </c>
      <c r="M284" s="166">
        <v>417</v>
      </c>
      <c r="N284" s="166">
        <v>810</v>
      </c>
      <c r="O284" s="167"/>
      <c r="P284" s="138">
        <v>5.666666666666667</v>
      </c>
      <c r="Q284" s="139">
        <v>0.66666666666666663</v>
      </c>
      <c r="R284" s="140">
        <v>47.333333333333336</v>
      </c>
      <c r="S284" s="140">
        <v>60.333333333333336</v>
      </c>
      <c r="T284" s="140">
        <v>16.333333333333332</v>
      </c>
      <c r="U284" s="139">
        <v>2.3333333333333335</v>
      </c>
      <c r="V284" s="77">
        <f t="shared" si="4"/>
        <v>8.7501256618499834</v>
      </c>
      <c r="W284" s="216">
        <v>14.583542769749972</v>
      </c>
      <c r="X284" s="217">
        <v>0.53974718650974274</v>
      </c>
      <c r="Y284" s="217">
        <v>0.46025281349025721</v>
      </c>
      <c r="Z284" s="25"/>
    </row>
    <row r="285" spans="1:26" x14ac:dyDescent="0.25">
      <c r="A285" s="124">
        <v>515201</v>
      </c>
      <c r="B285" s="125" t="s">
        <v>319</v>
      </c>
      <c r="C285" s="126" t="s">
        <v>157</v>
      </c>
      <c r="D285" s="101" t="s">
        <v>2312</v>
      </c>
      <c r="E285" s="134"/>
      <c r="F285" s="102">
        <v>4</v>
      </c>
      <c r="G285" s="103" t="s">
        <v>300</v>
      </c>
      <c r="H285" s="104">
        <v>1</v>
      </c>
      <c r="I285" s="106">
        <v>2760</v>
      </c>
      <c r="J285" s="165">
        <v>1836</v>
      </c>
      <c r="K285" s="166">
        <v>69</v>
      </c>
      <c r="L285" s="166">
        <v>21</v>
      </c>
      <c r="M285" s="166">
        <v>147</v>
      </c>
      <c r="N285" s="166">
        <v>360</v>
      </c>
      <c r="O285" s="167"/>
      <c r="P285" s="138">
        <v>23.333333333333332</v>
      </c>
      <c r="Q285" s="139">
        <v>1</v>
      </c>
      <c r="R285" s="140">
        <v>23.666666666666668</v>
      </c>
      <c r="S285" s="140">
        <v>14.333333333333334</v>
      </c>
      <c r="T285" s="140">
        <v>3</v>
      </c>
      <c r="U285" s="139">
        <v>2</v>
      </c>
      <c r="V285" s="77">
        <f t="shared" si="4"/>
        <v>8.4982187913444989</v>
      </c>
      <c r="W285" s="216">
        <v>14.163697985574165</v>
      </c>
      <c r="X285" s="217">
        <v>0.55574654213427566</v>
      </c>
      <c r="Y285" s="217">
        <v>0.44425345786572429</v>
      </c>
      <c r="Z285" s="25"/>
    </row>
    <row r="286" spans="1:26" x14ac:dyDescent="0.25">
      <c r="A286" s="124">
        <v>515202</v>
      </c>
      <c r="B286" s="125" t="s">
        <v>320</v>
      </c>
      <c r="C286" s="126" t="s">
        <v>157</v>
      </c>
      <c r="D286" s="101" t="s">
        <v>2312</v>
      </c>
      <c r="E286" s="134"/>
      <c r="F286" s="102">
        <v>4</v>
      </c>
      <c r="G286" s="103" t="s">
        <v>300</v>
      </c>
      <c r="H286" s="104">
        <v>1</v>
      </c>
      <c r="I286" s="106">
        <v>2925</v>
      </c>
      <c r="J286" s="165">
        <v>1977</v>
      </c>
      <c r="K286" s="166">
        <v>84</v>
      </c>
      <c r="L286" s="166">
        <v>30</v>
      </c>
      <c r="M286" s="166">
        <v>108</v>
      </c>
      <c r="N286" s="166">
        <v>183</v>
      </c>
      <c r="O286" s="167"/>
      <c r="P286" s="138">
        <v>11.666666666666666</v>
      </c>
      <c r="Q286" s="139">
        <v>0.33333333333333331</v>
      </c>
      <c r="R286" s="140">
        <v>21.333333333333332</v>
      </c>
      <c r="S286" s="140">
        <v>18.333333333333332</v>
      </c>
      <c r="T286" s="140">
        <v>4.333333333333333</v>
      </c>
      <c r="U286" s="139">
        <v>0.66666666666666663</v>
      </c>
      <c r="V286" s="77">
        <f t="shared" si="4"/>
        <v>11.603117141003988</v>
      </c>
      <c r="W286" s="216">
        <v>19.338528568339981</v>
      </c>
      <c r="X286" s="217">
        <v>0.40703335579542138</v>
      </c>
      <c r="Y286" s="217">
        <v>0.59296664420457867</v>
      </c>
      <c r="Z286" s="25"/>
    </row>
    <row r="287" spans="1:26" x14ac:dyDescent="0.25">
      <c r="A287" s="124">
        <v>515301</v>
      </c>
      <c r="B287" s="125" t="s">
        <v>321</v>
      </c>
      <c r="C287" s="126" t="s">
        <v>157</v>
      </c>
      <c r="D287" s="101" t="s">
        <v>2312</v>
      </c>
      <c r="E287" s="134"/>
      <c r="F287" s="102">
        <v>4</v>
      </c>
      <c r="G287" s="103" t="s">
        <v>300</v>
      </c>
      <c r="H287" s="104">
        <v>1</v>
      </c>
      <c r="I287" s="106">
        <v>2448</v>
      </c>
      <c r="J287" s="165">
        <v>1461</v>
      </c>
      <c r="K287" s="166">
        <v>90</v>
      </c>
      <c r="L287" s="166">
        <v>30</v>
      </c>
      <c r="M287" s="166">
        <v>207</v>
      </c>
      <c r="N287" s="166">
        <v>330</v>
      </c>
      <c r="O287" s="167"/>
      <c r="P287" s="138">
        <v>16.333333333333332</v>
      </c>
      <c r="Q287" s="139">
        <v>0.66666666666666663</v>
      </c>
      <c r="R287" s="140">
        <v>16.333333333333332</v>
      </c>
      <c r="S287" s="140">
        <v>25</v>
      </c>
      <c r="T287" s="140">
        <v>4.666666666666667</v>
      </c>
      <c r="U287" s="139">
        <v>1</v>
      </c>
      <c r="V287" s="77">
        <f t="shared" si="4"/>
        <v>9.1648443797833963</v>
      </c>
      <c r="W287" s="216">
        <v>15.274740632972327</v>
      </c>
      <c r="X287" s="217">
        <v>0.5153230662604934</v>
      </c>
      <c r="Y287" s="217">
        <v>0.4846769337395066</v>
      </c>
      <c r="Z287" s="25"/>
    </row>
    <row r="288" spans="1:26" x14ac:dyDescent="0.25">
      <c r="A288" s="124">
        <v>515302</v>
      </c>
      <c r="B288" s="125" t="s">
        <v>322</v>
      </c>
      <c r="C288" s="126" t="s">
        <v>157</v>
      </c>
      <c r="D288" s="101" t="s">
        <v>2312</v>
      </c>
      <c r="E288" s="134"/>
      <c r="F288" s="102">
        <v>4</v>
      </c>
      <c r="G288" s="103" t="s">
        <v>300</v>
      </c>
      <c r="H288" s="104">
        <v>1</v>
      </c>
      <c r="I288" s="106">
        <v>3318</v>
      </c>
      <c r="J288" s="165">
        <v>2076</v>
      </c>
      <c r="K288" s="166">
        <v>111</v>
      </c>
      <c r="L288" s="166">
        <v>33</v>
      </c>
      <c r="M288" s="166">
        <v>192</v>
      </c>
      <c r="N288" s="166">
        <v>270</v>
      </c>
      <c r="O288" s="167"/>
      <c r="P288" s="138">
        <v>19.333333333333332</v>
      </c>
      <c r="Q288" s="139">
        <v>1</v>
      </c>
      <c r="R288" s="140">
        <v>19.333333333333332</v>
      </c>
      <c r="S288" s="140">
        <v>27</v>
      </c>
      <c r="T288" s="140">
        <v>5.666666666666667</v>
      </c>
      <c r="U288" s="139">
        <v>1</v>
      </c>
      <c r="V288" s="77">
        <f t="shared" si="4"/>
        <v>9.4760040617345904</v>
      </c>
      <c r="W288" s="216">
        <v>15.793340102890983</v>
      </c>
      <c r="X288" s="217">
        <v>0.49840161283401846</v>
      </c>
      <c r="Y288" s="217">
        <v>0.5015983871659816</v>
      </c>
      <c r="Z288" s="25"/>
    </row>
    <row r="289" spans="1:26" x14ac:dyDescent="0.25">
      <c r="A289" s="124">
        <v>515410</v>
      </c>
      <c r="B289" s="125" t="s">
        <v>323</v>
      </c>
      <c r="C289" s="126" t="s">
        <v>157</v>
      </c>
      <c r="D289" s="101" t="s">
        <v>2312</v>
      </c>
      <c r="E289" s="134"/>
      <c r="F289" s="102">
        <v>4</v>
      </c>
      <c r="G289" s="103" t="s">
        <v>300</v>
      </c>
      <c r="H289" s="104">
        <v>1</v>
      </c>
      <c r="I289" s="106">
        <v>3456</v>
      </c>
      <c r="J289" s="165">
        <v>1983</v>
      </c>
      <c r="K289" s="166">
        <v>153</v>
      </c>
      <c r="L289" s="166">
        <v>48</v>
      </c>
      <c r="M289" s="166">
        <v>228</v>
      </c>
      <c r="N289" s="166">
        <v>393</v>
      </c>
      <c r="O289" s="167"/>
      <c r="P289" s="138">
        <v>10.666666666666666</v>
      </c>
      <c r="Q289" s="139">
        <v>0.33333333333333331</v>
      </c>
      <c r="R289" s="140">
        <v>24.333333333333332</v>
      </c>
      <c r="S289" s="140">
        <v>47</v>
      </c>
      <c r="T289" s="140">
        <v>8.6666666666666661</v>
      </c>
      <c r="U289" s="139">
        <v>4</v>
      </c>
      <c r="V289" s="77">
        <f t="shared" si="4"/>
        <v>8.9143557416738872</v>
      </c>
      <c r="W289" s="216">
        <v>14.857259569456479</v>
      </c>
      <c r="X289" s="217">
        <v>0.52980336935750316</v>
      </c>
      <c r="Y289" s="217">
        <v>0.47019663064249689</v>
      </c>
      <c r="Z289" s="25"/>
    </row>
    <row r="290" spans="1:26" x14ac:dyDescent="0.25">
      <c r="A290" s="124">
        <v>515420</v>
      </c>
      <c r="B290" s="125" t="s">
        <v>324</v>
      </c>
      <c r="C290" s="126" t="s">
        <v>157</v>
      </c>
      <c r="D290" s="101" t="s">
        <v>2312</v>
      </c>
      <c r="E290" s="134"/>
      <c r="F290" s="102">
        <v>4</v>
      </c>
      <c r="G290" s="103" t="s">
        <v>300</v>
      </c>
      <c r="H290" s="104">
        <v>1</v>
      </c>
      <c r="I290" s="106">
        <v>3252</v>
      </c>
      <c r="J290" s="165">
        <v>1839</v>
      </c>
      <c r="K290" s="166">
        <v>105</v>
      </c>
      <c r="L290" s="166">
        <v>39</v>
      </c>
      <c r="M290" s="166">
        <v>174</v>
      </c>
      <c r="N290" s="166">
        <v>279</v>
      </c>
      <c r="O290" s="167"/>
      <c r="P290" s="138">
        <v>12.666666666666666</v>
      </c>
      <c r="Q290" s="139">
        <v>1</v>
      </c>
      <c r="R290" s="140">
        <v>26</v>
      </c>
      <c r="S290" s="140">
        <v>48.666666666666664</v>
      </c>
      <c r="T290" s="140">
        <v>4.333333333333333</v>
      </c>
      <c r="U290" s="139">
        <v>4</v>
      </c>
      <c r="V290" s="77">
        <f t="shared" si="4"/>
        <v>9.054326533307945</v>
      </c>
      <c r="W290" s="216">
        <v>15.09054422217991</v>
      </c>
      <c r="X290" s="217">
        <v>0.52161314154248439</v>
      </c>
      <c r="Y290" s="217">
        <v>0.47838685845751561</v>
      </c>
      <c r="Z290" s="25"/>
    </row>
    <row r="291" spans="1:26" x14ac:dyDescent="0.25">
      <c r="A291" s="124">
        <v>515431</v>
      </c>
      <c r="B291" s="125" t="s">
        <v>325</v>
      </c>
      <c r="C291" s="126" t="s">
        <v>157</v>
      </c>
      <c r="D291" s="101" t="s">
        <v>2312</v>
      </c>
      <c r="E291" s="134"/>
      <c r="F291" s="102">
        <v>4</v>
      </c>
      <c r="G291" s="103" t="s">
        <v>300</v>
      </c>
      <c r="H291" s="104">
        <v>1</v>
      </c>
      <c r="I291" s="106">
        <v>2754</v>
      </c>
      <c r="J291" s="165">
        <v>1566</v>
      </c>
      <c r="K291" s="166">
        <v>141</v>
      </c>
      <c r="L291" s="166">
        <v>30</v>
      </c>
      <c r="M291" s="166">
        <v>195</v>
      </c>
      <c r="N291" s="166">
        <v>333</v>
      </c>
      <c r="O291" s="167"/>
      <c r="P291" s="138">
        <v>5.666666666666667</v>
      </c>
      <c r="Q291" s="139">
        <v>0.33333333333333331</v>
      </c>
      <c r="R291" s="140">
        <v>16.333333333333332</v>
      </c>
      <c r="S291" s="140">
        <v>38.666666666666664</v>
      </c>
      <c r="T291" s="140">
        <v>8</v>
      </c>
      <c r="U291" s="139">
        <v>5.666666666666667</v>
      </c>
      <c r="V291" s="77">
        <f t="shared" si="4"/>
        <v>9.1106855537233518</v>
      </c>
      <c r="W291" s="216">
        <v>15.184475922872252</v>
      </c>
      <c r="X291" s="217">
        <v>0.51838642435201754</v>
      </c>
      <c r="Y291" s="217">
        <v>0.48161357564798246</v>
      </c>
      <c r="Z291" s="25"/>
    </row>
    <row r="292" spans="1:26" x14ac:dyDescent="0.25">
      <c r="A292" s="124">
        <v>515432</v>
      </c>
      <c r="B292" s="125" t="s">
        <v>326</v>
      </c>
      <c r="C292" s="126" t="s">
        <v>157</v>
      </c>
      <c r="D292" s="101" t="s">
        <v>2312</v>
      </c>
      <c r="E292" s="134"/>
      <c r="F292" s="102">
        <v>4</v>
      </c>
      <c r="G292" s="103" t="s">
        <v>300</v>
      </c>
      <c r="H292" s="104">
        <v>1</v>
      </c>
      <c r="I292" s="106">
        <v>801</v>
      </c>
      <c r="J292" s="168">
        <v>459</v>
      </c>
      <c r="K292" s="166">
        <v>33</v>
      </c>
      <c r="L292" s="166">
        <v>12</v>
      </c>
      <c r="M292" s="166">
        <v>36</v>
      </c>
      <c r="N292" s="166">
        <v>75</v>
      </c>
      <c r="O292" s="167"/>
      <c r="P292" s="138">
        <v>11.333333333333334</v>
      </c>
      <c r="Q292" s="139">
        <v>1.6666666666666667</v>
      </c>
      <c r="R292" s="140">
        <v>4.333333333333333</v>
      </c>
      <c r="S292" s="140">
        <v>4</v>
      </c>
      <c r="T292" s="140">
        <v>0.33333333333333331</v>
      </c>
      <c r="U292" s="139">
        <v>0.33333333333333331</v>
      </c>
      <c r="V292" s="77">
        <f t="shared" si="4"/>
        <v>10.86151993367746</v>
      </c>
      <c r="W292" s="216">
        <v>18.102533222795767</v>
      </c>
      <c r="X292" s="217">
        <v>0.43482456750334197</v>
      </c>
      <c r="Y292" s="217">
        <v>0.56517543249665803</v>
      </c>
      <c r="Z292" s="25"/>
    </row>
    <row r="293" spans="1:26" x14ac:dyDescent="0.25">
      <c r="A293" s="124">
        <v>515500</v>
      </c>
      <c r="B293" s="125" t="s">
        <v>327</v>
      </c>
      <c r="C293" s="126" t="s">
        <v>157</v>
      </c>
      <c r="D293" s="101" t="s">
        <v>2312</v>
      </c>
      <c r="E293" s="134"/>
      <c r="F293" s="102">
        <v>4</v>
      </c>
      <c r="G293" s="103" t="s">
        <v>300</v>
      </c>
      <c r="H293" s="104">
        <v>1</v>
      </c>
      <c r="I293" s="106">
        <v>1569</v>
      </c>
      <c r="J293" s="168">
        <v>834</v>
      </c>
      <c r="K293" s="166">
        <v>66</v>
      </c>
      <c r="L293" s="166">
        <v>18</v>
      </c>
      <c r="M293" s="166">
        <v>69</v>
      </c>
      <c r="N293" s="166">
        <v>72</v>
      </c>
      <c r="O293" s="167"/>
      <c r="P293" s="138">
        <v>2.6666666666666665</v>
      </c>
      <c r="Q293" s="139">
        <v>1</v>
      </c>
      <c r="R293" s="140">
        <v>6</v>
      </c>
      <c r="S293" s="140">
        <v>15.333333333333334</v>
      </c>
      <c r="T293" s="140">
        <v>4</v>
      </c>
      <c r="U293" s="139">
        <v>1</v>
      </c>
      <c r="V293" s="77">
        <f t="shared" si="4"/>
        <v>11.718364401075155</v>
      </c>
      <c r="W293" s="216">
        <v>19.530607335125257</v>
      </c>
      <c r="X293" s="217">
        <v>0.40303028186740031</v>
      </c>
      <c r="Y293" s="217">
        <v>0.59696971813259969</v>
      </c>
      <c r="Z293" s="25"/>
    </row>
    <row r="294" spans="1:26" x14ac:dyDescent="0.25">
      <c r="A294" s="124">
        <v>515600</v>
      </c>
      <c r="B294" s="125" t="s">
        <v>328</v>
      </c>
      <c r="C294" s="126" t="s">
        <v>157</v>
      </c>
      <c r="D294" s="101" t="s">
        <v>2312</v>
      </c>
      <c r="E294" s="134"/>
      <c r="F294" s="102">
        <v>4</v>
      </c>
      <c r="G294" s="103" t="s">
        <v>300</v>
      </c>
      <c r="H294" s="104">
        <v>1</v>
      </c>
      <c r="I294" s="106">
        <v>2571</v>
      </c>
      <c r="J294" s="165">
        <v>1230</v>
      </c>
      <c r="K294" s="166">
        <v>84</v>
      </c>
      <c r="L294" s="166">
        <v>36</v>
      </c>
      <c r="M294" s="166">
        <v>87</v>
      </c>
      <c r="N294" s="166">
        <v>99</v>
      </c>
      <c r="O294" s="167"/>
      <c r="P294" s="138">
        <v>2</v>
      </c>
      <c r="Q294" s="139">
        <v>0.33333333333333331</v>
      </c>
      <c r="R294" s="140">
        <v>5.333333333333333</v>
      </c>
      <c r="S294" s="140">
        <v>10.333333333333334</v>
      </c>
      <c r="T294" s="140">
        <v>0.66666666666666663</v>
      </c>
      <c r="U294" s="139">
        <v>0.66666666666666663</v>
      </c>
      <c r="V294" s="77">
        <f t="shared" si="4"/>
        <v>8.8010399734025597</v>
      </c>
      <c r="W294" s="216">
        <v>14.668399955670933</v>
      </c>
      <c r="X294" s="217">
        <v>0.53662473092533081</v>
      </c>
      <c r="Y294" s="217">
        <v>0.46337526907466919</v>
      </c>
      <c r="Z294" s="25"/>
    </row>
    <row r="295" spans="1:26" x14ac:dyDescent="0.25">
      <c r="A295" s="124">
        <v>515700</v>
      </c>
      <c r="B295" s="125" t="s">
        <v>329</v>
      </c>
      <c r="C295" s="126" t="s">
        <v>157</v>
      </c>
      <c r="D295" s="101" t="s">
        <v>2312</v>
      </c>
      <c r="E295" s="134"/>
      <c r="F295" s="102">
        <v>4</v>
      </c>
      <c r="G295" s="103" t="s">
        <v>300</v>
      </c>
      <c r="H295" s="104">
        <v>1</v>
      </c>
      <c r="I295" s="106">
        <v>3618</v>
      </c>
      <c r="J295" s="165">
        <v>2085</v>
      </c>
      <c r="K295" s="166">
        <v>60</v>
      </c>
      <c r="L295" s="166">
        <v>18</v>
      </c>
      <c r="M295" s="166">
        <v>96</v>
      </c>
      <c r="N295" s="166">
        <v>489</v>
      </c>
      <c r="O295" s="167"/>
      <c r="P295" s="138">
        <v>1.6666666666666667</v>
      </c>
      <c r="Q295" s="139">
        <v>0</v>
      </c>
      <c r="R295" s="140">
        <v>44.333333333333336</v>
      </c>
      <c r="S295" s="140">
        <v>49</v>
      </c>
      <c r="T295" s="140">
        <v>8</v>
      </c>
      <c r="U295" s="139">
        <v>3.6666666666666665</v>
      </c>
      <c r="V295" s="77">
        <f t="shared" si="4"/>
        <v>11.667862859504137</v>
      </c>
      <c r="W295" s="216">
        <v>19.446438099173562</v>
      </c>
      <c r="X295" s="217">
        <v>0.40477470162783025</v>
      </c>
      <c r="Y295" s="217">
        <v>0.59522529837216986</v>
      </c>
      <c r="Z295" s="25"/>
    </row>
    <row r="296" spans="1:26" x14ac:dyDescent="0.25">
      <c r="A296" s="124">
        <v>515801</v>
      </c>
      <c r="B296" s="125" t="s">
        <v>330</v>
      </c>
      <c r="C296" s="126" t="s">
        <v>157</v>
      </c>
      <c r="D296" s="101" t="s">
        <v>2312</v>
      </c>
      <c r="E296" s="134"/>
      <c r="F296" s="102">
        <v>4</v>
      </c>
      <c r="G296" s="103" t="s">
        <v>300</v>
      </c>
      <c r="H296" s="104">
        <v>1</v>
      </c>
      <c r="I296" s="106">
        <v>3783</v>
      </c>
      <c r="J296" s="165">
        <v>2100</v>
      </c>
      <c r="K296" s="166">
        <v>39</v>
      </c>
      <c r="L296" s="166">
        <v>21</v>
      </c>
      <c r="M296" s="166">
        <v>114</v>
      </c>
      <c r="N296" s="166">
        <v>633</v>
      </c>
      <c r="O296" s="167"/>
      <c r="P296" s="138">
        <v>29</v>
      </c>
      <c r="Q296" s="139">
        <v>0.33333333333333331</v>
      </c>
      <c r="R296" s="140">
        <v>25</v>
      </c>
      <c r="S296" s="140">
        <v>19.666666666666668</v>
      </c>
      <c r="T296" s="140">
        <v>1.6666666666666667</v>
      </c>
      <c r="U296" s="139">
        <v>1.6666666666666667</v>
      </c>
      <c r="V296" s="77">
        <f t="shared" si="4"/>
        <v>8.5035650871810677</v>
      </c>
      <c r="W296" s="216">
        <v>14.172608478635112</v>
      </c>
      <c r="X296" s="217">
        <v>0.55539713745589225</v>
      </c>
      <c r="Y296" s="217">
        <v>0.4446028625441078</v>
      </c>
      <c r="Z296" s="25"/>
    </row>
    <row r="297" spans="1:26" x14ac:dyDescent="0.25">
      <c r="A297" s="124">
        <v>515802</v>
      </c>
      <c r="B297" s="125" t="s">
        <v>331</v>
      </c>
      <c r="C297" s="126" t="s">
        <v>157</v>
      </c>
      <c r="D297" s="101" t="s">
        <v>2312</v>
      </c>
      <c r="E297" s="134"/>
      <c r="F297" s="102">
        <v>4</v>
      </c>
      <c r="G297" s="103" t="s">
        <v>300</v>
      </c>
      <c r="H297" s="104">
        <v>1</v>
      </c>
      <c r="I297" s="106">
        <v>3642</v>
      </c>
      <c r="J297" s="165">
        <v>2067</v>
      </c>
      <c r="K297" s="166">
        <v>48</v>
      </c>
      <c r="L297" s="166">
        <v>24</v>
      </c>
      <c r="M297" s="166">
        <v>129</v>
      </c>
      <c r="N297" s="166">
        <v>603</v>
      </c>
      <c r="O297" s="167"/>
      <c r="P297" s="138">
        <v>17.333333333333332</v>
      </c>
      <c r="Q297" s="139">
        <v>0.33333333333333331</v>
      </c>
      <c r="R297" s="140">
        <v>27</v>
      </c>
      <c r="S297" s="140">
        <v>16</v>
      </c>
      <c r="T297" s="140">
        <v>2</v>
      </c>
      <c r="U297" s="139">
        <v>0.66666666666666663</v>
      </c>
      <c r="V297" s="77">
        <f t="shared" si="4"/>
        <v>8.4398581649629545</v>
      </c>
      <c r="W297" s="216">
        <v>14.066430274938259</v>
      </c>
      <c r="X297" s="217">
        <v>0.55958946409746435</v>
      </c>
      <c r="Y297" s="217">
        <v>0.44041053590253565</v>
      </c>
      <c r="Z297" s="25"/>
    </row>
    <row r="298" spans="1:26" x14ac:dyDescent="0.25">
      <c r="A298" s="124">
        <v>515901</v>
      </c>
      <c r="B298" s="125" t="s">
        <v>332</v>
      </c>
      <c r="C298" s="126" t="s">
        <v>157</v>
      </c>
      <c r="D298" s="101" t="s">
        <v>2312</v>
      </c>
      <c r="E298" s="134"/>
      <c r="F298" s="102">
        <v>4</v>
      </c>
      <c r="G298" s="103" t="s">
        <v>300</v>
      </c>
      <c r="H298" s="104">
        <v>1</v>
      </c>
      <c r="I298" s="106">
        <v>2328</v>
      </c>
      <c r="J298" s="165">
        <v>1467</v>
      </c>
      <c r="K298" s="166">
        <v>45</v>
      </c>
      <c r="L298" s="166">
        <v>18</v>
      </c>
      <c r="M298" s="166">
        <v>57</v>
      </c>
      <c r="N298" s="166">
        <v>264</v>
      </c>
      <c r="O298" s="167"/>
      <c r="P298" s="138">
        <v>8.6666666666666661</v>
      </c>
      <c r="Q298" s="139">
        <v>0.33333333333333331</v>
      </c>
      <c r="R298" s="140">
        <v>23</v>
      </c>
      <c r="S298" s="140">
        <v>14</v>
      </c>
      <c r="T298" s="140">
        <v>3</v>
      </c>
      <c r="U298" s="139">
        <v>1.3333333333333333</v>
      </c>
      <c r="V298" s="77">
        <f t="shared" si="4"/>
        <v>8.0519590961636158</v>
      </c>
      <c r="W298" s="216">
        <v>13.41993182693936</v>
      </c>
      <c r="X298" s="217">
        <v>0.58654740432554486</v>
      </c>
      <c r="Y298" s="217">
        <v>0.41345259567445514</v>
      </c>
      <c r="Z298" s="25"/>
    </row>
    <row r="299" spans="1:26" x14ac:dyDescent="0.25">
      <c r="A299" s="124">
        <v>515902</v>
      </c>
      <c r="B299" s="125" t="s">
        <v>333</v>
      </c>
      <c r="C299" s="126" t="s">
        <v>157</v>
      </c>
      <c r="D299" s="101" t="s">
        <v>2312</v>
      </c>
      <c r="E299" s="134"/>
      <c r="F299" s="102">
        <v>4</v>
      </c>
      <c r="G299" s="103" t="s">
        <v>300</v>
      </c>
      <c r="H299" s="104">
        <v>1</v>
      </c>
      <c r="I299" s="106">
        <v>4764</v>
      </c>
      <c r="J299" s="165">
        <v>3000</v>
      </c>
      <c r="K299" s="166">
        <v>117</v>
      </c>
      <c r="L299" s="166">
        <v>48</v>
      </c>
      <c r="M299" s="166">
        <v>165</v>
      </c>
      <c r="N299" s="166">
        <v>351</v>
      </c>
      <c r="O299" s="167"/>
      <c r="P299" s="138">
        <v>8</v>
      </c>
      <c r="Q299" s="139">
        <v>0.33333333333333331</v>
      </c>
      <c r="R299" s="140">
        <v>31.333333333333332</v>
      </c>
      <c r="S299" s="140">
        <v>31</v>
      </c>
      <c r="T299" s="140">
        <v>4.333333333333333</v>
      </c>
      <c r="U299" s="139">
        <v>2.6666666666666665</v>
      </c>
      <c r="V299" s="77">
        <f t="shared" si="4"/>
        <v>7.9620268554403575</v>
      </c>
      <c r="W299" s="216">
        <v>13.270044759067263</v>
      </c>
      <c r="X299" s="217">
        <v>0.59317254178352319</v>
      </c>
      <c r="Y299" s="217">
        <v>0.40682745821647681</v>
      </c>
      <c r="Z299" s="25"/>
    </row>
    <row r="300" spans="1:26" x14ac:dyDescent="0.25">
      <c r="A300" s="124">
        <v>516001</v>
      </c>
      <c r="B300" s="125" t="s">
        <v>334</v>
      </c>
      <c r="C300" s="126" t="s">
        <v>157</v>
      </c>
      <c r="D300" s="101" t="s">
        <v>2312</v>
      </c>
      <c r="E300" s="134"/>
      <c r="F300" s="102">
        <v>4</v>
      </c>
      <c r="G300" s="103" t="s">
        <v>300</v>
      </c>
      <c r="H300" s="104">
        <v>1</v>
      </c>
      <c r="I300" s="106">
        <v>1383</v>
      </c>
      <c r="J300" s="168">
        <v>792</v>
      </c>
      <c r="K300" s="166">
        <v>30</v>
      </c>
      <c r="L300" s="166">
        <v>12</v>
      </c>
      <c r="M300" s="166">
        <v>54</v>
      </c>
      <c r="N300" s="166">
        <v>168</v>
      </c>
      <c r="O300" s="167"/>
      <c r="P300" s="138">
        <v>14.666666666666666</v>
      </c>
      <c r="Q300" s="139">
        <v>0.66666666666666663</v>
      </c>
      <c r="R300" s="140">
        <v>17.333333333333332</v>
      </c>
      <c r="S300" s="140">
        <v>16.333333333333332</v>
      </c>
      <c r="T300" s="140">
        <v>1.6666666666666667</v>
      </c>
      <c r="U300" s="139">
        <v>0.66666666666666663</v>
      </c>
      <c r="V300" s="77">
        <f t="shared" si="4"/>
        <v>10.804377619813303</v>
      </c>
      <c r="W300" s="216">
        <v>18.007296033022172</v>
      </c>
      <c r="X300" s="217">
        <v>0.43712427256608966</v>
      </c>
      <c r="Y300" s="217">
        <v>0.56287572743391034</v>
      </c>
      <c r="Z300" s="25"/>
    </row>
    <row r="301" spans="1:26" x14ac:dyDescent="0.25">
      <c r="A301" s="124">
        <v>516002</v>
      </c>
      <c r="B301" s="125" t="s">
        <v>335</v>
      </c>
      <c r="C301" s="126" t="s">
        <v>157</v>
      </c>
      <c r="D301" s="101" t="s">
        <v>2312</v>
      </c>
      <c r="E301" s="134"/>
      <c r="F301" s="102">
        <v>4</v>
      </c>
      <c r="G301" s="103" t="s">
        <v>300</v>
      </c>
      <c r="H301" s="104">
        <v>1</v>
      </c>
      <c r="I301" s="106">
        <v>3900</v>
      </c>
      <c r="J301" s="165">
        <v>2217</v>
      </c>
      <c r="K301" s="166">
        <v>36</v>
      </c>
      <c r="L301" s="166">
        <v>15</v>
      </c>
      <c r="M301" s="166">
        <v>129</v>
      </c>
      <c r="N301" s="166">
        <v>636</v>
      </c>
      <c r="O301" s="167"/>
      <c r="P301" s="138">
        <v>8.6666666666666661</v>
      </c>
      <c r="Q301" s="139">
        <v>0.33333333333333331</v>
      </c>
      <c r="R301" s="140">
        <v>47.666666666666664</v>
      </c>
      <c r="S301" s="140">
        <v>33.333333333333336</v>
      </c>
      <c r="T301" s="140">
        <v>6.333333333333333</v>
      </c>
      <c r="U301" s="139">
        <v>2.6666666666666665</v>
      </c>
      <c r="V301" s="77">
        <f t="shared" si="4"/>
        <v>9.056922506121273</v>
      </c>
      <c r="W301" s="216">
        <v>15.094870843535455</v>
      </c>
      <c r="X301" s="217">
        <v>0.52146363230978376</v>
      </c>
      <c r="Y301" s="217">
        <v>0.47853636769021618</v>
      </c>
      <c r="Z301" s="25"/>
    </row>
    <row r="302" spans="1:26" x14ac:dyDescent="0.25">
      <c r="A302" s="124">
        <v>516003</v>
      </c>
      <c r="B302" s="125" t="s">
        <v>336</v>
      </c>
      <c r="C302" s="126" t="s">
        <v>157</v>
      </c>
      <c r="D302" s="101" t="s">
        <v>2312</v>
      </c>
      <c r="E302" s="134"/>
      <c r="F302" s="102">
        <v>4</v>
      </c>
      <c r="G302" s="103" t="s">
        <v>300</v>
      </c>
      <c r="H302" s="104">
        <v>1</v>
      </c>
      <c r="I302" s="106">
        <v>4314</v>
      </c>
      <c r="J302" s="165">
        <v>2538</v>
      </c>
      <c r="K302" s="166">
        <v>84</v>
      </c>
      <c r="L302" s="166">
        <v>57</v>
      </c>
      <c r="M302" s="166">
        <v>300</v>
      </c>
      <c r="N302" s="166">
        <v>489</v>
      </c>
      <c r="O302" s="167"/>
      <c r="P302" s="138">
        <v>25.333333333333332</v>
      </c>
      <c r="Q302" s="139">
        <v>0</v>
      </c>
      <c r="R302" s="140">
        <v>44.333333333333336</v>
      </c>
      <c r="S302" s="140">
        <v>34</v>
      </c>
      <c r="T302" s="140">
        <v>6</v>
      </c>
      <c r="U302" s="139">
        <v>2.6666666666666665</v>
      </c>
      <c r="V302" s="77">
        <f t="shared" si="4"/>
        <v>8.7309769555445307</v>
      </c>
      <c r="W302" s="216">
        <v>14.551628259240884</v>
      </c>
      <c r="X302" s="217">
        <v>0.54093095556632076</v>
      </c>
      <c r="Y302" s="217">
        <v>0.45906904443367919</v>
      </c>
      <c r="Z302" s="25"/>
    </row>
    <row r="303" spans="1:26" x14ac:dyDescent="0.25">
      <c r="A303" s="124">
        <v>516101</v>
      </c>
      <c r="B303" s="125" t="s">
        <v>337</v>
      </c>
      <c r="C303" s="126" t="s">
        <v>157</v>
      </c>
      <c r="D303" s="101" t="s">
        <v>2312</v>
      </c>
      <c r="E303" s="134"/>
      <c r="F303" s="102">
        <v>4</v>
      </c>
      <c r="G303" s="103" t="s">
        <v>300</v>
      </c>
      <c r="H303" s="104">
        <v>1</v>
      </c>
      <c r="I303" s="106">
        <v>3351</v>
      </c>
      <c r="J303" s="165">
        <v>2133</v>
      </c>
      <c r="K303" s="166">
        <v>63</v>
      </c>
      <c r="L303" s="166">
        <v>27</v>
      </c>
      <c r="M303" s="166">
        <v>123</v>
      </c>
      <c r="N303" s="166">
        <v>381</v>
      </c>
      <c r="O303" s="167"/>
      <c r="P303" s="138">
        <v>20.333333333333332</v>
      </c>
      <c r="Q303" s="139">
        <v>1.3333333333333333</v>
      </c>
      <c r="R303" s="140">
        <v>27.666666666666668</v>
      </c>
      <c r="S303" s="140">
        <v>19.333333333333332</v>
      </c>
      <c r="T303" s="140">
        <v>1.3333333333333333</v>
      </c>
      <c r="U303" s="139">
        <v>0.66666666666666663</v>
      </c>
      <c r="V303" s="77">
        <f t="shared" si="4"/>
        <v>8.3297993392371232</v>
      </c>
      <c r="W303" s="216">
        <v>13.882998898728539</v>
      </c>
      <c r="X303" s="217">
        <v>0.56698313071521933</v>
      </c>
      <c r="Y303" s="217">
        <v>0.43301686928478073</v>
      </c>
      <c r="Z303" s="25"/>
    </row>
    <row r="304" spans="1:26" x14ac:dyDescent="0.25">
      <c r="A304" s="124">
        <v>516102</v>
      </c>
      <c r="B304" s="125" t="s">
        <v>338</v>
      </c>
      <c r="C304" s="126" t="s">
        <v>157</v>
      </c>
      <c r="D304" s="101" t="s">
        <v>2312</v>
      </c>
      <c r="E304" s="134"/>
      <c r="F304" s="102">
        <v>4</v>
      </c>
      <c r="G304" s="103" t="s">
        <v>300</v>
      </c>
      <c r="H304" s="104">
        <v>1</v>
      </c>
      <c r="I304" s="106">
        <v>3930</v>
      </c>
      <c r="J304" s="165">
        <v>2388</v>
      </c>
      <c r="K304" s="166">
        <v>54</v>
      </c>
      <c r="L304" s="166">
        <v>27</v>
      </c>
      <c r="M304" s="166">
        <v>138</v>
      </c>
      <c r="N304" s="166">
        <v>639</v>
      </c>
      <c r="O304" s="167"/>
      <c r="P304" s="138">
        <v>10.333333333333334</v>
      </c>
      <c r="Q304" s="139">
        <v>0</v>
      </c>
      <c r="R304" s="140">
        <v>29</v>
      </c>
      <c r="S304" s="140">
        <v>24.333333333333332</v>
      </c>
      <c r="T304" s="140">
        <v>4.666666666666667</v>
      </c>
      <c r="U304" s="139">
        <v>1.6666666666666667</v>
      </c>
      <c r="V304" s="77">
        <f t="shared" si="4"/>
        <v>8.3085808708473863</v>
      </c>
      <c r="W304" s="216">
        <v>13.847634784745644</v>
      </c>
      <c r="X304" s="217">
        <v>0.56843109322814456</v>
      </c>
      <c r="Y304" s="217">
        <v>0.43156890677185544</v>
      </c>
      <c r="Z304" s="25"/>
    </row>
    <row r="305" spans="1:26" x14ac:dyDescent="0.25">
      <c r="A305" s="124">
        <v>516201</v>
      </c>
      <c r="B305" s="125" t="s">
        <v>339</v>
      </c>
      <c r="C305" s="126" t="s">
        <v>157</v>
      </c>
      <c r="D305" s="101" t="s">
        <v>2312</v>
      </c>
      <c r="E305" s="134"/>
      <c r="F305" s="102">
        <v>4</v>
      </c>
      <c r="G305" s="103" t="s">
        <v>300</v>
      </c>
      <c r="H305" s="104">
        <v>1</v>
      </c>
      <c r="I305" s="106">
        <v>3444</v>
      </c>
      <c r="J305" s="165">
        <v>2103</v>
      </c>
      <c r="K305" s="166">
        <v>36</v>
      </c>
      <c r="L305" s="166">
        <v>24</v>
      </c>
      <c r="M305" s="166">
        <v>144</v>
      </c>
      <c r="N305" s="166">
        <v>585</v>
      </c>
      <c r="O305" s="167"/>
      <c r="P305" s="138">
        <v>8.6666666666666661</v>
      </c>
      <c r="Q305" s="139">
        <v>0</v>
      </c>
      <c r="R305" s="140">
        <v>25.666666666666668</v>
      </c>
      <c r="S305" s="140">
        <v>18</v>
      </c>
      <c r="T305" s="140">
        <v>5</v>
      </c>
      <c r="U305" s="139">
        <v>2</v>
      </c>
      <c r="V305" s="77">
        <f t="shared" si="4"/>
        <v>8.333169601490372</v>
      </c>
      <c r="W305" s="216">
        <v>13.888616002483953</v>
      </c>
      <c r="X305" s="217">
        <v>0.56675382038852962</v>
      </c>
      <c r="Y305" s="217">
        <v>0.43324617961147038</v>
      </c>
      <c r="Z305" s="25"/>
    </row>
    <row r="306" spans="1:26" x14ac:dyDescent="0.25">
      <c r="A306" s="124">
        <v>516202</v>
      </c>
      <c r="B306" s="125" t="s">
        <v>340</v>
      </c>
      <c r="C306" s="126" t="s">
        <v>157</v>
      </c>
      <c r="D306" s="101" t="s">
        <v>2312</v>
      </c>
      <c r="E306" s="134"/>
      <c r="F306" s="102">
        <v>4</v>
      </c>
      <c r="G306" s="103" t="s">
        <v>300</v>
      </c>
      <c r="H306" s="104">
        <v>1</v>
      </c>
      <c r="I306" s="106">
        <v>4245</v>
      </c>
      <c r="J306" s="165">
        <v>2772</v>
      </c>
      <c r="K306" s="166">
        <v>48</v>
      </c>
      <c r="L306" s="166">
        <v>15</v>
      </c>
      <c r="M306" s="166">
        <v>147</v>
      </c>
      <c r="N306" s="166">
        <v>687</v>
      </c>
      <c r="O306" s="167"/>
      <c r="P306" s="138">
        <v>10.666666666666666</v>
      </c>
      <c r="Q306" s="139">
        <v>0</v>
      </c>
      <c r="R306" s="140">
        <v>28.333333333333332</v>
      </c>
      <c r="S306" s="140">
        <v>25.333333333333332</v>
      </c>
      <c r="T306" s="140">
        <v>3.6666666666666665</v>
      </c>
      <c r="U306" s="139">
        <v>1.3333333333333333</v>
      </c>
      <c r="V306" s="77">
        <f t="shared" si="4"/>
        <v>8.4795323658818855</v>
      </c>
      <c r="W306" s="216">
        <v>14.132553943136475</v>
      </c>
      <c r="X306" s="217">
        <v>0.55697124603156634</v>
      </c>
      <c r="Y306" s="217">
        <v>0.44302875396843366</v>
      </c>
      <c r="Z306" s="25"/>
    </row>
    <row r="307" spans="1:26" x14ac:dyDescent="0.25">
      <c r="A307" s="124">
        <v>516301</v>
      </c>
      <c r="B307" s="125" t="s">
        <v>341</v>
      </c>
      <c r="C307" s="126" t="s">
        <v>157</v>
      </c>
      <c r="D307" s="101" t="s">
        <v>2312</v>
      </c>
      <c r="E307" s="134"/>
      <c r="F307" s="102">
        <v>4</v>
      </c>
      <c r="G307" s="103" t="s">
        <v>300</v>
      </c>
      <c r="H307" s="104">
        <v>1</v>
      </c>
      <c r="I307" s="106">
        <v>6585</v>
      </c>
      <c r="J307" s="165">
        <v>4026</v>
      </c>
      <c r="K307" s="166">
        <v>135</v>
      </c>
      <c r="L307" s="166">
        <v>108</v>
      </c>
      <c r="M307" s="166">
        <v>528</v>
      </c>
      <c r="N307" s="166">
        <v>909</v>
      </c>
      <c r="O307" s="167"/>
      <c r="P307" s="138">
        <v>55.333333333333336</v>
      </c>
      <c r="Q307" s="139">
        <v>0.33333333333333331</v>
      </c>
      <c r="R307" s="140">
        <v>69</v>
      </c>
      <c r="S307" s="140">
        <v>64</v>
      </c>
      <c r="T307" s="140">
        <v>13</v>
      </c>
      <c r="U307" s="139">
        <v>7</v>
      </c>
      <c r="V307" s="77">
        <f t="shared" si="4"/>
        <v>8.1300798991378738</v>
      </c>
      <c r="W307" s="216">
        <v>13.55013316522979</v>
      </c>
      <c r="X307" s="217">
        <v>0.58091135218622492</v>
      </c>
      <c r="Y307" s="217">
        <v>0.41908864781377508</v>
      </c>
      <c r="Z307" s="25"/>
    </row>
    <row r="308" spans="1:26" x14ac:dyDescent="0.25">
      <c r="A308" s="124">
        <v>516302</v>
      </c>
      <c r="B308" s="125" t="s">
        <v>342</v>
      </c>
      <c r="C308" s="126" t="s">
        <v>157</v>
      </c>
      <c r="D308" s="101" t="s">
        <v>2312</v>
      </c>
      <c r="E308" s="134"/>
      <c r="F308" s="102">
        <v>4</v>
      </c>
      <c r="G308" s="103" t="s">
        <v>300</v>
      </c>
      <c r="H308" s="104">
        <v>1</v>
      </c>
      <c r="I308" s="106">
        <v>5118</v>
      </c>
      <c r="J308" s="165">
        <v>3282</v>
      </c>
      <c r="K308" s="166">
        <v>63</v>
      </c>
      <c r="L308" s="166">
        <v>57</v>
      </c>
      <c r="M308" s="166">
        <v>315</v>
      </c>
      <c r="N308" s="166">
        <v>567</v>
      </c>
      <c r="O308" s="167"/>
      <c r="P308" s="138">
        <v>57</v>
      </c>
      <c r="Q308" s="139">
        <v>0.33333333333333331</v>
      </c>
      <c r="R308" s="140">
        <v>26</v>
      </c>
      <c r="S308" s="140">
        <v>29.666666666666668</v>
      </c>
      <c r="T308" s="140">
        <v>4.333333333333333</v>
      </c>
      <c r="U308" s="139">
        <v>2</v>
      </c>
      <c r="V308" s="77">
        <f t="shared" si="4"/>
        <v>7.6797037004500162</v>
      </c>
      <c r="W308" s="216">
        <v>12.799506167416695</v>
      </c>
      <c r="X308" s="217">
        <v>0.61497889655736049</v>
      </c>
      <c r="Y308" s="217">
        <v>0.38502110344263951</v>
      </c>
      <c r="Z308" s="25"/>
    </row>
    <row r="309" spans="1:26" x14ac:dyDescent="0.25">
      <c r="A309" s="124">
        <v>516400</v>
      </c>
      <c r="B309" s="125" t="s">
        <v>343</v>
      </c>
      <c r="C309" s="126" t="s">
        <v>157</v>
      </c>
      <c r="D309" s="101" t="s">
        <v>2312</v>
      </c>
      <c r="E309" s="134"/>
      <c r="F309" s="102">
        <v>4</v>
      </c>
      <c r="G309" s="103" t="s">
        <v>300</v>
      </c>
      <c r="H309" s="104">
        <v>1</v>
      </c>
      <c r="I309" s="106">
        <v>5496</v>
      </c>
      <c r="J309" s="165">
        <v>3531</v>
      </c>
      <c r="K309" s="166">
        <v>351</v>
      </c>
      <c r="L309" s="166">
        <v>66</v>
      </c>
      <c r="M309" s="166">
        <v>318</v>
      </c>
      <c r="N309" s="166">
        <v>588</v>
      </c>
      <c r="O309" s="167"/>
      <c r="P309" s="138">
        <v>21</v>
      </c>
      <c r="Q309" s="139">
        <v>0.66666666666666663</v>
      </c>
      <c r="R309" s="140">
        <v>67.666666666666671</v>
      </c>
      <c r="S309" s="140">
        <v>61.333333333333336</v>
      </c>
      <c r="T309" s="140">
        <v>13</v>
      </c>
      <c r="U309" s="139">
        <v>2.3333333333333335</v>
      </c>
      <c r="V309" s="77">
        <f t="shared" si="4"/>
        <v>8.349423062662332</v>
      </c>
      <c r="W309" s="216">
        <v>13.915705104437221</v>
      </c>
      <c r="X309" s="217">
        <v>0.56565054521075853</v>
      </c>
      <c r="Y309" s="217">
        <v>0.43434945478924153</v>
      </c>
      <c r="Z309" s="25"/>
    </row>
    <row r="310" spans="1:26" x14ac:dyDescent="0.25">
      <c r="A310" s="124">
        <v>516500</v>
      </c>
      <c r="B310" s="125" t="s">
        <v>344</v>
      </c>
      <c r="C310" s="126" t="s">
        <v>157</v>
      </c>
      <c r="D310" s="101" t="s">
        <v>2312</v>
      </c>
      <c r="E310" s="134"/>
      <c r="F310" s="102">
        <v>4</v>
      </c>
      <c r="G310" s="103" t="s">
        <v>300</v>
      </c>
      <c r="H310" s="104">
        <v>1</v>
      </c>
      <c r="I310" s="106">
        <v>5469</v>
      </c>
      <c r="J310" s="165">
        <v>3699</v>
      </c>
      <c r="K310" s="166">
        <v>84</v>
      </c>
      <c r="L310" s="166">
        <v>60</v>
      </c>
      <c r="M310" s="166">
        <v>303</v>
      </c>
      <c r="N310" s="166">
        <v>531</v>
      </c>
      <c r="O310" s="167"/>
      <c r="P310" s="138">
        <v>31</v>
      </c>
      <c r="Q310" s="139">
        <v>2.6666666666666665</v>
      </c>
      <c r="R310" s="140">
        <v>72.333333333333329</v>
      </c>
      <c r="S310" s="140">
        <v>43</v>
      </c>
      <c r="T310" s="140">
        <v>3.6666666666666665</v>
      </c>
      <c r="U310" s="139">
        <v>4</v>
      </c>
      <c r="V310" s="77">
        <f t="shared" si="4"/>
        <v>8.0306278499333548</v>
      </c>
      <c r="W310" s="216">
        <v>13.384379749888925</v>
      </c>
      <c r="X310" s="217">
        <v>0.58810541290733864</v>
      </c>
      <c r="Y310" s="217">
        <v>0.4118945870926613</v>
      </c>
      <c r="Z310" s="25"/>
    </row>
    <row r="311" spans="1:26" x14ac:dyDescent="0.25">
      <c r="A311" s="124">
        <v>516601</v>
      </c>
      <c r="B311" s="125" t="s">
        <v>345</v>
      </c>
      <c r="C311" s="126" t="s">
        <v>157</v>
      </c>
      <c r="D311" s="101" t="s">
        <v>2312</v>
      </c>
      <c r="E311" s="134"/>
      <c r="F311" s="102">
        <v>4</v>
      </c>
      <c r="G311" s="103" t="s">
        <v>300</v>
      </c>
      <c r="H311" s="104">
        <v>1</v>
      </c>
      <c r="I311" s="106">
        <v>3336</v>
      </c>
      <c r="J311" s="165">
        <v>2310</v>
      </c>
      <c r="K311" s="166">
        <v>48</v>
      </c>
      <c r="L311" s="166">
        <v>36</v>
      </c>
      <c r="M311" s="166">
        <v>210</v>
      </c>
      <c r="N311" s="166">
        <v>363</v>
      </c>
      <c r="O311" s="167"/>
      <c r="P311" s="138">
        <v>26.333333333333332</v>
      </c>
      <c r="Q311" s="139">
        <v>0.33333333333333331</v>
      </c>
      <c r="R311" s="140">
        <v>38.666666666666664</v>
      </c>
      <c r="S311" s="140">
        <v>16</v>
      </c>
      <c r="T311" s="140">
        <v>1.3333333333333333</v>
      </c>
      <c r="U311" s="139">
        <v>0.66666666666666663</v>
      </c>
      <c r="V311" s="77">
        <f t="shared" si="4"/>
        <v>8.0835824277724839</v>
      </c>
      <c r="W311" s="216">
        <v>13.472637379620807</v>
      </c>
      <c r="X311" s="217">
        <v>0.58425280496479848</v>
      </c>
      <c r="Y311" s="217">
        <v>0.41574719503520152</v>
      </c>
      <c r="Z311" s="25"/>
    </row>
    <row r="312" spans="1:26" x14ac:dyDescent="0.25">
      <c r="A312" s="124">
        <v>516602</v>
      </c>
      <c r="B312" s="125" t="s">
        <v>346</v>
      </c>
      <c r="C312" s="126" t="s">
        <v>157</v>
      </c>
      <c r="D312" s="101" t="s">
        <v>2312</v>
      </c>
      <c r="E312" s="134"/>
      <c r="F312" s="102">
        <v>4</v>
      </c>
      <c r="G312" s="103" t="s">
        <v>300</v>
      </c>
      <c r="H312" s="104">
        <v>1</v>
      </c>
      <c r="I312" s="106">
        <v>3759</v>
      </c>
      <c r="J312" s="165">
        <v>2436</v>
      </c>
      <c r="K312" s="166">
        <v>51</v>
      </c>
      <c r="L312" s="166">
        <v>36</v>
      </c>
      <c r="M312" s="166">
        <v>237</v>
      </c>
      <c r="N312" s="166">
        <v>555</v>
      </c>
      <c r="O312" s="167"/>
      <c r="P312" s="138">
        <v>11.666666666666666</v>
      </c>
      <c r="Q312" s="139">
        <v>0</v>
      </c>
      <c r="R312" s="140">
        <v>48.333333333333336</v>
      </c>
      <c r="S312" s="140">
        <v>23.666666666666668</v>
      </c>
      <c r="T312" s="140">
        <v>4.333333333333333</v>
      </c>
      <c r="U312" s="139">
        <v>0.66666666666666663</v>
      </c>
      <c r="V312" s="77">
        <f t="shared" si="4"/>
        <v>8.2841595725707862</v>
      </c>
      <c r="W312" s="216">
        <v>13.80693262095131</v>
      </c>
      <c r="X312" s="217">
        <v>0.57010680036002814</v>
      </c>
      <c r="Y312" s="217">
        <v>0.42989319963997186</v>
      </c>
      <c r="Z312" s="25"/>
    </row>
    <row r="313" spans="1:26" x14ac:dyDescent="0.25">
      <c r="A313" s="124">
        <v>516700</v>
      </c>
      <c r="B313" s="125" t="s">
        <v>347</v>
      </c>
      <c r="C313" s="126" t="s">
        <v>157</v>
      </c>
      <c r="D313" s="101" t="s">
        <v>2312</v>
      </c>
      <c r="E313" s="134"/>
      <c r="F313" s="102">
        <v>4</v>
      </c>
      <c r="G313" s="103" t="s">
        <v>300</v>
      </c>
      <c r="H313" s="104">
        <v>1</v>
      </c>
      <c r="I313" s="106">
        <v>4824</v>
      </c>
      <c r="J313" s="165">
        <v>3414</v>
      </c>
      <c r="K313" s="166">
        <v>75</v>
      </c>
      <c r="L313" s="166">
        <v>45</v>
      </c>
      <c r="M313" s="166">
        <v>261</v>
      </c>
      <c r="N313" s="166">
        <v>537</v>
      </c>
      <c r="O313" s="167"/>
      <c r="P313" s="138">
        <v>15.333333333333334</v>
      </c>
      <c r="Q313" s="139">
        <v>0.33333333333333331</v>
      </c>
      <c r="R313" s="140">
        <v>91</v>
      </c>
      <c r="S313" s="140">
        <v>49.333333333333336</v>
      </c>
      <c r="T313" s="140">
        <v>2</v>
      </c>
      <c r="U313" s="139">
        <v>1.6666666666666667</v>
      </c>
      <c r="V313" s="77">
        <f t="shared" si="4"/>
        <v>7.9979913337896988</v>
      </c>
      <c r="W313" s="216">
        <v>13.329985556316165</v>
      </c>
      <c r="X313" s="217">
        <v>0.59050522943645056</v>
      </c>
      <c r="Y313" s="217">
        <v>0.40949477056354949</v>
      </c>
      <c r="Z313" s="25"/>
    </row>
    <row r="314" spans="1:26" x14ac:dyDescent="0.25">
      <c r="A314" s="124">
        <v>516800</v>
      </c>
      <c r="B314" s="125" t="s">
        <v>348</v>
      </c>
      <c r="C314" s="126" t="s">
        <v>157</v>
      </c>
      <c r="D314" s="101" t="s">
        <v>2312</v>
      </c>
      <c r="E314" s="134"/>
      <c r="F314" s="102">
        <v>4</v>
      </c>
      <c r="G314" s="103" t="s">
        <v>300</v>
      </c>
      <c r="H314" s="104">
        <v>1</v>
      </c>
      <c r="I314" s="106">
        <v>4302</v>
      </c>
      <c r="J314" s="165">
        <v>2535</v>
      </c>
      <c r="K314" s="166">
        <v>75</v>
      </c>
      <c r="L314" s="166">
        <v>42</v>
      </c>
      <c r="M314" s="166">
        <v>291</v>
      </c>
      <c r="N314" s="166">
        <v>933</v>
      </c>
      <c r="O314" s="167"/>
      <c r="P314" s="138">
        <v>59.666666666666664</v>
      </c>
      <c r="Q314" s="139">
        <v>0</v>
      </c>
      <c r="R314" s="140">
        <v>61</v>
      </c>
      <c r="S314" s="140">
        <v>45.333333333333336</v>
      </c>
      <c r="T314" s="140">
        <v>9</v>
      </c>
      <c r="U314" s="139">
        <v>3.3333333333333335</v>
      </c>
      <c r="V314" s="77">
        <f t="shared" si="4"/>
        <v>7.9039881997148997</v>
      </c>
      <c r="W314" s="216">
        <v>13.1733136661915</v>
      </c>
      <c r="X314" s="217">
        <v>0.59752818302038768</v>
      </c>
      <c r="Y314" s="217">
        <v>0.40247181697961232</v>
      </c>
      <c r="Z314" s="25"/>
    </row>
    <row r="315" spans="1:26" x14ac:dyDescent="0.25">
      <c r="A315" s="124">
        <v>516900</v>
      </c>
      <c r="B315" s="125" t="s">
        <v>349</v>
      </c>
      <c r="C315" s="126" t="s">
        <v>157</v>
      </c>
      <c r="D315" s="101" t="s">
        <v>2312</v>
      </c>
      <c r="E315" s="134"/>
      <c r="F315" s="102">
        <v>4</v>
      </c>
      <c r="G315" s="103" t="s">
        <v>300</v>
      </c>
      <c r="H315" s="104">
        <v>1</v>
      </c>
      <c r="I315" s="106">
        <v>6072</v>
      </c>
      <c r="J315" s="165">
        <v>3936</v>
      </c>
      <c r="K315" s="166">
        <v>117</v>
      </c>
      <c r="L315" s="166">
        <v>72</v>
      </c>
      <c r="M315" s="166">
        <v>363</v>
      </c>
      <c r="N315" s="166">
        <v>903</v>
      </c>
      <c r="O315" s="167"/>
      <c r="P315" s="138">
        <v>61.666666666666664</v>
      </c>
      <c r="Q315" s="139">
        <v>0.66666666666666663</v>
      </c>
      <c r="R315" s="140">
        <v>67.666666666666671</v>
      </c>
      <c r="S315" s="140">
        <v>41.333333333333336</v>
      </c>
      <c r="T315" s="140">
        <v>7.333333333333333</v>
      </c>
      <c r="U315" s="139">
        <v>2.6666666666666665</v>
      </c>
      <c r="V315" s="77">
        <f t="shared" si="4"/>
        <v>7.9423714801118228</v>
      </c>
      <c r="W315" s="216">
        <v>13.237285800186372</v>
      </c>
      <c r="X315" s="217">
        <v>0.59464049489709014</v>
      </c>
      <c r="Y315" s="217">
        <v>0.4053595051029098</v>
      </c>
      <c r="Z315" s="25"/>
    </row>
    <row r="316" spans="1:26" x14ac:dyDescent="0.25">
      <c r="A316" s="124">
        <v>517001</v>
      </c>
      <c r="B316" s="125" t="s">
        <v>350</v>
      </c>
      <c r="C316" s="126" t="s">
        <v>157</v>
      </c>
      <c r="D316" s="101" t="s">
        <v>2312</v>
      </c>
      <c r="E316" s="134"/>
      <c r="F316" s="102">
        <v>4</v>
      </c>
      <c r="G316" s="103" t="s">
        <v>300</v>
      </c>
      <c r="H316" s="104">
        <v>1</v>
      </c>
      <c r="I316" s="106">
        <v>4437</v>
      </c>
      <c r="J316" s="165">
        <v>2151</v>
      </c>
      <c r="K316" s="166">
        <v>279</v>
      </c>
      <c r="L316" s="166">
        <v>81</v>
      </c>
      <c r="M316" s="166">
        <v>423</v>
      </c>
      <c r="N316" s="166">
        <v>801</v>
      </c>
      <c r="O316" s="167"/>
      <c r="P316" s="138">
        <v>30.666666666666668</v>
      </c>
      <c r="Q316" s="139">
        <v>0.66666666666666663</v>
      </c>
      <c r="R316" s="140">
        <v>70</v>
      </c>
      <c r="S316" s="140">
        <v>121.33333333333333</v>
      </c>
      <c r="T316" s="140">
        <v>24.333333333333332</v>
      </c>
      <c r="U316" s="139">
        <v>9.3333333333333339</v>
      </c>
      <c r="V316" s="77">
        <f t="shared" si="4"/>
        <v>8.5599055137609241</v>
      </c>
      <c r="W316" s="216">
        <v>14.266509189601541</v>
      </c>
      <c r="X316" s="217">
        <v>0.55174157004393976</v>
      </c>
      <c r="Y316" s="217">
        <v>0.44825842995606024</v>
      </c>
      <c r="Z316" s="25"/>
    </row>
    <row r="317" spans="1:26" x14ac:dyDescent="0.25">
      <c r="A317" s="124">
        <v>517002</v>
      </c>
      <c r="B317" s="125" t="s">
        <v>351</v>
      </c>
      <c r="C317" s="126" t="s">
        <v>157</v>
      </c>
      <c r="D317" s="101" t="s">
        <v>2312</v>
      </c>
      <c r="E317" s="134"/>
      <c r="F317" s="102">
        <v>4</v>
      </c>
      <c r="G317" s="103" t="s">
        <v>300</v>
      </c>
      <c r="H317" s="104">
        <v>1</v>
      </c>
      <c r="I317" s="106">
        <v>2724</v>
      </c>
      <c r="J317" s="165">
        <v>1362</v>
      </c>
      <c r="K317" s="166">
        <v>213</v>
      </c>
      <c r="L317" s="166">
        <v>48</v>
      </c>
      <c r="M317" s="166">
        <v>261</v>
      </c>
      <c r="N317" s="166">
        <v>531</v>
      </c>
      <c r="O317" s="167"/>
      <c r="P317" s="138">
        <v>21.666666666666668</v>
      </c>
      <c r="Q317" s="139">
        <v>4.333333333333333</v>
      </c>
      <c r="R317" s="140">
        <v>43</v>
      </c>
      <c r="S317" s="140">
        <v>53.333333333333336</v>
      </c>
      <c r="T317" s="140">
        <v>10</v>
      </c>
      <c r="U317" s="139">
        <v>2.6666666666666665</v>
      </c>
      <c r="V317" s="77">
        <f t="shared" si="4"/>
        <v>8.2725827965981207</v>
      </c>
      <c r="W317" s="216">
        <v>13.787637994330201</v>
      </c>
      <c r="X317" s="217">
        <v>0.570904616334862</v>
      </c>
      <c r="Y317" s="217">
        <v>0.42909538366513805</v>
      </c>
      <c r="Z317" s="25"/>
    </row>
    <row r="318" spans="1:26" x14ac:dyDescent="0.25">
      <c r="A318" s="124">
        <v>517100</v>
      </c>
      <c r="B318" s="125" t="s">
        <v>352</v>
      </c>
      <c r="C318" s="126" t="s">
        <v>157</v>
      </c>
      <c r="D318" s="101" t="s">
        <v>2312</v>
      </c>
      <c r="E318" s="134"/>
      <c r="F318" s="102">
        <v>4</v>
      </c>
      <c r="G318" s="103" t="s">
        <v>300</v>
      </c>
      <c r="H318" s="104">
        <v>1</v>
      </c>
      <c r="I318" s="106">
        <v>4305</v>
      </c>
      <c r="J318" s="165">
        <v>2160</v>
      </c>
      <c r="K318" s="166">
        <v>348</v>
      </c>
      <c r="L318" s="166">
        <v>84</v>
      </c>
      <c r="M318" s="166">
        <v>393</v>
      </c>
      <c r="N318" s="166">
        <v>780</v>
      </c>
      <c r="O318" s="167"/>
      <c r="P318" s="138">
        <v>11</v>
      </c>
      <c r="Q318" s="139">
        <v>1.6666666666666667</v>
      </c>
      <c r="R318" s="140">
        <v>59.333333333333336</v>
      </c>
      <c r="S318" s="140">
        <v>110.33333333333333</v>
      </c>
      <c r="T318" s="140">
        <v>18.333333333333332</v>
      </c>
      <c r="U318" s="139">
        <v>10.333333333333334</v>
      </c>
      <c r="V318" s="77">
        <f t="shared" ref="V318:V378" si="5">IF(OR(H318=1,H318=2,H318=3),0.6*W318,0.4*W318)</f>
        <v>8.1762387599457718</v>
      </c>
      <c r="W318" s="216">
        <v>13.627064599909621</v>
      </c>
      <c r="X318" s="217">
        <v>0.57763182390499968</v>
      </c>
      <c r="Y318" s="217">
        <v>0.42236817609500038</v>
      </c>
      <c r="Z318" s="25"/>
    </row>
    <row r="319" spans="1:26" s="31" customFormat="1" x14ac:dyDescent="0.25">
      <c r="A319" s="131">
        <v>517201</v>
      </c>
      <c r="B319" s="132" t="s">
        <v>353</v>
      </c>
      <c r="C319" s="132" t="s">
        <v>157</v>
      </c>
      <c r="D319" s="145" t="s">
        <v>2312</v>
      </c>
      <c r="E319" s="134"/>
      <c r="F319" s="143">
        <v>4</v>
      </c>
      <c r="G319" s="142" t="s">
        <v>300</v>
      </c>
      <c r="H319" s="134">
        <v>1</v>
      </c>
      <c r="I319" s="144">
        <v>2781</v>
      </c>
      <c r="J319" s="165">
        <v>1644</v>
      </c>
      <c r="K319" s="166">
        <v>72</v>
      </c>
      <c r="L319" s="166">
        <v>36</v>
      </c>
      <c r="M319" s="166">
        <v>222</v>
      </c>
      <c r="N319" s="166">
        <v>294</v>
      </c>
      <c r="O319" s="167"/>
      <c r="P319" s="138">
        <v>12.165672630881376</v>
      </c>
      <c r="Q319" s="139">
        <v>4.3428571428571425</v>
      </c>
      <c r="R319" s="140">
        <v>14.406455469216976</v>
      </c>
      <c r="S319" s="140">
        <v>16.438135086670652</v>
      </c>
      <c r="T319" s="140">
        <v>5.2542372881355934</v>
      </c>
      <c r="U319" s="139">
        <v>0.75095785440613017</v>
      </c>
      <c r="V319" s="77">
        <f t="shared" si="5"/>
        <v>6.84</v>
      </c>
      <c r="W319" s="216">
        <v>11.4</v>
      </c>
      <c r="X319" s="217">
        <v>0.69047598064184634</v>
      </c>
      <c r="Y319" s="217">
        <v>0.30952401935815366</v>
      </c>
      <c r="Z319" s="141"/>
    </row>
    <row r="320" spans="1:26" s="31" customFormat="1" x14ac:dyDescent="0.25">
      <c r="A320" s="131">
        <v>517202</v>
      </c>
      <c r="B320" s="132" t="s">
        <v>2230</v>
      </c>
      <c r="C320" s="132" t="s">
        <v>157</v>
      </c>
      <c r="D320" s="145" t="s">
        <v>2312</v>
      </c>
      <c r="E320" s="134"/>
      <c r="F320" s="143">
        <v>4</v>
      </c>
      <c r="G320" s="142" t="s">
        <v>300</v>
      </c>
      <c r="H320" s="134">
        <v>1</v>
      </c>
      <c r="I320" s="144">
        <v>2238</v>
      </c>
      <c r="J320" s="165">
        <v>1374</v>
      </c>
      <c r="K320" s="166">
        <v>33</v>
      </c>
      <c r="L320" s="166">
        <v>45</v>
      </c>
      <c r="M320" s="166">
        <v>213</v>
      </c>
      <c r="N320" s="166">
        <v>228</v>
      </c>
      <c r="O320" s="167"/>
      <c r="P320" s="138">
        <v>10.167660702451954</v>
      </c>
      <c r="Q320" s="139">
        <v>1.9904761904761903</v>
      </c>
      <c r="R320" s="140">
        <v>11.593544530783024</v>
      </c>
      <c r="S320" s="140">
        <v>13.228531579996014</v>
      </c>
      <c r="T320" s="140">
        <v>4.7457627118644066</v>
      </c>
      <c r="U320" s="139">
        <v>0.58237547892720309</v>
      </c>
      <c r="V320" s="77">
        <f t="shared" si="5"/>
        <v>6.84</v>
      </c>
      <c r="W320" s="216">
        <v>11.4</v>
      </c>
      <c r="X320" s="217">
        <v>0.69047598064184634</v>
      </c>
      <c r="Y320" s="217">
        <v>0.30952401935815366</v>
      </c>
      <c r="Z320" s="141"/>
    </row>
    <row r="321" spans="1:26" x14ac:dyDescent="0.25">
      <c r="A321" s="124">
        <v>517400</v>
      </c>
      <c r="B321" s="125" t="s">
        <v>354</v>
      </c>
      <c r="C321" s="126" t="s">
        <v>157</v>
      </c>
      <c r="D321" s="101" t="s">
        <v>2312</v>
      </c>
      <c r="E321" s="134"/>
      <c r="F321" s="102">
        <v>4</v>
      </c>
      <c r="G321" s="103" t="s">
        <v>300</v>
      </c>
      <c r="H321" s="104">
        <v>1</v>
      </c>
      <c r="I321" s="106">
        <v>2958</v>
      </c>
      <c r="J321" s="165">
        <v>1461</v>
      </c>
      <c r="K321" s="166">
        <v>45</v>
      </c>
      <c r="L321" s="166">
        <v>18</v>
      </c>
      <c r="M321" s="166">
        <v>87</v>
      </c>
      <c r="N321" s="166">
        <v>237</v>
      </c>
      <c r="O321" s="167"/>
      <c r="P321" s="138">
        <v>9</v>
      </c>
      <c r="Q321" s="139">
        <v>0</v>
      </c>
      <c r="R321" s="140">
        <v>13</v>
      </c>
      <c r="S321" s="140">
        <v>10.666666666666666</v>
      </c>
      <c r="T321" s="140">
        <v>1</v>
      </c>
      <c r="U321" s="139">
        <v>0</v>
      </c>
      <c r="V321" s="77">
        <f t="shared" si="5"/>
        <v>8.6627683385879219</v>
      </c>
      <c r="W321" s="216">
        <v>14.437947230979871</v>
      </c>
      <c r="X321" s="217">
        <v>0.54519011971640463</v>
      </c>
      <c r="Y321" s="217">
        <v>0.45480988028359537</v>
      </c>
      <c r="Z321" s="25"/>
    </row>
    <row r="322" spans="1:26" x14ac:dyDescent="0.25">
      <c r="A322" s="124">
        <v>517500</v>
      </c>
      <c r="B322" s="125" t="s">
        <v>355</v>
      </c>
      <c r="C322" s="126" t="s">
        <v>157</v>
      </c>
      <c r="D322" s="101" t="s">
        <v>2312</v>
      </c>
      <c r="E322" s="134"/>
      <c r="F322" s="102">
        <v>4</v>
      </c>
      <c r="G322" s="103" t="s">
        <v>300</v>
      </c>
      <c r="H322" s="104">
        <v>1</v>
      </c>
      <c r="I322" s="106">
        <v>4635</v>
      </c>
      <c r="J322" s="165">
        <v>2469</v>
      </c>
      <c r="K322" s="166">
        <v>168</v>
      </c>
      <c r="L322" s="166">
        <v>57</v>
      </c>
      <c r="M322" s="166">
        <v>231</v>
      </c>
      <c r="N322" s="166">
        <v>342</v>
      </c>
      <c r="O322" s="167"/>
      <c r="P322" s="138">
        <v>7.333333333333333</v>
      </c>
      <c r="Q322" s="139">
        <v>0.66666666666666663</v>
      </c>
      <c r="R322" s="140">
        <v>29.333333333333332</v>
      </c>
      <c r="S322" s="140">
        <v>49</v>
      </c>
      <c r="T322" s="140">
        <v>8</v>
      </c>
      <c r="U322" s="139">
        <v>1</v>
      </c>
      <c r="V322" s="77">
        <f t="shared" si="5"/>
        <v>9.8297908255418402</v>
      </c>
      <c r="W322" s="216">
        <v>16.3829847092364</v>
      </c>
      <c r="X322" s="217">
        <v>0.48046350033393465</v>
      </c>
      <c r="Y322" s="217">
        <v>0.51953649966606541</v>
      </c>
      <c r="Z322" s="25"/>
    </row>
    <row r="323" spans="1:26" x14ac:dyDescent="0.25">
      <c r="A323" s="124">
        <v>517600</v>
      </c>
      <c r="B323" s="125" t="s">
        <v>356</v>
      </c>
      <c r="C323" s="126" t="s">
        <v>157</v>
      </c>
      <c r="D323" s="101" t="s">
        <v>2312</v>
      </c>
      <c r="E323" s="134"/>
      <c r="F323" s="102">
        <v>4</v>
      </c>
      <c r="G323" s="103" t="s">
        <v>300</v>
      </c>
      <c r="H323" s="104">
        <v>1</v>
      </c>
      <c r="I323" s="106">
        <v>4683</v>
      </c>
      <c r="J323" s="165">
        <v>2508</v>
      </c>
      <c r="K323" s="166">
        <v>180</v>
      </c>
      <c r="L323" s="166">
        <v>63</v>
      </c>
      <c r="M323" s="166">
        <v>279</v>
      </c>
      <c r="N323" s="166">
        <v>438</v>
      </c>
      <c r="O323" s="167"/>
      <c r="P323" s="138">
        <v>13.333333333333334</v>
      </c>
      <c r="Q323" s="139">
        <v>1</v>
      </c>
      <c r="R323" s="140">
        <v>25.666666666666668</v>
      </c>
      <c r="S323" s="140">
        <v>31.333333333333332</v>
      </c>
      <c r="T323" s="140">
        <v>8.3333333333333339</v>
      </c>
      <c r="U323" s="139">
        <v>2</v>
      </c>
      <c r="V323" s="77">
        <f t="shared" si="5"/>
        <v>8.838154581758257</v>
      </c>
      <c r="W323" s="216">
        <v>14.730257636263763</v>
      </c>
      <c r="X323" s="217">
        <v>0.53437124955226423</v>
      </c>
      <c r="Y323" s="217">
        <v>0.46562875044773583</v>
      </c>
      <c r="Z323" s="25"/>
    </row>
    <row r="324" spans="1:26" x14ac:dyDescent="0.25">
      <c r="A324" s="124">
        <v>517701</v>
      </c>
      <c r="B324" s="125" t="s">
        <v>357</v>
      </c>
      <c r="C324" s="126" t="s">
        <v>157</v>
      </c>
      <c r="D324" s="101" t="s">
        <v>2312</v>
      </c>
      <c r="E324" s="134"/>
      <c r="F324" s="102">
        <v>4</v>
      </c>
      <c r="G324" s="103" t="s">
        <v>300</v>
      </c>
      <c r="H324" s="104">
        <v>1</v>
      </c>
      <c r="I324" s="106">
        <v>3204</v>
      </c>
      <c r="J324" s="165">
        <v>1773</v>
      </c>
      <c r="K324" s="166">
        <v>81</v>
      </c>
      <c r="L324" s="166">
        <v>72</v>
      </c>
      <c r="M324" s="166">
        <v>285</v>
      </c>
      <c r="N324" s="166">
        <v>381</v>
      </c>
      <c r="O324" s="167"/>
      <c r="P324" s="138">
        <v>6.666666666666667</v>
      </c>
      <c r="Q324" s="139">
        <v>0</v>
      </c>
      <c r="R324" s="140">
        <v>28.666666666666668</v>
      </c>
      <c r="S324" s="140">
        <v>32.333333333333336</v>
      </c>
      <c r="T324" s="140">
        <v>7</v>
      </c>
      <c r="U324" s="139">
        <v>2</v>
      </c>
      <c r="V324" s="77">
        <f t="shared" si="5"/>
        <v>9.2249733587539406</v>
      </c>
      <c r="W324" s="216">
        <v>15.374955597923236</v>
      </c>
      <c r="X324" s="217">
        <v>0.51196415685130681</v>
      </c>
      <c r="Y324" s="217">
        <v>0.48803584314869325</v>
      </c>
      <c r="Z324" s="25"/>
    </row>
    <row r="325" spans="1:26" x14ac:dyDescent="0.25">
      <c r="A325" s="124">
        <v>517702</v>
      </c>
      <c r="B325" s="125" t="s">
        <v>358</v>
      </c>
      <c r="C325" s="126" t="s">
        <v>157</v>
      </c>
      <c r="D325" s="101" t="s">
        <v>2312</v>
      </c>
      <c r="E325" s="134"/>
      <c r="F325" s="102">
        <v>4</v>
      </c>
      <c r="G325" s="103" t="s">
        <v>300</v>
      </c>
      <c r="H325" s="104">
        <v>1</v>
      </c>
      <c r="I325" s="106">
        <v>4842</v>
      </c>
      <c r="J325" s="165">
        <v>2670</v>
      </c>
      <c r="K325" s="166">
        <v>141</v>
      </c>
      <c r="L325" s="166">
        <v>90</v>
      </c>
      <c r="M325" s="166">
        <v>417</v>
      </c>
      <c r="N325" s="166">
        <v>462</v>
      </c>
      <c r="O325" s="167"/>
      <c r="P325" s="138">
        <v>11</v>
      </c>
      <c r="Q325" s="139">
        <v>0</v>
      </c>
      <c r="R325" s="140">
        <v>55</v>
      </c>
      <c r="S325" s="140">
        <v>75.333333333333329</v>
      </c>
      <c r="T325" s="140">
        <v>19.333333333333332</v>
      </c>
      <c r="U325" s="139">
        <v>4</v>
      </c>
      <c r="V325" s="77">
        <f t="shared" si="5"/>
        <v>8.766633852116211</v>
      </c>
      <c r="W325" s="216">
        <v>14.611056420193686</v>
      </c>
      <c r="X325" s="217">
        <v>0.53873080446380917</v>
      </c>
      <c r="Y325" s="217">
        <v>0.46126919553619078</v>
      </c>
      <c r="Z325" s="25"/>
    </row>
    <row r="326" spans="1:26" x14ac:dyDescent="0.25">
      <c r="A326" s="124">
        <v>517703</v>
      </c>
      <c r="B326" s="125" t="s">
        <v>359</v>
      </c>
      <c r="C326" s="126" t="s">
        <v>157</v>
      </c>
      <c r="D326" s="101" t="s">
        <v>2312</v>
      </c>
      <c r="E326" s="134"/>
      <c r="F326" s="102">
        <v>4</v>
      </c>
      <c r="G326" s="103" t="s">
        <v>300</v>
      </c>
      <c r="H326" s="104">
        <v>1</v>
      </c>
      <c r="I326" s="106">
        <v>3273</v>
      </c>
      <c r="J326" s="165">
        <v>1848</v>
      </c>
      <c r="K326" s="166">
        <v>102</v>
      </c>
      <c r="L326" s="166">
        <v>60</v>
      </c>
      <c r="M326" s="166">
        <v>270</v>
      </c>
      <c r="N326" s="166">
        <v>423</v>
      </c>
      <c r="O326" s="167"/>
      <c r="P326" s="138">
        <v>14.666666666666666</v>
      </c>
      <c r="Q326" s="139">
        <v>1.6666666666666667</v>
      </c>
      <c r="R326" s="140">
        <v>24.666666666666668</v>
      </c>
      <c r="S326" s="140">
        <v>26</v>
      </c>
      <c r="T326" s="140">
        <v>5.333333333333333</v>
      </c>
      <c r="U326" s="139">
        <v>3</v>
      </c>
      <c r="V326" s="77">
        <f t="shared" si="5"/>
        <v>9.4437823902193703</v>
      </c>
      <c r="W326" s="216">
        <v>15.739637317032285</v>
      </c>
      <c r="X326" s="217">
        <v>0.50010213201032061</v>
      </c>
      <c r="Y326" s="217">
        <v>0.49989786798967933</v>
      </c>
      <c r="Z326" s="25"/>
    </row>
    <row r="327" spans="1:26" x14ac:dyDescent="0.25">
      <c r="A327" s="124">
        <v>517800</v>
      </c>
      <c r="B327" s="125" t="s">
        <v>360</v>
      </c>
      <c r="C327" s="126" t="s">
        <v>157</v>
      </c>
      <c r="D327" s="101" t="s">
        <v>2312</v>
      </c>
      <c r="E327" s="134"/>
      <c r="F327" s="102">
        <v>4</v>
      </c>
      <c r="G327" s="103" t="s">
        <v>300</v>
      </c>
      <c r="H327" s="104">
        <v>1</v>
      </c>
      <c r="I327" s="106">
        <v>5673</v>
      </c>
      <c r="J327" s="165">
        <v>3240</v>
      </c>
      <c r="K327" s="166">
        <v>183</v>
      </c>
      <c r="L327" s="166">
        <v>63</v>
      </c>
      <c r="M327" s="166">
        <v>405</v>
      </c>
      <c r="N327" s="166">
        <v>732</v>
      </c>
      <c r="O327" s="167"/>
      <c r="P327" s="138">
        <v>6</v>
      </c>
      <c r="Q327" s="139">
        <v>0.33333333333333331</v>
      </c>
      <c r="R327" s="140">
        <v>75.666666666666671</v>
      </c>
      <c r="S327" s="140">
        <v>61.333333333333336</v>
      </c>
      <c r="T327" s="140">
        <v>11.333333333333334</v>
      </c>
      <c r="U327" s="139">
        <v>5.666666666666667</v>
      </c>
      <c r="V327" s="77">
        <f t="shared" si="5"/>
        <v>8.5273632086532238</v>
      </c>
      <c r="W327" s="216">
        <v>14.212272014422039</v>
      </c>
      <c r="X327" s="217">
        <v>0.55384713797550766</v>
      </c>
      <c r="Y327" s="217">
        <v>0.44615286202449239</v>
      </c>
      <c r="Z327" s="25"/>
    </row>
    <row r="328" spans="1:26" x14ac:dyDescent="0.25">
      <c r="A328" s="124">
        <v>517901</v>
      </c>
      <c r="B328" s="125" t="s">
        <v>361</v>
      </c>
      <c r="C328" s="126" t="s">
        <v>157</v>
      </c>
      <c r="D328" s="101" t="s">
        <v>2312</v>
      </c>
      <c r="E328" s="134"/>
      <c r="F328" s="102">
        <v>4</v>
      </c>
      <c r="G328" s="103" t="s">
        <v>300</v>
      </c>
      <c r="H328" s="104">
        <v>1</v>
      </c>
      <c r="I328" s="106">
        <v>2832</v>
      </c>
      <c r="J328" s="165">
        <v>1659</v>
      </c>
      <c r="K328" s="166">
        <v>111</v>
      </c>
      <c r="L328" s="166">
        <v>48</v>
      </c>
      <c r="M328" s="166">
        <v>231</v>
      </c>
      <c r="N328" s="166">
        <v>300</v>
      </c>
      <c r="O328" s="167"/>
      <c r="P328" s="138">
        <v>47.333333333333336</v>
      </c>
      <c r="Q328" s="139">
        <v>2.3333333333333335</v>
      </c>
      <c r="R328" s="140">
        <v>24.666666666666668</v>
      </c>
      <c r="S328" s="140">
        <v>40.333333333333336</v>
      </c>
      <c r="T328" s="140">
        <v>9.6666666666666661</v>
      </c>
      <c r="U328" s="139">
        <v>2.3333333333333335</v>
      </c>
      <c r="V328" s="77">
        <f t="shared" si="5"/>
        <v>8.5070773577279599</v>
      </c>
      <c r="W328" s="216">
        <v>14.178462262879933</v>
      </c>
      <c r="X328" s="217">
        <v>0.55516783367438349</v>
      </c>
      <c r="Y328" s="217">
        <v>0.44483216632561656</v>
      </c>
      <c r="Z328" s="25"/>
    </row>
    <row r="329" spans="1:26" x14ac:dyDescent="0.25">
      <c r="A329" s="124">
        <v>517902</v>
      </c>
      <c r="B329" s="125" t="s">
        <v>362</v>
      </c>
      <c r="C329" s="126" t="s">
        <v>157</v>
      </c>
      <c r="D329" s="101" t="s">
        <v>2312</v>
      </c>
      <c r="E329" s="134"/>
      <c r="F329" s="102">
        <v>4</v>
      </c>
      <c r="G329" s="103" t="s">
        <v>300</v>
      </c>
      <c r="H329" s="104">
        <v>1</v>
      </c>
      <c r="I329" s="106">
        <v>2547</v>
      </c>
      <c r="J329" s="165">
        <v>1350</v>
      </c>
      <c r="K329" s="166">
        <v>114</v>
      </c>
      <c r="L329" s="166">
        <v>51</v>
      </c>
      <c r="M329" s="166">
        <v>228</v>
      </c>
      <c r="N329" s="166">
        <v>300</v>
      </c>
      <c r="O329" s="167"/>
      <c r="P329" s="138">
        <v>28</v>
      </c>
      <c r="Q329" s="139">
        <v>1.6666666666666667</v>
      </c>
      <c r="R329" s="140">
        <v>26</v>
      </c>
      <c r="S329" s="140">
        <v>45.333333333333336</v>
      </c>
      <c r="T329" s="140">
        <v>11.333333333333334</v>
      </c>
      <c r="U329" s="139">
        <v>3.3333333333333335</v>
      </c>
      <c r="V329" s="77">
        <f t="shared" si="5"/>
        <v>8.9496848049539928</v>
      </c>
      <c r="W329" s="216">
        <v>14.91614134158999</v>
      </c>
      <c r="X329" s="217">
        <v>0.52771195975258789</v>
      </c>
      <c r="Y329" s="217">
        <v>0.47228804024741211</v>
      </c>
      <c r="Z329" s="25"/>
    </row>
    <row r="330" spans="1:26" x14ac:dyDescent="0.25">
      <c r="A330" s="124">
        <v>517903</v>
      </c>
      <c r="B330" s="125" t="s">
        <v>363</v>
      </c>
      <c r="C330" s="126" t="s">
        <v>157</v>
      </c>
      <c r="D330" s="101" t="s">
        <v>2312</v>
      </c>
      <c r="E330" s="134"/>
      <c r="F330" s="102">
        <v>4</v>
      </c>
      <c r="G330" s="103" t="s">
        <v>300</v>
      </c>
      <c r="H330" s="104">
        <v>1</v>
      </c>
      <c r="I330" s="106">
        <v>4281</v>
      </c>
      <c r="J330" s="165">
        <v>2439</v>
      </c>
      <c r="K330" s="166">
        <v>132</v>
      </c>
      <c r="L330" s="166">
        <v>69</v>
      </c>
      <c r="M330" s="166">
        <v>306</v>
      </c>
      <c r="N330" s="166">
        <v>534</v>
      </c>
      <c r="O330" s="167"/>
      <c r="P330" s="138">
        <v>7.333333333333333</v>
      </c>
      <c r="Q330" s="139">
        <v>0.66666666666666663</v>
      </c>
      <c r="R330" s="140">
        <v>31</v>
      </c>
      <c r="S330" s="140">
        <v>24.333333333333332</v>
      </c>
      <c r="T330" s="140">
        <v>4.666666666666667</v>
      </c>
      <c r="U330" s="139">
        <v>0.66666666666666663</v>
      </c>
      <c r="V330" s="77">
        <f t="shared" si="5"/>
        <v>8.8017251397622651</v>
      </c>
      <c r="W330" s="216">
        <v>14.669541899603777</v>
      </c>
      <c r="X330" s="217">
        <v>0.53658295761298824</v>
      </c>
      <c r="Y330" s="217">
        <v>0.46341704238701176</v>
      </c>
      <c r="Z330" s="25"/>
    </row>
    <row r="331" spans="1:26" x14ac:dyDescent="0.25">
      <c r="A331" s="124">
        <v>518101</v>
      </c>
      <c r="B331" s="125" t="s">
        <v>364</v>
      </c>
      <c r="C331" s="126" t="s">
        <v>157</v>
      </c>
      <c r="D331" s="101" t="s">
        <v>2312</v>
      </c>
      <c r="E331" s="134"/>
      <c r="F331" s="102">
        <v>4</v>
      </c>
      <c r="G331" s="103" t="s">
        <v>300</v>
      </c>
      <c r="H331" s="104">
        <v>1</v>
      </c>
      <c r="I331" s="106">
        <v>3225</v>
      </c>
      <c r="J331" s="165">
        <v>1716</v>
      </c>
      <c r="K331" s="166">
        <v>138</v>
      </c>
      <c r="L331" s="166">
        <v>36</v>
      </c>
      <c r="M331" s="166">
        <v>132</v>
      </c>
      <c r="N331" s="166">
        <v>231</v>
      </c>
      <c r="O331" s="167"/>
      <c r="P331" s="138">
        <v>21.666666666666668</v>
      </c>
      <c r="Q331" s="139">
        <v>0</v>
      </c>
      <c r="R331" s="140">
        <v>7.666666666666667</v>
      </c>
      <c r="S331" s="140">
        <v>14.666666666666666</v>
      </c>
      <c r="T331" s="140">
        <v>4</v>
      </c>
      <c r="U331" s="139">
        <v>1</v>
      </c>
      <c r="V331" s="77">
        <f t="shared" si="5"/>
        <v>8.4974526565337207</v>
      </c>
      <c r="W331" s="216">
        <v>14.162421094222868</v>
      </c>
      <c r="X331" s="217">
        <v>0.5557966485354654</v>
      </c>
      <c r="Y331" s="217">
        <v>0.4442033514645346</v>
      </c>
      <c r="Z331" s="25"/>
    </row>
    <row r="332" spans="1:26" x14ac:dyDescent="0.25">
      <c r="A332" s="124">
        <v>518102</v>
      </c>
      <c r="B332" s="125" t="s">
        <v>365</v>
      </c>
      <c r="C332" s="126" t="s">
        <v>157</v>
      </c>
      <c r="D332" s="101" t="s">
        <v>2312</v>
      </c>
      <c r="E332" s="134"/>
      <c r="F332" s="102">
        <v>4</v>
      </c>
      <c r="G332" s="103" t="s">
        <v>300</v>
      </c>
      <c r="H332" s="104">
        <v>1</v>
      </c>
      <c r="I332" s="106">
        <v>2775</v>
      </c>
      <c r="J332" s="165">
        <v>1575</v>
      </c>
      <c r="K332" s="166">
        <v>81</v>
      </c>
      <c r="L332" s="166">
        <v>24</v>
      </c>
      <c r="M332" s="166">
        <v>96</v>
      </c>
      <c r="N332" s="166">
        <v>318</v>
      </c>
      <c r="O332" s="167"/>
      <c r="P332" s="138">
        <v>11.333333333333334</v>
      </c>
      <c r="Q332" s="139">
        <v>0</v>
      </c>
      <c r="R332" s="140">
        <v>46.333333333333336</v>
      </c>
      <c r="S332" s="140">
        <v>51.666666666666664</v>
      </c>
      <c r="T332" s="140">
        <v>7</v>
      </c>
      <c r="U332" s="139">
        <v>2.3333333333333335</v>
      </c>
      <c r="V332" s="77">
        <f t="shared" si="5"/>
        <v>8.5762059773872199</v>
      </c>
      <c r="W332" s="216">
        <v>14.2936766289787</v>
      </c>
      <c r="X332" s="217">
        <v>0.55069289614112893</v>
      </c>
      <c r="Y332" s="217">
        <v>0.44930710385887107</v>
      </c>
      <c r="Z332" s="25"/>
    </row>
    <row r="333" spans="1:26" x14ac:dyDescent="0.25">
      <c r="A333" s="124">
        <v>518201</v>
      </c>
      <c r="B333" s="125" t="s">
        <v>366</v>
      </c>
      <c r="C333" s="126" t="s">
        <v>157</v>
      </c>
      <c r="D333" s="101" t="s">
        <v>2312</v>
      </c>
      <c r="E333" s="134"/>
      <c r="F333" s="102">
        <v>4</v>
      </c>
      <c r="G333" s="103" t="s">
        <v>300</v>
      </c>
      <c r="H333" s="104">
        <v>1</v>
      </c>
      <c r="I333" s="106">
        <v>5445</v>
      </c>
      <c r="J333" s="165">
        <v>3048</v>
      </c>
      <c r="K333" s="166">
        <v>129</v>
      </c>
      <c r="L333" s="166">
        <v>60</v>
      </c>
      <c r="M333" s="166">
        <v>378</v>
      </c>
      <c r="N333" s="166">
        <v>828</v>
      </c>
      <c r="O333" s="167"/>
      <c r="P333" s="138">
        <v>31</v>
      </c>
      <c r="Q333" s="139">
        <v>1</v>
      </c>
      <c r="R333" s="140">
        <v>39</v>
      </c>
      <c r="S333" s="140">
        <v>36.333333333333336</v>
      </c>
      <c r="T333" s="140">
        <v>7.333333333333333</v>
      </c>
      <c r="U333" s="139">
        <v>2.6666666666666665</v>
      </c>
      <c r="V333" s="77">
        <f t="shared" si="5"/>
        <v>8.9864319533989381</v>
      </c>
      <c r="W333" s="216">
        <v>14.977386588998231</v>
      </c>
      <c r="X333" s="217">
        <v>0.52555404993679422</v>
      </c>
      <c r="Y333" s="217">
        <v>0.47444595006320572</v>
      </c>
      <c r="Z333" s="25"/>
    </row>
    <row r="334" spans="1:26" x14ac:dyDescent="0.25">
      <c r="A334" s="124">
        <v>518202</v>
      </c>
      <c r="B334" s="125" t="s">
        <v>367</v>
      </c>
      <c r="C334" s="126" t="s">
        <v>157</v>
      </c>
      <c r="D334" s="101" t="s">
        <v>2312</v>
      </c>
      <c r="E334" s="134"/>
      <c r="F334" s="102">
        <v>4</v>
      </c>
      <c r="G334" s="103" t="s">
        <v>300</v>
      </c>
      <c r="H334" s="104">
        <v>1</v>
      </c>
      <c r="I334" s="106">
        <v>2670</v>
      </c>
      <c r="J334" s="165">
        <v>1527</v>
      </c>
      <c r="K334" s="166">
        <v>54</v>
      </c>
      <c r="L334" s="166">
        <v>27</v>
      </c>
      <c r="M334" s="166">
        <v>132</v>
      </c>
      <c r="N334" s="166">
        <v>390</v>
      </c>
      <c r="O334" s="167"/>
      <c r="P334" s="138">
        <v>16.333333333333332</v>
      </c>
      <c r="Q334" s="139">
        <v>0.33333333333333331</v>
      </c>
      <c r="R334" s="140">
        <v>13.666666666666666</v>
      </c>
      <c r="S334" s="140">
        <v>13.333333333333334</v>
      </c>
      <c r="T334" s="140">
        <v>1.3333333333333333</v>
      </c>
      <c r="U334" s="139">
        <v>0</v>
      </c>
      <c r="V334" s="77">
        <f t="shared" si="5"/>
        <v>9.1346922869172449</v>
      </c>
      <c r="W334" s="216">
        <v>15.224487144862074</v>
      </c>
      <c r="X334" s="217">
        <v>0.51702406159365966</v>
      </c>
      <c r="Y334" s="217">
        <v>0.48297593840634034</v>
      </c>
      <c r="Z334" s="25"/>
    </row>
    <row r="335" spans="1:26" x14ac:dyDescent="0.25">
      <c r="A335" s="124">
        <v>518301</v>
      </c>
      <c r="B335" s="125" t="s">
        <v>368</v>
      </c>
      <c r="C335" s="126" t="s">
        <v>157</v>
      </c>
      <c r="D335" s="101" t="s">
        <v>2312</v>
      </c>
      <c r="E335" s="134"/>
      <c r="F335" s="102">
        <v>4</v>
      </c>
      <c r="G335" s="103" t="s">
        <v>300</v>
      </c>
      <c r="H335" s="104">
        <v>1</v>
      </c>
      <c r="I335" s="106">
        <v>3915</v>
      </c>
      <c r="J335" s="165">
        <v>2160</v>
      </c>
      <c r="K335" s="166">
        <v>99</v>
      </c>
      <c r="L335" s="166">
        <v>51</v>
      </c>
      <c r="M335" s="166">
        <v>267</v>
      </c>
      <c r="N335" s="166">
        <v>561</v>
      </c>
      <c r="O335" s="167"/>
      <c r="P335" s="138">
        <v>3.6666666666666665</v>
      </c>
      <c r="Q335" s="139">
        <v>0</v>
      </c>
      <c r="R335" s="140">
        <v>34.333333333333336</v>
      </c>
      <c r="S335" s="140">
        <v>23.333333333333332</v>
      </c>
      <c r="T335" s="140">
        <v>4.666666666666667</v>
      </c>
      <c r="U335" s="139">
        <v>2.3333333333333335</v>
      </c>
      <c r="V335" s="77">
        <f t="shared" si="5"/>
        <v>9.8088252503119246</v>
      </c>
      <c r="W335" s="216">
        <v>16.348042083853208</v>
      </c>
      <c r="X335" s="217">
        <v>0.48149045243109417</v>
      </c>
      <c r="Y335" s="217">
        <v>0.51850954756890588</v>
      </c>
      <c r="Z335" s="25"/>
    </row>
    <row r="336" spans="1:26" x14ac:dyDescent="0.25">
      <c r="A336" s="124">
        <v>518302</v>
      </c>
      <c r="B336" s="125" t="s">
        <v>369</v>
      </c>
      <c r="C336" s="126" t="s">
        <v>157</v>
      </c>
      <c r="D336" s="101" t="s">
        <v>2312</v>
      </c>
      <c r="E336" s="134"/>
      <c r="F336" s="102">
        <v>4</v>
      </c>
      <c r="G336" s="103" t="s">
        <v>300</v>
      </c>
      <c r="H336" s="104">
        <v>1</v>
      </c>
      <c r="I336" s="106">
        <v>4827</v>
      </c>
      <c r="J336" s="165">
        <v>2781</v>
      </c>
      <c r="K336" s="166">
        <v>129</v>
      </c>
      <c r="L336" s="166">
        <v>69</v>
      </c>
      <c r="M336" s="166">
        <v>330</v>
      </c>
      <c r="N336" s="166">
        <v>621</v>
      </c>
      <c r="O336" s="167"/>
      <c r="P336" s="138">
        <v>11.333333333333334</v>
      </c>
      <c r="Q336" s="139">
        <v>0</v>
      </c>
      <c r="R336" s="140">
        <v>21.666666666666668</v>
      </c>
      <c r="S336" s="140">
        <v>28</v>
      </c>
      <c r="T336" s="140">
        <v>4</v>
      </c>
      <c r="U336" s="139">
        <v>2.6666666666666665</v>
      </c>
      <c r="V336" s="77">
        <f t="shared" si="5"/>
        <v>9.3479355834460609</v>
      </c>
      <c r="W336" s="216">
        <v>15.579892639076769</v>
      </c>
      <c r="X336" s="217">
        <v>0.50522980880974111</v>
      </c>
      <c r="Y336" s="217">
        <v>0.49477019119025889</v>
      </c>
      <c r="Z336" s="25"/>
    </row>
    <row r="337" spans="1:26" x14ac:dyDescent="0.25">
      <c r="A337" s="124">
        <v>518500</v>
      </c>
      <c r="B337" s="125" t="s">
        <v>370</v>
      </c>
      <c r="C337" s="126" t="s">
        <v>157</v>
      </c>
      <c r="D337" s="101" t="s">
        <v>2312</v>
      </c>
      <c r="E337" s="134"/>
      <c r="F337" s="102">
        <v>4</v>
      </c>
      <c r="G337" s="103" t="s">
        <v>300</v>
      </c>
      <c r="H337" s="104">
        <v>1</v>
      </c>
      <c r="I337" s="106">
        <v>5433</v>
      </c>
      <c r="J337" s="165">
        <v>3015</v>
      </c>
      <c r="K337" s="166">
        <v>174</v>
      </c>
      <c r="L337" s="166">
        <v>111</v>
      </c>
      <c r="M337" s="166">
        <v>408</v>
      </c>
      <c r="N337" s="166">
        <v>582</v>
      </c>
      <c r="O337" s="167"/>
      <c r="P337" s="138">
        <v>15.666666666666666</v>
      </c>
      <c r="Q337" s="139">
        <v>0</v>
      </c>
      <c r="R337" s="140">
        <v>57.666666666666664</v>
      </c>
      <c r="S337" s="140">
        <v>66.333333333333329</v>
      </c>
      <c r="T337" s="140">
        <v>7.333333333333333</v>
      </c>
      <c r="U337" s="139">
        <v>2</v>
      </c>
      <c r="V337" s="77">
        <f t="shared" si="5"/>
        <v>8.8914125412393581</v>
      </c>
      <c r="W337" s="216">
        <v>14.819020902065597</v>
      </c>
      <c r="X337" s="217">
        <v>0.53117046202558937</v>
      </c>
      <c r="Y337" s="217">
        <v>0.46882953797441068</v>
      </c>
      <c r="Z337" s="25"/>
    </row>
    <row r="338" spans="1:26" x14ac:dyDescent="0.25">
      <c r="A338" s="124">
        <v>518600</v>
      </c>
      <c r="B338" s="125" t="s">
        <v>371</v>
      </c>
      <c r="C338" s="126" t="s">
        <v>157</v>
      </c>
      <c r="D338" s="101" t="s">
        <v>2312</v>
      </c>
      <c r="E338" s="134"/>
      <c r="F338" s="102">
        <v>4</v>
      </c>
      <c r="G338" s="103" t="s">
        <v>300</v>
      </c>
      <c r="H338" s="104">
        <v>1</v>
      </c>
      <c r="I338" s="106">
        <v>5592</v>
      </c>
      <c r="J338" s="165">
        <v>3432</v>
      </c>
      <c r="K338" s="166">
        <v>120</v>
      </c>
      <c r="L338" s="166">
        <v>51</v>
      </c>
      <c r="M338" s="166">
        <v>273</v>
      </c>
      <c r="N338" s="166">
        <v>675</v>
      </c>
      <c r="O338" s="167"/>
      <c r="P338" s="138">
        <v>37</v>
      </c>
      <c r="Q338" s="139">
        <v>0.66666666666666663</v>
      </c>
      <c r="R338" s="140">
        <v>73.666666666666671</v>
      </c>
      <c r="S338" s="140">
        <v>51.333333333333336</v>
      </c>
      <c r="T338" s="140">
        <v>7.333333333333333</v>
      </c>
      <c r="U338" s="139">
        <v>2</v>
      </c>
      <c r="V338" s="77">
        <f t="shared" si="5"/>
        <v>8.829553481526407</v>
      </c>
      <c r="W338" s="216">
        <v>14.715922469210678</v>
      </c>
      <c r="X338" s="217">
        <v>0.53489179463849479</v>
      </c>
      <c r="Y338" s="217">
        <v>0.46510820536150527</v>
      </c>
      <c r="Z338" s="25"/>
    </row>
    <row r="339" spans="1:26" x14ac:dyDescent="0.25">
      <c r="A339" s="124">
        <v>518701</v>
      </c>
      <c r="B339" s="125" t="s">
        <v>372</v>
      </c>
      <c r="C339" s="126" t="s">
        <v>157</v>
      </c>
      <c r="D339" s="101" t="s">
        <v>2312</v>
      </c>
      <c r="E339" s="134"/>
      <c r="F339" s="102">
        <v>4</v>
      </c>
      <c r="G339" s="103" t="s">
        <v>300</v>
      </c>
      <c r="H339" s="104">
        <v>1</v>
      </c>
      <c r="I339" s="106">
        <v>7347</v>
      </c>
      <c r="J339" s="165">
        <v>4266</v>
      </c>
      <c r="K339" s="166">
        <v>123</v>
      </c>
      <c r="L339" s="166">
        <v>90</v>
      </c>
      <c r="M339" s="166">
        <v>396</v>
      </c>
      <c r="N339" s="166">
        <v>825</v>
      </c>
      <c r="O339" s="167"/>
      <c r="P339" s="138">
        <v>78.333333333333329</v>
      </c>
      <c r="Q339" s="139">
        <v>0.33333333333333331</v>
      </c>
      <c r="R339" s="140">
        <v>64.333333333333329</v>
      </c>
      <c r="S339" s="140">
        <v>66.333333333333329</v>
      </c>
      <c r="T339" s="140">
        <v>8</v>
      </c>
      <c r="U339" s="139">
        <v>4.666666666666667</v>
      </c>
      <c r="V339" s="77">
        <f t="shared" si="5"/>
        <v>8.6089939916176395</v>
      </c>
      <c r="W339" s="216">
        <v>14.348323319362732</v>
      </c>
      <c r="X339" s="217">
        <v>0.54859553998861599</v>
      </c>
      <c r="Y339" s="217">
        <v>0.45140446001138401</v>
      </c>
      <c r="Z339" s="25"/>
    </row>
    <row r="340" spans="1:26" x14ac:dyDescent="0.25">
      <c r="A340" s="124">
        <v>518702</v>
      </c>
      <c r="B340" s="125" t="s">
        <v>373</v>
      </c>
      <c r="C340" s="126" t="s">
        <v>157</v>
      </c>
      <c r="D340" s="101" t="s">
        <v>2312</v>
      </c>
      <c r="E340" s="134"/>
      <c r="F340" s="102">
        <v>4</v>
      </c>
      <c r="G340" s="103" t="s">
        <v>300</v>
      </c>
      <c r="H340" s="104">
        <v>1</v>
      </c>
      <c r="I340" s="106">
        <v>4278</v>
      </c>
      <c r="J340" s="165">
        <v>2670</v>
      </c>
      <c r="K340" s="166">
        <v>102</v>
      </c>
      <c r="L340" s="166">
        <v>60</v>
      </c>
      <c r="M340" s="166">
        <v>252</v>
      </c>
      <c r="N340" s="166">
        <v>441</v>
      </c>
      <c r="O340" s="167"/>
      <c r="P340" s="138">
        <v>23</v>
      </c>
      <c r="Q340" s="139">
        <v>0.33333333333333331</v>
      </c>
      <c r="R340" s="140">
        <v>47.666666666666664</v>
      </c>
      <c r="S340" s="140">
        <v>29</v>
      </c>
      <c r="T340" s="140">
        <v>3.3333333333333335</v>
      </c>
      <c r="U340" s="139">
        <v>2.3333333333333335</v>
      </c>
      <c r="V340" s="77">
        <f t="shared" si="5"/>
        <v>8.68155976585102</v>
      </c>
      <c r="W340" s="216">
        <v>14.469266276418367</v>
      </c>
      <c r="X340" s="217">
        <v>0.54401004369832451</v>
      </c>
      <c r="Y340" s="217">
        <v>0.45598995630167549</v>
      </c>
      <c r="Z340" s="25"/>
    </row>
    <row r="341" spans="1:26" x14ac:dyDescent="0.25">
      <c r="A341" s="124">
        <v>518801</v>
      </c>
      <c r="B341" s="125" t="s">
        <v>374</v>
      </c>
      <c r="C341" s="126" t="s">
        <v>157</v>
      </c>
      <c r="D341" s="101" t="s">
        <v>2312</v>
      </c>
      <c r="E341" s="134"/>
      <c r="F341" s="102">
        <v>4</v>
      </c>
      <c r="G341" s="103" t="s">
        <v>300</v>
      </c>
      <c r="H341" s="104">
        <v>1</v>
      </c>
      <c r="I341" s="106">
        <v>3918</v>
      </c>
      <c r="J341" s="165">
        <v>1740</v>
      </c>
      <c r="K341" s="166">
        <v>93</v>
      </c>
      <c r="L341" s="166">
        <v>102</v>
      </c>
      <c r="M341" s="166">
        <v>402</v>
      </c>
      <c r="N341" s="166">
        <v>705</v>
      </c>
      <c r="O341" s="167"/>
      <c r="P341" s="138">
        <v>44.666666666666664</v>
      </c>
      <c r="Q341" s="139">
        <v>0.66666666666666663</v>
      </c>
      <c r="R341" s="140">
        <v>27</v>
      </c>
      <c r="S341" s="140">
        <v>59</v>
      </c>
      <c r="T341" s="140">
        <v>12</v>
      </c>
      <c r="U341" s="139">
        <v>5.666666666666667</v>
      </c>
      <c r="V341" s="77">
        <f t="shared" si="5"/>
        <v>8.4838503271944106</v>
      </c>
      <c r="W341" s="216">
        <v>14.139750545324018</v>
      </c>
      <c r="X341" s="217">
        <v>0.5566877685773679</v>
      </c>
      <c r="Y341" s="217">
        <v>0.4433122314226321</v>
      </c>
      <c r="Z341" s="25"/>
    </row>
    <row r="342" spans="1:26" x14ac:dyDescent="0.25">
      <c r="A342" s="124">
        <v>518802</v>
      </c>
      <c r="B342" s="125" t="s">
        <v>375</v>
      </c>
      <c r="C342" s="126" t="s">
        <v>157</v>
      </c>
      <c r="D342" s="101" t="s">
        <v>2312</v>
      </c>
      <c r="E342" s="134"/>
      <c r="F342" s="102">
        <v>4</v>
      </c>
      <c r="G342" s="103" t="s">
        <v>300</v>
      </c>
      <c r="H342" s="104">
        <v>1</v>
      </c>
      <c r="I342" s="106">
        <v>2871</v>
      </c>
      <c r="J342" s="165">
        <v>1461</v>
      </c>
      <c r="K342" s="166">
        <v>84</v>
      </c>
      <c r="L342" s="166">
        <v>45</v>
      </c>
      <c r="M342" s="166">
        <v>228</v>
      </c>
      <c r="N342" s="166">
        <v>423</v>
      </c>
      <c r="O342" s="167"/>
      <c r="P342" s="138">
        <v>7.666666666666667</v>
      </c>
      <c r="Q342" s="139">
        <v>1</v>
      </c>
      <c r="R342" s="140">
        <v>35</v>
      </c>
      <c r="S342" s="140">
        <v>49</v>
      </c>
      <c r="T342" s="140">
        <v>10.333333333333334</v>
      </c>
      <c r="U342" s="139">
        <v>2.3333333333333335</v>
      </c>
      <c r="V342" s="77">
        <f t="shared" si="5"/>
        <v>8.0273468413050892</v>
      </c>
      <c r="W342" s="216">
        <v>13.378911402175151</v>
      </c>
      <c r="X342" s="217">
        <v>0.5883457885846608</v>
      </c>
      <c r="Y342" s="217">
        <v>0.4116542114153392</v>
      </c>
      <c r="Z342" s="25"/>
    </row>
    <row r="343" spans="1:26" x14ac:dyDescent="0.25">
      <c r="A343" s="124">
        <v>518803</v>
      </c>
      <c r="B343" s="125" t="s">
        <v>376</v>
      </c>
      <c r="C343" s="126" t="s">
        <v>157</v>
      </c>
      <c r="D343" s="101" t="s">
        <v>2312</v>
      </c>
      <c r="E343" s="134"/>
      <c r="F343" s="102">
        <v>4</v>
      </c>
      <c r="G343" s="103" t="s">
        <v>300</v>
      </c>
      <c r="H343" s="104">
        <v>1</v>
      </c>
      <c r="I343" s="106">
        <v>5571</v>
      </c>
      <c r="J343" s="165">
        <v>2787</v>
      </c>
      <c r="K343" s="166">
        <v>126</v>
      </c>
      <c r="L343" s="166">
        <v>69</v>
      </c>
      <c r="M343" s="166">
        <v>357</v>
      </c>
      <c r="N343" s="166">
        <v>816</v>
      </c>
      <c r="O343" s="167"/>
      <c r="P343" s="138">
        <v>16</v>
      </c>
      <c r="Q343" s="139">
        <v>0.33333333333333331</v>
      </c>
      <c r="R343" s="140">
        <v>114.66666666666667</v>
      </c>
      <c r="S343" s="140">
        <v>123.66666666666667</v>
      </c>
      <c r="T343" s="140">
        <v>21</v>
      </c>
      <c r="U343" s="139">
        <v>10.333333333333334</v>
      </c>
      <c r="V343" s="77">
        <f t="shared" si="5"/>
        <v>8.0577540552251588</v>
      </c>
      <c r="W343" s="216">
        <v>13.429590092041931</v>
      </c>
      <c r="X343" s="217">
        <v>0.58612557236437746</v>
      </c>
      <c r="Y343" s="217">
        <v>0.41387442763562254</v>
      </c>
      <c r="Z343" s="25"/>
    </row>
    <row r="344" spans="1:26" x14ac:dyDescent="0.25">
      <c r="A344" s="124">
        <v>518901</v>
      </c>
      <c r="B344" s="125" t="s">
        <v>377</v>
      </c>
      <c r="C344" s="126" t="s">
        <v>157</v>
      </c>
      <c r="D344" s="101" t="s">
        <v>2312</v>
      </c>
      <c r="E344" s="134"/>
      <c r="F344" s="102">
        <v>4</v>
      </c>
      <c r="G344" s="103" t="s">
        <v>300</v>
      </c>
      <c r="H344" s="104">
        <v>1</v>
      </c>
      <c r="I344" s="106">
        <v>5700</v>
      </c>
      <c r="J344" s="165">
        <v>3303</v>
      </c>
      <c r="K344" s="166">
        <v>84</v>
      </c>
      <c r="L344" s="166">
        <v>81</v>
      </c>
      <c r="M344" s="166">
        <v>366</v>
      </c>
      <c r="N344" s="166">
        <v>678</v>
      </c>
      <c r="O344" s="167"/>
      <c r="P344" s="138">
        <v>75.666666666666671</v>
      </c>
      <c r="Q344" s="139">
        <v>3</v>
      </c>
      <c r="R344" s="140">
        <v>44.666666666666664</v>
      </c>
      <c r="S344" s="140">
        <v>38.333333333333336</v>
      </c>
      <c r="T344" s="140">
        <v>6.666666666666667</v>
      </c>
      <c r="U344" s="139">
        <v>2</v>
      </c>
      <c r="V344" s="77">
        <f t="shared" si="5"/>
        <v>8.4697579549697881</v>
      </c>
      <c r="W344" s="216">
        <v>14.116263258282981</v>
      </c>
      <c r="X344" s="217">
        <v>0.55761401125034582</v>
      </c>
      <c r="Y344" s="217">
        <v>0.44238598874965424</v>
      </c>
      <c r="Z344" s="25"/>
    </row>
    <row r="345" spans="1:26" x14ac:dyDescent="0.25">
      <c r="A345" s="124">
        <v>518902</v>
      </c>
      <c r="B345" s="125" t="s">
        <v>378</v>
      </c>
      <c r="C345" s="126" t="s">
        <v>157</v>
      </c>
      <c r="D345" s="101" t="s">
        <v>2312</v>
      </c>
      <c r="E345" s="134"/>
      <c r="F345" s="102">
        <v>4</v>
      </c>
      <c r="G345" s="103" t="s">
        <v>300</v>
      </c>
      <c r="H345" s="104">
        <v>1</v>
      </c>
      <c r="I345" s="106">
        <v>4218</v>
      </c>
      <c r="J345" s="165">
        <v>2484</v>
      </c>
      <c r="K345" s="166">
        <v>69</v>
      </c>
      <c r="L345" s="166">
        <v>45</v>
      </c>
      <c r="M345" s="166">
        <v>240</v>
      </c>
      <c r="N345" s="166">
        <v>513</v>
      </c>
      <c r="O345" s="167"/>
      <c r="P345" s="138">
        <v>17</v>
      </c>
      <c r="Q345" s="139">
        <v>1</v>
      </c>
      <c r="R345" s="140">
        <v>40</v>
      </c>
      <c r="S345" s="140">
        <v>32.333333333333336</v>
      </c>
      <c r="T345" s="140">
        <v>3</v>
      </c>
      <c r="U345" s="139">
        <v>2</v>
      </c>
      <c r="V345" s="77">
        <f t="shared" si="5"/>
        <v>8.0894575691055266</v>
      </c>
      <c r="W345" s="216">
        <v>13.482429281842546</v>
      </c>
      <c r="X345" s="217">
        <v>0.58382847888680478</v>
      </c>
      <c r="Y345" s="217">
        <v>0.41617152111319522</v>
      </c>
      <c r="Z345" s="25"/>
    </row>
    <row r="346" spans="1:26" x14ac:dyDescent="0.25">
      <c r="A346" s="124">
        <v>519001</v>
      </c>
      <c r="B346" s="125" t="s">
        <v>379</v>
      </c>
      <c r="C346" s="126" t="s">
        <v>157</v>
      </c>
      <c r="D346" s="101" t="s">
        <v>2312</v>
      </c>
      <c r="E346" s="134"/>
      <c r="F346" s="102">
        <v>4</v>
      </c>
      <c r="G346" s="103" t="s">
        <v>300</v>
      </c>
      <c r="H346" s="104">
        <v>1</v>
      </c>
      <c r="I346" s="106">
        <v>3567</v>
      </c>
      <c r="J346" s="165">
        <v>2220</v>
      </c>
      <c r="K346" s="166">
        <v>66</v>
      </c>
      <c r="L346" s="166">
        <v>48</v>
      </c>
      <c r="M346" s="166">
        <v>201</v>
      </c>
      <c r="N346" s="166">
        <v>327</v>
      </c>
      <c r="O346" s="167"/>
      <c r="P346" s="138">
        <v>15</v>
      </c>
      <c r="Q346" s="139">
        <v>0.33333333333333331</v>
      </c>
      <c r="R346" s="140">
        <v>22</v>
      </c>
      <c r="S346" s="140">
        <v>15.666666666666666</v>
      </c>
      <c r="T346" s="140">
        <v>3.6666666666666665</v>
      </c>
      <c r="U346" s="139">
        <v>2.3333333333333335</v>
      </c>
      <c r="V346" s="77">
        <f t="shared" si="5"/>
        <v>8.0397391650703511</v>
      </c>
      <c r="W346" s="216">
        <v>13.399565275117252</v>
      </c>
      <c r="X346" s="217">
        <v>0.58743892191294766</v>
      </c>
      <c r="Y346" s="217">
        <v>0.41256107808705234</v>
      </c>
      <c r="Z346" s="25"/>
    </row>
    <row r="347" spans="1:26" x14ac:dyDescent="0.25">
      <c r="A347" s="124">
        <v>519002</v>
      </c>
      <c r="B347" s="125" t="s">
        <v>380</v>
      </c>
      <c r="C347" s="126" t="s">
        <v>157</v>
      </c>
      <c r="D347" s="101" t="s">
        <v>2312</v>
      </c>
      <c r="E347" s="134"/>
      <c r="F347" s="102">
        <v>4</v>
      </c>
      <c r="G347" s="103" t="s">
        <v>300</v>
      </c>
      <c r="H347" s="104">
        <v>1</v>
      </c>
      <c r="I347" s="106">
        <v>4560</v>
      </c>
      <c r="J347" s="165">
        <v>2334</v>
      </c>
      <c r="K347" s="166">
        <v>111</v>
      </c>
      <c r="L347" s="166">
        <v>69</v>
      </c>
      <c r="M347" s="166">
        <v>372</v>
      </c>
      <c r="N347" s="166">
        <v>639</v>
      </c>
      <c r="O347" s="167"/>
      <c r="P347" s="138">
        <v>6.333333333333333</v>
      </c>
      <c r="Q347" s="139">
        <v>0</v>
      </c>
      <c r="R347" s="140">
        <v>31.666666666666668</v>
      </c>
      <c r="S347" s="140">
        <v>48.666666666666664</v>
      </c>
      <c r="T347" s="140">
        <v>10</v>
      </c>
      <c r="U347" s="139">
        <v>5.333333333333333</v>
      </c>
      <c r="V347" s="77">
        <f t="shared" si="5"/>
        <v>8.3822612351233339</v>
      </c>
      <c r="W347" s="216">
        <v>13.970435391872224</v>
      </c>
      <c r="X347" s="217">
        <v>0.56343456438705686</v>
      </c>
      <c r="Y347" s="217">
        <v>0.43656543561294309</v>
      </c>
      <c r="Z347" s="25"/>
    </row>
    <row r="348" spans="1:26" x14ac:dyDescent="0.25">
      <c r="A348" s="124">
        <v>519200</v>
      </c>
      <c r="B348" s="125" t="s">
        <v>381</v>
      </c>
      <c r="C348" s="126" t="s">
        <v>157</v>
      </c>
      <c r="D348" s="101" t="s">
        <v>2312</v>
      </c>
      <c r="E348" s="134"/>
      <c r="F348" s="102">
        <v>4</v>
      </c>
      <c r="G348" s="103" t="s">
        <v>300</v>
      </c>
      <c r="H348" s="104">
        <v>1</v>
      </c>
      <c r="I348" s="106">
        <v>4767</v>
      </c>
      <c r="J348" s="165">
        <v>2613</v>
      </c>
      <c r="K348" s="166">
        <v>87</v>
      </c>
      <c r="L348" s="166">
        <v>36</v>
      </c>
      <c r="M348" s="166">
        <v>144</v>
      </c>
      <c r="N348" s="166">
        <v>813</v>
      </c>
      <c r="O348" s="167"/>
      <c r="P348" s="138">
        <v>15.333333333333334</v>
      </c>
      <c r="Q348" s="139">
        <v>1.3333333333333333</v>
      </c>
      <c r="R348" s="140">
        <v>47</v>
      </c>
      <c r="S348" s="140">
        <v>34.666666666666664</v>
      </c>
      <c r="T348" s="140">
        <v>0.33333333333333331</v>
      </c>
      <c r="U348" s="139">
        <v>2.6666666666666665</v>
      </c>
      <c r="V348" s="77">
        <f t="shared" si="5"/>
        <v>8.4895747370898533</v>
      </c>
      <c r="W348" s="216">
        <v>14.14929122848309</v>
      </c>
      <c r="X348" s="217">
        <v>0.55631240125099357</v>
      </c>
      <c r="Y348" s="217">
        <v>0.44368759874900643</v>
      </c>
      <c r="Z348" s="25"/>
    </row>
    <row r="349" spans="1:26" x14ac:dyDescent="0.25">
      <c r="A349" s="124">
        <v>519300</v>
      </c>
      <c r="B349" s="125" t="s">
        <v>382</v>
      </c>
      <c r="C349" s="126" t="s">
        <v>157</v>
      </c>
      <c r="D349" s="101" t="s">
        <v>2312</v>
      </c>
      <c r="E349" s="134"/>
      <c r="F349" s="102">
        <v>4</v>
      </c>
      <c r="G349" s="103" t="s">
        <v>300</v>
      </c>
      <c r="H349" s="104">
        <v>1</v>
      </c>
      <c r="I349" s="106">
        <v>2664</v>
      </c>
      <c r="J349" s="165">
        <v>1668</v>
      </c>
      <c r="K349" s="166">
        <v>66</v>
      </c>
      <c r="L349" s="166">
        <v>21</v>
      </c>
      <c r="M349" s="166">
        <v>111</v>
      </c>
      <c r="N349" s="166">
        <v>333</v>
      </c>
      <c r="O349" s="167"/>
      <c r="P349" s="138">
        <v>54</v>
      </c>
      <c r="Q349" s="139">
        <v>1</v>
      </c>
      <c r="R349" s="140">
        <v>22</v>
      </c>
      <c r="S349" s="140">
        <v>22.333333333333332</v>
      </c>
      <c r="T349" s="140">
        <v>1</v>
      </c>
      <c r="U349" s="139">
        <v>2.6666666666666665</v>
      </c>
      <c r="V349" s="77">
        <f t="shared" si="5"/>
        <v>7.500590294066976</v>
      </c>
      <c r="W349" s="216">
        <v>12.50098382344496</v>
      </c>
      <c r="X349" s="217">
        <v>0.62966453604672212</v>
      </c>
      <c r="Y349" s="217">
        <v>0.37033546395327788</v>
      </c>
      <c r="Z349" s="25"/>
    </row>
    <row r="350" spans="1:26" x14ac:dyDescent="0.25">
      <c r="A350" s="124">
        <v>519400</v>
      </c>
      <c r="B350" s="125" t="s">
        <v>383</v>
      </c>
      <c r="C350" s="126" t="s">
        <v>157</v>
      </c>
      <c r="D350" s="101" t="s">
        <v>2312</v>
      </c>
      <c r="E350" s="134"/>
      <c r="F350" s="102">
        <v>4</v>
      </c>
      <c r="G350" s="103" t="s">
        <v>300</v>
      </c>
      <c r="H350" s="104">
        <v>1</v>
      </c>
      <c r="I350" s="106">
        <v>5742</v>
      </c>
      <c r="J350" s="165">
        <v>3378</v>
      </c>
      <c r="K350" s="166">
        <v>174</v>
      </c>
      <c r="L350" s="166">
        <v>99</v>
      </c>
      <c r="M350" s="166">
        <v>459</v>
      </c>
      <c r="N350" s="166">
        <v>693</v>
      </c>
      <c r="O350" s="167"/>
      <c r="P350" s="138">
        <v>25.333333333333332</v>
      </c>
      <c r="Q350" s="139">
        <v>0.33333333333333331</v>
      </c>
      <c r="R350" s="140">
        <v>56.333333333333336</v>
      </c>
      <c r="S350" s="140">
        <v>57.333333333333336</v>
      </c>
      <c r="T350" s="140">
        <v>7.666666666666667</v>
      </c>
      <c r="U350" s="139">
        <v>6.333333333333333</v>
      </c>
      <c r="V350" s="77">
        <f t="shared" si="5"/>
        <v>8.5539459197308112</v>
      </c>
      <c r="W350" s="216">
        <v>14.256576532884685</v>
      </c>
      <c r="X350" s="217">
        <v>0.55212597225992932</v>
      </c>
      <c r="Y350" s="217">
        <v>0.44787402774007068</v>
      </c>
      <c r="Z350" s="25"/>
    </row>
    <row r="351" spans="1:26" x14ac:dyDescent="0.25">
      <c r="A351" s="124">
        <v>519500</v>
      </c>
      <c r="B351" s="125" t="s">
        <v>384</v>
      </c>
      <c r="C351" s="126" t="s">
        <v>157</v>
      </c>
      <c r="D351" s="101" t="s">
        <v>2312</v>
      </c>
      <c r="E351" s="134"/>
      <c r="F351" s="102">
        <v>4</v>
      </c>
      <c r="G351" s="103" t="s">
        <v>300</v>
      </c>
      <c r="H351" s="104">
        <v>1</v>
      </c>
      <c r="I351" s="106">
        <v>693</v>
      </c>
      <c r="J351" s="168">
        <v>369</v>
      </c>
      <c r="K351" s="166">
        <v>30</v>
      </c>
      <c r="L351" s="166">
        <v>12</v>
      </c>
      <c r="M351" s="166">
        <v>69</v>
      </c>
      <c r="N351" s="166">
        <v>66</v>
      </c>
      <c r="O351" s="167"/>
      <c r="P351" s="138">
        <v>21</v>
      </c>
      <c r="Q351" s="139">
        <v>1</v>
      </c>
      <c r="R351" s="140">
        <v>10</v>
      </c>
      <c r="S351" s="140">
        <v>35.333333333333336</v>
      </c>
      <c r="T351" s="140">
        <v>3.6666666666666665</v>
      </c>
      <c r="U351" s="139">
        <v>11.666666666666666</v>
      </c>
      <c r="V351" s="77">
        <f t="shared" si="5"/>
        <v>7.8136755068513946</v>
      </c>
      <c r="W351" s="216">
        <v>13.022792511418992</v>
      </c>
      <c r="X351" s="217">
        <v>0.6044345843961666</v>
      </c>
      <c r="Y351" s="217">
        <v>0.3955654156038334</v>
      </c>
      <c r="Z351" s="25"/>
    </row>
    <row r="352" spans="1:26" x14ac:dyDescent="0.25">
      <c r="A352" s="124">
        <v>519710</v>
      </c>
      <c r="B352" s="125" t="s">
        <v>385</v>
      </c>
      <c r="C352" s="126" t="s">
        <v>157</v>
      </c>
      <c r="D352" s="101" t="s">
        <v>2312</v>
      </c>
      <c r="E352" s="134"/>
      <c r="F352" s="102">
        <v>4</v>
      </c>
      <c r="G352" s="103" t="s">
        <v>300</v>
      </c>
      <c r="H352" s="104">
        <v>1</v>
      </c>
      <c r="I352" s="106">
        <v>3765</v>
      </c>
      <c r="J352" s="165">
        <v>2400</v>
      </c>
      <c r="K352" s="166">
        <v>105</v>
      </c>
      <c r="L352" s="166">
        <v>66</v>
      </c>
      <c r="M352" s="166">
        <v>285</v>
      </c>
      <c r="N352" s="166">
        <v>432</v>
      </c>
      <c r="O352" s="167"/>
      <c r="P352" s="138">
        <v>1.6666666666666667</v>
      </c>
      <c r="Q352" s="139">
        <v>0.33333333333333331</v>
      </c>
      <c r="R352" s="140">
        <v>54</v>
      </c>
      <c r="S352" s="140">
        <v>37.333333333333336</v>
      </c>
      <c r="T352" s="140">
        <v>4.333333333333333</v>
      </c>
      <c r="U352" s="139">
        <v>1.6666666666666667</v>
      </c>
      <c r="V352" s="77">
        <f t="shared" si="5"/>
        <v>8.4036660772166218</v>
      </c>
      <c r="W352" s="216">
        <v>14.00611012869437</v>
      </c>
      <c r="X352" s="217">
        <v>0.56199944931111379</v>
      </c>
      <c r="Y352" s="217">
        <v>0.43800055068888621</v>
      </c>
      <c r="Z352" s="25"/>
    </row>
    <row r="353" spans="1:26" x14ac:dyDescent="0.25">
      <c r="A353" s="124">
        <v>519720</v>
      </c>
      <c r="B353" s="125" t="s">
        <v>386</v>
      </c>
      <c r="C353" s="126" t="s">
        <v>157</v>
      </c>
      <c r="D353" s="101" t="s">
        <v>2312</v>
      </c>
      <c r="E353" s="134"/>
      <c r="F353" s="102">
        <v>4</v>
      </c>
      <c r="G353" s="103" t="s">
        <v>300</v>
      </c>
      <c r="H353" s="104">
        <v>1</v>
      </c>
      <c r="I353" s="106">
        <v>3576</v>
      </c>
      <c r="J353" s="165">
        <v>2343</v>
      </c>
      <c r="K353" s="166">
        <v>138</v>
      </c>
      <c r="L353" s="166">
        <v>63</v>
      </c>
      <c r="M353" s="166">
        <v>297</v>
      </c>
      <c r="N353" s="166">
        <v>321</v>
      </c>
      <c r="O353" s="167"/>
      <c r="P353" s="138">
        <v>25.666666666666668</v>
      </c>
      <c r="Q353" s="139">
        <v>0.33333333333333331</v>
      </c>
      <c r="R353" s="140">
        <v>37</v>
      </c>
      <c r="S353" s="140">
        <v>39.666666666666664</v>
      </c>
      <c r="T353" s="140">
        <v>7</v>
      </c>
      <c r="U353" s="139">
        <v>2.3333333333333335</v>
      </c>
      <c r="V353" s="77">
        <f t="shared" si="5"/>
        <v>8.5312224030563755</v>
      </c>
      <c r="W353" s="216">
        <v>14.21870400509396</v>
      </c>
      <c r="X353" s="217">
        <v>0.5535965989936249</v>
      </c>
      <c r="Y353" s="217">
        <v>0.4464034010063751</v>
      </c>
      <c r="Z353" s="25"/>
    </row>
    <row r="354" spans="1:26" x14ac:dyDescent="0.25">
      <c r="A354" s="124">
        <v>519810</v>
      </c>
      <c r="B354" s="125" t="s">
        <v>387</v>
      </c>
      <c r="C354" s="126" t="s">
        <v>157</v>
      </c>
      <c r="D354" s="101" t="s">
        <v>2312</v>
      </c>
      <c r="E354" s="134"/>
      <c r="F354" s="102">
        <v>4</v>
      </c>
      <c r="G354" s="103" t="s">
        <v>300</v>
      </c>
      <c r="H354" s="104">
        <v>1</v>
      </c>
      <c r="I354" s="106">
        <v>3849</v>
      </c>
      <c r="J354" s="165">
        <v>2448</v>
      </c>
      <c r="K354" s="166">
        <v>162</v>
      </c>
      <c r="L354" s="166">
        <v>66</v>
      </c>
      <c r="M354" s="166">
        <v>276</v>
      </c>
      <c r="N354" s="166">
        <v>396</v>
      </c>
      <c r="O354" s="167"/>
      <c r="P354" s="138">
        <v>11.666666666666666</v>
      </c>
      <c r="Q354" s="139">
        <v>0.66666666666666663</v>
      </c>
      <c r="R354" s="140">
        <v>43</v>
      </c>
      <c r="S354" s="140">
        <v>57</v>
      </c>
      <c r="T354" s="140">
        <v>12</v>
      </c>
      <c r="U354" s="139">
        <v>1</v>
      </c>
      <c r="V354" s="77">
        <f t="shared" si="5"/>
        <v>8.7195309281285187</v>
      </c>
      <c r="W354" s="216">
        <v>14.532551546880864</v>
      </c>
      <c r="X354" s="217">
        <v>0.54164102937632452</v>
      </c>
      <c r="Y354" s="217">
        <v>0.45835897062367548</v>
      </c>
      <c r="Z354" s="25"/>
    </row>
    <row r="355" spans="1:26" x14ac:dyDescent="0.25">
      <c r="A355" s="124">
        <v>519820</v>
      </c>
      <c r="B355" s="125" t="s">
        <v>388</v>
      </c>
      <c r="C355" s="126" t="s">
        <v>157</v>
      </c>
      <c r="D355" s="101" t="s">
        <v>2312</v>
      </c>
      <c r="E355" s="134"/>
      <c r="F355" s="102">
        <v>4</v>
      </c>
      <c r="G355" s="103" t="s">
        <v>300</v>
      </c>
      <c r="H355" s="104">
        <v>1</v>
      </c>
      <c r="I355" s="106">
        <v>3540</v>
      </c>
      <c r="J355" s="165">
        <v>2181</v>
      </c>
      <c r="K355" s="166">
        <v>171</v>
      </c>
      <c r="L355" s="166">
        <v>63</v>
      </c>
      <c r="M355" s="166">
        <v>279</v>
      </c>
      <c r="N355" s="166">
        <v>342</v>
      </c>
      <c r="O355" s="167"/>
      <c r="P355" s="138">
        <v>28.333333333333332</v>
      </c>
      <c r="Q355" s="139">
        <v>1.6666666666666667</v>
      </c>
      <c r="R355" s="140">
        <v>73</v>
      </c>
      <c r="S355" s="140">
        <v>101.66666666666667</v>
      </c>
      <c r="T355" s="140">
        <v>20.666666666666668</v>
      </c>
      <c r="U355" s="139">
        <v>5.666666666666667</v>
      </c>
      <c r="V355" s="77">
        <f t="shared" si="5"/>
        <v>8.552003451589071</v>
      </c>
      <c r="W355" s="216">
        <v>14.253339085981786</v>
      </c>
      <c r="X355" s="217">
        <v>0.5522513799632135</v>
      </c>
      <c r="Y355" s="217">
        <v>0.44774862003678656</v>
      </c>
      <c r="Z355" s="25"/>
    </row>
    <row r="356" spans="1:26" x14ac:dyDescent="0.25">
      <c r="A356" s="124">
        <v>519900</v>
      </c>
      <c r="B356" s="125" t="s">
        <v>389</v>
      </c>
      <c r="C356" s="126" t="s">
        <v>157</v>
      </c>
      <c r="D356" s="101" t="s">
        <v>2312</v>
      </c>
      <c r="E356" s="134"/>
      <c r="F356" s="102">
        <v>4</v>
      </c>
      <c r="G356" s="103" t="s">
        <v>300</v>
      </c>
      <c r="H356" s="104">
        <v>1</v>
      </c>
      <c r="I356" s="106">
        <v>4056</v>
      </c>
      <c r="J356" s="165">
        <v>2148</v>
      </c>
      <c r="K356" s="166">
        <v>222</v>
      </c>
      <c r="L356" s="166">
        <v>90</v>
      </c>
      <c r="M356" s="166">
        <v>405</v>
      </c>
      <c r="N356" s="166">
        <v>630</v>
      </c>
      <c r="O356" s="167"/>
      <c r="P356" s="138">
        <v>31</v>
      </c>
      <c r="Q356" s="139">
        <v>1.6666666666666667</v>
      </c>
      <c r="R356" s="140">
        <v>27</v>
      </c>
      <c r="S356" s="140">
        <v>67.666666666666671</v>
      </c>
      <c r="T356" s="140">
        <v>13.666666666666666</v>
      </c>
      <c r="U356" s="139">
        <v>5</v>
      </c>
      <c r="V356" s="77">
        <f t="shared" si="5"/>
        <v>8.7697354156181664</v>
      </c>
      <c r="W356" s="216">
        <v>14.616225692696943</v>
      </c>
      <c r="X356" s="217">
        <v>0.53854027331077947</v>
      </c>
      <c r="Y356" s="217">
        <v>0.46145972668922053</v>
      </c>
      <c r="Z356" s="25"/>
    </row>
    <row r="357" spans="1:26" x14ac:dyDescent="0.25">
      <c r="A357" s="124">
        <v>520000</v>
      </c>
      <c r="B357" s="125" t="s">
        <v>390</v>
      </c>
      <c r="C357" s="126" t="s">
        <v>157</v>
      </c>
      <c r="D357" s="101" t="s">
        <v>2312</v>
      </c>
      <c r="E357" s="134"/>
      <c r="F357" s="102">
        <v>4</v>
      </c>
      <c r="G357" s="103" t="s">
        <v>300</v>
      </c>
      <c r="H357" s="104">
        <v>1</v>
      </c>
      <c r="I357" s="106">
        <v>3384</v>
      </c>
      <c r="J357" s="165">
        <v>1923</v>
      </c>
      <c r="K357" s="166">
        <v>174</v>
      </c>
      <c r="L357" s="166">
        <v>69</v>
      </c>
      <c r="M357" s="166">
        <v>342</v>
      </c>
      <c r="N357" s="166">
        <v>426</v>
      </c>
      <c r="O357" s="167"/>
      <c r="P357" s="138">
        <v>12.333333333333334</v>
      </c>
      <c r="Q357" s="139">
        <v>1.6666666666666667</v>
      </c>
      <c r="R357" s="140">
        <v>27.666666666666668</v>
      </c>
      <c r="S357" s="140">
        <v>48.666666666666664</v>
      </c>
      <c r="T357" s="140">
        <v>13</v>
      </c>
      <c r="U357" s="139">
        <v>2.6666666666666665</v>
      </c>
      <c r="V357" s="77">
        <f t="shared" si="5"/>
        <v>7.6278308348401396</v>
      </c>
      <c r="W357" s="216">
        <v>12.713051391400233</v>
      </c>
      <c r="X357" s="217">
        <v>0.61916104458145194</v>
      </c>
      <c r="Y357" s="217">
        <v>0.38083895541854812</v>
      </c>
      <c r="Z357" s="25"/>
    </row>
    <row r="358" spans="1:26" x14ac:dyDescent="0.25">
      <c r="A358" s="124">
        <v>520201</v>
      </c>
      <c r="B358" s="125" t="s">
        <v>391</v>
      </c>
      <c r="C358" s="126" t="s">
        <v>157</v>
      </c>
      <c r="D358" s="101" t="s">
        <v>2312</v>
      </c>
      <c r="E358" s="134"/>
      <c r="F358" s="102">
        <v>4</v>
      </c>
      <c r="G358" s="103" t="s">
        <v>300</v>
      </c>
      <c r="H358" s="104">
        <v>1</v>
      </c>
      <c r="I358" s="106">
        <v>6534</v>
      </c>
      <c r="J358" s="165">
        <v>4005</v>
      </c>
      <c r="K358" s="166">
        <v>222</v>
      </c>
      <c r="L358" s="166">
        <v>120</v>
      </c>
      <c r="M358" s="166">
        <v>492</v>
      </c>
      <c r="N358" s="166">
        <v>726</v>
      </c>
      <c r="O358" s="167"/>
      <c r="P358" s="138">
        <v>9</v>
      </c>
      <c r="Q358" s="139">
        <v>1.3333333333333333</v>
      </c>
      <c r="R358" s="140">
        <v>73.333333333333329</v>
      </c>
      <c r="S358" s="140">
        <v>72</v>
      </c>
      <c r="T358" s="140">
        <v>11</v>
      </c>
      <c r="U358" s="139">
        <v>4.666666666666667</v>
      </c>
      <c r="V358" s="77">
        <f t="shared" si="5"/>
        <v>9.609355781485581</v>
      </c>
      <c r="W358" s="216">
        <v>16.015592969142634</v>
      </c>
      <c r="X358" s="217">
        <v>0.49148515415464078</v>
      </c>
      <c r="Y358" s="217">
        <v>0.50851484584535922</v>
      </c>
      <c r="Z358" s="25"/>
    </row>
    <row r="359" spans="1:26" s="31" customFormat="1" x14ac:dyDescent="0.25">
      <c r="A359" s="124">
        <v>520202</v>
      </c>
      <c r="B359" s="125" t="s">
        <v>392</v>
      </c>
      <c r="C359" s="126" t="s">
        <v>157</v>
      </c>
      <c r="D359" s="101" t="s">
        <v>2312</v>
      </c>
      <c r="E359" s="134"/>
      <c r="F359" s="102">
        <v>4</v>
      </c>
      <c r="G359" s="103" t="s">
        <v>300</v>
      </c>
      <c r="H359" s="104">
        <v>1</v>
      </c>
      <c r="I359" s="106">
        <v>2133</v>
      </c>
      <c r="J359" s="165">
        <v>1266</v>
      </c>
      <c r="K359" s="166">
        <v>63</v>
      </c>
      <c r="L359" s="166">
        <v>51</v>
      </c>
      <c r="M359" s="166">
        <v>183</v>
      </c>
      <c r="N359" s="166">
        <v>207</v>
      </c>
      <c r="O359" s="167"/>
      <c r="P359" s="138">
        <v>64</v>
      </c>
      <c r="Q359" s="139">
        <v>1.6666666666666667</v>
      </c>
      <c r="R359" s="140">
        <v>12.333333333333334</v>
      </c>
      <c r="S359" s="140">
        <v>12.333333333333334</v>
      </c>
      <c r="T359" s="140">
        <v>3</v>
      </c>
      <c r="U359" s="139">
        <v>0.33333333333333331</v>
      </c>
      <c r="V359" s="77">
        <f t="shared" si="5"/>
        <v>8.7572370773638948</v>
      </c>
      <c r="W359" s="216">
        <v>14.595395128939824</v>
      </c>
      <c r="X359" s="217">
        <v>0.53930887857290999</v>
      </c>
      <c r="Y359" s="217">
        <v>0.46069112142709007</v>
      </c>
      <c r="Z359" s="141"/>
    </row>
    <row r="360" spans="1:26" s="31" customFormat="1" x14ac:dyDescent="0.25">
      <c r="A360" s="131">
        <v>520301</v>
      </c>
      <c r="B360" s="132" t="s">
        <v>2231</v>
      </c>
      <c r="C360" s="132" t="s">
        <v>157</v>
      </c>
      <c r="D360" s="145" t="s">
        <v>2312</v>
      </c>
      <c r="E360" s="134"/>
      <c r="F360" s="143">
        <v>4</v>
      </c>
      <c r="G360" s="142" t="s">
        <v>300</v>
      </c>
      <c r="H360" s="134">
        <v>1</v>
      </c>
      <c r="I360" s="144">
        <v>1674</v>
      </c>
      <c r="J360" s="168">
        <v>960</v>
      </c>
      <c r="K360" s="166">
        <v>72</v>
      </c>
      <c r="L360" s="166">
        <v>33</v>
      </c>
      <c r="M360" s="166">
        <v>147</v>
      </c>
      <c r="N360" s="166">
        <v>204</v>
      </c>
      <c r="O360" s="167"/>
      <c r="P360" s="138">
        <v>0.53974277883196287</v>
      </c>
      <c r="Q360" s="139">
        <v>0</v>
      </c>
      <c r="R360" s="140">
        <v>15.387207966296438</v>
      </c>
      <c r="S360" s="140">
        <v>18.022979701263882</v>
      </c>
      <c r="T360" s="140">
        <v>3.8726114649681529</v>
      </c>
      <c r="U360" s="139">
        <v>1.1377091377091375</v>
      </c>
      <c r="V360" s="77">
        <f t="shared" si="5"/>
        <v>6.84</v>
      </c>
      <c r="W360" s="216">
        <v>11.4</v>
      </c>
      <c r="X360" s="217">
        <v>0.69047598064184634</v>
      </c>
      <c r="Y360" s="217">
        <v>0.30952401935815366</v>
      </c>
      <c r="Z360" s="141"/>
    </row>
    <row r="361" spans="1:26" s="31" customFormat="1" x14ac:dyDescent="0.25">
      <c r="A361" s="131">
        <v>520302</v>
      </c>
      <c r="B361" s="132" t="s">
        <v>2232</v>
      </c>
      <c r="C361" s="132" t="s">
        <v>157</v>
      </c>
      <c r="D361" s="145" t="s">
        <v>2312</v>
      </c>
      <c r="E361" s="134"/>
      <c r="F361" s="143">
        <v>4</v>
      </c>
      <c r="G361" s="142" t="s">
        <v>300</v>
      </c>
      <c r="H361" s="134">
        <v>1</v>
      </c>
      <c r="I361" s="144">
        <v>2958</v>
      </c>
      <c r="J361" s="165">
        <v>1980</v>
      </c>
      <c r="K361" s="166">
        <v>99</v>
      </c>
      <c r="L361" s="166">
        <v>45</v>
      </c>
      <c r="M361" s="166">
        <v>189</v>
      </c>
      <c r="N361" s="166">
        <v>225</v>
      </c>
      <c r="O361" s="167"/>
      <c r="P361" s="138">
        <v>1.1132194813409235</v>
      </c>
      <c r="Q361" s="139">
        <v>0</v>
      </c>
      <c r="R361" s="140">
        <v>27.189582535427039</v>
      </c>
      <c r="S361" s="140">
        <v>31.847057321588149</v>
      </c>
      <c r="T361" s="140">
        <v>4.8917197452229297</v>
      </c>
      <c r="U361" s="139">
        <v>1.2548262548262545</v>
      </c>
      <c r="V361" s="77">
        <f t="shared" si="5"/>
        <v>6.84</v>
      </c>
      <c r="W361" s="216">
        <v>11.4</v>
      </c>
      <c r="X361" s="217">
        <v>0.69047598064184634</v>
      </c>
      <c r="Y361" s="217">
        <v>0.30952401935815366</v>
      </c>
      <c r="Z361" s="141"/>
    </row>
    <row r="362" spans="1:26" s="31" customFormat="1" x14ac:dyDescent="0.25">
      <c r="A362" s="131">
        <v>520303</v>
      </c>
      <c r="B362" s="132" t="s">
        <v>393</v>
      </c>
      <c r="C362" s="132" t="s">
        <v>157</v>
      </c>
      <c r="D362" s="145" t="s">
        <v>2312</v>
      </c>
      <c r="E362" s="134"/>
      <c r="F362" s="143">
        <v>4</v>
      </c>
      <c r="G362" s="142" t="s">
        <v>300</v>
      </c>
      <c r="H362" s="134">
        <v>1</v>
      </c>
      <c r="I362" s="144">
        <v>3201</v>
      </c>
      <c r="J362" s="165">
        <v>1803</v>
      </c>
      <c r="K362" s="166">
        <v>123</v>
      </c>
      <c r="L362" s="166">
        <v>57</v>
      </c>
      <c r="M362" s="166">
        <v>270</v>
      </c>
      <c r="N362" s="166">
        <v>348</v>
      </c>
      <c r="O362" s="167"/>
      <c r="P362" s="138">
        <v>1.0137044064937801</v>
      </c>
      <c r="Q362" s="139">
        <v>0</v>
      </c>
      <c r="R362" s="140">
        <v>29.42320949827652</v>
      </c>
      <c r="S362" s="140">
        <v>34.46329631048129</v>
      </c>
      <c r="T362" s="140">
        <v>7.2356687898089174</v>
      </c>
      <c r="U362" s="139">
        <v>1.9407979407979405</v>
      </c>
      <c r="V362" s="77">
        <f t="shared" si="5"/>
        <v>6.84</v>
      </c>
      <c r="W362" s="216">
        <v>11.4</v>
      </c>
      <c r="X362" s="217">
        <v>0.69047598064184634</v>
      </c>
      <c r="Y362" s="217">
        <v>0.30952401935815366</v>
      </c>
      <c r="Z362" s="141"/>
    </row>
    <row r="363" spans="1:26" s="31" customFormat="1" x14ac:dyDescent="0.25">
      <c r="A363" s="124">
        <v>520401</v>
      </c>
      <c r="B363" s="125" t="s">
        <v>394</v>
      </c>
      <c r="C363" s="126" t="s">
        <v>157</v>
      </c>
      <c r="D363" s="101" t="s">
        <v>2312</v>
      </c>
      <c r="E363" s="134"/>
      <c r="F363" s="102">
        <v>4</v>
      </c>
      <c r="G363" s="103" t="s">
        <v>300</v>
      </c>
      <c r="H363" s="104">
        <v>1</v>
      </c>
      <c r="I363" s="106">
        <v>4566</v>
      </c>
      <c r="J363" s="165">
        <v>2478</v>
      </c>
      <c r="K363" s="166">
        <v>180</v>
      </c>
      <c r="L363" s="166">
        <v>96</v>
      </c>
      <c r="M363" s="166">
        <v>378</v>
      </c>
      <c r="N363" s="166">
        <v>504</v>
      </c>
      <c r="O363" s="167"/>
      <c r="P363" s="138">
        <v>41.333333333333336</v>
      </c>
      <c r="Q363" s="139">
        <v>2.6666666666666665</v>
      </c>
      <c r="R363" s="140">
        <v>28.666666666666668</v>
      </c>
      <c r="S363" s="140">
        <v>60</v>
      </c>
      <c r="T363" s="140">
        <v>9.6666666666666661</v>
      </c>
      <c r="U363" s="139">
        <v>4.666666666666667</v>
      </c>
      <c r="V363" s="77">
        <f t="shared" si="5"/>
        <v>7.7796079925248129</v>
      </c>
      <c r="W363" s="216">
        <v>12.966013320874689</v>
      </c>
      <c r="X363" s="217">
        <v>0.60708145090707355</v>
      </c>
      <c r="Y363" s="217">
        <v>0.39291854909292645</v>
      </c>
      <c r="Z363" s="141"/>
    </row>
    <row r="364" spans="1:26" x14ac:dyDescent="0.25">
      <c r="A364" s="124">
        <v>520402</v>
      </c>
      <c r="B364" s="125" t="s">
        <v>395</v>
      </c>
      <c r="C364" s="126" t="s">
        <v>157</v>
      </c>
      <c r="D364" s="101" t="s">
        <v>2312</v>
      </c>
      <c r="E364" s="134"/>
      <c r="F364" s="102">
        <v>4</v>
      </c>
      <c r="G364" s="103" t="s">
        <v>300</v>
      </c>
      <c r="H364" s="104">
        <v>1</v>
      </c>
      <c r="I364" s="106">
        <v>5250</v>
      </c>
      <c r="J364" s="165">
        <v>2787</v>
      </c>
      <c r="K364" s="166">
        <v>255</v>
      </c>
      <c r="L364" s="166">
        <v>105</v>
      </c>
      <c r="M364" s="166">
        <v>519</v>
      </c>
      <c r="N364" s="166">
        <v>654</v>
      </c>
      <c r="O364" s="167"/>
      <c r="P364" s="138">
        <v>11</v>
      </c>
      <c r="Q364" s="139">
        <v>0.66666666666666663</v>
      </c>
      <c r="R364" s="140">
        <v>28.666666666666668</v>
      </c>
      <c r="S364" s="140">
        <v>55.333333333333336</v>
      </c>
      <c r="T364" s="140">
        <v>10.666666666666666</v>
      </c>
      <c r="U364" s="139">
        <v>6.666666666666667</v>
      </c>
      <c r="V364" s="77">
        <f t="shared" si="5"/>
        <v>10.132623583052318</v>
      </c>
      <c r="W364" s="216">
        <v>16.887705971753864</v>
      </c>
      <c r="X364" s="217">
        <v>0.4661039333869671</v>
      </c>
      <c r="Y364" s="217">
        <v>0.53389606661303302</v>
      </c>
      <c r="Z364" s="25"/>
    </row>
    <row r="365" spans="1:26" x14ac:dyDescent="0.25">
      <c r="A365" s="124">
        <v>520500</v>
      </c>
      <c r="B365" s="125" t="s">
        <v>396</v>
      </c>
      <c r="C365" s="126" t="s">
        <v>157</v>
      </c>
      <c r="D365" s="101" t="s">
        <v>2312</v>
      </c>
      <c r="E365" s="134"/>
      <c r="F365" s="102">
        <v>4</v>
      </c>
      <c r="G365" s="103" t="s">
        <v>300</v>
      </c>
      <c r="H365" s="104">
        <v>1</v>
      </c>
      <c r="I365" s="106">
        <v>5592</v>
      </c>
      <c r="J365" s="165">
        <v>2790</v>
      </c>
      <c r="K365" s="166">
        <v>375</v>
      </c>
      <c r="L365" s="166">
        <v>126</v>
      </c>
      <c r="M365" s="166">
        <v>567</v>
      </c>
      <c r="N365" s="166">
        <v>765</v>
      </c>
      <c r="O365" s="167"/>
      <c r="P365" s="138">
        <v>16</v>
      </c>
      <c r="Q365" s="139">
        <v>1.3333333333333333</v>
      </c>
      <c r="R365" s="140">
        <v>84.666666666666671</v>
      </c>
      <c r="S365" s="140">
        <v>150.66666666666666</v>
      </c>
      <c r="T365" s="140">
        <v>35.333333333333336</v>
      </c>
      <c r="U365" s="139">
        <v>8.6666666666666661</v>
      </c>
      <c r="V365" s="77">
        <f t="shared" si="5"/>
        <v>9.0384638416062248</v>
      </c>
      <c r="W365" s="216">
        <v>15.064106402677041</v>
      </c>
      <c r="X365" s="217">
        <v>0.52252858343580333</v>
      </c>
      <c r="Y365" s="217">
        <v>0.47747141656419673</v>
      </c>
      <c r="Z365" s="25"/>
    </row>
    <row r="366" spans="1:26" x14ac:dyDescent="0.25">
      <c r="A366" s="124">
        <v>520601</v>
      </c>
      <c r="B366" s="125" t="s">
        <v>397</v>
      </c>
      <c r="C366" s="126" t="s">
        <v>157</v>
      </c>
      <c r="D366" s="101" t="s">
        <v>2312</v>
      </c>
      <c r="E366" s="134"/>
      <c r="F366" s="102">
        <v>4</v>
      </c>
      <c r="G366" s="103" t="s">
        <v>300</v>
      </c>
      <c r="H366" s="104">
        <v>1</v>
      </c>
      <c r="I366" s="106">
        <v>4494</v>
      </c>
      <c r="J366" s="165">
        <v>2310</v>
      </c>
      <c r="K366" s="166">
        <v>399</v>
      </c>
      <c r="L366" s="166">
        <v>66</v>
      </c>
      <c r="M366" s="166">
        <v>390</v>
      </c>
      <c r="N366" s="166">
        <v>747</v>
      </c>
      <c r="O366" s="167"/>
      <c r="P366" s="138">
        <v>39.333333333333336</v>
      </c>
      <c r="Q366" s="139">
        <v>3.3333333333333335</v>
      </c>
      <c r="R366" s="140">
        <v>72</v>
      </c>
      <c r="S366" s="140">
        <v>123.33333333333333</v>
      </c>
      <c r="T366" s="140">
        <v>21.666666666666668</v>
      </c>
      <c r="U366" s="139">
        <v>14.666666666666666</v>
      </c>
      <c r="V366" s="77">
        <f t="shared" si="5"/>
        <v>8.8190322582236416</v>
      </c>
      <c r="W366" s="216">
        <v>14.698387097039404</v>
      </c>
      <c r="X366" s="217">
        <v>0.5355299276954365</v>
      </c>
      <c r="Y366" s="217">
        <v>0.4644700723045635</v>
      </c>
      <c r="Z366" s="25"/>
    </row>
    <row r="367" spans="1:26" x14ac:dyDescent="0.25">
      <c r="A367" s="124">
        <v>520602</v>
      </c>
      <c r="B367" s="125" t="s">
        <v>398</v>
      </c>
      <c r="C367" s="126" t="s">
        <v>157</v>
      </c>
      <c r="D367" s="101" t="s">
        <v>2312</v>
      </c>
      <c r="E367" s="134"/>
      <c r="F367" s="102">
        <v>4</v>
      </c>
      <c r="G367" s="103" t="s">
        <v>300</v>
      </c>
      <c r="H367" s="104">
        <v>1</v>
      </c>
      <c r="I367" s="106">
        <v>2778</v>
      </c>
      <c r="J367" s="165">
        <v>1800</v>
      </c>
      <c r="K367" s="166">
        <v>150</v>
      </c>
      <c r="L367" s="166">
        <v>39</v>
      </c>
      <c r="M367" s="166">
        <v>183</v>
      </c>
      <c r="N367" s="166">
        <v>231</v>
      </c>
      <c r="O367" s="167"/>
      <c r="P367" s="138">
        <v>25.333333333333332</v>
      </c>
      <c r="Q367" s="139">
        <v>5</v>
      </c>
      <c r="R367" s="140">
        <v>26.666666666666668</v>
      </c>
      <c r="S367" s="140">
        <v>21.333333333333332</v>
      </c>
      <c r="T367" s="140">
        <v>2.3333333333333335</v>
      </c>
      <c r="U367" s="139">
        <v>1.6666666666666667</v>
      </c>
      <c r="V367" s="77">
        <f t="shared" si="5"/>
        <v>7.8946445274981603</v>
      </c>
      <c r="W367" s="216">
        <v>13.157740879163601</v>
      </c>
      <c r="X367" s="217">
        <v>0.59823538490426731</v>
      </c>
      <c r="Y367" s="217">
        <v>0.40176461509573275</v>
      </c>
      <c r="Z367" s="25"/>
    </row>
    <row r="368" spans="1:26" x14ac:dyDescent="0.25">
      <c r="A368" s="124">
        <v>520801</v>
      </c>
      <c r="B368" s="125" t="s">
        <v>399</v>
      </c>
      <c r="C368" s="126" t="s">
        <v>157</v>
      </c>
      <c r="D368" s="101" t="s">
        <v>2312</v>
      </c>
      <c r="E368" s="134"/>
      <c r="F368" s="102">
        <v>214</v>
      </c>
      <c r="G368" s="103" t="s">
        <v>399</v>
      </c>
      <c r="H368" s="104">
        <v>3</v>
      </c>
      <c r="I368" s="106">
        <v>8238</v>
      </c>
      <c r="J368" s="165">
        <v>5751</v>
      </c>
      <c r="K368" s="166">
        <v>420</v>
      </c>
      <c r="L368" s="166">
        <v>105</v>
      </c>
      <c r="M368" s="166">
        <v>528</v>
      </c>
      <c r="N368" s="166">
        <v>927</v>
      </c>
      <c r="O368" s="167"/>
      <c r="P368" s="138">
        <v>8</v>
      </c>
      <c r="Q368" s="139">
        <v>0.66666666666666663</v>
      </c>
      <c r="R368" s="140">
        <v>85</v>
      </c>
      <c r="S368" s="140">
        <v>59.666666666666664</v>
      </c>
      <c r="T368" s="140">
        <v>9.6666666666666661</v>
      </c>
      <c r="U368" s="139">
        <v>4.666666666666667</v>
      </c>
      <c r="V368" s="77">
        <f t="shared" si="5"/>
        <v>6.93768929922373</v>
      </c>
      <c r="W368" s="216">
        <v>11.562815498706216</v>
      </c>
      <c r="X368" s="217">
        <v>0.68075341859409555</v>
      </c>
      <c r="Y368" s="217">
        <v>0.31924658140590445</v>
      </c>
      <c r="Z368" s="25"/>
    </row>
    <row r="369" spans="1:26" x14ac:dyDescent="0.25">
      <c r="A369" s="124">
        <v>520803</v>
      </c>
      <c r="B369" s="125" t="s">
        <v>400</v>
      </c>
      <c r="C369" s="126" t="s">
        <v>157</v>
      </c>
      <c r="D369" s="101" t="s">
        <v>2312</v>
      </c>
      <c r="E369" s="134"/>
      <c r="F369" s="102">
        <v>506</v>
      </c>
      <c r="G369" s="103" t="s">
        <v>401</v>
      </c>
      <c r="H369" s="104">
        <v>6</v>
      </c>
      <c r="I369" s="106">
        <v>21</v>
      </c>
      <c r="J369" s="168">
        <v>21</v>
      </c>
      <c r="K369" s="166" t="s">
        <v>2139</v>
      </c>
      <c r="L369" s="166" t="s">
        <v>2139</v>
      </c>
      <c r="M369" s="166" t="s">
        <v>2139</v>
      </c>
      <c r="N369" s="166" t="s">
        <v>2139</v>
      </c>
      <c r="O369" s="167"/>
      <c r="P369" s="138">
        <v>0</v>
      </c>
      <c r="Q369" s="139">
        <v>0</v>
      </c>
      <c r="R369" s="140">
        <v>0</v>
      </c>
      <c r="S369" s="140">
        <v>0</v>
      </c>
      <c r="T369" s="140">
        <v>0</v>
      </c>
      <c r="U369" s="139">
        <v>0</v>
      </c>
      <c r="V369" s="77">
        <f t="shared" si="5"/>
        <v>4.5602285286657729</v>
      </c>
      <c r="W369" s="216">
        <v>11.400571321664431</v>
      </c>
      <c r="X369" s="217">
        <v>0.63819433328002517</v>
      </c>
      <c r="Y369" s="217">
        <v>0.36180566671997488</v>
      </c>
      <c r="Z369" s="25"/>
    </row>
    <row r="370" spans="1:26" x14ac:dyDescent="0.25">
      <c r="A370" s="124">
        <v>520804</v>
      </c>
      <c r="B370" s="125" t="s">
        <v>402</v>
      </c>
      <c r="C370" s="126" t="s">
        <v>157</v>
      </c>
      <c r="D370" s="101" t="s">
        <v>2312</v>
      </c>
      <c r="E370" s="134"/>
      <c r="F370" s="102">
        <v>507</v>
      </c>
      <c r="G370" s="103" t="s">
        <v>95</v>
      </c>
      <c r="H370" s="104">
        <v>6</v>
      </c>
      <c r="I370" s="106" t="s">
        <v>2139</v>
      </c>
      <c r="J370" s="168" t="s">
        <v>2139</v>
      </c>
      <c r="K370" s="166" t="s">
        <v>2139</v>
      </c>
      <c r="L370" s="166" t="s">
        <v>2139</v>
      </c>
      <c r="M370" s="166" t="s">
        <v>2139</v>
      </c>
      <c r="N370" s="166" t="s">
        <v>2139</v>
      </c>
      <c r="O370" s="167"/>
      <c r="P370" s="138">
        <v>0</v>
      </c>
      <c r="Q370" s="139">
        <v>0</v>
      </c>
      <c r="R370" s="140">
        <v>0</v>
      </c>
      <c r="S370" s="140">
        <v>0</v>
      </c>
      <c r="T370" s="140">
        <v>0</v>
      </c>
      <c r="U370" s="139">
        <v>0</v>
      </c>
      <c r="V370" s="77">
        <f t="shared" si="5"/>
        <v>4.5600000000000005</v>
      </c>
      <c r="W370" s="216">
        <v>11.4</v>
      </c>
      <c r="X370" s="217">
        <v>0.63822631698605314</v>
      </c>
      <c r="Y370" s="217">
        <v>0.3617736830139468</v>
      </c>
      <c r="Z370" s="25"/>
    </row>
    <row r="371" spans="1:26" x14ac:dyDescent="0.25">
      <c r="A371" s="124">
        <v>520900</v>
      </c>
      <c r="B371" s="125" t="s">
        <v>403</v>
      </c>
      <c r="C371" s="126" t="s">
        <v>157</v>
      </c>
      <c r="D371" s="101" t="s">
        <v>2312</v>
      </c>
      <c r="E371" s="134"/>
      <c r="F371" s="102">
        <v>502</v>
      </c>
      <c r="G371" s="103" t="s">
        <v>69</v>
      </c>
      <c r="H371" s="104">
        <v>5</v>
      </c>
      <c r="I371" s="106">
        <v>63</v>
      </c>
      <c r="J371" s="168">
        <v>39</v>
      </c>
      <c r="K371" s="166" t="s">
        <v>2139</v>
      </c>
      <c r="L371" s="166" t="s">
        <v>2139</v>
      </c>
      <c r="M371" s="166">
        <v>6</v>
      </c>
      <c r="N371" s="166">
        <v>6</v>
      </c>
      <c r="O371" s="167"/>
      <c r="P371" s="138">
        <v>0</v>
      </c>
      <c r="Q371" s="139">
        <v>0</v>
      </c>
      <c r="R371" s="140">
        <v>0</v>
      </c>
      <c r="S371" s="140">
        <v>0</v>
      </c>
      <c r="T371" s="140">
        <v>0</v>
      </c>
      <c r="U371" s="139">
        <v>0</v>
      </c>
      <c r="V371" s="77">
        <f t="shared" si="5"/>
        <v>4.562616930213145</v>
      </c>
      <c r="W371" s="216">
        <v>11.406542325532861</v>
      </c>
      <c r="X371" s="217">
        <v>0.6378602565086362</v>
      </c>
      <c r="Y371" s="217">
        <v>0.3621397434913638</v>
      </c>
      <c r="Z371" s="25"/>
    </row>
    <row r="372" spans="1:26" x14ac:dyDescent="0.25">
      <c r="A372" s="124">
        <v>521000</v>
      </c>
      <c r="B372" s="125" t="s">
        <v>404</v>
      </c>
      <c r="C372" s="126" t="s">
        <v>157</v>
      </c>
      <c r="D372" s="101" t="s">
        <v>2312</v>
      </c>
      <c r="E372" s="134"/>
      <c r="F372" s="102">
        <v>502</v>
      </c>
      <c r="G372" s="103" t="s">
        <v>69</v>
      </c>
      <c r="H372" s="104">
        <v>5</v>
      </c>
      <c r="I372" s="106">
        <v>885</v>
      </c>
      <c r="J372" s="168">
        <v>687</v>
      </c>
      <c r="K372" s="166">
        <v>81</v>
      </c>
      <c r="L372" s="166">
        <v>9</v>
      </c>
      <c r="M372" s="166">
        <v>45</v>
      </c>
      <c r="N372" s="166">
        <v>102</v>
      </c>
      <c r="O372" s="167"/>
      <c r="P372" s="138">
        <v>37.333333333333336</v>
      </c>
      <c r="Q372" s="139">
        <v>1.6666666666666667</v>
      </c>
      <c r="R372" s="140">
        <v>7.333333333333333</v>
      </c>
      <c r="S372" s="140">
        <v>3</v>
      </c>
      <c r="T372" s="140">
        <v>0.33333333333333331</v>
      </c>
      <c r="U372" s="139">
        <v>0.33333333333333331</v>
      </c>
      <c r="V372" s="77">
        <f t="shared" si="5"/>
        <v>4.5680557420567451</v>
      </c>
      <c r="W372" s="216">
        <v>11.420139355141863</v>
      </c>
      <c r="X372" s="217">
        <v>0.63710080826335291</v>
      </c>
      <c r="Y372" s="217">
        <v>0.36289919173664714</v>
      </c>
      <c r="Z372" s="25"/>
    </row>
    <row r="373" spans="1:26" x14ac:dyDescent="0.25">
      <c r="A373" s="124">
        <v>521111</v>
      </c>
      <c r="B373" s="125" t="s">
        <v>405</v>
      </c>
      <c r="C373" s="126" t="s">
        <v>157</v>
      </c>
      <c r="D373" s="101" t="s">
        <v>2312</v>
      </c>
      <c r="E373" s="134"/>
      <c r="F373" s="102">
        <v>101</v>
      </c>
      <c r="G373" s="103" t="s">
        <v>406</v>
      </c>
      <c r="H373" s="104">
        <v>2</v>
      </c>
      <c r="I373" s="106">
        <v>1086</v>
      </c>
      <c r="J373" s="168">
        <v>633</v>
      </c>
      <c r="K373" s="166">
        <v>60</v>
      </c>
      <c r="L373" s="166">
        <v>21</v>
      </c>
      <c r="M373" s="166">
        <v>90</v>
      </c>
      <c r="N373" s="166">
        <v>195</v>
      </c>
      <c r="O373" s="167"/>
      <c r="P373" s="138">
        <v>3</v>
      </c>
      <c r="Q373" s="139">
        <v>0.33333333333333331</v>
      </c>
      <c r="R373" s="140">
        <v>3.6666666666666665</v>
      </c>
      <c r="S373" s="140">
        <v>5</v>
      </c>
      <c r="T373" s="140">
        <v>0.66666666666666663</v>
      </c>
      <c r="U373" s="139">
        <v>1</v>
      </c>
      <c r="V373" s="77">
        <f t="shared" si="5"/>
        <v>6.9873499656418785</v>
      </c>
      <c r="W373" s="216">
        <v>11.645583276069798</v>
      </c>
      <c r="X373" s="217">
        <v>0.675915151067773</v>
      </c>
      <c r="Y373" s="217">
        <v>0.324084848932227</v>
      </c>
      <c r="Z373" s="25"/>
    </row>
    <row r="374" spans="1:26" x14ac:dyDescent="0.25">
      <c r="A374" s="124">
        <v>521112</v>
      </c>
      <c r="B374" s="125" t="s">
        <v>407</v>
      </c>
      <c r="C374" s="126" t="s">
        <v>157</v>
      </c>
      <c r="D374" s="101" t="s">
        <v>2312</v>
      </c>
      <c r="E374" s="134"/>
      <c r="F374" s="102">
        <v>101</v>
      </c>
      <c r="G374" s="103" t="s">
        <v>406</v>
      </c>
      <c r="H374" s="104">
        <v>2</v>
      </c>
      <c r="I374" s="106">
        <v>594</v>
      </c>
      <c r="J374" s="168">
        <v>336</v>
      </c>
      <c r="K374" s="166">
        <v>15</v>
      </c>
      <c r="L374" s="166">
        <v>3</v>
      </c>
      <c r="M374" s="166">
        <v>33</v>
      </c>
      <c r="N374" s="166">
        <v>102</v>
      </c>
      <c r="O374" s="167"/>
      <c r="P374" s="138">
        <v>1.6666666666666667</v>
      </c>
      <c r="Q374" s="139">
        <v>0.66666666666666663</v>
      </c>
      <c r="R374" s="140">
        <v>3</v>
      </c>
      <c r="S374" s="140">
        <v>4</v>
      </c>
      <c r="T374" s="140">
        <v>0.33333333333333331</v>
      </c>
      <c r="U374" s="139">
        <v>0.33333333333333331</v>
      </c>
      <c r="V374" s="77">
        <f t="shared" si="5"/>
        <v>6.9131968088577791</v>
      </c>
      <c r="W374" s="216">
        <v>11.521994681429632</v>
      </c>
      <c r="X374" s="217">
        <v>0.68316523283973374</v>
      </c>
      <c r="Y374" s="217">
        <v>0.31683476716026621</v>
      </c>
      <c r="Z374" s="25"/>
    </row>
    <row r="375" spans="1:26" x14ac:dyDescent="0.25">
      <c r="A375" s="124">
        <v>521114</v>
      </c>
      <c r="B375" s="125" t="s">
        <v>410</v>
      </c>
      <c r="C375" s="126" t="s">
        <v>408</v>
      </c>
      <c r="D375" s="101" t="s">
        <v>2073</v>
      </c>
      <c r="E375" s="134"/>
      <c r="F375" s="102">
        <v>101</v>
      </c>
      <c r="G375" s="103" t="s">
        <v>406</v>
      </c>
      <c r="H375" s="104">
        <v>2</v>
      </c>
      <c r="I375" s="106">
        <v>201</v>
      </c>
      <c r="J375" s="168">
        <v>138</v>
      </c>
      <c r="K375" s="166">
        <v>9</v>
      </c>
      <c r="L375" s="166" t="s">
        <v>2139</v>
      </c>
      <c r="M375" s="166">
        <v>12</v>
      </c>
      <c r="N375" s="166">
        <v>27</v>
      </c>
      <c r="O375" s="167"/>
      <c r="P375" s="138">
        <v>0</v>
      </c>
      <c r="Q375" s="139">
        <v>0</v>
      </c>
      <c r="R375" s="140">
        <v>0.33333333333333331</v>
      </c>
      <c r="S375" s="140">
        <v>0.66666666666666663</v>
      </c>
      <c r="T375" s="140">
        <v>0</v>
      </c>
      <c r="U375" s="139">
        <v>0</v>
      </c>
      <c r="V375" s="77">
        <f t="shared" si="5"/>
        <v>6.937991089841808</v>
      </c>
      <c r="W375" s="216">
        <v>11.563318483069681</v>
      </c>
      <c r="X375" s="217">
        <v>0.68072380699726642</v>
      </c>
      <c r="Y375" s="217">
        <v>0.31927619300273358</v>
      </c>
      <c r="Z375" s="25"/>
    </row>
    <row r="376" spans="1:26" s="31" customFormat="1" x14ac:dyDescent="0.25">
      <c r="A376" s="124">
        <v>521115</v>
      </c>
      <c r="B376" s="125" t="s">
        <v>411</v>
      </c>
      <c r="C376" s="126" t="s">
        <v>408</v>
      </c>
      <c r="D376" s="101" t="s">
        <v>2073</v>
      </c>
      <c r="E376" s="134"/>
      <c r="F376" s="102">
        <v>101</v>
      </c>
      <c r="G376" s="103" t="s">
        <v>406</v>
      </c>
      <c r="H376" s="104">
        <v>2</v>
      </c>
      <c r="I376" s="106">
        <v>234</v>
      </c>
      <c r="J376" s="168">
        <v>144</v>
      </c>
      <c r="K376" s="166">
        <v>15</v>
      </c>
      <c r="L376" s="166" t="s">
        <v>2139</v>
      </c>
      <c r="M376" s="166">
        <v>9</v>
      </c>
      <c r="N376" s="166">
        <v>36</v>
      </c>
      <c r="O376" s="167"/>
      <c r="P376" s="138">
        <v>0</v>
      </c>
      <c r="Q376" s="139">
        <v>0</v>
      </c>
      <c r="R376" s="140">
        <v>0</v>
      </c>
      <c r="S376" s="140">
        <v>0</v>
      </c>
      <c r="T376" s="140">
        <v>0</v>
      </c>
      <c r="U376" s="139">
        <v>0</v>
      </c>
      <c r="V376" s="77">
        <f t="shared" si="5"/>
        <v>6.8916241673729663</v>
      </c>
      <c r="W376" s="216">
        <v>11.486040278954944</v>
      </c>
      <c r="X376" s="217">
        <v>0.68530372418589758</v>
      </c>
      <c r="Y376" s="217">
        <v>0.31469627581410242</v>
      </c>
      <c r="Z376" s="141"/>
    </row>
    <row r="377" spans="1:26" s="31" customFormat="1" x14ac:dyDescent="0.25">
      <c r="A377" s="131">
        <v>521116</v>
      </c>
      <c r="B377" s="132" t="s">
        <v>409</v>
      </c>
      <c r="C377" s="132" t="s">
        <v>157</v>
      </c>
      <c r="D377" s="145" t="s">
        <v>2312</v>
      </c>
      <c r="E377" s="134"/>
      <c r="F377" s="143">
        <v>101</v>
      </c>
      <c r="G377" s="142" t="s">
        <v>406</v>
      </c>
      <c r="H377" s="134">
        <v>2</v>
      </c>
      <c r="I377" s="144">
        <v>552</v>
      </c>
      <c r="J377" s="168">
        <v>315</v>
      </c>
      <c r="K377" s="166">
        <v>12</v>
      </c>
      <c r="L377" s="166">
        <v>9</v>
      </c>
      <c r="M377" s="166">
        <v>39</v>
      </c>
      <c r="N377" s="166">
        <v>123</v>
      </c>
      <c r="O377" s="167"/>
      <c r="P377" s="138">
        <v>0.88129496402877705</v>
      </c>
      <c r="Q377" s="139">
        <v>7.8431372549019607E-2</v>
      </c>
      <c r="R377" s="140">
        <v>7.1072961373390555</v>
      </c>
      <c r="S377" s="140">
        <v>4.8698140200286124</v>
      </c>
      <c r="T377" s="140">
        <v>1.4666666666666668</v>
      </c>
      <c r="U377" s="139">
        <v>0</v>
      </c>
      <c r="V377" s="77">
        <f t="shared" si="5"/>
        <v>6.9131968088577791</v>
      </c>
      <c r="W377" s="216">
        <v>11.521994681429632</v>
      </c>
      <c r="X377" s="217">
        <v>0.68316523283973374</v>
      </c>
      <c r="Y377" s="217">
        <v>0.31683476716026621</v>
      </c>
      <c r="Z377" s="141"/>
    </row>
    <row r="378" spans="1:26" s="31" customFormat="1" x14ac:dyDescent="0.25">
      <c r="A378" s="131">
        <v>521117</v>
      </c>
      <c r="B378" s="132" t="s">
        <v>2233</v>
      </c>
      <c r="C378" s="132" t="s">
        <v>408</v>
      </c>
      <c r="D378" s="145" t="s">
        <v>2073</v>
      </c>
      <c r="E378" s="134"/>
      <c r="F378" s="143">
        <v>101</v>
      </c>
      <c r="G378" s="142" t="s">
        <v>406</v>
      </c>
      <c r="H378" s="134">
        <v>2</v>
      </c>
      <c r="I378" s="144">
        <v>846</v>
      </c>
      <c r="J378" s="168">
        <v>519</v>
      </c>
      <c r="K378" s="166">
        <v>39</v>
      </c>
      <c r="L378" s="166">
        <v>3</v>
      </c>
      <c r="M378" s="166">
        <v>48</v>
      </c>
      <c r="N378" s="166">
        <v>144</v>
      </c>
      <c r="O378" s="167"/>
      <c r="P378" s="138">
        <v>1.4520383693045564</v>
      </c>
      <c r="Q378" s="139">
        <v>0.25490196078431371</v>
      </c>
      <c r="R378" s="140">
        <v>10.892703862660944</v>
      </c>
      <c r="S378" s="140">
        <v>7.4635193133047215</v>
      </c>
      <c r="T378" s="140">
        <v>2.1999999999999997</v>
      </c>
      <c r="U378" s="139">
        <v>0</v>
      </c>
      <c r="V378" s="77">
        <f t="shared" si="5"/>
        <v>6.84</v>
      </c>
      <c r="W378" s="216">
        <v>11.4</v>
      </c>
      <c r="X378" s="217">
        <v>0.69047598064184634</v>
      </c>
      <c r="Y378" s="217">
        <v>0.30952401935815366</v>
      </c>
      <c r="Z378" s="141"/>
    </row>
    <row r="379" spans="1:26" s="31" customFormat="1" x14ac:dyDescent="0.25">
      <c r="A379" s="124">
        <v>521121</v>
      </c>
      <c r="B379" s="125" t="s">
        <v>412</v>
      </c>
      <c r="C379" s="126" t="s">
        <v>157</v>
      </c>
      <c r="D379" s="101" t="s">
        <v>2312</v>
      </c>
      <c r="E379" s="134"/>
      <c r="F379" s="102">
        <v>502</v>
      </c>
      <c r="G379" s="103" t="s">
        <v>69</v>
      </c>
      <c r="H379" s="104">
        <v>5</v>
      </c>
      <c r="I379" s="106">
        <v>2457</v>
      </c>
      <c r="J379" s="165">
        <v>1524</v>
      </c>
      <c r="K379" s="166">
        <v>90</v>
      </c>
      <c r="L379" s="166">
        <v>21</v>
      </c>
      <c r="M379" s="166">
        <v>153</v>
      </c>
      <c r="N379" s="166">
        <v>393</v>
      </c>
      <c r="O379" s="167"/>
      <c r="P379" s="138">
        <v>19.333333333333332</v>
      </c>
      <c r="Q379" s="139">
        <v>1.3333333333333333</v>
      </c>
      <c r="R379" s="140">
        <v>12</v>
      </c>
      <c r="S379" s="140">
        <v>14.666666666666666</v>
      </c>
      <c r="T379" s="140">
        <v>1.3333333333333333</v>
      </c>
      <c r="U379" s="139">
        <v>0.33333333333333331</v>
      </c>
      <c r="V379" s="77">
        <f t="shared" ref="V379:V439" si="6">IF(OR(H379=1,H379=2,H379=3),0.6*W379,0.4*W379)</f>
        <v>4.4171156373626372</v>
      </c>
      <c r="W379" s="216">
        <v>11.042789093406594</v>
      </c>
      <c r="X379" s="217">
        <v>0.71281142044240475</v>
      </c>
      <c r="Y379" s="217">
        <v>0.28718857955759525</v>
      </c>
      <c r="Z379" s="141"/>
    </row>
    <row r="380" spans="1:26" x14ac:dyDescent="0.25">
      <c r="A380" s="124">
        <v>521122</v>
      </c>
      <c r="B380" s="125" t="s">
        <v>413</v>
      </c>
      <c r="C380" s="126" t="s">
        <v>157</v>
      </c>
      <c r="D380" s="101" t="s">
        <v>2312</v>
      </c>
      <c r="E380" s="134"/>
      <c r="F380" s="102">
        <v>502</v>
      </c>
      <c r="G380" s="103" t="s">
        <v>69</v>
      </c>
      <c r="H380" s="104">
        <v>5</v>
      </c>
      <c r="I380" s="106">
        <v>6219</v>
      </c>
      <c r="J380" s="165">
        <v>3918</v>
      </c>
      <c r="K380" s="166">
        <v>264</v>
      </c>
      <c r="L380" s="166">
        <v>63</v>
      </c>
      <c r="M380" s="166">
        <v>357</v>
      </c>
      <c r="N380" s="166">
        <v>933</v>
      </c>
      <c r="O380" s="167"/>
      <c r="P380" s="138">
        <v>2.3333333333333335</v>
      </c>
      <c r="Q380" s="139">
        <v>0</v>
      </c>
      <c r="R380" s="140">
        <v>21</v>
      </c>
      <c r="S380" s="140">
        <v>21.333333333333332</v>
      </c>
      <c r="T380" s="140">
        <v>5.333333333333333</v>
      </c>
      <c r="U380" s="139">
        <v>0.33333333333333331</v>
      </c>
      <c r="V380" s="77">
        <f t="shared" si="6"/>
        <v>4.5975098639887406</v>
      </c>
      <c r="W380" s="216">
        <v>11.493774659971852</v>
      </c>
      <c r="X380" s="217">
        <v>0.68484257018975925</v>
      </c>
      <c r="Y380" s="217">
        <v>0.31515742981024075</v>
      </c>
      <c r="Z380" s="25"/>
    </row>
    <row r="381" spans="1:26" x14ac:dyDescent="0.25">
      <c r="A381" s="124">
        <v>521131</v>
      </c>
      <c r="B381" s="125" t="s">
        <v>414</v>
      </c>
      <c r="C381" s="126" t="s">
        <v>408</v>
      </c>
      <c r="D381" s="101" t="s">
        <v>2073</v>
      </c>
      <c r="E381" s="134"/>
      <c r="F381" s="102">
        <v>502</v>
      </c>
      <c r="G381" s="103" t="s">
        <v>69</v>
      </c>
      <c r="H381" s="104">
        <v>5</v>
      </c>
      <c r="I381" s="106">
        <v>1782</v>
      </c>
      <c r="J381" s="165">
        <v>1116</v>
      </c>
      <c r="K381" s="166">
        <v>114</v>
      </c>
      <c r="L381" s="166">
        <v>21</v>
      </c>
      <c r="M381" s="166">
        <v>105</v>
      </c>
      <c r="N381" s="166">
        <v>285</v>
      </c>
      <c r="O381" s="167"/>
      <c r="P381" s="138">
        <v>8</v>
      </c>
      <c r="Q381" s="139">
        <v>0.66666666666666663</v>
      </c>
      <c r="R381" s="140">
        <v>22.333333333333332</v>
      </c>
      <c r="S381" s="140">
        <v>19.333333333333332</v>
      </c>
      <c r="T381" s="140">
        <v>3.6666666666666665</v>
      </c>
      <c r="U381" s="139">
        <v>0.33333333333333331</v>
      </c>
      <c r="V381" s="77">
        <f t="shared" si="6"/>
        <v>4.6458462263124733</v>
      </c>
      <c r="W381" s="216">
        <v>11.614615565781182</v>
      </c>
      <c r="X381" s="217">
        <v>0.62643313267094325</v>
      </c>
      <c r="Y381" s="217">
        <v>0.3735668673290567</v>
      </c>
      <c r="Z381" s="25"/>
    </row>
    <row r="382" spans="1:26" x14ac:dyDescent="0.25">
      <c r="A382" s="124">
        <v>521132</v>
      </c>
      <c r="B382" s="125" t="s">
        <v>415</v>
      </c>
      <c r="C382" s="126" t="s">
        <v>157</v>
      </c>
      <c r="D382" s="101" t="s">
        <v>2312</v>
      </c>
      <c r="E382" s="134"/>
      <c r="F382" s="102">
        <v>502</v>
      </c>
      <c r="G382" s="103" t="s">
        <v>69</v>
      </c>
      <c r="H382" s="104">
        <v>5</v>
      </c>
      <c r="I382" s="106">
        <v>4242</v>
      </c>
      <c r="J382" s="165">
        <v>2796</v>
      </c>
      <c r="K382" s="166">
        <v>165</v>
      </c>
      <c r="L382" s="166">
        <v>33</v>
      </c>
      <c r="M382" s="166">
        <v>225</v>
      </c>
      <c r="N382" s="166">
        <v>615</v>
      </c>
      <c r="O382" s="167"/>
      <c r="P382" s="138">
        <v>6</v>
      </c>
      <c r="Q382" s="139">
        <v>1</v>
      </c>
      <c r="R382" s="140">
        <v>14.666666666666666</v>
      </c>
      <c r="S382" s="140">
        <v>11.666666666666666</v>
      </c>
      <c r="T382" s="140">
        <v>2.6666666666666665</v>
      </c>
      <c r="U382" s="139">
        <v>2</v>
      </c>
      <c r="V382" s="77">
        <f t="shared" si="6"/>
        <v>4.5785308578360953</v>
      </c>
      <c r="W382" s="216">
        <v>11.446327144590239</v>
      </c>
      <c r="X382" s="217">
        <v>0.68768139158395813</v>
      </c>
      <c r="Y382" s="217">
        <v>0.31231860841604192</v>
      </c>
      <c r="Z382" s="25"/>
    </row>
    <row r="383" spans="1:26" s="31" customFormat="1" x14ac:dyDescent="0.25">
      <c r="A383" s="131">
        <v>521134</v>
      </c>
      <c r="B383" s="132" t="s">
        <v>2234</v>
      </c>
      <c r="C383" s="132" t="s">
        <v>157</v>
      </c>
      <c r="D383" s="145" t="s">
        <v>2312</v>
      </c>
      <c r="E383" s="134"/>
      <c r="F383" s="143">
        <v>502</v>
      </c>
      <c r="G383" s="142" t="s">
        <v>69</v>
      </c>
      <c r="H383" s="134">
        <v>5</v>
      </c>
      <c r="I383" s="144">
        <v>243</v>
      </c>
      <c r="J383" s="168">
        <v>147</v>
      </c>
      <c r="K383" s="166">
        <v>15</v>
      </c>
      <c r="L383" s="166">
        <v>3</v>
      </c>
      <c r="M383" s="166">
        <v>24</v>
      </c>
      <c r="N383" s="166">
        <v>39</v>
      </c>
      <c r="O383" s="167"/>
      <c r="P383" s="138">
        <v>0.41651487553126898</v>
      </c>
      <c r="Q383" s="139">
        <v>6.7567567567567571E-2</v>
      </c>
      <c r="R383" s="140">
        <v>1.6756440281030445</v>
      </c>
      <c r="S383" s="140">
        <v>1.4543325526932085</v>
      </c>
      <c r="T383" s="140">
        <v>0.41176470588235298</v>
      </c>
      <c r="U383" s="139">
        <v>3.4666666666666665E-2</v>
      </c>
      <c r="V383" s="77">
        <f t="shared" si="6"/>
        <v>4.5785308578360953</v>
      </c>
      <c r="W383" s="216">
        <v>11.446327144590239</v>
      </c>
      <c r="X383" s="217">
        <v>0.63564319993070306</v>
      </c>
      <c r="Y383" s="217">
        <v>0.36435680006929694</v>
      </c>
      <c r="Z383" s="141"/>
    </row>
    <row r="384" spans="1:26" s="31" customFormat="1" x14ac:dyDescent="0.25">
      <c r="A384" s="131">
        <v>521135</v>
      </c>
      <c r="B384" s="132" t="s">
        <v>416</v>
      </c>
      <c r="C384" s="132" t="s">
        <v>408</v>
      </c>
      <c r="D384" s="145" t="s">
        <v>2073</v>
      </c>
      <c r="E384" s="134"/>
      <c r="F384" s="143">
        <v>502</v>
      </c>
      <c r="G384" s="142" t="s">
        <v>69</v>
      </c>
      <c r="H384" s="134">
        <v>5</v>
      </c>
      <c r="I384" s="144">
        <v>1533</v>
      </c>
      <c r="J384" s="168">
        <v>933</v>
      </c>
      <c r="K384" s="166">
        <v>99</v>
      </c>
      <c r="L384" s="166">
        <v>30</v>
      </c>
      <c r="M384" s="166">
        <v>120</v>
      </c>
      <c r="N384" s="166">
        <v>249</v>
      </c>
      <c r="O384" s="167"/>
      <c r="P384" s="138">
        <v>2.6435944140862175</v>
      </c>
      <c r="Q384" s="139">
        <v>0.44594594594594594</v>
      </c>
      <c r="R384" s="140">
        <v>10.571038251366121</v>
      </c>
      <c r="S384" s="140">
        <v>9.1748633879781423</v>
      </c>
      <c r="T384" s="140">
        <v>1.7647058823529411</v>
      </c>
      <c r="U384" s="139">
        <v>0.22133333333333333</v>
      </c>
      <c r="V384" s="77">
        <f t="shared" si="6"/>
        <v>4.5600000000000005</v>
      </c>
      <c r="W384" s="216">
        <v>11.4</v>
      </c>
      <c r="X384" s="217">
        <v>0.63822631698605314</v>
      </c>
      <c r="Y384" s="217">
        <v>0.3617736830139468</v>
      </c>
      <c r="Z384" s="141"/>
    </row>
    <row r="385" spans="1:26" s="31" customFormat="1" x14ac:dyDescent="0.25">
      <c r="A385" s="131">
        <v>521136</v>
      </c>
      <c r="B385" s="132" t="s">
        <v>2235</v>
      </c>
      <c r="C385" s="132" t="s">
        <v>408</v>
      </c>
      <c r="D385" s="145" t="s">
        <v>2081</v>
      </c>
      <c r="E385" s="134"/>
      <c r="F385" s="143">
        <v>502</v>
      </c>
      <c r="G385" s="142" t="s">
        <v>69</v>
      </c>
      <c r="H385" s="134">
        <v>5</v>
      </c>
      <c r="I385" s="144">
        <v>786</v>
      </c>
      <c r="J385" s="168">
        <v>567</v>
      </c>
      <c r="K385" s="166">
        <v>108</v>
      </c>
      <c r="L385" s="166">
        <v>3</v>
      </c>
      <c r="M385" s="166">
        <v>45</v>
      </c>
      <c r="N385" s="166">
        <v>87</v>
      </c>
      <c r="O385" s="167"/>
      <c r="P385" s="138">
        <v>1.6065573770491803</v>
      </c>
      <c r="Q385" s="139">
        <v>0.48648648648648651</v>
      </c>
      <c r="R385" s="140">
        <v>5.4199843871975029</v>
      </c>
      <c r="S385" s="140">
        <v>4.7041373926619832</v>
      </c>
      <c r="T385" s="140">
        <v>0.82352941176470595</v>
      </c>
      <c r="U385" s="139">
        <v>7.7333333333333337E-2</v>
      </c>
      <c r="V385" s="77">
        <f t="shared" si="6"/>
        <v>4.5600000000000005</v>
      </c>
      <c r="W385" s="216">
        <v>11.4</v>
      </c>
      <c r="X385" s="217">
        <v>0.63822631698605314</v>
      </c>
      <c r="Y385" s="217">
        <v>0.3617736830139468</v>
      </c>
      <c r="Z385" s="141"/>
    </row>
    <row r="386" spans="1:26" s="31" customFormat="1" x14ac:dyDescent="0.25">
      <c r="A386" s="124">
        <v>521151</v>
      </c>
      <c r="B386" s="125" t="s">
        <v>417</v>
      </c>
      <c r="C386" s="126" t="s">
        <v>157</v>
      </c>
      <c r="D386" s="101" t="s">
        <v>2312</v>
      </c>
      <c r="E386" s="134"/>
      <c r="F386" s="102">
        <v>502</v>
      </c>
      <c r="G386" s="103" t="s">
        <v>69</v>
      </c>
      <c r="H386" s="104">
        <v>5</v>
      </c>
      <c r="I386" s="106">
        <v>2502</v>
      </c>
      <c r="J386" s="165">
        <v>1704</v>
      </c>
      <c r="K386" s="166">
        <v>150</v>
      </c>
      <c r="L386" s="166">
        <v>24</v>
      </c>
      <c r="M386" s="166">
        <v>123</v>
      </c>
      <c r="N386" s="166">
        <v>363</v>
      </c>
      <c r="O386" s="167"/>
      <c r="P386" s="138">
        <v>4.333333333333333</v>
      </c>
      <c r="Q386" s="139">
        <v>1</v>
      </c>
      <c r="R386" s="140">
        <v>23.333333333333332</v>
      </c>
      <c r="S386" s="140">
        <v>15</v>
      </c>
      <c r="T386" s="140">
        <v>3.6666666666666665</v>
      </c>
      <c r="U386" s="139">
        <v>1</v>
      </c>
      <c r="V386" s="77">
        <f t="shared" si="6"/>
        <v>4.5717084675553759</v>
      </c>
      <c r="W386" s="216">
        <v>11.429271168888439</v>
      </c>
      <c r="X386" s="217">
        <v>0.68870762299732791</v>
      </c>
      <c r="Y386" s="217">
        <v>0.31129237700267204</v>
      </c>
      <c r="Z386" s="141"/>
    </row>
    <row r="387" spans="1:26" s="31" customFormat="1" x14ac:dyDescent="0.25">
      <c r="A387" s="124">
        <v>521152</v>
      </c>
      <c r="B387" s="125" t="s">
        <v>418</v>
      </c>
      <c r="C387" s="126" t="s">
        <v>157</v>
      </c>
      <c r="D387" s="101" t="s">
        <v>2312</v>
      </c>
      <c r="E387" s="134"/>
      <c r="F387" s="102">
        <v>502</v>
      </c>
      <c r="G387" s="103" t="s">
        <v>69</v>
      </c>
      <c r="H387" s="104">
        <v>5</v>
      </c>
      <c r="I387" s="106">
        <v>2145</v>
      </c>
      <c r="J387" s="165">
        <v>1401</v>
      </c>
      <c r="K387" s="166">
        <v>87</v>
      </c>
      <c r="L387" s="166">
        <v>18</v>
      </c>
      <c r="M387" s="166">
        <v>120</v>
      </c>
      <c r="N387" s="166">
        <v>297</v>
      </c>
      <c r="O387" s="167"/>
      <c r="P387" s="138">
        <v>7</v>
      </c>
      <c r="Q387" s="139">
        <v>0</v>
      </c>
      <c r="R387" s="140">
        <v>25.333333333333332</v>
      </c>
      <c r="S387" s="140">
        <v>10</v>
      </c>
      <c r="T387" s="140">
        <v>2.3333333333333335</v>
      </c>
      <c r="U387" s="139">
        <v>1</v>
      </c>
      <c r="V387" s="77">
        <f t="shared" si="6"/>
        <v>4.6569520202950185</v>
      </c>
      <c r="W387" s="216">
        <v>11.642380050737547</v>
      </c>
      <c r="X387" s="217">
        <v>0.67610111893043656</v>
      </c>
      <c r="Y387" s="217">
        <v>0.32389888106956338</v>
      </c>
      <c r="Z387" s="141"/>
    </row>
    <row r="388" spans="1:26" x14ac:dyDescent="0.25">
      <c r="A388" s="124">
        <v>521153</v>
      </c>
      <c r="B388" s="125" t="s">
        <v>419</v>
      </c>
      <c r="C388" s="126" t="s">
        <v>408</v>
      </c>
      <c r="D388" s="101" t="s">
        <v>2073</v>
      </c>
      <c r="E388" s="134"/>
      <c r="F388" s="102">
        <v>502</v>
      </c>
      <c r="G388" s="103" t="s">
        <v>69</v>
      </c>
      <c r="H388" s="104">
        <v>5</v>
      </c>
      <c r="I388" s="106">
        <v>2271</v>
      </c>
      <c r="J388" s="165">
        <v>1440</v>
      </c>
      <c r="K388" s="166">
        <v>99</v>
      </c>
      <c r="L388" s="166">
        <v>24</v>
      </c>
      <c r="M388" s="166">
        <v>135</v>
      </c>
      <c r="N388" s="166">
        <v>369</v>
      </c>
      <c r="O388" s="167"/>
      <c r="P388" s="138">
        <v>5.333333333333333</v>
      </c>
      <c r="Q388" s="139">
        <v>0.66666666666666663</v>
      </c>
      <c r="R388" s="140">
        <v>9.3333333333333339</v>
      </c>
      <c r="S388" s="140">
        <v>10</v>
      </c>
      <c r="T388" s="140">
        <v>0.66666666666666663</v>
      </c>
      <c r="U388" s="139">
        <v>0.66666666666666663</v>
      </c>
      <c r="V388" s="77">
        <f t="shared" si="6"/>
        <v>3.1880000000000002</v>
      </c>
      <c r="W388" s="216">
        <v>7.97</v>
      </c>
      <c r="X388" s="217">
        <v>0.912895861184568</v>
      </c>
      <c r="Y388" s="217">
        <v>8.7104138815432011E-2</v>
      </c>
      <c r="Z388" s="25"/>
    </row>
    <row r="389" spans="1:26" x14ac:dyDescent="0.25">
      <c r="A389" s="124">
        <v>521160</v>
      </c>
      <c r="B389" s="125" t="s">
        <v>420</v>
      </c>
      <c r="C389" s="126" t="s">
        <v>157</v>
      </c>
      <c r="D389" s="101" t="s">
        <v>2312</v>
      </c>
      <c r="E389" s="134"/>
      <c r="F389" s="102">
        <v>501</v>
      </c>
      <c r="G389" s="103" t="s">
        <v>67</v>
      </c>
      <c r="H389" s="104">
        <v>4</v>
      </c>
      <c r="I389" s="106">
        <v>795</v>
      </c>
      <c r="J389" s="168">
        <v>510</v>
      </c>
      <c r="K389" s="166">
        <v>39</v>
      </c>
      <c r="L389" s="166">
        <v>9</v>
      </c>
      <c r="M389" s="166">
        <v>42</v>
      </c>
      <c r="N389" s="166">
        <v>126</v>
      </c>
      <c r="O389" s="167"/>
      <c r="P389" s="138">
        <v>3.3333333333333335</v>
      </c>
      <c r="Q389" s="139">
        <v>0.33333333333333331</v>
      </c>
      <c r="R389" s="140">
        <v>5.666666666666667</v>
      </c>
      <c r="S389" s="140">
        <v>1.6666666666666667</v>
      </c>
      <c r="T389" s="140">
        <v>0.33333333333333331</v>
      </c>
      <c r="U389" s="139">
        <v>0.66666666666666663</v>
      </c>
      <c r="V389" s="77">
        <f t="shared" si="6"/>
        <v>4.6767742682090896</v>
      </c>
      <c r="W389" s="216">
        <v>11.691935670522724</v>
      </c>
      <c r="X389" s="217">
        <v>0.67323550189915915</v>
      </c>
      <c r="Y389" s="217">
        <v>0.32676449810084079</v>
      </c>
      <c r="Z389" s="25"/>
    </row>
    <row r="390" spans="1:26" x14ac:dyDescent="0.25">
      <c r="A390" s="124">
        <v>521201</v>
      </c>
      <c r="B390" s="125" t="s">
        <v>421</v>
      </c>
      <c r="C390" s="126" t="s">
        <v>157</v>
      </c>
      <c r="D390" s="101" t="s">
        <v>2312</v>
      </c>
      <c r="E390" s="134"/>
      <c r="F390" s="102">
        <v>5</v>
      </c>
      <c r="G390" s="103" t="s">
        <v>422</v>
      </c>
      <c r="H390" s="104">
        <v>1</v>
      </c>
      <c r="I390" s="106">
        <v>1662</v>
      </c>
      <c r="J390" s="165">
        <v>1059</v>
      </c>
      <c r="K390" s="166">
        <v>69</v>
      </c>
      <c r="L390" s="166">
        <v>36</v>
      </c>
      <c r="M390" s="166">
        <v>153</v>
      </c>
      <c r="N390" s="166">
        <v>195</v>
      </c>
      <c r="O390" s="167"/>
      <c r="P390" s="138">
        <v>1.3333333333333333</v>
      </c>
      <c r="Q390" s="139">
        <v>0.33333333333333331</v>
      </c>
      <c r="R390" s="140">
        <v>3.3333333333333335</v>
      </c>
      <c r="S390" s="140">
        <v>2</v>
      </c>
      <c r="T390" s="140">
        <v>0</v>
      </c>
      <c r="U390" s="139">
        <v>0</v>
      </c>
      <c r="V390" s="77">
        <f t="shared" si="6"/>
        <v>7.1265936295013006</v>
      </c>
      <c r="W390" s="216">
        <v>11.877656049168834</v>
      </c>
      <c r="X390" s="217">
        <v>0.6627087151482105</v>
      </c>
      <c r="Y390" s="217">
        <v>0.33729128485178944</v>
      </c>
      <c r="Z390" s="25"/>
    </row>
    <row r="391" spans="1:26" x14ac:dyDescent="0.25">
      <c r="A391" s="124">
        <v>521202</v>
      </c>
      <c r="B391" s="125" t="s">
        <v>423</v>
      </c>
      <c r="C391" s="126" t="s">
        <v>157</v>
      </c>
      <c r="D391" s="101" t="s">
        <v>2312</v>
      </c>
      <c r="E391" s="134"/>
      <c r="F391" s="102">
        <v>5</v>
      </c>
      <c r="G391" s="103" t="s">
        <v>422</v>
      </c>
      <c r="H391" s="104">
        <v>1</v>
      </c>
      <c r="I391" s="106">
        <v>546</v>
      </c>
      <c r="J391" s="168">
        <v>369</v>
      </c>
      <c r="K391" s="166">
        <v>12</v>
      </c>
      <c r="L391" s="166">
        <v>9</v>
      </c>
      <c r="M391" s="166">
        <v>30</v>
      </c>
      <c r="N391" s="166">
        <v>72</v>
      </c>
      <c r="O391" s="167"/>
      <c r="P391" s="138">
        <v>0.66666666666666663</v>
      </c>
      <c r="Q391" s="139">
        <v>0</v>
      </c>
      <c r="R391" s="140">
        <v>9.3333333333333339</v>
      </c>
      <c r="S391" s="140">
        <v>7.666666666666667</v>
      </c>
      <c r="T391" s="140">
        <v>2</v>
      </c>
      <c r="U391" s="139">
        <v>0.66666666666666663</v>
      </c>
      <c r="V391" s="77">
        <f t="shared" si="6"/>
        <v>6.9189780368065215</v>
      </c>
      <c r="W391" s="216">
        <v>11.531630061344202</v>
      </c>
      <c r="X391" s="217">
        <v>0.68259440664015747</v>
      </c>
      <c r="Y391" s="217">
        <v>0.31740559335984253</v>
      </c>
      <c r="Z391" s="25"/>
    </row>
    <row r="392" spans="1:26" x14ac:dyDescent="0.25">
      <c r="A392" s="124">
        <v>521203</v>
      </c>
      <c r="B392" s="125" t="s">
        <v>424</v>
      </c>
      <c r="C392" s="126" t="s">
        <v>157</v>
      </c>
      <c r="D392" s="101" t="s">
        <v>2312</v>
      </c>
      <c r="E392" s="134"/>
      <c r="F392" s="102">
        <v>5</v>
      </c>
      <c r="G392" s="103" t="s">
        <v>422</v>
      </c>
      <c r="H392" s="104">
        <v>1</v>
      </c>
      <c r="I392" s="106">
        <v>381</v>
      </c>
      <c r="J392" s="168">
        <v>249</v>
      </c>
      <c r="K392" s="166">
        <v>12</v>
      </c>
      <c r="L392" s="166">
        <v>3</v>
      </c>
      <c r="M392" s="166">
        <v>15</v>
      </c>
      <c r="N392" s="166">
        <v>45</v>
      </c>
      <c r="O392" s="167"/>
      <c r="P392" s="138">
        <v>8.6666666666666661</v>
      </c>
      <c r="Q392" s="139">
        <v>0</v>
      </c>
      <c r="R392" s="140">
        <v>3</v>
      </c>
      <c r="S392" s="140">
        <v>2.6666666666666665</v>
      </c>
      <c r="T392" s="140">
        <v>1</v>
      </c>
      <c r="U392" s="139">
        <v>0.33333333333333331</v>
      </c>
      <c r="V392" s="77">
        <f t="shared" si="6"/>
        <v>6.9928406596411063</v>
      </c>
      <c r="W392" s="216">
        <v>11.654734432735177</v>
      </c>
      <c r="X392" s="217">
        <v>0.67538443065748632</v>
      </c>
      <c r="Y392" s="217">
        <v>0.32461556934251373</v>
      </c>
      <c r="Z392" s="25"/>
    </row>
    <row r="393" spans="1:26" x14ac:dyDescent="0.25">
      <c r="A393" s="124">
        <v>521301</v>
      </c>
      <c r="B393" s="125" t="s">
        <v>425</v>
      </c>
      <c r="C393" s="126" t="s">
        <v>157</v>
      </c>
      <c r="D393" s="101" t="s">
        <v>2312</v>
      </c>
      <c r="E393" s="134"/>
      <c r="F393" s="102">
        <v>5</v>
      </c>
      <c r="G393" s="103" t="s">
        <v>422</v>
      </c>
      <c r="H393" s="104">
        <v>1</v>
      </c>
      <c r="I393" s="106">
        <v>3531</v>
      </c>
      <c r="J393" s="165">
        <v>2178</v>
      </c>
      <c r="K393" s="166">
        <v>165</v>
      </c>
      <c r="L393" s="166">
        <v>33</v>
      </c>
      <c r="M393" s="166">
        <v>198</v>
      </c>
      <c r="N393" s="166">
        <v>528</v>
      </c>
      <c r="O393" s="167"/>
      <c r="P393" s="138">
        <v>2.6666666666666665</v>
      </c>
      <c r="Q393" s="139">
        <v>0</v>
      </c>
      <c r="R393" s="140">
        <v>29</v>
      </c>
      <c r="S393" s="140">
        <v>26</v>
      </c>
      <c r="T393" s="140">
        <v>3.6666666666666665</v>
      </c>
      <c r="U393" s="139">
        <v>1.6666666666666667</v>
      </c>
      <c r="V393" s="77">
        <f t="shared" si="6"/>
        <v>6.974657312521332</v>
      </c>
      <c r="W393" s="216">
        <v>11.62442885420222</v>
      </c>
      <c r="X393" s="217">
        <v>0.67714519810334906</v>
      </c>
      <c r="Y393" s="217">
        <v>0.322854801896651</v>
      </c>
      <c r="Z393" s="25"/>
    </row>
    <row r="394" spans="1:26" x14ac:dyDescent="0.25">
      <c r="A394" s="124">
        <v>521302</v>
      </c>
      <c r="B394" s="125" t="s">
        <v>426</v>
      </c>
      <c r="C394" s="126" t="s">
        <v>157</v>
      </c>
      <c r="D394" s="101" t="s">
        <v>2312</v>
      </c>
      <c r="E394" s="134"/>
      <c r="F394" s="102">
        <v>5</v>
      </c>
      <c r="G394" s="103" t="s">
        <v>422</v>
      </c>
      <c r="H394" s="104">
        <v>1</v>
      </c>
      <c r="I394" s="106">
        <v>489</v>
      </c>
      <c r="J394" s="168">
        <v>348</v>
      </c>
      <c r="K394" s="166">
        <v>24</v>
      </c>
      <c r="L394" s="166">
        <v>6</v>
      </c>
      <c r="M394" s="166">
        <v>21</v>
      </c>
      <c r="N394" s="166">
        <v>54</v>
      </c>
      <c r="O394" s="167"/>
      <c r="P394" s="138">
        <v>10.333333333333334</v>
      </c>
      <c r="Q394" s="139">
        <v>0.66666666666666663</v>
      </c>
      <c r="R394" s="140">
        <v>0.66666666666666663</v>
      </c>
      <c r="S394" s="140">
        <v>0.66666666666666663</v>
      </c>
      <c r="T394" s="140">
        <v>0.66666666666666663</v>
      </c>
      <c r="U394" s="139">
        <v>0</v>
      </c>
      <c r="V394" s="77">
        <f t="shared" si="6"/>
        <v>7.0412472282477765</v>
      </c>
      <c r="W394" s="216">
        <v>11.735412047079627</v>
      </c>
      <c r="X394" s="217">
        <v>0.67074135511721233</v>
      </c>
      <c r="Y394" s="217">
        <v>0.32925864488278761</v>
      </c>
      <c r="Z394" s="25"/>
    </row>
    <row r="395" spans="1:26" x14ac:dyDescent="0.25">
      <c r="A395" s="124">
        <v>521501</v>
      </c>
      <c r="B395" s="125" t="s">
        <v>427</v>
      </c>
      <c r="C395" s="126" t="s">
        <v>157</v>
      </c>
      <c r="D395" s="101" t="s">
        <v>2312</v>
      </c>
      <c r="E395" s="134"/>
      <c r="F395" s="102">
        <v>5</v>
      </c>
      <c r="G395" s="103" t="s">
        <v>422</v>
      </c>
      <c r="H395" s="104">
        <v>1</v>
      </c>
      <c r="I395" s="106">
        <v>3210</v>
      </c>
      <c r="J395" s="165">
        <v>2136</v>
      </c>
      <c r="K395" s="166">
        <v>60</v>
      </c>
      <c r="L395" s="166">
        <v>21</v>
      </c>
      <c r="M395" s="166">
        <v>120</v>
      </c>
      <c r="N395" s="166">
        <v>396</v>
      </c>
      <c r="O395" s="167"/>
      <c r="P395" s="138">
        <v>0.66666666666666663</v>
      </c>
      <c r="Q395" s="139">
        <v>0</v>
      </c>
      <c r="R395" s="140">
        <v>33.333333333333336</v>
      </c>
      <c r="S395" s="140">
        <v>21</v>
      </c>
      <c r="T395" s="140">
        <v>3.6666666666666665</v>
      </c>
      <c r="U395" s="139">
        <v>1</v>
      </c>
      <c r="V395" s="77">
        <f t="shared" si="6"/>
        <v>8.1241930564410776</v>
      </c>
      <c r="W395" s="216">
        <v>13.540321760735129</v>
      </c>
      <c r="X395" s="217">
        <v>0.58133228429940165</v>
      </c>
      <c r="Y395" s="217">
        <v>0.41866771570059835</v>
      </c>
      <c r="Z395" s="25"/>
    </row>
    <row r="396" spans="1:26" x14ac:dyDescent="0.25">
      <c r="A396" s="124">
        <v>521502</v>
      </c>
      <c r="B396" s="125" t="s">
        <v>428</v>
      </c>
      <c r="C396" s="126" t="s">
        <v>157</v>
      </c>
      <c r="D396" s="101" t="s">
        <v>2312</v>
      </c>
      <c r="E396" s="134"/>
      <c r="F396" s="102">
        <v>5</v>
      </c>
      <c r="G396" s="103" t="s">
        <v>422</v>
      </c>
      <c r="H396" s="104">
        <v>1</v>
      </c>
      <c r="I396" s="106">
        <v>4761</v>
      </c>
      <c r="J396" s="165">
        <v>2994</v>
      </c>
      <c r="K396" s="166">
        <v>72</v>
      </c>
      <c r="L396" s="166">
        <v>36</v>
      </c>
      <c r="M396" s="166">
        <v>228</v>
      </c>
      <c r="N396" s="166">
        <v>723</v>
      </c>
      <c r="O396" s="167"/>
      <c r="P396" s="138">
        <v>18</v>
      </c>
      <c r="Q396" s="139">
        <v>0</v>
      </c>
      <c r="R396" s="140">
        <v>39.666666666666664</v>
      </c>
      <c r="S396" s="140">
        <v>16.666666666666668</v>
      </c>
      <c r="T396" s="140">
        <v>2</v>
      </c>
      <c r="U396" s="139">
        <v>2</v>
      </c>
      <c r="V396" s="77">
        <f t="shared" si="6"/>
        <v>8.2993474427305376</v>
      </c>
      <c r="W396" s="216">
        <v>13.832245737884229</v>
      </c>
      <c r="X396" s="217">
        <v>0.56906350049569443</v>
      </c>
      <c r="Y396" s="217">
        <v>0.43093649950430557</v>
      </c>
      <c r="Z396" s="25"/>
    </row>
    <row r="397" spans="1:26" x14ac:dyDescent="0.25">
      <c r="A397" s="124">
        <v>521601</v>
      </c>
      <c r="B397" s="125" t="s">
        <v>429</v>
      </c>
      <c r="C397" s="126" t="s">
        <v>157</v>
      </c>
      <c r="D397" s="101" t="s">
        <v>2312</v>
      </c>
      <c r="E397" s="134"/>
      <c r="F397" s="102">
        <v>5</v>
      </c>
      <c r="G397" s="103" t="s">
        <v>422</v>
      </c>
      <c r="H397" s="104">
        <v>1</v>
      </c>
      <c r="I397" s="106">
        <v>2712</v>
      </c>
      <c r="J397" s="165">
        <v>1623</v>
      </c>
      <c r="K397" s="166">
        <v>63</v>
      </c>
      <c r="L397" s="166">
        <v>36</v>
      </c>
      <c r="M397" s="166">
        <v>186</v>
      </c>
      <c r="N397" s="166">
        <v>399</v>
      </c>
      <c r="O397" s="167"/>
      <c r="P397" s="138">
        <v>9.3333333333333339</v>
      </c>
      <c r="Q397" s="139">
        <v>0.33333333333333331</v>
      </c>
      <c r="R397" s="140">
        <v>16</v>
      </c>
      <c r="S397" s="140">
        <v>13.333333333333334</v>
      </c>
      <c r="T397" s="140">
        <v>1.3333333333333333</v>
      </c>
      <c r="U397" s="139">
        <v>1.6666666666666667</v>
      </c>
      <c r="V397" s="77">
        <f t="shared" si="6"/>
        <v>8.6750827497460108</v>
      </c>
      <c r="W397" s="216">
        <v>14.458471249576684</v>
      </c>
      <c r="X397" s="217">
        <v>0.54441621409645979</v>
      </c>
      <c r="Y397" s="217">
        <v>0.45558378590354021</v>
      </c>
      <c r="Z397" s="25"/>
    </row>
    <row r="398" spans="1:26" x14ac:dyDescent="0.25">
      <c r="A398" s="124">
        <v>521602</v>
      </c>
      <c r="B398" s="125" t="s">
        <v>430</v>
      </c>
      <c r="C398" s="126" t="s">
        <v>157</v>
      </c>
      <c r="D398" s="101" t="s">
        <v>2312</v>
      </c>
      <c r="E398" s="134"/>
      <c r="F398" s="102">
        <v>5</v>
      </c>
      <c r="G398" s="103" t="s">
        <v>422</v>
      </c>
      <c r="H398" s="104">
        <v>1</v>
      </c>
      <c r="I398" s="106">
        <v>6411</v>
      </c>
      <c r="J398" s="165">
        <v>3888</v>
      </c>
      <c r="K398" s="166">
        <v>147</v>
      </c>
      <c r="L398" s="166">
        <v>105</v>
      </c>
      <c r="M398" s="166">
        <v>477</v>
      </c>
      <c r="N398" s="166">
        <v>837</v>
      </c>
      <c r="O398" s="167"/>
      <c r="P398" s="138">
        <v>5</v>
      </c>
      <c r="Q398" s="139">
        <v>0</v>
      </c>
      <c r="R398" s="140">
        <v>95.666666666666671</v>
      </c>
      <c r="S398" s="140">
        <v>79</v>
      </c>
      <c r="T398" s="140">
        <v>9.3333333333333339</v>
      </c>
      <c r="U398" s="139">
        <v>2.6666666666666665</v>
      </c>
      <c r="V398" s="77">
        <f t="shared" si="6"/>
        <v>8.7352898066717017</v>
      </c>
      <c r="W398" s="216">
        <v>14.558816344452836</v>
      </c>
      <c r="X398" s="217">
        <v>0.54066388318142355</v>
      </c>
      <c r="Y398" s="217">
        <v>0.45933611681857639</v>
      </c>
      <c r="Z398" s="25"/>
    </row>
    <row r="399" spans="1:26" x14ac:dyDescent="0.25">
      <c r="A399" s="124">
        <v>521801</v>
      </c>
      <c r="B399" s="125" t="s">
        <v>431</v>
      </c>
      <c r="C399" s="126" t="s">
        <v>157</v>
      </c>
      <c r="D399" s="101" t="s">
        <v>2312</v>
      </c>
      <c r="E399" s="134"/>
      <c r="F399" s="102">
        <v>4</v>
      </c>
      <c r="G399" s="103" t="s">
        <v>300</v>
      </c>
      <c r="H399" s="104">
        <v>1</v>
      </c>
      <c r="I399" s="106">
        <v>2955</v>
      </c>
      <c r="J399" s="165">
        <v>1467</v>
      </c>
      <c r="K399" s="166">
        <v>141</v>
      </c>
      <c r="L399" s="166">
        <v>54</v>
      </c>
      <c r="M399" s="166">
        <v>273</v>
      </c>
      <c r="N399" s="166">
        <v>480</v>
      </c>
      <c r="O399" s="167"/>
      <c r="P399" s="138">
        <v>78.666666666666671</v>
      </c>
      <c r="Q399" s="139">
        <v>0</v>
      </c>
      <c r="R399" s="140">
        <v>100.66666666666667</v>
      </c>
      <c r="S399" s="140">
        <v>207</v>
      </c>
      <c r="T399" s="140">
        <v>44.666666666666664</v>
      </c>
      <c r="U399" s="139">
        <v>13.333333333333334</v>
      </c>
      <c r="V399" s="77">
        <f t="shared" si="6"/>
        <v>8.7854939965590813</v>
      </c>
      <c r="W399" s="216">
        <v>14.642489994265137</v>
      </c>
      <c r="X399" s="217">
        <v>0.53757429114856581</v>
      </c>
      <c r="Y399" s="217">
        <v>0.46242570885143419</v>
      </c>
      <c r="Z399" s="25"/>
    </row>
    <row r="400" spans="1:26" x14ac:dyDescent="0.25">
      <c r="A400" s="124">
        <v>521802</v>
      </c>
      <c r="B400" s="125" t="s">
        <v>432</v>
      </c>
      <c r="C400" s="126" t="s">
        <v>157</v>
      </c>
      <c r="D400" s="101" t="s">
        <v>2312</v>
      </c>
      <c r="E400" s="134"/>
      <c r="F400" s="102">
        <v>4</v>
      </c>
      <c r="G400" s="103" t="s">
        <v>300</v>
      </c>
      <c r="H400" s="104">
        <v>1</v>
      </c>
      <c r="I400" s="106">
        <v>3552</v>
      </c>
      <c r="J400" s="165">
        <v>1794</v>
      </c>
      <c r="K400" s="166">
        <v>210</v>
      </c>
      <c r="L400" s="166">
        <v>63</v>
      </c>
      <c r="M400" s="166">
        <v>369</v>
      </c>
      <c r="N400" s="166">
        <v>501</v>
      </c>
      <c r="O400" s="167"/>
      <c r="P400" s="138">
        <v>12.666666666666666</v>
      </c>
      <c r="Q400" s="139">
        <v>2.3333333333333335</v>
      </c>
      <c r="R400" s="140">
        <v>0</v>
      </c>
      <c r="S400" s="140">
        <v>0</v>
      </c>
      <c r="T400" s="140">
        <v>0</v>
      </c>
      <c r="U400" s="139">
        <v>0</v>
      </c>
      <c r="V400" s="77">
        <f t="shared" si="6"/>
        <v>8.1447417789329108</v>
      </c>
      <c r="W400" s="216">
        <v>13.574569631554851</v>
      </c>
      <c r="X400" s="217">
        <v>0.57986561585123664</v>
      </c>
      <c r="Y400" s="217">
        <v>0.42013438414876331</v>
      </c>
      <c r="Z400" s="25"/>
    </row>
    <row r="401" spans="1:26" x14ac:dyDescent="0.25">
      <c r="A401" s="124">
        <v>521803</v>
      </c>
      <c r="B401" s="125" t="s">
        <v>433</v>
      </c>
      <c r="C401" s="126" t="s">
        <v>157</v>
      </c>
      <c r="D401" s="101" t="s">
        <v>2312</v>
      </c>
      <c r="E401" s="134"/>
      <c r="F401" s="102">
        <v>4</v>
      </c>
      <c r="G401" s="103" t="s">
        <v>300</v>
      </c>
      <c r="H401" s="104">
        <v>1</v>
      </c>
      <c r="I401" s="106">
        <v>2085</v>
      </c>
      <c r="J401" s="165">
        <v>1017</v>
      </c>
      <c r="K401" s="166">
        <v>120</v>
      </c>
      <c r="L401" s="166">
        <v>39</v>
      </c>
      <c r="M401" s="166">
        <v>204</v>
      </c>
      <c r="N401" s="166">
        <v>351</v>
      </c>
      <c r="O401" s="167"/>
      <c r="P401" s="138">
        <v>16.333333333333332</v>
      </c>
      <c r="Q401" s="139">
        <v>1.3333333333333333</v>
      </c>
      <c r="R401" s="140">
        <v>0</v>
      </c>
      <c r="S401" s="140">
        <v>0</v>
      </c>
      <c r="T401" s="140">
        <v>0</v>
      </c>
      <c r="U401" s="139">
        <v>0</v>
      </c>
      <c r="V401" s="77">
        <f t="shared" si="6"/>
        <v>8.8937889354312212</v>
      </c>
      <c r="W401" s="216">
        <v>14.822981559052035</v>
      </c>
      <c r="X401" s="217">
        <v>0.53102853484359624</v>
      </c>
      <c r="Y401" s="217">
        <v>0.4689714651564037</v>
      </c>
      <c r="Z401" s="25"/>
    </row>
    <row r="402" spans="1:26" x14ac:dyDescent="0.25">
      <c r="A402" s="124">
        <v>521901</v>
      </c>
      <c r="B402" s="125" t="s">
        <v>434</v>
      </c>
      <c r="C402" s="126" t="s">
        <v>157</v>
      </c>
      <c r="D402" s="101" t="s">
        <v>2312</v>
      </c>
      <c r="E402" s="134"/>
      <c r="F402" s="102">
        <v>4</v>
      </c>
      <c r="G402" s="103" t="s">
        <v>300</v>
      </c>
      <c r="H402" s="104">
        <v>1</v>
      </c>
      <c r="I402" s="106">
        <v>4926</v>
      </c>
      <c r="J402" s="165">
        <v>2616</v>
      </c>
      <c r="K402" s="166">
        <v>384</v>
      </c>
      <c r="L402" s="166">
        <v>93</v>
      </c>
      <c r="M402" s="166">
        <v>450</v>
      </c>
      <c r="N402" s="166">
        <v>747</v>
      </c>
      <c r="O402" s="167"/>
      <c r="P402" s="138">
        <v>5.666666666666667</v>
      </c>
      <c r="Q402" s="139">
        <v>0</v>
      </c>
      <c r="R402" s="140">
        <v>42.666666666666664</v>
      </c>
      <c r="S402" s="140">
        <v>99.333333333333329</v>
      </c>
      <c r="T402" s="140">
        <v>19</v>
      </c>
      <c r="U402" s="139">
        <v>6.666666666666667</v>
      </c>
      <c r="V402" s="77">
        <f t="shared" si="6"/>
        <v>8.1617090151329439</v>
      </c>
      <c r="W402" s="216">
        <v>13.602848358554906</v>
      </c>
      <c r="X402" s="217">
        <v>0.57866014321674519</v>
      </c>
      <c r="Y402" s="217">
        <v>0.42133985678325486</v>
      </c>
      <c r="Z402" s="25"/>
    </row>
    <row r="403" spans="1:26" x14ac:dyDescent="0.25">
      <c r="A403" s="124">
        <v>521902</v>
      </c>
      <c r="B403" s="125" t="s">
        <v>435</v>
      </c>
      <c r="C403" s="126" t="s">
        <v>157</v>
      </c>
      <c r="D403" s="101" t="s">
        <v>2312</v>
      </c>
      <c r="E403" s="134"/>
      <c r="F403" s="102">
        <v>5</v>
      </c>
      <c r="G403" s="103" t="s">
        <v>422</v>
      </c>
      <c r="H403" s="104">
        <v>1</v>
      </c>
      <c r="I403" s="106">
        <v>105</v>
      </c>
      <c r="J403" s="168">
        <v>42</v>
      </c>
      <c r="K403" s="166" t="s">
        <v>2139</v>
      </c>
      <c r="L403" s="166">
        <v>21</v>
      </c>
      <c r="M403" s="166">
        <v>27</v>
      </c>
      <c r="N403" s="166">
        <v>6</v>
      </c>
      <c r="O403" s="167"/>
      <c r="P403" s="138">
        <v>0</v>
      </c>
      <c r="Q403" s="139">
        <v>0</v>
      </c>
      <c r="R403" s="140">
        <v>0</v>
      </c>
      <c r="S403" s="140">
        <v>0</v>
      </c>
      <c r="T403" s="140">
        <v>0</v>
      </c>
      <c r="U403" s="139">
        <v>0</v>
      </c>
      <c r="V403" s="77">
        <f t="shared" si="6"/>
        <v>6.8574258752021349</v>
      </c>
      <c r="W403" s="216">
        <v>11.429043125336891</v>
      </c>
      <c r="X403" s="217">
        <v>0.68872136477173584</v>
      </c>
      <c r="Y403" s="217">
        <v>0.31127863522826416</v>
      </c>
      <c r="Z403" s="25"/>
    </row>
    <row r="404" spans="1:26" x14ac:dyDescent="0.25">
      <c r="A404" s="124">
        <v>522100</v>
      </c>
      <c r="B404" s="125" t="s">
        <v>436</v>
      </c>
      <c r="C404" s="126" t="s">
        <v>157</v>
      </c>
      <c r="D404" s="101" t="s">
        <v>2312</v>
      </c>
      <c r="E404" s="134"/>
      <c r="F404" s="102">
        <v>5</v>
      </c>
      <c r="G404" s="103" t="s">
        <v>422</v>
      </c>
      <c r="H404" s="104">
        <v>1</v>
      </c>
      <c r="I404" s="106">
        <v>5886</v>
      </c>
      <c r="J404" s="165">
        <v>2952</v>
      </c>
      <c r="K404" s="166">
        <v>342</v>
      </c>
      <c r="L404" s="166">
        <v>114</v>
      </c>
      <c r="M404" s="166">
        <v>564</v>
      </c>
      <c r="N404" s="166">
        <v>936</v>
      </c>
      <c r="O404" s="167"/>
      <c r="P404" s="138">
        <v>16.666666666666668</v>
      </c>
      <c r="Q404" s="139">
        <v>3.3333333333333335</v>
      </c>
      <c r="R404" s="140">
        <v>57.333333333333336</v>
      </c>
      <c r="S404" s="140">
        <v>101.33333333333333</v>
      </c>
      <c r="T404" s="140">
        <v>23</v>
      </c>
      <c r="U404" s="139">
        <v>10.333333333333334</v>
      </c>
      <c r="V404" s="77">
        <f t="shared" si="6"/>
        <v>8.7765169825252283</v>
      </c>
      <c r="W404" s="216">
        <v>14.627528304208715</v>
      </c>
      <c r="X404" s="217">
        <v>0.53812414617254489</v>
      </c>
      <c r="Y404" s="217">
        <v>0.46187585382745505</v>
      </c>
      <c r="Z404" s="25"/>
    </row>
    <row r="405" spans="1:26" x14ac:dyDescent="0.25">
      <c r="A405" s="124">
        <v>522201</v>
      </c>
      <c r="B405" s="125" t="s">
        <v>437</v>
      </c>
      <c r="C405" s="126" t="s">
        <v>157</v>
      </c>
      <c r="D405" s="101" t="s">
        <v>2312</v>
      </c>
      <c r="E405" s="134"/>
      <c r="F405" s="102">
        <v>5</v>
      </c>
      <c r="G405" s="103" t="s">
        <v>422</v>
      </c>
      <c r="H405" s="104">
        <v>1</v>
      </c>
      <c r="I405" s="106">
        <v>5703</v>
      </c>
      <c r="J405" s="165">
        <v>3111</v>
      </c>
      <c r="K405" s="166">
        <v>279</v>
      </c>
      <c r="L405" s="166">
        <v>96</v>
      </c>
      <c r="M405" s="166">
        <v>462</v>
      </c>
      <c r="N405" s="166">
        <v>771</v>
      </c>
      <c r="O405" s="167"/>
      <c r="P405" s="138">
        <v>20</v>
      </c>
      <c r="Q405" s="139">
        <v>2.6666666666666665</v>
      </c>
      <c r="R405" s="140">
        <v>110</v>
      </c>
      <c r="S405" s="140">
        <v>107.33333333333333</v>
      </c>
      <c r="T405" s="140">
        <v>16</v>
      </c>
      <c r="U405" s="139">
        <v>6.333333333333333</v>
      </c>
      <c r="V405" s="77">
        <f t="shared" si="6"/>
        <v>8.8720799883656944</v>
      </c>
      <c r="W405" s="216">
        <v>14.786799980609491</v>
      </c>
      <c r="X405" s="217">
        <v>0.53232789985927709</v>
      </c>
      <c r="Y405" s="217">
        <v>0.46767210014072297</v>
      </c>
      <c r="Z405" s="25"/>
    </row>
    <row r="406" spans="1:26" x14ac:dyDescent="0.25">
      <c r="A406" s="124">
        <v>522202</v>
      </c>
      <c r="B406" s="125" t="s">
        <v>438</v>
      </c>
      <c r="C406" s="126" t="s">
        <v>157</v>
      </c>
      <c r="D406" s="101" t="s">
        <v>2312</v>
      </c>
      <c r="E406" s="134"/>
      <c r="F406" s="102">
        <v>5</v>
      </c>
      <c r="G406" s="103" t="s">
        <v>422</v>
      </c>
      <c r="H406" s="104">
        <v>1</v>
      </c>
      <c r="I406" s="106">
        <v>4779</v>
      </c>
      <c r="J406" s="165">
        <v>2799</v>
      </c>
      <c r="K406" s="166">
        <v>198</v>
      </c>
      <c r="L406" s="166">
        <v>63</v>
      </c>
      <c r="M406" s="166">
        <v>327</v>
      </c>
      <c r="N406" s="166">
        <v>504</v>
      </c>
      <c r="O406" s="167"/>
      <c r="P406" s="138">
        <v>32.666666666666664</v>
      </c>
      <c r="Q406" s="139">
        <v>2.3333333333333335</v>
      </c>
      <c r="R406" s="140">
        <v>95.333333333333329</v>
      </c>
      <c r="S406" s="140">
        <v>81</v>
      </c>
      <c r="T406" s="140">
        <v>11</v>
      </c>
      <c r="U406" s="139">
        <v>6.666666666666667</v>
      </c>
      <c r="V406" s="77">
        <f t="shared" si="6"/>
        <v>8.6185493540318951</v>
      </c>
      <c r="W406" s="216">
        <v>14.364248923386493</v>
      </c>
      <c r="X406" s="217">
        <v>0.54798731359365038</v>
      </c>
      <c r="Y406" s="217">
        <v>0.45201268640634962</v>
      </c>
      <c r="Z406" s="25"/>
    </row>
    <row r="407" spans="1:26" x14ac:dyDescent="0.25">
      <c r="A407" s="124">
        <v>522301</v>
      </c>
      <c r="B407" s="125" t="s">
        <v>439</v>
      </c>
      <c r="C407" s="126" t="s">
        <v>157</v>
      </c>
      <c r="D407" s="101" t="s">
        <v>2312</v>
      </c>
      <c r="E407" s="134"/>
      <c r="F407" s="102">
        <v>5</v>
      </c>
      <c r="G407" s="103" t="s">
        <v>422</v>
      </c>
      <c r="H407" s="104">
        <v>1</v>
      </c>
      <c r="I407" s="106">
        <v>3684</v>
      </c>
      <c r="J407" s="165">
        <v>2070</v>
      </c>
      <c r="K407" s="166">
        <v>180</v>
      </c>
      <c r="L407" s="166">
        <v>42</v>
      </c>
      <c r="M407" s="166">
        <v>264</v>
      </c>
      <c r="N407" s="166">
        <v>498</v>
      </c>
      <c r="O407" s="167"/>
      <c r="P407" s="138">
        <v>61</v>
      </c>
      <c r="Q407" s="139">
        <v>2.6666666666666665</v>
      </c>
      <c r="R407" s="140">
        <v>45.333333333333336</v>
      </c>
      <c r="S407" s="140">
        <v>42</v>
      </c>
      <c r="T407" s="140">
        <v>7.333333333333333</v>
      </c>
      <c r="U407" s="139">
        <v>3</v>
      </c>
      <c r="V407" s="77">
        <f t="shared" si="6"/>
        <v>8.7723027283311037</v>
      </c>
      <c r="W407" s="216">
        <v>14.620504547218506</v>
      </c>
      <c r="X407" s="217">
        <v>0.53838266346386499</v>
      </c>
      <c r="Y407" s="217">
        <v>0.46161733653613501</v>
      </c>
      <c r="Z407" s="25"/>
    </row>
    <row r="408" spans="1:26" x14ac:dyDescent="0.25">
      <c r="A408" s="124">
        <v>522302</v>
      </c>
      <c r="B408" s="125" t="s">
        <v>440</v>
      </c>
      <c r="C408" s="126" t="s">
        <v>157</v>
      </c>
      <c r="D408" s="101" t="s">
        <v>2312</v>
      </c>
      <c r="E408" s="134"/>
      <c r="F408" s="102">
        <v>5</v>
      </c>
      <c r="G408" s="103" t="s">
        <v>422</v>
      </c>
      <c r="H408" s="104">
        <v>1</v>
      </c>
      <c r="I408" s="106">
        <v>5574</v>
      </c>
      <c r="J408" s="165">
        <v>2937</v>
      </c>
      <c r="K408" s="166">
        <v>324</v>
      </c>
      <c r="L408" s="166">
        <v>84</v>
      </c>
      <c r="M408" s="166">
        <v>420</v>
      </c>
      <c r="N408" s="166">
        <v>810</v>
      </c>
      <c r="O408" s="167"/>
      <c r="P408" s="138">
        <v>13.666666666666666</v>
      </c>
      <c r="Q408" s="139">
        <v>1</v>
      </c>
      <c r="R408" s="140">
        <v>81.333333333333329</v>
      </c>
      <c r="S408" s="140">
        <v>126.66666666666667</v>
      </c>
      <c r="T408" s="140">
        <v>30</v>
      </c>
      <c r="U408" s="139">
        <v>8</v>
      </c>
      <c r="V408" s="77">
        <f t="shared" si="6"/>
        <v>9.0110379890380923</v>
      </c>
      <c r="W408" s="216">
        <v>15.01839664839682</v>
      </c>
      <c r="X408" s="217">
        <v>0.52411894316010799</v>
      </c>
      <c r="Y408" s="217">
        <v>0.47588105683989201</v>
      </c>
      <c r="Z408" s="25"/>
    </row>
    <row r="409" spans="1:26" x14ac:dyDescent="0.25">
      <c r="A409" s="124">
        <v>522400</v>
      </c>
      <c r="B409" s="125" t="s">
        <v>441</v>
      </c>
      <c r="C409" s="126" t="s">
        <v>157</v>
      </c>
      <c r="D409" s="101" t="s">
        <v>2312</v>
      </c>
      <c r="E409" s="134"/>
      <c r="F409" s="102">
        <v>5</v>
      </c>
      <c r="G409" s="103" t="s">
        <v>422</v>
      </c>
      <c r="H409" s="104">
        <v>1</v>
      </c>
      <c r="I409" s="106">
        <v>4470</v>
      </c>
      <c r="J409" s="165">
        <v>2484</v>
      </c>
      <c r="K409" s="166">
        <v>198</v>
      </c>
      <c r="L409" s="166">
        <v>72</v>
      </c>
      <c r="M409" s="166">
        <v>324</v>
      </c>
      <c r="N409" s="166">
        <v>531</v>
      </c>
      <c r="O409" s="167"/>
      <c r="P409" s="138">
        <v>27.666666666666668</v>
      </c>
      <c r="Q409" s="139">
        <v>2.6666666666666665</v>
      </c>
      <c r="R409" s="140">
        <v>56.666666666666664</v>
      </c>
      <c r="S409" s="140">
        <v>67</v>
      </c>
      <c r="T409" s="140">
        <v>20.333333333333332</v>
      </c>
      <c r="U409" s="139">
        <v>3.6666666666666665</v>
      </c>
      <c r="V409" s="77">
        <f t="shared" si="6"/>
        <v>8.9054255046288269</v>
      </c>
      <c r="W409" s="216">
        <v>14.842375841048046</v>
      </c>
      <c r="X409" s="217">
        <v>0.53033464882002568</v>
      </c>
      <c r="Y409" s="217">
        <v>0.46966535117997432</v>
      </c>
      <c r="Z409" s="25"/>
    </row>
    <row r="410" spans="1:26" x14ac:dyDescent="0.25">
      <c r="A410" s="124">
        <v>522601</v>
      </c>
      <c r="B410" s="125" t="s">
        <v>442</v>
      </c>
      <c r="C410" s="126" t="s">
        <v>157</v>
      </c>
      <c r="D410" s="101" t="s">
        <v>2312</v>
      </c>
      <c r="E410" s="134"/>
      <c r="F410" s="102">
        <v>5</v>
      </c>
      <c r="G410" s="103" t="s">
        <v>422</v>
      </c>
      <c r="H410" s="104">
        <v>1</v>
      </c>
      <c r="I410" s="106">
        <v>5079</v>
      </c>
      <c r="J410" s="165">
        <v>3306</v>
      </c>
      <c r="K410" s="166">
        <v>69</v>
      </c>
      <c r="L410" s="166">
        <v>39</v>
      </c>
      <c r="M410" s="166">
        <v>159</v>
      </c>
      <c r="N410" s="166">
        <v>663</v>
      </c>
      <c r="O410" s="167"/>
      <c r="P410" s="138">
        <v>12</v>
      </c>
      <c r="Q410" s="139">
        <v>1.3333333333333333</v>
      </c>
      <c r="R410" s="140">
        <v>56.666666666666664</v>
      </c>
      <c r="S410" s="140">
        <v>28.666666666666668</v>
      </c>
      <c r="T410" s="140">
        <v>3</v>
      </c>
      <c r="U410" s="139">
        <v>3</v>
      </c>
      <c r="V410" s="77">
        <f t="shared" si="6"/>
        <v>7.6356402741183595</v>
      </c>
      <c r="W410" s="216">
        <v>12.7260671235306</v>
      </c>
      <c r="X410" s="217">
        <v>0.6185277904721026</v>
      </c>
      <c r="Y410" s="217">
        <v>0.38147220952789734</v>
      </c>
      <c r="Z410" s="25"/>
    </row>
    <row r="411" spans="1:26" x14ac:dyDescent="0.25">
      <c r="A411" s="124">
        <v>522603</v>
      </c>
      <c r="B411" s="125" t="s">
        <v>443</v>
      </c>
      <c r="C411" s="126" t="s">
        <v>157</v>
      </c>
      <c r="D411" s="101" t="s">
        <v>2312</v>
      </c>
      <c r="E411" s="134"/>
      <c r="F411" s="102">
        <v>5</v>
      </c>
      <c r="G411" s="103" t="s">
        <v>422</v>
      </c>
      <c r="H411" s="104">
        <v>1</v>
      </c>
      <c r="I411" s="106">
        <v>1863</v>
      </c>
      <c r="J411" s="165">
        <v>1146</v>
      </c>
      <c r="K411" s="166">
        <v>21</v>
      </c>
      <c r="L411" s="166">
        <v>9</v>
      </c>
      <c r="M411" s="166">
        <v>57</v>
      </c>
      <c r="N411" s="166">
        <v>276</v>
      </c>
      <c r="O411" s="167"/>
      <c r="P411" s="138">
        <v>20.666666666666668</v>
      </c>
      <c r="Q411" s="139">
        <v>0.33333333333333331</v>
      </c>
      <c r="R411" s="140">
        <v>11</v>
      </c>
      <c r="S411" s="140">
        <v>7</v>
      </c>
      <c r="T411" s="140">
        <v>1</v>
      </c>
      <c r="U411" s="139">
        <v>0</v>
      </c>
      <c r="V411" s="77">
        <f t="shared" si="6"/>
        <v>8.122434975685497</v>
      </c>
      <c r="W411" s="216">
        <v>13.537391626142496</v>
      </c>
      <c r="X411" s="217">
        <v>0.5814581122198077</v>
      </c>
      <c r="Y411" s="217">
        <v>0.41854188778019225</v>
      </c>
      <c r="Z411" s="25"/>
    </row>
    <row r="412" spans="1:26" x14ac:dyDescent="0.25">
      <c r="A412" s="124">
        <v>522604</v>
      </c>
      <c r="B412" s="125" t="s">
        <v>444</v>
      </c>
      <c r="C412" s="126" t="s">
        <v>157</v>
      </c>
      <c r="D412" s="101" t="s">
        <v>2312</v>
      </c>
      <c r="E412" s="134"/>
      <c r="F412" s="102">
        <v>5</v>
      </c>
      <c r="G412" s="103" t="s">
        <v>422</v>
      </c>
      <c r="H412" s="104">
        <v>1</v>
      </c>
      <c r="I412" s="106">
        <v>2658</v>
      </c>
      <c r="J412" s="165">
        <v>1626</v>
      </c>
      <c r="K412" s="166">
        <v>27</v>
      </c>
      <c r="L412" s="166">
        <v>18</v>
      </c>
      <c r="M412" s="166">
        <v>93</v>
      </c>
      <c r="N412" s="166">
        <v>411</v>
      </c>
      <c r="O412" s="167"/>
      <c r="P412" s="138">
        <v>4.333333333333333</v>
      </c>
      <c r="Q412" s="139">
        <v>0</v>
      </c>
      <c r="R412" s="140">
        <v>11.333333333333334</v>
      </c>
      <c r="S412" s="140">
        <v>8.6666666666666661</v>
      </c>
      <c r="T412" s="140">
        <v>0.33333333333333331</v>
      </c>
      <c r="U412" s="139">
        <v>0.66666666666666663</v>
      </c>
      <c r="V412" s="77">
        <f t="shared" si="6"/>
        <v>7.8146791976774503</v>
      </c>
      <c r="W412" s="216">
        <v>13.024465329462418</v>
      </c>
      <c r="X412" s="217">
        <v>0.60435695287323865</v>
      </c>
      <c r="Y412" s="217">
        <v>0.39564304712676135</v>
      </c>
      <c r="Z412" s="25"/>
    </row>
    <row r="413" spans="1:26" x14ac:dyDescent="0.25">
      <c r="A413" s="124">
        <v>522605</v>
      </c>
      <c r="B413" s="125" t="s">
        <v>445</v>
      </c>
      <c r="C413" s="126" t="s">
        <v>157</v>
      </c>
      <c r="D413" s="101" t="s">
        <v>2312</v>
      </c>
      <c r="E413" s="134"/>
      <c r="F413" s="102">
        <v>507</v>
      </c>
      <c r="G413" s="103" t="s">
        <v>95</v>
      </c>
      <c r="H413" s="104">
        <v>6</v>
      </c>
      <c r="I413" s="106">
        <v>6</v>
      </c>
      <c r="J413" s="168" t="s">
        <v>2139</v>
      </c>
      <c r="K413" s="166" t="s">
        <v>2139</v>
      </c>
      <c r="L413" s="166" t="s">
        <v>2139</v>
      </c>
      <c r="M413" s="166" t="s">
        <v>2139</v>
      </c>
      <c r="N413" s="166" t="s">
        <v>2139</v>
      </c>
      <c r="O413" s="167"/>
      <c r="P413" s="138">
        <v>0</v>
      </c>
      <c r="Q413" s="139">
        <v>0</v>
      </c>
      <c r="R413" s="140">
        <v>0</v>
      </c>
      <c r="S413" s="140">
        <v>0</v>
      </c>
      <c r="T413" s="140">
        <v>0</v>
      </c>
      <c r="U413" s="139">
        <v>0</v>
      </c>
      <c r="V413" s="77">
        <f t="shared" si="6"/>
        <v>4.5600000000000005</v>
      </c>
      <c r="W413" s="216">
        <v>11.4</v>
      </c>
      <c r="X413" s="217">
        <v>0.69047598064184634</v>
      </c>
      <c r="Y413" s="217">
        <v>0.30952401935815366</v>
      </c>
      <c r="Z413" s="25"/>
    </row>
    <row r="414" spans="1:26" x14ac:dyDescent="0.25">
      <c r="A414" s="124">
        <v>522711</v>
      </c>
      <c r="B414" s="125" t="s">
        <v>446</v>
      </c>
      <c r="C414" s="126" t="s">
        <v>157</v>
      </c>
      <c r="D414" s="101" t="s">
        <v>2312</v>
      </c>
      <c r="E414" s="134"/>
      <c r="F414" s="102">
        <v>5</v>
      </c>
      <c r="G414" s="103" t="s">
        <v>422</v>
      </c>
      <c r="H414" s="104">
        <v>1</v>
      </c>
      <c r="I414" s="106">
        <v>3297</v>
      </c>
      <c r="J414" s="165">
        <v>1818</v>
      </c>
      <c r="K414" s="166">
        <v>78</v>
      </c>
      <c r="L414" s="166">
        <v>36</v>
      </c>
      <c r="M414" s="166">
        <v>213</v>
      </c>
      <c r="N414" s="166">
        <v>522</v>
      </c>
      <c r="O414" s="167"/>
      <c r="P414" s="138">
        <v>4.333333333333333</v>
      </c>
      <c r="Q414" s="139">
        <v>0</v>
      </c>
      <c r="R414" s="140">
        <v>16.333333333333332</v>
      </c>
      <c r="S414" s="140">
        <v>23.333333333333332</v>
      </c>
      <c r="T414" s="140">
        <v>2.3333333333333335</v>
      </c>
      <c r="U414" s="139">
        <v>1.6666666666666667</v>
      </c>
      <c r="V414" s="77">
        <f t="shared" si="6"/>
        <v>8.2062085681783845</v>
      </c>
      <c r="W414" s="216">
        <v>13.677014280297307</v>
      </c>
      <c r="X414" s="217">
        <v>0.57552226077999991</v>
      </c>
      <c r="Y414" s="217">
        <v>0.42447773922000015</v>
      </c>
      <c r="Z414" s="25"/>
    </row>
    <row r="415" spans="1:26" x14ac:dyDescent="0.25">
      <c r="A415" s="124">
        <v>522712</v>
      </c>
      <c r="B415" s="125" t="s">
        <v>447</v>
      </c>
      <c r="C415" s="126" t="s">
        <v>157</v>
      </c>
      <c r="D415" s="101" t="s">
        <v>2312</v>
      </c>
      <c r="E415" s="134"/>
      <c r="F415" s="102">
        <v>5</v>
      </c>
      <c r="G415" s="103" t="s">
        <v>422</v>
      </c>
      <c r="H415" s="104">
        <v>1</v>
      </c>
      <c r="I415" s="106">
        <v>4017</v>
      </c>
      <c r="J415" s="165">
        <v>2295</v>
      </c>
      <c r="K415" s="166">
        <v>42</v>
      </c>
      <c r="L415" s="166">
        <v>42</v>
      </c>
      <c r="M415" s="166">
        <v>201</v>
      </c>
      <c r="N415" s="166">
        <v>624</v>
      </c>
      <c r="O415" s="167"/>
      <c r="P415" s="138">
        <v>5</v>
      </c>
      <c r="Q415" s="139">
        <v>0</v>
      </c>
      <c r="R415" s="140">
        <v>13.666666666666666</v>
      </c>
      <c r="S415" s="140">
        <v>18.666666666666668</v>
      </c>
      <c r="T415" s="140">
        <v>3.3333333333333335</v>
      </c>
      <c r="U415" s="139">
        <v>2.3333333333333335</v>
      </c>
      <c r="V415" s="77">
        <f t="shared" si="6"/>
        <v>8.3927992549309209</v>
      </c>
      <c r="W415" s="216">
        <v>13.987998758218202</v>
      </c>
      <c r="X415" s="217">
        <v>0.56272711453398172</v>
      </c>
      <c r="Y415" s="217">
        <v>0.43727288546601822</v>
      </c>
      <c r="Z415" s="25"/>
    </row>
    <row r="416" spans="1:26" x14ac:dyDescent="0.25">
      <c r="A416" s="124">
        <v>522721</v>
      </c>
      <c r="B416" s="125" t="s">
        <v>448</v>
      </c>
      <c r="C416" s="126" t="s">
        <v>157</v>
      </c>
      <c r="D416" s="101" t="s">
        <v>2312</v>
      </c>
      <c r="E416" s="134"/>
      <c r="F416" s="102">
        <v>5</v>
      </c>
      <c r="G416" s="103" t="s">
        <v>422</v>
      </c>
      <c r="H416" s="104">
        <v>1</v>
      </c>
      <c r="I416" s="106">
        <v>1359</v>
      </c>
      <c r="J416" s="168">
        <v>942</v>
      </c>
      <c r="K416" s="166">
        <v>18</v>
      </c>
      <c r="L416" s="166">
        <v>9</v>
      </c>
      <c r="M416" s="166">
        <v>54</v>
      </c>
      <c r="N416" s="166">
        <v>162</v>
      </c>
      <c r="O416" s="167"/>
      <c r="P416" s="138">
        <v>5.333333333333333</v>
      </c>
      <c r="Q416" s="139">
        <v>0.66666666666666663</v>
      </c>
      <c r="R416" s="140">
        <v>21</v>
      </c>
      <c r="S416" s="140">
        <v>15.333333333333334</v>
      </c>
      <c r="T416" s="140">
        <v>7.333333333333333</v>
      </c>
      <c r="U416" s="139">
        <v>1.6666666666666667</v>
      </c>
      <c r="V416" s="77">
        <f t="shared" si="6"/>
        <v>8.7756633443330987</v>
      </c>
      <c r="W416" s="216">
        <v>14.626105573888498</v>
      </c>
      <c r="X416" s="217">
        <v>0.53817649131219492</v>
      </c>
      <c r="Y416" s="217">
        <v>0.46182350868780508</v>
      </c>
      <c r="Z416" s="25"/>
    </row>
    <row r="417" spans="1:26" x14ac:dyDescent="0.25">
      <c r="A417" s="124">
        <v>522722</v>
      </c>
      <c r="B417" s="125" t="s">
        <v>449</v>
      </c>
      <c r="C417" s="126" t="s">
        <v>157</v>
      </c>
      <c r="D417" s="101" t="s">
        <v>2312</v>
      </c>
      <c r="E417" s="134"/>
      <c r="F417" s="102">
        <v>5</v>
      </c>
      <c r="G417" s="103" t="s">
        <v>422</v>
      </c>
      <c r="H417" s="104">
        <v>1</v>
      </c>
      <c r="I417" s="106">
        <v>4200</v>
      </c>
      <c r="J417" s="165">
        <v>2694</v>
      </c>
      <c r="K417" s="166">
        <v>84</v>
      </c>
      <c r="L417" s="166">
        <v>45</v>
      </c>
      <c r="M417" s="166">
        <v>240</v>
      </c>
      <c r="N417" s="166">
        <v>411</v>
      </c>
      <c r="O417" s="167"/>
      <c r="P417" s="138">
        <v>10.666666666666666</v>
      </c>
      <c r="Q417" s="139">
        <v>0</v>
      </c>
      <c r="R417" s="140">
        <v>54</v>
      </c>
      <c r="S417" s="140">
        <v>35.666666666666664</v>
      </c>
      <c r="T417" s="140">
        <v>1.6666666666666667</v>
      </c>
      <c r="U417" s="139">
        <v>1.3333333333333333</v>
      </c>
      <c r="V417" s="77">
        <f t="shared" si="6"/>
        <v>8.0464913244698959</v>
      </c>
      <c r="W417" s="216">
        <v>13.410818874116494</v>
      </c>
      <c r="X417" s="217">
        <v>0.58694597646898872</v>
      </c>
      <c r="Y417" s="217">
        <v>0.41305402353101134</v>
      </c>
      <c r="Z417" s="25"/>
    </row>
    <row r="418" spans="1:26" x14ac:dyDescent="0.25">
      <c r="A418" s="124">
        <v>522723</v>
      </c>
      <c r="B418" s="125" t="s">
        <v>450</v>
      </c>
      <c r="C418" s="126" t="s">
        <v>157</v>
      </c>
      <c r="D418" s="101" t="s">
        <v>2312</v>
      </c>
      <c r="E418" s="134"/>
      <c r="F418" s="102">
        <v>5</v>
      </c>
      <c r="G418" s="103" t="s">
        <v>422</v>
      </c>
      <c r="H418" s="104">
        <v>1</v>
      </c>
      <c r="I418" s="106">
        <v>2964</v>
      </c>
      <c r="J418" s="165">
        <v>1689</v>
      </c>
      <c r="K418" s="166">
        <v>84</v>
      </c>
      <c r="L418" s="166">
        <v>54</v>
      </c>
      <c r="M418" s="166">
        <v>243</v>
      </c>
      <c r="N418" s="166">
        <v>459</v>
      </c>
      <c r="O418" s="167"/>
      <c r="P418" s="138">
        <v>25.666666666666668</v>
      </c>
      <c r="Q418" s="139">
        <v>0.33333333333333331</v>
      </c>
      <c r="R418" s="140">
        <v>12.666666666666666</v>
      </c>
      <c r="S418" s="140">
        <v>20</v>
      </c>
      <c r="T418" s="140">
        <v>4</v>
      </c>
      <c r="U418" s="139">
        <v>2</v>
      </c>
      <c r="V418" s="77">
        <f t="shared" si="6"/>
        <v>7.8779942653987733</v>
      </c>
      <c r="W418" s="216">
        <v>13.129990442331289</v>
      </c>
      <c r="X418" s="217">
        <v>0.59949976459536869</v>
      </c>
      <c r="Y418" s="217">
        <v>0.40050023540463131</v>
      </c>
      <c r="Z418" s="25"/>
    </row>
    <row r="419" spans="1:26" x14ac:dyDescent="0.25">
      <c r="A419" s="124">
        <v>522730</v>
      </c>
      <c r="B419" s="125" t="s">
        <v>451</v>
      </c>
      <c r="C419" s="126" t="s">
        <v>157</v>
      </c>
      <c r="D419" s="101" t="s">
        <v>2312</v>
      </c>
      <c r="E419" s="134"/>
      <c r="F419" s="102">
        <v>5</v>
      </c>
      <c r="G419" s="103" t="s">
        <v>422</v>
      </c>
      <c r="H419" s="104">
        <v>1</v>
      </c>
      <c r="I419" s="106">
        <v>3699</v>
      </c>
      <c r="J419" s="165">
        <v>2319</v>
      </c>
      <c r="K419" s="166">
        <v>54</v>
      </c>
      <c r="L419" s="166">
        <v>36</v>
      </c>
      <c r="M419" s="166">
        <v>210</v>
      </c>
      <c r="N419" s="166">
        <v>489</v>
      </c>
      <c r="O419" s="167"/>
      <c r="P419" s="138">
        <v>5.666666666666667</v>
      </c>
      <c r="Q419" s="139">
        <v>0.33333333333333331</v>
      </c>
      <c r="R419" s="140">
        <v>25</v>
      </c>
      <c r="S419" s="140">
        <v>18</v>
      </c>
      <c r="T419" s="140">
        <v>1.3333333333333333</v>
      </c>
      <c r="U419" s="139">
        <v>1</v>
      </c>
      <c r="V419" s="77">
        <f t="shared" si="6"/>
        <v>7.9800563267333908</v>
      </c>
      <c r="W419" s="216">
        <v>13.300093877888985</v>
      </c>
      <c r="X419" s="217">
        <v>0.59183237739419747</v>
      </c>
      <c r="Y419" s="217">
        <v>0.40816762260580253</v>
      </c>
      <c r="Z419" s="25"/>
    </row>
    <row r="420" spans="1:26" x14ac:dyDescent="0.25">
      <c r="A420" s="124">
        <v>522810</v>
      </c>
      <c r="B420" s="125" t="s">
        <v>452</v>
      </c>
      <c r="C420" s="126" t="s">
        <v>157</v>
      </c>
      <c r="D420" s="101" t="s">
        <v>2312</v>
      </c>
      <c r="E420" s="134"/>
      <c r="F420" s="102">
        <v>5</v>
      </c>
      <c r="G420" s="103" t="s">
        <v>422</v>
      </c>
      <c r="H420" s="104">
        <v>1</v>
      </c>
      <c r="I420" s="106">
        <v>4425</v>
      </c>
      <c r="J420" s="165">
        <v>2748</v>
      </c>
      <c r="K420" s="166">
        <v>81</v>
      </c>
      <c r="L420" s="166">
        <v>39</v>
      </c>
      <c r="M420" s="166">
        <v>243</v>
      </c>
      <c r="N420" s="166">
        <v>660</v>
      </c>
      <c r="O420" s="167"/>
      <c r="P420" s="138">
        <v>9.6666666666666661</v>
      </c>
      <c r="Q420" s="139">
        <v>0</v>
      </c>
      <c r="R420" s="140">
        <v>38.666666666666664</v>
      </c>
      <c r="S420" s="140">
        <v>26.333333333333332</v>
      </c>
      <c r="T420" s="140">
        <v>3.6666666666666665</v>
      </c>
      <c r="U420" s="139">
        <v>2.6666666666666665</v>
      </c>
      <c r="V420" s="77">
        <f t="shared" si="6"/>
        <v>9.0479573241758224</v>
      </c>
      <c r="W420" s="216">
        <v>15.079928873626372</v>
      </c>
      <c r="X420" s="217">
        <v>0.52198032532391869</v>
      </c>
      <c r="Y420" s="217">
        <v>0.47801967467608131</v>
      </c>
      <c r="Z420" s="25"/>
    </row>
    <row r="421" spans="1:26" x14ac:dyDescent="0.25">
      <c r="A421" s="124">
        <v>522820</v>
      </c>
      <c r="B421" s="125" t="s">
        <v>453</v>
      </c>
      <c r="C421" s="126" t="s">
        <v>157</v>
      </c>
      <c r="D421" s="101" t="s">
        <v>2312</v>
      </c>
      <c r="E421" s="134"/>
      <c r="F421" s="102">
        <v>5</v>
      </c>
      <c r="G421" s="103" t="s">
        <v>422</v>
      </c>
      <c r="H421" s="104">
        <v>1</v>
      </c>
      <c r="I421" s="106">
        <v>3348</v>
      </c>
      <c r="J421" s="165">
        <v>2040</v>
      </c>
      <c r="K421" s="166">
        <v>78</v>
      </c>
      <c r="L421" s="166">
        <v>42</v>
      </c>
      <c r="M421" s="166">
        <v>186</v>
      </c>
      <c r="N421" s="166">
        <v>420</v>
      </c>
      <c r="O421" s="167"/>
      <c r="P421" s="138">
        <v>14.666666666666666</v>
      </c>
      <c r="Q421" s="139">
        <v>0</v>
      </c>
      <c r="R421" s="140">
        <v>31</v>
      </c>
      <c r="S421" s="140">
        <v>18.333333333333332</v>
      </c>
      <c r="T421" s="140">
        <v>4.666666666666667</v>
      </c>
      <c r="U421" s="139">
        <v>1.3333333333333333</v>
      </c>
      <c r="V421" s="77">
        <f t="shared" si="6"/>
        <v>8.1201939220098147</v>
      </c>
      <c r="W421" s="216">
        <v>13.533656536683024</v>
      </c>
      <c r="X421" s="217">
        <v>0.58161858607697925</v>
      </c>
      <c r="Y421" s="217">
        <v>0.4183814139230207</v>
      </c>
      <c r="Z421" s="25"/>
    </row>
    <row r="422" spans="1:26" x14ac:dyDescent="0.25">
      <c r="A422" s="124">
        <v>522910</v>
      </c>
      <c r="B422" s="125" t="s">
        <v>454</v>
      </c>
      <c r="C422" s="126" t="s">
        <v>157</v>
      </c>
      <c r="D422" s="101" t="s">
        <v>2312</v>
      </c>
      <c r="E422" s="134"/>
      <c r="F422" s="102">
        <v>5</v>
      </c>
      <c r="G422" s="103" t="s">
        <v>422</v>
      </c>
      <c r="H422" s="104">
        <v>1</v>
      </c>
      <c r="I422" s="106">
        <v>3546</v>
      </c>
      <c r="J422" s="165">
        <v>2028</v>
      </c>
      <c r="K422" s="166">
        <v>123</v>
      </c>
      <c r="L422" s="166">
        <v>69</v>
      </c>
      <c r="M422" s="166">
        <v>306</v>
      </c>
      <c r="N422" s="166">
        <v>378</v>
      </c>
      <c r="O422" s="167"/>
      <c r="P422" s="138">
        <v>8</v>
      </c>
      <c r="Q422" s="139">
        <v>0.33333333333333331</v>
      </c>
      <c r="R422" s="140">
        <v>40</v>
      </c>
      <c r="S422" s="140">
        <v>34.333333333333336</v>
      </c>
      <c r="T422" s="140">
        <v>5.666666666666667</v>
      </c>
      <c r="U422" s="139">
        <v>3</v>
      </c>
      <c r="V422" s="77">
        <f t="shared" si="6"/>
        <v>9.3427326576763914</v>
      </c>
      <c r="W422" s="216">
        <v>15.571221096127319</v>
      </c>
      <c r="X422" s="217">
        <v>0.50551116901645765</v>
      </c>
      <c r="Y422" s="217">
        <v>0.49448883098354229</v>
      </c>
      <c r="Z422" s="25"/>
    </row>
    <row r="423" spans="1:26" x14ac:dyDescent="0.25">
      <c r="A423" s="124">
        <v>522920</v>
      </c>
      <c r="B423" s="125" t="s">
        <v>455</v>
      </c>
      <c r="C423" s="126" t="s">
        <v>157</v>
      </c>
      <c r="D423" s="101" t="s">
        <v>2312</v>
      </c>
      <c r="E423" s="134"/>
      <c r="F423" s="102">
        <v>5</v>
      </c>
      <c r="G423" s="103" t="s">
        <v>422</v>
      </c>
      <c r="H423" s="104">
        <v>1</v>
      </c>
      <c r="I423" s="106">
        <v>4377</v>
      </c>
      <c r="J423" s="165">
        <v>2631</v>
      </c>
      <c r="K423" s="166">
        <v>192</v>
      </c>
      <c r="L423" s="166">
        <v>81</v>
      </c>
      <c r="M423" s="166">
        <v>351</v>
      </c>
      <c r="N423" s="166">
        <v>552</v>
      </c>
      <c r="O423" s="167"/>
      <c r="P423" s="138">
        <v>12</v>
      </c>
      <c r="Q423" s="139">
        <v>1</v>
      </c>
      <c r="R423" s="140">
        <v>55</v>
      </c>
      <c r="S423" s="140">
        <v>35.666666666666664</v>
      </c>
      <c r="T423" s="140">
        <v>7.333333333333333</v>
      </c>
      <c r="U423" s="139">
        <v>2.6666666666666665</v>
      </c>
      <c r="V423" s="77">
        <f t="shared" si="6"/>
        <v>8.7079693438707633</v>
      </c>
      <c r="W423" s="216">
        <v>14.513282239784605</v>
      </c>
      <c r="X423" s="217">
        <v>0.54236016700202139</v>
      </c>
      <c r="Y423" s="217">
        <v>0.45763983299797867</v>
      </c>
      <c r="Z423" s="25"/>
    </row>
    <row r="424" spans="1:26" x14ac:dyDescent="0.25">
      <c r="A424" s="124">
        <v>523000</v>
      </c>
      <c r="B424" s="125" t="s">
        <v>456</v>
      </c>
      <c r="C424" s="126" t="s">
        <v>157</v>
      </c>
      <c r="D424" s="101" t="s">
        <v>2312</v>
      </c>
      <c r="E424" s="134"/>
      <c r="F424" s="102">
        <v>5</v>
      </c>
      <c r="G424" s="103" t="s">
        <v>422</v>
      </c>
      <c r="H424" s="104">
        <v>1</v>
      </c>
      <c r="I424" s="106">
        <v>5160</v>
      </c>
      <c r="J424" s="165">
        <v>2937</v>
      </c>
      <c r="K424" s="166">
        <v>195</v>
      </c>
      <c r="L424" s="166">
        <v>90</v>
      </c>
      <c r="M424" s="166">
        <v>417</v>
      </c>
      <c r="N424" s="166">
        <v>657</v>
      </c>
      <c r="O424" s="167"/>
      <c r="P424" s="138">
        <v>24</v>
      </c>
      <c r="Q424" s="139">
        <v>0.66666666666666663</v>
      </c>
      <c r="R424" s="140">
        <v>80</v>
      </c>
      <c r="S424" s="140">
        <v>69.666666666666671</v>
      </c>
      <c r="T424" s="140">
        <v>9</v>
      </c>
      <c r="U424" s="139">
        <v>6.333333333333333</v>
      </c>
      <c r="V424" s="77">
        <f t="shared" si="6"/>
        <v>8.6174891158083309</v>
      </c>
      <c r="W424" s="216">
        <v>14.362481859680551</v>
      </c>
      <c r="X424" s="217">
        <v>0.54805473428755469</v>
      </c>
      <c r="Y424" s="217">
        <v>0.45194526571244531</v>
      </c>
      <c r="Z424" s="25"/>
    </row>
    <row r="425" spans="1:26" x14ac:dyDescent="0.25">
      <c r="A425" s="124">
        <v>523101</v>
      </c>
      <c r="B425" s="125" t="s">
        <v>457</v>
      </c>
      <c r="C425" s="126" t="s">
        <v>157</v>
      </c>
      <c r="D425" s="101" t="s">
        <v>2312</v>
      </c>
      <c r="E425" s="134"/>
      <c r="F425" s="102">
        <v>5</v>
      </c>
      <c r="G425" s="103" t="s">
        <v>422</v>
      </c>
      <c r="H425" s="104">
        <v>1</v>
      </c>
      <c r="I425" s="106">
        <v>4962</v>
      </c>
      <c r="J425" s="165">
        <v>3108</v>
      </c>
      <c r="K425" s="166">
        <v>93</v>
      </c>
      <c r="L425" s="166">
        <v>66</v>
      </c>
      <c r="M425" s="166">
        <v>339</v>
      </c>
      <c r="N425" s="166">
        <v>621</v>
      </c>
      <c r="O425" s="167"/>
      <c r="P425" s="138">
        <v>25</v>
      </c>
      <c r="Q425" s="139">
        <v>1.3333333333333333</v>
      </c>
      <c r="R425" s="140">
        <v>43.666666666666664</v>
      </c>
      <c r="S425" s="140">
        <v>37</v>
      </c>
      <c r="T425" s="140">
        <v>3.6666666666666665</v>
      </c>
      <c r="U425" s="139">
        <v>1.3333333333333333</v>
      </c>
      <c r="V425" s="77">
        <f t="shared" si="6"/>
        <v>8.129499215144488</v>
      </c>
      <c r="W425" s="216">
        <v>13.549165358574147</v>
      </c>
      <c r="X425" s="217">
        <v>0.58095284624568211</v>
      </c>
      <c r="Y425" s="217">
        <v>0.41904715375431789</v>
      </c>
      <c r="Z425" s="25"/>
    </row>
    <row r="426" spans="1:26" x14ac:dyDescent="0.25">
      <c r="A426" s="124">
        <v>523102</v>
      </c>
      <c r="B426" s="125" t="s">
        <v>458</v>
      </c>
      <c r="C426" s="126" t="s">
        <v>157</v>
      </c>
      <c r="D426" s="101" t="s">
        <v>2312</v>
      </c>
      <c r="E426" s="134"/>
      <c r="F426" s="102">
        <v>5</v>
      </c>
      <c r="G426" s="103" t="s">
        <v>422</v>
      </c>
      <c r="H426" s="104">
        <v>1</v>
      </c>
      <c r="I426" s="106">
        <v>4332</v>
      </c>
      <c r="J426" s="165">
        <v>2712</v>
      </c>
      <c r="K426" s="166">
        <v>63</v>
      </c>
      <c r="L426" s="166">
        <v>36</v>
      </c>
      <c r="M426" s="166">
        <v>192</v>
      </c>
      <c r="N426" s="166">
        <v>552</v>
      </c>
      <c r="O426" s="167"/>
      <c r="P426" s="138">
        <v>62.666666666666664</v>
      </c>
      <c r="Q426" s="139">
        <v>0.33333333333333331</v>
      </c>
      <c r="R426" s="140">
        <v>25</v>
      </c>
      <c r="S426" s="140">
        <v>18.666666666666668</v>
      </c>
      <c r="T426" s="140">
        <v>2.6666666666666665</v>
      </c>
      <c r="U426" s="139">
        <v>0.66666666666666663</v>
      </c>
      <c r="V426" s="77">
        <f t="shared" si="6"/>
        <v>7.5488250336988925</v>
      </c>
      <c r="W426" s="216">
        <v>12.581375056164822</v>
      </c>
      <c r="X426" s="217">
        <v>0.62564116753359822</v>
      </c>
      <c r="Y426" s="217">
        <v>0.37435883246640178</v>
      </c>
      <c r="Z426" s="25"/>
    </row>
    <row r="427" spans="1:26" x14ac:dyDescent="0.25">
      <c r="A427" s="124">
        <v>523105</v>
      </c>
      <c r="B427" s="125" t="s">
        <v>459</v>
      </c>
      <c r="C427" s="126" t="s">
        <v>157</v>
      </c>
      <c r="D427" s="101" t="s">
        <v>2312</v>
      </c>
      <c r="E427" s="134"/>
      <c r="F427" s="102">
        <v>5</v>
      </c>
      <c r="G427" s="103" t="s">
        <v>422</v>
      </c>
      <c r="H427" s="104">
        <v>1</v>
      </c>
      <c r="I427" s="106">
        <v>2373</v>
      </c>
      <c r="J427" s="165">
        <v>1569</v>
      </c>
      <c r="K427" s="166">
        <v>36</v>
      </c>
      <c r="L427" s="166">
        <v>27</v>
      </c>
      <c r="M427" s="166">
        <v>132</v>
      </c>
      <c r="N427" s="166">
        <v>258</v>
      </c>
      <c r="O427" s="167"/>
      <c r="P427" s="138">
        <v>6</v>
      </c>
      <c r="Q427" s="139">
        <v>0</v>
      </c>
      <c r="R427" s="140">
        <v>20.333333333333332</v>
      </c>
      <c r="S427" s="140">
        <v>14.666666666666666</v>
      </c>
      <c r="T427" s="140">
        <v>2.6666666666666665</v>
      </c>
      <c r="U427" s="139">
        <v>0.66666666666666663</v>
      </c>
      <c r="V427" s="77">
        <f t="shared" si="6"/>
        <v>7.4212706361150351</v>
      </c>
      <c r="W427" s="216">
        <v>12.368784393525059</v>
      </c>
      <c r="X427" s="217">
        <v>0.63639448541423882</v>
      </c>
      <c r="Y427" s="217">
        <v>0.36360551458576112</v>
      </c>
      <c r="Z427" s="25"/>
    </row>
    <row r="428" spans="1:26" x14ac:dyDescent="0.25">
      <c r="A428" s="124">
        <v>523106</v>
      </c>
      <c r="B428" s="125" t="s">
        <v>460</v>
      </c>
      <c r="C428" s="126" t="s">
        <v>157</v>
      </c>
      <c r="D428" s="101" t="s">
        <v>2312</v>
      </c>
      <c r="E428" s="134"/>
      <c r="F428" s="102">
        <v>5</v>
      </c>
      <c r="G428" s="103" t="s">
        <v>422</v>
      </c>
      <c r="H428" s="104">
        <v>1</v>
      </c>
      <c r="I428" s="106">
        <v>4956</v>
      </c>
      <c r="J428" s="165">
        <v>3186</v>
      </c>
      <c r="K428" s="166">
        <v>57</v>
      </c>
      <c r="L428" s="166">
        <v>57</v>
      </c>
      <c r="M428" s="166">
        <v>261</v>
      </c>
      <c r="N428" s="166">
        <v>591</v>
      </c>
      <c r="O428" s="167"/>
      <c r="P428" s="138">
        <v>7</v>
      </c>
      <c r="Q428" s="139">
        <v>0</v>
      </c>
      <c r="R428" s="140">
        <v>42</v>
      </c>
      <c r="S428" s="140">
        <v>27.333333333333332</v>
      </c>
      <c r="T428" s="140">
        <v>4.333333333333333</v>
      </c>
      <c r="U428" s="139">
        <v>1.6666666666666667</v>
      </c>
      <c r="V428" s="77">
        <f t="shared" si="6"/>
        <v>6.8223083764044912</v>
      </c>
      <c r="W428" s="216">
        <v>11.370513960674153</v>
      </c>
      <c r="X428" s="217">
        <v>0.69226652432256064</v>
      </c>
      <c r="Y428" s="217">
        <v>0.30773347567743936</v>
      </c>
      <c r="Z428" s="25"/>
    </row>
    <row r="429" spans="1:26" x14ac:dyDescent="0.25">
      <c r="A429" s="124">
        <v>523107</v>
      </c>
      <c r="B429" s="125" t="s">
        <v>461</v>
      </c>
      <c r="C429" s="126" t="s">
        <v>157</v>
      </c>
      <c r="D429" s="101" t="s">
        <v>2312</v>
      </c>
      <c r="E429" s="134"/>
      <c r="F429" s="102">
        <v>5</v>
      </c>
      <c r="G429" s="103" t="s">
        <v>422</v>
      </c>
      <c r="H429" s="104">
        <v>1</v>
      </c>
      <c r="I429" s="106">
        <v>1653</v>
      </c>
      <c r="J429" s="165">
        <v>1008</v>
      </c>
      <c r="K429" s="166">
        <v>33</v>
      </c>
      <c r="L429" s="166">
        <v>24</v>
      </c>
      <c r="M429" s="166">
        <v>114</v>
      </c>
      <c r="N429" s="166">
        <v>159</v>
      </c>
      <c r="O429" s="167"/>
      <c r="P429" s="138">
        <v>12</v>
      </c>
      <c r="Q429" s="139">
        <v>0.66666666666666663</v>
      </c>
      <c r="R429" s="140">
        <v>12</v>
      </c>
      <c r="S429" s="140">
        <v>14.666666666666666</v>
      </c>
      <c r="T429" s="140">
        <v>4.333333333333333</v>
      </c>
      <c r="U429" s="139">
        <v>0.66666666666666663</v>
      </c>
      <c r="V429" s="77">
        <f t="shared" si="6"/>
        <v>7.6390077810351009</v>
      </c>
      <c r="W429" s="216">
        <v>12.731679635058502</v>
      </c>
      <c r="X429" s="217">
        <v>0.61825512461387655</v>
      </c>
      <c r="Y429" s="217">
        <v>0.38174487538612339</v>
      </c>
      <c r="Z429" s="25"/>
    </row>
    <row r="430" spans="1:26" x14ac:dyDescent="0.25">
      <c r="A430" s="124">
        <v>523109</v>
      </c>
      <c r="B430" s="125" t="s">
        <v>462</v>
      </c>
      <c r="C430" s="126" t="s">
        <v>157</v>
      </c>
      <c r="D430" s="101" t="s">
        <v>2312</v>
      </c>
      <c r="E430" s="134"/>
      <c r="F430" s="102">
        <v>5</v>
      </c>
      <c r="G430" s="103" t="s">
        <v>422</v>
      </c>
      <c r="H430" s="104">
        <v>1</v>
      </c>
      <c r="I430" s="106">
        <v>3864</v>
      </c>
      <c r="J430" s="165">
        <v>2328</v>
      </c>
      <c r="K430" s="166">
        <v>57</v>
      </c>
      <c r="L430" s="166">
        <v>33</v>
      </c>
      <c r="M430" s="166">
        <v>186</v>
      </c>
      <c r="N430" s="166">
        <v>579</v>
      </c>
      <c r="O430" s="167"/>
      <c r="P430" s="138">
        <v>9.6666666666666661</v>
      </c>
      <c r="Q430" s="139">
        <v>0.66666666666666663</v>
      </c>
      <c r="R430" s="140">
        <v>26.333333333333332</v>
      </c>
      <c r="S430" s="140">
        <v>30.666666666666668</v>
      </c>
      <c r="T430" s="140">
        <v>8.3333333333333339</v>
      </c>
      <c r="U430" s="139">
        <v>2.6666666666666665</v>
      </c>
      <c r="V430" s="77">
        <f t="shared" si="6"/>
        <v>7.608075294391079</v>
      </c>
      <c r="W430" s="216">
        <v>12.680125490651799</v>
      </c>
      <c r="X430" s="217">
        <v>0.62076879169059651</v>
      </c>
      <c r="Y430" s="217">
        <v>0.37923120830940354</v>
      </c>
      <c r="Z430" s="25"/>
    </row>
    <row r="431" spans="1:26" s="31" customFormat="1" x14ac:dyDescent="0.25">
      <c r="A431" s="124">
        <v>523110</v>
      </c>
      <c r="B431" s="125" t="s">
        <v>463</v>
      </c>
      <c r="C431" s="126" t="s">
        <v>157</v>
      </c>
      <c r="D431" s="101" t="s">
        <v>2312</v>
      </c>
      <c r="E431" s="134"/>
      <c r="F431" s="102">
        <v>5</v>
      </c>
      <c r="G431" s="103" t="s">
        <v>422</v>
      </c>
      <c r="H431" s="104">
        <v>1</v>
      </c>
      <c r="I431" s="106">
        <v>2751</v>
      </c>
      <c r="J431" s="165">
        <v>1626</v>
      </c>
      <c r="K431" s="166">
        <v>30</v>
      </c>
      <c r="L431" s="166">
        <v>24</v>
      </c>
      <c r="M431" s="166">
        <v>111</v>
      </c>
      <c r="N431" s="166">
        <v>444</v>
      </c>
      <c r="O431" s="167"/>
      <c r="P431" s="138">
        <v>7.666666666666667</v>
      </c>
      <c r="Q431" s="139">
        <v>0.33333333333333331</v>
      </c>
      <c r="R431" s="140">
        <v>12</v>
      </c>
      <c r="S431" s="140">
        <v>11.333333333333334</v>
      </c>
      <c r="T431" s="140">
        <v>1</v>
      </c>
      <c r="U431" s="139">
        <v>0.33333333333333331</v>
      </c>
      <c r="V431" s="77">
        <f t="shared" si="6"/>
        <v>7.424448492604637</v>
      </c>
      <c r="W431" s="216">
        <v>12.374080821007729</v>
      </c>
      <c r="X431" s="217">
        <v>0.63612209207115966</v>
      </c>
      <c r="Y431" s="217">
        <v>0.36387790792884039</v>
      </c>
      <c r="Z431" s="141"/>
    </row>
    <row r="432" spans="1:26" s="31" customFormat="1" x14ac:dyDescent="0.25">
      <c r="A432" s="131">
        <v>523112</v>
      </c>
      <c r="B432" s="132" t="s">
        <v>2236</v>
      </c>
      <c r="C432" s="132" t="s">
        <v>157</v>
      </c>
      <c r="D432" s="145" t="s">
        <v>2312</v>
      </c>
      <c r="E432" s="134"/>
      <c r="F432" s="143">
        <v>5</v>
      </c>
      <c r="G432" s="142" t="s">
        <v>422</v>
      </c>
      <c r="H432" s="134">
        <v>1</v>
      </c>
      <c r="I432" s="144">
        <v>33</v>
      </c>
      <c r="J432" s="168">
        <v>24</v>
      </c>
      <c r="K432" s="166" t="s">
        <v>2139</v>
      </c>
      <c r="L432" s="166" t="s">
        <v>2139</v>
      </c>
      <c r="M432" s="166" t="s">
        <v>2139</v>
      </c>
      <c r="N432" s="166" t="s">
        <v>2139</v>
      </c>
      <c r="O432" s="167"/>
      <c r="P432" s="138">
        <v>1.1311417462000707E-2</v>
      </c>
      <c r="Q432" s="139">
        <v>0</v>
      </c>
      <c r="R432" s="140">
        <v>0.24302874302874306</v>
      </c>
      <c r="S432" s="140">
        <v>0.32797082797082799</v>
      </c>
      <c r="T432" s="140">
        <v>0</v>
      </c>
      <c r="U432" s="139">
        <v>0</v>
      </c>
      <c r="V432" s="77">
        <f t="shared" si="6"/>
        <v>6.84</v>
      </c>
      <c r="W432" s="216">
        <v>11.4</v>
      </c>
      <c r="X432" s="217">
        <v>0.69047598064184634</v>
      </c>
      <c r="Y432" s="217">
        <v>0.30952401935815366</v>
      </c>
      <c r="Z432" s="141"/>
    </row>
    <row r="433" spans="1:26" s="31" customFormat="1" x14ac:dyDescent="0.25">
      <c r="A433" s="131">
        <v>523113</v>
      </c>
      <c r="B433" s="132" t="s">
        <v>2237</v>
      </c>
      <c r="C433" s="132" t="s">
        <v>157</v>
      </c>
      <c r="D433" s="145" t="s">
        <v>2312</v>
      </c>
      <c r="E433" s="134"/>
      <c r="F433" s="143">
        <v>5</v>
      </c>
      <c r="G433" s="142" t="s">
        <v>422</v>
      </c>
      <c r="H433" s="134">
        <v>1</v>
      </c>
      <c r="I433" s="144">
        <v>4629</v>
      </c>
      <c r="J433" s="165">
        <v>2805</v>
      </c>
      <c r="K433" s="166">
        <v>81</v>
      </c>
      <c r="L433" s="166">
        <v>66</v>
      </c>
      <c r="M433" s="166">
        <v>291</v>
      </c>
      <c r="N433" s="166">
        <v>537</v>
      </c>
      <c r="O433" s="167"/>
      <c r="P433" s="138">
        <v>1.3220219158713324</v>
      </c>
      <c r="Q433" s="139">
        <v>0</v>
      </c>
      <c r="R433" s="140">
        <v>34.090304590304591</v>
      </c>
      <c r="S433" s="140">
        <v>46.005362505362505</v>
      </c>
      <c r="T433" s="140">
        <v>9.3333333333333339</v>
      </c>
      <c r="U433" s="139">
        <v>1</v>
      </c>
      <c r="V433" s="77">
        <f t="shared" si="6"/>
        <v>6.84</v>
      </c>
      <c r="W433" s="216">
        <v>11.4</v>
      </c>
      <c r="X433" s="217">
        <v>0.69047598064184634</v>
      </c>
      <c r="Y433" s="217">
        <v>0.30952401935815366</v>
      </c>
      <c r="Z433" s="141"/>
    </row>
    <row r="434" spans="1:26" s="31" customFormat="1" x14ac:dyDescent="0.25">
      <c r="A434" s="131">
        <v>523114</v>
      </c>
      <c r="B434" s="132" t="s">
        <v>464</v>
      </c>
      <c r="C434" s="132" t="s">
        <v>157</v>
      </c>
      <c r="D434" s="145" t="s">
        <v>2312</v>
      </c>
      <c r="E434" s="134"/>
      <c r="F434" s="143">
        <v>5</v>
      </c>
      <c r="G434" s="142" t="s">
        <v>422</v>
      </c>
      <c r="H434" s="134">
        <v>1</v>
      </c>
      <c r="I434" s="144">
        <v>5253</v>
      </c>
      <c r="J434" s="165">
        <v>3057</v>
      </c>
      <c r="K434" s="166">
        <v>60</v>
      </c>
      <c r="L434" s="166">
        <v>51</v>
      </c>
      <c r="M434" s="166">
        <v>249</v>
      </c>
      <c r="N434" s="166">
        <v>825</v>
      </c>
      <c r="O434" s="167"/>
      <c r="P434" s="138">
        <v>1.2533825338253384</v>
      </c>
      <c r="Q434" s="139">
        <v>0</v>
      </c>
      <c r="R434" s="140">
        <v>14.564583762975186</v>
      </c>
      <c r="S434" s="140">
        <v>17.573795284251048</v>
      </c>
      <c r="T434" s="140">
        <v>2.5217391304347823</v>
      </c>
      <c r="U434" s="139">
        <v>2.5163398692810457</v>
      </c>
      <c r="V434" s="77">
        <f t="shared" si="6"/>
        <v>6.84</v>
      </c>
      <c r="W434" s="216">
        <v>11.4</v>
      </c>
      <c r="X434" s="217">
        <v>0.69047598064184634</v>
      </c>
      <c r="Y434" s="217">
        <v>0.30952401935815366</v>
      </c>
      <c r="Z434" s="141"/>
    </row>
    <row r="435" spans="1:26" s="31" customFormat="1" x14ac:dyDescent="0.25">
      <c r="A435" s="131">
        <v>523115</v>
      </c>
      <c r="B435" s="132" t="s">
        <v>2238</v>
      </c>
      <c r="C435" s="132" t="s">
        <v>157</v>
      </c>
      <c r="D435" s="145" t="s">
        <v>2312</v>
      </c>
      <c r="E435" s="134"/>
      <c r="F435" s="143">
        <v>5</v>
      </c>
      <c r="G435" s="142" t="s">
        <v>422</v>
      </c>
      <c r="H435" s="134">
        <v>1</v>
      </c>
      <c r="I435" s="144">
        <v>6765</v>
      </c>
      <c r="J435" s="165">
        <v>3696</v>
      </c>
      <c r="K435" s="166">
        <v>105</v>
      </c>
      <c r="L435" s="166">
        <v>99</v>
      </c>
      <c r="M435" s="166">
        <v>477</v>
      </c>
      <c r="N435" s="169">
        <v>1071</v>
      </c>
      <c r="O435" s="167"/>
      <c r="P435" s="138">
        <v>1.5153751537515376</v>
      </c>
      <c r="Q435" s="139">
        <v>0</v>
      </c>
      <c r="R435" s="140">
        <v>18.756788341238746</v>
      </c>
      <c r="S435" s="140">
        <v>22.63215783323022</v>
      </c>
      <c r="T435" s="140">
        <v>4.8142292490118574</v>
      </c>
      <c r="U435" s="139">
        <v>3.2666666666666666</v>
      </c>
      <c r="V435" s="77">
        <f t="shared" si="6"/>
        <v>6.84</v>
      </c>
      <c r="W435" s="216">
        <v>11.4</v>
      </c>
      <c r="X435" s="217">
        <v>0.69047598064184634</v>
      </c>
      <c r="Y435" s="217">
        <v>0.30952401935815366</v>
      </c>
      <c r="Z435" s="141"/>
    </row>
    <row r="436" spans="1:26" s="31" customFormat="1" x14ac:dyDescent="0.25">
      <c r="A436" s="131">
        <v>523116</v>
      </c>
      <c r="B436" s="132" t="s">
        <v>2239</v>
      </c>
      <c r="C436" s="132" t="s">
        <v>157</v>
      </c>
      <c r="D436" s="145" t="s">
        <v>2312</v>
      </c>
      <c r="E436" s="134"/>
      <c r="F436" s="143">
        <v>5</v>
      </c>
      <c r="G436" s="142" t="s">
        <v>422</v>
      </c>
      <c r="H436" s="134">
        <v>1</v>
      </c>
      <c r="I436" s="144">
        <v>2529</v>
      </c>
      <c r="J436" s="165">
        <v>1377</v>
      </c>
      <c r="K436" s="166">
        <v>36</v>
      </c>
      <c r="L436" s="166">
        <v>45</v>
      </c>
      <c r="M436" s="166">
        <v>228</v>
      </c>
      <c r="N436" s="166">
        <v>399</v>
      </c>
      <c r="O436" s="167"/>
      <c r="P436" s="138">
        <v>0.56457564575645758</v>
      </c>
      <c r="Q436" s="139">
        <v>0</v>
      </c>
      <c r="R436" s="140">
        <v>7.0119612291194064</v>
      </c>
      <c r="S436" s="140">
        <v>8.4607135491853995</v>
      </c>
      <c r="T436" s="140">
        <v>2.3306982872200264</v>
      </c>
      <c r="U436" s="139">
        <v>1.2169934640522875</v>
      </c>
      <c r="V436" s="77">
        <f t="shared" si="6"/>
        <v>6.84</v>
      </c>
      <c r="W436" s="216">
        <v>11.4</v>
      </c>
      <c r="X436" s="217">
        <v>0.69047598064184634</v>
      </c>
      <c r="Y436" s="217">
        <v>0.30952401935815366</v>
      </c>
      <c r="Z436" s="141"/>
    </row>
    <row r="437" spans="1:26" s="31" customFormat="1" x14ac:dyDescent="0.25">
      <c r="A437" s="124">
        <v>523201</v>
      </c>
      <c r="B437" s="125" t="s">
        <v>465</v>
      </c>
      <c r="C437" s="126" t="s">
        <v>157</v>
      </c>
      <c r="D437" s="101" t="s">
        <v>2312</v>
      </c>
      <c r="E437" s="134"/>
      <c r="F437" s="102">
        <v>5</v>
      </c>
      <c r="G437" s="103" t="s">
        <v>422</v>
      </c>
      <c r="H437" s="104">
        <v>1</v>
      </c>
      <c r="I437" s="106">
        <v>2130</v>
      </c>
      <c r="J437" s="165">
        <v>1359</v>
      </c>
      <c r="K437" s="166">
        <v>36</v>
      </c>
      <c r="L437" s="166">
        <v>21</v>
      </c>
      <c r="M437" s="166">
        <v>108</v>
      </c>
      <c r="N437" s="166">
        <v>303</v>
      </c>
      <c r="O437" s="167"/>
      <c r="P437" s="138">
        <v>7.666666666666667</v>
      </c>
      <c r="Q437" s="139">
        <v>0.33333333333333331</v>
      </c>
      <c r="R437" s="140">
        <v>12.333333333333334</v>
      </c>
      <c r="S437" s="140">
        <v>10</v>
      </c>
      <c r="T437" s="140">
        <v>2</v>
      </c>
      <c r="U437" s="139">
        <v>0.66666666666666663</v>
      </c>
      <c r="V437" s="77">
        <f t="shared" si="6"/>
        <v>7.9920310416026865</v>
      </c>
      <c r="W437" s="216">
        <v>13.320051736004478</v>
      </c>
      <c r="X437" s="217">
        <v>0.5909456160774782</v>
      </c>
      <c r="Y437" s="217">
        <v>0.40905438392252186</v>
      </c>
      <c r="Z437" s="141"/>
    </row>
    <row r="438" spans="1:26" x14ac:dyDescent="0.25">
      <c r="A438" s="124">
        <v>523202</v>
      </c>
      <c r="B438" s="125" t="s">
        <v>466</v>
      </c>
      <c r="C438" s="126" t="s">
        <v>157</v>
      </c>
      <c r="D438" s="101" t="s">
        <v>2312</v>
      </c>
      <c r="E438" s="134"/>
      <c r="F438" s="102">
        <v>5</v>
      </c>
      <c r="G438" s="103" t="s">
        <v>422</v>
      </c>
      <c r="H438" s="104">
        <v>1</v>
      </c>
      <c r="I438" s="106">
        <v>2124</v>
      </c>
      <c r="J438" s="165">
        <v>1299</v>
      </c>
      <c r="K438" s="166">
        <v>48</v>
      </c>
      <c r="L438" s="166">
        <v>15</v>
      </c>
      <c r="M438" s="166">
        <v>78</v>
      </c>
      <c r="N438" s="166">
        <v>348</v>
      </c>
      <c r="O438" s="167"/>
      <c r="P438" s="138">
        <v>3.6666666666666665</v>
      </c>
      <c r="Q438" s="139">
        <v>0</v>
      </c>
      <c r="R438" s="140">
        <v>11.333333333333334</v>
      </c>
      <c r="S438" s="140">
        <v>13</v>
      </c>
      <c r="T438" s="140">
        <v>2.3333333333333335</v>
      </c>
      <c r="U438" s="139">
        <v>1.6666666666666667</v>
      </c>
      <c r="V438" s="77">
        <f t="shared" si="6"/>
        <v>6.9309046774747012</v>
      </c>
      <c r="W438" s="216">
        <v>11.551507795791169</v>
      </c>
      <c r="X438" s="217">
        <v>0.68141980410427716</v>
      </c>
      <c r="Y438" s="217">
        <v>0.31858019589572284</v>
      </c>
      <c r="Z438" s="25"/>
    </row>
    <row r="439" spans="1:26" x14ac:dyDescent="0.25">
      <c r="A439" s="124">
        <v>523300</v>
      </c>
      <c r="B439" s="125" t="s">
        <v>467</v>
      </c>
      <c r="C439" s="126" t="s">
        <v>157</v>
      </c>
      <c r="D439" s="101" t="s">
        <v>2312</v>
      </c>
      <c r="E439" s="134"/>
      <c r="F439" s="102">
        <v>5</v>
      </c>
      <c r="G439" s="103" t="s">
        <v>422</v>
      </c>
      <c r="H439" s="104">
        <v>1</v>
      </c>
      <c r="I439" s="106">
        <v>6768</v>
      </c>
      <c r="J439" s="165">
        <v>4194</v>
      </c>
      <c r="K439" s="166">
        <v>231</v>
      </c>
      <c r="L439" s="166">
        <v>102</v>
      </c>
      <c r="M439" s="166">
        <v>513</v>
      </c>
      <c r="N439" s="169">
        <v>1158</v>
      </c>
      <c r="O439" s="167"/>
      <c r="P439" s="138">
        <v>3.6666666666666665</v>
      </c>
      <c r="Q439" s="139">
        <v>0.33333333333333331</v>
      </c>
      <c r="R439" s="140">
        <v>45.333333333333336</v>
      </c>
      <c r="S439" s="140">
        <v>34</v>
      </c>
      <c r="T439" s="140">
        <v>7.333333333333333</v>
      </c>
      <c r="U439" s="139">
        <v>1.3333333333333333</v>
      </c>
      <c r="V439" s="77">
        <f t="shared" si="6"/>
        <v>7.1406637950100453</v>
      </c>
      <c r="W439" s="216">
        <v>11.901106325016743</v>
      </c>
      <c r="X439" s="217">
        <v>0.66140289518890383</v>
      </c>
      <c r="Y439" s="217">
        <v>0.33859710481109623</v>
      </c>
      <c r="Z439" s="25"/>
    </row>
    <row r="440" spans="1:26" s="31" customFormat="1" x14ac:dyDescent="0.25">
      <c r="A440" s="124">
        <v>523402</v>
      </c>
      <c r="B440" s="125" t="s">
        <v>469</v>
      </c>
      <c r="C440" s="126" t="s">
        <v>157</v>
      </c>
      <c r="D440" s="101" t="s">
        <v>2312</v>
      </c>
      <c r="E440" s="134"/>
      <c r="F440" s="102">
        <v>5</v>
      </c>
      <c r="G440" s="103" t="s">
        <v>422</v>
      </c>
      <c r="H440" s="104">
        <v>1</v>
      </c>
      <c r="I440" s="106">
        <v>3015</v>
      </c>
      <c r="J440" s="165">
        <v>1212</v>
      </c>
      <c r="K440" s="166">
        <v>240</v>
      </c>
      <c r="L440" s="166">
        <v>72</v>
      </c>
      <c r="M440" s="166">
        <v>369</v>
      </c>
      <c r="N440" s="166">
        <v>642</v>
      </c>
      <c r="O440" s="167"/>
      <c r="P440" s="138">
        <v>7.666666666666667</v>
      </c>
      <c r="Q440" s="139">
        <v>1.3333333333333333</v>
      </c>
      <c r="R440" s="140">
        <v>29.666666666666668</v>
      </c>
      <c r="S440" s="140">
        <v>81</v>
      </c>
      <c r="T440" s="140">
        <v>17.666666666666668</v>
      </c>
      <c r="U440" s="139">
        <v>5.666666666666667</v>
      </c>
      <c r="V440" s="77">
        <f t="shared" ref="V440:V500" si="7">IF(OR(H440=1,H440=2,H440=3),0.6*W440,0.4*W440)</f>
        <v>9.2998997033433692</v>
      </c>
      <c r="W440" s="216">
        <v>15.499832838905617</v>
      </c>
      <c r="X440" s="217">
        <v>0.50783942389102699</v>
      </c>
      <c r="Y440" s="217">
        <v>0.49216057610897307</v>
      </c>
      <c r="Z440" s="141"/>
    </row>
    <row r="441" spans="1:26" s="31" customFormat="1" x14ac:dyDescent="0.25">
      <c r="A441" s="131">
        <v>523403</v>
      </c>
      <c r="B441" s="132" t="s">
        <v>2240</v>
      </c>
      <c r="C441" s="132" t="s">
        <v>157</v>
      </c>
      <c r="D441" s="145" t="s">
        <v>2312</v>
      </c>
      <c r="E441" s="134"/>
      <c r="F441" s="143">
        <v>5</v>
      </c>
      <c r="G441" s="142" t="s">
        <v>422</v>
      </c>
      <c r="H441" s="134">
        <v>1</v>
      </c>
      <c r="I441" s="144">
        <v>1185</v>
      </c>
      <c r="J441" s="168">
        <v>474</v>
      </c>
      <c r="K441" s="166">
        <v>63</v>
      </c>
      <c r="L441" s="166">
        <v>24</v>
      </c>
      <c r="M441" s="166">
        <v>123</v>
      </c>
      <c r="N441" s="166">
        <v>270</v>
      </c>
      <c r="O441" s="167"/>
      <c r="P441" s="138">
        <v>9.6272401433691766</v>
      </c>
      <c r="Q441" s="139">
        <v>0</v>
      </c>
      <c r="R441" s="140">
        <v>15.552858683926644</v>
      </c>
      <c r="S441" s="140">
        <v>35.792880258899679</v>
      </c>
      <c r="T441" s="140">
        <v>7.5777777777777775</v>
      </c>
      <c r="U441" s="139">
        <v>5.5932203389830502</v>
      </c>
      <c r="V441" s="77">
        <f t="shared" si="7"/>
        <v>6.84</v>
      </c>
      <c r="W441" s="216">
        <v>11.4</v>
      </c>
      <c r="X441" s="217">
        <v>0.69047598064184634</v>
      </c>
      <c r="Y441" s="217">
        <v>0.30952401935815366</v>
      </c>
      <c r="Z441" s="141"/>
    </row>
    <row r="442" spans="1:26" s="31" customFormat="1" x14ac:dyDescent="0.25">
      <c r="A442" s="131">
        <v>523404</v>
      </c>
      <c r="B442" s="132" t="s">
        <v>468</v>
      </c>
      <c r="C442" s="132" t="s">
        <v>157</v>
      </c>
      <c r="D442" s="145" t="s">
        <v>2312</v>
      </c>
      <c r="E442" s="134"/>
      <c r="F442" s="143">
        <v>5</v>
      </c>
      <c r="G442" s="142" t="s">
        <v>422</v>
      </c>
      <c r="H442" s="134">
        <v>1</v>
      </c>
      <c r="I442" s="144">
        <v>669</v>
      </c>
      <c r="J442" s="168">
        <v>363</v>
      </c>
      <c r="K442" s="166">
        <v>39</v>
      </c>
      <c r="L442" s="166">
        <v>9</v>
      </c>
      <c r="M442" s="166">
        <v>45</v>
      </c>
      <c r="N442" s="166">
        <v>84</v>
      </c>
      <c r="O442" s="167"/>
      <c r="P442" s="138">
        <v>7.3727598566308243</v>
      </c>
      <c r="Q442" s="139">
        <v>0</v>
      </c>
      <c r="R442" s="140">
        <v>8.7804746494066883</v>
      </c>
      <c r="S442" s="140">
        <v>20.207119741100321</v>
      </c>
      <c r="T442" s="140">
        <v>2.7555555555555555</v>
      </c>
      <c r="U442" s="139">
        <v>1.7401129943502824</v>
      </c>
      <c r="V442" s="77">
        <f t="shared" si="7"/>
        <v>6.84</v>
      </c>
      <c r="W442" s="216">
        <v>11.4</v>
      </c>
      <c r="X442" s="217">
        <v>0.69047598064184634</v>
      </c>
      <c r="Y442" s="217">
        <v>0.30952401935815366</v>
      </c>
      <c r="Z442" s="141"/>
    </row>
    <row r="443" spans="1:26" s="31" customFormat="1" x14ac:dyDescent="0.25">
      <c r="A443" s="124">
        <v>523501</v>
      </c>
      <c r="B443" s="125" t="s">
        <v>470</v>
      </c>
      <c r="C443" s="126" t="s">
        <v>157</v>
      </c>
      <c r="D443" s="101" t="s">
        <v>2312</v>
      </c>
      <c r="E443" s="134"/>
      <c r="F443" s="102">
        <v>5</v>
      </c>
      <c r="G443" s="103" t="s">
        <v>422</v>
      </c>
      <c r="H443" s="104">
        <v>1</v>
      </c>
      <c r="I443" s="106">
        <v>1665</v>
      </c>
      <c r="J443" s="168">
        <v>675</v>
      </c>
      <c r="K443" s="166">
        <v>123</v>
      </c>
      <c r="L443" s="166">
        <v>42</v>
      </c>
      <c r="M443" s="166">
        <v>171</v>
      </c>
      <c r="N443" s="166">
        <v>333</v>
      </c>
      <c r="O443" s="167"/>
      <c r="P443" s="138">
        <v>14</v>
      </c>
      <c r="Q443" s="139">
        <v>3.6666666666666665</v>
      </c>
      <c r="R443" s="140">
        <v>18</v>
      </c>
      <c r="S443" s="140">
        <v>35.666666666666664</v>
      </c>
      <c r="T443" s="140">
        <v>6</v>
      </c>
      <c r="U443" s="139">
        <v>2.6666666666666665</v>
      </c>
      <c r="V443" s="77">
        <f t="shared" si="7"/>
        <v>7.7956602308262992</v>
      </c>
      <c r="W443" s="216">
        <v>12.992767051377166</v>
      </c>
      <c r="X443" s="217">
        <v>0.60583139435896516</v>
      </c>
      <c r="Y443" s="217">
        <v>0.39416860564103484</v>
      </c>
      <c r="Z443" s="141"/>
    </row>
    <row r="444" spans="1:26" x14ac:dyDescent="0.25">
      <c r="A444" s="124">
        <v>523502</v>
      </c>
      <c r="B444" s="125" t="s">
        <v>471</v>
      </c>
      <c r="C444" s="126" t="s">
        <v>157</v>
      </c>
      <c r="D444" s="101" t="s">
        <v>2312</v>
      </c>
      <c r="E444" s="134"/>
      <c r="F444" s="102">
        <v>5</v>
      </c>
      <c r="G444" s="103" t="s">
        <v>422</v>
      </c>
      <c r="H444" s="104">
        <v>1</v>
      </c>
      <c r="I444" s="106">
        <v>4425</v>
      </c>
      <c r="J444" s="165">
        <v>1884</v>
      </c>
      <c r="K444" s="166">
        <v>303</v>
      </c>
      <c r="L444" s="166">
        <v>99</v>
      </c>
      <c r="M444" s="166">
        <v>498</v>
      </c>
      <c r="N444" s="166">
        <v>939</v>
      </c>
      <c r="O444" s="167"/>
      <c r="P444" s="138">
        <v>7</v>
      </c>
      <c r="Q444" s="139">
        <v>0.66666666666666663</v>
      </c>
      <c r="R444" s="140">
        <v>78.666666666666671</v>
      </c>
      <c r="S444" s="140">
        <v>173.66666666666666</v>
      </c>
      <c r="T444" s="140">
        <v>37</v>
      </c>
      <c r="U444" s="139">
        <v>15</v>
      </c>
      <c r="V444" s="77">
        <f t="shared" si="7"/>
        <v>8.794302259228532</v>
      </c>
      <c r="W444" s="216">
        <v>14.657170432047554</v>
      </c>
      <c r="X444" s="217">
        <v>0.5370358634915211</v>
      </c>
      <c r="Y444" s="217">
        <v>0.46296413650847895</v>
      </c>
      <c r="Z444" s="25"/>
    </row>
    <row r="445" spans="1:26" x14ac:dyDescent="0.25">
      <c r="A445" s="124">
        <v>523601</v>
      </c>
      <c r="B445" s="125" t="s">
        <v>472</v>
      </c>
      <c r="C445" s="126" t="s">
        <v>157</v>
      </c>
      <c r="D445" s="101" t="s">
        <v>2312</v>
      </c>
      <c r="E445" s="134"/>
      <c r="F445" s="102">
        <v>5</v>
      </c>
      <c r="G445" s="103" t="s">
        <v>422</v>
      </c>
      <c r="H445" s="104">
        <v>1</v>
      </c>
      <c r="I445" s="106">
        <v>3300</v>
      </c>
      <c r="J445" s="165">
        <v>1425</v>
      </c>
      <c r="K445" s="166">
        <v>204</v>
      </c>
      <c r="L445" s="166">
        <v>60</v>
      </c>
      <c r="M445" s="166">
        <v>345</v>
      </c>
      <c r="N445" s="166">
        <v>687</v>
      </c>
      <c r="O445" s="167"/>
      <c r="P445" s="138">
        <v>22.333333333333332</v>
      </c>
      <c r="Q445" s="139">
        <v>7.666666666666667</v>
      </c>
      <c r="R445" s="140">
        <v>53.666666666666664</v>
      </c>
      <c r="S445" s="140">
        <v>101</v>
      </c>
      <c r="T445" s="140">
        <v>21.666666666666668</v>
      </c>
      <c r="U445" s="139">
        <v>7</v>
      </c>
      <c r="V445" s="77">
        <f t="shared" si="7"/>
        <v>11.596480022157801</v>
      </c>
      <c r="W445" s="216">
        <v>19.327466703596336</v>
      </c>
      <c r="X445" s="217">
        <v>0.40726631689668785</v>
      </c>
      <c r="Y445" s="217">
        <v>0.5927336831033122</v>
      </c>
      <c r="Z445" s="25"/>
    </row>
    <row r="446" spans="1:26" x14ac:dyDescent="0.25">
      <c r="A446" s="124">
        <v>523602</v>
      </c>
      <c r="B446" s="125" t="s">
        <v>473</v>
      </c>
      <c r="C446" s="126" t="s">
        <v>157</v>
      </c>
      <c r="D446" s="101" t="s">
        <v>2312</v>
      </c>
      <c r="E446" s="134"/>
      <c r="F446" s="102">
        <v>5</v>
      </c>
      <c r="G446" s="103" t="s">
        <v>422</v>
      </c>
      <c r="H446" s="104">
        <v>1</v>
      </c>
      <c r="I446" s="106">
        <v>4047</v>
      </c>
      <c r="J446" s="165">
        <v>1629</v>
      </c>
      <c r="K446" s="166">
        <v>264</v>
      </c>
      <c r="L446" s="166">
        <v>84</v>
      </c>
      <c r="M446" s="166">
        <v>468</v>
      </c>
      <c r="N446" s="166">
        <v>921</v>
      </c>
      <c r="O446" s="167"/>
      <c r="P446" s="138">
        <v>17.666666666666668</v>
      </c>
      <c r="Q446" s="139">
        <v>4.333333333333333</v>
      </c>
      <c r="R446" s="140">
        <v>45.333333333333336</v>
      </c>
      <c r="S446" s="140">
        <v>112.66666666666667</v>
      </c>
      <c r="T446" s="140">
        <v>22</v>
      </c>
      <c r="U446" s="139">
        <v>11</v>
      </c>
      <c r="V446" s="77">
        <f t="shared" si="7"/>
        <v>8.3459193092029782</v>
      </c>
      <c r="W446" s="216">
        <v>13.909865515338298</v>
      </c>
      <c r="X446" s="217">
        <v>0.56588801456328175</v>
      </c>
      <c r="Y446" s="217">
        <v>0.43411198543671831</v>
      </c>
      <c r="Z446" s="25"/>
    </row>
    <row r="447" spans="1:26" x14ac:dyDescent="0.25">
      <c r="A447" s="124">
        <v>523711</v>
      </c>
      <c r="B447" s="125" t="s">
        <v>474</v>
      </c>
      <c r="C447" s="126" t="s">
        <v>157</v>
      </c>
      <c r="D447" s="101" t="s">
        <v>2312</v>
      </c>
      <c r="E447" s="134"/>
      <c r="F447" s="102">
        <v>5</v>
      </c>
      <c r="G447" s="103" t="s">
        <v>422</v>
      </c>
      <c r="H447" s="104">
        <v>1</v>
      </c>
      <c r="I447" s="106">
        <v>4443</v>
      </c>
      <c r="J447" s="165">
        <v>1860</v>
      </c>
      <c r="K447" s="166">
        <v>255</v>
      </c>
      <c r="L447" s="166">
        <v>108</v>
      </c>
      <c r="M447" s="166">
        <v>504</v>
      </c>
      <c r="N447" s="166">
        <v>915</v>
      </c>
      <c r="O447" s="167"/>
      <c r="P447" s="138">
        <v>14</v>
      </c>
      <c r="Q447" s="139">
        <v>2</v>
      </c>
      <c r="R447" s="140">
        <v>39.333333333333336</v>
      </c>
      <c r="S447" s="140">
        <v>101.66666666666667</v>
      </c>
      <c r="T447" s="140">
        <v>24.666666666666668</v>
      </c>
      <c r="U447" s="139">
        <v>7.333333333333333</v>
      </c>
      <c r="V447" s="77">
        <f t="shared" si="7"/>
        <v>7.5715350333480345</v>
      </c>
      <c r="W447" s="216">
        <v>12.619225055580058</v>
      </c>
      <c r="X447" s="217">
        <v>0.6237646245825853</v>
      </c>
      <c r="Y447" s="217">
        <v>0.3762353754174147</v>
      </c>
      <c r="Z447" s="25"/>
    </row>
    <row r="448" spans="1:26" x14ac:dyDescent="0.25">
      <c r="A448" s="124">
        <v>523712</v>
      </c>
      <c r="B448" s="125" t="s">
        <v>475</v>
      </c>
      <c r="C448" s="126" t="s">
        <v>157</v>
      </c>
      <c r="D448" s="101" t="s">
        <v>2312</v>
      </c>
      <c r="E448" s="134"/>
      <c r="F448" s="102">
        <v>5</v>
      </c>
      <c r="G448" s="103" t="s">
        <v>422</v>
      </c>
      <c r="H448" s="104">
        <v>1</v>
      </c>
      <c r="I448" s="106">
        <v>6762</v>
      </c>
      <c r="J448" s="165">
        <v>3663</v>
      </c>
      <c r="K448" s="166">
        <v>234</v>
      </c>
      <c r="L448" s="166">
        <v>153</v>
      </c>
      <c r="M448" s="166">
        <v>594</v>
      </c>
      <c r="N448" s="166">
        <v>966</v>
      </c>
      <c r="O448" s="167"/>
      <c r="P448" s="138">
        <v>11</v>
      </c>
      <c r="Q448" s="139">
        <v>3</v>
      </c>
      <c r="R448" s="140">
        <v>31.333333333333332</v>
      </c>
      <c r="S448" s="140">
        <v>58.666666666666664</v>
      </c>
      <c r="T448" s="140">
        <v>16.333333333333332</v>
      </c>
      <c r="U448" s="139">
        <v>5.333333333333333</v>
      </c>
      <c r="V448" s="77">
        <f t="shared" si="7"/>
        <v>7.2316362859231571</v>
      </c>
      <c r="W448" s="216">
        <v>12.052727143205262</v>
      </c>
      <c r="X448" s="217">
        <v>0.6530825833682441</v>
      </c>
      <c r="Y448" s="217">
        <v>0.3469174166317559</v>
      </c>
      <c r="Z448" s="25"/>
    </row>
    <row r="449" spans="1:26" x14ac:dyDescent="0.25">
      <c r="A449" s="124">
        <v>523713</v>
      </c>
      <c r="B449" s="125" t="s">
        <v>476</v>
      </c>
      <c r="C449" s="126" t="s">
        <v>157</v>
      </c>
      <c r="D449" s="101" t="s">
        <v>2312</v>
      </c>
      <c r="E449" s="134"/>
      <c r="F449" s="102">
        <v>5</v>
      </c>
      <c r="G449" s="103" t="s">
        <v>422</v>
      </c>
      <c r="H449" s="104">
        <v>1</v>
      </c>
      <c r="I449" s="106">
        <v>5118</v>
      </c>
      <c r="J449" s="165">
        <v>2715</v>
      </c>
      <c r="K449" s="166">
        <v>84</v>
      </c>
      <c r="L449" s="166">
        <v>120</v>
      </c>
      <c r="M449" s="166">
        <v>477</v>
      </c>
      <c r="N449" s="166">
        <v>744</v>
      </c>
      <c r="O449" s="167"/>
      <c r="P449" s="138">
        <v>8</v>
      </c>
      <c r="Q449" s="139">
        <v>1.6666666666666667</v>
      </c>
      <c r="R449" s="140">
        <v>5.333333333333333</v>
      </c>
      <c r="S449" s="140">
        <v>3.3333333333333335</v>
      </c>
      <c r="T449" s="140">
        <v>0.33333333333333331</v>
      </c>
      <c r="U449" s="139">
        <v>1.6666666666666667</v>
      </c>
      <c r="V449" s="77">
        <f t="shared" si="7"/>
        <v>6.9728112757005762</v>
      </c>
      <c r="W449" s="216">
        <v>11.621352126167627</v>
      </c>
      <c r="X449" s="217">
        <v>0.67732447084131242</v>
      </c>
      <c r="Y449" s="217">
        <v>0.32267552915868764</v>
      </c>
      <c r="Z449" s="25"/>
    </row>
    <row r="450" spans="1:26" x14ac:dyDescent="0.25">
      <c r="A450" s="124">
        <v>523721</v>
      </c>
      <c r="B450" s="125" t="s">
        <v>477</v>
      </c>
      <c r="C450" s="126" t="s">
        <v>157</v>
      </c>
      <c r="D450" s="101" t="s">
        <v>2312</v>
      </c>
      <c r="E450" s="134"/>
      <c r="F450" s="102">
        <v>5</v>
      </c>
      <c r="G450" s="103" t="s">
        <v>422</v>
      </c>
      <c r="H450" s="104">
        <v>1</v>
      </c>
      <c r="I450" s="106">
        <v>4170</v>
      </c>
      <c r="J450" s="165">
        <v>1914</v>
      </c>
      <c r="K450" s="166">
        <v>267</v>
      </c>
      <c r="L450" s="166">
        <v>84</v>
      </c>
      <c r="M450" s="166">
        <v>405</v>
      </c>
      <c r="N450" s="166">
        <v>843</v>
      </c>
      <c r="O450" s="167"/>
      <c r="P450" s="138">
        <v>1.3333333333333333</v>
      </c>
      <c r="Q450" s="139">
        <v>0</v>
      </c>
      <c r="R450" s="140">
        <v>47.333333333333336</v>
      </c>
      <c r="S450" s="140">
        <v>81.666666666666671</v>
      </c>
      <c r="T450" s="140">
        <v>18</v>
      </c>
      <c r="U450" s="139">
        <v>6.666666666666667</v>
      </c>
      <c r="V450" s="77">
        <f t="shared" si="7"/>
        <v>8.2285940772240558</v>
      </c>
      <c r="W450" s="216">
        <v>13.714323462040094</v>
      </c>
      <c r="X450" s="217">
        <v>0.57395657912724507</v>
      </c>
      <c r="Y450" s="217">
        <v>0.42604342087275493</v>
      </c>
      <c r="Z450" s="25"/>
    </row>
    <row r="451" spans="1:26" x14ac:dyDescent="0.25">
      <c r="A451" s="124">
        <v>523722</v>
      </c>
      <c r="B451" s="125" t="s">
        <v>478</v>
      </c>
      <c r="C451" s="126" t="s">
        <v>157</v>
      </c>
      <c r="D451" s="101" t="s">
        <v>2312</v>
      </c>
      <c r="E451" s="134"/>
      <c r="F451" s="102">
        <v>5</v>
      </c>
      <c r="G451" s="103" t="s">
        <v>422</v>
      </c>
      <c r="H451" s="104">
        <v>1</v>
      </c>
      <c r="I451" s="106">
        <v>4857</v>
      </c>
      <c r="J451" s="165">
        <v>2574</v>
      </c>
      <c r="K451" s="166">
        <v>234</v>
      </c>
      <c r="L451" s="166">
        <v>81</v>
      </c>
      <c r="M451" s="166">
        <v>414</v>
      </c>
      <c r="N451" s="166">
        <v>732</v>
      </c>
      <c r="O451" s="167"/>
      <c r="P451" s="138">
        <v>11.666666666666666</v>
      </c>
      <c r="Q451" s="139">
        <v>2.6666666666666665</v>
      </c>
      <c r="R451" s="140">
        <v>39.666666666666664</v>
      </c>
      <c r="S451" s="140">
        <v>68.666666666666671</v>
      </c>
      <c r="T451" s="140">
        <v>18.333333333333332</v>
      </c>
      <c r="U451" s="139">
        <v>4.333333333333333</v>
      </c>
      <c r="V451" s="77">
        <f t="shared" si="7"/>
        <v>8.6245947093387851</v>
      </c>
      <c r="W451" s="216">
        <v>14.374324515564643</v>
      </c>
      <c r="X451" s="217">
        <v>0.54760320533975704</v>
      </c>
      <c r="Y451" s="217">
        <v>0.45239679466024296</v>
      </c>
      <c r="Z451" s="25"/>
    </row>
    <row r="452" spans="1:26" x14ac:dyDescent="0.25">
      <c r="A452" s="124">
        <v>523813</v>
      </c>
      <c r="B452" s="125" t="s">
        <v>479</v>
      </c>
      <c r="C452" s="126" t="s">
        <v>157</v>
      </c>
      <c r="D452" s="101" t="s">
        <v>2312</v>
      </c>
      <c r="E452" s="134"/>
      <c r="F452" s="102">
        <v>5</v>
      </c>
      <c r="G452" s="103" t="s">
        <v>422</v>
      </c>
      <c r="H452" s="104">
        <v>1</v>
      </c>
      <c r="I452" s="106">
        <v>1374</v>
      </c>
      <c r="J452" s="168">
        <v>873</v>
      </c>
      <c r="K452" s="166">
        <v>51</v>
      </c>
      <c r="L452" s="166">
        <v>12</v>
      </c>
      <c r="M452" s="166">
        <v>84</v>
      </c>
      <c r="N452" s="166">
        <v>159</v>
      </c>
      <c r="O452" s="167"/>
      <c r="P452" s="138">
        <v>5.666666666666667</v>
      </c>
      <c r="Q452" s="139">
        <v>1.6666666666666667</v>
      </c>
      <c r="R452" s="140">
        <v>14</v>
      </c>
      <c r="S452" s="140">
        <v>19.333333333333332</v>
      </c>
      <c r="T452" s="140">
        <v>4.666666666666667</v>
      </c>
      <c r="U452" s="139">
        <v>1.3333333333333333</v>
      </c>
      <c r="V452" s="77">
        <f t="shared" si="7"/>
        <v>6.9325607049482745</v>
      </c>
      <c r="W452" s="216">
        <v>11.554267841580458</v>
      </c>
      <c r="X452" s="217">
        <v>0.68125702876560201</v>
      </c>
      <c r="Y452" s="217">
        <v>0.31874297123439793</v>
      </c>
      <c r="Z452" s="25"/>
    </row>
    <row r="453" spans="1:26" x14ac:dyDescent="0.25">
      <c r="A453" s="124">
        <v>523814</v>
      </c>
      <c r="B453" s="125" t="s">
        <v>480</v>
      </c>
      <c r="C453" s="126" t="s">
        <v>157</v>
      </c>
      <c r="D453" s="101" t="s">
        <v>2312</v>
      </c>
      <c r="E453" s="134"/>
      <c r="F453" s="102">
        <v>5</v>
      </c>
      <c r="G453" s="103" t="s">
        <v>422</v>
      </c>
      <c r="H453" s="104">
        <v>1</v>
      </c>
      <c r="I453" s="106">
        <v>6021</v>
      </c>
      <c r="J453" s="165">
        <v>3609</v>
      </c>
      <c r="K453" s="166">
        <v>243</v>
      </c>
      <c r="L453" s="166">
        <v>90</v>
      </c>
      <c r="M453" s="166">
        <v>411</v>
      </c>
      <c r="N453" s="166">
        <v>891</v>
      </c>
      <c r="O453" s="167"/>
      <c r="P453" s="138">
        <v>2.6666666666666665</v>
      </c>
      <c r="Q453" s="139">
        <v>0.33333333333333331</v>
      </c>
      <c r="R453" s="140">
        <v>46.666666666666664</v>
      </c>
      <c r="S453" s="140">
        <v>49.666666666666664</v>
      </c>
      <c r="T453" s="140">
        <v>10</v>
      </c>
      <c r="U453" s="139">
        <v>2.3333333333333335</v>
      </c>
      <c r="V453" s="77">
        <f t="shared" si="7"/>
        <v>7.8706243029969052</v>
      </c>
      <c r="W453" s="216">
        <v>13.117707171661509</v>
      </c>
      <c r="X453" s="217">
        <v>0.60006112930481292</v>
      </c>
      <c r="Y453" s="217">
        <v>0.39993887069518708</v>
      </c>
      <c r="Z453" s="25"/>
    </row>
    <row r="454" spans="1:26" x14ac:dyDescent="0.25">
      <c r="A454" s="124">
        <v>523816</v>
      </c>
      <c r="B454" s="125" t="s">
        <v>481</v>
      </c>
      <c r="C454" s="126" t="s">
        <v>157</v>
      </c>
      <c r="D454" s="101" t="s">
        <v>2312</v>
      </c>
      <c r="E454" s="134"/>
      <c r="F454" s="102">
        <v>5</v>
      </c>
      <c r="G454" s="103" t="s">
        <v>422</v>
      </c>
      <c r="H454" s="104">
        <v>1</v>
      </c>
      <c r="I454" s="106">
        <v>3534</v>
      </c>
      <c r="J454" s="165">
        <v>1656</v>
      </c>
      <c r="K454" s="166">
        <v>249</v>
      </c>
      <c r="L454" s="166">
        <v>75</v>
      </c>
      <c r="M454" s="166">
        <v>369</v>
      </c>
      <c r="N454" s="166">
        <v>684</v>
      </c>
      <c r="O454" s="167"/>
      <c r="P454" s="138">
        <v>2.6666666666666665</v>
      </c>
      <c r="Q454" s="139">
        <v>0</v>
      </c>
      <c r="R454" s="140">
        <v>20.333333333333332</v>
      </c>
      <c r="S454" s="140">
        <v>61.333333333333336</v>
      </c>
      <c r="T454" s="140">
        <v>16.666666666666668</v>
      </c>
      <c r="U454" s="139">
        <v>3</v>
      </c>
      <c r="V454" s="77">
        <f t="shared" si="7"/>
        <v>8.5734242756052765</v>
      </c>
      <c r="W454" s="216">
        <v>14.289040459342129</v>
      </c>
      <c r="X454" s="217">
        <v>0.55087157193754988</v>
      </c>
      <c r="Y454" s="217">
        <v>0.44912842806245007</v>
      </c>
      <c r="Z454" s="25"/>
    </row>
    <row r="455" spans="1:26" x14ac:dyDescent="0.25">
      <c r="A455" s="124">
        <v>523817</v>
      </c>
      <c r="B455" s="125" t="s">
        <v>482</v>
      </c>
      <c r="C455" s="126" t="s">
        <v>157</v>
      </c>
      <c r="D455" s="101" t="s">
        <v>2312</v>
      </c>
      <c r="E455" s="134"/>
      <c r="F455" s="102">
        <v>5</v>
      </c>
      <c r="G455" s="103" t="s">
        <v>422</v>
      </c>
      <c r="H455" s="104">
        <v>1</v>
      </c>
      <c r="I455" s="106">
        <v>2238</v>
      </c>
      <c r="J455" s="168">
        <v>975</v>
      </c>
      <c r="K455" s="166">
        <v>228</v>
      </c>
      <c r="L455" s="166">
        <v>51</v>
      </c>
      <c r="M455" s="166">
        <v>270</v>
      </c>
      <c r="N455" s="166">
        <v>480</v>
      </c>
      <c r="O455" s="167"/>
      <c r="P455" s="138">
        <v>4.666666666666667</v>
      </c>
      <c r="Q455" s="139">
        <v>1.6666666666666667</v>
      </c>
      <c r="R455" s="140">
        <v>15</v>
      </c>
      <c r="S455" s="140">
        <v>35.333333333333336</v>
      </c>
      <c r="T455" s="140">
        <v>12.333333333333334</v>
      </c>
      <c r="U455" s="139">
        <v>2</v>
      </c>
      <c r="V455" s="77">
        <f t="shared" si="7"/>
        <v>8.0818526979318168</v>
      </c>
      <c r="W455" s="216">
        <v>13.46975449655303</v>
      </c>
      <c r="X455" s="217">
        <v>0.5843778504895083</v>
      </c>
      <c r="Y455" s="217">
        <v>0.4156221495104917</v>
      </c>
      <c r="Z455" s="25"/>
    </row>
    <row r="456" spans="1:26" s="31" customFormat="1" x14ac:dyDescent="0.25">
      <c r="A456" s="131">
        <v>523818</v>
      </c>
      <c r="B456" s="132" t="s">
        <v>2241</v>
      </c>
      <c r="C456" s="132" t="s">
        <v>157</v>
      </c>
      <c r="D456" s="145" t="s">
        <v>2312</v>
      </c>
      <c r="E456" s="134"/>
      <c r="F456" s="143">
        <v>5</v>
      </c>
      <c r="G456" s="142" t="s">
        <v>422</v>
      </c>
      <c r="H456" s="134">
        <v>1</v>
      </c>
      <c r="I456" s="144">
        <v>855</v>
      </c>
      <c r="J456" s="168">
        <v>513</v>
      </c>
      <c r="K456" s="166">
        <v>30</v>
      </c>
      <c r="L456" s="166">
        <v>6</v>
      </c>
      <c r="M456" s="166">
        <v>30</v>
      </c>
      <c r="N456" s="166">
        <v>144</v>
      </c>
      <c r="O456" s="167"/>
      <c r="P456" s="138">
        <v>24.52325581395349</v>
      </c>
      <c r="Q456" s="139">
        <v>1.0606060606060606</v>
      </c>
      <c r="R456" s="140">
        <v>4.1232638888888893</v>
      </c>
      <c r="S456" s="140">
        <v>3.2986111111111112</v>
      </c>
      <c r="T456" s="140">
        <v>0.38095238095238093</v>
      </c>
      <c r="U456" s="139">
        <v>0.5</v>
      </c>
      <c r="V456" s="77">
        <f t="shared" si="7"/>
        <v>6.84</v>
      </c>
      <c r="W456" s="216">
        <v>11.4</v>
      </c>
      <c r="X456" s="217">
        <v>0.69047598064184634</v>
      </c>
      <c r="Y456" s="217">
        <v>0.30952401935815366</v>
      </c>
      <c r="Z456" s="141"/>
    </row>
    <row r="457" spans="1:26" s="31" customFormat="1" x14ac:dyDescent="0.25">
      <c r="A457" s="131">
        <v>523819</v>
      </c>
      <c r="B457" s="132" t="s">
        <v>2242</v>
      </c>
      <c r="C457" s="132" t="s">
        <v>157</v>
      </c>
      <c r="D457" s="145" t="s">
        <v>2312</v>
      </c>
      <c r="E457" s="134"/>
      <c r="F457" s="143">
        <v>5</v>
      </c>
      <c r="G457" s="142" t="s">
        <v>422</v>
      </c>
      <c r="H457" s="134">
        <v>1</v>
      </c>
      <c r="I457" s="144">
        <v>873</v>
      </c>
      <c r="J457" s="168">
        <v>519</v>
      </c>
      <c r="K457" s="166">
        <v>36</v>
      </c>
      <c r="L457" s="166">
        <v>3</v>
      </c>
      <c r="M457" s="166">
        <v>42</v>
      </c>
      <c r="N457" s="166">
        <v>144</v>
      </c>
      <c r="O457" s="167"/>
      <c r="P457" s="138">
        <v>24.810077519379846</v>
      </c>
      <c r="Q457" s="139">
        <v>1.2727272727272727</v>
      </c>
      <c r="R457" s="140">
        <v>4.2100694444444446</v>
      </c>
      <c r="S457" s="140">
        <v>3.3680555555555558</v>
      </c>
      <c r="T457" s="140">
        <v>0.61904761904761907</v>
      </c>
      <c r="U457" s="139">
        <v>0.5</v>
      </c>
      <c r="V457" s="77">
        <f t="shared" si="7"/>
        <v>6.84</v>
      </c>
      <c r="W457" s="216">
        <v>11.4</v>
      </c>
      <c r="X457" s="217">
        <v>0.69047598064184634</v>
      </c>
      <c r="Y457" s="217">
        <v>0.30952401935815366</v>
      </c>
      <c r="Z457" s="141"/>
    </row>
    <row r="458" spans="1:26" s="31" customFormat="1" x14ac:dyDescent="0.25">
      <c r="A458" s="124">
        <v>523820</v>
      </c>
      <c r="B458" s="125" t="s">
        <v>483</v>
      </c>
      <c r="C458" s="126" t="s">
        <v>157</v>
      </c>
      <c r="D458" s="101" t="s">
        <v>2312</v>
      </c>
      <c r="E458" s="134"/>
      <c r="F458" s="102">
        <v>5</v>
      </c>
      <c r="G458" s="103" t="s">
        <v>422</v>
      </c>
      <c r="H458" s="104">
        <v>1</v>
      </c>
      <c r="I458" s="106">
        <v>6471</v>
      </c>
      <c r="J458" s="165">
        <v>3726</v>
      </c>
      <c r="K458" s="166">
        <v>246</v>
      </c>
      <c r="L458" s="166">
        <v>129</v>
      </c>
      <c r="M458" s="166">
        <v>504</v>
      </c>
      <c r="N458" s="166">
        <v>810</v>
      </c>
      <c r="O458" s="167"/>
      <c r="P458" s="138">
        <v>2.3333333333333335</v>
      </c>
      <c r="Q458" s="139">
        <v>0.66666666666666663</v>
      </c>
      <c r="R458" s="140">
        <v>46</v>
      </c>
      <c r="S458" s="140">
        <v>49.333333333333336</v>
      </c>
      <c r="T458" s="140">
        <v>12.333333333333334</v>
      </c>
      <c r="U458" s="139">
        <v>6.333333333333333</v>
      </c>
      <c r="V458" s="77">
        <f t="shared" si="7"/>
        <v>7.7002649712906504</v>
      </c>
      <c r="W458" s="216">
        <v>12.833774952151085</v>
      </c>
      <c r="X458" s="217">
        <v>0.61333677804578524</v>
      </c>
      <c r="Y458" s="217">
        <v>0.38666322195421471</v>
      </c>
      <c r="Z458" s="141"/>
    </row>
    <row r="459" spans="1:26" x14ac:dyDescent="0.25">
      <c r="A459" s="124">
        <v>523911</v>
      </c>
      <c r="B459" s="125" t="s">
        <v>484</v>
      </c>
      <c r="C459" s="126" t="s">
        <v>157</v>
      </c>
      <c r="D459" s="101" t="s">
        <v>2312</v>
      </c>
      <c r="E459" s="134"/>
      <c r="F459" s="102">
        <v>5</v>
      </c>
      <c r="G459" s="103" t="s">
        <v>422</v>
      </c>
      <c r="H459" s="104">
        <v>1</v>
      </c>
      <c r="I459" s="106">
        <v>3678</v>
      </c>
      <c r="J459" s="165">
        <v>1704</v>
      </c>
      <c r="K459" s="166">
        <v>387</v>
      </c>
      <c r="L459" s="166">
        <v>90</v>
      </c>
      <c r="M459" s="166">
        <v>408</v>
      </c>
      <c r="N459" s="166">
        <v>630</v>
      </c>
      <c r="O459" s="167"/>
      <c r="P459" s="138">
        <v>7.333333333333333</v>
      </c>
      <c r="Q459" s="139">
        <v>0.33333333333333331</v>
      </c>
      <c r="R459" s="140">
        <v>40.333333333333336</v>
      </c>
      <c r="S459" s="140">
        <v>60.666666666666664</v>
      </c>
      <c r="T459" s="140">
        <v>8.6666666666666661</v>
      </c>
      <c r="U459" s="139">
        <v>5</v>
      </c>
      <c r="V459" s="77">
        <f t="shared" si="7"/>
        <v>7.2674555037362474</v>
      </c>
      <c r="W459" s="216">
        <v>12.112425839560412</v>
      </c>
      <c r="X459" s="217">
        <v>0.64986372536607584</v>
      </c>
      <c r="Y459" s="217">
        <v>0.3501362746339241</v>
      </c>
      <c r="Z459" s="25"/>
    </row>
    <row r="460" spans="1:26" x14ac:dyDescent="0.25">
      <c r="A460" s="124">
        <v>523912</v>
      </c>
      <c r="B460" s="125" t="s">
        <v>485</v>
      </c>
      <c r="C460" s="126" t="s">
        <v>157</v>
      </c>
      <c r="D460" s="101" t="s">
        <v>2312</v>
      </c>
      <c r="E460" s="134"/>
      <c r="F460" s="102">
        <v>5</v>
      </c>
      <c r="G460" s="103" t="s">
        <v>422</v>
      </c>
      <c r="H460" s="104">
        <v>1</v>
      </c>
      <c r="I460" s="106">
        <v>4563</v>
      </c>
      <c r="J460" s="165">
        <v>2394</v>
      </c>
      <c r="K460" s="166">
        <v>453</v>
      </c>
      <c r="L460" s="166">
        <v>90</v>
      </c>
      <c r="M460" s="166">
        <v>423</v>
      </c>
      <c r="N460" s="166">
        <v>675</v>
      </c>
      <c r="O460" s="167"/>
      <c r="P460" s="138">
        <v>55.666666666666664</v>
      </c>
      <c r="Q460" s="139">
        <v>3</v>
      </c>
      <c r="R460" s="140">
        <v>41.666666666666664</v>
      </c>
      <c r="S460" s="140">
        <v>43.333333333333336</v>
      </c>
      <c r="T460" s="140">
        <v>7.666666666666667</v>
      </c>
      <c r="U460" s="139">
        <v>2</v>
      </c>
      <c r="V460" s="77">
        <f t="shared" si="7"/>
        <v>7.2803926008520898</v>
      </c>
      <c r="W460" s="216">
        <v>12.133987668086817</v>
      </c>
      <c r="X460" s="217">
        <v>0.64870893185588241</v>
      </c>
      <c r="Y460" s="217">
        <v>0.35129106814411759</v>
      </c>
      <c r="Z460" s="25"/>
    </row>
    <row r="461" spans="1:26" x14ac:dyDescent="0.25">
      <c r="A461" s="124">
        <v>523920</v>
      </c>
      <c r="B461" s="125" t="s">
        <v>486</v>
      </c>
      <c r="C461" s="126" t="s">
        <v>157</v>
      </c>
      <c r="D461" s="101" t="s">
        <v>2312</v>
      </c>
      <c r="E461" s="134"/>
      <c r="F461" s="102">
        <v>5</v>
      </c>
      <c r="G461" s="103" t="s">
        <v>422</v>
      </c>
      <c r="H461" s="104">
        <v>1</v>
      </c>
      <c r="I461" s="106">
        <v>4632</v>
      </c>
      <c r="J461" s="165">
        <v>2772</v>
      </c>
      <c r="K461" s="166">
        <v>351</v>
      </c>
      <c r="L461" s="166">
        <v>63</v>
      </c>
      <c r="M461" s="166">
        <v>327</v>
      </c>
      <c r="N461" s="166">
        <v>633</v>
      </c>
      <c r="O461" s="167"/>
      <c r="P461" s="138">
        <v>13</v>
      </c>
      <c r="Q461" s="139">
        <v>1.6666666666666667</v>
      </c>
      <c r="R461" s="140">
        <v>81.666666666666671</v>
      </c>
      <c r="S461" s="140">
        <v>102.66666666666667</v>
      </c>
      <c r="T461" s="140">
        <v>15.333333333333334</v>
      </c>
      <c r="U461" s="139">
        <v>5.333333333333333</v>
      </c>
      <c r="V461" s="77">
        <f t="shared" si="7"/>
        <v>8.423147060192461</v>
      </c>
      <c r="W461" s="216">
        <v>14.038578433654102</v>
      </c>
      <c r="X461" s="217">
        <v>0.56069966175828778</v>
      </c>
      <c r="Y461" s="217">
        <v>0.43930033824171222</v>
      </c>
      <c r="Z461" s="25"/>
    </row>
    <row r="462" spans="1:26" x14ac:dyDescent="0.25">
      <c r="A462" s="124">
        <v>524001</v>
      </c>
      <c r="B462" s="125" t="s">
        <v>487</v>
      </c>
      <c r="C462" s="126" t="s">
        <v>157</v>
      </c>
      <c r="D462" s="101" t="s">
        <v>2312</v>
      </c>
      <c r="E462" s="134"/>
      <c r="F462" s="102">
        <v>5</v>
      </c>
      <c r="G462" s="103" t="s">
        <v>422</v>
      </c>
      <c r="H462" s="104">
        <v>1</v>
      </c>
      <c r="I462" s="106">
        <v>3309</v>
      </c>
      <c r="J462" s="165">
        <v>2028</v>
      </c>
      <c r="K462" s="166">
        <v>225</v>
      </c>
      <c r="L462" s="166">
        <v>51</v>
      </c>
      <c r="M462" s="166">
        <v>258</v>
      </c>
      <c r="N462" s="166">
        <v>468</v>
      </c>
      <c r="O462" s="167"/>
      <c r="P462" s="138">
        <v>41.333333333333336</v>
      </c>
      <c r="Q462" s="139">
        <v>2.3333333333333335</v>
      </c>
      <c r="R462" s="140">
        <v>39.333333333333336</v>
      </c>
      <c r="S462" s="140">
        <v>45.333333333333336</v>
      </c>
      <c r="T462" s="140">
        <v>7</v>
      </c>
      <c r="U462" s="139">
        <v>6</v>
      </c>
      <c r="V462" s="77">
        <f t="shared" si="7"/>
        <v>7.6487067712509385</v>
      </c>
      <c r="W462" s="216">
        <v>12.747844618751564</v>
      </c>
      <c r="X462" s="217">
        <v>0.61747114235597911</v>
      </c>
      <c r="Y462" s="217">
        <v>0.38252885764402095</v>
      </c>
      <c r="Z462" s="25"/>
    </row>
    <row r="463" spans="1:26" x14ac:dyDescent="0.25">
      <c r="A463" s="124">
        <v>524002</v>
      </c>
      <c r="B463" s="125" t="s">
        <v>488</v>
      </c>
      <c r="C463" s="126" t="s">
        <v>157</v>
      </c>
      <c r="D463" s="101" t="s">
        <v>2312</v>
      </c>
      <c r="E463" s="134"/>
      <c r="F463" s="102">
        <v>5</v>
      </c>
      <c r="G463" s="103" t="s">
        <v>422</v>
      </c>
      <c r="H463" s="104">
        <v>1</v>
      </c>
      <c r="I463" s="106">
        <v>5949</v>
      </c>
      <c r="J463" s="165">
        <v>3405</v>
      </c>
      <c r="K463" s="166">
        <v>489</v>
      </c>
      <c r="L463" s="166">
        <v>102</v>
      </c>
      <c r="M463" s="166">
        <v>531</v>
      </c>
      <c r="N463" s="166">
        <v>882</v>
      </c>
      <c r="O463" s="167"/>
      <c r="P463" s="138">
        <v>15.333333333333334</v>
      </c>
      <c r="Q463" s="139">
        <v>2</v>
      </c>
      <c r="R463" s="140">
        <v>62.333333333333336</v>
      </c>
      <c r="S463" s="140">
        <v>85</v>
      </c>
      <c r="T463" s="140">
        <v>19</v>
      </c>
      <c r="U463" s="139">
        <v>9.3333333333333339</v>
      </c>
      <c r="V463" s="77">
        <f t="shared" si="7"/>
        <v>8.3388221827528124</v>
      </c>
      <c r="W463" s="216">
        <v>13.898036971254687</v>
      </c>
      <c r="X463" s="217">
        <v>0.56636963879125679</v>
      </c>
      <c r="Y463" s="217">
        <v>0.43363036120874326</v>
      </c>
      <c r="Z463" s="25"/>
    </row>
    <row r="464" spans="1:26" x14ac:dyDescent="0.25">
      <c r="A464" s="124">
        <v>524111</v>
      </c>
      <c r="B464" s="125" t="s">
        <v>489</v>
      </c>
      <c r="C464" s="126" t="s">
        <v>157</v>
      </c>
      <c r="D464" s="101" t="s">
        <v>2312</v>
      </c>
      <c r="E464" s="134"/>
      <c r="F464" s="102">
        <v>5</v>
      </c>
      <c r="G464" s="103" t="s">
        <v>422</v>
      </c>
      <c r="H464" s="104">
        <v>1</v>
      </c>
      <c r="I464" s="106">
        <v>2898</v>
      </c>
      <c r="J464" s="165">
        <v>1311</v>
      </c>
      <c r="K464" s="166">
        <v>165</v>
      </c>
      <c r="L464" s="166">
        <v>66</v>
      </c>
      <c r="M464" s="166">
        <v>300</v>
      </c>
      <c r="N464" s="166">
        <v>564</v>
      </c>
      <c r="O464" s="167"/>
      <c r="P464" s="138">
        <v>25.333333333333332</v>
      </c>
      <c r="Q464" s="139">
        <v>4.666666666666667</v>
      </c>
      <c r="R464" s="140">
        <v>39</v>
      </c>
      <c r="S464" s="140">
        <v>95.666666666666671</v>
      </c>
      <c r="T464" s="140">
        <v>20</v>
      </c>
      <c r="U464" s="139">
        <v>4.333333333333333</v>
      </c>
      <c r="V464" s="77">
        <f t="shared" si="7"/>
        <v>8.5360586942586867</v>
      </c>
      <c r="W464" s="216">
        <v>14.226764490431146</v>
      </c>
      <c r="X464" s="217">
        <v>0.5532829467031195</v>
      </c>
      <c r="Y464" s="217">
        <v>0.4467170532968805</v>
      </c>
      <c r="Z464" s="25"/>
    </row>
    <row r="465" spans="1:26" x14ac:dyDescent="0.25">
      <c r="A465" s="124">
        <v>524112</v>
      </c>
      <c r="B465" s="125" t="s">
        <v>490</v>
      </c>
      <c r="C465" s="126" t="s">
        <v>157</v>
      </c>
      <c r="D465" s="101" t="s">
        <v>2312</v>
      </c>
      <c r="E465" s="134"/>
      <c r="F465" s="102">
        <v>5</v>
      </c>
      <c r="G465" s="103" t="s">
        <v>422</v>
      </c>
      <c r="H465" s="104">
        <v>1</v>
      </c>
      <c r="I465" s="106">
        <v>3825</v>
      </c>
      <c r="J465" s="165">
        <v>1806</v>
      </c>
      <c r="K465" s="166">
        <v>213</v>
      </c>
      <c r="L465" s="166">
        <v>66</v>
      </c>
      <c r="M465" s="166">
        <v>396</v>
      </c>
      <c r="N465" s="166">
        <v>720</v>
      </c>
      <c r="O465" s="167"/>
      <c r="P465" s="138">
        <v>22</v>
      </c>
      <c r="Q465" s="139">
        <v>2.3333333333333335</v>
      </c>
      <c r="R465" s="140">
        <v>46.666666666666664</v>
      </c>
      <c r="S465" s="140">
        <v>106.66666666666667</v>
      </c>
      <c r="T465" s="140">
        <v>24.333333333333332</v>
      </c>
      <c r="U465" s="139">
        <v>4</v>
      </c>
      <c r="V465" s="77">
        <f t="shared" si="7"/>
        <v>8.4429988133783631</v>
      </c>
      <c r="W465" s="216">
        <v>14.071664688963939</v>
      </c>
      <c r="X465" s="217">
        <v>0.55938130656925156</v>
      </c>
      <c r="Y465" s="217">
        <v>0.44061869343074844</v>
      </c>
      <c r="Z465" s="25"/>
    </row>
    <row r="466" spans="1:26" x14ac:dyDescent="0.25">
      <c r="A466" s="124">
        <v>524121</v>
      </c>
      <c r="B466" s="125" t="s">
        <v>491</v>
      </c>
      <c r="C466" s="126" t="s">
        <v>157</v>
      </c>
      <c r="D466" s="101" t="s">
        <v>2312</v>
      </c>
      <c r="E466" s="134"/>
      <c r="F466" s="102">
        <v>5</v>
      </c>
      <c r="G466" s="103" t="s">
        <v>422</v>
      </c>
      <c r="H466" s="104">
        <v>1</v>
      </c>
      <c r="I466" s="106">
        <v>2046</v>
      </c>
      <c r="J466" s="168">
        <v>858</v>
      </c>
      <c r="K466" s="166">
        <v>141</v>
      </c>
      <c r="L466" s="166">
        <v>42</v>
      </c>
      <c r="M466" s="166">
        <v>213</v>
      </c>
      <c r="N466" s="166">
        <v>486</v>
      </c>
      <c r="O466" s="167"/>
      <c r="P466" s="138">
        <v>17.666666666666668</v>
      </c>
      <c r="Q466" s="139">
        <v>4.333333333333333</v>
      </c>
      <c r="R466" s="140">
        <v>15.333333333333334</v>
      </c>
      <c r="S466" s="140">
        <v>69.333333333333329</v>
      </c>
      <c r="T466" s="140">
        <v>12.333333333333334</v>
      </c>
      <c r="U466" s="139">
        <v>4.333333333333333</v>
      </c>
      <c r="V466" s="77">
        <f t="shared" si="7"/>
        <v>8.4301084278738916</v>
      </c>
      <c r="W466" s="216">
        <v>14.050180713123153</v>
      </c>
      <c r="X466" s="217">
        <v>0.56023665033468062</v>
      </c>
      <c r="Y466" s="217">
        <v>0.43976334966531944</v>
      </c>
      <c r="Z466" s="25"/>
    </row>
    <row r="467" spans="1:26" x14ac:dyDescent="0.25">
      <c r="A467" s="124">
        <v>524122</v>
      </c>
      <c r="B467" s="125" t="s">
        <v>492</v>
      </c>
      <c r="C467" s="126" t="s">
        <v>157</v>
      </c>
      <c r="D467" s="101" t="s">
        <v>2312</v>
      </c>
      <c r="E467" s="134"/>
      <c r="F467" s="102">
        <v>5</v>
      </c>
      <c r="G467" s="103" t="s">
        <v>422</v>
      </c>
      <c r="H467" s="104">
        <v>1</v>
      </c>
      <c r="I467" s="106">
        <v>3978</v>
      </c>
      <c r="J467" s="165">
        <v>1710</v>
      </c>
      <c r="K467" s="166">
        <v>240</v>
      </c>
      <c r="L467" s="166">
        <v>75</v>
      </c>
      <c r="M467" s="166">
        <v>390</v>
      </c>
      <c r="N467" s="166">
        <v>876</v>
      </c>
      <c r="O467" s="167"/>
      <c r="P467" s="138">
        <v>7.333333333333333</v>
      </c>
      <c r="Q467" s="139">
        <v>0.66666666666666663</v>
      </c>
      <c r="R467" s="140">
        <v>33.333333333333336</v>
      </c>
      <c r="S467" s="140">
        <v>119</v>
      </c>
      <c r="T467" s="140">
        <v>25.666666666666668</v>
      </c>
      <c r="U467" s="139">
        <v>7.333333333333333</v>
      </c>
      <c r="V467" s="77">
        <f t="shared" si="7"/>
        <v>8.4183428455756086</v>
      </c>
      <c r="W467" s="216">
        <v>14.030571409292682</v>
      </c>
      <c r="X467" s="217">
        <v>0.56101964415388472</v>
      </c>
      <c r="Y467" s="217">
        <v>0.43898035584611528</v>
      </c>
      <c r="Z467" s="25"/>
    </row>
    <row r="468" spans="1:26" x14ac:dyDescent="0.25">
      <c r="A468" s="124">
        <v>524200</v>
      </c>
      <c r="B468" s="125" t="s">
        <v>493</v>
      </c>
      <c r="C468" s="126" t="s">
        <v>157</v>
      </c>
      <c r="D468" s="101" t="s">
        <v>2312</v>
      </c>
      <c r="E468" s="134"/>
      <c r="F468" s="102">
        <v>5</v>
      </c>
      <c r="G468" s="103" t="s">
        <v>422</v>
      </c>
      <c r="H468" s="104">
        <v>1</v>
      </c>
      <c r="I468" s="106">
        <v>7119</v>
      </c>
      <c r="J468" s="165">
        <v>3225</v>
      </c>
      <c r="K468" s="166">
        <v>390</v>
      </c>
      <c r="L468" s="166">
        <v>123</v>
      </c>
      <c r="M468" s="166">
        <v>660</v>
      </c>
      <c r="N468" s="169">
        <v>1371</v>
      </c>
      <c r="O468" s="167"/>
      <c r="P468" s="138">
        <v>11.666666666666666</v>
      </c>
      <c r="Q468" s="139">
        <v>1.6666666666666667</v>
      </c>
      <c r="R468" s="140">
        <v>108.33333333333333</v>
      </c>
      <c r="S468" s="140">
        <v>317.33333333333331</v>
      </c>
      <c r="T468" s="140">
        <v>73.333333333333329</v>
      </c>
      <c r="U468" s="139">
        <v>26.666666666666668</v>
      </c>
      <c r="V468" s="77">
        <f t="shared" si="7"/>
        <v>6.98725952493092</v>
      </c>
      <c r="W468" s="216">
        <v>11.645432541551534</v>
      </c>
      <c r="X468" s="217">
        <v>0.67592389988361312</v>
      </c>
      <c r="Y468" s="217">
        <v>0.32407610011638693</v>
      </c>
      <c r="Z468" s="25"/>
    </row>
    <row r="469" spans="1:26" x14ac:dyDescent="0.25">
      <c r="A469" s="124">
        <v>524301</v>
      </c>
      <c r="B469" s="125" t="s">
        <v>494</v>
      </c>
      <c r="C469" s="126" t="s">
        <v>157</v>
      </c>
      <c r="D469" s="101" t="s">
        <v>2312</v>
      </c>
      <c r="E469" s="134"/>
      <c r="F469" s="102">
        <v>5</v>
      </c>
      <c r="G469" s="103" t="s">
        <v>422</v>
      </c>
      <c r="H469" s="104">
        <v>1</v>
      </c>
      <c r="I469" s="106">
        <v>5991</v>
      </c>
      <c r="J469" s="165">
        <v>2970</v>
      </c>
      <c r="K469" s="166">
        <v>285</v>
      </c>
      <c r="L469" s="166">
        <v>99</v>
      </c>
      <c r="M469" s="166">
        <v>552</v>
      </c>
      <c r="N469" s="166">
        <v>963</v>
      </c>
      <c r="O469" s="167"/>
      <c r="P469" s="138">
        <v>31.666666666666668</v>
      </c>
      <c r="Q469" s="139">
        <v>6.666666666666667</v>
      </c>
      <c r="R469" s="140">
        <v>66.333333333333329</v>
      </c>
      <c r="S469" s="140">
        <v>167</v>
      </c>
      <c r="T469" s="140">
        <v>41.666666666666664</v>
      </c>
      <c r="U469" s="139">
        <v>14.333333333333334</v>
      </c>
      <c r="V469" s="77">
        <f t="shared" si="7"/>
        <v>8.6828664902459529</v>
      </c>
      <c r="W469" s="216">
        <v>14.471444150409921</v>
      </c>
      <c r="X469" s="217">
        <v>0.54392817313219433</v>
      </c>
      <c r="Y469" s="217">
        <v>0.45607182686780562</v>
      </c>
      <c r="Z469" s="25"/>
    </row>
    <row r="470" spans="1:26" x14ac:dyDescent="0.25">
      <c r="A470" s="124">
        <v>524302</v>
      </c>
      <c r="B470" s="125" t="s">
        <v>495</v>
      </c>
      <c r="C470" s="126" t="s">
        <v>157</v>
      </c>
      <c r="D470" s="101" t="s">
        <v>2312</v>
      </c>
      <c r="E470" s="134"/>
      <c r="F470" s="102">
        <v>5</v>
      </c>
      <c r="G470" s="103" t="s">
        <v>422</v>
      </c>
      <c r="H470" s="104">
        <v>1</v>
      </c>
      <c r="I470" s="106">
        <v>5412</v>
      </c>
      <c r="J470" s="165">
        <v>2463</v>
      </c>
      <c r="K470" s="166">
        <v>342</v>
      </c>
      <c r="L470" s="166">
        <v>111</v>
      </c>
      <c r="M470" s="166">
        <v>564</v>
      </c>
      <c r="N470" s="166">
        <v>993</v>
      </c>
      <c r="O470" s="167"/>
      <c r="P470" s="138">
        <v>40</v>
      </c>
      <c r="Q470" s="139">
        <v>5</v>
      </c>
      <c r="R470" s="140">
        <v>56</v>
      </c>
      <c r="S470" s="140">
        <v>116.66666666666667</v>
      </c>
      <c r="T470" s="140">
        <v>24.333333333333332</v>
      </c>
      <c r="U470" s="139">
        <v>9.3333333333333339</v>
      </c>
      <c r="V470" s="77">
        <f t="shared" si="7"/>
        <v>9.364635754425807</v>
      </c>
      <c r="W470" s="216">
        <v>15.607726257376346</v>
      </c>
      <c r="X470" s="217">
        <v>0.50432882083621533</v>
      </c>
      <c r="Y470" s="217">
        <v>0.49567117916378467</v>
      </c>
      <c r="Z470" s="25"/>
    </row>
    <row r="471" spans="1:26" x14ac:dyDescent="0.25">
      <c r="A471" s="124">
        <v>524303</v>
      </c>
      <c r="B471" s="125" t="s">
        <v>496</v>
      </c>
      <c r="C471" s="126" t="s">
        <v>157</v>
      </c>
      <c r="D471" s="101" t="s">
        <v>2312</v>
      </c>
      <c r="E471" s="134"/>
      <c r="F471" s="102">
        <v>5</v>
      </c>
      <c r="G471" s="103" t="s">
        <v>422</v>
      </c>
      <c r="H471" s="104">
        <v>1</v>
      </c>
      <c r="I471" s="106">
        <v>6078</v>
      </c>
      <c r="J471" s="165">
        <v>2895</v>
      </c>
      <c r="K471" s="166">
        <v>396</v>
      </c>
      <c r="L471" s="166">
        <v>114</v>
      </c>
      <c r="M471" s="166">
        <v>606</v>
      </c>
      <c r="N471" s="169">
        <v>1035</v>
      </c>
      <c r="O471" s="167"/>
      <c r="P471" s="138">
        <v>17.666666666666668</v>
      </c>
      <c r="Q471" s="139">
        <v>3.3333333333333335</v>
      </c>
      <c r="R471" s="140">
        <v>41</v>
      </c>
      <c r="S471" s="140">
        <v>91.333333333333329</v>
      </c>
      <c r="T471" s="140">
        <v>24.333333333333332</v>
      </c>
      <c r="U471" s="139">
        <v>6.666666666666667</v>
      </c>
      <c r="V471" s="77">
        <f t="shared" si="7"/>
        <v>8.3405076485631131</v>
      </c>
      <c r="W471" s="216">
        <v>13.900846080938521</v>
      </c>
      <c r="X471" s="217">
        <v>0.56625518572647959</v>
      </c>
      <c r="Y471" s="217">
        <v>0.43374481427352035</v>
      </c>
      <c r="Z471" s="25"/>
    </row>
    <row r="472" spans="1:26" x14ac:dyDescent="0.25">
      <c r="A472" s="124">
        <v>524402</v>
      </c>
      <c r="B472" s="125" t="s">
        <v>497</v>
      </c>
      <c r="C472" s="126" t="s">
        <v>157</v>
      </c>
      <c r="D472" s="101" t="s">
        <v>2312</v>
      </c>
      <c r="E472" s="134"/>
      <c r="F472" s="102">
        <v>5</v>
      </c>
      <c r="G472" s="103" t="s">
        <v>422</v>
      </c>
      <c r="H472" s="104">
        <v>1</v>
      </c>
      <c r="I472" s="106">
        <v>159</v>
      </c>
      <c r="J472" s="168">
        <v>60</v>
      </c>
      <c r="K472" s="166">
        <v>9</v>
      </c>
      <c r="L472" s="166" t="s">
        <v>2139</v>
      </c>
      <c r="M472" s="166">
        <v>15</v>
      </c>
      <c r="N472" s="166">
        <v>42</v>
      </c>
      <c r="O472" s="167"/>
      <c r="P472" s="138">
        <v>13.666666666666666</v>
      </c>
      <c r="Q472" s="139">
        <v>1.6666666666666667</v>
      </c>
      <c r="R472" s="140">
        <v>4.666666666666667</v>
      </c>
      <c r="S472" s="140">
        <v>4.666666666666667</v>
      </c>
      <c r="T472" s="140">
        <v>0</v>
      </c>
      <c r="U472" s="139">
        <v>0.33333333333333331</v>
      </c>
      <c r="V472" s="77">
        <f t="shared" si="7"/>
        <v>7.099659794270754</v>
      </c>
      <c r="W472" s="216">
        <v>11.83276632378459</v>
      </c>
      <c r="X472" s="217">
        <v>0.66522281974714548</v>
      </c>
      <c r="Y472" s="217">
        <v>0.33477718025285458</v>
      </c>
      <c r="Z472" s="25"/>
    </row>
    <row r="473" spans="1:26" x14ac:dyDescent="0.25">
      <c r="A473" s="124">
        <v>524403</v>
      </c>
      <c r="B473" s="125" t="s">
        <v>498</v>
      </c>
      <c r="C473" s="126" t="s">
        <v>157</v>
      </c>
      <c r="D473" s="101" t="s">
        <v>2312</v>
      </c>
      <c r="E473" s="134"/>
      <c r="F473" s="102">
        <v>5</v>
      </c>
      <c r="G473" s="103" t="s">
        <v>422</v>
      </c>
      <c r="H473" s="104">
        <v>1</v>
      </c>
      <c r="I473" s="106">
        <v>2670</v>
      </c>
      <c r="J473" s="165">
        <v>1104</v>
      </c>
      <c r="K473" s="166">
        <v>114</v>
      </c>
      <c r="L473" s="166">
        <v>54</v>
      </c>
      <c r="M473" s="166">
        <v>279</v>
      </c>
      <c r="N473" s="166">
        <v>576</v>
      </c>
      <c r="O473" s="167"/>
      <c r="P473" s="138">
        <v>1</v>
      </c>
      <c r="Q473" s="139">
        <v>0.33333333333333331</v>
      </c>
      <c r="R473" s="140">
        <v>79.666666666666671</v>
      </c>
      <c r="S473" s="140">
        <v>226.33333333333334</v>
      </c>
      <c r="T473" s="140">
        <v>52.333333333333336</v>
      </c>
      <c r="U473" s="139">
        <v>12.333333333333334</v>
      </c>
      <c r="V473" s="77">
        <f t="shared" si="7"/>
        <v>8.0775154118650416</v>
      </c>
      <c r="W473" s="216">
        <v>13.462525686441737</v>
      </c>
      <c r="X473" s="217">
        <v>0.58469163681852443</v>
      </c>
      <c r="Y473" s="217">
        <v>0.41530836318147552</v>
      </c>
      <c r="Z473" s="25"/>
    </row>
    <row r="474" spans="1:26" x14ac:dyDescent="0.25">
      <c r="A474" s="124">
        <v>524404</v>
      </c>
      <c r="B474" s="125" t="s">
        <v>499</v>
      </c>
      <c r="C474" s="126" t="s">
        <v>157</v>
      </c>
      <c r="D474" s="101" t="s">
        <v>2312</v>
      </c>
      <c r="E474" s="134"/>
      <c r="F474" s="102">
        <v>5</v>
      </c>
      <c r="G474" s="103" t="s">
        <v>422</v>
      </c>
      <c r="H474" s="104">
        <v>1</v>
      </c>
      <c r="I474" s="106">
        <v>2553</v>
      </c>
      <c r="J474" s="165">
        <v>1254</v>
      </c>
      <c r="K474" s="166">
        <v>177</v>
      </c>
      <c r="L474" s="166">
        <v>60</v>
      </c>
      <c r="M474" s="166">
        <v>252</v>
      </c>
      <c r="N474" s="166">
        <v>441</v>
      </c>
      <c r="O474" s="167"/>
      <c r="P474" s="138">
        <v>6</v>
      </c>
      <c r="Q474" s="139">
        <v>1.6666666666666667</v>
      </c>
      <c r="R474" s="140">
        <v>0</v>
      </c>
      <c r="S474" s="140">
        <v>0</v>
      </c>
      <c r="T474" s="140">
        <v>0</v>
      </c>
      <c r="U474" s="139">
        <v>0</v>
      </c>
      <c r="V474" s="77">
        <f t="shared" si="7"/>
        <v>7.7794595754492182</v>
      </c>
      <c r="W474" s="216">
        <v>12.965765959082031</v>
      </c>
      <c r="X474" s="217">
        <v>0.60709303284958738</v>
      </c>
      <c r="Y474" s="217">
        <v>0.39290696715041268</v>
      </c>
      <c r="Z474" s="25"/>
    </row>
    <row r="475" spans="1:26" x14ac:dyDescent="0.25">
      <c r="A475" s="124">
        <v>524405</v>
      </c>
      <c r="B475" s="125" t="s">
        <v>500</v>
      </c>
      <c r="C475" s="126" t="s">
        <v>157</v>
      </c>
      <c r="D475" s="101" t="s">
        <v>2312</v>
      </c>
      <c r="E475" s="134"/>
      <c r="F475" s="102">
        <v>5</v>
      </c>
      <c r="G475" s="103" t="s">
        <v>422</v>
      </c>
      <c r="H475" s="104">
        <v>1</v>
      </c>
      <c r="I475" s="106">
        <v>3294</v>
      </c>
      <c r="J475" s="165">
        <v>1512</v>
      </c>
      <c r="K475" s="166">
        <v>177</v>
      </c>
      <c r="L475" s="166">
        <v>45</v>
      </c>
      <c r="M475" s="166">
        <v>309</v>
      </c>
      <c r="N475" s="166">
        <v>657</v>
      </c>
      <c r="O475" s="167"/>
      <c r="P475" s="138">
        <v>7.666666666666667</v>
      </c>
      <c r="Q475" s="139">
        <v>1.6666666666666667</v>
      </c>
      <c r="R475" s="140">
        <v>0</v>
      </c>
      <c r="S475" s="140">
        <v>0</v>
      </c>
      <c r="T475" s="140">
        <v>0</v>
      </c>
      <c r="U475" s="139">
        <v>0</v>
      </c>
      <c r="V475" s="77">
        <f t="shared" si="7"/>
        <v>7.438584613702405</v>
      </c>
      <c r="W475" s="216">
        <v>12.397641022837343</v>
      </c>
      <c r="X475" s="217">
        <v>0.63491321976635051</v>
      </c>
      <c r="Y475" s="217">
        <v>0.36508678023364943</v>
      </c>
      <c r="Z475" s="25"/>
    </row>
    <row r="476" spans="1:26" x14ac:dyDescent="0.25">
      <c r="A476" s="124">
        <v>524510</v>
      </c>
      <c r="B476" s="125" t="s">
        <v>501</v>
      </c>
      <c r="C476" s="126" t="s">
        <v>157</v>
      </c>
      <c r="D476" s="101" t="s">
        <v>2312</v>
      </c>
      <c r="E476" s="134"/>
      <c r="F476" s="102">
        <v>5</v>
      </c>
      <c r="G476" s="103" t="s">
        <v>422</v>
      </c>
      <c r="H476" s="104">
        <v>1</v>
      </c>
      <c r="I476" s="106">
        <v>3609</v>
      </c>
      <c r="J476" s="165">
        <v>1521</v>
      </c>
      <c r="K476" s="166">
        <v>144</v>
      </c>
      <c r="L476" s="166">
        <v>75</v>
      </c>
      <c r="M476" s="166">
        <v>375</v>
      </c>
      <c r="N476" s="166">
        <v>798</v>
      </c>
      <c r="O476" s="167"/>
      <c r="P476" s="138">
        <v>10</v>
      </c>
      <c r="Q476" s="139">
        <v>2.3333333333333335</v>
      </c>
      <c r="R476" s="140">
        <v>50.666666666666664</v>
      </c>
      <c r="S476" s="140">
        <v>118.33333333333333</v>
      </c>
      <c r="T476" s="140">
        <v>31.666666666666668</v>
      </c>
      <c r="U476" s="139">
        <v>7.333333333333333</v>
      </c>
      <c r="V476" s="77">
        <f t="shared" si="7"/>
        <v>8.2017745379465836</v>
      </c>
      <c r="W476" s="216">
        <v>13.669624229910973</v>
      </c>
      <c r="X476" s="217">
        <v>0.57583339870406325</v>
      </c>
      <c r="Y476" s="217">
        <v>0.42416660129593675</v>
      </c>
      <c r="Z476" s="25"/>
    </row>
    <row r="477" spans="1:26" x14ac:dyDescent="0.25">
      <c r="A477" s="124">
        <v>524520</v>
      </c>
      <c r="B477" s="125" t="s">
        <v>502</v>
      </c>
      <c r="C477" s="126" t="s">
        <v>157</v>
      </c>
      <c r="D477" s="101" t="s">
        <v>2312</v>
      </c>
      <c r="E477" s="134"/>
      <c r="F477" s="102">
        <v>5</v>
      </c>
      <c r="G477" s="103" t="s">
        <v>422</v>
      </c>
      <c r="H477" s="104">
        <v>1</v>
      </c>
      <c r="I477" s="106">
        <v>4896</v>
      </c>
      <c r="J477" s="165">
        <v>2256</v>
      </c>
      <c r="K477" s="166">
        <v>285</v>
      </c>
      <c r="L477" s="166">
        <v>99</v>
      </c>
      <c r="M477" s="166">
        <v>489</v>
      </c>
      <c r="N477" s="166">
        <v>909</v>
      </c>
      <c r="O477" s="167"/>
      <c r="P477" s="138">
        <v>13</v>
      </c>
      <c r="Q477" s="139">
        <v>1.6666666666666667</v>
      </c>
      <c r="R477" s="140">
        <v>72</v>
      </c>
      <c r="S477" s="140">
        <v>154.66666666666666</v>
      </c>
      <c r="T477" s="140">
        <v>31</v>
      </c>
      <c r="U477" s="139">
        <v>8</v>
      </c>
      <c r="V477" s="77">
        <f t="shared" si="7"/>
        <v>8.3119583728212287</v>
      </c>
      <c r="W477" s="216">
        <v>13.853263954702049</v>
      </c>
      <c r="X477" s="217">
        <v>0.56820011551467942</v>
      </c>
      <c r="Y477" s="217">
        <v>0.43179988448532058</v>
      </c>
      <c r="Z477" s="25"/>
    </row>
    <row r="478" spans="1:26" x14ac:dyDescent="0.25">
      <c r="A478" s="124">
        <v>524530</v>
      </c>
      <c r="B478" s="125" t="s">
        <v>503</v>
      </c>
      <c r="C478" s="126" t="s">
        <v>157</v>
      </c>
      <c r="D478" s="101" t="s">
        <v>2312</v>
      </c>
      <c r="E478" s="134"/>
      <c r="F478" s="102">
        <v>5</v>
      </c>
      <c r="G478" s="103" t="s">
        <v>422</v>
      </c>
      <c r="H478" s="104">
        <v>1</v>
      </c>
      <c r="I478" s="106">
        <v>5040</v>
      </c>
      <c r="J478" s="165">
        <v>2106</v>
      </c>
      <c r="K478" s="166">
        <v>255</v>
      </c>
      <c r="L478" s="166">
        <v>129</v>
      </c>
      <c r="M478" s="166">
        <v>600</v>
      </c>
      <c r="N478" s="166">
        <v>990</v>
      </c>
      <c r="O478" s="167"/>
      <c r="P478" s="138">
        <v>39</v>
      </c>
      <c r="Q478" s="139">
        <v>6</v>
      </c>
      <c r="R478" s="140">
        <v>36.333333333333336</v>
      </c>
      <c r="S478" s="140">
        <v>117.66666666666667</v>
      </c>
      <c r="T478" s="140">
        <v>30.333333333333332</v>
      </c>
      <c r="U478" s="139">
        <v>7</v>
      </c>
      <c r="V478" s="77">
        <f t="shared" si="7"/>
        <v>8.2744625366123365</v>
      </c>
      <c r="W478" s="216">
        <v>13.790770894353894</v>
      </c>
      <c r="X478" s="217">
        <v>0.5707749218384669</v>
      </c>
      <c r="Y478" s="217">
        <v>0.42922507816153305</v>
      </c>
      <c r="Z478" s="25"/>
    </row>
    <row r="479" spans="1:26" x14ac:dyDescent="0.25">
      <c r="A479" s="124">
        <v>524602</v>
      </c>
      <c r="B479" s="125" t="s">
        <v>505</v>
      </c>
      <c r="C479" s="126" t="s">
        <v>157</v>
      </c>
      <c r="D479" s="101" t="s">
        <v>2312</v>
      </c>
      <c r="E479" s="134"/>
      <c r="F479" s="102">
        <v>5</v>
      </c>
      <c r="G479" s="103" t="s">
        <v>422</v>
      </c>
      <c r="H479" s="104">
        <v>1</v>
      </c>
      <c r="I479" s="106">
        <v>3957</v>
      </c>
      <c r="J479" s="165">
        <v>1707</v>
      </c>
      <c r="K479" s="166">
        <v>315</v>
      </c>
      <c r="L479" s="166">
        <v>87</v>
      </c>
      <c r="M479" s="166">
        <v>462</v>
      </c>
      <c r="N479" s="166">
        <v>777</v>
      </c>
      <c r="O479" s="167"/>
      <c r="P479" s="138">
        <v>24</v>
      </c>
      <c r="Q479" s="139">
        <v>4.333333333333333</v>
      </c>
      <c r="R479" s="140">
        <v>50.333333333333336</v>
      </c>
      <c r="S479" s="140">
        <v>111</v>
      </c>
      <c r="T479" s="140">
        <v>25.333333333333332</v>
      </c>
      <c r="U479" s="139">
        <v>7.666666666666667</v>
      </c>
      <c r="V479" s="77">
        <f t="shared" si="7"/>
        <v>7.5563963406347767</v>
      </c>
      <c r="W479" s="216">
        <v>12.593993901057962</v>
      </c>
      <c r="X479" s="217">
        <v>0.62501429182491564</v>
      </c>
      <c r="Y479" s="217">
        <v>0.37498570817508436</v>
      </c>
      <c r="Z479" s="25"/>
    </row>
    <row r="480" spans="1:26" s="31" customFormat="1" x14ac:dyDescent="0.25">
      <c r="A480" s="131">
        <v>524603</v>
      </c>
      <c r="B480" s="132" t="s">
        <v>2243</v>
      </c>
      <c r="C480" s="132" t="s">
        <v>157</v>
      </c>
      <c r="D480" s="145" t="s">
        <v>2312</v>
      </c>
      <c r="E480" s="134"/>
      <c r="F480" s="143">
        <v>5</v>
      </c>
      <c r="G480" s="142" t="s">
        <v>422</v>
      </c>
      <c r="H480" s="134">
        <v>1</v>
      </c>
      <c r="I480" s="144">
        <v>2895</v>
      </c>
      <c r="J480" s="165">
        <v>1515</v>
      </c>
      <c r="K480" s="166">
        <v>171</v>
      </c>
      <c r="L480" s="166">
        <v>39</v>
      </c>
      <c r="M480" s="166">
        <v>228</v>
      </c>
      <c r="N480" s="166">
        <v>420</v>
      </c>
      <c r="O480" s="167"/>
      <c r="P480" s="138">
        <v>11.910377358490566</v>
      </c>
      <c r="Q480" s="139">
        <v>1.8765432098765431</v>
      </c>
      <c r="R480" s="140">
        <v>30.829799264913767</v>
      </c>
      <c r="S480" s="140">
        <v>74.20978230138536</v>
      </c>
      <c r="T480" s="140">
        <v>15.441176470588237</v>
      </c>
      <c r="U480" s="139">
        <v>5.1515151515151514</v>
      </c>
      <c r="V480" s="77">
        <f t="shared" si="7"/>
        <v>6.84</v>
      </c>
      <c r="W480" s="216">
        <v>11.4</v>
      </c>
      <c r="X480" s="217">
        <v>0.69047598064184634</v>
      </c>
      <c r="Y480" s="217">
        <v>0.30952401935815366</v>
      </c>
      <c r="Z480" s="141"/>
    </row>
    <row r="481" spans="1:26" s="31" customFormat="1" x14ac:dyDescent="0.25">
      <c r="A481" s="131">
        <v>524604</v>
      </c>
      <c r="B481" s="132" t="s">
        <v>504</v>
      </c>
      <c r="C481" s="132" t="s">
        <v>157</v>
      </c>
      <c r="D481" s="145" t="s">
        <v>2312</v>
      </c>
      <c r="E481" s="134"/>
      <c r="F481" s="143">
        <v>5</v>
      </c>
      <c r="G481" s="142" t="s">
        <v>422</v>
      </c>
      <c r="H481" s="134">
        <v>1</v>
      </c>
      <c r="I481" s="144">
        <v>642</v>
      </c>
      <c r="J481" s="168">
        <v>393</v>
      </c>
      <c r="K481" s="166">
        <v>72</v>
      </c>
      <c r="L481" s="166">
        <v>9</v>
      </c>
      <c r="M481" s="166">
        <v>24</v>
      </c>
      <c r="N481" s="166">
        <v>42</v>
      </c>
      <c r="O481" s="167"/>
      <c r="P481" s="138">
        <v>3.0896226415094343</v>
      </c>
      <c r="Q481" s="139">
        <v>0.79012345679012341</v>
      </c>
      <c r="R481" s="140">
        <v>6.8368674017528983</v>
      </c>
      <c r="S481" s="140">
        <v>16.456884365281315</v>
      </c>
      <c r="T481" s="140">
        <v>1.2254901960784315</v>
      </c>
      <c r="U481" s="139">
        <v>0.51515151515151514</v>
      </c>
      <c r="V481" s="77">
        <f t="shared" si="7"/>
        <v>6.84</v>
      </c>
      <c r="W481" s="216">
        <v>11.4</v>
      </c>
      <c r="X481" s="217">
        <v>0.69047598064184634</v>
      </c>
      <c r="Y481" s="217">
        <v>0.30952401935815366</v>
      </c>
      <c r="Z481" s="141"/>
    </row>
    <row r="482" spans="1:26" s="31" customFormat="1" x14ac:dyDescent="0.25">
      <c r="A482" s="124">
        <v>524711</v>
      </c>
      <c r="B482" s="125" t="s">
        <v>506</v>
      </c>
      <c r="C482" s="126" t="s">
        <v>157</v>
      </c>
      <c r="D482" s="101" t="s">
        <v>2312</v>
      </c>
      <c r="E482" s="134"/>
      <c r="F482" s="102">
        <v>5</v>
      </c>
      <c r="G482" s="103" t="s">
        <v>422</v>
      </c>
      <c r="H482" s="104">
        <v>1</v>
      </c>
      <c r="I482" s="106">
        <v>3360</v>
      </c>
      <c r="J482" s="165">
        <v>1380</v>
      </c>
      <c r="K482" s="166">
        <v>381</v>
      </c>
      <c r="L482" s="166">
        <v>69</v>
      </c>
      <c r="M482" s="166">
        <v>384</v>
      </c>
      <c r="N482" s="166">
        <v>717</v>
      </c>
      <c r="O482" s="167"/>
      <c r="P482" s="138">
        <v>43.333333333333336</v>
      </c>
      <c r="Q482" s="139">
        <v>3</v>
      </c>
      <c r="R482" s="140">
        <v>34.333333333333336</v>
      </c>
      <c r="S482" s="140">
        <v>67.666666666666671</v>
      </c>
      <c r="T482" s="140">
        <v>18</v>
      </c>
      <c r="U482" s="139">
        <v>4.333333333333333</v>
      </c>
      <c r="V482" s="77">
        <f t="shared" si="7"/>
        <v>8.8853842936648917</v>
      </c>
      <c r="W482" s="216">
        <v>14.808973822774819</v>
      </c>
      <c r="X482" s="217">
        <v>0.53153083215067409</v>
      </c>
      <c r="Y482" s="217">
        <v>0.46846916784932591</v>
      </c>
      <c r="Z482" s="141"/>
    </row>
    <row r="483" spans="1:26" x14ac:dyDescent="0.25">
      <c r="A483" s="124">
        <v>524712</v>
      </c>
      <c r="B483" s="125" t="s">
        <v>507</v>
      </c>
      <c r="C483" s="126" t="s">
        <v>157</v>
      </c>
      <c r="D483" s="101" t="s">
        <v>2312</v>
      </c>
      <c r="E483" s="134"/>
      <c r="F483" s="102">
        <v>5</v>
      </c>
      <c r="G483" s="103" t="s">
        <v>422</v>
      </c>
      <c r="H483" s="104">
        <v>1</v>
      </c>
      <c r="I483" s="106">
        <v>2058</v>
      </c>
      <c r="J483" s="168">
        <v>924</v>
      </c>
      <c r="K483" s="166">
        <v>261</v>
      </c>
      <c r="L483" s="166">
        <v>48</v>
      </c>
      <c r="M483" s="166">
        <v>210</v>
      </c>
      <c r="N483" s="166">
        <v>396</v>
      </c>
      <c r="O483" s="167"/>
      <c r="P483" s="138">
        <v>14</v>
      </c>
      <c r="Q483" s="139">
        <v>7</v>
      </c>
      <c r="R483" s="140">
        <v>34</v>
      </c>
      <c r="S483" s="140">
        <v>49</v>
      </c>
      <c r="T483" s="140">
        <v>9</v>
      </c>
      <c r="U483" s="139">
        <v>3.6666666666666665</v>
      </c>
      <c r="V483" s="77">
        <f t="shared" si="7"/>
        <v>9.181872384037149</v>
      </c>
      <c r="W483" s="216">
        <v>15.303120640061916</v>
      </c>
      <c r="X483" s="217">
        <v>0.51436738717922048</v>
      </c>
      <c r="Y483" s="217">
        <v>0.48563261282077946</v>
      </c>
      <c r="Z483" s="25"/>
    </row>
    <row r="484" spans="1:26" x14ac:dyDescent="0.25">
      <c r="A484" s="124">
        <v>524713</v>
      </c>
      <c r="B484" s="125" t="s">
        <v>508</v>
      </c>
      <c r="C484" s="126" t="s">
        <v>157</v>
      </c>
      <c r="D484" s="101" t="s">
        <v>2312</v>
      </c>
      <c r="E484" s="134"/>
      <c r="F484" s="102">
        <v>5</v>
      </c>
      <c r="G484" s="103" t="s">
        <v>422</v>
      </c>
      <c r="H484" s="104">
        <v>1</v>
      </c>
      <c r="I484" s="106">
        <v>3129</v>
      </c>
      <c r="J484" s="165">
        <v>1305</v>
      </c>
      <c r="K484" s="166">
        <v>345</v>
      </c>
      <c r="L484" s="166">
        <v>69</v>
      </c>
      <c r="M484" s="166">
        <v>378</v>
      </c>
      <c r="N484" s="166">
        <v>627</v>
      </c>
      <c r="O484" s="167"/>
      <c r="P484" s="138">
        <v>23</v>
      </c>
      <c r="Q484" s="139">
        <v>3.3333333333333335</v>
      </c>
      <c r="R484" s="140">
        <v>23.333333333333332</v>
      </c>
      <c r="S484" s="140">
        <v>73</v>
      </c>
      <c r="T484" s="140">
        <v>17.333333333333332</v>
      </c>
      <c r="U484" s="139">
        <v>5</v>
      </c>
      <c r="V484" s="77">
        <f t="shared" si="7"/>
        <v>8.5464421967684654</v>
      </c>
      <c r="W484" s="216">
        <v>14.244070327947444</v>
      </c>
      <c r="X484" s="217">
        <v>0.55261073542111006</v>
      </c>
      <c r="Y484" s="217">
        <v>0.44738926457889</v>
      </c>
      <c r="Z484" s="25"/>
    </row>
    <row r="485" spans="1:26" x14ac:dyDescent="0.25">
      <c r="A485" s="124">
        <v>524720</v>
      </c>
      <c r="B485" s="125" t="s">
        <v>509</v>
      </c>
      <c r="C485" s="126" t="s">
        <v>157</v>
      </c>
      <c r="D485" s="101" t="s">
        <v>2312</v>
      </c>
      <c r="E485" s="134"/>
      <c r="F485" s="102">
        <v>5</v>
      </c>
      <c r="G485" s="103" t="s">
        <v>422</v>
      </c>
      <c r="H485" s="104">
        <v>1</v>
      </c>
      <c r="I485" s="106">
        <v>6141</v>
      </c>
      <c r="J485" s="165">
        <v>2874</v>
      </c>
      <c r="K485" s="166">
        <v>663</v>
      </c>
      <c r="L485" s="166">
        <v>132</v>
      </c>
      <c r="M485" s="166">
        <v>621</v>
      </c>
      <c r="N485" s="169">
        <v>1125</v>
      </c>
      <c r="O485" s="167"/>
      <c r="P485" s="138">
        <v>5.333333333333333</v>
      </c>
      <c r="Q485" s="139">
        <v>1.6666666666666667</v>
      </c>
      <c r="R485" s="140">
        <v>77</v>
      </c>
      <c r="S485" s="140">
        <v>139.66666666666666</v>
      </c>
      <c r="T485" s="140">
        <v>23</v>
      </c>
      <c r="U485" s="139">
        <v>9.3333333333333339</v>
      </c>
      <c r="V485" s="77">
        <f t="shared" si="7"/>
        <v>9.0341942830576176</v>
      </c>
      <c r="W485" s="216">
        <v>15.056990471762697</v>
      </c>
      <c r="X485" s="217">
        <v>0.52277553034776902</v>
      </c>
      <c r="Y485" s="217">
        <v>0.47722446965223098</v>
      </c>
      <c r="Z485" s="25"/>
    </row>
    <row r="486" spans="1:26" x14ac:dyDescent="0.25">
      <c r="A486" s="124">
        <v>524811</v>
      </c>
      <c r="B486" s="125" t="s">
        <v>510</v>
      </c>
      <c r="C486" s="126" t="s">
        <v>157</v>
      </c>
      <c r="D486" s="101" t="s">
        <v>2312</v>
      </c>
      <c r="E486" s="134"/>
      <c r="F486" s="102">
        <v>5</v>
      </c>
      <c r="G486" s="103" t="s">
        <v>422</v>
      </c>
      <c r="H486" s="104">
        <v>1</v>
      </c>
      <c r="I486" s="106">
        <v>4197</v>
      </c>
      <c r="J486" s="165">
        <v>2061</v>
      </c>
      <c r="K486" s="166">
        <v>429</v>
      </c>
      <c r="L486" s="166">
        <v>96</v>
      </c>
      <c r="M486" s="166">
        <v>429</v>
      </c>
      <c r="N486" s="166">
        <v>768</v>
      </c>
      <c r="O486" s="167"/>
      <c r="P486" s="138">
        <v>27.666666666666668</v>
      </c>
      <c r="Q486" s="139">
        <v>5.333333333333333</v>
      </c>
      <c r="R486" s="140">
        <v>104.33333333333333</v>
      </c>
      <c r="S486" s="140">
        <v>166.33333333333334</v>
      </c>
      <c r="T486" s="140">
        <v>38</v>
      </c>
      <c r="U486" s="139">
        <v>13.333333333333334</v>
      </c>
      <c r="V486" s="77">
        <f t="shared" si="7"/>
        <v>7.9473780876725755</v>
      </c>
      <c r="W486" s="216">
        <v>13.245630146120959</v>
      </c>
      <c r="X486" s="217">
        <v>0.59426588939011182</v>
      </c>
      <c r="Y486" s="217">
        <v>0.40573411060988818</v>
      </c>
      <c r="Z486" s="25"/>
    </row>
    <row r="487" spans="1:26" x14ac:dyDescent="0.25">
      <c r="A487" s="124">
        <v>524812</v>
      </c>
      <c r="B487" s="125" t="s">
        <v>511</v>
      </c>
      <c r="C487" s="126" t="s">
        <v>157</v>
      </c>
      <c r="D487" s="101" t="s">
        <v>2312</v>
      </c>
      <c r="E487" s="134"/>
      <c r="F487" s="102">
        <v>5</v>
      </c>
      <c r="G487" s="103" t="s">
        <v>422</v>
      </c>
      <c r="H487" s="104">
        <v>1</v>
      </c>
      <c r="I487" s="106">
        <v>4992</v>
      </c>
      <c r="J487" s="165">
        <v>2412</v>
      </c>
      <c r="K487" s="166">
        <v>534</v>
      </c>
      <c r="L487" s="166">
        <v>114</v>
      </c>
      <c r="M487" s="166">
        <v>495</v>
      </c>
      <c r="N487" s="166">
        <v>900</v>
      </c>
      <c r="O487" s="167"/>
      <c r="P487" s="138">
        <v>9</v>
      </c>
      <c r="Q487" s="139">
        <v>1.6666666666666667</v>
      </c>
      <c r="R487" s="140">
        <v>0</v>
      </c>
      <c r="S487" s="140">
        <v>0</v>
      </c>
      <c r="T487" s="140">
        <v>0</v>
      </c>
      <c r="U487" s="139">
        <v>0</v>
      </c>
      <c r="V487" s="77">
        <f t="shared" si="7"/>
        <v>8.0927270195699581</v>
      </c>
      <c r="W487" s="216">
        <v>13.487878365949932</v>
      </c>
      <c r="X487" s="217">
        <v>0.58359261299304244</v>
      </c>
      <c r="Y487" s="217">
        <v>0.41640738700695751</v>
      </c>
      <c r="Z487" s="25"/>
    </row>
    <row r="488" spans="1:26" x14ac:dyDescent="0.25">
      <c r="A488" s="124">
        <v>524821</v>
      </c>
      <c r="B488" s="125" t="s">
        <v>512</v>
      </c>
      <c r="C488" s="126" t="s">
        <v>157</v>
      </c>
      <c r="D488" s="101" t="s">
        <v>2312</v>
      </c>
      <c r="E488" s="134"/>
      <c r="F488" s="102">
        <v>5</v>
      </c>
      <c r="G488" s="103" t="s">
        <v>422</v>
      </c>
      <c r="H488" s="104">
        <v>1</v>
      </c>
      <c r="I488" s="106">
        <v>2838</v>
      </c>
      <c r="J488" s="165">
        <v>1185</v>
      </c>
      <c r="K488" s="166">
        <v>342</v>
      </c>
      <c r="L488" s="166">
        <v>54</v>
      </c>
      <c r="M488" s="166">
        <v>351</v>
      </c>
      <c r="N488" s="166">
        <v>564</v>
      </c>
      <c r="O488" s="167"/>
      <c r="P488" s="138">
        <v>13.666666666666666</v>
      </c>
      <c r="Q488" s="139">
        <v>3.3333333333333335</v>
      </c>
      <c r="R488" s="140">
        <v>58</v>
      </c>
      <c r="S488" s="140">
        <v>161</v>
      </c>
      <c r="T488" s="140">
        <v>40.333333333333336</v>
      </c>
      <c r="U488" s="139">
        <v>16</v>
      </c>
      <c r="V488" s="77">
        <f t="shared" si="7"/>
        <v>8.2403111987897208</v>
      </c>
      <c r="W488" s="216">
        <v>13.733851997982867</v>
      </c>
      <c r="X488" s="217">
        <v>0.57314045472990016</v>
      </c>
      <c r="Y488" s="217">
        <v>0.42685954527009984</v>
      </c>
      <c r="Z488" s="25"/>
    </row>
    <row r="489" spans="1:26" x14ac:dyDescent="0.25">
      <c r="A489" s="124">
        <v>524822</v>
      </c>
      <c r="B489" s="125" t="s">
        <v>513</v>
      </c>
      <c r="C489" s="126" t="s">
        <v>157</v>
      </c>
      <c r="D489" s="101" t="s">
        <v>2312</v>
      </c>
      <c r="E489" s="134"/>
      <c r="F489" s="102">
        <v>5</v>
      </c>
      <c r="G489" s="103" t="s">
        <v>422</v>
      </c>
      <c r="H489" s="104">
        <v>1</v>
      </c>
      <c r="I489" s="106">
        <v>4953</v>
      </c>
      <c r="J489" s="165">
        <v>2058</v>
      </c>
      <c r="K489" s="166">
        <v>387</v>
      </c>
      <c r="L489" s="166">
        <v>120</v>
      </c>
      <c r="M489" s="166">
        <v>597</v>
      </c>
      <c r="N489" s="169">
        <v>1068</v>
      </c>
      <c r="O489" s="167"/>
      <c r="P489" s="138">
        <v>6</v>
      </c>
      <c r="Q489" s="139">
        <v>1.6666666666666667</v>
      </c>
      <c r="R489" s="140">
        <v>0</v>
      </c>
      <c r="S489" s="140">
        <v>0</v>
      </c>
      <c r="T489" s="140">
        <v>0</v>
      </c>
      <c r="U489" s="139">
        <v>0</v>
      </c>
      <c r="V489" s="77">
        <f t="shared" si="7"/>
        <v>7.8386519164940225</v>
      </c>
      <c r="W489" s="216">
        <v>13.064419860823371</v>
      </c>
      <c r="X489" s="217">
        <v>0.60250866576336137</v>
      </c>
      <c r="Y489" s="217">
        <v>0.39749133423663857</v>
      </c>
      <c r="Z489" s="25"/>
    </row>
    <row r="490" spans="1:26" x14ac:dyDescent="0.25">
      <c r="A490" s="124">
        <v>524901</v>
      </c>
      <c r="B490" s="125" t="s">
        <v>514</v>
      </c>
      <c r="C490" s="126" t="s">
        <v>157</v>
      </c>
      <c r="D490" s="101" t="s">
        <v>2312</v>
      </c>
      <c r="E490" s="134"/>
      <c r="F490" s="102">
        <v>5</v>
      </c>
      <c r="G490" s="103" t="s">
        <v>422</v>
      </c>
      <c r="H490" s="104">
        <v>1</v>
      </c>
      <c r="I490" s="106">
        <v>5205</v>
      </c>
      <c r="J490" s="165">
        <v>2961</v>
      </c>
      <c r="K490" s="166">
        <v>324</v>
      </c>
      <c r="L490" s="166">
        <v>75</v>
      </c>
      <c r="M490" s="166">
        <v>369</v>
      </c>
      <c r="N490" s="166">
        <v>699</v>
      </c>
      <c r="O490" s="167"/>
      <c r="P490" s="138">
        <v>10</v>
      </c>
      <c r="Q490" s="139">
        <v>4.333333333333333</v>
      </c>
      <c r="R490" s="140">
        <v>56</v>
      </c>
      <c r="S490" s="140">
        <v>41.333333333333336</v>
      </c>
      <c r="T490" s="140">
        <v>7</v>
      </c>
      <c r="U490" s="139">
        <v>2.6666666666666665</v>
      </c>
      <c r="V490" s="77">
        <f t="shared" si="7"/>
        <v>9.5304134750369762</v>
      </c>
      <c r="W490" s="216">
        <v>15.884022458394961</v>
      </c>
      <c r="X490" s="217">
        <v>0.49555622323845772</v>
      </c>
      <c r="Y490" s="217">
        <v>0.50444377676154228</v>
      </c>
      <c r="Z490" s="25"/>
    </row>
    <row r="491" spans="1:26" x14ac:dyDescent="0.25">
      <c r="A491" s="124">
        <v>524902</v>
      </c>
      <c r="B491" s="125" t="s">
        <v>515</v>
      </c>
      <c r="C491" s="126" t="s">
        <v>157</v>
      </c>
      <c r="D491" s="101" t="s">
        <v>2312</v>
      </c>
      <c r="E491" s="134"/>
      <c r="F491" s="102">
        <v>5</v>
      </c>
      <c r="G491" s="103" t="s">
        <v>422</v>
      </c>
      <c r="H491" s="104">
        <v>1</v>
      </c>
      <c r="I491" s="106">
        <v>2505</v>
      </c>
      <c r="J491" s="165">
        <v>1230</v>
      </c>
      <c r="K491" s="166">
        <v>294</v>
      </c>
      <c r="L491" s="166">
        <v>39</v>
      </c>
      <c r="M491" s="166">
        <v>258</v>
      </c>
      <c r="N491" s="166">
        <v>450</v>
      </c>
      <c r="O491" s="167"/>
      <c r="P491" s="138">
        <v>28.666666666666668</v>
      </c>
      <c r="Q491" s="139">
        <v>3</v>
      </c>
      <c r="R491" s="140">
        <v>20.666666666666668</v>
      </c>
      <c r="S491" s="140">
        <v>31.666666666666668</v>
      </c>
      <c r="T491" s="140">
        <v>5.666666666666667</v>
      </c>
      <c r="U491" s="139">
        <v>1.3333333333333333</v>
      </c>
      <c r="V491" s="77">
        <f t="shared" si="7"/>
        <v>9.6849091587165717</v>
      </c>
      <c r="W491" s="216">
        <v>16.141515264527619</v>
      </c>
      <c r="X491" s="217">
        <v>0.48765100737569483</v>
      </c>
      <c r="Y491" s="217">
        <v>0.51234899262430522</v>
      </c>
      <c r="Z491" s="25"/>
    </row>
    <row r="492" spans="1:26" x14ac:dyDescent="0.25">
      <c r="A492" s="124">
        <v>525001</v>
      </c>
      <c r="B492" s="125" t="s">
        <v>516</v>
      </c>
      <c r="C492" s="126" t="s">
        <v>157</v>
      </c>
      <c r="D492" s="101" t="s">
        <v>2312</v>
      </c>
      <c r="E492" s="134"/>
      <c r="F492" s="102">
        <v>5</v>
      </c>
      <c r="G492" s="103" t="s">
        <v>422</v>
      </c>
      <c r="H492" s="104">
        <v>1</v>
      </c>
      <c r="I492" s="106">
        <v>4452</v>
      </c>
      <c r="J492" s="165">
        <v>2289</v>
      </c>
      <c r="K492" s="166">
        <v>399</v>
      </c>
      <c r="L492" s="166">
        <v>78</v>
      </c>
      <c r="M492" s="166">
        <v>381</v>
      </c>
      <c r="N492" s="166">
        <v>639</v>
      </c>
      <c r="O492" s="167"/>
      <c r="P492" s="138">
        <v>9</v>
      </c>
      <c r="Q492" s="139">
        <v>1.3333333333333333</v>
      </c>
      <c r="R492" s="140">
        <v>44.666666666666664</v>
      </c>
      <c r="S492" s="140">
        <v>59.333333333333336</v>
      </c>
      <c r="T492" s="140">
        <v>8.6666666666666661</v>
      </c>
      <c r="U492" s="139">
        <v>3</v>
      </c>
      <c r="V492" s="77">
        <f t="shared" si="7"/>
        <v>8.943358650388916</v>
      </c>
      <c r="W492" s="216">
        <v>14.905597750648194</v>
      </c>
      <c r="X492" s="217">
        <v>0.52808524092733866</v>
      </c>
      <c r="Y492" s="217">
        <v>0.47191475907266134</v>
      </c>
      <c r="Z492" s="25"/>
    </row>
    <row r="493" spans="1:26" x14ac:dyDescent="0.25">
      <c r="A493" s="124">
        <v>525002</v>
      </c>
      <c r="B493" s="125" t="s">
        <v>517</v>
      </c>
      <c r="C493" s="126" t="s">
        <v>157</v>
      </c>
      <c r="D493" s="101" t="s">
        <v>2312</v>
      </c>
      <c r="E493" s="134"/>
      <c r="F493" s="102">
        <v>5</v>
      </c>
      <c r="G493" s="103" t="s">
        <v>422</v>
      </c>
      <c r="H493" s="104">
        <v>1</v>
      </c>
      <c r="I493" s="106">
        <v>2448</v>
      </c>
      <c r="J493" s="165">
        <v>1164</v>
      </c>
      <c r="K493" s="166">
        <v>270</v>
      </c>
      <c r="L493" s="166">
        <v>54</v>
      </c>
      <c r="M493" s="166">
        <v>258</v>
      </c>
      <c r="N493" s="166">
        <v>378</v>
      </c>
      <c r="O493" s="167"/>
      <c r="P493" s="138">
        <v>17.333333333333332</v>
      </c>
      <c r="Q493" s="139">
        <v>1.3333333333333333</v>
      </c>
      <c r="R493" s="140">
        <v>23</v>
      </c>
      <c r="S493" s="140">
        <v>48</v>
      </c>
      <c r="T493" s="140">
        <v>8.6666666666666661</v>
      </c>
      <c r="U493" s="139">
        <v>2.3333333333333335</v>
      </c>
      <c r="V493" s="77">
        <f t="shared" si="7"/>
        <v>8.808161764524467</v>
      </c>
      <c r="W493" s="216">
        <v>14.680269607540779</v>
      </c>
      <c r="X493" s="217">
        <v>0.536190845927908</v>
      </c>
      <c r="Y493" s="217">
        <v>0.463809154072092</v>
      </c>
      <c r="Z493" s="25"/>
    </row>
    <row r="494" spans="1:26" x14ac:dyDescent="0.25">
      <c r="A494" s="124">
        <v>525101</v>
      </c>
      <c r="B494" s="125" t="s">
        <v>518</v>
      </c>
      <c r="C494" s="126" t="s">
        <v>157</v>
      </c>
      <c r="D494" s="101" t="s">
        <v>2312</v>
      </c>
      <c r="E494" s="134"/>
      <c r="F494" s="102">
        <v>5</v>
      </c>
      <c r="G494" s="103" t="s">
        <v>422</v>
      </c>
      <c r="H494" s="104">
        <v>1</v>
      </c>
      <c r="I494" s="106">
        <v>5280</v>
      </c>
      <c r="J494" s="165">
        <v>2475</v>
      </c>
      <c r="K494" s="166">
        <v>594</v>
      </c>
      <c r="L494" s="166">
        <v>99</v>
      </c>
      <c r="M494" s="166">
        <v>546</v>
      </c>
      <c r="N494" s="166">
        <v>924</v>
      </c>
      <c r="O494" s="167"/>
      <c r="P494" s="138">
        <v>8</v>
      </c>
      <c r="Q494" s="139">
        <v>2.6666666666666665</v>
      </c>
      <c r="R494" s="140">
        <v>133.33333333333334</v>
      </c>
      <c r="S494" s="140">
        <v>255.33333333333334</v>
      </c>
      <c r="T494" s="140">
        <v>49</v>
      </c>
      <c r="U494" s="139">
        <v>18</v>
      </c>
      <c r="V494" s="77">
        <f t="shared" si="7"/>
        <v>8.5299104747902987</v>
      </c>
      <c r="W494" s="216">
        <v>14.216517457983832</v>
      </c>
      <c r="X494" s="217">
        <v>0.55368174397004288</v>
      </c>
      <c r="Y494" s="217">
        <v>0.44631825602995712</v>
      </c>
      <c r="Z494" s="25"/>
    </row>
    <row r="495" spans="1:26" x14ac:dyDescent="0.25">
      <c r="A495" s="124">
        <v>525102</v>
      </c>
      <c r="B495" s="125" t="s">
        <v>519</v>
      </c>
      <c r="C495" s="126" t="s">
        <v>157</v>
      </c>
      <c r="D495" s="101" t="s">
        <v>2312</v>
      </c>
      <c r="E495" s="134"/>
      <c r="F495" s="102">
        <v>5</v>
      </c>
      <c r="G495" s="103" t="s">
        <v>422</v>
      </c>
      <c r="H495" s="104">
        <v>1</v>
      </c>
      <c r="I495" s="106">
        <v>7398</v>
      </c>
      <c r="J495" s="165">
        <v>4251</v>
      </c>
      <c r="K495" s="166">
        <v>684</v>
      </c>
      <c r="L495" s="166">
        <v>105</v>
      </c>
      <c r="M495" s="166">
        <v>633</v>
      </c>
      <c r="N495" s="169">
        <v>1158</v>
      </c>
      <c r="O495" s="167"/>
      <c r="P495" s="138">
        <v>43.666666666666664</v>
      </c>
      <c r="Q495" s="139">
        <v>10.333333333333334</v>
      </c>
      <c r="R495" s="140">
        <v>71</v>
      </c>
      <c r="S495" s="140">
        <v>81</v>
      </c>
      <c r="T495" s="140">
        <v>9.6666666666666661</v>
      </c>
      <c r="U495" s="139">
        <v>5.666666666666667</v>
      </c>
      <c r="V495" s="77">
        <f t="shared" si="7"/>
        <v>7.7577100394329968</v>
      </c>
      <c r="W495" s="216">
        <v>12.929516732388329</v>
      </c>
      <c r="X495" s="217">
        <v>0.60879508045333153</v>
      </c>
      <c r="Y495" s="217">
        <v>0.39120491954666847</v>
      </c>
      <c r="Z495" s="25"/>
    </row>
    <row r="496" spans="1:26" x14ac:dyDescent="0.25">
      <c r="A496" s="124">
        <v>525201</v>
      </c>
      <c r="B496" s="125" t="s">
        <v>520</v>
      </c>
      <c r="C496" s="126" t="s">
        <v>157</v>
      </c>
      <c r="D496" s="101" t="s">
        <v>2312</v>
      </c>
      <c r="E496" s="134"/>
      <c r="F496" s="102">
        <v>502</v>
      </c>
      <c r="G496" s="103" t="s">
        <v>69</v>
      </c>
      <c r="H496" s="104">
        <v>5</v>
      </c>
      <c r="I496" s="106">
        <v>2583</v>
      </c>
      <c r="J496" s="165">
        <v>1656</v>
      </c>
      <c r="K496" s="166">
        <v>78</v>
      </c>
      <c r="L496" s="166">
        <v>27</v>
      </c>
      <c r="M496" s="166">
        <v>147</v>
      </c>
      <c r="N496" s="166">
        <v>387</v>
      </c>
      <c r="O496" s="167"/>
      <c r="P496" s="138">
        <v>20</v>
      </c>
      <c r="Q496" s="139">
        <v>2.3333333333333335</v>
      </c>
      <c r="R496" s="140">
        <v>16</v>
      </c>
      <c r="S496" s="140">
        <v>16.666666666666668</v>
      </c>
      <c r="T496" s="140">
        <v>2.6666666666666665</v>
      </c>
      <c r="U496" s="139">
        <v>2.3333333333333335</v>
      </c>
      <c r="V496" s="77">
        <f t="shared" si="7"/>
        <v>4.5764548760418577</v>
      </c>
      <c r="W496" s="216">
        <v>11.441137190104644</v>
      </c>
      <c r="X496" s="217">
        <v>0.68799333916955274</v>
      </c>
      <c r="Y496" s="217">
        <v>0.3120066608304472</v>
      </c>
      <c r="Z496" s="25"/>
    </row>
    <row r="497" spans="1:26" x14ac:dyDescent="0.25">
      <c r="A497" s="124">
        <v>525202</v>
      </c>
      <c r="B497" s="125" t="s">
        <v>521</v>
      </c>
      <c r="C497" s="126" t="s">
        <v>157</v>
      </c>
      <c r="D497" s="101" t="s">
        <v>2312</v>
      </c>
      <c r="E497" s="134"/>
      <c r="F497" s="102">
        <v>502</v>
      </c>
      <c r="G497" s="103" t="s">
        <v>69</v>
      </c>
      <c r="H497" s="104">
        <v>5</v>
      </c>
      <c r="I497" s="106">
        <v>1038</v>
      </c>
      <c r="J497" s="168">
        <v>753</v>
      </c>
      <c r="K497" s="166">
        <v>90</v>
      </c>
      <c r="L497" s="166">
        <v>9</v>
      </c>
      <c r="M497" s="166">
        <v>48</v>
      </c>
      <c r="N497" s="166">
        <v>123</v>
      </c>
      <c r="O497" s="167"/>
      <c r="P497" s="138">
        <v>2.3333333333333335</v>
      </c>
      <c r="Q497" s="139">
        <v>0.66666666666666663</v>
      </c>
      <c r="R497" s="140">
        <v>0</v>
      </c>
      <c r="S497" s="140">
        <v>0</v>
      </c>
      <c r="T497" s="140">
        <v>0</v>
      </c>
      <c r="U497" s="139">
        <v>0</v>
      </c>
      <c r="V497" s="77">
        <f t="shared" si="7"/>
        <v>4.5721348137810391</v>
      </c>
      <c r="W497" s="216">
        <v>11.430337034452597</v>
      </c>
      <c r="X497" s="217">
        <v>0.68864340181671768</v>
      </c>
      <c r="Y497" s="217">
        <v>0.31135659818328232</v>
      </c>
      <c r="Z497" s="25"/>
    </row>
    <row r="498" spans="1:26" x14ac:dyDescent="0.25">
      <c r="A498" s="124">
        <v>525410</v>
      </c>
      <c r="B498" s="125" t="s">
        <v>522</v>
      </c>
      <c r="C498" s="126" t="s">
        <v>157</v>
      </c>
      <c r="D498" s="101" t="s">
        <v>2312</v>
      </c>
      <c r="E498" s="134"/>
      <c r="F498" s="102">
        <v>5</v>
      </c>
      <c r="G498" s="103" t="s">
        <v>422</v>
      </c>
      <c r="H498" s="104">
        <v>1</v>
      </c>
      <c r="I498" s="106">
        <v>2094</v>
      </c>
      <c r="J498" s="165">
        <v>1296</v>
      </c>
      <c r="K498" s="166">
        <v>225</v>
      </c>
      <c r="L498" s="166">
        <v>33</v>
      </c>
      <c r="M498" s="166">
        <v>147</v>
      </c>
      <c r="N498" s="166">
        <v>273</v>
      </c>
      <c r="O498" s="167"/>
      <c r="P498" s="138">
        <v>2.3333333333333335</v>
      </c>
      <c r="Q498" s="139">
        <v>0</v>
      </c>
      <c r="R498" s="140">
        <v>40.333333333333336</v>
      </c>
      <c r="S498" s="140">
        <v>41.333333333333336</v>
      </c>
      <c r="T498" s="140">
        <v>8.6666666666666661</v>
      </c>
      <c r="U498" s="139">
        <v>2</v>
      </c>
      <c r="V498" s="77">
        <f t="shared" si="7"/>
        <v>8.1279182424101393</v>
      </c>
      <c r="W498" s="216">
        <v>13.546530404016901</v>
      </c>
      <c r="X498" s="217">
        <v>0.58106584819556195</v>
      </c>
      <c r="Y498" s="217">
        <v>0.41893415180443805</v>
      </c>
      <c r="Z498" s="25"/>
    </row>
    <row r="499" spans="1:26" x14ac:dyDescent="0.25">
      <c r="A499" s="124">
        <v>525420</v>
      </c>
      <c r="B499" s="125" t="s">
        <v>523</v>
      </c>
      <c r="C499" s="126" t="s">
        <v>157</v>
      </c>
      <c r="D499" s="101" t="s">
        <v>2312</v>
      </c>
      <c r="E499" s="134"/>
      <c r="F499" s="102">
        <v>5</v>
      </c>
      <c r="G499" s="103" t="s">
        <v>422</v>
      </c>
      <c r="H499" s="104">
        <v>1</v>
      </c>
      <c r="I499" s="106">
        <v>2511</v>
      </c>
      <c r="J499" s="165">
        <v>1647</v>
      </c>
      <c r="K499" s="166">
        <v>243</v>
      </c>
      <c r="L499" s="166">
        <v>30</v>
      </c>
      <c r="M499" s="166">
        <v>177</v>
      </c>
      <c r="N499" s="166">
        <v>264</v>
      </c>
      <c r="O499" s="167"/>
      <c r="P499" s="138">
        <v>22.333333333333332</v>
      </c>
      <c r="Q499" s="139">
        <v>3</v>
      </c>
      <c r="R499" s="140">
        <v>72.333333333333329</v>
      </c>
      <c r="S499" s="140">
        <v>49</v>
      </c>
      <c r="T499" s="140">
        <v>6.666666666666667</v>
      </c>
      <c r="U499" s="139">
        <v>0.66666666666666663</v>
      </c>
      <c r="V499" s="77">
        <f t="shared" si="7"/>
        <v>8.3470315143450318</v>
      </c>
      <c r="W499" s="216">
        <v>13.911719190575052</v>
      </c>
      <c r="X499" s="217">
        <v>0.56581261248069203</v>
      </c>
      <c r="Y499" s="217">
        <v>0.43418738751930797</v>
      </c>
      <c r="Z499" s="25"/>
    </row>
    <row r="500" spans="1:26" x14ac:dyDescent="0.25">
      <c r="A500" s="124">
        <v>525510</v>
      </c>
      <c r="B500" s="125" t="s">
        <v>524</v>
      </c>
      <c r="C500" s="126" t="s">
        <v>157</v>
      </c>
      <c r="D500" s="101" t="s">
        <v>2312</v>
      </c>
      <c r="E500" s="149"/>
      <c r="F500" s="102">
        <v>5</v>
      </c>
      <c r="G500" s="103" t="s">
        <v>422</v>
      </c>
      <c r="H500" s="104">
        <v>1</v>
      </c>
      <c r="I500" s="106">
        <v>1668</v>
      </c>
      <c r="J500" s="168">
        <v>735</v>
      </c>
      <c r="K500" s="166">
        <v>189</v>
      </c>
      <c r="L500" s="166">
        <v>30</v>
      </c>
      <c r="M500" s="166">
        <v>183</v>
      </c>
      <c r="N500" s="166">
        <v>360</v>
      </c>
      <c r="O500" s="167"/>
      <c r="P500" s="138">
        <v>65.666666666666671</v>
      </c>
      <c r="Q500" s="139">
        <v>2.6666666666666665</v>
      </c>
      <c r="R500" s="140">
        <v>17.333333333333332</v>
      </c>
      <c r="S500" s="140">
        <v>36</v>
      </c>
      <c r="T500" s="140">
        <v>6.333333333333333</v>
      </c>
      <c r="U500" s="139">
        <v>2</v>
      </c>
      <c r="V500" s="77">
        <f t="shared" si="7"/>
        <v>7.5193114272758841</v>
      </c>
      <c r="W500" s="216">
        <v>12.532185712126473</v>
      </c>
      <c r="X500" s="217">
        <v>0.62809683483228707</v>
      </c>
      <c r="Y500" s="217">
        <v>0.37190316516771299</v>
      </c>
      <c r="Z500" s="25"/>
    </row>
    <row r="501" spans="1:26" x14ac:dyDescent="0.25">
      <c r="A501" s="124">
        <v>525520</v>
      </c>
      <c r="B501" s="125" t="s">
        <v>525</v>
      </c>
      <c r="C501" s="126" t="s">
        <v>157</v>
      </c>
      <c r="D501" s="101" t="s">
        <v>2312</v>
      </c>
      <c r="E501" s="134"/>
      <c r="F501" s="102">
        <v>5</v>
      </c>
      <c r="G501" s="103" t="s">
        <v>422</v>
      </c>
      <c r="H501" s="104">
        <v>1</v>
      </c>
      <c r="I501" s="106">
        <v>2592</v>
      </c>
      <c r="J501" s="165">
        <v>1440</v>
      </c>
      <c r="K501" s="166">
        <v>192</v>
      </c>
      <c r="L501" s="166">
        <v>30</v>
      </c>
      <c r="M501" s="166">
        <v>192</v>
      </c>
      <c r="N501" s="166">
        <v>390</v>
      </c>
      <c r="O501" s="167"/>
      <c r="P501" s="138">
        <v>4.666666666666667</v>
      </c>
      <c r="Q501" s="139">
        <v>1.6666666666666667</v>
      </c>
      <c r="R501" s="140">
        <v>29</v>
      </c>
      <c r="S501" s="140">
        <v>20.666666666666668</v>
      </c>
      <c r="T501" s="140">
        <v>5.333333333333333</v>
      </c>
      <c r="U501" s="139">
        <v>0</v>
      </c>
      <c r="V501" s="77">
        <f t="shared" ref="V501:V559" si="8">IF(OR(H501=1,H501=2,H501=3),0.6*W501,0.4*W501)</f>
        <v>8.7164537173364245</v>
      </c>
      <c r="W501" s="216">
        <v>14.527422862227375</v>
      </c>
      <c r="X501" s="217">
        <v>0.54183224746513536</v>
      </c>
      <c r="Y501" s="217">
        <v>0.45816775253486458</v>
      </c>
      <c r="Z501" s="25"/>
    </row>
    <row r="502" spans="1:26" x14ac:dyDescent="0.25">
      <c r="A502" s="124">
        <v>525530</v>
      </c>
      <c r="B502" s="125" t="s">
        <v>526</v>
      </c>
      <c r="C502" s="126" t="s">
        <v>157</v>
      </c>
      <c r="D502" s="101" t="s">
        <v>2312</v>
      </c>
      <c r="E502" s="149"/>
      <c r="F502" s="102">
        <v>5</v>
      </c>
      <c r="G502" s="103" t="s">
        <v>422</v>
      </c>
      <c r="H502" s="104">
        <v>1</v>
      </c>
      <c r="I502" s="106">
        <v>3171</v>
      </c>
      <c r="J502" s="165">
        <v>1659</v>
      </c>
      <c r="K502" s="166">
        <v>366</v>
      </c>
      <c r="L502" s="166">
        <v>60</v>
      </c>
      <c r="M502" s="166">
        <v>270</v>
      </c>
      <c r="N502" s="166">
        <v>504</v>
      </c>
      <c r="O502" s="167"/>
      <c r="P502" s="138">
        <v>10.333333333333334</v>
      </c>
      <c r="Q502" s="139">
        <v>1.6666666666666667</v>
      </c>
      <c r="R502" s="140">
        <v>37.333333333333336</v>
      </c>
      <c r="S502" s="140">
        <v>50.666666666666664</v>
      </c>
      <c r="T502" s="140">
        <v>10.333333333333334</v>
      </c>
      <c r="U502" s="139">
        <v>5.333333333333333</v>
      </c>
      <c r="V502" s="77">
        <f t="shared" si="8"/>
        <v>8.4531232152421367</v>
      </c>
      <c r="W502" s="216">
        <v>14.088538692070228</v>
      </c>
      <c r="X502" s="217">
        <v>0.55871132921312139</v>
      </c>
      <c r="Y502" s="217">
        <v>0.44128867078687856</v>
      </c>
      <c r="Z502" s="25"/>
    </row>
    <row r="503" spans="1:26" x14ac:dyDescent="0.25">
      <c r="A503" s="124">
        <v>525540</v>
      </c>
      <c r="B503" s="125" t="s">
        <v>527</v>
      </c>
      <c r="C503" s="126" t="s">
        <v>157</v>
      </c>
      <c r="D503" s="101" t="s">
        <v>2312</v>
      </c>
      <c r="E503" s="134"/>
      <c r="F503" s="102">
        <v>5</v>
      </c>
      <c r="G503" s="103" t="s">
        <v>422</v>
      </c>
      <c r="H503" s="104">
        <v>1</v>
      </c>
      <c r="I503" s="106">
        <v>3051</v>
      </c>
      <c r="J503" s="165">
        <v>1854</v>
      </c>
      <c r="K503" s="166">
        <v>174</v>
      </c>
      <c r="L503" s="166">
        <v>39</v>
      </c>
      <c r="M503" s="166">
        <v>183</v>
      </c>
      <c r="N503" s="166">
        <v>393</v>
      </c>
      <c r="O503" s="167"/>
      <c r="P503" s="138">
        <v>8.6666666666666661</v>
      </c>
      <c r="Q503" s="139">
        <v>1</v>
      </c>
      <c r="R503" s="140">
        <v>19.666666666666668</v>
      </c>
      <c r="S503" s="140">
        <v>24.666666666666668</v>
      </c>
      <c r="T503" s="140">
        <v>4.666666666666667</v>
      </c>
      <c r="U503" s="139">
        <v>3</v>
      </c>
      <c r="V503" s="77">
        <f t="shared" si="8"/>
        <v>8.6923103616071735</v>
      </c>
      <c r="W503" s="216">
        <v>14.487183936011956</v>
      </c>
      <c r="X503" s="217">
        <v>0.54333721543704661</v>
      </c>
      <c r="Y503" s="217">
        <v>0.45666278456295339</v>
      </c>
      <c r="Z503" s="25"/>
    </row>
    <row r="504" spans="1:26" x14ac:dyDescent="0.25">
      <c r="A504" s="124">
        <v>525610</v>
      </c>
      <c r="B504" s="125" t="s">
        <v>528</v>
      </c>
      <c r="C504" s="126" t="s">
        <v>157</v>
      </c>
      <c r="D504" s="101" t="s">
        <v>2312</v>
      </c>
      <c r="E504" s="134"/>
      <c r="F504" s="102">
        <v>5</v>
      </c>
      <c r="G504" s="103" t="s">
        <v>422</v>
      </c>
      <c r="H504" s="104">
        <v>1</v>
      </c>
      <c r="I504" s="106">
        <v>6030</v>
      </c>
      <c r="J504" s="165">
        <v>2733</v>
      </c>
      <c r="K504" s="166">
        <v>861</v>
      </c>
      <c r="L504" s="166">
        <v>159</v>
      </c>
      <c r="M504" s="166">
        <v>729</v>
      </c>
      <c r="N504" s="169">
        <v>1071</v>
      </c>
      <c r="O504" s="167"/>
      <c r="P504" s="138">
        <v>10.333333333333334</v>
      </c>
      <c r="Q504" s="139">
        <v>0.33333333333333331</v>
      </c>
      <c r="R504" s="140">
        <v>131.33333333333334</v>
      </c>
      <c r="S504" s="140">
        <v>192.33333333333334</v>
      </c>
      <c r="T504" s="140">
        <v>39.333333333333336</v>
      </c>
      <c r="U504" s="139">
        <v>11.666666666666666</v>
      </c>
      <c r="V504" s="77">
        <f t="shared" si="8"/>
        <v>8.6621831820389001</v>
      </c>
      <c r="W504" s="216">
        <v>14.436971970064835</v>
      </c>
      <c r="X504" s="217">
        <v>0.54522694895013357</v>
      </c>
      <c r="Y504" s="217">
        <v>0.45477305104986648</v>
      </c>
      <c r="Z504" s="25"/>
    </row>
    <row r="505" spans="1:26" x14ac:dyDescent="0.25">
      <c r="A505" s="124">
        <v>525620</v>
      </c>
      <c r="B505" s="125" t="s">
        <v>529</v>
      </c>
      <c r="C505" s="126" t="s">
        <v>157</v>
      </c>
      <c r="D505" s="101" t="s">
        <v>2312</v>
      </c>
      <c r="E505" s="134"/>
      <c r="F505" s="102">
        <v>5</v>
      </c>
      <c r="G505" s="103" t="s">
        <v>422</v>
      </c>
      <c r="H505" s="104">
        <v>1</v>
      </c>
      <c r="I505" s="106">
        <v>1905</v>
      </c>
      <c r="J505" s="165">
        <v>1041</v>
      </c>
      <c r="K505" s="166">
        <v>225</v>
      </c>
      <c r="L505" s="166">
        <v>42</v>
      </c>
      <c r="M505" s="166">
        <v>177</v>
      </c>
      <c r="N505" s="166">
        <v>300</v>
      </c>
      <c r="O505" s="167"/>
      <c r="P505" s="138">
        <v>49.333333333333336</v>
      </c>
      <c r="Q505" s="139">
        <v>12.666666666666666</v>
      </c>
      <c r="R505" s="140">
        <v>22</v>
      </c>
      <c r="S505" s="140">
        <v>21</v>
      </c>
      <c r="T505" s="140">
        <v>1</v>
      </c>
      <c r="U505" s="139">
        <v>0.66666666666666663</v>
      </c>
      <c r="V505" s="77">
        <f t="shared" si="8"/>
        <v>9.2154896074904062</v>
      </c>
      <c r="W505" s="216">
        <v>15.359149345817345</v>
      </c>
      <c r="X505" s="217">
        <v>0.51249102421551895</v>
      </c>
      <c r="Y505" s="217">
        <v>0.48750897578448105</v>
      </c>
      <c r="Z505" s="25"/>
    </row>
    <row r="506" spans="1:26" x14ac:dyDescent="0.25">
      <c r="A506" s="124">
        <v>525630</v>
      </c>
      <c r="B506" s="125" t="s">
        <v>530</v>
      </c>
      <c r="C506" s="126" t="s">
        <v>157</v>
      </c>
      <c r="D506" s="101" t="s">
        <v>2312</v>
      </c>
      <c r="E506" s="134"/>
      <c r="F506" s="102">
        <v>5</v>
      </c>
      <c r="G506" s="103" t="s">
        <v>422</v>
      </c>
      <c r="H506" s="104">
        <v>1</v>
      </c>
      <c r="I506" s="106">
        <v>4203</v>
      </c>
      <c r="J506" s="165">
        <v>2127</v>
      </c>
      <c r="K506" s="166">
        <v>483</v>
      </c>
      <c r="L506" s="166">
        <v>72</v>
      </c>
      <c r="M506" s="166">
        <v>435</v>
      </c>
      <c r="N506" s="166">
        <v>702</v>
      </c>
      <c r="O506" s="167"/>
      <c r="P506" s="138">
        <v>7.666666666666667</v>
      </c>
      <c r="Q506" s="139">
        <v>1</v>
      </c>
      <c r="R506" s="140">
        <v>32</v>
      </c>
      <c r="S506" s="140">
        <v>38</v>
      </c>
      <c r="T506" s="140">
        <v>6.666666666666667</v>
      </c>
      <c r="U506" s="139">
        <v>3</v>
      </c>
      <c r="V506" s="77">
        <f t="shared" si="8"/>
        <v>9.0223572828926955</v>
      </c>
      <c r="W506" s="216">
        <v>15.037262138154492</v>
      </c>
      <c r="X506" s="217">
        <v>0.52346139257256441</v>
      </c>
      <c r="Y506" s="217">
        <v>0.47653860742743553</v>
      </c>
      <c r="Z506" s="25"/>
    </row>
    <row r="507" spans="1:26" x14ac:dyDescent="0.25">
      <c r="A507" s="124">
        <v>525700</v>
      </c>
      <c r="B507" s="125" t="s">
        <v>531</v>
      </c>
      <c r="C507" s="126" t="s">
        <v>157</v>
      </c>
      <c r="D507" s="101" t="s">
        <v>2312</v>
      </c>
      <c r="E507" s="134"/>
      <c r="F507" s="102">
        <v>5</v>
      </c>
      <c r="G507" s="103" t="s">
        <v>422</v>
      </c>
      <c r="H507" s="104">
        <v>1</v>
      </c>
      <c r="I507" s="106">
        <v>2475</v>
      </c>
      <c r="J507" s="165">
        <v>1311</v>
      </c>
      <c r="K507" s="166">
        <v>300</v>
      </c>
      <c r="L507" s="166">
        <v>51</v>
      </c>
      <c r="M507" s="166">
        <v>240</v>
      </c>
      <c r="N507" s="166">
        <v>399</v>
      </c>
      <c r="O507" s="167"/>
      <c r="P507" s="138">
        <v>10.666666666666666</v>
      </c>
      <c r="Q507" s="139">
        <v>1.3333333333333333</v>
      </c>
      <c r="R507" s="140">
        <v>17</v>
      </c>
      <c r="S507" s="140">
        <v>24.333333333333332</v>
      </c>
      <c r="T507" s="140">
        <v>3.6666666666666665</v>
      </c>
      <c r="U507" s="139">
        <v>1.6666666666666667</v>
      </c>
      <c r="V507" s="77">
        <f t="shared" si="8"/>
        <v>7.8684508902970709</v>
      </c>
      <c r="W507" s="216">
        <v>13.114084817161785</v>
      </c>
      <c r="X507" s="217">
        <v>0.60022687736593594</v>
      </c>
      <c r="Y507" s="217">
        <v>0.39977312263406412</v>
      </c>
      <c r="Z507" s="25"/>
    </row>
    <row r="508" spans="1:26" x14ac:dyDescent="0.25">
      <c r="A508" s="124">
        <v>525910</v>
      </c>
      <c r="B508" s="125" t="s">
        <v>532</v>
      </c>
      <c r="C508" s="126" t="s">
        <v>157</v>
      </c>
      <c r="D508" s="101" t="s">
        <v>2312</v>
      </c>
      <c r="E508" s="134"/>
      <c r="F508" s="102">
        <v>101</v>
      </c>
      <c r="G508" s="103" t="s">
        <v>406</v>
      </c>
      <c r="H508" s="104">
        <v>2</v>
      </c>
      <c r="I508" s="106">
        <v>8955</v>
      </c>
      <c r="J508" s="165">
        <v>4677</v>
      </c>
      <c r="K508" s="166">
        <v>795</v>
      </c>
      <c r="L508" s="166">
        <v>180</v>
      </c>
      <c r="M508" s="166">
        <v>882</v>
      </c>
      <c r="N508" s="169">
        <v>1623</v>
      </c>
      <c r="O508" s="167"/>
      <c r="P508" s="138">
        <v>5</v>
      </c>
      <c r="Q508" s="139">
        <v>0</v>
      </c>
      <c r="R508" s="140">
        <v>129.66666666666666</v>
      </c>
      <c r="S508" s="140">
        <v>175</v>
      </c>
      <c r="T508" s="140">
        <v>34.666666666666664</v>
      </c>
      <c r="U508" s="139">
        <v>8.6666666666666661</v>
      </c>
      <c r="V508" s="77">
        <f t="shared" si="8"/>
        <v>7.8754577531722338</v>
      </c>
      <c r="W508" s="216">
        <v>13.125762921953724</v>
      </c>
      <c r="X508" s="217">
        <v>0.59969285032198449</v>
      </c>
      <c r="Y508" s="217">
        <v>0.40030714967801545</v>
      </c>
      <c r="Z508" s="25"/>
    </row>
    <row r="509" spans="1:26" x14ac:dyDescent="0.25">
      <c r="A509" s="124">
        <v>525921</v>
      </c>
      <c r="B509" s="125" t="s">
        <v>533</v>
      </c>
      <c r="C509" s="126" t="s">
        <v>157</v>
      </c>
      <c r="D509" s="101" t="s">
        <v>2312</v>
      </c>
      <c r="E509" s="134"/>
      <c r="F509" s="102">
        <v>101</v>
      </c>
      <c r="G509" s="103" t="s">
        <v>406</v>
      </c>
      <c r="H509" s="104">
        <v>2</v>
      </c>
      <c r="I509" s="106">
        <v>6945</v>
      </c>
      <c r="J509" s="165">
        <v>4326</v>
      </c>
      <c r="K509" s="166">
        <v>315</v>
      </c>
      <c r="L509" s="166">
        <v>93</v>
      </c>
      <c r="M509" s="166">
        <v>489</v>
      </c>
      <c r="N509" s="166">
        <v>954</v>
      </c>
      <c r="O509" s="167"/>
      <c r="P509" s="138">
        <v>55.666666666666664</v>
      </c>
      <c r="Q509" s="139">
        <v>8.6666666666666661</v>
      </c>
      <c r="R509" s="140">
        <v>83.333333333333329</v>
      </c>
      <c r="S509" s="140">
        <v>50.666666666666664</v>
      </c>
      <c r="T509" s="140">
        <v>6.333333333333333</v>
      </c>
      <c r="U509" s="139">
        <v>1.3333333333333333</v>
      </c>
      <c r="V509" s="77">
        <f t="shared" si="8"/>
        <v>7.7950917606191128</v>
      </c>
      <c r="W509" s="216">
        <v>12.991819601031855</v>
      </c>
      <c r="X509" s="217">
        <v>0.60587557563467653</v>
      </c>
      <c r="Y509" s="217">
        <v>0.39412442436532347</v>
      </c>
      <c r="Z509" s="25"/>
    </row>
    <row r="510" spans="1:26" x14ac:dyDescent="0.25">
      <c r="A510" s="124">
        <v>525922</v>
      </c>
      <c r="B510" s="125" t="s">
        <v>534</v>
      </c>
      <c r="C510" s="126" t="s">
        <v>157</v>
      </c>
      <c r="D510" s="101" t="s">
        <v>2312</v>
      </c>
      <c r="E510" s="134"/>
      <c r="F510" s="102">
        <v>101</v>
      </c>
      <c r="G510" s="103" t="s">
        <v>406</v>
      </c>
      <c r="H510" s="104">
        <v>2</v>
      </c>
      <c r="I510" s="106">
        <v>2931</v>
      </c>
      <c r="J510" s="165">
        <v>1797</v>
      </c>
      <c r="K510" s="166">
        <v>132</v>
      </c>
      <c r="L510" s="166">
        <v>33</v>
      </c>
      <c r="M510" s="166">
        <v>210</v>
      </c>
      <c r="N510" s="166">
        <v>414</v>
      </c>
      <c r="O510" s="167"/>
      <c r="P510" s="138">
        <v>43</v>
      </c>
      <c r="Q510" s="139">
        <v>2</v>
      </c>
      <c r="R510" s="140">
        <v>27.333333333333332</v>
      </c>
      <c r="S510" s="140">
        <v>16.666666666666668</v>
      </c>
      <c r="T510" s="140">
        <v>1.3333333333333333</v>
      </c>
      <c r="U510" s="139">
        <v>1.3333333333333333</v>
      </c>
      <c r="V510" s="77">
        <f t="shared" si="8"/>
        <v>7.2415335140633905</v>
      </c>
      <c r="W510" s="216">
        <v>12.069222523438984</v>
      </c>
      <c r="X510" s="217">
        <v>0.6521899951741198</v>
      </c>
      <c r="Y510" s="217">
        <v>0.34781000482588026</v>
      </c>
      <c r="Z510" s="25"/>
    </row>
    <row r="511" spans="1:26" s="31" customFormat="1" x14ac:dyDescent="0.25">
      <c r="A511" s="131">
        <v>526103</v>
      </c>
      <c r="B511" s="132" t="s">
        <v>2244</v>
      </c>
      <c r="C511" s="132" t="s">
        <v>157</v>
      </c>
      <c r="D511" s="145" t="s">
        <v>2312</v>
      </c>
      <c r="E511" s="134"/>
      <c r="F511" s="143">
        <v>215</v>
      </c>
      <c r="G511" s="142" t="s">
        <v>535</v>
      </c>
      <c r="H511" s="134">
        <v>3</v>
      </c>
      <c r="I511" s="144">
        <v>3102</v>
      </c>
      <c r="J511" s="165">
        <v>1923</v>
      </c>
      <c r="K511" s="166">
        <v>228</v>
      </c>
      <c r="L511" s="166">
        <v>51</v>
      </c>
      <c r="M511" s="166">
        <v>231</v>
      </c>
      <c r="N511" s="166">
        <v>438</v>
      </c>
      <c r="O511" s="167"/>
      <c r="P511" s="138">
        <v>5.4993691647741612</v>
      </c>
      <c r="Q511" s="139">
        <v>0.45508982035928142</v>
      </c>
      <c r="R511" s="140">
        <v>49.170982886566712</v>
      </c>
      <c r="S511" s="140">
        <v>46.195668635468721</v>
      </c>
      <c r="T511" s="140">
        <v>7.0921985815602842</v>
      </c>
      <c r="U511" s="139">
        <v>1.5932539682539681</v>
      </c>
      <c r="V511" s="77">
        <f t="shared" si="8"/>
        <v>6.84</v>
      </c>
      <c r="W511" s="216">
        <v>11.4</v>
      </c>
      <c r="X511" s="217">
        <v>0.63822631698605314</v>
      </c>
      <c r="Y511" s="217">
        <v>0.3617736830139468</v>
      </c>
      <c r="Z511" s="141"/>
    </row>
    <row r="512" spans="1:26" s="31" customFormat="1" x14ac:dyDescent="0.25">
      <c r="A512" s="131">
        <v>526104</v>
      </c>
      <c r="B512" s="132" t="s">
        <v>2245</v>
      </c>
      <c r="C512" s="132" t="s">
        <v>157</v>
      </c>
      <c r="D512" s="145" t="s">
        <v>2312</v>
      </c>
      <c r="E512" s="134"/>
      <c r="F512" s="143">
        <v>215</v>
      </c>
      <c r="G512" s="142" t="s">
        <v>535</v>
      </c>
      <c r="H512" s="134">
        <v>3</v>
      </c>
      <c r="I512" s="144">
        <v>3501</v>
      </c>
      <c r="J512" s="165">
        <v>2040</v>
      </c>
      <c r="K512" s="166">
        <v>273</v>
      </c>
      <c r="L512" s="166">
        <v>63</v>
      </c>
      <c r="M512" s="166">
        <v>306</v>
      </c>
      <c r="N512" s="166">
        <v>570</v>
      </c>
      <c r="O512" s="167"/>
      <c r="P512" s="138">
        <v>5.8339641685591728</v>
      </c>
      <c r="Q512" s="139">
        <v>0.54491017964071853</v>
      </c>
      <c r="R512" s="140">
        <v>55.495683780099952</v>
      </c>
      <c r="S512" s="140">
        <v>52.137664697864601</v>
      </c>
      <c r="T512" s="140">
        <v>9.5744680851063837</v>
      </c>
      <c r="U512" s="139">
        <v>2.0734126984126982</v>
      </c>
      <c r="V512" s="77">
        <f t="shared" si="8"/>
        <v>6.84</v>
      </c>
      <c r="W512" s="216">
        <v>11.4</v>
      </c>
      <c r="X512" s="217">
        <v>0.63822631698605314</v>
      </c>
      <c r="Y512" s="217">
        <v>0.3617736830139468</v>
      </c>
      <c r="Z512" s="141"/>
    </row>
    <row r="513" spans="1:26" s="31" customFormat="1" x14ac:dyDescent="0.25">
      <c r="A513" s="131">
        <v>526105</v>
      </c>
      <c r="B513" s="132" t="s">
        <v>536</v>
      </c>
      <c r="C513" s="132" t="s">
        <v>157</v>
      </c>
      <c r="D513" s="145" t="s">
        <v>2312</v>
      </c>
      <c r="E513" s="134"/>
      <c r="F513" s="143">
        <v>215</v>
      </c>
      <c r="G513" s="142" t="s">
        <v>535</v>
      </c>
      <c r="H513" s="134">
        <v>3</v>
      </c>
      <c r="I513" s="144">
        <v>1599</v>
      </c>
      <c r="J513" s="168">
        <v>954</v>
      </c>
      <c r="K513" s="166">
        <v>78</v>
      </c>
      <c r="L513" s="166">
        <v>21</v>
      </c>
      <c r="M513" s="166">
        <v>114</v>
      </c>
      <c r="N513" s="166">
        <v>297</v>
      </c>
      <c r="O513" s="167"/>
      <c r="P513" s="138">
        <v>40.967567567567563</v>
      </c>
      <c r="Q513" s="139">
        <v>2.9885057471264371</v>
      </c>
      <c r="R513" s="140">
        <v>8.4603174603174605</v>
      </c>
      <c r="S513" s="140">
        <v>8.7520525451559941</v>
      </c>
      <c r="T513" s="140">
        <v>1.8235294117647058</v>
      </c>
      <c r="U513" s="139">
        <v>1.2110091743119265</v>
      </c>
      <c r="V513" s="77">
        <f t="shared" si="8"/>
        <v>6.84</v>
      </c>
      <c r="W513" s="216">
        <v>11.4</v>
      </c>
      <c r="X513" s="217">
        <v>0.63822631698605314</v>
      </c>
      <c r="Y513" s="217">
        <v>0.3617736830139468</v>
      </c>
      <c r="Z513" s="141"/>
    </row>
    <row r="514" spans="1:26" s="31" customFormat="1" x14ac:dyDescent="0.25">
      <c r="A514" s="131">
        <v>526106</v>
      </c>
      <c r="B514" s="132" t="s">
        <v>2246</v>
      </c>
      <c r="C514" s="132" t="s">
        <v>408</v>
      </c>
      <c r="D514" s="145" t="s">
        <v>2073</v>
      </c>
      <c r="E514" s="134"/>
      <c r="F514" s="143">
        <v>215</v>
      </c>
      <c r="G514" s="142" t="s">
        <v>535</v>
      </c>
      <c r="H514" s="134">
        <v>3</v>
      </c>
      <c r="I514" s="144">
        <v>228</v>
      </c>
      <c r="J514" s="168">
        <v>156</v>
      </c>
      <c r="K514" s="166">
        <v>9</v>
      </c>
      <c r="L514" s="166" t="s">
        <v>2139</v>
      </c>
      <c r="M514" s="166">
        <v>9</v>
      </c>
      <c r="N514" s="166">
        <v>30</v>
      </c>
      <c r="O514" s="167"/>
      <c r="P514" s="138">
        <v>6.6990990990990991</v>
      </c>
      <c r="Q514" s="139">
        <v>0.34482758620689657</v>
      </c>
      <c r="R514" s="140">
        <v>1.2063492063492063</v>
      </c>
      <c r="S514" s="140">
        <v>1.2479474548440066</v>
      </c>
      <c r="T514" s="140">
        <v>0</v>
      </c>
      <c r="U514" s="139">
        <v>0.12232415902140673</v>
      </c>
      <c r="V514" s="77">
        <f t="shared" si="8"/>
        <v>6.84</v>
      </c>
      <c r="W514" s="216">
        <v>11.4</v>
      </c>
      <c r="X514" s="217">
        <v>0.63822631698605314</v>
      </c>
      <c r="Y514" s="217">
        <v>0.3617736830139468</v>
      </c>
      <c r="Z514" s="141"/>
    </row>
    <row r="515" spans="1:26" s="31" customFormat="1" x14ac:dyDescent="0.25">
      <c r="A515" s="124">
        <v>526200</v>
      </c>
      <c r="B515" s="125" t="s">
        <v>537</v>
      </c>
      <c r="C515" s="126" t="s">
        <v>408</v>
      </c>
      <c r="D515" s="101" t="s">
        <v>2073</v>
      </c>
      <c r="E515" s="134"/>
      <c r="F515" s="102">
        <v>101</v>
      </c>
      <c r="G515" s="103" t="s">
        <v>406</v>
      </c>
      <c r="H515" s="104">
        <v>2</v>
      </c>
      <c r="I515" s="106">
        <v>4182</v>
      </c>
      <c r="J515" s="165">
        <v>2232</v>
      </c>
      <c r="K515" s="166">
        <v>504</v>
      </c>
      <c r="L515" s="166">
        <v>108</v>
      </c>
      <c r="M515" s="166">
        <v>465</v>
      </c>
      <c r="N515" s="166">
        <v>702</v>
      </c>
      <c r="O515" s="167"/>
      <c r="P515" s="138">
        <v>1</v>
      </c>
      <c r="Q515" s="139">
        <v>0</v>
      </c>
      <c r="R515" s="140">
        <v>70</v>
      </c>
      <c r="S515" s="140">
        <v>74.333333333333329</v>
      </c>
      <c r="T515" s="140">
        <v>11.333333333333334</v>
      </c>
      <c r="U515" s="139">
        <v>7</v>
      </c>
      <c r="V515" s="77">
        <f t="shared" si="8"/>
        <v>9</v>
      </c>
      <c r="W515" s="216">
        <v>15</v>
      </c>
      <c r="X515" s="217">
        <v>0.48505200090940043</v>
      </c>
      <c r="Y515" s="217">
        <v>0.51494799909059952</v>
      </c>
      <c r="Z515" s="141"/>
    </row>
    <row r="516" spans="1:26" x14ac:dyDescent="0.25">
      <c r="A516" s="124">
        <v>526400</v>
      </c>
      <c r="B516" s="125" t="s">
        <v>538</v>
      </c>
      <c r="C516" s="126" t="s">
        <v>408</v>
      </c>
      <c r="D516" s="101" t="s">
        <v>2073</v>
      </c>
      <c r="E516" s="134"/>
      <c r="F516" s="102">
        <v>502</v>
      </c>
      <c r="G516" s="103" t="s">
        <v>69</v>
      </c>
      <c r="H516" s="104">
        <v>5</v>
      </c>
      <c r="I516" s="106" t="s">
        <v>2139</v>
      </c>
      <c r="J516" s="168" t="s">
        <v>2139</v>
      </c>
      <c r="K516" s="166" t="s">
        <v>2139</v>
      </c>
      <c r="L516" s="166" t="s">
        <v>2139</v>
      </c>
      <c r="M516" s="166" t="s">
        <v>2139</v>
      </c>
      <c r="N516" s="166" t="s">
        <v>2139</v>
      </c>
      <c r="O516" s="167"/>
      <c r="P516" s="138">
        <v>0</v>
      </c>
      <c r="Q516" s="139">
        <v>0</v>
      </c>
      <c r="R516" s="140">
        <v>0</v>
      </c>
      <c r="S516" s="140">
        <v>0</v>
      </c>
      <c r="T516" s="140">
        <v>0</v>
      </c>
      <c r="U516" s="139">
        <v>0</v>
      </c>
      <c r="V516" s="77">
        <f t="shared" si="8"/>
        <v>3.1880000000000002</v>
      </c>
      <c r="W516" s="216">
        <v>7.97</v>
      </c>
      <c r="X516" s="217">
        <v>0.912895861184568</v>
      </c>
      <c r="Y516" s="217">
        <v>8.7104138815432011E-2</v>
      </c>
      <c r="Z516" s="25"/>
    </row>
    <row r="517" spans="1:26" x14ac:dyDescent="0.25">
      <c r="A517" s="124">
        <v>526500</v>
      </c>
      <c r="B517" s="125" t="s">
        <v>539</v>
      </c>
      <c r="C517" s="126" t="s">
        <v>408</v>
      </c>
      <c r="D517" s="101" t="s">
        <v>2073</v>
      </c>
      <c r="E517" s="134"/>
      <c r="F517" s="102">
        <v>216</v>
      </c>
      <c r="G517" s="103" t="s">
        <v>539</v>
      </c>
      <c r="H517" s="104">
        <v>3</v>
      </c>
      <c r="I517" s="106">
        <v>2736</v>
      </c>
      <c r="J517" s="165">
        <v>1782</v>
      </c>
      <c r="K517" s="166">
        <v>303</v>
      </c>
      <c r="L517" s="166">
        <v>42</v>
      </c>
      <c r="M517" s="166">
        <v>231</v>
      </c>
      <c r="N517" s="166">
        <v>354</v>
      </c>
      <c r="O517" s="167"/>
      <c r="P517" s="138">
        <v>20.333333333333332</v>
      </c>
      <c r="Q517" s="139">
        <v>7</v>
      </c>
      <c r="R517" s="140">
        <v>29.666666666666668</v>
      </c>
      <c r="S517" s="140">
        <v>28.333333333333332</v>
      </c>
      <c r="T517" s="140">
        <v>4.666666666666667</v>
      </c>
      <c r="U517" s="139">
        <v>1</v>
      </c>
      <c r="V517" s="77">
        <f t="shared" si="8"/>
        <v>5.5288708087875422</v>
      </c>
      <c r="W517" s="216">
        <v>9.2147846813125707</v>
      </c>
      <c r="X517" s="217">
        <v>0.78957677962852102</v>
      </c>
      <c r="Y517" s="217">
        <v>0.21042322037147901</v>
      </c>
      <c r="Z517" s="25"/>
    </row>
    <row r="518" spans="1:26" x14ac:dyDescent="0.25">
      <c r="A518" s="124">
        <v>526601</v>
      </c>
      <c r="B518" s="125" t="s">
        <v>540</v>
      </c>
      <c r="C518" s="126" t="s">
        <v>408</v>
      </c>
      <c r="D518" s="101" t="s">
        <v>2073</v>
      </c>
      <c r="E518" s="134"/>
      <c r="F518" s="102">
        <v>502</v>
      </c>
      <c r="G518" s="103" t="s">
        <v>69</v>
      </c>
      <c r="H518" s="104">
        <v>5</v>
      </c>
      <c r="I518" s="106">
        <v>3975</v>
      </c>
      <c r="J518" s="165">
        <v>2505</v>
      </c>
      <c r="K518" s="166">
        <v>354</v>
      </c>
      <c r="L518" s="166">
        <v>51</v>
      </c>
      <c r="M518" s="166">
        <v>282</v>
      </c>
      <c r="N518" s="166">
        <v>600</v>
      </c>
      <c r="O518" s="167"/>
      <c r="P518" s="138">
        <v>27.666666666666668</v>
      </c>
      <c r="Q518" s="139">
        <v>6</v>
      </c>
      <c r="R518" s="140">
        <v>21</v>
      </c>
      <c r="S518" s="140">
        <v>23.666666666666668</v>
      </c>
      <c r="T518" s="140">
        <v>4</v>
      </c>
      <c r="U518" s="139">
        <v>2.6666666666666665</v>
      </c>
      <c r="V518" s="77">
        <f t="shared" si="8"/>
        <v>3.1880000000000002</v>
      </c>
      <c r="W518" s="216">
        <v>7.97</v>
      </c>
      <c r="X518" s="217">
        <v>0.912895861184568</v>
      </c>
      <c r="Y518" s="217">
        <v>8.7104138815432011E-2</v>
      </c>
      <c r="Z518" s="25"/>
    </row>
    <row r="519" spans="1:26" x14ac:dyDescent="0.25">
      <c r="A519" s="124">
        <v>526602</v>
      </c>
      <c r="B519" s="125" t="s">
        <v>541</v>
      </c>
      <c r="C519" s="126" t="s">
        <v>408</v>
      </c>
      <c r="D519" s="101" t="s">
        <v>2073</v>
      </c>
      <c r="E519" s="134"/>
      <c r="F519" s="102">
        <v>502</v>
      </c>
      <c r="G519" s="103" t="s">
        <v>69</v>
      </c>
      <c r="H519" s="104">
        <v>5</v>
      </c>
      <c r="I519" s="106">
        <v>1896</v>
      </c>
      <c r="J519" s="165">
        <v>1167</v>
      </c>
      <c r="K519" s="166">
        <v>165</v>
      </c>
      <c r="L519" s="166">
        <v>33</v>
      </c>
      <c r="M519" s="166">
        <v>138</v>
      </c>
      <c r="N519" s="166">
        <v>339</v>
      </c>
      <c r="O519" s="167"/>
      <c r="P519" s="138">
        <v>8.6666666666666661</v>
      </c>
      <c r="Q519" s="139">
        <v>1.6666666666666667</v>
      </c>
      <c r="R519" s="140">
        <v>2.3333333333333335</v>
      </c>
      <c r="S519" s="140">
        <v>6.333333333333333</v>
      </c>
      <c r="T519" s="140">
        <v>2.3333333333333335</v>
      </c>
      <c r="U519" s="139">
        <v>0.66666666666666663</v>
      </c>
      <c r="V519" s="77">
        <f t="shared" si="8"/>
        <v>3.1880000000000002</v>
      </c>
      <c r="W519" s="216">
        <v>7.97</v>
      </c>
      <c r="X519" s="217">
        <v>0.912895861184568</v>
      </c>
      <c r="Y519" s="217">
        <v>8.7104138815432011E-2</v>
      </c>
      <c r="Z519" s="25"/>
    </row>
    <row r="520" spans="1:26" x14ac:dyDescent="0.25">
      <c r="A520" s="124">
        <v>526603</v>
      </c>
      <c r="B520" s="125" t="s">
        <v>542</v>
      </c>
      <c r="C520" s="126" t="s">
        <v>408</v>
      </c>
      <c r="D520" s="101" t="s">
        <v>2074</v>
      </c>
      <c r="E520" s="134"/>
      <c r="F520" s="102">
        <v>502</v>
      </c>
      <c r="G520" s="103" t="s">
        <v>69</v>
      </c>
      <c r="H520" s="104">
        <v>5</v>
      </c>
      <c r="I520" s="106">
        <v>1269</v>
      </c>
      <c r="J520" s="168">
        <v>795</v>
      </c>
      <c r="K520" s="166">
        <v>45</v>
      </c>
      <c r="L520" s="166">
        <v>21</v>
      </c>
      <c r="M520" s="166">
        <v>99</v>
      </c>
      <c r="N520" s="166">
        <v>198</v>
      </c>
      <c r="O520" s="167"/>
      <c r="P520" s="138">
        <v>2</v>
      </c>
      <c r="Q520" s="139">
        <v>0.33333333333333331</v>
      </c>
      <c r="R520" s="140">
        <v>3.3333333333333335</v>
      </c>
      <c r="S520" s="140">
        <v>8</v>
      </c>
      <c r="T520" s="140">
        <v>1.3333333333333333</v>
      </c>
      <c r="U520" s="139">
        <v>1</v>
      </c>
      <c r="V520" s="77">
        <f t="shared" si="8"/>
        <v>3.1880000000000002</v>
      </c>
      <c r="W520" s="216">
        <v>7.97</v>
      </c>
      <c r="X520" s="217">
        <v>0.912895861184568</v>
      </c>
      <c r="Y520" s="217">
        <v>8.7104138815432011E-2</v>
      </c>
      <c r="Z520" s="25"/>
    </row>
    <row r="521" spans="1:26" x14ac:dyDescent="0.25">
      <c r="A521" s="124">
        <v>526701</v>
      </c>
      <c r="B521" s="125" t="s">
        <v>543</v>
      </c>
      <c r="C521" s="126" t="s">
        <v>408</v>
      </c>
      <c r="D521" s="101" t="s">
        <v>2073</v>
      </c>
      <c r="E521" s="134"/>
      <c r="F521" s="102">
        <v>502</v>
      </c>
      <c r="G521" s="103" t="s">
        <v>69</v>
      </c>
      <c r="H521" s="104">
        <v>5</v>
      </c>
      <c r="I521" s="106">
        <v>3831</v>
      </c>
      <c r="J521" s="165">
        <v>2397</v>
      </c>
      <c r="K521" s="166">
        <v>342</v>
      </c>
      <c r="L521" s="166">
        <v>48</v>
      </c>
      <c r="M521" s="166">
        <v>255</v>
      </c>
      <c r="N521" s="166">
        <v>615</v>
      </c>
      <c r="O521" s="167"/>
      <c r="P521" s="138">
        <v>3.6666666666666665</v>
      </c>
      <c r="Q521" s="139">
        <v>0</v>
      </c>
      <c r="R521" s="140">
        <v>24.333333333333332</v>
      </c>
      <c r="S521" s="140">
        <v>27.666666666666668</v>
      </c>
      <c r="T521" s="140">
        <v>4.333333333333333</v>
      </c>
      <c r="U521" s="139">
        <v>2.6666666666666665</v>
      </c>
      <c r="V521" s="77">
        <f t="shared" si="8"/>
        <v>3.1880000000000002</v>
      </c>
      <c r="W521" s="216">
        <v>7.97</v>
      </c>
      <c r="X521" s="217">
        <v>0.912895861184568</v>
      </c>
      <c r="Y521" s="217">
        <v>8.7104138815432011E-2</v>
      </c>
      <c r="Z521" s="25"/>
    </row>
    <row r="522" spans="1:26" x14ac:dyDescent="0.25">
      <c r="A522" s="124">
        <v>526702</v>
      </c>
      <c r="B522" s="125" t="s">
        <v>544</v>
      </c>
      <c r="C522" s="126" t="s">
        <v>408</v>
      </c>
      <c r="D522" s="101" t="s">
        <v>2073</v>
      </c>
      <c r="E522" s="134"/>
      <c r="F522" s="102">
        <v>502</v>
      </c>
      <c r="G522" s="103" t="s">
        <v>69</v>
      </c>
      <c r="H522" s="104">
        <v>5</v>
      </c>
      <c r="I522" s="106">
        <v>930</v>
      </c>
      <c r="J522" s="168">
        <v>591</v>
      </c>
      <c r="K522" s="166">
        <v>99</v>
      </c>
      <c r="L522" s="166">
        <v>15</v>
      </c>
      <c r="M522" s="166">
        <v>75</v>
      </c>
      <c r="N522" s="166">
        <v>135</v>
      </c>
      <c r="O522" s="167"/>
      <c r="P522" s="138">
        <v>4.666666666666667</v>
      </c>
      <c r="Q522" s="139">
        <v>0</v>
      </c>
      <c r="R522" s="140">
        <v>3.3333333333333335</v>
      </c>
      <c r="S522" s="140">
        <v>3</v>
      </c>
      <c r="T522" s="140">
        <v>0.33333333333333331</v>
      </c>
      <c r="U522" s="139">
        <v>0</v>
      </c>
      <c r="V522" s="77">
        <f t="shared" si="8"/>
        <v>3.1880000000000002</v>
      </c>
      <c r="W522" s="216">
        <v>7.97</v>
      </c>
      <c r="X522" s="217">
        <v>0.912895861184568</v>
      </c>
      <c r="Y522" s="217">
        <v>8.7104138815432011E-2</v>
      </c>
      <c r="Z522" s="25"/>
    </row>
    <row r="523" spans="1:26" x14ac:dyDescent="0.25">
      <c r="A523" s="124">
        <v>526900</v>
      </c>
      <c r="B523" s="125" t="s">
        <v>545</v>
      </c>
      <c r="C523" s="126" t="s">
        <v>408</v>
      </c>
      <c r="D523" s="101" t="s">
        <v>2073</v>
      </c>
      <c r="E523" s="134"/>
      <c r="F523" s="102">
        <v>501</v>
      </c>
      <c r="G523" s="103" t="s">
        <v>67</v>
      </c>
      <c r="H523" s="104">
        <v>4</v>
      </c>
      <c r="I523" s="106">
        <v>1473</v>
      </c>
      <c r="J523" s="168">
        <v>939</v>
      </c>
      <c r="K523" s="166">
        <v>123</v>
      </c>
      <c r="L523" s="166">
        <v>21</v>
      </c>
      <c r="M523" s="166">
        <v>111</v>
      </c>
      <c r="N523" s="166">
        <v>192</v>
      </c>
      <c r="O523" s="167"/>
      <c r="P523" s="138">
        <v>1.3333333333333333</v>
      </c>
      <c r="Q523" s="139">
        <v>0.33333333333333331</v>
      </c>
      <c r="R523" s="140">
        <v>17</v>
      </c>
      <c r="S523" s="140">
        <v>16.666666666666668</v>
      </c>
      <c r="T523" s="140">
        <v>1</v>
      </c>
      <c r="U523" s="139">
        <v>1.3333333333333333</v>
      </c>
      <c r="V523" s="77">
        <f t="shared" si="8"/>
        <v>3.1880000000000002</v>
      </c>
      <c r="W523" s="216">
        <v>7.97</v>
      </c>
      <c r="X523" s="217">
        <v>0.912895861184568</v>
      </c>
      <c r="Y523" s="217">
        <v>8.7104138815432011E-2</v>
      </c>
      <c r="Z523" s="25"/>
    </row>
    <row r="524" spans="1:26" x14ac:dyDescent="0.25">
      <c r="A524" s="124">
        <v>527004</v>
      </c>
      <c r="B524" s="125" t="s">
        <v>546</v>
      </c>
      <c r="C524" s="126" t="s">
        <v>408</v>
      </c>
      <c r="D524" s="101" t="s">
        <v>2073</v>
      </c>
      <c r="E524" s="134"/>
      <c r="F524" s="102">
        <v>6</v>
      </c>
      <c r="G524" s="103" t="s">
        <v>547</v>
      </c>
      <c r="H524" s="104">
        <v>1</v>
      </c>
      <c r="I524" s="106">
        <v>2157</v>
      </c>
      <c r="J524" s="165">
        <v>1356</v>
      </c>
      <c r="K524" s="166">
        <v>78</v>
      </c>
      <c r="L524" s="166">
        <v>27</v>
      </c>
      <c r="M524" s="166">
        <v>117</v>
      </c>
      <c r="N524" s="166">
        <v>333</v>
      </c>
      <c r="O524" s="167"/>
      <c r="P524" s="138">
        <v>17</v>
      </c>
      <c r="Q524" s="139">
        <v>1.6666666666666667</v>
      </c>
      <c r="R524" s="140">
        <v>9.3333333333333339</v>
      </c>
      <c r="S524" s="140">
        <v>12.333333333333334</v>
      </c>
      <c r="T524" s="140">
        <v>1</v>
      </c>
      <c r="U524" s="139">
        <v>0.33333333333333331</v>
      </c>
      <c r="V524" s="77">
        <f t="shared" si="8"/>
        <v>6</v>
      </c>
      <c r="W524" s="216">
        <v>10</v>
      </c>
      <c r="X524" s="217">
        <v>0.72757800136410067</v>
      </c>
      <c r="Y524" s="217">
        <v>0.27242199863589933</v>
      </c>
      <c r="Z524" s="25"/>
    </row>
    <row r="525" spans="1:26" x14ac:dyDescent="0.25">
      <c r="A525" s="124">
        <v>527005</v>
      </c>
      <c r="B525" s="125" t="s">
        <v>548</v>
      </c>
      <c r="C525" s="126" t="s">
        <v>408</v>
      </c>
      <c r="D525" s="101" t="s">
        <v>2075</v>
      </c>
      <c r="E525" s="134"/>
      <c r="F525" s="102">
        <v>6</v>
      </c>
      <c r="G525" s="103" t="s">
        <v>547</v>
      </c>
      <c r="H525" s="104">
        <v>1</v>
      </c>
      <c r="I525" s="106">
        <v>2052</v>
      </c>
      <c r="J525" s="165">
        <v>1095</v>
      </c>
      <c r="K525" s="166">
        <v>69</v>
      </c>
      <c r="L525" s="166">
        <v>54</v>
      </c>
      <c r="M525" s="166">
        <v>225</v>
      </c>
      <c r="N525" s="166">
        <v>324</v>
      </c>
      <c r="O525" s="167"/>
      <c r="P525" s="138">
        <v>22.333333333333332</v>
      </c>
      <c r="Q525" s="139">
        <v>1.6666666666666667</v>
      </c>
      <c r="R525" s="140">
        <v>11</v>
      </c>
      <c r="S525" s="140">
        <v>3</v>
      </c>
      <c r="T525" s="140">
        <v>0.33333333333333331</v>
      </c>
      <c r="U525" s="139">
        <v>0</v>
      </c>
      <c r="V525" s="77">
        <f t="shared" si="8"/>
        <v>6</v>
      </c>
      <c r="W525" s="216">
        <v>10</v>
      </c>
      <c r="X525" s="217">
        <v>0.72757800136410067</v>
      </c>
      <c r="Y525" s="217">
        <v>0.27242199863589933</v>
      </c>
      <c r="Z525" s="25"/>
    </row>
    <row r="526" spans="1:26" x14ac:dyDescent="0.25">
      <c r="A526" s="124">
        <v>527006</v>
      </c>
      <c r="B526" s="125" t="s">
        <v>549</v>
      </c>
      <c r="C526" s="126" t="s">
        <v>408</v>
      </c>
      <c r="D526" s="101" t="s">
        <v>2075</v>
      </c>
      <c r="E526" s="134"/>
      <c r="F526" s="102">
        <v>6</v>
      </c>
      <c r="G526" s="103" t="s">
        <v>547</v>
      </c>
      <c r="H526" s="104">
        <v>1</v>
      </c>
      <c r="I526" s="106">
        <v>3846</v>
      </c>
      <c r="J526" s="165">
        <v>2502</v>
      </c>
      <c r="K526" s="166">
        <v>153</v>
      </c>
      <c r="L526" s="166">
        <v>39</v>
      </c>
      <c r="M526" s="166">
        <v>261</v>
      </c>
      <c r="N526" s="166">
        <v>453</v>
      </c>
      <c r="O526" s="167"/>
      <c r="P526" s="138">
        <v>2.3333333333333335</v>
      </c>
      <c r="Q526" s="139">
        <v>0</v>
      </c>
      <c r="R526" s="140">
        <v>34.333333333333336</v>
      </c>
      <c r="S526" s="140">
        <v>23.666666666666668</v>
      </c>
      <c r="T526" s="140">
        <v>4.333333333333333</v>
      </c>
      <c r="U526" s="139">
        <v>0.66666666666666663</v>
      </c>
      <c r="V526" s="77">
        <f t="shared" si="8"/>
        <v>8.0399999999999991</v>
      </c>
      <c r="W526" s="216">
        <v>13.4</v>
      </c>
      <c r="X526" s="217">
        <v>0.5429686577344035</v>
      </c>
      <c r="Y526" s="217">
        <v>0.45703134226559655</v>
      </c>
      <c r="Z526" s="25"/>
    </row>
    <row r="527" spans="1:26" x14ac:dyDescent="0.25">
      <c r="A527" s="124">
        <v>527007</v>
      </c>
      <c r="B527" s="125" t="s">
        <v>550</v>
      </c>
      <c r="C527" s="126" t="s">
        <v>408</v>
      </c>
      <c r="D527" s="101" t="s">
        <v>2075</v>
      </c>
      <c r="E527" s="134"/>
      <c r="F527" s="102">
        <v>6</v>
      </c>
      <c r="G527" s="103" t="s">
        <v>547</v>
      </c>
      <c r="H527" s="104">
        <v>1</v>
      </c>
      <c r="I527" s="106">
        <v>4833</v>
      </c>
      <c r="J527" s="165">
        <v>2655</v>
      </c>
      <c r="K527" s="166">
        <v>186</v>
      </c>
      <c r="L527" s="166">
        <v>102</v>
      </c>
      <c r="M527" s="166">
        <v>504</v>
      </c>
      <c r="N527" s="166">
        <v>843</v>
      </c>
      <c r="O527" s="167"/>
      <c r="P527" s="138">
        <v>18</v>
      </c>
      <c r="Q527" s="139">
        <v>0.33333333333333331</v>
      </c>
      <c r="R527" s="140">
        <v>9</v>
      </c>
      <c r="S527" s="140">
        <v>10</v>
      </c>
      <c r="T527" s="140">
        <v>2.3333333333333335</v>
      </c>
      <c r="U527" s="139">
        <v>0.33333333333333331</v>
      </c>
      <c r="V527" s="77">
        <f t="shared" si="8"/>
        <v>8.0399999999999991</v>
      </c>
      <c r="W527" s="216">
        <v>13.4</v>
      </c>
      <c r="X527" s="217">
        <v>0.5429686577344035</v>
      </c>
      <c r="Y527" s="217">
        <v>0.45703134226559655</v>
      </c>
      <c r="Z527" s="25"/>
    </row>
    <row r="528" spans="1:26" x14ac:dyDescent="0.25">
      <c r="A528" s="124">
        <v>527008</v>
      </c>
      <c r="B528" s="125" t="s">
        <v>551</v>
      </c>
      <c r="C528" s="126" t="s">
        <v>408</v>
      </c>
      <c r="D528" s="101" t="s">
        <v>2075</v>
      </c>
      <c r="E528" s="134"/>
      <c r="F528" s="102">
        <v>6</v>
      </c>
      <c r="G528" s="103" t="s">
        <v>547</v>
      </c>
      <c r="H528" s="104">
        <v>1</v>
      </c>
      <c r="I528" s="106">
        <v>3192</v>
      </c>
      <c r="J528" s="165">
        <v>2034</v>
      </c>
      <c r="K528" s="166">
        <v>126</v>
      </c>
      <c r="L528" s="166">
        <v>36</v>
      </c>
      <c r="M528" s="166">
        <v>201</v>
      </c>
      <c r="N528" s="166">
        <v>432</v>
      </c>
      <c r="O528" s="167"/>
      <c r="P528" s="138">
        <v>3.6666666666666665</v>
      </c>
      <c r="Q528" s="139">
        <v>0.33333333333333331</v>
      </c>
      <c r="R528" s="140">
        <v>16.666666666666668</v>
      </c>
      <c r="S528" s="140">
        <v>13.333333333333334</v>
      </c>
      <c r="T528" s="140">
        <v>2</v>
      </c>
      <c r="U528" s="139">
        <v>0.33333333333333331</v>
      </c>
      <c r="V528" s="77">
        <f t="shared" si="8"/>
        <v>8.0399999999999991</v>
      </c>
      <c r="W528" s="216">
        <v>13.4</v>
      </c>
      <c r="X528" s="217">
        <v>0.5429686577344035</v>
      </c>
      <c r="Y528" s="217">
        <v>0.45703134226559655</v>
      </c>
      <c r="Z528" s="25"/>
    </row>
    <row r="529" spans="1:26" x14ac:dyDescent="0.25">
      <c r="A529" s="124">
        <v>527009</v>
      </c>
      <c r="B529" s="125" t="s">
        <v>552</v>
      </c>
      <c r="C529" s="126" t="s">
        <v>408</v>
      </c>
      <c r="D529" s="101" t="s">
        <v>2075</v>
      </c>
      <c r="E529" s="134"/>
      <c r="F529" s="102">
        <v>6</v>
      </c>
      <c r="G529" s="103" t="s">
        <v>547</v>
      </c>
      <c r="H529" s="104">
        <v>1</v>
      </c>
      <c r="I529" s="106">
        <v>7830</v>
      </c>
      <c r="J529" s="165">
        <v>4428</v>
      </c>
      <c r="K529" s="166">
        <v>261</v>
      </c>
      <c r="L529" s="166">
        <v>132</v>
      </c>
      <c r="M529" s="166">
        <v>651</v>
      </c>
      <c r="N529" s="169">
        <v>1164</v>
      </c>
      <c r="O529" s="167"/>
      <c r="P529" s="138">
        <v>7</v>
      </c>
      <c r="Q529" s="139">
        <v>0</v>
      </c>
      <c r="R529" s="140">
        <v>20</v>
      </c>
      <c r="S529" s="140">
        <v>17.666666666666668</v>
      </c>
      <c r="T529" s="140">
        <v>4</v>
      </c>
      <c r="U529" s="139">
        <v>3</v>
      </c>
      <c r="V529" s="77">
        <f t="shared" si="8"/>
        <v>8.0399999999999991</v>
      </c>
      <c r="W529" s="216">
        <v>13.4</v>
      </c>
      <c r="X529" s="217">
        <v>0.5429686577344035</v>
      </c>
      <c r="Y529" s="217">
        <v>0.45703134226559655</v>
      </c>
      <c r="Z529" s="25"/>
    </row>
    <row r="530" spans="1:26" x14ac:dyDescent="0.25">
      <c r="A530" s="124">
        <v>527111</v>
      </c>
      <c r="B530" s="125" t="s">
        <v>553</v>
      </c>
      <c r="C530" s="126" t="s">
        <v>408</v>
      </c>
      <c r="D530" s="101" t="s">
        <v>2073</v>
      </c>
      <c r="E530" s="134"/>
      <c r="F530" s="102">
        <v>502</v>
      </c>
      <c r="G530" s="103" t="s">
        <v>69</v>
      </c>
      <c r="H530" s="104">
        <v>5</v>
      </c>
      <c r="I530" s="106">
        <v>2112</v>
      </c>
      <c r="J530" s="165">
        <v>1140</v>
      </c>
      <c r="K530" s="166">
        <v>120</v>
      </c>
      <c r="L530" s="166">
        <v>33</v>
      </c>
      <c r="M530" s="166">
        <v>171</v>
      </c>
      <c r="N530" s="166">
        <v>399</v>
      </c>
      <c r="O530" s="167"/>
      <c r="P530" s="138">
        <v>7.666666666666667</v>
      </c>
      <c r="Q530" s="139">
        <v>0.66666666666666663</v>
      </c>
      <c r="R530" s="140">
        <v>9.3333333333333339</v>
      </c>
      <c r="S530" s="140">
        <v>18.333333333333332</v>
      </c>
      <c r="T530" s="140">
        <v>1.3333333333333333</v>
      </c>
      <c r="U530" s="139">
        <v>3</v>
      </c>
      <c r="V530" s="77">
        <f t="shared" si="8"/>
        <v>3.1880000000000002</v>
      </c>
      <c r="W530" s="216">
        <v>7.97</v>
      </c>
      <c r="X530" s="217">
        <v>0.912895861184568</v>
      </c>
      <c r="Y530" s="217">
        <v>8.7104138815432011E-2</v>
      </c>
      <c r="Z530" s="25"/>
    </row>
    <row r="531" spans="1:26" x14ac:dyDescent="0.25">
      <c r="A531" s="124">
        <v>527112</v>
      </c>
      <c r="B531" s="125" t="s">
        <v>554</v>
      </c>
      <c r="C531" s="126" t="s">
        <v>408</v>
      </c>
      <c r="D531" s="101" t="s">
        <v>2073</v>
      </c>
      <c r="E531" s="134"/>
      <c r="F531" s="102">
        <v>6</v>
      </c>
      <c r="G531" s="103" t="s">
        <v>547</v>
      </c>
      <c r="H531" s="104">
        <v>1</v>
      </c>
      <c r="I531" s="106">
        <v>417</v>
      </c>
      <c r="J531" s="168">
        <v>252</v>
      </c>
      <c r="K531" s="166">
        <v>87</v>
      </c>
      <c r="L531" s="166">
        <v>0</v>
      </c>
      <c r="M531" s="166">
        <v>24</v>
      </c>
      <c r="N531" s="166">
        <v>69</v>
      </c>
      <c r="O531" s="167"/>
      <c r="P531" s="138">
        <v>6.333333333333333</v>
      </c>
      <c r="Q531" s="139">
        <v>1</v>
      </c>
      <c r="R531" s="140">
        <v>8.3333333333333339</v>
      </c>
      <c r="S531" s="140">
        <v>11.666666666666666</v>
      </c>
      <c r="T531" s="140">
        <v>0.66666666666666663</v>
      </c>
      <c r="U531" s="139">
        <v>1</v>
      </c>
      <c r="V531" s="77">
        <f t="shared" si="8"/>
        <v>6</v>
      </c>
      <c r="W531" s="216">
        <v>10</v>
      </c>
      <c r="X531" s="217">
        <v>0.72757800136410067</v>
      </c>
      <c r="Y531" s="217">
        <v>0.27242199863589933</v>
      </c>
      <c r="Z531" s="25"/>
    </row>
    <row r="532" spans="1:26" x14ac:dyDescent="0.25">
      <c r="A532" s="124">
        <v>527122</v>
      </c>
      <c r="B532" s="125" t="s">
        <v>556</v>
      </c>
      <c r="C532" s="126" t="s">
        <v>408</v>
      </c>
      <c r="D532" s="101" t="s">
        <v>2073</v>
      </c>
      <c r="E532" s="134"/>
      <c r="F532" s="102">
        <v>6</v>
      </c>
      <c r="G532" s="103" t="s">
        <v>547</v>
      </c>
      <c r="H532" s="104">
        <v>1</v>
      </c>
      <c r="I532" s="106">
        <v>1137</v>
      </c>
      <c r="J532" s="168">
        <v>582</v>
      </c>
      <c r="K532" s="166">
        <v>60</v>
      </c>
      <c r="L532" s="166">
        <v>30</v>
      </c>
      <c r="M532" s="166">
        <v>120</v>
      </c>
      <c r="N532" s="166">
        <v>207</v>
      </c>
      <c r="O532" s="167"/>
      <c r="P532" s="138">
        <v>6.333333333333333</v>
      </c>
      <c r="Q532" s="139">
        <v>0</v>
      </c>
      <c r="R532" s="140">
        <v>3.6666666666666665</v>
      </c>
      <c r="S532" s="140">
        <v>1.3333333333333333</v>
      </c>
      <c r="T532" s="140">
        <v>0</v>
      </c>
      <c r="U532" s="139">
        <v>0.33333333333333331</v>
      </c>
      <c r="V532" s="77">
        <f t="shared" si="8"/>
        <v>6</v>
      </c>
      <c r="W532" s="216">
        <v>10</v>
      </c>
      <c r="X532" s="217">
        <v>0.72757800136410067</v>
      </c>
      <c r="Y532" s="217">
        <v>0.27242199863589933</v>
      </c>
      <c r="Z532" s="25"/>
    </row>
    <row r="533" spans="1:26" s="31" customFormat="1" x14ac:dyDescent="0.25">
      <c r="A533" s="124">
        <v>527123</v>
      </c>
      <c r="B533" s="125" t="s">
        <v>557</v>
      </c>
      <c r="C533" s="126" t="s">
        <v>408</v>
      </c>
      <c r="D533" s="101" t="s">
        <v>2073</v>
      </c>
      <c r="E533" s="134"/>
      <c r="F533" s="102">
        <v>6</v>
      </c>
      <c r="G533" s="103" t="s">
        <v>547</v>
      </c>
      <c r="H533" s="104">
        <v>1</v>
      </c>
      <c r="I533" s="106">
        <v>2766</v>
      </c>
      <c r="J533" s="165">
        <v>1566</v>
      </c>
      <c r="K533" s="166">
        <v>168</v>
      </c>
      <c r="L533" s="166">
        <v>24</v>
      </c>
      <c r="M533" s="166">
        <v>207</v>
      </c>
      <c r="N533" s="166">
        <v>474</v>
      </c>
      <c r="O533" s="167"/>
      <c r="P533" s="138">
        <v>0.66666666666666663</v>
      </c>
      <c r="Q533" s="139">
        <v>0.33333333333333331</v>
      </c>
      <c r="R533" s="140">
        <v>15.333333333333334</v>
      </c>
      <c r="S533" s="140">
        <v>15.333333333333334</v>
      </c>
      <c r="T533" s="140">
        <v>4</v>
      </c>
      <c r="U533" s="139">
        <v>0.33333333333333331</v>
      </c>
      <c r="V533" s="77">
        <f t="shared" si="8"/>
        <v>6</v>
      </c>
      <c r="W533" s="216">
        <v>10</v>
      </c>
      <c r="X533" s="217">
        <v>0.72757800136410067</v>
      </c>
      <c r="Y533" s="217">
        <v>0.27242199863589933</v>
      </c>
      <c r="Z533" s="141"/>
    </row>
    <row r="534" spans="1:26" s="31" customFormat="1" x14ac:dyDescent="0.25">
      <c r="A534" s="131">
        <v>527124</v>
      </c>
      <c r="B534" s="132" t="s">
        <v>2247</v>
      </c>
      <c r="C534" s="132" t="s">
        <v>408</v>
      </c>
      <c r="D534" s="145" t="s">
        <v>2075</v>
      </c>
      <c r="E534" s="134"/>
      <c r="F534" s="143">
        <v>6</v>
      </c>
      <c r="G534" s="142" t="s">
        <v>547</v>
      </c>
      <c r="H534" s="134">
        <v>1</v>
      </c>
      <c r="I534" s="144">
        <v>216</v>
      </c>
      <c r="J534" s="168">
        <v>135</v>
      </c>
      <c r="K534" s="166">
        <v>9</v>
      </c>
      <c r="L534" s="166" t="s">
        <v>2139</v>
      </c>
      <c r="M534" s="166">
        <v>18</v>
      </c>
      <c r="N534" s="166">
        <v>18</v>
      </c>
      <c r="O534" s="167"/>
      <c r="P534" s="138">
        <v>0.38461538461538464</v>
      </c>
      <c r="Q534" s="139">
        <v>0.125</v>
      </c>
      <c r="R534" s="140">
        <v>1.2</v>
      </c>
      <c r="S534" s="140">
        <v>0.6</v>
      </c>
      <c r="T534" s="140">
        <v>0</v>
      </c>
      <c r="U534" s="139">
        <v>6.1068702290076333E-2</v>
      </c>
      <c r="V534" s="77">
        <f t="shared" si="8"/>
        <v>6</v>
      </c>
      <c r="W534" s="216">
        <v>10</v>
      </c>
      <c r="X534" s="217">
        <v>0.72757800136410067</v>
      </c>
      <c r="Y534" s="217">
        <v>0.27242199863589933</v>
      </c>
      <c r="Z534" s="141"/>
    </row>
    <row r="535" spans="1:26" s="31" customFormat="1" x14ac:dyDescent="0.25">
      <c r="A535" s="131">
        <v>527125</v>
      </c>
      <c r="B535" s="132" t="s">
        <v>555</v>
      </c>
      <c r="C535" s="132" t="s">
        <v>408</v>
      </c>
      <c r="D535" s="145" t="s">
        <v>2073</v>
      </c>
      <c r="E535" s="134"/>
      <c r="F535" s="143">
        <v>6</v>
      </c>
      <c r="G535" s="142" t="s">
        <v>547</v>
      </c>
      <c r="H535" s="134">
        <v>1</v>
      </c>
      <c r="I535" s="144">
        <v>2184</v>
      </c>
      <c r="J535" s="165">
        <v>1269</v>
      </c>
      <c r="K535" s="166">
        <v>63</v>
      </c>
      <c r="L535" s="166">
        <v>15</v>
      </c>
      <c r="M535" s="166">
        <v>147</v>
      </c>
      <c r="N535" s="166">
        <v>375</v>
      </c>
      <c r="O535" s="167"/>
      <c r="P535" s="138">
        <v>3.6153846153846154</v>
      </c>
      <c r="Q535" s="139">
        <v>0.875</v>
      </c>
      <c r="R535" s="140">
        <v>12.133333333333335</v>
      </c>
      <c r="S535" s="140">
        <v>6.0666666666666673</v>
      </c>
      <c r="T535" s="140">
        <v>1.1733333333333333</v>
      </c>
      <c r="U535" s="139">
        <v>1.272264631043257</v>
      </c>
      <c r="V535" s="77">
        <f t="shared" si="8"/>
        <v>6</v>
      </c>
      <c r="W535" s="216">
        <v>10</v>
      </c>
      <c r="X535" s="217">
        <v>0.72757800136410067</v>
      </c>
      <c r="Y535" s="217">
        <v>0.27242199863589933</v>
      </c>
      <c r="Z535" s="141"/>
    </row>
    <row r="536" spans="1:26" s="31" customFormat="1" x14ac:dyDescent="0.25">
      <c r="A536" s="124">
        <v>527131</v>
      </c>
      <c r="B536" s="125" t="s">
        <v>558</v>
      </c>
      <c r="C536" s="126" t="s">
        <v>408</v>
      </c>
      <c r="D536" s="101" t="s">
        <v>2073</v>
      </c>
      <c r="E536" s="134"/>
      <c r="F536" s="102">
        <v>6</v>
      </c>
      <c r="G536" s="103" t="s">
        <v>547</v>
      </c>
      <c r="H536" s="104">
        <v>1</v>
      </c>
      <c r="I536" s="106">
        <v>5628</v>
      </c>
      <c r="J536" s="165">
        <v>3522</v>
      </c>
      <c r="K536" s="166">
        <v>261</v>
      </c>
      <c r="L536" s="166">
        <v>45</v>
      </c>
      <c r="M536" s="166">
        <v>288</v>
      </c>
      <c r="N536" s="166">
        <v>963</v>
      </c>
      <c r="O536" s="167"/>
      <c r="P536" s="138">
        <v>4</v>
      </c>
      <c r="Q536" s="139">
        <v>1.3333333333333333</v>
      </c>
      <c r="R536" s="140">
        <v>18.333333333333332</v>
      </c>
      <c r="S536" s="140">
        <v>30</v>
      </c>
      <c r="T536" s="140">
        <v>6</v>
      </c>
      <c r="U536" s="139">
        <v>2</v>
      </c>
      <c r="V536" s="77">
        <f t="shared" si="8"/>
        <v>6</v>
      </c>
      <c r="W536" s="216">
        <v>10</v>
      </c>
      <c r="X536" s="217">
        <v>0.72757800136410067</v>
      </c>
      <c r="Y536" s="217">
        <v>0.27242199863589933</v>
      </c>
      <c r="Z536" s="141"/>
    </row>
    <row r="537" spans="1:26" s="31" customFormat="1" x14ac:dyDescent="0.25">
      <c r="A537" s="131">
        <v>527133</v>
      </c>
      <c r="B537" s="132" t="s">
        <v>559</v>
      </c>
      <c r="C537" s="132" t="s">
        <v>408</v>
      </c>
      <c r="D537" s="145" t="s">
        <v>2074</v>
      </c>
      <c r="E537" s="134"/>
      <c r="F537" s="143">
        <v>7</v>
      </c>
      <c r="G537" s="142" t="s">
        <v>560</v>
      </c>
      <c r="H537" s="134">
        <v>1</v>
      </c>
      <c r="I537" s="144">
        <v>1914</v>
      </c>
      <c r="J537" s="165">
        <v>1125</v>
      </c>
      <c r="K537" s="166">
        <v>54</v>
      </c>
      <c r="L537" s="166">
        <v>9</v>
      </c>
      <c r="M537" s="166">
        <v>78</v>
      </c>
      <c r="N537" s="166">
        <v>345</v>
      </c>
      <c r="O537" s="167"/>
      <c r="P537" s="138">
        <v>5.401234567901235</v>
      </c>
      <c r="Q537" s="139">
        <v>0.62068965517241381</v>
      </c>
      <c r="R537" s="140">
        <v>8.5066666666666677</v>
      </c>
      <c r="S537" s="140">
        <v>5.4820740740740739</v>
      </c>
      <c r="T537" s="140">
        <v>1.3690476190476191</v>
      </c>
      <c r="U537" s="139">
        <v>0.1808176100628931</v>
      </c>
      <c r="V537" s="77">
        <f t="shared" si="8"/>
        <v>6</v>
      </c>
      <c r="W537" s="216">
        <v>10</v>
      </c>
      <c r="X537" s="217">
        <v>0.72757800136410067</v>
      </c>
      <c r="Y537" s="217">
        <v>0.27242199863589933</v>
      </c>
      <c r="Z537" s="141"/>
    </row>
    <row r="538" spans="1:26" s="31" customFormat="1" x14ac:dyDescent="0.25">
      <c r="A538" s="131">
        <v>527134</v>
      </c>
      <c r="B538" s="132" t="s">
        <v>2248</v>
      </c>
      <c r="C538" s="132" t="s">
        <v>408</v>
      </c>
      <c r="D538" s="145" t="s">
        <v>2074</v>
      </c>
      <c r="E538" s="134"/>
      <c r="F538" s="143">
        <v>7</v>
      </c>
      <c r="G538" s="142" t="s">
        <v>560</v>
      </c>
      <c r="H538" s="134">
        <v>1</v>
      </c>
      <c r="I538" s="144">
        <v>1461</v>
      </c>
      <c r="J538" s="168">
        <v>819</v>
      </c>
      <c r="K538" s="166">
        <v>33</v>
      </c>
      <c r="L538" s="166">
        <v>21</v>
      </c>
      <c r="M538" s="166">
        <v>120</v>
      </c>
      <c r="N538" s="166">
        <v>291</v>
      </c>
      <c r="O538" s="167"/>
      <c r="P538" s="138">
        <v>3.9320987654320989</v>
      </c>
      <c r="Q538" s="139">
        <v>0.37931034482758619</v>
      </c>
      <c r="R538" s="140">
        <v>6.4933333333333332</v>
      </c>
      <c r="S538" s="140">
        <v>4.1845925925925922</v>
      </c>
      <c r="T538" s="140">
        <v>1.9642857142857144</v>
      </c>
      <c r="U538" s="139">
        <v>0.15251572327044025</v>
      </c>
      <c r="V538" s="77">
        <f t="shared" si="8"/>
        <v>6</v>
      </c>
      <c r="W538" s="216">
        <v>10</v>
      </c>
      <c r="X538" s="217">
        <v>0.72757800136410067</v>
      </c>
      <c r="Y538" s="217">
        <v>0.27242199863589933</v>
      </c>
      <c r="Z538" s="141"/>
    </row>
    <row r="539" spans="1:26" s="31" customFormat="1" x14ac:dyDescent="0.25">
      <c r="A539" s="124">
        <v>527210</v>
      </c>
      <c r="B539" s="125" t="s">
        <v>561</v>
      </c>
      <c r="C539" s="126" t="s">
        <v>408</v>
      </c>
      <c r="D539" s="101" t="s">
        <v>2073</v>
      </c>
      <c r="E539" s="134"/>
      <c r="F539" s="102">
        <v>502</v>
      </c>
      <c r="G539" s="103" t="s">
        <v>69</v>
      </c>
      <c r="H539" s="104">
        <v>5</v>
      </c>
      <c r="I539" s="106">
        <v>2535</v>
      </c>
      <c r="J539" s="165">
        <v>1530</v>
      </c>
      <c r="K539" s="166">
        <v>276</v>
      </c>
      <c r="L539" s="166">
        <v>24</v>
      </c>
      <c r="M539" s="166">
        <v>117</v>
      </c>
      <c r="N539" s="166">
        <v>303</v>
      </c>
      <c r="O539" s="167"/>
      <c r="P539" s="138">
        <v>5</v>
      </c>
      <c r="Q539" s="139">
        <v>0.33333333333333331</v>
      </c>
      <c r="R539" s="140">
        <v>10.333333333333334</v>
      </c>
      <c r="S539" s="140">
        <v>15</v>
      </c>
      <c r="T539" s="140">
        <v>2</v>
      </c>
      <c r="U539" s="139">
        <v>1.6666666666666667</v>
      </c>
      <c r="V539" s="77">
        <f t="shared" si="8"/>
        <v>3.2355577267312103</v>
      </c>
      <c r="W539" s="216">
        <v>8.088894316828025</v>
      </c>
      <c r="X539" s="217">
        <v>0.89947769480738227</v>
      </c>
      <c r="Y539" s="217">
        <v>0.10052230519261779</v>
      </c>
      <c r="Z539" s="141"/>
    </row>
    <row r="540" spans="1:26" x14ac:dyDescent="0.25">
      <c r="A540" s="124">
        <v>527221</v>
      </c>
      <c r="B540" s="125" t="s">
        <v>562</v>
      </c>
      <c r="C540" s="126" t="s">
        <v>408</v>
      </c>
      <c r="D540" s="101" t="s">
        <v>2073</v>
      </c>
      <c r="E540" s="134"/>
      <c r="F540" s="102">
        <v>502</v>
      </c>
      <c r="G540" s="103" t="s">
        <v>69</v>
      </c>
      <c r="H540" s="104">
        <v>5</v>
      </c>
      <c r="I540" s="106">
        <v>1011</v>
      </c>
      <c r="J540" s="168">
        <v>627</v>
      </c>
      <c r="K540" s="166">
        <v>75</v>
      </c>
      <c r="L540" s="166">
        <v>15</v>
      </c>
      <c r="M540" s="166">
        <v>66</v>
      </c>
      <c r="N540" s="166">
        <v>153</v>
      </c>
      <c r="O540" s="167"/>
      <c r="P540" s="138">
        <v>4.666666666666667</v>
      </c>
      <c r="Q540" s="139">
        <v>0</v>
      </c>
      <c r="R540" s="140">
        <v>7.333333333333333</v>
      </c>
      <c r="S540" s="140">
        <v>4.666666666666667</v>
      </c>
      <c r="T540" s="140">
        <v>1</v>
      </c>
      <c r="U540" s="139">
        <v>0.66666666666666663</v>
      </c>
      <c r="V540" s="77">
        <f t="shared" si="8"/>
        <v>3.1880000000000002</v>
      </c>
      <c r="W540" s="216">
        <v>7.97</v>
      </c>
      <c r="X540" s="217">
        <v>0.912895861184568</v>
      </c>
      <c r="Y540" s="217">
        <v>8.7104138815432011E-2</v>
      </c>
      <c r="Z540" s="25"/>
    </row>
    <row r="541" spans="1:26" x14ac:dyDescent="0.25">
      <c r="A541" s="124">
        <v>527222</v>
      </c>
      <c r="B541" s="125" t="s">
        <v>563</v>
      </c>
      <c r="C541" s="126" t="s">
        <v>408</v>
      </c>
      <c r="D541" s="101" t="s">
        <v>2073</v>
      </c>
      <c r="E541" s="134"/>
      <c r="F541" s="102">
        <v>501</v>
      </c>
      <c r="G541" s="103" t="s">
        <v>67</v>
      </c>
      <c r="H541" s="104">
        <v>4</v>
      </c>
      <c r="I541" s="106">
        <v>468</v>
      </c>
      <c r="J541" s="168">
        <v>225</v>
      </c>
      <c r="K541" s="166">
        <v>102</v>
      </c>
      <c r="L541" s="166">
        <v>18</v>
      </c>
      <c r="M541" s="166">
        <v>57</v>
      </c>
      <c r="N541" s="166">
        <v>87</v>
      </c>
      <c r="O541" s="167"/>
      <c r="P541" s="138">
        <v>2.3333333333333335</v>
      </c>
      <c r="Q541" s="139">
        <v>1</v>
      </c>
      <c r="R541" s="140">
        <v>3.3333333333333335</v>
      </c>
      <c r="S541" s="140">
        <v>7.333333333333333</v>
      </c>
      <c r="T541" s="140">
        <v>2</v>
      </c>
      <c r="U541" s="139">
        <v>1</v>
      </c>
      <c r="V541" s="77">
        <f t="shared" si="8"/>
        <v>3.1880000000000002</v>
      </c>
      <c r="W541" s="216">
        <v>7.97</v>
      </c>
      <c r="X541" s="217">
        <v>0.912895861184568</v>
      </c>
      <c r="Y541" s="217">
        <v>8.7104138815432011E-2</v>
      </c>
      <c r="Z541" s="25"/>
    </row>
    <row r="542" spans="1:26" x14ac:dyDescent="0.25">
      <c r="A542" s="124">
        <v>527401</v>
      </c>
      <c r="B542" s="125" t="s">
        <v>564</v>
      </c>
      <c r="C542" s="126" t="s">
        <v>408</v>
      </c>
      <c r="D542" s="101" t="s">
        <v>2073</v>
      </c>
      <c r="E542" s="134"/>
      <c r="F542" s="102">
        <v>217</v>
      </c>
      <c r="G542" s="103" t="s">
        <v>565</v>
      </c>
      <c r="H542" s="104">
        <v>3</v>
      </c>
      <c r="I542" s="106">
        <v>2835</v>
      </c>
      <c r="J542" s="165">
        <v>1368</v>
      </c>
      <c r="K542" s="166">
        <v>741</v>
      </c>
      <c r="L542" s="166">
        <v>66</v>
      </c>
      <c r="M542" s="166">
        <v>318</v>
      </c>
      <c r="N542" s="166">
        <v>594</v>
      </c>
      <c r="O542" s="167"/>
      <c r="P542" s="138">
        <v>3.3333333333333335</v>
      </c>
      <c r="Q542" s="139">
        <v>0.66666666666666663</v>
      </c>
      <c r="R542" s="140">
        <v>20</v>
      </c>
      <c r="S542" s="140">
        <v>12</v>
      </c>
      <c r="T542" s="140">
        <v>3</v>
      </c>
      <c r="U542" s="139">
        <v>0</v>
      </c>
      <c r="V542" s="77">
        <f t="shared" si="8"/>
        <v>5.9308210468971332</v>
      </c>
      <c r="W542" s="216">
        <v>9.8847017448285559</v>
      </c>
      <c r="X542" s="217">
        <v>0.73606469891188409</v>
      </c>
      <c r="Y542" s="217">
        <v>0.26393530108811586</v>
      </c>
      <c r="Z542" s="25"/>
    </row>
    <row r="543" spans="1:26" x14ac:dyDescent="0.25">
      <c r="A543" s="124">
        <v>527402</v>
      </c>
      <c r="B543" s="125" t="s">
        <v>566</v>
      </c>
      <c r="C543" s="126" t="s">
        <v>408</v>
      </c>
      <c r="D543" s="101" t="s">
        <v>2073</v>
      </c>
      <c r="E543" s="134"/>
      <c r="F543" s="102">
        <v>217</v>
      </c>
      <c r="G543" s="103" t="s">
        <v>565</v>
      </c>
      <c r="H543" s="104">
        <v>3</v>
      </c>
      <c r="I543" s="106">
        <v>4119</v>
      </c>
      <c r="J543" s="165">
        <v>2448</v>
      </c>
      <c r="K543" s="166">
        <v>489</v>
      </c>
      <c r="L543" s="166">
        <v>54</v>
      </c>
      <c r="M543" s="166">
        <v>309</v>
      </c>
      <c r="N543" s="166">
        <v>642</v>
      </c>
      <c r="O543" s="167"/>
      <c r="P543" s="138">
        <v>5.666666666666667</v>
      </c>
      <c r="Q543" s="139">
        <v>3</v>
      </c>
      <c r="R543" s="140">
        <v>85</v>
      </c>
      <c r="S543" s="140">
        <v>99.333333333333329</v>
      </c>
      <c r="T543" s="140">
        <v>13.666666666666666</v>
      </c>
      <c r="U543" s="139">
        <v>8.3333333333333339</v>
      </c>
      <c r="V543" s="77">
        <f t="shared" si="8"/>
        <v>6.84</v>
      </c>
      <c r="W543" s="216">
        <v>11.4</v>
      </c>
      <c r="X543" s="217">
        <v>0.63822631698605314</v>
      </c>
      <c r="Y543" s="217">
        <v>0.3617736830139468</v>
      </c>
      <c r="Z543" s="25"/>
    </row>
    <row r="544" spans="1:26" x14ac:dyDescent="0.25">
      <c r="A544" s="124">
        <v>527501</v>
      </c>
      <c r="B544" s="125" t="s">
        <v>567</v>
      </c>
      <c r="C544" s="126" t="s">
        <v>408</v>
      </c>
      <c r="D544" s="101" t="s">
        <v>2074</v>
      </c>
      <c r="E544" s="134"/>
      <c r="F544" s="102">
        <v>7</v>
      </c>
      <c r="G544" s="103" t="s">
        <v>560</v>
      </c>
      <c r="H544" s="104">
        <v>1</v>
      </c>
      <c r="I544" s="106">
        <v>3006</v>
      </c>
      <c r="J544" s="165">
        <v>1938</v>
      </c>
      <c r="K544" s="166">
        <v>126</v>
      </c>
      <c r="L544" s="166">
        <v>30</v>
      </c>
      <c r="M544" s="166">
        <v>198</v>
      </c>
      <c r="N544" s="166">
        <v>450</v>
      </c>
      <c r="O544" s="167"/>
      <c r="P544" s="138">
        <v>51.333333333333336</v>
      </c>
      <c r="Q544" s="139">
        <v>11</v>
      </c>
      <c r="R544" s="140">
        <v>28</v>
      </c>
      <c r="S544" s="140">
        <v>20.333333333333332</v>
      </c>
      <c r="T544" s="140">
        <v>1.6666666666666667</v>
      </c>
      <c r="U544" s="139">
        <v>1</v>
      </c>
      <c r="V544" s="77">
        <f t="shared" si="8"/>
        <v>6</v>
      </c>
      <c r="W544" s="216">
        <v>10</v>
      </c>
      <c r="X544" s="217">
        <v>0.72757800136410067</v>
      </c>
      <c r="Y544" s="217">
        <v>0.27242199863589933</v>
      </c>
      <c r="Z544" s="25"/>
    </row>
    <row r="545" spans="1:26" x14ac:dyDescent="0.25">
      <c r="A545" s="124">
        <v>527502</v>
      </c>
      <c r="B545" s="125" t="s">
        <v>568</v>
      </c>
      <c r="C545" s="126" t="s">
        <v>408</v>
      </c>
      <c r="D545" s="101" t="s">
        <v>2074</v>
      </c>
      <c r="E545" s="134"/>
      <c r="F545" s="102">
        <v>7</v>
      </c>
      <c r="G545" s="103" t="s">
        <v>560</v>
      </c>
      <c r="H545" s="104">
        <v>1</v>
      </c>
      <c r="I545" s="106">
        <v>2718</v>
      </c>
      <c r="J545" s="165">
        <v>1857</v>
      </c>
      <c r="K545" s="166">
        <v>96</v>
      </c>
      <c r="L545" s="166">
        <v>33</v>
      </c>
      <c r="M545" s="166">
        <v>165</v>
      </c>
      <c r="N545" s="166">
        <v>291</v>
      </c>
      <c r="O545" s="167"/>
      <c r="P545" s="138">
        <v>22.333333333333332</v>
      </c>
      <c r="Q545" s="139">
        <v>0.66666666666666663</v>
      </c>
      <c r="R545" s="140">
        <v>51.666666666666664</v>
      </c>
      <c r="S545" s="140">
        <v>31.333333333333332</v>
      </c>
      <c r="T545" s="140">
        <v>2.3333333333333335</v>
      </c>
      <c r="U545" s="139">
        <v>0.33333333333333331</v>
      </c>
      <c r="V545" s="77">
        <f t="shared" si="8"/>
        <v>6</v>
      </c>
      <c r="W545" s="216">
        <v>10</v>
      </c>
      <c r="X545" s="217">
        <v>0.72757800136410067</v>
      </c>
      <c r="Y545" s="217">
        <v>0.27242199863589933</v>
      </c>
      <c r="Z545" s="25"/>
    </row>
    <row r="546" spans="1:26" x14ac:dyDescent="0.25">
      <c r="A546" s="124">
        <v>527503</v>
      </c>
      <c r="B546" s="125" t="s">
        <v>569</v>
      </c>
      <c r="C546" s="126" t="s">
        <v>408</v>
      </c>
      <c r="D546" s="101" t="s">
        <v>2074</v>
      </c>
      <c r="E546" s="134"/>
      <c r="F546" s="102">
        <v>7</v>
      </c>
      <c r="G546" s="103" t="s">
        <v>560</v>
      </c>
      <c r="H546" s="104">
        <v>1</v>
      </c>
      <c r="I546" s="106">
        <v>765</v>
      </c>
      <c r="J546" s="168">
        <v>564</v>
      </c>
      <c r="K546" s="166">
        <v>36</v>
      </c>
      <c r="L546" s="166">
        <v>3</v>
      </c>
      <c r="M546" s="166">
        <v>12</v>
      </c>
      <c r="N546" s="166">
        <v>90</v>
      </c>
      <c r="O546" s="167"/>
      <c r="P546" s="138">
        <v>32.666666666666664</v>
      </c>
      <c r="Q546" s="139">
        <v>1</v>
      </c>
      <c r="R546" s="140">
        <v>26.666666666666668</v>
      </c>
      <c r="S546" s="140">
        <v>12.333333333333334</v>
      </c>
      <c r="T546" s="140">
        <v>0.66666666666666663</v>
      </c>
      <c r="U546" s="139">
        <v>0.66666666666666663</v>
      </c>
      <c r="V546" s="77">
        <f t="shared" si="8"/>
        <v>6</v>
      </c>
      <c r="W546" s="216">
        <v>10</v>
      </c>
      <c r="X546" s="217">
        <v>0.72757800136410067</v>
      </c>
      <c r="Y546" s="217">
        <v>0.27242199863589933</v>
      </c>
      <c r="Z546" s="25"/>
    </row>
    <row r="547" spans="1:26" x14ac:dyDescent="0.25">
      <c r="A547" s="124">
        <v>527504</v>
      </c>
      <c r="B547" s="125" t="s">
        <v>570</v>
      </c>
      <c r="C547" s="126" t="s">
        <v>408</v>
      </c>
      <c r="D547" s="101" t="s">
        <v>2074</v>
      </c>
      <c r="E547" s="134"/>
      <c r="F547" s="102">
        <v>7</v>
      </c>
      <c r="G547" s="103" t="s">
        <v>560</v>
      </c>
      <c r="H547" s="104">
        <v>1</v>
      </c>
      <c r="I547" s="106">
        <v>3528</v>
      </c>
      <c r="J547" s="165">
        <v>2199</v>
      </c>
      <c r="K547" s="166">
        <v>195</v>
      </c>
      <c r="L547" s="166">
        <v>42</v>
      </c>
      <c r="M547" s="166">
        <v>243</v>
      </c>
      <c r="N547" s="166">
        <v>441</v>
      </c>
      <c r="O547" s="167"/>
      <c r="P547" s="138">
        <v>11.666666666666666</v>
      </c>
      <c r="Q547" s="139">
        <v>0</v>
      </c>
      <c r="R547" s="140">
        <v>25</v>
      </c>
      <c r="S547" s="140">
        <v>28.333333333333332</v>
      </c>
      <c r="T547" s="140">
        <v>3.6666666666666665</v>
      </c>
      <c r="U547" s="139">
        <v>1</v>
      </c>
      <c r="V547" s="77">
        <f t="shared" si="8"/>
        <v>6</v>
      </c>
      <c r="W547" s="216">
        <v>10</v>
      </c>
      <c r="X547" s="217">
        <v>0.72757800136410067</v>
      </c>
      <c r="Y547" s="217">
        <v>0.27242199863589933</v>
      </c>
      <c r="Z547" s="25"/>
    </row>
    <row r="548" spans="1:26" x14ac:dyDescent="0.25">
      <c r="A548" s="124">
        <v>527505</v>
      </c>
      <c r="B548" s="125" t="s">
        <v>571</v>
      </c>
      <c r="C548" s="126" t="s">
        <v>408</v>
      </c>
      <c r="D548" s="101" t="s">
        <v>2074</v>
      </c>
      <c r="E548" s="134"/>
      <c r="F548" s="102">
        <v>7</v>
      </c>
      <c r="G548" s="103" t="s">
        <v>560</v>
      </c>
      <c r="H548" s="104">
        <v>1</v>
      </c>
      <c r="I548" s="106">
        <v>3846</v>
      </c>
      <c r="J548" s="165">
        <v>2373</v>
      </c>
      <c r="K548" s="166">
        <v>177</v>
      </c>
      <c r="L548" s="166">
        <v>48</v>
      </c>
      <c r="M548" s="166">
        <v>267</v>
      </c>
      <c r="N548" s="166">
        <v>540</v>
      </c>
      <c r="O548" s="167"/>
      <c r="P548" s="138">
        <v>23.333333333333332</v>
      </c>
      <c r="Q548" s="139">
        <v>0.33333333333333331</v>
      </c>
      <c r="R548" s="140">
        <v>70.666666666666671</v>
      </c>
      <c r="S548" s="140">
        <v>60</v>
      </c>
      <c r="T548" s="140">
        <v>9.6666666666666661</v>
      </c>
      <c r="U548" s="139">
        <v>5</v>
      </c>
      <c r="V548" s="77">
        <f t="shared" si="8"/>
        <v>6</v>
      </c>
      <c r="W548" s="216">
        <v>10</v>
      </c>
      <c r="X548" s="217">
        <v>0.72757800136410067</v>
      </c>
      <c r="Y548" s="217">
        <v>0.27242199863589933</v>
      </c>
      <c r="Z548" s="25"/>
    </row>
    <row r="549" spans="1:26" x14ac:dyDescent="0.25">
      <c r="A549" s="124">
        <v>527600</v>
      </c>
      <c r="B549" s="125" t="s">
        <v>572</v>
      </c>
      <c r="C549" s="126" t="s">
        <v>408</v>
      </c>
      <c r="D549" s="101" t="s">
        <v>2074</v>
      </c>
      <c r="E549" s="134"/>
      <c r="F549" s="102">
        <v>6</v>
      </c>
      <c r="G549" s="103" t="s">
        <v>547</v>
      </c>
      <c r="H549" s="104">
        <v>1</v>
      </c>
      <c r="I549" s="106">
        <v>516</v>
      </c>
      <c r="J549" s="168">
        <v>360</v>
      </c>
      <c r="K549" s="166">
        <v>33</v>
      </c>
      <c r="L549" s="166">
        <v>3</v>
      </c>
      <c r="M549" s="166">
        <v>33</v>
      </c>
      <c r="N549" s="166">
        <v>69</v>
      </c>
      <c r="O549" s="167"/>
      <c r="P549" s="138">
        <v>37.333333333333336</v>
      </c>
      <c r="Q549" s="139">
        <v>0.66666666666666663</v>
      </c>
      <c r="R549" s="140">
        <v>14.333333333333334</v>
      </c>
      <c r="S549" s="140">
        <v>9</v>
      </c>
      <c r="T549" s="140">
        <v>1</v>
      </c>
      <c r="U549" s="139">
        <v>0.66666666666666663</v>
      </c>
      <c r="V549" s="77">
        <f t="shared" si="8"/>
        <v>6</v>
      </c>
      <c r="W549" s="216">
        <v>10</v>
      </c>
      <c r="X549" s="217">
        <v>0.72757800136410067</v>
      </c>
      <c r="Y549" s="217">
        <v>0.27242199863589933</v>
      </c>
      <c r="Z549" s="25"/>
    </row>
    <row r="550" spans="1:26" x14ac:dyDescent="0.25">
      <c r="A550" s="124">
        <v>527700</v>
      </c>
      <c r="B550" s="125" t="s">
        <v>573</v>
      </c>
      <c r="C550" s="126" t="s">
        <v>408</v>
      </c>
      <c r="D550" s="101" t="s">
        <v>2074</v>
      </c>
      <c r="E550" s="134"/>
      <c r="F550" s="102">
        <v>8</v>
      </c>
      <c r="G550" s="103" t="s">
        <v>574</v>
      </c>
      <c r="H550" s="104">
        <v>1</v>
      </c>
      <c r="I550" s="106">
        <v>1974</v>
      </c>
      <c r="J550" s="165">
        <v>1173</v>
      </c>
      <c r="K550" s="166">
        <v>285</v>
      </c>
      <c r="L550" s="166">
        <v>33</v>
      </c>
      <c r="M550" s="166">
        <v>153</v>
      </c>
      <c r="N550" s="166">
        <v>318</v>
      </c>
      <c r="O550" s="167"/>
      <c r="P550" s="138">
        <v>13.333333333333334</v>
      </c>
      <c r="Q550" s="139">
        <v>0</v>
      </c>
      <c r="R550" s="140">
        <v>18</v>
      </c>
      <c r="S550" s="140">
        <v>14.666666666666666</v>
      </c>
      <c r="T550" s="140">
        <v>1.6666666666666667</v>
      </c>
      <c r="U550" s="139">
        <v>0.66666666666666663</v>
      </c>
      <c r="V550" s="77">
        <f t="shared" si="8"/>
        <v>6</v>
      </c>
      <c r="W550" s="216">
        <v>10</v>
      </c>
      <c r="X550" s="217">
        <v>0.72757800136410067</v>
      </c>
      <c r="Y550" s="217">
        <v>0.27242199863589933</v>
      </c>
      <c r="Z550" s="25"/>
    </row>
    <row r="551" spans="1:26" x14ac:dyDescent="0.25">
      <c r="A551" s="124">
        <v>527810</v>
      </c>
      <c r="B551" s="125" t="s">
        <v>575</v>
      </c>
      <c r="C551" s="126" t="s">
        <v>408</v>
      </c>
      <c r="D551" s="101" t="s">
        <v>2075</v>
      </c>
      <c r="E551" s="134"/>
      <c r="F551" s="102">
        <v>6</v>
      </c>
      <c r="G551" s="103" t="s">
        <v>547</v>
      </c>
      <c r="H551" s="104">
        <v>1</v>
      </c>
      <c r="I551" s="106">
        <v>537</v>
      </c>
      <c r="J551" s="168">
        <v>360</v>
      </c>
      <c r="K551" s="166">
        <v>27</v>
      </c>
      <c r="L551" s="166">
        <v>6</v>
      </c>
      <c r="M551" s="166">
        <v>24</v>
      </c>
      <c r="N551" s="166">
        <v>69</v>
      </c>
      <c r="O551" s="167"/>
      <c r="P551" s="138">
        <v>7.333333333333333</v>
      </c>
      <c r="Q551" s="139">
        <v>2.6666666666666665</v>
      </c>
      <c r="R551" s="140">
        <v>5.333333333333333</v>
      </c>
      <c r="S551" s="140">
        <v>2.3333333333333335</v>
      </c>
      <c r="T551" s="140">
        <v>0</v>
      </c>
      <c r="U551" s="139">
        <v>1</v>
      </c>
      <c r="V551" s="77">
        <f t="shared" si="8"/>
        <v>6</v>
      </c>
      <c r="W551" s="216">
        <v>10</v>
      </c>
      <c r="X551" s="217">
        <v>0.72757800136410067</v>
      </c>
      <c r="Y551" s="217">
        <v>0.27242199863589933</v>
      </c>
      <c r="Z551" s="25"/>
    </row>
    <row r="552" spans="1:26" x14ac:dyDescent="0.25">
      <c r="A552" s="124">
        <v>527820</v>
      </c>
      <c r="B552" s="125" t="s">
        <v>576</v>
      </c>
      <c r="C552" s="126" t="s">
        <v>408</v>
      </c>
      <c r="D552" s="101" t="s">
        <v>2075</v>
      </c>
      <c r="E552" s="134"/>
      <c r="F552" s="102">
        <v>6</v>
      </c>
      <c r="G552" s="103" t="s">
        <v>547</v>
      </c>
      <c r="H552" s="104">
        <v>1</v>
      </c>
      <c r="I552" s="106">
        <v>1182</v>
      </c>
      <c r="J552" s="168">
        <v>558</v>
      </c>
      <c r="K552" s="166">
        <v>282</v>
      </c>
      <c r="L552" s="166">
        <v>24</v>
      </c>
      <c r="M552" s="166">
        <v>129</v>
      </c>
      <c r="N552" s="166">
        <v>216</v>
      </c>
      <c r="O552" s="167"/>
      <c r="P552" s="138">
        <v>1.6666666666666667</v>
      </c>
      <c r="Q552" s="139">
        <v>0.33333333333333331</v>
      </c>
      <c r="R552" s="140">
        <v>1.6666666666666667</v>
      </c>
      <c r="S552" s="140">
        <v>5</v>
      </c>
      <c r="T552" s="140">
        <v>0.33333333333333331</v>
      </c>
      <c r="U552" s="139">
        <v>1</v>
      </c>
      <c r="V552" s="77">
        <f t="shared" si="8"/>
        <v>6</v>
      </c>
      <c r="W552" s="216">
        <v>10</v>
      </c>
      <c r="X552" s="217">
        <v>0.72757800136410067</v>
      </c>
      <c r="Y552" s="217">
        <v>0.27242199863589933</v>
      </c>
      <c r="Z552" s="25"/>
    </row>
    <row r="553" spans="1:26" x14ac:dyDescent="0.25">
      <c r="A553" s="124">
        <v>527912</v>
      </c>
      <c r="B553" s="125" t="s">
        <v>578</v>
      </c>
      <c r="C553" s="126" t="s">
        <v>408</v>
      </c>
      <c r="D553" s="101" t="s">
        <v>2073</v>
      </c>
      <c r="E553" s="134"/>
      <c r="F553" s="102">
        <v>6</v>
      </c>
      <c r="G553" s="103" t="s">
        <v>547</v>
      </c>
      <c r="H553" s="104">
        <v>1</v>
      </c>
      <c r="I553" s="106">
        <v>1512</v>
      </c>
      <c r="J553" s="168">
        <v>951</v>
      </c>
      <c r="K553" s="166">
        <v>45</v>
      </c>
      <c r="L553" s="166">
        <v>21</v>
      </c>
      <c r="M553" s="166">
        <v>93</v>
      </c>
      <c r="N553" s="166">
        <v>261</v>
      </c>
      <c r="O553" s="167"/>
      <c r="P553" s="138">
        <v>3</v>
      </c>
      <c r="Q553" s="139">
        <v>1</v>
      </c>
      <c r="R553" s="140">
        <v>7.666666666666667</v>
      </c>
      <c r="S553" s="140">
        <v>10.333333333333334</v>
      </c>
      <c r="T553" s="140">
        <v>0.33333333333333331</v>
      </c>
      <c r="U553" s="139">
        <v>1</v>
      </c>
      <c r="V553" s="77">
        <f t="shared" si="8"/>
        <v>6</v>
      </c>
      <c r="W553" s="216">
        <v>10</v>
      </c>
      <c r="X553" s="217">
        <v>0.72757800136410067</v>
      </c>
      <c r="Y553" s="217">
        <v>0.27242199863589933</v>
      </c>
      <c r="Z553" s="25"/>
    </row>
    <row r="554" spans="1:26" x14ac:dyDescent="0.25">
      <c r="A554" s="124">
        <v>527913</v>
      </c>
      <c r="B554" s="125" t="s">
        <v>579</v>
      </c>
      <c r="C554" s="126" t="s">
        <v>408</v>
      </c>
      <c r="D554" s="101" t="s">
        <v>2073</v>
      </c>
      <c r="E554" s="134"/>
      <c r="F554" s="102">
        <v>6</v>
      </c>
      <c r="G554" s="103" t="s">
        <v>547</v>
      </c>
      <c r="H554" s="104">
        <v>1</v>
      </c>
      <c r="I554" s="106">
        <v>2475</v>
      </c>
      <c r="J554" s="165">
        <v>1530</v>
      </c>
      <c r="K554" s="166">
        <v>150</v>
      </c>
      <c r="L554" s="166">
        <v>27</v>
      </c>
      <c r="M554" s="166">
        <v>150</v>
      </c>
      <c r="N554" s="166">
        <v>420</v>
      </c>
      <c r="O554" s="167"/>
      <c r="P554" s="138">
        <v>5</v>
      </c>
      <c r="Q554" s="139">
        <v>0</v>
      </c>
      <c r="R554" s="140">
        <v>12.666666666666666</v>
      </c>
      <c r="S554" s="140">
        <v>10.666666666666666</v>
      </c>
      <c r="T554" s="140">
        <v>1.3333333333333333</v>
      </c>
      <c r="U554" s="139">
        <v>0.66666666666666663</v>
      </c>
      <c r="V554" s="77">
        <f t="shared" si="8"/>
        <v>6</v>
      </c>
      <c r="W554" s="216">
        <v>10</v>
      </c>
      <c r="X554" s="217">
        <v>0.72757800136410067</v>
      </c>
      <c r="Y554" s="217">
        <v>0.27242199863589933</v>
      </c>
      <c r="Z554" s="25"/>
    </row>
    <row r="555" spans="1:26" x14ac:dyDescent="0.25">
      <c r="A555" s="124">
        <v>527914</v>
      </c>
      <c r="B555" s="125" t="s">
        <v>580</v>
      </c>
      <c r="C555" s="126" t="s">
        <v>408</v>
      </c>
      <c r="D555" s="101" t="s">
        <v>2074</v>
      </c>
      <c r="E555" s="134"/>
      <c r="F555" s="102">
        <v>6</v>
      </c>
      <c r="G555" s="103" t="s">
        <v>547</v>
      </c>
      <c r="H555" s="104">
        <v>1</v>
      </c>
      <c r="I555" s="106">
        <v>2106</v>
      </c>
      <c r="J555" s="165">
        <v>1290</v>
      </c>
      <c r="K555" s="166">
        <v>66</v>
      </c>
      <c r="L555" s="166">
        <v>18</v>
      </c>
      <c r="M555" s="166">
        <v>141</v>
      </c>
      <c r="N555" s="166">
        <v>321</v>
      </c>
      <c r="O555" s="167"/>
      <c r="P555" s="138">
        <v>5.333333333333333</v>
      </c>
      <c r="Q555" s="139">
        <v>0.33333333333333331</v>
      </c>
      <c r="R555" s="140">
        <v>12.333333333333334</v>
      </c>
      <c r="S555" s="140">
        <v>9.6666666666666661</v>
      </c>
      <c r="T555" s="140">
        <v>4</v>
      </c>
      <c r="U555" s="139">
        <v>1.3333333333333333</v>
      </c>
      <c r="V555" s="77">
        <f t="shared" si="8"/>
        <v>6</v>
      </c>
      <c r="W555" s="216">
        <v>10</v>
      </c>
      <c r="X555" s="217">
        <v>0.72757800136410067</v>
      </c>
      <c r="Y555" s="217">
        <v>0.27242199863589933</v>
      </c>
      <c r="Z555" s="25"/>
    </row>
    <row r="556" spans="1:26" s="31" customFormat="1" x14ac:dyDescent="0.25">
      <c r="A556" s="124">
        <v>527915</v>
      </c>
      <c r="B556" s="125" t="s">
        <v>581</v>
      </c>
      <c r="C556" s="126" t="s">
        <v>408</v>
      </c>
      <c r="D556" s="101" t="s">
        <v>2074</v>
      </c>
      <c r="E556" s="134"/>
      <c r="F556" s="102">
        <v>6</v>
      </c>
      <c r="G556" s="103" t="s">
        <v>547</v>
      </c>
      <c r="H556" s="104">
        <v>1</v>
      </c>
      <c r="I556" s="106">
        <v>1173</v>
      </c>
      <c r="J556" s="168">
        <v>693</v>
      </c>
      <c r="K556" s="166">
        <v>51</v>
      </c>
      <c r="L556" s="166">
        <v>9</v>
      </c>
      <c r="M556" s="166">
        <v>60</v>
      </c>
      <c r="N556" s="166">
        <v>195</v>
      </c>
      <c r="O556" s="167"/>
      <c r="P556" s="138">
        <v>2.3333333333333335</v>
      </c>
      <c r="Q556" s="139">
        <v>0.33333333333333331</v>
      </c>
      <c r="R556" s="140">
        <v>4.333333333333333</v>
      </c>
      <c r="S556" s="140">
        <v>6</v>
      </c>
      <c r="T556" s="140">
        <v>1.6666666666666667</v>
      </c>
      <c r="U556" s="139">
        <v>1</v>
      </c>
      <c r="V556" s="77">
        <f t="shared" si="8"/>
        <v>6</v>
      </c>
      <c r="W556" s="216">
        <v>10</v>
      </c>
      <c r="X556" s="217">
        <v>0.72757800136410067</v>
      </c>
      <c r="Y556" s="217">
        <v>0.27242199863589933</v>
      </c>
      <c r="Z556" s="141"/>
    </row>
    <row r="557" spans="1:26" s="31" customFormat="1" x14ac:dyDescent="0.25">
      <c r="A557" s="131">
        <v>527916</v>
      </c>
      <c r="B557" s="132" t="s">
        <v>577</v>
      </c>
      <c r="C557" s="132" t="s">
        <v>408</v>
      </c>
      <c r="D557" s="145" t="s">
        <v>2073</v>
      </c>
      <c r="E557" s="134"/>
      <c r="F557" s="143">
        <v>6</v>
      </c>
      <c r="G557" s="142" t="s">
        <v>547</v>
      </c>
      <c r="H557" s="134">
        <v>1</v>
      </c>
      <c r="I557" s="144">
        <v>768</v>
      </c>
      <c r="J557" s="168">
        <v>465</v>
      </c>
      <c r="K557" s="166">
        <v>81</v>
      </c>
      <c r="L557" s="166">
        <v>9</v>
      </c>
      <c r="M557" s="166">
        <v>57</v>
      </c>
      <c r="N557" s="166">
        <v>114</v>
      </c>
      <c r="O557" s="167"/>
      <c r="P557" s="138">
        <v>0.82010582010582012</v>
      </c>
      <c r="Q557" s="139">
        <v>0.66666666666666663</v>
      </c>
      <c r="R557" s="140">
        <v>4.7407407407407414</v>
      </c>
      <c r="S557" s="140">
        <v>4.1830065359477127</v>
      </c>
      <c r="T557" s="140">
        <v>1.4814814814814814</v>
      </c>
      <c r="U557" s="139">
        <v>0</v>
      </c>
      <c r="V557" s="77">
        <f t="shared" si="8"/>
        <v>6</v>
      </c>
      <c r="W557" s="216">
        <v>10</v>
      </c>
      <c r="X557" s="217">
        <v>0.72757800136410067</v>
      </c>
      <c r="Y557" s="217">
        <v>0.27242199863589933</v>
      </c>
      <c r="Z557" s="141"/>
    </row>
    <row r="558" spans="1:26" s="31" customFormat="1" x14ac:dyDescent="0.25">
      <c r="A558" s="131">
        <v>527917</v>
      </c>
      <c r="B558" s="132" t="s">
        <v>2249</v>
      </c>
      <c r="C558" s="132" t="s">
        <v>408</v>
      </c>
      <c r="D558" s="145" t="s">
        <v>2075</v>
      </c>
      <c r="E558" s="134"/>
      <c r="F558" s="143">
        <v>6</v>
      </c>
      <c r="G558" s="142" t="s">
        <v>547</v>
      </c>
      <c r="H558" s="134">
        <v>1</v>
      </c>
      <c r="I558" s="144">
        <v>150</v>
      </c>
      <c r="J558" s="168">
        <v>102</v>
      </c>
      <c r="K558" s="166" t="s">
        <v>2139</v>
      </c>
      <c r="L558" s="166" t="s">
        <v>2139</v>
      </c>
      <c r="M558" s="166">
        <v>6</v>
      </c>
      <c r="N558" s="166">
        <v>15</v>
      </c>
      <c r="O558" s="167"/>
      <c r="P558" s="138">
        <v>0.17989417989417988</v>
      </c>
      <c r="Q558" s="139">
        <v>0</v>
      </c>
      <c r="R558" s="140">
        <v>0.92592592592592604</v>
      </c>
      <c r="S558" s="140">
        <v>0.81699346405228757</v>
      </c>
      <c r="T558" s="140">
        <v>0</v>
      </c>
      <c r="U558" s="139">
        <v>0</v>
      </c>
      <c r="V558" s="77">
        <f t="shared" si="8"/>
        <v>6</v>
      </c>
      <c r="W558" s="216">
        <v>10</v>
      </c>
      <c r="X558" s="217">
        <v>0.72757800136410067</v>
      </c>
      <c r="Y558" s="217">
        <v>0.27242199863589933</v>
      </c>
      <c r="Z558" s="141"/>
    </row>
    <row r="559" spans="1:26" s="31" customFormat="1" x14ac:dyDescent="0.25">
      <c r="A559" s="124">
        <v>527921</v>
      </c>
      <c r="B559" s="125" t="s">
        <v>582</v>
      </c>
      <c r="C559" s="126" t="s">
        <v>408</v>
      </c>
      <c r="D559" s="101" t="s">
        <v>2074</v>
      </c>
      <c r="E559" s="134"/>
      <c r="F559" s="102">
        <v>502</v>
      </c>
      <c r="G559" s="103" t="s">
        <v>69</v>
      </c>
      <c r="H559" s="104">
        <v>5</v>
      </c>
      <c r="I559" s="106">
        <v>420</v>
      </c>
      <c r="J559" s="168">
        <v>243</v>
      </c>
      <c r="K559" s="166">
        <v>15</v>
      </c>
      <c r="L559" s="166">
        <v>6</v>
      </c>
      <c r="M559" s="166">
        <v>36</v>
      </c>
      <c r="N559" s="166">
        <v>57</v>
      </c>
      <c r="O559" s="167"/>
      <c r="P559" s="138">
        <v>0.33333333333333331</v>
      </c>
      <c r="Q559" s="139">
        <v>0</v>
      </c>
      <c r="R559" s="140">
        <v>1.3333333333333333</v>
      </c>
      <c r="S559" s="140">
        <v>1.3333333333333333</v>
      </c>
      <c r="T559" s="140">
        <v>0</v>
      </c>
      <c r="U559" s="139">
        <v>0</v>
      </c>
      <c r="V559" s="77">
        <f t="shared" si="8"/>
        <v>3.1880000000000002</v>
      </c>
      <c r="W559" s="216">
        <v>7.97</v>
      </c>
      <c r="X559" s="217">
        <v>0.912895861184568</v>
      </c>
      <c r="Y559" s="217">
        <v>8.7104138815432011E-2</v>
      </c>
      <c r="Z559" s="141"/>
    </row>
    <row r="560" spans="1:26" s="31" customFormat="1" x14ac:dyDescent="0.25">
      <c r="A560" s="124">
        <v>527922</v>
      </c>
      <c r="B560" s="125" t="s">
        <v>583</v>
      </c>
      <c r="C560" s="126" t="s">
        <v>408</v>
      </c>
      <c r="D560" s="101" t="s">
        <v>2074</v>
      </c>
      <c r="E560" s="134"/>
      <c r="F560" s="102">
        <v>502</v>
      </c>
      <c r="G560" s="103" t="s">
        <v>69</v>
      </c>
      <c r="H560" s="104">
        <v>5</v>
      </c>
      <c r="I560" s="106">
        <v>1410</v>
      </c>
      <c r="J560" s="168">
        <v>870</v>
      </c>
      <c r="K560" s="166">
        <v>63</v>
      </c>
      <c r="L560" s="166">
        <v>24</v>
      </c>
      <c r="M560" s="166">
        <v>114</v>
      </c>
      <c r="N560" s="166">
        <v>231</v>
      </c>
      <c r="O560" s="167"/>
      <c r="P560" s="138">
        <v>1.3333333333333333</v>
      </c>
      <c r="Q560" s="139">
        <v>0</v>
      </c>
      <c r="R560" s="140">
        <v>10</v>
      </c>
      <c r="S560" s="140">
        <v>10</v>
      </c>
      <c r="T560" s="140">
        <v>1.3333333333333333</v>
      </c>
      <c r="U560" s="139">
        <v>1.3333333333333333</v>
      </c>
      <c r="V560" s="77">
        <f t="shared" ref="V560:V623" si="9">IF(OR(H560=1,H560=2,H560=3),0.6*W560,0.4*W560)</f>
        <v>3.1880000000000002</v>
      </c>
      <c r="W560" s="216">
        <v>7.97</v>
      </c>
      <c r="X560" s="217">
        <v>0.912895861184568</v>
      </c>
      <c r="Y560" s="217">
        <v>8.7104138815432011E-2</v>
      </c>
      <c r="Z560" s="141"/>
    </row>
    <row r="561" spans="1:26" x14ac:dyDescent="0.25">
      <c r="A561" s="124">
        <v>527923</v>
      </c>
      <c r="B561" s="125" t="s">
        <v>584</v>
      </c>
      <c r="C561" s="126" t="s">
        <v>408</v>
      </c>
      <c r="D561" s="101" t="s">
        <v>2074</v>
      </c>
      <c r="E561" s="134"/>
      <c r="F561" s="102">
        <v>502</v>
      </c>
      <c r="G561" s="103" t="s">
        <v>69</v>
      </c>
      <c r="H561" s="104">
        <v>5</v>
      </c>
      <c r="I561" s="106">
        <v>528</v>
      </c>
      <c r="J561" s="168">
        <v>282</v>
      </c>
      <c r="K561" s="166">
        <v>18</v>
      </c>
      <c r="L561" s="166">
        <v>9</v>
      </c>
      <c r="M561" s="166">
        <v>48</v>
      </c>
      <c r="N561" s="166">
        <v>78</v>
      </c>
      <c r="O561" s="167"/>
      <c r="P561" s="138">
        <v>4</v>
      </c>
      <c r="Q561" s="139">
        <v>0</v>
      </c>
      <c r="R561" s="140">
        <v>2</v>
      </c>
      <c r="S561" s="140">
        <v>2.3333333333333335</v>
      </c>
      <c r="T561" s="140">
        <v>0</v>
      </c>
      <c r="U561" s="139">
        <v>1</v>
      </c>
      <c r="V561" s="77">
        <f t="shared" si="9"/>
        <v>3.1880000000000002</v>
      </c>
      <c r="W561" s="216">
        <v>7.97</v>
      </c>
      <c r="X561" s="217">
        <v>0.912895861184568</v>
      </c>
      <c r="Y561" s="217">
        <v>8.7104138815432011E-2</v>
      </c>
      <c r="Z561" s="25"/>
    </row>
    <row r="562" spans="1:26" x14ac:dyDescent="0.25">
      <c r="A562" s="124">
        <v>527924</v>
      </c>
      <c r="B562" s="125" t="s">
        <v>585</v>
      </c>
      <c r="C562" s="126" t="s">
        <v>408</v>
      </c>
      <c r="D562" s="101" t="s">
        <v>2074</v>
      </c>
      <c r="E562" s="134"/>
      <c r="F562" s="102">
        <v>8</v>
      </c>
      <c r="G562" s="103" t="s">
        <v>574</v>
      </c>
      <c r="H562" s="104">
        <v>1</v>
      </c>
      <c r="I562" s="106">
        <v>564</v>
      </c>
      <c r="J562" s="168">
        <v>354</v>
      </c>
      <c r="K562" s="166">
        <v>27</v>
      </c>
      <c r="L562" s="166">
        <v>9</v>
      </c>
      <c r="M562" s="166">
        <v>36</v>
      </c>
      <c r="N562" s="166">
        <v>90</v>
      </c>
      <c r="O562" s="167"/>
      <c r="P562" s="138">
        <v>0.66666666666666663</v>
      </c>
      <c r="Q562" s="139">
        <v>0.33333333333333331</v>
      </c>
      <c r="R562" s="140">
        <v>2.6666666666666665</v>
      </c>
      <c r="S562" s="140">
        <v>1</v>
      </c>
      <c r="T562" s="140">
        <v>0</v>
      </c>
      <c r="U562" s="139">
        <v>0</v>
      </c>
      <c r="V562" s="77">
        <f t="shared" si="9"/>
        <v>6.1716518921603241</v>
      </c>
      <c r="W562" s="216">
        <v>10.286086486933874</v>
      </c>
      <c r="X562" s="217">
        <v>0.70734190528956031</v>
      </c>
      <c r="Y562" s="217">
        <v>0.29265809471043963</v>
      </c>
      <c r="Z562" s="25"/>
    </row>
    <row r="563" spans="1:26" x14ac:dyDescent="0.25">
      <c r="A563" s="124">
        <v>527925</v>
      </c>
      <c r="B563" s="125" t="s">
        <v>586</v>
      </c>
      <c r="C563" s="126" t="s">
        <v>408</v>
      </c>
      <c r="D563" s="101" t="s">
        <v>2074</v>
      </c>
      <c r="E563" s="134"/>
      <c r="F563" s="102">
        <v>8</v>
      </c>
      <c r="G563" s="103" t="s">
        <v>574</v>
      </c>
      <c r="H563" s="104">
        <v>1</v>
      </c>
      <c r="I563" s="106">
        <v>444</v>
      </c>
      <c r="J563" s="168">
        <v>228</v>
      </c>
      <c r="K563" s="166">
        <v>93</v>
      </c>
      <c r="L563" s="166">
        <v>9</v>
      </c>
      <c r="M563" s="166">
        <v>39</v>
      </c>
      <c r="N563" s="166">
        <v>81</v>
      </c>
      <c r="O563" s="167"/>
      <c r="P563" s="138">
        <v>1</v>
      </c>
      <c r="Q563" s="139">
        <v>0</v>
      </c>
      <c r="R563" s="140">
        <v>0.66666666666666663</v>
      </c>
      <c r="S563" s="140">
        <v>1.6666666666666667</v>
      </c>
      <c r="T563" s="140">
        <v>0.66666666666666663</v>
      </c>
      <c r="U563" s="139">
        <v>0</v>
      </c>
      <c r="V563" s="77">
        <f t="shared" si="9"/>
        <v>6</v>
      </c>
      <c r="W563" s="216">
        <v>10</v>
      </c>
      <c r="X563" s="217">
        <v>0.72757800136410067</v>
      </c>
      <c r="Y563" s="217">
        <v>0.27242199863589933</v>
      </c>
      <c r="Z563" s="25"/>
    </row>
    <row r="564" spans="1:26" x14ac:dyDescent="0.25">
      <c r="A564" s="124">
        <v>527931</v>
      </c>
      <c r="B564" s="125" t="s">
        <v>587</v>
      </c>
      <c r="C564" s="126" t="s">
        <v>408</v>
      </c>
      <c r="D564" s="101" t="s">
        <v>2074</v>
      </c>
      <c r="E564" s="134"/>
      <c r="F564" s="102">
        <v>7</v>
      </c>
      <c r="G564" s="103" t="s">
        <v>560</v>
      </c>
      <c r="H564" s="104">
        <v>1</v>
      </c>
      <c r="I564" s="106">
        <v>462</v>
      </c>
      <c r="J564" s="168">
        <v>285</v>
      </c>
      <c r="K564" s="166">
        <v>6</v>
      </c>
      <c r="L564" s="166">
        <v>3</v>
      </c>
      <c r="M564" s="166">
        <v>33</v>
      </c>
      <c r="N564" s="166">
        <v>78</v>
      </c>
      <c r="O564" s="167"/>
      <c r="P564" s="138">
        <v>1</v>
      </c>
      <c r="Q564" s="139">
        <v>0.33333333333333331</v>
      </c>
      <c r="R564" s="140">
        <v>2.3333333333333335</v>
      </c>
      <c r="S564" s="140">
        <v>1.6666666666666667</v>
      </c>
      <c r="T564" s="140">
        <v>0.33333333333333331</v>
      </c>
      <c r="U564" s="139">
        <v>0</v>
      </c>
      <c r="V564" s="77">
        <f t="shared" si="9"/>
        <v>6</v>
      </c>
      <c r="W564" s="216">
        <v>10</v>
      </c>
      <c r="X564" s="217">
        <v>0.72757800136410067</v>
      </c>
      <c r="Y564" s="217">
        <v>0.27242199863589933</v>
      </c>
      <c r="Z564" s="25"/>
    </row>
    <row r="565" spans="1:26" x14ac:dyDescent="0.25">
      <c r="A565" s="124">
        <v>527932</v>
      </c>
      <c r="B565" s="125" t="s">
        <v>588</v>
      </c>
      <c r="C565" s="126" t="s">
        <v>408</v>
      </c>
      <c r="D565" s="101" t="s">
        <v>2074</v>
      </c>
      <c r="E565" s="134"/>
      <c r="F565" s="102">
        <v>6</v>
      </c>
      <c r="G565" s="103" t="s">
        <v>547</v>
      </c>
      <c r="H565" s="104">
        <v>1</v>
      </c>
      <c r="I565" s="106">
        <v>975</v>
      </c>
      <c r="J565" s="168">
        <v>615</v>
      </c>
      <c r="K565" s="166">
        <v>33</v>
      </c>
      <c r="L565" s="166">
        <v>12</v>
      </c>
      <c r="M565" s="166">
        <v>51</v>
      </c>
      <c r="N565" s="166">
        <v>150</v>
      </c>
      <c r="O565" s="167"/>
      <c r="P565" s="138">
        <v>0.66666666666666663</v>
      </c>
      <c r="Q565" s="139">
        <v>0</v>
      </c>
      <c r="R565" s="140">
        <v>4</v>
      </c>
      <c r="S565" s="140">
        <v>3.6666666666666665</v>
      </c>
      <c r="T565" s="140">
        <v>0</v>
      </c>
      <c r="U565" s="139">
        <v>0</v>
      </c>
      <c r="V565" s="77">
        <f t="shared" si="9"/>
        <v>6</v>
      </c>
      <c r="W565" s="216">
        <v>10</v>
      </c>
      <c r="X565" s="217">
        <v>0.72757800136410067</v>
      </c>
      <c r="Y565" s="217">
        <v>0.27242199863589933</v>
      </c>
      <c r="Z565" s="25"/>
    </row>
    <row r="566" spans="1:26" x14ac:dyDescent="0.25">
      <c r="A566" s="124">
        <v>527934</v>
      </c>
      <c r="B566" s="125" t="s">
        <v>589</v>
      </c>
      <c r="C566" s="126" t="s">
        <v>408</v>
      </c>
      <c r="D566" s="101" t="s">
        <v>2074</v>
      </c>
      <c r="E566" s="134"/>
      <c r="F566" s="102">
        <v>502</v>
      </c>
      <c r="G566" s="103" t="s">
        <v>69</v>
      </c>
      <c r="H566" s="104">
        <v>5</v>
      </c>
      <c r="I566" s="106">
        <v>1938</v>
      </c>
      <c r="J566" s="165">
        <v>1098</v>
      </c>
      <c r="K566" s="166">
        <v>63</v>
      </c>
      <c r="L566" s="166">
        <v>27</v>
      </c>
      <c r="M566" s="166">
        <v>150</v>
      </c>
      <c r="N566" s="166">
        <v>303</v>
      </c>
      <c r="O566" s="167"/>
      <c r="P566" s="138">
        <v>3</v>
      </c>
      <c r="Q566" s="139">
        <v>0</v>
      </c>
      <c r="R566" s="140">
        <v>8</v>
      </c>
      <c r="S566" s="140">
        <v>6.666666666666667</v>
      </c>
      <c r="T566" s="140">
        <v>1</v>
      </c>
      <c r="U566" s="139">
        <v>1</v>
      </c>
      <c r="V566" s="77">
        <f t="shared" si="9"/>
        <v>3.1880000000000002</v>
      </c>
      <c r="W566" s="216">
        <v>7.97</v>
      </c>
      <c r="X566" s="217">
        <v>0.912895861184568</v>
      </c>
      <c r="Y566" s="217">
        <v>8.7104138815432011E-2</v>
      </c>
      <c r="Z566" s="25"/>
    </row>
    <row r="567" spans="1:26" x14ac:dyDescent="0.25">
      <c r="A567" s="124">
        <v>527935</v>
      </c>
      <c r="B567" s="125" t="s">
        <v>590</v>
      </c>
      <c r="C567" s="126" t="s">
        <v>408</v>
      </c>
      <c r="D567" s="101" t="s">
        <v>2074</v>
      </c>
      <c r="E567" s="134"/>
      <c r="F567" s="102">
        <v>8</v>
      </c>
      <c r="G567" s="103" t="s">
        <v>574</v>
      </c>
      <c r="H567" s="104">
        <v>1</v>
      </c>
      <c r="I567" s="106">
        <v>900</v>
      </c>
      <c r="J567" s="168">
        <v>558</v>
      </c>
      <c r="K567" s="166">
        <v>27</v>
      </c>
      <c r="L567" s="166">
        <v>9</v>
      </c>
      <c r="M567" s="166">
        <v>48</v>
      </c>
      <c r="N567" s="166">
        <v>126</v>
      </c>
      <c r="O567" s="167"/>
      <c r="P567" s="138">
        <v>4</v>
      </c>
      <c r="Q567" s="139">
        <v>0</v>
      </c>
      <c r="R567" s="140">
        <v>5.333333333333333</v>
      </c>
      <c r="S567" s="140">
        <v>3.3333333333333335</v>
      </c>
      <c r="T567" s="140">
        <v>0.66666666666666663</v>
      </c>
      <c r="U567" s="139">
        <v>0</v>
      </c>
      <c r="V567" s="77">
        <f t="shared" si="9"/>
        <v>6</v>
      </c>
      <c r="W567" s="216">
        <v>10</v>
      </c>
      <c r="X567" s="217">
        <v>0.72757800136410067</v>
      </c>
      <c r="Y567" s="217">
        <v>0.27242199863589933</v>
      </c>
      <c r="Z567" s="25"/>
    </row>
    <row r="568" spans="1:26" x14ac:dyDescent="0.25">
      <c r="A568" s="124">
        <v>527936</v>
      </c>
      <c r="B568" s="125" t="s">
        <v>591</v>
      </c>
      <c r="C568" s="126" t="s">
        <v>408</v>
      </c>
      <c r="D568" s="101" t="s">
        <v>2074</v>
      </c>
      <c r="E568" s="134"/>
      <c r="F568" s="102">
        <v>8</v>
      </c>
      <c r="G568" s="103" t="s">
        <v>574</v>
      </c>
      <c r="H568" s="104">
        <v>1</v>
      </c>
      <c r="I568" s="106">
        <v>789</v>
      </c>
      <c r="J568" s="168">
        <v>522</v>
      </c>
      <c r="K568" s="166">
        <v>54</v>
      </c>
      <c r="L568" s="166">
        <v>6</v>
      </c>
      <c r="M568" s="166">
        <v>39</v>
      </c>
      <c r="N568" s="166">
        <v>111</v>
      </c>
      <c r="O568" s="167"/>
      <c r="P568" s="138">
        <v>3</v>
      </c>
      <c r="Q568" s="139">
        <v>0.33333333333333331</v>
      </c>
      <c r="R568" s="140">
        <v>14.333333333333334</v>
      </c>
      <c r="S568" s="140">
        <v>9</v>
      </c>
      <c r="T568" s="140">
        <v>0.33333333333333331</v>
      </c>
      <c r="U568" s="139">
        <v>0</v>
      </c>
      <c r="V568" s="77">
        <f t="shared" si="9"/>
        <v>6</v>
      </c>
      <c r="W568" s="216">
        <v>10</v>
      </c>
      <c r="X568" s="217">
        <v>0.72757800136410067</v>
      </c>
      <c r="Y568" s="217">
        <v>0.27242199863589933</v>
      </c>
      <c r="Z568" s="25"/>
    </row>
    <row r="569" spans="1:26" x14ac:dyDescent="0.25">
      <c r="A569" s="124">
        <v>527937</v>
      </c>
      <c r="B569" s="125" t="s">
        <v>592</v>
      </c>
      <c r="C569" s="126" t="s">
        <v>408</v>
      </c>
      <c r="D569" s="101" t="s">
        <v>2074</v>
      </c>
      <c r="E569" s="134"/>
      <c r="F569" s="102">
        <v>8</v>
      </c>
      <c r="G569" s="103" t="s">
        <v>574</v>
      </c>
      <c r="H569" s="104">
        <v>1</v>
      </c>
      <c r="I569" s="106">
        <v>204</v>
      </c>
      <c r="J569" s="168">
        <v>129</v>
      </c>
      <c r="K569" s="166">
        <v>6</v>
      </c>
      <c r="L569" s="166" t="s">
        <v>2139</v>
      </c>
      <c r="M569" s="166">
        <v>21</v>
      </c>
      <c r="N569" s="166">
        <v>18</v>
      </c>
      <c r="O569" s="167"/>
      <c r="P569" s="138">
        <v>8.6666666666666661</v>
      </c>
      <c r="Q569" s="139">
        <v>1</v>
      </c>
      <c r="R569" s="140">
        <v>0.66666666666666663</v>
      </c>
      <c r="S569" s="140">
        <v>0.33333333333333331</v>
      </c>
      <c r="T569" s="140">
        <v>0.33333333333333331</v>
      </c>
      <c r="U569" s="139">
        <v>0</v>
      </c>
      <c r="V569" s="77">
        <f t="shared" si="9"/>
        <v>6</v>
      </c>
      <c r="W569" s="216">
        <v>10</v>
      </c>
      <c r="X569" s="217">
        <v>0.72757800136410067</v>
      </c>
      <c r="Y569" s="217">
        <v>0.27242199863589933</v>
      </c>
      <c r="Z569" s="25"/>
    </row>
    <row r="570" spans="1:26" x14ac:dyDescent="0.25">
      <c r="A570" s="124">
        <v>528000</v>
      </c>
      <c r="B570" s="125" t="s">
        <v>593</v>
      </c>
      <c r="C570" s="126" t="s">
        <v>408</v>
      </c>
      <c r="D570" s="101" t="s">
        <v>2074</v>
      </c>
      <c r="E570" s="134"/>
      <c r="F570" s="102">
        <v>502</v>
      </c>
      <c r="G570" s="103" t="s">
        <v>69</v>
      </c>
      <c r="H570" s="104">
        <v>5</v>
      </c>
      <c r="I570" s="106">
        <v>816</v>
      </c>
      <c r="J570" s="168">
        <v>444</v>
      </c>
      <c r="K570" s="166">
        <v>54</v>
      </c>
      <c r="L570" s="166">
        <v>12</v>
      </c>
      <c r="M570" s="166">
        <v>66</v>
      </c>
      <c r="N570" s="166">
        <v>153</v>
      </c>
      <c r="O570" s="167"/>
      <c r="P570" s="138">
        <v>0.66666666666666663</v>
      </c>
      <c r="Q570" s="139">
        <v>0</v>
      </c>
      <c r="R570" s="140">
        <v>3.3333333333333335</v>
      </c>
      <c r="S570" s="140">
        <v>4.666666666666667</v>
      </c>
      <c r="T570" s="140">
        <v>0.66666666666666663</v>
      </c>
      <c r="U570" s="139">
        <v>1.6666666666666667</v>
      </c>
      <c r="V570" s="77">
        <f t="shared" si="9"/>
        <v>3.1880000000000002</v>
      </c>
      <c r="W570" s="216">
        <v>7.97</v>
      </c>
      <c r="X570" s="217">
        <v>0.912895861184568</v>
      </c>
      <c r="Y570" s="217">
        <v>8.7104138815432011E-2</v>
      </c>
      <c r="Z570" s="25"/>
    </row>
    <row r="571" spans="1:26" x14ac:dyDescent="0.25">
      <c r="A571" s="124">
        <v>528200</v>
      </c>
      <c r="B571" s="125" t="s">
        <v>594</v>
      </c>
      <c r="C571" s="126" t="s">
        <v>408</v>
      </c>
      <c r="D571" s="101" t="s">
        <v>2073</v>
      </c>
      <c r="E571" s="134"/>
      <c r="F571" s="102">
        <v>6</v>
      </c>
      <c r="G571" s="103" t="s">
        <v>547</v>
      </c>
      <c r="H571" s="104">
        <v>1</v>
      </c>
      <c r="I571" s="106">
        <v>5127</v>
      </c>
      <c r="J571" s="165">
        <v>2589</v>
      </c>
      <c r="K571" s="169">
        <v>1191</v>
      </c>
      <c r="L571" s="166">
        <v>99</v>
      </c>
      <c r="M571" s="166">
        <v>480</v>
      </c>
      <c r="N571" s="169">
        <v>1011</v>
      </c>
      <c r="O571" s="167"/>
      <c r="P571" s="138">
        <v>0.66666666666666663</v>
      </c>
      <c r="Q571" s="139">
        <v>0.33333333333333331</v>
      </c>
      <c r="R571" s="140">
        <v>65.333333333333329</v>
      </c>
      <c r="S571" s="140">
        <v>87.666666666666671</v>
      </c>
      <c r="T571" s="140">
        <v>15</v>
      </c>
      <c r="U571" s="139">
        <v>4.333333333333333</v>
      </c>
      <c r="V571" s="77">
        <f t="shared" si="9"/>
        <v>7.8599999999999994</v>
      </c>
      <c r="W571" s="216">
        <v>13.1</v>
      </c>
      <c r="X571" s="217">
        <v>0.55540305447641269</v>
      </c>
      <c r="Y571" s="217">
        <v>0.44459694552358725</v>
      </c>
      <c r="Z571" s="25"/>
    </row>
    <row r="572" spans="1:26" x14ac:dyDescent="0.25">
      <c r="A572" s="124">
        <v>528310</v>
      </c>
      <c r="B572" s="125" t="s">
        <v>595</v>
      </c>
      <c r="C572" s="126" t="s">
        <v>408</v>
      </c>
      <c r="D572" s="101" t="s">
        <v>2075</v>
      </c>
      <c r="E572" s="134"/>
      <c r="F572" s="102">
        <v>6</v>
      </c>
      <c r="G572" s="103" t="s">
        <v>547</v>
      </c>
      <c r="H572" s="104">
        <v>1</v>
      </c>
      <c r="I572" s="106">
        <v>5616</v>
      </c>
      <c r="J572" s="165">
        <v>3321</v>
      </c>
      <c r="K572" s="166">
        <v>420</v>
      </c>
      <c r="L572" s="166">
        <v>96</v>
      </c>
      <c r="M572" s="166">
        <v>459</v>
      </c>
      <c r="N572" s="166">
        <v>684</v>
      </c>
      <c r="O572" s="167"/>
      <c r="P572" s="138">
        <v>25.666666666666668</v>
      </c>
      <c r="Q572" s="139">
        <v>11.666666666666666</v>
      </c>
      <c r="R572" s="140">
        <v>59.666666666666664</v>
      </c>
      <c r="S572" s="140">
        <v>50</v>
      </c>
      <c r="T572" s="140">
        <v>8.3333333333333339</v>
      </c>
      <c r="U572" s="139">
        <v>2.6666666666666665</v>
      </c>
      <c r="V572" s="77">
        <f t="shared" si="9"/>
        <v>8.0399999999999991</v>
      </c>
      <c r="W572" s="216">
        <v>13.4</v>
      </c>
      <c r="X572" s="217">
        <v>0.5429686577344035</v>
      </c>
      <c r="Y572" s="217">
        <v>0.45703134226559655</v>
      </c>
      <c r="Z572" s="25"/>
    </row>
    <row r="573" spans="1:26" x14ac:dyDescent="0.25">
      <c r="A573" s="124">
        <v>528320</v>
      </c>
      <c r="B573" s="125" t="s">
        <v>596</v>
      </c>
      <c r="C573" s="126" t="s">
        <v>408</v>
      </c>
      <c r="D573" s="101" t="s">
        <v>2075</v>
      </c>
      <c r="E573" s="134"/>
      <c r="F573" s="102">
        <v>6</v>
      </c>
      <c r="G573" s="103" t="s">
        <v>547</v>
      </c>
      <c r="H573" s="104">
        <v>1</v>
      </c>
      <c r="I573" s="106">
        <v>2280</v>
      </c>
      <c r="J573" s="165">
        <v>1320</v>
      </c>
      <c r="K573" s="166">
        <v>105</v>
      </c>
      <c r="L573" s="166">
        <v>24</v>
      </c>
      <c r="M573" s="166">
        <v>171</v>
      </c>
      <c r="N573" s="166">
        <v>318</v>
      </c>
      <c r="O573" s="167"/>
      <c r="P573" s="138">
        <v>26</v>
      </c>
      <c r="Q573" s="139">
        <v>4.333333333333333</v>
      </c>
      <c r="R573" s="140">
        <v>12</v>
      </c>
      <c r="S573" s="140">
        <v>20</v>
      </c>
      <c r="T573" s="140">
        <v>5</v>
      </c>
      <c r="U573" s="139">
        <v>1.6666666666666667</v>
      </c>
      <c r="V573" s="77">
        <f t="shared" si="9"/>
        <v>8.0399999999999991</v>
      </c>
      <c r="W573" s="216">
        <v>13.4</v>
      </c>
      <c r="X573" s="217">
        <v>0.5429686577344035</v>
      </c>
      <c r="Y573" s="217">
        <v>0.45703134226559655</v>
      </c>
      <c r="Z573" s="25"/>
    </row>
    <row r="574" spans="1:26" x14ac:dyDescent="0.25">
      <c r="A574" s="124">
        <v>528402</v>
      </c>
      <c r="B574" s="125" t="s">
        <v>597</v>
      </c>
      <c r="C574" s="126" t="s">
        <v>408</v>
      </c>
      <c r="D574" s="101" t="s">
        <v>2075</v>
      </c>
      <c r="E574" s="134"/>
      <c r="F574" s="102">
        <v>6</v>
      </c>
      <c r="G574" s="103" t="s">
        <v>547</v>
      </c>
      <c r="H574" s="104">
        <v>1</v>
      </c>
      <c r="I574" s="106">
        <v>2016</v>
      </c>
      <c r="J574" s="165">
        <v>1083</v>
      </c>
      <c r="K574" s="166">
        <v>162</v>
      </c>
      <c r="L574" s="166">
        <v>27</v>
      </c>
      <c r="M574" s="166">
        <v>195</v>
      </c>
      <c r="N574" s="166">
        <v>351</v>
      </c>
      <c r="O574" s="167"/>
      <c r="P574" s="138">
        <v>5</v>
      </c>
      <c r="Q574" s="139">
        <v>0.33333333333333331</v>
      </c>
      <c r="R574" s="140">
        <v>7.666666666666667</v>
      </c>
      <c r="S574" s="140">
        <v>24.333333333333332</v>
      </c>
      <c r="T574" s="140">
        <v>10.333333333333334</v>
      </c>
      <c r="U574" s="139">
        <v>2.6666666666666665</v>
      </c>
      <c r="V574" s="77">
        <f t="shared" si="9"/>
        <v>8.0399999999999991</v>
      </c>
      <c r="W574" s="216">
        <v>13.4</v>
      </c>
      <c r="X574" s="217">
        <v>0.5429686577344035</v>
      </c>
      <c r="Y574" s="217">
        <v>0.45703134226559655</v>
      </c>
      <c r="Z574" s="25"/>
    </row>
    <row r="575" spans="1:26" x14ac:dyDescent="0.25">
      <c r="A575" s="124">
        <v>528403</v>
      </c>
      <c r="B575" s="125" t="s">
        <v>598</v>
      </c>
      <c r="C575" s="126" t="s">
        <v>408</v>
      </c>
      <c r="D575" s="101" t="s">
        <v>2075</v>
      </c>
      <c r="E575" s="134"/>
      <c r="F575" s="102">
        <v>6</v>
      </c>
      <c r="G575" s="103" t="s">
        <v>547</v>
      </c>
      <c r="H575" s="104">
        <v>1</v>
      </c>
      <c r="I575" s="106">
        <v>339</v>
      </c>
      <c r="J575" s="168">
        <v>297</v>
      </c>
      <c r="K575" s="166">
        <v>12</v>
      </c>
      <c r="L575" s="166">
        <v>3</v>
      </c>
      <c r="M575" s="166">
        <v>3</v>
      </c>
      <c r="N575" s="166">
        <v>12</v>
      </c>
      <c r="O575" s="167"/>
      <c r="P575" s="138">
        <v>4.333333333333333</v>
      </c>
      <c r="Q575" s="139">
        <v>0.66666666666666663</v>
      </c>
      <c r="R575" s="140">
        <v>8.6666666666666661</v>
      </c>
      <c r="S575" s="140">
        <v>5</v>
      </c>
      <c r="T575" s="140">
        <v>1.3333333333333333</v>
      </c>
      <c r="U575" s="139">
        <v>0</v>
      </c>
      <c r="V575" s="77">
        <f t="shared" si="9"/>
        <v>8.0399999999999991</v>
      </c>
      <c r="W575" s="216">
        <v>13.4</v>
      </c>
      <c r="X575" s="217">
        <v>0.5429686577344035</v>
      </c>
      <c r="Y575" s="217">
        <v>0.45703134226559655</v>
      </c>
      <c r="Z575" s="25"/>
    </row>
    <row r="576" spans="1:26" x14ac:dyDescent="0.25">
      <c r="A576" s="124">
        <v>528405</v>
      </c>
      <c r="B576" s="125" t="s">
        <v>599</v>
      </c>
      <c r="C576" s="126" t="s">
        <v>408</v>
      </c>
      <c r="D576" s="101" t="s">
        <v>2075</v>
      </c>
      <c r="E576" s="134"/>
      <c r="F576" s="102">
        <v>6</v>
      </c>
      <c r="G576" s="103" t="s">
        <v>547</v>
      </c>
      <c r="H576" s="104">
        <v>1</v>
      </c>
      <c r="I576" s="106">
        <v>168</v>
      </c>
      <c r="J576" s="168">
        <v>96</v>
      </c>
      <c r="K576" s="166">
        <v>9</v>
      </c>
      <c r="L576" s="166" t="s">
        <v>2139</v>
      </c>
      <c r="M576" s="166">
        <v>6</v>
      </c>
      <c r="N576" s="166">
        <v>24</v>
      </c>
      <c r="O576" s="167"/>
      <c r="P576" s="138">
        <v>4</v>
      </c>
      <c r="Q576" s="139">
        <v>0.33333333333333331</v>
      </c>
      <c r="R576" s="140">
        <v>0.33333333333333331</v>
      </c>
      <c r="S576" s="140">
        <v>1.6666666666666667</v>
      </c>
      <c r="T576" s="140">
        <v>0</v>
      </c>
      <c r="U576" s="139">
        <v>0</v>
      </c>
      <c r="V576" s="77">
        <f t="shared" si="9"/>
        <v>6</v>
      </c>
      <c r="W576" s="216">
        <v>10</v>
      </c>
      <c r="X576" s="217">
        <v>0.72757800136410067</v>
      </c>
      <c r="Y576" s="217">
        <v>0.27242199863589933</v>
      </c>
      <c r="Z576" s="25"/>
    </row>
    <row r="577" spans="1:26" x14ac:dyDescent="0.25">
      <c r="A577" s="124">
        <v>528406</v>
      </c>
      <c r="B577" s="125" t="s">
        <v>600</v>
      </c>
      <c r="C577" s="126" t="s">
        <v>408</v>
      </c>
      <c r="D577" s="101" t="s">
        <v>2075</v>
      </c>
      <c r="E577" s="134"/>
      <c r="F577" s="102">
        <v>6</v>
      </c>
      <c r="G577" s="103" t="s">
        <v>547</v>
      </c>
      <c r="H577" s="104">
        <v>1</v>
      </c>
      <c r="I577" s="106">
        <v>165</v>
      </c>
      <c r="J577" s="168">
        <v>105</v>
      </c>
      <c r="K577" s="166">
        <v>12</v>
      </c>
      <c r="L577" s="166" t="s">
        <v>2139</v>
      </c>
      <c r="M577" s="166">
        <v>6</v>
      </c>
      <c r="N577" s="166">
        <v>12</v>
      </c>
      <c r="O577" s="167"/>
      <c r="P577" s="138">
        <v>0.66666666666666663</v>
      </c>
      <c r="Q577" s="139">
        <v>0</v>
      </c>
      <c r="R577" s="140">
        <v>1.6666666666666667</v>
      </c>
      <c r="S577" s="140">
        <v>3.6666666666666665</v>
      </c>
      <c r="T577" s="140">
        <v>1.3333333333333333</v>
      </c>
      <c r="U577" s="139">
        <v>0.33333333333333331</v>
      </c>
      <c r="V577" s="77">
        <f t="shared" si="9"/>
        <v>8.0399999999999991</v>
      </c>
      <c r="W577" s="216">
        <v>13.4</v>
      </c>
      <c r="X577" s="217">
        <v>0.5429686577344035</v>
      </c>
      <c r="Y577" s="217">
        <v>0.45703134226559655</v>
      </c>
      <c r="Z577" s="25"/>
    </row>
    <row r="578" spans="1:26" x14ac:dyDescent="0.25">
      <c r="A578" s="124">
        <v>528501</v>
      </c>
      <c r="B578" s="125" t="s">
        <v>601</v>
      </c>
      <c r="C578" s="126" t="s">
        <v>408</v>
      </c>
      <c r="D578" s="101" t="s">
        <v>2075</v>
      </c>
      <c r="E578" s="134"/>
      <c r="F578" s="102">
        <v>6</v>
      </c>
      <c r="G578" s="103" t="s">
        <v>547</v>
      </c>
      <c r="H578" s="104">
        <v>1</v>
      </c>
      <c r="I578" s="106">
        <v>4500</v>
      </c>
      <c r="J578" s="165">
        <v>2466</v>
      </c>
      <c r="K578" s="166">
        <v>432</v>
      </c>
      <c r="L578" s="166">
        <v>84</v>
      </c>
      <c r="M578" s="166">
        <v>354</v>
      </c>
      <c r="N578" s="166">
        <v>645</v>
      </c>
      <c r="O578" s="167"/>
      <c r="P578" s="138">
        <v>1.3333333333333333</v>
      </c>
      <c r="Q578" s="139">
        <v>0.66666666666666663</v>
      </c>
      <c r="R578" s="140">
        <v>44.666666666666664</v>
      </c>
      <c r="S578" s="140">
        <v>57.666666666666664</v>
      </c>
      <c r="T578" s="140">
        <v>6.333333333333333</v>
      </c>
      <c r="U578" s="139">
        <v>6.333333333333333</v>
      </c>
      <c r="V578" s="77">
        <f t="shared" si="9"/>
        <v>8.0399999999999991</v>
      </c>
      <c r="W578" s="216">
        <v>13.4</v>
      </c>
      <c r="X578" s="217">
        <v>0.5429686577344035</v>
      </c>
      <c r="Y578" s="217">
        <v>0.45703134226559655</v>
      </c>
      <c r="Z578" s="25"/>
    </row>
    <row r="579" spans="1:26" x14ac:dyDescent="0.25">
      <c r="A579" s="124">
        <v>528503</v>
      </c>
      <c r="B579" s="125" t="s">
        <v>602</v>
      </c>
      <c r="C579" s="126" t="s">
        <v>408</v>
      </c>
      <c r="D579" s="101" t="s">
        <v>2075</v>
      </c>
      <c r="E579" s="134"/>
      <c r="F579" s="102">
        <v>6</v>
      </c>
      <c r="G579" s="103" t="s">
        <v>547</v>
      </c>
      <c r="H579" s="104">
        <v>1</v>
      </c>
      <c r="I579" s="106">
        <v>2793</v>
      </c>
      <c r="J579" s="165">
        <v>1188</v>
      </c>
      <c r="K579" s="166">
        <v>393</v>
      </c>
      <c r="L579" s="166">
        <v>72</v>
      </c>
      <c r="M579" s="166">
        <v>348</v>
      </c>
      <c r="N579" s="166">
        <v>510</v>
      </c>
      <c r="O579" s="167"/>
      <c r="P579" s="138">
        <v>0.33333333333333331</v>
      </c>
      <c r="Q579" s="139">
        <v>0</v>
      </c>
      <c r="R579" s="140">
        <v>49</v>
      </c>
      <c r="S579" s="140">
        <v>96.333333333333329</v>
      </c>
      <c r="T579" s="140">
        <v>20.333333333333332</v>
      </c>
      <c r="U579" s="139">
        <v>11.666666666666666</v>
      </c>
      <c r="V579" s="77">
        <f t="shared" si="9"/>
        <v>6</v>
      </c>
      <c r="W579" s="216">
        <v>10</v>
      </c>
      <c r="X579" s="217">
        <v>0.72757800136410067</v>
      </c>
      <c r="Y579" s="217">
        <v>0.27242199863589933</v>
      </c>
      <c r="Z579" s="25"/>
    </row>
    <row r="580" spans="1:26" x14ac:dyDescent="0.25">
      <c r="A580" s="124">
        <v>528504</v>
      </c>
      <c r="B580" s="125" t="s">
        <v>603</v>
      </c>
      <c r="C580" s="126" t="s">
        <v>408</v>
      </c>
      <c r="D580" s="101" t="s">
        <v>2075</v>
      </c>
      <c r="E580" s="134"/>
      <c r="F580" s="102">
        <v>6</v>
      </c>
      <c r="G580" s="103" t="s">
        <v>547</v>
      </c>
      <c r="H580" s="104">
        <v>1</v>
      </c>
      <c r="I580" s="106">
        <v>3132</v>
      </c>
      <c r="J580" s="165">
        <v>1578</v>
      </c>
      <c r="K580" s="166">
        <v>336</v>
      </c>
      <c r="L580" s="166">
        <v>78</v>
      </c>
      <c r="M580" s="166">
        <v>324</v>
      </c>
      <c r="N580" s="166">
        <v>495</v>
      </c>
      <c r="O580" s="167"/>
      <c r="P580" s="138">
        <v>6.333333333333333</v>
      </c>
      <c r="Q580" s="139">
        <v>2</v>
      </c>
      <c r="R580" s="140">
        <v>0</v>
      </c>
      <c r="S580" s="140">
        <v>0</v>
      </c>
      <c r="T580" s="140">
        <v>0</v>
      </c>
      <c r="U580" s="139">
        <v>0</v>
      </c>
      <c r="V580" s="77">
        <f t="shared" si="9"/>
        <v>6</v>
      </c>
      <c r="W580" s="216">
        <v>10</v>
      </c>
      <c r="X580" s="217">
        <v>0.72757800136410067</v>
      </c>
      <c r="Y580" s="217">
        <v>0.27242199863589933</v>
      </c>
      <c r="Z580" s="25"/>
    </row>
    <row r="581" spans="1:26" x14ac:dyDescent="0.25">
      <c r="A581" s="124">
        <v>528505</v>
      </c>
      <c r="B581" s="125" t="s">
        <v>604</v>
      </c>
      <c r="C581" s="126" t="s">
        <v>408</v>
      </c>
      <c r="D581" s="101" t="s">
        <v>2075</v>
      </c>
      <c r="E581" s="134"/>
      <c r="F581" s="102">
        <v>6</v>
      </c>
      <c r="G581" s="103" t="s">
        <v>547</v>
      </c>
      <c r="H581" s="104">
        <v>1</v>
      </c>
      <c r="I581" s="106">
        <v>2625</v>
      </c>
      <c r="J581" s="165">
        <v>1491</v>
      </c>
      <c r="K581" s="166">
        <v>153</v>
      </c>
      <c r="L581" s="166">
        <v>48</v>
      </c>
      <c r="M581" s="166">
        <v>216</v>
      </c>
      <c r="N581" s="166">
        <v>399</v>
      </c>
      <c r="O581" s="167"/>
      <c r="P581" s="138">
        <v>7.666666666666667</v>
      </c>
      <c r="Q581" s="139">
        <v>1</v>
      </c>
      <c r="R581" s="140">
        <v>0</v>
      </c>
      <c r="S581" s="140">
        <v>0</v>
      </c>
      <c r="T581" s="140">
        <v>0</v>
      </c>
      <c r="U581" s="139">
        <v>0</v>
      </c>
      <c r="V581" s="77">
        <f t="shared" si="9"/>
        <v>8.0399999999999991</v>
      </c>
      <c r="W581" s="216">
        <v>13.4</v>
      </c>
      <c r="X581" s="217">
        <v>0.5429686577344035</v>
      </c>
      <c r="Y581" s="217">
        <v>0.45703134226559655</v>
      </c>
      <c r="Z581" s="25"/>
    </row>
    <row r="582" spans="1:26" x14ac:dyDescent="0.25">
      <c r="A582" s="124">
        <v>528601</v>
      </c>
      <c r="B582" s="125" t="s">
        <v>605</v>
      </c>
      <c r="C582" s="126" t="s">
        <v>408</v>
      </c>
      <c r="D582" s="101" t="s">
        <v>2075</v>
      </c>
      <c r="E582" s="134"/>
      <c r="F582" s="102">
        <v>6</v>
      </c>
      <c r="G582" s="103" t="s">
        <v>547</v>
      </c>
      <c r="H582" s="104">
        <v>1</v>
      </c>
      <c r="I582" s="106">
        <v>4101</v>
      </c>
      <c r="J582" s="165">
        <v>2313</v>
      </c>
      <c r="K582" s="166">
        <v>285</v>
      </c>
      <c r="L582" s="166">
        <v>63</v>
      </c>
      <c r="M582" s="166">
        <v>312</v>
      </c>
      <c r="N582" s="166">
        <v>585</v>
      </c>
      <c r="O582" s="167"/>
      <c r="P582" s="138">
        <v>3.6666666666666665</v>
      </c>
      <c r="Q582" s="139">
        <v>0.66666666666666663</v>
      </c>
      <c r="R582" s="140">
        <v>52</v>
      </c>
      <c r="S582" s="140">
        <v>35</v>
      </c>
      <c r="T582" s="140">
        <v>4.333333333333333</v>
      </c>
      <c r="U582" s="139">
        <v>2.6666666666666665</v>
      </c>
      <c r="V582" s="77">
        <f t="shared" si="9"/>
        <v>8.0399999999999991</v>
      </c>
      <c r="W582" s="216">
        <v>13.4</v>
      </c>
      <c r="X582" s="217">
        <v>0.5429686577344035</v>
      </c>
      <c r="Y582" s="217">
        <v>0.45703134226559655</v>
      </c>
      <c r="Z582" s="25"/>
    </row>
    <row r="583" spans="1:26" x14ac:dyDescent="0.25">
      <c r="A583" s="124">
        <v>528602</v>
      </c>
      <c r="B583" s="125" t="s">
        <v>606</v>
      </c>
      <c r="C583" s="126" t="s">
        <v>408</v>
      </c>
      <c r="D583" s="101" t="s">
        <v>2075</v>
      </c>
      <c r="E583" s="134"/>
      <c r="F583" s="102">
        <v>6</v>
      </c>
      <c r="G583" s="103" t="s">
        <v>547</v>
      </c>
      <c r="H583" s="104">
        <v>1</v>
      </c>
      <c r="I583" s="106">
        <v>3906</v>
      </c>
      <c r="J583" s="165">
        <v>2040</v>
      </c>
      <c r="K583" s="166">
        <v>384</v>
      </c>
      <c r="L583" s="166">
        <v>69</v>
      </c>
      <c r="M583" s="166">
        <v>345</v>
      </c>
      <c r="N583" s="166">
        <v>549</v>
      </c>
      <c r="O583" s="167"/>
      <c r="P583" s="138">
        <v>17.333333333333332</v>
      </c>
      <c r="Q583" s="139">
        <v>2.6666666666666665</v>
      </c>
      <c r="R583" s="140">
        <v>38</v>
      </c>
      <c r="S583" s="140">
        <v>61.333333333333336</v>
      </c>
      <c r="T583" s="140">
        <v>12.333333333333334</v>
      </c>
      <c r="U583" s="139">
        <v>3.3333333333333335</v>
      </c>
      <c r="V583" s="77">
        <f t="shared" si="9"/>
        <v>8.0399999999999991</v>
      </c>
      <c r="W583" s="216">
        <v>13.4</v>
      </c>
      <c r="X583" s="217">
        <v>0.5429686577344035</v>
      </c>
      <c r="Y583" s="217">
        <v>0.45703134226559655</v>
      </c>
      <c r="Z583" s="25"/>
    </row>
    <row r="584" spans="1:26" x14ac:dyDescent="0.25">
      <c r="A584" s="124">
        <v>528700</v>
      </c>
      <c r="B584" s="125" t="s">
        <v>607</v>
      </c>
      <c r="C584" s="126" t="s">
        <v>408</v>
      </c>
      <c r="D584" s="101" t="s">
        <v>2075</v>
      </c>
      <c r="E584" s="134"/>
      <c r="F584" s="102">
        <v>6</v>
      </c>
      <c r="G584" s="103" t="s">
        <v>547</v>
      </c>
      <c r="H584" s="104">
        <v>1</v>
      </c>
      <c r="I584" s="106">
        <v>3189</v>
      </c>
      <c r="J584" s="165">
        <v>1950</v>
      </c>
      <c r="K584" s="166">
        <v>213</v>
      </c>
      <c r="L584" s="166">
        <v>57</v>
      </c>
      <c r="M584" s="166">
        <v>231</v>
      </c>
      <c r="N584" s="166">
        <v>372</v>
      </c>
      <c r="O584" s="167"/>
      <c r="P584" s="138">
        <v>16.333333333333332</v>
      </c>
      <c r="Q584" s="139">
        <v>3</v>
      </c>
      <c r="R584" s="140">
        <v>48.333333333333336</v>
      </c>
      <c r="S584" s="140">
        <v>48.666666666666664</v>
      </c>
      <c r="T584" s="140">
        <v>8.3333333333333339</v>
      </c>
      <c r="U584" s="139">
        <v>2.3333333333333335</v>
      </c>
      <c r="V584" s="77">
        <f t="shared" si="9"/>
        <v>8.0399999999999991</v>
      </c>
      <c r="W584" s="216">
        <v>13.4</v>
      </c>
      <c r="X584" s="217">
        <v>0.5429686577344035</v>
      </c>
      <c r="Y584" s="217">
        <v>0.45703134226559655</v>
      </c>
      <c r="Z584" s="25"/>
    </row>
    <row r="585" spans="1:26" x14ac:dyDescent="0.25">
      <c r="A585" s="124">
        <v>528800</v>
      </c>
      <c r="B585" s="125" t="s">
        <v>608</v>
      </c>
      <c r="C585" s="126" t="s">
        <v>408</v>
      </c>
      <c r="D585" s="101" t="s">
        <v>2075</v>
      </c>
      <c r="E585" s="134"/>
      <c r="F585" s="102">
        <v>6</v>
      </c>
      <c r="G585" s="103" t="s">
        <v>547</v>
      </c>
      <c r="H585" s="104">
        <v>1</v>
      </c>
      <c r="I585" s="106">
        <v>3636</v>
      </c>
      <c r="J585" s="165">
        <v>1926</v>
      </c>
      <c r="K585" s="166">
        <v>363</v>
      </c>
      <c r="L585" s="166">
        <v>78</v>
      </c>
      <c r="M585" s="166">
        <v>324</v>
      </c>
      <c r="N585" s="166">
        <v>444</v>
      </c>
      <c r="O585" s="167"/>
      <c r="P585" s="138">
        <v>46</v>
      </c>
      <c r="Q585" s="139">
        <v>2.6666666666666665</v>
      </c>
      <c r="R585" s="140">
        <v>36.333333333333336</v>
      </c>
      <c r="S585" s="140">
        <v>53.333333333333336</v>
      </c>
      <c r="T585" s="140">
        <v>7</v>
      </c>
      <c r="U585" s="139">
        <v>3</v>
      </c>
      <c r="V585" s="77">
        <f t="shared" si="9"/>
        <v>8.0399999999999991</v>
      </c>
      <c r="W585" s="216">
        <v>13.4</v>
      </c>
      <c r="X585" s="217">
        <v>0.5429686577344035</v>
      </c>
      <c r="Y585" s="217">
        <v>0.45703134226559655</v>
      </c>
      <c r="Z585" s="25"/>
    </row>
    <row r="586" spans="1:26" x14ac:dyDescent="0.25">
      <c r="A586" s="124">
        <v>528900</v>
      </c>
      <c r="B586" s="125" t="s">
        <v>609</v>
      </c>
      <c r="C586" s="126" t="s">
        <v>408</v>
      </c>
      <c r="D586" s="101" t="s">
        <v>2075</v>
      </c>
      <c r="E586" s="134"/>
      <c r="F586" s="102">
        <v>6</v>
      </c>
      <c r="G586" s="103" t="s">
        <v>547</v>
      </c>
      <c r="H586" s="104">
        <v>1</v>
      </c>
      <c r="I586" s="106">
        <v>1788</v>
      </c>
      <c r="J586" s="168">
        <v>960</v>
      </c>
      <c r="K586" s="166">
        <v>171</v>
      </c>
      <c r="L586" s="166">
        <v>21</v>
      </c>
      <c r="M586" s="166">
        <v>90</v>
      </c>
      <c r="N586" s="166">
        <v>171</v>
      </c>
      <c r="O586" s="167"/>
      <c r="P586" s="138">
        <v>41</v>
      </c>
      <c r="Q586" s="139">
        <v>6.666666666666667</v>
      </c>
      <c r="R586" s="140">
        <v>16.333333333333332</v>
      </c>
      <c r="S586" s="140">
        <v>10</v>
      </c>
      <c r="T586" s="140">
        <v>3</v>
      </c>
      <c r="U586" s="139">
        <v>0</v>
      </c>
      <c r="V586" s="77">
        <f t="shared" si="9"/>
        <v>8.0399999999999991</v>
      </c>
      <c r="W586" s="216">
        <v>13.4</v>
      </c>
      <c r="X586" s="217">
        <v>0.5429686577344035</v>
      </c>
      <c r="Y586" s="217">
        <v>0.45703134226559655</v>
      </c>
      <c r="Z586" s="25"/>
    </row>
    <row r="587" spans="1:26" x14ac:dyDescent="0.25">
      <c r="A587" s="124">
        <v>529000</v>
      </c>
      <c r="B587" s="125" t="s">
        <v>610</v>
      </c>
      <c r="C587" s="126" t="s">
        <v>408</v>
      </c>
      <c r="D587" s="101" t="s">
        <v>2075</v>
      </c>
      <c r="E587" s="134"/>
      <c r="F587" s="102">
        <v>6</v>
      </c>
      <c r="G587" s="103" t="s">
        <v>547</v>
      </c>
      <c r="H587" s="104">
        <v>1</v>
      </c>
      <c r="I587" s="106">
        <v>4464</v>
      </c>
      <c r="J587" s="165">
        <v>2214</v>
      </c>
      <c r="K587" s="166">
        <v>588</v>
      </c>
      <c r="L587" s="166">
        <v>93</v>
      </c>
      <c r="M587" s="166">
        <v>423</v>
      </c>
      <c r="N587" s="166">
        <v>603</v>
      </c>
      <c r="O587" s="167"/>
      <c r="P587" s="138">
        <v>6.333333333333333</v>
      </c>
      <c r="Q587" s="139">
        <v>0.66666666666666663</v>
      </c>
      <c r="R587" s="140">
        <v>37</v>
      </c>
      <c r="S587" s="140">
        <v>64.333333333333329</v>
      </c>
      <c r="T587" s="140">
        <v>5.666666666666667</v>
      </c>
      <c r="U587" s="139">
        <v>3.6666666666666665</v>
      </c>
      <c r="V587" s="77">
        <f t="shared" si="9"/>
        <v>8.0399999999999991</v>
      </c>
      <c r="W587" s="216">
        <v>13.4</v>
      </c>
      <c r="X587" s="217">
        <v>0.5429686577344035</v>
      </c>
      <c r="Y587" s="217">
        <v>0.45703134226559655</v>
      </c>
      <c r="Z587" s="25"/>
    </row>
    <row r="588" spans="1:26" x14ac:dyDescent="0.25">
      <c r="A588" s="124">
        <v>529100</v>
      </c>
      <c r="B588" s="125" t="s">
        <v>611</v>
      </c>
      <c r="C588" s="126" t="s">
        <v>408</v>
      </c>
      <c r="D588" s="101" t="s">
        <v>2075</v>
      </c>
      <c r="E588" s="134"/>
      <c r="F588" s="102">
        <v>6</v>
      </c>
      <c r="G588" s="103" t="s">
        <v>547</v>
      </c>
      <c r="H588" s="104">
        <v>1</v>
      </c>
      <c r="I588" s="106">
        <v>4056</v>
      </c>
      <c r="J588" s="165">
        <v>2232</v>
      </c>
      <c r="K588" s="166">
        <v>270</v>
      </c>
      <c r="L588" s="166">
        <v>60</v>
      </c>
      <c r="M588" s="166">
        <v>297</v>
      </c>
      <c r="N588" s="166">
        <v>438</v>
      </c>
      <c r="O588" s="167"/>
      <c r="P588" s="138">
        <v>14</v>
      </c>
      <c r="Q588" s="139">
        <v>4.333333333333333</v>
      </c>
      <c r="R588" s="140">
        <v>44</v>
      </c>
      <c r="S588" s="140">
        <v>36.333333333333336</v>
      </c>
      <c r="T588" s="140">
        <v>5</v>
      </c>
      <c r="U588" s="139">
        <v>1.3333333333333333</v>
      </c>
      <c r="V588" s="77">
        <f t="shared" si="9"/>
        <v>8.0399999999999991</v>
      </c>
      <c r="W588" s="216">
        <v>13.4</v>
      </c>
      <c r="X588" s="217">
        <v>0.5429686577344035</v>
      </c>
      <c r="Y588" s="217">
        <v>0.45703134226559655</v>
      </c>
      <c r="Z588" s="25"/>
    </row>
    <row r="589" spans="1:26" x14ac:dyDescent="0.25">
      <c r="A589" s="124">
        <v>529200</v>
      </c>
      <c r="B589" s="125" t="s">
        <v>612</v>
      </c>
      <c r="C589" s="126" t="s">
        <v>408</v>
      </c>
      <c r="D589" s="101" t="s">
        <v>2075</v>
      </c>
      <c r="E589" s="134"/>
      <c r="F589" s="102">
        <v>6</v>
      </c>
      <c r="G589" s="103" t="s">
        <v>547</v>
      </c>
      <c r="H589" s="104">
        <v>1</v>
      </c>
      <c r="I589" s="106">
        <v>4728</v>
      </c>
      <c r="J589" s="165">
        <v>2376</v>
      </c>
      <c r="K589" s="166">
        <v>432</v>
      </c>
      <c r="L589" s="166">
        <v>87</v>
      </c>
      <c r="M589" s="166">
        <v>459</v>
      </c>
      <c r="N589" s="166">
        <v>738</v>
      </c>
      <c r="O589" s="167"/>
      <c r="P589" s="138">
        <v>22.666666666666668</v>
      </c>
      <c r="Q589" s="139">
        <v>1.3333333333333333</v>
      </c>
      <c r="R589" s="140">
        <v>34.666666666666664</v>
      </c>
      <c r="S589" s="140">
        <v>63.666666666666664</v>
      </c>
      <c r="T589" s="140">
        <v>10.666666666666666</v>
      </c>
      <c r="U589" s="139">
        <v>5.666666666666667</v>
      </c>
      <c r="V589" s="77">
        <f t="shared" si="9"/>
        <v>8.0399999999999991</v>
      </c>
      <c r="W589" s="216">
        <v>13.4</v>
      </c>
      <c r="X589" s="217">
        <v>0.5429686577344035</v>
      </c>
      <c r="Y589" s="217">
        <v>0.45703134226559655</v>
      </c>
      <c r="Z589" s="25"/>
    </row>
    <row r="590" spans="1:26" x14ac:dyDescent="0.25">
      <c r="A590" s="124">
        <v>529300</v>
      </c>
      <c r="B590" s="125" t="s">
        <v>613</v>
      </c>
      <c r="C590" s="126" t="s">
        <v>408</v>
      </c>
      <c r="D590" s="101" t="s">
        <v>2075</v>
      </c>
      <c r="E590" s="134"/>
      <c r="F590" s="102">
        <v>6</v>
      </c>
      <c r="G590" s="103" t="s">
        <v>547</v>
      </c>
      <c r="H590" s="104">
        <v>1</v>
      </c>
      <c r="I590" s="106">
        <v>5145</v>
      </c>
      <c r="J590" s="165">
        <v>2904</v>
      </c>
      <c r="K590" s="166">
        <v>390</v>
      </c>
      <c r="L590" s="166">
        <v>78</v>
      </c>
      <c r="M590" s="166">
        <v>426</v>
      </c>
      <c r="N590" s="166">
        <v>696</v>
      </c>
      <c r="O590" s="167"/>
      <c r="P590" s="138">
        <v>13.333333333333334</v>
      </c>
      <c r="Q590" s="139">
        <v>3</v>
      </c>
      <c r="R590" s="140">
        <v>35.333333333333336</v>
      </c>
      <c r="S590" s="140">
        <v>43</v>
      </c>
      <c r="T590" s="140">
        <v>9.6666666666666661</v>
      </c>
      <c r="U590" s="139">
        <v>3.3333333333333335</v>
      </c>
      <c r="V590" s="77">
        <f t="shared" si="9"/>
        <v>8.0399999999999991</v>
      </c>
      <c r="W590" s="216">
        <v>13.4</v>
      </c>
      <c r="X590" s="217">
        <v>0.5429686577344035</v>
      </c>
      <c r="Y590" s="217">
        <v>0.45703134226559655</v>
      </c>
      <c r="Z590" s="25"/>
    </row>
    <row r="591" spans="1:26" x14ac:dyDescent="0.25">
      <c r="A591" s="124">
        <v>529401</v>
      </c>
      <c r="B591" s="125" t="s">
        <v>614</v>
      </c>
      <c r="C591" s="126" t="s">
        <v>408</v>
      </c>
      <c r="D591" s="101" t="s">
        <v>2075</v>
      </c>
      <c r="E591" s="134"/>
      <c r="F591" s="102">
        <v>6</v>
      </c>
      <c r="G591" s="103" t="s">
        <v>547</v>
      </c>
      <c r="H591" s="104">
        <v>1</v>
      </c>
      <c r="I591" s="106">
        <v>3045</v>
      </c>
      <c r="J591" s="165">
        <v>1881</v>
      </c>
      <c r="K591" s="166">
        <v>153</v>
      </c>
      <c r="L591" s="166">
        <v>33</v>
      </c>
      <c r="M591" s="166">
        <v>195</v>
      </c>
      <c r="N591" s="166">
        <v>426</v>
      </c>
      <c r="O591" s="167"/>
      <c r="P591" s="138">
        <v>15</v>
      </c>
      <c r="Q591" s="139">
        <v>2.3333333333333335</v>
      </c>
      <c r="R591" s="140">
        <v>40.666666666666664</v>
      </c>
      <c r="S591" s="140">
        <v>26.333333333333332</v>
      </c>
      <c r="T591" s="140">
        <v>3.6666666666666665</v>
      </c>
      <c r="U591" s="139">
        <v>2</v>
      </c>
      <c r="V591" s="77">
        <f t="shared" si="9"/>
        <v>8.0399999999999991</v>
      </c>
      <c r="W591" s="216">
        <v>13.4</v>
      </c>
      <c r="X591" s="217">
        <v>0.5429686577344035</v>
      </c>
      <c r="Y591" s="217">
        <v>0.45703134226559655</v>
      </c>
      <c r="Z591" s="25"/>
    </row>
    <row r="592" spans="1:26" x14ac:dyDescent="0.25">
      <c r="A592" s="124">
        <v>529402</v>
      </c>
      <c r="B592" s="125" t="s">
        <v>615</v>
      </c>
      <c r="C592" s="126" t="s">
        <v>408</v>
      </c>
      <c r="D592" s="101" t="s">
        <v>2075</v>
      </c>
      <c r="E592" s="134"/>
      <c r="F592" s="102">
        <v>6</v>
      </c>
      <c r="G592" s="103" t="s">
        <v>547</v>
      </c>
      <c r="H592" s="104">
        <v>1</v>
      </c>
      <c r="I592" s="106">
        <v>3492</v>
      </c>
      <c r="J592" s="165">
        <v>1959</v>
      </c>
      <c r="K592" s="166">
        <v>165</v>
      </c>
      <c r="L592" s="166">
        <v>60</v>
      </c>
      <c r="M592" s="166">
        <v>306</v>
      </c>
      <c r="N592" s="166">
        <v>519</v>
      </c>
      <c r="O592" s="167"/>
      <c r="P592" s="138">
        <v>14.666666666666666</v>
      </c>
      <c r="Q592" s="139">
        <v>1.6666666666666667</v>
      </c>
      <c r="R592" s="140">
        <v>41.666666666666664</v>
      </c>
      <c r="S592" s="140">
        <v>27</v>
      </c>
      <c r="T592" s="140">
        <v>6</v>
      </c>
      <c r="U592" s="139">
        <v>1.3333333333333333</v>
      </c>
      <c r="V592" s="77">
        <f t="shared" si="9"/>
        <v>8.0399999999999991</v>
      </c>
      <c r="W592" s="216">
        <v>13.4</v>
      </c>
      <c r="X592" s="217">
        <v>0.5429686577344035</v>
      </c>
      <c r="Y592" s="217">
        <v>0.45703134226559655</v>
      </c>
      <c r="Z592" s="25"/>
    </row>
    <row r="593" spans="1:26" x14ac:dyDescent="0.25">
      <c r="A593" s="124">
        <v>529501</v>
      </c>
      <c r="B593" s="125" t="s">
        <v>616</v>
      </c>
      <c r="C593" s="126" t="s">
        <v>408</v>
      </c>
      <c r="D593" s="101" t="s">
        <v>2075</v>
      </c>
      <c r="E593" s="134"/>
      <c r="F593" s="102">
        <v>6</v>
      </c>
      <c r="G593" s="103" t="s">
        <v>547</v>
      </c>
      <c r="H593" s="104">
        <v>1</v>
      </c>
      <c r="I593" s="106">
        <v>1737</v>
      </c>
      <c r="J593" s="168">
        <v>894</v>
      </c>
      <c r="K593" s="166">
        <v>171</v>
      </c>
      <c r="L593" s="166">
        <v>24</v>
      </c>
      <c r="M593" s="166">
        <v>144</v>
      </c>
      <c r="N593" s="166">
        <v>291</v>
      </c>
      <c r="O593" s="167"/>
      <c r="P593" s="138">
        <v>15.666666666666666</v>
      </c>
      <c r="Q593" s="139">
        <v>1</v>
      </c>
      <c r="R593" s="140">
        <v>17.666666666666668</v>
      </c>
      <c r="S593" s="140">
        <v>18.666666666666668</v>
      </c>
      <c r="T593" s="140">
        <v>3.6666666666666665</v>
      </c>
      <c r="U593" s="139">
        <v>2</v>
      </c>
      <c r="V593" s="77">
        <f t="shared" si="9"/>
        <v>8.0399999999999991</v>
      </c>
      <c r="W593" s="216">
        <v>13.4</v>
      </c>
      <c r="X593" s="217">
        <v>0.5429686577344035</v>
      </c>
      <c r="Y593" s="217">
        <v>0.45703134226559655</v>
      </c>
      <c r="Z593" s="25"/>
    </row>
    <row r="594" spans="1:26" x14ac:dyDescent="0.25">
      <c r="A594" s="124">
        <v>529502</v>
      </c>
      <c r="B594" s="125" t="s">
        <v>617</v>
      </c>
      <c r="C594" s="126" t="s">
        <v>408</v>
      </c>
      <c r="D594" s="101" t="s">
        <v>2075</v>
      </c>
      <c r="E594" s="134"/>
      <c r="F594" s="102">
        <v>6</v>
      </c>
      <c r="G594" s="103" t="s">
        <v>547</v>
      </c>
      <c r="H594" s="104">
        <v>1</v>
      </c>
      <c r="I594" s="106">
        <v>2568</v>
      </c>
      <c r="J594" s="165">
        <v>1284</v>
      </c>
      <c r="K594" s="166">
        <v>387</v>
      </c>
      <c r="L594" s="166">
        <v>51</v>
      </c>
      <c r="M594" s="166">
        <v>270</v>
      </c>
      <c r="N594" s="166">
        <v>426</v>
      </c>
      <c r="O594" s="167"/>
      <c r="P594" s="138">
        <v>7.666666666666667</v>
      </c>
      <c r="Q594" s="139">
        <v>2.3333333333333335</v>
      </c>
      <c r="R594" s="140">
        <v>34.666666666666664</v>
      </c>
      <c r="S594" s="140">
        <v>45</v>
      </c>
      <c r="T594" s="140">
        <v>8</v>
      </c>
      <c r="U594" s="139">
        <v>2</v>
      </c>
      <c r="V594" s="77">
        <f t="shared" si="9"/>
        <v>8.0399999999999991</v>
      </c>
      <c r="W594" s="216">
        <v>13.4</v>
      </c>
      <c r="X594" s="217">
        <v>0.5429686577344035</v>
      </c>
      <c r="Y594" s="217">
        <v>0.45703134226559655</v>
      </c>
      <c r="Z594" s="25"/>
    </row>
    <row r="595" spans="1:26" x14ac:dyDescent="0.25">
      <c r="A595" s="124">
        <v>529503</v>
      </c>
      <c r="B595" s="125" t="s">
        <v>618</v>
      </c>
      <c r="C595" s="126" t="s">
        <v>408</v>
      </c>
      <c r="D595" s="101" t="s">
        <v>2075</v>
      </c>
      <c r="E595" s="134"/>
      <c r="F595" s="102">
        <v>6</v>
      </c>
      <c r="G595" s="103" t="s">
        <v>547</v>
      </c>
      <c r="H595" s="104">
        <v>1</v>
      </c>
      <c r="I595" s="106">
        <v>3330</v>
      </c>
      <c r="J595" s="165">
        <v>1632</v>
      </c>
      <c r="K595" s="166">
        <v>324</v>
      </c>
      <c r="L595" s="166">
        <v>66</v>
      </c>
      <c r="M595" s="166">
        <v>327</v>
      </c>
      <c r="N595" s="166">
        <v>552</v>
      </c>
      <c r="O595" s="167"/>
      <c r="P595" s="138">
        <v>63</v>
      </c>
      <c r="Q595" s="139">
        <v>6</v>
      </c>
      <c r="R595" s="140">
        <v>23.666666666666668</v>
      </c>
      <c r="S595" s="140">
        <v>33.333333333333336</v>
      </c>
      <c r="T595" s="140">
        <v>8</v>
      </c>
      <c r="U595" s="139">
        <v>2.3333333333333335</v>
      </c>
      <c r="V595" s="77">
        <f t="shared" si="9"/>
        <v>8.0399999999999991</v>
      </c>
      <c r="W595" s="216">
        <v>13.4</v>
      </c>
      <c r="X595" s="217">
        <v>0.5429686577344035</v>
      </c>
      <c r="Y595" s="217">
        <v>0.45703134226559655</v>
      </c>
      <c r="Z595" s="25"/>
    </row>
    <row r="596" spans="1:26" x14ac:dyDescent="0.25">
      <c r="A596" s="124">
        <v>529600</v>
      </c>
      <c r="B596" s="125" t="s">
        <v>619</v>
      </c>
      <c r="C596" s="126" t="s">
        <v>408</v>
      </c>
      <c r="D596" s="101" t="s">
        <v>2075</v>
      </c>
      <c r="E596" s="134"/>
      <c r="F596" s="102">
        <v>6</v>
      </c>
      <c r="G596" s="103" t="s">
        <v>547</v>
      </c>
      <c r="H596" s="104">
        <v>1</v>
      </c>
      <c r="I596" s="106">
        <v>2517</v>
      </c>
      <c r="J596" s="165">
        <v>1476</v>
      </c>
      <c r="K596" s="166">
        <v>123</v>
      </c>
      <c r="L596" s="166">
        <v>27</v>
      </c>
      <c r="M596" s="166">
        <v>114</v>
      </c>
      <c r="N596" s="166">
        <v>396</v>
      </c>
      <c r="O596" s="167"/>
      <c r="P596" s="138">
        <v>8.3333333333333339</v>
      </c>
      <c r="Q596" s="139">
        <v>1.3333333333333333</v>
      </c>
      <c r="R596" s="140">
        <v>27.666666666666668</v>
      </c>
      <c r="S596" s="140">
        <v>22.666666666666668</v>
      </c>
      <c r="T596" s="140">
        <v>1.3333333333333333</v>
      </c>
      <c r="U596" s="139">
        <v>4</v>
      </c>
      <c r="V596" s="77">
        <f t="shared" si="9"/>
        <v>8.0399999999999991</v>
      </c>
      <c r="W596" s="216">
        <v>13.4</v>
      </c>
      <c r="X596" s="217">
        <v>0.5429686577344035</v>
      </c>
      <c r="Y596" s="217">
        <v>0.45703134226559655</v>
      </c>
      <c r="Z596" s="25"/>
    </row>
    <row r="597" spans="1:26" x14ac:dyDescent="0.25">
      <c r="A597" s="124">
        <v>529700</v>
      </c>
      <c r="B597" s="125" t="s">
        <v>620</v>
      </c>
      <c r="C597" s="126" t="s">
        <v>408</v>
      </c>
      <c r="D597" s="101" t="s">
        <v>2075</v>
      </c>
      <c r="E597" s="134"/>
      <c r="F597" s="102">
        <v>6</v>
      </c>
      <c r="G597" s="103" t="s">
        <v>547</v>
      </c>
      <c r="H597" s="104">
        <v>1</v>
      </c>
      <c r="I597" s="106">
        <v>2925</v>
      </c>
      <c r="J597" s="165">
        <v>1455</v>
      </c>
      <c r="K597" s="166">
        <v>204</v>
      </c>
      <c r="L597" s="166">
        <v>39</v>
      </c>
      <c r="M597" s="166">
        <v>135</v>
      </c>
      <c r="N597" s="166">
        <v>186</v>
      </c>
      <c r="O597" s="167"/>
      <c r="P597" s="138">
        <v>13</v>
      </c>
      <c r="Q597" s="139">
        <v>0</v>
      </c>
      <c r="R597" s="140">
        <v>176.66666666666666</v>
      </c>
      <c r="S597" s="140">
        <v>187.33333333333334</v>
      </c>
      <c r="T597" s="140">
        <v>43.333333333333336</v>
      </c>
      <c r="U597" s="139">
        <v>9</v>
      </c>
      <c r="V597" s="77">
        <f t="shared" si="9"/>
        <v>8.0399999999999991</v>
      </c>
      <c r="W597" s="216">
        <v>13.4</v>
      </c>
      <c r="X597" s="217">
        <v>0.5429686577344035</v>
      </c>
      <c r="Y597" s="217">
        <v>0.45703134226559655</v>
      </c>
      <c r="Z597" s="25"/>
    </row>
    <row r="598" spans="1:26" x14ac:dyDescent="0.25">
      <c r="A598" s="124">
        <v>529800</v>
      </c>
      <c r="B598" s="125" t="s">
        <v>621</v>
      </c>
      <c r="C598" s="126" t="s">
        <v>408</v>
      </c>
      <c r="D598" s="101" t="s">
        <v>2075</v>
      </c>
      <c r="E598" s="134"/>
      <c r="F598" s="102">
        <v>6</v>
      </c>
      <c r="G598" s="103" t="s">
        <v>547</v>
      </c>
      <c r="H598" s="104">
        <v>1</v>
      </c>
      <c r="I598" s="106">
        <v>3048</v>
      </c>
      <c r="J598" s="165">
        <v>1560</v>
      </c>
      <c r="K598" s="166">
        <v>363</v>
      </c>
      <c r="L598" s="166">
        <v>81</v>
      </c>
      <c r="M598" s="166">
        <v>321</v>
      </c>
      <c r="N598" s="166">
        <v>447</v>
      </c>
      <c r="O598" s="167"/>
      <c r="P598" s="138">
        <v>98.333333333333329</v>
      </c>
      <c r="Q598" s="139">
        <v>12.333333333333334</v>
      </c>
      <c r="R598" s="140">
        <v>36</v>
      </c>
      <c r="S598" s="140">
        <v>40</v>
      </c>
      <c r="T598" s="140">
        <v>7</v>
      </c>
      <c r="U598" s="139">
        <v>2.6666666666666665</v>
      </c>
      <c r="V598" s="77">
        <f t="shared" si="9"/>
        <v>8.0399999999999991</v>
      </c>
      <c r="W598" s="216">
        <v>13.4</v>
      </c>
      <c r="X598" s="217">
        <v>0.5429686577344035</v>
      </c>
      <c r="Y598" s="217">
        <v>0.45703134226559655</v>
      </c>
      <c r="Z598" s="25"/>
    </row>
    <row r="599" spans="1:26" x14ac:dyDescent="0.25">
      <c r="A599" s="124">
        <v>529900</v>
      </c>
      <c r="B599" s="125" t="s">
        <v>622</v>
      </c>
      <c r="C599" s="126" t="s">
        <v>408</v>
      </c>
      <c r="D599" s="101" t="s">
        <v>2075</v>
      </c>
      <c r="E599" s="134"/>
      <c r="F599" s="102">
        <v>6</v>
      </c>
      <c r="G599" s="103" t="s">
        <v>547</v>
      </c>
      <c r="H599" s="104">
        <v>1</v>
      </c>
      <c r="I599" s="106">
        <v>2424</v>
      </c>
      <c r="J599" s="165">
        <v>1368</v>
      </c>
      <c r="K599" s="166">
        <v>210</v>
      </c>
      <c r="L599" s="166">
        <v>30</v>
      </c>
      <c r="M599" s="166">
        <v>150</v>
      </c>
      <c r="N599" s="166">
        <v>249</v>
      </c>
      <c r="O599" s="167"/>
      <c r="P599" s="138">
        <v>11.333333333333334</v>
      </c>
      <c r="Q599" s="139">
        <v>2.6666666666666665</v>
      </c>
      <c r="R599" s="140">
        <v>21.333333333333332</v>
      </c>
      <c r="S599" s="140">
        <v>32</v>
      </c>
      <c r="T599" s="140">
        <v>5.666666666666667</v>
      </c>
      <c r="U599" s="139">
        <v>0.66666666666666663</v>
      </c>
      <c r="V599" s="77">
        <f t="shared" si="9"/>
        <v>8.0399999999999991</v>
      </c>
      <c r="W599" s="216">
        <v>13.4</v>
      </c>
      <c r="X599" s="217">
        <v>0.5429686577344035</v>
      </c>
      <c r="Y599" s="217">
        <v>0.45703134226559655</v>
      </c>
      <c r="Z599" s="25"/>
    </row>
    <row r="600" spans="1:26" x14ac:dyDescent="0.25">
      <c r="A600" s="124">
        <v>530000</v>
      </c>
      <c r="B600" s="125" t="s">
        <v>623</v>
      </c>
      <c r="C600" s="126" t="s">
        <v>408</v>
      </c>
      <c r="D600" s="101" t="s">
        <v>2075</v>
      </c>
      <c r="E600" s="134"/>
      <c r="F600" s="102">
        <v>6</v>
      </c>
      <c r="G600" s="103" t="s">
        <v>547</v>
      </c>
      <c r="H600" s="104">
        <v>1</v>
      </c>
      <c r="I600" s="106">
        <v>4182</v>
      </c>
      <c r="J600" s="165">
        <v>2142</v>
      </c>
      <c r="K600" s="166">
        <v>510</v>
      </c>
      <c r="L600" s="166">
        <v>69</v>
      </c>
      <c r="M600" s="166">
        <v>342</v>
      </c>
      <c r="N600" s="166">
        <v>609</v>
      </c>
      <c r="O600" s="167"/>
      <c r="P600" s="138">
        <v>14.666666666666666</v>
      </c>
      <c r="Q600" s="139">
        <v>1.3333333333333333</v>
      </c>
      <c r="R600" s="140">
        <v>34.333333333333336</v>
      </c>
      <c r="S600" s="140">
        <v>47.333333333333336</v>
      </c>
      <c r="T600" s="140">
        <v>7.666666666666667</v>
      </c>
      <c r="U600" s="139">
        <v>2.3333333333333335</v>
      </c>
      <c r="V600" s="77">
        <f t="shared" si="9"/>
        <v>8.0399999999999991</v>
      </c>
      <c r="W600" s="216">
        <v>13.4</v>
      </c>
      <c r="X600" s="217">
        <v>0.5429686577344035</v>
      </c>
      <c r="Y600" s="217">
        <v>0.45703134226559655</v>
      </c>
      <c r="Z600" s="25"/>
    </row>
    <row r="601" spans="1:26" x14ac:dyDescent="0.25">
      <c r="A601" s="124">
        <v>530100</v>
      </c>
      <c r="B601" s="125" t="s">
        <v>624</v>
      </c>
      <c r="C601" s="126" t="s">
        <v>408</v>
      </c>
      <c r="D601" s="101" t="s">
        <v>2075</v>
      </c>
      <c r="E601" s="134"/>
      <c r="F601" s="102">
        <v>6</v>
      </c>
      <c r="G601" s="103" t="s">
        <v>547</v>
      </c>
      <c r="H601" s="104">
        <v>1</v>
      </c>
      <c r="I601" s="106">
        <v>3276</v>
      </c>
      <c r="J601" s="165">
        <v>1872</v>
      </c>
      <c r="K601" s="166">
        <v>222</v>
      </c>
      <c r="L601" s="166">
        <v>42</v>
      </c>
      <c r="M601" s="166">
        <v>192</v>
      </c>
      <c r="N601" s="166">
        <v>312</v>
      </c>
      <c r="O601" s="167"/>
      <c r="P601" s="138">
        <v>29.666666666666668</v>
      </c>
      <c r="Q601" s="139">
        <v>7.333333333333333</v>
      </c>
      <c r="R601" s="140">
        <v>53.666666666666664</v>
      </c>
      <c r="S601" s="140">
        <v>37</v>
      </c>
      <c r="T601" s="140">
        <v>3</v>
      </c>
      <c r="U601" s="139">
        <v>0.33333333333333331</v>
      </c>
      <c r="V601" s="77">
        <f t="shared" si="9"/>
        <v>8.0399999999999991</v>
      </c>
      <c r="W601" s="216">
        <v>13.4</v>
      </c>
      <c r="X601" s="217">
        <v>0.5429686577344035</v>
      </c>
      <c r="Y601" s="217">
        <v>0.45703134226559655</v>
      </c>
      <c r="Z601" s="25"/>
    </row>
    <row r="602" spans="1:26" x14ac:dyDescent="0.25">
      <c r="A602" s="124">
        <v>530200</v>
      </c>
      <c r="B602" s="125" t="s">
        <v>625</v>
      </c>
      <c r="C602" s="126" t="s">
        <v>408</v>
      </c>
      <c r="D602" s="101" t="s">
        <v>2075</v>
      </c>
      <c r="E602" s="134"/>
      <c r="F602" s="102">
        <v>6</v>
      </c>
      <c r="G602" s="103" t="s">
        <v>547</v>
      </c>
      <c r="H602" s="104">
        <v>1</v>
      </c>
      <c r="I602" s="106">
        <v>3849</v>
      </c>
      <c r="J602" s="165">
        <v>1749</v>
      </c>
      <c r="K602" s="166">
        <v>294</v>
      </c>
      <c r="L602" s="166">
        <v>48</v>
      </c>
      <c r="M602" s="166">
        <v>219</v>
      </c>
      <c r="N602" s="166">
        <v>426</v>
      </c>
      <c r="O602" s="167"/>
      <c r="P602" s="138">
        <v>35.333333333333336</v>
      </c>
      <c r="Q602" s="139">
        <v>2</v>
      </c>
      <c r="R602" s="140">
        <v>41.333333333333336</v>
      </c>
      <c r="S602" s="140">
        <v>58.666666666666664</v>
      </c>
      <c r="T602" s="140">
        <v>5.666666666666667</v>
      </c>
      <c r="U602" s="139">
        <v>2.6666666666666665</v>
      </c>
      <c r="V602" s="77">
        <f t="shared" si="9"/>
        <v>8.0399999999999991</v>
      </c>
      <c r="W602" s="216">
        <v>13.4</v>
      </c>
      <c r="X602" s="217">
        <v>0.5429686577344035</v>
      </c>
      <c r="Y602" s="217">
        <v>0.45703134226559655</v>
      </c>
      <c r="Z602" s="25"/>
    </row>
    <row r="603" spans="1:26" x14ac:dyDescent="0.25">
      <c r="A603" s="124">
        <v>530300</v>
      </c>
      <c r="B603" s="125" t="s">
        <v>626</v>
      </c>
      <c r="C603" s="126" t="s">
        <v>408</v>
      </c>
      <c r="D603" s="101" t="s">
        <v>2075</v>
      </c>
      <c r="E603" s="134"/>
      <c r="F603" s="102">
        <v>6</v>
      </c>
      <c r="G603" s="103" t="s">
        <v>547</v>
      </c>
      <c r="H603" s="104">
        <v>1</v>
      </c>
      <c r="I603" s="106">
        <v>4326</v>
      </c>
      <c r="J603" s="165">
        <v>2334</v>
      </c>
      <c r="K603" s="166">
        <v>264</v>
      </c>
      <c r="L603" s="166">
        <v>57</v>
      </c>
      <c r="M603" s="166">
        <v>294</v>
      </c>
      <c r="N603" s="166">
        <v>492</v>
      </c>
      <c r="O603" s="167"/>
      <c r="P603" s="138">
        <v>36.333333333333336</v>
      </c>
      <c r="Q603" s="139">
        <v>3.6666666666666665</v>
      </c>
      <c r="R603" s="140">
        <v>48</v>
      </c>
      <c r="S603" s="140">
        <v>36.333333333333336</v>
      </c>
      <c r="T603" s="140">
        <v>4</v>
      </c>
      <c r="U603" s="139">
        <v>1.3333333333333333</v>
      </c>
      <c r="V603" s="77">
        <f t="shared" si="9"/>
        <v>8.0399999999999991</v>
      </c>
      <c r="W603" s="216">
        <v>13.4</v>
      </c>
      <c r="X603" s="217">
        <v>0.5429686577344035</v>
      </c>
      <c r="Y603" s="217">
        <v>0.45703134226559655</v>
      </c>
      <c r="Z603" s="25"/>
    </row>
    <row r="604" spans="1:26" x14ac:dyDescent="0.25">
      <c r="A604" s="124">
        <v>530400</v>
      </c>
      <c r="B604" s="125" t="s">
        <v>627</v>
      </c>
      <c r="C604" s="126" t="s">
        <v>408</v>
      </c>
      <c r="D604" s="101" t="s">
        <v>2075</v>
      </c>
      <c r="E604" s="134"/>
      <c r="F604" s="102">
        <v>6</v>
      </c>
      <c r="G604" s="103" t="s">
        <v>547</v>
      </c>
      <c r="H604" s="104">
        <v>1</v>
      </c>
      <c r="I604" s="106">
        <v>4002</v>
      </c>
      <c r="J604" s="165">
        <v>1905</v>
      </c>
      <c r="K604" s="166">
        <v>417</v>
      </c>
      <c r="L604" s="166">
        <v>75</v>
      </c>
      <c r="M604" s="166">
        <v>375</v>
      </c>
      <c r="N604" s="166">
        <v>621</v>
      </c>
      <c r="O604" s="167"/>
      <c r="P604" s="138">
        <v>40</v>
      </c>
      <c r="Q604" s="139">
        <v>2.6666666666666665</v>
      </c>
      <c r="R604" s="140">
        <v>45.333333333333336</v>
      </c>
      <c r="S604" s="140">
        <v>55.333333333333336</v>
      </c>
      <c r="T604" s="140">
        <v>10.666666666666666</v>
      </c>
      <c r="U604" s="139">
        <v>5.666666666666667</v>
      </c>
      <c r="V604" s="77">
        <f t="shared" si="9"/>
        <v>8.0399999999999991</v>
      </c>
      <c r="W604" s="216">
        <v>13.4</v>
      </c>
      <c r="X604" s="217">
        <v>0.5429686577344035</v>
      </c>
      <c r="Y604" s="217">
        <v>0.45703134226559655</v>
      </c>
      <c r="Z604" s="25"/>
    </row>
    <row r="605" spans="1:26" x14ac:dyDescent="0.25">
      <c r="A605" s="124">
        <v>530500</v>
      </c>
      <c r="B605" s="125" t="s">
        <v>628</v>
      </c>
      <c r="C605" s="126" t="s">
        <v>408</v>
      </c>
      <c r="D605" s="101" t="s">
        <v>2075</v>
      </c>
      <c r="E605" s="134"/>
      <c r="F605" s="102">
        <v>6</v>
      </c>
      <c r="G605" s="103" t="s">
        <v>547</v>
      </c>
      <c r="H605" s="104">
        <v>1</v>
      </c>
      <c r="I605" s="106">
        <v>5607</v>
      </c>
      <c r="J605" s="165">
        <v>1536</v>
      </c>
      <c r="K605" s="166">
        <v>204</v>
      </c>
      <c r="L605" s="166">
        <v>45</v>
      </c>
      <c r="M605" s="166">
        <v>225</v>
      </c>
      <c r="N605" s="166">
        <v>447</v>
      </c>
      <c r="O605" s="167"/>
      <c r="P605" s="138">
        <v>18.333333333333332</v>
      </c>
      <c r="Q605" s="139">
        <v>3.3333333333333335</v>
      </c>
      <c r="R605" s="140">
        <v>19.333333333333332</v>
      </c>
      <c r="S605" s="140">
        <v>26</v>
      </c>
      <c r="T605" s="140">
        <v>3.3333333333333335</v>
      </c>
      <c r="U605" s="139">
        <v>3</v>
      </c>
      <c r="V605" s="77">
        <f t="shared" si="9"/>
        <v>8.0399999999999991</v>
      </c>
      <c r="W605" s="216">
        <v>13.4</v>
      </c>
      <c r="X605" s="217">
        <v>0.5429686577344035</v>
      </c>
      <c r="Y605" s="217">
        <v>0.45703134226559655</v>
      </c>
      <c r="Z605" s="25"/>
    </row>
    <row r="606" spans="1:26" x14ac:dyDescent="0.25">
      <c r="A606" s="124">
        <v>530600</v>
      </c>
      <c r="B606" s="125" t="s">
        <v>629</v>
      </c>
      <c r="C606" s="126" t="s">
        <v>408</v>
      </c>
      <c r="D606" s="101" t="s">
        <v>2075</v>
      </c>
      <c r="E606" s="134"/>
      <c r="F606" s="102">
        <v>6</v>
      </c>
      <c r="G606" s="103" t="s">
        <v>547</v>
      </c>
      <c r="H606" s="104">
        <v>1</v>
      </c>
      <c r="I606" s="106">
        <v>2595</v>
      </c>
      <c r="J606" s="165">
        <v>1221</v>
      </c>
      <c r="K606" s="166">
        <v>147</v>
      </c>
      <c r="L606" s="166">
        <v>27</v>
      </c>
      <c r="M606" s="166">
        <v>159</v>
      </c>
      <c r="N606" s="166">
        <v>417</v>
      </c>
      <c r="O606" s="167"/>
      <c r="P606" s="138">
        <v>7.333333333333333</v>
      </c>
      <c r="Q606" s="139">
        <v>1</v>
      </c>
      <c r="R606" s="140">
        <v>18.333333333333332</v>
      </c>
      <c r="S606" s="140">
        <v>22.666666666666668</v>
      </c>
      <c r="T606" s="140">
        <v>3</v>
      </c>
      <c r="U606" s="139">
        <v>0.66666666666666663</v>
      </c>
      <c r="V606" s="77">
        <f t="shared" si="9"/>
        <v>8.0399999999999991</v>
      </c>
      <c r="W606" s="216">
        <v>13.4</v>
      </c>
      <c r="X606" s="217">
        <v>0.5429686577344035</v>
      </c>
      <c r="Y606" s="217">
        <v>0.45703134226559655</v>
      </c>
      <c r="Z606" s="25"/>
    </row>
    <row r="607" spans="1:26" x14ac:dyDescent="0.25">
      <c r="A607" s="124">
        <v>530700</v>
      </c>
      <c r="B607" s="125" t="s">
        <v>630</v>
      </c>
      <c r="C607" s="126" t="s">
        <v>408</v>
      </c>
      <c r="D607" s="101" t="s">
        <v>2075</v>
      </c>
      <c r="E607" s="134"/>
      <c r="F607" s="102">
        <v>6</v>
      </c>
      <c r="G607" s="103" t="s">
        <v>547</v>
      </c>
      <c r="H607" s="104">
        <v>1</v>
      </c>
      <c r="I607" s="106">
        <v>3618</v>
      </c>
      <c r="J607" s="165">
        <v>1674</v>
      </c>
      <c r="K607" s="166">
        <v>171</v>
      </c>
      <c r="L607" s="166">
        <v>30</v>
      </c>
      <c r="M607" s="166">
        <v>171</v>
      </c>
      <c r="N607" s="166">
        <v>495</v>
      </c>
      <c r="O607" s="167"/>
      <c r="P607" s="138">
        <v>10.333333333333334</v>
      </c>
      <c r="Q607" s="139">
        <v>0.66666666666666663</v>
      </c>
      <c r="R607" s="140">
        <v>21</v>
      </c>
      <c r="S607" s="140">
        <v>25.666666666666668</v>
      </c>
      <c r="T607" s="140">
        <v>6.333333333333333</v>
      </c>
      <c r="U607" s="139">
        <v>3</v>
      </c>
      <c r="V607" s="77">
        <f t="shared" si="9"/>
        <v>8.0399999999999991</v>
      </c>
      <c r="W607" s="216">
        <v>13.4</v>
      </c>
      <c r="X607" s="217">
        <v>0.5429686577344035</v>
      </c>
      <c r="Y607" s="217">
        <v>0.45703134226559655</v>
      </c>
      <c r="Z607" s="25"/>
    </row>
    <row r="608" spans="1:26" x14ac:dyDescent="0.25">
      <c r="A608" s="124">
        <v>530800</v>
      </c>
      <c r="B608" s="125" t="s">
        <v>631</v>
      </c>
      <c r="C608" s="126" t="s">
        <v>408</v>
      </c>
      <c r="D608" s="101" t="s">
        <v>2075</v>
      </c>
      <c r="E608" s="134"/>
      <c r="F608" s="102">
        <v>6</v>
      </c>
      <c r="G608" s="103" t="s">
        <v>547</v>
      </c>
      <c r="H608" s="104">
        <v>1</v>
      </c>
      <c r="I608" s="106">
        <v>2583</v>
      </c>
      <c r="J608" s="165">
        <v>1527</v>
      </c>
      <c r="K608" s="166">
        <v>75</v>
      </c>
      <c r="L608" s="166">
        <v>27</v>
      </c>
      <c r="M608" s="166">
        <v>147</v>
      </c>
      <c r="N608" s="166">
        <v>390</v>
      </c>
      <c r="O608" s="167"/>
      <c r="P608" s="138">
        <v>9</v>
      </c>
      <c r="Q608" s="139">
        <v>0.33333333333333331</v>
      </c>
      <c r="R608" s="140">
        <v>66.666666666666671</v>
      </c>
      <c r="S608" s="140">
        <v>38</v>
      </c>
      <c r="T608" s="140">
        <v>2.6666666666666665</v>
      </c>
      <c r="U608" s="139">
        <v>3.6666666666666665</v>
      </c>
      <c r="V608" s="77">
        <f t="shared" si="9"/>
        <v>8.0399999999999991</v>
      </c>
      <c r="W608" s="216">
        <v>13.4</v>
      </c>
      <c r="X608" s="217">
        <v>0.5429686577344035</v>
      </c>
      <c r="Y608" s="217">
        <v>0.45703134226559655</v>
      </c>
      <c r="Z608" s="25"/>
    </row>
    <row r="609" spans="1:26" x14ac:dyDescent="0.25">
      <c r="A609" s="124">
        <v>531001</v>
      </c>
      <c r="B609" s="125" t="s">
        <v>632</v>
      </c>
      <c r="C609" s="126" t="s">
        <v>408</v>
      </c>
      <c r="D609" s="101" t="s">
        <v>2074</v>
      </c>
      <c r="E609" s="134"/>
      <c r="F609" s="102">
        <v>8</v>
      </c>
      <c r="G609" s="103" t="s">
        <v>574</v>
      </c>
      <c r="H609" s="104">
        <v>1</v>
      </c>
      <c r="I609" s="106">
        <v>1305</v>
      </c>
      <c r="J609" s="168">
        <v>765</v>
      </c>
      <c r="K609" s="166">
        <v>135</v>
      </c>
      <c r="L609" s="166">
        <v>27</v>
      </c>
      <c r="M609" s="166">
        <v>108</v>
      </c>
      <c r="N609" s="166">
        <v>186</v>
      </c>
      <c r="O609" s="167"/>
      <c r="P609" s="138">
        <v>20.666666666666668</v>
      </c>
      <c r="Q609" s="139">
        <v>0.66666666666666663</v>
      </c>
      <c r="R609" s="140">
        <v>10</v>
      </c>
      <c r="S609" s="140">
        <v>6</v>
      </c>
      <c r="T609" s="140">
        <v>1.3333333333333333</v>
      </c>
      <c r="U609" s="139">
        <v>0.66666666666666663</v>
      </c>
      <c r="V609" s="77">
        <f t="shared" si="9"/>
        <v>6</v>
      </c>
      <c r="W609" s="216">
        <v>10</v>
      </c>
      <c r="X609" s="217">
        <v>0.72757800136410067</v>
      </c>
      <c r="Y609" s="217">
        <v>0.27242199863589933</v>
      </c>
      <c r="Z609" s="25"/>
    </row>
    <row r="610" spans="1:26" x14ac:dyDescent="0.25">
      <c r="A610" s="124">
        <v>531002</v>
      </c>
      <c r="B610" s="125" t="s">
        <v>633</v>
      </c>
      <c r="C610" s="126" t="s">
        <v>408</v>
      </c>
      <c r="D610" s="101" t="s">
        <v>2074</v>
      </c>
      <c r="E610" s="134"/>
      <c r="F610" s="102">
        <v>8</v>
      </c>
      <c r="G610" s="103" t="s">
        <v>574</v>
      </c>
      <c r="H610" s="104">
        <v>1</v>
      </c>
      <c r="I610" s="106">
        <v>3321</v>
      </c>
      <c r="J610" s="165">
        <v>2079</v>
      </c>
      <c r="K610" s="166">
        <v>276</v>
      </c>
      <c r="L610" s="166">
        <v>42</v>
      </c>
      <c r="M610" s="166">
        <v>225</v>
      </c>
      <c r="N610" s="166">
        <v>450</v>
      </c>
      <c r="O610" s="167"/>
      <c r="P610" s="138">
        <v>10</v>
      </c>
      <c r="Q610" s="139">
        <v>1</v>
      </c>
      <c r="R610" s="140">
        <v>70.333333333333329</v>
      </c>
      <c r="S610" s="140">
        <v>48</v>
      </c>
      <c r="T610" s="140">
        <v>5</v>
      </c>
      <c r="U610" s="139">
        <v>2</v>
      </c>
      <c r="V610" s="77">
        <f t="shared" si="9"/>
        <v>6</v>
      </c>
      <c r="W610" s="216">
        <v>10</v>
      </c>
      <c r="X610" s="217">
        <v>0.72757800136410067</v>
      </c>
      <c r="Y610" s="217">
        <v>0.27242199863589933</v>
      </c>
      <c r="Z610" s="25"/>
    </row>
    <row r="611" spans="1:26" x14ac:dyDescent="0.25">
      <c r="A611" s="124">
        <v>531003</v>
      </c>
      <c r="B611" s="125" t="s">
        <v>634</v>
      </c>
      <c r="C611" s="126" t="s">
        <v>408</v>
      </c>
      <c r="D611" s="101" t="s">
        <v>2074</v>
      </c>
      <c r="E611" s="134"/>
      <c r="F611" s="102">
        <v>8</v>
      </c>
      <c r="G611" s="103" t="s">
        <v>574</v>
      </c>
      <c r="H611" s="104">
        <v>1</v>
      </c>
      <c r="I611" s="106">
        <v>2766</v>
      </c>
      <c r="J611" s="165">
        <v>1749</v>
      </c>
      <c r="K611" s="166">
        <v>240</v>
      </c>
      <c r="L611" s="166">
        <v>24</v>
      </c>
      <c r="M611" s="166">
        <v>165</v>
      </c>
      <c r="N611" s="166">
        <v>396</v>
      </c>
      <c r="O611" s="167"/>
      <c r="P611" s="138">
        <v>45.666666666666664</v>
      </c>
      <c r="Q611" s="139">
        <v>1.6666666666666667</v>
      </c>
      <c r="R611" s="140">
        <v>25.333333333333332</v>
      </c>
      <c r="S611" s="140">
        <v>15.666666666666666</v>
      </c>
      <c r="T611" s="140">
        <v>3.3333333333333335</v>
      </c>
      <c r="U611" s="139">
        <v>0.66666666666666663</v>
      </c>
      <c r="V611" s="77">
        <f t="shared" si="9"/>
        <v>6</v>
      </c>
      <c r="W611" s="216">
        <v>10</v>
      </c>
      <c r="X611" s="217">
        <v>0.72757800136410067</v>
      </c>
      <c r="Y611" s="217">
        <v>0.27242199863589933</v>
      </c>
      <c r="Z611" s="25"/>
    </row>
    <row r="612" spans="1:26" x14ac:dyDescent="0.25">
      <c r="A612" s="124">
        <v>531004</v>
      </c>
      <c r="B612" s="125" t="s">
        <v>635</v>
      </c>
      <c r="C612" s="126" t="s">
        <v>408</v>
      </c>
      <c r="D612" s="101" t="s">
        <v>2074</v>
      </c>
      <c r="E612" s="134"/>
      <c r="F612" s="102">
        <v>8</v>
      </c>
      <c r="G612" s="103" t="s">
        <v>574</v>
      </c>
      <c r="H612" s="104">
        <v>1</v>
      </c>
      <c r="I612" s="106">
        <v>2910</v>
      </c>
      <c r="J612" s="165">
        <v>1809</v>
      </c>
      <c r="K612" s="166">
        <v>273</v>
      </c>
      <c r="L612" s="166">
        <v>30</v>
      </c>
      <c r="M612" s="166">
        <v>195</v>
      </c>
      <c r="N612" s="166">
        <v>399</v>
      </c>
      <c r="O612" s="167"/>
      <c r="P612" s="138">
        <v>8.6666666666666661</v>
      </c>
      <c r="Q612" s="139">
        <v>0.66666666666666663</v>
      </c>
      <c r="R612" s="140">
        <v>83.666666666666671</v>
      </c>
      <c r="S612" s="140">
        <v>61.666666666666664</v>
      </c>
      <c r="T612" s="140">
        <v>8.6666666666666661</v>
      </c>
      <c r="U612" s="139">
        <v>6</v>
      </c>
      <c r="V612" s="77">
        <f t="shared" si="9"/>
        <v>6</v>
      </c>
      <c r="W612" s="216">
        <v>10</v>
      </c>
      <c r="X612" s="217">
        <v>0.72757800136410067</v>
      </c>
      <c r="Y612" s="217">
        <v>0.27242199863589933</v>
      </c>
      <c r="Z612" s="25"/>
    </row>
    <row r="613" spans="1:26" x14ac:dyDescent="0.25">
      <c r="A613" s="124">
        <v>531100</v>
      </c>
      <c r="B613" s="125" t="s">
        <v>636</v>
      </c>
      <c r="C613" s="126" t="s">
        <v>408</v>
      </c>
      <c r="D613" s="101" t="s">
        <v>2076</v>
      </c>
      <c r="E613" s="134"/>
      <c r="F613" s="102">
        <v>501</v>
      </c>
      <c r="G613" s="103" t="s">
        <v>67</v>
      </c>
      <c r="H613" s="104">
        <v>4</v>
      </c>
      <c r="I613" s="106">
        <v>339</v>
      </c>
      <c r="J613" s="168">
        <v>243</v>
      </c>
      <c r="K613" s="166">
        <v>96</v>
      </c>
      <c r="L613" s="166">
        <v>3</v>
      </c>
      <c r="M613" s="166">
        <v>21</v>
      </c>
      <c r="N613" s="166">
        <v>39</v>
      </c>
      <c r="O613" s="167"/>
      <c r="P613" s="138">
        <v>40.666666666666664</v>
      </c>
      <c r="Q613" s="139">
        <v>3</v>
      </c>
      <c r="R613" s="140">
        <v>10.666666666666666</v>
      </c>
      <c r="S613" s="140">
        <v>6.666666666666667</v>
      </c>
      <c r="T613" s="140">
        <v>1</v>
      </c>
      <c r="U613" s="139">
        <v>0</v>
      </c>
      <c r="V613" s="77">
        <f t="shared" si="9"/>
        <v>3.1880000000000002</v>
      </c>
      <c r="W613" s="216">
        <v>7.97</v>
      </c>
      <c r="X613" s="217">
        <v>0.912895861184568</v>
      </c>
      <c r="Y613" s="217">
        <v>8.7104138815432011E-2</v>
      </c>
      <c r="Z613" s="25"/>
    </row>
    <row r="614" spans="1:26" x14ac:dyDescent="0.25">
      <c r="A614" s="124">
        <v>531200</v>
      </c>
      <c r="B614" s="125" t="s">
        <v>637</v>
      </c>
      <c r="C614" s="126" t="s">
        <v>408</v>
      </c>
      <c r="D614" s="101" t="s">
        <v>2076</v>
      </c>
      <c r="E614" s="134"/>
      <c r="F614" s="102">
        <v>218</v>
      </c>
      <c r="G614" s="103" t="s">
        <v>637</v>
      </c>
      <c r="H614" s="104">
        <v>3</v>
      </c>
      <c r="I614" s="106">
        <v>2514</v>
      </c>
      <c r="J614" s="165">
        <v>1479</v>
      </c>
      <c r="K614" s="166">
        <v>429</v>
      </c>
      <c r="L614" s="166">
        <v>42</v>
      </c>
      <c r="M614" s="166">
        <v>198</v>
      </c>
      <c r="N614" s="166">
        <v>351</v>
      </c>
      <c r="O614" s="167"/>
      <c r="P614" s="138">
        <v>5</v>
      </c>
      <c r="Q614" s="139">
        <v>3.3333333333333335</v>
      </c>
      <c r="R614" s="140">
        <v>39</v>
      </c>
      <c r="S614" s="140">
        <v>46.666666666666664</v>
      </c>
      <c r="T614" s="140">
        <v>10</v>
      </c>
      <c r="U614" s="139">
        <v>2.3333333333333335</v>
      </c>
      <c r="V614" s="77">
        <f t="shared" si="9"/>
        <v>5.5288708087875422</v>
      </c>
      <c r="W614" s="216">
        <v>9.2147846813125707</v>
      </c>
      <c r="X614" s="217">
        <v>0.78957677962852102</v>
      </c>
      <c r="Y614" s="217">
        <v>0.21042322037147901</v>
      </c>
      <c r="Z614" s="25"/>
    </row>
    <row r="615" spans="1:26" x14ac:dyDescent="0.25">
      <c r="A615" s="124">
        <v>531301</v>
      </c>
      <c r="B615" s="125" t="s">
        <v>638</v>
      </c>
      <c r="C615" s="126" t="s">
        <v>408</v>
      </c>
      <c r="D615" s="101" t="s">
        <v>2076</v>
      </c>
      <c r="E615" s="134"/>
      <c r="F615" s="102">
        <v>502</v>
      </c>
      <c r="G615" s="103" t="s">
        <v>69</v>
      </c>
      <c r="H615" s="104">
        <v>5</v>
      </c>
      <c r="I615" s="106">
        <v>1848</v>
      </c>
      <c r="J615" s="165">
        <v>1155</v>
      </c>
      <c r="K615" s="166">
        <v>201</v>
      </c>
      <c r="L615" s="166">
        <v>33</v>
      </c>
      <c r="M615" s="166">
        <v>144</v>
      </c>
      <c r="N615" s="166">
        <v>270</v>
      </c>
      <c r="O615" s="167"/>
      <c r="P615" s="138">
        <v>23</v>
      </c>
      <c r="Q615" s="139">
        <v>6</v>
      </c>
      <c r="R615" s="140">
        <v>7.666666666666667</v>
      </c>
      <c r="S615" s="140">
        <v>7</v>
      </c>
      <c r="T615" s="140">
        <v>1.3333333333333333</v>
      </c>
      <c r="U615" s="139">
        <v>0</v>
      </c>
      <c r="V615" s="77">
        <f t="shared" si="9"/>
        <v>3.1880000000000002</v>
      </c>
      <c r="W615" s="216">
        <v>7.97</v>
      </c>
      <c r="X615" s="217">
        <v>0.912895861184568</v>
      </c>
      <c r="Y615" s="217">
        <v>8.7104138815432011E-2</v>
      </c>
      <c r="Z615" s="25"/>
    </row>
    <row r="616" spans="1:26" x14ac:dyDescent="0.25">
      <c r="A616" s="124">
        <v>531303</v>
      </c>
      <c r="B616" s="125" t="s">
        <v>639</v>
      </c>
      <c r="C616" s="126" t="s">
        <v>408</v>
      </c>
      <c r="D616" s="101" t="s">
        <v>2076</v>
      </c>
      <c r="E616" s="134"/>
      <c r="F616" s="102">
        <v>502</v>
      </c>
      <c r="G616" s="103" t="s">
        <v>69</v>
      </c>
      <c r="H616" s="104">
        <v>5</v>
      </c>
      <c r="I616" s="106">
        <v>447</v>
      </c>
      <c r="J616" s="168">
        <v>240</v>
      </c>
      <c r="K616" s="166">
        <v>36</v>
      </c>
      <c r="L616" s="166">
        <v>12</v>
      </c>
      <c r="M616" s="166">
        <v>39</v>
      </c>
      <c r="N616" s="166">
        <v>78</v>
      </c>
      <c r="O616" s="167"/>
      <c r="P616" s="138">
        <v>3.3333333333333335</v>
      </c>
      <c r="Q616" s="139">
        <v>2</v>
      </c>
      <c r="R616" s="140">
        <v>0.33333333333333331</v>
      </c>
      <c r="S616" s="140">
        <v>2.6666666666666665</v>
      </c>
      <c r="T616" s="140">
        <v>0.33333333333333331</v>
      </c>
      <c r="U616" s="139">
        <v>0.66666666666666663</v>
      </c>
      <c r="V616" s="77">
        <f t="shared" si="9"/>
        <v>3.1880000000000002</v>
      </c>
      <c r="W616" s="216">
        <v>7.97</v>
      </c>
      <c r="X616" s="217">
        <v>0.912895861184568</v>
      </c>
      <c r="Y616" s="217">
        <v>8.7104138815432011E-2</v>
      </c>
      <c r="Z616" s="25"/>
    </row>
    <row r="617" spans="1:26" x14ac:dyDescent="0.25">
      <c r="A617" s="124">
        <v>531304</v>
      </c>
      <c r="B617" s="125" t="s">
        <v>640</v>
      </c>
      <c r="C617" s="126" t="s">
        <v>408</v>
      </c>
      <c r="D617" s="101" t="s">
        <v>2076</v>
      </c>
      <c r="E617" s="134"/>
      <c r="F617" s="102">
        <v>502</v>
      </c>
      <c r="G617" s="103" t="s">
        <v>69</v>
      </c>
      <c r="H617" s="104">
        <v>5</v>
      </c>
      <c r="I617" s="106">
        <v>3993</v>
      </c>
      <c r="J617" s="165">
        <v>2205</v>
      </c>
      <c r="K617" s="166">
        <v>276</v>
      </c>
      <c r="L617" s="166">
        <v>57</v>
      </c>
      <c r="M617" s="166">
        <v>348</v>
      </c>
      <c r="N617" s="166">
        <v>642</v>
      </c>
      <c r="O617" s="167"/>
      <c r="P617" s="138">
        <v>0.66666666666666663</v>
      </c>
      <c r="Q617" s="139">
        <v>0.33333333333333331</v>
      </c>
      <c r="R617" s="140">
        <v>10</v>
      </c>
      <c r="S617" s="140">
        <v>13.666666666666666</v>
      </c>
      <c r="T617" s="140">
        <v>1.3333333333333333</v>
      </c>
      <c r="U617" s="139">
        <v>2.6666666666666665</v>
      </c>
      <c r="V617" s="77">
        <f t="shared" si="9"/>
        <v>3.1880000000000002</v>
      </c>
      <c r="W617" s="216">
        <v>7.97</v>
      </c>
      <c r="X617" s="217">
        <v>0.912895861184568</v>
      </c>
      <c r="Y617" s="217">
        <v>8.7104138815432011E-2</v>
      </c>
      <c r="Z617" s="25"/>
    </row>
    <row r="618" spans="1:26" x14ac:dyDescent="0.25">
      <c r="A618" s="124">
        <v>531500</v>
      </c>
      <c r="B618" s="125" t="s">
        <v>641</v>
      </c>
      <c r="C618" s="126" t="s">
        <v>408</v>
      </c>
      <c r="D618" s="101" t="s">
        <v>2077</v>
      </c>
      <c r="E618" s="134"/>
      <c r="F618" s="102">
        <v>501</v>
      </c>
      <c r="G618" s="103" t="s">
        <v>67</v>
      </c>
      <c r="H618" s="104">
        <v>4</v>
      </c>
      <c r="I618" s="106">
        <v>396</v>
      </c>
      <c r="J618" s="168">
        <v>228</v>
      </c>
      <c r="K618" s="166">
        <v>78</v>
      </c>
      <c r="L618" s="166">
        <v>6</v>
      </c>
      <c r="M618" s="166">
        <v>30</v>
      </c>
      <c r="N618" s="166">
        <v>51</v>
      </c>
      <c r="O618" s="167"/>
      <c r="P618" s="138">
        <v>4.333333333333333</v>
      </c>
      <c r="Q618" s="139">
        <v>0.33333333333333331</v>
      </c>
      <c r="R618" s="140">
        <v>7.666666666666667</v>
      </c>
      <c r="S618" s="140">
        <v>8</v>
      </c>
      <c r="T618" s="140">
        <v>0</v>
      </c>
      <c r="U618" s="139">
        <v>0</v>
      </c>
      <c r="V618" s="77">
        <f t="shared" si="9"/>
        <v>3.1880000000000002</v>
      </c>
      <c r="W618" s="216">
        <v>7.97</v>
      </c>
      <c r="X618" s="217">
        <v>0.912895861184568</v>
      </c>
      <c r="Y618" s="217">
        <v>8.7104138815432011E-2</v>
      </c>
      <c r="Z618" s="25"/>
    </row>
    <row r="619" spans="1:26" x14ac:dyDescent="0.25">
      <c r="A619" s="124">
        <v>531600</v>
      </c>
      <c r="B619" s="125" t="s">
        <v>642</v>
      </c>
      <c r="C619" s="126" t="s">
        <v>408</v>
      </c>
      <c r="D619" s="101" t="s">
        <v>2077</v>
      </c>
      <c r="E619" s="134"/>
      <c r="F619" s="102">
        <v>502</v>
      </c>
      <c r="G619" s="103" t="s">
        <v>69</v>
      </c>
      <c r="H619" s="104">
        <v>5</v>
      </c>
      <c r="I619" s="106">
        <v>228</v>
      </c>
      <c r="J619" s="168">
        <v>126</v>
      </c>
      <c r="K619" s="166">
        <v>105</v>
      </c>
      <c r="L619" s="166" t="s">
        <v>2139</v>
      </c>
      <c r="M619" s="166">
        <v>18</v>
      </c>
      <c r="N619" s="166">
        <v>42</v>
      </c>
      <c r="O619" s="167"/>
      <c r="P619" s="138">
        <v>0</v>
      </c>
      <c r="Q619" s="139">
        <v>0</v>
      </c>
      <c r="R619" s="140">
        <v>5.333333333333333</v>
      </c>
      <c r="S619" s="140">
        <v>6.333333333333333</v>
      </c>
      <c r="T619" s="140">
        <v>0.33333333333333331</v>
      </c>
      <c r="U619" s="139">
        <v>0.66666666666666663</v>
      </c>
      <c r="V619" s="77">
        <f t="shared" si="9"/>
        <v>3.1880000000000002</v>
      </c>
      <c r="W619" s="216">
        <v>7.97</v>
      </c>
      <c r="X619" s="217">
        <v>0.912895861184568</v>
      </c>
      <c r="Y619" s="217">
        <v>8.7104138815432011E-2</v>
      </c>
      <c r="Z619" s="25"/>
    </row>
    <row r="620" spans="1:26" x14ac:dyDescent="0.25">
      <c r="A620" s="124">
        <v>531710</v>
      </c>
      <c r="B620" s="125" t="s">
        <v>643</v>
      </c>
      <c r="C620" s="126" t="s">
        <v>408</v>
      </c>
      <c r="D620" s="101" t="s">
        <v>2077</v>
      </c>
      <c r="E620" s="134"/>
      <c r="F620" s="102">
        <v>502</v>
      </c>
      <c r="G620" s="103" t="s">
        <v>69</v>
      </c>
      <c r="H620" s="104">
        <v>5</v>
      </c>
      <c r="I620" s="106">
        <v>399</v>
      </c>
      <c r="J620" s="168">
        <v>273</v>
      </c>
      <c r="K620" s="166">
        <v>54</v>
      </c>
      <c r="L620" s="166">
        <v>0</v>
      </c>
      <c r="M620" s="166">
        <v>24</v>
      </c>
      <c r="N620" s="166">
        <v>54</v>
      </c>
      <c r="O620" s="167"/>
      <c r="P620" s="138">
        <v>4.333333333333333</v>
      </c>
      <c r="Q620" s="139">
        <v>2</v>
      </c>
      <c r="R620" s="140">
        <v>3.3333333333333335</v>
      </c>
      <c r="S620" s="140">
        <v>2.3333333333333335</v>
      </c>
      <c r="T620" s="140">
        <v>0.33333333333333331</v>
      </c>
      <c r="U620" s="139">
        <v>0</v>
      </c>
      <c r="V620" s="77">
        <f t="shared" si="9"/>
        <v>3.1880000000000002</v>
      </c>
      <c r="W620" s="216">
        <v>7.97</v>
      </c>
      <c r="X620" s="217">
        <v>0.912895861184568</v>
      </c>
      <c r="Y620" s="217">
        <v>8.7104138815432011E-2</v>
      </c>
      <c r="Z620" s="25"/>
    </row>
    <row r="621" spans="1:26" x14ac:dyDescent="0.25">
      <c r="A621" s="124">
        <v>531720</v>
      </c>
      <c r="B621" s="125" t="s">
        <v>644</v>
      </c>
      <c r="C621" s="126" t="s">
        <v>408</v>
      </c>
      <c r="D621" s="101" t="s">
        <v>2077</v>
      </c>
      <c r="E621" s="134"/>
      <c r="F621" s="102">
        <v>502</v>
      </c>
      <c r="G621" s="103" t="s">
        <v>69</v>
      </c>
      <c r="H621" s="104">
        <v>5</v>
      </c>
      <c r="I621" s="106">
        <v>1536</v>
      </c>
      <c r="J621" s="168">
        <v>954</v>
      </c>
      <c r="K621" s="166">
        <v>198</v>
      </c>
      <c r="L621" s="166">
        <v>18</v>
      </c>
      <c r="M621" s="166">
        <v>105</v>
      </c>
      <c r="N621" s="166">
        <v>267</v>
      </c>
      <c r="O621" s="167"/>
      <c r="P621" s="138">
        <v>0.66666666666666663</v>
      </c>
      <c r="Q621" s="139">
        <v>0.33333333333333331</v>
      </c>
      <c r="R621" s="140">
        <v>10</v>
      </c>
      <c r="S621" s="140">
        <v>10.666666666666666</v>
      </c>
      <c r="T621" s="140">
        <v>2.3333333333333335</v>
      </c>
      <c r="U621" s="139">
        <v>2.3333333333333335</v>
      </c>
      <c r="V621" s="77">
        <f t="shared" si="9"/>
        <v>3.1880000000000002</v>
      </c>
      <c r="W621" s="216">
        <v>7.97</v>
      </c>
      <c r="X621" s="217">
        <v>0.912895861184568</v>
      </c>
      <c r="Y621" s="217">
        <v>8.7104138815432011E-2</v>
      </c>
      <c r="Z621" s="25"/>
    </row>
    <row r="622" spans="1:26" x14ac:dyDescent="0.25">
      <c r="A622" s="124">
        <v>531731</v>
      </c>
      <c r="B622" s="125" t="s">
        <v>645</v>
      </c>
      <c r="C622" s="126" t="s">
        <v>408</v>
      </c>
      <c r="D622" s="101" t="s">
        <v>2077</v>
      </c>
      <c r="E622" s="134"/>
      <c r="F622" s="102">
        <v>502</v>
      </c>
      <c r="G622" s="103" t="s">
        <v>69</v>
      </c>
      <c r="H622" s="104">
        <v>5</v>
      </c>
      <c r="I622" s="106">
        <v>1050</v>
      </c>
      <c r="J622" s="168">
        <v>633</v>
      </c>
      <c r="K622" s="166">
        <v>129</v>
      </c>
      <c r="L622" s="166">
        <v>15</v>
      </c>
      <c r="M622" s="166">
        <v>90</v>
      </c>
      <c r="N622" s="166">
        <v>171</v>
      </c>
      <c r="O622" s="167"/>
      <c r="P622" s="138">
        <v>4</v>
      </c>
      <c r="Q622" s="139">
        <v>2</v>
      </c>
      <c r="R622" s="140">
        <v>11.333333333333334</v>
      </c>
      <c r="S622" s="140">
        <v>7.666666666666667</v>
      </c>
      <c r="T622" s="140">
        <v>2</v>
      </c>
      <c r="U622" s="139">
        <v>0</v>
      </c>
      <c r="V622" s="77">
        <f t="shared" si="9"/>
        <v>3.1880000000000002</v>
      </c>
      <c r="W622" s="216">
        <v>7.97</v>
      </c>
      <c r="X622" s="217">
        <v>0.912895861184568</v>
      </c>
      <c r="Y622" s="217">
        <v>8.7104138815432011E-2</v>
      </c>
      <c r="Z622" s="25"/>
    </row>
    <row r="623" spans="1:26" x14ac:dyDescent="0.25">
      <c r="A623" s="124">
        <v>531732</v>
      </c>
      <c r="B623" s="125" t="s">
        <v>647</v>
      </c>
      <c r="C623" s="126" t="s">
        <v>646</v>
      </c>
      <c r="D623" s="101" t="s">
        <v>2077</v>
      </c>
      <c r="E623" s="134"/>
      <c r="F623" s="102">
        <v>502</v>
      </c>
      <c r="G623" s="103" t="s">
        <v>69</v>
      </c>
      <c r="H623" s="104">
        <v>5</v>
      </c>
      <c r="I623" s="106">
        <v>51</v>
      </c>
      <c r="J623" s="168">
        <v>21</v>
      </c>
      <c r="K623" s="166">
        <v>9</v>
      </c>
      <c r="L623" s="166" t="s">
        <v>2139</v>
      </c>
      <c r="M623" s="166">
        <v>3</v>
      </c>
      <c r="N623" s="166">
        <v>9</v>
      </c>
      <c r="O623" s="167"/>
      <c r="P623" s="138">
        <v>0</v>
      </c>
      <c r="Q623" s="139">
        <v>0</v>
      </c>
      <c r="R623" s="140">
        <v>0</v>
      </c>
      <c r="S623" s="140">
        <v>0</v>
      </c>
      <c r="T623" s="140">
        <v>0</v>
      </c>
      <c r="U623" s="139">
        <v>0</v>
      </c>
      <c r="V623" s="77">
        <f t="shared" si="9"/>
        <v>3.1880000000000002</v>
      </c>
      <c r="W623" s="216">
        <v>7.97</v>
      </c>
      <c r="X623" s="217">
        <v>0.912895861184568</v>
      </c>
      <c r="Y623" s="217">
        <v>8.7104138815432011E-2</v>
      </c>
      <c r="Z623" s="25"/>
    </row>
    <row r="624" spans="1:26" x14ac:dyDescent="0.25">
      <c r="A624" s="124">
        <v>531800</v>
      </c>
      <c r="B624" s="125" t="s">
        <v>648</v>
      </c>
      <c r="C624" s="126" t="s">
        <v>408</v>
      </c>
      <c r="D624" s="101" t="s">
        <v>2077</v>
      </c>
      <c r="E624" s="134"/>
      <c r="F624" s="102">
        <v>502</v>
      </c>
      <c r="G624" s="103" t="s">
        <v>69</v>
      </c>
      <c r="H624" s="104">
        <v>5</v>
      </c>
      <c r="I624" s="106">
        <v>1029</v>
      </c>
      <c r="J624" s="168">
        <v>606</v>
      </c>
      <c r="K624" s="166">
        <v>138</v>
      </c>
      <c r="L624" s="166">
        <v>15</v>
      </c>
      <c r="M624" s="166">
        <v>84</v>
      </c>
      <c r="N624" s="166">
        <v>174</v>
      </c>
      <c r="O624" s="167"/>
      <c r="P624" s="138">
        <v>4.666666666666667</v>
      </c>
      <c r="Q624" s="139">
        <v>2.3333333333333335</v>
      </c>
      <c r="R624" s="140">
        <v>5.333333333333333</v>
      </c>
      <c r="S624" s="140">
        <v>7.666666666666667</v>
      </c>
      <c r="T624" s="140">
        <v>0.33333333333333331</v>
      </c>
      <c r="U624" s="139">
        <v>0.66666666666666663</v>
      </c>
      <c r="V624" s="77">
        <f t="shared" ref="V624:V687" si="10">IF(OR(H624=1,H624=2,H624=3),0.6*W624,0.4*W624)</f>
        <v>3.1880000000000002</v>
      </c>
      <c r="W624" s="216">
        <v>7.97</v>
      </c>
      <c r="X624" s="217">
        <v>0.912895861184568</v>
      </c>
      <c r="Y624" s="217">
        <v>8.7104138815432011E-2</v>
      </c>
      <c r="Z624" s="25"/>
    </row>
    <row r="625" spans="1:26" x14ac:dyDescent="0.25">
      <c r="A625" s="124">
        <v>532000</v>
      </c>
      <c r="B625" s="125" t="s">
        <v>649</v>
      </c>
      <c r="C625" s="126" t="s">
        <v>408</v>
      </c>
      <c r="D625" s="101" t="s">
        <v>2077</v>
      </c>
      <c r="E625" s="134"/>
      <c r="F625" s="102">
        <v>219</v>
      </c>
      <c r="G625" s="103" t="s">
        <v>649</v>
      </c>
      <c r="H625" s="104">
        <v>3</v>
      </c>
      <c r="I625" s="106">
        <v>4221</v>
      </c>
      <c r="J625" s="165">
        <v>2352</v>
      </c>
      <c r="K625" s="166">
        <v>894</v>
      </c>
      <c r="L625" s="166">
        <v>60</v>
      </c>
      <c r="M625" s="166">
        <v>342</v>
      </c>
      <c r="N625" s="166">
        <v>666</v>
      </c>
      <c r="O625" s="167"/>
      <c r="P625" s="138">
        <v>3.6666666666666665</v>
      </c>
      <c r="Q625" s="139">
        <v>1</v>
      </c>
      <c r="R625" s="140">
        <v>73</v>
      </c>
      <c r="S625" s="140">
        <v>73.333333333333329</v>
      </c>
      <c r="T625" s="140">
        <v>8</v>
      </c>
      <c r="U625" s="139">
        <v>3.6666666666666665</v>
      </c>
      <c r="V625" s="77">
        <f t="shared" si="10"/>
        <v>9.8399999999999981</v>
      </c>
      <c r="W625" s="216">
        <v>16.399999999999999</v>
      </c>
      <c r="X625" s="217">
        <v>0.44364512278298823</v>
      </c>
      <c r="Y625" s="217">
        <v>0.55635487721701171</v>
      </c>
      <c r="Z625" s="25"/>
    </row>
    <row r="626" spans="1:26" x14ac:dyDescent="0.25">
      <c r="A626" s="124">
        <v>532200</v>
      </c>
      <c r="B626" s="125" t="s">
        <v>650</v>
      </c>
      <c r="C626" s="126" t="s">
        <v>408</v>
      </c>
      <c r="D626" s="101" t="s">
        <v>2078</v>
      </c>
      <c r="E626" s="134"/>
      <c r="F626" s="102">
        <v>502</v>
      </c>
      <c r="G626" s="103" t="s">
        <v>69</v>
      </c>
      <c r="H626" s="104">
        <v>5</v>
      </c>
      <c r="I626" s="106">
        <v>195</v>
      </c>
      <c r="J626" s="168">
        <v>177</v>
      </c>
      <c r="K626" s="166">
        <v>21</v>
      </c>
      <c r="L626" s="166" t="s">
        <v>2139</v>
      </c>
      <c r="M626" s="166">
        <v>6</v>
      </c>
      <c r="N626" s="166">
        <v>3</v>
      </c>
      <c r="O626" s="167"/>
      <c r="P626" s="138">
        <v>47.666666666666664</v>
      </c>
      <c r="Q626" s="139">
        <v>15.666666666666666</v>
      </c>
      <c r="R626" s="140">
        <v>4.333333333333333</v>
      </c>
      <c r="S626" s="140">
        <v>0.33333333333333331</v>
      </c>
      <c r="T626" s="140">
        <v>0</v>
      </c>
      <c r="U626" s="139">
        <v>0</v>
      </c>
      <c r="V626" s="77">
        <f t="shared" si="10"/>
        <v>3.1880000000000002</v>
      </c>
      <c r="W626" s="216">
        <v>7.97</v>
      </c>
      <c r="X626" s="217">
        <v>0.912895861184568</v>
      </c>
      <c r="Y626" s="217">
        <v>8.7104138815432011E-2</v>
      </c>
      <c r="Z626" s="25"/>
    </row>
    <row r="627" spans="1:26" x14ac:dyDescent="0.25">
      <c r="A627" s="124">
        <v>532300</v>
      </c>
      <c r="B627" s="125" t="s">
        <v>651</v>
      </c>
      <c r="C627" s="126" t="s">
        <v>646</v>
      </c>
      <c r="D627" s="101" t="s">
        <v>2079</v>
      </c>
      <c r="E627" s="134"/>
      <c r="F627" s="102">
        <v>502</v>
      </c>
      <c r="G627" s="103" t="s">
        <v>69</v>
      </c>
      <c r="H627" s="104">
        <v>5</v>
      </c>
      <c r="I627" s="106">
        <v>177</v>
      </c>
      <c r="J627" s="168">
        <v>108</v>
      </c>
      <c r="K627" s="166">
        <v>21</v>
      </c>
      <c r="L627" s="166" t="s">
        <v>2139</v>
      </c>
      <c r="M627" s="166">
        <v>18</v>
      </c>
      <c r="N627" s="166">
        <v>30</v>
      </c>
      <c r="O627" s="167"/>
      <c r="P627" s="138">
        <v>0.33333333333333331</v>
      </c>
      <c r="Q627" s="139">
        <v>0</v>
      </c>
      <c r="R627" s="140">
        <v>6</v>
      </c>
      <c r="S627" s="140">
        <v>0.33333333333333331</v>
      </c>
      <c r="T627" s="140">
        <v>0</v>
      </c>
      <c r="U627" s="139">
        <v>0</v>
      </c>
      <c r="V627" s="77">
        <f t="shared" si="10"/>
        <v>3.1880000000000002</v>
      </c>
      <c r="W627" s="216">
        <v>7.97</v>
      </c>
      <c r="X627" s="217">
        <v>0.912895861184568</v>
      </c>
      <c r="Y627" s="217">
        <v>8.7104138815432011E-2</v>
      </c>
      <c r="Z627" s="25"/>
    </row>
    <row r="628" spans="1:26" x14ac:dyDescent="0.25">
      <c r="A628" s="124">
        <v>532400</v>
      </c>
      <c r="B628" s="125" t="s">
        <v>652</v>
      </c>
      <c r="C628" s="126" t="s">
        <v>646</v>
      </c>
      <c r="D628" s="101" t="s">
        <v>2079</v>
      </c>
      <c r="E628" s="134"/>
      <c r="F628" s="102">
        <v>501</v>
      </c>
      <c r="G628" s="103" t="s">
        <v>67</v>
      </c>
      <c r="H628" s="104">
        <v>4</v>
      </c>
      <c r="I628" s="106">
        <v>129</v>
      </c>
      <c r="J628" s="168">
        <v>99</v>
      </c>
      <c r="K628" s="166">
        <v>18</v>
      </c>
      <c r="L628" s="166" t="s">
        <v>2139</v>
      </c>
      <c r="M628" s="166">
        <v>6</v>
      </c>
      <c r="N628" s="166">
        <v>15</v>
      </c>
      <c r="O628" s="167"/>
      <c r="P628" s="138">
        <v>0.66666666666666663</v>
      </c>
      <c r="Q628" s="139">
        <v>0.33333333333333331</v>
      </c>
      <c r="R628" s="140">
        <v>1.6666666666666667</v>
      </c>
      <c r="S628" s="140">
        <v>2.3333333333333335</v>
      </c>
      <c r="T628" s="140">
        <v>0</v>
      </c>
      <c r="U628" s="139">
        <v>0.33333333333333331</v>
      </c>
      <c r="V628" s="77">
        <f t="shared" si="10"/>
        <v>3.1880000000000002</v>
      </c>
      <c r="W628" s="216">
        <v>7.97</v>
      </c>
      <c r="X628" s="217">
        <v>0.912895861184568</v>
      </c>
      <c r="Y628" s="217">
        <v>8.7104138815432011E-2</v>
      </c>
      <c r="Z628" s="25"/>
    </row>
    <row r="629" spans="1:26" x14ac:dyDescent="0.25">
      <c r="A629" s="124">
        <v>532501</v>
      </c>
      <c r="B629" s="125" t="s">
        <v>653</v>
      </c>
      <c r="C629" s="126" t="s">
        <v>646</v>
      </c>
      <c r="D629" s="101" t="s">
        <v>2079</v>
      </c>
      <c r="E629" s="134"/>
      <c r="F629" s="102">
        <v>502</v>
      </c>
      <c r="G629" s="103" t="s">
        <v>69</v>
      </c>
      <c r="H629" s="104">
        <v>5</v>
      </c>
      <c r="I629" s="106">
        <v>1557</v>
      </c>
      <c r="J629" s="168">
        <v>969</v>
      </c>
      <c r="K629" s="166">
        <v>243</v>
      </c>
      <c r="L629" s="166">
        <v>27</v>
      </c>
      <c r="M629" s="166">
        <v>117</v>
      </c>
      <c r="N629" s="166">
        <v>222</v>
      </c>
      <c r="O629" s="167"/>
      <c r="P629" s="138">
        <v>1.6666666666666667</v>
      </c>
      <c r="Q629" s="139">
        <v>1</v>
      </c>
      <c r="R629" s="140">
        <v>5.666666666666667</v>
      </c>
      <c r="S629" s="140">
        <v>12</v>
      </c>
      <c r="T629" s="140">
        <v>2.3333333333333335</v>
      </c>
      <c r="U629" s="139">
        <v>1.3333333333333333</v>
      </c>
      <c r="V629" s="77">
        <f t="shared" si="10"/>
        <v>3.1880000000000002</v>
      </c>
      <c r="W629" s="216">
        <v>7.97</v>
      </c>
      <c r="X629" s="217">
        <v>0.912895861184568</v>
      </c>
      <c r="Y629" s="217">
        <v>8.7104138815432011E-2</v>
      </c>
      <c r="Z629" s="25"/>
    </row>
    <row r="630" spans="1:26" x14ac:dyDescent="0.25">
      <c r="A630" s="124">
        <v>532502</v>
      </c>
      <c r="B630" s="125" t="s">
        <v>654</v>
      </c>
      <c r="C630" s="126" t="s">
        <v>408</v>
      </c>
      <c r="D630" s="101" t="s">
        <v>2078</v>
      </c>
      <c r="E630" s="134"/>
      <c r="F630" s="102">
        <v>502</v>
      </c>
      <c r="G630" s="103" t="s">
        <v>69</v>
      </c>
      <c r="H630" s="104">
        <v>5</v>
      </c>
      <c r="I630" s="106">
        <v>276</v>
      </c>
      <c r="J630" s="168">
        <v>171</v>
      </c>
      <c r="K630" s="166">
        <v>42</v>
      </c>
      <c r="L630" s="166">
        <v>6</v>
      </c>
      <c r="M630" s="166">
        <v>21</v>
      </c>
      <c r="N630" s="166">
        <v>39</v>
      </c>
      <c r="O630" s="167"/>
      <c r="P630" s="138">
        <v>3.3333333333333335</v>
      </c>
      <c r="Q630" s="139">
        <v>1</v>
      </c>
      <c r="R630" s="140">
        <v>1.6666666666666667</v>
      </c>
      <c r="S630" s="140">
        <v>2</v>
      </c>
      <c r="T630" s="140">
        <v>0.33333333333333331</v>
      </c>
      <c r="U630" s="139">
        <v>0</v>
      </c>
      <c r="V630" s="77">
        <f t="shared" si="10"/>
        <v>3.1880000000000002</v>
      </c>
      <c r="W630" s="216">
        <v>7.97</v>
      </c>
      <c r="X630" s="217">
        <v>0.912895861184568</v>
      </c>
      <c r="Y630" s="217">
        <v>8.7104138815432011E-2</v>
      </c>
      <c r="Z630" s="25"/>
    </row>
    <row r="631" spans="1:26" x14ac:dyDescent="0.25">
      <c r="A631" s="124">
        <v>532601</v>
      </c>
      <c r="B631" s="125" t="s">
        <v>655</v>
      </c>
      <c r="C631" s="126" t="s">
        <v>646</v>
      </c>
      <c r="D631" s="101" t="s">
        <v>2079</v>
      </c>
      <c r="E631" s="134"/>
      <c r="F631" s="102">
        <v>502</v>
      </c>
      <c r="G631" s="103" t="s">
        <v>69</v>
      </c>
      <c r="H631" s="104">
        <v>5</v>
      </c>
      <c r="I631" s="106">
        <v>534</v>
      </c>
      <c r="J631" s="168">
        <v>348</v>
      </c>
      <c r="K631" s="166">
        <v>36</v>
      </c>
      <c r="L631" s="166">
        <v>3</v>
      </c>
      <c r="M631" s="166">
        <v>39</v>
      </c>
      <c r="N631" s="166">
        <v>63</v>
      </c>
      <c r="O631" s="167"/>
      <c r="P631" s="138">
        <v>0.66666666666666663</v>
      </c>
      <c r="Q631" s="139">
        <v>0.33333333333333331</v>
      </c>
      <c r="R631" s="140">
        <v>2.3333333333333335</v>
      </c>
      <c r="S631" s="140">
        <v>3.3333333333333335</v>
      </c>
      <c r="T631" s="140">
        <v>0.33333333333333331</v>
      </c>
      <c r="U631" s="139">
        <v>0.33333333333333331</v>
      </c>
      <c r="V631" s="77">
        <f t="shared" si="10"/>
        <v>3.1880000000000002</v>
      </c>
      <c r="W631" s="216">
        <v>7.97</v>
      </c>
      <c r="X631" s="217">
        <v>0.912895861184568</v>
      </c>
      <c r="Y631" s="217">
        <v>8.7104138815432011E-2</v>
      </c>
      <c r="Z631" s="25"/>
    </row>
    <row r="632" spans="1:26" x14ac:dyDescent="0.25">
      <c r="A632" s="124">
        <v>532602</v>
      </c>
      <c r="B632" s="125" t="s">
        <v>656</v>
      </c>
      <c r="C632" s="126" t="s">
        <v>646</v>
      </c>
      <c r="D632" s="101" t="s">
        <v>2079</v>
      </c>
      <c r="E632" s="134"/>
      <c r="F632" s="102">
        <v>502</v>
      </c>
      <c r="G632" s="103" t="s">
        <v>69</v>
      </c>
      <c r="H632" s="104">
        <v>5</v>
      </c>
      <c r="I632" s="106">
        <v>174</v>
      </c>
      <c r="J632" s="168">
        <v>114</v>
      </c>
      <c r="K632" s="166">
        <v>24</v>
      </c>
      <c r="L632" s="166" t="s">
        <v>2139</v>
      </c>
      <c r="M632" s="166">
        <v>12</v>
      </c>
      <c r="N632" s="166">
        <v>9</v>
      </c>
      <c r="O632" s="167"/>
      <c r="P632" s="138">
        <v>1.6666666666666667</v>
      </c>
      <c r="Q632" s="139">
        <v>0.33333333333333331</v>
      </c>
      <c r="R632" s="140">
        <v>1.3333333333333333</v>
      </c>
      <c r="S632" s="140">
        <v>1.6666666666666667</v>
      </c>
      <c r="T632" s="140">
        <v>0</v>
      </c>
      <c r="U632" s="139">
        <v>0.33333333333333331</v>
      </c>
      <c r="V632" s="77">
        <f t="shared" si="10"/>
        <v>3.1880000000000002</v>
      </c>
      <c r="W632" s="216">
        <v>7.97</v>
      </c>
      <c r="X632" s="217">
        <v>0.912895861184568</v>
      </c>
      <c r="Y632" s="217">
        <v>8.7104138815432011E-2</v>
      </c>
      <c r="Z632" s="25"/>
    </row>
    <row r="633" spans="1:26" x14ac:dyDescent="0.25">
      <c r="A633" s="124">
        <v>532700</v>
      </c>
      <c r="B633" s="125" t="s">
        <v>657</v>
      </c>
      <c r="C633" s="126" t="s">
        <v>646</v>
      </c>
      <c r="D633" s="101" t="s">
        <v>2079</v>
      </c>
      <c r="E633" s="134"/>
      <c r="F633" s="102">
        <v>502</v>
      </c>
      <c r="G633" s="103" t="s">
        <v>69</v>
      </c>
      <c r="H633" s="104">
        <v>5</v>
      </c>
      <c r="I633" s="106">
        <v>822</v>
      </c>
      <c r="J633" s="168">
        <v>504</v>
      </c>
      <c r="K633" s="166">
        <v>114</v>
      </c>
      <c r="L633" s="166">
        <v>15</v>
      </c>
      <c r="M633" s="166">
        <v>69</v>
      </c>
      <c r="N633" s="166">
        <v>108</v>
      </c>
      <c r="O633" s="167"/>
      <c r="P633" s="138">
        <v>0.33333333333333331</v>
      </c>
      <c r="Q633" s="139">
        <v>0.33333333333333331</v>
      </c>
      <c r="R633" s="140">
        <v>2.3333333333333335</v>
      </c>
      <c r="S633" s="140">
        <v>6</v>
      </c>
      <c r="T633" s="140">
        <v>0.33333333333333331</v>
      </c>
      <c r="U633" s="139">
        <v>0</v>
      </c>
      <c r="V633" s="77">
        <f t="shared" si="10"/>
        <v>3.1880000000000002</v>
      </c>
      <c r="W633" s="216">
        <v>7.97</v>
      </c>
      <c r="X633" s="217">
        <v>0.912895861184568</v>
      </c>
      <c r="Y633" s="217">
        <v>8.7104138815432011E-2</v>
      </c>
      <c r="Z633" s="25"/>
    </row>
    <row r="634" spans="1:26" x14ac:dyDescent="0.25">
      <c r="A634" s="124">
        <v>532901</v>
      </c>
      <c r="B634" s="125" t="s">
        <v>658</v>
      </c>
      <c r="C634" s="126" t="s">
        <v>646</v>
      </c>
      <c r="D634" s="101" t="s">
        <v>2079</v>
      </c>
      <c r="E634" s="134"/>
      <c r="F634" s="102">
        <v>220</v>
      </c>
      <c r="G634" s="103" t="s">
        <v>659</v>
      </c>
      <c r="H634" s="104">
        <v>3</v>
      </c>
      <c r="I634" s="106">
        <v>1152</v>
      </c>
      <c r="J634" s="168">
        <v>654</v>
      </c>
      <c r="K634" s="166">
        <v>210</v>
      </c>
      <c r="L634" s="166">
        <v>21</v>
      </c>
      <c r="M634" s="166">
        <v>96</v>
      </c>
      <c r="N634" s="166">
        <v>195</v>
      </c>
      <c r="O634" s="167"/>
      <c r="P634" s="138">
        <v>1.3333333333333333</v>
      </c>
      <c r="Q634" s="139">
        <v>0.33333333333333331</v>
      </c>
      <c r="R634" s="140">
        <v>30</v>
      </c>
      <c r="S634" s="140">
        <v>29.666666666666668</v>
      </c>
      <c r="T634" s="140">
        <v>4.333333333333333</v>
      </c>
      <c r="U634" s="139">
        <v>2.6666666666666665</v>
      </c>
      <c r="V634" s="77">
        <f t="shared" si="10"/>
        <v>10.02</v>
      </c>
      <c r="W634" s="216">
        <v>16.7</v>
      </c>
      <c r="X634" s="217">
        <v>0.43567544991862317</v>
      </c>
      <c r="Y634" s="217">
        <v>0.56432455008137672</v>
      </c>
      <c r="Z634" s="25"/>
    </row>
    <row r="635" spans="1:26" x14ac:dyDescent="0.25">
      <c r="A635" s="124">
        <v>532902</v>
      </c>
      <c r="B635" s="125" t="s">
        <v>660</v>
      </c>
      <c r="C635" s="126" t="s">
        <v>646</v>
      </c>
      <c r="D635" s="101" t="s">
        <v>2079</v>
      </c>
      <c r="E635" s="134"/>
      <c r="F635" s="102">
        <v>220</v>
      </c>
      <c r="G635" s="103" t="s">
        <v>659</v>
      </c>
      <c r="H635" s="104">
        <v>3</v>
      </c>
      <c r="I635" s="106">
        <v>2271</v>
      </c>
      <c r="J635" s="165">
        <v>1350</v>
      </c>
      <c r="K635" s="166">
        <v>510</v>
      </c>
      <c r="L635" s="166">
        <v>27</v>
      </c>
      <c r="M635" s="166">
        <v>201</v>
      </c>
      <c r="N635" s="166">
        <v>351</v>
      </c>
      <c r="O635" s="167"/>
      <c r="P635" s="138">
        <v>10.666666666666666</v>
      </c>
      <c r="Q635" s="139">
        <v>3.3333333333333335</v>
      </c>
      <c r="R635" s="140">
        <v>70.666666666666671</v>
      </c>
      <c r="S635" s="140">
        <v>101.66666666666667</v>
      </c>
      <c r="T635" s="140">
        <v>8.6666666666666661</v>
      </c>
      <c r="U635" s="139">
        <v>4</v>
      </c>
      <c r="V635" s="77">
        <f t="shared" si="10"/>
        <v>10.02</v>
      </c>
      <c r="W635" s="216">
        <v>16.7</v>
      </c>
      <c r="X635" s="217">
        <v>0.43567544991862317</v>
      </c>
      <c r="Y635" s="217">
        <v>0.56432455008137672</v>
      </c>
      <c r="Z635" s="25"/>
    </row>
    <row r="636" spans="1:26" x14ac:dyDescent="0.25">
      <c r="A636" s="124">
        <v>532903</v>
      </c>
      <c r="B636" s="125" t="s">
        <v>661</v>
      </c>
      <c r="C636" s="126" t="s">
        <v>646</v>
      </c>
      <c r="D636" s="101" t="s">
        <v>2079</v>
      </c>
      <c r="E636" s="134"/>
      <c r="F636" s="102">
        <v>220</v>
      </c>
      <c r="G636" s="103" t="s">
        <v>659</v>
      </c>
      <c r="H636" s="104">
        <v>3</v>
      </c>
      <c r="I636" s="106">
        <v>531</v>
      </c>
      <c r="J636" s="168">
        <v>309</v>
      </c>
      <c r="K636" s="166">
        <v>99</v>
      </c>
      <c r="L636" s="166">
        <v>6</v>
      </c>
      <c r="M636" s="166">
        <v>39</v>
      </c>
      <c r="N636" s="166">
        <v>81</v>
      </c>
      <c r="O636" s="167"/>
      <c r="P636" s="138">
        <v>44.666666666666664</v>
      </c>
      <c r="Q636" s="139">
        <v>10.666666666666666</v>
      </c>
      <c r="R636" s="140">
        <v>11</v>
      </c>
      <c r="S636" s="140">
        <v>10.666666666666666</v>
      </c>
      <c r="T636" s="140">
        <v>0.33333333333333331</v>
      </c>
      <c r="U636" s="139">
        <v>0.33333333333333331</v>
      </c>
      <c r="V636" s="77">
        <f t="shared" si="10"/>
        <v>10.02</v>
      </c>
      <c r="W636" s="216">
        <v>16.7</v>
      </c>
      <c r="X636" s="217">
        <v>0.43567544991862317</v>
      </c>
      <c r="Y636" s="217">
        <v>0.56432455008137672</v>
      </c>
      <c r="Z636" s="25"/>
    </row>
    <row r="637" spans="1:26" x14ac:dyDescent="0.25">
      <c r="A637" s="124">
        <v>532904</v>
      </c>
      <c r="B637" s="125" t="s">
        <v>662</v>
      </c>
      <c r="C637" s="126" t="s">
        <v>646</v>
      </c>
      <c r="D637" s="101" t="s">
        <v>2079</v>
      </c>
      <c r="E637" s="134"/>
      <c r="F637" s="102">
        <v>220</v>
      </c>
      <c r="G637" s="103" t="s">
        <v>659</v>
      </c>
      <c r="H637" s="104">
        <v>3</v>
      </c>
      <c r="I637" s="106">
        <v>546</v>
      </c>
      <c r="J637" s="168">
        <v>306</v>
      </c>
      <c r="K637" s="166">
        <v>111</v>
      </c>
      <c r="L637" s="166">
        <v>15</v>
      </c>
      <c r="M637" s="166">
        <v>60</v>
      </c>
      <c r="N637" s="166">
        <v>93</v>
      </c>
      <c r="O637" s="167"/>
      <c r="P637" s="138">
        <v>3.3333333333333335</v>
      </c>
      <c r="Q637" s="139">
        <v>2</v>
      </c>
      <c r="R637" s="140">
        <v>7.666666666666667</v>
      </c>
      <c r="S637" s="140">
        <v>11.666666666666666</v>
      </c>
      <c r="T637" s="140">
        <v>1.3333333333333333</v>
      </c>
      <c r="U637" s="139">
        <v>0.66666666666666663</v>
      </c>
      <c r="V637" s="77">
        <f t="shared" si="10"/>
        <v>10.02</v>
      </c>
      <c r="W637" s="216">
        <v>16.7</v>
      </c>
      <c r="X637" s="217">
        <v>0.43567544991862317</v>
      </c>
      <c r="Y637" s="217">
        <v>0.56432455008137672</v>
      </c>
      <c r="Z637" s="25"/>
    </row>
    <row r="638" spans="1:26" x14ac:dyDescent="0.25">
      <c r="A638" s="124">
        <v>533000</v>
      </c>
      <c r="B638" s="125" t="s">
        <v>663</v>
      </c>
      <c r="C638" s="126" t="s">
        <v>408</v>
      </c>
      <c r="D638" s="101" t="s">
        <v>2080</v>
      </c>
      <c r="E638" s="134"/>
      <c r="F638" s="102">
        <v>221</v>
      </c>
      <c r="G638" s="103" t="s">
        <v>663</v>
      </c>
      <c r="H638" s="104">
        <v>3</v>
      </c>
      <c r="I638" s="106">
        <v>4368</v>
      </c>
      <c r="J638" s="165">
        <v>3027</v>
      </c>
      <c r="K638" s="166">
        <v>255</v>
      </c>
      <c r="L638" s="166">
        <v>51</v>
      </c>
      <c r="M638" s="166">
        <v>264</v>
      </c>
      <c r="N638" s="166">
        <v>525</v>
      </c>
      <c r="O638" s="167"/>
      <c r="P638" s="138">
        <v>2.3333333333333335</v>
      </c>
      <c r="Q638" s="139">
        <v>0.66666666666666663</v>
      </c>
      <c r="R638" s="140">
        <v>61.666666666666664</v>
      </c>
      <c r="S638" s="140">
        <v>33</v>
      </c>
      <c r="T638" s="140">
        <v>2</v>
      </c>
      <c r="U638" s="139">
        <v>2</v>
      </c>
      <c r="V638" s="77">
        <f t="shared" si="10"/>
        <v>5.5288708087875422</v>
      </c>
      <c r="W638" s="216">
        <v>9.2147846813125707</v>
      </c>
      <c r="X638" s="217">
        <v>0.78957677962852102</v>
      </c>
      <c r="Y638" s="217">
        <v>0.21042322037147901</v>
      </c>
      <c r="Z638" s="25"/>
    </row>
    <row r="639" spans="1:26" x14ac:dyDescent="0.25">
      <c r="A639" s="124">
        <v>533100</v>
      </c>
      <c r="B639" s="125" t="s">
        <v>664</v>
      </c>
      <c r="C639" s="126" t="s">
        <v>408</v>
      </c>
      <c r="D639" s="101" t="s">
        <v>2080</v>
      </c>
      <c r="E639" s="134"/>
      <c r="F639" s="102">
        <v>222</v>
      </c>
      <c r="G639" s="103" t="s">
        <v>664</v>
      </c>
      <c r="H639" s="104">
        <v>3</v>
      </c>
      <c r="I639" s="106">
        <v>1503</v>
      </c>
      <c r="J639" s="165">
        <v>1047</v>
      </c>
      <c r="K639" s="166">
        <v>201</v>
      </c>
      <c r="L639" s="166">
        <v>21</v>
      </c>
      <c r="M639" s="166">
        <v>84</v>
      </c>
      <c r="N639" s="166">
        <v>174</v>
      </c>
      <c r="O639" s="167"/>
      <c r="P639" s="138">
        <v>35.333333333333336</v>
      </c>
      <c r="Q639" s="139">
        <v>1.3333333333333333</v>
      </c>
      <c r="R639" s="140">
        <v>34.666666666666664</v>
      </c>
      <c r="S639" s="140">
        <v>21</v>
      </c>
      <c r="T639" s="140">
        <v>1</v>
      </c>
      <c r="U639" s="139">
        <v>1</v>
      </c>
      <c r="V639" s="77">
        <f t="shared" si="10"/>
        <v>5.5288708087875422</v>
      </c>
      <c r="W639" s="216">
        <v>9.2147846813125707</v>
      </c>
      <c r="X639" s="217">
        <v>0.78957677962852102</v>
      </c>
      <c r="Y639" s="217">
        <v>0.21042322037147901</v>
      </c>
      <c r="Z639" s="25"/>
    </row>
    <row r="640" spans="1:26" x14ac:dyDescent="0.25">
      <c r="A640" s="124">
        <v>533200</v>
      </c>
      <c r="B640" s="125" t="s">
        <v>665</v>
      </c>
      <c r="C640" s="126" t="s">
        <v>408</v>
      </c>
      <c r="D640" s="101" t="s">
        <v>2080</v>
      </c>
      <c r="E640" s="134"/>
      <c r="F640" s="102">
        <v>502</v>
      </c>
      <c r="G640" s="103" t="s">
        <v>69</v>
      </c>
      <c r="H640" s="104">
        <v>5</v>
      </c>
      <c r="I640" s="106">
        <v>4107</v>
      </c>
      <c r="J640" s="165">
        <v>3102</v>
      </c>
      <c r="K640" s="166">
        <v>345</v>
      </c>
      <c r="L640" s="166">
        <v>36</v>
      </c>
      <c r="M640" s="166">
        <v>198</v>
      </c>
      <c r="N640" s="166">
        <v>432</v>
      </c>
      <c r="O640" s="167"/>
      <c r="P640" s="138">
        <v>25.333333333333332</v>
      </c>
      <c r="Q640" s="139">
        <v>4.333333333333333</v>
      </c>
      <c r="R640" s="140">
        <v>23</v>
      </c>
      <c r="S640" s="140">
        <v>11</v>
      </c>
      <c r="T640" s="140">
        <v>0.33333333333333331</v>
      </c>
      <c r="U640" s="139">
        <v>0.33333333333333331</v>
      </c>
      <c r="V640" s="77">
        <f t="shared" si="10"/>
        <v>3.1880000000000002</v>
      </c>
      <c r="W640" s="216">
        <v>7.97</v>
      </c>
      <c r="X640" s="217">
        <v>0.912895861184568</v>
      </c>
      <c r="Y640" s="217">
        <v>8.7104138815432011E-2</v>
      </c>
      <c r="Z640" s="25"/>
    </row>
    <row r="641" spans="1:26" x14ac:dyDescent="0.25">
      <c r="A641" s="124">
        <v>533300</v>
      </c>
      <c r="B641" s="125" t="s">
        <v>666</v>
      </c>
      <c r="C641" s="126" t="s">
        <v>408</v>
      </c>
      <c r="D641" s="101" t="s">
        <v>2080</v>
      </c>
      <c r="E641" s="134"/>
      <c r="F641" s="102">
        <v>223</v>
      </c>
      <c r="G641" s="103" t="s">
        <v>666</v>
      </c>
      <c r="H641" s="104">
        <v>3</v>
      </c>
      <c r="I641" s="106">
        <v>3474</v>
      </c>
      <c r="J641" s="165">
        <v>2628</v>
      </c>
      <c r="K641" s="166">
        <v>246</v>
      </c>
      <c r="L641" s="166">
        <v>36</v>
      </c>
      <c r="M641" s="166">
        <v>153</v>
      </c>
      <c r="N641" s="166">
        <v>336</v>
      </c>
      <c r="O641" s="167"/>
      <c r="P641" s="138">
        <v>12.666666666666666</v>
      </c>
      <c r="Q641" s="139">
        <v>2.6666666666666665</v>
      </c>
      <c r="R641" s="140">
        <v>73</v>
      </c>
      <c r="S641" s="140">
        <v>34</v>
      </c>
      <c r="T641" s="140">
        <v>2</v>
      </c>
      <c r="U641" s="139">
        <v>0.66666666666666663</v>
      </c>
      <c r="V641" s="77">
        <f t="shared" si="10"/>
        <v>5.5288708087875422</v>
      </c>
      <c r="W641" s="216">
        <v>9.2147846813125707</v>
      </c>
      <c r="X641" s="217">
        <v>0.78957677962852102</v>
      </c>
      <c r="Y641" s="217">
        <v>0.21042322037147901</v>
      </c>
      <c r="Z641" s="25"/>
    </row>
    <row r="642" spans="1:26" x14ac:dyDescent="0.25">
      <c r="A642" s="124">
        <v>533400</v>
      </c>
      <c r="B642" s="125" t="s">
        <v>667</v>
      </c>
      <c r="C642" s="126" t="s">
        <v>408</v>
      </c>
      <c r="D642" s="101" t="s">
        <v>2080</v>
      </c>
      <c r="E642" s="134"/>
      <c r="F642" s="102">
        <v>224</v>
      </c>
      <c r="G642" s="103" t="s">
        <v>667</v>
      </c>
      <c r="H642" s="104">
        <v>3</v>
      </c>
      <c r="I642" s="106">
        <v>1227</v>
      </c>
      <c r="J642" s="168">
        <v>936</v>
      </c>
      <c r="K642" s="166">
        <v>63</v>
      </c>
      <c r="L642" s="166">
        <v>9</v>
      </c>
      <c r="M642" s="166">
        <v>54</v>
      </c>
      <c r="N642" s="166">
        <v>111</v>
      </c>
      <c r="O642" s="167"/>
      <c r="P642" s="138">
        <v>42.333333333333336</v>
      </c>
      <c r="Q642" s="139">
        <v>1.6666666666666667</v>
      </c>
      <c r="R642" s="140">
        <v>22.666666666666668</v>
      </c>
      <c r="S642" s="140">
        <v>14.666666666666666</v>
      </c>
      <c r="T642" s="140">
        <v>1</v>
      </c>
      <c r="U642" s="139">
        <v>0.66666666666666663</v>
      </c>
      <c r="V642" s="77">
        <f t="shared" si="10"/>
        <v>5.5288708087875422</v>
      </c>
      <c r="W642" s="216">
        <v>9.2147846813125707</v>
      </c>
      <c r="X642" s="217">
        <v>0.78957677962852102</v>
      </c>
      <c r="Y642" s="217">
        <v>0.21042322037147901</v>
      </c>
      <c r="Z642" s="25"/>
    </row>
    <row r="643" spans="1:26" x14ac:dyDescent="0.25">
      <c r="A643" s="124">
        <v>533501</v>
      </c>
      <c r="B643" s="125" t="s">
        <v>668</v>
      </c>
      <c r="C643" s="126" t="s">
        <v>408</v>
      </c>
      <c r="D643" s="101" t="s">
        <v>2080</v>
      </c>
      <c r="E643" s="134"/>
      <c r="F643" s="102">
        <v>226</v>
      </c>
      <c r="G643" s="103" t="s">
        <v>669</v>
      </c>
      <c r="H643" s="104">
        <v>3</v>
      </c>
      <c r="I643" s="106">
        <v>2424</v>
      </c>
      <c r="J643" s="165">
        <v>1776</v>
      </c>
      <c r="K643" s="166">
        <v>192</v>
      </c>
      <c r="L643" s="166">
        <v>27</v>
      </c>
      <c r="M643" s="166">
        <v>105</v>
      </c>
      <c r="N643" s="166">
        <v>240</v>
      </c>
      <c r="O643" s="167"/>
      <c r="P643" s="138">
        <v>19</v>
      </c>
      <c r="Q643" s="139">
        <v>1.3333333333333333</v>
      </c>
      <c r="R643" s="140">
        <v>91</v>
      </c>
      <c r="S643" s="140">
        <v>50.333333333333336</v>
      </c>
      <c r="T643" s="140">
        <v>3</v>
      </c>
      <c r="U643" s="139">
        <v>0.33333333333333331</v>
      </c>
      <c r="V643" s="77">
        <f t="shared" si="10"/>
        <v>5.5288708087875422</v>
      </c>
      <c r="W643" s="216">
        <v>9.2147846813125707</v>
      </c>
      <c r="X643" s="217">
        <v>0.78957677962852102</v>
      </c>
      <c r="Y643" s="217">
        <v>0.21042322037147901</v>
      </c>
      <c r="Z643" s="25"/>
    </row>
    <row r="644" spans="1:26" x14ac:dyDescent="0.25">
      <c r="A644" s="124">
        <v>533502</v>
      </c>
      <c r="B644" s="125" t="s">
        <v>670</v>
      </c>
      <c r="C644" s="126" t="s">
        <v>408</v>
      </c>
      <c r="D644" s="101" t="s">
        <v>2080</v>
      </c>
      <c r="E644" s="134"/>
      <c r="F644" s="102">
        <v>226</v>
      </c>
      <c r="G644" s="103" t="s">
        <v>669</v>
      </c>
      <c r="H644" s="104">
        <v>3</v>
      </c>
      <c r="I644" s="106">
        <v>4266</v>
      </c>
      <c r="J644" s="165">
        <v>2913</v>
      </c>
      <c r="K644" s="166">
        <v>366</v>
      </c>
      <c r="L644" s="166">
        <v>48</v>
      </c>
      <c r="M644" s="166">
        <v>234</v>
      </c>
      <c r="N644" s="166">
        <v>570</v>
      </c>
      <c r="O644" s="167"/>
      <c r="P644" s="138">
        <v>54.666666666666664</v>
      </c>
      <c r="Q644" s="139">
        <v>2.6666666666666665</v>
      </c>
      <c r="R644" s="140">
        <v>101</v>
      </c>
      <c r="S644" s="140">
        <v>52</v>
      </c>
      <c r="T644" s="140">
        <v>2.6666666666666665</v>
      </c>
      <c r="U644" s="139">
        <v>0.66666666666666663</v>
      </c>
      <c r="V644" s="77">
        <f t="shared" si="10"/>
        <v>5.5288708087875422</v>
      </c>
      <c r="W644" s="216">
        <v>9.2147846813125707</v>
      </c>
      <c r="X644" s="217">
        <v>0.78957677962852102</v>
      </c>
      <c r="Y644" s="217">
        <v>0.21042322037147901</v>
      </c>
      <c r="Z644" s="25"/>
    </row>
    <row r="645" spans="1:26" x14ac:dyDescent="0.25">
      <c r="A645" s="124">
        <v>533602</v>
      </c>
      <c r="B645" s="125" t="s">
        <v>671</v>
      </c>
      <c r="C645" s="126" t="s">
        <v>408</v>
      </c>
      <c r="D645" s="101" t="s">
        <v>2080</v>
      </c>
      <c r="E645" s="134"/>
      <c r="F645" s="102">
        <v>501</v>
      </c>
      <c r="G645" s="103" t="s">
        <v>67</v>
      </c>
      <c r="H645" s="104">
        <v>4</v>
      </c>
      <c r="I645" s="106">
        <v>753</v>
      </c>
      <c r="J645" s="168">
        <v>624</v>
      </c>
      <c r="K645" s="166">
        <v>12</v>
      </c>
      <c r="L645" s="166">
        <v>3</v>
      </c>
      <c r="M645" s="166">
        <v>21</v>
      </c>
      <c r="N645" s="166">
        <v>75</v>
      </c>
      <c r="O645" s="167"/>
      <c r="P645" s="138">
        <v>48.333333333333336</v>
      </c>
      <c r="Q645" s="139">
        <v>4.333333333333333</v>
      </c>
      <c r="R645" s="140">
        <v>19</v>
      </c>
      <c r="S645" s="140">
        <v>6.666666666666667</v>
      </c>
      <c r="T645" s="140">
        <v>0</v>
      </c>
      <c r="U645" s="139">
        <v>0</v>
      </c>
      <c r="V645" s="77">
        <f t="shared" si="10"/>
        <v>3.1880000000000002</v>
      </c>
      <c r="W645" s="216">
        <v>7.97</v>
      </c>
      <c r="X645" s="217">
        <v>0.912895861184568</v>
      </c>
      <c r="Y645" s="217">
        <v>8.7104138815432011E-2</v>
      </c>
      <c r="Z645" s="25"/>
    </row>
    <row r="646" spans="1:26" x14ac:dyDescent="0.25">
      <c r="A646" s="124">
        <v>533603</v>
      </c>
      <c r="B646" s="125" t="s">
        <v>672</v>
      </c>
      <c r="C646" s="126" t="s">
        <v>408</v>
      </c>
      <c r="D646" s="101" t="s">
        <v>2080</v>
      </c>
      <c r="E646" s="134"/>
      <c r="F646" s="102">
        <v>502</v>
      </c>
      <c r="G646" s="103" t="s">
        <v>69</v>
      </c>
      <c r="H646" s="104">
        <v>5</v>
      </c>
      <c r="I646" s="106">
        <v>3198</v>
      </c>
      <c r="J646" s="165">
        <v>2238</v>
      </c>
      <c r="K646" s="166">
        <v>249</v>
      </c>
      <c r="L646" s="166">
        <v>27</v>
      </c>
      <c r="M646" s="166">
        <v>153</v>
      </c>
      <c r="N646" s="166">
        <v>423</v>
      </c>
      <c r="O646" s="167"/>
      <c r="P646" s="138">
        <v>3.6666666666666665</v>
      </c>
      <c r="Q646" s="139">
        <v>0</v>
      </c>
      <c r="R646" s="140">
        <v>33.666666666666664</v>
      </c>
      <c r="S646" s="140">
        <v>12.666666666666666</v>
      </c>
      <c r="T646" s="140">
        <v>0.33333333333333331</v>
      </c>
      <c r="U646" s="139">
        <v>0</v>
      </c>
      <c r="V646" s="77">
        <f t="shared" si="10"/>
        <v>3.1880000000000002</v>
      </c>
      <c r="W646" s="216">
        <v>7.97</v>
      </c>
      <c r="X646" s="217">
        <v>0.912895861184568</v>
      </c>
      <c r="Y646" s="217">
        <v>8.7104138815432011E-2</v>
      </c>
      <c r="Z646" s="25"/>
    </row>
    <row r="647" spans="1:26" x14ac:dyDescent="0.25">
      <c r="A647" s="124">
        <v>533604</v>
      </c>
      <c r="B647" s="125" t="s">
        <v>673</v>
      </c>
      <c r="C647" s="126" t="s">
        <v>408</v>
      </c>
      <c r="D647" s="101" t="s">
        <v>2080</v>
      </c>
      <c r="E647" s="134"/>
      <c r="F647" s="102">
        <v>501</v>
      </c>
      <c r="G647" s="103" t="s">
        <v>67</v>
      </c>
      <c r="H647" s="104">
        <v>4</v>
      </c>
      <c r="I647" s="106">
        <v>846</v>
      </c>
      <c r="J647" s="168">
        <v>657</v>
      </c>
      <c r="K647" s="166">
        <v>75</v>
      </c>
      <c r="L647" s="166">
        <v>6</v>
      </c>
      <c r="M647" s="166">
        <v>27</v>
      </c>
      <c r="N647" s="166">
        <v>96</v>
      </c>
      <c r="O647" s="167"/>
      <c r="P647" s="138">
        <v>9.6666666666666661</v>
      </c>
      <c r="Q647" s="139">
        <v>1.6666666666666667</v>
      </c>
      <c r="R647" s="140">
        <v>10.333333333333334</v>
      </c>
      <c r="S647" s="140">
        <v>5</v>
      </c>
      <c r="T647" s="140">
        <v>0</v>
      </c>
      <c r="U647" s="139">
        <v>0</v>
      </c>
      <c r="V647" s="77">
        <f t="shared" si="10"/>
        <v>3.1880000000000002</v>
      </c>
      <c r="W647" s="216">
        <v>7.97</v>
      </c>
      <c r="X647" s="217">
        <v>0.912895861184568</v>
      </c>
      <c r="Y647" s="217">
        <v>8.7104138815432011E-2</v>
      </c>
      <c r="Z647" s="25"/>
    </row>
    <row r="648" spans="1:26" x14ac:dyDescent="0.25">
      <c r="A648" s="124">
        <v>533800</v>
      </c>
      <c r="B648" s="125" t="s">
        <v>674</v>
      </c>
      <c r="C648" s="126" t="s">
        <v>408</v>
      </c>
      <c r="D648" s="101" t="s">
        <v>2081</v>
      </c>
      <c r="E648" s="134"/>
      <c r="F648" s="102">
        <v>501</v>
      </c>
      <c r="G648" s="103" t="s">
        <v>67</v>
      </c>
      <c r="H648" s="104">
        <v>4</v>
      </c>
      <c r="I648" s="106">
        <v>1248</v>
      </c>
      <c r="J648" s="168">
        <v>840</v>
      </c>
      <c r="K648" s="166">
        <v>75</v>
      </c>
      <c r="L648" s="166">
        <v>15</v>
      </c>
      <c r="M648" s="166">
        <v>69</v>
      </c>
      <c r="N648" s="166">
        <v>150</v>
      </c>
      <c r="O648" s="167"/>
      <c r="P648" s="138">
        <v>2.6666666666666665</v>
      </c>
      <c r="Q648" s="139">
        <v>0.33333333333333331</v>
      </c>
      <c r="R648" s="140">
        <v>21</v>
      </c>
      <c r="S648" s="140">
        <v>13.333333333333334</v>
      </c>
      <c r="T648" s="140">
        <v>0.66666666666666663</v>
      </c>
      <c r="U648" s="139">
        <v>1.3333333333333333</v>
      </c>
      <c r="V648" s="77">
        <f t="shared" si="10"/>
        <v>3.1880000000000002</v>
      </c>
      <c r="W648" s="216">
        <v>7.97</v>
      </c>
      <c r="X648" s="217">
        <v>0.912895861184568</v>
      </c>
      <c r="Y648" s="217">
        <v>8.7104138815432011E-2</v>
      </c>
      <c r="Z648" s="25"/>
    </row>
    <row r="649" spans="1:26" x14ac:dyDescent="0.25">
      <c r="A649" s="124">
        <v>533901</v>
      </c>
      <c r="B649" s="125" t="s">
        <v>675</v>
      </c>
      <c r="C649" s="126" t="s">
        <v>408</v>
      </c>
      <c r="D649" s="101" t="s">
        <v>2081</v>
      </c>
      <c r="E649" s="134"/>
      <c r="F649" s="102">
        <v>502</v>
      </c>
      <c r="G649" s="103" t="s">
        <v>69</v>
      </c>
      <c r="H649" s="104">
        <v>5</v>
      </c>
      <c r="I649" s="106">
        <v>2508</v>
      </c>
      <c r="J649" s="165">
        <v>1488</v>
      </c>
      <c r="K649" s="166">
        <v>120</v>
      </c>
      <c r="L649" s="166">
        <v>36</v>
      </c>
      <c r="M649" s="166">
        <v>186</v>
      </c>
      <c r="N649" s="166">
        <v>381</v>
      </c>
      <c r="O649" s="167"/>
      <c r="P649" s="138">
        <v>9</v>
      </c>
      <c r="Q649" s="139">
        <v>0</v>
      </c>
      <c r="R649" s="140">
        <v>14</v>
      </c>
      <c r="S649" s="140">
        <v>8.6666666666666661</v>
      </c>
      <c r="T649" s="140">
        <v>2</v>
      </c>
      <c r="U649" s="139">
        <v>0.33333333333333331</v>
      </c>
      <c r="V649" s="77">
        <f t="shared" si="10"/>
        <v>3.1880000000000002</v>
      </c>
      <c r="W649" s="216">
        <v>7.97</v>
      </c>
      <c r="X649" s="217">
        <v>0.912895861184568</v>
      </c>
      <c r="Y649" s="217">
        <v>8.7104138815432011E-2</v>
      </c>
      <c r="Z649" s="25"/>
    </row>
    <row r="650" spans="1:26" x14ac:dyDescent="0.25">
      <c r="A650" s="124">
        <v>533902</v>
      </c>
      <c r="B650" s="125" t="s">
        <v>676</v>
      </c>
      <c r="C650" s="126" t="s">
        <v>408</v>
      </c>
      <c r="D650" s="101" t="s">
        <v>2081</v>
      </c>
      <c r="E650" s="134"/>
      <c r="F650" s="102">
        <v>502</v>
      </c>
      <c r="G650" s="103" t="s">
        <v>69</v>
      </c>
      <c r="H650" s="104">
        <v>5</v>
      </c>
      <c r="I650" s="106">
        <v>1317</v>
      </c>
      <c r="J650" s="168">
        <v>774</v>
      </c>
      <c r="K650" s="166">
        <v>84</v>
      </c>
      <c r="L650" s="166">
        <v>18</v>
      </c>
      <c r="M650" s="166">
        <v>105</v>
      </c>
      <c r="N650" s="166">
        <v>204</v>
      </c>
      <c r="O650" s="167"/>
      <c r="P650" s="138">
        <v>8.6666666666666661</v>
      </c>
      <c r="Q650" s="139">
        <v>0.66666666666666663</v>
      </c>
      <c r="R650" s="140">
        <v>5.666666666666667</v>
      </c>
      <c r="S650" s="140">
        <v>6</v>
      </c>
      <c r="T650" s="140">
        <v>1</v>
      </c>
      <c r="U650" s="139">
        <v>0.33333333333333331</v>
      </c>
      <c r="V650" s="77">
        <f t="shared" si="10"/>
        <v>3.1880000000000002</v>
      </c>
      <c r="W650" s="216">
        <v>7.97</v>
      </c>
      <c r="X650" s="217">
        <v>0.912895861184568</v>
      </c>
      <c r="Y650" s="217">
        <v>8.7104138815432011E-2</v>
      </c>
      <c r="Z650" s="25"/>
    </row>
    <row r="651" spans="1:26" x14ac:dyDescent="0.25">
      <c r="A651" s="124">
        <v>533903</v>
      </c>
      <c r="B651" s="125" t="s">
        <v>677</v>
      </c>
      <c r="C651" s="126" t="s">
        <v>408</v>
      </c>
      <c r="D651" s="101" t="s">
        <v>2081</v>
      </c>
      <c r="E651" s="134"/>
      <c r="F651" s="102">
        <v>501</v>
      </c>
      <c r="G651" s="103" t="s">
        <v>67</v>
      </c>
      <c r="H651" s="104">
        <v>4</v>
      </c>
      <c r="I651" s="106">
        <v>429</v>
      </c>
      <c r="J651" s="168">
        <v>249</v>
      </c>
      <c r="K651" s="166">
        <v>78</v>
      </c>
      <c r="L651" s="166">
        <v>6</v>
      </c>
      <c r="M651" s="166">
        <v>30</v>
      </c>
      <c r="N651" s="166">
        <v>72</v>
      </c>
      <c r="O651" s="167"/>
      <c r="P651" s="138">
        <v>3.6666666666666665</v>
      </c>
      <c r="Q651" s="139">
        <v>0.33333333333333331</v>
      </c>
      <c r="R651" s="140">
        <v>3</v>
      </c>
      <c r="S651" s="140">
        <v>6.333333333333333</v>
      </c>
      <c r="T651" s="140">
        <v>1</v>
      </c>
      <c r="U651" s="139">
        <v>0.66666666666666663</v>
      </c>
      <c r="V651" s="77">
        <f t="shared" si="10"/>
        <v>3.1880000000000002</v>
      </c>
      <c r="W651" s="216">
        <v>7.97</v>
      </c>
      <c r="X651" s="217">
        <v>0.912895861184568</v>
      </c>
      <c r="Y651" s="217">
        <v>8.7104138815432011E-2</v>
      </c>
      <c r="Z651" s="25"/>
    </row>
    <row r="652" spans="1:26" x14ac:dyDescent="0.25">
      <c r="A652" s="124">
        <v>534100</v>
      </c>
      <c r="B652" s="125" t="s">
        <v>679</v>
      </c>
      <c r="C652" s="126" t="s">
        <v>678</v>
      </c>
      <c r="D652" s="101" t="s">
        <v>2082</v>
      </c>
      <c r="E652" s="134"/>
      <c r="F652" s="102">
        <v>227</v>
      </c>
      <c r="G652" s="103" t="s">
        <v>679</v>
      </c>
      <c r="H652" s="104">
        <v>3</v>
      </c>
      <c r="I652" s="106">
        <v>1935</v>
      </c>
      <c r="J652" s="165">
        <v>1362</v>
      </c>
      <c r="K652" s="166">
        <v>108</v>
      </c>
      <c r="L652" s="166">
        <v>18</v>
      </c>
      <c r="M652" s="166">
        <v>93</v>
      </c>
      <c r="N652" s="166">
        <v>219</v>
      </c>
      <c r="O652" s="167"/>
      <c r="P652" s="138">
        <v>2.6666666666666665</v>
      </c>
      <c r="Q652" s="139">
        <v>1.3333333333333333</v>
      </c>
      <c r="R652" s="140">
        <v>30.333333333333332</v>
      </c>
      <c r="S652" s="140">
        <v>15.333333333333334</v>
      </c>
      <c r="T652" s="140">
        <v>1.3333333333333333</v>
      </c>
      <c r="U652" s="139">
        <v>0.66666666666666663</v>
      </c>
      <c r="V652" s="77">
        <f t="shared" si="10"/>
        <v>6.9499754234322584</v>
      </c>
      <c r="W652" s="216">
        <v>11.583292372387097</v>
      </c>
      <c r="X652" s="217">
        <v>0.6281271144450622</v>
      </c>
      <c r="Y652" s="217">
        <v>0.37187288555493775</v>
      </c>
      <c r="Z652" s="25"/>
    </row>
    <row r="653" spans="1:26" x14ac:dyDescent="0.25">
      <c r="A653" s="124">
        <v>534200</v>
      </c>
      <c r="B653" s="125" t="s">
        <v>680</v>
      </c>
      <c r="C653" s="126" t="s">
        <v>408</v>
      </c>
      <c r="D653" s="101" t="s">
        <v>2081</v>
      </c>
      <c r="E653" s="134"/>
      <c r="F653" s="102">
        <v>502</v>
      </c>
      <c r="G653" s="103" t="s">
        <v>69</v>
      </c>
      <c r="H653" s="104">
        <v>5</v>
      </c>
      <c r="I653" s="106">
        <v>3111</v>
      </c>
      <c r="J653" s="165">
        <v>2154</v>
      </c>
      <c r="K653" s="166">
        <v>225</v>
      </c>
      <c r="L653" s="166">
        <v>27</v>
      </c>
      <c r="M653" s="166">
        <v>168</v>
      </c>
      <c r="N653" s="166">
        <v>384</v>
      </c>
      <c r="O653" s="167"/>
      <c r="P653" s="138">
        <v>12.333333333333334</v>
      </c>
      <c r="Q653" s="139">
        <v>0</v>
      </c>
      <c r="R653" s="140">
        <v>16.333333333333332</v>
      </c>
      <c r="S653" s="140">
        <v>13</v>
      </c>
      <c r="T653" s="140">
        <v>1</v>
      </c>
      <c r="U653" s="139">
        <v>0.66666666666666663</v>
      </c>
      <c r="V653" s="77">
        <f t="shared" si="10"/>
        <v>3.2113890754571841</v>
      </c>
      <c r="W653" s="216">
        <v>8.0284726886429603</v>
      </c>
      <c r="X653" s="217">
        <v>0.90624709030066086</v>
      </c>
      <c r="Y653" s="217">
        <v>9.3752909699339096E-2</v>
      </c>
      <c r="Z653" s="25"/>
    </row>
    <row r="654" spans="1:26" x14ac:dyDescent="0.25">
      <c r="A654" s="124">
        <v>534300</v>
      </c>
      <c r="B654" s="125" t="s">
        <v>681</v>
      </c>
      <c r="C654" s="126" t="s">
        <v>408</v>
      </c>
      <c r="D654" s="101" t="s">
        <v>2081</v>
      </c>
      <c r="E654" s="134"/>
      <c r="F654" s="102">
        <v>228</v>
      </c>
      <c r="G654" s="103" t="s">
        <v>681</v>
      </c>
      <c r="H654" s="104">
        <v>3</v>
      </c>
      <c r="I654" s="106">
        <v>3888</v>
      </c>
      <c r="J654" s="165">
        <v>2589</v>
      </c>
      <c r="K654" s="166">
        <v>528</v>
      </c>
      <c r="L654" s="166">
        <v>54</v>
      </c>
      <c r="M654" s="166">
        <v>267</v>
      </c>
      <c r="N654" s="166">
        <v>453</v>
      </c>
      <c r="O654" s="167"/>
      <c r="P654" s="138">
        <v>5</v>
      </c>
      <c r="Q654" s="139">
        <v>1.3333333333333333</v>
      </c>
      <c r="R654" s="140">
        <v>102.33333333333333</v>
      </c>
      <c r="S654" s="140">
        <v>97.333333333333329</v>
      </c>
      <c r="T654" s="140">
        <v>7</v>
      </c>
      <c r="U654" s="139">
        <v>4.333333333333333</v>
      </c>
      <c r="V654" s="77">
        <f t="shared" si="10"/>
        <v>5.5288708087875422</v>
      </c>
      <c r="W654" s="216">
        <v>9.2147846813125707</v>
      </c>
      <c r="X654" s="217">
        <v>0.78957677962852102</v>
      </c>
      <c r="Y654" s="217">
        <v>0.21042322037147901</v>
      </c>
      <c r="Z654" s="25"/>
    </row>
    <row r="655" spans="1:26" x14ac:dyDescent="0.25">
      <c r="A655" s="124">
        <v>534400</v>
      </c>
      <c r="B655" s="125" t="s">
        <v>682</v>
      </c>
      <c r="C655" s="126" t="s">
        <v>408</v>
      </c>
      <c r="D655" s="101" t="s">
        <v>2081</v>
      </c>
      <c r="E655" s="134"/>
      <c r="F655" s="102">
        <v>229</v>
      </c>
      <c r="G655" s="103" t="s">
        <v>682</v>
      </c>
      <c r="H655" s="104">
        <v>3</v>
      </c>
      <c r="I655" s="106">
        <v>4527</v>
      </c>
      <c r="J655" s="165">
        <v>3039</v>
      </c>
      <c r="K655" s="166">
        <v>345</v>
      </c>
      <c r="L655" s="166">
        <v>42</v>
      </c>
      <c r="M655" s="166">
        <v>282</v>
      </c>
      <c r="N655" s="166">
        <v>594</v>
      </c>
      <c r="O655" s="167"/>
      <c r="P655" s="138">
        <v>59.333333333333336</v>
      </c>
      <c r="Q655" s="139">
        <v>8.3333333333333339</v>
      </c>
      <c r="R655" s="140">
        <v>82.333333333333329</v>
      </c>
      <c r="S655" s="140">
        <v>45.333333333333336</v>
      </c>
      <c r="T655" s="140">
        <v>9.6666666666666661</v>
      </c>
      <c r="U655" s="139">
        <v>1.6666666666666667</v>
      </c>
      <c r="V655" s="77">
        <f t="shared" si="10"/>
        <v>5.5288708087875422</v>
      </c>
      <c r="W655" s="216">
        <v>9.2147846813125707</v>
      </c>
      <c r="X655" s="217">
        <v>0.78957677962852102</v>
      </c>
      <c r="Y655" s="217">
        <v>0.21042322037147901</v>
      </c>
      <c r="Z655" s="25"/>
    </row>
    <row r="656" spans="1:26" x14ac:dyDescent="0.25">
      <c r="A656" s="124">
        <v>534500</v>
      </c>
      <c r="B656" s="125" t="s">
        <v>683</v>
      </c>
      <c r="C656" s="126" t="s">
        <v>408</v>
      </c>
      <c r="D656" s="101" t="s">
        <v>2083</v>
      </c>
      <c r="E656" s="134"/>
      <c r="F656" s="102">
        <v>502</v>
      </c>
      <c r="G656" s="103" t="s">
        <v>69</v>
      </c>
      <c r="H656" s="104">
        <v>5</v>
      </c>
      <c r="I656" s="106">
        <v>2655</v>
      </c>
      <c r="J656" s="165">
        <v>1563</v>
      </c>
      <c r="K656" s="166">
        <v>102</v>
      </c>
      <c r="L656" s="166">
        <v>39</v>
      </c>
      <c r="M656" s="166">
        <v>207</v>
      </c>
      <c r="N656" s="166">
        <v>411</v>
      </c>
      <c r="O656" s="167"/>
      <c r="P656" s="138">
        <v>57.333333333333336</v>
      </c>
      <c r="Q656" s="139">
        <v>4</v>
      </c>
      <c r="R656" s="140">
        <v>24</v>
      </c>
      <c r="S656" s="140">
        <v>14.333333333333334</v>
      </c>
      <c r="T656" s="140">
        <v>3.3333333333333335</v>
      </c>
      <c r="U656" s="139">
        <v>1</v>
      </c>
      <c r="V656" s="77">
        <f t="shared" si="10"/>
        <v>3.1880000000000002</v>
      </c>
      <c r="W656" s="216">
        <v>7.97</v>
      </c>
      <c r="X656" s="217">
        <v>0.912895861184568</v>
      </c>
      <c r="Y656" s="217">
        <v>8.7104138815432011E-2</v>
      </c>
      <c r="Z656" s="25"/>
    </row>
    <row r="657" spans="1:26" x14ac:dyDescent="0.25">
      <c r="A657" s="124">
        <v>534602</v>
      </c>
      <c r="B657" s="125" t="s">
        <v>684</v>
      </c>
      <c r="C657" s="126" t="s">
        <v>408</v>
      </c>
      <c r="D657" s="101" t="s">
        <v>2083</v>
      </c>
      <c r="E657" s="134"/>
      <c r="F657" s="102">
        <v>501</v>
      </c>
      <c r="G657" s="103" t="s">
        <v>67</v>
      </c>
      <c r="H657" s="104">
        <v>4</v>
      </c>
      <c r="I657" s="106">
        <v>306</v>
      </c>
      <c r="J657" s="168">
        <v>186</v>
      </c>
      <c r="K657" s="166">
        <v>24</v>
      </c>
      <c r="L657" s="166">
        <v>6</v>
      </c>
      <c r="M657" s="166">
        <v>15</v>
      </c>
      <c r="N657" s="166">
        <v>48</v>
      </c>
      <c r="O657" s="167"/>
      <c r="P657" s="138">
        <v>4</v>
      </c>
      <c r="Q657" s="139">
        <v>0</v>
      </c>
      <c r="R657" s="140">
        <v>11</v>
      </c>
      <c r="S657" s="140">
        <v>4</v>
      </c>
      <c r="T657" s="140">
        <v>0.33333333333333331</v>
      </c>
      <c r="U657" s="139">
        <v>0.33333333333333331</v>
      </c>
      <c r="V657" s="77">
        <f t="shared" si="10"/>
        <v>3.6679285843028513</v>
      </c>
      <c r="W657" s="216">
        <v>9.1698214607571273</v>
      </c>
      <c r="X657" s="217">
        <v>0.79344838334946877</v>
      </c>
      <c r="Y657" s="217">
        <v>0.20655161665053126</v>
      </c>
      <c r="Z657" s="25"/>
    </row>
    <row r="658" spans="1:26" x14ac:dyDescent="0.25">
      <c r="A658" s="124">
        <v>534603</v>
      </c>
      <c r="B658" s="125" t="s">
        <v>685</v>
      </c>
      <c r="C658" s="126" t="s">
        <v>408</v>
      </c>
      <c r="D658" s="101" t="s">
        <v>2083</v>
      </c>
      <c r="E658" s="134"/>
      <c r="F658" s="102">
        <v>502</v>
      </c>
      <c r="G658" s="103" t="s">
        <v>69</v>
      </c>
      <c r="H658" s="104">
        <v>5</v>
      </c>
      <c r="I658" s="106">
        <v>2451</v>
      </c>
      <c r="J658" s="165">
        <v>1392</v>
      </c>
      <c r="K658" s="166">
        <v>93</v>
      </c>
      <c r="L658" s="166">
        <v>51</v>
      </c>
      <c r="M658" s="166">
        <v>204</v>
      </c>
      <c r="N658" s="166">
        <v>366</v>
      </c>
      <c r="O658" s="167"/>
      <c r="P658" s="138">
        <v>3.6666666666666665</v>
      </c>
      <c r="Q658" s="139">
        <v>0.33333333333333331</v>
      </c>
      <c r="R658" s="140">
        <v>3.3333333333333335</v>
      </c>
      <c r="S658" s="140">
        <v>6</v>
      </c>
      <c r="T658" s="140">
        <v>0.66666666666666663</v>
      </c>
      <c r="U658" s="139">
        <v>0</v>
      </c>
      <c r="V658" s="77">
        <f t="shared" si="10"/>
        <v>3.1880000000000002</v>
      </c>
      <c r="W658" s="216">
        <v>7.97</v>
      </c>
      <c r="X658" s="217">
        <v>0.912895861184568</v>
      </c>
      <c r="Y658" s="217">
        <v>8.7104138815432011E-2</v>
      </c>
      <c r="Z658" s="25"/>
    </row>
    <row r="659" spans="1:26" x14ac:dyDescent="0.25">
      <c r="A659" s="124">
        <v>534604</v>
      </c>
      <c r="B659" s="125" t="s">
        <v>686</v>
      </c>
      <c r="C659" s="126" t="s">
        <v>408</v>
      </c>
      <c r="D659" s="101" t="s">
        <v>2083</v>
      </c>
      <c r="E659" s="134"/>
      <c r="F659" s="102">
        <v>502</v>
      </c>
      <c r="G659" s="103" t="s">
        <v>69</v>
      </c>
      <c r="H659" s="104">
        <v>5</v>
      </c>
      <c r="I659" s="106">
        <v>3996</v>
      </c>
      <c r="J659" s="165">
        <v>2325</v>
      </c>
      <c r="K659" s="166">
        <v>186</v>
      </c>
      <c r="L659" s="166">
        <v>60</v>
      </c>
      <c r="M659" s="166">
        <v>297</v>
      </c>
      <c r="N659" s="166">
        <v>648</v>
      </c>
      <c r="O659" s="167"/>
      <c r="P659" s="138">
        <v>5.333333333333333</v>
      </c>
      <c r="Q659" s="139">
        <v>1</v>
      </c>
      <c r="R659" s="140">
        <v>17.333333333333332</v>
      </c>
      <c r="S659" s="140">
        <v>16</v>
      </c>
      <c r="T659" s="140">
        <v>3.6666666666666665</v>
      </c>
      <c r="U659" s="139">
        <v>1.6666666666666667</v>
      </c>
      <c r="V659" s="77">
        <f t="shared" si="10"/>
        <v>3.2347781509143689</v>
      </c>
      <c r="W659" s="216">
        <v>8.0869453772859217</v>
      </c>
      <c r="X659" s="217">
        <v>0.89969446734198766</v>
      </c>
      <c r="Y659" s="217">
        <v>0.10030553265801234</v>
      </c>
      <c r="Z659" s="25"/>
    </row>
    <row r="660" spans="1:26" x14ac:dyDescent="0.25">
      <c r="A660" s="124">
        <v>534800</v>
      </c>
      <c r="B660" s="125" t="s">
        <v>687</v>
      </c>
      <c r="C660" s="126" t="s">
        <v>408</v>
      </c>
      <c r="D660" s="101" t="s">
        <v>2083</v>
      </c>
      <c r="E660" s="134"/>
      <c r="F660" s="102">
        <v>230</v>
      </c>
      <c r="G660" s="103" t="s">
        <v>687</v>
      </c>
      <c r="H660" s="104">
        <v>3</v>
      </c>
      <c r="I660" s="106">
        <v>3903</v>
      </c>
      <c r="J660" s="165">
        <v>2619</v>
      </c>
      <c r="K660" s="166">
        <v>249</v>
      </c>
      <c r="L660" s="166">
        <v>54</v>
      </c>
      <c r="M660" s="166">
        <v>249</v>
      </c>
      <c r="N660" s="166">
        <v>465</v>
      </c>
      <c r="O660" s="167"/>
      <c r="P660" s="138">
        <v>9.6666666666666661</v>
      </c>
      <c r="Q660" s="139">
        <v>1.6666666666666667</v>
      </c>
      <c r="R660" s="140">
        <v>51</v>
      </c>
      <c r="S660" s="140">
        <v>40.666666666666664</v>
      </c>
      <c r="T660" s="140">
        <v>6.666666666666667</v>
      </c>
      <c r="U660" s="139">
        <v>2</v>
      </c>
      <c r="V660" s="77">
        <f t="shared" si="10"/>
        <v>5.5288708087875422</v>
      </c>
      <c r="W660" s="216">
        <v>9.2147846813125707</v>
      </c>
      <c r="X660" s="217">
        <v>0.78957677962852102</v>
      </c>
      <c r="Y660" s="217">
        <v>0.21042322037147901</v>
      </c>
      <c r="Z660" s="25"/>
    </row>
    <row r="661" spans="1:26" x14ac:dyDescent="0.25">
      <c r="A661" s="124">
        <v>534901</v>
      </c>
      <c r="B661" s="125" t="s">
        <v>688</v>
      </c>
      <c r="C661" s="126" t="s">
        <v>408</v>
      </c>
      <c r="D661" s="101" t="s">
        <v>2083</v>
      </c>
      <c r="E661" s="134"/>
      <c r="F661" s="102">
        <v>231</v>
      </c>
      <c r="G661" s="103" t="s">
        <v>689</v>
      </c>
      <c r="H661" s="104">
        <v>3</v>
      </c>
      <c r="I661" s="106">
        <v>2565</v>
      </c>
      <c r="J661" s="165">
        <v>1449</v>
      </c>
      <c r="K661" s="166">
        <v>255</v>
      </c>
      <c r="L661" s="166">
        <v>36</v>
      </c>
      <c r="M661" s="166">
        <v>213</v>
      </c>
      <c r="N661" s="166">
        <v>399</v>
      </c>
      <c r="O661" s="167"/>
      <c r="P661" s="138">
        <v>50.333333333333336</v>
      </c>
      <c r="Q661" s="139">
        <v>2.6666666666666665</v>
      </c>
      <c r="R661" s="140">
        <v>48.666666666666664</v>
      </c>
      <c r="S661" s="140">
        <v>48</v>
      </c>
      <c r="T661" s="140">
        <v>3</v>
      </c>
      <c r="U661" s="139">
        <v>3.3333333333333335</v>
      </c>
      <c r="V661" s="77">
        <f t="shared" si="10"/>
        <v>5.5288708087875422</v>
      </c>
      <c r="W661" s="216">
        <v>9.2147846813125707</v>
      </c>
      <c r="X661" s="217">
        <v>0.78957677962852102</v>
      </c>
      <c r="Y661" s="217">
        <v>0.21042322037147901</v>
      </c>
      <c r="Z661" s="25"/>
    </row>
    <row r="662" spans="1:26" x14ac:dyDescent="0.25">
      <c r="A662" s="124">
        <v>534902</v>
      </c>
      <c r="B662" s="125" t="s">
        <v>690</v>
      </c>
      <c r="C662" s="126" t="s">
        <v>408</v>
      </c>
      <c r="D662" s="101" t="s">
        <v>2083</v>
      </c>
      <c r="E662" s="134"/>
      <c r="F662" s="102">
        <v>231</v>
      </c>
      <c r="G662" s="103" t="s">
        <v>689</v>
      </c>
      <c r="H662" s="104">
        <v>3</v>
      </c>
      <c r="I662" s="106">
        <v>4431</v>
      </c>
      <c r="J662" s="165">
        <v>2784</v>
      </c>
      <c r="K662" s="166">
        <v>174</v>
      </c>
      <c r="L662" s="166">
        <v>63</v>
      </c>
      <c r="M662" s="166">
        <v>270</v>
      </c>
      <c r="N662" s="166">
        <v>612</v>
      </c>
      <c r="O662" s="167"/>
      <c r="P662" s="138">
        <v>20.666666666666668</v>
      </c>
      <c r="Q662" s="139">
        <v>5.333333333333333</v>
      </c>
      <c r="R662" s="140">
        <v>72.333333333333329</v>
      </c>
      <c r="S662" s="140">
        <v>60.333333333333336</v>
      </c>
      <c r="T662" s="140">
        <v>9</v>
      </c>
      <c r="U662" s="139">
        <v>2.6666666666666665</v>
      </c>
      <c r="V662" s="77">
        <f t="shared" si="10"/>
        <v>5.5288708087875422</v>
      </c>
      <c r="W662" s="216">
        <v>9.2147846813125707</v>
      </c>
      <c r="X662" s="217">
        <v>0.78957677962852102</v>
      </c>
      <c r="Y662" s="217">
        <v>0.21042322037147901</v>
      </c>
      <c r="Z662" s="25"/>
    </row>
    <row r="663" spans="1:26" x14ac:dyDescent="0.25">
      <c r="A663" s="124">
        <v>535000</v>
      </c>
      <c r="B663" s="125" t="s">
        <v>691</v>
      </c>
      <c r="C663" s="126" t="s">
        <v>408</v>
      </c>
      <c r="D663" s="101" t="s">
        <v>2083</v>
      </c>
      <c r="E663" s="134"/>
      <c r="F663" s="102">
        <v>501</v>
      </c>
      <c r="G663" s="103" t="s">
        <v>67</v>
      </c>
      <c r="H663" s="104">
        <v>4</v>
      </c>
      <c r="I663" s="106">
        <v>465</v>
      </c>
      <c r="J663" s="168">
        <v>228</v>
      </c>
      <c r="K663" s="166">
        <v>123</v>
      </c>
      <c r="L663" s="166">
        <v>6</v>
      </c>
      <c r="M663" s="166">
        <v>54</v>
      </c>
      <c r="N663" s="166">
        <v>87</v>
      </c>
      <c r="O663" s="167"/>
      <c r="P663" s="138">
        <v>35.666666666666664</v>
      </c>
      <c r="Q663" s="139">
        <v>1.6666666666666667</v>
      </c>
      <c r="R663" s="140">
        <v>7</v>
      </c>
      <c r="S663" s="140">
        <v>9.3333333333333339</v>
      </c>
      <c r="T663" s="140">
        <v>1.3333333333333333</v>
      </c>
      <c r="U663" s="139">
        <v>0.33333333333333331</v>
      </c>
      <c r="V663" s="77">
        <f t="shared" si="10"/>
        <v>3.1880000000000002</v>
      </c>
      <c r="W663" s="216">
        <v>7.97</v>
      </c>
      <c r="X663" s="217">
        <v>0.912895861184568</v>
      </c>
      <c r="Y663" s="217">
        <v>8.7104138815432011E-2</v>
      </c>
      <c r="Z663" s="25"/>
    </row>
    <row r="664" spans="1:26" x14ac:dyDescent="0.25">
      <c r="A664" s="124">
        <v>535100</v>
      </c>
      <c r="B664" s="125" t="s">
        <v>692</v>
      </c>
      <c r="C664" s="126" t="s">
        <v>408</v>
      </c>
      <c r="D664" s="101" t="s">
        <v>2084</v>
      </c>
      <c r="E664" s="134"/>
      <c r="F664" s="102">
        <v>501</v>
      </c>
      <c r="G664" s="103" t="s">
        <v>67</v>
      </c>
      <c r="H664" s="104">
        <v>4</v>
      </c>
      <c r="I664" s="106">
        <v>690</v>
      </c>
      <c r="J664" s="168">
        <v>438</v>
      </c>
      <c r="K664" s="166">
        <v>75</v>
      </c>
      <c r="L664" s="166">
        <v>9</v>
      </c>
      <c r="M664" s="166">
        <v>39</v>
      </c>
      <c r="N664" s="166">
        <v>87</v>
      </c>
      <c r="O664" s="167"/>
      <c r="P664" s="138">
        <v>4</v>
      </c>
      <c r="Q664" s="139">
        <v>2.3333333333333335</v>
      </c>
      <c r="R664" s="140">
        <v>19</v>
      </c>
      <c r="S664" s="140">
        <v>12.333333333333334</v>
      </c>
      <c r="T664" s="140">
        <v>1</v>
      </c>
      <c r="U664" s="139">
        <v>1.6666666666666667</v>
      </c>
      <c r="V664" s="77">
        <f t="shared" si="10"/>
        <v>3.1880000000000002</v>
      </c>
      <c r="W664" s="216">
        <v>7.97</v>
      </c>
      <c r="X664" s="217">
        <v>0.912895861184568</v>
      </c>
      <c r="Y664" s="217">
        <v>8.7104138815432011E-2</v>
      </c>
      <c r="Z664" s="25"/>
    </row>
    <row r="665" spans="1:26" x14ac:dyDescent="0.25">
      <c r="A665" s="124">
        <v>535211</v>
      </c>
      <c r="B665" s="125" t="s">
        <v>693</v>
      </c>
      <c r="C665" s="126" t="s">
        <v>408</v>
      </c>
      <c r="D665" s="101" t="s">
        <v>2084</v>
      </c>
      <c r="E665" s="134"/>
      <c r="F665" s="102">
        <v>102</v>
      </c>
      <c r="G665" s="103" t="s">
        <v>694</v>
      </c>
      <c r="H665" s="104">
        <v>2</v>
      </c>
      <c r="I665" s="106">
        <v>228</v>
      </c>
      <c r="J665" s="168">
        <v>144</v>
      </c>
      <c r="K665" s="166">
        <v>18</v>
      </c>
      <c r="L665" s="166" t="s">
        <v>2139</v>
      </c>
      <c r="M665" s="166">
        <v>15</v>
      </c>
      <c r="N665" s="166">
        <v>21</v>
      </c>
      <c r="O665" s="167"/>
      <c r="P665" s="138">
        <v>4.333333333333333</v>
      </c>
      <c r="Q665" s="139">
        <v>1.3333333333333333</v>
      </c>
      <c r="R665" s="140">
        <v>6</v>
      </c>
      <c r="S665" s="140">
        <v>3</v>
      </c>
      <c r="T665" s="140">
        <v>0.33333333333333331</v>
      </c>
      <c r="U665" s="139">
        <v>0.66666666666666663</v>
      </c>
      <c r="V665" s="77">
        <f t="shared" si="10"/>
        <v>5.5288708087875422</v>
      </c>
      <c r="W665" s="216">
        <v>9.2147846813125707</v>
      </c>
      <c r="X665" s="217">
        <v>0.78957677962852102</v>
      </c>
      <c r="Y665" s="217">
        <v>0.21042322037147901</v>
      </c>
      <c r="Z665" s="25"/>
    </row>
    <row r="666" spans="1:26" x14ac:dyDescent="0.25">
      <c r="A666" s="124">
        <v>535212</v>
      </c>
      <c r="B666" s="125" t="s">
        <v>695</v>
      </c>
      <c r="C666" s="126" t="s">
        <v>408</v>
      </c>
      <c r="D666" s="101" t="s">
        <v>2084</v>
      </c>
      <c r="E666" s="134"/>
      <c r="F666" s="102">
        <v>102</v>
      </c>
      <c r="G666" s="103" t="s">
        <v>694</v>
      </c>
      <c r="H666" s="104">
        <v>2</v>
      </c>
      <c r="I666" s="106">
        <v>240</v>
      </c>
      <c r="J666" s="168">
        <v>153</v>
      </c>
      <c r="K666" s="166">
        <v>18</v>
      </c>
      <c r="L666" s="166" t="s">
        <v>2139</v>
      </c>
      <c r="M666" s="166">
        <v>12</v>
      </c>
      <c r="N666" s="166">
        <v>33</v>
      </c>
      <c r="O666" s="167"/>
      <c r="P666" s="138">
        <v>3</v>
      </c>
      <c r="Q666" s="139">
        <v>1</v>
      </c>
      <c r="R666" s="140">
        <v>2</v>
      </c>
      <c r="S666" s="140">
        <v>1</v>
      </c>
      <c r="T666" s="140">
        <v>0</v>
      </c>
      <c r="U666" s="139">
        <v>0.33333333333333331</v>
      </c>
      <c r="V666" s="77">
        <f t="shared" si="10"/>
        <v>7.1366717612259061</v>
      </c>
      <c r="W666" s="216">
        <v>11.89445293537651</v>
      </c>
      <c r="X666" s="217">
        <v>0.61169522071934601</v>
      </c>
      <c r="Y666" s="217">
        <v>0.38830477928065404</v>
      </c>
      <c r="Z666" s="25"/>
    </row>
    <row r="667" spans="1:26" x14ac:dyDescent="0.25">
      <c r="A667" s="124">
        <v>535220</v>
      </c>
      <c r="B667" s="125" t="s">
        <v>696</v>
      </c>
      <c r="C667" s="126" t="s">
        <v>408</v>
      </c>
      <c r="D667" s="101" t="s">
        <v>2083</v>
      </c>
      <c r="E667" s="134"/>
      <c r="F667" s="102">
        <v>502</v>
      </c>
      <c r="G667" s="103" t="s">
        <v>69</v>
      </c>
      <c r="H667" s="104">
        <v>5</v>
      </c>
      <c r="I667" s="106">
        <v>1965</v>
      </c>
      <c r="J667" s="165">
        <v>1185</v>
      </c>
      <c r="K667" s="166">
        <v>87</v>
      </c>
      <c r="L667" s="166">
        <v>30</v>
      </c>
      <c r="M667" s="166">
        <v>147</v>
      </c>
      <c r="N667" s="166">
        <v>303</v>
      </c>
      <c r="O667" s="167"/>
      <c r="P667" s="138">
        <v>1.3333333333333333</v>
      </c>
      <c r="Q667" s="139">
        <v>0</v>
      </c>
      <c r="R667" s="140">
        <v>8.6666666666666661</v>
      </c>
      <c r="S667" s="140">
        <v>5.666666666666667</v>
      </c>
      <c r="T667" s="140">
        <v>1.3333333333333333</v>
      </c>
      <c r="U667" s="139">
        <v>1</v>
      </c>
      <c r="V667" s="77">
        <f t="shared" si="10"/>
        <v>3.2378223803850776</v>
      </c>
      <c r="W667" s="216">
        <v>8.0945559509626932</v>
      </c>
      <c r="X667" s="217">
        <v>0.89884856658204848</v>
      </c>
      <c r="Y667" s="217">
        <v>0.10115143341795158</v>
      </c>
      <c r="Z667" s="25"/>
    </row>
    <row r="668" spans="1:26" x14ac:dyDescent="0.25">
      <c r="A668" s="124">
        <v>535231</v>
      </c>
      <c r="B668" s="125" t="s">
        <v>697</v>
      </c>
      <c r="C668" s="126" t="s">
        <v>408</v>
      </c>
      <c r="D668" s="101" t="s">
        <v>2083</v>
      </c>
      <c r="E668" s="134"/>
      <c r="F668" s="102">
        <v>502</v>
      </c>
      <c r="G668" s="103" t="s">
        <v>69</v>
      </c>
      <c r="H668" s="104">
        <v>5</v>
      </c>
      <c r="I668" s="106">
        <v>801</v>
      </c>
      <c r="J668" s="168">
        <v>438</v>
      </c>
      <c r="K668" s="166">
        <v>66</v>
      </c>
      <c r="L668" s="166">
        <v>12</v>
      </c>
      <c r="M668" s="166">
        <v>72</v>
      </c>
      <c r="N668" s="166">
        <v>123</v>
      </c>
      <c r="O668" s="167"/>
      <c r="P668" s="138">
        <v>4.333333333333333</v>
      </c>
      <c r="Q668" s="139">
        <v>0.66666666666666663</v>
      </c>
      <c r="R668" s="140">
        <v>1</v>
      </c>
      <c r="S668" s="140">
        <v>1</v>
      </c>
      <c r="T668" s="140">
        <v>0</v>
      </c>
      <c r="U668" s="139">
        <v>0</v>
      </c>
      <c r="V668" s="77">
        <f t="shared" si="10"/>
        <v>3.1880000000000002</v>
      </c>
      <c r="W668" s="216">
        <v>7.97</v>
      </c>
      <c r="X668" s="217">
        <v>0.912895861184568</v>
      </c>
      <c r="Y668" s="217">
        <v>8.7104138815432011E-2</v>
      </c>
      <c r="Z668" s="25"/>
    </row>
    <row r="669" spans="1:26" x14ac:dyDescent="0.25">
      <c r="A669" s="124">
        <v>535232</v>
      </c>
      <c r="B669" s="125" t="s">
        <v>698</v>
      </c>
      <c r="C669" s="126" t="s">
        <v>408</v>
      </c>
      <c r="D669" s="101" t="s">
        <v>2084</v>
      </c>
      <c r="E669" s="134"/>
      <c r="F669" s="102">
        <v>502</v>
      </c>
      <c r="G669" s="103" t="s">
        <v>69</v>
      </c>
      <c r="H669" s="104">
        <v>5</v>
      </c>
      <c r="I669" s="106">
        <v>999</v>
      </c>
      <c r="J669" s="168">
        <v>585</v>
      </c>
      <c r="K669" s="166">
        <v>90</v>
      </c>
      <c r="L669" s="166">
        <v>12</v>
      </c>
      <c r="M669" s="166">
        <v>63</v>
      </c>
      <c r="N669" s="166">
        <v>153</v>
      </c>
      <c r="O669" s="167"/>
      <c r="P669" s="138">
        <v>2.6666666666666665</v>
      </c>
      <c r="Q669" s="139">
        <v>0.66666666666666663</v>
      </c>
      <c r="R669" s="140">
        <v>6.666666666666667</v>
      </c>
      <c r="S669" s="140">
        <v>6</v>
      </c>
      <c r="T669" s="140">
        <v>1.3333333333333333</v>
      </c>
      <c r="U669" s="139">
        <v>1.3333333333333333</v>
      </c>
      <c r="V669" s="77">
        <f t="shared" si="10"/>
        <v>3.1880000000000002</v>
      </c>
      <c r="W669" s="216">
        <v>7.97</v>
      </c>
      <c r="X669" s="217">
        <v>0.912895861184568</v>
      </c>
      <c r="Y669" s="217">
        <v>8.7104138815432011E-2</v>
      </c>
      <c r="Z669" s="25"/>
    </row>
    <row r="670" spans="1:26" x14ac:dyDescent="0.25">
      <c r="A670" s="124">
        <v>535241</v>
      </c>
      <c r="B670" s="125" t="s">
        <v>699</v>
      </c>
      <c r="C670" s="126" t="s">
        <v>408</v>
      </c>
      <c r="D670" s="101" t="s">
        <v>2074</v>
      </c>
      <c r="E670" s="134"/>
      <c r="F670" s="102">
        <v>502</v>
      </c>
      <c r="G670" s="103" t="s">
        <v>69</v>
      </c>
      <c r="H670" s="104">
        <v>5</v>
      </c>
      <c r="I670" s="106">
        <v>2625</v>
      </c>
      <c r="J670" s="165">
        <v>1614</v>
      </c>
      <c r="K670" s="166">
        <v>69</v>
      </c>
      <c r="L670" s="166">
        <v>33</v>
      </c>
      <c r="M670" s="166">
        <v>171</v>
      </c>
      <c r="N670" s="166">
        <v>402</v>
      </c>
      <c r="O670" s="167"/>
      <c r="P670" s="138">
        <v>2.6666666666666665</v>
      </c>
      <c r="Q670" s="139">
        <v>1.3333333333333333</v>
      </c>
      <c r="R670" s="140">
        <v>10.333333333333334</v>
      </c>
      <c r="S670" s="140">
        <v>8.3333333333333339</v>
      </c>
      <c r="T670" s="140">
        <v>1</v>
      </c>
      <c r="U670" s="139">
        <v>1.3333333333333333</v>
      </c>
      <c r="V670" s="77">
        <f t="shared" si="10"/>
        <v>3.1880000000000002</v>
      </c>
      <c r="W670" s="216">
        <v>7.97</v>
      </c>
      <c r="X670" s="217">
        <v>0.912895861184568</v>
      </c>
      <c r="Y670" s="217">
        <v>8.7104138815432011E-2</v>
      </c>
      <c r="Z670" s="25"/>
    </row>
    <row r="671" spans="1:26" x14ac:dyDescent="0.25">
      <c r="A671" s="124">
        <v>535242</v>
      </c>
      <c r="B671" s="125" t="s">
        <v>700</v>
      </c>
      <c r="C671" s="126" t="s">
        <v>408</v>
      </c>
      <c r="D671" s="101" t="s">
        <v>2083</v>
      </c>
      <c r="E671" s="134"/>
      <c r="F671" s="102">
        <v>502</v>
      </c>
      <c r="G671" s="103" t="s">
        <v>69</v>
      </c>
      <c r="H671" s="104">
        <v>5</v>
      </c>
      <c r="I671" s="106">
        <v>909</v>
      </c>
      <c r="J671" s="168">
        <v>537</v>
      </c>
      <c r="K671" s="166">
        <v>24</v>
      </c>
      <c r="L671" s="166">
        <v>9</v>
      </c>
      <c r="M671" s="166">
        <v>63</v>
      </c>
      <c r="N671" s="166">
        <v>144</v>
      </c>
      <c r="O671" s="167"/>
      <c r="P671" s="138">
        <v>3</v>
      </c>
      <c r="Q671" s="139">
        <v>0.33333333333333331</v>
      </c>
      <c r="R671" s="140">
        <v>1</v>
      </c>
      <c r="S671" s="140">
        <v>0.66666666666666663</v>
      </c>
      <c r="T671" s="140">
        <v>0</v>
      </c>
      <c r="U671" s="139">
        <v>0.33333333333333331</v>
      </c>
      <c r="V671" s="77">
        <f t="shared" si="10"/>
        <v>3.1880000000000002</v>
      </c>
      <c r="W671" s="216">
        <v>7.97</v>
      </c>
      <c r="X671" s="217">
        <v>0.912895861184568</v>
      </c>
      <c r="Y671" s="217">
        <v>8.7104138815432011E-2</v>
      </c>
      <c r="Z671" s="25"/>
    </row>
    <row r="672" spans="1:26" x14ac:dyDescent="0.25">
      <c r="A672" s="124">
        <v>535250</v>
      </c>
      <c r="B672" s="125" t="s">
        <v>701</v>
      </c>
      <c r="C672" s="126" t="s">
        <v>408</v>
      </c>
      <c r="D672" s="101" t="s">
        <v>2084</v>
      </c>
      <c r="E672" s="134"/>
      <c r="F672" s="102">
        <v>502</v>
      </c>
      <c r="G672" s="103" t="s">
        <v>69</v>
      </c>
      <c r="H672" s="104">
        <v>5</v>
      </c>
      <c r="I672" s="106">
        <v>2190</v>
      </c>
      <c r="J672" s="165">
        <v>1272</v>
      </c>
      <c r="K672" s="166">
        <v>120</v>
      </c>
      <c r="L672" s="166">
        <v>33</v>
      </c>
      <c r="M672" s="166">
        <v>174</v>
      </c>
      <c r="N672" s="166">
        <v>339</v>
      </c>
      <c r="O672" s="167"/>
      <c r="P672" s="138">
        <v>2</v>
      </c>
      <c r="Q672" s="139">
        <v>0</v>
      </c>
      <c r="R672" s="140">
        <v>10.333333333333334</v>
      </c>
      <c r="S672" s="140">
        <v>16.333333333333332</v>
      </c>
      <c r="T672" s="140">
        <v>2</v>
      </c>
      <c r="U672" s="139">
        <v>1.6666666666666667</v>
      </c>
      <c r="V672" s="77">
        <f t="shared" si="10"/>
        <v>3.1880000000000002</v>
      </c>
      <c r="W672" s="216">
        <v>7.97</v>
      </c>
      <c r="X672" s="217">
        <v>0.912895861184568</v>
      </c>
      <c r="Y672" s="217">
        <v>8.7104138815432011E-2</v>
      </c>
      <c r="Z672" s="25"/>
    </row>
    <row r="673" spans="1:26" x14ac:dyDescent="0.25">
      <c r="A673" s="124">
        <v>535261</v>
      </c>
      <c r="B673" s="125" t="s">
        <v>702</v>
      </c>
      <c r="C673" s="126" t="s">
        <v>408</v>
      </c>
      <c r="D673" s="101" t="s">
        <v>2084</v>
      </c>
      <c r="E673" s="134"/>
      <c r="F673" s="102">
        <v>502</v>
      </c>
      <c r="G673" s="103" t="s">
        <v>69</v>
      </c>
      <c r="H673" s="104">
        <v>5</v>
      </c>
      <c r="I673" s="106">
        <v>990</v>
      </c>
      <c r="J673" s="168">
        <v>564</v>
      </c>
      <c r="K673" s="166">
        <v>63</v>
      </c>
      <c r="L673" s="166">
        <v>15</v>
      </c>
      <c r="M673" s="166">
        <v>78</v>
      </c>
      <c r="N673" s="166">
        <v>156</v>
      </c>
      <c r="O673" s="167"/>
      <c r="P673" s="138">
        <v>4.666666666666667</v>
      </c>
      <c r="Q673" s="139">
        <v>0</v>
      </c>
      <c r="R673" s="140">
        <v>8.3333333333333339</v>
      </c>
      <c r="S673" s="140">
        <v>2.6666666666666665</v>
      </c>
      <c r="T673" s="140">
        <v>0</v>
      </c>
      <c r="U673" s="139">
        <v>0.33333333333333331</v>
      </c>
      <c r="V673" s="77">
        <f t="shared" si="10"/>
        <v>3.1880000000000002</v>
      </c>
      <c r="W673" s="216">
        <v>7.97</v>
      </c>
      <c r="X673" s="217">
        <v>0.912895861184568</v>
      </c>
      <c r="Y673" s="217">
        <v>8.7104138815432011E-2</v>
      </c>
      <c r="Z673" s="25"/>
    </row>
    <row r="674" spans="1:26" x14ac:dyDescent="0.25">
      <c r="A674" s="124">
        <v>535262</v>
      </c>
      <c r="B674" s="125" t="s">
        <v>703</v>
      </c>
      <c r="C674" s="126" t="s">
        <v>408</v>
      </c>
      <c r="D674" s="101" t="s">
        <v>2084</v>
      </c>
      <c r="E674" s="134"/>
      <c r="F674" s="102">
        <v>502</v>
      </c>
      <c r="G674" s="103" t="s">
        <v>69</v>
      </c>
      <c r="H674" s="104">
        <v>5</v>
      </c>
      <c r="I674" s="106">
        <v>711</v>
      </c>
      <c r="J674" s="168">
        <v>378</v>
      </c>
      <c r="K674" s="166">
        <v>33</v>
      </c>
      <c r="L674" s="166">
        <v>15</v>
      </c>
      <c r="M674" s="166">
        <v>66</v>
      </c>
      <c r="N674" s="166">
        <v>117</v>
      </c>
      <c r="O674" s="167"/>
      <c r="P674" s="138">
        <v>0</v>
      </c>
      <c r="Q674" s="139">
        <v>0</v>
      </c>
      <c r="R674" s="140">
        <v>1.3333333333333333</v>
      </c>
      <c r="S674" s="140">
        <v>2.3333333333333335</v>
      </c>
      <c r="T674" s="140">
        <v>0.33333333333333331</v>
      </c>
      <c r="U674" s="139">
        <v>0</v>
      </c>
      <c r="V674" s="77">
        <f t="shared" si="10"/>
        <v>3.1880000000000002</v>
      </c>
      <c r="W674" s="216">
        <v>7.97</v>
      </c>
      <c r="X674" s="217">
        <v>0.912895861184568</v>
      </c>
      <c r="Y674" s="217">
        <v>8.7104138815432011E-2</v>
      </c>
      <c r="Z674" s="25"/>
    </row>
    <row r="675" spans="1:26" x14ac:dyDescent="0.25">
      <c r="A675" s="124">
        <v>535310</v>
      </c>
      <c r="B675" s="125" t="s">
        <v>704</v>
      </c>
      <c r="C675" s="126" t="s">
        <v>408</v>
      </c>
      <c r="D675" s="101" t="s">
        <v>2084</v>
      </c>
      <c r="E675" s="134"/>
      <c r="F675" s="102">
        <v>102</v>
      </c>
      <c r="G675" s="103" t="s">
        <v>694</v>
      </c>
      <c r="H675" s="104">
        <v>2</v>
      </c>
      <c r="I675" s="106">
        <v>1725</v>
      </c>
      <c r="J675" s="165">
        <v>1047</v>
      </c>
      <c r="K675" s="166">
        <v>186</v>
      </c>
      <c r="L675" s="166">
        <v>24</v>
      </c>
      <c r="M675" s="166">
        <v>132</v>
      </c>
      <c r="N675" s="166">
        <v>264</v>
      </c>
      <c r="O675" s="167"/>
      <c r="P675" s="138">
        <v>2.3333333333333335</v>
      </c>
      <c r="Q675" s="139">
        <v>0.66666666666666663</v>
      </c>
      <c r="R675" s="140">
        <v>21</v>
      </c>
      <c r="S675" s="140">
        <v>13</v>
      </c>
      <c r="T675" s="140">
        <v>1.6666666666666667</v>
      </c>
      <c r="U675" s="139">
        <v>0.33333333333333331</v>
      </c>
      <c r="V675" s="77">
        <f t="shared" si="10"/>
        <v>10.319999999999999</v>
      </c>
      <c r="W675" s="216">
        <v>17.2</v>
      </c>
      <c r="X675" s="217">
        <v>0.42301046590936087</v>
      </c>
      <c r="Y675" s="217">
        <v>0.57698953409063902</v>
      </c>
      <c r="Z675" s="25"/>
    </row>
    <row r="676" spans="1:26" x14ac:dyDescent="0.25">
      <c r="A676" s="124">
        <v>535320</v>
      </c>
      <c r="B676" s="125" t="s">
        <v>705</v>
      </c>
      <c r="C676" s="126" t="s">
        <v>408</v>
      </c>
      <c r="D676" s="101" t="s">
        <v>2084</v>
      </c>
      <c r="E676" s="134"/>
      <c r="F676" s="102">
        <v>102</v>
      </c>
      <c r="G676" s="103" t="s">
        <v>694</v>
      </c>
      <c r="H676" s="104">
        <v>2</v>
      </c>
      <c r="I676" s="106">
        <v>666</v>
      </c>
      <c r="J676" s="168">
        <v>408</v>
      </c>
      <c r="K676" s="166">
        <v>111</v>
      </c>
      <c r="L676" s="166">
        <v>6</v>
      </c>
      <c r="M676" s="166">
        <v>42</v>
      </c>
      <c r="N676" s="166">
        <v>87</v>
      </c>
      <c r="O676" s="167"/>
      <c r="P676" s="138">
        <v>8</v>
      </c>
      <c r="Q676" s="139">
        <v>1</v>
      </c>
      <c r="R676" s="140">
        <v>9.6666666666666661</v>
      </c>
      <c r="S676" s="140">
        <v>4.666666666666667</v>
      </c>
      <c r="T676" s="140">
        <v>0.66666666666666663</v>
      </c>
      <c r="U676" s="139">
        <v>0.33333333333333331</v>
      </c>
      <c r="V676" s="77">
        <f t="shared" si="10"/>
        <v>10.319999999999999</v>
      </c>
      <c r="W676" s="216">
        <v>17.2</v>
      </c>
      <c r="X676" s="217">
        <v>0.42301046590936087</v>
      </c>
      <c r="Y676" s="217">
        <v>0.57698953409063902</v>
      </c>
      <c r="Z676" s="25"/>
    </row>
    <row r="677" spans="1:26" x14ac:dyDescent="0.25">
      <c r="A677" s="124">
        <v>535330</v>
      </c>
      <c r="B677" s="125" t="s">
        <v>706</v>
      </c>
      <c r="C677" s="126" t="s">
        <v>408</v>
      </c>
      <c r="D677" s="101" t="s">
        <v>2084</v>
      </c>
      <c r="E677" s="134"/>
      <c r="F677" s="102">
        <v>102</v>
      </c>
      <c r="G677" s="103" t="s">
        <v>694</v>
      </c>
      <c r="H677" s="104">
        <v>2</v>
      </c>
      <c r="I677" s="106">
        <v>1899</v>
      </c>
      <c r="J677" s="165">
        <v>1110</v>
      </c>
      <c r="K677" s="166">
        <v>291</v>
      </c>
      <c r="L677" s="166">
        <v>24</v>
      </c>
      <c r="M677" s="166">
        <v>135</v>
      </c>
      <c r="N677" s="166">
        <v>294</v>
      </c>
      <c r="O677" s="167"/>
      <c r="P677" s="138">
        <v>2</v>
      </c>
      <c r="Q677" s="139">
        <v>0.66666666666666663</v>
      </c>
      <c r="R677" s="140">
        <v>22.666666666666668</v>
      </c>
      <c r="S677" s="140">
        <v>28.333333333333332</v>
      </c>
      <c r="T677" s="140">
        <v>1.3333333333333333</v>
      </c>
      <c r="U677" s="139">
        <v>3</v>
      </c>
      <c r="V677" s="77">
        <f t="shared" si="10"/>
        <v>10.319999999999999</v>
      </c>
      <c r="W677" s="216">
        <v>17.2</v>
      </c>
      <c r="X677" s="217">
        <v>0.42301046590936087</v>
      </c>
      <c r="Y677" s="217">
        <v>0.57698953409063902</v>
      </c>
      <c r="Z677" s="25"/>
    </row>
    <row r="678" spans="1:26" x14ac:dyDescent="0.25">
      <c r="A678" s="124">
        <v>535340</v>
      </c>
      <c r="B678" s="125" t="s">
        <v>707</v>
      </c>
      <c r="C678" s="126" t="s">
        <v>408</v>
      </c>
      <c r="D678" s="101" t="s">
        <v>2084</v>
      </c>
      <c r="E678" s="134"/>
      <c r="F678" s="102">
        <v>102</v>
      </c>
      <c r="G678" s="103" t="s">
        <v>694</v>
      </c>
      <c r="H678" s="104">
        <v>2</v>
      </c>
      <c r="I678" s="106">
        <v>2034</v>
      </c>
      <c r="J678" s="165">
        <v>1161</v>
      </c>
      <c r="K678" s="166">
        <v>333</v>
      </c>
      <c r="L678" s="166">
        <v>39</v>
      </c>
      <c r="M678" s="166">
        <v>210</v>
      </c>
      <c r="N678" s="166">
        <v>321</v>
      </c>
      <c r="O678" s="167"/>
      <c r="P678" s="138">
        <v>19.333333333333332</v>
      </c>
      <c r="Q678" s="139">
        <v>3.3333333333333335</v>
      </c>
      <c r="R678" s="140">
        <v>32</v>
      </c>
      <c r="S678" s="140">
        <v>18</v>
      </c>
      <c r="T678" s="140">
        <v>4</v>
      </c>
      <c r="U678" s="139">
        <v>1</v>
      </c>
      <c r="V678" s="77">
        <f t="shared" si="10"/>
        <v>10.319999999999999</v>
      </c>
      <c r="W678" s="216">
        <v>17.2</v>
      </c>
      <c r="X678" s="217">
        <v>0.42301046590936087</v>
      </c>
      <c r="Y678" s="217">
        <v>0.57698953409063902</v>
      </c>
      <c r="Z678" s="25"/>
    </row>
    <row r="679" spans="1:26" x14ac:dyDescent="0.25">
      <c r="A679" s="124">
        <v>535350</v>
      </c>
      <c r="B679" s="125" t="s">
        <v>708</v>
      </c>
      <c r="C679" s="126" t="s">
        <v>408</v>
      </c>
      <c r="D679" s="101" t="s">
        <v>2084</v>
      </c>
      <c r="E679" s="134"/>
      <c r="F679" s="102">
        <v>102</v>
      </c>
      <c r="G679" s="103" t="s">
        <v>694</v>
      </c>
      <c r="H679" s="104">
        <v>2</v>
      </c>
      <c r="I679" s="106">
        <v>720</v>
      </c>
      <c r="J679" s="168">
        <v>447</v>
      </c>
      <c r="K679" s="166">
        <v>144</v>
      </c>
      <c r="L679" s="166">
        <v>12</v>
      </c>
      <c r="M679" s="166">
        <v>57</v>
      </c>
      <c r="N679" s="166">
        <v>87</v>
      </c>
      <c r="O679" s="167"/>
      <c r="P679" s="138">
        <v>13.666666666666666</v>
      </c>
      <c r="Q679" s="139">
        <v>5.333333333333333</v>
      </c>
      <c r="R679" s="140">
        <v>28</v>
      </c>
      <c r="S679" s="140">
        <v>20.333333333333332</v>
      </c>
      <c r="T679" s="140">
        <v>2</v>
      </c>
      <c r="U679" s="139">
        <v>0.33333333333333331</v>
      </c>
      <c r="V679" s="77">
        <f t="shared" si="10"/>
        <v>10.319999999999999</v>
      </c>
      <c r="W679" s="216">
        <v>17.2</v>
      </c>
      <c r="X679" s="217">
        <v>0.42301046590936087</v>
      </c>
      <c r="Y679" s="217">
        <v>0.57698953409063902</v>
      </c>
      <c r="Z679" s="25"/>
    </row>
    <row r="680" spans="1:26" x14ac:dyDescent="0.25">
      <c r="A680" s="124">
        <v>535360</v>
      </c>
      <c r="B680" s="125" t="s">
        <v>709</v>
      </c>
      <c r="C680" s="126" t="s">
        <v>408</v>
      </c>
      <c r="D680" s="101" t="s">
        <v>2084</v>
      </c>
      <c r="E680" s="134"/>
      <c r="F680" s="102">
        <v>102</v>
      </c>
      <c r="G680" s="103" t="s">
        <v>694</v>
      </c>
      <c r="H680" s="104">
        <v>2</v>
      </c>
      <c r="I680" s="106">
        <v>2976</v>
      </c>
      <c r="J680" s="165">
        <v>1611</v>
      </c>
      <c r="K680" s="166">
        <v>480</v>
      </c>
      <c r="L680" s="166">
        <v>66</v>
      </c>
      <c r="M680" s="166">
        <v>285</v>
      </c>
      <c r="N680" s="166">
        <v>528</v>
      </c>
      <c r="O680" s="167"/>
      <c r="P680" s="138">
        <v>11.333333333333334</v>
      </c>
      <c r="Q680" s="139">
        <v>2.3333333333333335</v>
      </c>
      <c r="R680" s="140">
        <v>41.333333333333336</v>
      </c>
      <c r="S680" s="140">
        <v>43.666666666666664</v>
      </c>
      <c r="T680" s="140">
        <v>6.333333333333333</v>
      </c>
      <c r="U680" s="139">
        <v>1.6666666666666667</v>
      </c>
      <c r="V680" s="77">
        <f t="shared" si="10"/>
        <v>10.319999999999999</v>
      </c>
      <c r="W680" s="216">
        <v>17.2</v>
      </c>
      <c r="X680" s="217">
        <v>0.42301046590936087</v>
      </c>
      <c r="Y680" s="217">
        <v>0.57698953409063902</v>
      </c>
      <c r="Z680" s="25"/>
    </row>
    <row r="681" spans="1:26" x14ac:dyDescent="0.25">
      <c r="A681" s="124">
        <v>535370</v>
      </c>
      <c r="B681" s="125" t="s">
        <v>710</v>
      </c>
      <c r="C681" s="126" t="s">
        <v>408</v>
      </c>
      <c r="D681" s="101" t="s">
        <v>2084</v>
      </c>
      <c r="E681" s="134"/>
      <c r="F681" s="102">
        <v>102</v>
      </c>
      <c r="G681" s="103" t="s">
        <v>694</v>
      </c>
      <c r="H681" s="104">
        <v>2</v>
      </c>
      <c r="I681" s="106">
        <v>2070</v>
      </c>
      <c r="J681" s="165">
        <v>1137</v>
      </c>
      <c r="K681" s="166">
        <v>339</v>
      </c>
      <c r="L681" s="166">
        <v>33</v>
      </c>
      <c r="M681" s="166">
        <v>174</v>
      </c>
      <c r="N681" s="166">
        <v>390</v>
      </c>
      <c r="O681" s="167"/>
      <c r="P681" s="138">
        <v>26</v>
      </c>
      <c r="Q681" s="139">
        <v>5.333333333333333</v>
      </c>
      <c r="R681" s="140">
        <v>26.333333333333332</v>
      </c>
      <c r="S681" s="140">
        <v>24</v>
      </c>
      <c r="T681" s="140">
        <v>4.333333333333333</v>
      </c>
      <c r="U681" s="139">
        <v>0.33333333333333331</v>
      </c>
      <c r="V681" s="77">
        <f t="shared" si="10"/>
        <v>10.319999999999999</v>
      </c>
      <c r="W681" s="216">
        <v>17.2</v>
      </c>
      <c r="X681" s="217">
        <v>0.42301046590936087</v>
      </c>
      <c r="Y681" s="217">
        <v>0.57698953409063902</v>
      </c>
      <c r="Z681" s="25"/>
    </row>
    <row r="682" spans="1:26" x14ac:dyDescent="0.25">
      <c r="A682" s="124">
        <v>535380</v>
      </c>
      <c r="B682" s="125" t="s">
        <v>711</v>
      </c>
      <c r="C682" s="126" t="s">
        <v>408</v>
      </c>
      <c r="D682" s="101" t="s">
        <v>2084</v>
      </c>
      <c r="E682" s="134"/>
      <c r="F682" s="102">
        <v>102</v>
      </c>
      <c r="G682" s="103" t="s">
        <v>694</v>
      </c>
      <c r="H682" s="104">
        <v>2</v>
      </c>
      <c r="I682" s="106">
        <v>153</v>
      </c>
      <c r="J682" s="168">
        <v>102</v>
      </c>
      <c r="K682" s="166">
        <v>21</v>
      </c>
      <c r="L682" s="166" t="s">
        <v>2139</v>
      </c>
      <c r="M682" s="166">
        <v>12</v>
      </c>
      <c r="N682" s="166">
        <v>24</v>
      </c>
      <c r="O682" s="167"/>
      <c r="P682" s="138">
        <v>0</v>
      </c>
      <c r="Q682" s="139">
        <v>0</v>
      </c>
      <c r="R682" s="140">
        <v>0.33333333333333331</v>
      </c>
      <c r="S682" s="140">
        <v>8</v>
      </c>
      <c r="T682" s="140">
        <v>0</v>
      </c>
      <c r="U682" s="139">
        <v>0</v>
      </c>
      <c r="V682" s="77">
        <f t="shared" si="10"/>
        <v>5.5288708087875422</v>
      </c>
      <c r="W682" s="216">
        <v>9.2147846813125707</v>
      </c>
      <c r="X682" s="217">
        <v>0.78957677962852102</v>
      </c>
      <c r="Y682" s="217">
        <v>0.21042322037147901</v>
      </c>
      <c r="Z682" s="25"/>
    </row>
    <row r="683" spans="1:26" x14ac:dyDescent="0.25">
      <c r="A683" s="124">
        <v>535501</v>
      </c>
      <c r="B683" s="125" t="s">
        <v>712</v>
      </c>
      <c r="C683" s="126" t="s">
        <v>408</v>
      </c>
      <c r="D683" s="101" t="s">
        <v>2083</v>
      </c>
      <c r="E683" s="134"/>
      <c r="F683" s="102">
        <v>232</v>
      </c>
      <c r="G683" s="103" t="s">
        <v>713</v>
      </c>
      <c r="H683" s="104">
        <v>3</v>
      </c>
      <c r="I683" s="106">
        <v>2925</v>
      </c>
      <c r="J683" s="165">
        <v>1914</v>
      </c>
      <c r="K683" s="166">
        <v>147</v>
      </c>
      <c r="L683" s="166">
        <v>42</v>
      </c>
      <c r="M683" s="166">
        <v>180</v>
      </c>
      <c r="N683" s="166">
        <v>372</v>
      </c>
      <c r="O683" s="167"/>
      <c r="P683" s="138">
        <v>0.66666666666666663</v>
      </c>
      <c r="Q683" s="139">
        <v>0</v>
      </c>
      <c r="R683" s="140">
        <v>73.333333333333329</v>
      </c>
      <c r="S683" s="140">
        <v>40.333333333333336</v>
      </c>
      <c r="T683" s="140">
        <v>4.666666666666667</v>
      </c>
      <c r="U683" s="139">
        <v>2.3333333333333335</v>
      </c>
      <c r="V683" s="77">
        <f t="shared" si="10"/>
        <v>7.5</v>
      </c>
      <c r="W683" s="216">
        <v>12.5</v>
      </c>
      <c r="X683" s="217">
        <v>0.58206240109128049</v>
      </c>
      <c r="Y683" s="217">
        <v>0.41793759890871945</v>
      </c>
      <c r="Z683" s="25"/>
    </row>
    <row r="684" spans="1:26" x14ac:dyDescent="0.25">
      <c r="A684" s="124">
        <v>535502</v>
      </c>
      <c r="B684" s="125" t="s">
        <v>714</v>
      </c>
      <c r="C684" s="126" t="s">
        <v>408</v>
      </c>
      <c r="D684" s="101" t="s">
        <v>2083</v>
      </c>
      <c r="E684" s="134"/>
      <c r="F684" s="102">
        <v>232</v>
      </c>
      <c r="G684" s="103" t="s">
        <v>713</v>
      </c>
      <c r="H684" s="104">
        <v>3</v>
      </c>
      <c r="I684" s="106">
        <v>4164</v>
      </c>
      <c r="J684" s="165">
        <v>2652</v>
      </c>
      <c r="K684" s="166">
        <v>225</v>
      </c>
      <c r="L684" s="166">
        <v>48</v>
      </c>
      <c r="M684" s="166">
        <v>261</v>
      </c>
      <c r="N684" s="166">
        <v>558</v>
      </c>
      <c r="O684" s="167"/>
      <c r="P684" s="138">
        <v>26</v>
      </c>
      <c r="Q684" s="139">
        <v>2</v>
      </c>
      <c r="R684" s="140">
        <v>0</v>
      </c>
      <c r="S684" s="140">
        <v>0</v>
      </c>
      <c r="T684" s="140">
        <v>0</v>
      </c>
      <c r="U684" s="139">
        <v>0</v>
      </c>
      <c r="V684" s="77">
        <f t="shared" si="10"/>
        <v>7.5</v>
      </c>
      <c r="W684" s="216">
        <v>12.5</v>
      </c>
      <c r="X684" s="217">
        <v>0.58206240109128049</v>
      </c>
      <c r="Y684" s="217">
        <v>0.41793759890871945</v>
      </c>
      <c r="Z684" s="25"/>
    </row>
    <row r="685" spans="1:26" x14ac:dyDescent="0.25">
      <c r="A685" s="124">
        <v>535600</v>
      </c>
      <c r="B685" s="125" t="s">
        <v>715</v>
      </c>
      <c r="C685" s="126" t="s">
        <v>408</v>
      </c>
      <c r="D685" s="101" t="s">
        <v>2084</v>
      </c>
      <c r="E685" s="134"/>
      <c r="F685" s="102">
        <v>233</v>
      </c>
      <c r="G685" s="103" t="s">
        <v>715</v>
      </c>
      <c r="H685" s="104">
        <v>3</v>
      </c>
      <c r="I685" s="106">
        <v>3780</v>
      </c>
      <c r="J685" s="165">
        <v>2373</v>
      </c>
      <c r="K685" s="166">
        <v>540</v>
      </c>
      <c r="L685" s="166">
        <v>42</v>
      </c>
      <c r="M685" s="166">
        <v>276</v>
      </c>
      <c r="N685" s="166">
        <v>534</v>
      </c>
      <c r="O685" s="167"/>
      <c r="P685" s="138">
        <v>55</v>
      </c>
      <c r="Q685" s="139">
        <v>3</v>
      </c>
      <c r="R685" s="140">
        <v>94.666666666666671</v>
      </c>
      <c r="S685" s="140">
        <v>60</v>
      </c>
      <c r="T685" s="140">
        <v>7</v>
      </c>
      <c r="U685" s="139">
        <v>2.6666666666666665</v>
      </c>
      <c r="V685" s="77">
        <f t="shared" si="10"/>
        <v>7.14</v>
      </c>
      <c r="W685" s="216">
        <v>11.9</v>
      </c>
      <c r="X685" s="217">
        <v>0.61141008517991646</v>
      </c>
      <c r="Y685" s="217">
        <v>0.38858991482008348</v>
      </c>
      <c r="Z685" s="25"/>
    </row>
    <row r="686" spans="1:26" x14ac:dyDescent="0.25">
      <c r="A686" s="124">
        <v>535700</v>
      </c>
      <c r="B686" s="125" t="s">
        <v>716</v>
      </c>
      <c r="C686" s="126" t="s">
        <v>678</v>
      </c>
      <c r="D686" s="101" t="s">
        <v>2082</v>
      </c>
      <c r="E686" s="134"/>
      <c r="F686" s="102">
        <v>501</v>
      </c>
      <c r="G686" s="103" t="s">
        <v>67</v>
      </c>
      <c r="H686" s="104">
        <v>4</v>
      </c>
      <c r="I686" s="106">
        <v>675</v>
      </c>
      <c r="J686" s="168">
        <v>504</v>
      </c>
      <c r="K686" s="166">
        <v>48</v>
      </c>
      <c r="L686" s="166">
        <v>3</v>
      </c>
      <c r="M686" s="166">
        <v>24</v>
      </c>
      <c r="N686" s="166">
        <v>66</v>
      </c>
      <c r="O686" s="167"/>
      <c r="P686" s="138">
        <v>42.666666666666664</v>
      </c>
      <c r="Q686" s="139">
        <v>5.333333333333333</v>
      </c>
      <c r="R686" s="140">
        <v>8</v>
      </c>
      <c r="S686" s="140">
        <v>3.6666666666666665</v>
      </c>
      <c r="T686" s="140">
        <v>0.66666666666666663</v>
      </c>
      <c r="U686" s="139">
        <v>0</v>
      </c>
      <c r="V686" s="77">
        <f t="shared" si="10"/>
        <v>3.1880000000000002</v>
      </c>
      <c r="W686" s="216">
        <v>7.97</v>
      </c>
      <c r="X686" s="217">
        <v>0.912895861184568</v>
      </c>
      <c r="Y686" s="217">
        <v>8.7104138815432011E-2</v>
      </c>
      <c r="Z686" s="25"/>
    </row>
    <row r="687" spans="1:26" x14ac:dyDescent="0.25">
      <c r="A687" s="124">
        <v>535800</v>
      </c>
      <c r="B687" s="125" t="s">
        <v>717</v>
      </c>
      <c r="C687" s="126" t="s">
        <v>678</v>
      </c>
      <c r="D687" s="101" t="s">
        <v>2082</v>
      </c>
      <c r="E687" s="134"/>
      <c r="F687" s="102">
        <v>234</v>
      </c>
      <c r="G687" s="103" t="s">
        <v>717</v>
      </c>
      <c r="H687" s="104">
        <v>3</v>
      </c>
      <c r="I687" s="106">
        <v>4056</v>
      </c>
      <c r="J687" s="165">
        <v>2793</v>
      </c>
      <c r="K687" s="166">
        <v>159</v>
      </c>
      <c r="L687" s="166">
        <v>39</v>
      </c>
      <c r="M687" s="166">
        <v>246</v>
      </c>
      <c r="N687" s="166">
        <v>480</v>
      </c>
      <c r="O687" s="167"/>
      <c r="P687" s="138">
        <v>12</v>
      </c>
      <c r="Q687" s="139">
        <v>1.3333333333333333</v>
      </c>
      <c r="R687" s="140">
        <v>94.666666666666671</v>
      </c>
      <c r="S687" s="140">
        <v>68</v>
      </c>
      <c r="T687" s="140">
        <v>9.6666666666666661</v>
      </c>
      <c r="U687" s="139">
        <v>3.6666666666666665</v>
      </c>
      <c r="V687" s="77">
        <f t="shared" si="10"/>
        <v>6.9499754234322584</v>
      </c>
      <c r="W687" s="216">
        <v>11.583292372387097</v>
      </c>
      <c r="X687" s="217">
        <v>0.6281271144450622</v>
      </c>
      <c r="Y687" s="217">
        <v>0.37187288555493775</v>
      </c>
      <c r="Z687" s="25"/>
    </row>
    <row r="688" spans="1:26" x14ac:dyDescent="0.25">
      <c r="A688" s="124">
        <v>535900</v>
      </c>
      <c r="B688" s="125" t="s">
        <v>718</v>
      </c>
      <c r="C688" s="126" t="s">
        <v>678</v>
      </c>
      <c r="D688" s="101" t="s">
        <v>2082</v>
      </c>
      <c r="E688" s="134"/>
      <c r="F688" s="102">
        <v>501</v>
      </c>
      <c r="G688" s="103" t="s">
        <v>67</v>
      </c>
      <c r="H688" s="104">
        <v>4</v>
      </c>
      <c r="I688" s="106">
        <v>1047</v>
      </c>
      <c r="J688" s="168">
        <v>636</v>
      </c>
      <c r="K688" s="166">
        <v>345</v>
      </c>
      <c r="L688" s="166">
        <v>24</v>
      </c>
      <c r="M688" s="166">
        <v>84</v>
      </c>
      <c r="N688" s="166">
        <v>147</v>
      </c>
      <c r="O688" s="167"/>
      <c r="P688" s="138">
        <v>61.333333333333336</v>
      </c>
      <c r="Q688" s="139">
        <v>2</v>
      </c>
      <c r="R688" s="140">
        <v>13.333333333333334</v>
      </c>
      <c r="S688" s="140">
        <v>11.666666666666666</v>
      </c>
      <c r="T688" s="140">
        <v>2.6666666666666665</v>
      </c>
      <c r="U688" s="139">
        <v>1</v>
      </c>
      <c r="V688" s="77">
        <f t="shared" ref="V688:V751" si="11">IF(OR(H688=1,H688=2,H688=3),0.6*W688,0.4*W688)</f>
        <v>3.1880000000000002</v>
      </c>
      <c r="W688" s="216">
        <v>7.97</v>
      </c>
      <c r="X688" s="217">
        <v>0.912895861184568</v>
      </c>
      <c r="Y688" s="217">
        <v>8.7104138815432011E-2</v>
      </c>
      <c r="Z688" s="25"/>
    </row>
    <row r="689" spans="1:26" x14ac:dyDescent="0.25">
      <c r="A689" s="124">
        <v>536000</v>
      </c>
      <c r="B689" s="125" t="s">
        <v>719</v>
      </c>
      <c r="C689" s="126" t="s">
        <v>678</v>
      </c>
      <c r="D689" s="101" t="s">
        <v>2082</v>
      </c>
      <c r="E689" s="134"/>
      <c r="F689" s="102">
        <v>9</v>
      </c>
      <c r="G689" s="103" t="s">
        <v>720</v>
      </c>
      <c r="H689" s="104">
        <v>1</v>
      </c>
      <c r="I689" s="106">
        <v>2547</v>
      </c>
      <c r="J689" s="165">
        <v>1896</v>
      </c>
      <c r="K689" s="166">
        <v>87</v>
      </c>
      <c r="L689" s="166">
        <v>12</v>
      </c>
      <c r="M689" s="166">
        <v>108</v>
      </c>
      <c r="N689" s="166">
        <v>330</v>
      </c>
      <c r="O689" s="167"/>
      <c r="P689" s="138">
        <v>4</v>
      </c>
      <c r="Q689" s="139">
        <v>2.3333333333333335</v>
      </c>
      <c r="R689" s="140">
        <v>33</v>
      </c>
      <c r="S689" s="140">
        <v>18</v>
      </c>
      <c r="T689" s="140">
        <v>2</v>
      </c>
      <c r="U689" s="139">
        <v>0.33333333333333331</v>
      </c>
      <c r="V689" s="77">
        <f t="shared" si="11"/>
        <v>8.0409426229505936</v>
      </c>
      <c r="W689" s="216">
        <v>13.401571038250989</v>
      </c>
      <c r="X689" s="217">
        <v>0.54290500664991836</v>
      </c>
      <c r="Y689" s="217">
        <v>0.45709499335008164</v>
      </c>
      <c r="Z689" s="25"/>
    </row>
    <row r="690" spans="1:26" x14ac:dyDescent="0.25">
      <c r="A690" s="124">
        <v>536201</v>
      </c>
      <c r="B690" s="125" t="s">
        <v>721</v>
      </c>
      <c r="C690" s="126" t="s">
        <v>678</v>
      </c>
      <c r="D690" s="101" t="s">
        <v>2085</v>
      </c>
      <c r="E690" s="134"/>
      <c r="F690" s="102">
        <v>9</v>
      </c>
      <c r="G690" s="103" t="s">
        <v>720</v>
      </c>
      <c r="H690" s="104">
        <v>1</v>
      </c>
      <c r="I690" s="106">
        <v>3456</v>
      </c>
      <c r="J690" s="165">
        <v>1950</v>
      </c>
      <c r="K690" s="166">
        <v>243</v>
      </c>
      <c r="L690" s="166">
        <v>60</v>
      </c>
      <c r="M690" s="166">
        <v>288</v>
      </c>
      <c r="N690" s="166">
        <v>594</v>
      </c>
      <c r="O690" s="167"/>
      <c r="P690" s="138">
        <v>22.333333333333332</v>
      </c>
      <c r="Q690" s="139">
        <v>0</v>
      </c>
      <c r="R690" s="140">
        <v>68.666666666666671</v>
      </c>
      <c r="S690" s="140">
        <v>97.666666666666671</v>
      </c>
      <c r="T690" s="140">
        <v>26.333333333333332</v>
      </c>
      <c r="U690" s="139">
        <v>13.333333333333334</v>
      </c>
      <c r="V690" s="77">
        <f t="shared" si="11"/>
        <v>8.0409426229505936</v>
      </c>
      <c r="W690" s="216">
        <v>13.401571038250989</v>
      </c>
      <c r="X690" s="217">
        <v>0.54290500664991836</v>
      </c>
      <c r="Y690" s="217">
        <v>0.45709499335008164</v>
      </c>
      <c r="Z690" s="25"/>
    </row>
    <row r="691" spans="1:26" x14ac:dyDescent="0.25">
      <c r="A691" s="124">
        <v>536202</v>
      </c>
      <c r="B691" s="125" t="s">
        <v>722</v>
      </c>
      <c r="C691" s="126" t="s">
        <v>678</v>
      </c>
      <c r="D691" s="101" t="s">
        <v>2085</v>
      </c>
      <c r="E691" s="134"/>
      <c r="F691" s="102">
        <v>9</v>
      </c>
      <c r="G691" s="103" t="s">
        <v>720</v>
      </c>
      <c r="H691" s="104">
        <v>1</v>
      </c>
      <c r="I691" s="106">
        <v>4203</v>
      </c>
      <c r="J691" s="165">
        <v>2547</v>
      </c>
      <c r="K691" s="166">
        <v>249</v>
      </c>
      <c r="L691" s="166">
        <v>60</v>
      </c>
      <c r="M691" s="166">
        <v>318</v>
      </c>
      <c r="N691" s="166">
        <v>771</v>
      </c>
      <c r="O691" s="167"/>
      <c r="P691" s="138">
        <v>11</v>
      </c>
      <c r="Q691" s="139">
        <v>1.6666666666666667</v>
      </c>
      <c r="R691" s="140">
        <v>0</v>
      </c>
      <c r="S691" s="140">
        <v>0</v>
      </c>
      <c r="T691" s="140">
        <v>0</v>
      </c>
      <c r="U691" s="139">
        <v>0</v>
      </c>
      <c r="V691" s="77">
        <f t="shared" si="11"/>
        <v>8.0409426229505936</v>
      </c>
      <c r="W691" s="216">
        <v>13.401571038250989</v>
      </c>
      <c r="X691" s="217">
        <v>0.54290500664991836</v>
      </c>
      <c r="Y691" s="217">
        <v>0.45709499335008164</v>
      </c>
      <c r="Z691" s="25"/>
    </row>
    <row r="692" spans="1:26" x14ac:dyDescent="0.25">
      <c r="A692" s="124">
        <v>536203</v>
      </c>
      <c r="B692" s="125" t="s">
        <v>723</v>
      </c>
      <c r="C692" s="126" t="s">
        <v>678</v>
      </c>
      <c r="D692" s="101" t="s">
        <v>2085</v>
      </c>
      <c r="E692" s="134"/>
      <c r="F692" s="102">
        <v>9</v>
      </c>
      <c r="G692" s="103" t="s">
        <v>720</v>
      </c>
      <c r="H692" s="104">
        <v>1</v>
      </c>
      <c r="I692" s="106">
        <v>2490</v>
      </c>
      <c r="J692" s="165">
        <v>1488</v>
      </c>
      <c r="K692" s="166">
        <v>162</v>
      </c>
      <c r="L692" s="166">
        <v>42</v>
      </c>
      <c r="M692" s="166">
        <v>207</v>
      </c>
      <c r="N692" s="166">
        <v>411</v>
      </c>
      <c r="O692" s="167"/>
      <c r="P692" s="138">
        <v>6.333333333333333</v>
      </c>
      <c r="Q692" s="139">
        <v>0.33333333333333331</v>
      </c>
      <c r="R692" s="140">
        <v>0</v>
      </c>
      <c r="S692" s="140">
        <v>0</v>
      </c>
      <c r="T692" s="140">
        <v>0</v>
      </c>
      <c r="U692" s="139">
        <v>0</v>
      </c>
      <c r="V692" s="77">
        <f t="shared" si="11"/>
        <v>8.0409426229505936</v>
      </c>
      <c r="W692" s="216">
        <v>13.401571038250989</v>
      </c>
      <c r="X692" s="217">
        <v>0.54290500664991836</v>
      </c>
      <c r="Y692" s="217">
        <v>0.45709499335008164</v>
      </c>
      <c r="Z692" s="25"/>
    </row>
    <row r="693" spans="1:26" x14ac:dyDescent="0.25">
      <c r="A693" s="124">
        <v>536400</v>
      </c>
      <c r="B693" s="125" t="s">
        <v>724</v>
      </c>
      <c r="C693" s="126" t="s">
        <v>678</v>
      </c>
      <c r="D693" s="101" t="s">
        <v>2082</v>
      </c>
      <c r="E693" s="134"/>
      <c r="F693" s="102">
        <v>501</v>
      </c>
      <c r="G693" s="103" t="s">
        <v>67</v>
      </c>
      <c r="H693" s="104">
        <v>4</v>
      </c>
      <c r="I693" s="106">
        <v>540</v>
      </c>
      <c r="J693" s="168">
        <v>387</v>
      </c>
      <c r="K693" s="166">
        <v>54</v>
      </c>
      <c r="L693" s="166">
        <v>0</v>
      </c>
      <c r="M693" s="166">
        <v>24</v>
      </c>
      <c r="N693" s="166">
        <v>69</v>
      </c>
      <c r="O693" s="167"/>
      <c r="P693" s="138">
        <v>15.333333333333334</v>
      </c>
      <c r="Q693" s="139">
        <v>0.66666666666666663</v>
      </c>
      <c r="R693" s="140">
        <v>7</v>
      </c>
      <c r="S693" s="140">
        <v>5.333333333333333</v>
      </c>
      <c r="T693" s="140">
        <v>1</v>
      </c>
      <c r="U693" s="139">
        <v>0</v>
      </c>
      <c r="V693" s="77">
        <f t="shared" si="11"/>
        <v>3.1880000000000002</v>
      </c>
      <c r="W693" s="216">
        <v>7.97</v>
      </c>
      <c r="X693" s="217">
        <v>0.912895861184568</v>
      </c>
      <c r="Y693" s="217">
        <v>8.7104138815432011E-2</v>
      </c>
      <c r="Z693" s="25"/>
    </row>
    <row r="694" spans="1:26" x14ac:dyDescent="0.25">
      <c r="A694" s="124">
        <v>536503</v>
      </c>
      <c r="B694" s="125" t="s">
        <v>725</v>
      </c>
      <c r="C694" s="126" t="s">
        <v>678</v>
      </c>
      <c r="D694" s="101" t="s">
        <v>2082</v>
      </c>
      <c r="E694" s="134"/>
      <c r="F694" s="102">
        <v>9</v>
      </c>
      <c r="G694" s="103" t="s">
        <v>720</v>
      </c>
      <c r="H694" s="104">
        <v>1</v>
      </c>
      <c r="I694" s="106">
        <v>2439</v>
      </c>
      <c r="J694" s="165">
        <v>1596</v>
      </c>
      <c r="K694" s="166">
        <v>246</v>
      </c>
      <c r="L694" s="166">
        <v>18</v>
      </c>
      <c r="M694" s="166">
        <v>114</v>
      </c>
      <c r="N694" s="166">
        <v>387</v>
      </c>
      <c r="O694" s="167"/>
      <c r="P694" s="138">
        <v>1.6666666666666667</v>
      </c>
      <c r="Q694" s="139">
        <v>0.33333333333333331</v>
      </c>
      <c r="R694" s="140">
        <v>25</v>
      </c>
      <c r="S694" s="140">
        <v>20</v>
      </c>
      <c r="T694" s="140">
        <v>3.3333333333333335</v>
      </c>
      <c r="U694" s="139">
        <v>2</v>
      </c>
      <c r="V694" s="77">
        <f t="shared" si="11"/>
        <v>8.0409426229505936</v>
      </c>
      <c r="W694" s="216">
        <v>13.401571038250989</v>
      </c>
      <c r="X694" s="217">
        <v>0.54290500664991836</v>
      </c>
      <c r="Y694" s="217">
        <v>0.45709499335008164</v>
      </c>
      <c r="Z694" s="25"/>
    </row>
    <row r="695" spans="1:26" x14ac:dyDescent="0.25">
      <c r="A695" s="124">
        <v>536505</v>
      </c>
      <c r="B695" s="125" t="s">
        <v>726</v>
      </c>
      <c r="C695" s="126" t="s">
        <v>678</v>
      </c>
      <c r="D695" s="101" t="s">
        <v>2085</v>
      </c>
      <c r="E695" s="134"/>
      <c r="F695" s="102">
        <v>9</v>
      </c>
      <c r="G695" s="103" t="s">
        <v>720</v>
      </c>
      <c r="H695" s="104">
        <v>1</v>
      </c>
      <c r="I695" s="106">
        <v>672</v>
      </c>
      <c r="J695" s="168">
        <v>366</v>
      </c>
      <c r="K695" s="166">
        <v>252</v>
      </c>
      <c r="L695" s="166">
        <v>12</v>
      </c>
      <c r="M695" s="166">
        <v>54</v>
      </c>
      <c r="N695" s="166">
        <v>96</v>
      </c>
      <c r="O695" s="167"/>
      <c r="P695" s="138">
        <v>7.666666666666667</v>
      </c>
      <c r="Q695" s="139">
        <v>2.6666666666666665</v>
      </c>
      <c r="R695" s="140">
        <v>8</v>
      </c>
      <c r="S695" s="140">
        <v>12</v>
      </c>
      <c r="T695" s="140">
        <v>2.3333333333333335</v>
      </c>
      <c r="U695" s="139">
        <v>1.6666666666666667</v>
      </c>
      <c r="V695" s="77">
        <f t="shared" si="11"/>
        <v>8.0409426229505936</v>
      </c>
      <c r="W695" s="216">
        <v>13.401571038250989</v>
      </c>
      <c r="X695" s="217">
        <v>0.54290500664991836</v>
      </c>
      <c r="Y695" s="217">
        <v>0.45709499335008164</v>
      </c>
      <c r="Z695" s="25"/>
    </row>
    <row r="696" spans="1:26" x14ac:dyDescent="0.25">
      <c r="A696" s="124">
        <v>536506</v>
      </c>
      <c r="B696" s="125" t="s">
        <v>727</v>
      </c>
      <c r="C696" s="126" t="s">
        <v>678</v>
      </c>
      <c r="D696" s="101" t="s">
        <v>2082</v>
      </c>
      <c r="E696" s="134"/>
      <c r="F696" s="102">
        <v>507</v>
      </c>
      <c r="G696" s="103" t="s">
        <v>95</v>
      </c>
      <c r="H696" s="104">
        <v>6</v>
      </c>
      <c r="I696" s="106" t="s">
        <v>2139</v>
      </c>
      <c r="J696" s="168" t="s">
        <v>2139</v>
      </c>
      <c r="K696" s="166" t="s">
        <v>2139</v>
      </c>
      <c r="L696" s="166" t="s">
        <v>2139</v>
      </c>
      <c r="M696" s="166" t="s">
        <v>2139</v>
      </c>
      <c r="N696" s="166" t="s">
        <v>2139</v>
      </c>
      <c r="O696" s="167"/>
      <c r="P696" s="138">
        <v>3.6666666666666665</v>
      </c>
      <c r="Q696" s="139">
        <v>2.3333333333333335</v>
      </c>
      <c r="R696" s="140">
        <v>2</v>
      </c>
      <c r="S696" s="140">
        <v>0.66666666666666663</v>
      </c>
      <c r="T696" s="140">
        <v>0</v>
      </c>
      <c r="U696" s="139">
        <v>0</v>
      </c>
      <c r="V696" s="77">
        <f t="shared" si="11"/>
        <v>3.1880000000000002</v>
      </c>
      <c r="W696" s="216">
        <v>7.97</v>
      </c>
      <c r="X696" s="217">
        <v>0.912895861184568</v>
      </c>
      <c r="Y696" s="217">
        <v>8.7104138815432011E-2</v>
      </c>
      <c r="Z696" s="25"/>
    </row>
    <row r="697" spans="1:26" x14ac:dyDescent="0.25">
      <c r="A697" s="124">
        <v>536508</v>
      </c>
      <c r="B697" s="125" t="s">
        <v>728</v>
      </c>
      <c r="C697" s="126" t="s">
        <v>678</v>
      </c>
      <c r="D697" s="101" t="s">
        <v>2085</v>
      </c>
      <c r="E697" s="134"/>
      <c r="F697" s="102">
        <v>507</v>
      </c>
      <c r="G697" s="103" t="s">
        <v>95</v>
      </c>
      <c r="H697" s="104">
        <v>6</v>
      </c>
      <c r="I697" s="106">
        <v>3</v>
      </c>
      <c r="J697" s="168" t="s">
        <v>2139</v>
      </c>
      <c r="K697" s="166" t="s">
        <v>2139</v>
      </c>
      <c r="L697" s="166" t="s">
        <v>2139</v>
      </c>
      <c r="M697" s="166" t="s">
        <v>2139</v>
      </c>
      <c r="N697" s="166" t="s">
        <v>2139</v>
      </c>
      <c r="O697" s="167"/>
      <c r="P697" s="138">
        <v>1.3333333333333333</v>
      </c>
      <c r="Q697" s="139">
        <v>0</v>
      </c>
      <c r="R697" s="140">
        <v>0</v>
      </c>
      <c r="S697" s="140">
        <v>0</v>
      </c>
      <c r="T697" s="140">
        <v>0</v>
      </c>
      <c r="U697" s="139">
        <v>0</v>
      </c>
      <c r="V697" s="77">
        <f t="shared" si="11"/>
        <v>3.1880000000000002</v>
      </c>
      <c r="W697" s="216">
        <v>7.97</v>
      </c>
      <c r="X697" s="217">
        <v>0.912895861184568</v>
      </c>
      <c r="Y697" s="217">
        <v>8.7104138815432011E-2</v>
      </c>
      <c r="Z697" s="25"/>
    </row>
    <row r="698" spans="1:26" x14ac:dyDescent="0.25">
      <c r="A698" s="124">
        <v>536509</v>
      </c>
      <c r="B698" s="125" t="s">
        <v>729</v>
      </c>
      <c r="C698" s="126" t="s">
        <v>678</v>
      </c>
      <c r="D698" s="101" t="s">
        <v>2085</v>
      </c>
      <c r="E698" s="134"/>
      <c r="F698" s="102">
        <v>507</v>
      </c>
      <c r="G698" s="103" t="s">
        <v>95</v>
      </c>
      <c r="H698" s="104">
        <v>6</v>
      </c>
      <c r="I698" s="106" t="s">
        <v>2139</v>
      </c>
      <c r="J698" s="168" t="s">
        <v>2139</v>
      </c>
      <c r="K698" s="166" t="s">
        <v>2139</v>
      </c>
      <c r="L698" s="166" t="s">
        <v>2139</v>
      </c>
      <c r="M698" s="166" t="s">
        <v>2139</v>
      </c>
      <c r="N698" s="166" t="s">
        <v>2139</v>
      </c>
      <c r="O698" s="167"/>
      <c r="P698" s="138">
        <v>0</v>
      </c>
      <c r="Q698" s="139">
        <v>0</v>
      </c>
      <c r="R698" s="140">
        <v>0</v>
      </c>
      <c r="S698" s="140">
        <v>0</v>
      </c>
      <c r="T698" s="140">
        <v>0</v>
      </c>
      <c r="U698" s="139">
        <v>0</v>
      </c>
      <c r="V698" s="77">
        <f t="shared" si="11"/>
        <v>3.1880000000000002</v>
      </c>
      <c r="W698" s="216">
        <v>7.97</v>
      </c>
      <c r="X698" s="217">
        <v>0.912895861184568</v>
      </c>
      <c r="Y698" s="217">
        <v>8.7104138815432011E-2</v>
      </c>
      <c r="Z698" s="25"/>
    </row>
    <row r="699" spans="1:26" x14ac:dyDescent="0.25">
      <c r="A699" s="124">
        <v>536510</v>
      </c>
      <c r="B699" s="125" t="s">
        <v>730</v>
      </c>
      <c r="C699" s="126" t="s">
        <v>678</v>
      </c>
      <c r="D699" s="101" t="s">
        <v>2085</v>
      </c>
      <c r="E699" s="134"/>
      <c r="F699" s="102">
        <v>9</v>
      </c>
      <c r="G699" s="103" t="s">
        <v>720</v>
      </c>
      <c r="H699" s="104">
        <v>1</v>
      </c>
      <c r="I699" s="106" t="s">
        <v>2139</v>
      </c>
      <c r="J699" s="168" t="s">
        <v>2139</v>
      </c>
      <c r="K699" s="166" t="s">
        <v>2139</v>
      </c>
      <c r="L699" s="166" t="s">
        <v>2139</v>
      </c>
      <c r="M699" s="166" t="s">
        <v>2139</v>
      </c>
      <c r="N699" s="166" t="s">
        <v>2139</v>
      </c>
      <c r="O699" s="167"/>
      <c r="P699" s="138">
        <v>0</v>
      </c>
      <c r="Q699" s="139">
        <v>0</v>
      </c>
      <c r="R699" s="140">
        <v>0</v>
      </c>
      <c r="S699" s="140">
        <v>0</v>
      </c>
      <c r="T699" s="140">
        <v>0</v>
      </c>
      <c r="U699" s="139">
        <v>0</v>
      </c>
      <c r="V699" s="77">
        <f t="shared" si="11"/>
        <v>8.0409426229505936</v>
      </c>
      <c r="W699" s="216">
        <v>13.401571038250989</v>
      </c>
      <c r="X699" s="217">
        <v>0.54290500664991836</v>
      </c>
      <c r="Y699" s="217">
        <v>0.45709499335008164</v>
      </c>
      <c r="Z699" s="25"/>
    </row>
    <row r="700" spans="1:26" x14ac:dyDescent="0.25">
      <c r="A700" s="124">
        <v>536512</v>
      </c>
      <c r="B700" s="125" t="s">
        <v>731</v>
      </c>
      <c r="C700" s="126" t="s">
        <v>678</v>
      </c>
      <c r="D700" s="101" t="s">
        <v>2085</v>
      </c>
      <c r="E700" s="134"/>
      <c r="F700" s="102">
        <v>9</v>
      </c>
      <c r="G700" s="103" t="s">
        <v>720</v>
      </c>
      <c r="H700" s="104">
        <v>1</v>
      </c>
      <c r="I700" s="106">
        <v>435</v>
      </c>
      <c r="J700" s="168">
        <v>261</v>
      </c>
      <c r="K700" s="166">
        <v>126</v>
      </c>
      <c r="L700" s="166">
        <v>3</v>
      </c>
      <c r="M700" s="166">
        <v>24</v>
      </c>
      <c r="N700" s="166">
        <v>69</v>
      </c>
      <c r="O700" s="167"/>
      <c r="P700" s="138">
        <v>1.6666666666666667</v>
      </c>
      <c r="Q700" s="139">
        <v>0.66666666666666663</v>
      </c>
      <c r="R700" s="140">
        <v>1</v>
      </c>
      <c r="S700" s="140">
        <v>3.3333333333333335</v>
      </c>
      <c r="T700" s="140">
        <v>1.3333333333333333</v>
      </c>
      <c r="U700" s="139">
        <v>0</v>
      </c>
      <c r="V700" s="77">
        <f t="shared" si="11"/>
        <v>8.0409426229505936</v>
      </c>
      <c r="W700" s="216">
        <v>13.401571038250989</v>
      </c>
      <c r="X700" s="217">
        <v>0.54290500664991836</v>
      </c>
      <c r="Y700" s="217">
        <v>0.45709499335008164</v>
      </c>
      <c r="Z700" s="25"/>
    </row>
    <row r="701" spans="1:26" x14ac:dyDescent="0.25">
      <c r="A701" s="124">
        <v>536513</v>
      </c>
      <c r="B701" s="125" t="s">
        <v>732</v>
      </c>
      <c r="C701" s="126" t="s">
        <v>678</v>
      </c>
      <c r="D701" s="101" t="s">
        <v>2085</v>
      </c>
      <c r="E701" s="134"/>
      <c r="F701" s="102">
        <v>9</v>
      </c>
      <c r="G701" s="103" t="s">
        <v>720</v>
      </c>
      <c r="H701" s="104">
        <v>1</v>
      </c>
      <c r="I701" s="106">
        <v>3393</v>
      </c>
      <c r="J701" s="165">
        <v>2367</v>
      </c>
      <c r="K701" s="166">
        <v>72</v>
      </c>
      <c r="L701" s="166">
        <v>21</v>
      </c>
      <c r="M701" s="166">
        <v>156</v>
      </c>
      <c r="N701" s="166">
        <v>468</v>
      </c>
      <c r="O701" s="167"/>
      <c r="P701" s="138">
        <v>0.66666666666666663</v>
      </c>
      <c r="Q701" s="139">
        <v>0.66666666666666663</v>
      </c>
      <c r="R701" s="140">
        <v>22.333333333333332</v>
      </c>
      <c r="S701" s="140">
        <v>15</v>
      </c>
      <c r="T701" s="140">
        <v>2</v>
      </c>
      <c r="U701" s="139">
        <v>0</v>
      </c>
      <c r="V701" s="77">
        <f t="shared" si="11"/>
        <v>8.0409426229505936</v>
      </c>
      <c r="W701" s="216">
        <v>13.401571038250989</v>
      </c>
      <c r="X701" s="217">
        <v>0.54290500664991836</v>
      </c>
      <c r="Y701" s="217">
        <v>0.45709499335008164</v>
      </c>
      <c r="Z701" s="25"/>
    </row>
    <row r="702" spans="1:26" x14ac:dyDescent="0.25">
      <c r="A702" s="124">
        <v>536514</v>
      </c>
      <c r="B702" s="125" t="s">
        <v>733</v>
      </c>
      <c r="C702" s="126" t="s">
        <v>678</v>
      </c>
      <c r="D702" s="101" t="s">
        <v>2085</v>
      </c>
      <c r="E702" s="134"/>
      <c r="F702" s="102">
        <v>9</v>
      </c>
      <c r="G702" s="103" t="s">
        <v>720</v>
      </c>
      <c r="H702" s="104">
        <v>1</v>
      </c>
      <c r="I702" s="106">
        <v>3876</v>
      </c>
      <c r="J702" s="165">
        <v>2580</v>
      </c>
      <c r="K702" s="166">
        <v>225</v>
      </c>
      <c r="L702" s="166">
        <v>18</v>
      </c>
      <c r="M702" s="166">
        <v>180</v>
      </c>
      <c r="N702" s="166">
        <v>603</v>
      </c>
      <c r="O702" s="167"/>
      <c r="P702" s="138">
        <v>5</v>
      </c>
      <c r="Q702" s="139">
        <v>0</v>
      </c>
      <c r="R702" s="140">
        <v>30.333333333333332</v>
      </c>
      <c r="S702" s="140">
        <v>21.333333333333332</v>
      </c>
      <c r="T702" s="140">
        <v>7</v>
      </c>
      <c r="U702" s="139">
        <v>1.6666666666666667</v>
      </c>
      <c r="V702" s="77">
        <f t="shared" si="11"/>
        <v>8.0409426229505936</v>
      </c>
      <c r="W702" s="216">
        <v>13.401571038250989</v>
      </c>
      <c r="X702" s="217">
        <v>0.54290500664991836</v>
      </c>
      <c r="Y702" s="217">
        <v>0.45709499335008164</v>
      </c>
      <c r="Z702" s="25"/>
    </row>
    <row r="703" spans="1:26" x14ac:dyDescent="0.25">
      <c r="A703" s="124">
        <v>536515</v>
      </c>
      <c r="B703" s="125" t="s">
        <v>734</v>
      </c>
      <c r="C703" s="126" t="s">
        <v>678</v>
      </c>
      <c r="D703" s="101" t="s">
        <v>2085</v>
      </c>
      <c r="E703" s="134"/>
      <c r="F703" s="102">
        <v>9</v>
      </c>
      <c r="G703" s="103" t="s">
        <v>720</v>
      </c>
      <c r="H703" s="104">
        <v>1</v>
      </c>
      <c r="I703" s="106">
        <v>2856</v>
      </c>
      <c r="J703" s="165">
        <v>1878</v>
      </c>
      <c r="K703" s="166">
        <v>138</v>
      </c>
      <c r="L703" s="166">
        <v>33</v>
      </c>
      <c r="M703" s="166">
        <v>210</v>
      </c>
      <c r="N703" s="166">
        <v>402</v>
      </c>
      <c r="O703" s="167"/>
      <c r="P703" s="138">
        <v>12.666666666666666</v>
      </c>
      <c r="Q703" s="139">
        <v>2.3333333333333335</v>
      </c>
      <c r="R703" s="140">
        <v>90.666666666666671</v>
      </c>
      <c r="S703" s="140">
        <v>103.66666666666667</v>
      </c>
      <c r="T703" s="140">
        <v>23.333333333333332</v>
      </c>
      <c r="U703" s="139">
        <v>9</v>
      </c>
      <c r="V703" s="77">
        <f t="shared" si="11"/>
        <v>8.0409426229505936</v>
      </c>
      <c r="W703" s="216">
        <v>13.401571038250989</v>
      </c>
      <c r="X703" s="217">
        <v>0.54290500664991836</v>
      </c>
      <c r="Y703" s="217">
        <v>0.45709499335008164</v>
      </c>
      <c r="Z703" s="25"/>
    </row>
    <row r="704" spans="1:26" x14ac:dyDescent="0.25">
      <c r="A704" s="124">
        <v>536516</v>
      </c>
      <c r="B704" s="125" t="s">
        <v>735</v>
      </c>
      <c r="C704" s="126" t="s">
        <v>678</v>
      </c>
      <c r="D704" s="101" t="s">
        <v>2085</v>
      </c>
      <c r="E704" s="134"/>
      <c r="F704" s="102">
        <v>9</v>
      </c>
      <c r="G704" s="103" t="s">
        <v>720</v>
      </c>
      <c r="H704" s="104">
        <v>1</v>
      </c>
      <c r="I704" s="106">
        <v>3633</v>
      </c>
      <c r="J704" s="165">
        <v>2217</v>
      </c>
      <c r="K704" s="166">
        <v>243</v>
      </c>
      <c r="L704" s="166">
        <v>63</v>
      </c>
      <c r="M704" s="166">
        <v>285</v>
      </c>
      <c r="N704" s="166">
        <v>492</v>
      </c>
      <c r="O704" s="167"/>
      <c r="P704" s="138">
        <v>9.3333333333333339</v>
      </c>
      <c r="Q704" s="139">
        <v>0.33333333333333331</v>
      </c>
      <c r="R704" s="140">
        <v>0</v>
      </c>
      <c r="S704" s="140">
        <v>0</v>
      </c>
      <c r="T704" s="140">
        <v>0</v>
      </c>
      <c r="U704" s="139">
        <v>0</v>
      </c>
      <c r="V704" s="77">
        <f t="shared" si="11"/>
        <v>8.0409426229505936</v>
      </c>
      <c r="W704" s="216">
        <v>13.401571038250989</v>
      </c>
      <c r="X704" s="217">
        <v>0.54290500664991836</v>
      </c>
      <c r="Y704" s="217">
        <v>0.45709499335008164</v>
      </c>
      <c r="Z704" s="25"/>
    </row>
    <row r="705" spans="1:26" x14ac:dyDescent="0.25">
      <c r="A705" s="124">
        <v>536517</v>
      </c>
      <c r="B705" s="125" t="s">
        <v>736</v>
      </c>
      <c r="C705" s="126" t="s">
        <v>678</v>
      </c>
      <c r="D705" s="101" t="s">
        <v>2085</v>
      </c>
      <c r="E705" s="134"/>
      <c r="F705" s="102">
        <v>9</v>
      </c>
      <c r="G705" s="103" t="s">
        <v>720</v>
      </c>
      <c r="H705" s="104">
        <v>1</v>
      </c>
      <c r="I705" s="106">
        <v>3447</v>
      </c>
      <c r="J705" s="165">
        <v>2226</v>
      </c>
      <c r="K705" s="166">
        <v>159</v>
      </c>
      <c r="L705" s="166">
        <v>42</v>
      </c>
      <c r="M705" s="166">
        <v>246</v>
      </c>
      <c r="N705" s="166">
        <v>579</v>
      </c>
      <c r="O705" s="167"/>
      <c r="P705" s="138">
        <v>12.666666666666666</v>
      </c>
      <c r="Q705" s="139">
        <v>0.66666666666666663</v>
      </c>
      <c r="R705" s="140">
        <v>0</v>
      </c>
      <c r="S705" s="140">
        <v>0</v>
      </c>
      <c r="T705" s="140">
        <v>0</v>
      </c>
      <c r="U705" s="139">
        <v>0</v>
      </c>
      <c r="V705" s="77">
        <f t="shared" si="11"/>
        <v>8.0409426229505936</v>
      </c>
      <c r="W705" s="216">
        <v>13.401571038250989</v>
      </c>
      <c r="X705" s="217">
        <v>0.54290500664991836</v>
      </c>
      <c r="Y705" s="217">
        <v>0.45709499335008164</v>
      </c>
      <c r="Z705" s="25"/>
    </row>
    <row r="706" spans="1:26" x14ac:dyDescent="0.25">
      <c r="A706" s="124">
        <v>536611</v>
      </c>
      <c r="B706" s="125" t="s">
        <v>737</v>
      </c>
      <c r="C706" s="126" t="s">
        <v>678</v>
      </c>
      <c r="D706" s="101" t="s">
        <v>2082</v>
      </c>
      <c r="E706" s="134"/>
      <c r="F706" s="102">
        <v>502</v>
      </c>
      <c r="G706" s="103" t="s">
        <v>69</v>
      </c>
      <c r="H706" s="104">
        <v>5</v>
      </c>
      <c r="I706" s="106">
        <v>255</v>
      </c>
      <c r="J706" s="168">
        <v>147</v>
      </c>
      <c r="K706" s="166">
        <v>123</v>
      </c>
      <c r="L706" s="166">
        <v>6</v>
      </c>
      <c r="M706" s="166">
        <v>18</v>
      </c>
      <c r="N706" s="166">
        <v>51</v>
      </c>
      <c r="O706" s="167"/>
      <c r="P706" s="138">
        <v>9</v>
      </c>
      <c r="Q706" s="139">
        <v>1</v>
      </c>
      <c r="R706" s="140">
        <v>3</v>
      </c>
      <c r="S706" s="140">
        <v>3</v>
      </c>
      <c r="T706" s="140">
        <v>0.33333333333333331</v>
      </c>
      <c r="U706" s="139">
        <v>0</v>
      </c>
      <c r="V706" s="77">
        <f t="shared" si="11"/>
        <v>3.1880000000000002</v>
      </c>
      <c r="W706" s="216">
        <v>7.97</v>
      </c>
      <c r="X706" s="217">
        <v>0.912895861184568</v>
      </c>
      <c r="Y706" s="217">
        <v>8.7104138815432011E-2</v>
      </c>
      <c r="Z706" s="25"/>
    </row>
    <row r="707" spans="1:26" x14ac:dyDescent="0.25">
      <c r="A707" s="124">
        <v>536613</v>
      </c>
      <c r="B707" s="125" t="s">
        <v>738</v>
      </c>
      <c r="C707" s="126" t="s">
        <v>678</v>
      </c>
      <c r="D707" s="101" t="s">
        <v>2082</v>
      </c>
      <c r="E707" s="134"/>
      <c r="F707" s="102">
        <v>507</v>
      </c>
      <c r="G707" s="103" t="s">
        <v>95</v>
      </c>
      <c r="H707" s="104">
        <v>6</v>
      </c>
      <c r="I707" s="106" t="s">
        <v>2139</v>
      </c>
      <c r="J707" s="168" t="s">
        <v>2139</v>
      </c>
      <c r="K707" s="166" t="s">
        <v>2139</v>
      </c>
      <c r="L707" s="166" t="s">
        <v>2139</v>
      </c>
      <c r="M707" s="166" t="s">
        <v>2139</v>
      </c>
      <c r="N707" s="166" t="s">
        <v>2139</v>
      </c>
      <c r="O707" s="167"/>
      <c r="P707" s="138">
        <v>0</v>
      </c>
      <c r="Q707" s="139">
        <v>0</v>
      </c>
      <c r="R707" s="140">
        <v>0</v>
      </c>
      <c r="S707" s="140">
        <v>0</v>
      </c>
      <c r="T707" s="140">
        <v>0</v>
      </c>
      <c r="U707" s="139">
        <v>0</v>
      </c>
      <c r="V707" s="77">
        <f t="shared" si="11"/>
        <v>3.1880000000000002</v>
      </c>
      <c r="W707" s="216">
        <v>7.97</v>
      </c>
      <c r="X707" s="217">
        <v>0.912895861184568</v>
      </c>
      <c r="Y707" s="217">
        <v>8.7104138815432011E-2</v>
      </c>
      <c r="Z707" s="25"/>
    </row>
    <row r="708" spans="1:26" x14ac:dyDescent="0.25">
      <c r="A708" s="124">
        <v>536614</v>
      </c>
      <c r="B708" s="125" t="s">
        <v>739</v>
      </c>
      <c r="C708" s="126" t="s">
        <v>678</v>
      </c>
      <c r="D708" s="101" t="s">
        <v>2082</v>
      </c>
      <c r="E708" s="134"/>
      <c r="F708" s="102">
        <v>502</v>
      </c>
      <c r="G708" s="103" t="s">
        <v>69</v>
      </c>
      <c r="H708" s="104">
        <v>5</v>
      </c>
      <c r="I708" s="106">
        <v>1707</v>
      </c>
      <c r="J708" s="165">
        <v>1254</v>
      </c>
      <c r="K708" s="166">
        <v>99</v>
      </c>
      <c r="L708" s="166">
        <v>15</v>
      </c>
      <c r="M708" s="166">
        <v>60</v>
      </c>
      <c r="N708" s="166">
        <v>192</v>
      </c>
      <c r="O708" s="167"/>
      <c r="P708" s="138">
        <v>0.66666666666666663</v>
      </c>
      <c r="Q708" s="139">
        <v>0.66666666666666663</v>
      </c>
      <c r="R708" s="140">
        <v>9</v>
      </c>
      <c r="S708" s="140">
        <v>7.666666666666667</v>
      </c>
      <c r="T708" s="140">
        <v>2.6666666666666665</v>
      </c>
      <c r="U708" s="139">
        <v>0</v>
      </c>
      <c r="V708" s="77">
        <f t="shared" si="11"/>
        <v>3.1880000000000002</v>
      </c>
      <c r="W708" s="216">
        <v>7.97</v>
      </c>
      <c r="X708" s="217">
        <v>0.912895861184568</v>
      </c>
      <c r="Y708" s="217">
        <v>8.7104138815432011E-2</v>
      </c>
      <c r="Z708" s="25"/>
    </row>
    <row r="709" spans="1:26" x14ac:dyDescent="0.25">
      <c r="A709" s="124">
        <v>536615</v>
      </c>
      <c r="B709" s="125" t="s">
        <v>740</v>
      </c>
      <c r="C709" s="126" t="s">
        <v>678</v>
      </c>
      <c r="D709" s="101" t="s">
        <v>2082</v>
      </c>
      <c r="E709" s="134"/>
      <c r="F709" s="102">
        <v>502</v>
      </c>
      <c r="G709" s="103" t="s">
        <v>69</v>
      </c>
      <c r="H709" s="104">
        <v>5</v>
      </c>
      <c r="I709" s="106">
        <v>2832</v>
      </c>
      <c r="J709" s="165">
        <v>1923</v>
      </c>
      <c r="K709" s="166">
        <v>141</v>
      </c>
      <c r="L709" s="166">
        <v>27</v>
      </c>
      <c r="M709" s="166">
        <v>159</v>
      </c>
      <c r="N709" s="166">
        <v>396</v>
      </c>
      <c r="O709" s="167"/>
      <c r="P709" s="138">
        <v>5.666666666666667</v>
      </c>
      <c r="Q709" s="139">
        <v>0.66666666666666663</v>
      </c>
      <c r="R709" s="140">
        <v>15.666666666666666</v>
      </c>
      <c r="S709" s="140">
        <v>14</v>
      </c>
      <c r="T709" s="140">
        <v>1.6666666666666667</v>
      </c>
      <c r="U709" s="139">
        <v>1.6666666666666667</v>
      </c>
      <c r="V709" s="77">
        <f t="shared" si="11"/>
        <v>3.1880000000000002</v>
      </c>
      <c r="W709" s="216">
        <v>7.97</v>
      </c>
      <c r="X709" s="217">
        <v>0.912895861184568</v>
      </c>
      <c r="Y709" s="217">
        <v>8.7104138815432011E-2</v>
      </c>
      <c r="Z709" s="25"/>
    </row>
    <row r="710" spans="1:26" x14ac:dyDescent="0.25">
      <c r="A710" s="124">
        <v>536620</v>
      </c>
      <c r="B710" s="125" t="s">
        <v>741</v>
      </c>
      <c r="C710" s="126" t="s">
        <v>678</v>
      </c>
      <c r="D710" s="101" t="s">
        <v>2082</v>
      </c>
      <c r="E710" s="134"/>
      <c r="F710" s="102">
        <v>502</v>
      </c>
      <c r="G710" s="103" t="s">
        <v>69</v>
      </c>
      <c r="H710" s="104">
        <v>5</v>
      </c>
      <c r="I710" s="106">
        <v>4401</v>
      </c>
      <c r="J710" s="165">
        <v>2955</v>
      </c>
      <c r="K710" s="166">
        <v>189</v>
      </c>
      <c r="L710" s="166">
        <v>27</v>
      </c>
      <c r="M710" s="166">
        <v>252</v>
      </c>
      <c r="N710" s="166">
        <v>675</v>
      </c>
      <c r="O710" s="167"/>
      <c r="P710" s="138">
        <v>4</v>
      </c>
      <c r="Q710" s="139">
        <v>0.66666666666666663</v>
      </c>
      <c r="R710" s="140">
        <v>15.333333333333334</v>
      </c>
      <c r="S710" s="140">
        <v>18.333333333333332</v>
      </c>
      <c r="T710" s="140">
        <v>4.666666666666667</v>
      </c>
      <c r="U710" s="139">
        <v>4.333333333333333</v>
      </c>
      <c r="V710" s="77">
        <f t="shared" si="11"/>
        <v>3.1880000000000002</v>
      </c>
      <c r="W710" s="216">
        <v>7.97</v>
      </c>
      <c r="X710" s="217">
        <v>0.912895861184568</v>
      </c>
      <c r="Y710" s="217">
        <v>8.7104138815432011E-2</v>
      </c>
      <c r="Z710" s="25"/>
    </row>
    <row r="711" spans="1:26" x14ac:dyDescent="0.25">
      <c r="A711" s="124">
        <v>536630</v>
      </c>
      <c r="B711" s="125" t="s">
        <v>742</v>
      </c>
      <c r="C711" s="126" t="s">
        <v>678</v>
      </c>
      <c r="D711" s="101" t="s">
        <v>2082</v>
      </c>
      <c r="E711" s="134"/>
      <c r="F711" s="102">
        <v>502</v>
      </c>
      <c r="G711" s="103" t="s">
        <v>69</v>
      </c>
      <c r="H711" s="104">
        <v>5</v>
      </c>
      <c r="I711" s="106">
        <v>5286</v>
      </c>
      <c r="J711" s="165">
        <v>3420</v>
      </c>
      <c r="K711" s="166">
        <v>276</v>
      </c>
      <c r="L711" s="166">
        <v>57</v>
      </c>
      <c r="M711" s="166">
        <v>300</v>
      </c>
      <c r="N711" s="166">
        <v>798</v>
      </c>
      <c r="O711" s="167"/>
      <c r="P711" s="138">
        <v>8.3333333333333339</v>
      </c>
      <c r="Q711" s="139">
        <v>0.66666666666666663</v>
      </c>
      <c r="R711" s="140">
        <v>39.666666666666664</v>
      </c>
      <c r="S711" s="140">
        <v>25.666666666666668</v>
      </c>
      <c r="T711" s="140">
        <v>5.666666666666667</v>
      </c>
      <c r="U711" s="139">
        <v>3.3333333333333335</v>
      </c>
      <c r="V711" s="77">
        <f t="shared" si="11"/>
        <v>3.1880000000000002</v>
      </c>
      <c r="W711" s="216">
        <v>7.97</v>
      </c>
      <c r="X711" s="217">
        <v>0.912895861184568</v>
      </c>
      <c r="Y711" s="217">
        <v>8.7104138815432011E-2</v>
      </c>
      <c r="Z711" s="25"/>
    </row>
    <row r="712" spans="1:26" x14ac:dyDescent="0.25">
      <c r="A712" s="124">
        <v>536641</v>
      </c>
      <c r="B712" s="125" t="s">
        <v>743</v>
      </c>
      <c r="C712" s="126" t="s">
        <v>678</v>
      </c>
      <c r="D712" s="101" t="s">
        <v>2082</v>
      </c>
      <c r="E712" s="134"/>
      <c r="F712" s="102">
        <v>9</v>
      </c>
      <c r="G712" s="103" t="s">
        <v>720</v>
      </c>
      <c r="H712" s="104">
        <v>1</v>
      </c>
      <c r="I712" s="106">
        <v>714</v>
      </c>
      <c r="J712" s="168">
        <v>483</v>
      </c>
      <c r="K712" s="166">
        <v>63</v>
      </c>
      <c r="L712" s="166">
        <v>9</v>
      </c>
      <c r="M712" s="166">
        <v>33</v>
      </c>
      <c r="N712" s="166">
        <v>102</v>
      </c>
      <c r="O712" s="167"/>
      <c r="P712" s="138">
        <v>11.666666666666666</v>
      </c>
      <c r="Q712" s="139">
        <v>0.66666666666666663</v>
      </c>
      <c r="R712" s="140">
        <v>11.333333333333334</v>
      </c>
      <c r="S712" s="140">
        <v>10</v>
      </c>
      <c r="T712" s="140">
        <v>3.6666666666666665</v>
      </c>
      <c r="U712" s="139">
        <v>1</v>
      </c>
      <c r="V712" s="77">
        <f t="shared" si="11"/>
        <v>8.0409426229505936</v>
      </c>
      <c r="W712" s="216">
        <v>13.401571038250989</v>
      </c>
      <c r="X712" s="217">
        <v>0.54290500664991836</v>
      </c>
      <c r="Y712" s="217">
        <v>0.45709499335008164</v>
      </c>
      <c r="Z712" s="25"/>
    </row>
    <row r="713" spans="1:26" x14ac:dyDescent="0.25">
      <c r="A713" s="124">
        <v>536642</v>
      </c>
      <c r="B713" s="125" t="s">
        <v>744</v>
      </c>
      <c r="C713" s="126" t="s">
        <v>678</v>
      </c>
      <c r="D713" s="101" t="s">
        <v>2082</v>
      </c>
      <c r="E713" s="134"/>
      <c r="F713" s="102">
        <v>502</v>
      </c>
      <c r="G713" s="103" t="s">
        <v>69</v>
      </c>
      <c r="H713" s="104">
        <v>5</v>
      </c>
      <c r="I713" s="106">
        <v>2169</v>
      </c>
      <c r="J713" s="165">
        <v>1455</v>
      </c>
      <c r="K713" s="166">
        <v>156</v>
      </c>
      <c r="L713" s="166">
        <v>24</v>
      </c>
      <c r="M713" s="166">
        <v>126</v>
      </c>
      <c r="N713" s="166">
        <v>306</v>
      </c>
      <c r="O713" s="167"/>
      <c r="P713" s="138">
        <v>1</v>
      </c>
      <c r="Q713" s="139">
        <v>0</v>
      </c>
      <c r="R713" s="140">
        <v>10.333333333333334</v>
      </c>
      <c r="S713" s="140">
        <v>11</v>
      </c>
      <c r="T713" s="140">
        <v>0.66666666666666663</v>
      </c>
      <c r="U713" s="139">
        <v>1.3333333333333333</v>
      </c>
      <c r="V713" s="77">
        <f t="shared" si="11"/>
        <v>3.1880000000000002</v>
      </c>
      <c r="W713" s="216">
        <v>7.97</v>
      </c>
      <c r="X713" s="217">
        <v>0.912895861184568</v>
      </c>
      <c r="Y713" s="217">
        <v>8.7104138815432011E-2</v>
      </c>
      <c r="Z713" s="25"/>
    </row>
    <row r="714" spans="1:26" x14ac:dyDescent="0.25">
      <c r="A714" s="124">
        <v>536651</v>
      </c>
      <c r="B714" s="125" t="s">
        <v>745</v>
      </c>
      <c r="C714" s="126" t="s">
        <v>678</v>
      </c>
      <c r="D714" s="101" t="s">
        <v>2082</v>
      </c>
      <c r="E714" s="134"/>
      <c r="F714" s="102">
        <v>501</v>
      </c>
      <c r="G714" s="103" t="s">
        <v>67</v>
      </c>
      <c r="H714" s="104">
        <v>4</v>
      </c>
      <c r="I714" s="106">
        <v>906</v>
      </c>
      <c r="J714" s="168">
        <v>531</v>
      </c>
      <c r="K714" s="166">
        <v>141</v>
      </c>
      <c r="L714" s="166">
        <v>18</v>
      </c>
      <c r="M714" s="166">
        <v>72</v>
      </c>
      <c r="N714" s="166">
        <v>153</v>
      </c>
      <c r="O714" s="167"/>
      <c r="P714" s="138">
        <v>6</v>
      </c>
      <c r="Q714" s="139">
        <v>2.3333333333333335</v>
      </c>
      <c r="R714" s="140">
        <v>3</v>
      </c>
      <c r="S714" s="140">
        <v>7.333333333333333</v>
      </c>
      <c r="T714" s="140">
        <v>1</v>
      </c>
      <c r="U714" s="139">
        <v>0.66666666666666663</v>
      </c>
      <c r="V714" s="77">
        <f t="shared" si="11"/>
        <v>3.1880000000000002</v>
      </c>
      <c r="W714" s="216">
        <v>7.97</v>
      </c>
      <c r="X714" s="217">
        <v>0.912895861184568</v>
      </c>
      <c r="Y714" s="217">
        <v>8.7104138815432011E-2</v>
      </c>
      <c r="Z714" s="25"/>
    </row>
    <row r="715" spans="1:26" x14ac:dyDescent="0.25">
      <c r="A715" s="124">
        <v>536653</v>
      </c>
      <c r="B715" s="125" t="s">
        <v>746</v>
      </c>
      <c r="C715" s="126" t="s">
        <v>678</v>
      </c>
      <c r="D715" s="101" t="s">
        <v>2082</v>
      </c>
      <c r="E715" s="134"/>
      <c r="F715" s="102">
        <v>502</v>
      </c>
      <c r="G715" s="103" t="s">
        <v>69</v>
      </c>
      <c r="H715" s="104">
        <v>5</v>
      </c>
      <c r="I715" s="106">
        <v>2094</v>
      </c>
      <c r="J715" s="165">
        <v>1197</v>
      </c>
      <c r="K715" s="166">
        <v>279</v>
      </c>
      <c r="L715" s="166">
        <v>33</v>
      </c>
      <c r="M715" s="166">
        <v>165</v>
      </c>
      <c r="N715" s="166">
        <v>327</v>
      </c>
      <c r="O715" s="167"/>
      <c r="P715" s="138">
        <v>1.3333333333333333</v>
      </c>
      <c r="Q715" s="139">
        <v>0.66666666666666663</v>
      </c>
      <c r="R715" s="140">
        <v>12.333333333333334</v>
      </c>
      <c r="S715" s="140">
        <v>16</v>
      </c>
      <c r="T715" s="140">
        <v>4</v>
      </c>
      <c r="U715" s="139">
        <v>1.3333333333333333</v>
      </c>
      <c r="V715" s="77">
        <f t="shared" si="11"/>
        <v>3.1880000000000002</v>
      </c>
      <c r="W715" s="216">
        <v>7.97</v>
      </c>
      <c r="X715" s="217">
        <v>0.912895861184568</v>
      </c>
      <c r="Y715" s="217">
        <v>8.7104138815432011E-2</v>
      </c>
      <c r="Z715" s="25"/>
    </row>
    <row r="716" spans="1:26" x14ac:dyDescent="0.25">
      <c r="A716" s="124">
        <v>536654</v>
      </c>
      <c r="B716" s="125" t="s">
        <v>747</v>
      </c>
      <c r="C716" s="126" t="s">
        <v>678</v>
      </c>
      <c r="D716" s="101" t="s">
        <v>2082</v>
      </c>
      <c r="E716" s="134"/>
      <c r="F716" s="102">
        <v>502</v>
      </c>
      <c r="G716" s="103" t="s">
        <v>69</v>
      </c>
      <c r="H716" s="104">
        <v>5</v>
      </c>
      <c r="I716" s="106">
        <v>2595</v>
      </c>
      <c r="J716" s="165">
        <v>1638</v>
      </c>
      <c r="K716" s="166">
        <v>237</v>
      </c>
      <c r="L716" s="166">
        <v>39</v>
      </c>
      <c r="M716" s="166">
        <v>180</v>
      </c>
      <c r="N716" s="166">
        <v>369</v>
      </c>
      <c r="O716" s="167"/>
      <c r="P716" s="138">
        <v>5</v>
      </c>
      <c r="Q716" s="139">
        <v>2</v>
      </c>
      <c r="R716" s="140">
        <v>15.333333333333334</v>
      </c>
      <c r="S716" s="140">
        <v>19</v>
      </c>
      <c r="T716" s="140">
        <v>4.333333333333333</v>
      </c>
      <c r="U716" s="139">
        <v>1.6666666666666667</v>
      </c>
      <c r="V716" s="77">
        <f t="shared" si="11"/>
        <v>3.1880000000000002</v>
      </c>
      <c r="W716" s="216">
        <v>7.97</v>
      </c>
      <c r="X716" s="217">
        <v>0.912895861184568</v>
      </c>
      <c r="Y716" s="217">
        <v>8.7104138815432011E-2</v>
      </c>
      <c r="Z716" s="25"/>
    </row>
    <row r="717" spans="1:26" x14ac:dyDescent="0.25">
      <c r="A717" s="124">
        <v>536810</v>
      </c>
      <c r="B717" s="125" t="s">
        <v>748</v>
      </c>
      <c r="C717" s="126" t="s">
        <v>678</v>
      </c>
      <c r="D717" s="101" t="s">
        <v>2085</v>
      </c>
      <c r="E717" s="134"/>
      <c r="F717" s="102">
        <v>9</v>
      </c>
      <c r="G717" s="103" t="s">
        <v>720</v>
      </c>
      <c r="H717" s="104">
        <v>1</v>
      </c>
      <c r="I717" s="106">
        <v>4131</v>
      </c>
      <c r="J717" s="165">
        <v>2724</v>
      </c>
      <c r="K717" s="166">
        <v>204</v>
      </c>
      <c r="L717" s="166">
        <v>36</v>
      </c>
      <c r="M717" s="166">
        <v>177</v>
      </c>
      <c r="N717" s="166">
        <v>324</v>
      </c>
      <c r="O717" s="167"/>
      <c r="P717" s="138">
        <v>5</v>
      </c>
      <c r="Q717" s="139">
        <v>0.33333333333333331</v>
      </c>
      <c r="R717" s="140">
        <v>74.333333333333329</v>
      </c>
      <c r="S717" s="140">
        <v>51.333333333333336</v>
      </c>
      <c r="T717" s="140">
        <v>9.3333333333333339</v>
      </c>
      <c r="U717" s="139">
        <v>4.333333333333333</v>
      </c>
      <c r="V717" s="77">
        <f t="shared" si="11"/>
        <v>8.0409426229505936</v>
      </c>
      <c r="W717" s="216">
        <v>13.401571038250989</v>
      </c>
      <c r="X717" s="217">
        <v>0.54290500664991836</v>
      </c>
      <c r="Y717" s="217">
        <v>0.45709499335008164</v>
      </c>
      <c r="Z717" s="25"/>
    </row>
    <row r="718" spans="1:26" x14ac:dyDescent="0.25">
      <c r="A718" s="124">
        <v>536821</v>
      </c>
      <c r="B718" s="125" t="s">
        <v>749</v>
      </c>
      <c r="C718" s="126" t="s">
        <v>678</v>
      </c>
      <c r="D718" s="101" t="s">
        <v>2085</v>
      </c>
      <c r="E718" s="134"/>
      <c r="F718" s="102">
        <v>9</v>
      </c>
      <c r="G718" s="103" t="s">
        <v>720</v>
      </c>
      <c r="H718" s="104">
        <v>1</v>
      </c>
      <c r="I718" s="106">
        <v>5172</v>
      </c>
      <c r="J718" s="165">
        <v>3198</v>
      </c>
      <c r="K718" s="166">
        <v>291</v>
      </c>
      <c r="L718" s="166">
        <v>78</v>
      </c>
      <c r="M718" s="166">
        <v>393</v>
      </c>
      <c r="N718" s="166">
        <v>609</v>
      </c>
      <c r="O718" s="167"/>
      <c r="P718" s="138">
        <v>46.333333333333336</v>
      </c>
      <c r="Q718" s="139">
        <v>2.3333333333333335</v>
      </c>
      <c r="R718" s="140">
        <v>59.666666666666664</v>
      </c>
      <c r="S718" s="140">
        <v>42.333333333333336</v>
      </c>
      <c r="T718" s="140">
        <v>9.6666666666666661</v>
      </c>
      <c r="U718" s="139">
        <v>3.3333333333333335</v>
      </c>
      <c r="V718" s="77">
        <f t="shared" si="11"/>
        <v>8.0409426229505936</v>
      </c>
      <c r="W718" s="216">
        <v>13.401571038250989</v>
      </c>
      <c r="X718" s="217">
        <v>0.54290500664991836</v>
      </c>
      <c r="Y718" s="217">
        <v>0.45709499335008164</v>
      </c>
      <c r="Z718" s="25"/>
    </row>
    <row r="719" spans="1:26" x14ac:dyDescent="0.25">
      <c r="A719" s="124">
        <v>536822</v>
      </c>
      <c r="B719" s="125" t="s">
        <v>750</v>
      </c>
      <c r="C719" s="126" t="s">
        <v>678</v>
      </c>
      <c r="D719" s="101" t="s">
        <v>2085</v>
      </c>
      <c r="E719" s="134"/>
      <c r="F719" s="102">
        <v>507</v>
      </c>
      <c r="G719" s="103" t="s">
        <v>95</v>
      </c>
      <c r="H719" s="104">
        <v>6</v>
      </c>
      <c r="I719" s="106">
        <v>72</v>
      </c>
      <c r="J719" s="168">
        <v>63</v>
      </c>
      <c r="K719" s="166" t="s">
        <v>2139</v>
      </c>
      <c r="L719" s="166" t="s">
        <v>2139</v>
      </c>
      <c r="M719" s="166">
        <v>0</v>
      </c>
      <c r="N719" s="166">
        <v>3</v>
      </c>
      <c r="O719" s="167"/>
      <c r="P719" s="138">
        <v>0</v>
      </c>
      <c r="Q719" s="139">
        <v>0</v>
      </c>
      <c r="R719" s="140">
        <v>0</v>
      </c>
      <c r="S719" s="140">
        <v>0</v>
      </c>
      <c r="T719" s="140">
        <v>0</v>
      </c>
      <c r="U719" s="139">
        <v>0</v>
      </c>
      <c r="V719" s="77">
        <f t="shared" si="11"/>
        <v>3.1880000000000002</v>
      </c>
      <c r="W719" s="216">
        <v>7.97</v>
      </c>
      <c r="X719" s="217">
        <v>0.912895861184568</v>
      </c>
      <c r="Y719" s="217">
        <v>8.7104138815432011E-2</v>
      </c>
      <c r="Z719" s="25"/>
    </row>
    <row r="720" spans="1:26" x14ac:dyDescent="0.25">
      <c r="A720" s="124">
        <v>536831</v>
      </c>
      <c r="B720" s="125" t="s">
        <v>751</v>
      </c>
      <c r="C720" s="126" t="s">
        <v>678</v>
      </c>
      <c r="D720" s="101" t="s">
        <v>2085</v>
      </c>
      <c r="E720" s="134"/>
      <c r="F720" s="102">
        <v>9</v>
      </c>
      <c r="G720" s="103" t="s">
        <v>720</v>
      </c>
      <c r="H720" s="104">
        <v>1</v>
      </c>
      <c r="I720" s="106">
        <v>5160</v>
      </c>
      <c r="J720" s="165">
        <v>3291</v>
      </c>
      <c r="K720" s="166">
        <v>498</v>
      </c>
      <c r="L720" s="166">
        <v>99</v>
      </c>
      <c r="M720" s="166">
        <v>396</v>
      </c>
      <c r="N720" s="166">
        <v>591</v>
      </c>
      <c r="O720" s="167"/>
      <c r="P720" s="138">
        <v>30.666666666666668</v>
      </c>
      <c r="Q720" s="139">
        <v>1.6666666666666667</v>
      </c>
      <c r="R720" s="140">
        <v>95.666666666666671</v>
      </c>
      <c r="S720" s="140">
        <v>92</v>
      </c>
      <c r="T720" s="140">
        <v>13</v>
      </c>
      <c r="U720" s="139">
        <v>5</v>
      </c>
      <c r="V720" s="77">
        <f t="shared" si="11"/>
        <v>8.0409426229505936</v>
      </c>
      <c r="W720" s="216">
        <v>13.401571038250989</v>
      </c>
      <c r="X720" s="217">
        <v>0.54290500664991836</v>
      </c>
      <c r="Y720" s="217">
        <v>0.45709499335008164</v>
      </c>
      <c r="Z720" s="25"/>
    </row>
    <row r="721" spans="1:26" x14ac:dyDescent="0.25">
      <c r="A721" s="124">
        <v>536832</v>
      </c>
      <c r="B721" s="125" t="s">
        <v>752</v>
      </c>
      <c r="C721" s="126" t="s">
        <v>678</v>
      </c>
      <c r="D721" s="101" t="s">
        <v>2085</v>
      </c>
      <c r="E721" s="134"/>
      <c r="F721" s="102">
        <v>9</v>
      </c>
      <c r="G721" s="103" t="s">
        <v>720</v>
      </c>
      <c r="H721" s="104">
        <v>1</v>
      </c>
      <c r="I721" s="106">
        <v>4743</v>
      </c>
      <c r="J721" s="165">
        <v>3333</v>
      </c>
      <c r="K721" s="166">
        <v>378</v>
      </c>
      <c r="L721" s="166">
        <v>60</v>
      </c>
      <c r="M721" s="166">
        <v>297</v>
      </c>
      <c r="N721" s="166">
        <v>438</v>
      </c>
      <c r="O721" s="167"/>
      <c r="P721" s="138">
        <v>73.333333333333329</v>
      </c>
      <c r="Q721" s="139">
        <v>5.333333333333333</v>
      </c>
      <c r="R721" s="140">
        <v>116.66666666666667</v>
      </c>
      <c r="S721" s="140">
        <v>72.666666666666671</v>
      </c>
      <c r="T721" s="140">
        <v>10.666666666666666</v>
      </c>
      <c r="U721" s="139">
        <v>5.333333333333333</v>
      </c>
      <c r="V721" s="77">
        <f t="shared" si="11"/>
        <v>8.0409426229505936</v>
      </c>
      <c r="W721" s="216">
        <v>13.401571038250989</v>
      </c>
      <c r="X721" s="217">
        <v>0.54290500664991836</v>
      </c>
      <c r="Y721" s="217">
        <v>0.45709499335008164</v>
      </c>
      <c r="Z721" s="25"/>
    </row>
    <row r="722" spans="1:26" x14ac:dyDescent="0.25">
      <c r="A722" s="124">
        <v>537000</v>
      </c>
      <c r="B722" s="125" t="s">
        <v>753</v>
      </c>
      <c r="C722" s="126" t="s">
        <v>678</v>
      </c>
      <c r="D722" s="101" t="s">
        <v>2085</v>
      </c>
      <c r="E722" s="134"/>
      <c r="F722" s="102">
        <v>9</v>
      </c>
      <c r="G722" s="103" t="s">
        <v>720</v>
      </c>
      <c r="H722" s="104">
        <v>1</v>
      </c>
      <c r="I722" s="106">
        <v>5151</v>
      </c>
      <c r="J722" s="165">
        <v>3597</v>
      </c>
      <c r="K722" s="166">
        <v>168</v>
      </c>
      <c r="L722" s="166">
        <v>45</v>
      </c>
      <c r="M722" s="166">
        <v>255</v>
      </c>
      <c r="N722" s="166">
        <v>669</v>
      </c>
      <c r="O722" s="167"/>
      <c r="P722" s="138">
        <v>38</v>
      </c>
      <c r="Q722" s="139">
        <v>2.3333333333333335</v>
      </c>
      <c r="R722" s="140">
        <v>92.333333333333329</v>
      </c>
      <c r="S722" s="140">
        <v>63.666666666666664</v>
      </c>
      <c r="T722" s="140">
        <v>7</v>
      </c>
      <c r="U722" s="139">
        <v>2.6666666666666665</v>
      </c>
      <c r="V722" s="77">
        <f t="shared" si="11"/>
        <v>8.0409426229505936</v>
      </c>
      <c r="W722" s="216">
        <v>13.401571038250989</v>
      </c>
      <c r="X722" s="217">
        <v>0.54290500664991836</v>
      </c>
      <c r="Y722" s="217">
        <v>0.45709499335008164</v>
      </c>
      <c r="Z722" s="25"/>
    </row>
    <row r="723" spans="1:26" x14ac:dyDescent="0.25">
      <c r="A723" s="124">
        <v>537100</v>
      </c>
      <c r="B723" s="125" t="s">
        <v>754</v>
      </c>
      <c r="C723" s="126" t="s">
        <v>678</v>
      </c>
      <c r="D723" s="101" t="s">
        <v>2085</v>
      </c>
      <c r="E723" s="134"/>
      <c r="F723" s="102">
        <v>9</v>
      </c>
      <c r="G723" s="103" t="s">
        <v>720</v>
      </c>
      <c r="H723" s="104">
        <v>1</v>
      </c>
      <c r="I723" s="106">
        <v>3537</v>
      </c>
      <c r="J723" s="165">
        <v>1902</v>
      </c>
      <c r="K723" s="166">
        <v>234</v>
      </c>
      <c r="L723" s="166">
        <v>63</v>
      </c>
      <c r="M723" s="166">
        <v>267</v>
      </c>
      <c r="N723" s="166">
        <v>573</v>
      </c>
      <c r="O723" s="167"/>
      <c r="P723" s="138">
        <v>75.666666666666671</v>
      </c>
      <c r="Q723" s="139">
        <v>1</v>
      </c>
      <c r="R723" s="140">
        <v>32.333333333333336</v>
      </c>
      <c r="S723" s="140">
        <v>47.333333333333336</v>
      </c>
      <c r="T723" s="140">
        <v>8.6666666666666661</v>
      </c>
      <c r="U723" s="139">
        <v>7</v>
      </c>
      <c r="V723" s="77">
        <f t="shared" si="11"/>
        <v>8.0409426229505936</v>
      </c>
      <c r="W723" s="216">
        <v>13.401571038250989</v>
      </c>
      <c r="X723" s="217">
        <v>0.54290500664991836</v>
      </c>
      <c r="Y723" s="217">
        <v>0.45709499335008164</v>
      </c>
      <c r="Z723" s="25"/>
    </row>
    <row r="724" spans="1:26" x14ac:dyDescent="0.25">
      <c r="A724" s="124">
        <v>537201</v>
      </c>
      <c r="B724" s="125" t="s">
        <v>755</v>
      </c>
      <c r="C724" s="126" t="s">
        <v>678</v>
      </c>
      <c r="D724" s="101" t="s">
        <v>2085</v>
      </c>
      <c r="E724" s="134"/>
      <c r="F724" s="102">
        <v>9</v>
      </c>
      <c r="G724" s="103" t="s">
        <v>720</v>
      </c>
      <c r="H724" s="104">
        <v>1</v>
      </c>
      <c r="I724" s="106">
        <v>3750</v>
      </c>
      <c r="J724" s="165">
        <v>2736</v>
      </c>
      <c r="K724" s="166">
        <v>168</v>
      </c>
      <c r="L724" s="166">
        <v>48</v>
      </c>
      <c r="M724" s="166">
        <v>198</v>
      </c>
      <c r="N724" s="166">
        <v>372</v>
      </c>
      <c r="O724" s="167"/>
      <c r="P724" s="138">
        <v>13</v>
      </c>
      <c r="Q724" s="139">
        <v>1.6666666666666667</v>
      </c>
      <c r="R724" s="140">
        <v>94.666666666666671</v>
      </c>
      <c r="S724" s="140">
        <v>55.666666666666664</v>
      </c>
      <c r="T724" s="140">
        <v>5.333333333333333</v>
      </c>
      <c r="U724" s="139">
        <v>3.3333333333333335</v>
      </c>
      <c r="V724" s="77">
        <f t="shared" si="11"/>
        <v>8.0409426229505936</v>
      </c>
      <c r="W724" s="216">
        <v>13.401571038250989</v>
      </c>
      <c r="X724" s="217">
        <v>0.54290500664991836</v>
      </c>
      <c r="Y724" s="217">
        <v>0.45709499335008164</v>
      </c>
      <c r="Z724" s="25"/>
    </row>
    <row r="725" spans="1:26" x14ac:dyDescent="0.25">
      <c r="A725" s="124">
        <v>537202</v>
      </c>
      <c r="B725" s="125" t="s">
        <v>756</v>
      </c>
      <c r="C725" s="126" t="s">
        <v>678</v>
      </c>
      <c r="D725" s="101" t="s">
        <v>2085</v>
      </c>
      <c r="E725" s="134"/>
      <c r="F725" s="102">
        <v>9</v>
      </c>
      <c r="G725" s="103" t="s">
        <v>720</v>
      </c>
      <c r="H725" s="104">
        <v>1</v>
      </c>
      <c r="I725" s="106">
        <v>3405</v>
      </c>
      <c r="J725" s="165">
        <v>2253</v>
      </c>
      <c r="K725" s="166">
        <v>132</v>
      </c>
      <c r="L725" s="166">
        <v>36</v>
      </c>
      <c r="M725" s="166">
        <v>189</v>
      </c>
      <c r="N725" s="166">
        <v>519</v>
      </c>
      <c r="O725" s="167"/>
      <c r="P725" s="138">
        <v>33</v>
      </c>
      <c r="Q725" s="139">
        <v>1</v>
      </c>
      <c r="R725" s="140">
        <v>33.666666666666664</v>
      </c>
      <c r="S725" s="140">
        <v>29.666666666666668</v>
      </c>
      <c r="T725" s="140">
        <v>5.666666666666667</v>
      </c>
      <c r="U725" s="139">
        <v>2</v>
      </c>
      <c r="V725" s="77">
        <f t="shared" si="11"/>
        <v>8.0409426229505936</v>
      </c>
      <c r="W725" s="216">
        <v>13.401571038250989</v>
      </c>
      <c r="X725" s="217">
        <v>0.54290500664991836</v>
      </c>
      <c r="Y725" s="217">
        <v>0.45709499335008164</v>
      </c>
      <c r="Z725" s="25"/>
    </row>
    <row r="726" spans="1:26" x14ac:dyDescent="0.25">
      <c r="A726" s="124">
        <v>537301</v>
      </c>
      <c r="B726" s="125" t="s">
        <v>757</v>
      </c>
      <c r="C726" s="126" t="s">
        <v>678</v>
      </c>
      <c r="D726" s="101" t="s">
        <v>2085</v>
      </c>
      <c r="E726" s="134"/>
      <c r="F726" s="102">
        <v>9</v>
      </c>
      <c r="G726" s="103" t="s">
        <v>720</v>
      </c>
      <c r="H726" s="104">
        <v>1</v>
      </c>
      <c r="I726" s="106">
        <v>5031</v>
      </c>
      <c r="J726" s="165">
        <v>2814</v>
      </c>
      <c r="K726" s="166">
        <v>360</v>
      </c>
      <c r="L726" s="166">
        <v>96</v>
      </c>
      <c r="M726" s="166">
        <v>408</v>
      </c>
      <c r="N726" s="166">
        <v>762</v>
      </c>
      <c r="O726" s="167"/>
      <c r="P726" s="138">
        <v>14.666666666666666</v>
      </c>
      <c r="Q726" s="139">
        <v>0.33333333333333331</v>
      </c>
      <c r="R726" s="140">
        <v>49</v>
      </c>
      <c r="S726" s="140">
        <v>56.666666666666664</v>
      </c>
      <c r="T726" s="140">
        <v>12</v>
      </c>
      <c r="U726" s="139">
        <v>5.333333333333333</v>
      </c>
      <c r="V726" s="77">
        <f t="shared" si="11"/>
        <v>8.0409426229505936</v>
      </c>
      <c r="W726" s="216">
        <v>13.401571038250989</v>
      </c>
      <c r="X726" s="217">
        <v>0.54290500664991836</v>
      </c>
      <c r="Y726" s="217">
        <v>0.45709499335008164</v>
      </c>
      <c r="Z726" s="25"/>
    </row>
    <row r="727" spans="1:26" x14ac:dyDescent="0.25">
      <c r="A727" s="124">
        <v>537302</v>
      </c>
      <c r="B727" s="125" t="s">
        <v>758</v>
      </c>
      <c r="C727" s="126" t="s">
        <v>678</v>
      </c>
      <c r="D727" s="101" t="s">
        <v>2085</v>
      </c>
      <c r="E727" s="134"/>
      <c r="F727" s="102">
        <v>9</v>
      </c>
      <c r="G727" s="103" t="s">
        <v>720</v>
      </c>
      <c r="H727" s="104">
        <v>1</v>
      </c>
      <c r="I727" s="106">
        <v>1665</v>
      </c>
      <c r="J727" s="168">
        <v>993</v>
      </c>
      <c r="K727" s="166">
        <v>153</v>
      </c>
      <c r="L727" s="166">
        <v>30</v>
      </c>
      <c r="M727" s="166">
        <v>153</v>
      </c>
      <c r="N727" s="166">
        <v>219</v>
      </c>
      <c r="O727" s="167"/>
      <c r="P727" s="138">
        <v>19</v>
      </c>
      <c r="Q727" s="139">
        <v>2.3333333333333335</v>
      </c>
      <c r="R727" s="140">
        <v>14</v>
      </c>
      <c r="S727" s="140">
        <v>15.333333333333334</v>
      </c>
      <c r="T727" s="140">
        <v>3</v>
      </c>
      <c r="U727" s="139">
        <v>2</v>
      </c>
      <c r="V727" s="77">
        <f t="shared" si="11"/>
        <v>8.0409426229505936</v>
      </c>
      <c r="W727" s="216">
        <v>13.401571038250989</v>
      </c>
      <c r="X727" s="217">
        <v>0.54290500664991836</v>
      </c>
      <c r="Y727" s="217">
        <v>0.45709499335008164</v>
      </c>
      <c r="Z727" s="25"/>
    </row>
    <row r="728" spans="1:26" x14ac:dyDescent="0.25">
      <c r="A728" s="124">
        <v>537400</v>
      </c>
      <c r="B728" s="125" t="s">
        <v>759</v>
      </c>
      <c r="C728" s="126" t="s">
        <v>678</v>
      </c>
      <c r="D728" s="101" t="s">
        <v>2085</v>
      </c>
      <c r="E728" s="134"/>
      <c r="F728" s="102">
        <v>9</v>
      </c>
      <c r="G728" s="103" t="s">
        <v>720</v>
      </c>
      <c r="H728" s="104">
        <v>1</v>
      </c>
      <c r="I728" s="106">
        <v>2490</v>
      </c>
      <c r="J728" s="165">
        <v>1458</v>
      </c>
      <c r="K728" s="166">
        <v>219</v>
      </c>
      <c r="L728" s="166">
        <v>48</v>
      </c>
      <c r="M728" s="166">
        <v>210</v>
      </c>
      <c r="N728" s="166">
        <v>300</v>
      </c>
      <c r="O728" s="167"/>
      <c r="P728" s="138">
        <v>4.333333333333333</v>
      </c>
      <c r="Q728" s="139">
        <v>1.3333333333333333</v>
      </c>
      <c r="R728" s="140">
        <v>36</v>
      </c>
      <c r="S728" s="140">
        <v>46.666666666666664</v>
      </c>
      <c r="T728" s="140">
        <v>7.333333333333333</v>
      </c>
      <c r="U728" s="139">
        <v>2.3333333333333335</v>
      </c>
      <c r="V728" s="77">
        <f t="shared" si="11"/>
        <v>8.0409426229505936</v>
      </c>
      <c r="W728" s="216">
        <v>13.401571038250989</v>
      </c>
      <c r="X728" s="217">
        <v>0.54290500664991836</v>
      </c>
      <c r="Y728" s="217">
        <v>0.45709499335008164</v>
      </c>
      <c r="Z728" s="25"/>
    </row>
    <row r="729" spans="1:26" x14ac:dyDescent="0.25">
      <c r="A729" s="124">
        <v>537500</v>
      </c>
      <c r="B729" s="125" t="s">
        <v>760</v>
      </c>
      <c r="C729" s="126" t="s">
        <v>678</v>
      </c>
      <c r="D729" s="101" t="s">
        <v>2085</v>
      </c>
      <c r="E729" s="134"/>
      <c r="F729" s="102">
        <v>9</v>
      </c>
      <c r="G729" s="103" t="s">
        <v>720</v>
      </c>
      <c r="H729" s="104">
        <v>1</v>
      </c>
      <c r="I729" s="106">
        <v>3030</v>
      </c>
      <c r="J729" s="165">
        <v>1614</v>
      </c>
      <c r="K729" s="166">
        <v>297</v>
      </c>
      <c r="L729" s="166">
        <v>48</v>
      </c>
      <c r="M729" s="166">
        <v>288</v>
      </c>
      <c r="N729" s="166">
        <v>441</v>
      </c>
      <c r="O729" s="167"/>
      <c r="P729" s="138">
        <v>49</v>
      </c>
      <c r="Q729" s="139">
        <v>2.6666666666666665</v>
      </c>
      <c r="R729" s="140">
        <v>41.666666666666664</v>
      </c>
      <c r="S729" s="140">
        <v>55.333333333333336</v>
      </c>
      <c r="T729" s="140">
        <v>11</v>
      </c>
      <c r="U729" s="139">
        <v>7</v>
      </c>
      <c r="V729" s="77">
        <f t="shared" si="11"/>
        <v>8.0409426229505936</v>
      </c>
      <c r="W729" s="216">
        <v>13.401571038250989</v>
      </c>
      <c r="X729" s="217">
        <v>0.54290500664991836</v>
      </c>
      <c r="Y729" s="217">
        <v>0.45709499335008164</v>
      </c>
      <c r="Z729" s="25"/>
    </row>
    <row r="730" spans="1:26" x14ac:dyDescent="0.25">
      <c r="A730" s="124">
        <v>537601</v>
      </c>
      <c r="B730" s="125" t="s">
        <v>761</v>
      </c>
      <c r="C730" s="126" t="s">
        <v>678</v>
      </c>
      <c r="D730" s="101" t="s">
        <v>2085</v>
      </c>
      <c r="E730" s="134"/>
      <c r="F730" s="102">
        <v>9</v>
      </c>
      <c r="G730" s="103" t="s">
        <v>720</v>
      </c>
      <c r="H730" s="104">
        <v>1</v>
      </c>
      <c r="I730" s="106">
        <v>4173</v>
      </c>
      <c r="J730" s="165">
        <v>2628</v>
      </c>
      <c r="K730" s="166">
        <v>324</v>
      </c>
      <c r="L730" s="166">
        <v>66</v>
      </c>
      <c r="M730" s="166">
        <v>282</v>
      </c>
      <c r="N730" s="166">
        <v>537</v>
      </c>
      <c r="O730" s="167"/>
      <c r="P730" s="138">
        <v>12.333333333333334</v>
      </c>
      <c r="Q730" s="139">
        <v>3</v>
      </c>
      <c r="R730" s="140">
        <v>90.666666666666671</v>
      </c>
      <c r="S730" s="140">
        <v>76</v>
      </c>
      <c r="T730" s="140">
        <v>10.333333333333334</v>
      </c>
      <c r="U730" s="139">
        <v>5</v>
      </c>
      <c r="V730" s="77">
        <f t="shared" si="11"/>
        <v>8.0409426229505936</v>
      </c>
      <c r="W730" s="216">
        <v>13.401571038250989</v>
      </c>
      <c r="X730" s="217">
        <v>0.54290500664991836</v>
      </c>
      <c r="Y730" s="217">
        <v>0.45709499335008164</v>
      </c>
      <c r="Z730" s="25"/>
    </row>
    <row r="731" spans="1:26" x14ac:dyDescent="0.25">
      <c r="A731" s="124">
        <v>537602</v>
      </c>
      <c r="B731" s="125" t="s">
        <v>762</v>
      </c>
      <c r="C731" s="126" t="s">
        <v>678</v>
      </c>
      <c r="D731" s="101" t="s">
        <v>2085</v>
      </c>
      <c r="E731" s="134"/>
      <c r="F731" s="102">
        <v>9</v>
      </c>
      <c r="G731" s="103" t="s">
        <v>720</v>
      </c>
      <c r="H731" s="104">
        <v>1</v>
      </c>
      <c r="I731" s="106">
        <v>6033</v>
      </c>
      <c r="J731" s="165">
        <v>3927</v>
      </c>
      <c r="K731" s="166">
        <v>237</v>
      </c>
      <c r="L731" s="166">
        <v>66</v>
      </c>
      <c r="M731" s="166">
        <v>396</v>
      </c>
      <c r="N731" s="166">
        <v>903</v>
      </c>
      <c r="O731" s="167"/>
      <c r="P731" s="138">
        <v>37.333333333333336</v>
      </c>
      <c r="Q731" s="139">
        <v>1.3333333333333333</v>
      </c>
      <c r="R731" s="140">
        <v>46.333333333333336</v>
      </c>
      <c r="S731" s="140">
        <v>34.666666666666664</v>
      </c>
      <c r="T731" s="140">
        <v>5</v>
      </c>
      <c r="U731" s="139">
        <v>2.6666666666666665</v>
      </c>
      <c r="V731" s="77">
        <f t="shared" si="11"/>
        <v>8.0409426229505936</v>
      </c>
      <c r="W731" s="216">
        <v>13.401571038250989</v>
      </c>
      <c r="X731" s="217">
        <v>0.54290500664991836</v>
      </c>
      <c r="Y731" s="217">
        <v>0.45709499335008164</v>
      </c>
      <c r="Z731" s="25"/>
    </row>
    <row r="732" spans="1:26" x14ac:dyDescent="0.25">
      <c r="A732" s="124">
        <v>537700</v>
      </c>
      <c r="B732" s="125" t="s">
        <v>763</v>
      </c>
      <c r="C732" s="126" t="s">
        <v>678</v>
      </c>
      <c r="D732" s="101" t="s">
        <v>2085</v>
      </c>
      <c r="E732" s="134"/>
      <c r="F732" s="102">
        <v>9</v>
      </c>
      <c r="G732" s="103" t="s">
        <v>720</v>
      </c>
      <c r="H732" s="104">
        <v>1</v>
      </c>
      <c r="I732" s="106">
        <v>2403</v>
      </c>
      <c r="J732" s="165">
        <v>1218</v>
      </c>
      <c r="K732" s="166">
        <v>297</v>
      </c>
      <c r="L732" s="166">
        <v>54</v>
      </c>
      <c r="M732" s="166">
        <v>225</v>
      </c>
      <c r="N732" s="166">
        <v>435</v>
      </c>
      <c r="O732" s="167"/>
      <c r="P732" s="138">
        <v>30</v>
      </c>
      <c r="Q732" s="139">
        <v>0.66666666666666663</v>
      </c>
      <c r="R732" s="140">
        <v>32</v>
      </c>
      <c r="S732" s="140">
        <v>52.333333333333336</v>
      </c>
      <c r="T732" s="140">
        <v>10</v>
      </c>
      <c r="U732" s="139">
        <v>3.6666666666666665</v>
      </c>
      <c r="V732" s="77">
        <f t="shared" si="11"/>
        <v>8.0409426229505936</v>
      </c>
      <c r="W732" s="216">
        <v>13.401571038250989</v>
      </c>
      <c r="X732" s="217">
        <v>0.54290500664991836</v>
      </c>
      <c r="Y732" s="217">
        <v>0.45709499335008164</v>
      </c>
      <c r="Z732" s="25"/>
    </row>
    <row r="733" spans="1:26" x14ac:dyDescent="0.25">
      <c r="A733" s="124">
        <v>537800</v>
      </c>
      <c r="B733" s="125" t="s">
        <v>764</v>
      </c>
      <c r="C733" s="126" t="s">
        <v>678</v>
      </c>
      <c r="D733" s="101" t="s">
        <v>2085</v>
      </c>
      <c r="E733" s="134"/>
      <c r="F733" s="102">
        <v>9</v>
      </c>
      <c r="G733" s="103" t="s">
        <v>720</v>
      </c>
      <c r="H733" s="104">
        <v>1</v>
      </c>
      <c r="I733" s="106">
        <v>738</v>
      </c>
      <c r="J733" s="168">
        <v>351</v>
      </c>
      <c r="K733" s="166">
        <v>69</v>
      </c>
      <c r="L733" s="166">
        <v>9</v>
      </c>
      <c r="M733" s="166">
        <v>75</v>
      </c>
      <c r="N733" s="166">
        <v>87</v>
      </c>
      <c r="O733" s="167"/>
      <c r="P733" s="138">
        <v>9.6666666666666661</v>
      </c>
      <c r="Q733" s="139">
        <v>2</v>
      </c>
      <c r="R733" s="140">
        <v>4.333333333333333</v>
      </c>
      <c r="S733" s="140">
        <v>12.333333333333334</v>
      </c>
      <c r="T733" s="140">
        <v>5</v>
      </c>
      <c r="U733" s="139">
        <v>0.66666666666666663</v>
      </c>
      <c r="V733" s="77">
        <f t="shared" si="11"/>
        <v>8.0409426229505936</v>
      </c>
      <c r="W733" s="216">
        <v>13.401571038250989</v>
      </c>
      <c r="X733" s="217">
        <v>0.54290500664991836</v>
      </c>
      <c r="Y733" s="217">
        <v>0.45709499335008164</v>
      </c>
      <c r="Z733" s="25"/>
    </row>
    <row r="734" spans="1:26" x14ac:dyDescent="0.25">
      <c r="A734" s="124">
        <v>537900</v>
      </c>
      <c r="B734" s="125" t="s">
        <v>765</v>
      </c>
      <c r="C734" s="126" t="s">
        <v>678</v>
      </c>
      <c r="D734" s="101" t="s">
        <v>2085</v>
      </c>
      <c r="E734" s="134"/>
      <c r="F734" s="102">
        <v>9</v>
      </c>
      <c r="G734" s="103" t="s">
        <v>720</v>
      </c>
      <c r="H734" s="104">
        <v>1</v>
      </c>
      <c r="I734" s="106">
        <v>5766</v>
      </c>
      <c r="J734" s="165">
        <v>3711</v>
      </c>
      <c r="K734" s="166">
        <v>405</v>
      </c>
      <c r="L734" s="166">
        <v>90</v>
      </c>
      <c r="M734" s="166">
        <v>396</v>
      </c>
      <c r="N734" s="166">
        <v>777</v>
      </c>
      <c r="O734" s="167"/>
      <c r="P734" s="138">
        <v>1.6666666666666667</v>
      </c>
      <c r="Q734" s="139">
        <v>0</v>
      </c>
      <c r="R734" s="140">
        <v>74.333333333333329</v>
      </c>
      <c r="S734" s="140">
        <v>63.333333333333336</v>
      </c>
      <c r="T734" s="140">
        <v>15.666666666666666</v>
      </c>
      <c r="U734" s="139">
        <v>6.666666666666667</v>
      </c>
      <c r="V734" s="77">
        <f t="shared" si="11"/>
        <v>8.0409426229505936</v>
      </c>
      <c r="W734" s="216">
        <v>13.401571038250989</v>
      </c>
      <c r="X734" s="217">
        <v>0.54290500664991836</v>
      </c>
      <c r="Y734" s="217">
        <v>0.45709499335008164</v>
      </c>
      <c r="Z734" s="25"/>
    </row>
    <row r="735" spans="1:26" x14ac:dyDescent="0.25">
      <c r="A735" s="124">
        <v>538000</v>
      </c>
      <c r="B735" s="125" t="s">
        <v>766</v>
      </c>
      <c r="C735" s="126" t="s">
        <v>678</v>
      </c>
      <c r="D735" s="101" t="s">
        <v>2085</v>
      </c>
      <c r="E735" s="134"/>
      <c r="F735" s="102">
        <v>9</v>
      </c>
      <c r="G735" s="103" t="s">
        <v>720</v>
      </c>
      <c r="H735" s="104">
        <v>1</v>
      </c>
      <c r="I735" s="106">
        <v>2724</v>
      </c>
      <c r="J735" s="165">
        <v>1806</v>
      </c>
      <c r="K735" s="166">
        <v>267</v>
      </c>
      <c r="L735" s="166">
        <v>33</v>
      </c>
      <c r="M735" s="166">
        <v>174</v>
      </c>
      <c r="N735" s="166">
        <v>330</v>
      </c>
      <c r="O735" s="167"/>
      <c r="P735" s="138">
        <v>27.333333333333332</v>
      </c>
      <c r="Q735" s="139">
        <v>2.3333333333333335</v>
      </c>
      <c r="R735" s="140">
        <v>41</v>
      </c>
      <c r="S735" s="140">
        <v>39.666666666666664</v>
      </c>
      <c r="T735" s="140">
        <v>7</v>
      </c>
      <c r="U735" s="139">
        <v>4</v>
      </c>
      <c r="V735" s="77">
        <f t="shared" si="11"/>
        <v>8.0409426229505936</v>
      </c>
      <c r="W735" s="216">
        <v>13.401571038250989</v>
      </c>
      <c r="X735" s="217">
        <v>0.54290500664991836</v>
      </c>
      <c r="Y735" s="217">
        <v>0.45709499335008164</v>
      </c>
      <c r="Z735" s="25"/>
    </row>
    <row r="736" spans="1:26" x14ac:dyDescent="0.25">
      <c r="A736" s="124">
        <v>538101</v>
      </c>
      <c r="B736" s="125" t="s">
        <v>767</v>
      </c>
      <c r="C736" s="126" t="s">
        <v>678</v>
      </c>
      <c r="D736" s="101" t="s">
        <v>2085</v>
      </c>
      <c r="E736" s="134"/>
      <c r="F736" s="102">
        <v>9</v>
      </c>
      <c r="G736" s="103" t="s">
        <v>720</v>
      </c>
      <c r="H736" s="104">
        <v>1</v>
      </c>
      <c r="I736" s="106">
        <v>1881</v>
      </c>
      <c r="J736" s="165">
        <v>1131</v>
      </c>
      <c r="K736" s="166">
        <v>183</v>
      </c>
      <c r="L736" s="166">
        <v>27</v>
      </c>
      <c r="M736" s="166">
        <v>138</v>
      </c>
      <c r="N736" s="166">
        <v>228</v>
      </c>
      <c r="O736" s="167"/>
      <c r="P736" s="138">
        <v>16.666666666666668</v>
      </c>
      <c r="Q736" s="139">
        <v>1</v>
      </c>
      <c r="R736" s="140">
        <v>37.333333333333336</v>
      </c>
      <c r="S736" s="140">
        <v>36</v>
      </c>
      <c r="T736" s="140">
        <v>3.3333333333333335</v>
      </c>
      <c r="U736" s="139">
        <v>1.6666666666666667</v>
      </c>
      <c r="V736" s="77">
        <f t="shared" si="11"/>
        <v>8.0409426229505936</v>
      </c>
      <c r="W736" s="216">
        <v>13.401571038250989</v>
      </c>
      <c r="X736" s="217">
        <v>0.54290500664991836</v>
      </c>
      <c r="Y736" s="217">
        <v>0.45709499335008164</v>
      </c>
      <c r="Z736" s="25"/>
    </row>
    <row r="737" spans="1:26" x14ac:dyDescent="0.25">
      <c r="A737" s="124">
        <v>538102</v>
      </c>
      <c r="B737" s="125" t="s">
        <v>768</v>
      </c>
      <c r="C737" s="126" t="s">
        <v>678</v>
      </c>
      <c r="D737" s="101" t="s">
        <v>2085</v>
      </c>
      <c r="E737" s="134"/>
      <c r="F737" s="102">
        <v>9</v>
      </c>
      <c r="G737" s="103" t="s">
        <v>720</v>
      </c>
      <c r="H737" s="104">
        <v>1</v>
      </c>
      <c r="I737" s="106">
        <v>4347</v>
      </c>
      <c r="J737" s="165">
        <v>2928</v>
      </c>
      <c r="K737" s="166">
        <v>291</v>
      </c>
      <c r="L737" s="166">
        <v>45</v>
      </c>
      <c r="M737" s="166">
        <v>207</v>
      </c>
      <c r="N737" s="166">
        <v>453</v>
      </c>
      <c r="O737" s="167"/>
      <c r="P737" s="138">
        <v>20.333333333333332</v>
      </c>
      <c r="Q737" s="139">
        <v>1</v>
      </c>
      <c r="R737" s="140">
        <v>91.666666666666671</v>
      </c>
      <c r="S737" s="140">
        <v>76</v>
      </c>
      <c r="T737" s="140">
        <v>9</v>
      </c>
      <c r="U737" s="139">
        <v>2.3333333333333335</v>
      </c>
      <c r="V737" s="77">
        <f t="shared" si="11"/>
        <v>8.0409426229505936</v>
      </c>
      <c r="W737" s="216">
        <v>13.401571038250989</v>
      </c>
      <c r="X737" s="217">
        <v>0.54290500664991836</v>
      </c>
      <c r="Y737" s="217">
        <v>0.45709499335008164</v>
      </c>
      <c r="Z737" s="25"/>
    </row>
    <row r="738" spans="1:26" x14ac:dyDescent="0.25">
      <c r="A738" s="124">
        <v>538201</v>
      </c>
      <c r="B738" s="125" t="s">
        <v>769</v>
      </c>
      <c r="C738" s="126" t="s">
        <v>678</v>
      </c>
      <c r="D738" s="101" t="s">
        <v>2085</v>
      </c>
      <c r="E738" s="134"/>
      <c r="F738" s="102">
        <v>9</v>
      </c>
      <c r="G738" s="103" t="s">
        <v>720</v>
      </c>
      <c r="H738" s="104">
        <v>1</v>
      </c>
      <c r="I738" s="106">
        <v>2226</v>
      </c>
      <c r="J738" s="165">
        <v>1641</v>
      </c>
      <c r="K738" s="166">
        <v>105</v>
      </c>
      <c r="L738" s="166">
        <v>15</v>
      </c>
      <c r="M738" s="166">
        <v>63</v>
      </c>
      <c r="N738" s="166">
        <v>123</v>
      </c>
      <c r="O738" s="167"/>
      <c r="P738" s="138">
        <v>79</v>
      </c>
      <c r="Q738" s="139">
        <v>3</v>
      </c>
      <c r="R738" s="140">
        <v>182</v>
      </c>
      <c r="S738" s="140">
        <v>156.33333333333334</v>
      </c>
      <c r="T738" s="140">
        <v>23</v>
      </c>
      <c r="U738" s="139">
        <v>13.666666666666666</v>
      </c>
      <c r="V738" s="77">
        <f t="shared" si="11"/>
        <v>8.0409426229505936</v>
      </c>
      <c r="W738" s="216">
        <v>13.401571038250989</v>
      </c>
      <c r="X738" s="217">
        <v>0.54290500664991836</v>
      </c>
      <c r="Y738" s="217">
        <v>0.45709499335008164</v>
      </c>
      <c r="Z738" s="25"/>
    </row>
    <row r="739" spans="1:26" x14ac:dyDescent="0.25">
      <c r="A739" s="124">
        <v>538202</v>
      </c>
      <c r="B739" s="125" t="s">
        <v>770</v>
      </c>
      <c r="C739" s="126" t="s">
        <v>678</v>
      </c>
      <c r="D739" s="101" t="s">
        <v>2085</v>
      </c>
      <c r="E739" s="134"/>
      <c r="F739" s="102">
        <v>9</v>
      </c>
      <c r="G739" s="103" t="s">
        <v>720</v>
      </c>
      <c r="H739" s="104">
        <v>1</v>
      </c>
      <c r="I739" s="106">
        <v>27</v>
      </c>
      <c r="J739" s="168">
        <v>18</v>
      </c>
      <c r="K739" s="166" t="s">
        <v>2139</v>
      </c>
      <c r="L739" s="166" t="s">
        <v>2139</v>
      </c>
      <c r="M739" s="166" t="s">
        <v>2139</v>
      </c>
      <c r="N739" s="166" t="s">
        <v>2139</v>
      </c>
      <c r="O739" s="167"/>
      <c r="P739" s="138">
        <v>133.66666666666666</v>
      </c>
      <c r="Q739" s="139">
        <v>9.6666666666666661</v>
      </c>
      <c r="R739" s="140">
        <v>0</v>
      </c>
      <c r="S739" s="140">
        <v>0</v>
      </c>
      <c r="T739" s="140">
        <v>0</v>
      </c>
      <c r="U739" s="139">
        <v>0</v>
      </c>
      <c r="V739" s="77">
        <f t="shared" si="11"/>
        <v>8.0409426229505936</v>
      </c>
      <c r="W739" s="216">
        <v>13.401571038250989</v>
      </c>
      <c r="X739" s="217">
        <v>0.54290500664991836</v>
      </c>
      <c r="Y739" s="217">
        <v>0.45709499335008164</v>
      </c>
      <c r="Z739" s="25"/>
    </row>
    <row r="740" spans="1:26" x14ac:dyDescent="0.25">
      <c r="A740" s="124">
        <v>538301</v>
      </c>
      <c r="B740" s="125" t="s">
        <v>771</v>
      </c>
      <c r="C740" s="126" t="s">
        <v>678</v>
      </c>
      <c r="D740" s="101" t="s">
        <v>2085</v>
      </c>
      <c r="E740" s="134"/>
      <c r="F740" s="102">
        <v>9</v>
      </c>
      <c r="G740" s="103" t="s">
        <v>720</v>
      </c>
      <c r="H740" s="104">
        <v>1</v>
      </c>
      <c r="I740" s="106">
        <v>1419</v>
      </c>
      <c r="J740" s="168">
        <v>843</v>
      </c>
      <c r="K740" s="166">
        <v>84</v>
      </c>
      <c r="L740" s="166">
        <v>15</v>
      </c>
      <c r="M740" s="166">
        <v>111</v>
      </c>
      <c r="N740" s="166">
        <v>246</v>
      </c>
      <c r="O740" s="167"/>
      <c r="P740" s="138">
        <v>0.33333333333333331</v>
      </c>
      <c r="Q740" s="139">
        <v>0</v>
      </c>
      <c r="R740" s="140">
        <v>86</v>
      </c>
      <c r="S740" s="140">
        <v>98</v>
      </c>
      <c r="T740" s="140">
        <v>23</v>
      </c>
      <c r="U740" s="139">
        <v>8.6666666666666661</v>
      </c>
      <c r="V740" s="77">
        <f t="shared" si="11"/>
        <v>8.0409426229505936</v>
      </c>
      <c r="W740" s="216">
        <v>13.401571038250989</v>
      </c>
      <c r="X740" s="217">
        <v>0.54290500664991836</v>
      </c>
      <c r="Y740" s="217">
        <v>0.45709499335008164</v>
      </c>
      <c r="Z740" s="25"/>
    </row>
    <row r="741" spans="1:26" x14ac:dyDescent="0.25">
      <c r="A741" s="124">
        <v>538302</v>
      </c>
      <c r="B741" s="125" t="s">
        <v>772</v>
      </c>
      <c r="C741" s="126" t="s">
        <v>678</v>
      </c>
      <c r="D741" s="101" t="s">
        <v>2085</v>
      </c>
      <c r="E741" s="134"/>
      <c r="F741" s="102">
        <v>9</v>
      </c>
      <c r="G741" s="103" t="s">
        <v>720</v>
      </c>
      <c r="H741" s="104">
        <v>1</v>
      </c>
      <c r="I741" s="106">
        <v>3582</v>
      </c>
      <c r="J741" s="165">
        <v>1875</v>
      </c>
      <c r="K741" s="166">
        <v>249</v>
      </c>
      <c r="L741" s="166">
        <v>60</v>
      </c>
      <c r="M741" s="166">
        <v>309</v>
      </c>
      <c r="N741" s="166">
        <v>750</v>
      </c>
      <c r="O741" s="167"/>
      <c r="P741" s="138">
        <v>2.6666666666666665</v>
      </c>
      <c r="Q741" s="139">
        <v>0</v>
      </c>
      <c r="R741" s="140">
        <v>0</v>
      </c>
      <c r="S741" s="140">
        <v>0</v>
      </c>
      <c r="T741" s="140">
        <v>0</v>
      </c>
      <c r="U741" s="139">
        <v>0</v>
      </c>
      <c r="V741" s="77">
        <f t="shared" si="11"/>
        <v>8.0409426229505936</v>
      </c>
      <c r="W741" s="216">
        <v>13.401571038250989</v>
      </c>
      <c r="X741" s="217">
        <v>0.54290500664991836</v>
      </c>
      <c r="Y741" s="217">
        <v>0.45709499335008164</v>
      </c>
      <c r="Z741" s="25"/>
    </row>
    <row r="742" spans="1:26" x14ac:dyDescent="0.25">
      <c r="A742" s="124">
        <v>538303</v>
      </c>
      <c r="B742" s="125" t="s">
        <v>773</v>
      </c>
      <c r="C742" s="126" t="s">
        <v>678</v>
      </c>
      <c r="D742" s="101" t="s">
        <v>2085</v>
      </c>
      <c r="E742" s="134"/>
      <c r="F742" s="102">
        <v>9</v>
      </c>
      <c r="G742" s="103" t="s">
        <v>720</v>
      </c>
      <c r="H742" s="104">
        <v>1</v>
      </c>
      <c r="I742" s="106">
        <v>3669</v>
      </c>
      <c r="J742" s="165">
        <v>2193</v>
      </c>
      <c r="K742" s="166">
        <v>264</v>
      </c>
      <c r="L742" s="166">
        <v>57</v>
      </c>
      <c r="M742" s="166">
        <v>297</v>
      </c>
      <c r="N742" s="166">
        <v>579</v>
      </c>
      <c r="O742" s="167"/>
      <c r="P742" s="138">
        <v>8.6666666666666661</v>
      </c>
      <c r="Q742" s="139">
        <v>2.3333333333333335</v>
      </c>
      <c r="R742" s="140">
        <v>0</v>
      </c>
      <c r="S742" s="140">
        <v>0</v>
      </c>
      <c r="T742" s="140">
        <v>0</v>
      </c>
      <c r="U742" s="139">
        <v>0</v>
      </c>
      <c r="V742" s="77">
        <f t="shared" si="11"/>
        <v>8.0409426229505936</v>
      </c>
      <c r="W742" s="216">
        <v>13.401571038250989</v>
      </c>
      <c r="X742" s="217">
        <v>0.54290500664991836</v>
      </c>
      <c r="Y742" s="217">
        <v>0.45709499335008164</v>
      </c>
      <c r="Z742" s="25"/>
    </row>
    <row r="743" spans="1:26" x14ac:dyDescent="0.25">
      <c r="A743" s="124">
        <v>538501</v>
      </c>
      <c r="B743" s="125" t="s">
        <v>774</v>
      </c>
      <c r="C743" s="126" t="s">
        <v>678</v>
      </c>
      <c r="D743" s="101" t="s">
        <v>2082</v>
      </c>
      <c r="E743" s="134"/>
      <c r="F743" s="102">
        <v>235</v>
      </c>
      <c r="G743" s="103" t="s">
        <v>775</v>
      </c>
      <c r="H743" s="104">
        <v>3</v>
      </c>
      <c r="I743" s="106">
        <v>3006</v>
      </c>
      <c r="J743" s="165">
        <v>1662</v>
      </c>
      <c r="K743" s="166">
        <v>309</v>
      </c>
      <c r="L743" s="166">
        <v>54</v>
      </c>
      <c r="M743" s="166">
        <v>225</v>
      </c>
      <c r="N743" s="166">
        <v>477</v>
      </c>
      <c r="O743" s="167"/>
      <c r="P743" s="138">
        <v>13.666666666666666</v>
      </c>
      <c r="Q743" s="139">
        <v>1.6666666666666667</v>
      </c>
      <c r="R743" s="140">
        <v>38.333333333333336</v>
      </c>
      <c r="S743" s="140">
        <v>44.333333333333336</v>
      </c>
      <c r="T743" s="140">
        <v>8.3333333333333339</v>
      </c>
      <c r="U743" s="139">
        <v>4.333333333333333</v>
      </c>
      <c r="V743" s="77">
        <f t="shared" si="11"/>
        <v>8.0409426229505936</v>
      </c>
      <c r="W743" s="216">
        <v>13.401571038250989</v>
      </c>
      <c r="X743" s="217">
        <v>0.54290500664991836</v>
      </c>
      <c r="Y743" s="217">
        <v>0.45709499335008164</v>
      </c>
      <c r="Z743" s="25"/>
    </row>
    <row r="744" spans="1:26" x14ac:dyDescent="0.25">
      <c r="A744" s="124">
        <v>538502</v>
      </c>
      <c r="B744" s="125" t="s">
        <v>776</v>
      </c>
      <c r="C744" s="126" t="s">
        <v>678</v>
      </c>
      <c r="D744" s="101" t="s">
        <v>2082</v>
      </c>
      <c r="E744" s="134"/>
      <c r="F744" s="102">
        <v>235</v>
      </c>
      <c r="G744" s="103" t="s">
        <v>775</v>
      </c>
      <c r="H744" s="104">
        <v>3</v>
      </c>
      <c r="I744" s="106">
        <v>4488</v>
      </c>
      <c r="J744" s="165">
        <v>2808</v>
      </c>
      <c r="K744" s="166">
        <v>393</v>
      </c>
      <c r="L744" s="166">
        <v>78</v>
      </c>
      <c r="M744" s="166">
        <v>333</v>
      </c>
      <c r="N744" s="166">
        <v>579</v>
      </c>
      <c r="O744" s="167"/>
      <c r="P744" s="138">
        <v>14.333333333333334</v>
      </c>
      <c r="Q744" s="139">
        <v>3.6666666666666665</v>
      </c>
      <c r="R744" s="140">
        <v>121.66666666666667</v>
      </c>
      <c r="S744" s="140">
        <v>129.66666666666666</v>
      </c>
      <c r="T744" s="140">
        <v>20</v>
      </c>
      <c r="U744" s="139">
        <v>9.3333333333333339</v>
      </c>
      <c r="V744" s="77">
        <f t="shared" si="11"/>
        <v>8.0409426229505936</v>
      </c>
      <c r="W744" s="216">
        <v>13.401571038250989</v>
      </c>
      <c r="X744" s="217">
        <v>0.54290500664991836</v>
      </c>
      <c r="Y744" s="217">
        <v>0.45709499335008164</v>
      </c>
      <c r="Z744" s="25"/>
    </row>
    <row r="745" spans="1:26" x14ac:dyDescent="0.25">
      <c r="A745" s="124">
        <v>538601</v>
      </c>
      <c r="B745" s="125" t="s">
        <v>777</v>
      </c>
      <c r="C745" s="126" t="s">
        <v>678</v>
      </c>
      <c r="D745" s="101" t="s">
        <v>2086</v>
      </c>
      <c r="E745" s="134"/>
      <c r="F745" s="102">
        <v>10</v>
      </c>
      <c r="G745" s="103" t="s">
        <v>778</v>
      </c>
      <c r="H745" s="104">
        <v>1</v>
      </c>
      <c r="I745" s="106">
        <v>2985</v>
      </c>
      <c r="J745" s="165">
        <v>1764</v>
      </c>
      <c r="K745" s="166">
        <v>528</v>
      </c>
      <c r="L745" s="166">
        <v>42</v>
      </c>
      <c r="M745" s="166">
        <v>240</v>
      </c>
      <c r="N745" s="166">
        <v>459</v>
      </c>
      <c r="O745" s="167"/>
      <c r="P745" s="138">
        <v>81</v>
      </c>
      <c r="Q745" s="139">
        <v>7.333333333333333</v>
      </c>
      <c r="R745" s="140">
        <v>47.666666666666664</v>
      </c>
      <c r="S745" s="140">
        <v>50.666666666666664</v>
      </c>
      <c r="T745" s="140">
        <v>9.3333333333333339</v>
      </c>
      <c r="U745" s="139">
        <v>4.666666666666667</v>
      </c>
      <c r="V745" s="77">
        <f t="shared" si="11"/>
        <v>6</v>
      </c>
      <c r="W745" s="216">
        <v>10</v>
      </c>
      <c r="X745" s="217">
        <v>0.72757800136410067</v>
      </c>
      <c r="Y745" s="217">
        <v>0.27242199863589933</v>
      </c>
      <c r="Z745" s="25"/>
    </row>
    <row r="746" spans="1:26" x14ac:dyDescent="0.25">
      <c r="A746" s="124">
        <v>538602</v>
      </c>
      <c r="B746" s="125" t="s">
        <v>779</v>
      </c>
      <c r="C746" s="126" t="s">
        <v>678</v>
      </c>
      <c r="D746" s="101" t="s">
        <v>2086</v>
      </c>
      <c r="E746" s="134"/>
      <c r="F746" s="102">
        <v>10</v>
      </c>
      <c r="G746" s="103" t="s">
        <v>778</v>
      </c>
      <c r="H746" s="104">
        <v>1</v>
      </c>
      <c r="I746" s="106">
        <v>1215</v>
      </c>
      <c r="J746" s="168">
        <v>789</v>
      </c>
      <c r="K746" s="166">
        <v>177</v>
      </c>
      <c r="L746" s="166">
        <v>18</v>
      </c>
      <c r="M746" s="166">
        <v>75</v>
      </c>
      <c r="N746" s="166">
        <v>168</v>
      </c>
      <c r="O746" s="167"/>
      <c r="P746" s="138">
        <v>15</v>
      </c>
      <c r="Q746" s="139">
        <v>3.6666666666666665</v>
      </c>
      <c r="R746" s="140">
        <v>17.333333333333332</v>
      </c>
      <c r="S746" s="140">
        <v>21</v>
      </c>
      <c r="T746" s="140">
        <v>4</v>
      </c>
      <c r="U746" s="139">
        <v>1</v>
      </c>
      <c r="V746" s="77">
        <f t="shared" si="11"/>
        <v>6</v>
      </c>
      <c r="W746" s="216">
        <v>10</v>
      </c>
      <c r="X746" s="217">
        <v>0.72757800136410067</v>
      </c>
      <c r="Y746" s="217">
        <v>0.27242199863589933</v>
      </c>
      <c r="Z746" s="25"/>
    </row>
    <row r="747" spans="1:26" x14ac:dyDescent="0.25">
      <c r="A747" s="124">
        <v>538721</v>
      </c>
      <c r="B747" s="125" t="s">
        <v>780</v>
      </c>
      <c r="C747" s="126" t="s">
        <v>678</v>
      </c>
      <c r="D747" s="101" t="s">
        <v>2086</v>
      </c>
      <c r="E747" s="134"/>
      <c r="F747" s="102">
        <v>10</v>
      </c>
      <c r="G747" s="103" t="s">
        <v>778</v>
      </c>
      <c r="H747" s="104">
        <v>1</v>
      </c>
      <c r="I747" s="106">
        <v>264</v>
      </c>
      <c r="J747" s="168">
        <v>129</v>
      </c>
      <c r="K747" s="166">
        <v>27</v>
      </c>
      <c r="L747" s="166">
        <v>6</v>
      </c>
      <c r="M747" s="166">
        <v>27</v>
      </c>
      <c r="N747" s="166">
        <v>48</v>
      </c>
      <c r="O747" s="167"/>
      <c r="P747" s="138">
        <v>6</v>
      </c>
      <c r="Q747" s="139">
        <v>1.3333333333333333</v>
      </c>
      <c r="R747" s="140">
        <v>3.6666666666666665</v>
      </c>
      <c r="S747" s="140">
        <v>2.3333333333333335</v>
      </c>
      <c r="T747" s="140">
        <v>1</v>
      </c>
      <c r="U747" s="139">
        <v>0</v>
      </c>
      <c r="V747" s="77">
        <f t="shared" si="11"/>
        <v>10.906705601093163</v>
      </c>
      <c r="W747" s="216">
        <v>18.177842668488605</v>
      </c>
      <c r="X747" s="217">
        <v>0.4002554178914538</v>
      </c>
      <c r="Y747" s="217">
        <v>0.59974458210854609</v>
      </c>
      <c r="Z747" s="25"/>
    </row>
    <row r="748" spans="1:26" x14ac:dyDescent="0.25">
      <c r="A748" s="124">
        <v>538722</v>
      </c>
      <c r="B748" s="125" t="s">
        <v>781</v>
      </c>
      <c r="C748" s="126" t="s">
        <v>678</v>
      </c>
      <c r="D748" s="101" t="s">
        <v>2086</v>
      </c>
      <c r="E748" s="134"/>
      <c r="F748" s="102">
        <v>10</v>
      </c>
      <c r="G748" s="103" t="s">
        <v>778</v>
      </c>
      <c r="H748" s="104">
        <v>1</v>
      </c>
      <c r="I748" s="106">
        <v>462</v>
      </c>
      <c r="J748" s="168">
        <v>282</v>
      </c>
      <c r="K748" s="166">
        <v>132</v>
      </c>
      <c r="L748" s="166">
        <v>3</v>
      </c>
      <c r="M748" s="166">
        <v>30</v>
      </c>
      <c r="N748" s="166">
        <v>78</v>
      </c>
      <c r="O748" s="167"/>
      <c r="P748" s="138">
        <v>0.66666666666666663</v>
      </c>
      <c r="Q748" s="139">
        <v>0</v>
      </c>
      <c r="R748" s="140">
        <v>4.666666666666667</v>
      </c>
      <c r="S748" s="140">
        <v>9.3333333333333339</v>
      </c>
      <c r="T748" s="140">
        <v>1.3333333333333333</v>
      </c>
      <c r="U748" s="139">
        <v>0.33333333333333331</v>
      </c>
      <c r="V748" s="77">
        <f t="shared" si="11"/>
        <v>14.606188524590413</v>
      </c>
      <c r="W748" s="216">
        <v>24.343647540984023</v>
      </c>
      <c r="X748" s="217">
        <v>0.29887797222629786</v>
      </c>
      <c r="Y748" s="217">
        <v>0.70112202777370214</v>
      </c>
      <c r="Z748" s="25"/>
    </row>
    <row r="749" spans="1:26" x14ac:dyDescent="0.25">
      <c r="A749" s="124">
        <v>538731</v>
      </c>
      <c r="B749" s="125" t="s">
        <v>782</v>
      </c>
      <c r="C749" s="126" t="s">
        <v>678</v>
      </c>
      <c r="D749" s="101" t="s">
        <v>2086</v>
      </c>
      <c r="E749" s="134"/>
      <c r="F749" s="102">
        <v>10</v>
      </c>
      <c r="G749" s="103" t="s">
        <v>778</v>
      </c>
      <c r="H749" s="104">
        <v>1</v>
      </c>
      <c r="I749" s="106">
        <v>576</v>
      </c>
      <c r="J749" s="168">
        <v>339</v>
      </c>
      <c r="K749" s="166">
        <v>60</v>
      </c>
      <c r="L749" s="166">
        <v>6</v>
      </c>
      <c r="M749" s="166">
        <v>27</v>
      </c>
      <c r="N749" s="166">
        <v>99</v>
      </c>
      <c r="O749" s="167"/>
      <c r="P749" s="138">
        <v>3.6666666666666665</v>
      </c>
      <c r="Q749" s="139">
        <v>1.3333333333333333</v>
      </c>
      <c r="R749" s="140">
        <v>6</v>
      </c>
      <c r="S749" s="140">
        <v>6.666666666666667</v>
      </c>
      <c r="T749" s="140">
        <v>1.3333333333333333</v>
      </c>
      <c r="U749" s="139">
        <v>1</v>
      </c>
      <c r="V749" s="77">
        <f t="shared" si="11"/>
        <v>10.906705601093163</v>
      </c>
      <c r="W749" s="216">
        <v>18.177842668488605</v>
      </c>
      <c r="X749" s="217">
        <v>0.4002554178914538</v>
      </c>
      <c r="Y749" s="217">
        <v>0.59974458210854609</v>
      </c>
      <c r="Z749" s="25"/>
    </row>
    <row r="750" spans="1:26" x14ac:dyDescent="0.25">
      <c r="A750" s="124">
        <v>538732</v>
      </c>
      <c r="B750" s="125" t="s">
        <v>783</v>
      </c>
      <c r="C750" s="126" t="s">
        <v>678</v>
      </c>
      <c r="D750" s="101" t="s">
        <v>2086</v>
      </c>
      <c r="E750" s="134"/>
      <c r="F750" s="102">
        <v>10</v>
      </c>
      <c r="G750" s="103" t="s">
        <v>778</v>
      </c>
      <c r="H750" s="104">
        <v>1</v>
      </c>
      <c r="I750" s="106">
        <v>3333</v>
      </c>
      <c r="J750" s="165">
        <v>2076</v>
      </c>
      <c r="K750" s="166">
        <v>225</v>
      </c>
      <c r="L750" s="166">
        <v>30</v>
      </c>
      <c r="M750" s="166">
        <v>222</v>
      </c>
      <c r="N750" s="166">
        <v>558</v>
      </c>
      <c r="O750" s="167"/>
      <c r="P750" s="138">
        <v>1.6666666666666667</v>
      </c>
      <c r="Q750" s="139">
        <v>0.33333333333333331</v>
      </c>
      <c r="R750" s="140">
        <v>26.666666666666668</v>
      </c>
      <c r="S750" s="140">
        <v>22</v>
      </c>
      <c r="T750" s="140">
        <v>4.333333333333333</v>
      </c>
      <c r="U750" s="139">
        <v>4</v>
      </c>
      <c r="V750" s="77">
        <f t="shared" si="11"/>
        <v>10.906705601093163</v>
      </c>
      <c r="W750" s="216">
        <v>18.177842668488605</v>
      </c>
      <c r="X750" s="217">
        <v>0.4002554178914538</v>
      </c>
      <c r="Y750" s="217">
        <v>0.59974458210854609</v>
      </c>
      <c r="Z750" s="25"/>
    </row>
    <row r="751" spans="1:26" x14ac:dyDescent="0.25">
      <c r="A751" s="124">
        <v>538741</v>
      </c>
      <c r="B751" s="125" t="s">
        <v>784</v>
      </c>
      <c r="C751" s="126" t="s">
        <v>678</v>
      </c>
      <c r="D751" s="101" t="s">
        <v>2086</v>
      </c>
      <c r="E751" s="134"/>
      <c r="F751" s="102">
        <v>10</v>
      </c>
      <c r="G751" s="103" t="s">
        <v>778</v>
      </c>
      <c r="H751" s="104">
        <v>1</v>
      </c>
      <c r="I751" s="106">
        <v>3519</v>
      </c>
      <c r="J751" s="165">
        <v>1938</v>
      </c>
      <c r="K751" s="166">
        <v>534</v>
      </c>
      <c r="L751" s="166">
        <v>60</v>
      </c>
      <c r="M751" s="166">
        <v>333</v>
      </c>
      <c r="N751" s="166">
        <v>564</v>
      </c>
      <c r="O751" s="167"/>
      <c r="P751" s="138">
        <v>11.666666666666666</v>
      </c>
      <c r="Q751" s="139">
        <v>1</v>
      </c>
      <c r="R751" s="140">
        <v>45.333333333333336</v>
      </c>
      <c r="S751" s="140">
        <v>51.333333333333336</v>
      </c>
      <c r="T751" s="140">
        <v>11.333333333333334</v>
      </c>
      <c r="U751" s="139">
        <v>3</v>
      </c>
      <c r="V751" s="77">
        <f t="shared" si="11"/>
        <v>10.906705601093163</v>
      </c>
      <c r="W751" s="216">
        <v>18.177842668488605</v>
      </c>
      <c r="X751" s="217">
        <v>0.4002554178914538</v>
      </c>
      <c r="Y751" s="217">
        <v>0.59974458210854609</v>
      </c>
      <c r="Z751" s="25"/>
    </row>
    <row r="752" spans="1:26" x14ac:dyDescent="0.25">
      <c r="A752" s="124">
        <v>538742</v>
      </c>
      <c r="B752" s="125" t="s">
        <v>785</v>
      </c>
      <c r="C752" s="126" t="s">
        <v>678</v>
      </c>
      <c r="D752" s="101" t="s">
        <v>2086</v>
      </c>
      <c r="E752" s="134"/>
      <c r="F752" s="102">
        <v>10</v>
      </c>
      <c r="G752" s="103" t="s">
        <v>778</v>
      </c>
      <c r="H752" s="104">
        <v>1</v>
      </c>
      <c r="I752" s="106">
        <v>2100</v>
      </c>
      <c r="J752" s="165">
        <v>1245</v>
      </c>
      <c r="K752" s="166">
        <v>369</v>
      </c>
      <c r="L752" s="166">
        <v>30</v>
      </c>
      <c r="M752" s="166">
        <v>165</v>
      </c>
      <c r="N752" s="166">
        <v>321</v>
      </c>
      <c r="O752" s="167"/>
      <c r="P752" s="138">
        <v>22.666666666666668</v>
      </c>
      <c r="Q752" s="139">
        <v>5.333333333333333</v>
      </c>
      <c r="R752" s="140">
        <v>34</v>
      </c>
      <c r="S752" s="140">
        <v>48</v>
      </c>
      <c r="T752" s="140">
        <v>9.3333333333333339</v>
      </c>
      <c r="U752" s="139">
        <v>2</v>
      </c>
      <c r="V752" s="77">
        <f t="shared" ref="V752:V813" si="12">IF(OR(H752=1,H752=2,H752=3),0.6*W752,0.4*W752)</f>
        <v>10.906705601093163</v>
      </c>
      <c r="W752" s="216">
        <v>18.177842668488605</v>
      </c>
      <c r="X752" s="217">
        <v>0.4002554178914538</v>
      </c>
      <c r="Y752" s="217">
        <v>0.59974458210854609</v>
      </c>
      <c r="Z752" s="25"/>
    </row>
    <row r="753" spans="1:26" x14ac:dyDescent="0.25">
      <c r="A753" s="124">
        <v>538811</v>
      </c>
      <c r="B753" s="125" t="s">
        <v>786</v>
      </c>
      <c r="C753" s="126" t="s">
        <v>678</v>
      </c>
      <c r="D753" s="101" t="s">
        <v>2086</v>
      </c>
      <c r="E753" s="134"/>
      <c r="F753" s="102">
        <v>502</v>
      </c>
      <c r="G753" s="103" t="s">
        <v>69</v>
      </c>
      <c r="H753" s="104">
        <v>5</v>
      </c>
      <c r="I753" s="106">
        <v>2484</v>
      </c>
      <c r="J753" s="165">
        <v>1656</v>
      </c>
      <c r="K753" s="166">
        <v>174</v>
      </c>
      <c r="L753" s="166">
        <v>27</v>
      </c>
      <c r="M753" s="166">
        <v>138</v>
      </c>
      <c r="N753" s="166">
        <v>363</v>
      </c>
      <c r="O753" s="167"/>
      <c r="P753" s="138">
        <v>20.666666666666668</v>
      </c>
      <c r="Q753" s="139">
        <v>4.666666666666667</v>
      </c>
      <c r="R753" s="140">
        <v>15</v>
      </c>
      <c r="S753" s="140">
        <v>7.666666666666667</v>
      </c>
      <c r="T753" s="140">
        <v>2.6666666666666665</v>
      </c>
      <c r="U753" s="139">
        <v>0.33333333333333331</v>
      </c>
      <c r="V753" s="77">
        <f t="shared" si="12"/>
        <v>3.1880000000000002</v>
      </c>
      <c r="W753" s="216">
        <v>7.97</v>
      </c>
      <c r="X753" s="217">
        <v>0.912895861184568</v>
      </c>
      <c r="Y753" s="217">
        <v>8.7104138815432011E-2</v>
      </c>
      <c r="Z753" s="25"/>
    </row>
    <row r="754" spans="1:26" x14ac:dyDescent="0.25">
      <c r="A754" s="124">
        <v>538812</v>
      </c>
      <c r="B754" s="125" t="s">
        <v>787</v>
      </c>
      <c r="C754" s="126" t="s">
        <v>678</v>
      </c>
      <c r="D754" s="101" t="s">
        <v>2086</v>
      </c>
      <c r="E754" s="134"/>
      <c r="F754" s="102">
        <v>505</v>
      </c>
      <c r="G754" s="103" t="s">
        <v>788</v>
      </c>
      <c r="H754" s="104">
        <v>6</v>
      </c>
      <c r="I754" s="106" t="s">
        <v>2139</v>
      </c>
      <c r="J754" s="168" t="s">
        <v>2139</v>
      </c>
      <c r="K754" s="166" t="s">
        <v>2139</v>
      </c>
      <c r="L754" s="166" t="s">
        <v>2139</v>
      </c>
      <c r="M754" s="166" t="s">
        <v>2139</v>
      </c>
      <c r="N754" s="166" t="s">
        <v>2139</v>
      </c>
      <c r="O754" s="167"/>
      <c r="P754" s="138">
        <v>0</v>
      </c>
      <c r="Q754" s="139">
        <v>0</v>
      </c>
      <c r="R754" s="140">
        <v>0</v>
      </c>
      <c r="S754" s="140">
        <v>0</v>
      </c>
      <c r="T754" s="140">
        <v>0</v>
      </c>
      <c r="U754" s="139">
        <v>0</v>
      </c>
      <c r="V754" s="77">
        <f t="shared" si="12"/>
        <v>3.1880000000000002</v>
      </c>
      <c r="W754" s="216">
        <v>7.97</v>
      </c>
      <c r="X754" s="217">
        <v>0.912895861184568</v>
      </c>
      <c r="Y754" s="217">
        <v>8.7104138815432011E-2</v>
      </c>
      <c r="Z754" s="25"/>
    </row>
    <row r="755" spans="1:26" x14ac:dyDescent="0.25">
      <c r="A755" s="124">
        <v>538820</v>
      </c>
      <c r="B755" s="125" t="s">
        <v>789</v>
      </c>
      <c r="C755" s="126" t="s">
        <v>678</v>
      </c>
      <c r="D755" s="101" t="s">
        <v>2086</v>
      </c>
      <c r="E755" s="134"/>
      <c r="F755" s="102">
        <v>502</v>
      </c>
      <c r="G755" s="103" t="s">
        <v>69</v>
      </c>
      <c r="H755" s="104">
        <v>5</v>
      </c>
      <c r="I755" s="106">
        <v>2616</v>
      </c>
      <c r="J755" s="165">
        <v>1680</v>
      </c>
      <c r="K755" s="166">
        <v>501</v>
      </c>
      <c r="L755" s="166">
        <v>30</v>
      </c>
      <c r="M755" s="166">
        <v>150</v>
      </c>
      <c r="N755" s="166">
        <v>369</v>
      </c>
      <c r="O755" s="167"/>
      <c r="P755" s="138">
        <v>5.666666666666667</v>
      </c>
      <c r="Q755" s="139">
        <v>1</v>
      </c>
      <c r="R755" s="140">
        <v>20.333333333333332</v>
      </c>
      <c r="S755" s="140">
        <v>18</v>
      </c>
      <c r="T755" s="140">
        <v>2</v>
      </c>
      <c r="U755" s="139">
        <v>2.3333333333333335</v>
      </c>
      <c r="V755" s="77">
        <f t="shared" si="12"/>
        <v>3.1880000000000002</v>
      </c>
      <c r="W755" s="216">
        <v>7.97</v>
      </c>
      <c r="X755" s="217">
        <v>0.912895861184568</v>
      </c>
      <c r="Y755" s="217">
        <v>8.7104138815432011E-2</v>
      </c>
      <c r="Z755" s="25"/>
    </row>
    <row r="756" spans="1:26" x14ac:dyDescent="0.25">
      <c r="A756" s="124">
        <v>538831</v>
      </c>
      <c r="B756" s="125" t="s">
        <v>790</v>
      </c>
      <c r="C756" s="126" t="s">
        <v>678</v>
      </c>
      <c r="D756" s="101" t="s">
        <v>2086</v>
      </c>
      <c r="E756" s="134"/>
      <c r="F756" s="102">
        <v>501</v>
      </c>
      <c r="G756" s="103" t="s">
        <v>67</v>
      </c>
      <c r="H756" s="104">
        <v>4</v>
      </c>
      <c r="I756" s="106">
        <v>426</v>
      </c>
      <c r="J756" s="168">
        <v>195</v>
      </c>
      <c r="K756" s="166">
        <v>150</v>
      </c>
      <c r="L756" s="166">
        <v>6</v>
      </c>
      <c r="M756" s="166">
        <v>36</v>
      </c>
      <c r="N756" s="166">
        <v>102</v>
      </c>
      <c r="O756" s="167"/>
      <c r="P756" s="138">
        <v>7.666666666666667</v>
      </c>
      <c r="Q756" s="139">
        <v>3.6666666666666665</v>
      </c>
      <c r="R756" s="140">
        <v>6.333333333333333</v>
      </c>
      <c r="S756" s="140">
        <v>8.6666666666666661</v>
      </c>
      <c r="T756" s="140">
        <v>1</v>
      </c>
      <c r="U756" s="139">
        <v>1</v>
      </c>
      <c r="V756" s="77">
        <f t="shared" si="12"/>
        <v>3.1880000000000002</v>
      </c>
      <c r="W756" s="216">
        <v>7.97</v>
      </c>
      <c r="X756" s="217">
        <v>0.912895861184568</v>
      </c>
      <c r="Y756" s="217">
        <v>8.7104138815432011E-2</v>
      </c>
      <c r="Z756" s="25"/>
    </row>
    <row r="757" spans="1:26" x14ac:dyDescent="0.25">
      <c r="A757" s="124">
        <v>538832</v>
      </c>
      <c r="B757" s="125" t="s">
        <v>791</v>
      </c>
      <c r="C757" s="126" t="s">
        <v>678</v>
      </c>
      <c r="D757" s="101" t="s">
        <v>2086</v>
      </c>
      <c r="E757" s="134"/>
      <c r="F757" s="102">
        <v>502</v>
      </c>
      <c r="G757" s="103" t="s">
        <v>69</v>
      </c>
      <c r="H757" s="104">
        <v>5</v>
      </c>
      <c r="I757" s="106">
        <v>1437</v>
      </c>
      <c r="J757" s="168">
        <v>906</v>
      </c>
      <c r="K757" s="166">
        <v>117</v>
      </c>
      <c r="L757" s="166">
        <v>18</v>
      </c>
      <c r="M757" s="166">
        <v>117</v>
      </c>
      <c r="N757" s="166">
        <v>234</v>
      </c>
      <c r="O757" s="167"/>
      <c r="P757" s="138">
        <v>1.3333333333333333</v>
      </c>
      <c r="Q757" s="139">
        <v>0.66666666666666663</v>
      </c>
      <c r="R757" s="140">
        <v>8.3333333333333339</v>
      </c>
      <c r="S757" s="140">
        <v>9.6666666666666661</v>
      </c>
      <c r="T757" s="140">
        <v>3.6666666666666665</v>
      </c>
      <c r="U757" s="139">
        <v>1</v>
      </c>
      <c r="V757" s="77">
        <f t="shared" si="12"/>
        <v>3.1880000000000002</v>
      </c>
      <c r="W757" s="216">
        <v>7.97</v>
      </c>
      <c r="X757" s="217">
        <v>0.912895861184568</v>
      </c>
      <c r="Y757" s="217">
        <v>8.7104138815432011E-2</v>
      </c>
      <c r="Z757" s="25"/>
    </row>
    <row r="758" spans="1:26" x14ac:dyDescent="0.25">
      <c r="A758" s="124">
        <v>538841</v>
      </c>
      <c r="B758" s="125" t="s">
        <v>792</v>
      </c>
      <c r="C758" s="126" t="s">
        <v>408</v>
      </c>
      <c r="D758" s="101" t="s">
        <v>2086</v>
      </c>
      <c r="E758" s="134"/>
      <c r="F758" s="102">
        <v>502</v>
      </c>
      <c r="G758" s="103" t="s">
        <v>69</v>
      </c>
      <c r="H758" s="104">
        <v>5</v>
      </c>
      <c r="I758" s="106">
        <v>1344</v>
      </c>
      <c r="J758" s="168">
        <v>687</v>
      </c>
      <c r="K758" s="166">
        <v>90</v>
      </c>
      <c r="L758" s="166">
        <v>27</v>
      </c>
      <c r="M758" s="166">
        <v>129</v>
      </c>
      <c r="N758" s="166">
        <v>252</v>
      </c>
      <c r="O758" s="167"/>
      <c r="P758" s="138">
        <v>2.3333333333333335</v>
      </c>
      <c r="Q758" s="139">
        <v>0</v>
      </c>
      <c r="R758" s="140">
        <v>8.6666666666666661</v>
      </c>
      <c r="S758" s="140">
        <v>9</v>
      </c>
      <c r="T758" s="140">
        <v>1.6666666666666667</v>
      </c>
      <c r="U758" s="139">
        <v>1.3333333333333333</v>
      </c>
      <c r="V758" s="77">
        <f t="shared" si="12"/>
        <v>3.1880000000000002</v>
      </c>
      <c r="W758" s="216">
        <v>7.97</v>
      </c>
      <c r="X758" s="217">
        <v>0.912895861184568</v>
      </c>
      <c r="Y758" s="217">
        <v>8.7104138815432011E-2</v>
      </c>
      <c r="Z758" s="25"/>
    </row>
    <row r="759" spans="1:26" x14ac:dyDescent="0.25">
      <c r="A759" s="124">
        <v>538842</v>
      </c>
      <c r="B759" s="125" t="s">
        <v>793</v>
      </c>
      <c r="C759" s="126" t="s">
        <v>408</v>
      </c>
      <c r="D759" s="101" t="s">
        <v>2086</v>
      </c>
      <c r="E759" s="134"/>
      <c r="F759" s="102">
        <v>501</v>
      </c>
      <c r="G759" s="103" t="s">
        <v>67</v>
      </c>
      <c r="H759" s="104">
        <v>4</v>
      </c>
      <c r="I759" s="106">
        <v>453</v>
      </c>
      <c r="J759" s="168">
        <v>246</v>
      </c>
      <c r="K759" s="166">
        <v>87</v>
      </c>
      <c r="L759" s="166">
        <v>6</v>
      </c>
      <c r="M759" s="166">
        <v>39</v>
      </c>
      <c r="N759" s="166">
        <v>78</v>
      </c>
      <c r="O759" s="167"/>
      <c r="P759" s="138">
        <v>2.3333333333333335</v>
      </c>
      <c r="Q759" s="139">
        <v>0.33333333333333331</v>
      </c>
      <c r="R759" s="140">
        <v>8.6666666666666661</v>
      </c>
      <c r="S759" s="140">
        <v>13.666666666666666</v>
      </c>
      <c r="T759" s="140">
        <v>2.3333333333333335</v>
      </c>
      <c r="U759" s="139">
        <v>2</v>
      </c>
      <c r="V759" s="77">
        <f t="shared" si="12"/>
        <v>3.1880000000000002</v>
      </c>
      <c r="W759" s="216">
        <v>7.97</v>
      </c>
      <c r="X759" s="217">
        <v>0.912895861184568</v>
      </c>
      <c r="Y759" s="217">
        <v>8.7104138815432011E-2</v>
      </c>
      <c r="Z759" s="25"/>
    </row>
    <row r="760" spans="1:26" x14ac:dyDescent="0.25">
      <c r="A760" s="124">
        <v>538850</v>
      </c>
      <c r="B760" s="125" t="s">
        <v>794</v>
      </c>
      <c r="C760" s="126" t="s">
        <v>408</v>
      </c>
      <c r="D760" s="101" t="s">
        <v>2086</v>
      </c>
      <c r="E760" s="134"/>
      <c r="F760" s="102">
        <v>502</v>
      </c>
      <c r="G760" s="103" t="s">
        <v>69</v>
      </c>
      <c r="H760" s="104">
        <v>5</v>
      </c>
      <c r="I760" s="106">
        <v>1695</v>
      </c>
      <c r="J760" s="168">
        <v>999</v>
      </c>
      <c r="K760" s="166">
        <v>105</v>
      </c>
      <c r="L760" s="166">
        <v>33</v>
      </c>
      <c r="M760" s="166">
        <v>144</v>
      </c>
      <c r="N760" s="166">
        <v>258</v>
      </c>
      <c r="O760" s="167"/>
      <c r="P760" s="138">
        <v>4.666666666666667</v>
      </c>
      <c r="Q760" s="139">
        <v>1.6666666666666667</v>
      </c>
      <c r="R760" s="140">
        <v>8.3333333333333339</v>
      </c>
      <c r="S760" s="140">
        <v>19.333333333333332</v>
      </c>
      <c r="T760" s="140">
        <v>6.666666666666667</v>
      </c>
      <c r="U760" s="139">
        <v>2.3333333333333335</v>
      </c>
      <c r="V760" s="77">
        <f t="shared" si="12"/>
        <v>3.1880000000000002</v>
      </c>
      <c r="W760" s="216">
        <v>7.97</v>
      </c>
      <c r="X760" s="217">
        <v>0.912895861184568</v>
      </c>
      <c r="Y760" s="217">
        <v>8.7104138815432011E-2</v>
      </c>
      <c r="Z760" s="25"/>
    </row>
    <row r="761" spans="1:26" x14ac:dyDescent="0.25">
      <c r="A761" s="124">
        <v>538861</v>
      </c>
      <c r="B761" s="125" t="s">
        <v>795</v>
      </c>
      <c r="C761" s="126" t="s">
        <v>408</v>
      </c>
      <c r="D761" s="101" t="s">
        <v>2086</v>
      </c>
      <c r="E761" s="134"/>
      <c r="F761" s="102">
        <v>502</v>
      </c>
      <c r="G761" s="103" t="s">
        <v>69</v>
      </c>
      <c r="H761" s="104">
        <v>5</v>
      </c>
      <c r="I761" s="106">
        <v>177</v>
      </c>
      <c r="J761" s="168">
        <v>84</v>
      </c>
      <c r="K761" s="166">
        <v>9</v>
      </c>
      <c r="L761" s="166" t="s">
        <v>2139</v>
      </c>
      <c r="M761" s="166">
        <v>24</v>
      </c>
      <c r="N761" s="166">
        <v>30</v>
      </c>
      <c r="O761" s="167"/>
      <c r="P761" s="138">
        <v>3</v>
      </c>
      <c r="Q761" s="139">
        <v>0.33333333333333331</v>
      </c>
      <c r="R761" s="140">
        <v>2</v>
      </c>
      <c r="S761" s="140">
        <v>1.6666666666666667</v>
      </c>
      <c r="T761" s="140">
        <v>0.66666666666666663</v>
      </c>
      <c r="U761" s="139">
        <v>0</v>
      </c>
      <c r="V761" s="77">
        <f t="shared" si="12"/>
        <v>3.1880000000000002</v>
      </c>
      <c r="W761" s="216">
        <v>7.97</v>
      </c>
      <c r="X761" s="217">
        <v>0.912895861184568</v>
      </c>
      <c r="Y761" s="217">
        <v>8.7104138815432011E-2</v>
      </c>
      <c r="Z761" s="25"/>
    </row>
    <row r="762" spans="1:26" x14ac:dyDescent="0.25">
      <c r="A762" s="124">
        <v>538863</v>
      </c>
      <c r="B762" s="125" t="s">
        <v>796</v>
      </c>
      <c r="C762" s="126" t="s">
        <v>678</v>
      </c>
      <c r="D762" s="101" t="s">
        <v>2086</v>
      </c>
      <c r="E762" s="134"/>
      <c r="F762" s="102">
        <v>502</v>
      </c>
      <c r="G762" s="103" t="s">
        <v>69</v>
      </c>
      <c r="H762" s="104">
        <v>5</v>
      </c>
      <c r="I762" s="106">
        <v>690</v>
      </c>
      <c r="J762" s="168">
        <v>468</v>
      </c>
      <c r="K762" s="166">
        <v>54</v>
      </c>
      <c r="L762" s="166">
        <v>3</v>
      </c>
      <c r="M762" s="166">
        <v>27</v>
      </c>
      <c r="N762" s="166">
        <v>105</v>
      </c>
      <c r="O762" s="167"/>
      <c r="P762" s="138">
        <v>0.66666666666666663</v>
      </c>
      <c r="Q762" s="139">
        <v>0</v>
      </c>
      <c r="R762" s="140">
        <v>4.333333333333333</v>
      </c>
      <c r="S762" s="140">
        <v>3.6666666666666665</v>
      </c>
      <c r="T762" s="140">
        <v>1.6666666666666667</v>
      </c>
      <c r="U762" s="139">
        <v>0.66666666666666663</v>
      </c>
      <c r="V762" s="77">
        <f t="shared" si="12"/>
        <v>3.1880000000000002</v>
      </c>
      <c r="W762" s="216">
        <v>7.97</v>
      </c>
      <c r="X762" s="217">
        <v>0.912895861184568</v>
      </c>
      <c r="Y762" s="217">
        <v>8.7104138815432011E-2</v>
      </c>
      <c r="Z762" s="25"/>
    </row>
    <row r="763" spans="1:26" x14ac:dyDescent="0.25">
      <c r="A763" s="124">
        <v>538864</v>
      </c>
      <c r="B763" s="125" t="s">
        <v>797</v>
      </c>
      <c r="C763" s="126" t="s">
        <v>678</v>
      </c>
      <c r="D763" s="101" t="s">
        <v>2086</v>
      </c>
      <c r="E763" s="134"/>
      <c r="F763" s="102">
        <v>501</v>
      </c>
      <c r="G763" s="103" t="s">
        <v>67</v>
      </c>
      <c r="H763" s="104">
        <v>4</v>
      </c>
      <c r="I763" s="106">
        <v>690</v>
      </c>
      <c r="J763" s="168">
        <v>408</v>
      </c>
      <c r="K763" s="166">
        <v>90</v>
      </c>
      <c r="L763" s="166">
        <v>12</v>
      </c>
      <c r="M763" s="166">
        <v>54</v>
      </c>
      <c r="N763" s="166">
        <v>123</v>
      </c>
      <c r="O763" s="167"/>
      <c r="P763" s="138">
        <v>1.6666666666666667</v>
      </c>
      <c r="Q763" s="139">
        <v>0</v>
      </c>
      <c r="R763" s="140">
        <v>3.6666666666666665</v>
      </c>
      <c r="S763" s="140">
        <v>8</v>
      </c>
      <c r="T763" s="140">
        <v>3.6666666666666665</v>
      </c>
      <c r="U763" s="139">
        <v>0.33333333333333331</v>
      </c>
      <c r="V763" s="77">
        <f t="shared" si="12"/>
        <v>3.1880000000000002</v>
      </c>
      <c r="W763" s="216">
        <v>7.97</v>
      </c>
      <c r="X763" s="217">
        <v>0.912895861184568</v>
      </c>
      <c r="Y763" s="217">
        <v>8.7104138815432011E-2</v>
      </c>
      <c r="Z763" s="25"/>
    </row>
    <row r="764" spans="1:26" x14ac:dyDescent="0.25">
      <c r="A764" s="124">
        <v>539000</v>
      </c>
      <c r="B764" s="125" t="s">
        <v>798</v>
      </c>
      <c r="C764" s="126" t="s">
        <v>678</v>
      </c>
      <c r="D764" s="101" t="s">
        <v>2086</v>
      </c>
      <c r="E764" s="134"/>
      <c r="F764" s="102">
        <v>10</v>
      </c>
      <c r="G764" s="103" t="s">
        <v>778</v>
      </c>
      <c r="H764" s="104">
        <v>1</v>
      </c>
      <c r="I764" s="106">
        <v>1047</v>
      </c>
      <c r="J764" s="168">
        <v>507</v>
      </c>
      <c r="K764" s="166">
        <v>249</v>
      </c>
      <c r="L764" s="166">
        <v>18</v>
      </c>
      <c r="M764" s="166">
        <v>90</v>
      </c>
      <c r="N764" s="166">
        <v>207</v>
      </c>
      <c r="O764" s="167"/>
      <c r="P764" s="138">
        <v>2</v>
      </c>
      <c r="Q764" s="139">
        <v>0.66666666666666663</v>
      </c>
      <c r="R764" s="140">
        <v>17.333333333333332</v>
      </c>
      <c r="S764" s="140">
        <v>30</v>
      </c>
      <c r="T764" s="140">
        <v>8.6666666666666661</v>
      </c>
      <c r="U764" s="139">
        <v>3.3333333333333335</v>
      </c>
      <c r="V764" s="77">
        <f t="shared" si="12"/>
        <v>10.906705601093163</v>
      </c>
      <c r="W764" s="216">
        <v>18.177842668488605</v>
      </c>
      <c r="X764" s="217">
        <v>0.4002554178914538</v>
      </c>
      <c r="Y764" s="217">
        <v>0.59974458210854609</v>
      </c>
      <c r="Z764" s="25"/>
    </row>
    <row r="765" spans="1:26" x14ac:dyDescent="0.25">
      <c r="A765" s="124">
        <v>539100</v>
      </c>
      <c r="B765" s="125" t="s">
        <v>799</v>
      </c>
      <c r="C765" s="126" t="s">
        <v>678</v>
      </c>
      <c r="D765" s="101" t="s">
        <v>2086</v>
      </c>
      <c r="E765" s="134"/>
      <c r="F765" s="102">
        <v>10</v>
      </c>
      <c r="G765" s="103" t="s">
        <v>778</v>
      </c>
      <c r="H765" s="104">
        <v>1</v>
      </c>
      <c r="I765" s="106">
        <v>3504</v>
      </c>
      <c r="J765" s="165">
        <v>1719</v>
      </c>
      <c r="K765" s="166">
        <v>660</v>
      </c>
      <c r="L765" s="166">
        <v>78</v>
      </c>
      <c r="M765" s="166">
        <v>312</v>
      </c>
      <c r="N765" s="166">
        <v>660</v>
      </c>
      <c r="O765" s="167"/>
      <c r="P765" s="138">
        <v>4.333333333333333</v>
      </c>
      <c r="Q765" s="139">
        <v>1.6666666666666667</v>
      </c>
      <c r="R765" s="140">
        <v>71.333333333333329</v>
      </c>
      <c r="S765" s="140">
        <v>120.66666666666667</v>
      </c>
      <c r="T765" s="140">
        <v>27.666666666666668</v>
      </c>
      <c r="U765" s="139">
        <v>10</v>
      </c>
      <c r="V765" s="77">
        <f t="shared" si="12"/>
        <v>10.906705601093163</v>
      </c>
      <c r="W765" s="216">
        <v>18.177842668488605</v>
      </c>
      <c r="X765" s="217">
        <v>0.4002554178914538</v>
      </c>
      <c r="Y765" s="217">
        <v>0.59974458210854609</v>
      </c>
      <c r="Z765" s="25"/>
    </row>
    <row r="766" spans="1:26" x14ac:dyDescent="0.25">
      <c r="A766" s="124">
        <v>539200</v>
      </c>
      <c r="B766" s="125" t="s">
        <v>800</v>
      </c>
      <c r="C766" s="126" t="s">
        <v>678</v>
      </c>
      <c r="D766" s="101" t="s">
        <v>2086</v>
      </c>
      <c r="E766" s="134"/>
      <c r="F766" s="102">
        <v>10</v>
      </c>
      <c r="G766" s="103" t="s">
        <v>778</v>
      </c>
      <c r="H766" s="104">
        <v>1</v>
      </c>
      <c r="I766" s="106">
        <v>1983</v>
      </c>
      <c r="J766" s="165">
        <v>1107</v>
      </c>
      <c r="K766" s="166">
        <v>408</v>
      </c>
      <c r="L766" s="166">
        <v>33</v>
      </c>
      <c r="M766" s="166">
        <v>171</v>
      </c>
      <c r="N766" s="166">
        <v>315</v>
      </c>
      <c r="O766" s="167"/>
      <c r="P766" s="138">
        <v>16</v>
      </c>
      <c r="Q766" s="139">
        <v>8</v>
      </c>
      <c r="R766" s="140">
        <v>24.666666666666668</v>
      </c>
      <c r="S766" s="140">
        <v>48.666666666666664</v>
      </c>
      <c r="T766" s="140">
        <v>11.666666666666666</v>
      </c>
      <c r="U766" s="139">
        <v>4</v>
      </c>
      <c r="V766" s="77">
        <f t="shared" si="12"/>
        <v>10.906705601093163</v>
      </c>
      <c r="W766" s="216">
        <v>18.177842668488605</v>
      </c>
      <c r="X766" s="217">
        <v>0.4002554178914538</v>
      </c>
      <c r="Y766" s="217">
        <v>0.59974458210854609</v>
      </c>
      <c r="Z766" s="25"/>
    </row>
    <row r="767" spans="1:26" x14ac:dyDescent="0.25">
      <c r="A767" s="124">
        <v>539310</v>
      </c>
      <c r="B767" s="125" t="s">
        <v>801</v>
      </c>
      <c r="C767" s="126" t="s">
        <v>678</v>
      </c>
      <c r="D767" s="101" t="s">
        <v>2086</v>
      </c>
      <c r="E767" s="134"/>
      <c r="F767" s="102">
        <v>10</v>
      </c>
      <c r="G767" s="103" t="s">
        <v>778</v>
      </c>
      <c r="H767" s="104">
        <v>1</v>
      </c>
      <c r="I767" s="106">
        <v>2106</v>
      </c>
      <c r="J767" s="168">
        <v>954</v>
      </c>
      <c r="K767" s="166">
        <v>429</v>
      </c>
      <c r="L767" s="166">
        <v>48</v>
      </c>
      <c r="M767" s="166">
        <v>258</v>
      </c>
      <c r="N767" s="166">
        <v>396</v>
      </c>
      <c r="O767" s="167"/>
      <c r="P767" s="138">
        <v>6.666666666666667</v>
      </c>
      <c r="Q767" s="139">
        <v>2.6666666666666665</v>
      </c>
      <c r="R767" s="140">
        <v>42.333333333333336</v>
      </c>
      <c r="S767" s="140">
        <v>67</v>
      </c>
      <c r="T767" s="140">
        <v>16</v>
      </c>
      <c r="U767" s="139">
        <v>8.6666666666666661</v>
      </c>
      <c r="V767" s="77">
        <f t="shared" si="12"/>
        <v>10.906705601093163</v>
      </c>
      <c r="W767" s="216">
        <v>18.177842668488605</v>
      </c>
      <c r="X767" s="217">
        <v>0.4002554178914538</v>
      </c>
      <c r="Y767" s="217">
        <v>0.59974458210854609</v>
      </c>
      <c r="Z767" s="25"/>
    </row>
    <row r="768" spans="1:26" x14ac:dyDescent="0.25">
      <c r="A768" s="124">
        <v>539320</v>
      </c>
      <c r="B768" s="125" t="s">
        <v>802</v>
      </c>
      <c r="C768" s="126" t="s">
        <v>678</v>
      </c>
      <c r="D768" s="101" t="s">
        <v>2086</v>
      </c>
      <c r="E768" s="134"/>
      <c r="F768" s="102">
        <v>10</v>
      </c>
      <c r="G768" s="103" t="s">
        <v>778</v>
      </c>
      <c r="H768" s="104">
        <v>1</v>
      </c>
      <c r="I768" s="106">
        <v>2802</v>
      </c>
      <c r="J768" s="165">
        <v>1665</v>
      </c>
      <c r="K768" s="166">
        <v>300</v>
      </c>
      <c r="L768" s="166">
        <v>45</v>
      </c>
      <c r="M768" s="166">
        <v>231</v>
      </c>
      <c r="N768" s="166">
        <v>432</v>
      </c>
      <c r="O768" s="167"/>
      <c r="P768" s="138">
        <v>6.666666666666667</v>
      </c>
      <c r="Q768" s="139">
        <v>4.333333333333333</v>
      </c>
      <c r="R768" s="140">
        <v>51</v>
      </c>
      <c r="S768" s="140">
        <v>40</v>
      </c>
      <c r="T768" s="140">
        <v>8.6666666666666661</v>
      </c>
      <c r="U768" s="139">
        <v>2</v>
      </c>
      <c r="V768" s="77">
        <f t="shared" si="12"/>
        <v>10.906705601093163</v>
      </c>
      <c r="W768" s="216">
        <v>18.177842668488605</v>
      </c>
      <c r="X768" s="217">
        <v>0.4002554178914538</v>
      </c>
      <c r="Y768" s="217">
        <v>0.59974458210854609</v>
      </c>
      <c r="Z768" s="25"/>
    </row>
    <row r="769" spans="1:26" x14ac:dyDescent="0.25">
      <c r="A769" s="124">
        <v>539400</v>
      </c>
      <c r="B769" s="125" t="s">
        <v>803</v>
      </c>
      <c r="C769" s="126" t="s">
        <v>678</v>
      </c>
      <c r="D769" s="101" t="s">
        <v>2086</v>
      </c>
      <c r="E769" s="134"/>
      <c r="F769" s="102">
        <v>10</v>
      </c>
      <c r="G769" s="103" t="s">
        <v>778</v>
      </c>
      <c r="H769" s="104">
        <v>1</v>
      </c>
      <c r="I769" s="106">
        <v>2430</v>
      </c>
      <c r="J769" s="165">
        <v>1185</v>
      </c>
      <c r="K769" s="166">
        <v>423</v>
      </c>
      <c r="L769" s="166">
        <v>42</v>
      </c>
      <c r="M769" s="166">
        <v>231</v>
      </c>
      <c r="N769" s="166">
        <v>447</v>
      </c>
      <c r="O769" s="167"/>
      <c r="P769" s="138">
        <v>27.333333333333332</v>
      </c>
      <c r="Q769" s="139">
        <v>1.3333333333333333</v>
      </c>
      <c r="R769" s="140">
        <v>30.333333333333332</v>
      </c>
      <c r="S769" s="140">
        <v>50</v>
      </c>
      <c r="T769" s="140">
        <v>12</v>
      </c>
      <c r="U769" s="139">
        <v>3.3333333333333335</v>
      </c>
      <c r="V769" s="77">
        <f t="shared" si="12"/>
        <v>10.906705601093163</v>
      </c>
      <c r="W769" s="216">
        <v>18.177842668488605</v>
      </c>
      <c r="X769" s="217">
        <v>0.4002554178914538</v>
      </c>
      <c r="Y769" s="217">
        <v>0.59974458210854609</v>
      </c>
      <c r="Z769" s="25"/>
    </row>
    <row r="770" spans="1:26" x14ac:dyDescent="0.25">
      <c r="A770" s="124">
        <v>539500</v>
      </c>
      <c r="B770" s="125" t="s">
        <v>804</v>
      </c>
      <c r="C770" s="126" t="s">
        <v>678</v>
      </c>
      <c r="D770" s="101" t="s">
        <v>2086</v>
      </c>
      <c r="E770" s="134"/>
      <c r="F770" s="102">
        <v>10</v>
      </c>
      <c r="G770" s="103" t="s">
        <v>778</v>
      </c>
      <c r="H770" s="104">
        <v>1</v>
      </c>
      <c r="I770" s="106">
        <v>1881</v>
      </c>
      <c r="J770" s="165">
        <v>1068</v>
      </c>
      <c r="K770" s="166">
        <v>216</v>
      </c>
      <c r="L770" s="166">
        <v>30</v>
      </c>
      <c r="M770" s="166">
        <v>156</v>
      </c>
      <c r="N770" s="166">
        <v>306</v>
      </c>
      <c r="O770" s="167"/>
      <c r="P770" s="138">
        <v>14.333333333333334</v>
      </c>
      <c r="Q770" s="139">
        <v>4.333333333333333</v>
      </c>
      <c r="R770" s="140">
        <v>21</v>
      </c>
      <c r="S770" s="140">
        <v>23.666666666666668</v>
      </c>
      <c r="T770" s="140">
        <v>4.666666666666667</v>
      </c>
      <c r="U770" s="139">
        <v>1.6666666666666667</v>
      </c>
      <c r="V770" s="77">
        <f t="shared" si="12"/>
        <v>10.906705601093163</v>
      </c>
      <c r="W770" s="216">
        <v>18.177842668488605</v>
      </c>
      <c r="X770" s="217">
        <v>0.4002554178914538</v>
      </c>
      <c r="Y770" s="217">
        <v>0.59974458210854609</v>
      </c>
      <c r="Z770" s="25"/>
    </row>
    <row r="771" spans="1:26" x14ac:dyDescent="0.25">
      <c r="A771" s="124">
        <v>539600</v>
      </c>
      <c r="B771" s="125" t="s">
        <v>805</v>
      </c>
      <c r="C771" s="126" t="s">
        <v>678</v>
      </c>
      <c r="D771" s="101" t="s">
        <v>2086</v>
      </c>
      <c r="E771" s="134"/>
      <c r="F771" s="102">
        <v>10</v>
      </c>
      <c r="G771" s="103" t="s">
        <v>778</v>
      </c>
      <c r="H771" s="104">
        <v>1</v>
      </c>
      <c r="I771" s="106">
        <v>1704</v>
      </c>
      <c r="J771" s="168">
        <v>765</v>
      </c>
      <c r="K771" s="166">
        <v>432</v>
      </c>
      <c r="L771" s="166">
        <v>36</v>
      </c>
      <c r="M771" s="166">
        <v>186</v>
      </c>
      <c r="N771" s="166">
        <v>357</v>
      </c>
      <c r="O771" s="167"/>
      <c r="P771" s="138">
        <v>8.6666666666666661</v>
      </c>
      <c r="Q771" s="139">
        <v>1.3333333333333333</v>
      </c>
      <c r="R771" s="140">
        <v>30.666666666666668</v>
      </c>
      <c r="S771" s="140">
        <v>59.666666666666664</v>
      </c>
      <c r="T771" s="140">
        <v>13.333333333333334</v>
      </c>
      <c r="U771" s="139">
        <v>4.333333333333333</v>
      </c>
      <c r="V771" s="77">
        <f t="shared" si="12"/>
        <v>10.906705601093163</v>
      </c>
      <c r="W771" s="216">
        <v>18.177842668488605</v>
      </c>
      <c r="X771" s="217">
        <v>0.4002554178914538</v>
      </c>
      <c r="Y771" s="217">
        <v>0.59974458210854609</v>
      </c>
      <c r="Z771" s="25"/>
    </row>
    <row r="772" spans="1:26" x14ac:dyDescent="0.25">
      <c r="A772" s="124">
        <v>539700</v>
      </c>
      <c r="B772" s="125" t="s">
        <v>806</v>
      </c>
      <c r="C772" s="126" t="s">
        <v>678</v>
      </c>
      <c r="D772" s="101" t="s">
        <v>2086</v>
      </c>
      <c r="E772" s="134"/>
      <c r="F772" s="102">
        <v>10</v>
      </c>
      <c r="G772" s="103" t="s">
        <v>778</v>
      </c>
      <c r="H772" s="104">
        <v>1</v>
      </c>
      <c r="I772" s="106">
        <v>1377</v>
      </c>
      <c r="J772" s="168">
        <v>780</v>
      </c>
      <c r="K772" s="166">
        <v>216</v>
      </c>
      <c r="L772" s="166">
        <v>24</v>
      </c>
      <c r="M772" s="166">
        <v>93</v>
      </c>
      <c r="N772" s="166">
        <v>249</v>
      </c>
      <c r="O772" s="167"/>
      <c r="P772" s="138">
        <v>9</v>
      </c>
      <c r="Q772" s="139">
        <v>4</v>
      </c>
      <c r="R772" s="140">
        <v>22.666666666666668</v>
      </c>
      <c r="S772" s="140">
        <v>21</v>
      </c>
      <c r="T772" s="140">
        <v>5.666666666666667</v>
      </c>
      <c r="U772" s="139">
        <v>3.3333333333333335</v>
      </c>
      <c r="V772" s="77">
        <f t="shared" si="12"/>
        <v>10.906705601093163</v>
      </c>
      <c r="W772" s="216">
        <v>18.177842668488605</v>
      </c>
      <c r="X772" s="217">
        <v>0.4002554178914538</v>
      </c>
      <c r="Y772" s="217">
        <v>0.59974458210854609</v>
      </c>
      <c r="Z772" s="25"/>
    </row>
    <row r="773" spans="1:26" x14ac:dyDescent="0.25">
      <c r="A773" s="124">
        <v>539800</v>
      </c>
      <c r="B773" s="125" t="s">
        <v>807</v>
      </c>
      <c r="C773" s="126" t="s">
        <v>678</v>
      </c>
      <c r="D773" s="101" t="s">
        <v>2086</v>
      </c>
      <c r="E773" s="134"/>
      <c r="F773" s="102">
        <v>10</v>
      </c>
      <c r="G773" s="103" t="s">
        <v>778</v>
      </c>
      <c r="H773" s="104">
        <v>1</v>
      </c>
      <c r="I773" s="106">
        <v>1572</v>
      </c>
      <c r="J773" s="168">
        <v>984</v>
      </c>
      <c r="K773" s="166">
        <v>171</v>
      </c>
      <c r="L773" s="166">
        <v>15</v>
      </c>
      <c r="M773" s="166">
        <v>108</v>
      </c>
      <c r="N773" s="166">
        <v>249</v>
      </c>
      <c r="O773" s="167"/>
      <c r="P773" s="138">
        <v>6.666666666666667</v>
      </c>
      <c r="Q773" s="139">
        <v>1.3333333333333333</v>
      </c>
      <c r="R773" s="140">
        <v>30</v>
      </c>
      <c r="S773" s="140">
        <v>13.666666666666666</v>
      </c>
      <c r="T773" s="140">
        <v>3</v>
      </c>
      <c r="U773" s="139">
        <v>3.3333333333333335</v>
      </c>
      <c r="V773" s="77">
        <f t="shared" si="12"/>
        <v>10.906705601093163</v>
      </c>
      <c r="W773" s="216">
        <v>18.177842668488605</v>
      </c>
      <c r="X773" s="217">
        <v>0.4002554178914538</v>
      </c>
      <c r="Y773" s="217">
        <v>0.59974458210854609</v>
      </c>
      <c r="Z773" s="25"/>
    </row>
    <row r="774" spans="1:26" x14ac:dyDescent="0.25">
      <c r="A774" s="124">
        <v>539900</v>
      </c>
      <c r="B774" s="125" t="s">
        <v>808</v>
      </c>
      <c r="C774" s="126" t="s">
        <v>678</v>
      </c>
      <c r="D774" s="101" t="s">
        <v>2086</v>
      </c>
      <c r="E774" s="134"/>
      <c r="F774" s="102">
        <v>10</v>
      </c>
      <c r="G774" s="103" t="s">
        <v>778</v>
      </c>
      <c r="H774" s="104">
        <v>1</v>
      </c>
      <c r="I774" s="106">
        <v>1530</v>
      </c>
      <c r="J774" s="168">
        <v>774</v>
      </c>
      <c r="K774" s="166">
        <v>231</v>
      </c>
      <c r="L774" s="166">
        <v>18</v>
      </c>
      <c r="M774" s="166">
        <v>123</v>
      </c>
      <c r="N774" s="166">
        <v>297</v>
      </c>
      <c r="O774" s="167"/>
      <c r="P774" s="138">
        <v>6.666666666666667</v>
      </c>
      <c r="Q774" s="139">
        <v>0.66666666666666663</v>
      </c>
      <c r="R774" s="140">
        <v>23</v>
      </c>
      <c r="S774" s="140">
        <v>25</v>
      </c>
      <c r="T774" s="140">
        <v>8</v>
      </c>
      <c r="U774" s="139">
        <v>2</v>
      </c>
      <c r="V774" s="77">
        <f t="shared" si="12"/>
        <v>10.906705601093163</v>
      </c>
      <c r="W774" s="216">
        <v>18.177842668488605</v>
      </c>
      <c r="X774" s="217">
        <v>0.4002554178914538</v>
      </c>
      <c r="Y774" s="217">
        <v>0.59974458210854609</v>
      </c>
      <c r="Z774" s="25"/>
    </row>
    <row r="775" spans="1:26" x14ac:dyDescent="0.25">
      <c r="A775" s="124">
        <v>540000</v>
      </c>
      <c r="B775" s="125" t="s">
        <v>809</v>
      </c>
      <c r="C775" s="126" t="s">
        <v>678</v>
      </c>
      <c r="D775" s="101" t="s">
        <v>2086</v>
      </c>
      <c r="E775" s="134"/>
      <c r="F775" s="102">
        <v>10</v>
      </c>
      <c r="G775" s="103" t="s">
        <v>778</v>
      </c>
      <c r="H775" s="104">
        <v>1</v>
      </c>
      <c r="I775" s="106">
        <v>4083</v>
      </c>
      <c r="J775" s="165">
        <v>2724</v>
      </c>
      <c r="K775" s="166">
        <v>363</v>
      </c>
      <c r="L775" s="166">
        <v>39</v>
      </c>
      <c r="M775" s="166">
        <v>228</v>
      </c>
      <c r="N775" s="166">
        <v>522</v>
      </c>
      <c r="O775" s="167"/>
      <c r="P775" s="138">
        <v>7</v>
      </c>
      <c r="Q775" s="139">
        <v>1.6666666666666667</v>
      </c>
      <c r="R775" s="140">
        <v>55.333333333333336</v>
      </c>
      <c r="S775" s="140">
        <v>50.333333333333336</v>
      </c>
      <c r="T775" s="140">
        <v>2.3333333333333335</v>
      </c>
      <c r="U775" s="139">
        <v>3.6666666666666665</v>
      </c>
      <c r="V775" s="77">
        <f t="shared" si="12"/>
        <v>10.906705601093163</v>
      </c>
      <c r="W775" s="216">
        <v>18.177842668488605</v>
      </c>
      <c r="X775" s="217">
        <v>0.4002554178914538</v>
      </c>
      <c r="Y775" s="217">
        <v>0.59974458210854609</v>
      </c>
      <c r="Z775" s="25"/>
    </row>
    <row r="776" spans="1:26" x14ac:dyDescent="0.25">
      <c r="A776" s="124">
        <v>540100</v>
      </c>
      <c r="B776" s="125" t="s">
        <v>810</v>
      </c>
      <c r="C776" s="126" t="s">
        <v>678</v>
      </c>
      <c r="D776" s="101" t="s">
        <v>2086</v>
      </c>
      <c r="E776" s="134"/>
      <c r="F776" s="102">
        <v>10</v>
      </c>
      <c r="G776" s="103" t="s">
        <v>778</v>
      </c>
      <c r="H776" s="104">
        <v>1</v>
      </c>
      <c r="I776" s="106">
        <v>1773</v>
      </c>
      <c r="J776" s="165">
        <v>1074</v>
      </c>
      <c r="K776" s="166">
        <v>234</v>
      </c>
      <c r="L776" s="166">
        <v>21</v>
      </c>
      <c r="M776" s="166">
        <v>123</v>
      </c>
      <c r="N776" s="166">
        <v>270</v>
      </c>
      <c r="O776" s="167"/>
      <c r="P776" s="138">
        <v>48.666666666666664</v>
      </c>
      <c r="Q776" s="139">
        <v>2.3333333333333335</v>
      </c>
      <c r="R776" s="140">
        <v>27.666666666666668</v>
      </c>
      <c r="S776" s="140">
        <v>29</v>
      </c>
      <c r="T776" s="140">
        <v>6</v>
      </c>
      <c r="U776" s="139">
        <v>2</v>
      </c>
      <c r="V776" s="77">
        <f t="shared" si="12"/>
        <v>10.906705601093163</v>
      </c>
      <c r="W776" s="216">
        <v>18.177842668488605</v>
      </c>
      <c r="X776" s="217">
        <v>0.4002554178914538</v>
      </c>
      <c r="Y776" s="217">
        <v>0.59974458210854609</v>
      </c>
      <c r="Z776" s="25"/>
    </row>
    <row r="777" spans="1:26" x14ac:dyDescent="0.25">
      <c r="A777" s="124">
        <v>540200</v>
      </c>
      <c r="B777" s="125" t="s">
        <v>811</v>
      </c>
      <c r="C777" s="126" t="s">
        <v>678</v>
      </c>
      <c r="D777" s="101" t="s">
        <v>2086</v>
      </c>
      <c r="E777" s="134"/>
      <c r="F777" s="102">
        <v>10</v>
      </c>
      <c r="G777" s="103" t="s">
        <v>778</v>
      </c>
      <c r="H777" s="104">
        <v>1</v>
      </c>
      <c r="I777" s="106">
        <v>1863</v>
      </c>
      <c r="J777" s="168">
        <v>912</v>
      </c>
      <c r="K777" s="166">
        <v>519</v>
      </c>
      <c r="L777" s="166">
        <v>51</v>
      </c>
      <c r="M777" s="166">
        <v>192</v>
      </c>
      <c r="N777" s="166">
        <v>336</v>
      </c>
      <c r="O777" s="167"/>
      <c r="P777" s="138">
        <v>10</v>
      </c>
      <c r="Q777" s="139">
        <v>1.3333333333333333</v>
      </c>
      <c r="R777" s="140">
        <v>42.333333333333336</v>
      </c>
      <c r="S777" s="140">
        <v>44.666666666666664</v>
      </c>
      <c r="T777" s="140">
        <v>11</v>
      </c>
      <c r="U777" s="139">
        <v>5</v>
      </c>
      <c r="V777" s="77">
        <f t="shared" si="12"/>
        <v>10.906705601093163</v>
      </c>
      <c r="W777" s="216">
        <v>18.177842668488605</v>
      </c>
      <c r="X777" s="217">
        <v>0.4002554178914538</v>
      </c>
      <c r="Y777" s="217">
        <v>0.59974458210854609</v>
      </c>
      <c r="Z777" s="25"/>
    </row>
    <row r="778" spans="1:26" x14ac:dyDescent="0.25">
      <c r="A778" s="124">
        <v>540300</v>
      </c>
      <c r="B778" s="125" t="s">
        <v>812</v>
      </c>
      <c r="C778" s="126" t="s">
        <v>678</v>
      </c>
      <c r="D778" s="101" t="s">
        <v>2086</v>
      </c>
      <c r="E778" s="134"/>
      <c r="F778" s="102">
        <v>10</v>
      </c>
      <c r="G778" s="103" t="s">
        <v>778</v>
      </c>
      <c r="H778" s="104">
        <v>1</v>
      </c>
      <c r="I778" s="106">
        <v>267</v>
      </c>
      <c r="J778" s="168">
        <v>165</v>
      </c>
      <c r="K778" s="166">
        <v>111</v>
      </c>
      <c r="L778" s="166">
        <v>3</v>
      </c>
      <c r="M778" s="166">
        <v>9</v>
      </c>
      <c r="N778" s="166">
        <v>51</v>
      </c>
      <c r="O778" s="167"/>
      <c r="P778" s="138">
        <v>9.6666666666666661</v>
      </c>
      <c r="Q778" s="139">
        <v>6.666666666666667</v>
      </c>
      <c r="R778" s="140">
        <v>6.666666666666667</v>
      </c>
      <c r="S778" s="140">
        <v>8.6666666666666661</v>
      </c>
      <c r="T778" s="140">
        <v>2.6666666666666665</v>
      </c>
      <c r="U778" s="139">
        <v>1.6666666666666667</v>
      </c>
      <c r="V778" s="77">
        <f t="shared" si="12"/>
        <v>10.906705601093163</v>
      </c>
      <c r="W778" s="216">
        <v>18.177842668488605</v>
      </c>
      <c r="X778" s="217">
        <v>0.4002554178914538</v>
      </c>
      <c r="Y778" s="217">
        <v>0.59974458210854609</v>
      </c>
      <c r="Z778" s="25"/>
    </row>
    <row r="779" spans="1:26" x14ac:dyDescent="0.25">
      <c r="A779" s="124">
        <v>540410</v>
      </c>
      <c r="B779" s="125" t="s">
        <v>813</v>
      </c>
      <c r="C779" s="126" t="s">
        <v>678</v>
      </c>
      <c r="D779" s="101" t="s">
        <v>2086</v>
      </c>
      <c r="E779" s="134"/>
      <c r="F779" s="102">
        <v>10</v>
      </c>
      <c r="G779" s="103" t="s">
        <v>778</v>
      </c>
      <c r="H779" s="104">
        <v>1</v>
      </c>
      <c r="I779" s="106">
        <v>1182</v>
      </c>
      <c r="J779" s="168">
        <v>705</v>
      </c>
      <c r="K779" s="166">
        <v>240</v>
      </c>
      <c r="L779" s="166">
        <v>18</v>
      </c>
      <c r="M779" s="166">
        <v>48</v>
      </c>
      <c r="N779" s="166">
        <v>90</v>
      </c>
      <c r="O779" s="167"/>
      <c r="P779" s="138">
        <v>3</v>
      </c>
      <c r="Q779" s="139">
        <v>2.6666666666666665</v>
      </c>
      <c r="R779" s="140">
        <v>94.333333333333329</v>
      </c>
      <c r="S779" s="140">
        <v>120.66666666666667</v>
      </c>
      <c r="T779" s="140">
        <v>21.333333333333332</v>
      </c>
      <c r="U779" s="139">
        <v>12</v>
      </c>
      <c r="V779" s="77">
        <f t="shared" si="12"/>
        <v>10.906705601093163</v>
      </c>
      <c r="W779" s="216">
        <v>18.177842668488605</v>
      </c>
      <c r="X779" s="217">
        <v>0.4002554178914538</v>
      </c>
      <c r="Y779" s="217">
        <v>0.59974458210854609</v>
      </c>
      <c r="Z779" s="25"/>
    </row>
    <row r="780" spans="1:26" x14ac:dyDescent="0.25">
      <c r="A780" s="124">
        <v>540420</v>
      </c>
      <c r="B780" s="125" t="s">
        <v>814</v>
      </c>
      <c r="C780" s="126" t="s">
        <v>678</v>
      </c>
      <c r="D780" s="101" t="s">
        <v>2086</v>
      </c>
      <c r="E780" s="134"/>
      <c r="F780" s="102">
        <v>10</v>
      </c>
      <c r="G780" s="103" t="s">
        <v>778</v>
      </c>
      <c r="H780" s="104">
        <v>1</v>
      </c>
      <c r="I780" s="106">
        <v>1755</v>
      </c>
      <c r="J780" s="165">
        <v>1074</v>
      </c>
      <c r="K780" s="166">
        <v>243</v>
      </c>
      <c r="L780" s="166">
        <v>21</v>
      </c>
      <c r="M780" s="166">
        <v>105</v>
      </c>
      <c r="N780" s="166">
        <v>135</v>
      </c>
      <c r="O780" s="167"/>
      <c r="P780" s="138">
        <v>49.666666666666664</v>
      </c>
      <c r="Q780" s="139">
        <v>14.333333333333334</v>
      </c>
      <c r="R780" s="140">
        <v>46.333333333333336</v>
      </c>
      <c r="S780" s="140">
        <v>50.333333333333336</v>
      </c>
      <c r="T780" s="140">
        <v>5</v>
      </c>
      <c r="U780" s="139">
        <v>1.6666666666666667</v>
      </c>
      <c r="V780" s="77">
        <f t="shared" si="12"/>
        <v>10.906705601093163</v>
      </c>
      <c r="W780" s="216">
        <v>18.177842668488605</v>
      </c>
      <c r="X780" s="217">
        <v>0.4002554178914538</v>
      </c>
      <c r="Y780" s="217">
        <v>0.59974458210854609</v>
      </c>
      <c r="Z780" s="25"/>
    </row>
    <row r="781" spans="1:26" x14ac:dyDescent="0.25">
      <c r="A781" s="124">
        <v>540510</v>
      </c>
      <c r="B781" s="125" t="s">
        <v>815</v>
      </c>
      <c r="C781" s="126" t="s">
        <v>678</v>
      </c>
      <c r="D781" s="101" t="s">
        <v>2086</v>
      </c>
      <c r="E781" s="134"/>
      <c r="F781" s="102">
        <v>10</v>
      </c>
      <c r="G781" s="103" t="s">
        <v>778</v>
      </c>
      <c r="H781" s="104">
        <v>1</v>
      </c>
      <c r="I781" s="106">
        <v>2106</v>
      </c>
      <c r="J781" s="165">
        <v>1500</v>
      </c>
      <c r="K781" s="166">
        <v>162</v>
      </c>
      <c r="L781" s="166">
        <v>18</v>
      </c>
      <c r="M781" s="166">
        <v>102</v>
      </c>
      <c r="N781" s="166">
        <v>183</v>
      </c>
      <c r="O781" s="167"/>
      <c r="P781" s="138">
        <v>17</v>
      </c>
      <c r="Q781" s="139">
        <v>3.6666666666666665</v>
      </c>
      <c r="R781" s="140">
        <v>64.333333333333329</v>
      </c>
      <c r="S781" s="140">
        <v>30.666666666666668</v>
      </c>
      <c r="T781" s="140">
        <v>5</v>
      </c>
      <c r="U781" s="139">
        <v>1.6666666666666667</v>
      </c>
      <c r="V781" s="77">
        <f t="shared" si="12"/>
        <v>10.906705601093163</v>
      </c>
      <c r="W781" s="216">
        <v>18.177842668488605</v>
      </c>
      <c r="X781" s="217">
        <v>0.4002554178914538</v>
      </c>
      <c r="Y781" s="217">
        <v>0.59974458210854609</v>
      </c>
      <c r="Z781" s="25"/>
    </row>
    <row r="782" spans="1:26" x14ac:dyDescent="0.25">
      <c r="A782" s="124">
        <v>540520</v>
      </c>
      <c r="B782" s="125" t="s">
        <v>816</v>
      </c>
      <c r="C782" s="126" t="s">
        <v>678</v>
      </c>
      <c r="D782" s="101" t="s">
        <v>2086</v>
      </c>
      <c r="E782" s="134"/>
      <c r="F782" s="102">
        <v>10</v>
      </c>
      <c r="G782" s="103" t="s">
        <v>778</v>
      </c>
      <c r="H782" s="104">
        <v>1</v>
      </c>
      <c r="I782" s="106">
        <v>2172</v>
      </c>
      <c r="J782" s="165">
        <v>1317</v>
      </c>
      <c r="K782" s="166">
        <v>363</v>
      </c>
      <c r="L782" s="166">
        <v>21</v>
      </c>
      <c r="M782" s="166">
        <v>129</v>
      </c>
      <c r="N782" s="166">
        <v>315</v>
      </c>
      <c r="O782" s="167"/>
      <c r="P782" s="138">
        <v>21.666666666666668</v>
      </c>
      <c r="Q782" s="139">
        <v>1</v>
      </c>
      <c r="R782" s="140">
        <v>36.666666666666664</v>
      </c>
      <c r="S782" s="140">
        <v>67.333333333333329</v>
      </c>
      <c r="T782" s="140">
        <v>12</v>
      </c>
      <c r="U782" s="139">
        <v>4.333333333333333</v>
      </c>
      <c r="V782" s="77">
        <f t="shared" si="12"/>
        <v>10.906705601093163</v>
      </c>
      <c r="W782" s="216">
        <v>18.177842668488605</v>
      </c>
      <c r="X782" s="217">
        <v>0.4002554178914538</v>
      </c>
      <c r="Y782" s="217">
        <v>0.59974458210854609</v>
      </c>
      <c r="Z782" s="25"/>
    </row>
    <row r="783" spans="1:26" x14ac:dyDescent="0.25">
      <c r="A783" s="124">
        <v>540600</v>
      </c>
      <c r="B783" s="125" t="s">
        <v>817</v>
      </c>
      <c r="C783" s="126" t="s">
        <v>678</v>
      </c>
      <c r="D783" s="101" t="s">
        <v>2086</v>
      </c>
      <c r="E783" s="134"/>
      <c r="F783" s="102">
        <v>10</v>
      </c>
      <c r="G783" s="103" t="s">
        <v>778</v>
      </c>
      <c r="H783" s="104">
        <v>1</v>
      </c>
      <c r="I783" s="106">
        <v>1452</v>
      </c>
      <c r="J783" s="168">
        <v>900</v>
      </c>
      <c r="K783" s="166">
        <v>240</v>
      </c>
      <c r="L783" s="166">
        <v>18</v>
      </c>
      <c r="M783" s="166">
        <v>78</v>
      </c>
      <c r="N783" s="166">
        <v>126</v>
      </c>
      <c r="O783" s="167"/>
      <c r="P783" s="138">
        <v>22</v>
      </c>
      <c r="Q783" s="139">
        <v>6</v>
      </c>
      <c r="R783" s="140">
        <v>56</v>
      </c>
      <c r="S783" s="140">
        <v>32</v>
      </c>
      <c r="T783" s="140">
        <v>3.6666666666666665</v>
      </c>
      <c r="U783" s="139">
        <v>1.3333333333333333</v>
      </c>
      <c r="V783" s="77">
        <f t="shared" si="12"/>
        <v>10.906705601093163</v>
      </c>
      <c r="W783" s="216">
        <v>18.177842668488605</v>
      </c>
      <c r="X783" s="217">
        <v>0.4002554178914538</v>
      </c>
      <c r="Y783" s="217">
        <v>0.59974458210854609</v>
      </c>
      <c r="Z783" s="25"/>
    </row>
    <row r="784" spans="1:26" x14ac:dyDescent="0.25">
      <c r="A784" s="124">
        <v>540700</v>
      </c>
      <c r="B784" s="125" t="s">
        <v>818</v>
      </c>
      <c r="C784" s="126" t="s">
        <v>678</v>
      </c>
      <c r="D784" s="101" t="s">
        <v>2086</v>
      </c>
      <c r="E784" s="134"/>
      <c r="F784" s="102">
        <v>10</v>
      </c>
      <c r="G784" s="103" t="s">
        <v>778</v>
      </c>
      <c r="H784" s="104">
        <v>1</v>
      </c>
      <c r="I784" s="106">
        <v>228</v>
      </c>
      <c r="J784" s="168">
        <v>126</v>
      </c>
      <c r="K784" s="166">
        <v>66</v>
      </c>
      <c r="L784" s="166" t="s">
        <v>2139</v>
      </c>
      <c r="M784" s="166">
        <v>21</v>
      </c>
      <c r="N784" s="166">
        <v>24</v>
      </c>
      <c r="O784" s="167"/>
      <c r="P784" s="138">
        <v>24.333333333333332</v>
      </c>
      <c r="Q784" s="139">
        <v>3.3333333333333335</v>
      </c>
      <c r="R784" s="140">
        <v>3.6666666666666665</v>
      </c>
      <c r="S784" s="140">
        <v>2.3333333333333335</v>
      </c>
      <c r="T784" s="140">
        <v>0</v>
      </c>
      <c r="U784" s="139">
        <v>0.66666666666666663</v>
      </c>
      <c r="V784" s="77">
        <f t="shared" si="12"/>
        <v>10.906705601093163</v>
      </c>
      <c r="W784" s="216">
        <v>18.177842668488605</v>
      </c>
      <c r="X784" s="217">
        <v>0.4002554178914538</v>
      </c>
      <c r="Y784" s="217">
        <v>0.59974458210854609</v>
      </c>
      <c r="Z784" s="25"/>
    </row>
    <row r="785" spans="1:26" x14ac:dyDescent="0.25">
      <c r="A785" s="124">
        <v>540900</v>
      </c>
      <c r="B785" s="125" t="s">
        <v>819</v>
      </c>
      <c r="C785" s="126" t="s">
        <v>408</v>
      </c>
      <c r="D785" s="101" t="s">
        <v>2078</v>
      </c>
      <c r="E785" s="134"/>
      <c r="F785" s="102">
        <v>236</v>
      </c>
      <c r="G785" s="103" t="s">
        <v>819</v>
      </c>
      <c r="H785" s="104">
        <v>3</v>
      </c>
      <c r="I785" s="106">
        <v>741</v>
      </c>
      <c r="J785" s="168">
        <v>459</v>
      </c>
      <c r="K785" s="166">
        <v>216</v>
      </c>
      <c r="L785" s="166">
        <v>18</v>
      </c>
      <c r="M785" s="166">
        <v>60</v>
      </c>
      <c r="N785" s="166">
        <v>105</v>
      </c>
      <c r="O785" s="167"/>
      <c r="P785" s="138">
        <v>2.3333333333333335</v>
      </c>
      <c r="Q785" s="139">
        <v>1.6666666666666667</v>
      </c>
      <c r="R785" s="140">
        <v>18.666666666666668</v>
      </c>
      <c r="S785" s="140">
        <v>23.333333333333332</v>
      </c>
      <c r="T785" s="140">
        <v>4</v>
      </c>
      <c r="U785" s="139">
        <v>0.33333333333333331</v>
      </c>
      <c r="V785" s="77">
        <f t="shared" si="12"/>
        <v>5.5288708087875422</v>
      </c>
      <c r="W785" s="216">
        <v>9.2147846813125707</v>
      </c>
      <c r="X785" s="217">
        <v>0.78957677962852102</v>
      </c>
      <c r="Y785" s="217">
        <v>0.21042322037147901</v>
      </c>
      <c r="Z785" s="25"/>
    </row>
    <row r="786" spans="1:26" x14ac:dyDescent="0.25">
      <c r="A786" s="124">
        <v>541000</v>
      </c>
      <c r="B786" s="125" t="s">
        <v>820</v>
      </c>
      <c r="C786" s="126" t="s">
        <v>408</v>
      </c>
      <c r="D786" s="101" t="s">
        <v>2078</v>
      </c>
      <c r="E786" s="134"/>
      <c r="F786" s="102">
        <v>237</v>
      </c>
      <c r="G786" s="103" t="s">
        <v>820</v>
      </c>
      <c r="H786" s="104">
        <v>3</v>
      </c>
      <c r="I786" s="106">
        <v>2955</v>
      </c>
      <c r="J786" s="165">
        <v>1803</v>
      </c>
      <c r="K786" s="166">
        <v>807</v>
      </c>
      <c r="L786" s="166">
        <v>48</v>
      </c>
      <c r="M786" s="166">
        <v>228</v>
      </c>
      <c r="N786" s="166">
        <v>456</v>
      </c>
      <c r="O786" s="167"/>
      <c r="P786" s="138">
        <v>7.666666666666667</v>
      </c>
      <c r="Q786" s="139">
        <v>3.6666666666666665</v>
      </c>
      <c r="R786" s="140">
        <v>81.333333333333329</v>
      </c>
      <c r="S786" s="140">
        <v>66.666666666666671</v>
      </c>
      <c r="T786" s="140">
        <v>11</v>
      </c>
      <c r="U786" s="139">
        <v>3</v>
      </c>
      <c r="V786" s="77">
        <f t="shared" si="12"/>
        <v>6</v>
      </c>
      <c r="W786" s="216">
        <v>10</v>
      </c>
      <c r="X786" s="217">
        <v>0.72757800136410067</v>
      </c>
      <c r="Y786" s="217">
        <v>0.27242199863589933</v>
      </c>
      <c r="Z786" s="25"/>
    </row>
    <row r="787" spans="1:26" x14ac:dyDescent="0.25">
      <c r="A787" s="124">
        <v>541311</v>
      </c>
      <c r="B787" s="125" t="s">
        <v>821</v>
      </c>
      <c r="C787" s="126" t="s">
        <v>408</v>
      </c>
      <c r="D787" s="101" t="s">
        <v>2078</v>
      </c>
      <c r="E787" s="134"/>
      <c r="F787" s="102">
        <v>103</v>
      </c>
      <c r="G787" s="103" t="s">
        <v>822</v>
      </c>
      <c r="H787" s="104">
        <v>2</v>
      </c>
      <c r="I787" s="106">
        <v>1425</v>
      </c>
      <c r="J787" s="165">
        <v>1035</v>
      </c>
      <c r="K787" s="166">
        <v>63</v>
      </c>
      <c r="L787" s="166">
        <v>9</v>
      </c>
      <c r="M787" s="166">
        <v>63</v>
      </c>
      <c r="N787" s="166">
        <v>210</v>
      </c>
      <c r="O787" s="167"/>
      <c r="P787" s="138">
        <v>26</v>
      </c>
      <c r="Q787" s="139">
        <v>14</v>
      </c>
      <c r="R787" s="140">
        <v>19.333333333333332</v>
      </c>
      <c r="S787" s="140">
        <v>3.6666666666666665</v>
      </c>
      <c r="T787" s="140">
        <v>0</v>
      </c>
      <c r="U787" s="139">
        <v>0.66666666666666663</v>
      </c>
      <c r="V787" s="77">
        <f t="shared" si="12"/>
        <v>5.5115078102453099</v>
      </c>
      <c r="W787" s="216">
        <v>9.1858463504088501</v>
      </c>
      <c r="X787" s="217">
        <v>0.792064197036909</v>
      </c>
      <c r="Y787" s="217">
        <v>0.20793580296309103</v>
      </c>
      <c r="Z787" s="25"/>
    </row>
    <row r="788" spans="1:26" x14ac:dyDescent="0.25">
      <c r="A788" s="124">
        <v>541312</v>
      </c>
      <c r="B788" s="125" t="s">
        <v>823</v>
      </c>
      <c r="C788" s="126" t="s">
        <v>408</v>
      </c>
      <c r="D788" s="101" t="s">
        <v>2078</v>
      </c>
      <c r="E788" s="134"/>
      <c r="F788" s="102">
        <v>103</v>
      </c>
      <c r="G788" s="103" t="s">
        <v>822</v>
      </c>
      <c r="H788" s="104">
        <v>2</v>
      </c>
      <c r="I788" s="106">
        <v>603</v>
      </c>
      <c r="J788" s="168">
        <v>303</v>
      </c>
      <c r="K788" s="166">
        <v>90</v>
      </c>
      <c r="L788" s="166">
        <v>18</v>
      </c>
      <c r="M788" s="166">
        <v>63</v>
      </c>
      <c r="N788" s="166">
        <v>117</v>
      </c>
      <c r="O788" s="167"/>
      <c r="P788" s="138">
        <v>4.666666666666667</v>
      </c>
      <c r="Q788" s="139">
        <v>0</v>
      </c>
      <c r="R788" s="140">
        <v>19</v>
      </c>
      <c r="S788" s="140">
        <v>30.333333333333332</v>
      </c>
      <c r="T788" s="140">
        <v>4</v>
      </c>
      <c r="U788" s="139">
        <v>1.6666666666666667</v>
      </c>
      <c r="V788" s="77">
        <f t="shared" si="12"/>
        <v>5.5115078102453099</v>
      </c>
      <c r="W788" s="216">
        <v>9.1858463504088501</v>
      </c>
      <c r="X788" s="217">
        <v>0.792064197036909</v>
      </c>
      <c r="Y788" s="217">
        <v>0.20793580296309103</v>
      </c>
      <c r="Z788" s="25"/>
    </row>
    <row r="789" spans="1:26" x14ac:dyDescent="0.25">
      <c r="A789" s="124">
        <v>541313</v>
      </c>
      <c r="B789" s="125" t="s">
        <v>824</v>
      </c>
      <c r="C789" s="126" t="s">
        <v>408</v>
      </c>
      <c r="D789" s="101" t="s">
        <v>2078</v>
      </c>
      <c r="E789" s="134"/>
      <c r="F789" s="102">
        <v>103</v>
      </c>
      <c r="G789" s="103" t="s">
        <v>822</v>
      </c>
      <c r="H789" s="104">
        <v>2</v>
      </c>
      <c r="I789" s="106">
        <v>414</v>
      </c>
      <c r="J789" s="168">
        <v>282</v>
      </c>
      <c r="K789" s="166">
        <v>27</v>
      </c>
      <c r="L789" s="166">
        <v>0</v>
      </c>
      <c r="M789" s="166">
        <v>18</v>
      </c>
      <c r="N789" s="166">
        <v>48</v>
      </c>
      <c r="O789" s="167"/>
      <c r="P789" s="138">
        <v>0</v>
      </c>
      <c r="Q789" s="139">
        <v>0</v>
      </c>
      <c r="R789" s="140">
        <v>0.66666666666666663</v>
      </c>
      <c r="S789" s="140">
        <v>0.33333333333333331</v>
      </c>
      <c r="T789" s="140">
        <v>0.33333333333333331</v>
      </c>
      <c r="U789" s="139">
        <v>0</v>
      </c>
      <c r="V789" s="77">
        <f t="shared" si="12"/>
        <v>5.5115078102453099</v>
      </c>
      <c r="W789" s="216">
        <v>9.1858463504088501</v>
      </c>
      <c r="X789" s="217">
        <v>0.792064197036909</v>
      </c>
      <c r="Y789" s="217">
        <v>0.20793580296309103</v>
      </c>
      <c r="Z789" s="25"/>
    </row>
    <row r="790" spans="1:26" x14ac:dyDescent="0.25">
      <c r="A790" s="124">
        <v>541315</v>
      </c>
      <c r="B790" s="125" t="s">
        <v>825</v>
      </c>
      <c r="C790" s="126" t="s">
        <v>408</v>
      </c>
      <c r="D790" s="101" t="s">
        <v>2078</v>
      </c>
      <c r="E790" s="134"/>
      <c r="F790" s="102">
        <v>103</v>
      </c>
      <c r="G790" s="103" t="s">
        <v>822</v>
      </c>
      <c r="H790" s="104">
        <v>2</v>
      </c>
      <c r="I790" s="106">
        <v>6</v>
      </c>
      <c r="J790" s="168" t="s">
        <v>2139</v>
      </c>
      <c r="K790" s="166" t="s">
        <v>2139</v>
      </c>
      <c r="L790" s="166" t="s">
        <v>2139</v>
      </c>
      <c r="M790" s="166" t="s">
        <v>2139</v>
      </c>
      <c r="N790" s="166" t="s">
        <v>2139</v>
      </c>
      <c r="O790" s="167"/>
      <c r="P790" s="138">
        <v>0.66666666666666663</v>
      </c>
      <c r="Q790" s="139">
        <v>0.66666666666666663</v>
      </c>
      <c r="R790" s="140">
        <v>2.6666666666666665</v>
      </c>
      <c r="S790" s="140">
        <v>0.33333333333333331</v>
      </c>
      <c r="T790" s="140">
        <v>0</v>
      </c>
      <c r="U790" s="139">
        <v>0</v>
      </c>
      <c r="V790" s="77">
        <f t="shared" si="12"/>
        <v>5.5115078102453099</v>
      </c>
      <c r="W790" s="216">
        <v>9.1858463504088501</v>
      </c>
      <c r="X790" s="217">
        <v>0.792064197036909</v>
      </c>
      <c r="Y790" s="217">
        <v>0.20793580296309103</v>
      </c>
      <c r="Z790" s="25"/>
    </row>
    <row r="791" spans="1:26" x14ac:dyDescent="0.25">
      <c r="A791" s="124">
        <v>541316</v>
      </c>
      <c r="B791" s="125" t="s">
        <v>826</v>
      </c>
      <c r="C791" s="126" t="s">
        <v>408</v>
      </c>
      <c r="D791" s="101" t="s">
        <v>2078</v>
      </c>
      <c r="E791" s="134"/>
      <c r="F791" s="102">
        <v>103</v>
      </c>
      <c r="G791" s="103" t="s">
        <v>822</v>
      </c>
      <c r="H791" s="104">
        <v>2</v>
      </c>
      <c r="I791" s="106">
        <v>495</v>
      </c>
      <c r="J791" s="168">
        <v>399</v>
      </c>
      <c r="K791" s="166">
        <v>12</v>
      </c>
      <c r="L791" s="166">
        <v>6</v>
      </c>
      <c r="M791" s="166">
        <v>12</v>
      </c>
      <c r="N791" s="166">
        <v>42</v>
      </c>
      <c r="O791" s="167"/>
      <c r="P791" s="138">
        <v>0.66666666666666663</v>
      </c>
      <c r="Q791" s="139">
        <v>0</v>
      </c>
      <c r="R791" s="140">
        <v>17</v>
      </c>
      <c r="S791" s="140">
        <v>9.3333333333333339</v>
      </c>
      <c r="T791" s="140">
        <v>0</v>
      </c>
      <c r="U791" s="139">
        <v>0</v>
      </c>
      <c r="V791" s="77">
        <f t="shared" si="12"/>
        <v>5.5115078102453099</v>
      </c>
      <c r="W791" s="216">
        <v>9.1858463504088501</v>
      </c>
      <c r="X791" s="217">
        <v>0.792064197036909</v>
      </c>
      <c r="Y791" s="217">
        <v>0.20793580296309103</v>
      </c>
      <c r="Z791" s="25"/>
    </row>
    <row r="792" spans="1:26" x14ac:dyDescent="0.25">
      <c r="A792" s="124">
        <v>541317</v>
      </c>
      <c r="B792" s="125" t="s">
        <v>827</v>
      </c>
      <c r="C792" s="126" t="s">
        <v>408</v>
      </c>
      <c r="D792" s="101" t="s">
        <v>2078</v>
      </c>
      <c r="E792" s="134"/>
      <c r="F792" s="102">
        <v>103</v>
      </c>
      <c r="G792" s="103" t="s">
        <v>822</v>
      </c>
      <c r="H792" s="104">
        <v>2</v>
      </c>
      <c r="I792" s="106">
        <v>696</v>
      </c>
      <c r="J792" s="168">
        <v>504</v>
      </c>
      <c r="K792" s="166">
        <v>30</v>
      </c>
      <c r="L792" s="166">
        <v>0</v>
      </c>
      <c r="M792" s="166">
        <v>30</v>
      </c>
      <c r="N792" s="166">
        <v>84</v>
      </c>
      <c r="O792" s="167"/>
      <c r="P792" s="138">
        <v>5.666666666666667</v>
      </c>
      <c r="Q792" s="139">
        <v>0</v>
      </c>
      <c r="R792" s="140">
        <v>6.333333333333333</v>
      </c>
      <c r="S792" s="140">
        <v>3.6666666666666665</v>
      </c>
      <c r="T792" s="140">
        <v>0</v>
      </c>
      <c r="U792" s="139">
        <v>0</v>
      </c>
      <c r="V792" s="77">
        <f t="shared" si="12"/>
        <v>5.5115078102453099</v>
      </c>
      <c r="W792" s="216">
        <v>9.1858463504088501</v>
      </c>
      <c r="X792" s="217">
        <v>0.792064197036909</v>
      </c>
      <c r="Y792" s="217">
        <v>0.20793580296309103</v>
      </c>
      <c r="Z792" s="25"/>
    </row>
    <row r="793" spans="1:26" x14ac:dyDescent="0.25">
      <c r="A793" s="124">
        <v>541318</v>
      </c>
      <c r="B793" s="125" t="s">
        <v>828</v>
      </c>
      <c r="C793" s="126" t="s">
        <v>408</v>
      </c>
      <c r="D793" s="101" t="s">
        <v>2078</v>
      </c>
      <c r="E793" s="134"/>
      <c r="F793" s="102">
        <v>103</v>
      </c>
      <c r="G793" s="103" t="s">
        <v>822</v>
      </c>
      <c r="H793" s="104">
        <v>2</v>
      </c>
      <c r="I793" s="106">
        <v>78</v>
      </c>
      <c r="J793" s="168">
        <v>54</v>
      </c>
      <c r="K793" s="166">
        <v>9</v>
      </c>
      <c r="L793" s="166" t="s">
        <v>2139</v>
      </c>
      <c r="M793" s="166">
        <v>3</v>
      </c>
      <c r="N793" s="166">
        <v>6</v>
      </c>
      <c r="O793" s="167"/>
      <c r="P793" s="138">
        <v>2.3333333333333335</v>
      </c>
      <c r="Q793" s="139">
        <v>0</v>
      </c>
      <c r="R793" s="140">
        <v>0</v>
      </c>
      <c r="S793" s="140">
        <v>0</v>
      </c>
      <c r="T793" s="140">
        <v>0</v>
      </c>
      <c r="U793" s="139">
        <v>0</v>
      </c>
      <c r="V793" s="77">
        <f t="shared" si="12"/>
        <v>7.74</v>
      </c>
      <c r="W793" s="216">
        <v>12.9</v>
      </c>
      <c r="X793" s="217">
        <v>0.56401395454581449</v>
      </c>
      <c r="Y793" s="217">
        <v>0.43598604545418557</v>
      </c>
      <c r="Z793" s="25"/>
    </row>
    <row r="794" spans="1:26" x14ac:dyDescent="0.25">
      <c r="A794" s="124">
        <v>541319</v>
      </c>
      <c r="B794" s="125" t="s">
        <v>829</v>
      </c>
      <c r="C794" s="126" t="s">
        <v>408</v>
      </c>
      <c r="D794" s="101" t="s">
        <v>2078</v>
      </c>
      <c r="E794" s="134"/>
      <c r="F794" s="102">
        <v>103</v>
      </c>
      <c r="G794" s="103" t="s">
        <v>822</v>
      </c>
      <c r="H794" s="104">
        <v>2</v>
      </c>
      <c r="I794" s="106">
        <v>1425</v>
      </c>
      <c r="J794" s="165">
        <v>1011</v>
      </c>
      <c r="K794" s="166">
        <v>78</v>
      </c>
      <c r="L794" s="166">
        <v>18</v>
      </c>
      <c r="M794" s="166">
        <v>99</v>
      </c>
      <c r="N794" s="166">
        <v>150</v>
      </c>
      <c r="O794" s="167"/>
      <c r="P794" s="138">
        <v>0.66666666666666663</v>
      </c>
      <c r="Q794" s="139">
        <v>0.33333333333333331</v>
      </c>
      <c r="R794" s="140">
        <v>13.333333333333334</v>
      </c>
      <c r="S794" s="140">
        <v>9</v>
      </c>
      <c r="T794" s="140">
        <v>2</v>
      </c>
      <c r="U794" s="139">
        <v>0.33333333333333331</v>
      </c>
      <c r="V794" s="77">
        <f t="shared" si="12"/>
        <v>5.5115078102453099</v>
      </c>
      <c r="W794" s="216">
        <v>9.1858463504088501</v>
      </c>
      <c r="X794" s="217">
        <v>0.792064197036909</v>
      </c>
      <c r="Y794" s="217">
        <v>0.20793580296309103</v>
      </c>
      <c r="Z794" s="25"/>
    </row>
    <row r="795" spans="1:26" x14ac:dyDescent="0.25">
      <c r="A795" s="124">
        <v>541320</v>
      </c>
      <c r="B795" s="125" t="s">
        <v>830</v>
      </c>
      <c r="C795" s="126" t="s">
        <v>408</v>
      </c>
      <c r="D795" s="101" t="s">
        <v>2078</v>
      </c>
      <c r="E795" s="134"/>
      <c r="F795" s="102">
        <v>502</v>
      </c>
      <c r="G795" s="103" t="s">
        <v>69</v>
      </c>
      <c r="H795" s="104">
        <v>5</v>
      </c>
      <c r="I795" s="106">
        <v>1557</v>
      </c>
      <c r="J795" s="168">
        <v>789</v>
      </c>
      <c r="K795" s="166">
        <v>153</v>
      </c>
      <c r="L795" s="166">
        <v>36</v>
      </c>
      <c r="M795" s="166">
        <v>171</v>
      </c>
      <c r="N795" s="166">
        <v>252</v>
      </c>
      <c r="O795" s="167"/>
      <c r="P795" s="138">
        <v>4.666666666666667</v>
      </c>
      <c r="Q795" s="139">
        <v>0.33333333333333331</v>
      </c>
      <c r="R795" s="140">
        <v>6</v>
      </c>
      <c r="S795" s="140">
        <v>4.333333333333333</v>
      </c>
      <c r="T795" s="140">
        <v>0</v>
      </c>
      <c r="U795" s="139">
        <v>0.33333333333333331</v>
      </c>
      <c r="V795" s="77">
        <f t="shared" si="12"/>
        <v>3.1880000000000002</v>
      </c>
      <c r="W795" s="216">
        <v>7.97</v>
      </c>
      <c r="X795" s="217">
        <v>0.912895861184568</v>
      </c>
      <c r="Y795" s="217">
        <v>8.7104138815432011E-2</v>
      </c>
      <c r="Z795" s="25"/>
    </row>
    <row r="796" spans="1:26" x14ac:dyDescent="0.25">
      <c r="A796" s="124">
        <v>541333</v>
      </c>
      <c r="B796" s="125" t="s">
        <v>832</v>
      </c>
      <c r="C796" s="126" t="s">
        <v>408</v>
      </c>
      <c r="D796" s="101" t="s">
        <v>2078</v>
      </c>
      <c r="E796" s="134"/>
      <c r="F796" s="102">
        <v>501</v>
      </c>
      <c r="G796" s="103" t="s">
        <v>67</v>
      </c>
      <c r="H796" s="104">
        <v>4</v>
      </c>
      <c r="I796" s="106">
        <v>489</v>
      </c>
      <c r="J796" s="168">
        <v>351</v>
      </c>
      <c r="K796" s="166">
        <v>12</v>
      </c>
      <c r="L796" s="166">
        <v>3</v>
      </c>
      <c r="M796" s="166">
        <v>30</v>
      </c>
      <c r="N796" s="166">
        <v>60</v>
      </c>
      <c r="O796" s="167"/>
      <c r="P796" s="138">
        <v>0</v>
      </c>
      <c r="Q796" s="139">
        <v>0</v>
      </c>
      <c r="R796" s="140">
        <v>0</v>
      </c>
      <c r="S796" s="140">
        <v>0</v>
      </c>
      <c r="T796" s="140">
        <v>0</v>
      </c>
      <c r="U796" s="139">
        <v>0</v>
      </c>
      <c r="V796" s="77">
        <f t="shared" si="12"/>
        <v>3.1880000000000002</v>
      </c>
      <c r="W796" s="216">
        <v>7.97</v>
      </c>
      <c r="X796" s="217">
        <v>0.912895861184568</v>
      </c>
      <c r="Y796" s="217">
        <v>8.7104138815432011E-2</v>
      </c>
      <c r="Z796" s="25"/>
    </row>
    <row r="797" spans="1:26" s="31" customFormat="1" x14ac:dyDescent="0.25">
      <c r="A797" s="131">
        <v>541334</v>
      </c>
      <c r="B797" s="132" t="s">
        <v>2250</v>
      </c>
      <c r="C797" s="132" t="s">
        <v>408</v>
      </c>
      <c r="D797" s="145" t="s">
        <v>2078</v>
      </c>
      <c r="E797" s="134"/>
      <c r="F797" s="143">
        <v>502</v>
      </c>
      <c r="G797" s="142" t="s">
        <v>69</v>
      </c>
      <c r="H797" s="134">
        <v>5</v>
      </c>
      <c r="I797" s="144">
        <v>285</v>
      </c>
      <c r="J797" s="168">
        <v>141</v>
      </c>
      <c r="K797" s="166">
        <v>12</v>
      </c>
      <c r="L797" s="166">
        <v>6</v>
      </c>
      <c r="M797" s="166">
        <v>33</v>
      </c>
      <c r="N797" s="166">
        <v>51</v>
      </c>
      <c r="O797" s="167"/>
      <c r="P797" s="138">
        <v>0.24242424242424243</v>
      </c>
      <c r="Q797" s="139">
        <v>5.4421768707482984E-2</v>
      </c>
      <c r="R797" s="140">
        <v>0</v>
      </c>
      <c r="S797" s="140">
        <v>0</v>
      </c>
      <c r="T797" s="140">
        <v>0</v>
      </c>
      <c r="U797" s="139">
        <v>0</v>
      </c>
      <c r="V797" s="77">
        <f t="shared" si="12"/>
        <v>3.1880000000000002</v>
      </c>
      <c r="W797" s="216">
        <v>7.97</v>
      </c>
      <c r="X797" s="217">
        <v>0.912895861184568</v>
      </c>
      <c r="Y797" s="217">
        <v>8.7104138815432011E-2</v>
      </c>
      <c r="Z797" s="141"/>
    </row>
    <row r="798" spans="1:26" s="31" customFormat="1" x14ac:dyDescent="0.25">
      <c r="A798" s="131">
        <v>541335</v>
      </c>
      <c r="B798" s="132" t="s">
        <v>831</v>
      </c>
      <c r="C798" s="132" t="s">
        <v>408</v>
      </c>
      <c r="D798" s="145" t="s">
        <v>2078</v>
      </c>
      <c r="E798" s="134"/>
      <c r="F798" s="143">
        <v>502</v>
      </c>
      <c r="G798" s="142" t="s">
        <v>69</v>
      </c>
      <c r="H798" s="134">
        <v>5</v>
      </c>
      <c r="I798" s="144">
        <v>2268</v>
      </c>
      <c r="J798" s="165">
        <v>1410</v>
      </c>
      <c r="K798" s="166">
        <v>135</v>
      </c>
      <c r="L798" s="166">
        <v>33</v>
      </c>
      <c r="M798" s="166">
        <v>180</v>
      </c>
      <c r="N798" s="166">
        <v>378</v>
      </c>
      <c r="O798" s="167"/>
      <c r="P798" s="138">
        <v>2.4242424242424239</v>
      </c>
      <c r="Q798" s="139">
        <v>0.61224489795918369</v>
      </c>
      <c r="R798" s="140">
        <v>0</v>
      </c>
      <c r="S798" s="140">
        <v>0</v>
      </c>
      <c r="T798" s="140">
        <v>0</v>
      </c>
      <c r="U798" s="139">
        <v>0</v>
      </c>
      <c r="V798" s="77">
        <f t="shared" si="12"/>
        <v>3.1880000000000002</v>
      </c>
      <c r="W798" s="216">
        <v>7.97</v>
      </c>
      <c r="X798" s="217">
        <v>0.912895861184568</v>
      </c>
      <c r="Y798" s="217">
        <v>8.7104138815432011E-2</v>
      </c>
      <c r="Z798" s="141"/>
    </row>
    <row r="799" spans="1:26" s="31" customFormat="1" x14ac:dyDescent="0.25">
      <c r="A799" s="124">
        <v>541342</v>
      </c>
      <c r="B799" s="125" t="s">
        <v>833</v>
      </c>
      <c r="C799" s="126" t="s">
        <v>678</v>
      </c>
      <c r="D799" s="101" t="s">
        <v>2078</v>
      </c>
      <c r="E799" s="134"/>
      <c r="F799" s="102">
        <v>502</v>
      </c>
      <c r="G799" s="103" t="s">
        <v>69</v>
      </c>
      <c r="H799" s="104">
        <v>5</v>
      </c>
      <c r="I799" s="106">
        <v>135</v>
      </c>
      <c r="J799" s="168">
        <v>72</v>
      </c>
      <c r="K799" s="166">
        <v>12</v>
      </c>
      <c r="L799" s="166" t="s">
        <v>2139</v>
      </c>
      <c r="M799" s="166">
        <v>12</v>
      </c>
      <c r="N799" s="166">
        <v>15</v>
      </c>
      <c r="O799" s="167"/>
      <c r="P799" s="138">
        <v>0</v>
      </c>
      <c r="Q799" s="139">
        <v>0</v>
      </c>
      <c r="R799" s="140">
        <v>0.33333333333333331</v>
      </c>
      <c r="S799" s="140">
        <v>0.66666666666666663</v>
      </c>
      <c r="T799" s="140">
        <v>0</v>
      </c>
      <c r="U799" s="139">
        <v>0</v>
      </c>
      <c r="V799" s="77">
        <f t="shared" si="12"/>
        <v>3.1880000000000002</v>
      </c>
      <c r="W799" s="216">
        <v>7.97</v>
      </c>
      <c r="X799" s="217">
        <v>0.912895861184568</v>
      </c>
      <c r="Y799" s="217">
        <v>8.7104138815432011E-2</v>
      </c>
      <c r="Z799" s="141"/>
    </row>
    <row r="800" spans="1:26" s="31" customFormat="1" x14ac:dyDescent="0.25">
      <c r="A800" s="131">
        <v>541344</v>
      </c>
      <c r="B800" s="132" t="s">
        <v>2251</v>
      </c>
      <c r="C800" s="132" t="s">
        <v>408</v>
      </c>
      <c r="D800" s="145" t="s">
        <v>2078</v>
      </c>
      <c r="E800" s="134"/>
      <c r="F800" s="143">
        <v>502</v>
      </c>
      <c r="G800" s="142" t="s">
        <v>69</v>
      </c>
      <c r="H800" s="134">
        <v>5</v>
      </c>
      <c r="I800" s="144">
        <v>639</v>
      </c>
      <c r="J800" s="168">
        <v>360</v>
      </c>
      <c r="K800" s="166">
        <v>60</v>
      </c>
      <c r="L800" s="166">
        <v>12</v>
      </c>
      <c r="M800" s="166">
        <v>51</v>
      </c>
      <c r="N800" s="166">
        <v>108</v>
      </c>
      <c r="O800" s="167"/>
      <c r="P800" s="138">
        <v>1.1241217798594847</v>
      </c>
      <c r="Q800" s="139">
        <v>9.1954022988505746E-2</v>
      </c>
      <c r="R800" s="140">
        <v>8.0559757942511343</v>
      </c>
      <c r="S800" s="140">
        <v>7.1966717095310129</v>
      </c>
      <c r="T800" s="140">
        <v>1.6568627450980389</v>
      </c>
      <c r="U800" s="139">
        <v>0.75</v>
      </c>
      <c r="V800" s="77">
        <f t="shared" si="12"/>
        <v>3.1880000000000002</v>
      </c>
      <c r="W800" s="216">
        <v>7.97</v>
      </c>
      <c r="X800" s="217">
        <v>0.912895861184568</v>
      </c>
      <c r="Y800" s="217">
        <v>8.7104138815432011E-2</v>
      </c>
      <c r="Z800" s="141"/>
    </row>
    <row r="801" spans="1:26" s="31" customFormat="1" x14ac:dyDescent="0.25">
      <c r="A801" s="131">
        <v>541345</v>
      </c>
      <c r="B801" s="132" t="s">
        <v>2252</v>
      </c>
      <c r="C801" s="132" t="s">
        <v>408</v>
      </c>
      <c r="D801" s="145" t="s">
        <v>2078</v>
      </c>
      <c r="E801" s="134"/>
      <c r="F801" s="143">
        <v>502</v>
      </c>
      <c r="G801" s="142" t="s">
        <v>69</v>
      </c>
      <c r="H801" s="134">
        <v>5</v>
      </c>
      <c r="I801" s="144">
        <v>414</v>
      </c>
      <c r="J801" s="168">
        <v>264</v>
      </c>
      <c r="K801" s="166">
        <v>132</v>
      </c>
      <c r="L801" s="166">
        <v>6</v>
      </c>
      <c r="M801" s="166">
        <v>30</v>
      </c>
      <c r="N801" s="166">
        <v>45</v>
      </c>
      <c r="O801" s="167"/>
      <c r="P801" s="138">
        <v>0.82435597189695553</v>
      </c>
      <c r="Q801" s="139">
        <v>0.20229885057471264</v>
      </c>
      <c r="R801" s="140">
        <v>5.2193645990922848</v>
      </c>
      <c r="S801" s="140">
        <v>4.6626323751891077</v>
      </c>
      <c r="T801" s="140">
        <v>1.0196078431372548</v>
      </c>
      <c r="U801" s="139">
        <v>0.3125</v>
      </c>
      <c r="V801" s="77">
        <f t="shared" si="12"/>
        <v>3.1880000000000002</v>
      </c>
      <c r="W801" s="216">
        <v>7.97</v>
      </c>
      <c r="X801" s="217">
        <v>0.912895861184568</v>
      </c>
      <c r="Y801" s="217">
        <v>8.7104138815432011E-2</v>
      </c>
      <c r="Z801" s="141"/>
    </row>
    <row r="802" spans="1:26" s="31" customFormat="1" x14ac:dyDescent="0.25">
      <c r="A802" s="131">
        <v>541346</v>
      </c>
      <c r="B802" s="132" t="s">
        <v>2253</v>
      </c>
      <c r="C802" s="132" t="s">
        <v>408</v>
      </c>
      <c r="D802" s="145" t="s">
        <v>2078</v>
      </c>
      <c r="E802" s="134"/>
      <c r="F802" s="143">
        <v>502</v>
      </c>
      <c r="G802" s="142" t="s">
        <v>69</v>
      </c>
      <c r="H802" s="134">
        <v>5</v>
      </c>
      <c r="I802" s="144">
        <v>501</v>
      </c>
      <c r="J802" s="168">
        <v>357</v>
      </c>
      <c r="K802" s="166">
        <v>150</v>
      </c>
      <c r="L802" s="166">
        <v>6</v>
      </c>
      <c r="M802" s="166">
        <v>18</v>
      </c>
      <c r="N802" s="166">
        <v>36</v>
      </c>
      <c r="O802" s="167"/>
      <c r="P802" s="138">
        <v>1.1147540983606556</v>
      </c>
      <c r="Q802" s="139">
        <v>0.22988505747126436</v>
      </c>
      <c r="R802" s="140">
        <v>6.3161875945537069</v>
      </c>
      <c r="S802" s="140">
        <v>5.6424609178013112</v>
      </c>
      <c r="T802" s="140">
        <v>0.50980392156862742</v>
      </c>
      <c r="U802" s="139">
        <v>0.25</v>
      </c>
      <c r="V802" s="77">
        <f t="shared" si="12"/>
        <v>3.1880000000000002</v>
      </c>
      <c r="W802" s="216">
        <v>7.97</v>
      </c>
      <c r="X802" s="217">
        <v>0.912895861184568</v>
      </c>
      <c r="Y802" s="217">
        <v>8.7104138815432011E-2</v>
      </c>
      <c r="Z802" s="141"/>
    </row>
    <row r="803" spans="1:26" s="31" customFormat="1" x14ac:dyDescent="0.25">
      <c r="A803" s="131">
        <v>541347</v>
      </c>
      <c r="B803" s="132" t="s">
        <v>2254</v>
      </c>
      <c r="C803" s="132" t="s">
        <v>408</v>
      </c>
      <c r="D803" s="145" t="s">
        <v>2078</v>
      </c>
      <c r="E803" s="134"/>
      <c r="F803" s="143">
        <v>502</v>
      </c>
      <c r="G803" s="142" t="s">
        <v>69</v>
      </c>
      <c r="H803" s="134">
        <v>5</v>
      </c>
      <c r="I803" s="144">
        <v>237</v>
      </c>
      <c r="J803" s="168">
        <v>171</v>
      </c>
      <c r="K803" s="166">
        <v>21</v>
      </c>
      <c r="L803" s="166" t="s">
        <v>2139</v>
      </c>
      <c r="M803" s="166">
        <v>18</v>
      </c>
      <c r="N803" s="166">
        <v>24</v>
      </c>
      <c r="O803" s="167"/>
      <c r="P803" s="138">
        <v>0.53395784543325531</v>
      </c>
      <c r="Q803" s="139">
        <v>3.2183908045977011E-2</v>
      </c>
      <c r="R803" s="140">
        <v>2.9878971255673221</v>
      </c>
      <c r="S803" s="140">
        <v>2.6691880988401411</v>
      </c>
      <c r="T803" s="140">
        <v>0</v>
      </c>
      <c r="U803" s="139">
        <v>0.16666666666666669</v>
      </c>
      <c r="V803" s="77">
        <f t="shared" si="12"/>
        <v>3.1880000000000002</v>
      </c>
      <c r="W803" s="216">
        <v>7.97</v>
      </c>
      <c r="X803" s="217">
        <v>0.912895861184568</v>
      </c>
      <c r="Y803" s="217">
        <v>8.7104138815432011E-2</v>
      </c>
      <c r="Z803" s="141"/>
    </row>
    <row r="804" spans="1:26" s="31" customFormat="1" x14ac:dyDescent="0.25">
      <c r="A804" s="131">
        <v>541348</v>
      </c>
      <c r="B804" s="132" t="s">
        <v>2255</v>
      </c>
      <c r="C804" s="132" t="s">
        <v>408</v>
      </c>
      <c r="D804" s="145" t="s">
        <v>2078</v>
      </c>
      <c r="E804" s="134"/>
      <c r="F804" s="143">
        <v>502</v>
      </c>
      <c r="G804" s="142" t="s">
        <v>69</v>
      </c>
      <c r="H804" s="134">
        <v>5</v>
      </c>
      <c r="I804" s="144">
        <v>192</v>
      </c>
      <c r="J804" s="168">
        <v>129</v>
      </c>
      <c r="K804" s="166">
        <v>72</v>
      </c>
      <c r="L804" s="166" t="s">
        <v>2139</v>
      </c>
      <c r="M804" s="166">
        <v>9</v>
      </c>
      <c r="N804" s="166">
        <v>27</v>
      </c>
      <c r="O804" s="167"/>
      <c r="P804" s="138">
        <v>0.40281030444964872</v>
      </c>
      <c r="Q804" s="139">
        <v>0.1103448275862069</v>
      </c>
      <c r="R804" s="140">
        <v>2.4205748865355523</v>
      </c>
      <c r="S804" s="140">
        <v>2.1623802319717598</v>
      </c>
      <c r="T804" s="140">
        <v>0</v>
      </c>
      <c r="U804" s="139">
        <v>0.1875</v>
      </c>
      <c r="V804" s="77">
        <f t="shared" si="12"/>
        <v>3.1880000000000002</v>
      </c>
      <c r="W804" s="216">
        <v>7.97</v>
      </c>
      <c r="X804" s="217">
        <v>0.912895861184568</v>
      </c>
      <c r="Y804" s="217">
        <v>8.7104138815432011E-2</v>
      </c>
      <c r="Z804" s="141"/>
    </row>
    <row r="805" spans="1:26" x14ac:dyDescent="0.25">
      <c r="A805" s="124">
        <v>541501</v>
      </c>
      <c r="B805" s="125" t="s">
        <v>834</v>
      </c>
      <c r="C805" s="126" t="s">
        <v>408</v>
      </c>
      <c r="D805" s="101" t="s">
        <v>2078</v>
      </c>
      <c r="E805" s="134"/>
      <c r="F805" s="102">
        <v>502</v>
      </c>
      <c r="G805" s="103" t="s">
        <v>69</v>
      </c>
      <c r="H805" s="104">
        <v>5</v>
      </c>
      <c r="I805" s="106">
        <v>99</v>
      </c>
      <c r="J805" s="168">
        <v>57</v>
      </c>
      <c r="K805" s="166">
        <v>42</v>
      </c>
      <c r="L805" s="166" t="s">
        <v>2139</v>
      </c>
      <c r="M805" s="166">
        <v>3</v>
      </c>
      <c r="N805" s="166">
        <v>21</v>
      </c>
      <c r="O805" s="167"/>
      <c r="P805" s="138">
        <v>0</v>
      </c>
      <c r="Q805" s="139">
        <v>0</v>
      </c>
      <c r="R805" s="140">
        <v>0</v>
      </c>
      <c r="S805" s="140">
        <v>0</v>
      </c>
      <c r="T805" s="140">
        <v>0</v>
      </c>
      <c r="U805" s="139">
        <v>0</v>
      </c>
      <c r="V805" s="77">
        <f t="shared" si="12"/>
        <v>3.1880000000000002</v>
      </c>
      <c r="W805" s="216">
        <v>7.97</v>
      </c>
      <c r="X805" s="217">
        <v>0.912895861184568</v>
      </c>
      <c r="Y805" s="217">
        <v>8.7104138815432011E-2</v>
      </c>
      <c r="Z805" s="25"/>
    </row>
    <row r="806" spans="1:26" x14ac:dyDescent="0.25">
      <c r="A806" s="124">
        <v>541502</v>
      </c>
      <c r="B806" s="125" t="s">
        <v>835</v>
      </c>
      <c r="C806" s="126" t="s">
        <v>646</v>
      </c>
      <c r="D806" s="101" t="s">
        <v>2078</v>
      </c>
      <c r="E806" s="134"/>
      <c r="F806" s="102">
        <v>502</v>
      </c>
      <c r="G806" s="103" t="s">
        <v>69</v>
      </c>
      <c r="H806" s="104">
        <v>5</v>
      </c>
      <c r="I806" s="106" t="s">
        <v>2139</v>
      </c>
      <c r="J806" s="168" t="s">
        <v>2139</v>
      </c>
      <c r="K806" s="166" t="s">
        <v>2139</v>
      </c>
      <c r="L806" s="166" t="s">
        <v>2139</v>
      </c>
      <c r="M806" s="166" t="s">
        <v>2139</v>
      </c>
      <c r="N806" s="166" t="s">
        <v>2139</v>
      </c>
      <c r="O806" s="167"/>
      <c r="P806" s="138">
        <v>0</v>
      </c>
      <c r="Q806" s="139">
        <v>0</v>
      </c>
      <c r="R806" s="140">
        <v>0</v>
      </c>
      <c r="S806" s="140">
        <v>0</v>
      </c>
      <c r="T806" s="140">
        <v>0</v>
      </c>
      <c r="U806" s="139">
        <v>0</v>
      </c>
      <c r="V806" s="77">
        <f t="shared" si="12"/>
        <v>3.1880000000000002</v>
      </c>
      <c r="W806" s="216">
        <v>7.97</v>
      </c>
      <c r="X806" s="217">
        <v>0.912895861184568</v>
      </c>
      <c r="Y806" s="217">
        <v>8.7104138815432011E-2</v>
      </c>
      <c r="Z806" s="25"/>
    </row>
    <row r="807" spans="1:26" x14ac:dyDescent="0.25">
      <c r="A807" s="124">
        <v>541503</v>
      </c>
      <c r="B807" s="125" t="s">
        <v>837</v>
      </c>
      <c r="C807" s="126" t="s">
        <v>836</v>
      </c>
      <c r="D807" s="101" t="s">
        <v>2078</v>
      </c>
      <c r="E807" s="134"/>
      <c r="F807" s="102">
        <v>502</v>
      </c>
      <c r="G807" s="103" t="s">
        <v>69</v>
      </c>
      <c r="H807" s="104">
        <v>5</v>
      </c>
      <c r="I807" s="106">
        <v>57</v>
      </c>
      <c r="J807" s="168">
        <v>30</v>
      </c>
      <c r="K807" s="166">
        <v>9</v>
      </c>
      <c r="L807" s="166" t="s">
        <v>2139</v>
      </c>
      <c r="M807" s="166">
        <v>6</v>
      </c>
      <c r="N807" s="166">
        <v>6</v>
      </c>
      <c r="O807" s="167"/>
      <c r="P807" s="138">
        <v>0</v>
      </c>
      <c r="Q807" s="139">
        <v>0</v>
      </c>
      <c r="R807" s="140">
        <v>0</v>
      </c>
      <c r="S807" s="140">
        <v>0</v>
      </c>
      <c r="T807" s="140">
        <v>0</v>
      </c>
      <c r="U807" s="139">
        <v>0</v>
      </c>
      <c r="V807" s="77">
        <f t="shared" si="12"/>
        <v>3.1880000000000002</v>
      </c>
      <c r="W807" s="216">
        <v>7.97</v>
      </c>
      <c r="X807" s="217">
        <v>0.912895861184568</v>
      </c>
      <c r="Y807" s="217">
        <v>8.7104138815432011E-2</v>
      </c>
      <c r="Z807" s="25"/>
    </row>
    <row r="808" spans="1:26" x14ac:dyDescent="0.25">
      <c r="A808" s="124">
        <v>541710</v>
      </c>
      <c r="B808" s="125" t="s">
        <v>838</v>
      </c>
      <c r="C808" s="126" t="s">
        <v>408</v>
      </c>
      <c r="D808" s="101" t="s">
        <v>2078</v>
      </c>
      <c r="E808" s="134"/>
      <c r="F808" s="102">
        <v>103</v>
      </c>
      <c r="G808" s="103" t="s">
        <v>822</v>
      </c>
      <c r="H808" s="104">
        <v>2</v>
      </c>
      <c r="I808" s="106">
        <v>1512</v>
      </c>
      <c r="J808" s="168">
        <v>933</v>
      </c>
      <c r="K808" s="166">
        <v>165</v>
      </c>
      <c r="L808" s="166">
        <v>15</v>
      </c>
      <c r="M808" s="166">
        <v>96</v>
      </c>
      <c r="N808" s="166">
        <v>207</v>
      </c>
      <c r="O808" s="167"/>
      <c r="P808" s="138">
        <v>5</v>
      </c>
      <c r="Q808" s="139">
        <v>3</v>
      </c>
      <c r="R808" s="140">
        <v>28.333333333333332</v>
      </c>
      <c r="S808" s="140">
        <v>18.333333333333332</v>
      </c>
      <c r="T808" s="140">
        <v>2.3333333333333335</v>
      </c>
      <c r="U808" s="139">
        <v>0</v>
      </c>
      <c r="V808" s="77">
        <f t="shared" si="12"/>
        <v>7.74</v>
      </c>
      <c r="W808" s="216">
        <v>12.9</v>
      </c>
      <c r="X808" s="217">
        <v>0.56401395454581449</v>
      </c>
      <c r="Y808" s="217">
        <v>0.43598604545418557</v>
      </c>
      <c r="Z808" s="25"/>
    </row>
    <row r="809" spans="1:26" x14ac:dyDescent="0.25">
      <c r="A809" s="124">
        <v>541720</v>
      </c>
      <c r="B809" s="125" t="s">
        <v>839</v>
      </c>
      <c r="C809" s="126" t="s">
        <v>408</v>
      </c>
      <c r="D809" s="101" t="s">
        <v>2078</v>
      </c>
      <c r="E809" s="134"/>
      <c r="F809" s="102">
        <v>103</v>
      </c>
      <c r="G809" s="103" t="s">
        <v>822</v>
      </c>
      <c r="H809" s="104">
        <v>2</v>
      </c>
      <c r="I809" s="106">
        <v>3573</v>
      </c>
      <c r="J809" s="165">
        <v>2160</v>
      </c>
      <c r="K809" s="166">
        <v>435</v>
      </c>
      <c r="L809" s="166">
        <v>54</v>
      </c>
      <c r="M809" s="166">
        <v>258</v>
      </c>
      <c r="N809" s="166">
        <v>453</v>
      </c>
      <c r="O809" s="167"/>
      <c r="P809" s="138">
        <v>9.6666666666666661</v>
      </c>
      <c r="Q809" s="139">
        <v>0.66666666666666663</v>
      </c>
      <c r="R809" s="140">
        <v>97.666666666666671</v>
      </c>
      <c r="S809" s="140">
        <v>81.666666666666671</v>
      </c>
      <c r="T809" s="140">
        <v>11.333333333333334</v>
      </c>
      <c r="U809" s="139">
        <v>3.3333333333333335</v>
      </c>
      <c r="V809" s="77">
        <f t="shared" si="12"/>
        <v>7.74</v>
      </c>
      <c r="W809" s="216">
        <v>12.9</v>
      </c>
      <c r="X809" s="217">
        <v>0.56401395454581449</v>
      </c>
      <c r="Y809" s="217">
        <v>0.43598604545418557</v>
      </c>
      <c r="Z809" s="25"/>
    </row>
    <row r="810" spans="1:26" x14ac:dyDescent="0.25">
      <c r="A810" s="124">
        <v>541730</v>
      </c>
      <c r="B810" s="125" t="s">
        <v>840</v>
      </c>
      <c r="C810" s="126" t="s">
        <v>408</v>
      </c>
      <c r="D810" s="101" t="s">
        <v>2078</v>
      </c>
      <c r="E810" s="134"/>
      <c r="F810" s="102">
        <v>103</v>
      </c>
      <c r="G810" s="103" t="s">
        <v>822</v>
      </c>
      <c r="H810" s="104">
        <v>2</v>
      </c>
      <c r="I810" s="106">
        <v>4113</v>
      </c>
      <c r="J810" s="165">
        <v>2205</v>
      </c>
      <c r="K810" s="166">
        <v>621</v>
      </c>
      <c r="L810" s="166">
        <v>84</v>
      </c>
      <c r="M810" s="166">
        <v>387</v>
      </c>
      <c r="N810" s="166">
        <v>645</v>
      </c>
      <c r="O810" s="167"/>
      <c r="P810" s="138">
        <v>60</v>
      </c>
      <c r="Q810" s="139">
        <v>8</v>
      </c>
      <c r="R810" s="140">
        <v>54</v>
      </c>
      <c r="S810" s="140">
        <v>70</v>
      </c>
      <c r="T810" s="140">
        <v>9.6666666666666661</v>
      </c>
      <c r="U810" s="139">
        <v>7.666666666666667</v>
      </c>
      <c r="V810" s="77">
        <f t="shared" si="12"/>
        <v>7.74</v>
      </c>
      <c r="W810" s="216">
        <v>12.9</v>
      </c>
      <c r="X810" s="217">
        <v>0.56401395454581449</v>
      </c>
      <c r="Y810" s="217">
        <v>0.43598604545418557</v>
      </c>
      <c r="Z810" s="25"/>
    </row>
    <row r="811" spans="1:26" x14ac:dyDescent="0.25">
      <c r="A811" s="124">
        <v>541740</v>
      </c>
      <c r="B811" s="125" t="s">
        <v>841</v>
      </c>
      <c r="C811" s="126" t="s">
        <v>408</v>
      </c>
      <c r="D811" s="101" t="s">
        <v>2078</v>
      </c>
      <c r="E811" s="134"/>
      <c r="F811" s="102">
        <v>103</v>
      </c>
      <c r="G811" s="103" t="s">
        <v>822</v>
      </c>
      <c r="H811" s="104">
        <v>2</v>
      </c>
      <c r="I811" s="106">
        <v>3540</v>
      </c>
      <c r="J811" s="165">
        <v>2349</v>
      </c>
      <c r="K811" s="166">
        <v>306</v>
      </c>
      <c r="L811" s="166">
        <v>36</v>
      </c>
      <c r="M811" s="166">
        <v>210</v>
      </c>
      <c r="N811" s="166">
        <v>486</v>
      </c>
      <c r="O811" s="167"/>
      <c r="P811" s="138">
        <v>19.666666666666668</v>
      </c>
      <c r="Q811" s="139">
        <v>7.666666666666667</v>
      </c>
      <c r="R811" s="140">
        <v>58</v>
      </c>
      <c r="S811" s="140">
        <v>25</v>
      </c>
      <c r="T811" s="140">
        <v>1.6666666666666667</v>
      </c>
      <c r="U811" s="139">
        <v>2.6666666666666665</v>
      </c>
      <c r="V811" s="77">
        <f t="shared" si="12"/>
        <v>7.74</v>
      </c>
      <c r="W811" s="216">
        <v>12.9</v>
      </c>
      <c r="X811" s="217">
        <v>0.56401395454581449</v>
      </c>
      <c r="Y811" s="217">
        <v>0.43598604545418557</v>
      </c>
      <c r="Z811" s="25"/>
    </row>
    <row r="812" spans="1:26" x14ac:dyDescent="0.25">
      <c r="A812" s="124">
        <v>541750</v>
      </c>
      <c r="B812" s="125" t="s">
        <v>842</v>
      </c>
      <c r="C812" s="126" t="s">
        <v>408</v>
      </c>
      <c r="D812" s="101" t="s">
        <v>2078</v>
      </c>
      <c r="E812" s="134"/>
      <c r="F812" s="102">
        <v>103</v>
      </c>
      <c r="G812" s="103" t="s">
        <v>822</v>
      </c>
      <c r="H812" s="104">
        <v>2</v>
      </c>
      <c r="I812" s="106">
        <v>1884</v>
      </c>
      <c r="J812" s="165">
        <v>1287</v>
      </c>
      <c r="K812" s="166">
        <v>111</v>
      </c>
      <c r="L812" s="166">
        <v>15</v>
      </c>
      <c r="M812" s="166">
        <v>108</v>
      </c>
      <c r="N812" s="166">
        <v>234</v>
      </c>
      <c r="O812" s="167"/>
      <c r="P812" s="138">
        <v>29.333333333333332</v>
      </c>
      <c r="Q812" s="139">
        <v>1.6666666666666667</v>
      </c>
      <c r="R812" s="140">
        <v>29.666666666666668</v>
      </c>
      <c r="S812" s="140">
        <v>14.333333333333334</v>
      </c>
      <c r="T812" s="140">
        <v>0.33333333333333331</v>
      </c>
      <c r="U812" s="139">
        <v>1.3333333333333333</v>
      </c>
      <c r="V812" s="77">
        <f t="shared" si="12"/>
        <v>7.74</v>
      </c>
      <c r="W812" s="216">
        <v>12.9</v>
      </c>
      <c r="X812" s="217">
        <v>0.56401395454581449</v>
      </c>
      <c r="Y812" s="217">
        <v>0.43598604545418557</v>
      </c>
      <c r="Z812" s="25"/>
    </row>
    <row r="813" spans="1:26" x14ac:dyDescent="0.25">
      <c r="A813" s="124">
        <v>541760</v>
      </c>
      <c r="B813" s="125" t="s">
        <v>843</v>
      </c>
      <c r="C813" s="126" t="s">
        <v>408</v>
      </c>
      <c r="D813" s="101" t="s">
        <v>2078</v>
      </c>
      <c r="E813" s="134"/>
      <c r="F813" s="102">
        <v>103</v>
      </c>
      <c r="G813" s="103" t="s">
        <v>822</v>
      </c>
      <c r="H813" s="104">
        <v>2</v>
      </c>
      <c r="I813" s="106">
        <v>2103</v>
      </c>
      <c r="J813" s="165">
        <v>1239</v>
      </c>
      <c r="K813" s="166">
        <v>210</v>
      </c>
      <c r="L813" s="166">
        <v>24</v>
      </c>
      <c r="M813" s="166">
        <v>156</v>
      </c>
      <c r="N813" s="166">
        <v>369</v>
      </c>
      <c r="O813" s="167"/>
      <c r="P813" s="138">
        <v>15.333333333333334</v>
      </c>
      <c r="Q813" s="139">
        <v>2</v>
      </c>
      <c r="R813" s="140">
        <v>28.666666666666668</v>
      </c>
      <c r="S813" s="140">
        <v>18.666666666666668</v>
      </c>
      <c r="T813" s="140">
        <v>3</v>
      </c>
      <c r="U813" s="139">
        <v>1</v>
      </c>
      <c r="V813" s="77">
        <f t="shared" si="12"/>
        <v>7.74</v>
      </c>
      <c r="W813" s="216">
        <v>12.9</v>
      </c>
      <c r="X813" s="217">
        <v>0.56401395454581449</v>
      </c>
      <c r="Y813" s="217">
        <v>0.43598604545418557</v>
      </c>
      <c r="Z813" s="25"/>
    </row>
    <row r="814" spans="1:26" x14ac:dyDescent="0.25">
      <c r="A814" s="124">
        <v>541900</v>
      </c>
      <c r="B814" s="125" t="s">
        <v>844</v>
      </c>
      <c r="C814" s="126" t="s">
        <v>678</v>
      </c>
      <c r="D814" s="101" t="s">
        <v>2087</v>
      </c>
      <c r="E814" s="134"/>
      <c r="F814" s="102">
        <v>104</v>
      </c>
      <c r="G814" s="103" t="s">
        <v>845</v>
      </c>
      <c r="H814" s="104">
        <v>2</v>
      </c>
      <c r="I814" s="106">
        <v>2844</v>
      </c>
      <c r="J814" s="165">
        <v>2016</v>
      </c>
      <c r="K814" s="166">
        <v>207</v>
      </c>
      <c r="L814" s="166">
        <v>27</v>
      </c>
      <c r="M814" s="166">
        <v>126</v>
      </c>
      <c r="N814" s="166">
        <v>348</v>
      </c>
      <c r="O814" s="167"/>
      <c r="P814" s="138">
        <v>8.6666666666666661</v>
      </c>
      <c r="Q814" s="139">
        <v>1.3333333333333333</v>
      </c>
      <c r="R814" s="140">
        <v>48.666666666666664</v>
      </c>
      <c r="S814" s="140">
        <v>39.666666666666664</v>
      </c>
      <c r="T814" s="140">
        <v>6.333333333333333</v>
      </c>
      <c r="U814" s="139">
        <v>1.6666666666666667</v>
      </c>
      <c r="V814" s="77">
        <f t="shared" ref="V814:V877" si="13">IF(OR(H814=1,H814=2,H814=3),0.6*W814,0.4*W814)</f>
        <v>5.5115078102453099</v>
      </c>
      <c r="W814" s="216">
        <v>9.1858463504088501</v>
      </c>
      <c r="X814" s="217">
        <v>0.792064197036909</v>
      </c>
      <c r="Y814" s="217">
        <v>0.20793580296309103</v>
      </c>
      <c r="Z814" s="25"/>
    </row>
    <row r="815" spans="1:26" x14ac:dyDescent="0.25">
      <c r="A815" s="124">
        <v>542000</v>
      </c>
      <c r="B815" s="125" t="s">
        <v>846</v>
      </c>
      <c r="C815" s="126" t="s">
        <v>678</v>
      </c>
      <c r="D815" s="101" t="s">
        <v>2087</v>
      </c>
      <c r="E815" s="134"/>
      <c r="F815" s="102">
        <v>501</v>
      </c>
      <c r="G815" s="103" t="s">
        <v>67</v>
      </c>
      <c r="H815" s="104">
        <v>4</v>
      </c>
      <c r="I815" s="106">
        <v>642</v>
      </c>
      <c r="J815" s="168">
        <v>390</v>
      </c>
      <c r="K815" s="166">
        <v>174</v>
      </c>
      <c r="L815" s="166">
        <v>6</v>
      </c>
      <c r="M815" s="166">
        <v>48</v>
      </c>
      <c r="N815" s="166">
        <v>99</v>
      </c>
      <c r="O815" s="167"/>
      <c r="P815" s="138">
        <v>17</v>
      </c>
      <c r="Q815" s="139">
        <v>1</v>
      </c>
      <c r="R815" s="140">
        <v>16</v>
      </c>
      <c r="S815" s="140">
        <v>16</v>
      </c>
      <c r="T815" s="140">
        <v>2.6666666666666665</v>
      </c>
      <c r="U815" s="139">
        <v>2.6666666666666665</v>
      </c>
      <c r="V815" s="77">
        <f t="shared" si="13"/>
        <v>3.1880000000000002</v>
      </c>
      <c r="W815" s="216">
        <v>7.97</v>
      </c>
      <c r="X815" s="217">
        <v>0.912895861184568</v>
      </c>
      <c r="Y815" s="217">
        <v>8.7104138815432011E-2</v>
      </c>
      <c r="Z815" s="25"/>
    </row>
    <row r="816" spans="1:26" x14ac:dyDescent="0.25">
      <c r="A816" s="124">
        <v>542100</v>
      </c>
      <c r="B816" s="125" t="s">
        <v>847</v>
      </c>
      <c r="C816" s="126" t="s">
        <v>678</v>
      </c>
      <c r="D816" s="101" t="s">
        <v>2087</v>
      </c>
      <c r="E816" s="134"/>
      <c r="F816" s="102">
        <v>501</v>
      </c>
      <c r="G816" s="103" t="s">
        <v>67</v>
      </c>
      <c r="H816" s="104">
        <v>4</v>
      </c>
      <c r="I816" s="106">
        <v>786</v>
      </c>
      <c r="J816" s="168">
        <v>369</v>
      </c>
      <c r="K816" s="166">
        <v>240</v>
      </c>
      <c r="L816" s="166">
        <v>9</v>
      </c>
      <c r="M816" s="166">
        <v>81</v>
      </c>
      <c r="N816" s="166">
        <v>165</v>
      </c>
      <c r="O816" s="167"/>
      <c r="P816" s="138">
        <v>5</v>
      </c>
      <c r="Q816" s="139">
        <v>2.6666666666666665</v>
      </c>
      <c r="R816" s="140">
        <v>8</v>
      </c>
      <c r="S816" s="140">
        <v>37.333333333333336</v>
      </c>
      <c r="T816" s="140">
        <v>8.3333333333333339</v>
      </c>
      <c r="U816" s="139">
        <v>2.6666666666666665</v>
      </c>
      <c r="V816" s="77">
        <f t="shared" si="13"/>
        <v>3.1880000000000002</v>
      </c>
      <c r="W816" s="216">
        <v>7.97</v>
      </c>
      <c r="X816" s="217">
        <v>0.912895861184568</v>
      </c>
      <c r="Y816" s="217">
        <v>8.7104138815432011E-2</v>
      </c>
      <c r="Z816" s="25"/>
    </row>
    <row r="817" spans="1:26" x14ac:dyDescent="0.25">
      <c r="A817" s="124">
        <v>542200</v>
      </c>
      <c r="B817" s="125" t="s">
        <v>848</v>
      </c>
      <c r="C817" s="126" t="s">
        <v>678</v>
      </c>
      <c r="D817" s="101" t="s">
        <v>2087</v>
      </c>
      <c r="E817" s="134"/>
      <c r="F817" s="102">
        <v>238</v>
      </c>
      <c r="G817" s="103" t="s">
        <v>848</v>
      </c>
      <c r="H817" s="104">
        <v>3</v>
      </c>
      <c r="I817" s="106">
        <v>1638</v>
      </c>
      <c r="J817" s="168">
        <v>921</v>
      </c>
      <c r="K817" s="166">
        <v>312</v>
      </c>
      <c r="L817" s="166">
        <v>30</v>
      </c>
      <c r="M817" s="166">
        <v>147</v>
      </c>
      <c r="N817" s="166">
        <v>261</v>
      </c>
      <c r="O817" s="167"/>
      <c r="P817" s="138">
        <v>5</v>
      </c>
      <c r="Q817" s="139">
        <v>3.6666666666666665</v>
      </c>
      <c r="R817" s="140">
        <v>34</v>
      </c>
      <c r="S817" s="140">
        <v>39</v>
      </c>
      <c r="T817" s="140">
        <v>8.6666666666666661</v>
      </c>
      <c r="U817" s="139">
        <v>3.3333333333333335</v>
      </c>
      <c r="V817" s="77">
        <f t="shared" si="13"/>
        <v>6.9499754234322584</v>
      </c>
      <c r="W817" s="216">
        <v>11.583292372387097</v>
      </c>
      <c r="X817" s="217">
        <v>0.6281271144450622</v>
      </c>
      <c r="Y817" s="217">
        <v>0.37187288555493775</v>
      </c>
      <c r="Z817" s="25"/>
    </row>
    <row r="818" spans="1:26" x14ac:dyDescent="0.25">
      <c r="A818" s="124">
        <v>542300</v>
      </c>
      <c r="B818" s="125" t="s">
        <v>849</v>
      </c>
      <c r="C818" s="126" t="s">
        <v>678</v>
      </c>
      <c r="D818" s="101" t="s">
        <v>2087</v>
      </c>
      <c r="E818" s="134"/>
      <c r="F818" s="102">
        <v>501</v>
      </c>
      <c r="G818" s="103" t="s">
        <v>67</v>
      </c>
      <c r="H818" s="104">
        <v>4</v>
      </c>
      <c r="I818" s="106">
        <v>486</v>
      </c>
      <c r="J818" s="168">
        <v>267</v>
      </c>
      <c r="K818" s="166">
        <v>219</v>
      </c>
      <c r="L818" s="166">
        <v>6</v>
      </c>
      <c r="M818" s="166">
        <v>39</v>
      </c>
      <c r="N818" s="166">
        <v>87</v>
      </c>
      <c r="O818" s="167"/>
      <c r="P818" s="138">
        <v>10.333333333333334</v>
      </c>
      <c r="Q818" s="139">
        <v>2.3333333333333335</v>
      </c>
      <c r="R818" s="140">
        <v>11.333333333333334</v>
      </c>
      <c r="S818" s="140">
        <v>26.333333333333332</v>
      </c>
      <c r="T818" s="140">
        <v>4.333333333333333</v>
      </c>
      <c r="U818" s="139">
        <v>1.6666666666666667</v>
      </c>
      <c r="V818" s="77">
        <f t="shared" si="13"/>
        <v>3.1880000000000002</v>
      </c>
      <c r="W818" s="216">
        <v>7.97</v>
      </c>
      <c r="X818" s="217">
        <v>0.912895861184568</v>
      </c>
      <c r="Y818" s="217">
        <v>8.7104138815432011E-2</v>
      </c>
      <c r="Z818" s="25"/>
    </row>
    <row r="819" spans="1:26" x14ac:dyDescent="0.25">
      <c r="A819" s="124">
        <v>542410</v>
      </c>
      <c r="B819" s="125" t="s">
        <v>850</v>
      </c>
      <c r="C819" s="126" t="s">
        <v>678</v>
      </c>
      <c r="D819" s="101" t="s">
        <v>2087</v>
      </c>
      <c r="E819" s="134"/>
      <c r="F819" s="102">
        <v>104</v>
      </c>
      <c r="G819" s="103" t="s">
        <v>845</v>
      </c>
      <c r="H819" s="104">
        <v>2</v>
      </c>
      <c r="I819" s="106">
        <v>2997</v>
      </c>
      <c r="J819" s="165">
        <v>1968</v>
      </c>
      <c r="K819" s="166">
        <v>519</v>
      </c>
      <c r="L819" s="166">
        <v>39</v>
      </c>
      <c r="M819" s="166">
        <v>180</v>
      </c>
      <c r="N819" s="166">
        <v>390</v>
      </c>
      <c r="O819" s="167"/>
      <c r="P819" s="138">
        <v>6</v>
      </c>
      <c r="Q819" s="139">
        <v>5</v>
      </c>
      <c r="R819" s="140">
        <v>125</v>
      </c>
      <c r="S819" s="140">
        <v>127.33333333333333</v>
      </c>
      <c r="T819" s="140">
        <v>23.666666666666668</v>
      </c>
      <c r="U819" s="139">
        <v>11.333333333333334</v>
      </c>
      <c r="V819" s="77">
        <f t="shared" si="13"/>
        <v>5.5115078102453099</v>
      </c>
      <c r="W819" s="216">
        <v>9.1858463504088501</v>
      </c>
      <c r="X819" s="217">
        <v>0.792064197036909</v>
      </c>
      <c r="Y819" s="217">
        <v>0.20793580296309103</v>
      </c>
      <c r="Z819" s="25"/>
    </row>
    <row r="820" spans="1:26" x14ac:dyDescent="0.25">
      <c r="A820" s="124">
        <v>542421</v>
      </c>
      <c r="B820" s="125" t="s">
        <v>851</v>
      </c>
      <c r="C820" s="126" t="s">
        <v>678</v>
      </c>
      <c r="D820" s="101" t="s">
        <v>2087</v>
      </c>
      <c r="E820" s="134"/>
      <c r="F820" s="102">
        <v>104</v>
      </c>
      <c r="G820" s="103" t="s">
        <v>845</v>
      </c>
      <c r="H820" s="104">
        <v>2</v>
      </c>
      <c r="I820" s="106">
        <v>948</v>
      </c>
      <c r="J820" s="168">
        <v>606</v>
      </c>
      <c r="K820" s="166">
        <v>96</v>
      </c>
      <c r="L820" s="166">
        <v>9</v>
      </c>
      <c r="M820" s="166">
        <v>69</v>
      </c>
      <c r="N820" s="166">
        <v>150</v>
      </c>
      <c r="O820" s="167"/>
      <c r="P820" s="138">
        <v>65.666666666666671</v>
      </c>
      <c r="Q820" s="139">
        <v>16.666666666666668</v>
      </c>
      <c r="R820" s="140">
        <v>29.666666666666668</v>
      </c>
      <c r="S820" s="140">
        <v>17</v>
      </c>
      <c r="T820" s="140">
        <v>6.333333333333333</v>
      </c>
      <c r="U820" s="139">
        <v>2</v>
      </c>
      <c r="V820" s="77">
        <f t="shared" si="13"/>
        <v>5.5115078102453099</v>
      </c>
      <c r="W820" s="216">
        <v>9.1858463504088501</v>
      </c>
      <c r="X820" s="217">
        <v>0.792064197036909</v>
      </c>
      <c r="Y820" s="217">
        <v>0.20793580296309103</v>
      </c>
      <c r="Z820" s="25"/>
    </row>
    <row r="821" spans="1:26" x14ac:dyDescent="0.25">
      <c r="A821" s="124">
        <v>542422</v>
      </c>
      <c r="B821" s="125" t="s">
        <v>852</v>
      </c>
      <c r="C821" s="126" t="s">
        <v>678</v>
      </c>
      <c r="D821" s="101" t="s">
        <v>2087</v>
      </c>
      <c r="E821" s="134"/>
      <c r="F821" s="102">
        <v>104</v>
      </c>
      <c r="G821" s="103" t="s">
        <v>845</v>
      </c>
      <c r="H821" s="104">
        <v>2</v>
      </c>
      <c r="I821" s="106">
        <v>3069</v>
      </c>
      <c r="J821" s="165">
        <v>1677</v>
      </c>
      <c r="K821" s="166">
        <v>552</v>
      </c>
      <c r="L821" s="166">
        <v>51</v>
      </c>
      <c r="M821" s="166">
        <v>273</v>
      </c>
      <c r="N821" s="166">
        <v>534</v>
      </c>
      <c r="O821" s="167"/>
      <c r="P821" s="138">
        <v>5.666666666666667</v>
      </c>
      <c r="Q821" s="139">
        <v>1.6666666666666667</v>
      </c>
      <c r="R821" s="140">
        <v>53.333333333333336</v>
      </c>
      <c r="S821" s="140">
        <v>64</v>
      </c>
      <c r="T821" s="140">
        <v>12.333333333333334</v>
      </c>
      <c r="U821" s="139">
        <v>6.666666666666667</v>
      </c>
      <c r="V821" s="77">
        <f t="shared" si="13"/>
        <v>5.5115078102453099</v>
      </c>
      <c r="W821" s="216">
        <v>9.1858463504088501</v>
      </c>
      <c r="X821" s="217">
        <v>0.792064197036909</v>
      </c>
      <c r="Y821" s="217">
        <v>0.20793580296309103</v>
      </c>
      <c r="Z821" s="25"/>
    </row>
    <row r="822" spans="1:26" x14ac:dyDescent="0.25">
      <c r="A822" s="124">
        <v>542430</v>
      </c>
      <c r="B822" s="125" t="s">
        <v>853</v>
      </c>
      <c r="C822" s="126" t="s">
        <v>678</v>
      </c>
      <c r="D822" s="101" t="s">
        <v>2087</v>
      </c>
      <c r="E822" s="134"/>
      <c r="F822" s="102">
        <v>104</v>
      </c>
      <c r="G822" s="103" t="s">
        <v>845</v>
      </c>
      <c r="H822" s="104">
        <v>2</v>
      </c>
      <c r="I822" s="106">
        <v>3105</v>
      </c>
      <c r="J822" s="165">
        <v>1827</v>
      </c>
      <c r="K822" s="166">
        <v>489</v>
      </c>
      <c r="L822" s="166">
        <v>42</v>
      </c>
      <c r="M822" s="166">
        <v>234</v>
      </c>
      <c r="N822" s="166">
        <v>495</v>
      </c>
      <c r="O822" s="167"/>
      <c r="P822" s="138">
        <v>12.333333333333334</v>
      </c>
      <c r="Q822" s="139">
        <v>3.3333333333333335</v>
      </c>
      <c r="R822" s="140">
        <v>74.333333333333329</v>
      </c>
      <c r="S822" s="140">
        <v>62</v>
      </c>
      <c r="T822" s="140">
        <v>15</v>
      </c>
      <c r="U822" s="139">
        <v>4.333333333333333</v>
      </c>
      <c r="V822" s="77">
        <f t="shared" si="13"/>
        <v>5.5115078102453099</v>
      </c>
      <c r="W822" s="216">
        <v>9.1858463504088501</v>
      </c>
      <c r="X822" s="217">
        <v>0.792064197036909</v>
      </c>
      <c r="Y822" s="217">
        <v>0.20793580296309103</v>
      </c>
      <c r="Z822" s="25"/>
    </row>
    <row r="823" spans="1:26" x14ac:dyDescent="0.25">
      <c r="A823" s="124">
        <v>542440</v>
      </c>
      <c r="B823" s="125" t="s">
        <v>854</v>
      </c>
      <c r="C823" s="126" t="s">
        <v>678</v>
      </c>
      <c r="D823" s="101" t="s">
        <v>2087</v>
      </c>
      <c r="E823" s="134"/>
      <c r="F823" s="102">
        <v>104</v>
      </c>
      <c r="G823" s="103" t="s">
        <v>845</v>
      </c>
      <c r="H823" s="104">
        <v>2</v>
      </c>
      <c r="I823" s="106">
        <v>3726</v>
      </c>
      <c r="J823" s="165">
        <v>2460</v>
      </c>
      <c r="K823" s="166">
        <v>510</v>
      </c>
      <c r="L823" s="166">
        <v>39</v>
      </c>
      <c r="M823" s="166">
        <v>240</v>
      </c>
      <c r="N823" s="166">
        <v>495</v>
      </c>
      <c r="O823" s="167"/>
      <c r="P823" s="138">
        <v>32.333333333333336</v>
      </c>
      <c r="Q823" s="139">
        <v>5</v>
      </c>
      <c r="R823" s="140">
        <v>49</v>
      </c>
      <c r="S823" s="140">
        <v>44</v>
      </c>
      <c r="T823" s="140">
        <v>7.333333333333333</v>
      </c>
      <c r="U823" s="139">
        <v>2.3333333333333335</v>
      </c>
      <c r="V823" s="77">
        <f t="shared" si="13"/>
        <v>5.5115078102453099</v>
      </c>
      <c r="W823" s="216">
        <v>9.1858463504088501</v>
      </c>
      <c r="X823" s="217">
        <v>0.792064197036909</v>
      </c>
      <c r="Y823" s="217">
        <v>0.20793580296309103</v>
      </c>
      <c r="Z823" s="25"/>
    </row>
    <row r="824" spans="1:26" x14ac:dyDescent="0.25">
      <c r="A824" s="124">
        <v>542511</v>
      </c>
      <c r="B824" s="125" t="s">
        <v>855</v>
      </c>
      <c r="C824" s="126" t="s">
        <v>678</v>
      </c>
      <c r="D824" s="101" t="s">
        <v>2087</v>
      </c>
      <c r="E824" s="134"/>
      <c r="F824" s="102">
        <v>104</v>
      </c>
      <c r="G824" s="103" t="s">
        <v>845</v>
      </c>
      <c r="H824" s="104">
        <v>2</v>
      </c>
      <c r="I824" s="106">
        <v>510</v>
      </c>
      <c r="J824" s="168">
        <v>303</v>
      </c>
      <c r="K824" s="166">
        <v>198</v>
      </c>
      <c r="L824" s="166">
        <v>6</v>
      </c>
      <c r="M824" s="166">
        <v>33</v>
      </c>
      <c r="N824" s="166">
        <v>84</v>
      </c>
      <c r="O824" s="167"/>
      <c r="P824" s="138">
        <v>18.333333333333332</v>
      </c>
      <c r="Q824" s="139">
        <v>2</v>
      </c>
      <c r="R824" s="140">
        <v>8</v>
      </c>
      <c r="S824" s="140">
        <v>9.3333333333333339</v>
      </c>
      <c r="T824" s="140">
        <v>1.6666666666666667</v>
      </c>
      <c r="U824" s="139">
        <v>1</v>
      </c>
      <c r="V824" s="77">
        <f t="shared" si="13"/>
        <v>5.6786487341730352</v>
      </c>
      <c r="W824" s="216">
        <v>9.4644145569550595</v>
      </c>
      <c r="X824" s="217">
        <v>0.76875119637424338</v>
      </c>
      <c r="Y824" s="217">
        <v>0.23124880362575662</v>
      </c>
      <c r="Z824" s="25"/>
    </row>
    <row r="825" spans="1:26" x14ac:dyDescent="0.25">
      <c r="A825" s="124">
        <v>542513</v>
      </c>
      <c r="B825" s="125" t="s">
        <v>856</v>
      </c>
      <c r="C825" s="126" t="s">
        <v>678</v>
      </c>
      <c r="D825" s="101" t="s">
        <v>2087</v>
      </c>
      <c r="E825" s="134"/>
      <c r="F825" s="102">
        <v>507</v>
      </c>
      <c r="G825" s="103" t="s">
        <v>95</v>
      </c>
      <c r="H825" s="104">
        <v>6</v>
      </c>
      <c r="I825" s="106" t="s">
        <v>2139</v>
      </c>
      <c r="J825" s="168" t="s">
        <v>2139</v>
      </c>
      <c r="K825" s="166" t="s">
        <v>2139</v>
      </c>
      <c r="L825" s="166" t="s">
        <v>2139</v>
      </c>
      <c r="M825" s="166" t="s">
        <v>2139</v>
      </c>
      <c r="N825" s="166" t="s">
        <v>2139</v>
      </c>
      <c r="O825" s="167"/>
      <c r="P825" s="138">
        <v>0</v>
      </c>
      <c r="Q825" s="139">
        <v>0</v>
      </c>
      <c r="R825" s="140">
        <v>0</v>
      </c>
      <c r="S825" s="140">
        <v>0</v>
      </c>
      <c r="T825" s="140">
        <v>0</v>
      </c>
      <c r="U825" s="139">
        <v>0</v>
      </c>
      <c r="V825" s="77">
        <f t="shared" si="13"/>
        <v>3.1880000000000002</v>
      </c>
      <c r="W825" s="216">
        <v>7.97</v>
      </c>
      <c r="X825" s="217">
        <v>0.912895861184568</v>
      </c>
      <c r="Y825" s="217">
        <v>8.7104138815432011E-2</v>
      </c>
      <c r="Z825" s="25"/>
    </row>
    <row r="826" spans="1:26" x14ac:dyDescent="0.25">
      <c r="A826" s="124">
        <v>542514</v>
      </c>
      <c r="B826" s="125" t="s">
        <v>857</v>
      </c>
      <c r="C826" s="126" t="s">
        <v>678</v>
      </c>
      <c r="D826" s="101" t="s">
        <v>2087</v>
      </c>
      <c r="E826" s="134"/>
      <c r="F826" s="102">
        <v>104</v>
      </c>
      <c r="G826" s="103" t="s">
        <v>845</v>
      </c>
      <c r="H826" s="104">
        <v>2</v>
      </c>
      <c r="I826" s="106">
        <v>111</v>
      </c>
      <c r="J826" s="168">
        <v>63</v>
      </c>
      <c r="K826" s="166">
        <v>15</v>
      </c>
      <c r="L826" s="166" t="s">
        <v>2139</v>
      </c>
      <c r="M826" s="166">
        <v>9</v>
      </c>
      <c r="N826" s="166">
        <v>15</v>
      </c>
      <c r="O826" s="167"/>
      <c r="P826" s="138">
        <v>4</v>
      </c>
      <c r="Q826" s="139">
        <v>3.6666666666666665</v>
      </c>
      <c r="R826" s="140">
        <v>1.6666666666666667</v>
      </c>
      <c r="S826" s="140">
        <v>0.66666666666666663</v>
      </c>
      <c r="T826" s="140">
        <v>0.33333333333333331</v>
      </c>
      <c r="U826" s="139">
        <v>0</v>
      </c>
      <c r="V826" s="77">
        <f t="shared" si="13"/>
        <v>5.5115078102453099</v>
      </c>
      <c r="W826" s="216">
        <v>9.1858463504088501</v>
      </c>
      <c r="X826" s="217">
        <v>0.792064197036909</v>
      </c>
      <c r="Y826" s="217">
        <v>0.20793580296309103</v>
      </c>
      <c r="Z826" s="25"/>
    </row>
    <row r="827" spans="1:26" x14ac:dyDescent="0.25">
      <c r="A827" s="124">
        <v>542520</v>
      </c>
      <c r="B827" s="125" t="s">
        <v>858</v>
      </c>
      <c r="C827" s="126" t="s">
        <v>678</v>
      </c>
      <c r="D827" s="101" t="s">
        <v>2087</v>
      </c>
      <c r="E827" s="134"/>
      <c r="F827" s="102">
        <v>104</v>
      </c>
      <c r="G827" s="103" t="s">
        <v>845</v>
      </c>
      <c r="H827" s="104">
        <v>2</v>
      </c>
      <c r="I827" s="106">
        <v>624</v>
      </c>
      <c r="J827" s="168">
        <v>357</v>
      </c>
      <c r="K827" s="166">
        <v>165</v>
      </c>
      <c r="L827" s="166">
        <v>15</v>
      </c>
      <c r="M827" s="166">
        <v>54</v>
      </c>
      <c r="N827" s="166">
        <v>111</v>
      </c>
      <c r="O827" s="167"/>
      <c r="P827" s="138">
        <v>0.33333333333333331</v>
      </c>
      <c r="Q827" s="139">
        <v>0</v>
      </c>
      <c r="R827" s="140">
        <v>11.666666666666666</v>
      </c>
      <c r="S827" s="140">
        <v>9.6666666666666661</v>
      </c>
      <c r="T827" s="140">
        <v>3.3333333333333335</v>
      </c>
      <c r="U827" s="139">
        <v>1.3333333333333333</v>
      </c>
      <c r="V827" s="77">
        <f t="shared" si="13"/>
        <v>5.5115078102453099</v>
      </c>
      <c r="W827" s="216">
        <v>9.1858463504088501</v>
      </c>
      <c r="X827" s="217">
        <v>0.792064197036909</v>
      </c>
      <c r="Y827" s="217">
        <v>0.20793580296309103</v>
      </c>
      <c r="Z827" s="25"/>
    </row>
    <row r="828" spans="1:26" x14ac:dyDescent="0.25">
      <c r="A828" s="124">
        <v>542530</v>
      </c>
      <c r="B828" s="125" t="s">
        <v>859</v>
      </c>
      <c r="C828" s="126" t="s">
        <v>678</v>
      </c>
      <c r="D828" s="101" t="s">
        <v>2087</v>
      </c>
      <c r="E828" s="134"/>
      <c r="F828" s="102">
        <v>502</v>
      </c>
      <c r="G828" s="103" t="s">
        <v>69</v>
      </c>
      <c r="H828" s="104">
        <v>5</v>
      </c>
      <c r="I828" s="106">
        <v>3774</v>
      </c>
      <c r="J828" s="165">
        <v>2421</v>
      </c>
      <c r="K828" s="166">
        <v>387</v>
      </c>
      <c r="L828" s="166">
        <v>45</v>
      </c>
      <c r="M828" s="166">
        <v>243</v>
      </c>
      <c r="N828" s="166">
        <v>561</v>
      </c>
      <c r="O828" s="167"/>
      <c r="P828" s="138">
        <v>3.3333333333333335</v>
      </c>
      <c r="Q828" s="139">
        <v>2.6666666666666665</v>
      </c>
      <c r="R828" s="140">
        <v>30.666666666666668</v>
      </c>
      <c r="S828" s="140">
        <v>27.666666666666668</v>
      </c>
      <c r="T828" s="140">
        <v>6</v>
      </c>
      <c r="U828" s="139">
        <v>5</v>
      </c>
      <c r="V828" s="77">
        <f t="shared" si="13"/>
        <v>3.1880000000000002</v>
      </c>
      <c r="W828" s="216">
        <v>7.97</v>
      </c>
      <c r="X828" s="217">
        <v>0.912895861184568</v>
      </c>
      <c r="Y828" s="217">
        <v>8.7104138815432011E-2</v>
      </c>
      <c r="Z828" s="25"/>
    </row>
    <row r="829" spans="1:26" x14ac:dyDescent="0.25">
      <c r="A829" s="124">
        <v>542540</v>
      </c>
      <c r="B829" s="125" t="s">
        <v>860</v>
      </c>
      <c r="C829" s="126" t="s">
        <v>678</v>
      </c>
      <c r="D829" s="101" t="s">
        <v>2087</v>
      </c>
      <c r="E829" s="134"/>
      <c r="F829" s="102">
        <v>502</v>
      </c>
      <c r="G829" s="103" t="s">
        <v>69</v>
      </c>
      <c r="H829" s="104">
        <v>5</v>
      </c>
      <c r="I829" s="106">
        <v>1722</v>
      </c>
      <c r="J829" s="165">
        <v>1038</v>
      </c>
      <c r="K829" s="166">
        <v>387</v>
      </c>
      <c r="L829" s="166">
        <v>21</v>
      </c>
      <c r="M829" s="166">
        <v>96</v>
      </c>
      <c r="N829" s="166">
        <v>306</v>
      </c>
      <c r="O829" s="167"/>
      <c r="P829" s="138">
        <v>10.666666666666666</v>
      </c>
      <c r="Q829" s="139">
        <v>1.6666666666666667</v>
      </c>
      <c r="R829" s="140">
        <v>4.333333333333333</v>
      </c>
      <c r="S829" s="140">
        <v>9.3333333333333339</v>
      </c>
      <c r="T829" s="140">
        <v>2.6666666666666665</v>
      </c>
      <c r="U829" s="139">
        <v>1</v>
      </c>
      <c r="V829" s="77">
        <f t="shared" si="13"/>
        <v>3.1880000000000002</v>
      </c>
      <c r="W829" s="216">
        <v>7.97</v>
      </c>
      <c r="X829" s="217">
        <v>0.912895861184568</v>
      </c>
      <c r="Y829" s="217">
        <v>8.7104138815432011E-2</v>
      </c>
      <c r="Z829" s="25"/>
    </row>
    <row r="830" spans="1:26" x14ac:dyDescent="0.25">
      <c r="A830" s="124">
        <v>542550</v>
      </c>
      <c r="B830" s="125" t="s">
        <v>861</v>
      </c>
      <c r="C830" s="126" t="s">
        <v>678</v>
      </c>
      <c r="D830" s="101" t="s">
        <v>2087</v>
      </c>
      <c r="E830" s="134"/>
      <c r="F830" s="102">
        <v>502</v>
      </c>
      <c r="G830" s="103" t="s">
        <v>69</v>
      </c>
      <c r="H830" s="104">
        <v>5</v>
      </c>
      <c r="I830" s="106">
        <v>1335</v>
      </c>
      <c r="J830" s="168">
        <v>768</v>
      </c>
      <c r="K830" s="166">
        <v>342</v>
      </c>
      <c r="L830" s="166">
        <v>21</v>
      </c>
      <c r="M830" s="166">
        <v>105</v>
      </c>
      <c r="N830" s="166">
        <v>222</v>
      </c>
      <c r="O830" s="167"/>
      <c r="P830" s="138">
        <v>2.6666666666666665</v>
      </c>
      <c r="Q830" s="139">
        <v>0.66666666666666663</v>
      </c>
      <c r="R830" s="140">
        <v>14.333333333333334</v>
      </c>
      <c r="S830" s="140">
        <v>20.333333333333332</v>
      </c>
      <c r="T830" s="140">
        <v>4.666666666666667</v>
      </c>
      <c r="U830" s="139">
        <v>1.3333333333333333</v>
      </c>
      <c r="V830" s="77">
        <f t="shared" si="13"/>
        <v>3.1880000000000002</v>
      </c>
      <c r="W830" s="216">
        <v>7.97</v>
      </c>
      <c r="X830" s="217">
        <v>0.912895861184568</v>
      </c>
      <c r="Y830" s="217">
        <v>8.7104138815432011E-2</v>
      </c>
      <c r="Z830" s="25"/>
    </row>
    <row r="831" spans="1:26" x14ac:dyDescent="0.25">
      <c r="A831" s="124">
        <v>542561</v>
      </c>
      <c r="B831" s="125" t="s">
        <v>862</v>
      </c>
      <c r="C831" s="126" t="s">
        <v>678</v>
      </c>
      <c r="D831" s="101" t="s">
        <v>2087</v>
      </c>
      <c r="E831" s="134"/>
      <c r="F831" s="102">
        <v>501</v>
      </c>
      <c r="G831" s="103" t="s">
        <v>67</v>
      </c>
      <c r="H831" s="104">
        <v>4</v>
      </c>
      <c r="I831" s="106">
        <v>576</v>
      </c>
      <c r="J831" s="168">
        <v>285</v>
      </c>
      <c r="K831" s="166">
        <v>150</v>
      </c>
      <c r="L831" s="166">
        <v>12</v>
      </c>
      <c r="M831" s="166">
        <v>66</v>
      </c>
      <c r="N831" s="166">
        <v>126</v>
      </c>
      <c r="O831" s="167"/>
      <c r="P831" s="138">
        <v>8.3333333333333339</v>
      </c>
      <c r="Q831" s="139">
        <v>4.666666666666667</v>
      </c>
      <c r="R831" s="140">
        <v>19.333333333333332</v>
      </c>
      <c r="S831" s="140">
        <v>40.333333333333336</v>
      </c>
      <c r="T831" s="140">
        <v>7.666666666666667</v>
      </c>
      <c r="U831" s="139">
        <v>5.333333333333333</v>
      </c>
      <c r="V831" s="77">
        <f t="shared" si="13"/>
        <v>3.1880000000000002</v>
      </c>
      <c r="W831" s="216">
        <v>7.97</v>
      </c>
      <c r="X831" s="217">
        <v>0.912895861184568</v>
      </c>
      <c r="Y831" s="217">
        <v>8.7104138815432011E-2</v>
      </c>
      <c r="Z831" s="25"/>
    </row>
    <row r="832" spans="1:26" x14ac:dyDescent="0.25">
      <c r="A832" s="124">
        <v>542562</v>
      </c>
      <c r="B832" s="125" t="s">
        <v>863</v>
      </c>
      <c r="C832" s="126" t="s">
        <v>678</v>
      </c>
      <c r="D832" s="101" t="s">
        <v>2087</v>
      </c>
      <c r="E832" s="134"/>
      <c r="F832" s="102">
        <v>502</v>
      </c>
      <c r="G832" s="103" t="s">
        <v>69</v>
      </c>
      <c r="H832" s="104">
        <v>5</v>
      </c>
      <c r="I832" s="106">
        <v>2133</v>
      </c>
      <c r="J832" s="165">
        <v>1146</v>
      </c>
      <c r="K832" s="166">
        <v>525</v>
      </c>
      <c r="L832" s="166">
        <v>45</v>
      </c>
      <c r="M832" s="166">
        <v>180</v>
      </c>
      <c r="N832" s="166">
        <v>408</v>
      </c>
      <c r="O832" s="167"/>
      <c r="P832" s="138">
        <v>6</v>
      </c>
      <c r="Q832" s="139">
        <v>3.3333333333333335</v>
      </c>
      <c r="R832" s="140">
        <v>17.333333333333332</v>
      </c>
      <c r="S832" s="140">
        <v>21.333333333333332</v>
      </c>
      <c r="T832" s="140">
        <v>5.333333333333333</v>
      </c>
      <c r="U832" s="139">
        <v>2</v>
      </c>
      <c r="V832" s="77">
        <f t="shared" si="13"/>
        <v>3.1880000000000002</v>
      </c>
      <c r="W832" s="216">
        <v>7.97</v>
      </c>
      <c r="X832" s="217">
        <v>0.912895861184568</v>
      </c>
      <c r="Y832" s="217">
        <v>8.7104138815432011E-2</v>
      </c>
      <c r="Z832" s="25"/>
    </row>
    <row r="833" spans="1:26" x14ac:dyDescent="0.25">
      <c r="A833" s="124">
        <v>542600</v>
      </c>
      <c r="B833" s="125" t="s">
        <v>864</v>
      </c>
      <c r="C833" s="126" t="s">
        <v>678</v>
      </c>
      <c r="D833" s="101" t="s">
        <v>2088</v>
      </c>
      <c r="E833" s="134"/>
      <c r="F833" s="102">
        <v>239</v>
      </c>
      <c r="G833" s="103" t="s">
        <v>864</v>
      </c>
      <c r="H833" s="104">
        <v>3</v>
      </c>
      <c r="I833" s="106">
        <v>6363</v>
      </c>
      <c r="J833" s="165">
        <v>3588</v>
      </c>
      <c r="K833" s="169">
        <v>1551</v>
      </c>
      <c r="L833" s="166">
        <v>114</v>
      </c>
      <c r="M833" s="166">
        <v>558</v>
      </c>
      <c r="N833" s="169">
        <v>1083</v>
      </c>
      <c r="O833" s="167"/>
      <c r="P833" s="138">
        <v>6.666666666666667</v>
      </c>
      <c r="Q833" s="139">
        <v>5.333333333333333</v>
      </c>
      <c r="R833" s="140">
        <v>142.66666666666666</v>
      </c>
      <c r="S833" s="140">
        <v>161.66666666666666</v>
      </c>
      <c r="T833" s="140">
        <v>38</v>
      </c>
      <c r="U833" s="139">
        <v>13.666666666666666</v>
      </c>
      <c r="V833" s="77">
        <f t="shared" si="13"/>
        <v>8.5841443114906095</v>
      </c>
      <c r="W833" s="216">
        <v>14.306907185817684</v>
      </c>
      <c r="X833" s="217">
        <v>0.50855016525538277</v>
      </c>
      <c r="Y833" s="217">
        <v>0.49144983474461723</v>
      </c>
      <c r="Z833" s="25"/>
    </row>
    <row r="834" spans="1:26" x14ac:dyDescent="0.25">
      <c r="A834" s="124">
        <v>542700</v>
      </c>
      <c r="B834" s="125" t="s">
        <v>865</v>
      </c>
      <c r="C834" s="126" t="s">
        <v>678</v>
      </c>
      <c r="D834" s="101" t="s">
        <v>2087</v>
      </c>
      <c r="E834" s="134"/>
      <c r="F834" s="102">
        <v>240</v>
      </c>
      <c r="G834" s="103" t="s">
        <v>865</v>
      </c>
      <c r="H834" s="104">
        <v>3</v>
      </c>
      <c r="I834" s="106">
        <v>1656</v>
      </c>
      <c r="J834" s="168">
        <v>819</v>
      </c>
      <c r="K834" s="166">
        <v>582</v>
      </c>
      <c r="L834" s="166">
        <v>21</v>
      </c>
      <c r="M834" s="166">
        <v>165</v>
      </c>
      <c r="N834" s="166">
        <v>351</v>
      </c>
      <c r="O834" s="167"/>
      <c r="P834" s="138">
        <v>48.666666666666664</v>
      </c>
      <c r="Q834" s="139">
        <v>16.333333333333332</v>
      </c>
      <c r="R834" s="140">
        <v>31.333333333333332</v>
      </c>
      <c r="S834" s="140">
        <v>39.666666666666664</v>
      </c>
      <c r="T834" s="140">
        <v>13.333333333333334</v>
      </c>
      <c r="U834" s="139">
        <v>2</v>
      </c>
      <c r="V834" s="77">
        <f t="shared" si="13"/>
        <v>6.9499754234322584</v>
      </c>
      <c r="W834" s="216">
        <v>11.583292372387097</v>
      </c>
      <c r="X834" s="217">
        <v>0.6281271144450622</v>
      </c>
      <c r="Y834" s="217">
        <v>0.37187288555493775</v>
      </c>
      <c r="Z834" s="25"/>
    </row>
    <row r="835" spans="1:26" x14ac:dyDescent="0.25">
      <c r="A835" s="124">
        <v>542800</v>
      </c>
      <c r="B835" s="125" t="s">
        <v>866</v>
      </c>
      <c r="C835" s="126" t="s">
        <v>678</v>
      </c>
      <c r="D835" s="101" t="s">
        <v>2089</v>
      </c>
      <c r="E835" s="134"/>
      <c r="F835" s="102">
        <v>241</v>
      </c>
      <c r="G835" s="103" t="s">
        <v>866</v>
      </c>
      <c r="H835" s="104">
        <v>3</v>
      </c>
      <c r="I835" s="106">
        <v>3879</v>
      </c>
      <c r="J835" s="165">
        <v>2178</v>
      </c>
      <c r="K835" s="166">
        <v>954</v>
      </c>
      <c r="L835" s="166">
        <v>60</v>
      </c>
      <c r="M835" s="166">
        <v>330</v>
      </c>
      <c r="N835" s="166">
        <v>645</v>
      </c>
      <c r="O835" s="167"/>
      <c r="P835" s="138">
        <v>12.333333333333334</v>
      </c>
      <c r="Q835" s="139">
        <v>9.3333333333333339</v>
      </c>
      <c r="R835" s="140">
        <v>122.66666666666667</v>
      </c>
      <c r="S835" s="140">
        <v>127.33333333333333</v>
      </c>
      <c r="T835" s="140">
        <v>19</v>
      </c>
      <c r="U835" s="139">
        <v>8.6666666666666661</v>
      </c>
      <c r="V835" s="77">
        <f t="shared" si="13"/>
        <v>6.9499754234322584</v>
      </c>
      <c r="W835" s="216">
        <v>11.583292372387097</v>
      </c>
      <c r="X835" s="217">
        <v>0.6281271144450622</v>
      </c>
      <c r="Y835" s="217">
        <v>0.37187288555493775</v>
      </c>
      <c r="Z835" s="25"/>
    </row>
    <row r="836" spans="1:26" x14ac:dyDescent="0.25">
      <c r="A836" s="124">
        <v>542901</v>
      </c>
      <c r="B836" s="125" t="s">
        <v>867</v>
      </c>
      <c r="C836" s="126" t="s">
        <v>678</v>
      </c>
      <c r="D836" s="101" t="s">
        <v>2089</v>
      </c>
      <c r="E836" s="134"/>
      <c r="F836" s="102">
        <v>501</v>
      </c>
      <c r="G836" s="103" t="s">
        <v>67</v>
      </c>
      <c r="H836" s="104">
        <v>4</v>
      </c>
      <c r="I836" s="106">
        <v>387</v>
      </c>
      <c r="J836" s="168">
        <v>249</v>
      </c>
      <c r="K836" s="166">
        <v>183</v>
      </c>
      <c r="L836" s="166">
        <v>3</v>
      </c>
      <c r="M836" s="166">
        <v>27</v>
      </c>
      <c r="N836" s="166">
        <v>42</v>
      </c>
      <c r="O836" s="167"/>
      <c r="P836" s="138">
        <v>61</v>
      </c>
      <c r="Q836" s="139">
        <v>26</v>
      </c>
      <c r="R836" s="140">
        <v>9</v>
      </c>
      <c r="S836" s="140">
        <v>6</v>
      </c>
      <c r="T836" s="140">
        <v>0.33333333333333331</v>
      </c>
      <c r="U836" s="139">
        <v>0</v>
      </c>
      <c r="V836" s="77">
        <f t="shared" si="13"/>
        <v>3.1880000000000002</v>
      </c>
      <c r="W836" s="216">
        <v>7.97</v>
      </c>
      <c r="X836" s="217">
        <v>0.912895861184568</v>
      </c>
      <c r="Y836" s="217">
        <v>8.7104138815432011E-2</v>
      </c>
      <c r="Z836" s="25"/>
    </row>
    <row r="837" spans="1:26" x14ac:dyDescent="0.25">
      <c r="A837" s="124">
        <v>542903</v>
      </c>
      <c r="B837" s="125" t="s">
        <v>868</v>
      </c>
      <c r="C837" s="126" t="s">
        <v>678</v>
      </c>
      <c r="D837" s="101" t="s">
        <v>2089</v>
      </c>
      <c r="E837" s="134"/>
      <c r="F837" s="102">
        <v>502</v>
      </c>
      <c r="G837" s="103" t="s">
        <v>69</v>
      </c>
      <c r="H837" s="104">
        <v>5</v>
      </c>
      <c r="I837" s="106">
        <v>1146</v>
      </c>
      <c r="J837" s="168">
        <v>720</v>
      </c>
      <c r="K837" s="166">
        <v>516</v>
      </c>
      <c r="L837" s="166">
        <v>6</v>
      </c>
      <c r="M837" s="166">
        <v>57</v>
      </c>
      <c r="N837" s="166">
        <v>198</v>
      </c>
      <c r="O837" s="167"/>
      <c r="P837" s="138">
        <v>2.6666666666666665</v>
      </c>
      <c r="Q837" s="139">
        <v>1.6666666666666667</v>
      </c>
      <c r="R837" s="140">
        <v>5.333333333333333</v>
      </c>
      <c r="S837" s="140">
        <v>4.666666666666667</v>
      </c>
      <c r="T837" s="140">
        <v>1</v>
      </c>
      <c r="U837" s="139">
        <v>0.33333333333333331</v>
      </c>
      <c r="V837" s="77">
        <f t="shared" si="13"/>
        <v>3.1880000000000002</v>
      </c>
      <c r="W837" s="216">
        <v>7.97</v>
      </c>
      <c r="X837" s="217">
        <v>0.912895861184568</v>
      </c>
      <c r="Y837" s="217">
        <v>8.7104138815432011E-2</v>
      </c>
      <c r="Z837" s="25"/>
    </row>
    <row r="838" spans="1:26" x14ac:dyDescent="0.25">
      <c r="A838" s="124">
        <v>542904</v>
      </c>
      <c r="B838" s="125" t="s">
        <v>869</v>
      </c>
      <c r="C838" s="126" t="s">
        <v>678</v>
      </c>
      <c r="D838" s="101" t="s">
        <v>2089</v>
      </c>
      <c r="E838" s="134"/>
      <c r="F838" s="102">
        <v>502</v>
      </c>
      <c r="G838" s="103" t="s">
        <v>69</v>
      </c>
      <c r="H838" s="104">
        <v>5</v>
      </c>
      <c r="I838" s="106">
        <v>294</v>
      </c>
      <c r="J838" s="168">
        <v>162</v>
      </c>
      <c r="K838" s="166">
        <v>81</v>
      </c>
      <c r="L838" s="166">
        <v>9</v>
      </c>
      <c r="M838" s="166">
        <v>27</v>
      </c>
      <c r="N838" s="166">
        <v>48</v>
      </c>
      <c r="O838" s="167"/>
      <c r="P838" s="138">
        <v>2.3333333333333335</v>
      </c>
      <c r="Q838" s="139">
        <v>1.3333333333333333</v>
      </c>
      <c r="R838" s="140">
        <v>1.3333333333333333</v>
      </c>
      <c r="S838" s="140">
        <v>2</v>
      </c>
      <c r="T838" s="140">
        <v>0.33333333333333331</v>
      </c>
      <c r="U838" s="139">
        <v>0</v>
      </c>
      <c r="V838" s="77">
        <f t="shared" si="13"/>
        <v>3.1880000000000002</v>
      </c>
      <c r="W838" s="216">
        <v>7.97</v>
      </c>
      <c r="X838" s="217">
        <v>0.912895861184568</v>
      </c>
      <c r="Y838" s="217">
        <v>8.7104138815432011E-2</v>
      </c>
      <c r="Z838" s="25"/>
    </row>
    <row r="839" spans="1:26" x14ac:dyDescent="0.25">
      <c r="A839" s="124">
        <v>542905</v>
      </c>
      <c r="B839" s="125" t="s">
        <v>870</v>
      </c>
      <c r="C839" s="126" t="s">
        <v>678</v>
      </c>
      <c r="D839" s="101" t="s">
        <v>2089</v>
      </c>
      <c r="E839" s="134"/>
      <c r="F839" s="102">
        <v>507</v>
      </c>
      <c r="G839" s="103" t="s">
        <v>95</v>
      </c>
      <c r="H839" s="104">
        <v>6</v>
      </c>
      <c r="I839" s="106" t="s">
        <v>2139</v>
      </c>
      <c r="J839" s="168" t="s">
        <v>2139</v>
      </c>
      <c r="K839" s="166" t="s">
        <v>2139</v>
      </c>
      <c r="L839" s="166" t="s">
        <v>2139</v>
      </c>
      <c r="M839" s="166" t="s">
        <v>2139</v>
      </c>
      <c r="N839" s="166" t="s">
        <v>2139</v>
      </c>
      <c r="O839" s="167"/>
      <c r="P839" s="138">
        <v>0</v>
      </c>
      <c r="Q839" s="139">
        <v>0</v>
      </c>
      <c r="R839" s="140">
        <v>0.33333333333333331</v>
      </c>
      <c r="S839" s="140">
        <v>0.66666666666666663</v>
      </c>
      <c r="T839" s="140">
        <v>0.33333333333333331</v>
      </c>
      <c r="U839" s="139">
        <v>0</v>
      </c>
      <c r="V839" s="77">
        <f t="shared" si="13"/>
        <v>3.1880000000000002</v>
      </c>
      <c r="W839" s="216">
        <v>7.97</v>
      </c>
      <c r="X839" s="217">
        <v>0.912895861184568</v>
      </c>
      <c r="Y839" s="217">
        <v>8.7104138815432011E-2</v>
      </c>
      <c r="Z839" s="25"/>
    </row>
    <row r="840" spans="1:26" x14ac:dyDescent="0.25">
      <c r="A840" s="124">
        <v>542906</v>
      </c>
      <c r="B840" s="125" t="s">
        <v>871</v>
      </c>
      <c r="C840" s="126" t="s">
        <v>678</v>
      </c>
      <c r="D840" s="101" t="s">
        <v>2089</v>
      </c>
      <c r="E840" s="134"/>
      <c r="F840" s="102">
        <v>502</v>
      </c>
      <c r="G840" s="103" t="s">
        <v>69</v>
      </c>
      <c r="H840" s="104">
        <v>5</v>
      </c>
      <c r="I840" s="106">
        <v>2727</v>
      </c>
      <c r="J840" s="165">
        <v>1794</v>
      </c>
      <c r="K840" s="166">
        <v>495</v>
      </c>
      <c r="L840" s="166">
        <v>30</v>
      </c>
      <c r="M840" s="166">
        <v>144</v>
      </c>
      <c r="N840" s="166">
        <v>411</v>
      </c>
      <c r="O840" s="167"/>
      <c r="P840" s="138">
        <v>0.33333333333333331</v>
      </c>
      <c r="Q840" s="139">
        <v>0</v>
      </c>
      <c r="R840" s="140">
        <v>23.333333333333332</v>
      </c>
      <c r="S840" s="140">
        <v>18.333333333333332</v>
      </c>
      <c r="T840" s="140">
        <v>4.333333333333333</v>
      </c>
      <c r="U840" s="139">
        <v>1</v>
      </c>
      <c r="V840" s="77">
        <f t="shared" si="13"/>
        <v>3.1880000000000002</v>
      </c>
      <c r="W840" s="216">
        <v>7.97</v>
      </c>
      <c r="X840" s="217">
        <v>0.912895861184568</v>
      </c>
      <c r="Y840" s="217">
        <v>8.7104138815432011E-2</v>
      </c>
      <c r="Z840" s="25"/>
    </row>
    <row r="841" spans="1:26" x14ac:dyDescent="0.25">
      <c r="A841" s="124">
        <v>543301</v>
      </c>
      <c r="B841" s="125" t="s">
        <v>873</v>
      </c>
      <c r="C841" s="126" t="s">
        <v>872</v>
      </c>
      <c r="D841" s="101" t="s">
        <v>2090</v>
      </c>
      <c r="E841" s="134"/>
      <c r="F841" s="102">
        <v>502</v>
      </c>
      <c r="G841" s="103" t="s">
        <v>69</v>
      </c>
      <c r="H841" s="104">
        <v>5</v>
      </c>
      <c r="I841" s="106">
        <v>2418</v>
      </c>
      <c r="J841" s="165">
        <v>1365</v>
      </c>
      <c r="K841" s="169">
        <v>1083</v>
      </c>
      <c r="L841" s="166">
        <v>33</v>
      </c>
      <c r="M841" s="166">
        <v>192</v>
      </c>
      <c r="N841" s="166">
        <v>468</v>
      </c>
      <c r="O841" s="167"/>
      <c r="P841" s="138">
        <v>9</v>
      </c>
      <c r="Q841" s="139">
        <v>2.3333333333333335</v>
      </c>
      <c r="R841" s="140">
        <v>26</v>
      </c>
      <c r="S841" s="140">
        <v>24.666666666666668</v>
      </c>
      <c r="T841" s="140">
        <v>6.666666666666667</v>
      </c>
      <c r="U841" s="139">
        <v>2</v>
      </c>
      <c r="V841" s="77">
        <f t="shared" si="13"/>
        <v>3.1880000000000002</v>
      </c>
      <c r="W841" s="216">
        <v>7.97</v>
      </c>
      <c r="X841" s="217">
        <v>0.912895861184568</v>
      </c>
      <c r="Y841" s="217">
        <v>8.7104138815432011E-2</v>
      </c>
      <c r="Z841" s="25"/>
    </row>
    <row r="842" spans="1:26" x14ac:dyDescent="0.25">
      <c r="A842" s="124">
        <v>543302</v>
      </c>
      <c r="B842" s="125" t="s">
        <v>874</v>
      </c>
      <c r="C842" s="126" t="s">
        <v>872</v>
      </c>
      <c r="D842" s="101" t="s">
        <v>2090</v>
      </c>
      <c r="E842" s="134"/>
      <c r="F842" s="102">
        <v>501</v>
      </c>
      <c r="G842" s="103" t="s">
        <v>67</v>
      </c>
      <c r="H842" s="104">
        <v>4</v>
      </c>
      <c r="I842" s="106">
        <v>750</v>
      </c>
      <c r="J842" s="168">
        <v>354</v>
      </c>
      <c r="K842" s="166">
        <v>306</v>
      </c>
      <c r="L842" s="166">
        <v>9</v>
      </c>
      <c r="M842" s="166">
        <v>90</v>
      </c>
      <c r="N842" s="166">
        <v>183</v>
      </c>
      <c r="O842" s="167"/>
      <c r="P842" s="138">
        <v>19.666666666666668</v>
      </c>
      <c r="Q842" s="139">
        <v>16.333333333333332</v>
      </c>
      <c r="R842" s="140">
        <v>12</v>
      </c>
      <c r="S842" s="140">
        <v>12</v>
      </c>
      <c r="T842" s="140">
        <v>1.3333333333333333</v>
      </c>
      <c r="U842" s="139">
        <v>2</v>
      </c>
      <c r="V842" s="77">
        <f t="shared" si="13"/>
        <v>3.1880000000000002</v>
      </c>
      <c r="W842" s="216">
        <v>7.97</v>
      </c>
      <c r="X842" s="217">
        <v>0.912895861184568</v>
      </c>
      <c r="Y842" s="217">
        <v>8.7104138815432011E-2</v>
      </c>
      <c r="Z842" s="25"/>
    </row>
    <row r="843" spans="1:26" x14ac:dyDescent="0.25">
      <c r="A843" s="124">
        <v>543303</v>
      </c>
      <c r="B843" s="125" t="s">
        <v>875</v>
      </c>
      <c r="C843" s="126" t="s">
        <v>872</v>
      </c>
      <c r="D843" s="101" t="s">
        <v>2090</v>
      </c>
      <c r="E843" s="134"/>
      <c r="F843" s="102">
        <v>501</v>
      </c>
      <c r="G843" s="103" t="s">
        <v>67</v>
      </c>
      <c r="H843" s="104">
        <v>4</v>
      </c>
      <c r="I843" s="106">
        <v>390</v>
      </c>
      <c r="J843" s="168">
        <v>246</v>
      </c>
      <c r="K843" s="166">
        <v>177</v>
      </c>
      <c r="L843" s="166">
        <v>3</v>
      </c>
      <c r="M843" s="166">
        <v>24</v>
      </c>
      <c r="N843" s="166">
        <v>75</v>
      </c>
      <c r="O843" s="167"/>
      <c r="P843" s="138">
        <v>6.333333333333333</v>
      </c>
      <c r="Q843" s="139">
        <v>5.666666666666667</v>
      </c>
      <c r="R843" s="140">
        <v>8</v>
      </c>
      <c r="S843" s="140">
        <v>5</v>
      </c>
      <c r="T843" s="140">
        <v>1</v>
      </c>
      <c r="U843" s="139">
        <v>2.3333333333333335</v>
      </c>
      <c r="V843" s="77">
        <f t="shared" si="13"/>
        <v>3.1880000000000002</v>
      </c>
      <c r="W843" s="216">
        <v>7.97</v>
      </c>
      <c r="X843" s="217">
        <v>0.912895861184568</v>
      </c>
      <c r="Y843" s="217">
        <v>8.7104138815432011E-2</v>
      </c>
      <c r="Z843" s="25"/>
    </row>
    <row r="844" spans="1:26" x14ac:dyDescent="0.25">
      <c r="A844" s="124">
        <v>543601</v>
      </c>
      <c r="B844" s="125" t="s">
        <v>876</v>
      </c>
      <c r="C844" s="126" t="s">
        <v>872</v>
      </c>
      <c r="D844" s="101" t="s">
        <v>2090</v>
      </c>
      <c r="E844" s="134"/>
      <c r="F844" s="102">
        <v>502</v>
      </c>
      <c r="G844" s="103" t="s">
        <v>69</v>
      </c>
      <c r="H844" s="104">
        <v>5</v>
      </c>
      <c r="I844" s="106">
        <v>1491</v>
      </c>
      <c r="J844" s="168">
        <v>885</v>
      </c>
      <c r="K844" s="166">
        <v>270</v>
      </c>
      <c r="L844" s="166">
        <v>15</v>
      </c>
      <c r="M844" s="166">
        <v>105</v>
      </c>
      <c r="N844" s="166">
        <v>249</v>
      </c>
      <c r="O844" s="167"/>
      <c r="P844" s="138">
        <v>6.666666666666667</v>
      </c>
      <c r="Q844" s="139">
        <v>4.666666666666667</v>
      </c>
      <c r="R844" s="140">
        <v>4</v>
      </c>
      <c r="S844" s="140">
        <v>6</v>
      </c>
      <c r="T844" s="140">
        <v>0.33333333333333331</v>
      </c>
      <c r="U844" s="139">
        <v>0</v>
      </c>
      <c r="V844" s="77">
        <f t="shared" si="13"/>
        <v>3.1880000000000002</v>
      </c>
      <c r="W844" s="216">
        <v>7.97</v>
      </c>
      <c r="X844" s="217">
        <v>0.912895861184568</v>
      </c>
      <c r="Y844" s="217">
        <v>8.7104138815432011E-2</v>
      </c>
      <c r="Z844" s="25"/>
    </row>
    <row r="845" spans="1:26" x14ac:dyDescent="0.25">
      <c r="A845" s="124">
        <v>543602</v>
      </c>
      <c r="B845" s="125" t="s">
        <v>877</v>
      </c>
      <c r="C845" s="126" t="s">
        <v>872</v>
      </c>
      <c r="D845" s="101" t="s">
        <v>2090</v>
      </c>
      <c r="E845" s="134"/>
      <c r="F845" s="102">
        <v>501</v>
      </c>
      <c r="G845" s="103" t="s">
        <v>67</v>
      </c>
      <c r="H845" s="104">
        <v>4</v>
      </c>
      <c r="I845" s="106">
        <v>480</v>
      </c>
      <c r="J845" s="168">
        <v>246</v>
      </c>
      <c r="K845" s="166">
        <v>144</v>
      </c>
      <c r="L845" s="166">
        <v>9</v>
      </c>
      <c r="M845" s="166">
        <v>42</v>
      </c>
      <c r="N845" s="166">
        <v>105</v>
      </c>
      <c r="O845" s="167"/>
      <c r="P845" s="138">
        <v>2.6666666666666665</v>
      </c>
      <c r="Q845" s="139">
        <v>1.6666666666666667</v>
      </c>
      <c r="R845" s="140">
        <v>3.6666666666666665</v>
      </c>
      <c r="S845" s="140">
        <v>8.6666666666666661</v>
      </c>
      <c r="T845" s="140">
        <v>4</v>
      </c>
      <c r="U845" s="139">
        <v>0.33333333333333331</v>
      </c>
      <c r="V845" s="77">
        <f t="shared" si="13"/>
        <v>3.1880000000000002</v>
      </c>
      <c r="W845" s="216">
        <v>7.97</v>
      </c>
      <c r="X845" s="217">
        <v>0.912895861184568</v>
      </c>
      <c r="Y845" s="217">
        <v>8.7104138815432011E-2</v>
      </c>
      <c r="Z845" s="25"/>
    </row>
    <row r="846" spans="1:26" x14ac:dyDescent="0.25">
      <c r="A846" s="124">
        <v>543800</v>
      </c>
      <c r="B846" s="125" t="s">
        <v>878</v>
      </c>
      <c r="C846" s="126" t="s">
        <v>872</v>
      </c>
      <c r="D846" s="101" t="s">
        <v>2090</v>
      </c>
      <c r="E846" s="134"/>
      <c r="F846" s="102">
        <v>501</v>
      </c>
      <c r="G846" s="103" t="s">
        <v>67</v>
      </c>
      <c r="H846" s="104">
        <v>4</v>
      </c>
      <c r="I846" s="106">
        <v>345</v>
      </c>
      <c r="J846" s="168">
        <v>189</v>
      </c>
      <c r="K846" s="166">
        <v>87</v>
      </c>
      <c r="L846" s="166">
        <v>0</v>
      </c>
      <c r="M846" s="166">
        <v>27</v>
      </c>
      <c r="N846" s="166">
        <v>60</v>
      </c>
      <c r="O846" s="167"/>
      <c r="P846" s="138">
        <v>0</v>
      </c>
      <c r="Q846" s="139">
        <v>0</v>
      </c>
      <c r="R846" s="140">
        <v>0.33333333333333331</v>
      </c>
      <c r="S846" s="140">
        <v>1</v>
      </c>
      <c r="T846" s="140">
        <v>0.33333333333333331</v>
      </c>
      <c r="U846" s="139">
        <v>0.33333333333333331</v>
      </c>
      <c r="V846" s="77">
        <f t="shared" si="13"/>
        <v>3.1880000000000002</v>
      </c>
      <c r="W846" s="216">
        <v>7.97</v>
      </c>
      <c r="X846" s="217">
        <v>0.912895861184568</v>
      </c>
      <c r="Y846" s="217">
        <v>8.7104138815432011E-2</v>
      </c>
      <c r="Z846" s="25"/>
    </row>
    <row r="847" spans="1:26" x14ac:dyDescent="0.25">
      <c r="A847" s="124">
        <v>543901</v>
      </c>
      <c r="B847" s="125" t="s">
        <v>879</v>
      </c>
      <c r="C847" s="126" t="s">
        <v>872</v>
      </c>
      <c r="D847" s="101" t="s">
        <v>2090</v>
      </c>
      <c r="E847" s="134"/>
      <c r="F847" s="102">
        <v>11</v>
      </c>
      <c r="G847" s="103" t="s">
        <v>880</v>
      </c>
      <c r="H847" s="104">
        <v>1</v>
      </c>
      <c r="I847" s="106">
        <v>1206</v>
      </c>
      <c r="J847" s="168">
        <v>801</v>
      </c>
      <c r="K847" s="166">
        <v>111</v>
      </c>
      <c r="L847" s="166">
        <v>12</v>
      </c>
      <c r="M847" s="166">
        <v>63</v>
      </c>
      <c r="N847" s="166">
        <v>186</v>
      </c>
      <c r="O847" s="167"/>
      <c r="P847" s="138">
        <v>1</v>
      </c>
      <c r="Q847" s="139">
        <v>0.33333333333333331</v>
      </c>
      <c r="R847" s="140">
        <v>4.333333333333333</v>
      </c>
      <c r="S847" s="140">
        <v>3</v>
      </c>
      <c r="T847" s="140">
        <v>0</v>
      </c>
      <c r="U847" s="139">
        <v>0.33333333333333331</v>
      </c>
      <c r="V847" s="77">
        <f t="shared" si="13"/>
        <v>6</v>
      </c>
      <c r="W847" s="216">
        <v>10</v>
      </c>
      <c r="X847" s="217">
        <v>0.72757800136410067</v>
      </c>
      <c r="Y847" s="217">
        <v>0.27242199863589933</v>
      </c>
      <c r="Z847" s="25"/>
    </row>
    <row r="848" spans="1:26" x14ac:dyDescent="0.25">
      <c r="A848" s="124">
        <v>543902</v>
      </c>
      <c r="B848" s="125" t="s">
        <v>881</v>
      </c>
      <c r="C848" s="126" t="s">
        <v>872</v>
      </c>
      <c r="D848" s="101" t="s">
        <v>2090</v>
      </c>
      <c r="E848" s="134"/>
      <c r="F848" s="102">
        <v>11</v>
      </c>
      <c r="G848" s="103" t="s">
        <v>880</v>
      </c>
      <c r="H848" s="104">
        <v>1</v>
      </c>
      <c r="I848" s="106">
        <v>534</v>
      </c>
      <c r="J848" s="168">
        <v>348</v>
      </c>
      <c r="K848" s="166">
        <v>39</v>
      </c>
      <c r="L848" s="166">
        <v>3</v>
      </c>
      <c r="M848" s="166">
        <v>27</v>
      </c>
      <c r="N848" s="166">
        <v>96</v>
      </c>
      <c r="O848" s="167"/>
      <c r="P848" s="138">
        <v>2.3333333333333335</v>
      </c>
      <c r="Q848" s="139">
        <v>0.33333333333333331</v>
      </c>
      <c r="R848" s="140">
        <v>1.3333333333333333</v>
      </c>
      <c r="S848" s="140">
        <v>1</v>
      </c>
      <c r="T848" s="140">
        <v>0.33333333333333331</v>
      </c>
      <c r="U848" s="139">
        <v>0</v>
      </c>
      <c r="V848" s="77">
        <f t="shared" si="13"/>
        <v>6</v>
      </c>
      <c r="W848" s="216">
        <v>10</v>
      </c>
      <c r="X848" s="217">
        <v>0.72757800136410067</v>
      </c>
      <c r="Y848" s="217">
        <v>0.27242199863589933</v>
      </c>
      <c r="Z848" s="25"/>
    </row>
    <row r="849" spans="1:26" x14ac:dyDescent="0.25">
      <c r="A849" s="124">
        <v>543903</v>
      </c>
      <c r="B849" s="125" t="s">
        <v>882</v>
      </c>
      <c r="C849" s="126" t="s">
        <v>872</v>
      </c>
      <c r="D849" s="101" t="s">
        <v>2090</v>
      </c>
      <c r="E849" s="134"/>
      <c r="F849" s="102">
        <v>11</v>
      </c>
      <c r="G849" s="103" t="s">
        <v>880</v>
      </c>
      <c r="H849" s="104">
        <v>1</v>
      </c>
      <c r="I849" s="106">
        <v>1683</v>
      </c>
      <c r="J849" s="165">
        <v>1092</v>
      </c>
      <c r="K849" s="166">
        <v>138</v>
      </c>
      <c r="L849" s="166">
        <v>18</v>
      </c>
      <c r="M849" s="166">
        <v>111</v>
      </c>
      <c r="N849" s="166">
        <v>234</v>
      </c>
      <c r="O849" s="167"/>
      <c r="P849" s="138">
        <v>1</v>
      </c>
      <c r="Q849" s="139">
        <v>0</v>
      </c>
      <c r="R849" s="140">
        <v>12.333333333333334</v>
      </c>
      <c r="S849" s="140">
        <v>13.333333333333334</v>
      </c>
      <c r="T849" s="140">
        <v>1.3333333333333333</v>
      </c>
      <c r="U849" s="139">
        <v>2.3333333333333335</v>
      </c>
      <c r="V849" s="77">
        <f t="shared" si="13"/>
        <v>6</v>
      </c>
      <c r="W849" s="216">
        <v>10</v>
      </c>
      <c r="X849" s="217">
        <v>0.72757800136410067</v>
      </c>
      <c r="Y849" s="217">
        <v>0.27242199863589933</v>
      </c>
      <c r="Z849" s="25"/>
    </row>
    <row r="850" spans="1:26" x14ac:dyDescent="0.25">
      <c r="A850" s="124">
        <v>544001</v>
      </c>
      <c r="B850" s="125" t="s">
        <v>883</v>
      </c>
      <c r="C850" s="126" t="s">
        <v>872</v>
      </c>
      <c r="D850" s="101" t="s">
        <v>2090</v>
      </c>
      <c r="E850" s="134"/>
      <c r="F850" s="102">
        <v>502</v>
      </c>
      <c r="G850" s="103" t="s">
        <v>69</v>
      </c>
      <c r="H850" s="104">
        <v>5</v>
      </c>
      <c r="I850" s="106">
        <v>1791</v>
      </c>
      <c r="J850" s="165">
        <v>1122</v>
      </c>
      <c r="K850" s="166">
        <v>306</v>
      </c>
      <c r="L850" s="166">
        <v>30</v>
      </c>
      <c r="M850" s="166">
        <v>129</v>
      </c>
      <c r="N850" s="166">
        <v>291</v>
      </c>
      <c r="O850" s="167"/>
      <c r="P850" s="138">
        <v>4.333333333333333</v>
      </c>
      <c r="Q850" s="139">
        <v>0.66666666666666663</v>
      </c>
      <c r="R850" s="140">
        <v>2.6666666666666665</v>
      </c>
      <c r="S850" s="140">
        <v>6.666666666666667</v>
      </c>
      <c r="T850" s="140">
        <v>1.3333333333333333</v>
      </c>
      <c r="U850" s="139">
        <v>1</v>
      </c>
      <c r="V850" s="77">
        <f t="shared" si="13"/>
        <v>3.1880000000000002</v>
      </c>
      <c r="W850" s="216">
        <v>7.97</v>
      </c>
      <c r="X850" s="217">
        <v>0.912895861184568</v>
      </c>
      <c r="Y850" s="217">
        <v>8.7104138815432011E-2</v>
      </c>
      <c r="Z850" s="25"/>
    </row>
    <row r="851" spans="1:26" x14ac:dyDescent="0.25">
      <c r="A851" s="124">
        <v>544002</v>
      </c>
      <c r="B851" s="125" t="s">
        <v>884</v>
      </c>
      <c r="C851" s="126" t="s">
        <v>872</v>
      </c>
      <c r="D851" s="101" t="s">
        <v>2090</v>
      </c>
      <c r="E851" s="134"/>
      <c r="F851" s="102">
        <v>502</v>
      </c>
      <c r="G851" s="103" t="s">
        <v>69</v>
      </c>
      <c r="H851" s="104">
        <v>5</v>
      </c>
      <c r="I851" s="106">
        <v>2007</v>
      </c>
      <c r="J851" s="165">
        <v>1257</v>
      </c>
      <c r="K851" s="166">
        <v>294</v>
      </c>
      <c r="L851" s="166">
        <v>21</v>
      </c>
      <c r="M851" s="166">
        <v>132</v>
      </c>
      <c r="N851" s="166">
        <v>321</v>
      </c>
      <c r="O851" s="167"/>
      <c r="P851" s="138">
        <v>3.3333333333333335</v>
      </c>
      <c r="Q851" s="139">
        <v>1.6666666666666667</v>
      </c>
      <c r="R851" s="140">
        <v>4.333333333333333</v>
      </c>
      <c r="S851" s="140">
        <v>4</v>
      </c>
      <c r="T851" s="140">
        <v>0</v>
      </c>
      <c r="U851" s="139">
        <v>0.33333333333333331</v>
      </c>
      <c r="V851" s="77">
        <f t="shared" si="13"/>
        <v>3.1880000000000002</v>
      </c>
      <c r="W851" s="216">
        <v>7.97</v>
      </c>
      <c r="X851" s="217">
        <v>0.912895861184568</v>
      </c>
      <c r="Y851" s="217">
        <v>8.7104138815432011E-2</v>
      </c>
      <c r="Z851" s="25"/>
    </row>
    <row r="852" spans="1:26" x14ac:dyDescent="0.25">
      <c r="A852" s="124">
        <v>544003</v>
      </c>
      <c r="B852" s="125" t="s">
        <v>885</v>
      </c>
      <c r="C852" s="126" t="s">
        <v>872</v>
      </c>
      <c r="D852" s="101" t="s">
        <v>2090</v>
      </c>
      <c r="E852" s="134"/>
      <c r="F852" s="102">
        <v>501</v>
      </c>
      <c r="G852" s="103" t="s">
        <v>67</v>
      </c>
      <c r="H852" s="104">
        <v>4</v>
      </c>
      <c r="I852" s="106">
        <v>525</v>
      </c>
      <c r="J852" s="168">
        <v>336</v>
      </c>
      <c r="K852" s="166">
        <v>171</v>
      </c>
      <c r="L852" s="166">
        <v>6</v>
      </c>
      <c r="M852" s="166">
        <v>27</v>
      </c>
      <c r="N852" s="166">
        <v>87</v>
      </c>
      <c r="O852" s="167"/>
      <c r="P852" s="138">
        <v>2.3333333333333335</v>
      </c>
      <c r="Q852" s="139">
        <v>1</v>
      </c>
      <c r="R852" s="140">
        <v>1.6666666666666667</v>
      </c>
      <c r="S852" s="140">
        <v>2.6666666666666665</v>
      </c>
      <c r="T852" s="140">
        <v>0.33333333333333331</v>
      </c>
      <c r="U852" s="139">
        <v>0.33333333333333331</v>
      </c>
      <c r="V852" s="77">
        <f t="shared" si="13"/>
        <v>3.1880000000000002</v>
      </c>
      <c r="W852" s="216">
        <v>7.97</v>
      </c>
      <c r="X852" s="217">
        <v>0.912895861184568</v>
      </c>
      <c r="Y852" s="217">
        <v>8.7104138815432011E-2</v>
      </c>
      <c r="Z852" s="25"/>
    </row>
    <row r="853" spans="1:26" x14ac:dyDescent="0.25">
      <c r="A853" s="124">
        <v>544004</v>
      </c>
      <c r="B853" s="125" t="s">
        <v>886</v>
      </c>
      <c r="C853" s="126" t="s">
        <v>872</v>
      </c>
      <c r="D853" s="101" t="s">
        <v>2090</v>
      </c>
      <c r="E853" s="134"/>
      <c r="F853" s="102">
        <v>501</v>
      </c>
      <c r="G853" s="103" t="s">
        <v>67</v>
      </c>
      <c r="H853" s="104">
        <v>4</v>
      </c>
      <c r="I853" s="106">
        <v>765</v>
      </c>
      <c r="J853" s="168">
        <v>444</v>
      </c>
      <c r="K853" s="166">
        <v>312</v>
      </c>
      <c r="L853" s="166">
        <v>6</v>
      </c>
      <c r="M853" s="166">
        <v>57</v>
      </c>
      <c r="N853" s="166">
        <v>138</v>
      </c>
      <c r="O853" s="167"/>
      <c r="P853" s="138">
        <v>0.66666666666666663</v>
      </c>
      <c r="Q853" s="139">
        <v>0.66666666666666663</v>
      </c>
      <c r="R853" s="140">
        <v>11.666666666666666</v>
      </c>
      <c r="S853" s="140">
        <v>13</v>
      </c>
      <c r="T853" s="140">
        <v>3.3333333333333335</v>
      </c>
      <c r="U853" s="139">
        <v>1.6666666666666667</v>
      </c>
      <c r="V853" s="77">
        <f t="shared" si="13"/>
        <v>3.1880000000000002</v>
      </c>
      <c r="W853" s="216">
        <v>7.97</v>
      </c>
      <c r="X853" s="217">
        <v>0.912895861184568</v>
      </c>
      <c r="Y853" s="217">
        <v>8.7104138815432011E-2</v>
      </c>
      <c r="Z853" s="25"/>
    </row>
    <row r="854" spans="1:26" x14ac:dyDescent="0.25">
      <c r="A854" s="124">
        <v>544200</v>
      </c>
      <c r="B854" s="125" t="s">
        <v>887</v>
      </c>
      <c r="C854" s="126" t="s">
        <v>872</v>
      </c>
      <c r="D854" s="101" t="s">
        <v>2090</v>
      </c>
      <c r="E854" s="134"/>
      <c r="F854" s="102">
        <v>11</v>
      </c>
      <c r="G854" s="103" t="s">
        <v>880</v>
      </c>
      <c r="H854" s="104">
        <v>1</v>
      </c>
      <c r="I854" s="106">
        <v>4194</v>
      </c>
      <c r="J854" s="165">
        <v>2262</v>
      </c>
      <c r="K854" s="166">
        <v>708</v>
      </c>
      <c r="L854" s="166">
        <v>54</v>
      </c>
      <c r="M854" s="166">
        <v>363</v>
      </c>
      <c r="N854" s="166">
        <v>690</v>
      </c>
      <c r="O854" s="167"/>
      <c r="P854" s="138">
        <v>6.666666666666667</v>
      </c>
      <c r="Q854" s="139">
        <v>4.666666666666667</v>
      </c>
      <c r="R854" s="140">
        <v>59.666666666666664</v>
      </c>
      <c r="S854" s="140">
        <v>87.333333333333329</v>
      </c>
      <c r="T854" s="140">
        <v>27.333333333333332</v>
      </c>
      <c r="U854" s="139">
        <v>7.666666666666667</v>
      </c>
      <c r="V854" s="77">
        <f t="shared" si="13"/>
        <v>6</v>
      </c>
      <c r="W854" s="216">
        <v>10</v>
      </c>
      <c r="X854" s="217">
        <v>0.72757800136410067</v>
      </c>
      <c r="Y854" s="217">
        <v>0.27242199863589933</v>
      </c>
      <c r="Z854" s="25"/>
    </row>
    <row r="855" spans="1:26" x14ac:dyDescent="0.25">
      <c r="A855" s="124">
        <v>544300</v>
      </c>
      <c r="B855" s="125" t="s">
        <v>888</v>
      </c>
      <c r="C855" s="126" t="s">
        <v>872</v>
      </c>
      <c r="D855" s="101" t="s">
        <v>2090</v>
      </c>
      <c r="E855" s="134"/>
      <c r="F855" s="102">
        <v>11</v>
      </c>
      <c r="G855" s="103" t="s">
        <v>880</v>
      </c>
      <c r="H855" s="104">
        <v>1</v>
      </c>
      <c r="I855" s="106">
        <v>4380</v>
      </c>
      <c r="J855" s="165">
        <v>2526</v>
      </c>
      <c r="K855" s="166">
        <v>819</v>
      </c>
      <c r="L855" s="166">
        <v>60</v>
      </c>
      <c r="M855" s="166">
        <v>336</v>
      </c>
      <c r="N855" s="166">
        <v>702</v>
      </c>
      <c r="O855" s="167"/>
      <c r="P855" s="138">
        <v>25</v>
      </c>
      <c r="Q855" s="139">
        <v>7.333333333333333</v>
      </c>
      <c r="R855" s="140">
        <v>99.666666666666671</v>
      </c>
      <c r="S855" s="140">
        <v>105.33333333333333</v>
      </c>
      <c r="T855" s="140">
        <v>27</v>
      </c>
      <c r="U855" s="139">
        <v>4.333333333333333</v>
      </c>
      <c r="V855" s="77">
        <f t="shared" si="13"/>
        <v>6</v>
      </c>
      <c r="W855" s="216">
        <v>10</v>
      </c>
      <c r="X855" s="217">
        <v>0.72757800136410067</v>
      </c>
      <c r="Y855" s="217">
        <v>0.27242199863589933</v>
      </c>
      <c r="Z855" s="25"/>
    </row>
    <row r="856" spans="1:26" x14ac:dyDescent="0.25">
      <c r="A856" s="124">
        <v>544400</v>
      </c>
      <c r="B856" s="125" t="s">
        <v>889</v>
      </c>
      <c r="C856" s="126" t="s">
        <v>872</v>
      </c>
      <c r="D856" s="101" t="s">
        <v>2090</v>
      </c>
      <c r="E856" s="134"/>
      <c r="F856" s="102">
        <v>11</v>
      </c>
      <c r="G856" s="103" t="s">
        <v>880</v>
      </c>
      <c r="H856" s="104">
        <v>1</v>
      </c>
      <c r="I856" s="106">
        <v>2622</v>
      </c>
      <c r="J856" s="165">
        <v>1284</v>
      </c>
      <c r="K856" s="166">
        <v>645</v>
      </c>
      <c r="L856" s="166">
        <v>51</v>
      </c>
      <c r="M856" s="166">
        <v>273</v>
      </c>
      <c r="N856" s="166">
        <v>459</v>
      </c>
      <c r="O856" s="167"/>
      <c r="P856" s="138">
        <v>69.333333333333329</v>
      </c>
      <c r="Q856" s="139">
        <v>17</v>
      </c>
      <c r="R856" s="140">
        <v>40</v>
      </c>
      <c r="S856" s="140">
        <v>67.333333333333329</v>
      </c>
      <c r="T856" s="140">
        <v>11.333333333333334</v>
      </c>
      <c r="U856" s="139">
        <v>8.3333333333333339</v>
      </c>
      <c r="V856" s="77">
        <f t="shared" si="13"/>
        <v>6</v>
      </c>
      <c r="W856" s="216">
        <v>10</v>
      </c>
      <c r="X856" s="217">
        <v>0.72757800136410067</v>
      </c>
      <c r="Y856" s="217">
        <v>0.27242199863589933</v>
      </c>
      <c r="Z856" s="25"/>
    </row>
    <row r="857" spans="1:26" x14ac:dyDescent="0.25">
      <c r="A857" s="124">
        <v>544500</v>
      </c>
      <c r="B857" s="125" t="s">
        <v>890</v>
      </c>
      <c r="C857" s="126" t="s">
        <v>872</v>
      </c>
      <c r="D857" s="101" t="s">
        <v>2090</v>
      </c>
      <c r="E857" s="134"/>
      <c r="F857" s="102">
        <v>11</v>
      </c>
      <c r="G857" s="103" t="s">
        <v>880</v>
      </c>
      <c r="H857" s="104">
        <v>1</v>
      </c>
      <c r="I857" s="106">
        <v>3642</v>
      </c>
      <c r="J857" s="165">
        <v>2298</v>
      </c>
      <c r="K857" s="166">
        <v>393</v>
      </c>
      <c r="L857" s="166">
        <v>48</v>
      </c>
      <c r="M857" s="166">
        <v>237</v>
      </c>
      <c r="N857" s="166">
        <v>549</v>
      </c>
      <c r="O857" s="167"/>
      <c r="P857" s="138">
        <v>15</v>
      </c>
      <c r="Q857" s="139">
        <v>6.333333333333333</v>
      </c>
      <c r="R857" s="140">
        <v>38</v>
      </c>
      <c r="S857" s="140">
        <v>46.666666666666664</v>
      </c>
      <c r="T857" s="140">
        <v>9.6666666666666661</v>
      </c>
      <c r="U857" s="139">
        <v>4.666666666666667</v>
      </c>
      <c r="V857" s="77">
        <f t="shared" si="13"/>
        <v>6</v>
      </c>
      <c r="W857" s="216">
        <v>10</v>
      </c>
      <c r="X857" s="217">
        <v>0.72757800136410067</v>
      </c>
      <c r="Y857" s="217">
        <v>0.27242199863589933</v>
      </c>
      <c r="Z857" s="25"/>
    </row>
    <row r="858" spans="1:26" x14ac:dyDescent="0.25">
      <c r="A858" s="124">
        <v>544600</v>
      </c>
      <c r="B858" s="125" t="s">
        <v>891</v>
      </c>
      <c r="C858" s="126" t="s">
        <v>872</v>
      </c>
      <c r="D858" s="101" t="s">
        <v>2090</v>
      </c>
      <c r="E858" s="134"/>
      <c r="F858" s="102">
        <v>11</v>
      </c>
      <c r="G858" s="103" t="s">
        <v>880</v>
      </c>
      <c r="H858" s="104">
        <v>1</v>
      </c>
      <c r="I858" s="106">
        <v>3192</v>
      </c>
      <c r="J858" s="165">
        <v>1899</v>
      </c>
      <c r="K858" s="166">
        <v>582</v>
      </c>
      <c r="L858" s="166">
        <v>48</v>
      </c>
      <c r="M858" s="166">
        <v>225</v>
      </c>
      <c r="N858" s="166">
        <v>429</v>
      </c>
      <c r="O858" s="167"/>
      <c r="P858" s="138">
        <v>24.333333333333332</v>
      </c>
      <c r="Q858" s="139">
        <v>1.3333333333333333</v>
      </c>
      <c r="R858" s="140">
        <v>121.33333333333333</v>
      </c>
      <c r="S858" s="140">
        <v>149.33333333333334</v>
      </c>
      <c r="T858" s="140">
        <v>31</v>
      </c>
      <c r="U858" s="139">
        <v>12.666666666666666</v>
      </c>
      <c r="V858" s="77">
        <f t="shared" si="13"/>
        <v>6</v>
      </c>
      <c r="W858" s="216">
        <v>10</v>
      </c>
      <c r="X858" s="217">
        <v>0.72757800136410067</v>
      </c>
      <c r="Y858" s="217">
        <v>0.27242199863589933</v>
      </c>
      <c r="Z858" s="25"/>
    </row>
    <row r="859" spans="1:26" x14ac:dyDescent="0.25">
      <c r="A859" s="124">
        <v>544701</v>
      </c>
      <c r="B859" s="125" t="s">
        <v>892</v>
      </c>
      <c r="C859" s="126" t="s">
        <v>872</v>
      </c>
      <c r="D859" s="101" t="s">
        <v>2090</v>
      </c>
      <c r="E859" s="134"/>
      <c r="F859" s="102">
        <v>11</v>
      </c>
      <c r="G859" s="103" t="s">
        <v>880</v>
      </c>
      <c r="H859" s="104">
        <v>1</v>
      </c>
      <c r="I859" s="106">
        <v>1971</v>
      </c>
      <c r="J859" s="165">
        <v>1248</v>
      </c>
      <c r="K859" s="166">
        <v>330</v>
      </c>
      <c r="L859" s="166">
        <v>33</v>
      </c>
      <c r="M859" s="166">
        <v>150</v>
      </c>
      <c r="N859" s="166">
        <v>279</v>
      </c>
      <c r="O859" s="167"/>
      <c r="P859" s="138">
        <v>71</v>
      </c>
      <c r="Q859" s="139">
        <v>20.666666666666668</v>
      </c>
      <c r="R859" s="140">
        <v>32.666666666666664</v>
      </c>
      <c r="S859" s="140">
        <v>21.666666666666668</v>
      </c>
      <c r="T859" s="140">
        <v>2.6666666666666665</v>
      </c>
      <c r="U859" s="139">
        <v>2.3333333333333335</v>
      </c>
      <c r="V859" s="77">
        <f t="shared" si="13"/>
        <v>6</v>
      </c>
      <c r="W859" s="216">
        <v>10</v>
      </c>
      <c r="X859" s="217">
        <v>0.72757800136410067</v>
      </c>
      <c r="Y859" s="217">
        <v>0.27242199863589933</v>
      </c>
      <c r="Z859" s="25"/>
    </row>
    <row r="860" spans="1:26" x14ac:dyDescent="0.25">
      <c r="A860" s="124">
        <v>544702</v>
      </c>
      <c r="B860" s="125" t="s">
        <v>893</v>
      </c>
      <c r="C860" s="126" t="s">
        <v>872</v>
      </c>
      <c r="D860" s="101" t="s">
        <v>2090</v>
      </c>
      <c r="E860" s="134"/>
      <c r="F860" s="102">
        <v>11</v>
      </c>
      <c r="G860" s="103" t="s">
        <v>880</v>
      </c>
      <c r="H860" s="104">
        <v>1</v>
      </c>
      <c r="I860" s="106">
        <v>2247</v>
      </c>
      <c r="J860" s="165">
        <v>1005</v>
      </c>
      <c r="K860" s="166">
        <v>582</v>
      </c>
      <c r="L860" s="166">
        <v>45</v>
      </c>
      <c r="M860" s="166">
        <v>237</v>
      </c>
      <c r="N860" s="166">
        <v>489</v>
      </c>
      <c r="O860" s="167"/>
      <c r="P860" s="138">
        <v>26</v>
      </c>
      <c r="Q860" s="139">
        <v>2.3333333333333335</v>
      </c>
      <c r="R860" s="140">
        <v>28.666666666666668</v>
      </c>
      <c r="S860" s="140">
        <v>73.666666666666671</v>
      </c>
      <c r="T860" s="140">
        <v>17.333333333333332</v>
      </c>
      <c r="U860" s="139">
        <v>5.666666666666667</v>
      </c>
      <c r="V860" s="77">
        <f t="shared" si="13"/>
        <v>6</v>
      </c>
      <c r="W860" s="216">
        <v>10</v>
      </c>
      <c r="X860" s="217">
        <v>0.72757800136410067</v>
      </c>
      <c r="Y860" s="217">
        <v>0.27242199863589933</v>
      </c>
      <c r="Z860" s="25"/>
    </row>
    <row r="861" spans="1:26" x14ac:dyDescent="0.25">
      <c r="A861" s="124">
        <v>544801</v>
      </c>
      <c r="B861" s="125" t="s">
        <v>894</v>
      </c>
      <c r="C861" s="126" t="s">
        <v>872</v>
      </c>
      <c r="D861" s="101" t="s">
        <v>2090</v>
      </c>
      <c r="E861" s="134"/>
      <c r="F861" s="102">
        <v>11</v>
      </c>
      <c r="G861" s="103" t="s">
        <v>880</v>
      </c>
      <c r="H861" s="104">
        <v>1</v>
      </c>
      <c r="I861" s="106">
        <v>2655</v>
      </c>
      <c r="J861" s="165">
        <v>1356</v>
      </c>
      <c r="K861" s="166">
        <v>651</v>
      </c>
      <c r="L861" s="166">
        <v>42</v>
      </c>
      <c r="M861" s="166">
        <v>297</v>
      </c>
      <c r="N861" s="166">
        <v>435</v>
      </c>
      <c r="O861" s="167"/>
      <c r="P861" s="138">
        <v>11.333333333333334</v>
      </c>
      <c r="Q861" s="139">
        <v>7.666666666666667</v>
      </c>
      <c r="R861" s="140">
        <v>42.666666666666664</v>
      </c>
      <c r="S861" s="140">
        <v>87</v>
      </c>
      <c r="T861" s="140">
        <v>18</v>
      </c>
      <c r="U861" s="139">
        <v>7.666666666666667</v>
      </c>
      <c r="V861" s="77">
        <f t="shared" si="13"/>
        <v>6</v>
      </c>
      <c r="W861" s="216">
        <v>10</v>
      </c>
      <c r="X861" s="217">
        <v>0.72757800136410067</v>
      </c>
      <c r="Y861" s="217">
        <v>0.27242199863589933</v>
      </c>
      <c r="Z861" s="25"/>
    </row>
    <row r="862" spans="1:26" x14ac:dyDescent="0.25">
      <c r="A862" s="124">
        <v>544802</v>
      </c>
      <c r="B862" s="125" t="s">
        <v>895</v>
      </c>
      <c r="C862" s="126" t="s">
        <v>872</v>
      </c>
      <c r="D862" s="101" t="s">
        <v>2090</v>
      </c>
      <c r="E862" s="134"/>
      <c r="F862" s="102">
        <v>11</v>
      </c>
      <c r="G862" s="103" t="s">
        <v>880</v>
      </c>
      <c r="H862" s="104">
        <v>1</v>
      </c>
      <c r="I862" s="106">
        <v>2268</v>
      </c>
      <c r="J862" s="165">
        <v>1080</v>
      </c>
      <c r="K862" s="166">
        <v>600</v>
      </c>
      <c r="L862" s="166">
        <v>42</v>
      </c>
      <c r="M862" s="166">
        <v>222</v>
      </c>
      <c r="N862" s="166">
        <v>447</v>
      </c>
      <c r="O862" s="167"/>
      <c r="P862" s="138">
        <v>39.666666666666664</v>
      </c>
      <c r="Q862" s="139">
        <v>11.666666666666666</v>
      </c>
      <c r="R862" s="140">
        <v>28.666666666666668</v>
      </c>
      <c r="S862" s="140">
        <v>58</v>
      </c>
      <c r="T862" s="140">
        <v>16</v>
      </c>
      <c r="U862" s="139">
        <v>5.333333333333333</v>
      </c>
      <c r="V862" s="77">
        <f t="shared" si="13"/>
        <v>6</v>
      </c>
      <c r="W862" s="216">
        <v>10</v>
      </c>
      <c r="X862" s="217">
        <v>0.72757800136410067</v>
      </c>
      <c r="Y862" s="217">
        <v>0.27242199863589933</v>
      </c>
      <c r="Z862" s="25"/>
    </row>
    <row r="863" spans="1:26" x14ac:dyDescent="0.25">
      <c r="A863" s="124">
        <v>544900</v>
      </c>
      <c r="B863" s="125" t="s">
        <v>896</v>
      </c>
      <c r="C863" s="126" t="s">
        <v>872</v>
      </c>
      <c r="D863" s="101" t="s">
        <v>2090</v>
      </c>
      <c r="E863" s="134"/>
      <c r="F863" s="102">
        <v>11</v>
      </c>
      <c r="G863" s="103" t="s">
        <v>880</v>
      </c>
      <c r="H863" s="104">
        <v>1</v>
      </c>
      <c r="I863" s="106">
        <v>2106</v>
      </c>
      <c r="J863" s="165">
        <v>1437</v>
      </c>
      <c r="K863" s="166">
        <v>261</v>
      </c>
      <c r="L863" s="166">
        <v>24</v>
      </c>
      <c r="M863" s="166">
        <v>108</v>
      </c>
      <c r="N863" s="166">
        <v>279</v>
      </c>
      <c r="O863" s="167"/>
      <c r="P863" s="138">
        <v>10</v>
      </c>
      <c r="Q863" s="139">
        <v>7</v>
      </c>
      <c r="R863" s="140">
        <v>15</v>
      </c>
      <c r="S863" s="140">
        <v>29</v>
      </c>
      <c r="T863" s="140">
        <v>6</v>
      </c>
      <c r="U863" s="139">
        <v>3.3333333333333335</v>
      </c>
      <c r="V863" s="77">
        <f t="shared" si="13"/>
        <v>6</v>
      </c>
      <c r="W863" s="216">
        <v>10</v>
      </c>
      <c r="X863" s="217">
        <v>0.72757800136410067</v>
      </c>
      <c r="Y863" s="217">
        <v>0.27242199863589933</v>
      </c>
      <c r="Z863" s="25"/>
    </row>
    <row r="864" spans="1:26" x14ac:dyDescent="0.25">
      <c r="A864" s="124">
        <v>545201</v>
      </c>
      <c r="B864" s="125" t="s">
        <v>897</v>
      </c>
      <c r="C864" s="126" t="s">
        <v>836</v>
      </c>
      <c r="D864" s="101" t="s">
        <v>2091</v>
      </c>
      <c r="E864" s="134"/>
      <c r="F864" s="102">
        <v>501</v>
      </c>
      <c r="G864" s="103" t="s">
        <v>67</v>
      </c>
      <c r="H864" s="104">
        <v>4</v>
      </c>
      <c r="I864" s="106">
        <v>219</v>
      </c>
      <c r="J864" s="168">
        <v>126</v>
      </c>
      <c r="K864" s="166">
        <v>87</v>
      </c>
      <c r="L864" s="166" t="s">
        <v>2139</v>
      </c>
      <c r="M864" s="166">
        <v>12</v>
      </c>
      <c r="N864" s="166">
        <v>30</v>
      </c>
      <c r="O864" s="167"/>
      <c r="P864" s="138">
        <v>10.333333333333334</v>
      </c>
      <c r="Q864" s="139">
        <v>1.6666666666666667</v>
      </c>
      <c r="R864" s="140">
        <v>6</v>
      </c>
      <c r="S864" s="140">
        <v>2.3333333333333335</v>
      </c>
      <c r="T864" s="140">
        <v>0.33333333333333331</v>
      </c>
      <c r="U864" s="139">
        <v>0.33333333333333331</v>
      </c>
      <c r="V864" s="77">
        <f t="shared" si="13"/>
        <v>3.1880000000000002</v>
      </c>
      <c r="W864" s="216">
        <v>7.97</v>
      </c>
      <c r="X864" s="217">
        <v>0.912895861184568</v>
      </c>
      <c r="Y864" s="217">
        <v>8.7104138815432011E-2</v>
      </c>
      <c r="Z864" s="25"/>
    </row>
    <row r="865" spans="1:26" x14ac:dyDescent="0.25">
      <c r="A865" s="124">
        <v>545202</v>
      </c>
      <c r="B865" s="125" t="s">
        <v>898</v>
      </c>
      <c r="C865" s="126" t="s">
        <v>836</v>
      </c>
      <c r="D865" s="101" t="s">
        <v>2091</v>
      </c>
      <c r="E865" s="134"/>
      <c r="F865" s="102">
        <v>501</v>
      </c>
      <c r="G865" s="103" t="s">
        <v>67</v>
      </c>
      <c r="H865" s="104">
        <v>4</v>
      </c>
      <c r="I865" s="106">
        <v>252</v>
      </c>
      <c r="J865" s="168">
        <v>177</v>
      </c>
      <c r="K865" s="166">
        <v>78</v>
      </c>
      <c r="L865" s="166">
        <v>3</v>
      </c>
      <c r="M865" s="166">
        <v>15</v>
      </c>
      <c r="N865" s="166">
        <v>36</v>
      </c>
      <c r="O865" s="167"/>
      <c r="P865" s="138">
        <v>1.3333333333333333</v>
      </c>
      <c r="Q865" s="139">
        <v>0.66666666666666663</v>
      </c>
      <c r="R865" s="140">
        <v>5.333333333333333</v>
      </c>
      <c r="S865" s="140">
        <v>5.333333333333333</v>
      </c>
      <c r="T865" s="140">
        <v>0.66666666666666663</v>
      </c>
      <c r="U865" s="139">
        <v>0</v>
      </c>
      <c r="V865" s="77">
        <f t="shared" si="13"/>
        <v>3.1880000000000002</v>
      </c>
      <c r="W865" s="216">
        <v>7.97</v>
      </c>
      <c r="X865" s="217">
        <v>0.912895861184568</v>
      </c>
      <c r="Y865" s="217">
        <v>8.7104138815432011E-2</v>
      </c>
      <c r="Z865" s="25"/>
    </row>
    <row r="866" spans="1:26" x14ac:dyDescent="0.25">
      <c r="A866" s="124">
        <v>545204</v>
      </c>
      <c r="B866" s="125" t="s">
        <v>899</v>
      </c>
      <c r="C866" s="126" t="s">
        <v>836</v>
      </c>
      <c r="D866" s="101" t="s">
        <v>2091</v>
      </c>
      <c r="E866" s="134"/>
      <c r="F866" s="102">
        <v>502</v>
      </c>
      <c r="G866" s="103" t="s">
        <v>69</v>
      </c>
      <c r="H866" s="104">
        <v>5</v>
      </c>
      <c r="I866" s="106">
        <v>708</v>
      </c>
      <c r="J866" s="168">
        <v>390</v>
      </c>
      <c r="K866" s="166">
        <v>108</v>
      </c>
      <c r="L866" s="166">
        <v>3</v>
      </c>
      <c r="M866" s="166">
        <v>51</v>
      </c>
      <c r="N866" s="166">
        <v>138</v>
      </c>
      <c r="O866" s="167"/>
      <c r="P866" s="138">
        <v>2.6666666666666665</v>
      </c>
      <c r="Q866" s="139">
        <v>1.3333333333333333</v>
      </c>
      <c r="R866" s="140">
        <v>3.6666666666666665</v>
      </c>
      <c r="S866" s="140">
        <v>2</v>
      </c>
      <c r="T866" s="140">
        <v>0.33333333333333331</v>
      </c>
      <c r="U866" s="139">
        <v>0</v>
      </c>
      <c r="V866" s="77">
        <f t="shared" si="13"/>
        <v>3.1880000000000002</v>
      </c>
      <c r="W866" s="216">
        <v>7.97</v>
      </c>
      <c r="X866" s="217">
        <v>0.912895861184568</v>
      </c>
      <c r="Y866" s="217">
        <v>8.7104138815432011E-2</v>
      </c>
      <c r="Z866" s="25"/>
    </row>
    <row r="867" spans="1:26" x14ac:dyDescent="0.25">
      <c r="A867" s="124">
        <v>545205</v>
      </c>
      <c r="B867" s="125" t="s">
        <v>900</v>
      </c>
      <c r="C867" s="126" t="s">
        <v>836</v>
      </c>
      <c r="D867" s="101" t="s">
        <v>2091</v>
      </c>
      <c r="E867" s="134"/>
      <c r="F867" s="102">
        <v>502</v>
      </c>
      <c r="G867" s="103" t="s">
        <v>69</v>
      </c>
      <c r="H867" s="104">
        <v>5</v>
      </c>
      <c r="I867" s="106">
        <v>318</v>
      </c>
      <c r="J867" s="168">
        <v>183</v>
      </c>
      <c r="K867" s="166">
        <v>60</v>
      </c>
      <c r="L867" s="166">
        <v>0</v>
      </c>
      <c r="M867" s="166">
        <v>27</v>
      </c>
      <c r="N867" s="166">
        <v>60</v>
      </c>
      <c r="O867" s="167"/>
      <c r="P867" s="138">
        <v>1.3333333333333333</v>
      </c>
      <c r="Q867" s="139">
        <v>0.33333333333333331</v>
      </c>
      <c r="R867" s="140">
        <v>1</v>
      </c>
      <c r="S867" s="140">
        <v>0.66666666666666663</v>
      </c>
      <c r="T867" s="140">
        <v>0.33333333333333331</v>
      </c>
      <c r="U867" s="139">
        <v>0</v>
      </c>
      <c r="V867" s="77">
        <f t="shared" si="13"/>
        <v>3.1880000000000002</v>
      </c>
      <c r="W867" s="216">
        <v>7.97</v>
      </c>
      <c r="X867" s="217">
        <v>0.912895861184568</v>
      </c>
      <c r="Y867" s="217">
        <v>8.7104138815432011E-2</v>
      </c>
      <c r="Z867" s="25"/>
    </row>
    <row r="868" spans="1:26" x14ac:dyDescent="0.25">
      <c r="A868" s="124">
        <v>545206</v>
      </c>
      <c r="B868" s="125" t="s">
        <v>901</v>
      </c>
      <c r="C868" s="126" t="s">
        <v>836</v>
      </c>
      <c r="D868" s="101" t="s">
        <v>2091</v>
      </c>
      <c r="E868" s="134"/>
      <c r="F868" s="102">
        <v>505</v>
      </c>
      <c r="G868" s="103" t="s">
        <v>788</v>
      </c>
      <c r="H868" s="104">
        <v>6</v>
      </c>
      <c r="I868" s="106" t="s">
        <v>2139</v>
      </c>
      <c r="J868" s="168" t="s">
        <v>2139</v>
      </c>
      <c r="K868" s="166" t="s">
        <v>2139</v>
      </c>
      <c r="L868" s="166" t="s">
        <v>2139</v>
      </c>
      <c r="M868" s="166" t="s">
        <v>2139</v>
      </c>
      <c r="N868" s="166" t="s">
        <v>2139</v>
      </c>
      <c r="O868" s="167"/>
      <c r="P868" s="138">
        <v>0</v>
      </c>
      <c r="Q868" s="139">
        <v>0</v>
      </c>
      <c r="R868" s="140">
        <v>0</v>
      </c>
      <c r="S868" s="140">
        <v>0</v>
      </c>
      <c r="T868" s="140">
        <v>0</v>
      </c>
      <c r="U868" s="139">
        <v>0</v>
      </c>
      <c r="V868" s="77">
        <f t="shared" si="13"/>
        <v>3.1880000000000002</v>
      </c>
      <c r="W868" s="216">
        <v>7.97</v>
      </c>
      <c r="X868" s="217">
        <v>0.912895861184568</v>
      </c>
      <c r="Y868" s="217">
        <v>8.7104138815432011E-2</v>
      </c>
      <c r="Z868" s="25"/>
    </row>
    <row r="869" spans="1:26" x14ac:dyDescent="0.25">
      <c r="A869" s="124">
        <v>545301</v>
      </c>
      <c r="B869" s="125" t="s">
        <v>902</v>
      </c>
      <c r="C869" s="126" t="s">
        <v>836</v>
      </c>
      <c r="D869" s="101" t="s">
        <v>2091</v>
      </c>
      <c r="E869" s="134"/>
      <c r="F869" s="102">
        <v>502</v>
      </c>
      <c r="G869" s="103" t="s">
        <v>69</v>
      </c>
      <c r="H869" s="104">
        <v>5</v>
      </c>
      <c r="I869" s="106">
        <v>630</v>
      </c>
      <c r="J869" s="168">
        <v>381</v>
      </c>
      <c r="K869" s="166">
        <v>192</v>
      </c>
      <c r="L869" s="166">
        <v>9</v>
      </c>
      <c r="M869" s="166">
        <v>57</v>
      </c>
      <c r="N869" s="166">
        <v>105</v>
      </c>
      <c r="O869" s="167"/>
      <c r="P869" s="138">
        <v>1.3333333333333333</v>
      </c>
      <c r="Q869" s="139">
        <v>1</v>
      </c>
      <c r="R869" s="140">
        <v>5.666666666666667</v>
      </c>
      <c r="S869" s="140">
        <v>9.3333333333333339</v>
      </c>
      <c r="T869" s="140">
        <v>1.3333333333333333</v>
      </c>
      <c r="U869" s="139">
        <v>0</v>
      </c>
      <c r="V869" s="77">
        <f t="shared" si="13"/>
        <v>3.1880000000000002</v>
      </c>
      <c r="W869" s="216">
        <v>7.97</v>
      </c>
      <c r="X869" s="217">
        <v>0.912895861184568</v>
      </c>
      <c r="Y869" s="217">
        <v>8.7104138815432011E-2</v>
      </c>
      <c r="Z869" s="25"/>
    </row>
    <row r="870" spans="1:26" x14ac:dyDescent="0.25">
      <c r="A870" s="124">
        <v>545302</v>
      </c>
      <c r="B870" s="125" t="s">
        <v>903</v>
      </c>
      <c r="C870" s="126" t="s">
        <v>836</v>
      </c>
      <c r="D870" s="101" t="s">
        <v>2091</v>
      </c>
      <c r="E870" s="134"/>
      <c r="F870" s="102">
        <v>502</v>
      </c>
      <c r="G870" s="103" t="s">
        <v>69</v>
      </c>
      <c r="H870" s="104">
        <v>5</v>
      </c>
      <c r="I870" s="106">
        <v>732</v>
      </c>
      <c r="J870" s="168">
        <v>450</v>
      </c>
      <c r="K870" s="166">
        <v>294</v>
      </c>
      <c r="L870" s="166">
        <v>9</v>
      </c>
      <c r="M870" s="166">
        <v>54</v>
      </c>
      <c r="N870" s="166">
        <v>117</v>
      </c>
      <c r="O870" s="167"/>
      <c r="P870" s="138">
        <v>3.3333333333333335</v>
      </c>
      <c r="Q870" s="139">
        <v>2</v>
      </c>
      <c r="R870" s="140">
        <v>9</v>
      </c>
      <c r="S870" s="140">
        <v>8</v>
      </c>
      <c r="T870" s="140">
        <v>0.66666666666666663</v>
      </c>
      <c r="U870" s="139">
        <v>0</v>
      </c>
      <c r="V870" s="77">
        <f t="shared" si="13"/>
        <v>3.3050479093375134</v>
      </c>
      <c r="W870" s="216">
        <v>8.2626197733437827</v>
      </c>
      <c r="X870" s="217">
        <v>0.8805657543523373</v>
      </c>
      <c r="Y870" s="217">
        <v>0.11943424564766265</v>
      </c>
      <c r="Z870" s="25"/>
    </row>
    <row r="871" spans="1:26" x14ac:dyDescent="0.25">
      <c r="A871" s="124">
        <v>545303</v>
      </c>
      <c r="B871" s="125" t="s">
        <v>904</v>
      </c>
      <c r="C871" s="126" t="s">
        <v>836</v>
      </c>
      <c r="D871" s="101" t="s">
        <v>2091</v>
      </c>
      <c r="E871" s="134"/>
      <c r="F871" s="102">
        <v>501</v>
      </c>
      <c r="G871" s="103" t="s">
        <v>67</v>
      </c>
      <c r="H871" s="104">
        <v>4</v>
      </c>
      <c r="I871" s="106">
        <v>258</v>
      </c>
      <c r="J871" s="168">
        <v>156</v>
      </c>
      <c r="K871" s="166">
        <v>99</v>
      </c>
      <c r="L871" s="166">
        <v>6</v>
      </c>
      <c r="M871" s="166">
        <v>18</v>
      </c>
      <c r="N871" s="166">
        <v>42</v>
      </c>
      <c r="O871" s="167"/>
      <c r="P871" s="138">
        <v>3.3333333333333335</v>
      </c>
      <c r="Q871" s="139">
        <v>2</v>
      </c>
      <c r="R871" s="140">
        <v>9.3333333333333339</v>
      </c>
      <c r="S871" s="140">
        <v>6</v>
      </c>
      <c r="T871" s="140">
        <v>0.66666666666666663</v>
      </c>
      <c r="U871" s="139">
        <v>0.33333333333333331</v>
      </c>
      <c r="V871" s="77">
        <f t="shared" si="13"/>
        <v>3.1880000000000002</v>
      </c>
      <c r="W871" s="216">
        <v>7.97</v>
      </c>
      <c r="X871" s="217">
        <v>0.912895861184568</v>
      </c>
      <c r="Y871" s="217">
        <v>8.7104138815432011E-2</v>
      </c>
      <c r="Z871" s="25"/>
    </row>
    <row r="872" spans="1:26" x14ac:dyDescent="0.25">
      <c r="A872" s="124">
        <v>545304</v>
      </c>
      <c r="B872" s="125" t="s">
        <v>905</v>
      </c>
      <c r="C872" s="126" t="s">
        <v>836</v>
      </c>
      <c r="D872" s="101" t="s">
        <v>2091</v>
      </c>
      <c r="E872" s="134"/>
      <c r="F872" s="102">
        <v>502</v>
      </c>
      <c r="G872" s="103" t="s">
        <v>69</v>
      </c>
      <c r="H872" s="104">
        <v>5</v>
      </c>
      <c r="I872" s="106">
        <v>720</v>
      </c>
      <c r="J872" s="168">
        <v>507</v>
      </c>
      <c r="K872" s="166">
        <v>234</v>
      </c>
      <c r="L872" s="166">
        <v>9</v>
      </c>
      <c r="M872" s="166">
        <v>39</v>
      </c>
      <c r="N872" s="166">
        <v>90</v>
      </c>
      <c r="O872" s="167"/>
      <c r="P872" s="138">
        <v>3.6666666666666665</v>
      </c>
      <c r="Q872" s="139">
        <v>3.3333333333333335</v>
      </c>
      <c r="R872" s="140">
        <v>11</v>
      </c>
      <c r="S872" s="140">
        <v>9</v>
      </c>
      <c r="T872" s="140">
        <v>1.3333333333333333</v>
      </c>
      <c r="U872" s="139">
        <v>1.3333333333333333</v>
      </c>
      <c r="V872" s="77">
        <f t="shared" si="13"/>
        <v>3.1880000000000002</v>
      </c>
      <c r="W872" s="216">
        <v>7.97</v>
      </c>
      <c r="X872" s="217">
        <v>0.912895861184568</v>
      </c>
      <c r="Y872" s="217">
        <v>8.7104138815432011E-2</v>
      </c>
      <c r="Z872" s="25"/>
    </row>
    <row r="873" spans="1:26" x14ac:dyDescent="0.25">
      <c r="A873" s="124">
        <v>545500</v>
      </c>
      <c r="B873" s="125" t="s">
        <v>906</v>
      </c>
      <c r="C873" s="126" t="s">
        <v>836</v>
      </c>
      <c r="D873" s="101" t="s">
        <v>2091</v>
      </c>
      <c r="E873" s="134"/>
      <c r="F873" s="102">
        <v>242</v>
      </c>
      <c r="G873" s="103" t="s">
        <v>906</v>
      </c>
      <c r="H873" s="104">
        <v>3</v>
      </c>
      <c r="I873" s="106">
        <v>4050</v>
      </c>
      <c r="J873" s="165">
        <v>2280</v>
      </c>
      <c r="K873" s="169">
        <v>1167</v>
      </c>
      <c r="L873" s="166">
        <v>69</v>
      </c>
      <c r="M873" s="166">
        <v>396</v>
      </c>
      <c r="N873" s="166">
        <v>660</v>
      </c>
      <c r="O873" s="167"/>
      <c r="P873" s="138">
        <v>3</v>
      </c>
      <c r="Q873" s="139">
        <v>1.6666666666666667</v>
      </c>
      <c r="R873" s="140">
        <v>103.33333333333333</v>
      </c>
      <c r="S873" s="140">
        <v>86.666666666666671</v>
      </c>
      <c r="T873" s="140">
        <v>11.666666666666666</v>
      </c>
      <c r="U873" s="139">
        <v>4</v>
      </c>
      <c r="V873" s="77">
        <f t="shared" si="13"/>
        <v>8.0371941066582888</v>
      </c>
      <c r="W873" s="216">
        <v>13.395323511097148</v>
      </c>
      <c r="X873" s="217">
        <v>0.54315821544836151</v>
      </c>
      <c r="Y873" s="217">
        <v>0.45684178455163854</v>
      </c>
      <c r="Z873" s="25"/>
    </row>
    <row r="874" spans="1:26" x14ac:dyDescent="0.25">
      <c r="A874" s="124">
        <v>545611</v>
      </c>
      <c r="B874" s="125" t="s">
        <v>907</v>
      </c>
      <c r="C874" s="126" t="s">
        <v>836</v>
      </c>
      <c r="D874" s="101" t="s">
        <v>2092</v>
      </c>
      <c r="E874" s="134"/>
      <c r="F874" s="102">
        <v>12</v>
      </c>
      <c r="G874" s="103" t="s">
        <v>908</v>
      </c>
      <c r="H874" s="104">
        <v>1</v>
      </c>
      <c r="I874" s="106">
        <v>1923</v>
      </c>
      <c r="J874" s="165">
        <v>1281</v>
      </c>
      <c r="K874" s="166">
        <v>135</v>
      </c>
      <c r="L874" s="166">
        <v>24</v>
      </c>
      <c r="M874" s="166">
        <v>135</v>
      </c>
      <c r="N874" s="166">
        <v>249</v>
      </c>
      <c r="O874" s="167"/>
      <c r="P874" s="138">
        <v>39.666666666666664</v>
      </c>
      <c r="Q874" s="139">
        <v>18</v>
      </c>
      <c r="R874" s="140">
        <v>3.3333333333333335</v>
      </c>
      <c r="S874" s="140">
        <v>2</v>
      </c>
      <c r="T874" s="140">
        <v>0</v>
      </c>
      <c r="U874" s="139">
        <v>0</v>
      </c>
      <c r="V874" s="77">
        <f t="shared" si="13"/>
        <v>6</v>
      </c>
      <c r="W874" s="216">
        <v>10</v>
      </c>
      <c r="X874" s="217">
        <v>0.72757800136410067</v>
      </c>
      <c r="Y874" s="217">
        <v>0.27242199863589933</v>
      </c>
      <c r="Z874" s="25"/>
    </row>
    <row r="875" spans="1:26" x14ac:dyDescent="0.25">
      <c r="A875" s="124">
        <v>545621</v>
      </c>
      <c r="B875" s="125" t="s">
        <v>909</v>
      </c>
      <c r="C875" s="126" t="s">
        <v>836</v>
      </c>
      <c r="D875" s="101" t="s">
        <v>2092</v>
      </c>
      <c r="E875" s="134"/>
      <c r="F875" s="102">
        <v>12</v>
      </c>
      <c r="G875" s="103" t="s">
        <v>908</v>
      </c>
      <c r="H875" s="104">
        <v>1</v>
      </c>
      <c r="I875" s="106">
        <v>1872</v>
      </c>
      <c r="J875" s="165">
        <v>1296</v>
      </c>
      <c r="K875" s="166">
        <v>48</v>
      </c>
      <c r="L875" s="166">
        <v>12</v>
      </c>
      <c r="M875" s="166">
        <v>72</v>
      </c>
      <c r="N875" s="166">
        <v>270</v>
      </c>
      <c r="O875" s="167"/>
      <c r="P875" s="138">
        <v>2</v>
      </c>
      <c r="Q875" s="139">
        <v>0.33333333333333331</v>
      </c>
      <c r="R875" s="140">
        <v>16</v>
      </c>
      <c r="S875" s="140">
        <v>6.333333333333333</v>
      </c>
      <c r="T875" s="140">
        <v>0.33333333333333331</v>
      </c>
      <c r="U875" s="139">
        <v>0.66666666666666663</v>
      </c>
      <c r="V875" s="77">
        <f t="shared" si="13"/>
        <v>8.1959999999999997</v>
      </c>
      <c r="W875" s="216">
        <v>13.66</v>
      </c>
      <c r="X875" s="217">
        <v>0.4320871734556449</v>
      </c>
      <c r="Y875" s="217">
        <v>0.56791282654435515</v>
      </c>
      <c r="Z875" s="25"/>
    </row>
    <row r="876" spans="1:26" x14ac:dyDescent="0.25">
      <c r="A876" s="124">
        <v>545631</v>
      </c>
      <c r="B876" s="125" t="s">
        <v>910</v>
      </c>
      <c r="C876" s="126" t="s">
        <v>836</v>
      </c>
      <c r="D876" s="101" t="s">
        <v>2092</v>
      </c>
      <c r="E876" s="134"/>
      <c r="F876" s="102">
        <v>12</v>
      </c>
      <c r="G876" s="103" t="s">
        <v>908</v>
      </c>
      <c r="H876" s="104">
        <v>1</v>
      </c>
      <c r="I876" s="106">
        <v>1677</v>
      </c>
      <c r="J876" s="165">
        <v>1095</v>
      </c>
      <c r="K876" s="166">
        <v>63</v>
      </c>
      <c r="L876" s="166">
        <v>9</v>
      </c>
      <c r="M876" s="166">
        <v>81</v>
      </c>
      <c r="N876" s="166">
        <v>243</v>
      </c>
      <c r="O876" s="167"/>
      <c r="P876" s="138">
        <v>10.333333333333334</v>
      </c>
      <c r="Q876" s="139">
        <v>0.66666666666666663</v>
      </c>
      <c r="R876" s="140">
        <v>20</v>
      </c>
      <c r="S876" s="140">
        <v>4.666666666666667</v>
      </c>
      <c r="T876" s="140">
        <v>0</v>
      </c>
      <c r="U876" s="139">
        <v>0.33333333333333331</v>
      </c>
      <c r="V876" s="77">
        <f t="shared" si="13"/>
        <v>8.1959999999999997</v>
      </c>
      <c r="W876" s="216">
        <v>13.66</v>
      </c>
      <c r="X876" s="217">
        <v>0.4320871734556449</v>
      </c>
      <c r="Y876" s="217">
        <v>0.56791282654435515</v>
      </c>
      <c r="Z876" s="25"/>
    </row>
    <row r="877" spans="1:26" x14ac:dyDescent="0.25">
      <c r="A877" s="124">
        <v>545632</v>
      </c>
      <c r="B877" s="125" t="s">
        <v>911</v>
      </c>
      <c r="C877" s="126" t="s">
        <v>836</v>
      </c>
      <c r="D877" s="101" t="s">
        <v>2092</v>
      </c>
      <c r="E877" s="134"/>
      <c r="F877" s="102">
        <v>12</v>
      </c>
      <c r="G877" s="103" t="s">
        <v>908</v>
      </c>
      <c r="H877" s="104">
        <v>1</v>
      </c>
      <c r="I877" s="106">
        <v>309</v>
      </c>
      <c r="J877" s="168">
        <v>204</v>
      </c>
      <c r="K877" s="166">
        <v>27</v>
      </c>
      <c r="L877" s="166">
        <v>3</v>
      </c>
      <c r="M877" s="166">
        <v>12</v>
      </c>
      <c r="N877" s="166">
        <v>36</v>
      </c>
      <c r="O877" s="167"/>
      <c r="P877" s="138">
        <v>5.333333333333333</v>
      </c>
      <c r="Q877" s="139">
        <v>0</v>
      </c>
      <c r="R877" s="140">
        <v>4.333333333333333</v>
      </c>
      <c r="S877" s="140">
        <v>1.6666666666666667</v>
      </c>
      <c r="T877" s="140">
        <v>0.66666666666666663</v>
      </c>
      <c r="U877" s="139">
        <v>0</v>
      </c>
      <c r="V877" s="77">
        <f t="shared" si="13"/>
        <v>6</v>
      </c>
      <c r="W877" s="216">
        <v>10</v>
      </c>
      <c r="X877" s="217">
        <v>0.72757800136410067</v>
      </c>
      <c r="Y877" s="217">
        <v>0.27242199863589933</v>
      </c>
      <c r="Z877" s="25"/>
    </row>
    <row r="878" spans="1:26" x14ac:dyDescent="0.25">
      <c r="A878" s="124">
        <v>545710</v>
      </c>
      <c r="B878" s="125" t="s">
        <v>912</v>
      </c>
      <c r="C878" s="126" t="s">
        <v>836</v>
      </c>
      <c r="D878" s="101" t="s">
        <v>2093</v>
      </c>
      <c r="E878" s="134"/>
      <c r="F878" s="102">
        <v>13</v>
      </c>
      <c r="G878" s="103" t="s">
        <v>913</v>
      </c>
      <c r="H878" s="104">
        <v>1</v>
      </c>
      <c r="I878" s="106">
        <v>1062</v>
      </c>
      <c r="J878" s="168">
        <v>732</v>
      </c>
      <c r="K878" s="166">
        <v>54</v>
      </c>
      <c r="L878" s="166">
        <v>9</v>
      </c>
      <c r="M878" s="166">
        <v>54</v>
      </c>
      <c r="N878" s="166">
        <v>126</v>
      </c>
      <c r="O878" s="167"/>
      <c r="P878" s="138">
        <v>0.66666666666666663</v>
      </c>
      <c r="Q878" s="139">
        <v>0</v>
      </c>
      <c r="R878" s="140">
        <v>8.6666666666666661</v>
      </c>
      <c r="S878" s="140">
        <v>3.3333333333333335</v>
      </c>
      <c r="T878" s="140">
        <v>0.33333333333333331</v>
      </c>
      <c r="U878" s="139">
        <v>0.66666666666666663</v>
      </c>
      <c r="V878" s="77">
        <f t="shared" ref="V878:V941" si="14">IF(OR(H878=1,H878=2,H878=3),0.6*W878,0.4*W878)</f>
        <v>6</v>
      </c>
      <c r="W878" s="216">
        <v>10</v>
      </c>
      <c r="X878" s="217">
        <v>0.55723100710089035</v>
      </c>
      <c r="Y878" s="217">
        <v>0.44276899289910965</v>
      </c>
      <c r="Z878" s="25"/>
    </row>
    <row r="879" spans="1:26" x14ac:dyDescent="0.25">
      <c r="A879" s="124">
        <v>545721</v>
      </c>
      <c r="B879" s="125" t="s">
        <v>914</v>
      </c>
      <c r="C879" s="126" t="s">
        <v>836</v>
      </c>
      <c r="D879" s="101" t="s">
        <v>2093</v>
      </c>
      <c r="E879" s="134"/>
      <c r="F879" s="102">
        <v>13</v>
      </c>
      <c r="G879" s="103" t="s">
        <v>913</v>
      </c>
      <c r="H879" s="104">
        <v>1</v>
      </c>
      <c r="I879" s="106">
        <v>1404</v>
      </c>
      <c r="J879" s="168">
        <v>921</v>
      </c>
      <c r="K879" s="166">
        <v>120</v>
      </c>
      <c r="L879" s="166">
        <v>24</v>
      </c>
      <c r="M879" s="166">
        <v>93</v>
      </c>
      <c r="N879" s="166">
        <v>180</v>
      </c>
      <c r="O879" s="167"/>
      <c r="P879" s="138">
        <v>5.333333333333333</v>
      </c>
      <c r="Q879" s="139">
        <v>0</v>
      </c>
      <c r="R879" s="140">
        <v>20.333333333333332</v>
      </c>
      <c r="S879" s="140">
        <v>18</v>
      </c>
      <c r="T879" s="140">
        <v>2.3333333333333335</v>
      </c>
      <c r="U879" s="139">
        <v>0.66666666666666663</v>
      </c>
      <c r="V879" s="77">
        <f t="shared" si="14"/>
        <v>6</v>
      </c>
      <c r="W879" s="216">
        <v>10</v>
      </c>
      <c r="X879" s="217">
        <v>0.55723100710089035</v>
      </c>
      <c r="Y879" s="217">
        <v>0.44276899289910965</v>
      </c>
      <c r="Z879" s="25"/>
    </row>
    <row r="880" spans="1:26" x14ac:dyDescent="0.25">
      <c r="A880" s="124">
        <v>545722</v>
      </c>
      <c r="B880" s="125" t="s">
        <v>915</v>
      </c>
      <c r="C880" s="126" t="s">
        <v>836</v>
      </c>
      <c r="D880" s="101" t="s">
        <v>2093</v>
      </c>
      <c r="E880" s="134"/>
      <c r="F880" s="102">
        <v>13</v>
      </c>
      <c r="G880" s="103" t="s">
        <v>913</v>
      </c>
      <c r="H880" s="104">
        <v>1</v>
      </c>
      <c r="I880" s="106">
        <v>822</v>
      </c>
      <c r="J880" s="168">
        <v>474</v>
      </c>
      <c r="K880" s="166">
        <v>159</v>
      </c>
      <c r="L880" s="166">
        <v>12</v>
      </c>
      <c r="M880" s="166">
        <v>60</v>
      </c>
      <c r="N880" s="166">
        <v>147</v>
      </c>
      <c r="O880" s="167"/>
      <c r="P880" s="138">
        <v>17.666666666666668</v>
      </c>
      <c r="Q880" s="139">
        <v>3.6666666666666665</v>
      </c>
      <c r="R880" s="140">
        <v>4.333333333333333</v>
      </c>
      <c r="S880" s="140">
        <v>2.6666666666666665</v>
      </c>
      <c r="T880" s="140">
        <v>0.33333333333333331</v>
      </c>
      <c r="U880" s="139">
        <v>0</v>
      </c>
      <c r="V880" s="77">
        <f t="shared" si="14"/>
        <v>6.3349501577946983</v>
      </c>
      <c r="W880" s="216">
        <v>10.558250262991164</v>
      </c>
      <c r="X880" s="217">
        <v>0.52776832639978188</v>
      </c>
      <c r="Y880" s="217">
        <v>0.47223167360021812</v>
      </c>
      <c r="Z880" s="25"/>
    </row>
    <row r="881" spans="1:26" x14ac:dyDescent="0.25">
      <c r="A881" s="124">
        <v>545730</v>
      </c>
      <c r="B881" s="125" t="s">
        <v>916</v>
      </c>
      <c r="C881" s="126" t="s">
        <v>836</v>
      </c>
      <c r="D881" s="101" t="s">
        <v>2093</v>
      </c>
      <c r="E881" s="134"/>
      <c r="F881" s="102">
        <v>13</v>
      </c>
      <c r="G881" s="103" t="s">
        <v>913</v>
      </c>
      <c r="H881" s="104">
        <v>1</v>
      </c>
      <c r="I881" s="106">
        <v>1767</v>
      </c>
      <c r="J881" s="165">
        <v>1140</v>
      </c>
      <c r="K881" s="166">
        <v>117</v>
      </c>
      <c r="L881" s="166">
        <v>24</v>
      </c>
      <c r="M881" s="166">
        <v>111</v>
      </c>
      <c r="N881" s="166">
        <v>282</v>
      </c>
      <c r="O881" s="167"/>
      <c r="P881" s="138">
        <v>1.3333333333333333</v>
      </c>
      <c r="Q881" s="139">
        <v>1</v>
      </c>
      <c r="R881" s="140">
        <v>25.666666666666668</v>
      </c>
      <c r="S881" s="140">
        <v>11</v>
      </c>
      <c r="T881" s="140">
        <v>2</v>
      </c>
      <c r="U881" s="139">
        <v>0.33333333333333331</v>
      </c>
      <c r="V881" s="77">
        <f t="shared" si="14"/>
        <v>6</v>
      </c>
      <c r="W881" s="216">
        <v>10</v>
      </c>
      <c r="X881" s="217">
        <v>0.59023107894041094</v>
      </c>
      <c r="Y881" s="217">
        <v>0.40976892105958906</v>
      </c>
      <c r="Z881" s="25"/>
    </row>
    <row r="882" spans="1:26" x14ac:dyDescent="0.25">
      <c r="A882" s="124">
        <v>545740</v>
      </c>
      <c r="B882" s="125" t="s">
        <v>917</v>
      </c>
      <c r="C882" s="126" t="s">
        <v>836</v>
      </c>
      <c r="D882" s="101" t="s">
        <v>2093</v>
      </c>
      <c r="E882" s="134"/>
      <c r="F882" s="102">
        <v>13</v>
      </c>
      <c r="G882" s="103" t="s">
        <v>913</v>
      </c>
      <c r="H882" s="104">
        <v>1</v>
      </c>
      <c r="I882" s="106">
        <v>2256</v>
      </c>
      <c r="J882" s="165">
        <v>1452</v>
      </c>
      <c r="K882" s="166">
        <v>150</v>
      </c>
      <c r="L882" s="166">
        <v>27</v>
      </c>
      <c r="M882" s="166">
        <v>147</v>
      </c>
      <c r="N882" s="166">
        <v>318</v>
      </c>
      <c r="O882" s="167"/>
      <c r="P882" s="138">
        <v>15.666666666666666</v>
      </c>
      <c r="Q882" s="139">
        <v>1.6666666666666667</v>
      </c>
      <c r="R882" s="140">
        <v>13.333333333333334</v>
      </c>
      <c r="S882" s="140">
        <v>6.333333333333333</v>
      </c>
      <c r="T882" s="140">
        <v>2</v>
      </c>
      <c r="U882" s="139">
        <v>0.66666666666666663</v>
      </c>
      <c r="V882" s="77">
        <f t="shared" si="14"/>
        <v>6</v>
      </c>
      <c r="W882" s="216">
        <v>10</v>
      </c>
      <c r="X882" s="217">
        <v>0.72757800136410067</v>
      </c>
      <c r="Y882" s="217">
        <v>0.27242199863589933</v>
      </c>
      <c r="Z882" s="25"/>
    </row>
    <row r="883" spans="1:26" x14ac:dyDescent="0.25">
      <c r="A883" s="124">
        <v>545750</v>
      </c>
      <c r="B883" s="125" t="s">
        <v>918</v>
      </c>
      <c r="C883" s="126" t="s">
        <v>836</v>
      </c>
      <c r="D883" s="101" t="s">
        <v>2093</v>
      </c>
      <c r="E883" s="134"/>
      <c r="F883" s="102">
        <v>13</v>
      </c>
      <c r="G883" s="103" t="s">
        <v>913</v>
      </c>
      <c r="H883" s="104">
        <v>1</v>
      </c>
      <c r="I883" s="106">
        <v>576</v>
      </c>
      <c r="J883" s="168">
        <v>360</v>
      </c>
      <c r="K883" s="166">
        <v>21</v>
      </c>
      <c r="L883" s="166">
        <v>0</v>
      </c>
      <c r="M883" s="166">
        <v>21</v>
      </c>
      <c r="N883" s="166">
        <v>90</v>
      </c>
      <c r="O883" s="167"/>
      <c r="P883" s="138">
        <v>5.333333333333333</v>
      </c>
      <c r="Q883" s="139">
        <v>0.66666666666666663</v>
      </c>
      <c r="R883" s="140">
        <v>13.333333333333334</v>
      </c>
      <c r="S883" s="140">
        <v>1.3333333333333333</v>
      </c>
      <c r="T883" s="140">
        <v>0</v>
      </c>
      <c r="U883" s="139">
        <v>0</v>
      </c>
      <c r="V883" s="77">
        <f t="shared" si="14"/>
        <v>6</v>
      </c>
      <c r="W883" s="216">
        <v>10</v>
      </c>
      <c r="X883" s="217">
        <v>0.55723100710089035</v>
      </c>
      <c r="Y883" s="217">
        <v>0.44276899289910965</v>
      </c>
      <c r="Z883" s="25"/>
    </row>
    <row r="884" spans="1:26" x14ac:dyDescent="0.25">
      <c r="A884" s="124">
        <v>545761</v>
      </c>
      <c r="B884" s="125" t="s">
        <v>919</v>
      </c>
      <c r="C884" s="126" t="s">
        <v>836</v>
      </c>
      <c r="D884" s="101" t="s">
        <v>2093</v>
      </c>
      <c r="E884" s="134"/>
      <c r="F884" s="102">
        <v>13</v>
      </c>
      <c r="G884" s="103" t="s">
        <v>913</v>
      </c>
      <c r="H884" s="104">
        <v>1</v>
      </c>
      <c r="I884" s="106">
        <v>483</v>
      </c>
      <c r="J884" s="168">
        <v>315</v>
      </c>
      <c r="K884" s="166">
        <v>27</v>
      </c>
      <c r="L884" s="166">
        <v>3</v>
      </c>
      <c r="M884" s="166">
        <v>21</v>
      </c>
      <c r="N884" s="166">
        <v>57</v>
      </c>
      <c r="O884" s="167"/>
      <c r="P884" s="138">
        <v>2.6666666666666665</v>
      </c>
      <c r="Q884" s="139">
        <v>0</v>
      </c>
      <c r="R884" s="140">
        <v>9</v>
      </c>
      <c r="S884" s="140">
        <v>5</v>
      </c>
      <c r="T884" s="140">
        <v>1</v>
      </c>
      <c r="U884" s="139">
        <v>0</v>
      </c>
      <c r="V884" s="77">
        <f t="shared" si="14"/>
        <v>6</v>
      </c>
      <c r="W884" s="216">
        <v>10</v>
      </c>
      <c r="X884" s="217">
        <v>0.55723100710089035</v>
      </c>
      <c r="Y884" s="217">
        <v>0.44276899289910965</v>
      </c>
      <c r="Z884" s="25"/>
    </row>
    <row r="885" spans="1:26" x14ac:dyDescent="0.25">
      <c r="A885" s="124">
        <v>545762</v>
      </c>
      <c r="B885" s="125" t="s">
        <v>920</v>
      </c>
      <c r="C885" s="126" t="s">
        <v>836</v>
      </c>
      <c r="D885" s="101" t="s">
        <v>2093</v>
      </c>
      <c r="E885" s="134"/>
      <c r="F885" s="102">
        <v>13</v>
      </c>
      <c r="G885" s="103" t="s">
        <v>913</v>
      </c>
      <c r="H885" s="104">
        <v>1</v>
      </c>
      <c r="I885" s="106">
        <v>951</v>
      </c>
      <c r="J885" s="168">
        <v>618</v>
      </c>
      <c r="K885" s="166">
        <v>42</v>
      </c>
      <c r="L885" s="166">
        <v>9</v>
      </c>
      <c r="M885" s="166">
        <v>60</v>
      </c>
      <c r="N885" s="166">
        <v>123</v>
      </c>
      <c r="O885" s="167"/>
      <c r="P885" s="138">
        <v>4</v>
      </c>
      <c r="Q885" s="139">
        <v>0.66666666666666663</v>
      </c>
      <c r="R885" s="140">
        <v>16</v>
      </c>
      <c r="S885" s="140">
        <v>12.333333333333334</v>
      </c>
      <c r="T885" s="140">
        <v>1.3333333333333333</v>
      </c>
      <c r="U885" s="139">
        <v>2.3333333333333335</v>
      </c>
      <c r="V885" s="77">
        <f t="shared" si="14"/>
        <v>6</v>
      </c>
      <c r="W885" s="216">
        <v>10</v>
      </c>
      <c r="X885" s="217">
        <v>0.55723100710089035</v>
      </c>
      <c r="Y885" s="217">
        <v>0.44276899289910965</v>
      </c>
      <c r="Z885" s="25"/>
    </row>
    <row r="886" spans="1:26" x14ac:dyDescent="0.25">
      <c r="A886" s="124">
        <v>545811</v>
      </c>
      <c r="B886" s="125" t="s">
        <v>921</v>
      </c>
      <c r="C886" s="126" t="s">
        <v>836</v>
      </c>
      <c r="D886" s="101" t="s">
        <v>2093</v>
      </c>
      <c r="E886" s="134"/>
      <c r="F886" s="102">
        <v>502</v>
      </c>
      <c r="G886" s="103" t="s">
        <v>69</v>
      </c>
      <c r="H886" s="104">
        <v>5</v>
      </c>
      <c r="I886" s="106">
        <v>702</v>
      </c>
      <c r="J886" s="168">
        <v>459</v>
      </c>
      <c r="K886" s="166">
        <v>66</v>
      </c>
      <c r="L886" s="166">
        <v>6</v>
      </c>
      <c r="M886" s="166">
        <v>33</v>
      </c>
      <c r="N886" s="166">
        <v>111</v>
      </c>
      <c r="O886" s="167"/>
      <c r="P886" s="138">
        <v>0</v>
      </c>
      <c r="Q886" s="139">
        <v>0</v>
      </c>
      <c r="R886" s="140">
        <v>1</v>
      </c>
      <c r="S886" s="140">
        <v>0.66666666666666663</v>
      </c>
      <c r="T886" s="140">
        <v>0</v>
      </c>
      <c r="U886" s="139">
        <v>0</v>
      </c>
      <c r="V886" s="77">
        <f t="shared" si="14"/>
        <v>3.1880000000000002</v>
      </c>
      <c r="W886" s="216">
        <v>7.97</v>
      </c>
      <c r="X886" s="217">
        <v>0.912895861184568</v>
      </c>
      <c r="Y886" s="217">
        <v>8.7104138815432011E-2</v>
      </c>
      <c r="Z886" s="25"/>
    </row>
    <row r="887" spans="1:26" x14ac:dyDescent="0.25">
      <c r="A887" s="124">
        <v>545812</v>
      </c>
      <c r="B887" s="125" t="s">
        <v>922</v>
      </c>
      <c r="C887" s="126" t="s">
        <v>836</v>
      </c>
      <c r="D887" s="101" t="s">
        <v>2093</v>
      </c>
      <c r="E887" s="134"/>
      <c r="F887" s="102">
        <v>12</v>
      </c>
      <c r="G887" s="103" t="s">
        <v>908</v>
      </c>
      <c r="H887" s="104">
        <v>1</v>
      </c>
      <c r="I887" s="106">
        <v>624</v>
      </c>
      <c r="J887" s="168">
        <v>453</v>
      </c>
      <c r="K887" s="166">
        <v>36</v>
      </c>
      <c r="L887" s="166">
        <v>9</v>
      </c>
      <c r="M887" s="166">
        <v>33</v>
      </c>
      <c r="N887" s="166">
        <v>75</v>
      </c>
      <c r="O887" s="167"/>
      <c r="P887" s="138">
        <v>4.666666666666667</v>
      </c>
      <c r="Q887" s="139">
        <v>1.3333333333333333</v>
      </c>
      <c r="R887" s="140">
        <v>3</v>
      </c>
      <c r="S887" s="140">
        <v>2</v>
      </c>
      <c r="T887" s="140">
        <v>0</v>
      </c>
      <c r="U887" s="139">
        <v>0.33333333333333331</v>
      </c>
      <c r="V887" s="77">
        <f t="shared" si="14"/>
        <v>6</v>
      </c>
      <c r="W887" s="216">
        <v>10</v>
      </c>
      <c r="X887" s="217">
        <v>0.72757800136410067</v>
      </c>
      <c r="Y887" s="217">
        <v>0.27242199863589933</v>
      </c>
      <c r="Z887" s="25"/>
    </row>
    <row r="888" spans="1:26" x14ac:dyDescent="0.25">
      <c r="A888" s="124">
        <v>545821</v>
      </c>
      <c r="B888" s="125" t="s">
        <v>923</v>
      </c>
      <c r="C888" s="126" t="s">
        <v>836</v>
      </c>
      <c r="D888" s="101" t="s">
        <v>2093</v>
      </c>
      <c r="E888" s="134"/>
      <c r="F888" s="102">
        <v>502</v>
      </c>
      <c r="G888" s="103" t="s">
        <v>69</v>
      </c>
      <c r="H888" s="104">
        <v>5</v>
      </c>
      <c r="I888" s="106">
        <v>2727</v>
      </c>
      <c r="J888" s="165">
        <v>1737</v>
      </c>
      <c r="K888" s="166">
        <v>123</v>
      </c>
      <c r="L888" s="166">
        <v>24</v>
      </c>
      <c r="M888" s="166">
        <v>159</v>
      </c>
      <c r="N888" s="166">
        <v>447</v>
      </c>
      <c r="O888" s="167"/>
      <c r="P888" s="138">
        <v>0.33333333333333331</v>
      </c>
      <c r="Q888" s="139">
        <v>0</v>
      </c>
      <c r="R888" s="140">
        <v>3.6666666666666665</v>
      </c>
      <c r="S888" s="140">
        <v>3.6666666666666665</v>
      </c>
      <c r="T888" s="140">
        <v>0.33333333333333331</v>
      </c>
      <c r="U888" s="139">
        <v>0.33333333333333331</v>
      </c>
      <c r="V888" s="77">
        <f t="shared" si="14"/>
        <v>3.1880000000000002</v>
      </c>
      <c r="W888" s="216">
        <v>7.97</v>
      </c>
      <c r="X888" s="217">
        <v>0.912895861184568</v>
      </c>
      <c r="Y888" s="217">
        <v>8.7104138815432011E-2</v>
      </c>
      <c r="Z888" s="25"/>
    </row>
    <row r="889" spans="1:26" x14ac:dyDescent="0.25">
      <c r="A889" s="124">
        <v>545822</v>
      </c>
      <c r="B889" s="125" t="s">
        <v>924</v>
      </c>
      <c r="C889" s="126" t="s">
        <v>836</v>
      </c>
      <c r="D889" s="101" t="s">
        <v>2093</v>
      </c>
      <c r="E889" s="134"/>
      <c r="F889" s="102">
        <v>13</v>
      </c>
      <c r="G889" s="103" t="s">
        <v>913</v>
      </c>
      <c r="H889" s="104">
        <v>1</v>
      </c>
      <c r="I889" s="106">
        <v>351</v>
      </c>
      <c r="J889" s="168">
        <v>216</v>
      </c>
      <c r="K889" s="166">
        <v>132</v>
      </c>
      <c r="L889" s="166">
        <v>6</v>
      </c>
      <c r="M889" s="166">
        <v>18</v>
      </c>
      <c r="N889" s="166">
        <v>69</v>
      </c>
      <c r="O889" s="167"/>
      <c r="P889" s="138">
        <v>2.6666666666666665</v>
      </c>
      <c r="Q889" s="139">
        <v>0.33333333333333331</v>
      </c>
      <c r="R889" s="140">
        <v>0</v>
      </c>
      <c r="S889" s="140">
        <v>0</v>
      </c>
      <c r="T889" s="140">
        <v>0</v>
      </c>
      <c r="U889" s="139">
        <v>0</v>
      </c>
      <c r="V889" s="77">
        <f t="shared" si="14"/>
        <v>6</v>
      </c>
      <c r="W889" s="216">
        <v>10</v>
      </c>
      <c r="X889" s="217">
        <v>0.72757800136410067</v>
      </c>
      <c r="Y889" s="217">
        <v>0.27242199863589933</v>
      </c>
      <c r="Z889" s="25"/>
    </row>
    <row r="890" spans="1:26" x14ac:dyDescent="0.25">
      <c r="A890" s="124">
        <v>545831</v>
      </c>
      <c r="B890" s="125" t="s">
        <v>925</v>
      </c>
      <c r="C890" s="126" t="s">
        <v>836</v>
      </c>
      <c r="D890" s="101" t="s">
        <v>2093</v>
      </c>
      <c r="E890" s="134"/>
      <c r="F890" s="102">
        <v>12</v>
      </c>
      <c r="G890" s="103" t="s">
        <v>908</v>
      </c>
      <c r="H890" s="104">
        <v>1</v>
      </c>
      <c r="I890" s="106">
        <v>351</v>
      </c>
      <c r="J890" s="168">
        <v>243</v>
      </c>
      <c r="K890" s="166">
        <v>51</v>
      </c>
      <c r="L890" s="166">
        <v>3</v>
      </c>
      <c r="M890" s="166">
        <v>18</v>
      </c>
      <c r="N890" s="166">
        <v>48</v>
      </c>
      <c r="O890" s="167"/>
      <c r="P890" s="138">
        <v>0.66666666666666663</v>
      </c>
      <c r="Q890" s="139">
        <v>0.66666666666666663</v>
      </c>
      <c r="R890" s="140">
        <v>1</v>
      </c>
      <c r="S890" s="140">
        <v>0.66666666666666663</v>
      </c>
      <c r="T890" s="140">
        <v>0</v>
      </c>
      <c r="U890" s="139">
        <v>0.33333333333333331</v>
      </c>
      <c r="V890" s="77">
        <f t="shared" si="14"/>
        <v>6</v>
      </c>
      <c r="W890" s="216">
        <v>10</v>
      </c>
      <c r="X890" s="217">
        <v>0.72757800136410067</v>
      </c>
      <c r="Y890" s="217">
        <v>0.27242199863589933</v>
      </c>
      <c r="Z890" s="25"/>
    </row>
    <row r="891" spans="1:26" x14ac:dyDescent="0.25">
      <c r="A891" s="124">
        <v>545832</v>
      </c>
      <c r="B891" s="125" t="s">
        <v>926</v>
      </c>
      <c r="C891" s="126" t="s">
        <v>836</v>
      </c>
      <c r="D891" s="101" t="s">
        <v>2093</v>
      </c>
      <c r="E891" s="134"/>
      <c r="F891" s="102">
        <v>13</v>
      </c>
      <c r="G891" s="103" t="s">
        <v>913</v>
      </c>
      <c r="H891" s="104">
        <v>1</v>
      </c>
      <c r="I891" s="106">
        <v>609</v>
      </c>
      <c r="J891" s="168">
        <v>423</v>
      </c>
      <c r="K891" s="166">
        <v>66</v>
      </c>
      <c r="L891" s="166">
        <v>3</v>
      </c>
      <c r="M891" s="166">
        <v>36</v>
      </c>
      <c r="N891" s="166">
        <v>69</v>
      </c>
      <c r="O891" s="167"/>
      <c r="P891" s="138">
        <v>0.33333333333333331</v>
      </c>
      <c r="Q891" s="139">
        <v>0</v>
      </c>
      <c r="R891" s="140">
        <v>1.6666666666666667</v>
      </c>
      <c r="S891" s="140">
        <v>1.3333333333333333</v>
      </c>
      <c r="T891" s="140">
        <v>0.33333333333333331</v>
      </c>
      <c r="U891" s="139">
        <v>0</v>
      </c>
      <c r="V891" s="77">
        <f t="shared" si="14"/>
        <v>6</v>
      </c>
      <c r="W891" s="216">
        <v>10</v>
      </c>
      <c r="X891" s="217">
        <v>0.72757800136410067</v>
      </c>
      <c r="Y891" s="217">
        <v>0.27242199863589933</v>
      </c>
      <c r="Z891" s="25"/>
    </row>
    <row r="892" spans="1:26" x14ac:dyDescent="0.25">
      <c r="A892" s="124">
        <v>545841</v>
      </c>
      <c r="B892" s="125" t="s">
        <v>927</v>
      </c>
      <c r="C892" s="126" t="s">
        <v>836</v>
      </c>
      <c r="D892" s="101" t="s">
        <v>2093</v>
      </c>
      <c r="E892" s="134"/>
      <c r="F892" s="102">
        <v>502</v>
      </c>
      <c r="G892" s="103" t="s">
        <v>69</v>
      </c>
      <c r="H892" s="104">
        <v>5</v>
      </c>
      <c r="I892" s="106">
        <v>1287</v>
      </c>
      <c r="J892" s="168">
        <v>828</v>
      </c>
      <c r="K892" s="166">
        <v>75</v>
      </c>
      <c r="L892" s="166">
        <v>15</v>
      </c>
      <c r="M892" s="166">
        <v>81</v>
      </c>
      <c r="N892" s="166">
        <v>225</v>
      </c>
      <c r="O892" s="167"/>
      <c r="P892" s="138">
        <v>0.33333333333333331</v>
      </c>
      <c r="Q892" s="139">
        <v>0</v>
      </c>
      <c r="R892" s="140">
        <v>7.666666666666667</v>
      </c>
      <c r="S892" s="140">
        <v>4.333333333333333</v>
      </c>
      <c r="T892" s="140">
        <v>1.3333333333333333</v>
      </c>
      <c r="U892" s="139">
        <v>0.33333333333333331</v>
      </c>
      <c r="V892" s="77">
        <f t="shared" si="14"/>
        <v>3.1880000000000002</v>
      </c>
      <c r="W892" s="216">
        <v>7.97</v>
      </c>
      <c r="X892" s="217">
        <v>0.912895861184568</v>
      </c>
      <c r="Y892" s="217">
        <v>8.7104138815432011E-2</v>
      </c>
      <c r="Z892" s="25"/>
    </row>
    <row r="893" spans="1:26" x14ac:dyDescent="0.25">
      <c r="A893" s="124">
        <v>545842</v>
      </c>
      <c r="B893" s="125" t="s">
        <v>928</v>
      </c>
      <c r="C893" s="126" t="s">
        <v>836</v>
      </c>
      <c r="D893" s="101" t="s">
        <v>2093</v>
      </c>
      <c r="E893" s="134"/>
      <c r="F893" s="102">
        <v>13</v>
      </c>
      <c r="G893" s="103" t="s">
        <v>913</v>
      </c>
      <c r="H893" s="104">
        <v>1</v>
      </c>
      <c r="I893" s="106">
        <v>1152</v>
      </c>
      <c r="J893" s="168">
        <v>711</v>
      </c>
      <c r="K893" s="166">
        <v>210</v>
      </c>
      <c r="L893" s="166">
        <v>12</v>
      </c>
      <c r="M893" s="166">
        <v>54</v>
      </c>
      <c r="N893" s="166">
        <v>111</v>
      </c>
      <c r="O893" s="167"/>
      <c r="P893" s="138">
        <v>1.6666666666666667</v>
      </c>
      <c r="Q893" s="139">
        <v>0.33333333333333331</v>
      </c>
      <c r="R893" s="140">
        <v>7</v>
      </c>
      <c r="S893" s="140">
        <v>5.333333333333333</v>
      </c>
      <c r="T893" s="140">
        <v>0.33333333333333331</v>
      </c>
      <c r="U893" s="139">
        <v>0.33333333333333331</v>
      </c>
      <c r="V893" s="77">
        <f t="shared" si="14"/>
        <v>6</v>
      </c>
      <c r="W893" s="216">
        <v>10</v>
      </c>
      <c r="X893" s="217">
        <v>0.72757800136410067</v>
      </c>
      <c r="Y893" s="217">
        <v>0.27242199863589933</v>
      </c>
      <c r="Z893" s="25"/>
    </row>
    <row r="894" spans="1:26" x14ac:dyDescent="0.25">
      <c r="A894" s="124">
        <v>545851</v>
      </c>
      <c r="B894" s="125" t="s">
        <v>929</v>
      </c>
      <c r="C894" s="126" t="s">
        <v>836</v>
      </c>
      <c r="D894" s="101" t="s">
        <v>2093</v>
      </c>
      <c r="E894" s="134"/>
      <c r="F894" s="102">
        <v>502</v>
      </c>
      <c r="G894" s="103" t="s">
        <v>69</v>
      </c>
      <c r="H894" s="104">
        <v>5</v>
      </c>
      <c r="I894" s="106">
        <v>1290</v>
      </c>
      <c r="J894" s="168">
        <v>837</v>
      </c>
      <c r="K894" s="166">
        <v>132</v>
      </c>
      <c r="L894" s="166">
        <v>15</v>
      </c>
      <c r="M894" s="166">
        <v>81</v>
      </c>
      <c r="N894" s="166">
        <v>189</v>
      </c>
      <c r="O894" s="167"/>
      <c r="P894" s="138">
        <v>2.3333333333333335</v>
      </c>
      <c r="Q894" s="139">
        <v>0.66666666666666663</v>
      </c>
      <c r="R894" s="140">
        <v>7</v>
      </c>
      <c r="S894" s="140">
        <v>6.666666666666667</v>
      </c>
      <c r="T894" s="140">
        <v>0.66666666666666663</v>
      </c>
      <c r="U894" s="139">
        <v>0.66666666666666663</v>
      </c>
      <c r="V894" s="77">
        <f t="shared" si="14"/>
        <v>3.1880000000000002</v>
      </c>
      <c r="W894" s="216">
        <v>7.97</v>
      </c>
      <c r="X894" s="217">
        <v>0.912895861184568</v>
      </c>
      <c r="Y894" s="217">
        <v>8.7104138815432011E-2</v>
      </c>
      <c r="Z894" s="25"/>
    </row>
    <row r="895" spans="1:26" x14ac:dyDescent="0.25">
      <c r="A895" s="124">
        <v>545852</v>
      </c>
      <c r="B895" s="125" t="s">
        <v>930</v>
      </c>
      <c r="C895" s="126" t="s">
        <v>836</v>
      </c>
      <c r="D895" s="101" t="s">
        <v>2093</v>
      </c>
      <c r="E895" s="134"/>
      <c r="F895" s="102">
        <v>13</v>
      </c>
      <c r="G895" s="103" t="s">
        <v>913</v>
      </c>
      <c r="H895" s="104">
        <v>1</v>
      </c>
      <c r="I895" s="106">
        <v>636</v>
      </c>
      <c r="J895" s="168">
        <v>414</v>
      </c>
      <c r="K895" s="166">
        <v>84</v>
      </c>
      <c r="L895" s="166">
        <v>9</v>
      </c>
      <c r="M895" s="166">
        <v>36</v>
      </c>
      <c r="N895" s="166">
        <v>84</v>
      </c>
      <c r="O895" s="167"/>
      <c r="P895" s="138">
        <v>2.6666666666666665</v>
      </c>
      <c r="Q895" s="139">
        <v>1.3333333333333333</v>
      </c>
      <c r="R895" s="140">
        <v>5.666666666666667</v>
      </c>
      <c r="S895" s="140">
        <v>5.666666666666667</v>
      </c>
      <c r="T895" s="140">
        <v>0.66666666666666663</v>
      </c>
      <c r="U895" s="139">
        <v>1.3333333333333333</v>
      </c>
      <c r="V895" s="77">
        <f t="shared" si="14"/>
        <v>6</v>
      </c>
      <c r="W895" s="216">
        <v>10</v>
      </c>
      <c r="X895" s="217">
        <v>0.72757800136410067</v>
      </c>
      <c r="Y895" s="217">
        <v>0.27242199863589933</v>
      </c>
      <c r="Z895" s="25"/>
    </row>
    <row r="896" spans="1:26" x14ac:dyDescent="0.25">
      <c r="A896" s="124">
        <v>545860</v>
      </c>
      <c r="B896" s="125" t="s">
        <v>931</v>
      </c>
      <c r="C896" s="126" t="s">
        <v>836</v>
      </c>
      <c r="D896" s="101" t="s">
        <v>2093</v>
      </c>
      <c r="E896" s="134"/>
      <c r="F896" s="102">
        <v>502</v>
      </c>
      <c r="G896" s="103" t="s">
        <v>69</v>
      </c>
      <c r="H896" s="104">
        <v>5</v>
      </c>
      <c r="I896" s="106">
        <v>1083</v>
      </c>
      <c r="J896" s="168">
        <v>705</v>
      </c>
      <c r="K896" s="166">
        <v>105</v>
      </c>
      <c r="L896" s="166">
        <v>9</v>
      </c>
      <c r="M896" s="166">
        <v>66</v>
      </c>
      <c r="N896" s="166">
        <v>189</v>
      </c>
      <c r="O896" s="167"/>
      <c r="P896" s="138">
        <v>2.6666666666666665</v>
      </c>
      <c r="Q896" s="139">
        <v>1</v>
      </c>
      <c r="R896" s="140">
        <v>2.3333333333333335</v>
      </c>
      <c r="S896" s="140">
        <v>3.3333333333333335</v>
      </c>
      <c r="T896" s="140">
        <v>0.66666666666666663</v>
      </c>
      <c r="U896" s="139">
        <v>0.66666666666666663</v>
      </c>
      <c r="V896" s="77">
        <f t="shared" si="14"/>
        <v>3.1880000000000002</v>
      </c>
      <c r="W896" s="216">
        <v>7.97</v>
      </c>
      <c r="X896" s="217">
        <v>0.912895861184568</v>
      </c>
      <c r="Y896" s="217">
        <v>8.7104138815432011E-2</v>
      </c>
      <c r="Z896" s="25"/>
    </row>
    <row r="897" spans="1:26" x14ac:dyDescent="0.25">
      <c r="A897" s="124">
        <v>545911</v>
      </c>
      <c r="B897" s="125" t="s">
        <v>932</v>
      </c>
      <c r="C897" s="126" t="s">
        <v>836</v>
      </c>
      <c r="D897" s="101" t="s">
        <v>2093</v>
      </c>
      <c r="E897" s="134"/>
      <c r="F897" s="102">
        <v>502</v>
      </c>
      <c r="G897" s="103" t="s">
        <v>69</v>
      </c>
      <c r="H897" s="104">
        <v>5</v>
      </c>
      <c r="I897" s="106">
        <v>585</v>
      </c>
      <c r="J897" s="168">
        <v>345</v>
      </c>
      <c r="K897" s="166">
        <v>60</v>
      </c>
      <c r="L897" s="166">
        <v>9</v>
      </c>
      <c r="M897" s="166">
        <v>45</v>
      </c>
      <c r="N897" s="166">
        <v>93</v>
      </c>
      <c r="O897" s="167"/>
      <c r="P897" s="138">
        <v>0</v>
      </c>
      <c r="Q897" s="139">
        <v>0</v>
      </c>
      <c r="R897" s="140">
        <v>2.3333333333333335</v>
      </c>
      <c r="S897" s="140">
        <v>1.6666666666666667</v>
      </c>
      <c r="T897" s="140">
        <v>0.33333333333333331</v>
      </c>
      <c r="U897" s="139">
        <v>0</v>
      </c>
      <c r="V897" s="77">
        <f t="shared" si="14"/>
        <v>3.1880000000000002</v>
      </c>
      <c r="W897" s="216">
        <v>7.97</v>
      </c>
      <c r="X897" s="217">
        <v>0.912895861184568</v>
      </c>
      <c r="Y897" s="217">
        <v>8.7104138815432011E-2</v>
      </c>
      <c r="Z897" s="25"/>
    </row>
    <row r="898" spans="1:26" x14ac:dyDescent="0.25">
      <c r="A898" s="124">
        <v>545912</v>
      </c>
      <c r="B898" s="125" t="s">
        <v>933</v>
      </c>
      <c r="C898" s="126" t="s">
        <v>836</v>
      </c>
      <c r="D898" s="101" t="s">
        <v>2093</v>
      </c>
      <c r="E898" s="134"/>
      <c r="F898" s="102">
        <v>502</v>
      </c>
      <c r="G898" s="103" t="s">
        <v>69</v>
      </c>
      <c r="H898" s="104">
        <v>5</v>
      </c>
      <c r="I898" s="106">
        <v>363</v>
      </c>
      <c r="J898" s="168">
        <v>192</v>
      </c>
      <c r="K898" s="166">
        <v>27</v>
      </c>
      <c r="L898" s="166">
        <v>6</v>
      </c>
      <c r="M898" s="166">
        <v>30</v>
      </c>
      <c r="N898" s="166">
        <v>69</v>
      </c>
      <c r="O898" s="167"/>
      <c r="P898" s="138">
        <v>1.3333333333333333</v>
      </c>
      <c r="Q898" s="139">
        <v>0.33333333333333331</v>
      </c>
      <c r="R898" s="140">
        <v>1</v>
      </c>
      <c r="S898" s="140">
        <v>0.33333333333333331</v>
      </c>
      <c r="T898" s="140">
        <v>0</v>
      </c>
      <c r="U898" s="139">
        <v>0</v>
      </c>
      <c r="V898" s="77">
        <f t="shared" si="14"/>
        <v>3.1880000000000002</v>
      </c>
      <c r="W898" s="216">
        <v>7.97</v>
      </c>
      <c r="X898" s="217">
        <v>0.912895861184568</v>
      </c>
      <c r="Y898" s="217">
        <v>8.7104138815432011E-2</v>
      </c>
      <c r="Z898" s="25"/>
    </row>
    <row r="899" spans="1:26" x14ac:dyDescent="0.25">
      <c r="A899" s="124">
        <v>545913</v>
      </c>
      <c r="B899" s="125" t="s">
        <v>934</v>
      </c>
      <c r="C899" s="126" t="s">
        <v>836</v>
      </c>
      <c r="D899" s="101" t="s">
        <v>2093</v>
      </c>
      <c r="E899" s="134"/>
      <c r="F899" s="102">
        <v>502</v>
      </c>
      <c r="G899" s="103" t="s">
        <v>69</v>
      </c>
      <c r="H899" s="104">
        <v>5</v>
      </c>
      <c r="I899" s="106">
        <v>231</v>
      </c>
      <c r="J899" s="168">
        <v>138</v>
      </c>
      <c r="K899" s="166">
        <v>6</v>
      </c>
      <c r="L899" s="166" t="s">
        <v>2139</v>
      </c>
      <c r="M899" s="166">
        <v>18</v>
      </c>
      <c r="N899" s="166">
        <v>27</v>
      </c>
      <c r="O899" s="167"/>
      <c r="P899" s="138">
        <v>0</v>
      </c>
      <c r="Q899" s="139">
        <v>0</v>
      </c>
      <c r="R899" s="140">
        <v>0</v>
      </c>
      <c r="S899" s="140">
        <v>0</v>
      </c>
      <c r="T899" s="140">
        <v>0</v>
      </c>
      <c r="U899" s="139">
        <v>0</v>
      </c>
      <c r="V899" s="77">
        <f t="shared" si="14"/>
        <v>3.1880000000000002</v>
      </c>
      <c r="W899" s="216">
        <v>7.97</v>
      </c>
      <c r="X899" s="217">
        <v>0.912895861184568</v>
      </c>
      <c r="Y899" s="217">
        <v>8.7104138815432011E-2</v>
      </c>
      <c r="Z899" s="25"/>
    </row>
    <row r="900" spans="1:26" x14ac:dyDescent="0.25">
      <c r="A900" s="124">
        <v>546100</v>
      </c>
      <c r="B900" s="125" t="s">
        <v>935</v>
      </c>
      <c r="C900" s="126" t="s">
        <v>836</v>
      </c>
      <c r="D900" s="101" t="s">
        <v>2092</v>
      </c>
      <c r="E900" s="134"/>
      <c r="F900" s="102">
        <v>12</v>
      </c>
      <c r="G900" s="103" t="s">
        <v>908</v>
      </c>
      <c r="H900" s="104">
        <v>1</v>
      </c>
      <c r="I900" s="106">
        <v>1059</v>
      </c>
      <c r="J900" s="168">
        <v>753</v>
      </c>
      <c r="K900" s="166">
        <v>60</v>
      </c>
      <c r="L900" s="166">
        <v>9</v>
      </c>
      <c r="M900" s="166">
        <v>48</v>
      </c>
      <c r="N900" s="166">
        <v>111</v>
      </c>
      <c r="O900" s="167"/>
      <c r="P900" s="138">
        <v>0.33333333333333331</v>
      </c>
      <c r="Q900" s="139">
        <v>0</v>
      </c>
      <c r="R900" s="140">
        <v>9.6666666666666661</v>
      </c>
      <c r="S900" s="140">
        <v>4</v>
      </c>
      <c r="T900" s="140">
        <v>0</v>
      </c>
      <c r="U900" s="139">
        <v>0.33333333333333331</v>
      </c>
      <c r="V900" s="77">
        <f t="shared" si="14"/>
        <v>8.1959999999999997</v>
      </c>
      <c r="W900" s="216">
        <v>13.66</v>
      </c>
      <c r="X900" s="217">
        <v>0.4320871734556449</v>
      </c>
      <c r="Y900" s="217">
        <v>0.56791282654435515</v>
      </c>
      <c r="Z900" s="25"/>
    </row>
    <row r="901" spans="1:26" x14ac:dyDescent="0.25">
      <c r="A901" s="124">
        <v>546200</v>
      </c>
      <c r="B901" s="125" t="s">
        <v>936</v>
      </c>
      <c r="C901" s="126" t="s">
        <v>836</v>
      </c>
      <c r="D901" s="101" t="s">
        <v>2092</v>
      </c>
      <c r="E901" s="134"/>
      <c r="F901" s="102">
        <v>12</v>
      </c>
      <c r="G901" s="103" t="s">
        <v>908</v>
      </c>
      <c r="H901" s="104">
        <v>1</v>
      </c>
      <c r="I901" s="106">
        <v>1089</v>
      </c>
      <c r="J901" s="168">
        <v>864</v>
      </c>
      <c r="K901" s="166">
        <v>57</v>
      </c>
      <c r="L901" s="166">
        <v>3</v>
      </c>
      <c r="M901" s="166">
        <v>33</v>
      </c>
      <c r="N901" s="166">
        <v>66</v>
      </c>
      <c r="O901" s="167"/>
      <c r="P901" s="138">
        <v>4</v>
      </c>
      <c r="Q901" s="139">
        <v>0.66666666666666663</v>
      </c>
      <c r="R901" s="140">
        <v>34.666666666666664</v>
      </c>
      <c r="S901" s="140">
        <v>12.666666666666666</v>
      </c>
      <c r="T901" s="140">
        <v>0.33333333333333331</v>
      </c>
      <c r="U901" s="139">
        <v>1.3333333333333333</v>
      </c>
      <c r="V901" s="77">
        <f t="shared" si="14"/>
        <v>8.1959999999999997</v>
      </c>
      <c r="W901" s="216">
        <v>13.66</v>
      </c>
      <c r="X901" s="217">
        <v>0.4320871734556449</v>
      </c>
      <c r="Y901" s="217">
        <v>0.56791282654435515</v>
      </c>
      <c r="Z901" s="25"/>
    </row>
    <row r="902" spans="1:26" x14ac:dyDescent="0.25">
      <c r="A902" s="124">
        <v>546300</v>
      </c>
      <c r="B902" s="125" t="s">
        <v>937</v>
      </c>
      <c r="C902" s="126" t="s">
        <v>836</v>
      </c>
      <c r="D902" s="101" t="s">
        <v>2092</v>
      </c>
      <c r="E902" s="134"/>
      <c r="F902" s="102">
        <v>12</v>
      </c>
      <c r="G902" s="103" t="s">
        <v>908</v>
      </c>
      <c r="H902" s="104">
        <v>1</v>
      </c>
      <c r="I902" s="106">
        <v>1320</v>
      </c>
      <c r="J902" s="168">
        <v>867</v>
      </c>
      <c r="K902" s="166">
        <v>84</v>
      </c>
      <c r="L902" s="166">
        <v>18</v>
      </c>
      <c r="M902" s="166">
        <v>87</v>
      </c>
      <c r="N902" s="166">
        <v>183</v>
      </c>
      <c r="O902" s="167"/>
      <c r="P902" s="138">
        <v>17.333333333333332</v>
      </c>
      <c r="Q902" s="139">
        <v>0.33333333333333331</v>
      </c>
      <c r="R902" s="140">
        <v>32</v>
      </c>
      <c r="S902" s="140">
        <v>18.666666666666668</v>
      </c>
      <c r="T902" s="140">
        <v>0</v>
      </c>
      <c r="U902" s="139">
        <v>1</v>
      </c>
      <c r="V902" s="77">
        <f t="shared" si="14"/>
        <v>8.1959999999999997</v>
      </c>
      <c r="W902" s="216">
        <v>13.66</v>
      </c>
      <c r="X902" s="217">
        <v>0.4320871734556449</v>
      </c>
      <c r="Y902" s="217">
        <v>0.56791282654435515</v>
      </c>
      <c r="Z902" s="25"/>
    </row>
    <row r="903" spans="1:26" x14ac:dyDescent="0.25">
      <c r="A903" s="124">
        <v>546400</v>
      </c>
      <c r="B903" s="125" t="s">
        <v>938</v>
      </c>
      <c r="C903" s="126" t="s">
        <v>836</v>
      </c>
      <c r="D903" s="101" t="s">
        <v>2092</v>
      </c>
      <c r="E903" s="134"/>
      <c r="F903" s="102">
        <v>12</v>
      </c>
      <c r="G903" s="103" t="s">
        <v>908</v>
      </c>
      <c r="H903" s="104">
        <v>1</v>
      </c>
      <c r="I903" s="106">
        <v>243</v>
      </c>
      <c r="J903" s="168">
        <v>156</v>
      </c>
      <c r="K903" s="166">
        <v>27</v>
      </c>
      <c r="L903" s="166">
        <v>0</v>
      </c>
      <c r="M903" s="166">
        <v>12</v>
      </c>
      <c r="N903" s="166">
        <v>12</v>
      </c>
      <c r="O903" s="167"/>
      <c r="P903" s="138">
        <v>18.333333333333332</v>
      </c>
      <c r="Q903" s="139">
        <v>0.33333333333333331</v>
      </c>
      <c r="R903" s="140">
        <v>3.6666666666666665</v>
      </c>
      <c r="S903" s="140">
        <v>5</v>
      </c>
      <c r="T903" s="140">
        <v>0</v>
      </c>
      <c r="U903" s="139">
        <v>0</v>
      </c>
      <c r="V903" s="77">
        <f t="shared" si="14"/>
        <v>8.1959999999999997</v>
      </c>
      <c r="W903" s="216">
        <v>13.66</v>
      </c>
      <c r="X903" s="217">
        <v>0.4320871734556449</v>
      </c>
      <c r="Y903" s="217">
        <v>0.56791282654435515</v>
      </c>
      <c r="Z903" s="25"/>
    </row>
    <row r="904" spans="1:26" x14ac:dyDescent="0.25">
      <c r="A904" s="124">
        <v>546500</v>
      </c>
      <c r="B904" s="125" t="s">
        <v>939</v>
      </c>
      <c r="C904" s="126" t="s">
        <v>836</v>
      </c>
      <c r="D904" s="101" t="s">
        <v>2092</v>
      </c>
      <c r="E904" s="134"/>
      <c r="F904" s="102">
        <v>12</v>
      </c>
      <c r="G904" s="103" t="s">
        <v>908</v>
      </c>
      <c r="H904" s="104">
        <v>1</v>
      </c>
      <c r="I904" s="106">
        <v>4341</v>
      </c>
      <c r="J904" s="165">
        <v>2418</v>
      </c>
      <c r="K904" s="166">
        <v>534</v>
      </c>
      <c r="L904" s="166">
        <v>69</v>
      </c>
      <c r="M904" s="166">
        <v>423</v>
      </c>
      <c r="N904" s="166">
        <v>711</v>
      </c>
      <c r="O904" s="167"/>
      <c r="P904" s="138">
        <v>2.6666666666666665</v>
      </c>
      <c r="Q904" s="139">
        <v>0.66666666666666663</v>
      </c>
      <c r="R904" s="140">
        <v>85.333333333333329</v>
      </c>
      <c r="S904" s="140">
        <v>72.333333333333329</v>
      </c>
      <c r="T904" s="140">
        <v>12</v>
      </c>
      <c r="U904" s="139">
        <v>5.333333333333333</v>
      </c>
      <c r="V904" s="77">
        <f t="shared" si="14"/>
        <v>8.1959999999999997</v>
      </c>
      <c r="W904" s="216">
        <v>13.66</v>
      </c>
      <c r="X904" s="217">
        <v>0.4320871734556449</v>
      </c>
      <c r="Y904" s="217">
        <v>0.56791282654435515</v>
      </c>
      <c r="Z904" s="25"/>
    </row>
    <row r="905" spans="1:26" x14ac:dyDescent="0.25">
      <c r="A905" s="124">
        <v>546600</v>
      </c>
      <c r="B905" s="125" t="s">
        <v>940</v>
      </c>
      <c r="C905" s="126" t="s">
        <v>836</v>
      </c>
      <c r="D905" s="101" t="s">
        <v>2092</v>
      </c>
      <c r="E905" s="134"/>
      <c r="F905" s="102">
        <v>12</v>
      </c>
      <c r="G905" s="103" t="s">
        <v>908</v>
      </c>
      <c r="H905" s="104">
        <v>1</v>
      </c>
      <c r="I905" s="106">
        <v>4674</v>
      </c>
      <c r="J905" s="165">
        <v>2679</v>
      </c>
      <c r="K905" s="166">
        <v>453</v>
      </c>
      <c r="L905" s="166">
        <v>90</v>
      </c>
      <c r="M905" s="166">
        <v>414</v>
      </c>
      <c r="N905" s="166">
        <v>687</v>
      </c>
      <c r="O905" s="167"/>
      <c r="P905" s="138">
        <v>23.666666666666668</v>
      </c>
      <c r="Q905" s="139">
        <v>4.333333333333333</v>
      </c>
      <c r="R905" s="140">
        <v>87.333333333333329</v>
      </c>
      <c r="S905" s="140">
        <v>55.333333333333336</v>
      </c>
      <c r="T905" s="140">
        <v>6.666666666666667</v>
      </c>
      <c r="U905" s="139">
        <v>3.3333333333333335</v>
      </c>
      <c r="V905" s="77">
        <f t="shared" si="14"/>
        <v>8.1959999999999997</v>
      </c>
      <c r="W905" s="216">
        <v>13.66</v>
      </c>
      <c r="X905" s="217">
        <v>0.4320871734556449</v>
      </c>
      <c r="Y905" s="217">
        <v>0.56791282654435515</v>
      </c>
      <c r="Z905" s="25"/>
    </row>
    <row r="906" spans="1:26" x14ac:dyDescent="0.25">
      <c r="A906" s="124">
        <v>546700</v>
      </c>
      <c r="B906" s="125" t="s">
        <v>941</v>
      </c>
      <c r="C906" s="126" t="s">
        <v>836</v>
      </c>
      <c r="D906" s="101" t="s">
        <v>2092</v>
      </c>
      <c r="E906" s="134"/>
      <c r="F906" s="102">
        <v>12</v>
      </c>
      <c r="G906" s="103" t="s">
        <v>908</v>
      </c>
      <c r="H906" s="104">
        <v>1</v>
      </c>
      <c r="I906" s="106">
        <v>3093</v>
      </c>
      <c r="J906" s="165">
        <v>1482</v>
      </c>
      <c r="K906" s="166">
        <v>576</v>
      </c>
      <c r="L906" s="166">
        <v>60</v>
      </c>
      <c r="M906" s="166">
        <v>333</v>
      </c>
      <c r="N906" s="166">
        <v>615</v>
      </c>
      <c r="O906" s="167"/>
      <c r="P906" s="138">
        <v>31.666666666666668</v>
      </c>
      <c r="Q906" s="139">
        <v>2.6666666666666665</v>
      </c>
      <c r="R906" s="140">
        <v>43.666666666666664</v>
      </c>
      <c r="S906" s="140">
        <v>66.333333333333329</v>
      </c>
      <c r="T906" s="140">
        <v>11.666666666666666</v>
      </c>
      <c r="U906" s="139">
        <v>4.666666666666667</v>
      </c>
      <c r="V906" s="77">
        <f t="shared" si="14"/>
        <v>8.1959999999999997</v>
      </c>
      <c r="W906" s="216">
        <v>13.66</v>
      </c>
      <c r="X906" s="217">
        <v>0.4320871734556449</v>
      </c>
      <c r="Y906" s="217">
        <v>0.56791282654435515</v>
      </c>
      <c r="Z906" s="25"/>
    </row>
    <row r="907" spans="1:26" x14ac:dyDescent="0.25">
      <c r="A907" s="124">
        <v>546801</v>
      </c>
      <c r="B907" s="125" t="s">
        <v>942</v>
      </c>
      <c r="C907" s="126" t="s">
        <v>836</v>
      </c>
      <c r="D907" s="101" t="s">
        <v>2092</v>
      </c>
      <c r="E907" s="134"/>
      <c r="F907" s="102">
        <v>12</v>
      </c>
      <c r="G907" s="103" t="s">
        <v>908</v>
      </c>
      <c r="H907" s="104">
        <v>1</v>
      </c>
      <c r="I907" s="106">
        <v>2655</v>
      </c>
      <c r="J907" s="165">
        <v>1788</v>
      </c>
      <c r="K907" s="166">
        <v>102</v>
      </c>
      <c r="L907" s="166">
        <v>36</v>
      </c>
      <c r="M907" s="166">
        <v>150</v>
      </c>
      <c r="N907" s="166">
        <v>279</v>
      </c>
      <c r="O907" s="167"/>
      <c r="P907" s="138">
        <v>14.666666666666666</v>
      </c>
      <c r="Q907" s="139">
        <v>6.666666666666667</v>
      </c>
      <c r="R907" s="140">
        <v>31</v>
      </c>
      <c r="S907" s="140">
        <v>12.333333333333334</v>
      </c>
      <c r="T907" s="140">
        <v>1.6666666666666667</v>
      </c>
      <c r="U907" s="139">
        <v>0.33333333333333331</v>
      </c>
      <c r="V907" s="77">
        <f t="shared" si="14"/>
        <v>8.1959999999999997</v>
      </c>
      <c r="W907" s="216">
        <v>13.66</v>
      </c>
      <c r="X907" s="217">
        <v>0.4320871734556449</v>
      </c>
      <c r="Y907" s="217">
        <v>0.56791282654435515</v>
      </c>
      <c r="Z907" s="25"/>
    </row>
    <row r="908" spans="1:26" x14ac:dyDescent="0.25">
      <c r="A908" s="124">
        <v>546802</v>
      </c>
      <c r="B908" s="125" t="s">
        <v>943</v>
      </c>
      <c r="C908" s="126" t="s">
        <v>836</v>
      </c>
      <c r="D908" s="101" t="s">
        <v>2092</v>
      </c>
      <c r="E908" s="134"/>
      <c r="F908" s="102">
        <v>12</v>
      </c>
      <c r="G908" s="103" t="s">
        <v>908</v>
      </c>
      <c r="H908" s="104">
        <v>1</v>
      </c>
      <c r="I908" s="106">
        <v>2697</v>
      </c>
      <c r="J908" s="165">
        <v>1770</v>
      </c>
      <c r="K908" s="166">
        <v>114</v>
      </c>
      <c r="L908" s="166">
        <v>21</v>
      </c>
      <c r="M908" s="166">
        <v>108</v>
      </c>
      <c r="N908" s="166">
        <v>318</v>
      </c>
      <c r="O908" s="167"/>
      <c r="P908" s="138">
        <v>13.333333333333334</v>
      </c>
      <c r="Q908" s="139">
        <v>0</v>
      </c>
      <c r="R908" s="140">
        <v>27.666666666666668</v>
      </c>
      <c r="S908" s="140">
        <v>7.666666666666667</v>
      </c>
      <c r="T908" s="140">
        <v>1.6666666666666667</v>
      </c>
      <c r="U908" s="139">
        <v>0.33333333333333331</v>
      </c>
      <c r="V908" s="77">
        <f t="shared" si="14"/>
        <v>8.1959999999999997</v>
      </c>
      <c r="W908" s="216">
        <v>13.66</v>
      </c>
      <c r="X908" s="217">
        <v>0.4320871734556449</v>
      </c>
      <c r="Y908" s="217">
        <v>0.56791282654435515</v>
      </c>
      <c r="Z908" s="25"/>
    </row>
    <row r="909" spans="1:26" x14ac:dyDescent="0.25">
      <c r="A909" s="124">
        <v>546901</v>
      </c>
      <c r="B909" s="125" t="s">
        <v>944</v>
      </c>
      <c r="C909" s="126" t="s">
        <v>836</v>
      </c>
      <c r="D909" s="101" t="s">
        <v>2092</v>
      </c>
      <c r="E909" s="134"/>
      <c r="F909" s="102">
        <v>12</v>
      </c>
      <c r="G909" s="103" t="s">
        <v>908</v>
      </c>
      <c r="H909" s="104">
        <v>1</v>
      </c>
      <c r="I909" s="106">
        <v>2451</v>
      </c>
      <c r="J909" s="165">
        <v>1479</v>
      </c>
      <c r="K909" s="166">
        <v>168</v>
      </c>
      <c r="L909" s="166">
        <v>42</v>
      </c>
      <c r="M909" s="166">
        <v>189</v>
      </c>
      <c r="N909" s="166">
        <v>345</v>
      </c>
      <c r="O909" s="167"/>
      <c r="P909" s="138">
        <v>7</v>
      </c>
      <c r="Q909" s="139">
        <v>0.33333333333333331</v>
      </c>
      <c r="R909" s="140">
        <v>140.33333333333334</v>
      </c>
      <c r="S909" s="140">
        <v>80.333333333333329</v>
      </c>
      <c r="T909" s="140">
        <v>10.333333333333334</v>
      </c>
      <c r="U909" s="139">
        <v>6.666666666666667</v>
      </c>
      <c r="V909" s="77">
        <f t="shared" si="14"/>
        <v>8.1959999999999997</v>
      </c>
      <c r="W909" s="216">
        <v>13.66</v>
      </c>
      <c r="X909" s="217">
        <v>0.4320871734556449</v>
      </c>
      <c r="Y909" s="217">
        <v>0.56791282654435515</v>
      </c>
      <c r="Z909" s="25"/>
    </row>
    <row r="910" spans="1:26" x14ac:dyDescent="0.25">
      <c r="A910" s="124">
        <v>546902</v>
      </c>
      <c r="B910" s="125" t="s">
        <v>945</v>
      </c>
      <c r="C910" s="126" t="s">
        <v>836</v>
      </c>
      <c r="D910" s="101" t="s">
        <v>2092</v>
      </c>
      <c r="E910" s="134"/>
      <c r="F910" s="102">
        <v>12</v>
      </c>
      <c r="G910" s="103" t="s">
        <v>908</v>
      </c>
      <c r="H910" s="104">
        <v>1</v>
      </c>
      <c r="I910" s="106">
        <v>2352</v>
      </c>
      <c r="J910" s="165">
        <v>1413</v>
      </c>
      <c r="K910" s="166">
        <v>183</v>
      </c>
      <c r="L910" s="166">
        <v>45</v>
      </c>
      <c r="M910" s="166">
        <v>174</v>
      </c>
      <c r="N910" s="166">
        <v>303</v>
      </c>
      <c r="O910" s="167"/>
      <c r="P910" s="138">
        <v>83</v>
      </c>
      <c r="Q910" s="139">
        <v>7.333333333333333</v>
      </c>
      <c r="R910" s="140">
        <v>48.666666666666664</v>
      </c>
      <c r="S910" s="140">
        <v>23.333333333333332</v>
      </c>
      <c r="T910" s="140">
        <v>5.666666666666667</v>
      </c>
      <c r="U910" s="139">
        <v>2.3333333333333335</v>
      </c>
      <c r="V910" s="77">
        <f t="shared" si="14"/>
        <v>8.1959999999999997</v>
      </c>
      <c r="W910" s="216">
        <v>13.66</v>
      </c>
      <c r="X910" s="217">
        <v>0.4320871734556449</v>
      </c>
      <c r="Y910" s="217">
        <v>0.56791282654435515</v>
      </c>
      <c r="Z910" s="25"/>
    </row>
    <row r="911" spans="1:26" x14ac:dyDescent="0.25">
      <c r="A911" s="124">
        <v>547001</v>
      </c>
      <c r="B911" s="125" t="s">
        <v>946</v>
      </c>
      <c r="C911" s="126" t="s">
        <v>836</v>
      </c>
      <c r="D911" s="101" t="s">
        <v>2092</v>
      </c>
      <c r="E911" s="134"/>
      <c r="F911" s="102">
        <v>12</v>
      </c>
      <c r="G911" s="103" t="s">
        <v>908</v>
      </c>
      <c r="H911" s="104">
        <v>1</v>
      </c>
      <c r="I911" s="106">
        <v>2481</v>
      </c>
      <c r="J911" s="165">
        <v>1413</v>
      </c>
      <c r="K911" s="166">
        <v>249</v>
      </c>
      <c r="L911" s="166">
        <v>36</v>
      </c>
      <c r="M911" s="166">
        <v>207</v>
      </c>
      <c r="N911" s="166">
        <v>405</v>
      </c>
      <c r="O911" s="167"/>
      <c r="P911" s="138">
        <v>15.333333333333334</v>
      </c>
      <c r="Q911" s="139">
        <v>0.66666666666666663</v>
      </c>
      <c r="R911" s="140">
        <v>41</v>
      </c>
      <c r="S911" s="140">
        <v>20.666666666666668</v>
      </c>
      <c r="T911" s="140">
        <v>1.3333333333333333</v>
      </c>
      <c r="U911" s="139">
        <v>1.3333333333333333</v>
      </c>
      <c r="V911" s="77">
        <f t="shared" si="14"/>
        <v>8.1959999999999997</v>
      </c>
      <c r="W911" s="216">
        <v>13.66</v>
      </c>
      <c r="X911" s="217">
        <v>0.4320871734556449</v>
      </c>
      <c r="Y911" s="217">
        <v>0.56791282654435515</v>
      </c>
      <c r="Z911" s="25"/>
    </row>
    <row r="912" spans="1:26" x14ac:dyDescent="0.25">
      <c r="A912" s="124">
        <v>547002</v>
      </c>
      <c r="B912" s="125" t="s">
        <v>947</v>
      </c>
      <c r="C912" s="126" t="s">
        <v>836</v>
      </c>
      <c r="D912" s="101" t="s">
        <v>2092</v>
      </c>
      <c r="E912" s="134"/>
      <c r="F912" s="102">
        <v>12</v>
      </c>
      <c r="G912" s="103" t="s">
        <v>908</v>
      </c>
      <c r="H912" s="104">
        <v>1</v>
      </c>
      <c r="I912" s="106">
        <v>2559</v>
      </c>
      <c r="J912" s="165">
        <v>1593</v>
      </c>
      <c r="K912" s="166">
        <v>240</v>
      </c>
      <c r="L912" s="166">
        <v>30</v>
      </c>
      <c r="M912" s="166">
        <v>159</v>
      </c>
      <c r="N912" s="166">
        <v>366</v>
      </c>
      <c r="O912" s="167"/>
      <c r="P912" s="138">
        <v>16.666666666666668</v>
      </c>
      <c r="Q912" s="139">
        <v>1.6666666666666667</v>
      </c>
      <c r="R912" s="140">
        <v>56</v>
      </c>
      <c r="S912" s="140">
        <v>27.666666666666668</v>
      </c>
      <c r="T912" s="140">
        <v>2.6666666666666665</v>
      </c>
      <c r="U912" s="139">
        <v>0.33333333333333331</v>
      </c>
      <c r="V912" s="77">
        <f t="shared" si="14"/>
        <v>8.1959999999999997</v>
      </c>
      <c r="W912" s="216">
        <v>13.66</v>
      </c>
      <c r="X912" s="217">
        <v>0.4320871734556449</v>
      </c>
      <c r="Y912" s="217">
        <v>0.56791282654435515</v>
      </c>
      <c r="Z912" s="25"/>
    </row>
    <row r="913" spans="1:26" x14ac:dyDescent="0.25">
      <c r="A913" s="124">
        <v>547100</v>
      </c>
      <c r="B913" s="125" t="s">
        <v>948</v>
      </c>
      <c r="C913" s="126" t="s">
        <v>836</v>
      </c>
      <c r="D913" s="101" t="s">
        <v>2092</v>
      </c>
      <c r="E913" s="134"/>
      <c r="F913" s="102">
        <v>12</v>
      </c>
      <c r="G913" s="103" t="s">
        <v>908</v>
      </c>
      <c r="H913" s="104">
        <v>1</v>
      </c>
      <c r="I913" s="106">
        <v>6390</v>
      </c>
      <c r="J913" s="165">
        <v>4575</v>
      </c>
      <c r="K913" s="166">
        <v>315</v>
      </c>
      <c r="L913" s="166">
        <v>48</v>
      </c>
      <c r="M913" s="166">
        <v>309</v>
      </c>
      <c r="N913" s="166">
        <v>678</v>
      </c>
      <c r="O913" s="167"/>
      <c r="P913" s="138">
        <v>24</v>
      </c>
      <c r="Q913" s="139">
        <v>2.6666666666666665</v>
      </c>
      <c r="R913" s="140">
        <v>142.33333333333334</v>
      </c>
      <c r="S913" s="140">
        <v>53.333333333333336</v>
      </c>
      <c r="T913" s="140">
        <v>2</v>
      </c>
      <c r="U913" s="139">
        <v>4.666666666666667</v>
      </c>
      <c r="V913" s="77">
        <f t="shared" si="14"/>
        <v>8.1959999999999997</v>
      </c>
      <c r="W913" s="216">
        <v>13.66</v>
      </c>
      <c r="X913" s="217">
        <v>0.4320871734556449</v>
      </c>
      <c r="Y913" s="217">
        <v>0.56791282654435515</v>
      </c>
      <c r="Z913" s="25"/>
    </row>
    <row r="914" spans="1:26" x14ac:dyDescent="0.25">
      <c r="A914" s="124">
        <v>547200</v>
      </c>
      <c r="B914" s="125" t="s">
        <v>949</v>
      </c>
      <c r="C914" s="126" t="s">
        <v>836</v>
      </c>
      <c r="D914" s="101" t="s">
        <v>2092</v>
      </c>
      <c r="E914" s="134"/>
      <c r="F914" s="102">
        <v>12</v>
      </c>
      <c r="G914" s="103" t="s">
        <v>908</v>
      </c>
      <c r="H914" s="104">
        <v>1</v>
      </c>
      <c r="I914" s="106">
        <v>5226</v>
      </c>
      <c r="J914" s="165">
        <v>3459</v>
      </c>
      <c r="K914" s="166">
        <v>234</v>
      </c>
      <c r="L914" s="166">
        <v>57</v>
      </c>
      <c r="M914" s="166">
        <v>294</v>
      </c>
      <c r="N914" s="166">
        <v>717</v>
      </c>
      <c r="O914" s="167"/>
      <c r="P914" s="138">
        <v>74</v>
      </c>
      <c r="Q914" s="139">
        <v>2.6666666666666665</v>
      </c>
      <c r="R914" s="140">
        <v>137</v>
      </c>
      <c r="S914" s="140">
        <v>40</v>
      </c>
      <c r="T914" s="140">
        <v>3.3333333333333335</v>
      </c>
      <c r="U914" s="139">
        <v>2</v>
      </c>
      <c r="V914" s="77">
        <f t="shared" si="14"/>
        <v>8.1959999999999997</v>
      </c>
      <c r="W914" s="216">
        <v>13.66</v>
      </c>
      <c r="X914" s="217">
        <v>0.4320871734556449</v>
      </c>
      <c r="Y914" s="217">
        <v>0.56791282654435515</v>
      </c>
      <c r="Z914" s="25"/>
    </row>
    <row r="915" spans="1:26" x14ac:dyDescent="0.25">
      <c r="A915" s="124">
        <v>547300</v>
      </c>
      <c r="B915" s="125" t="s">
        <v>950</v>
      </c>
      <c r="C915" s="126" t="s">
        <v>836</v>
      </c>
      <c r="D915" s="101" t="s">
        <v>2092</v>
      </c>
      <c r="E915" s="134"/>
      <c r="F915" s="102">
        <v>12</v>
      </c>
      <c r="G915" s="103" t="s">
        <v>908</v>
      </c>
      <c r="H915" s="104">
        <v>1</v>
      </c>
      <c r="I915" s="106">
        <v>5433</v>
      </c>
      <c r="J915" s="165">
        <v>3573</v>
      </c>
      <c r="K915" s="166">
        <v>276</v>
      </c>
      <c r="L915" s="166">
        <v>60</v>
      </c>
      <c r="M915" s="166">
        <v>306</v>
      </c>
      <c r="N915" s="166">
        <v>642</v>
      </c>
      <c r="O915" s="167"/>
      <c r="P915" s="138">
        <v>43.333333333333336</v>
      </c>
      <c r="Q915" s="139">
        <v>3</v>
      </c>
      <c r="R915" s="140">
        <v>98.333333333333329</v>
      </c>
      <c r="S915" s="140">
        <v>43.666666666666664</v>
      </c>
      <c r="T915" s="140">
        <v>3.3333333333333335</v>
      </c>
      <c r="U915" s="139">
        <v>3</v>
      </c>
      <c r="V915" s="77">
        <f t="shared" si="14"/>
        <v>8.1959999999999997</v>
      </c>
      <c r="W915" s="216">
        <v>13.66</v>
      </c>
      <c r="X915" s="217">
        <v>0.4320871734556449</v>
      </c>
      <c r="Y915" s="217">
        <v>0.56791282654435515</v>
      </c>
      <c r="Z915" s="25"/>
    </row>
    <row r="916" spans="1:26" x14ac:dyDescent="0.25">
      <c r="A916" s="124">
        <v>547400</v>
      </c>
      <c r="B916" s="125" t="s">
        <v>951</v>
      </c>
      <c r="C916" s="126" t="s">
        <v>836</v>
      </c>
      <c r="D916" s="101" t="s">
        <v>2092</v>
      </c>
      <c r="E916" s="134"/>
      <c r="F916" s="102">
        <v>12</v>
      </c>
      <c r="G916" s="103" t="s">
        <v>908</v>
      </c>
      <c r="H916" s="104">
        <v>1</v>
      </c>
      <c r="I916" s="106">
        <v>3393</v>
      </c>
      <c r="J916" s="165">
        <v>1932</v>
      </c>
      <c r="K916" s="166">
        <v>282</v>
      </c>
      <c r="L916" s="166">
        <v>63</v>
      </c>
      <c r="M916" s="166">
        <v>282</v>
      </c>
      <c r="N916" s="166">
        <v>468</v>
      </c>
      <c r="O916" s="167"/>
      <c r="P916" s="138">
        <v>75</v>
      </c>
      <c r="Q916" s="139">
        <v>1.6666666666666667</v>
      </c>
      <c r="R916" s="140">
        <v>59.666666666666664</v>
      </c>
      <c r="S916" s="140">
        <v>39.333333333333336</v>
      </c>
      <c r="T916" s="140">
        <v>5.333333333333333</v>
      </c>
      <c r="U916" s="139">
        <v>1.3333333333333333</v>
      </c>
      <c r="V916" s="77">
        <f t="shared" si="14"/>
        <v>8.1959999999999997</v>
      </c>
      <c r="W916" s="216">
        <v>13.66</v>
      </c>
      <c r="X916" s="217">
        <v>0.4320871734556449</v>
      </c>
      <c r="Y916" s="217">
        <v>0.56791282654435515</v>
      </c>
      <c r="Z916" s="25"/>
    </row>
    <row r="917" spans="1:26" x14ac:dyDescent="0.25">
      <c r="A917" s="124">
        <v>547600</v>
      </c>
      <c r="B917" s="125" t="s">
        <v>952</v>
      </c>
      <c r="C917" s="126" t="s">
        <v>836</v>
      </c>
      <c r="D917" s="101" t="s">
        <v>2093</v>
      </c>
      <c r="E917" s="134"/>
      <c r="F917" s="102">
        <v>13</v>
      </c>
      <c r="G917" s="103" t="s">
        <v>913</v>
      </c>
      <c r="H917" s="104">
        <v>1</v>
      </c>
      <c r="I917" s="106">
        <v>3567</v>
      </c>
      <c r="J917" s="165">
        <v>2097</v>
      </c>
      <c r="K917" s="166">
        <v>345</v>
      </c>
      <c r="L917" s="166">
        <v>51</v>
      </c>
      <c r="M917" s="166">
        <v>255</v>
      </c>
      <c r="N917" s="166">
        <v>561</v>
      </c>
      <c r="O917" s="167"/>
      <c r="P917" s="138">
        <v>16.333333333333332</v>
      </c>
      <c r="Q917" s="139">
        <v>0.66666666666666663</v>
      </c>
      <c r="R917" s="140">
        <v>76</v>
      </c>
      <c r="S917" s="140">
        <v>54.333333333333336</v>
      </c>
      <c r="T917" s="140">
        <v>6.666666666666667</v>
      </c>
      <c r="U917" s="139">
        <v>4.333333333333333</v>
      </c>
      <c r="V917" s="77">
        <f t="shared" si="14"/>
        <v>9.18</v>
      </c>
      <c r="W917" s="216">
        <v>15.3</v>
      </c>
      <c r="X917" s="217">
        <v>0.36420327261496099</v>
      </c>
      <c r="Y917" s="217">
        <v>0.63579672738503901</v>
      </c>
      <c r="Z917" s="25"/>
    </row>
    <row r="918" spans="1:26" x14ac:dyDescent="0.25">
      <c r="A918" s="124">
        <v>547700</v>
      </c>
      <c r="B918" s="125" t="s">
        <v>953</v>
      </c>
      <c r="C918" s="126" t="s">
        <v>836</v>
      </c>
      <c r="D918" s="101" t="s">
        <v>2093</v>
      </c>
      <c r="E918" s="134"/>
      <c r="F918" s="102">
        <v>13</v>
      </c>
      <c r="G918" s="103" t="s">
        <v>913</v>
      </c>
      <c r="H918" s="104">
        <v>1</v>
      </c>
      <c r="I918" s="106">
        <v>2892</v>
      </c>
      <c r="J918" s="165">
        <v>1653</v>
      </c>
      <c r="K918" s="166">
        <v>288</v>
      </c>
      <c r="L918" s="166">
        <v>54</v>
      </c>
      <c r="M918" s="166">
        <v>246</v>
      </c>
      <c r="N918" s="166">
        <v>441</v>
      </c>
      <c r="O918" s="167"/>
      <c r="P918" s="138">
        <v>48.333333333333336</v>
      </c>
      <c r="Q918" s="139">
        <v>6</v>
      </c>
      <c r="R918" s="140">
        <v>50</v>
      </c>
      <c r="S918" s="140">
        <v>42.333333333333336</v>
      </c>
      <c r="T918" s="140">
        <v>7</v>
      </c>
      <c r="U918" s="139">
        <v>2.6666666666666665</v>
      </c>
      <c r="V918" s="77">
        <f t="shared" si="14"/>
        <v>9.18</v>
      </c>
      <c r="W918" s="216">
        <v>15.3</v>
      </c>
      <c r="X918" s="217">
        <v>0.36420327261496099</v>
      </c>
      <c r="Y918" s="217">
        <v>0.63579672738503901</v>
      </c>
      <c r="Z918" s="25"/>
    </row>
    <row r="919" spans="1:26" x14ac:dyDescent="0.25">
      <c r="A919" s="124">
        <v>547800</v>
      </c>
      <c r="B919" s="125" t="s">
        <v>954</v>
      </c>
      <c r="C919" s="126" t="s">
        <v>836</v>
      </c>
      <c r="D919" s="101" t="s">
        <v>2093</v>
      </c>
      <c r="E919" s="134"/>
      <c r="F919" s="102">
        <v>13</v>
      </c>
      <c r="G919" s="103" t="s">
        <v>913</v>
      </c>
      <c r="H919" s="104">
        <v>1</v>
      </c>
      <c r="I919" s="106">
        <v>2274</v>
      </c>
      <c r="J919" s="165">
        <v>1395</v>
      </c>
      <c r="K919" s="166">
        <v>135</v>
      </c>
      <c r="L919" s="166">
        <v>36</v>
      </c>
      <c r="M919" s="166">
        <v>174</v>
      </c>
      <c r="N919" s="166">
        <v>333</v>
      </c>
      <c r="O919" s="167"/>
      <c r="P919" s="138">
        <v>22.333333333333332</v>
      </c>
      <c r="Q919" s="139">
        <v>3</v>
      </c>
      <c r="R919" s="140">
        <v>18.333333333333332</v>
      </c>
      <c r="S919" s="140">
        <v>8.3333333333333339</v>
      </c>
      <c r="T919" s="140">
        <v>1</v>
      </c>
      <c r="U919" s="139">
        <v>0.33333333333333331</v>
      </c>
      <c r="V919" s="77">
        <f t="shared" si="14"/>
        <v>9.18</v>
      </c>
      <c r="W919" s="216">
        <v>15.3</v>
      </c>
      <c r="X919" s="217">
        <v>0.36420327261496099</v>
      </c>
      <c r="Y919" s="217">
        <v>0.63579672738503901</v>
      </c>
      <c r="Z919" s="25"/>
    </row>
    <row r="920" spans="1:26" x14ac:dyDescent="0.25">
      <c r="A920" s="124">
        <v>547900</v>
      </c>
      <c r="B920" s="125" t="s">
        <v>955</v>
      </c>
      <c r="C920" s="126" t="s">
        <v>836</v>
      </c>
      <c r="D920" s="101" t="s">
        <v>2093</v>
      </c>
      <c r="E920" s="134"/>
      <c r="F920" s="102">
        <v>13</v>
      </c>
      <c r="G920" s="103" t="s">
        <v>913</v>
      </c>
      <c r="H920" s="104">
        <v>1</v>
      </c>
      <c r="I920" s="106">
        <v>4218</v>
      </c>
      <c r="J920" s="165">
        <v>2322</v>
      </c>
      <c r="K920" s="166">
        <v>426</v>
      </c>
      <c r="L920" s="166">
        <v>66</v>
      </c>
      <c r="M920" s="166">
        <v>351</v>
      </c>
      <c r="N920" s="166">
        <v>672</v>
      </c>
      <c r="O920" s="167"/>
      <c r="P920" s="138">
        <v>6</v>
      </c>
      <c r="Q920" s="139">
        <v>0.66666666666666663</v>
      </c>
      <c r="R920" s="140">
        <v>60</v>
      </c>
      <c r="S920" s="140">
        <v>46</v>
      </c>
      <c r="T920" s="140">
        <v>12.333333333333334</v>
      </c>
      <c r="U920" s="139">
        <v>3</v>
      </c>
      <c r="V920" s="77">
        <f t="shared" si="14"/>
        <v>9.18</v>
      </c>
      <c r="W920" s="216">
        <v>15.3</v>
      </c>
      <c r="X920" s="217">
        <v>0.36420327261496099</v>
      </c>
      <c r="Y920" s="217">
        <v>0.63579672738503901</v>
      </c>
      <c r="Z920" s="25"/>
    </row>
    <row r="921" spans="1:26" x14ac:dyDescent="0.25">
      <c r="A921" s="124">
        <v>548000</v>
      </c>
      <c r="B921" s="125" t="s">
        <v>956</v>
      </c>
      <c r="C921" s="126" t="s">
        <v>836</v>
      </c>
      <c r="D921" s="101" t="s">
        <v>2093</v>
      </c>
      <c r="E921" s="134"/>
      <c r="F921" s="102">
        <v>13</v>
      </c>
      <c r="G921" s="103" t="s">
        <v>913</v>
      </c>
      <c r="H921" s="104">
        <v>1</v>
      </c>
      <c r="I921" s="106">
        <v>4191</v>
      </c>
      <c r="J921" s="165">
        <v>2382</v>
      </c>
      <c r="K921" s="166">
        <v>480</v>
      </c>
      <c r="L921" s="166">
        <v>60</v>
      </c>
      <c r="M921" s="166">
        <v>339</v>
      </c>
      <c r="N921" s="166">
        <v>687</v>
      </c>
      <c r="O921" s="167"/>
      <c r="P921" s="138">
        <v>18.666666666666668</v>
      </c>
      <c r="Q921" s="139">
        <v>2</v>
      </c>
      <c r="R921" s="140">
        <v>57.666666666666664</v>
      </c>
      <c r="S921" s="140">
        <v>47.666666666666664</v>
      </c>
      <c r="T921" s="140">
        <v>7.666666666666667</v>
      </c>
      <c r="U921" s="139">
        <v>3.3333333333333335</v>
      </c>
      <c r="V921" s="77">
        <f t="shared" si="14"/>
        <v>9.18</v>
      </c>
      <c r="W921" s="216">
        <v>15.3</v>
      </c>
      <c r="X921" s="217">
        <v>0.36420327261496099</v>
      </c>
      <c r="Y921" s="217">
        <v>0.63579672738503901</v>
      </c>
      <c r="Z921" s="25"/>
    </row>
    <row r="922" spans="1:26" x14ac:dyDescent="0.25">
      <c r="A922" s="124">
        <v>548100</v>
      </c>
      <c r="B922" s="125" t="s">
        <v>957</v>
      </c>
      <c r="C922" s="126" t="s">
        <v>836</v>
      </c>
      <c r="D922" s="101" t="s">
        <v>2093</v>
      </c>
      <c r="E922" s="134"/>
      <c r="F922" s="102">
        <v>13</v>
      </c>
      <c r="G922" s="103" t="s">
        <v>913</v>
      </c>
      <c r="H922" s="104">
        <v>1</v>
      </c>
      <c r="I922" s="106">
        <v>3123</v>
      </c>
      <c r="J922" s="165">
        <v>1944</v>
      </c>
      <c r="K922" s="166">
        <v>258</v>
      </c>
      <c r="L922" s="166">
        <v>48</v>
      </c>
      <c r="M922" s="166">
        <v>219</v>
      </c>
      <c r="N922" s="166">
        <v>411</v>
      </c>
      <c r="O922" s="167"/>
      <c r="P922" s="138">
        <v>25.333333333333332</v>
      </c>
      <c r="Q922" s="139">
        <v>4.333333333333333</v>
      </c>
      <c r="R922" s="140">
        <v>72.666666666666671</v>
      </c>
      <c r="S922" s="140">
        <v>44.333333333333336</v>
      </c>
      <c r="T922" s="140">
        <v>4</v>
      </c>
      <c r="U922" s="139">
        <v>13.333333333333334</v>
      </c>
      <c r="V922" s="77">
        <f t="shared" si="14"/>
        <v>9.18</v>
      </c>
      <c r="W922" s="216">
        <v>15.3</v>
      </c>
      <c r="X922" s="217">
        <v>0.36420327261496099</v>
      </c>
      <c r="Y922" s="217">
        <v>0.63579672738503901</v>
      </c>
      <c r="Z922" s="25"/>
    </row>
    <row r="923" spans="1:26" x14ac:dyDescent="0.25">
      <c r="A923" s="124">
        <v>548200</v>
      </c>
      <c r="B923" s="125" t="s">
        <v>958</v>
      </c>
      <c r="C923" s="126" t="s">
        <v>836</v>
      </c>
      <c r="D923" s="101" t="s">
        <v>2093</v>
      </c>
      <c r="E923" s="134"/>
      <c r="F923" s="102">
        <v>13</v>
      </c>
      <c r="G923" s="103" t="s">
        <v>913</v>
      </c>
      <c r="H923" s="104">
        <v>1</v>
      </c>
      <c r="I923" s="106">
        <v>2817</v>
      </c>
      <c r="J923" s="165">
        <v>1806</v>
      </c>
      <c r="K923" s="166">
        <v>258</v>
      </c>
      <c r="L923" s="166">
        <v>39</v>
      </c>
      <c r="M923" s="166">
        <v>180</v>
      </c>
      <c r="N923" s="166">
        <v>273</v>
      </c>
      <c r="O923" s="167"/>
      <c r="P923" s="138">
        <v>20.666666666666668</v>
      </c>
      <c r="Q923" s="139">
        <v>3</v>
      </c>
      <c r="R923" s="140">
        <v>195.66666666666666</v>
      </c>
      <c r="S923" s="140">
        <v>127.33333333333333</v>
      </c>
      <c r="T923" s="140">
        <v>17</v>
      </c>
      <c r="U923" s="139">
        <v>6.666666666666667</v>
      </c>
      <c r="V923" s="77">
        <f t="shared" si="14"/>
        <v>9.18</v>
      </c>
      <c r="W923" s="216">
        <v>15.3</v>
      </c>
      <c r="X923" s="217">
        <v>0.36420327261496099</v>
      </c>
      <c r="Y923" s="217">
        <v>0.63579672738503901</v>
      </c>
      <c r="Z923" s="25"/>
    </row>
    <row r="924" spans="1:26" x14ac:dyDescent="0.25">
      <c r="A924" s="124">
        <v>548300</v>
      </c>
      <c r="B924" s="125" t="s">
        <v>959</v>
      </c>
      <c r="C924" s="126" t="s">
        <v>836</v>
      </c>
      <c r="D924" s="101" t="s">
        <v>2093</v>
      </c>
      <c r="E924" s="134"/>
      <c r="F924" s="102">
        <v>13</v>
      </c>
      <c r="G924" s="103" t="s">
        <v>913</v>
      </c>
      <c r="H924" s="104">
        <v>1</v>
      </c>
      <c r="I924" s="106">
        <v>4497</v>
      </c>
      <c r="J924" s="165">
        <v>2451</v>
      </c>
      <c r="K924" s="166">
        <v>396</v>
      </c>
      <c r="L924" s="166">
        <v>87</v>
      </c>
      <c r="M924" s="166">
        <v>408</v>
      </c>
      <c r="N924" s="166">
        <v>696</v>
      </c>
      <c r="O924" s="167"/>
      <c r="P924" s="138">
        <v>79.333333333333329</v>
      </c>
      <c r="Q924" s="139">
        <v>12.666666666666666</v>
      </c>
      <c r="R924" s="140">
        <v>71.666666666666671</v>
      </c>
      <c r="S924" s="140">
        <v>51.666666666666664</v>
      </c>
      <c r="T924" s="140">
        <v>8</v>
      </c>
      <c r="U924" s="139">
        <v>2.3333333333333335</v>
      </c>
      <c r="V924" s="77">
        <f t="shared" si="14"/>
        <v>9.18</v>
      </c>
      <c r="W924" s="216">
        <v>15.3</v>
      </c>
      <c r="X924" s="217">
        <v>0.36420327261496099</v>
      </c>
      <c r="Y924" s="217">
        <v>0.63579672738503901</v>
      </c>
      <c r="Z924" s="25"/>
    </row>
    <row r="925" spans="1:26" x14ac:dyDescent="0.25">
      <c r="A925" s="124">
        <v>548400</v>
      </c>
      <c r="B925" s="125" t="s">
        <v>960</v>
      </c>
      <c r="C925" s="126" t="s">
        <v>836</v>
      </c>
      <c r="D925" s="101" t="s">
        <v>2093</v>
      </c>
      <c r="E925" s="134"/>
      <c r="F925" s="102">
        <v>13</v>
      </c>
      <c r="G925" s="103" t="s">
        <v>913</v>
      </c>
      <c r="H925" s="104">
        <v>1</v>
      </c>
      <c r="I925" s="106">
        <v>36</v>
      </c>
      <c r="J925" s="168">
        <v>21</v>
      </c>
      <c r="K925" s="166" t="s">
        <v>2139</v>
      </c>
      <c r="L925" s="166" t="s">
        <v>2139</v>
      </c>
      <c r="M925" s="166" t="s">
        <v>2139</v>
      </c>
      <c r="N925" s="166" t="s">
        <v>2139</v>
      </c>
      <c r="O925" s="167"/>
      <c r="P925" s="138">
        <v>20.333333333333332</v>
      </c>
      <c r="Q925" s="139">
        <v>1.6666666666666667</v>
      </c>
      <c r="R925" s="140">
        <v>0.33333333333333331</v>
      </c>
      <c r="S925" s="140">
        <v>0.33333333333333331</v>
      </c>
      <c r="T925" s="140">
        <v>0</v>
      </c>
      <c r="U925" s="139">
        <v>0.33333333333333331</v>
      </c>
      <c r="V925" s="77">
        <f t="shared" si="14"/>
        <v>9.18</v>
      </c>
      <c r="W925" s="216">
        <v>15.3</v>
      </c>
      <c r="X925" s="217">
        <v>0.36420327261496099</v>
      </c>
      <c r="Y925" s="217">
        <v>0.63579672738503901</v>
      </c>
      <c r="Z925" s="25"/>
    </row>
    <row r="926" spans="1:26" x14ac:dyDescent="0.25">
      <c r="A926" s="124">
        <v>548500</v>
      </c>
      <c r="B926" s="125" t="s">
        <v>961</v>
      </c>
      <c r="C926" s="126" t="s">
        <v>836</v>
      </c>
      <c r="D926" s="101" t="s">
        <v>2093</v>
      </c>
      <c r="E926" s="134"/>
      <c r="F926" s="102">
        <v>13</v>
      </c>
      <c r="G926" s="103" t="s">
        <v>913</v>
      </c>
      <c r="H926" s="104">
        <v>1</v>
      </c>
      <c r="I926" s="106">
        <v>1878</v>
      </c>
      <c r="J926" s="168">
        <v>930</v>
      </c>
      <c r="K926" s="166">
        <v>363</v>
      </c>
      <c r="L926" s="166">
        <v>33</v>
      </c>
      <c r="M926" s="166">
        <v>162</v>
      </c>
      <c r="N926" s="166">
        <v>393</v>
      </c>
      <c r="O926" s="167"/>
      <c r="P926" s="138">
        <v>0.66666666666666663</v>
      </c>
      <c r="Q926" s="139">
        <v>0</v>
      </c>
      <c r="R926" s="140">
        <v>48.666666666666664</v>
      </c>
      <c r="S926" s="140">
        <v>81</v>
      </c>
      <c r="T926" s="140">
        <v>16</v>
      </c>
      <c r="U926" s="139">
        <v>5.666666666666667</v>
      </c>
      <c r="V926" s="77">
        <f t="shared" si="14"/>
        <v>9.18</v>
      </c>
      <c r="W926" s="216">
        <v>15.3</v>
      </c>
      <c r="X926" s="217">
        <v>0.36420327261496099</v>
      </c>
      <c r="Y926" s="217">
        <v>0.63579672738503901</v>
      </c>
      <c r="Z926" s="25"/>
    </row>
    <row r="927" spans="1:26" x14ac:dyDescent="0.25">
      <c r="A927" s="124">
        <v>548611</v>
      </c>
      <c r="B927" s="125" t="s">
        <v>962</v>
      </c>
      <c r="C927" s="126" t="s">
        <v>836</v>
      </c>
      <c r="D927" s="101" t="s">
        <v>2093</v>
      </c>
      <c r="E927" s="134"/>
      <c r="F927" s="102">
        <v>13</v>
      </c>
      <c r="G927" s="103" t="s">
        <v>913</v>
      </c>
      <c r="H927" s="104">
        <v>1</v>
      </c>
      <c r="I927" s="106">
        <v>3003</v>
      </c>
      <c r="J927" s="165">
        <v>1293</v>
      </c>
      <c r="K927" s="166">
        <v>546</v>
      </c>
      <c r="L927" s="166">
        <v>78</v>
      </c>
      <c r="M927" s="166">
        <v>375</v>
      </c>
      <c r="N927" s="166">
        <v>624</v>
      </c>
      <c r="O927" s="167"/>
      <c r="P927" s="138">
        <v>17</v>
      </c>
      <c r="Q927" s="139">
        <v>5.666666666666667</v>
      </c>
      <c r="R927" s="140">
        <v>29.666666666666668</v>
      </c>
      <c r="S927" s="140">
        <v>69.666666666666671</v>
      </c>
      <c r="T927" s="140">
        <v>19.666666666666668</v>
      </c>
      <c r="U927" s="139">
        <v>5</v>
      </c>
      <c r="V927" s="77">
        <f t="shared" si="14"/>
        <v>9.18</v>
      </c>
      <c r="W927" s="216">
        <v>15.3</v>
      </c>
      <c r="X927" s="217">
        <v>0.36420327261496099</v>
      </c>
      <c r="Y927" s="217">
        <v>0.63579672738503901</v>
      </c>
      <c r="Z927" s="25"/>
    </row>
    <row r="928" spans="1:26" x14ac:dyDescent="0.25">
      <c r="A928" s="124">
        <v>548612</v>
      </c>
      <c r="B928" s="125" t="s">
        <v>963</v>
      </c>
      <c r="C928" s="126" t="s">
        <v>836</v>
      </c>
      <c r="D928" s="101" t="s">
        <v>2093</v>
      </c>
      <c r="E928" s="134"/>
      <c r="F928" s="102">
        <v>13</v>
      </c>
      <c r="G928" s="103" t="s">
        <v>913</v>
      </c>
      <c r="H928" s="104">
        <v>1</v>
      </c>
      <c r="I928" s="106">
        <v>2727</v>
      </c>
      <c r="J928" s="165">
        <v>1236</v>
      </c>
      <c r="K928" s="166">
        <v>501</v>
      </c>
      <c r="L928" s="166">
        <v>57</v>
      </c>
      <c r="M928" s="166">
        <v>312</v>
      </c>
      <c r="N928" s="166">
        <v>564</v>
      </c>
      <c r="O928" s="167"/>
      <c r="P928" s="138">
        <v>6</v>
      </c>
      <c r="Q928" s="139">
        <v>3.6666666666666665</v>
      </c>
      <c r="R928" s="140">
        <v>34.666666666666664</v>
      </c>
      <c r="S928" s="140">
        <v>59.333333333333336</v>
      </c>
      <c r="T928" s="140">
        <v>12.333333333333334</v>
      </c>
      <c r="U928" s="139">
        <v>4</v>
      </c>
      <c r="V928" s="77">
        <f t="shared" si="14"/>
        <v>9.18</v>
      </c>
      <c r="W928" s="216">
        <v>15.3</v>
      </c>
      <c r="X928" s="217">
        <v>0.36420327261496099</v>
      </c>
      <c r="Y928" s="217">
        <v>0.63579672738503901</v>
      </c>
      <c r="Z928" s="25"/>
    </row>
    <row r="929" spans="1:26" x14ac:dyDescent="0.25">
      <c r="A929" s="124">
        <v>548620</v>
      </c>
      <c r="B929" s="125" t="s">
        <v>964</v>
      </c>
      <c r="C929" s="126" t="s">
        <v>836</v>
      </c>
      <c r="D929" s="101" t="s">
        <v>2093</v>
      </c>
      <c r="E929" s="134"/>
      <c r="F929" s="102">
        <v>13</v>
      </c>
      <c r="G929" s="103" t="s">
        <v>913</v>
      </c>
      <c r="H929" s="104">
        <v>1</v>
      </c>
      <c r="I929" s="106">
        <v>3642</v>
      </c>
      <c r="J929" s="165">
        <v>1845</v>
      </c>
      <c r="K929" s="166">
        <v>714</v>
      </c>
      <c r="L929" s="166">
        <v>72</v>
      </c>
      <c r="M929" s="166">
        <v>360</v>
      </c>
      <c r="N929" s="166">
        <v>690</v>
      </c>
      <c r="O929" s="167"/>
      <c r="P929" s="138">
        <v>6.666666666666667</v>
      </c>
      <c r="Q929" s="139">
        <v>4</v>
      </c>
      <c r="R929" s="140">
        <v>67</v>
      </c>
      <c r="S929" s="140">
        <v>65.666666666666671</v>
      </c>
      <c r="T929" s="140">
        <v>13.666666666666666</v>
      </c>
      <c r="U929" s="139">
        <v>5</v>
      </c>
      <c r="V929" s="77">
        <f t="shared" si="14"/>
        <v>9.18</v>
      </c>
      <c r="W929" s="216">
        <v>15.3</v>
      </c>
      <c r="X929" s="217">
        <v>0.36420327261496099</v>
      </c>
      <c r="Y929" s="217">
        <v>0.63579672738503901</v>
      </c>
      <c r="Z929" s="25"/>
    </row>
    <row r="930" spans="1:26" x14ac:dyDescent="0.25">
      <c r="A930" s="124">
        <v>548810</v>
      </c>
      <c r="B930" s="125" t="s">
        <v>965</v>
      </c>
      <c r="C930" s="126" t="s">
        <v>836</v>
      </c>
      <c r="D930" s="101" t="s">
        <v>2093</v>
      </c>
      <c r="E930" s="134"/>
      <c r="F930" s="102">
        <v>13</v>
      </c>
      <c r="G930" s="103" t="s">
        <v>913</v>
      </c>
      <c r="H930" s="104">
        <v>1</v>
      </c>
      <c r="I930" s="106">
        <v>1479</v>
      </c>
      <c r="J930" s="168">
        <v>798</v>
      </c>
      <c r="K930" s="166">
        <v>156</v>
      </c>
      <c r="L930" s="166">
        <v>30</v>
      </c>
      <c r="M930" s="166">
        <v>135</v>
      </c>
      <c r="N930" s="166">
        <v>270</v>
      </c>
      <c r="O930" s="167"/>
      <c r="P930" s="138">
        <v>23.666666666666668</v>
      </c>
      <c r="Q930" s="139">
        <v>11</v>
      </c>
      <c r="R930" s="140">
        <v>22.666666666666668</v>
      </c>
      <c r="S930" s="140">
        <v>17</v>
      </c>
      <c r="T930" s="140">
        <v>3.3333333333333335</v>
      </c>
      <c r="U930" s="139">
        <v>3</v>
      </c>
      <c r="V930" s="77">
        <f t="shared" si="14"/>
        <v>9.18</v>
      </c>
      <c r="W930" s="216">
        <v>15.3</v>
      </c>
      <c r="X930" s="217">
        <v>0.36420327261496099</v>
      </c>
      <c r="Y930" s="217">
        <v>0.63579672738503901</v>
      </c>
      <c r="Z930" s="25"/>
    </row>
    <row r="931" spans="1:26" x14ac:dyDescent="0.25">
      <c r="A931" s="124">
        <v>548821</v>
      </c>
      <c r="B931" s="125" t="s">
        <v>966</v>
      </c>
      <c r="C931" s="126" t="s">
        <v>836</v>
      </c>
      <c r="D931" s="101" t="s">
        <v>2093</v>
      </c>
      <c r="E931" s="134"/>
      <c r="F931" s="102">
        <v>13</v>
      </c>
      <c r="G931" s="103" t="s">
        <v>913</v>
      </c>
      <c r="H931" s="104">
        <v>1</v>
      </c>
      <c r="I931" s="106">
        <v>2916</v>
      </c>
      <c r="J931" s="165">
        <v>1935</v>
      </c>
      <c r="K931" s="166">
        <v>84</v>
      </c>
      <c r="L931" s="166">
        <v>42</v>
      </c>
      <c r="M931" s="166">
        <v>213</v>
      </c>
      <c r="N931" s="166">
        <v>384</v>
      </c>
      <c r="O931" s="167"/>
      <c r="P931" s="138">
        <v>10</v>
      </c>
      <c r="Q931" s="139">
        <v>2</v>
      </c>
      <c r="R931" s="140">
        <v>45.333333333333336</v>
      </c>
      <c r="S931" s="140">
        <v>17.333333333333332</v>
      </c>
      <c r="T931" s="140">
        <v>3</v>
      </c>
      <c r="U931" s="139">
        <v>0.66666666666666663</v>
      </c>
      <c r="V931" s="77">
        <f t="shared" si="14"/>
        <v>9.18</v>
      </c>
      <c r="W931" s="216">
        <v>15.3</v>
      </c>
      <c r="X931" s="217">
        <v>0.36420327261496099</v>
      </c>
      <c r="Y931" s="217">
        <v>0.63579672738503901</v>
      </c>
      <c r="Z931" s="25"/>
    </row>
    <row r="932" spans="1:26" x14ac:dyDescent="0.25">
      <c r="A932" s="124">
        <v>548822</v>
      </c>
      <c r="B932" s="125" t="s">
        <v>967</v>
      </c>
      <c r="C932" s="126" t="s">
        <v>836</v>
      </c>
      <c r="D932" s="101" t="s">
        <v>2093</v>
      </c>
      <c r="E932" s="134"/>
      <c r="F932" s="102">
        <v>13</v>
      </c>
      <c r="G932" s="103" t="s">
        <v>913</v>
      </c>
      <c r="H932" s="104">
        <v>1</v>
      </c>
      <c r="I932" s="106">
        <v>957</v>
      </c>
      <c r="J932" s="168">
        <v>654</v>
      </c>
      <c r="K932" s="166">
        <v>21</v>
      </c>
      <c r="L932" s="166">
        <v>9</v>
      </c>
      <c r="M932" s="166">
        <v>45</v>
      </c>
      <c r="N932" s="166">
        <v>156</v>
      </c>
      <c r="O932" s="167"/>
      <c r="P932" s="138">
        <v>12.333333333333334</v>
      </c>
      <c r="Q932" s="139">
        <v>1</v>
      </c>
      <c r="R932" s="140">
        <v>0</v>
      </c>
      <c r="S932" s="140">
        <v>0</v>
      </c>
      <c r="T932" s="140">
        <v>0</v>
      </c>
      <c r="U932" s="139">
        <v>0</v>
      </c>
      <c r="V932" s="77">
        <f t="shared" si="14"/>
        <v>6</v>
      </c>
      <c r="W932" s="216">
        <v>10</v>
      </c>
      <c r="X932" s="217">
        <v>0.72757800136410067</v>
      </c>
      <c r="Y932" s="217">
        <v>0.27242199863589933</v>
      </c>
      <c r="Z932" s="25"/>
    </row>
    <row r="933" spans="1:26" x14ac:dyDescent="0.25">
      <c r="A933" s="124">
        <v>548831</v>
      </c>
      <c r="B933" s="125" t="s">
        <v>968</v>
      </c>
      <c r="C933" s="126" t="s">
        <v>836</v>
      </c>
      <c r="D933" s="101" t="s">
        <v>2093</v>
      </c>
      <c r="E933" s="134"/>
      <c r="F933" s="102">
        <v>13</v>
      </c>
      <c r="G933" s="103" t="s">
        <v>913</v>
      </c>
      <c r="H933" s="104">
        <v>1</v>
      </c>
      <c r="I933" s="106">
        <v>3624</v>
      </c>
      <c r="J933" s="165">
        <v>2595</v>
      </c>
      <c r="K933" s="166">
        <v>93</v>
      </c>
      <c r="L933" s="166">
        <v>30</v>
      </c>
      <c r="M933" s="166">
        <v>174</v>
      </c>
      <c r="N933" s="166">
        <v>495</v>
      </c>
      <c r="O933" s="167"/>
      <c r="P933" s="138">
        <v>0.33333333333333331</v>
      </c>
      <c r="Q933" s="139">
        <v>0</v>
      </c>
      <c r="R933" s="140">
        <v>135</v>
      </c>
      <c r="S933" s="140">
        <v>60.666666666666664</v>
      </c>
      <c r="T933" s="140">
        <v>6</v>
      </c>
      <c r="U933" s="139">
        <v>3.3333333333333335</v>
      </c>
      <c r="V933" s="77">
        <f t="shared" si="14"/>
        <v>9.18</v>
      </c>
      <c r="W933" s="216">
        <v>15.3</v>
      </c>
      <c r="X933" s="217">
        <v>0.36420327261496099</v>
      </c>
      <c r="Y933" s="217">
        <v>0.63579672738503901</v>
      </c>
      <c r="Z933" s="25"/>
    </row>
    <row r="934" spans="1:26" x14ac:dyDescent="0.25">
      <c r="A934" s="124">
        <v>548832</v>
      </c>
      <c r="B934" s="125" t="s">
        <v>969</v>
      </c>
      <c r="C934" s="126" t="s">
        <v>836</v>
      </c>
      <c r="D934" s="101" t="s">
        <v>2093</v>
      </c>
      <c r="E934" s="134"/>
      <c r="F934" s="102">
        <v>13</v>
      </c>
      <c r="G934" s="103" t="s">
        <v>913</v>
      </c>
      <c r="H934" s="104">
        <v>1</v>
      </c>
      <c r="I934" s="106">
        <v>3093</v>
      </c>
      <c r="J934" s="165">
        <v>2145</v>
      </c>
      <c r="K934" s="166">
        <v>72</v>
      </c>
      <c r="L934" s="166">
        <v>30</v>
      </c>
      <c r="M934" s="166">
        <v>183</v>
      </c>
      <c r="N934" s="166">
        <v>414</v>
      </c>
      <c r="O934" s="167"/>
      <c r="P934" s="138">
        <v>50</v>
      </c>
      <c r="Q934" s="139">
        <v>0.66666666666666663</v>
      </c>
      <c r="R934" s="140">
        <v>0</v>
      </c>
      <c r="S934" s="140">
        <v>0</v>
      </c>
      <c r="T934" s="140">
        <v>0</v>
      </c>
      <c r="U934" s="139">
        <v>0</v>
      </c>
      <c r="V934" s="77">
        <f t="shared" si="14"/>
        <v>9.18</v>
      </c>
      <c r="W934" s="216">
        <v>15.3</v>
      </c>
      <c r="X934" s="217">
        <v>0.36420327261496099</v>
      </c>
      <c r="Y934" s="217">
        <v>0.63579672738503901</v>
      </c>
      <c r="Z934" s="25"/>
    </row>
    <row r="935" spans="1:26" x14ac:dyDescent="0.25">
      <c r="A935" s="124">
        <v>548833</v>
      </c>
      <c r="B935" s="125" t="s">
        <v>970</v>
      </c>
      <c r="C935" s="126" t="s">
        <v>836</v>
      </c>
      <c r="D935" s="101" t="s">
        <v>2093</v>
      </c>
      <c r="E935" s="134"/>
      <c r="F935" s="102">
        <v>13</v>
      </c>
      <c r="G935" s="103" t="s">
        <v>913</v>
      </c>
      <c r="H935" s="104">
        <v>1</v>
      </c>
      <c r="I935" s="106">
        <v>1002</v>
      </c>
      <c r="J935" s="168">
        <v>744</v>
      </c>
      <c r="K935" s="166">
        <v>21</v>
      </c>
      <c r="L935" s="166">
        <v>9</v>
      </c>
      <c r="M935" s="166">
        <v>42</v>
      </c>
      <c r="N935" s="166">
        <v>120</v>
      </c>
      <c r="O935" s="167"/>
      <c r="P935" s="138">
        <v>76</v>
      </c>
      <c r="Q935" s="139">
        <v>1.3333333333333333</v>
      </c>
      <c r="R935" s="140">
        <v>0</v>
      </c>
      <c r="S935" s="140">
        <v>0</v>
      </c>
      <c r="T935" s="140">
        <v>0</v>
      </c>
      <c r="U935" s="139">
        <v>0</v>
      </c>
      <c r="V935" s="77">
        <f t="shared" si="14"/>
        <v>6</v>
      </c>
      <c r="W935" s="216">
        <v>10</v>
      </c>
      <c r="X935" s="217">
        <v>0.72757800136410067</v>
      </c>
      <c r="Y935" s="217">
        <v>0.27242199863589933</v>
      </c>
      <c r="Z935" s="25"/>
    </row>
    <row r="936" spans="1:26" x14ac:dyDescent="0.25">
      <c r="A936" s="124">
        <v>549000</v>
      </c>
      <c r="B936" s="125" t="s">
        <v>971</v>
      </c>
      <c r="C936" s="126" t="s">
        <v>836</v>
      </c>
      <c r="D936" s="101" t="s">
        <v>2094</v>
      </c>
      <c r="E936" s="134"/>
      <c r="F936" s="102">
        <v>501</v>
      </c>
      <c r="G936" s="103" t="s">
        <v>67</v>
      </c>
      <c r="H936" s="104">
        <v>4</v>
      </c>
      <c r="I936" s="106">
        <v>522</v>
      </c>
      <c r="J936" s="168">
        <v>309</v>
      </c>
      <c r="K936" s="166">
        <v>90</v>
      </c>
      <c r="L936" s="166">
        <v>12</v>
      </c>
      <c r="M936" s="166">
        <v>42</v>
      </c>
      <c r="N936" s="166">
        <v>93</v>
      </c>
      <c r="O936" s="167"/>
      <c r="P936" s="138">
        <v>3.6666666666666665</v>
      </c>
      <c r="Q936" s="139">
        <v>0</v>
      </c>
      <c r="R936" s="140">
        <v>12</v>
      </c>
      <c r="S936" s="140">
        <v>9.6666666666666661</v>
      </c>
      <c r="T936" s="140">
        <v>1</v>
      </c>
      <c r="U936" s="139">
        <v>1</v>
      </c>
      <c r="V936" s="77">
        <f t="shared" si="14"/>
        <v>3.1880000000000002</v>
      </c>
      <c r="W936" s="216">
        <v>7.97</v>
      </c>
      <c r="X936" s="217">
        <v>0.912895861184568</v>
      </c>
      <c r="Y936" s="217">
        <v>8.7104138815432011E-2</v>
      </c>
      <c r="Z936" s="25"/>
    </row>
    <row r="937" spans="1:26" x14ac:dyDescent="0.25">
      <c r="A937" s="124">
        <v>549100</v>
      </c>
      <c r="B937" s="125" t="s">
        <v>972</v>
      </c>
      <c r="C937" s="126" t="s">
        <v>836</v>
      </c>
      <c r="D937" s="101" t="s">
        <v>2094</v>
      </c>
      <c r="E937" s="134"/>
      <c r="F937" s="102">
        <v>243</v>
      </c>
      <c r="G937" s="103" t="s">
        <v>972</v>
      </c>
      <c r="H937" s="104">
        <v>3</v>
      </c>
      <c r="I937" s="106">
        <v>1968</v>
      </c>
      <c r="J937" s="165">
        <v>1257</v>
      </c>
      <c r="K937" s="166">
        <v>204</v>
      </c>
      <c r="L937" s="166">
        <v>33</v>
      </c>
      <c r="M937" s="166">
        <v>147</v>
      </c>
      <c r="N937" s="166">
        <v>270</v>
      </c>
      <c r="O937" s="167"/>
      <c r="P937" s="138">
        <v>4</v>
      </c>
      <c r="Q937" s="139">
        <v>0.66666666666666663</v>
      </c>
      <c r="R937" s="140">
        <v>33.333333333333336</v>
      </c>
      <c r="S937" s="140">
        <v>22</v>
      </c>
      <c r="T937" s="140">
        <v>2.6666666666666665</v>
      </c>
      <c r="U937" s="139">
        <v>1.6666666666666667</v>
      </c>
      <c r="V937" s="77">
        <f t="shared" si="14"/>
        <v>8.0371941066582888</v>
      </c>
      <c r="W937" s="216">
        <v>13.395323511097148</v>
      </c>
      <c r="X937" s="217">
        <v>0.54315821544836151</v>
      </c>
      <c r="Y937" s="217">
        <v>0.45684178455163854</v>
      </c>
      <c r="Z937" s="25"/>
    </row>
    <row r="938" spans="1:26" x14ac:dyDescent="0.25">
      <c r="A938" s="124">
        <v>549200</v>
      </c>
      <c r="B938" s="125" t="s">
        <v>973</v>
      </c>
      <c r="C938" s="126" t="s">
        <v>836</v>
      </c>
      <c r="D938" s="101" t="s">
        <v>2094</v>
      </c>
      <c r="E938" s="134"/>
      <c r="F938" s="102">
        <v>502</v>
      </c>
      <c r="G938" s="103" t="s">
        <v>69</v>
      </c>
      <c r="H938" s="104">
        <v>5</v>
      </c>
      <c r="I938" s="106">
        <v>2727</v>
      </c>
      <c r="J938" s="165">
        <v>1737</v>
      </c>
      <c r="K938" s="166">
        <v>150</v>
      </c>
      <c r="L938" s="166">
        <v>39</v>
      </c>
      <c r="M938" s="166">
        <v>204</v>
      </c>
      <c r="N938" s="166">
        <v>399</v>
      </c>
      <c r="O938" s="167"/>
      <c r="P938" s="138">
        <v>12.333333333333334</v>
      </c>
      <c r="Q938" s="139">
        <v>1</v>
      </c>
      <c r="R938" s="140">
        <v>21.333333333333332</v>
      </c>
      <c r="S938" s="140">
        <v>12</v>
      </c>
      <c r="T938" s="140">
        <v>1.6666666666666667</v>
      </c>
      <c r="U938" s="139">
        <v>2</v>
      </c>
      <c r="V938" s="77">
        <f t="shared" si="14"/>
        <v>3.1880000000000002</v>
      </c>
      <c r="W938" s="216">
        <v>7.97</v>
      </c>
      <c r="X938" s="217">
        <v>0.912895861184568</v>
      </c>
      <c r="Y938" s="217">
        <v>8.7104138815432011E-2</v>
      </c>
      <c r="Z938" s="25"/>
    </row>
    <row r="939" spans="1:26" x14ac:dyDescent="0.25">
      <c r="A939" s="124">
        <v>549400</v>
      </c>
      <c r="B939" s="125" t="s">
        <v>974</v>
      </c>
      <c r="C939" s="126" t="s">
        <v>836</v>
      </c>
      <c r="D939" s="101" t="s">
        <v>2094</v>
      </c>
      <c r="E939" s="134"/>
      <c r="F939" s="102">
        <v>501</v>
      </c>
      <c r="G939" s="103" t="s">
        <v>67</v>
      </c>
      <c r="H939" s="104">
        <v>4</v>
      </c>
      <c r="I939" s="106">
        <v>537</v>
      </c>
      <c r="J939" s="168">
        <v>351</v>
      </c>
      <c r="K939" s="166">
        <v>78</v>
      </c>
      <c r="L939" s="166">
        <v>9</v>
      </c>
      <c r="M939" s="166">
        <v>36</v>
      </c>
      <c r="N939" s="166">
        <v>72</v>
      </c>
      <c r="O939" s="167"/>
      <c r="P939" s="138">
        <v>7.666666666666667</v>
      </c>
      <c r="Q939" s="139">
        <v>1</v>
      </c>
      <c r="R939" s="140">
        <v>10.333333333333334</v>
      </c>
      <c r="S939" s="140">
        <v>2</v>
      </c>
      <c r="T939" s="140">
        <v>0.33333333333333331</v>
      </c>
      <c r="U939" s="139">
        <v>0</v>
      </c>
      <c r="V939" s="77">
        <f t="shared" si="14"/>
        <v>3.1880000000000002</v>
      </c>
      <c r="W939" s="216">
        <v>7.97</v>
      </c>
      <c r="X939" s="217">
        <v>0.912895861184568</v>
      </c>
      <c r="Y939" s="217">
        <v>8.7104138815432011E-2</v>
      </c>
      <c r="Z939" s="25"/>
    </row>
    <row r="940" spans="1:26" x14ac:dyDescent="0.25">
      <c r="A940" s="124">
        <v>549500</v>
      </c>
      <c r="B940" s="125" t="s">
        <v>975</v>
      </c>
      <c r="C940" s="126" t="s">
        <v>836</v>
      </c>
      <c r="D940" s="101" t="s">
        <v>2094</v>
      </c>
      <c r="E940" s="134"/>
      <c r="F940" s="102">
        <v>244</v>
      </c>
      <c r="G940" s="103" t="s">
        <v>975</v>
      </c>
      <c r="H940" s="104">
        <v>3</v>
      </c>
      <c r="I940" s="106">
        <v>3741</v>
      </c>
      <c r="J940" s="165">
        <v>2469</v>
      </c>
      <c r="K940" s="166">
        <v>405</v>
      </c>
      <c r="L940" s="166">
        <v>57</v>
      </c>
      <c r="M940" s="166">
        <v>252</v>
      </c>
      <c r="N940" s="166">
        <v>477</v>
      </c>
      <c r="O940" s="167"/>
      <c r="P940" s="138">
        <v>1.3333333333333333</v>
      </c>
      <c r="Q940" s="139">
        <v>0</v>
      </c>
      <c r="R940" s="140">
        <v>84.333333333333329</v>
      </c>
      <c r="S940" s="140">
        <v>67</v>
      </c>
      <c r="T940" s="140">
        <v>6.666666666666667</v>
      </c>
      <c r="U940" s="139">
        <v>2.6666666666666665</v>
      </c>
      <c r="V940" s="77">
        <f t="shared" si="14"/>
        <v>8.0371941066582888</v>
      </c>
      <c r="W940" s="216">
        <v>13.395323511097148</v>
      </c>
      <c r="X940" s="217">
        <v>0.54315821544836151</v>
      </c>
      <c r="Y940" s="217">
        <v>0.45684178455163854</v>
      </c>
      <c r="Z940" s="25"/>
    </row>
    <row r="941" spans="1:26" x14ac:dyDescent="0.25">
      <c r="A941" s="124">
        <v>549601</v>
      </c>
      <c r="B941" s="125" t="s">
        <v>976</v>
      </c>
      <c r="C941" s="126" t="s">
        <v>836</v>
      </c>
      <c r="D941" s="101" t="s">
        <v>2094</v>
      </c>
      <c r="E941" s="134"/>
      <c r="F941" s="102">
        <v>502</v>
      </c>
      <c r="G941" s="103" t="s">
        <v>69</v>
      </c>
      <c r="H941" s="104">
        <v>5</v>
      </c>
      <c r="I941" s="106">
        <v>198</v>
      </c>
      <c r="J941" s="168">
        <v>141</v>
      </c>
      <c r="K941" s="166">
        <v>78</v>
      </c>
      <c r="L941" s="166" t="s">
        <v>2139</v>
      </c>
      <c r="M941" s="166">
        <v>15</v>
      </c>
      <c r="N941" s="166">
        <v>24</v>
      </c>
      <c r="O941" s="167"/>
      <c r="P941" s="138">
        <v>54</v>
      </c>
      <c r="Q941" s="139">
        <v>3.6666666666666665</v>
      </c>
      <c r="R941" s="140">
        <v>9</v>
      </c>
      <c r="S941" s="140">
        <v>2.6666666666666665</v>
      </c>
      <c r="T941" s="140">
        <v>0.33333333333333331</v>
      </c>
      <c r="U941" s="139">
        <v>0.33333333333333331</v>
      </c>
      <c r="V941" s="77">
        <f t="shared" si="14"/>
        <v>3.1880000000000002</v>
      </c>
      <c r="W941" s="216">
        <v>7.97</v>
      </c>
      <c r="X941" s="217">
        <v>0.912895861184568</v>
      </c>
      <c r="Y941" s="217">
        <v>8.7104138815432011E-2</v>
      </c>
      <c r="Z941" s="25"/>
    </row>
    <row r="942" spans="1:26" x14ac:dyDescent="0.25">
      <c r="A942" s="124">
        <v>549602</v>
      </c>
      <c r="B942" s="125" t="s">
        <v>977</v>
      </c>
      <c r="C942" s="126" t="s">
        <v>836</v>
      </c>
      <c r="D942" s="101" t="s">
        <v>2094</v>
      </c>
      <c r="E942" s="134"/>
      <c r="F942" s="102">
        <v>502</v>
      </c>
      <c r="G942" s="103" t="s">
        <v>69</v>
      </c>
      <c r="H942" s="104">
        <v>5</v>
      </c>
      <c r="I942" s="106">
        <v>3024</v>
      </c>
      <c r="J942" s="165">
        <v>2034</v>
      </c>
      <c r="K942" s="166">
        <v>177</v>
      </c>
      <c r="L942" s="166">
        <v>45</v>
      </c>
      <c r="M942" s="166">
        <v>228</v>
      </c>
      <c r="N942" s="166">
        <v>390</v>
      </c>
      <c r="O942" s="167"/>
      <c r="P942" s="138">
        <v>3</v>
      </c>
      <c r="Q942" s="139">
        <v>1</v>
      </c>
      <c r="R942" s="140">
        <v>15.666666666666666</v>
      </c>
      <c r="S942" s="140">
        <v>12.333333333333334</v>
      </c>
      <c r="T942" s="140">
        <v>1.6666666666666667</v>
      </c>
      <c r="U942" s="139">
        <v>0.66666666666666663</v>
      </c>
      <c r="V942" s="77">
        <f t="shared" ref="V942:V1005" si="15">IF(OR(H942=1,H942=2,H942=3),0.6*W942,0.4*W942)</f>
        <v>3.1880000000000002</v>
      </c>
      <c r="W942" s="216">
        <v>7.97</v>
      </c>
      <c r="X942" s="217">
        <v>0.912895861184568</v>
      </c>
      <c r="Y942" s="217">
        <v>8.7104138815432011E-2</v>
      </c>
      <c r="Z942" s="25"/>
    </row>
    <row r="943" spans="1:26" x14ac:dyDescent="0.25">
      <c r="A943" s="124">
        <v>549800</v>
      </c>
      <c r="B943" s="125" t="s">
        <v>978</v>
      </c>
      <c r="C943" s="126" t="s">
        <v>646</v>
      </c>
      <c r="D943" s="101" t="s">
        <v>2095</v>
      </c>
      <c r="E943" s="134"/>
      <c r="F943" s="102">
        <v>502</v>
      </c>
      <c r="G943" s="103" t="s">
        <v>69</v>
      </c>
      <c r="H943" s="104">
        <v>5</v>
      </c>
      <c r="I943" s="106">
        <v>3402</v>
      </c>
      <c r="J943" s="165">
        <v>2157</v>
      </c>
      <c r="K943" s="166">
        <v>252</v>
      </c>
      <c r="L943" s="166">
        <v>45</v>
      </c>
      <c r="M943" s="166">
        <v>237</v>
      </c>
      <c r="N943" s="166">
        <v>525</v>
      </c>
      <c r="O943" s="167"/>
      <c r="P943" s="138">
        <v>5.333333333333333</v>
      </c>
      <c r="Q943" s="139">
        <v>0.33333333333333331</v>
      </c>
      <c r="R943" s="140">
        <v>44.333333333333336</v>
      </c>
      <c r="S943" s="140">
        <v>33.666666666666664</v>
      </c>
      <c r="T943" s="140">
        <v>4.333333333333333</v>
      </c>
      <c r="U943" s="139">
        <v>2</v>
      </c>
      <c r="V943" s="77">
        <f t="shared" si="15"/>
        <v>3.1880000000000002</v>
      </c>
      <c r="W943" s="216">
        <v>7.97</v>
      </c>
      <c r="X943" s="217">
        <v>0.912895861184568</v>
      </c>
      <c r="Y943" s="217">
        <v>8.7104138815432011E-2</v>
      </c>
      <c r="Z943" s="25"/>
    </row>
    <row r="944" spans="1:26" x14ac:dyDescent="0.25">
      <c r="A944" s="124">
        <v>549901</v>
      </c>
      <c r="B944" s="125" t="s">
        <v>979</v>
      </c>
      <c r="C944" s="126" t="s">
        <v>646</v>
      </c>
      <c r="D944" s="101" t="s">
        <v>2095</v>
      </c>
      <c r="E944" s="134"/>
      <c r="F944" s="102">
        <v>502</v>
      </c>
      <c r="G944" s="103" t="s">
        <v>69</v>
      </c>
      <c r="H944" s="104">
        <v>5</v>
      </c>
      <c r="I944" s="106">
        <v>498</v>
      </c>
      <c r="J944" s="168">
        <v>318</v>
      </c>
      <c r="K944" s="166">
        <v>45</v>
      </c>
      <c r="L944" s="166">
        <v>12</v>
      </c>
      <c r="M944" s="166">
        <v>48</v>
      </c>
      <c r="N944" s="166">
        <v>75</v>
      </c>
      <c r="O944" s="167"/>
      <c r="P944" s="138">
        <v>14.666666666666666</v>
      </c>
      <c r="Q944" s="139">
        <v>1</v>
      </c>
      <c r="R944" s="140">
        <v>4.666666666666667</v>
      </c>
      <c r="S944" s="140">
        <v>1.6666666666666667</v>
      </c>
      <c r="T944" s="140">
        <v>0.33333333333333331</v>
      </c>
      <c r="U944" s="139">
        <v>0</v>
      </c>
      <c r="V944" s="77">
        <f t="shared" si="15"/>
        <v>3.1880000000000002</v>
      </c>
      <c r="W944" s="216">
        <v>7.97</v>
      </c>
      <c r="X944" s="217">
        <v>0.912895861184568</v>
      </c>
      <c r="Y944" s="217">
        <v>8.7104138815432011E-2</v>
      </c>
      <c r="Z944" s="25"/>
    </row>
    <row r="945" spans="1:26" x14ac:dyDescent="0.25">
      <c r="A945" s="124">
        <v>549902</v>
      </c>
      <c r="B945" s="125" t="s">
        <v>981</v>
      </c>
      <c r="C945" s="126" t="s">
        <v>980</v>
      </c>
      <c r="D945" s="101" t="s">
        <v>2095</v>
      </c>
      <c r="E945" s="134"/>
      <c r="F945" s="102">
        <v>502</v>
      </c>
      <c r="G945" s="103" t="s">
        <v>69</v>
      </c>
      <c r="H945" s="104">
        <v>5</v>
      </c>
      <c r="I945" s="106">
        <v>6</v>
      </c>
      <c r="J945" s="168" t="s">
        <v>2139</v>
      </c>
      <c r="K945" s="166" t="s">
        <v>2139</v>
      </c>
      <c r="L945" s="166" t="s">
        <v>2139</v>
      </c>
      <c r="M945" s="166" t="s">
        <v>2139</v>
      </c>
      <c r="N945" s="166" t="s">
        <v>2139</v>
      </c>
      <c r="O945" s="167"/>
      <c r="P945" s="138">
        <v>0</v>
      </c>
      <c r="Q945" s="139">
        <v>0</v>
      </c>
      <c r="R945" s="140">
        <v>0</v>
      </c>
      <c r="S945" s="140">
        <v>0</v>
      </c>
      <c r="T945" s="140">
        <v>0</v>
      </c>
      <c r="U945" s="139">
        <v>0</v>
      </c>
      <c r="V945" s="77">
        <f t="shared" si="15"/>
        <v>3.1880000000000002</v>
      </c>
      <c r="W945" s="216">
        <v>7.97</v>
      </c>
      <c r="X945" s="217">
        <v>0.912895861184568</v>
      </c>
      <c r="Y945" s="217">
        <v>8.7104138815432011E-2</v>
      </c>
      <c r="Z945" s="25"/>
    </row>
    <row r="946" spans="1:26" x14ac:dyDescent="0.25">
      <c r="A946" s="124">
        <v>550101</v>
      </c>
      <c r="B946" s="125" t="s">
        <v>982</v>
      </c>
      <c r="C946" s="126" t="s">
        <v>646</v>
      </c>
      <c r="D946" s="101" t="s">
        <v>2095</v>
      </c>
      <c r="E946" s="134"/>
      <c r="F946" s="102">
        <v>245</v>
      </c>
      <c r="G946" s="103" t="s">
        <v>983</v>
      </c>
      <c r="H946" s="104">
        <v>3</v>
      </c>
      <c r="I946" s="106">
        <v>2100</v>
      </c>
      <c r="J946" s="165">
        <v>1311</v>
      </c>
      <c r="K946" s="166">
        <v>186</v>
      </c>
      <c r="L946" s="166">
        <v>33</v>
      </c>
      <c r="M946" s="166">
        <v>135</v>
      </c>
      <c r="N946" s="166">
        <v>309</v>
      </c>
      <c r="O946" s="167"/>
      <c r="P946" s="138">
        <v>1.3333333333333333</v>
      </c>
      <c r="Q946" s="139">
        <v>0</v>
      </c>
      <c r="R946" s="140">
        <v>37</v>
      </c>
      <c r="S946" s="140">
        <v>29.666666666666668</v>
      </c>
      <c r="T946" s="140">
        <v>5</v>
      </c>
      <c r="U946" s="139">
        <v>3.3333333333333335</v>
      </c>
      <c r="V946" s="77">
        <f t="shared" si="15"/>
        <v>7.6898619751649386</v>
      </c>
      <c r="W946" s="216">
        <v>12.816436625274898</v>
      </c>
      <c r="X946" s="217">
        <v>0.56769133467977095</v>
      </c>
      <c r="Y946" s="217">
        <v>0.43230866532022899</v>
      </c>
      <c r="Z946" s="25"/>
    </row>
    <row r="947" spans="1:26" x14ac:dyDescent="0.25">
      <c r="A947" s="124">
        <v>550102</v>
      </c>
      <c r="B947" s="125" t="s">
        <v>984</v>
      </c>
      <c r="C947" s="126" t="s">
        <v>646</v>
      </c>
      <c r="D947" s="101" t="s">
        <v>2095</v>
      </c>
      <c r="E947" s="134"/>
      <c r="F947" s="102">
        <v>245</v>
      </c>
      <c r="G947" s="103" t="s">
        <v>983</v>
      </c>
      <c r="H947" s="104">
        <v>3</v>
      </c>
      <c r="I947" s="106">
        <v>2943</v>
      </c>
      <c r="J947" s="165">
        <v>1806</v>
      </c>
      <c r="K947" s="166">
        <v>372</v>
      </c>
      <c r="L947" s="166">
        <v>36</v>
      </c>
      <c r="M947" s="166">
        <v>213</v>
      </c>
      <c r="N947" s="166">
        <v>369</v>
      </c>
      <c r="O947" s="167"/>
      <c r="P947" s="138">
        <v>14</v>
      </c>
      <c r="Q947" s="139">
        <v>0.66666666666666663</v>
      </c>
      <c r="R947" s="140">
        <v>62.666666666666664</v>
      </c>
      <c r="S947" s="140">
        <v>60.333333333333336</v>
      </c>
      <c r="T947" s="140">
        <v>14</v>
      </c>
      <c r="U947" s="139">
        <v>2.3333333333333335</v>
      </c>
      <c r="V947" s="77">
        <f t="shared" si="15"/>
        <v>7.6898619751649386</v>
      </c>
      <c r="W947" s="216">
        <v>12.816436625274898</v>
      </c>
      <c r="X947" s="217">
        <v>0.56769133467977095</v>
      </c>
      <c r="Y947" s="217">
        <v>0.43230866532022899</v>
      </c>
      <c r="Z947" s="25"/>
    </row>
    <row r="948" spans="1:26" x14ac:dyDescent="0.25">
      <c r="A948" s="124">
        <v>550200</v>
      </c>
      <c r="B948" s="125" t="s">
        <v>985</v>
      </c>
      <c r="C948" s="126" t="s">
        <v>646</v>
      </c>
      <c r="D948" s="101" t="s">
        <v>2095</v>
      </c>
      <c r="E948" s="134"/>
      <c r="F948" s="102">
        <v>502</v>
      </c>
      <c r="G948" s="103" t="s">
        <v>69</v>
      </c>
      <c r="H948" s="104">
        <v>5</v>
      </c>
      <c r="I948" s="106">
        <v>1071</v>
      </c>
      <c r="J948" s="168">
        <v>636</v>
      </c>
      <c r="K948" s="166">
        <v>57</v>
      </c>
      <c r="L948" s="166">
        <v>18</v>
      </c>
      <c r="M948" s="166">
        <v>99</v>
      </c>
      <c r="N948" s="166">
        <v>174</v>
      </c>
      <c r="O948" s="167"/>
      <c r="P948" s="138">
        <v>43.666666666666664</v>
      </c>
      <c r="Q948" s="139">
        <v>1.3333333333333333</v>
      </c>
      <c r="R948" s="140">
        <v>12</v>
      </c>
      <c r="S948" s="140">
        <v>4</v>
      </c>
      <c r="T948" s="140">
        <v>0.33333333333333331</v>
      </c>
      <c r="U948" s="139">
        <v>0</v>
      </c>
      <c r="V948" s="77">
        <f t="shared" si="15"/>
        <v>3.1880000000000002</v>
      </c>
      <c r="W948" s="216">
        <v>7.97</v>
      </c>
      <c r="X948" s="217">
        <v>0.912895861184568</v>
      </c>
      <c r="Y948" s="217">
        <v>8.7104138815432011E-2</v>
      </c>
      <c r="Z948" s="25"/>
    </row>
    <row r="949" spans="1:26" x14ac:dyDescent="0.25">
      <c r="A949" s="124">
        <v>550500</v>
      </c>
      <c r="B949" s="125" t="s">
        <v>986</v>
      </c>
      <c r="C949" s="126" t="s">
        <v>646</v>
      </c>
      <c r="D949" s="101" t="s">
        <v>2095</v>
      </c>
      <c r="E949" s="134"/>
      <c r="F949" s="102">
        <v>246</v>
      </c>
      <c r="G949" s="103" t="s">
        <v>986</v>
      </c>
      <c r="H949" s="104">
        <v>3</v>
      </c>
      <c r="I949" s="106">
        <v>1398</v>
      </c>
      <c r="J949" s="168">
        <v>930</v>
      </c>
      <c r="K949" s="166">
        <v>153</v>
      </c>
      <c r="L949" s="166">
        <v>12</v>
      </c>
      <c r="M949" s="166">
        <v>75</v>
      </c>
      <c r="N949" s="166">
        <v>207</v>
      </c>
      <c r="O949" s="167"/>
      <c r="P949" s="138">
        <v>2</v>
      </c>
      <c r="Q949" s="139">
        <v>0</v>
      </c>
      <c r="R949" s="140">
        <v>32</v>
      </c>
      <c r="S949" s="140">
        <v>19</v>
      </c>
      <c r="T949" s="140">
        <v>4</v>
      </c>
      <c r="U949" s="139">
        <v>0.66666666666666663</v>
      </c>
      <c r="V949" s="77">
        <f t="shared" si="15"/>
        <v>7.6898619751649386</v>
      </c>
      <c r="W949" s="216">
        <v>12.816436625274898</v>
      </c>
      <c r="X949" s="217">
        <v>0.56769133467977095</v>
      </c>
      <c r="Y949" s="217">
        <v>0.43230866532022899</v>
      </c>
      <c r="Z949" s="25"/>
    </row>
    <row r="950" spans="1:26" x14ac:dyDescent="0.25">
      <c r="A950" s="124">
        <v>550600</v>
      </c>
      <c r="B950" s="125" t="s">
        <v>988</v>
      </c>
      <c r="C950" s="126" t="s">
        <v>987</v>
      </c>
      <c r="D950" s="101" t="s">
        <v>2096</v>
      </c>
      <c r="E950" s="134"/>
      <c r="F950" s="102">
        <v>501</v>
      </c>
      <c r="G950" s="103" t="s">
        <v>67</v>
      </c>
      <c r="H950" s="104">
        <v>4</v>
      </c>
      <c r="I950" s="106">
        <v>429</v>
      </c>
      <c r="J950" s="168">
        <v>294</v>
      </c>
      <c r="K950" s="166">
        <v>45</v>
      </c>
      <c r="L950" s="166">
        <v>6</v>
      </c>
      <c r="M950" s="166">
        <v>24</v>
      </c>
      <c r="N950" s="166">
        <v>54</v>
      </c>
      <c r="O950" s="167"/>
      <c r="P950" s="138">
        <v>11</v>
      </c>
      <c r="Q950" s="139">
        <v>1.3333333333333333</v>
      </c>
      <c r="R950" s="140">
        <v>5.666666666666667</v>
      </c>
      <c r="S950" s="140">
        <v>5.333333333333333</v>
      </c>
      <c r="T950" s="140">
        <v>1</v>
      </c>
      <c r="U950" s="139">
        <v>1</v>
      </c>
      <c r="V950" s="77">
        <f t="shared" si="15"/>
        <v>3.1880000000000002</v>
      </c>
      <c r="W950" s="216">
        <v>7.97</v>
      </c>
      <c r="X950" s="217">
        <v>0.912895861184568</v>
      </c>
      <c r="Y950" s="217">
        <v>8.7104138815432011E-2</v>
      </c>
      <c r="Z950" s="25"/>
    </row>
    <row r="951" spans="1:26" x14ac:dyDescent="0.25">
      <c r="A951" s="124">
        <v>550700</v>
      </c>
      <c r="B951" s="125" t="s">
        <v>989</v>
      </c>
      <c r="C951" s="126" t="s">
        <v>987</v>
      </c>
      <c r="D951" s="101" t="s">
        <v>2096</v>
      </c>
      <c r="E951" s="134"/>
      <c r="F951" s="102">
        <v>502</v>
      </c>
      <c r="G951" s="103" t="s">
        <v>69</v>
      </c>
      <c r="H951" s="104">
        <v>5</v>
      </c>
      <c r="I951" s="106">
        <v>2169</v>
      </c>
      <c r="J951" s="165">
        <v>1368</v>
      </c>
      <c r="K951" s="166">
        <v>159</v>
      </c>
      <c r="L951" s="166">
        <v>24</v>
      </c>
      <c r="M951" s="166">
        <v>132</v>
      </c>
      <c r="N951" s="166">
        <v>330</v>
      </c>
      <c r="O951" s="167"/>
      <c r="P951" s="138">
        <v>1.3333333333333333</v>
      </c>
      <c r="Q951" s="139">
        <v>0.66666666666666663</v>
      </c>
      <c r="R951" s="140">
        <v>20</v>
      </c>
      <c r="S951" s="140">
        <v>11.333333333333334</v>
      </c>
      <c r="T951" s="140">
        <v>3</v>
      </c>
      <c r="U951" s="139">
        <v>1.3333333333333333</v>
      </c>
      <c r="V951" s="77">
        <f t="shared" si="15"/>
        <v>3.1880000000000002</v>
      </c>
      <c r="W951" s="216">
        <v>7.97</v>
      </c>
      <c r="X951" s="217">
        <v>0.912895861184568</v>
      </c>
      <c r="Y951" s="217">
        <v>8.7104138815432011E-2</v>
      </c>
      <c r="Z951" s="25"/>
    </row>
    <row r="952" spans="1:26" x14ac:dyDescent="0.25">
      <c r="A952" s="124">
        <v>550800</v>
      </c>
      <c r="B952" s="125" t="s">
        <v>990</v>
      </c>
      <c r="C952" s="126" t="s">
        <v>987</v>
      </c>
      <c r="D952" s="101" t="s">
        <v>2096</v>
      </c>
      <c r="E952" s="134"/>
      <c r="F952" s="102">
        <v>14</v>
      </c>
      <c r="G952" s="103" t="s">
        <v>991</v>
      </c>
      <c r="H952" s="104">
        <v>1</v>
      </c>
      <c r="I952" s="106">
        <v>1380</v>
      </c>
      <c r="J952" s="168">
        <v>849</v>
      </c>
      <c r="K952" s="166">
        <v>48</v>
      </c>
      <c r="L952" s="166">
        <v>21</v>
      </c>
      <c r="M952" s="166">
        <v>93</v>
      </c>
      <c r="N952" s="166">
        <v>258</v>
      </c>
      <c r="O952" s="167"/>
      <c r="P952" s="138">
        <v>9</v>
      </c>
      <c r="Q952" s="139">
        <v>1</v>
      </c>
      <c r="R952" s="140">
        <v>4.666666666666667</v>
      </c>
      <c r="S952" s="140">
        <v>3.3333333333333335</v>
      </c>
      <c r="T952" s="140">
        <v>0.66666666666666663</v>
      </c>
      <c r="U952" s="139">
        <v>0</v>
      </c>
      <c r="V952" s="77">
        <f t="shared" si="15"/>
        <v>6</v>
      </c>
      <c r="W952" s="216">
        <v>10</v>
      </c>
      <c r="X952" s="217">
        <v>0.72757800136410067</v>
      </c>
      <c r="Y952" s="217">
        <v>0.27242199863589933</v>
      </c>
      <c r="Z952" s="25"/>
    </row>
    <row r="953" spans="1:26" x14ac:dyDescent="0.25">
      <c r="A953" s="124">
        <v>550901</v>
      </c>
      <c r="B953" s="125" t="s">
        <v>992</v>
      </c>
      <c r="C953" s="126" t="s">
        <v>987</v>
      </c>
      <c r="D953" s="101" t="s">
        <v>2096</v>
      </c>
      <c r="E953" s="134"/>
      <c r="F953" s="102">
        <v>14</v>
      </c>
      <c r="G953" s="103" t="s">
        <v>991</v>
      </c>
      <c r="H953" s="104">
        <v>1</v>
      </c>
      <c r="I953" s="106">
        <v>5277</v>
      </c>
      <c r="J953" s="165">
        <v>3123</v>
      </c>
      <c r="K953" s="166">
        <v>330</v>
      </c>
      <c r="L953" s="166">
        <v>99</v>
      </c>
      <c r="M953" s="166">
        <v>507</v>
      </c>
      <c r="N953" s="166">
        <v>723</v>
      </c>
      <c r="O953" s="167"/>
      <c r="P953" s="138">
        <v>1.3333333333333333</v>
      </c>
      <c r="Q953" s="139">
        <v>0.33333333333333331</v>
      </c>
      <c r="R953" s="140">
        <v>52.666666666666664</v>
      </c>
      <c r="S953" s="140">
        <v>49.666666666666664</v>
      </c>
      <c r="T953" s="140">
        <v>6</v>
      </c>
      <c r="U953" s="139">
        <v>3.6666666666666665</v>
      </c>
      <c r="V953" s="77">
        <f t="shared" si="15"/>
        <v>6</v>
      </c>
      <c r="W953" s="216">
        <v>10</v>
      </c>
      <c r="X953" s="217">
        <v>0.72757800136410067</v>
      </c>
      <c r="Y953" s="217">
        <v>0.27242199863589933</v>
      </c>
      <c r="Z953" s="25"/>
    </row>
    <row r="954" spans="1:26" x14ac:dyDescent="0.25">
      <c r="A954" s="124">
        <v>550902</v>
      </c>
      <c r="B954" s="125" t="s">
        <v>993</v>
      </c>
      <c r="C954" s="126" t="s">
        <v>987</v>
      </c>
      <c r="D954" s="101" t="s">
        <v>2096</v>
      </c>
      <c r="E954" s="134"/>
      <c r="F954" s="102">
        <v>14</v>
      </c>
      <c r="G954" s="103" t="s">
        <v>991</v>
      </c>
      <c r="H954" s="104">
        <v>1</v>
      </c>
      <c r="I954" s="106">
        <v>381</v>
      </c>
      <c r="J954" s="168">
        <v>120</v>
      </c>
      <c r="K954" s="166">
        <v>15</v>
      </c>
      <c r="L954" s="166">
        <v>3</v>
      </c>
      <c r="M954" s="166">
        <v>15</v>
      </c>
      <c r="N954" s="166">
        <v>36</v>
      </c>
      <c r="O954" s="167"/>
      <c r="P954" s="138">
        <v>45.333333333333336</v>
      </c>
      <c r="Q954" s="139">
        <v>2.6666666666666665</v>
      </c>
      <c r="R954" s="140">
        <v>1.6666666666666667</v>
      </c>
      <c r="S954" s="140">
        <v>1</v>
      </c>
      <c r="T954" s="140">
        <v>0</v>
      </c>
      <c r="U954" s="139">
        <v>0</v>
      </c>
      <c r="V954" s="77">
        <f t="shared" si="15"/>
        <v>6</v>
      </c>
      <c r="W954" s="216">
        <v>10</v>
      </c>
      <c r="X954" s="217">
        <v>0.72757800136410067</v>
      </c>
      <c r="Y954" s="217">
        <v>0.27242199863589933</v>
      </c>
      <c r="Z954" s="25"/>
    </row>
    <row r="955" spans="1:26" x14ac:dyDescent="0.25">
      <c r="A955" s="124">
        <v>551012</v>
      </c>
      <c r="B955" s="125" t="s">
        <v>994</v>
      </c>
      <c r="C955" s="126" t="s">
        <v>987</v>
      </c>
      <c r="D955" s="101" t="s">
        <v>2096</v>
      </c>
      <c r="E955" s="134"/>
      <c r="F955" s="102">
        <v>14</v>
      </c>
      <c r="G955" s="103" t="s">
        <v>991</v>
      </c>
      <c r="H955" s="104">
        <v>1</v>
      </c>
      <c r="I955" s="106">
        <v>873</v>
      </c>
      <c r="J955" s="168">
        <v>558</v>
      </c>
      <c r="K955" s="166">
        <v>54</v>
      </c>
      <c r="L955" s="166">
        <v>12</v>
      </c>
      <c r="M955" s="166">
        <v>54</v>
      </c>
      <c r="N955" s="166">
        <v>105</v>
      </c>
      <c r="O955" s="167"/>
      <c r="P955" s="138">
        <v>1.3333333333333333</v>
      </c>
      <c r="Q955" s="139">
        <v>0</v>
      </c>
      <c r="R955" s="140">
        <v>10</v>
      </c>
      <c r="S955" s="140">
        <v>6.666666666666667</v>
      </c>
      <c r="T955" s="140">
        <v>0.66666666666666663</v>
      </c>
      <c r="U955" s="139">
        <v>1</v>
      </c>
      <c r="V955" s="77">
        <f t="shared" si="15"/>
        <v>6</v>
      </c>
      <c r="W955" s="216">
        <v>10</v>
      </c>
      <c r="X955" s="217">
        <v>0.72757800136410067</v>
      </c>
      <c r="Y955" s="217">
        <v>0.27242199863589933</v>
      </c>
      <c r="Z955" s="25"/>
    </row>
    <row r="956" spans="1:26" x14ac:dyDescent="0.25">
      <c r="A956" s="124">
        <v>551013</v>
      </c>
      <c r="B956" s="125" t="s">
        <v>995</v>
      </c>
      <c r="C956" s="126" t="s">
        <v>987</v>
      </c>
      <c r="D956" s="101" t="s">
        <v>2096</v>
      </c>
      <c r="E956" s="134"/>
      <c r="F956" s="102">
        <v>14</v>
      </c>
      <c r="G956" s="103" t="s">
        <v>991</v>
      </c>
      <c r="H956" s="104">
        <v>1</v>
      </c>
      <c r="I956" s="106">
        <v>468</v>
      </c>
      <c r="J956" s="168">
        <v>306</v>
      </c>
      <c r="K956" s="166">
        <v>30</v>
      </c>
      <c r="L956" s="166">
        <v>12</v>
      </c>
      <c r="M956" s="166">
        <v>45</v>
      </c>
      <c r="N956" s="166">
        <v>51</v>
      </c>
      <c r="O956" s="167"/>
      <c r="P956" s="138">
        <v>4</v>
      </c>
      <c r="Q956" s="139">
        <v>0</v>
      </c>
      <c r="R956" s="140">
        <v>2</v>
      </c>
      <c r="S956" s="140">
        <v>1.6666666666666667</v>
      </c>
      <c r="T956" s="140">
        <v>0</v>
      </c>
      <c r="U956" s="139">
        <v>0</v>
      </c>
      <c r="V956" s="77">
        <f t="shared" si="15"/>
        <v>6</v>
      </c>
      <c r="W956" s="216">
        <v>10</v>
      </c>
      <c r="X956" s="217">
        <v>0.72757800136410067</v>
      </c>
      <c r="Y956" s="217">
        <v>0.27242199863589933</v>
      </c>
      <c r="Z956" s="25"/>
    </row>
    <row r="957" spans="1:26" x14ac:dyDescent="0.25">
      <c r="A957" s="124">
        <v>551014</v>
      </c>
      <c r="B957" s="125" t="s">
        <v>996</v>
      </c>
      <c r="C957" s="126" t="s">
        <v>987</v>
      </c>
      <c r="D957" s="101" t="s">
        <v>2096</v>
      </c>
      <c r="E957" s="134"/>
      <c r="F957" s="102">
        <v>14</v>
      </c>
      <c r="G957" s="103" t="s">
        <v>991</v>
      </c>
      <c r="H957" s="104">
        <v>1</v>
      </c>
      <c r="I957" s="106">
        <v>867</v>
      </c>
      <c r="J957" s="168">
        <v>567</v>
      </c>
      <c r="K957" s="166">
        <v>48</v>
      </c>
      <c r="L957" s="166">
        <v>9</v>
      </c>
      <c r="M957" s="166">
        <v>48</v>
      </c>
      <c r="N957" s="166">
        <v>144</v>
      </c>
      <c r="O957" s="167"/>
      <c r="P957" s="138">
        <v>0.66666666666666663</v>
      </c>
      <c r="Q957" s="139">
        <v>0</v>
      </c>
      <c r="R957" s="140">
        <v>2.6666666666666665</v>
      </c>
      <c r="S957" s="140">
        <v>2.3333333333333335</v>
      </c>
      <c r="T957" s="140">
        <v>0.33333333333333331</v>
      </c>
      <c r="U957" s="139">
        <v>0.33333333333333331</v>
      </c>
      <c r="V957" s="77">
        <f t="shared" si="15"/>
        <v>6</v>
      </c>
      <c r="W957" s="216">
        <v>10</v>
      </c>
      <c r="X957" s="217">
        <v>0.72757800136410067</v>
      </c>
      <c r="Y957" s="217">
        <v>0.27242199863589933</v>
      </c>
      <c r="Z957" s="25"/>
    </row>
    <row r="958" spans="1:26" x14ac:dyDescent="0.25">
      <c r="A958" s="124">
        <v>551021</v>
      </c>
      <c r="B958" s="125" t="s">
        <v>997</v>
      </c>
      <c r="C958" s="126" t="s">
        <v>987</v>
      </c>
      <c r="D958" s="101" t="s">
        <v>2096</v>
      </c>
      <c r="E958" s="134"/>
      <c r="F958" s="102">
        <v>14</v>
      </c>
      <c r="G958" s="103" t="s">
        <v>991</v>
      </c>
      <c r="H958" s="104">
        <v>1</v>
      </c>
      <c r="I958" s="106">
        <v>816</v>
      </c>
      <c r="J958" s="168">
        <v>531</v>
      </c>
      <c r="K958" s="166">
        <v>21</v>
      </c>
      <c r="L958" s="166">
        <v>3</v>
      </c>
      <c r="M958" s="166">
        <v>33</v>
      </c>
      <c r="N958" s="166">
        <v>138</v>
      </c>
      <c r="O958" s="167"/>
      <c r="P958" s="138">
        <v>0.33333333333333331</v>
      </c>
      <c r="Q958" s="139">
        <v>0</v>
      </c>
      <c r="R958" s="140">
        <v>15.666666666666666</v>
      </c>
      <c r="S958" s="140">
        <v>5.666666666666667</v>
      </c>
      <c r="T958" s="140">
        <v>1</v>
      </c>
      <c r="U958" s="139">
        <v>1.3333333333333333</v>
      </c>
      <c r="V958" s="77">
        <f t="shared" si="15"/>
        <v>6</v>
      </c>
      <c r="W958" s="216">
        <v>10</v>
      </c>
      <c r="X958" s="217">
        <v>0.72757800136410067</v>
      </c>
      <c r="Y958" s="217">
        <v>0.27242199863589933</v>
      </c>
      <c r="Z958" s="25"/>
    </row>
    <row r="959" spans="1:26" x14ac:dyDescent="0.25">
      <c r="A959" s="124">
        <v>551022</v>
      </c>
      <c r="B959" s="125" t="s">
        <v>998</v>
      </c>
      <c r="C959" s="126" t="s">
        <v>987</v>
      </c>
      <c r="D959" s="101" t="s">
        <v>2096</v>
      </c>
      <c r="E959" s="134"/>
      <c r="F959" s="102">
        <v>14</v>
      </c>
      <c r="G959" s="103" t="s">
        <v>991</v>
      </c>
      <c r="H959" s="104">
        <v>1</v>
      </c>
      <c r="I959" s="106">
        <v>3024</v>
      </c>
      <c r="J959" s="165">
        <v>2142</v>
      </c>
      <c r="K959" s="166">
        <v>87</v>
      </c>
      <c r="L959" s="166">
        <v>33</v>
      </c>
      <c r="M959" s="166">
        <v>147</v>
      </c>
      <c r="N959" s="166">
        <v>357</v>
      </c>
      <c r="O959" s="167"/>
      <c r="P959" s="138">
        <v>4</v>
      </c>
      <c r="Q959" s="139">
        <v>0</v>
      </c>
      <c r="R959" s="140">
        <v>35.666666666666664</v>
      </c>
      <c r="S959" s="140">
        <v>24</v>
      </c>
      <c r="T959" s="140">
        <v>0.66666666666666663</v>
      </c>
      <c r="U959" s="139">
        <v>2.6666666666666665</v>
      </c>
      <c r="V959" s="77">
        <f t="shared" si="15"/>
        <v>6</v>
      </c>
      <c r="W959" s="216">
        <v>10</v>
      </c>
      <c r="X959" s="217">
        <v>0.72757800136410067</v>
      </c>
      <c r="Y959" s="217">
        <v>0.27242199863589933</v>
      </c>
      <c r="Z959" s="25"/>
    </row>
    <row r="960" spans="1:26" x14ac:dyDescent="0.25">
      <c r="A960" s="124">
        <v>551023</v>
      </c>
      <c r="B960" s="125" t="s">
        <v>999</v>
      </c>
      <c r="C960" s="126" t="s">
        <v>987</v>
      </c>
      <c r="D960" s="101" t="s">
        <v>2096</v>
      </c>
      <c r="E960" s="134"/>
      <c r="F960" s="102">
        <v>14</v>
      </c>
      <c r="G960" s="103" t="s">
        <v>991</v>
      </c>
      <c r="H960" s="104">
        <v>1</v>
      </c>
      <c r="I960" s="106">
        <v>831</v>
      </c>
      <c r="J960" s="168">
        <v>570</v>
      </c>
      <c r="K960" s="166">
        <v>18</v>
      </c>
      <c r="L960" s="166">
        <v>0</v>
      </c>
      <c r="M960" s="166">
        <v>33</v>
      </c>
      <c r="N960" s="166">
        <v>132</v>
      </c>
      <c r="O960" s="167"/>
      <c r="P960" s="138">
        <v>42</v>
      </c>
      <c r="Q960" s="139">
        <v>0.66666666666666663</v>
      </c>
      <c r="R960" s="140">
        <v>7.333333333333333</v>
      </c>
      <c r="S960" s="140">
        <v>4.333333333333333</v>
      </c>
      <c r="T960" s="140">
        <v>1</v>
      </c>
      <c r="U960" s="139">
        <v>0</v>
      </c>
      <c r="V960" s="77">
        <f t="shared" si="15"/>
        <v>6</v>
      </c>
      <c r="W960" s="216">
        <v>10</v>
      </c>
      <c r="X960" s="217">
        <v>0.72757800136410067</v>
      </c>
      <c r="Y960" s="217">
        <v>0.27242199863589933</v>
      </c>
      <c r="Z960" s="25"/>
    </row>
    <row r="961" spans="1:26" x14ac:dyDescent="0.25">
      <c r="A961" s="124">
        <v>551024</v>
      </c>
      <c r="B961" s="125" t="s">
        <v>1000</v>
      </c>
      <c r="C961" s="126" t="s">
        <v>987</v>
      </c>
      <c r="D961" s="101" t="s">
        <v>2096</v>
      </c>
      <c r="E961" s="134"/>
      <c r="F961" s="102">
        <v>14</v>
      </c>
      <c r="G961" s="103" t="s">
        <v>991</v>
      </c>
      <c r="H961" s="104">
        <v>1</v>
      </c>
      <c r="I961" s="106">
        <v>2094</v>
      </c>
      <c r="J961" s="165">
        <v>1539</v>
      </c>
      <c r="K961" s="166">
        <v>60</v>
      </c>
      <c r="L961" s="166">
        <v>9</v>
      </c>
      <c r="M961" s="166">
        <v>90</v>
      </c>
      <c r="N961" s="166">
        <v>243</v>
      </c>
      <c r="O961" s="167"/>
      <c r="P961" s="138">
        <v>3.6666666666666665</v>
      </c>
      <c r="Q961" s="139">
        <v>0</v>
      </c>
      <c r="R961" s="140">
        <v>9.3333333333333339</v>
      </c>
      <c r="S961" s="140">
        <v>6.666666666666667</v>
      </c>
      <c r="T961" s="140">
        <v>0.33333333333333331</v>
      </c>
      <c r="U961" s="139">
        <v>1.6666666666666667</v>
      </c>
      <c r="V961" s="77">
        <f t="shared" si="15"/>
        <v>6</v>
      </c>
      <c r="W961" s="216">
        <v>10</v>
      </c>
      <c r="X961" s="217">
        <v>0.72757800136410067</v>
      </c>
      <c r="Y961" s="217">
        <v>0.27242199863589933</v>
      </c>
      <c r="Z961" s="25"/>
    </row>
    <row r="962" spans="1:26" x14ac:dyDescent="0.25">
      <c r="A962" s="124">
        <v>551030</v>
      </c>
      <c r="B962" s="125" t="s">
        <v>1001</v>
      </c>
      <c r="C962" s="126" t="s">
        <v>987</v>
      </c>
      <c r="D962" s="101" t="s">
        <v>2096</v>
      </c>
      <c r="E962" s="134"/>
      <c r="F962" s="102">
        <v>14</v>
      </c>
      <c r="G962" s="103" t="s">
        <v>991</v>
      </c>
      <c r="H962" s="104">
        <v>1</v>
      </c>
      <c r="I962" s="106">
        <v>540</v>
      </c>
      <c r="J962" s="168">
        <v>351</v>
      </c>
      <c r="K962" s="166">
        <v>24</v>
      </c>
      <c r="L962" s="166">
        <v>9</v>
      </c>
      <c r="M962" s="166">
        <v>36</v>
      </c>
      <c r="N962" s="166">
        <v>90</v>
      </c>
      <c r="O962" s="167"/>
      <c r="P962" s="138">
        <v>0</v>
      </c>
      <c r="Q962" s="139">
        <v>0</v>
      </c>
      <c r="R962" s="140">
        <v>0.66666666666666663</v>
      </c>
      <c r="S962" s="140">
        <v>1</v>
      </c>
      <c r="T962" s="140">
        <v>0</v>
      </c>
      <c r="U962" s="139">
        <v>0</v>
      </c>
      <c r="V962" s="77">
        <f t="shared" si="15"/>
        <v>6</v>
      </c>
      <c r="W962" s="216">
        <v>10</v>
      </c>
      <c r="X962" s="217">
        <v>0.72757800136410067</v>
      </c>
      <c r="Y962" s="217">
        <v>0.27242199863589933</v>
      </c>
      <c r="Z962" s="25"/>
    </row>
    <row r="963" spans="1:26" x14ac:dyDescent="0.25">
      <c r="A963" s="124">
        <v>551111</v>
      </c>
      <c r="B963" s="125" t="s">
        <v>1002</v>
      </c>
      <c r="C963" s="126" t="s">
        <v>987</v>
      </c>
      <c r="D963" s="101" t="s">
        <v>2096</v>
      </c>
      <c r="E963" s="134"/>
      <c r="F963" s="102">
        <v>502</v>
      </c>
      <c r="G963" s="103" t="s">
        <v>69</v>
      </c>
      <c r="H963" s="104">
        <v>5</v>
      </c>
      <c r="I963" s="106">
        <v>2376</v>
      </c>
      <c r="J963" s="165">
        <v>1533</v>
      </c>
      <c r="K963" s="166">
        <v>129</v>
      </c>
      <c r="L963" s="166">
        <v>33</v>
      </c>
      <c r="M963" s="166">
        <v>180</v>
      </c>
      <c r="N963" s="166">
        <v>339</v>
      </c>
      <c r="O963" s="167"/>
      <c r="P963" s="138">
        <v>4.666666666666667</v>
      </c>
      <c r="Q963" s="139">
        <v>0.33333333333333331</v>
      </c>
      <c r="R963" s="140">
        <v>7</v>
      </c>
      <c r="S963" s="140">
        <v>7.333333333333333</v>
      </c>
      <c r="T963" s="140">
        <v>1</v>
      </c>
      <c r="U963" s="139">
        <v>0</v>
      </c>
      <c r="V963" s="77">
        <f t="shared" si="15"/>
        <v>3.1880000000000002</v>
      </c>
      <c r="W963" s="216">
        <v>7.97</v>
      </c>
      <c r="X963" s="217">
        <v>0.912895861184568</v>
      </c>
      <c r="Y963" s="217">
        <v>8.7104138815432011E-2</v>
      </c>
      <c r="Z963" s="25"/>
    </row>
    <row r="964" spans="1:26" x14ac:dyDescent="0.25">
      <c r="A964" s="124">
        <v>551112</v>
      </c>
      <c r="B964" s="125" t="s">
        <v>1003</v>
      </c>
      <c r="C964" s="126" t="s">
        <v>987</v>
      </c>
      <c r="D964" s="101" t="s">
        <v>2096</v>
      </c>
      <c r="E964" s="134"/>
      <c r="F964" s="102">
        <v>502</v>
      </c>
      <c r="G964" s="103" t="s">
        <v>69</v>
      </c>
      <c r="H964" s="104">
        <v>5</v>
      </c>
      <c r="I964" s="106">
        <v>2862</v>
      </c>
      <c r="J964" s="165">
        <v>1803</v>
      </c>
      <c r="K964" s="166">
        <v>72</v>
      </c>
      <c r="L964" s="166">
        <v>27</v>
      </c>
      <c r="M964" s="166">
        <v>186</v>
      </c>
      <c r="N964" s="166">
        <v>495</v>
      </c>
      <c r="O964" s="167"/>
      <c r="P964" s="138">
        <v>2.6666666666666665</v>
      </c>
      <c r="Q964" s="139">
        <v>0</v>
      </c>
      <c r="R964" s="140">
        <v>5</v>
      </c>
      <c r="S964" s="140">
        <v>4.666666666666667</v>
      </c>
      <c r="T964" s="140">
        <v>1.3333333333333333</v>
      </c>
      <c r="U964" s="139">
        <v>0.66666666666666663</v>
      </c>
      <c r="V964" s="77">
        <f t="shared" si="15"/>
        <v>3.1880000000000002</v>
      </c>
      <c r="W964" s="216">
        <v>7.97</v>
      </c>
      <c r="X964" s="217">
        <v>0.912895861184568</v>
      </c>
      <c r="Y964" s="217">
        <v>8.7104138815432011E-2</v>
      </c>
      <c r="Z964" s="25"/>
    </row>
    <row r="965" spans="1:26" x14ac:dyDescent="0.25">
      <c r="A965" s="124">
        <v>551120</v>
      </c>
      <c r="B965" s="125" t="s">
        <v>1004</v>
      </c>
      <c r="C965" s="126" t="s">
        <v>987</v>
      </c>
      <c r="D965" s="101" t="s">
        <v>2096</v>
      </c>
      <c r="E965" s="134"/>
      <c r="F965" s="102">
        <v>501</v>
      </c>
      <c r="G965" s="103" t="s">
        <v>67</v>
      </c>
      <c r="H965" s="104">
        <v>4</v>
      </c>
      <c r="I965" s="106">
        <v>561</v>
      </c>
      <c r="J965" s="168">
        <v>333</v>
      </c>
      <c r="K965" s="166">
        <v>42</v>
      </c>
      <c r="L965" s="166">
        <v>9</v>
      </c>
      <c r="M965" s="166">
        <v>63</v>
      </c>
      <c r="N965" s="166">
        <v>90</v>
      </c>
      <c r="O965" s="167"/>
      <c r="P965" s="138">
        <v>2.6666666666666665</v>
      </c>
      <c r="Q965" s="139">
        <v>0</v>
      </c>
      <c r="R965" s="140">
        <v>4.666666666666667</v>
      </c>
      <c r="S965" s="140">
        <v>6.666666666666667</v>
      </c>
      <c r="T965" s="140">
        <v>0.33333333333333331</v>
      </c>
      <c r="U965" s="139">
        <v>0.66666666666666663</v>
      </c>
      <c r="V965" s="77">
        <f t="shared" si="15"/>
        <v>3.1880000000000002</v>
      </c>
      <c r="W965" s="216">
        <v>7.97</v>
      </c>
      <c r="X965" s="217">
        <v>0.912895861184568</v>
      </c>
      <c r="Y965" s="217">
        <v>8.7104138815432011E-2</v>
      </c>
      <c r="Z965" s="25"/>
    </row>
    <row r="966" spans="1:26" x14ac:dyDescent="0.25">
      <c r="A966" s="124">
        <v>551301</v>
      </c>
      <c r="B966" s="125" t="s">
        <v>1005</v>
      </c>
      <c r="C966" s="126" t="s">
        <v>987</v>
      </c>
      <c r="D966" s="101" t="s">
        <v>2096</v>
      </c>
      <c r="E966" s="134"/>
      <c r="F966" s="102">
        <v>247</v>
      </c>
      <c r="G966" s="103" t="s">
        <v>1006</v>
      </c>
      <c r="H966" s="104">
        <v>3</v>
      </c>
      <c r="I966" s="106">
        <v>3672</v>
      </c>
      <c r="J966" s="165">
        <v>2256</v>
      </c>
      <c r="K966" s="166">
        <v>591</v>
      </c>
      <c r="L966" s="166">
        <v>48</v>
      </c>
      <c r="M966" s="166">
        <v>288</v>
      </c>
      <c r="N966" s="166">
        <v>531</v>
      </c>
      <c r="O966" s="167"/>
      <c r="P966" s="138">
        <v>3</v>
      </c>
      <c r="Q966" s="139">
        <v>0.33333333333333331</v>
      </c>
      <c r="R966" s="140">
        <v>67</v>
      </c>
      <c r="S966" s="140">
        <v>79.666666666666671</v>
      </c>
      <c r="T966" s="140">
        <v>7</v>
      </c>
      <c r="U966" s="139">
        <v>2</v>
      </c>
      <c r="V966" s="77">
        <f t="shared" si="15"/>
        <v>8.6670946044158921</v>
      </c>
      <c r="W966" s="216">
        <v>14.445157674026488</v>
      </c>
      <c r="X966" s="217">
        <v>0.50368297652599681</v>
      </c>
      <c r="Y966" s="217">
        <v>0.49631702347400314</v>
      </c>
      <c r="Z966" s="25"/>
    </row>
    <row r="967" spans="1:26" x14ac:dyDescent="0.25">
      <c r="A967" s="124">
        <v>551302</v>
      </c>
      <c r="B967" s="125" t="s">
        <v>1007</v>
      </c>
      <c r="C967" s="126" t="s">
        <v>987</v>
      </c>
      <c r="D967" s="101" t="s">
        <v>2096</v>
      </c>
      <c r="E967" s="134"/>
      <c r="F967" s="102">
        <v>247</v>
      </c>
      <c r="G967" s="103" t="s">
        <v>1006</v>
      </c>
      <c r="H967" s="104">
        <v>3</v>
      </c>
      <c r="I967" s="106">
        <v>2811</v>
      </c>
      <c r="J967" s="165">
        <v>1683</v>
      </c>
      <c r="K967" s="166">
        <v>480</v>
      </c>
      <c r="L967" s="166">
        <v>42</v>
      </c>
      <c r="M967" s="166">
        <v>207</v>
      </c>
      <c r="N967" s="166">
        <v>426</v>
      </c>
      <c r="O967" s="167"/>
      <c r="P967" s="138">
        <v>40.333333333333336</v>
      </c>
      <c r="Q967" s="139">
        <v>4</v>
      </c>
      <c r="R967" s="140">
        <v>38.666666666666664</v>
      </c>
      <c r="S967" s="140">
        <v>39.333333333333336</v>
      </c>
      <c r="T967" s="140">
        <v>4.666666666666667</v>
      </c>
      <c r="U967" s="139">
        <v>2.3333333333333335</v>
      </c>
      <c r="V967" s="77">
        <f t="shared" si="15"/>
        <v>8.6670946044158921</v>
      </c>
      <c r="W967" s="216">
        <v>14.445157674026488</v>
      </c>
      <c r="X967" s="217">
        <v>0.50368297652599681</v>
      </c>
      <c r="Y967" s="217">
        <v>0.49631702347400314</v>
      </c>
      <c r="Z967" s="25"/>
    </row>
    <row r="968" spans="1:26" x14ac:dyDescent="0.25">
      <c r="A968" s="124">
        <v>551400</v>
      </c>
      <c r="B968" s="125" t="s">
        <v>1008</v>
      </c>
      <c r="C968" s="126" t="s">
        <v>987</v>
      </c>
      <c r="D968" s="101" t="s">
        <v>2096</v>
      </c>
      <c r="E968" s="134"/>
      <c r="F968" s="102">
        <v>14</v>
      </c>
      <c r="G968" s="103" t="s">
        <v>991</v>
      </c>
      <c r="H968" s="104">
        <v>1</v>
      </c>
      <c r="I968" s="106">
        <v>3351</v>
      </c>
      <c r="J968" s="165">
        <v>2082</v>
      </c>
      <c r="K968" s="166">
        <v>300</v>
      </c>
      <c r="L968" s="166">
        <v>33</v>
      </c>
      <c r="M968" s="166">
        <v>201</v>
      </c>
      <c r="N968" s="166">
        <v>429</v>
      </c>
      <c r="O968" s="167"/>
      <c r="P968" s="138">
        <v>18.666666666666668</v>
      </c>
      <c r="Q968" s="139">
        <v>2.3333333333333335</v>
      </c>
      <c r="R968" s="140">
        <v>58.666666666666664</v>
      </c>
      <c r="S968" s="140">
        <v>37.333333333333336</v>
      </c>
      <c r="T968" s="140">
        <v>7.333333333333333</v>
      </c>
      <c r="U968" s="139">
        <v>3.3333333333333335</v>
      </c>
      <c r="V968" s="77">
        <f t="shared" si="15"/>
        <v>6</v>
      </c>
      <c r="W968" s="216">
        <v>10</v>
      </c>
      <c r="X968" s="217">
        <v>0.72757800136410067</v>
      </c>
      <c r="Y968" s="217">
        <v>0.27242199863589933</v>
      </c>
      <c r="Z968" s="25"/>
    </row>
    <row r="969" spans="1:26" x14ac:dyDescent="0.25">
      <c r="A969" s="124">
        <v>551501</v>
      </c>
      <c r="B969" s="125" t="s">
        <v>1009</v>
      </c>
      <c r="C969" s="126" t="s">
        <v>987</v>
      </c>
      <c r="D969" s="101" t="s">
        <v>2096</v>
      </c>
      <c r="E969" s="134"/>
      <c r="F969" s="102">
        <v>14</v>
      </c>
      <c r="G969" s="103" t="s">
        <v>991</v>
      </c>
      <c r="H969" s="104">
        <v>1</v>
      </c>
      <c r="I969" s="106">
        <v>2181</v>
      </c>
      <c r="J969" s="165">
        <v>1329</v>
      </c>
      <c r="K969" s="166">
        <v>141</v>
      </c>
      <c r="L969" s="166">
        <v>36</v>
      </c>
      <c r="M969" s="166">
        <v>159</v>
      </c>
      <c r="N969" s="166">
        <v>288</v>
      </c>
      <c r="O969" s="167"/>
      <c r="P969" s="138">
        <v>31</v>
      </c>
      <c r="Q969" s="139">
        <v>2.6666666666666665</v>
      </c>
      <c r="R969" s="140">
        <v>22.666666666666668</v>
      </c>
      <c r="S969" s="140">
        <v>27.666666666666668</v>
      </c>
      <c r="T969" s="140">
        <v>5</v>
      </c>
      <c r="U969" s="139">
        <v>2</v>
      </c>
      <c r="V969" s="77">
        <f t="shared" si="15"/>
        <v>6</v>
      </c>
      <c r="W969" s="216">
        <v>10</v>
      </c>
      <c r="X969" s="217">
        <v>0.72757800136410067</v>
      </c>
      <c r="Y969" s="217">
        <v>0.27242199863589933</v>
      </c>
      <c r="Z969" s="25"/>
    </row>
    <row r="970" spans="1:26" x14ac:dyDescent="0.25">
      <c r="A970" s="124">
        <v>551502</v>
      </c>
      <c r="B970" s="125" t="s">
        <v>1010</v>
      </c>
      <c r="C970" s="126" t="s">
        <v>987</v>
      </c>
      <c r="D970" s="101" t="s">
        <v>2096</v>
      </c>
      <c r="E970" s="134"/>
      <c r="F970" s="102">
        <v>14</v>
      </c>
      <c r="G970" s="103" t="s">
        <v>991</v>
      </c>
      <c r="H970" s="104">
        <v>1</v>
      </c>
      <c r="I970" s="106">
        <v>2016</v>
      </c>
      <c r="J970" s="165">
        <v>1227</v>
      </c>
      <c r="K970" s="166">
        <v>126</v>
      </c>
      <c r="L970" s="166">
        <v>27</v>
      </c>
      <c r="M970" s="166">
        <v>156</v>
      </c>
      <c r="N970" s="166">
        <v>282</v>
      </c>
      <c r="O970" s="167"/>
      <c r="P970" s="138">
        <v>11.333333333333334</v>
      </c>
      <c r="Q970" s="139">
        <v>0.66666666666666663</v>
      </c>
      <c r="R970" s="140">
        <v>24.333333333333332</v>
      </c>
      <c r="S970" s="140">
        <v>23.333333333333332</v>
      </c>
      <c r="T970" s="140">
        <v>2.6666666666666665</v>
      </c>
      <c r="U970" s="139">
        <v>3</v>
      </c>
      <c r="V970" s="77">
        <f t="shared" si="15"/>
        <v>6</v>
      </c>
      <c r="W970" s="216">
        <v>10</v>
      </c>
      <c r="X970" s="217">
        <v>0.72757800136410067</v>
      </c>
      <c r="Y970" s="217">
        <v>0.27242199863589933</v>
      </c>
      <c r="Z970" s="25"/>
    </row>
    <row r="971" spans="1:26" x14ac:dyDescent="0.25">
      <c r="A971" s="124">
        <v>551503</v>
      </c>
      <c r="B971" s="125" t="s">
        <v>1011</v>
      </c>
      <c r="C971" s="126" t="s">
        <v>987</v>
      </c>
      <c r="D971" s="101" t="s">
        <v>2096</v>
      </c>
      <c r="E971" s="134"/>
      <c r="F971" s="102">
        <v>14</v>
      </c>
      <c r="G971" s="103" t="s">
        <v>991</v>
      </c>
      <c r="H971" s="104">
        <v>1</v>
      </c>
      <c r="I971" s="106">
        <v>2040</v>
      </c>
      <c r="J971" s="165">
        <v>1107</v>
      </c>
      <c r="K971" s="166">
        <v>195</v>
      </c>
      <c r="L971" s="166">
        <v>39</v>
      </c>
      <c r="M971" s="166">
        <v>198</v>
      </c>
      <c r="N971" s="166">
        <v>327</v>
      </c>
      <c r="O971" s="167"/>
      <c r="P971" s="138">
        <v>9</v>
      </c>
      <c r="Q971" s="139">
        <v>1</v>
      </c>
      <c r="R971" s="140">
        <v>24</v>
      </c>
      <c r="S971" s="140">
        <v>26.333333333333332</v>
      </c>
      <c r="T971" s="140">
        <v>7.666666666666667</v>
      </c>
      <c r="U971" s="139">
        <v>1.3333333333333333</v>
      </c>
      <c r="V971" s="77">
        <f t="shared" si="15"/>
        <v>6</v>
      </c>
      <c r="W971" s="216">
        <v>10</v>
      </c>
      <c r="X971" s="217">
        <v>0.72757800136410067</v>
      </c>
      <c r="Y971" s="217">
        <v>0.27242199863589933</v>
      </c>
      <c r="Z971" s="25"/>
    </row>
    <row r="972" spans="1:26" x14ac:dyDescent="0.25">
      <c r="A972" s="124">
        <v>551600</v>
      </c>
      <c r="B972" s="125" t="s">
        <v>1012</v>
      </c>
      <c r="C972" s="126" t="s">
        <v>987</v>
      </c>
      <c r="D972" s="101" t="s">
        <v>2096</v>
      </c>
      <c r="E972" s="134"/>
      <c r="F972" s="102">
        <v>14</v>
      </c>
      <c r="G972" s="103" t="s">
        <v>991</v>
      </c>
      <c r="H972" s="104">
        <v>1</v>
      </c>
      <c r="I972" s="106">
        <v>1575</v>
      </c>
      <c r="J972" s="165">
        <v>1002</v>
      </c>
      <c r="K972" s="166">
        <v>51</v>
      </c>
      <c r="L972" s="166">
        <v>18</v>
      </c>
      <c r="M972" s="166">
        <v>96</v>
      </c>
      <c r="N972" s="166">
        <v>207</v>
      </c>
      <c r="O972" s="167"/>
      <c r="P972" s="138">
        <v>9.3333333333333339</v>
      </c>
      <c r="Q972" s="139">
        <v>1</v>
      </c>
      <c r="R972" s="140">
        <v>19</v>
      </c>
      <c r="S972" s="140">
        <v>12.333333333333334</v>
      </c>
      <c r="T972" s="140">
        <v>1.6666666666666667</v>
      </c>
      <c r="U972" s="139">
        <v>0.66666666666666663</v>
      </c>
      <c r="V972" s="77">
        <f t="shared" si="15"/>
        <v>6</v>
      </c>
      <c r="W972" s="216">
        <v>10</v>
      </c>
      <c r="X972" s="217">
        <v>0.72757800136410067</v>
      </c>
      <c r="Y972" s="217">
        <v>0.27242199863589933</v>
      </c>
      <c r="Z972" s="25"/>
    </row>
    <row r="973" spans="1:26" x14ac:dyDescent="0.25">
      <c r="A973" s="124">
        <v>551700</v>
      </c>
      <c r="B973" s="125" t="s">
        <v>1013</v>
      </c>
      <c r="C973" s="126" t="s">
        <v>987</v>
      </c>
      <c r="D973" s="101" t="s">
        <v>2096</v>
      </c>
      <c r="E973" s="134"/>
      <c r="F973" s="102">
        <v>14</v>
      </c>
      <c r="G973" s="103" t="s">
        <v>991</v>
      </c>
      <c r="H973" s="104">
        <v>1</v>
      </c>
      <c r="I973" s="106">
        <v>3414</v>
      </c>
      <c r="J973" s="165">
        <v>2178</v>
      </c>
      <c r="K973" s="166">
        <v>183</v>
      </c>
      <c r="L973" s="166">
        <v>39</v>
      </c>
      <c r="M973" s="166">
        <v>234</v>
      </c>
      <c r="N973" s="166">
        <v>372</v>
      </c>
      <c r="O973" s="167"/>
      <c r="P973" s="138">
        <v>7.333333333333333</v>
      </c>
      <c r="Q973" s="139">
        <v>0</v>
      </c>
      <c r="R973" s="140">
        <v>55.333333333333336</v>
      </c>
      <c r="S973" s="140">
        <v>56</v>
      </c>
      <c r="T973" s="140">
        <v>5.333333333333333</v>
      </c>
      <c r="U973" s="139">
        <v>2</v>
      </c>
      <c r="V973" s="77">
        <f t="shared" si="15"/>
        <v>6</v>
      </c>
      <c r="W973" s="216">
        <v>10</v>
      </c>
      <c r="X973" s="217">
        <v>0.72757800136410067</v>
      </c>
      <c r="Y973" s="217">
        <v>0.27242199863589933</v>
      </c>
      <c r="Z973" s="25"/>
    </row>
    <row r="974" spans="1:26" x14ac:dyDescent="0.25">
      <c r="A974" s="124">
        <v>551800</v>
      </c>
      <c r="B974" s="125" t="s">
        <v>1014</v>
      </c>
      <c r="C974" s="126" t="s">
        <v>987</v>
      </c>
      <c r="D974" s="101" t="s">
        <v>2096</v>
      </c>
      <c r="E974" s="134"/>
      <c r="F974" s="102">
        <v>14</v>
      </c>
      <c r="G974" s="103" t="s">
        <v>991</v>
      </c>
      <c r="H974" s="104">
        <v>1</v>
      </c>
      <c r="I974" s="106">
        <v>675</v>
      </c>
      <c r="J974" s="168">
        <v>471</v>
      </c>
      <c r="K974" s="166">
        <v>51</v>
      </c>
      <c r="L974" s="166">
        <v>9</v>
      </c>
      <c r="M974" s="166">
        <v>18</v>
      </c>
      <c r="N974" s="166">
        <v>36</v>
      </c>
      <c r="O974" s="167"/>
      <c r="P974" s="138">
        <v>43.666666666666664</v>
      </c>
      <c r="Q974" s="139">
        <v>0.66666666666666663</v>
      </c>
      <c r="R974" s="140">
        <v>74.666666666666671</v>
      </c>
      <c r="S974" s="140">
        <v>78.666666666666671</v>
      </c>
      <c r="T974" s="140">
        <v>10</v>
      </c>
      <c r="U974" s="139">
        <v>7.666666666666667</v>
      </c>
      <c r="V974" s="77">
        <f t="shared" si="15"/>
        <v>6</v>
      </c>
      <c r="W974" s="216">
        <v>10</v>
      </c>
      <c r="X974" s="217">
        <v>0.72757800136410067</v>
      </c>
      <c r="Y974" s="217">
        <v>0.27242199863589933</v>
      </c>
      <c r="Z974" s="25"/>
    </row>
    <row r="975" spans="1:26" x14ac:dyDescent="0.25">
      <c r="A975" s="124">
        <v>551900</v>
      </c>
      <c r="B975" s="125" t="s">
        <v>1015</v>
      </c>
      <c r="C975" s="126" t="s">
        <v>987</v>
      </c>
      <c r="D975" s="101" t="s">
        <v>2096</v>
      </c>
      <c r="E975" s="134"/>
      <c r="F975" s="102">
        <v>14</v>
      </c>
      <c r="G975" s="103" t="s">
        <v>991</v>
      </c>
      <c r="H975" s="104">
        <v>1</v>
      </c>
      <c r="I975" s="106">
        <v>1911</v>
      </c>
      <c r="J975" s="165">
        <v>1191</v>
      </c>
      <c r="K975" s="166">
        <v>102</v>
      </c>
      <c r="L975" s="166">
        <v>30</v>
      </c>
      <c r="M975" s="166">
        <v>111</v>
      </c>
      <c r="N975" s="166">
        <v>186</v>
      </c>
      <c r="O975" s="167"/>
      <c r="P975" s="138">
        <v>49.333333333333336</v>
      </c>
      <c r="Q975" s="139">
        <v>0.66666666666666663</v>
      </c>
      <c r="R975" s="140">
        <v>20.666666666666668</v>
      </c>
      <c r="S975" s="140">
        <v>24.666666666666668</v>
      </c>
      <c r="T975" s="140">
        <v>4</v>
      </c>
      <c r="U975" s="139">
        <v>1</v>
      </c>
      <c r="V975" s="77">
        <f t="shared" si="15"/>
        <v>6</v>
      </c>
      <c r="W975" s="216">
        <v>10</v>
      </c>
      <c r="X975" s="217">
        <v>0.72757800136410067</v>
      </c>
      <c r="Y975" s="217">
        <v>0.27242199863589933</v>
      </c>
      <c r="Z975" s="25"/>
    </row>
    <row r="976" spans="1:26" x14ac:dyDescent="0.25">
      <c r="A976" s="124">
        <v>552001</v>
      </c>
      <c r="B976" s="125" t="s">
        <v>1016</v>
      </c>
      <c r="C976" s="126" t="s">
        <v>987</v>
      </c>
      <c r="D976" s="101" t="s">
        <v>2096</v>
      </c>
      <c r="E976" s="134"/>
      <c r="F976" s="102">
        <v>14</v>
      </c>
      <c r="G976" s="103" t="s">
        <v>991</v>
      </c>
      <c r="H976" s="104">
        <v>1</v>
      </c>
      <c r="I976" s="106">
        <v>870</v>
      </c>
      <c r="J976" s="168">
        <v>588</v>
      </c>
      <c r="K976" s="166">
        <v>45</v>
      </c>
      <c r="L976" s="166">
        <v>18</v>
      </c>
      <c r="M976" s="166">
        <v>51</v>
      </c>
      <c r="N976" s="166">
        <v>75</v>
      </c>
      <c r="O976" s="167"/>
      <c r="P976" s="138">
        <v>17.333333333333332</v>
      </c>
      <c r="Q976" s="139">
        <v>0.33333333333333331</v>
      </c>
      <c r="R976" s="140">
        <v>12.666666666666666</v>
      </c>
      <c r="S976" s="140">
        <v>8.6666666666666661</v>
      </c>
      <c r="T976" s="140">
        <v>3</v>
      </c>
      <c r="U976" s="139">
        <v>0.33333333333333331</v>
      </c>
      <c r="V976" s="77">
        <f t="shared" si="15"/>
        <v>6</v>
      </c>
      <c r="W976" s="216">
        <v>10</v>
      </c>
      <c r="X976" s="217">
        <v>0.72757800136410067</v>
      </c>
      <c r="Y976" s="217">
        <v>0.27242199863589933</v>
      </c>
      <c r="Z976" s="25"/>
    </row>
    <row r="977" spans="1:26" x14ac:dyDescent="0.25">
      <c r="A977" s="124">
        <v>552002</v>
      </c>
      <c r="B977" s="125" t="s">
        <v>1017</v>
      </c>
      <c r="C977" s="126" t="s">
        <v>987</v>
      </c>
      <c r="D977" s="101" t="s">
        <v>2096</v>
      </c>
      <c r="E977" s="134"/>
      <c r="F977" s="102">
        <v>14</v>
      </c>
      <c r="G977" s="103" t="s">
        <v>991</v>
      </c>
      <c r="H977" s="104">
        <v>1</v>
      </c>
      <c r="I977" s="106">
        <v>1332</v>
      </c>
      <c r="J977" s="168">
        <v>867</v>
      </c>
      <c r="K977" s="166">
        <v>69</v>
      </c>
      <c r="L977" s="166">
        <v>15</v>
      </c>
      <c r="M977" s="166">
        <v>54</v>
      </c>
      <c r="N977" s="166">
        <v>114</v>
      </c>
      <c r="O977" s="167"/>
      <c r="P977" s="138">
        <v>20.333333333333332</v>
      </c>
      <c r="Q977" s="139">
        <v>0</v>
      </c>
      <c r="R977" s="140">
        <v>22.333333333333332</v>
      </c>
      <c r="S977" s="140">
        <v>20.333333333333332</v>
      </c>
      <c r="T977" s="140">
        <v>2.6666666666666665</v>
      </c>
      <c r="U977" s="139">
        <v>4.666666666666667</v>
      </c>
      <c r="V977" s="77">
        <f t="shared" si="15"/>
        <v>6</v>
      </c>
      <c r="W977" s="216">
        <v>10</v>
      </c>
      <c r="X977" s="217">
        <v>0.72757800136410067</v>
      </c>
      <c r="Y977" s="217">
        <v>0.27242199863589933</v>
      </c>
      <c r="Z977" s="25"/>
    </row>
    <row r="978" spans="1:26" x14ac:dyDescent="0.25">
      <c r="A978" s="124">
        <v>552100</v>
      </c>
      <c r="B978" s="125" t="s">
        <v>1018</v>
      </c>
      <c r="C978" s="126" t="s">
        <v>987</v>
      </c>
      <c r="D978" s="101" t="s">
        <v>2096</v>
      </c>
      <c r="E978" s="134"/>
      <c r="F978" s="102">
        <v>14</v>
      </c>
      <c r="G978" s="103" t="s">
        <v>991</v>
      </c>
      <c r="H978" s="104">
        <v>1</v>
      </c>
      <c r="I978" s="106">
        <v>3753</v>
      </c>
      <c r="J978" s="165">
        <v>2454</v>
      </c>
      <c r="K978" s="166">
        <v>171</v>
      </c>
      <c r="L978" s="166">
        <v>51</v>
      </c>
      <c r="M978" s="166">
        <v>258</v>
      </c>
      <c r="N978" s="166">
        <v>462</v>
      </c>
      <c r="O978" s="167"/>
      <c r="P978" s="138">
        <v>9.3333333333333339</v>
      </c>
      <c r="Q978" s="139">
        <v>0</v>
      </c>
      <c r="R978" s="140">
        <v>62</v>
      </c>
      <c r="S978" s="140">
        <v>36.666666666666664</v>
      </c>
      <c r="T978" s="140">
        <v>5</v>
      </c>
      <c r="U978" s="139">
        <v>2.6666666666666665</v>
      </c>
      <c r="V978" s="77">
        <f t="shared" si="15"/>
        <v>6</v>
      </c>
      <c r="W978" s="216">
        <v>10</v>
      </c>
      <c r="X978" s="217">
        <v>0.72757800136410067</v>
      </c>
      <c r="Y978" s="217">
        <v>0.27242199863589933</v>
      </c>
      <c r="Z978" s="25"/>
    </row>
    <row r="979" spans="1:26" x14ac:dyDescent="0.25">
      <c r="A979" s="124">
        <v>552200</v>
      </c>
      <c r="B979" s="125" t="s">
        <v>1019</v>
      </c>
      <c r="C979" s="126" t="s">
        <v>987</v>
      </c>
      <c r="D979" s="101" t="s">
        <v>2096</v>
      </c>
      <c r="E979" s="134"/>
      <c r="F979" s="102">
        <v>14</v>
      </c>
      <c r="G979" s="103" t="s">
        <v>991</v>
      </c>
      <c r="H979" s="104">
        <v>1</v>
      </c>
      <c r="I979" s="106">
        <v>1842</v>
      </c>
      <c r="J979" s="165">
        <v>1134</v>
      </c>
      <c r="K979" s="166">
        <v>102</v>
      </c>
      <c r="L979" s="166">
        <v>21</v>
      </c>
      <c r="M979" s="166">
        <v>117</v>
      </c>
      <c r="N979" s="166">
        <v>219</v>
      </c>
      <c r="O979" s="167"/>
      <c r="P979" s="138">
        <v>37</v>
      </c>
      <c r="Q979" s="139">
        <v>2.6666666666666665</v>
      </c>
      <c r="R979" s="140">
        <v>34.333333333333336</v>
      </c>
      <c r="S979" s="140">
        <v>16.333333333333332</v>
      </c>
      <c r="T979" s="140">
        <v>2</v>
      </c>
      <c r="U979" s="139">
        <v>1.3333333333333333</v>
      </c>
      <c r="V979" s="77">
        <f t="shared" si="15"/>
        <v>6</v>
      </c>
      <c r="W979" s="216">
        <v>10</v>
      </c>
      <c r="X979" s="217">
        <v>0.72757800136410067</v>
      </c>
      <c r="Y979" s="217">
        <v>0.27242199863589933</v>
      </c>
      <c r="Z979" s="25"/>
    </row>
    <row r="980" spans="1:26" x14ac:dyDescent="0.25">
      <c r="A980" s="124">
        <v>552300</v>
      </c>
      <c r="B980" s="125" t="s">
        <v>1020</v>
      </c>
      <c r="C980" s="126" t="s">
        <v>987</v>
      </c>
      <c r="D980" s="101" t="s">
        <v>2096</v>
      </c>
      <c r="E980" s="134"/>
      <c r="F980" s="102">
        <v>14</v>
      </c>
      <c r="G980" s="103" t="s">
        <v>991</v>
      </c>
      <c r="H980" s="104">
        <v>1</v>
      </c>
      <c r="I980" s="106">
        <v>2814</v>
      </c>
      <c r="J980" s="165">
        <v>1836</v>
      </c>
      <c r="K980" s="166">
        <v>132</v>
      </c>
      <c r="L980" s="166">
        <v>30</v>
      </c>
      <c r="M980" s="166">
        <v>180</v>
      </c>
      <c r="N980" s="166">
        <v>312</v>
      </c>
      <c r="O980" s="167"/>
      <c r="P980" s="138">
        <v>21.666666666666668</v>
      </c>
      <c r="Q980" s="139">
        <v>1.3333333333333333</v>
      </c>
      <c r="R980" s="140">
        <v>47</v>
      </c>
      <c r="S980" s="140">
        <v>28.333333333333332</v>
      </c>
      <c r="T980" s="140">
        <v>2</v>
      </c>
      <c r="U980" s="139">
        <v>2</v>
      </c>
      <c r="V980" s="77">
        <f t="shared" si="15"/>
        <v>6</v>
      </c>
      <c r="W980" s="216">
        <v>10</v>
      </c>
      <c r="X980" s="217">
        <v>0.72757800136410067</v>
      </c>
      <c r="Y980" s="217">
        <v>0.27242199863589933</v>
      </c>
      <c r="Z980" s="25"/>
    </row>
    <row r="981" spans="1:26" x14ac:dyDescent="0.25">
      <c r="A981" s="124">
        <v>552400</v>
      </c>
      <c r="B981" s="125" t="s">
        <v>1021</v>
      </c>
      <c r="C981" s="126" t="s">
        <v>987</v>
      </c>
      <c r="D981" s="101" t="s">
        <v>2096</v>
      </c>
      <c r="E981" s="134"/>
      <c r="F981" s="102">
        <v>14</v>
      </c>
      <c r="G981" s="103" t="s">
        <v>991</v>
      </c>
      <c r="H981" s="104">
        <v>1</v>
      </c>
      <c r="I981" s="106">
        <v>3453</v>
      </c>
      <c r="J981" s="165">
        <v>1959</v>
      </c>
      <c r="K981" s="166">
        <v>189</v>
      </c>
      <c r="L981" s="166">
        <v>54</v>
      </c>
      <c r="M981" s="166">
        <v>270</v>
      </c>
      <c r="N981" s="166">
        <v>501</v>
      </c>
      <c r="O981" s="167"/>
      <c r="P981" s="138">
        <v>31</v>
      </c>
      <c r="Q981" s="139">
        <v>0.66666666666666663</v>
      </c>
      <c r="R981" s="140">
        <v>28.333333333333332</v>
      </c>
      <c r="S981" s="140">
        <v>45.333333333333336</v>
      </c>
      <c r="T981" s="140">
        <v>9.3333333333333339</v>
      </c>
      <c r="U981" s="139">
        <v>4</v>
      </c>
      <c r="V981" s="77">
        <f t="shared" si="15"/>
        <v>6</v>
      </c>
      <c r="W981" s="216">
        <v>10</v>
      </c>
      <c r="X981" s="217">
        <v>0.72757800136410067</v>
      </c>
      <c r="Y981" s="217">
        <v>0.27242199863589933</v>
      </c>
      <c r="Z981" s="25"/>
    </row>
    <row r="982" spans="1:26" x14ac:dyDescent="0.25">
      <c r="A982" s="124">
        <v>552500</v>
      </c>
      <c r="B982" s="125" t="s">
        <v>1022</v>
      </c>
      <c r="C982" s="126" t="s">
        <v>987</v>
      </c>
      <c r="D982" s="101" t="s">
        <v>2096</v>
      </c>
      <c r="E982" s="134"/>
      <c r="F982" s="102">
        <v>14</v>
      </c>
      <c r="G982" s="103" t="s">
        <v>991</v>
      </c>
      <c r="H982" s="104">
        <v>1</v>
      </c>
      <c r="I982" s="106">
        <v>4905</v>
      </c>
      <c r="J982" s="165">
        <v>3084</v>
      </c>
      <c r="K982" s="166">
        <v>225</v>
      </c>
      <c r="L982" s="166">
        <v>72</v>
      </c>
      <c r="M982" s="166">
        <v>330</v>
      </c>
      <c r="N982" s="166">
        <v>663</v>
      </c>
      <c r="O982" s="167"/>
      <c r="P982" s="138">
        <v>12.333333333333334</v>
      </c>
      <c r="Q982" s="139">
        <v>1</v>
      </c>
      <c r="R982" s="140">
        <v>62</v>
      </c>
      <c r="S982" s="140">
        <v>51</v>
      </c>
      <c r="T982" s="140">
        <v>5.666666666666667</v>
      </c>
      <c r="U982" s="139">
        <v>2.6666666666666665</v>
      </c>
      <c r="V982" s="77">
        <f t="shared" si="15"/>
        <v>6</v>
      </c>
      <c r="W982" s="216">
        <v>10</v>
      </c>
      <c r="X982" s="217">
        <v>0.72757800136410067</v>
      </c>
      <c r="Y982" s="217">
        <v>0.27242199863589933</v>
      </c>
      <c r="Z982" s="25"/>
    </row>
    <row r="983" spans="1:26" x14ac:dyDescent="0.25">
      <c r="A983" s="124">
        <v>552701</v>
      </c>
      <c r="B983" s="125" t="s">
        <v>1023</v>
      </c>
      <c r="C983" s="126" t="s">
        <v>987</v>
      </c>
      <c r="D983" s="101" t="s">
        <v>2096</v>
      </c>
      <c r="E983" s="134"/>
      <c r="F983" s="102">
        <v>501</v>
      </c>
      <c r="G983" s="103" t="s">
        <v>67</v>
      </c>
      <c r="H983" s="104">
        <v>4</v>
      </c>
      <c r="I983" s="106">
        <v>597</v>
      </c>
      <c r="J983" s="168">
        <v>372</v>
      </c>
      <c r="K983" s="166">
        <v>15</v>
      </c>
      <c r="L983" s="166">
        <v>6</v>
      </c>
      <c r="M983" s="166">
        <v>42</v>
      </c>
      <c r="N983" s="166">
        <v>102</v>
      </c>
      <c r="O983" s="167"/>
      <c r="P983" s="138">
        <v>44.666666666666664</v>
      </c>
      <c r="Q983" s="139">
        <v>1.6666666666666667</v>
      </c>
      <c r="R983" s="140">
        <v>4.666666666666667</v>
      </c>
      <c r="S983" s="140">
        <v>1</v>
      </c>
      <c r="T983" s="140">
        <v>0</v>
      </c>
      <c r="U983" s="139">
        <v>0</v>
      </c>
      <c r="V983" s="77">
        <f t="shared" si="15"/>
        <v>3.1880000000000002</v>
      </c>
      <c r="W983" s="216">
        <v>7.97</v>
      </c>
      <c r="X983" s="217">
        <v>0.912895861184568</v>
      </c>
      <c r="Y983" s="217">
        <v>8.7104138815432011E-2</v>
      </c>
      <c r="Z983" s="25"/>
    </row>
    <row r="984" spans="1:26" x14ac:dyDescent="0.25">
      <c r="A984" s="124">
        <v>552702</v>
      </c>
      <c r="B984" s="125" t="s">
        <v>1024</v>
      </c>
      <c r="C984" s="126" t="s">
        <v>987</v>
      </c>
      <c r="D984" s="101" t="s">
        <v>2096</v>
      </c>
      <c r="E984" s="134"/>
      <c r="F984" s="102">
        <v>502</v>
      </c>
      <c r="G984" s="103" t="s">
        <v>69</v>
      </c>
      <c r="H984" s="104">
        <v>5</v>
      </c>
      <c r="I984" s="106">
        <v>2778</v>
      </c>
      <c r="J984" s="165">
        <v>1686</v>
      </c>
      <c r="K984" s="166">
        <v>87</v>
      </c>
      <c r="L984" s="166">
        <v>39</v>
      </c>
      <c r="M984" s="166">
        <v>201</v>
      </c>
      <c r="N984" s="166">
        <v>456</v>
      </c>
      <c r="O984" s="167"/>
      <c r="P984" s="138">
        <v>0.66666666666666663</v>
      </c>
      <c r="Q984" s="139">
        <v>0</v>
      </c>
      <c r="R984" s="140">
        <v>10.666666666666666</v>
      </c>
      <c r="S984" s="140">
        <v>11</v>
      </c>
      <c r="T984" s="140">
        <v>2.3333333333333335</v>
      </c>
      <c r="U984" s="139">
        <v>0.66666666666666663</v>
      </c>
      <c r="V984" s="77">
        <f t="shared" si="15"/>
        <v>3.1880000000000002</v>
      </c>
      <c r="W984" s="216">
        <v>7.97</v>
      </c>
      <c r="X984" s="217">
        <v>0.912895861184568</v>
      </c>
      <c r="Y984" s="217">
        <v>8.7104138815432011E-2</v>
      </c>
      <c r="Z984" s="25"/>
    </row>
    <row r="985" spans="1:26" x14ac:dyDescent="0.25">
      <c r="A985" s="124">
        <v>552800</v>
      </c>
      <c r="B985" s="125" t="s">
        <v>1025</v>
      </c>
      <c r="C985" s="126" t="s">
        <v>987</v>
      </c>
      <c r="D985" s="101" t="s">
        <v>2096</v>
      </c>
      <c r="E985" s="134"/>
      <c r="F985" s="102">
        <v>248</v>
      </c>
      <c r="G985" s="103" t="s">
        <v>1025</v>
      </c>
      <c r="H985" s="104">
        <v>3</v>
      </c>
      <c r="I985" s="106">
        <v>3243</v>
      </c>
      <c r="J985" s="165">
        <v>2010</v>
      </c>
      <c r="K985" s="166">
        <v>150</v>
      </c>
      <c r="L985" s="166">
        <v>54</v>
      </c>
      <c r="M985" s="166">
        <v>252</v>
      </c>
      <c r="N985" s="166">
        <v>441</v>
      </c>
      <c r="O985" s="167"/>
      <c r="P985" s="138">
        <v>5</v>
      </c>
      <c r="Q985" s="139">
        <v>0.33333333333333331</v>
      </c>
      <c r="R985" s="140">
        <v>42</v>
      </c>
      <c r="S985" s="140">
        <v>38.333333333333336</v>
      </c>
      <c r="T985" s="140">
        <v>6.333333333333333</v>
      </c>
      <c r="U985" s="139">
        <v>1.6666666666666667</v>
      </c>
      <c r="V985" s="77">
        <f t="shared" si="15"/>
        <v>8.6670946044158921</v>
      </c>
      <c r="W985" s="216">
        <v>14.445157674026488</v>
      </c>
      <c r="X985" s="217">
        <v>0.50368297652599681</v>
      </c>
      <c r="Y985" s="217">
        <v>0.49631702347400314</v>
      </c>
      <c r="Z985" s="25"/>
    </row>
    <row r="986" spans="1:26" x14ac:dyDescent="0.25">
      <c r="A986" s="124">
        <v>552900</v>
      </c>
      <c r="B986" s="125" t="s">
        <v>1026</v>
      </c>
      <c r="C986" s="126" t="s">
        <v>987</v>
      </c>
      <c r="D986" s="101" t="s">
        <v>2097</v>
      </c>
      <c r="E986" s="134"/>
      <c r="F986" s="102">
        <v>502</v>
      </c>
      <c r="G986" s="103" t="s">
        <v>69</v>
      </c>
      <c r="H986" s="104">
        <v>5</v>
      </c>
      <c r="I986" s="106">
        <v>234</v>
      </c>
      <c r="J986" s="168">
        <v>141</v>
      </c>
      <c r="K986" s="166">
        <v>6</v>
      </c>
      <c r="L986" s="166" t="s">
        <v>2139</v>
      </c>
      <c r="M986" s="166">
        <v>21</v>
      </c>
      <c r="N986" s="166">
        <v>33</v>
      </c>
      <c r="O986" s="167"/>
      <c r="P986" s="138">
        <v>25</v>
      </c>
      <c r="Q986" s="139">
        <v>0.66666666666666663</v>
      </c>
      <c r="R986" s="140">
        <v>2</v>
      </c>
      <c r="S986" s="140">
        <v>0.66666666666666663</v>
      </c>
      <c r="T986" s="140">
        <v>0</v>
      </c>
      <c r="U986" s="139">
        <v>0.33333333333333331</v>
      </c>
      <c r="V986" s="77">
        <f t="shared" si="15"/>
        <v>3.1880000000000002</v>
      </c>
      <c r="W986" s="216">
        <v>7.97</v>
      </c>
      <c r="X986" s="217">
        <v>0.912895861184568</v>
      </c>
      <c r="Y986" s="217">
        <v>8.7104138815432011E-2</v>
      </c>
      <c r="Z986" s="25"/>
    </row>
    <row r="987" spans="1:26" x14ac:dyDescent="0.25">
      <c r="A987" s="124">
        <v>553001</v>
      </c>
      <c r="B987" s="125" t="s">
        <v>1027</v>
      </c>
      <c r="C987" s="126" t="s">
        <v>646</v>
      </c>
      <c r="D987" s="101" t="s">
        <v>2097</v>
      </c>
      <c r="E987" s="134"/>
      <c r="F987" s="102">
        <v>502</v>
      </c>
      <c r="G987" s="103" t="s">
        <v>69</v>
      </c>
      <c r="H987" s="104">
        <v>5</v>
      </c>
      <c r="I987" s="106">
        <v>150</v>
      </c>
      <c r="J987" s="168">
        <v>102</v>
      </c>
      <c r="K987" s="166">
        <v>9</v>
      </c>
      <c r="L987" s="166" t="s">
        <v>2139</v>
      </c>
      <c r="M987" s="166">
        <v>12</v>
      </c>
      <c r="N987" s="166">
        <v>18</v>
      </c>
      <c r="O987" s="167"/>
      <c r="P987" s="138">
        <v>1</v>
      </c>
      <c r="Q987" s="139">
        <v>0</v>
      </c>
      <c r="R987" s="140">
        <v>1.3333333333333333</v>
      </c>
      <c r="S987" s="140">
        <v>1</v>
      </c>
      <c r="T987" s="140">
        <v>0</v>
      </c>
      <c r="U987" s="139">
        <v>0</v>
      </c>
      <c r="V987" s="77">
        <f t="shared" si="15"/>
        <v>3.1880000000000002</v>
      </c>
      <c r="W987" s="216">
        <v>7.97</v>
      </c>
      <c r="X987" s="217">
        <v>0.912895861184568</v>
      </c>
      <c r="Y987" s="217">
        <v>8.7104138815432011E-2</v>
      </c>
      <c r="Z987" s="25"/>
    </row>
    <row r="988" spans="1:26" x14ac:dyDescent="0.25">
      <c r="A988" s="124">
        <v>553002</v>
      </c>
      <c r="B988" s="125" t="s">
        <v>1028</v>
      </c>
      <c r="C988" s="126" t="s">
        <v>987</v>
      </c>
      <c r="D988" s="101" t="s">
        <v>2097</v>
      </c>
      <c r="E988" s="134"/>
      <c r="F988" s="102">
        <v>502</v>
      </c>
      <c r="G988" s="103" t="s">
        <v>69</v>
      </c>
      <c r="H988" s="104">
        <v>5</v>
      </c>
      <c r="I988" s="106">
        <v>729</v>
      </c>
      <c r="J988" s="168">
        <v>399</v>
      </c>
      <c r="K988" s="166">
        <v>21</v>
      </c>
      <c r="L988" s="166">
        <v>9</v>
      </c>
      <c r="M988" s="166">
        <v>69</v>
      </c>
      <c r="N988" s="166">
        <v>114</v>
      </c>
      <c r="O988" s="167"/>
      <c r="P988" s="138">
        <v>1</v>
      </c>
      <c r="Q988" s="139">
        <v>0</v>
      </c>
      <c r="R988" s="140">
        <v>3.3333333333333335</v>
      </c>
      <c r="S988" s="140">
        <v>2</v>
      </c>
      <c r="T988" s="140">
        <v>0.33333333333333331</v>
      </c>
      <c r="U988" s="139">
        <v>0</v>
      </c>
      <c r="V988" s="77">
        <f t="shared" si="15"/>
        <v>3.1880000000000002</v>
      </c>
      <c r="W988" s="216">
        <v>7.97</v>
      </c>
      <c r="X988" s="217">
        <v>0.912895861184568</v>
      </c>
      <c r="Y988" s="217">
        <v>8.7104138815432011E-2</v>
      </c>
      <c r="Z988" s="25"/>
    </row>
    <row r="989" spans="1:26" x14ac:dyDescent="0.25">
      <c r="A989" s="124">
        <v>553003</v>
      </c>
      <c r="B989" s="125" t="s">
        <v>1029</v>
      </c>
      <c r="C989" s="126" t="s">
        <v>987</v>
      </c>
      <c r="D989" s="101" t="s">
        <v>2097</v>
      </c>
      <c r="E989" s="134"/>
      <c r="F989" s="102">
        <v>502</v>
      </c>
      <c r="G989" s="103" t="s">
        <v>69</v>
      </c>
      <c r="H989" s="104">
        <v>5</v>
      </c>
      <c r="I989" s="106">
        <v>1188</v>
      </c>
      <c r="J989" s="168">
        <v>696</v>
      </c>
      <c r="K989" s="166">
        <v>30</v>
      </c>
      <c r="L989" s="166">
        <v>15</v>
      </c>
      <c r="M989" s="166">
        <v>90</v>
      </c>
      <c r="N989" s="166">
        <v>207</v>
      </c>
      <c r="O989" s="167"/>
      <c r="P989" s="138">
        <v>1</v>
      </c>
      <c r="Q989" s="139">
        <v>0</v>
      </c>
      <c r="R989" s="140">
        <v>4</v>
      </c>
      <c r="S989" s="140">
        <v>4.333333333333333</v>
      </c>
      <c r="T989" s="140">
        <v>1.3333333333333333</v>
      </c>
      <c r="U989" s="139">
        <v>0.33333333333333331</v>
      </c>
      <c r="V989" s="77">
        <f t="shared" si="15"/>
        <v>3.1880000000000002</v>
      </c>
      <c r="W989" s="216">
        <v>7.97</v>
      </c>
      <c r="X989" s="217">
        <v>0.912895861184568</v>
      </c>
      <c r="Y989" s="217">
        <v>8.7104138815432011E-2</v>
      </c>
      <c r="Z989" s="25"/>
    </row>
    <row r="990" spans="1:26" x14ac:dyDescent="0.25">
      <c r="A990" s="124">
        <v>553004</v>
      </c>
      <c r="B990" s="125" t="s">
        <v>1030</v>
      </c>
      <c r="C990" s="126" t="s">
        <v>987</v>
      </c>
      <c r="D990" s="101" t="s">
        <v>2097</v>
      </c>
      <c r="E990" s="134"/>
      <c r="F990" s="102">
        <v>502</v>
      </c>
      <c r="G990" s="103" t="s">
        <v>69</v>
      </c>
      <c r="H990" s="104">
        <v>5</v>
      </c>
      <c r="I990" s="106">
        <v>1224</v>
      </c>
      <c r="J990" s="168">
        <v>705</v>
      </c>
      <c r="K990" s="166">
        <v>24</v>
      </c>
      <c r="L990" s="166">
        <v>9</v>
      </c>
      <c r="M990" s="166">
        <v>66</v>
      </c>
      <c r="N990" s="166">
        <v>225</v>
      </c>
      <c r="O990" s="167"/>
      <c r="P990" s="138">
        <v>2.6666666666666665</v>
      </c>
      <c r="Q990" s="139">
        <v>0</v>
      </c>
      <c r="R990" s="140">
        <v>7</v>
      </c>
      <c r="S990" s="140">
        <v>6</v>
      </c>
      <c r="T990" s="140">
        <v>1</v>
      </c>
      <c r="U990" s="139">
        <v>0.33333333333333331</v>
      </c>
      <c r="V990" s="77">
        <f t="shared" si="15"/>
        <v>3.1880000000000002</v>
      </c>
      <c r="W990" s="216">
        <v>7.97</v>
      </c>
      <c r="X990" s="217">
        <v>0.912895861184568</v>
      </c>
      <c r="Y990" s="217">
        <v>8.7104138815432011E-2</v>
      </c>
      <c r="Z990" s="25"/>
    </row>
    <row r="991" spans="1:26" x14ac:dyDescent="0.25">
      <c r="A991" s="124">
        <v>553101</v>
      </c>
      <c r="B991" s="125" t="s">
        <v>1031</v>
      </c>
      <c r="C991" s="126" t="s">
        <v>987</v>
      </c>
      <c r="D991" s="101" t="s">
        <v>2097</v>
      </c>
      <c r="E991" s="134"/>
      <c r="F991" s="102">
        <v>249</v>
      </c>
      <c r="G991" s="103" t="s">
        <v>1032</v>
      </c>
      <c r="H991" s="104">
        <v>3</v>
      </c>
      <c r="I991" s="106">
        <v>3264</v>
      </c>
      <c r="J991" s="165">
        <v>2013</v>
      </c>
      <c r="K991" s="166">
        <v>165</v>
      </c>
      <c r="L991" s="166">
        <v>54</v>
      </c>
      <c r="M991" s="166">
        <v>261</v>
      </c>
      <c r="N991" s="166">
        <v>414</v>
      </c>
      <c r="O991" s="167"/>
      <c r="P991" s="138">
        <v>7</v>
      </c>
      <c r="Q991" s="139">
        <v>0.33333333333333331</v>
      </c>
      <c r="R991" s="140">
        <v>68.666666666666671</v>
      </c>
      <c r="S991" s="140">
        <v>57</v>
      </c>
      <c r="T991" s="140">
        <v>8</v>
      </c>
      <c r="U991" s="139">
        <v>2.6666666666666665</v>
      </c>
      <c r="V991" s="77">
        <f t="shared" si="15"/>
        <v>8.6670946044158921</v>
      </c>
      <c r="W991" s="216">
        <v>14.445157674026488</v>
      </c>
      <c r="X991" s="217">
        <v>0.50368297652599681</v>
      </c>
      <c r="Y991" s="217">
        <v>0.49631702347400314</v>
      </c>
      <c r="Z991" s="25"/>
    </row>
    <row r="992" spans="1:26" x14ac:dyDescent="0.25">
      <c r="A992" s="124">
        <v>553102</v>
      </c>
      <c r="B992" s="125" t="s">
        <v>1033</v>
      </c>
      <c r="C992" s="126" t="s">
        <v>987</v>
      </c>
      <c r="D992" s="101" t="s">
        <v>2097</v>
      </c>
      <c r="E992" s="134"/>
      <c r="F992" s="102">
        <v>249</v>
      </c>
      <c r="G992" s="103" t="s">
        <v>1032</v>
      </c>
      <c r="H992" s="104">
        <v>3</v>
      </c>
      <c r="I992" s="106">
        <v>2196</v>
      </c>
      <c r="J992" s="165">
        <v>1356</v>
      </c>
      <c r="K992" s="166">
        <v>114</v>
      </c>
      <c r="L992" s="166">
        <v>33</v>
      </c>
      <c r="M992" s="166">
        <v>168</v>
      </c>
      <c r="N992" s="166">
        <v>294</v>
      </c>
      <c r="O992" s="167"/>
      <c r="P992" s="138">
        <v>52.333333333333336</v>
      </c>
      <c r="Q992" s="139">
        <v>2</v>
      </c>
      <c r="R992" s="140">
        <v>25</v>
      </c>
      <c r="S992" s="140">
        <v>19.666666666666668</v>
      </c>
      <c r="T992" s="140">
        <v>1.3333333333333333</v>
      </c>
      <c r="U992" s="139">
        <v>1</v>
      </c>
      <c r="V992" s="77">
        <f t="shared" si="15"/>
        <v>8.6670946044158921</v>
      </c>
      <c r="W992" s="216">
        <v>14.445157674026488</v>
      </c>
      <c r="X992" s="217">
        <v>0.50368297652599681</v>
      </c>
      <c r="Y992" s="217">
        <v>0.49631702347400314</v>
      </c>
      <c r="Z992" s="25"/>
    </row>
    <row r="993" spans="1:26" x14ac:dyDescent="0.25">
      <c r="A993" s="124">
        <v>553200</v>
      </c>
      <c r="B993" s="125" t="s">
        <v>1034</v>
      </c>
      <c r="C993" s="126" t="s">
        <v>987</v>
      </c>
      <c r="D993" s="101" t="s">
        <v>2098</v>
      </c>
      <c r="E993" s="134"/>
      <c r="F993" s="102">
        <v>250</v>
      </c>
      <c r="G993" s="103" t="s">
        <v>1034</v>
      </c>
      <c r="H993" s="104">
        <v>3</v>
      </c>
      <c r="I993" s="106">
        <v>1335</v>
      </c>
      <c r="J993" s="168">
        <v>855</v>
      </c>
      <c r="K993" s="166">
        <v>204</v>
      </c>
      <c r="L993" s="166">
        <v>15</v>
      </c>
      <c r="M993" s="166">
        <v>81</v>
      </c>
      <c r="N993" s="166">
        <v>186</v>
      </c>
      <c r="O993" s="167"/>
      <c r="P993" s="138">
        <v>11.333333333333334</v>
      </c>
      <c r="Q993" s="139">
        <v>0.33333333333333331</v>
      </c>
      <c r="R993" s="140">
        <v>22.666666666666668</v>
      </c>
      <c r="S993" s="140">
        <v>18</v>
      </c>
      <c r="T993" s="140">
        <v>2</v>
      </c>
      <c r="U993" s="139">
        <v>1.3333333333333333</v>
      </c>
      <c r="V993" s="77">
        <f t="shared" si="15"/>
        <v>8.6670946044158921</v>
      </c>
      <c r="W993" s="216">
        <v>14.445157674026488</v>
      </c>
      <c r="X993" s="217">
        <v>0.50368297652599681</v>
      </c>
      <c r="Y993" s="217">
        <v>0.49631702347400314</v>
      </c>
      <c r="Z993" s="25"/>
    </row>
    <row r="994" spans="1:26" x14ac:dyDescent="0.25">
      <c r="A994" s="124">
        <v>553301</v>
      </c>
      <c r="B994" s="125" t="s">
        <v>1035</v>
      </c>
      <c r="C994" s="126" t="s">
        <v>987</v>
      </c>
      <c r="D994" s="101" t="s">
        <v>2098</v>
      </c>
      <c r="E994" s="134"/>
      <c r="F994" s="102">
        <v>501</v>
      </c>
      <c r="G994" s="103" t="s">
        <v>67</v>
      </c>
      <c r="H994" s="104">
        <v>4</v>
      </c>
      <c r="I994" s="106">
        <v>249</v>
      </c>
      <c r="J994" s="168">
        <v>144</v>
      </c>
      <c r="K994" s="166">
        <v>39</v>
      </c>
      <c r="L994" s="166">
        <v>3</v>
      </c>
      <c r="M994" s="166">
        <v>21</v>
      </c>
      <c r="N994" s="166">
        <v>42</v>
      </c>
      <c r="O994" s="167"/>
      <c r="P994" s="138">
        <v>10</v>
      </c>
      <c r="Q994" s="139">
        <v>1</v>
      </c>
      <c r="R994" s="140">
        <v>4.333333333333333</v>
      </c>
      <c r="S994" s="140">
        <v>1.3333333333333333</v>
      </c>
      <c r="T994" s="140">
        <v>0</v>
      </c>
      <c r="U994" s="139">
        <v>0</v>
      </c>
      <c r="V994" s="77">
        <f t="shared" si="15"/>
        <v>3.1880000000000002</v>
      </c>
      <c r="W994" s="216">
        <v>7.97</v>
      </c>
      <c r="X994" s="217">
        <v>0.912895861184568</v>
      </c>
      <c r="Y994" s="217">
        <v>8.7104138815432011E-2</v>
      </c>
      <c r="Z994" s="25"/>
    </row>
    <row r="995" spans="1:26" x14ac:dyDescent="0.25">
      <c r="A995" s="124">
        <v>553302</v>
      </c>
      <c r="B995" s="125" t="s">
        <v>1036</v>
      </c>
      <c r="C995" s="126" t="s">
        <v>987</v>
      </c>
      <c r="D995" s="101" t="s">
        <v>2098</v>
      </c>
      <c r="E995" s="134"/>
      <c r="F995" s="102">
        <v>502</v>
      </c>
      <c r="G995" s="103" t="s">
        <v>69</v>
      </c>
      <c r="H995" s="104">
        <v>5</v>
      </c>
      <c r="I995" s="106">
        <v>2601</v>
      </c>
      <c r="J995" s="165">
        <v>1419</v>
      </c>
      <c r="K995" s="166">
        <v>219</v>
      </c>
      <c r="L995" s="166">
        <v>54</v>
      </c>
      <c r="M995" s="166">
        <v>249</v>
      </c>
      <c r="N995" s="166">
        <v>438</v>
      </c>
      <c r="O995" s="167"/>
      <c r="P995" s="138">
        <v>2.3333333333333335</v>
      </c>
      <c r="Q995" s="139">
        <v>0</v>
      </c>
      <c r="R995" s="140">
        <v>12.333333333333334</v>
      </c>
      <c r="S995" s="140">
        <v>16</v>
      </c>
      <c r="T995" s="140">
        <v>1.6666666666666667</v>
      </c>
      <c r="U995" s="139">
        <v>1.6666666666666667</v>
      </c>
      <c r="V995" s="77">
        <f t="shared" si="15"/>
        <v>3.1880000000000002</v>
      </c>
      <c r="W995" s="216">
        <v>7.97</v>
      </c>
      <c r="X995" s="217">
        <v>0.912895861184568</v>
      </c>
      <c r="Y995" s="217">
        <v>8.7104138815432011E-2</v>
      </c>
      <c r="Z995" s="25"/>
    </row>
    <row r="996" spans="1:26" x14ac:dyDescent="0.25">
      <c r="A996" s="124">
        <v>553400</v>
      </c>
      <c r="B996" s="125" t="s">
        <v>1037</v>
      </c>
      <c r="C996" s="126" t="s">
        <v>987</v>
      </c>
      <c r="D996" s="101" t="s">
        <v>2098</v>
      </c>
      <c r="E996" s="134"/>
      <c r="F996" s="102">
        <v>501</v>
      </c>
      <c r="G996" s="103" t="s">
        <v>67</v>
      </c>
      <c r="H996" s="104">
        <v>4</v>
      </c>
      <c r="I996" s="106">
        <v>303</v>
      </c>
      <c r="J996" s="168">
        <v>171</v>
      </c>
      <c r="K996" s="166">
        <v>45</v>
      </c>
      <c r="L996" s="166">
        <v>3</v>
      </c>
      <c r="M996" s="166">
        <v>21</v>
      </c>
      <c r="N996" s="166">
        <v>54</v>
      </c>
      <c r="O996" s="167"/>
      <c r="P996" s="138">
        <v>8.3333333333333339</v>
      </c>
      <c r="Q996" s="139">
        <v>3</v>
      </c>
      <c r="R996" s="140">
        <v>8</v>
      </c>
      <c r="S996" s="140">
        <v>2.6666666666666665</v>
      </c>
      <c r="T996" s="140">
        <v>0</v>
      </c>
      <c r="U996" s="139">
        <v>0.33333333333333331</v>
      </c>
      <c r="V996" s="77">
        <f t="shared" si="15"/>
        <v>3.1880000000000002</v>
      </c>
      <c r="W996" s="216">
        <v>7.97</v>
      </c>
      <c r="X996" s="217">
        <v>0.912895861184568</v>
      </c>
      <c r="Y996" s="217">
        <v>8.7104138815432011E-2</v>
      </c>
      <c r="Z996" s="25"/>
    </row>
    <row r="997" spans="1:26" x14ac:dyDescent="0.25">
      <c r="A997" s="124">
        <v>553500</v>
      </c>
      <c r="B997" s="125" t="s">
        <v>1038</v>
      </c>
      <c r="C997" s="126" t="s">
        <v>987</v>
      </c>
      <c r="D997" s="101" t="s">
        <v>2098</v>
      </c>
      <c r="E997" s="134"/>
      <c r="F997" s="102">
        <v>502</v>
      </c>
      <c r="G997" s="103" t="s">
        <v>69</v>
      </c>
      <c r="H997" s="104">
        <v>5</v>
      </c>
      <c r="I997" s="106">
        <v>1698</v>
      </c>
      <c r="J997" s="168">
        <v>924</v>
      </c>
      <c r="K997" s="166">
        <v>48</v>
      </c>
      <c r="L997" s="166">
        <v>39</v>
      </c>
      <c r="M997" s="166">
        <v>165</v>
      </c>
      <c r="N997" s="166">
        <v>264</v>
      </c>
      <c r="O997" s="167"/>
      <c r="P997" s="138">
        <v>3</v>
      </c>
      <c r="Q997" s="139">
        <v>0</v>
      </c>
      <c r="R997" s="140">
        <v>8.3333333333333339</v>
      </c>
      <c r="S997" s="140">
        <v>8</v>
      </c>
      <c r="T997" s="140">
        <v>1.3333333333333333</v>
      </c>
      <c r="U997" s="139">
        <v>0.33333333333333331</v>
      </c>
      <c r="V997" s="77">
        <f t="shared" si="15"/>
        <v>3.1880000000000002</v>
      </c>
      <c r="W997" s="216">
        <v>7.97</v>
      </c>
      <c r="X997" s="217">
        <v>0.912895861184568</v>
      </c>
      <c r="Y997" s="217">
        <v>8.7104138815432011E-2</v>
      </c>
      <c r="Z997" s="25"/>
    </row>
    <row r="998" spans="1:26" x14ac:dyDescent="0.25">
      <c r="A998" s="124">
        <v>553601</v>
      </c>
      <c r="B998" s="125" t="s">
        <v>1039</v>
      </c>
      <c r="C998" s="126" t="s">
        <v>987</v>
      </c>
      <c r="D998" s="101" t="s">
        <v>2098</v>
      </c>
      <c r="E998" s="134"/>
      <c r="F998" s="102">
        <v>251</v>
      </c>
      <c r="G998" s="103" t="s">
        <v>1039</v>
      </c>
      <c r="H998" s="104">
        <v>3</v>
      </c>
      <c r="I998" s="106">
        <v>1944</v>
      </c>
      <c r="J998" s="165">
        <v>1185</v>
      </c>
      <c r="K998" s="166">
        <v>198</v>
      </c>
      <c r="L998" s="166">
        <v>21</v>
      </c>
      <c r="M998" s="166">
        <v>147</v>
      </c>
      <c r="N998" s="166">
        <v>279</v>
      </c>
      <c r="O998" s="167"/>
      <c r="P998" s="138">
        <v>8.6666666666666661</v>
      </c>
      <c r="Q998" s="139">
        <v>0</v>
      </c>
      <c r="R998" s="140">
        <v>22.333333333333332</v>
      </c>
      <c r="S998" s="140">
        <v>31.333333333333332</v>
      </c>
      <c r="T998" s="140">
        <v>2.6666666666666665</v>
      </c>
      <c r="U998" s="139">
        <v>0.66666666666666663</v>
      </c>
      <c r="V998" s="77">
        <f t="shared" si="15"/>
        <v>8.6670946044158921</v>
      </c>
      <c r="W998" s="216">
        <v>14.445157674026488</v>
      </c>
      <c r="X998" s="217">
        <v>0.50368297652599681</v>
      </c>
      <c r="Y998" s="217">
        <v>0.49631702347400314</v>
      </c>
      <c r="Z998" s="25"/>
    </row>
    <row r="999" spans="1:26" x14ac:dyDescent="0.25">
      <c r="A999" s="124">
        <v>553700</v>
      </c>
      <c r="B999" s="125" t="s">
        <v>1040</v>
      </c>
      <c r="C999" s="126" t="s">
        <v>987</v>
      </c>
      <c r="D999" s="101" t="s">
        <v>2098</v>
      </c>
      <c r="E999" s="134"/>
      <c r="F999" s="102">
        <v>502</v>
      </c>
      <c r="G999" s="103" t="s">
        <v>69</v>
      </c>
      <c r="H999" s="104">
        <v>5</v>
      </c>
      <c r="I999" s="106">
        <v>1320</v>
      </c>
      <c r="J999" s="168">
        <v>702</v>
      </c>
      <c r="K999" s="166">
        <v>84</v>
      </c>
      <c r="L999" s="166">
        <v>24</v>
      </c>
      <c r="M999" s="166">
        <v>126</v>
      </c>
      <c r="N999" s="166">
        <v>246</v>
      </c>
      <c r="O999" s="167"/>
      <c r="P999" s="138">
        <v>15</v>
      </c>
      <c r="Q999" s="139">
        <v>1.3333333333333333</v>
      </c>
      <c r="R999" s="140">
        <v>5.666666666666667</v>
      </c>
      <c r="S999" s="140">
        <v>7</v>
      </c>
      <c r="T999" s="140">
        <v>1.3333333333333333</v>
      </c>
      <c r="U999" s="139">
        <v>0.33333333333333331</v>
      </c>
      <c r="V999" s="77">
        <f t="shared" si="15"/>
        <v>3.1880000000000002</v>
      </c>
      <c r="W999" s="216">
        <v>7.97</v>
      </c>
      <c r="X999" s="217">
        <v>0.912895861184568</v>
      </c>
      <c r="Y999" s="217">
        <v>8.7104138815432011E-2</v>
      </c>
      <c r="Z999" s="25"/>
    </row>
    <row r="1000" spans="1:26" x14ac:dyDescent="0.25">
      <c r="A1000" s="124">
        <v>553800</v>
      </c>
      <c r="B1000" s="125" t="s">
        <v>1041</v>
      </c>
      <c r="C1000" s="126" t="s">
        <v>987</v>
      </c>
      <c r="D1000" s="101" t="s">
        <v>2098</v>
      </c>
      <c r="E1000" s="134"/>
      <c r="F1000" s="102">
        <v>252</v>
      </c>
      <c r="G1000" s="103" t="s">
        <v>1041</v>
      </c>
      <c r="H1000" s="104">
        <v>3</v>
      </c>
      <c r="I1000" s="106">
        <v>963</v>
      </c>
      <c r="J1000" s="168">
        <v>564</v>
      </c>
      <c r="K1000" s="166">
        <v>198</v>
      </c>
      <c r="L1000" s="166">
        <v>9</v>
      </c>
      <c r="M1000" s="166">
        <v>81</v>
      </c>
      <c r="N1000" s="166">
        <v>171</v>
      </c>
      <c r="O1000" s="167"/>
      <c r="P1000" s="138">
        <v>2.6666666666666665</v>
      </c>
      <c r="Q1000" s="139">
        <v>0.33333333333333331</v>
      </c>
      <c r="R1000" s="140">
        <v>13</v>
      </c>
      <c r="S1000" s="140">
        <v>18</v>
      </c>
      <c r="T1000" s="140">
        <v>2.3333333333333335</v>
      </c>
      <c r="U1000" s="139">
        <v>1</v>
      </c>
      <c r="V1000" s="77">
        <f t="shared" si="15"/>
        <v>8.6670946044158921</v>
      </c>
      <c r="W1000" s="216">
        <v>14.445157674026488</v>
      </c>
      <c r="X1000" s="217">
        <v>0.50368297652599681</v>
      </c>
      <c r="Y1000" s="217">
        <v>0.49631702347400314</v>
      </c>
      <c r="Z1000" s="25"/>
    </row>
    <row r="1001" spans="1:26" x14ac:dyDescent="0.25">
      <c r="A1001" s="124">
        <v>553900</v>
      </c>
      <c r="B1001" s="125" t="s">
        <v>1042</v>
      </c>
      <c r="C1001" s="126" t="s">
        <v>987</v>
      </c>
      <c r="D1001" s="101" t="s">
        <v>2098</v>
      </c>
      <c r="E1001" s="134"/>
      <c r="F1001" s="102">
        <v>105</v>
      </c>
      <c r="G1001" s="103" t="s">
        <v>1043</v>
      </c>
      <c r="H1001" s="104">
        <v>2</v>
      </c>
      <c r="I1001" s="106">
        <v>891</v>
      </c>
      <c r="J1001" s="168">
        <v>495</v>
      </c>
      <c r="K1001" s="166">
        <v>114</v>
      </c>
      <c r="L1001" s="166">
        <v>18</v>
      </c>
      <c r="M1001" s="166">
        <v>84</v>
      </c>
      <c r="N1001" s="166">
        <v>141</v>
      </c>
      <c r="O1001" s="167"/>
      <c r="P1001" s="138">
        <v>6.666666666666667</v>
      </c>
      <c r="Q1001" s="139">
        <v>1.6666666666666667</v>
      </c>
      <c r="R1001" s="140">
        <v>8</v>
      </c>
      <c r="S1001" s="140">
        <v>9.6666666666666661</v>
      </c>
      <c r="T1001" s="140">
        <v>2.3333333333333335</v>
      </c>
      <c r="U1001" s="139">
        <v>0.33333333333333331</v>
      </c>
      <c r="V1001" s="77">
        <f t="shared" si="15"/>
        <v>8.6670946044158921</v>
      </c>
      <c r="W1001" s="216">
        <v>14.445157674026488</v>
      </c>
      <c r="X1001" s="217">
        <v>0.50368297652599681</v>
      </c>
      <c r="Y1001" s="217">
        <v>0.49631702347400314</v>
      </c>
      <c r="Z1001" s="25"/>
    </row>
    <row r="1002" spans="1:26" x14ac:dyDescent="0.25">
      <c r="A1002" s="124">
        <v>554010</v>
      </c>
      <c r="B1002" s="125" t="s">
        <v>1044</v>
      </c>
      <c r="C1002" s="126" t="s">
        <v>987</v>
      </c>
      <c r="D1002" s="101" t="s">
        <v>2098</v>
      </c>
      <c r="E1002" s="134"/>
      <c r="F1002" s="102">
        <v>105</v>
      </c>
      <c r="G1002" s="103" t="s">
        <v>1043</v>
      </c>
      <c r="H1002" s="104">
        <v>2</v>
      </c>
      <c r="I1002" s="106">
        <v>3870</v>
      </c>
      <c r="J1002" s="165">
        <v>2286</v>
      </c>
      <c r="K1002" s="166">
        <v>315</v>
      </c>
      <c r="L1002" s="166">
        <v>66</v>
      </c>
      <c r="M1002" s="166">
        <v>309</v>
      </c>
      <c r="N1002" s="166">
        <v>513</v>
      </c>
      <c r="O1002" s="167"/>
      <c r="P1002" s="138">
        <v>2.6666666666666665</v>
      </c>
      <c r="Q1002" s="139">
        <v>0.33333333333333331</v>
      </c>
      <c r="R1002" s="140">
        <v>76</v>
      </c>
      <c r="S1002" s="140">
        <v>67.333333333333329</v>
      </c>
      <c r="T1002" s="140">
        <v>4.333333333333333</v>
      </c>
      <c r="U1002" s="139">
        <v>4</v>
      </c>
      <c r="V1002" s="77">
        <f t="shared" si="15"/>
        <v>8.6670946044158921</v>
      </c>
      <c r="W1002" s="216">
        <v>14.445157674026488</v>
      </c>
      <c r="X1002" s="217">
        <v>0.50368297652599681</v>
      </c>
      <c r="Y1002" s="217">
        <v>0.49631702347400314</v>
      </c>
      <c r="Z1002" s="25"/>
    </row>
    <row r="1003" spans="1:26" x14ac:dyDescent="0.25">
      <c r="A1003" s="124">
        <v>554020</v>
      </c>
      <c r="B1003" s="125" t="s">
        <v>1045</v>
      </c>
      <c r="C1003" s="126" t="s">
        <v>987</v>
      </c>
      <c r="D1003" s="101" t="s">
        <v>2098</v>
      </c>
      <c r="E1003" s="134"/>
      <c r="F1003" s="102">
        <v>105</v>
      </c>
      <c r="G1003" s="103" t="s">
        <v>1043</v>
      </c>
      <c r="H1003" s="104">
        <v>2</v>
      </c>
      <c r="I1003" s="106">
        <v>3870</v>
      </c>
      <c r="J1003" s="165">
        <v>2301</v>
      </c>
      <c r="K1003" s="166">
        <v>399</v>
      </c>
      <c r="L1003" s="166">
        <v>60</v>
      </c>
      <c r="M1003" s="166">
        <v>306</v>
      </c>
      <c r="N1003" s="166">
        <v>528</v>
      </c>
      <c r="O1003" s="167"/>
      <c r="P1003" s="138">
        <v>51</v>
      </c>
      <c r="Q1003" s="139">
        <v>3.3333333333333335</v>
      </c>
      <c r="R1003" s="140">
        <v>65.333333333333329</v>
      </c>
      <c r="S1003" s="140">
        <v>80.333333333333329</v>
      </c>
      <c r="T1003" s="140">
        <v>8.3333333333333339</v>
      </c>
      <c r="U1003" s="139">
        <v>4.333333333333333</v>
      </c>
      <c r="V1003" s="77">
        <f t="shared" si="15"/>
        <v>8.6670946044158921</v>
      </c>
      <c r="W1003" s="216">
        <v>14.445157674026488</v>
      </c>
      <c r="X1003" s="217">
        <v>0.50368297652599681</v>
      </c>
      <c r="Y1003" s="217">
        <v>0.49631702347400314</v>
      </c>
      <c r="Z1003" s="25"/>
    </row>
    <row r="1004" spans="1:26" x14ac:dyDescent="0.25">
      <c r="A1004" s="124">
        <v>554111</v>
      </c>
      <c r="B1004" s="125" t="s">
        <v>1046</v>
      </c>
      <c r="C1004" s="126" t="s">
        <v>987</v>
      </c>
      <c r="D1004" s="101" t="s">
        <v>2098</v>
      </c>
      <c r="E1004" s="134"/>
      <c r="F1004" s="102">
        <v>105</v>
      </c>
      <c r="G1004" s="103" t="s">
        <v>1043</v>
      </c>
      <c r="H1004" s="104">
        <v>2</v>
      </c>
      <c r="I1004" s="106">
        <v>687</v>
      </c>
      <c r="J1004" s="168">
        <v>402</v>
      </c>
      <c r="K1004" s="166">
        <v>57</v>
      </c>
      <c r="L1004" s="166">
        <v>9</v>
      </c>
      <c r="M1004" s="166">
        <v>57</v>
      </c>
      <c r="N1004" s="166">
        <v>105</v>
      </c>
      <c r="O1004" s="167"/>
      <c r="P1004" s="138">
        <v>43</v>
      </c>
      <c r="Q1004" s="139">
        <v>4.333333333333333</v>
      </c>
      <c r="R1004" s="140">
        <v>3</v>
      </c>
      <c r="S1004" s="140">
        <v>5.666666666666667</v>
      </c>
      <c r="T1004" s="140">
        <v>0.66666666666666663</v>
      </c>
      <c r="U1004" s="139">
        <v>1</v>
      </c>
      <c r="V1004" s="77">
        <f t="shared" si="15"/>
        <v>8.6670946044158921</v>
      </c>
      <c r="W1004" s="216">
        <v>14.445157674026488</v>
      </c>
      <c r="X1004" s="217">
        <v>0.50368297652599681</v>
      </c>
      <c r="Y1004" s="217">
        <v>0.49631702347400314</v>
      </c>
      <c r="Z1004" s="25"/>
    </row>
    <row r="1005" spans="1:26" x14ac:dyDescent="0.25">
      <c r="A1005" s="124">
        <v>554113</v>
      </c>
      <c r="B1005" s="125" t="s">
        <v>1047</v>
      </c>
      <c r="C1005" s="126" t="s">
        <v>987</v>
      </c>
      <c r="D1005" s="101" t="s">
        <v>2098</v>
      </c>
      <c r="E1005" s="134"/>
      <c r="F1005" s="102">
        <v>105</v>
      </c>
      <c r="G1005" s="103" t="s">
        <v>1043</v>
      </c>
      <c r="H1005" s="104">
        <v>2</v>
      </c>
      <c r="I1005" s="106">
        <v>732</v>
      </c>
      <c r="J1005" s="168">
        <v>453</v>
      </c>
      <c r="K1005" s="166">
        <v>51</v>
      </c>
      <c r="L1005" s="166">
        <v>6</v>
      </c>
      <c r="M1005" s="166">
        <v>36</v>
      </c>
      <c r="N1005" s="166">
        <v>123</v>
      </c>
      <c r="O1005" s="167"/>
      <c r="P1005" s="138">
        <v>2.6666666666666665</v>
      </c>
      <c r="Q1005" s="139">
        <v>0.66666666666666663</v>
      </c>
      <c r="R1005" s="140">
        <v>4.666666666666667</v>
      </c>
      <c r="S1005" s="140">
        <v>4</v>
      </c>
      <c r="T1005" s="140">
        <v>0.33333333333333331</v>
      </c>
      <c r="U1005" s="139">
        <v>0.33333333333333331</v>
      </c>
      <c r="V1005" s="77">
        <f t="shared" si="15"/>
        <v>8.6670946044158921</v>
      </c>
      <c r="W1005" s="216">
        <v>14.445157674026488</v>
      </c>
      <c r="X1005" s="217">
        <v>0.50368297652599681</v>
      </c>
      <c r="Y1005" s="217">
        <v>0.49631702347400314</v>
      </c>
      <c r="Z1005" s="25"/>
    </row>
    <row r="1006" spans="1:26" x14ac:dyDescent="0.25">
      <c r="A1006" s="124">
        <v>554114</v>
      </c>
      <c r="B1006" s="125" t="s">
        <v>1048</v>
      </c>
      <c r="C1006" s="126" t="s">
        <v>987</v>
      </c>
      <c r="D1006" s="101" t="s">
        <v>2098</v>
      </c>
      <c r="E1006" s="134"/>
      <c r="F1006" s="102">
        <v>105</v>
      </c>
      <c r="G1006" s="103" t="s">
        <v>1043</v>
      </c>
      <c r="H1006" s="104">
        <v>2</v>
      </c>
      <c r="I1006" s="106">
        <v>396</v>
      </c>
      <c r="J1006" s="168">
        <v>243</v>
      </c>
      <c r="K1006" s="166">
        <v>15</v>
      </c>
      <c r="L1006" s="166">
        <v>9</v>
      </c>
      <c r="M1006" s="166">
        <v>42</v>
      </c>
      <c r="N1006" s="166">
        <v>57</v>
      </c>
      <c r="O1006" s="167"/>
      <c r="P1006" s="138">
        <v>0.66666666666666663</v>
      </c>
      <c r="Q1006" s="139">
        <v>0</v>
      </c>
      <c r="R1006" s="140">
        <v>3.6666666666666665</v>
      </c>
      <c r="S1006" s="140">
        <v>2</v>
      </c>
      <c r="T1006" s="140">
        <v>0.66666666666666663</v>
      </c>
      <c r="U1006" s="139">
        <v>0.33333333333333331</v>
      </c>
      <c r="V1006" s="77">
        <f t="shared" ref="V1006:V1069" si="16">IF(OR(H1006=1,H1006=2,H1006=3),0.6*W1006,0.4*W1006)</f>
        <v>8.6670946044158921</v>
      </c>
      <c r="W1006" s="216">
        <v>14.445157674026488</v>
      </c>
      <c r="X1006" s="217">
        <v>0.50368297652599681</v>
      </c>
      <c r="Y1006" s="217">
        <v>0.49631702347400314</v>
      </c>
      <c r="Z1006" s="25"/>
    </row>
    <row r="1007" spans="1:26" x14ac:dyDescent="0.25">
      <c r="A1007" s="124">
        <v>554115</v>
      </c>
      <c r="B1007" s="125" t="s">
        <v>1049</v>
      </c>
      <c r="C1007" s="126" t="s">
        <v>987</v>
      </c>
      <c r="D1007" s="101" t="s">
        <v>2098</v>
      </c>
      <c r="E1007" s="134"/>
      <c r="F1007" s="102">
        <v>105</v>
      </c>
      <c r="G1007" s="103" t="s">
        <v>1043</v>
      </c>
      <c r="H1007" s="104">
        <v>2</v>
      </c>
      <c r="I1007" s="106">
        <v>774</v>
      </c>
      <c r="J1007" s="168">
        <v>540</v>
      </c>
      <c r="K1007" s="166">
        <v>42</v>
      </c>
      <c r="L1007" s="166">
        <v>3</v>
      </c>
      <c r="M1007" s="166">
        <v>33</v>
      </c>
      <c r="N1007" s="166">
        <v>93</v>
      </c>
      <c r="O1007" s="167"/>
      <c r="P1007" s="138">
        <v>0.66666666666666663</v>
      </c>
      <c r="Q1007" s="139">
        <v>0.33333333333333331</v>
      </c>
      <c r="R1007" s="140">
        <v>9.3333333333333339</v>
      </c>
      <c r="S1007" s="140">
        <v>2.6666666666666665</v>
      </c>
      <c r="T1007" s="140">
        <v>0</v>
      </c>
      <c r="U1007" s="139">
        <v>0.33333333333333331</v>
      </c>
      <c r="V1007" s="77">
        <f t="shared" si="16"/>
        <v>8.6670946044158921</v>
      </c>
      <c r="W1007" s="216">
        <v>14.445157674026488</v>
      </c>
      <c r="X1007" s="217">
        <v>0.50368297652599681</v>
      </c>
      <c r="Y1007" s="217">
        <v>0.49631702347400314</v>
      </c>
      <c r="Z1007" s="25"/>
    </row>
    <row r="1008" spans="1:26" x14ac:dyDescent="0.25">
      <c r="A1008" s="124">
        <v>554120</v>
      </c>
      <c r="B1008" s="125" t="s">
        <v>1050</v>
      </c>
      <c r="C1008" s="126" t="s">
        <v>987</v>
      </c>
      <c r="D1008" s="101" t="s">
        <v>2098</v>
      </c>
      <c r="E1008" s="134"/>
      <c r="F1008" s="102">
        <v>502</v>
      </c>
      <c r="G1008" s="103" t="s">
        <v>69</v>
      </c>
      <c r="H1008" s="104">
        <v>5</v>
      </c>
      <c r="I1008" s="106">
        <v>570</v>
      </c>
      <c r="J1008" s="168">
        <v>348</v>
      </c>
      <c r="K1008" s="166">
        <v>33</v>
      </c>
      <c r="L1008" s="166">
        <v>3</v>
      </c>
      <c r="M1008" s="166">
        <v>33</v>
      </c>
      <c r="N1008" s="166">
        <v>102</v>
      </c>
      <c r="O1008" s="167"/>
      <c r="P1008" s="138">
        <v>1.3333333333333333</v>
      </c>
      <c r="Q1008" s="139">
        <v>0</v>
      </c>
      <c r="R1008" s="140">
        <v>6.333333333333333</v>
      </c>
      <c r="S1008" s="140">
        <v>8.6666666666666661</v>
      </c>
      <c r="T1008" s="140">
        <v>2.3333333333333335</v>
      </c>
      <c r="U1008" s="139">
        <v>1</v>
      </c>
      <c r="V1008" s="77">
        <f t="shared" si="16"/>
        <v>3.1880000000000002</v>
      </c>
      <c r="W1008" s="216">
        <v>7.97</v>
      </c>
      <c r="X1008" s="217">
        <v>0.912895861184568</v>
      </c>
      <c r="Y1008" s="217">
        <v>8.7104138815432011E-2</v>
      </c>
      <c r="Z1008" s="25"/>
    </row>
    <row r="1009" spans="1:26" x14ac:dyDescent="0.25">
      <c r="A1009" s="124">
        <v>554130</v>
      </c>
      <c r="B1009" s="125" t="s">
        <v>1051</v>
      </c>
      <c r="C1009" s="126" t="s">
        <v>987</v>
      </c>
      <c r="D1009" s="101" t="s">
        <v>2098</v>
      </c>
      <c r="E1009" s="134"/>
      <c r="F1009" s="102">
        <v>502</v>
      </c>
      <c r="G1009" s="103" t="s">
        <v>69</v>
      </c>
      <c r="H1009" s="104">
        <v>5</v>
      </c>
      <c r="I1009" s="106">
        <v>537</v>
      </c>
      <c r="J1009" s="168">
        <v>306</v>
      </c>
      <c r="K1009" s="166">
        <v>54</v>
      </c>
      <c r="L1009" s="166">
        <v>9</v>
      </c>
      <c r="M1009" s="166">
        <v>45</v>
      </c>
      <c r="N1009" s="166">
        <v>99</v>
      </c>
      <c r="O1009" s="167"/>
      <c r="P1009" s="138">
        <v>2.6666666666666665</v>
      </c>
      <c r="Q1009" s="139">
        <v>0</v>
      </c>
      <c r="R1009" s="140">
        <v>1.6666666666666667</v>
      </c>
      <c r="S1009" s="140">
        <v>3.6666666666666665</v>
      </c>
      <c r="T1009" s="140">
        <v>0</v>
      </c>
      <c r="U1009" s="139">
        <v>0.33333333333333331</v>
      </c>
      <c r="V1009" s="77">
        <f t="shared" si="16"/>
        <v>3.1880000000000002</v>
      </c>
      <c r="W1009" s="216">
        <v>7.97</v>
      </c>
      <c r="X1009" s="217">
        <v>0.912895861184568</v>
      </c>
      <c r="Y1009" s="217">
        <v>8.7104138815432011E-2</v>
      </c>
      <c r="Z1009" s="25"/>
    </row>
    <row r="1010" spans="1:26" x14ac:dyDescent="0.25">
      <c r="A1010" s="124">
        <v>554300</v>
      </c>
      <c r="B1010" s="125" t="s">
        <v>1052</v>
      </c>
      <c r="C1010" s="126" t="s">
        <v>987</v>
      </c>
      <c r="D1010" s="101" t="s">
        <v>2098</v>
      </c>
      <c r="E1010" s="134"/>
      <c r="F1010" s="102">
        <v>502</v>
      </c>
      <c r="G1010" s="103" t="s">
        <v>69</v>
      </c>
      <c r="H1010" s="104">
        <v>5</v>
      </c>
      <c r="I1010" s="106">
        <v>63</v>
      </c>
      <c r="J1010" s="168">
        <v>51</v>
      </c>
      <c r="K1010" s="166">
        <v>12</v>
      </c>
      <c r="L1010" s="166" t="s">
        <v>2139</v>
      </c>
      <c r="M1010" s="166">
        <v>3</v>
      </c>
      <c r="N1010" s="166">
        <v>3</v>
      </c>
      <c r="O1010" s="167"/>
      <c r="P1010" s="138">
        <v>1</v>
      </c>
      <c r="Q1010" s="139">
        <v>0</v>
      </c>
      <c r="R1010" s="140">
        <v>5.666666666666667</v>
      </c>
      <c r="S1010" s="140">
        <v>1</v>
      </c>
      <c r="T1010" s="140">
        <v>0</v>
      </c>
      <c r="U1010" s="139">
        <v>0</v>
      </c>
      <c r="V1010" s="77">
        <f t="shared" si="16"/>
        <v>3.1880000000000002</v>
      </c>
      <c r="W1010" s="216">
        <v>7.97</v>
      </c>
      <c r="X1010" s="217">
        <v>0.912895861184568</v>
      </c>
      <c r="Y1010" s="217">
        <v>8.7104138815432011E-2</v>
      </c>
      <c r="Z1010" s="25"/>
    </row>
    <row r="1011" spans="1:26" x14ac:dyDescent="0.25">
      <c r="A1011" s="124">
        <v>554400</v>
      </c>
      <c r="B1011" s="125" t="s">
        <v>1053</v>
      </c>
      <c r="C1011" s="126" t="s">
        <v>987</v>
      </c>
      <c r="D1011" s="101" t="s">
        <v>2098</v>
      </c>
      <c r="E1011" s="134"/>
      <c r="F1011" s="102">
        <v>502</v>
      </c>
      <c r="G1011" s="103" t="s">
        <v>69</v>
      </c>
      <c r="H1011" s="104">
        <v>5</v>
      </c>
      <c r="I1011" s="106">
        <v>1068</v>
      </c>
      <c r="J1011" s="168">
        <v>573</v>
      </c>
      <c r="K1011" s="166">
        <v>75</v>
      </c>
      <c r="L1011" s="166">
        <v>24</v>
      </c>
      <c r="M1011" s="166">
        <v>111</v>
      </c>
      <c r="N1011" s="166">
        <v>180</v>
      </c>
      <c r="O1011" s="167"/>
      <c r="P1011" s="138">
        <v>1.3333333333333333</v>
      </c>
      <c r="Q1011" s="139">
        <v>0.66666666666666663</v>
      </c>
      <c r="R1011" s="140">
        <v>6</v>
      </c>
      <c r="S1011" s="140">
        <v>5.666666666666667</v>
      </c>
      <c r="T1011" s="140">
        <v>0.66666666666666663</v>
      </c>
      <c r="U1011" s="139">
        <v>0</v>
      </c>
      <c r="V1011" s="77">
        <f t="shared" si="16"/>
        <v>3.1880000000000002</v>
      </c>
      <c r="W1011" s="216">
        <v>7.97</v>
      </c>
      <c r="X1011" s="217">
        <v>0.912895861184568</v>
      </c>
      <c r="Y1011" s="217">
        <v>8.7104138815432011E-2</v>
      </c>
      <c r="Z1011" s="25"/>
    </row>
    <row r="1012" spans="1:26" x14ac:dyDescent="0.25">
      <c r="A1012" s="124">
        <v>554500</v>
      </c>
      <c r="B1012" s="125" t="s">
        <v>1054</v>
      </c>
      <c r="C1012" s="126" t="s">
        <v>987</v>
      </c>
      <c r="D1012" s="101" t="s">
        <v>2098</v>
      </c>
      <c r="E1012" s="134"/>
      <c r="F1012" s="102">
        <v>502</v>
      </c>
      <c r="G1012" s="103" t="s">
        <v>69</v>
      </c>
      <c r="H1012" s="104">
        <v>5</v>
      </c>
      <c r="I1012" s="106">
        <v>810</v>
      </c>
      <c r="J1012" s="168">
        <v>498</v>
      </c>
      <c r="K1012" s="166">
        <v>51</v>
      </c>
      <c r="L1012" s="166">
        <v>9</v>
      </c>
      <c r="M1012" s="166">
        <v>51</v>
      </c>
      <c r="N1012" s="166">
        <v>117</v>
      </c>
      <c r="O1012" s="167"/>
      <c r="P1012" s="138">
        <v>2.3333333333333335</v>
      </c>
      <c r="Q1012" s="139">
        <v>0.33333333333333331</v>
      </c>
      <c r="R1012" s="140">
        <v>9.3333333333333339</v>
      </c>
      <c r="S1012" s="140">
        <v>1.6666666666666667</v>
      </c>
      <c r="T1012" s="140">
        <v>0</v>
      </c>
      <c r="U1012" s="139">
        <v>0.33333333333333331</v>
      </c>
      <c r="V1012" s="77">
        <f t="shared" si="16"/>
        <v>3.1880000000000002</v>
      </c>
      <c r="W1012" s="216">
        <v>7.97</v>
      </c>
      <c r="X1012" s="217">
        <v>0.912895861184568</v>
      </c>
      <c r="Y1012" s="217">
        <v>8.7104138815432011E-2</v>
      </c>
      <c r="Z1012" s="25"/>
    </row>
    <row r="1013" spans="1:26" x14ac:dyDescent="0.25">
      <c r="A1013" s="124">
        <v>554700</v>
      </c>
      <c r="B1013" s="125" t="s">
        <v>1055</v>
      </c>
      <c r="C1013" s="126" t="s">
        <v>987</v>
      </c>
      <c r="D1013" s="101" t="s">
        <v>2098</v>
      </c>
      <c r="E1013" s="134"/>
      <c r="F1013" s="102">
        <v>253</v>
      </c>
      <c r="G1013" s="103" t="s">
        <v>1055</v>
      </c>
      <c r="H1013" s="104">
        <v>3</v>
      </c>
      <c r="I1013" s="106">
        <v>1098</v>
      </c>
      <c r="J1013" s="168">
        <v>711</v>
      </c>
      <c r="K1013" s="166">
        <v>231</v>
      </c>
      <c r="L1013" s="166">
        <v>12</v>
      </c>
      <c r="M1013" s="166">
        <v>75</v>
      </c>
      <c r="N1013" s="166">
        <v>144</v>
      </c>
      <c r="O1013" s="167"/>
      <c r="P1013" s="138">
        <v>2</v>
      </c>
      <c r="Q1013" s="139">
        <v>0</v>
      </c>
      <c r="R1013" s="140">
        <v>34.666666666666664</v>
      </c>
      <c r="S1013" s="140">
        <v>28</v>
      </c>
      <c r="T1013" s="140">
        <v>0.33333333333333331</v>
      </c>
      <c r="U1013" s="139">
        <v>0</v>
      </c>
      <c r="V1013" s="77">
        <f t="shared" si="16"/>
        <v>8.6670946044158921</v>
      </c>
      <c r="W1013" s="216">
        <v>14.445157674026488</v>
      </c>
      <c r="X1013" s="217">
        <v>0.50368297652599681</v>
      </c>
      <c r="Y1013" s="217">
        <v>0.49631702347400314</v>
      </c>
      <c r="Z1013" s="25"/>
    </row>
    <row r="1014" spans="1:26" x14ac:dyDescent="0.25">
      <c r="A1014" s="124">
        <v>554800</v>
      </c>
      <c r="B1014" s="125" t="s">
        <v>1056</v>
      </c>
      <c r="C1014" s="126" t="s">
        <v>987</v>
      </c>
      <c r="D1014" s="101" t="s">
        <v>2098</v>
      </c>
      <c r="E1014" s="134"/>
      <c r="F1014" s="102">
        <v>501</v>
      </c>
      <c r="G1014" s="103" t="s">
        <v>67</v>
      </c>
      <c r="H1014" s="104">
        <v>4</v>
      </c>
      <c r="I1014" s="106">
        <v>798</v>
      </c>
      <c r="J1014" s="168">
        <v>549</v>
      </c>
      <c r="K1014" s="166">
        <v>105</v>
      </c>
      <c r="L1014" s="166">
        <v>9</v>
      </c>
      <c r="M1014" s="166">
        <v>36</v>
      </c>
      <c r="N1014" s="166">
        <v>99</v>
      </c>
      <c r="O1014" s="167"/>
      <c r="P1014" s="138">
        <v>14</v>
      </c>
      <c r="Q1014" s="139">
        <v>2.6666666666666665</v>
      </c>
      <c r="R1014" s="140">
        <v>23.333333333333332</v>
      </c>
      <c r="S1014" s="140">
        <v>26</v>
      </c>
      <c r="T1014" s="140">
        <v>5</v>
      </c>
      <c r="U1014" s="139">
        <v>1</v>
      </c>
      <c r="V1014" s="77">
        <f t="shared" si="16"/>
        <v>3.1880000000000002</v>
      </c>
      <c r="W1014" s="216">
        <v>7.97</v>
      </c>
      <c r="X1014" s="217">
        <v>0.912895861184568</v>
      </c>
      <c r="Y1014" s="217">
        <v>8.7104138815432011E-2</v>
      </c>
      <c r="Z1014" s="25"/>
    </row>
    <row r="1015" spans="1:26" x14ac:dyDescent="0.25">
      <c r="A1015" s="124">
        <v>554900</v>
      </c>
      <c r="B1015" s="125" t="s">
        <v>1057</v>
      </c>
      <c r="C1015" s="126" t="s">
        <v>646</v>
      </c>
      <c r="D1015" s="101" t="s">
        <v>2079</v>
      </c>
      <c r="E1015" s="134"/>
      <c r="F1015" s="102">
        <v>502</v>
      </c>
      <c r="G1015" s="103" t="s">
        <v>69</v>
      </c>
      <c r="H1015" s="104">
        <v>5</v>
      </c>
      <c r="I1015" s="106">
        <v>1221</v>
      </c>
      <c r="J1015" s="168">
        <v>717</v>
      </c>
      <c r="K1015" s="166">
        <v>189</v>
      </c>
      <c r="L1015" s="166">
        <v>18</v>
      </c>
      <c r="M1015" s="166">
        <v>102</v>
      </c>
      <c r="N1015" s="166">
        <v>192</v>
      </c>
      <c r="O1015" s="167"/>
      <c r="P1015" s="138">
        <v>9.6666666666666661</v>
      </c>
      <c r="Q1015" s="139">
        <v>0.66666666666666663</v>
      </c>
      <c r="R1015" s="140">
        <v>11.333333333333334</v>
      </c>
      <c r="S1015" s="140">
        <v>6.666666666666667</v>
      </c>
      <c r="T1015" s="140">
        <v>2</v>
      </c>
      <c r="U1015" s="139">
        <v>1.6666666666666667</v>
      </c>
      <c r="V1015" s="77">
        <f t="shared" si="16"/>
        <v>3.1880000000000002</v>
      </c>
      <c r="W1015" s="216">
        <v>7.97</v>
      </c>
      <c r="X1015" s="217">
        <v>0.912895861184568</v>
      </c>
      <c r="Y1015" s="217">
        <v>8.7104138815432011E-2</v>
      </c>
      <c r="Z1015" s="25"/>
    </row>
    <row r="1016" spans="1:26" x14ac:dyDescent="0.25">
      <c r="A1016" s="124">
        <v>555000</v>
      </c>
      <c r="B1016" s="125" t="s">
        <v>1058</v>
      </c>
      <c r="C1016" s="126" t="s">
        <v>646</v>
      </c>
      <c r="D1016" s="101" t="s">
        <v>2079</v>
      </c>
      <c r="E1016" s="134"/>
      <c r="F1016" s="102">
        <v>254</v>
      </c>
      <c r="G1016" s="103" t="s">
        <v>1058</v>
      </c>
      <c r="H1016" s="104">
        <v>3</v>
      </c>
      <c r="I1016" s="106">
        <v>987</v>
      </c>
      <c r="J1016" s="168">
        <v>603</v>
      </c>
      <c r="K1016" s="166">
        <v>144</v>
      </c>
      <c r="L1016" s="166">
        <v>15</v>
      </c>
      <c r="M1016" s="166">
        <v>75</v>
      </c>
      <c r="N1016" s="166">
        <v>129</v>
      </c>
      <c r="O1016" s="167"/>
      <c r="P1016" s="138">
        <v>3.3333333333333335</v>
      </c>
      <c r="Q1016" s="139">
        <v>0.33333333333333331</v>
      </c>
      <c r="R1016" s="140">
        <v>19.333333333333332</v>
      </c>
      <c r="S1016" s="140">
        <v>22</v>
      </c>
      <c r="T1016" s="140">
        <v>4.333333333333333</v>
      </c>
      <c r="U1016" s="139">
        <v>0.66666666666666663</v>
      </c>
      <c r="V1016" s="77">
        <f t="shared" si="16"/>
        <v>7.6898619751649386</v>
      </c>
      <c r="W1016" s="216">
        <v>12.816436625274898</v>
      </c>
      <c r="X1016" s="217">
        <v>0.56769133467977095</v>
      </c>
      <c r="Y1016" s="217">
        <v>0.43230866532022899</v>
      </c>
      <c r="Z1016" s="25"/>
    </row>
    <row r="1017" spans="1:26" x14ac:dyDescent="0.25">
      <c r="A1017" s="124">
        <v>555100</v>
      </c>
      <c r="B1017" s="125" t="s">
        <v>1059</v>
      </c>
      <c r="C1017" s="126" t="s">
        <v>646</v>
      </c>
      <c r="D1017" s="101" t="s">
        <v>2079</v>
      </c>
      <c r="E1017" s="134"/>
      <c r="F1017" s="102">
        <v>255</v>
      </c>
      <c r="G1017" s="103" t="s">
        <v>1059</v>
      </c>
      <c r="H1017" s="104">
        <v>3</v>
      </c>
      <c r="I1017" s="106">
        <v>1002</v>
      </c>
      <c r="J1017" s="168">
        <v>507</v>
      </c>
      <c r="K1017" s="166">
        <v>264</v>
      </c>
      <c r="L1017" s="166">
        <v>33</v>
      </c>
      <c r="M1017" s="166">
        <v>117</v>
      </c>
      <c r="N1017" s="166">
        <v>177</v>
      </c>
      <c r="O1017" s="167"/>
      <c r="P1017" s="138">
        <v>6</v>
      </c>
      <c r="Q1017" s="139">
        <v>3.3333333333333335</v>
      </c>
      <c r="R1017" s="140">
        <v>14.333333333333334</v>
      </c>
      <c r="S1017" s="140">
        <v>23.666666666666668</v>
      </c>
      <c r="T1017" s="140">
        <v>2.3333333333333335</v>
      </c>
      <c r="U1017" s="139">
        <v>1</v>
      </c>
      <c r="V1017" s="77">
        <f t="shared" si="16"/>
        <v>7.6898619751649386</v>
      </c>
      <c r="W1017" s="216">
        <v>12.816436625274898</v>
      </c>
      <c r="X1017" s="217">
        <v>0.56769133467977095</v>
      </c>
      <c r="Y1017" s="217">
        <v>0.43230866532022899</v>
      </c>
      <c r="Z1017" s="25"/>
    </row>
    <row r="1018" spans="1:26" x14ac:dyDescent="0.25">
      <c r="A1018" s="124">
        <v>555200</v>
      </c>
      <c r="B1018" s="125" t="s">
        <v>1060</v>
      </c>
      <c r="C1018" s="126" t="s">
        <v>646</v>
      </c>
      <c r="D1018" s="101" t="s">
        <v>2099</v>
      </c>
      <c r="E1018" s="134"/>
      <c r="F1018" s="102">
        <v>15</v>
      </c>
      <c r="G1018" s="103" t="s">
        <v>1061</v>
      </c>
      <c r="H1018" s="104">
        <v>1</v>
      </c>
      <c r="I1018" s="106">
        <v>1284</v>
      </c>
      <c r="J1018" s="168">
        <v>945</v>
      </c>
      <c r="K1018" s="166">
        <v>36</v>
      </c>
      <c r="L1018" s="166">
        <v>9</v>
      </c>
      <c r="M1018" s="166">
        <v>51</v>
      </c>
      <c r="N1018" s="166">
        <v>153</v>
      </c>
      <c r="O1018" s="167"/>
      <c r="P1018" s="138">
        <v>10.333333333333334</v>
      </c>
      <c r="Q1018" s="139">
        <v>5</v>
      </c>
      <c r="R1018" s="140">
        <v>24.666666666666668</v>
      </c>
      <c r="S1018" s="140">
        <v>11.333333333333334</v>
      </c>
      <c r="T1018" s="140">
        <v>1</v>
      </c>
      <c r="U1018" s="139">
        <v>0</v>
      </c>
      <c r="V1018" s="77">
        <f t="shared" si="16"/>
        <v>6</v>
      </c>
      <c r="W1018" s="216">
        <v>10</v>
      </c>
      <c r="X1018" s="217">
        <v>0.72757800136410067</v>
      </c>
      <c r="Y1018" s="217">
        <v>0.27242199863589933</v>
      </c>
      <c r="Z1018" s="25"/>
    </row>
    <row r="1019" spans="1:26" x14ac:dyDescent="0.25">
      <c r="A1019" s="124">
        <v>555300</v>
      </c>
      <c r="B1019" s="125" t="s">
        <v>1062</v>
      </c>
      <c r="C1019" s="126" t="s">
        <v>646</v>
      </c>
      <c r="D1019" s="101" t="s">
        <v>2099</v>
      </c>
      <c r="E1019" s="134"/>
      <c r="F1019" s="102">
        <v>15</v>
      </c>
      <c r="G1019" s="103" t="s">
        <v>1061</v>
      </c>
      <c r="H1019" s="104">
        <v>1</v>
      </c>
      <c r="I1019" s="106">
        <v>1770</v>
      </c>
      <c r="J1019" s="165">
        <v>1245</v>
      </c>
      <c r="K1019" s="166">
        <v>69</v>
      </c>
      <c r="L1019" s="166">
        <v>15</v>
      </c>
      <c r="M1019" s="166">
        <v>78</v>
      </c>
      <c r="N1019" s="166">
        <v>246</v>
      </c>
      <c r="O1019" s="167"/>
      <c r="P1019" s="138">
        <v>32</v>
      </c>
      <c r="Q1019" s="139">
        <v>0.66666666666666663</v>
      </c>
      <c r="R1019" s="140">
        <v>20.666666666666668</v>
      </c>
      <c r="S1019" s="140">
        <v>9.3333333333333339</v>
      </c>
      <c r="T1019" s="140">
        <v>2.3333333333333335</v>
      </c>
      <c r="U1019" s="139">
        <v>0.66666666666666663</v>
      </c>
      <c r="V1019" s="77">
        <f t="shared" si="16"/>
        <v>6</v>
      </c>
      <c r="W1019" s="216">
        <v>10</v>
      </c>
      <c r="X1019" s="217">
        <v>0.72757800136410067</v>
      </c>
      <c r="Y1019" s="217">
        <v>0.27242199863589933</v>
      </c>
      <c r="Z1019" s="25"/>
    </row>
    <row r="1020" spans="1:26" x14ac:dyDescent="0.25">
      <c r="A1020" s="124">
        <v>555400</v>
      </c>
      <c r="B1020" s="125" t="s">
        <v>1063</v>
      </c>
      <c r="C1020" s="126" t="s">
        <v>646</v>
      </c>
      <c r="D1020" s="101" t="s">
        <v>2099</v>
      </c>
      <c r="E1020" s="134"/>
      <c r="F1020" s="102">
        <v>502</v>
      </c>
      <c r="G1020" s="103" t="s">
        <v>69</v>
      </c>
      <c r="H1020" s="104">
        <v>5</v>
      </c>
      <c r="I1020" s="106">
        <v>1644</v>
      </c>
      <c r="J1020" s="165">
        <v>1044</v>
      </c>
      <c r="K1020" s="166">
        <v>93</v>
      </c>
      <c r="L1020" s="166">
        <v>15</v>
      </c>
      <c r="M1020" s="166">
        <v>102</v>
      </c>
      <c r="N1020" s="166">
        <v>276</v>
      </c>
      <c r="O1020" s="167"/>
      <c r="P1020" s="138">
        <v>5.333333333333333</v>
      </c>
      <c r="Q1020" s="139">
        <v>0</v>
      </c>
      <c r="R1020" s="140">
        <v>9.3333333333333339</v>
      </c>
      <c r="S1020" s="140">
        <v>11</v>
      </c>
      <c r="T1020" s="140">
        <v>2.3333333333333335</v>
      </c>
      <c r="U1020" s="139">
        <v>0.33333333333333331</v>
      </c>
      <c r="V1020" s="77">
        <f t="shared" si="16"/>
        <v>3.1880000000000002</v>
      </c>
      <c r="W1020" s="216">
        <v>7.97</v>
      </c>
      <c r="X1020" s="217">
        <v>0.912895861184568</v>
      </c>
      <c r="Y1020" s="217">
        <v>8.7104138815432011E-2</v>
      </c>
      <c r="Z1020" s="25"/>
    </row>
    <row r="1021" spans="1:26" x14ac:dyDescent="0.25">
      <c r="A1021" s="124">
        <v>555700</v>
      </c>
      <c r="B1021" s="125" t="s">
        <v>1064</v>
      </c>
      <c r="C1021" s="126" t="s">
        <v>646</v>
      </c>
      <c r="D1021" s="101" t="s">
        <v>2099</v>
      </c>
      <c r="E1021" s="134"/>
      <c r="F1021" s="102">
        <v>15</v>
      </c>
      <c r="G1021" s="103" t="s">
        <v>1061</v>
      </c>
      <c r="H1021" s="104">
        <v>1</v>
      </c>
      <c r="I1021" s="106">
        <v>1956</v>
      </c>
      <c r="J1021" s="165">
        <v>1191</v>
      </c>
      <c r="K1021" s="166">
        <v>300</v>
      </c>
      <c r="L1021" s="166">
        <v>39</v>
      </c>
      <c r="M1021" s="166">
        <v>150</v>
      </c>
      <c r="N1021" s="166">
        <v>267</v>
      </c>
      <c r="O1021" s="167"/>
      <c r="P1021" s="138">
        <v>4.666666666666667</v>
      </c>
      <c r="Q1021" s="139">
        <v>0.33333333333333331</v>
      </c>
      <c r="R1021" s="140">
        <v>38.666666666666664</v>
      </c>
      <c r="S1021" s="140">
        <v>49</v>
      </c>
      <c r="T1021" s="140">
        <v>7</v>
      </c>
      <c r="U1021" s="139">
        <v>2.3333333333333335</v>
      </c>
      <c r="V1021" s="77">
        <f t="shared" si="16"/>
        <v>6</v>
      </c>
      <c r="W1021" s="216">
        <v>10</v>
      </c>
      <c r="X1021" s="217">
        <v>0.72757800136410067</v>
      </c>
      <c r="Y1021" s="217">
        <v>0.27242199863589933</v>
      </c>
      <c r="Z1021" s="25"/>
    </row>
    <row r="1022" spans="1:26" x14ac:dyDescent="0.25">
      <c r="A1022" s="124">
        <v>555800</v>
      </c>
      <c r="B1022" s="125" t="s">
        <v>1065</v>
      </c>
      <c r="C1022" s="126" t="s">
        <v>646</v>
      </c>
      <c r="D1022" s="101" t="s">
        <v>2099</v>
      </c>
      <c r="E1022" s="134"/>
      <c r="F1022" s="102">
        <v>15</v>
      </c>
      <c r="G1022" s="103" t="s">
        <v>1061</v>
      </c>
      <c r="H1022" s="104">
        <v>1</v>
      </c>
      <c r="I1022" s="106">
        <v>1257</v>
      </c>
      <c r="J1022" s="168">
        <v>645</v>
      </c>
      <c r="K1022" s="166">
        <v>186</v>
      </c>
      <c r="L1022" s="166">
        <v>27</v>
      </c>
      <c r="M1022" s="166">
        <v>123</v>
      </c>
      <c r="N1022" s="166">
        <v>207</v>
      </c>
      <c r="O1022" s="167"/>
      <c r="P1022" s="138">
        <v>12.333333333333334</v>
      </c>
      <c r="Q1022" s="139">
        <v>3.3333333333333335</v>
      </c>
      <c r="R1022" s="140">
        <v>31.333333333333332</v>
      </c>
      <c r="S1022" s="140">
        <v>45.666666666666664</v>
      </c>
      <c r="T1022" s="140">
        <v>6</v>
      </c>
      <c r="U1022" s="139">
        <v>8.3333333333333339</v>
      </c>
      <c r="V1022" s="77">
        <f t="shared" si="16"/>
        <v>6</v>
      </c>
      <c r="W1022" s="216">
        <v>10</v>
      </c>
      <c r="X1022" s="217">
        <v>0.72757800136410067</v>
      </c>
      <c r="Y1022" s="217">
        <v>0.27242199863589933</v>
      </c>
      <c r="Z1022" s="25"/>
    </row>
    <row r="1023" spans="1:26" x14ac:dyDescent="0.25">
      <c r="A1023" s="124">
        <v>555900</v>
      </c>
      <c r="B1023" s="125" t="s">
        <v>1066</v>
      </c>
      <c r="C1023" s="126" t="s">
        <v>646</v>
      </c>
      <c r="D1023" s="101" t="s">
        <v>2099</v>
      </c>
      <c r="E1023" s="134"/>
      <c r="F1023" s="102">
        <v>15</v>
      </c>
      <c r="G1023" s="103" t="s">
        <v>1061</v>
      </c>
      <c r="H1023" s="104">
        <v>1</v>
      </c>
      <c r="I1023" s="106">
        <v>1062</v>
      </c>
      <c r="J1023" s="168">
        <v>639</v>
      </c>
      <c r="K1023" s="166">
        <v>174</v>
      </c>
      <c r="L1023" s="166">
        <v>12</v>
      </c>
      <c r="M1023" s="166">
        <v>75</v>
      </c>
      <c r="N1023" s="166">
        <v>144</v>
      </c>
      <c r="O1023" s="167"/>
      <c r="P1023" s="138">
        <v>9.6666666666666661</v>
      </c>
      <c r="Q1023" s="139">
        <v>2.6666666666666665</v>
      </c>
      <c r="R1023" s="140">
        <v>13.666666666666666</v>
      </c>
      <c r="S1023" s="140">
        <v>31.333333333333332</v>
      </c>
      <c r="T1023" s="140">
        <v>7</v>
      </c>
      <c r="U1023" s="139">
        <v>1</v>
      </c>
      <c r="V1023" s="77">
        <f t="shared" si="16"/>
        <v>6</v>
      </c>
      <c r="W1023" s="216">
        <v>10</v>
      </c>
      <c r="X1023" s="217">
        <v>0.72757800136410067</v>
      </c>
      <c r="Y1023" s="217">
        <v>0.27242199863589933</v>
      </c>
      <c r="Z1023" s="25"/>
    </row>
    <row r="1024" spans="1:26" x14ac:dyDescent="0.25">
      <c r="A1024" s="124">
        <v>556000</v>
      </c>
      <c r="B1024" s="125" t="s">
        <v>1067</v>
      </c>
      <c r="C1024" s="126" t="s">
        <v>646</v>
      </c>
      <c r="D1024" s="101" t="s">
        <v>2099</v>
      </c>
      <c r="E1024" s="134"/>
      <c r="F1024" s="102">
        <v>15</v>
      </c>
      <c r="G1024" s="103" t="s">
        <v>1061</v>
      </c>
      <c r="H1024" s="104">
        <v>1</v>
      </c>
      <c r="I1024" s="106">
        <v>222</v>
      </c>
      <c r="J1024" s="168">
        <v>123</v>
      </c>
      <c r="K1024" s="166">
        <v>39</v>
      </c>
      <c r="L1024" s="166">
        <v>6</v>
      </c>
      <c r="M1024" s="166">
        <v>15</v>
      </c>
      <c r="N1024" s="166">
        <v>33</v>
      </c>
      <c r="O1024" s="167"/>
      <c r="P1024" s="138">
        <v>13.666666666666666</v>
      </c>
      <c r="Q1024" s="139">
        <v>1.6666666666666667</v>
      </c>
      <c r="R1024" s="140">
        <v>5</v>
      </c>
      <c r="S1024" s="140">
        <v>7</v>
      </c>
      <c r="T1024" s="140">
        <v>1.3333333333333333</v>
      </c>
      <c r="U1024" s="139">
        <v>0</v>
      </c>
      <c r="V1024" s="77">
        <f t="shared" si="16"/>
        <v>6</v>
      </c>
      <c r="W1024" s="216">
        <v>10</v>
      </c>
      <c r="X1024" s="217">
        <v>0.72757800136410067</v>
      </c>
      <c r="Y1024" s="217">
        <v>0.27242199863589933</v>
      </c>
      <c r="Z1024" s="25"/>
    </row>
    <row r="1025" spans="1:26" x14ac:dyDescent="0.25">
      <c r="A1025" s="124">
        <v>556100</v>
      </c>
      <c r="B1025" s="125" t="s">
        <v>1068</v>
      </c>
      <c r="C1025" s="126" t="s">
        <v>646</v>
      </c>
      <c r="D1025" s="101" t="s">
        <v>2099</v>
      </c>
      <c r="E1025" s="134"/>
      <c r="F1025" s="102">
        <v>15</v>
      </c>
      <c r="G1025" s="103" t="s">
        <v>1061</v>
      </c>
      <c r="H1025" s="104">
        <v>1</v>
      </c>
      <c r="I1025" s="106">
        <v>1815</v>
      </c>
      <c r="J1025" s="165">
        <v>1152</v>
      </c>
      <c r="K1025" s="166">
        <v>150</v>
      </c>
      <c r="L1025" s="166">
        <v>21</v>
      </c>
      <c r="M1025" s="166">
        <v>108</v>
      </c>
      <c r="N1025" s="166">
        <v>246</v>
      </c>
      <c r="O1025" s="167"/>
      <c r="P1025" s="138">
        <v>2.6666666666666665</v>
      </c>
      <c r="Q1025" s="139">
        <v>1.3333333333333333</v>
      </c>
      <c r="R1025" s="140">
        <v>43.333333333333336</v>
      </c>
      <c r="S1025" s="140">
        <v>44.666666666666664</v>
      </c>
      <c r="T1025" s="140">
        <v>5.666666666666667</v>
      </c>
      <c r="U1025" s="139">
        <v>1.6666666666666667</v>
      </c>
      <c r="V1025" s="77">
        <f t="shared" si="16"/>
        <v>6</v>
      </c>
      <c r="W1025" s="216">
        <v>10</v>
      </c>
      <c r="X1025" s="217">
        <v>0.72757800136410067</v>
      </c>
      <c r="Y1025" s="217">
        <v>0.27242199863589933</v>
      </c>
      <c r="Z1025" s="25"/>
    </row>
    <row r="1026" spans="1:26" x14ac:dyDescent="0.25">
      <c r="A1026" s="124">
        <v>556200</v>
      </c>
      <c r="B1026" s="125" t="s">
        <v>1069</v>
      </c>
      <c r="C1026" s="126" t="s">
        <v>646</v>
      </c>
      <c r="D1026" s="101" t="s">
        <v>2099</v>
      </c>
      <c r="E1026" s="134"/>
      <c r="F1026" s="102">
        <v>15</v>
      </c>
      <c r="G1026" s="103" t="s">
        <v>1061</v>
      </c>
      <c r="H1026" s="104">
        <v>1</v>
      </c>
      <c r="I1026" s="106">
        <v>2991</v>
      </c>
      <c r="J1026" s="165">
        <v>1722</v>
      </c>
      <c r="K1026" s="166">
        <v>255</v>
      </c>
      <c r="L1026" s="166">
        <v>48</v>
      </c>
      <c r="M1026" s="166">
        <v>246</v>
      </c>
      <c r="N1026" s="166">
        <v>447</v>
      </c>
      <c r="O1026" s="167"/>
      <c r="P1026" s="138">
        <v>13.333333333333334</v>
      </c>
      <c r="Q1026" s="139">
        <v>0</v>
      </c>
      <c r="R1026" s="140">
        <v>49.333333333333336</v>
      </c>
      <c r="S1026" s="140">
        <v>62</v>
      </c>
      <c r="T1026" s="140">
        <v>11.333333333333334</v>
      </c>
      <c r="U1026" s="139">
        <v>3.6666666666666665</v>
      </c>
      <c r="V1026" s="77">
        <f t="shared" si="16"/>
        <v>6</v>
      </c>
      <c r="W1026" s="216">
        <v>10</v>
      </c>
      <c r="X1026" s="217">
        <v>0.72757800136410067</v>
      </c>
      <c r="Y1026" s="217">
        <v>0.27242199863589933</v>
      </c>
      <c r="Z1026" s="25"/>
    </row>
    <row r="1027" spans="1:26" x14ac:dyDescent="0.25">
      <c r="A1027" s="124">
        <v>556300</v>
      </c>
      <c r="B1027" s="125" t="s">
        <v>1070</v>
      </c>
      <c r="C1027" s="126" t="s">
        <v>646</v>
      </c>
      <c r="D1027" s="101" t="s">
        <v>2099</v>
      </c>
      <c r="E1027" s="134"/>
      <c r="F1027" s="102">
        <v>15</v>
      </c>
      <c r="G1027" s="103" t="s">
        <v>1061</v>
      </c>
      <c r="H1027" s="104">
        <v>1</v>
      </c>
      <c r="I1027" s="106">
        <v>1305</v>
      </c>
      <c r="J1027" s="168">
        <v>696</v>
      </c>
      <c r="K1027" s="166">
        <v>126</v>
      </c>
      <c r="L1027" s="166">
        <v>24</v>
      </c>
      <c r="M1027" s="166">
        <v>114</v>
      </c>
      <c r="N1027" s="166">
        <v>198</v>
      </c>
      <c r="O1027" s="167"/>
      <c r="P1027" s="138">
        <v>20</v>
      </c>
      <c r="Q1027" s="139">
        <v>2.3333333333333335</v>
      </c>
      <c r="R1027" s="140">
        <v>39.666666666666664</v>
      </c>
      <c r="S1027" s="140">
        <v>29</v>
      </c>
      <c r="T1027" s="140">
        <v>3</v>
      </c>
      <c r="U1027" s="139">
        <v>1.6666666666666667</v>
      </c>
      <c r="V1027" s="77">
        <f t="shared" si="16"/>
        <v>6</v>
      </c>
      <c r="W1027" s="216">
        <v>10</v>
      </c>
      <c r="X1027" s="217">
        <v>0.72757800136410067</v>
      </c>
      <c r="Y1027" s="217">
        <v>0.27242199863589933</v>
      </c>
      <c r="Z1027" s="25"/>
    </row>
    <row r="1028" spans="1:26" x14ac:dyDescent="0.25">
      <c r="A1028" s="124">
        <v>556400</v>
      </c>
      <c r="B1028" s="125" t="s">
        <v>1071</v>
      </c>
      <c r="C1028" s="126" t="s">
        <v>646</v>
      </c>
      <c r="D1028" s="101" t="s">
        <v>2099</v>
      </c>
      <c r="E1028" s="134"/>
      <c r="F1028" s="102">
        <v>15</v>
      </c>
      <c r="G1028" s="103" t="s">
        <v>1061</v>
      </c>
      <c r="H1028" s="104">
        <v>1</v>
      </c>
      <c r="I1028" s="106">
        <v>1551</v>
      </c>
      <c r="J1028" s="168">
        <v>861</v>
      </c>
      <c r="K1028" s="166">
        <v>246</v>
      </c>
      <c r="L1028" s="166">
        <v>24</v>
      </c>
      <c r="M1028" s="166">
        <v>138</v>
      </c>
      <c r="N1028" s="166">
        <v>258</v>
      </c>
      <c r="O1028" s="167"/>
      <c r="P1028" s="138">
        <v>10.333333333333334</v>
      </c>
      <c r="Q1028" s="139">
        <v>0.66666666666666663</v>
      </c>
      <c r="R1028" s="140">
        <v>35.666666666666664</v>
      </c>
      <c r="S1028" s="140">
        <v>39</v>
      </c>
      <c r="T1028" s="140">
        <v>8.3333333333333339</v>
      </c>
      <c r="U1028" s="139">
        <v>1.6666666666666667</v>
      </c>
      <c r="V1028" s="77">
        <f t="shared" si="16"/>
        <v>6</v>
      </c>
      <c r="W1028" s="216">
        <v>10</v>
      </c>
      <c r="X1028" s="217">
        <v>0.72757800136410067</v>
      </c>
      <c r="Y1028" s="217">
        <v>0.27242199863589933</v>
      </c>
      <c r="Z1028" s="25"/>
    </row>
    <row r="1029" spans="1:26" x14ac:dyDescent="0.25">
      <c r="A1029" s="124">
        <v>556500</v>
      </c>
      <c r="B1029" s="125" t="s">
        <v>1072</v>
      </c>
      <c r="C1029" s="126" t="s">
        <v>646</v>
      </c>
      <c r="D1029" s="101" t="s">
        <v>2099</v>
      </c>
      <c r="E1029" s="134"/>
      <c r="F1029" s="102">
        <v>15</v>
      </c>
      <c r="G1029" s="103" t="s">
        <v>1061</v>
      </c>
      <c r="H1029" s="104">
        <v>1</v>
      </c>
      <c r="I1029" s="106">
        <v>1356</v>
      </c>
      <c r="J1029" s="168">
        <v>885</v>
      </c>
      <c r="K1029" s="166">
        <v>72</v>
      </c>
      <c r="L1029" s="166">
        <v>12</v>
      </c>
      <c r="M1029" s="166">
        <v>66</v>
      </c>
      <c r="N1029" s="166">
        <v>156</v>
      </c>
      <c r="O1029" s="167"/>
      <c r="P1029" s="138">
        <v>12</v>
      </c>
      <c r="Q1029" s="139">
        <v>1</v>
      </c>
      <c r="R1029" s="140">
        <v>29.333333333333332</v>
      </c>
      <c r="S1029" s="140">
        <v>14.666666666666666</v>
      </c>
      <c r="T1029" s="140">
        <v>2.6666666666666665</v>
      </c>
      <c r="U1029" s="139">
        <v>0.33333333333333331</v>
      </c>
      <c r="V1029" s="77">
        <f t="shared" si="16"/>
        <v>6</v>
      </c>
      <c r="W1029" s="216">
        <v>10</v>
      </c>
      <c r="X1029" s="217">
        <v>0.72757800136410067</v>
      </c>
      <c r="Y1029" s="217">
        <v>0.27242199863589933</v>
      </c>
      <c r="Z1029" s="25"/>
    </row>
    <row r="1030" spans="1:26" x14ac:dyDescent="0.25">
      <c r="A1030" s="124">
        <v>556600</v>
      </c>
      <c r="B1030" s="125" t="s">
        <v>1073</v>
      </c>
      <c r="C1030" s="126" t="s">
        <v>646</v>
      </c>
      <c r="D1030" s="101" t="s">
        <v>2099</v>
      </c>
      <c r="E1030" s="134"/>
      <c r="F1030" s="102">
        <v>15</v>
      </c>
      <c r="G1030" s="103" t="s">
        <v>1061</v>
      </c>
      <c r="H1030" s="104">
        <v>1</v>
      </c>
      <c r="I1030" s="106">
        <v>1902</v>
      </c>
      <c r="J1030" s="165">
        <v>1353</v>
      </c>
      <c r="K1030" s="166">
        <v>75</v>
      </c>
      <c r="L1030" s="166">
        <v>9</v>
      </c>
      <c r="M1030" s="166">
        <v>84</v>
      </c>
      <c r="N1030" s="166">
        <v>234</v>
      </c>
      <c r="O1030" s="167"/>
      <c r="P1030" s="138">
        <v>9</v>
      </c>
      <c r="Q1030" s="139">
        <v>0</v>
      </c>
      <c r="R1030" s="140">
        <v>54</v>
      </c>
      <c r="S1030" s="140">
        <v>24.666666666666668</v>
      </c>
      <c r="T1030" s="140">
        <v>2.3333333333333335</v>
      </c>
      <c r="U1030" s="139">
        <v>1.3333333333333333</v>
      </c>
      <c r="V1030" s="77">
        <f t="shared" si="16"/>
        <v>6</v>
      </c>
      <c r="W1030" s="216">
        <v>10</v>
      </c>
      <c r="X1030" s="217">
        <v>0.72757800136410067</v>
      </c>
      <c r="Y1030" s="217">
        <v>0.27242199863589933</v>
      </c>
      <c r="Z1030" s="25"/>
    </row>
    <row r="1031" spans="1:26" x14ac:dyDescent="0.25">
      <c r="A1031" s="124">
        <v>556700</v>
      </c>
      <c r="B1031" s="125" t="s">
        <v>1074</v>
      </c>
      <c r="C1031" s="126" t="s">
        <v>646</v>
      </c>
      <c r="D1031" s="101" t="s">
        <v>2099</v>
      </c>
      <c r="E1031" s="134"/>
      <c r="F1031" s="102">
        <v>15</v>
      </c>
      <c r="G1031" s="103" t="s">
        <v>1061</v>
      </c>
      <c r="H1031" s="104">
        <v>1</v>
      </c>
      <c r="I1031" s="106">
        <v>1146</v>
      </c>
      <c r="J1031" s="168">
        <v>738</v>
      </c>
      <c r="K1031" s="166">
        <v>102</v>
      </c>
      <c r="L1031" s="166">
        <v>9</v>
      </c>
      <c r="M1031" s="166">
        <v>60</v>
      </c>
      <c r="N1031" s="166">
        <v>156</v>
      </c>
      <c r="O1031" s="167"/>
      <c r="P1031" s="138">
        <v>33</v>
      </c>
      <c r="Q1031" s="139">
        <v>2</v>
      </c>
      <c r="R1031" s="140">
        <v>23.666666666666668</v>
      </c>
      <c r="S1031" s="140">
        <v>15</v>
      </c>
      <c r="T1031" s="140">
        <v>1</v>
      </c>
      <c r="U1031" s="139">
        <v>1</v>
      </c>
      <c r="V1031" s="77">
        <f t="shared" si="16"/>
        <v>6</v>
      </c>
      <c r="W1031" s="216">
        <v>10</v>
      </c>
      <c r="X1031" s="217">
        <v>0.72757800136410067</v>
      </c>
      <c r="Y1031" s="217">
        <v>0.27242199863589933</v>
      </c>
      <c r="Z1031" s="25"/>
    </row>
    <row r="1032" spans="1:26" x14ac:dyDescent="0.25">
      <c r="A1032" s="124">
        <v>556800</v>
      </c>
      <c r="B1032" s="125" t="s">
        <v>1075</v>
      </c>
      <c r="C1032" s="126" t="s">
        <v>646</v>
      </c>
      <c r="D1032" s="101" t="s">
        <v>2099</v>
      </c>
      <c r="E1032" s="134"/>
      <c r="F1032" s="102">
        <v>15</v>
      </c>
      <c r="G1032" s="103" t="s">
        <v>1061</v>
      </c>
      <c r="H1032" s="104">
        <v>1</v>
      </c>
      <c r="I1032" s="106">
        <v>2172</v>
      </c>
      <c r="J1032" s="165">
        <v>1257</v>
      </c>
      <c r="K1032" s="166">
        <v>213</v>
      </c>
      <c r="L1032" s="166">
        <v>36</v>
      </c>
      <c r="M1032" s="166">
        <v>183</v>
      </c>
      <c r="N1032" s="166">
        <v>261</v>
      </c>
      <c r="O1032" s="167"/>
      <c r="P1032" s="138">
        <v>10.666666666666666</v>
      </c>
      <c r="Q1032" s="139">
        <v>0.33333333333333331</v>
      </c>
      <c r="R1032" s="140">
        <v>50</v>
      </c>
      <c r="S1032" s="140">
        <v>58.333333333333336</v>
      </c>
      <c r="T1032" s="140">
        <v>12</v>
      </c>
      <c r="U1032" s="139">
        <v>1.3333333333333333</v>
      </c>
      <c r="V1032" s="77">
        <f t="shared" si="16"/>
        <v>6</v>
      </c>
      <c r="W1032" s="216">
        <v>10</v>
      </c>
      <c r="X1032" s="217">
        <v>0.72757800136410067</v>
      </c>
      <c r="Y1032" s="217">
        <v>0.27242199863589933</v>
      </c>
      <c r="Z1032" s="25"/>
    </row>
    <row r="1033" spans="1:26" x14ac:dyDescent="0.25">
      <c r="A1033" s="124">
        <v>556900</v>
      </c>
      <c r="B1033" s="125" t="s">
        <v>1076</v>
      </c>
      <c r="C1033" s="126" t="s">
        <v>646</v>
      </c>
      <c r="D1033" s="101" t="s">
        <v>2099</v>
      </c>
      <c r="E1033" s="134"/>
      <c r="F1033" s="102">
        <v>15</v>
      </c>
      <c r="G1033" s="103" t="s">
        <v>1061</v>
      </c>
      <c r="H1033" s="104">
        <v>1</v>
      </c>
      <c r="I1033" s="106">
        <v>1215</v>
      </c>
      <c r="J1033" s="168">
        <v>864</v>
      </c>
      <c r="K1033" s="166">
        <v>93</v>
      </c>
      <c r="L1033" s="166">
        <v>9</v>
      </c>
      <c r="M1033" s="166">
        <v>48</v>
      </c>
      <c r="N1033" s="166">
        <v>63</v>
      </c>
      <c r="O1033" s="167"/>
      <c r="P1033" s="138">
        <v>23.333333333333332</v>
      </c>
      <c r="Q1033" s="139">
        <v>2</v>
      </c>
      <c r="R1033" s="140">
        <v>96.666666666666671</v>
      </c>
      <c r="S1033" s="140">
        <v>74</v>
      </c>
      <c r="T1033" s="140">
        <v>12.333333333333334</v>
      </c>
      <c r="U1033" s="139">
        <v>5.333333333333333</v>
      </c>
      <c r="V1033" s="77">
        <f t="shared" si="16"/>
        <v>6</v>
      </c>
      <c r="W1033" s="216">
        <v>10</v>
      </c>
      <c r="X1033" s="217">
        <v>0.72757800136410067</v>
      </c>
      <c r="Y1033" s="217">
        <v>0.27242199863589933</v>
      </c>
      <c r="Z1033" s="25"/>
    </row>
    <row r="1034" spans="1:26" x14ac:dyDescent="0.25">
      <c r="A1034" s="124">
        <v>557000</v>
      </c>
      <c r="B1034" s="125" t="s">
        <v>1077</v>
      </c>
      <c r="C1034" s="126" t="s">
        <v>646</v>
      </c>
      <c r="D1034" s="101" t="s">
        <v>2099</v>
      </c>
      <c r="E1034" s="134"/>
      <c r="F1034" s="102">
        <v>15</v>
      </c>
      <c r="G1034" s="103" t="s">
        <v>1061</v>
      </c>
      <c r="H1034" s="104">
        <v>1</v>
      </c>
      <c r="I1034" s="106">
        <v>303</v>
      </c>
      <c r="J1034" s="168">
        <v>174</v>
      </c>
      <c r="K1034" s="166">
        <v>27</v>
      </c>
      <c r="L1034" s="166">
        <v>6</v>
      </c>
      <c r="M1034" s="166">
        <v>18</v>
      </c>
      <c r="N1034" s="166">
        <v>39</v>
      </c>
      <c r="O1034" s="167"/>
      <c r="P1034" s="138">
        <v>41</v>
      </c>
      <c r="Q1034" s="139">
        <v>4.666666666666667</v>
      </c>
      <c r="R1034" s="140">
        <v>4.666666666666667</v>
      </c>
      <c r="S1034" s="140">
        <v>1.6666666666666667</v>
      </c>
      <c r="T1034" s="140">
        <v>0.33333333333333331</v>
      </c>
      <c r="U1034" s="139">
        <v>0</v>
      </c>
      <c r="V1034" s="77">
        <f t="shared" si="16"/>
        <v>6</v>
      </c>
      <c r="W1034" s="216">
        <v>10</v>
      </c>
      <c r="X1034" s="217">
        <v>0.72757800136410067</v>
      </c>
      <c r="Y1034" s="217">
        <v>0.27242199863589933</v>
      </c>
      <c r="Z1034" s="25"/>
    </row>
    <row r="1035" spans="1:26" x14ac:dyDescent="0.25">
      <c r="A1035" s="124">
        <v>557100</v>
      </c>
      <c r="B1035" s="125" t="s">
        <v>1078</v>
      </c>
      <c r="C1035" s="126" t="s">
        <v>646</v>
      </c>
      <c r="D1035" s="101" t="s">
        <v>2099</v>
      </c>
      <c r="E1035" s="134"/>
      <c r="F1035" s="102">
        <v>15</v>
      </c>
      <c r="G1035" s="103" t="s">
        <v>1061</v>
      </c>
      <c r="H1035" s="104">
        <v>1</v>
      </c>
      <c r="I1035" s="106">
        <v>276</v>
      </c>
      <c r="J1035" s="168">
        <v>180</v>
      </c>
      <c r="K1035" s="166">
        <v>33</v>
      </c>
      <c r="L1035" s="166">
        <v>3</v>
      </c>
      <c r="M1035" s="166">
        <v>15</v>
      </c>
      <c r="N1035" s="166">
        <v>18</v>
      </c>
      <c r="O1035" s="167"/>
      <c r="P1035" s="138">
        <v>0.33333333333333331</v>
      </c>
      <c r="Q1035" s="139">
        <v>0</v>
      </c>
      <c r="R1035" s="140">
        <v>5.333333333333333</v>
      </c>
      <c r="S1035" s="140">
        <v>4</v>
      </c>
      <c r="T1035" s="140">
        <v>0.33333333333333331</v>
      </c>
      <c r="U1035" s="139">
        <v>0</v>
      </c>
      <c r="V1035" s="77">
        <f t="shared" si="16"/>
        <v>6</v>
      </c>
      <c r="W1035" s="216">
        <v>10</v>
      </c>
      <c r="X1035" s="217">
        <v>0.72757800136410067</v>
      </c>
      <c r="Y1035" s="217">
        <v>0.27242199863589933</v>
      </c>
      <c r="Z1035" s="25"/>
    </row>
    <row r="1036" spans="1:26" x14ac:dyDescent="0.25">
      <c r="A1036" s="124">
        <v>557200</v>
      </c>
      <c r="B1036" s="125" t="s">
        <v>1079</v>
      </c>
      <c r="C1036" s="126" t="s">
        <v>646</v>
      </c>
      <c r="D1036" s="101" t="s">
        <v>2099</v>
      </c>
      <c r="E1036" s="134"/>
      <c r="F1036" s="102">
        <v>15</v>
      </c>
      <c r="G1036" s="103" t="s">
        <v>1061</v>
      </c>
      <c r="H1036" s="104">
        <v>1</v>
      </c>
      <c r="I1036" s="106">
        <v>2115</v>
      </c>
      <c r="J1036" s="165">
        <v>1545</v>
      </c>
      <c r="K1036" s="166">
        <v>81</v>
      </c>
      <c r="L1036" s="166">
        <v>27</v>
      </c>
      <c r="M1036" s="166">
        <v>111</v>
      </c>
      <c r="N1036" s="166">
        <v>255</v>
      </c>
      <c r="O1036" s="167"/>
      <c r="P1036" s="138">
        <v>1.6666666666666667</v>
      </c>
      <c r="Q1036" s="139">
        <v>0.33333333333333331</v>
      </c>
      <c r="R1036" s="140">
        <v>48.666666666666664</v>
      </c>
      <c r="S1036" s="140">
        <v>26.666666666666668</v>
      </c>
      <c r="T1036" s="140">
        <v>2.3333333333333335</v>
      </c>
      <c r="U1036" s="139">
        <v>1.6666666666666667</v>
      </c>
      <c r="V1036" s="77">
        <f t="shared" si="16"/>
        <v>6</v>
      </c>
      <c r="W1036" s="216">
        <v>10</v>
      </c>
      <c r="X1036" s="217">
        <v>0.72757800136410067</v>
      </c>
      <c r="Y1036" s="217">
        <v>0.27242199863589933</v>
      </c>
      <c r="Z1036" s="25"/>
    </row>
    <row r="1037" spans="1:26" x14ac:dyDescent="0.25">
      <c r="A1037" s="124">
        <v>557300</v>
      </c>
      <c r="B1037" s="125" t="s">
        <v>1080</v>
      </c>
      <c r="C1037" s="126" t="s">
        <v>646</v>
      </c>
      <c r="D1037" s="101" t="s">
        <v>2099</v>
      </c>
      <c r="E1037" s="134"/>
      <c r="F1037" s="102">
        <v>15</v>
      </c>
      <c r="G1037" s="103" t="s">
        <v>1061</v>
      </c>
      <c r="H1037" s="104">
        <v>1</v>
      </c>
      <c r="I1037" s="106">
        <v>1707</v>
      </c>
      <c r="J1037" s="168">
        <v>972</v>
      </c>
      <c r="K1037" s="166">
        <v>198</v>
      </c>
      <c r="L1037" s="166">
        <v>36</v>
      </c>
      <c r="M1037" s="166">
        <v>144</v>
      </c>
      <c r="N1037" s="166">
        <v>255</v>
      </c>
      <c r="O1037" s="167"/>
      <c r="P1037" s="138">
        <v>37</v>
      </c>
      <c r="Q1037" s="139">
        <v>1</v>
      </c>
      <c r="R1037" s="140">
        <v>33.666666666666664</v>
      </c>
      <c r="S1037" s="140">
        <v>45.333333333333336</v>
      </c>
      <c r="T1037" s="140">
        <v>9</v>
      </c>
      <c r="U1037" s="139">
        <v>3</v>
      </c>
      <c r="V1037" s="77">
        <f t="shared" si="16"/>
        <v>6</v>
      </c>
      <c r="W1037" s="216">
        <v>10</v>
      </c>
      <c r="X1037" s="217">
        <v>0.72757800136410067</v>
      </c>
      <c r="Y1037" s="217">
        <v>0.27242199863589933</v>
      </c>
      <c r="Z1037" s="25"/>
    </row>
    <row r="1038" spans="1:26" x14ac:dyDescent="0.25">
      <c r="A1038" s="124">
        <v>557400</v>
      </c>
      <c r="B1038" s="125" t="s">
        <v>1081</v>
      </c>
      <c r="C1038" s="126" t="s">
        <v>646</v>
      </c>
      <c r="D1038" s="101" t="s">
        <v>2099</v>
      </c>
      <c r="E1038" s="134"/>
      <c r="F1038" s="102">
        <v>15</v>
      </c>
      <c r="G1038" s="103" t="s">
        <v>1061</v>
      </c>
      <c r="H1038" s="104">
        <v>1</v>
      </c>
      <c r="I1038" s="106">
        <v>1986</v>
      </c>
      <c r="J1038" s="165">
        <v>1242</v>
      </c>
      <c r="K1038" s="166">
        <v>219</v>
      </c>
      <c r="L1038" s="166">
        <v>30</v>
      </c>
      <c r="M1038" s="166">
        <v>132</v>
      </c>
      <c r="N1038" s="166">
        <v>285</v>
      </c>
      <c r="O1038" s="167"/>
      <c r="P1038" s="138">
        <v>10.333333333333334</v>
      </c>
      <c r="Q1038" s="139">
        <v>2.3333333333333335</v>
      </c>
      <c r="R1038" s="140">
        <v>42.333333333333336</v>
      </c>
      <c r="S1038" s="140">
        <v>44</v>
      </c>
      <c r="T1038" s="140">
        <v>8.6666666666666661</v>
      </c>
      <c r="U1038" s="139">
        <v>3</v>
      </c>
      <c r="V1038" s="77">
        <f t="shared" si="16"/>
        <v>6</v>
      </c>
      <c r="W1038" s="216">
        <v>10</v>
      </c>
      <c r="X1038" s="217">
        <v>0.72757800136410067</v>
      </c>
      <c r="Y1038" s="217">
        <v>0.27242199863589933</v>
      </c>
      <c r="Z1038" s="25"/>
    </row>
    <row r="1039" spans="1:26" x14ac:dyDescent="0.25">
      <c r="A1039" s="124">
        <v>557500</v>
      </c>
      <c r="B1039" s="125" t="s">
        <v>1082</v>
      </c>
      <c r="C1039" s="126" t="s">
        <v>646</v>
      </c>
      <c r="D1039" s="101" t="s">
        <v>2099</v>
      </c>
      <c r="E1039" s="134"/>
      <c r="F1039" s="102">
        <v>15</v>
      </c>
      <c r="G1039" s="103" t="s">
        <v>1061</v>
      </c>
      <c r="H1039" s="104">
        <v>1</v>
      </c>
      <c r="I1039" s="106">
        <v>2136</v>
      </c>
      <c r="J1039" s="165">
        <v>1323</v>
      </c>
      <c r="K1039" s="166">
        <v>171</v>
      </c>
      <c r="L1039" s="166">
        <v>36</v>
      </c>
      <c r="M1039" s="166">
        <v>168</v>
      </c>
      <c r="N1039" s="166">
        <v>309</v>
      </c>
      <c r="O1039" s="167"/>
      <c r="P1039" s="138">
        <v>13.666666666666666</v>
      </c>
      <c r="Q1039" s="139">
        <v>1.3333333333333333</v>
      </c>
      <c r="R1039" s="140">
        <v>63.666666666666664</v>
      </c>
      <c r="S1039" s="140">
        <v>46</v>
      </c>
      <c r="T1039" s="140">
        <v>5.333333333333333</v>
      </c>
      <c r="U1039" s="139">
        <v>3</v>
      </c>
      <c r="V1039" s="77">
        <f t="shared" si="16"/>
        <v>6</v>
      </c>
      <c r="W1039" s="216">
        <v>10</v>
      </c>
      <c r="X1039" s="217">
        <v>0.72757800136410067</v>
      </c>
      <c r="Y1039" s="217">
        <v>0.27242199863589933</v>
      </c>
      <c r="Z1039" s="25"/>
    </row>
    <row r="1040" spans="1:26" x14ac:dyDescent="0.25">
      <c r="A1040" s="124">
        <v>557600</v>
      </c>
      <c r="B1040" s="125" t="s">
        <v>1083</v>
      </c>
      <c r="C1040" s="126" t="s">
        <v>646</v>
      </c>
      <c r="D1040" s="101" t="s">
        <v>2099</v>
      </c>
      <c r="E1040" s="134"/>
      <c r="F1040" s="102">
        <v>15</v>
      </c>
      <c r="G1040" s="103" t="s">
        <v>1061</v>
      </c>
      <c r="H1040" s="104">
        <v>1</v>
      </c>
      <c r="I1040" s="106">
        <v>1587</v>
      </c>
      <c r="J1040" s="168">
        <v>927</v>
      </c>
      <c r="K1040" s="166">
        <v>267</v>
      </c>
      <c r="L1040" s="166">
        <v>21</v>
      </c>
      <c r="M1040" s="166">
        <v>117</v>
      </c>
      <c r="N1040" s="166">
        <v>249</v>
      </c>
      <c r="O1040" s="167"/>
      <c r="P1040" s="138">
        <v>49.666666666666664</v>
      </c>
      <c r="Q1040" s="139">
        <v>3</v>
      </c>
      <c r="R1040" s="140">
        <v>25</v>
      </c>
      <c r="S1040" s="140">
        <v>43</v>
      </c>
      <c r="T1040" s="140">
        <v>8.3333333333333339</v>
      </c>
      <c r="U1040" s="139">
        <v>2.6666666666666665</v>
      </c>
      <c r="V1040" s="77">
        <f t="shared" si="16"/>
        <v>6</v>
      </c>
      <c r="W1040" s="216">
        <v>10</v>
      </c>
      <c r="X1040" s="217">
        <v>0.72757800136410067</v>
      </c>
      <c r="Y1040" s="217">
        <v>0.27242199863589933</v>
      </c>
      <c r="Z1040" s="25"/>
    </row>
    <row r="1041" spans="1:26" x14ac:dyDescent="0.25">
      <c r="A1041" s="124">
        <v>557700</v>
      </c>
      <c r="B1041" s="125" t="s">
        <v>1084</v>
      </c>
      <c r="C1041" s="126" t="s">
        <v>646</v>
      </c>
      <c r="D1041" s="101" t="s">
        <v>2099</v>
      </c>
      <c r="E1041" s="134"/>
      <c r="F1041" s="102">
        <v>15</v>
      </c>
      <c r="G1041" s="103" t="s">
        <v>1061</v>
      </c>
      <c r="H1041" s="104">
        <v>1</v>
      </c>
      <c r="I1041" s="106">
        <v>2070</v>
      </c>
      <c r="J1041" s="165">
        <v>1302</v>
      </c>
      <c r="K1041" s="166">
        <v>156</v>
      </c>
      <c r="L1041" s="166">
        <v>39</v>
      </c>
      <c r="M1041" s="166">
        <v>171</v>
      </c>
      <c r="N1041" s="166">
        <v>276</v>
      </c>
      <c r="O1041" s="167"/>
      <c r="P1041" s="138">
        <v>6.666666666666667</v>
      </c>
      <c r="Q1041" s="139">
        <v>1.6666666666666667</v>
      </c>
      <c r="R1041" s="140">
        <v>52</v>
      </c>
      <c r="S1041" s="140">
        <v>36.333333333333336</v>
      </c>
      <c r="T1041" s="140">
        <v>3</v>
      </c>
      <c r="U1041" s="139">
        <v>2</v>
      </c>
      <c r="V1041" s="77">
        <f t="shared" si="16"/>
        <v>6</v>
      </c>
      <c r="W1041" s="216">
        <v>10</v>
      </c>
      <c r="X1041" s="217">
        <v>0.72757800136410067</v>
      </c>
      <c r="Y1041" s="217">
        <v>0.27242199863589933</v>
      </c>
      <c r="Z1041" s="25"/>
    </row>
    <row r="1042" spans="1:26" x14ac:dyDescent="0.25">
      <c r="A1042" s="124">
        <v>557800</v>
      </c>
      <c r="B1042" s="125" t="s">
        <v>1085</v>
      </c>
      <c r="C1042" s="126" t="s">
        <v>646</v>
      </c>
      <c r="D1042" s="101" t="s">
        <v>2099</v>
      </c>
      <c r="E1042" s="134"/>
      <c r="F1042" s="102">
        <v>15</v>
      </c>
      <c r="G1042" s="103" t="s">
        <v>1061</v>
      </c>
      <c r="H1042" s="104">
        <v>1</v>
      </c>
      <c r="I1042" s="106">
        <v>642</v>
      </c>
      <c r="J1042" s="168">
        <v>459</v>
      </c>
      <c r="K1042" s="166">
        <v>36</v>
      </c>
      <c r="L1042" s="166">
        <v>6</v>
      </c>
      <c r="M1042" s="166">
        <v>27</v>
      </c>
      <c r="N1042" s="166">
        <v>69</v>
      </c>
      <c r="O1042" s="167"/>
      <c r="P1042" s="138">
        <v>20.333333333333332</v>
      </c>
      <c r="Q1042" s="139">
        <v>1.6666666666666667</v>
      </c>
      <c r="R1042" s="140">
        <v>6</v>
      </c>
      <c r="S1042" s="140">
        <v>3.6666666666666665</v>
      </c>
      <c r="T1042" s="140">
        <v>0.33333333333333331</v>
      </c>
      <c r="U1042" s="139">
        <v>0.66666666666666663</v>
      </c>
      <c r="V1042" s="77">
        <f t="shared" si="16"/>
        <v>6</v>
      </c>
      <c r="W1042" s="216">
        <v>10</v>
      </c>
      <c r="X1042" s="217">
        <v>0.72757800136410067</v>
      </c>
      <c r="Y1042" s="217">
        <v>0.27242199863589933</v>
      </c>
      <c r="Z1042" s="25"/>
    </row>
    <row r="1043" spans="1:26" x14ac:dyDescent="0.25">
      <c r="A1043" s="124">
        <v>557900</v>
      </c>
      <c r="B1043" s="125" t="s">
        <v>1086</v>
      </c>
      <c r="C1043" s="126" t="s">
        <v>646</v>
      </c>
      <c r="D1043" s="101" t="s">
        <v>2099</v>
      </c>
      <c r="E1043" s="134"/>
      <c r="F1043" s="102">
        <v>15</v>
      </c>
      <c r="G1043" s="103" t="s">
        <v>1061</v>
      </c>
      <c r="H1043" s="104">
        <v>1</v>
      </c>
      <c r="I1043" s="106">
        <v>1458</v>
      </c>
      <c r="J1043" s="168">
        <v>942</v>
      </c>
      <c r="K1043" s="166">
        <v>90</v>
      </c>
      <c r="L1043" s="166">
        <v>21</v>
      </c>
      <c r="M1043" s="166">
        <v>102</v>
      </c>
      <c r="N1043" s="166">
        <v>204</v>
      </c>
      <c r="O1043" s="167"/>
      <c r="P1043" s="138">
        <v>2.3333333333333335</v>
      </c>
      <c r="Q1043" s="139">
        <v>0</v>
      </c>
      <c r="R1043" s="140">
        <v>31.666666666666668</v>
      </c>
      <c r="S1043" s="140">
        <v>28.333333333333332</v>
      </c>
      <c r="T1043" s="140">
        <v>11.333333333333334</v>
      </c>
      <c r="U1043" s="139">
        <v>4</v>
      </c>
      <c r="V1043" s="77">
        <f t="shared" si="16"/>
        <v>6</v>
      </c>
      <c r="W1043" s="216">
        <v>10</v>
      </c>
      <c r="X1043" s="217">
        <v>0.72757800136410067</v>
      </c>
      <c r="Y1043" s="217">
        <v>0.27242199863589933</v>
      </c>
      <c r="Z1043" s="25"/>
    </row>
    <row r="1044" spans="1:26" x14ac:dyDescent="0.25">
      <c r="A1044" s="124">
        <v>558100</v>
      </c>
      <c r="B1044" s="125" t="s">
        <v>1087</v>
      </c>
      <c r="C1044" s="126" t="s">
        <v>646</v>
      </c>
      <c r="D1044" s="101" t="s">
        <v>2099</v>
      </c>
      <c r="E1044" s="134"/>
      <c r="F1044" s="102">
        <v>15</v>
      </c>
      <c r="G1044" s="103" t="s">
        <v>1061</v>
      </c>
      <c r="H1044" s="104">
        <v>1</v>
      </c>
      <c r="I1044" s="106">
        <v>321</v>
      </c>
      <c r="J1044" s="168">
        <v>219</v>
      </c>
      <c r="K1044" s="166">
        <v>90</v>
      </c>
      <c r="L1044" s="166">
        <v>6</v>
      </c>
      <c r="M1044" s="166">
        <v>15</v>
      </c>
      <c r="N1044" s="166">
        <v>39</v>
      </c>
      <c r="O1044" s="167"/>
      <c r="P1044" s="138">
        <v>9.6666666666666661</v>
      </c>
      <c r="Q1044" s="139">
        <v>0.66666666666666663</v>
      </c>
      <c r="R1044" s="140">
        <v>8.6666666666666661</v>
      </c>
      <c r="S1044" s="140">
        <v>5.333333333333333</v>
      </c>
      <c r="T1044" s="140">
        <v>0.66666666666666663</v>
      </c>
      <c r="U1044" s="139">
        <v>0</v>
      </c>
      <c r="V1044" s="77">
        <f t="shared" si="16"/>
        <v>6</v>
      </c>
      <c r="W1044" s="216">
        <v>10</v>
      </c>
      <c r="X1044" s="217">
        <v>0.72757800136410067</v>
      </c>
      <c r="Y1044" s="217">
        <v>0.27242199863589933</v>
      </c>
      <c r="Z1044" s="25"/>
    </row>
    <row r="1045" spans="1:26" x14ac:dyDescent="0.25">
      <c r="A1045" s="124">
        <v>558200</v>
      </c>
      <c r="B1045" s="125" t="s">
        <v>1088</v>
      </c>
      <c r="C1045" s="126" t="s">
        <v>646</v>
      </c>
      <c r="D1045" s="101" t="s">
        <v>2099</v>
      </c>
      <c r="E1045" s="134"/>
      <c r="F1045" s="102">
        <v>15</v>
      </c>
      <c r="G1045" s="103" t="s">
        <v>1061</v>
      </c>
      <c r="H1045" s="104">
        <v>1</v>
      </c>
      <c r="I1045" s="106">
        <v>486</v>
      </c>
      <c r="J1045" s="168">
        <v>351</v>
      </c>
      <c r="K1045" s="166">
        <v>36</v>
      </c>
      <c r="L1045" s="166">
        <v>0</v>
      </c>
      <c r="M1045" s="166">
        <v>21</v>
      </c>
      <c r="N1045" s="166">
        <v>57</v>
      </c>
      <c r="O1045" s="167"/>
      <c r="P1045" s="138">
        <v>3</v>
      </c>
      <c r="Q1045" s="139">
        <v>2.3333333333333335</v>
      </c>
      <c r="R1045" s="140">
        <v>8</v>
      </c>
      <c r="S1045" s="140">
        <v>6.666666666666667</v>
      </c>
      <c r="T1045" s="140">
        <v>1.3333333333333333</v>
      </c>
      <c r="U1045" s="139">
        <v>0.33333333333333331</v>
      </c>
      <c r="V1045" s="77">
        <f t="shared" si="16"/>
        <v>6</v>
      </c>
      <c r="W1045" s="216">
        <v>10</v>
      </c>
      <c r="X1045" s="217">
        <v>0.72757800136410067</v>
      </c>
      <c r="Y1045" s="217">
        <v>0.27242199863589933</v>
      </c>
      <c r="Z1045" s="25"/>
    </row>
    <row r="1046" spans="1:26" x14ac:dyDescent="0.25">
      <c r="A1046" s="124">
        <v>558300</v>
      </c>
      <c r="B1046" s="125" t="s">
        <v>1089</v>
      </c>
      <c r="C1046" s="126" t="s">
        <v>646</v>
      </c>
      <c r="D1046" s="101" t="s">
        <v>2099</v>
      </c>
      <c r="E1046" s="134"/>
      <c r="F1046" s="102">
        <v>502</v>
      </c>
      <c r="G1046" s="103" t="s">
        <v>69</v>
      </c>
      <c r="H1046" s="104">
        <v>5</v>
      </c>
      <c r="I1046" s="106">
        <v>2418</v>
      </c>
      <c r="J1046" s="165">
        <v>1578</v>
      </c>
      <c r="K1046" s="166">
        <v>333</v>
      </c>
      <c r="L1046" s="166">
        <v>24</v>
      </c>
      <c r="M1046" s="166">
        <v>123</v>
      </c>
      <c r="N1046" s="166">
        <v>312</v>
      </c>
      <c r="O1046" s="167"/>
      <c r="P1046" s="138">
        <v>2.3333333333333335</v>
      </c>
      <c r="Q1046" s="139">
        <v>0</v>
      </c>
      <c r="R1046" s="140">
        <v>12.333333333333334</v>
      </c>
      <c r="S1046" s="140">
        <v>15.666666666666666</v>
      </c>
      <c r="T1046" s="140">
        <v>2</v>
      </c>
      <c r="U1046" s="139">
        <v>2.3333333333333335</v>
      </c>
      <c r="V1046" s="77">
        <f t="shared" si="16"/>
        <v>3.1880000000000002</v>
      </c>
      <c r="W1046" s="216">
        <v>7.97</v>
      </c>
      <c r="X1046" s="217">
        <v>0.912895861184568</v>
      </c>
      <c r="Y1046" s="217">
        <v>8.7104138815432011E-2</v>
      </c>
      <c r="Z1046" s="25"/>
    </row>
    <row r="1047" spans="1:26" x14ac:dyDescent="0.25">
      <c r="A1047" s="124">
        <v>558500</v>
      </c>
      <c r="B1047" s="125" t="s">
        <v>1090</v>
      </c>
      <c r="C1047" s="126" t="s">
        <v>646</v>
      </c>
      <c r="D1047" s="101" t="s">
        <v>2079</v>
      </c>
      <c r="E1047" s="134"/>
      <c r="F1047" s="102">
        <v>256</v>
      </c>
      <c r="G1047" s="103" t="s">
        <v>1090</v>
      </c>
      <c r="H1047" s="104">
        <v>3</v>
      </c>
      <c r="I1047" s="106">
        <v>741</v>
      </c>
      <c r="J1047" s="168">
        <v>315</v>
      </c>
      <c r="K1047" s="166">
        <v>135</v>
      </c>
      <c r="L1047" s="166">
        <v>12</v>
      </c>
      <c r="M1047" s="166">
        <v>60</v>
      </c>
      <c r="N1047" s="166">
        <v>105</v>
      </c>
      <c r="O1047" s="167"/>
      <c r="P1047" s="138">
        <v>2.3333333333333335</v>
      </c>
      <c r="Q1047" s="139">
        <v>0</v>
      </c>
      <c r="R1047" s="140">
        <v>5</v>
      </c>
      <c r="S1047" s="140">
        <v>15.666666666666666</v>
      </c>
      <c r="T1047" s="140">
        <v>5</v>
      </c>
      <c r="U1047" s="139">
        <v>0.33333333333333331</v>
      </c>
      <c r="V1047" s="77">
        <f t="shared" si="16"/>
        <v>7.8114508428464919</v>
      </c>
      <c r="W1047" s="216">
        <v>13.019084738077487</v>
      </c>
      <c r="X1047" s="217">
        <v>0.55885495486185865</v>
      </c>
      <c r="Y1047" s="217">
        <v>0.44114504513814135</v>
      </c>
      <c r="Z1047" s="25"/>
    </row>
    <row r="1048" spans="1:26" x14ac:dyDescent="0.25">
      <c r="A1048" s="124">
        <v>558600</v>
      </c>
      <c r="B1048" s="125" t="s">
        <v>1091</v>
      </c>
      <c r="C1048" s="126" t="s">
        <v>646</v>
      </c>
      <c r="D1048" s="101" t="s">
        <v>2100</v>
      </c>
      <c r="E1048" s="134"/>
      <c r="F1048" s="102">
        <v>502</v>
      </c>
      <c r="G1048" s="103" t="s">
        <v>69</v>
      </c>
      <c r="H1048" s="104">
        <v>5</v>
      </c>
      <c r="I1048" s="106">
        <v>147</v>
      </c>
      <c r="J1048" s="168">
        <v>93</v>
      </c>
      <c r="K1048" s="166">
        <v>9</v>
      </c>
      <c r="L1048" s="166" t="s">
        <v>2139</v>
      </c>
      <c r="M1048" s="166">
        <v>12</v>
      </c>
      <c r="N1048" s="166">
        <v>21</v>
      </c>
      <c r="O1048" s="167"/>
      <c r="P1048" s="138">
        <v>0.33333333333333331</v>
      </c>
      <c r="Q1048" s="139">
        <v>0</v>
      </c>
      <c r="R1048" s="140">
        <v>6.333333333333333</v>
      </c>
      <c r="S1048" s="140">
        <v>5.666666666666667</v>
      </c>
      <c r="T1048" s="140">
        <v>0.66666666666666663</v>
      </c>
      <c r="U1048" s="139">
        <v>0.66666666666666663</v>
      </c>
      <c r="V1048" s="77">
        <f t="shared" si="16"/>
        <v>3.1880000000000002</v>
      </c>
      <c r="W1048" s="216">
        <v>7.97</v>
      </c>
      <c r="X1048" s="217">
        <v>0.912895861184568</v>
      </c>
      <c r="Y1048" s="217">
        <v>8.7104138815432011E-2</v>
      </c>
      <c r="Z1048" s="25"/>
    </row>
    <row r="1049" spans="1:26" x14ac:dyDescent="0.25">
      <c r="A1049" s="124">
        <v>558700</v>
      </c>
      <c r="B1049" s="125" t="s">
        <v>1092</v>
      </c>
      <c r="C1049" s="126" t="s">
        <v>646</v>
      </c>
      <c r="D1049" s="101" t="s">
        <v>2100</v>
      </c>
      <c r="E1049" s="134"/>
      <c r="F1049" s="102">
        <v>501</v>
      </c>
      <c r="G1049" s="103" t="s">
        <v>67</v>
      </c>
      <c r="H1049" s="104">
        <v>4</v>
      </c>
      <c r="I1049" s="106">
        <v>426</v>
      </c>
      <c r="J1049" s="168">
        <v>270</v>
      </c>
      <c r="K1049" s="166">
        <v>45</v>
      </c>
      <c r="L1049" s="166">
        <v>3</v>
      </c>
      <c r="M1049" s="166">
        <v>30</v>
      </c>
      <c r="N1049" s="166">
        <v>84</v>
      </c>
      <c r="O1049" s="167"/>
      <c r="P1049" s="138">
        <v>0.66666666666666663</v>
      </c>
      <c r="Q1049" s="139">
        <v>0.33333333333333331</v>
      </c>
      <c r="R1049" s="140">
        <v>11.333333333333334</v>
      </c>
      <c r="S1049" s="140">
        <v>9.6666666666666661</v>
      </c>
      <c r="T1049" s="140">
        <v>2</v>
      </c>
      <c r="U1049" s="139">
        <v>2</v>
      </c>
      <c r="V1049" s="77">
        <f t="shared" si="16"/>
        <v>3.1880000000000002</v>
      </c>
      <c r="W1049" s="216">
        <v>7.97</v>
      </c>
      <c r="X1049" s="217">
        <v>0.912895861184568</v>
      </c>
      <c r="Y1049" s="217">
        <v>8.7104138815432011E-2</v>
      </c>
      <c r="Z1049" s="25"/>
    </row>
    <row r="1050" spans="1:26" x14ac:dyDescent="0.25">
      <c r="A1050" s="124">
        <v>558800</v>
      </c>
      <c r="B1050" s="125" t="s">
        <v>1093</v>
      </c>
      <c r="C1050" s="126" t="s">
        <v>646</v>
      </c>
      <c r="D1050" s="101" t="s">
        <v>2100</v>
      </c>
      <c r="E1050" s="134"/>
      <c r="F1050" s="102">
        <v>501</v>
      </c>
      <c r="G1050" s="103" t="s">
        <v>67</v>
      </c>
      <c r="H1050" s="104">
        <v>4</v>
      </c>
      <c r="I1050" s="106">
        <v>327</v>
      </c>
      <c r="J1050" s="168">
        <v>186</v>
      </c>
      <c r="K1050" s="166">
        <v>171</v>
      </c>
      <c r="L1050" s="166">
        <v>3</v>
      </c>
      <c r="M1050" s="166">
        <v>18</v>
      </c>
      <c r="N1050" s="166">
        <v>54</v>
      </c>
      <c r="O1050" s="167"/>
      <c r="P1050" s="138">
        <v>4.666666666666667</v>
      </c>
      <c r="Q1050" s="139">
        <v>0.66666666666666663</v>
      </c>
      <c r="R1050" s="140">
        <v>7.666666666666667</v>
      </c>
      <c r="S1050" s="140">
        <v>10.333333333333334</v>
      </c>
      <c r="T1050" s="140">
        <v>1</v>
      </c>
      <c r="U1050" s="139">
        <v>1</v>
      </c>
      <c r="V1050" s="77">
        <f t="shared" si="16"/>
        <v>3.1880000000000002</v>
      </c>
      <c r="W1050" s="216">
        <v>7.97</v>
      </c>
      <c r="X1050" s="217">
        <v>0.912895861184568</v>
      </c>
      <c r="Y1050" s="217">
        <v>8.7104138815432011E-2</v>
      </c>
      <c r="Z1050" s="25"/>
    </row>
    <row r="1051" spans="1:26" x14ac:dyDescent="0.25">
      <c r="A1051" s="124">
        <v>558900</v>
      </c>
      <c r="B1051" s="125" t="s">
        <v>1094</v>
      </c>
      <c r="C1051" s="126" t="s">
        <v>646</v>
      </c>
      <c r="D1051" s="101" t="s">
        <v>2100</v>
      </c>
      <c r="E1051" s="134"/>
      <c r="F1051" s="102">
        <v>257</v>
      </c>
      <c r="G1051" s="103" t="s">
        <v>1094</v>
      </c>
      <c r="H1051" s="104">
        <v>3</v>
      </c>
      <c r="I1051" s="106">
        <v>1515</v>
      </c>
      <c r="J1051" s="168">
        <v>852</v>
      </c>
      <c r="K1051" s="166">
        <v>156</v>
      </c>
      <c r="L1051" s="166">
        <v>27</v>
      </c>
      <c r="M1051" s="166">
        <v>147</v>
      </c>
      <c r="N1051" s="166">
        <v>183</v>
      </c>
      <c r="O1051" s="167"/>
      <c r="P1051" s="138">
        <v>2.6666666666666665</v>
      </c>
      <c r="Q1051" s="139">
        <v>2.3333333333333335</v>
      </c>
      <c r="R1051" s="140">
        <v>30.666666666666668</v>
      </c>
      <c r="S1051" s="140">
        <v>16.333333333333332</v>
      </c>
      <c r="T1051" s="140">
        <v>2</v>
      </c>
      <c r="U1051" s="139">
        <v>1</v>
      </c>
      <c r="V1051" s="77">
        <f t="shared" si="16"/>
        <v>7.6898619751649386</v>
      </c>
      <c r="W1051" s="216">
        <v>12.816436625274898</v>
      </c>
      <c r="X1051" s="217">
        <v>0.56769133467977095</v>
      </c>
      <c r="Y1051" s="217">
        <v>0.43230866532022899</v>
      </c>
      <c r="Z1051" s="25"/>
    </row>
    <row r="1052" spans="1:26" x14ac:dyDescent="0.25">
      <c r="A1052" s="124">
        <v>559000</v>
      </c>
      <c r="B1052" s="125" t="s">
        <v>1095</v>
      </c>
      <c r="C1052" s="126" t="s">
        <v>836</v>
      </c>
      <c r="D1052" s="101" t="s">
        <v>2100</v>
      </c>
      <c r="E1052" s="134"/>
      <c r="F1052" s="102">
        <v>502</v>
      </c>
      <c r="G1052" s="103" t="s">
        <v>69</v>
      </c>
      <c r="H1052" s="104">
        <v>5</v>
      </c>
      <c r="I1052" s="106">
        <v>27</v>
      </c>
      <c r="J1052" s="168">
        <v>9</v>
      </c>
      <c r="K1052" s="166" t="s">
        <v>2139</v>
      </c>
      <c r="L1052" s="166" t="s">
        <v>2139</v>
      </c>
      <c r="M1052" s="166" t="s">
        <v>2139</v>
      </c>
      <c r="N1052" s="166" t="s">
        <v>2139</v>
      </c>
      <c r="O1052" s="167"/>
      <c r="P1052" s="138">
        <v>0</v>
      </c>
      <c r="Q1052" s="139">
        <v>0</v>
      </c>
      <c r="R1052" s="140">
        <v>0</v>
      </c>
      <c r="S1052" s="140">
        <v>0</v>
      </c>
      <c r="T1052" s="140">
        <v>0</v>
      </c>
      <c r="U1052" s="139">
        <v>0</v>
      </c>
      <c r="V1052" s="77">
        <f t="shared" si="16"/>
        <v>3.1880000000000002</v>
      </c>
      <c r="W1052" s="216">
        <v>7.97</v>
      </c>
      <c r="X1052" s="217">
        <v>0.912895861184568</v>
      </c>
      <c r="Y1052" s="217">
        <v>8.7104138815432011E-2</v>
      </c>
      <c r="Z1052" s="25"/>
    </row>
    <row r="1053" spans="1:26" x14ac:dyDescent="0.25">
      <c r="A1053" s="124">
        <v>559210</v>
      </c>
      <c r="B1053" s="125" t="s">
        <v>1096</v>
      </c>
      <c r="C1053" s="126" t="s">
        <v>646</v>
      </c>
      <c r="D1053" s="101" t="s">
        <v>2100</v>
      </c>
      <c r="E1053" s="134"/>
      <c r="F1053" s="102">
        <v>502</v>
      </c>
      <c r="G1053" s="103" t="s">
        <v>69</v>
      </c>
      <c r="H1053" s="104">
        <v>5</v>
      </c>
      <c r="I1053" s="106">
        <v>651</v>
      </c>
      <c r="J1053" s="168">
        <v>384</v>
      </c>
      <c r="K1053" s="166">
        <v>81</v>
      </c>
      <c r="L1053" s="166">
        <v>6</v>
      </c>
      <c r="M1053" s="166">
        <v>39</v>
      </c>
      <c r="N1053" s="166">
        <v>99</v>
      </c>
      <c r="O1053" s="167"/>
      <c r="P1053" s="138">
        <v>10.333333333333334</v>
      </c>
      <c r="Q1053" s="139">
        <v>1.6666666666666667</v>
      </c>
      <c r="R1053" s="140">
        <v>4.333333333333333</v>
      </c>
      <c r="S1053" s="140">
        <v>3.3333333333333335</v>
      </c>
      <c r="T1053" s="140">
        <v>0.66666666666666663</v>
      </c>
      <c r="U1053" s="139">
        <v>0.33333333333333331</v>
      </c>
      <c r="V1053" s="77">
        <f t="shared" si="16"/>
        <v>3.1880000000000002</v>
      </c>
      <c r="W1053" s="216">
        <v>7.97</v>
      </c>
      <c r="X1053" s="217">
        <v>0.912895861184568</v>
      </c>
      <c r="Y1053" s="217">
        <v>8.7104138815432011E-2</v>
      </c>
      <c r="Z1053" s="25"/>
    </row>
    <row r="1054" spans="1:26" x14ac:dyDescent="0.25">
      <c r="A1054" s="124">
        <v>559220</v>
      </c>
      <c r="B1054" s="125" t="s">
        <v>1097</v>
      </c>
      <c r="C1054" s="126" t="s">
        <v>646</v>
      </c>
      <c r="D1054" s="101" t="s">
        <v>2100</v>
      </c>
      <c r="E1054" s="134"/>
      <c r="F1054" s="102">
        <v>502</v>
      </c>
      <c r="G1054" s="103" t="s">
        <v>69</v>
      </c>
      <c r="H1054" s="104">
        <v>5</v>
      </c>
      <c r="I1054" s="106">
        <v>2031</v>
      </c>
      <c r="J1054" s="165">
        <v>1266</v>
      </c>
      <c r="K1054" s="166">
        <v>153</v>
      </c>
      <c r="L1054" s="166">
        <v>18</v>
      </c>
      <c r="M1054" s="166">
        <v>141</v>
      </c>
      <c r="N1054" s="166">
        <v>300</v>
      </c>
      <c r="O1054" s="167"/>
      <c r="P1054" s="138">
        <v>0.66666666666666663</v>
      </c>
      <c r="Q1054" s="139">
        <v>0.33333333333333331</v>
      </c>
      <c r="R1054" s="140">
        <v>18.333333333333332</v>
      </c>
      <c r="S1054" s="140">
        <v>14.333333333333334</v>
      </c>
      <c r="T1054" s="140">
        <v>4</v>
      </c>
      <c r="U1054" s="139">
        <v>1.6666666666666667</v>
      </c>
      <c r="V1054" s="77">
        <f t="shared" si="16"/>
        <v>3.1880000000000002</v>
      </c>
      <c r="W1054" s="216">
        <v>7.97</v>
      </c>
      <c r="X1054" s="217">
        <v>0.912895861184568</v>
      </c>
      <c r="Y1054" s="217">
        <v>8.7104138815432011E-2</v>
      </c>
      <c r="Z1054" s="25"/>
    </row>
    <row r="1055" spans="1:26" x14ac:dyDescent="0.25">
      <c r="A1055" s="124">
        <v>559230</v>
      </c>
      <c r="B1055" s="125" t="s">
        <v>1098</v>
      </c>
      <c r="C1055" s="126" t="s">
        <v>646</v>
      </c>
      <c r="D1055" s="101" t="s">
        <v>2100</v>
      </c>
      <c r="E1055" s="134"/>
      <c r="F1055" s="102">
        <v>502</v>
      </c>
      <c r="G1055" s="103" t="s">
        <v>69</v>
      </c>
      <c r="H1055" s="104">
        <v>5</v>
      </c>
      <c r="I1055" s="106">
        <v>2727</v>
      </c>
      <c r="J1055" s="165">
        <v>1740</v>
      </c>
      <c r="K1055" s="166">
        <v>162</v>
      </c>
      <c r="L1055" s="166">
        <v>39</v>
      </c>
      <c r="M1055" s="166">
        <v>168</v>
      </c>
      <c r="N1055" s="166">
        <v>411</v>
      </c>
      <c r="O1055" s="167"/>
      <c r="P1055" s="138">
        <v>6</v>
      </c>
      <c r="Q1055" s="139">
        <v>1</v>
      </c>
      <c r="R1055" s="140">
        <v>17.333333333333332</v>
      </c>
      <c r="S1055" s="140">
        <v>20</v>
      </c>
      <c r="T1055" s="140">
        <v>6</v>
      </c>
      <c r="U1055" s="139">
        <v>1</v>
      </c>
      <c r="V1055" s="77">
        <f t="shared" si="16"/>
        <v>3.1880000000000002</v>
      </c>
      <c r="W1055" s="216">
        <v>7.97</v>
      </c>
      <c r="X1055" s="217">
        <v>0.912895861184568</v>
      </c>
      <c r="Y1055" s="217">
        <v>8.7104138815432011E-2</v>
      </c>
      <c r="Z1055" s="25"/>
    </row>
    <row r="1056" spans="1:26" x14ac:dyDescent="0.25">
      <c r="A1056" s="124">
        <v>559240</v>
      </c>
      <c r="B1056" s="125" t="s">
        <v>1099</v>
      </c>
      <c r="C1056" s="126" t="s">
        <v>646</v>
      </c>
      <c r="D1056" s="101" t="s">
        <v>2100</v>
      </c>
      <c r="E1056" s="134"/>
      <c r="F1056" s="102">
        <v>502</v>
      </c>
      <c r="G1056" s="103" t="s">
        <v>69</v>
      </c>
      <c r="H1056" s="104">
        <v>5</v>
      </c>
      <c r="I1056" s="106">
        <v>105</v>
      </c>
      <c r="J1056" s="168">
        <v>90</v>
      </c>
      <c r="K1056" s="166">
        <v>9</v>
      </c>
      <c r="L1056" s="166" t="s">
        <v>2139</v>
      </c>
      <c r="M1056" s="166">
        <v>6</v>
      </c>
      <c r="N1056" s="166">
        <v>3</v>
      </c>
      <c r="O1056" s="167"/>
      <c r="P1056" s="138">
        <v>6.333333333333333</v>
      </c>
      <c r="Q1056" s="139">
        <v>0.33333333333333331</v>
      </c>
      <c r="R1056" s="140">
        <v>0</v>
      </c>
      <c r="S1056" s="140">
        <v>0</v>
      </c>
      <c r="T1056" s="140">
        <v>0</v>
      </c>
      <c r="U1056" s="139">
        <v>0</v>
      </c>
      <c r="V1056" s="77">
        <f t="shared" si="16"/>
        <v>3.1880000000000002</v>
      </c>
      <c r="W1056" s="216">
        <v>7.97</v>
      </c>
      <c r="X1056" s="217">
        <v>0.912895861184568</v>
      </c>
      <c r="Y1056" s="217">
        <v>8.7104138815432011E-2</v>
      </c>
      <c r="Z1056" s="25"/>
    </row>
    <row r="1057" spans="1:26" x14ac:dyDescent="0.25">
      <c r="A1057" s="124">
        <v>559400</v>
      </c>
      <c r="B1057" s="125" t="s">
        <v>1100</v>
      </c>
      <c r="C1057" s="126" t="s">
        <v>646</v>
      </c>
      <c r="D1057" s="101" t="s">
        <v>2100</v>
      </c>
      <c r="E1057" s="134"/>
      <c r="F1057" s="102">
        <v>258</v>
      </c>
      <c r="G1057" s="103" t="s">
        <v>1100</v>
      </c>
      <c r="H1057" s="104">
        <v>3</v>
      </c>
      <c r="I1057" s="106">
        <v>1512</v>
      </c>
      <c r="J1057" s="168">
        <v>921</v>
      </c>
      <c r="K1057" s="166">
        <v>288</v>
      </c>
      <c r="L1057" s="166">
        <v>24</v>
      </c>
      <c r="M1057" s="166">
        <v>114</v>
      </c>
      <c r="N1057" s="166">
        <v>201</v>
      </c>
      <c r="O1057" s="167"/>
      <c r="P1057" s="138">
        <v>0.33333333333333331</v>
      </c>
      <c r="Q1057" s="139">
        <v>0</v>
      </c>
      <c r="R1057" s="140">
        <v>45.333333333333336</v>
      </c>
      <c r="S1057" s="140">
        <v>43.333333333333336</v>
      </c>
      <c r="T1057" s="140">
        <v>4.333333333333333</v>
      </c>
      <c r="U1057" s="139">
        <v>1.6666666666666667</v>
      </c>
      <c r="V1057" s="77">
        <f t="shared" si="16"/>
        <v>8.2799999999999994</v>
      </c>
      <c r="W1057" s="216">
        <v>13.8</v>
      </c>
      <c r="X1057" s="217">
        <v>0.52723043577108741</v>
      </c>
      <c r="Y1057" s="217">
        <v>0.47276956422891259</v>
      </c>
      <c r="Z1057" s="25"/>
    </row>
    <row r="1058" spans="1:26" x14ac:dyDescent="0.25">
      <c r="A1058" s="124">
        <v>559500</v>
      </c>
      <c r="B1058" s="125" t="s">
        <v>1101</v>
      </c>
      <c r="C1058" s="126" t="s">
        <v>646</v>
      </c>
      <c r="D1058" s="101" t="s">
        <v>2100</v>
      </c>
      <c r="E1058" s="149"/>
      <c r="F1058" s="102">
        <v>259</v>
      </c>
      <c r="G1058" s="103" t="s">
        <v>1101</v>
      </c>
      <c r="H1058" s="104">
        <v>3</v>
      </c>
      <c r="I1058" s="106">
        <v>4548</v>
      </c>
      <c r="J1058" s="165">
        <v>2913</v>
      </c>
      <c r="K1058" s="166">
        <v>441</v>
      </c>
      <c r="L1058" s="166">
        <v>57</v>
      </c>
      <c r="M1058" s="166">
        <v>333</v>
      </c>
      <c r="N1058" s="166">
        <v>585</v>
      </c>
      <c r="O1058" s="167"/>
      <c r="P1058" s="138">
        <v>20</v>
      </c>
      <c r="Q1058" s="139">
        <v>5.666666666666667</v>
      </c>
      <c r="R1058" s="140">
        <v>119.66666666666667</v>
      </c>
      <c r="S1058" s="140">
        <v>90</v>
      </c>
      <c r="T1058" s="140">
        <v>12.666666666666666</v>
      </c>
      <c r="U1058" s="139">
        <v>4</v>
      </c>
      <c r="V1058" s="77">
        <f t="shared" si="16"/>
        <v>7.6898619751649386</v>
      </c>
      <c r="W1058" s="216">
        <v>12.816436625274898</v>
      </c>
      <c r="X1058" s="217">
        <v>0.56769133467977095</v>
      </c>
      <c r="Y1058" s="217">
        <v>0.43230866532022899</v>
      </c>
      <c r="Z1058" s="25"/>
    </row>
    <row r="1059" spans="1:26" x14ac:dyDescent="0.25">
      <c r="A1059" s="124">
        <v>559700</v>
      </c>
      <c r="B1059" s="125" t="s">
        <v>1102</v>
      </c>
      <c r="C1059" s="126" t="s">
        <v>646</v>
      </c>
      <c r="D1059" s="101" t="s">
        <v>2101</v>
      </c>
      <c r="E1059" s="149"/>
      <c r="F1059" s="102">
        <v>502</v>
      </c>
      <c r="G1059" s="103" t="s">
        <v>69</v>
      </c>
      <c r="H1059" s="104">
        <v>5</v>
      </c>
      <c r="I1059" s="106">
        <v>1443</v>
      </c>
      <c r="J1059" s="168">
        <v>891</v>
      </c>
      <c r="K1059" s="166">
        <v>60</v>
      </c>
      <c r="L1059" s="166">
        <v>30</v>
      </c>
      <c r="M1059" s="166">
        <v>123</v>
      </c>
      <c r="N1059" s="166">
        <v>225</v>
      </c>
      <c r="O1059" s="167"/>
      <c r="P1059" s="138">
        <v>45.333333333333336</v>
      </c>
      <c r="Q1059" s="139">
        <v>8.3333333333333339</v>
      </c>
      <c r="R1059" s="140">
        <v>9.3333333333333339</v>
      </c>
      <c r="S1059" s="140">
        <v>7.666666666666667</v>
      </c>
      <c r="T1059" s="140">
        <v>1</v>
      </c>
      <c r="U1059" s="139">
        <v>2</v>
      </c>
      <c r="V1059" s="77">
        <f t="shared" si="16"/>
        <v>3.1880000000000002</v>
      </c>
      <c r="W1059" s="216">
        <v>7.97</v>
      </c>
      <c r="X1059" s="217">
        <v>0.912895861184568</v>
      </c>
      <c r="Y1059" s="217">
        <v>8.7104138815432011E-2</v>
      </c>
      <c r="Z1059" s="25"/>
    </row>
    <row r="1060" spans="1:26" x14ac:dyDescent="0.25">
      <c r="A1060" s="124">
        <v>560000</v>
      </c>
      <c r="B1060" s="125" t="s">
        <v>1103</v>
      </c>
      <c r="C1060" s="126" t="s">
        <v>646</v>
      </c>
      <c r="D1060" s="101" t="s">
        <v>2101</v>
      </c>
      <c r="E1060" s="149"/>
      <c r="F1060" s="102">
        <v>502</v>
      </c>
      <c r="G1060" s="103" t="s">
        <v>69</v>
      </c>
      <c r="H1060" s="104">
        <v>5</v>
      </c>
      <c r="I1060" s="106">
        <v>1092</v>
      </c>
      <c r="J1060" s="168">
        <v>729</v>
      </c>
      <c r="K1060" s="166">
        <v>21</v>
      </c>
      <c r="L1060" s="166">
        <v>12</v>
      </c>
      <c r="M1060" s="166">
        <v>69</v>
      </c>
      <c r="N1060" s="166">
        <v>165</v>
      </c>
      <c r="O1060" s="167"/>
      <c r="P1060" s="138">
        <v>2.3333333333333335</v>
      </c>
      <c r="Q1060" s="139">
        <v>0</v>
      </c>
      <c r="R1060" s="140">
        <v>7.333333333333333</v>
      </c>
      <c r="S1060" s="140">
        <v>2.3333333333333335</v>
      </c>
      <c r="T1060" s="140">
        <v>1.3333333333333333</v>
      </c>
      <c r="U1060" s="139">
        <v>0.33333333333333331</v>
      </c>
      <c r="V1060" s="77">
        <f t="shared" si="16"/>
        <v>3.1880000000000002</v>
      </c>
      <c r="W1060" s="216">
        <v>7.97</v>
      </c>
      <c r="X1060" s="217">
        <v>0.912895861184568</v>
      </c>
      <c r="Y1060" s="217">
        <v>8.7104138815432011E-2</v>
      </c>
      <c r="Z1060" s="25"/>
    </row>
    <row r="1061" spans="1:26" x14ac:dyDescent="0.25">
      <c r="A1061" s="124">
        <v>560200</v>
      </c>
      <c r="B1061" s="125" t="s">
        <v>1104</v>
      </c>
      <c r="C1061" s="126" t="s">
        <v>646</v>
      </c>
      <c r="D1061" s="101" t="s">
        <v>2102</v>
      </c>
      <c r="E1061" s="149"/>
      <c r="F1061" s="102">
        <v>16</v>
      </c>
      <c r="G1061" s="103" t="s">
        <v>1105</v>
      </c>
      <c r="H1061" s="104">
        <v>1</v>
      </c>
      <c r="I1061" s="106">
        <v>2778</v>
      </c>
      <c r="J1061" s="165">
        <v>1641</v>
      </c>
      <c r="K1061" s="166">
        <v>159</v>
      </c>
      <c r="L1061" s="166">
        <v>36</v>
      </c>
      <c r="M1061" s="166">
        <v>213</v>
      </c>
      <c r="N1061" s="166">
        <v>474</v>
      </c>
      <c r="O1061" s="167"/>
      <c r="P1061" s="138">
        <v>3.3333333333333335</v>
      </c>
      <c r="Q1061" s="139">
        <v>0</v>
      </c>
      <c r="R1061" s="140">
        <v>38.333333333333336</v>
      </c>
      <c r="S1061" s="140">
        <v>24.666666666666668</v>
      </c>
      <c r="T1061" s="140">
        <v>3</v>
      </c>
      <c r="U1061" s="139">
        <v>1.6666666666666667</v>
      </c>
      <c r="V1061" s="77">
        <f t="shared" si="16"/>
        <v>6</v>
      </c>
      <c r="W1061" s="216">
        <v>10</v>
      </c>
      <c r="X1061" s="217">
        <v>0.72757800136410067</v>
      </c>
      <c r="Y1061" s="217">
        <v>0.27242199863589933</v>
      </c>
      <c r="Z1061" s="25"/>
    </row>
    <row r="1062" spans="1:26" x14ac:dyDescent="0.25">
      <c r="A1062" s="124">
        <v>560301</v>
      </c>
      <c r="B1062" s="125" t="s">
        <v>1106</v>
      </c>
      <c r="C1062" s="126" t="s">
        <v>646</v>
      </c>
      <c r="D1062" s="101" t="s">
        <v>2102</v>
      </c>
      <c r="E1062" s="134"/>
      <c r="F1062" s="102">
        <v>16</v>
      </c>
      <c r="G1062" s="103" t="s">
        <v>1105</v>
      </c>
      <c r="H1062" s="104">
        <v>1</v>
      </c>
      <c r="I1062" s="106">
        <v>846</v>
      </c>
      <c r="J1062" s="168">
        <v>531</v>
      </c>
      <c r="K1062" s="166">
        <v>36</v>
      </c>
      <c r="L1062" s="166">
        <v>6</v>
      </c>
      <c r="M1062" s="166">
        <v>45</v>
      </c>
      <c r="N1062" s="166">
        <v>111</v>
      </c>
      <c r="O1062" s="167"/>
      <c r="P1062" s="138">
        <v>12.333333333333334</v>
      </c>
      <c r="Q1062" s="139">
        <v>1.3333333333333333</v>
      </c>
      <c r="R1062" s="140">
        <v>9.3333333333333339</v>
      </c>
      <c r="S1062" s="140">
        <v>8</v>
      </c>
      <c r="T1062" s="140">
        <v>2</v>
      </c>
      <c r="U1062" s="139">
        <v>0.33333333333333331</v>
      </c>
      <c r="V1062" s="77">
        <f t="shared" si="16"/>
        <v>6</v>
      </c>
      <c r="W1062" s="216">
        <v>10</v>
      </c>
      <c r="X1062" s="217">
        <v>0.72757800136410067</v>
      </c>
      <c r="Y1062" s="217">
        <v>0.27242199863589933</v>
      </c>
      <c r="Z1062" s="25"/>
    </row>
    <row r="1063" spans="1:26" x14ac:dyDescent="0.25">
      <c r="A1063" s="124">
        <v>560302</v>
      </c>
      <c r="B1063" s="125" t="s">
        <v>1107</v>
      </c>
      <c r="C1063" s="126" t="s">
        <v>646</v>
      </c>
      <c r="D1063" s="101" t="s">
        <v>2102</v>
      </c>
      <c r="E1063" s="134"/>
      <c r="F1063" s="102">
        <v>16</v>
      </c>
      <c r="G1063" s="103" t="s">
        <v>1105</v>
      </c>
      <c r="H1063" s="104">
        <v>1</v>
      </c>
      <c r="I1063" s="106">
        <v>942</v>
      </c>
      <c r="J1063" s="168">
        <v>591</v>
      </c>
      <c r="K1063" s="166">
        <v>30</v>
      </c>
      <c r="L1063" s="166">
        <v>6</v>
      </c>
      <c r="M1063" s="166">
        <v>57</v>
      </c>
      <c r="N1063" s="166">
        <v>132</v>
      </c>
      <c r="O1063" s="167"/>
      <c r="P1063" s="138">
        <v>6</v>
      </c>
      <c r="Q1063" s="139">
        <v>0</v>
      </c>
      <c r="R1063" s="140">
        <v>13.333333333333334</v>
      </c>
      <c r="S1063" s="140">
        <v>6.666666666666667</v>
      </c>
      <c r="T1063" s="140">
        <v>0.66666666666666663</v>
      </c>
      <c r="U1063" s="139">
        <v>0.66666666666666663</v>
      </c>
      <c r="V1063" s="77">
        <f t="shared" si="16"/>
        <v>6</v>
      </c>
      <c r="W1063" s="216">
        <v>10</v>
      </c>
      <c r="X1063" s="217">
        <v>0.72757800136410067</v>
      </c>
      <c r="Y1063" s="217">
        <v>0.27242199863589933</v>
      </c>
      <c r="Z1063" s="25"/>
    </row>
    <row r="1064" spans="1:26" x14ac:dyDescent="0.25">
      <c r="A1064" s="124">
        <v>560411</v>
      </c>
      <c r="B1064" s="125" t="s">
        <v>1108</v>
      </c>
      <c r="C1064" s="126" t="s">
        <v>646</v>
      </c>
      <c r="D1064" s="101" t="s">
        <v>2101</v>
      </c>
      <c r="E1064" s="149"/>
      <c r="F1064" s="102">
        <v>106</v>
      </c>
      <c r="G1064" s="103" t="s">
        <v>1109</v>
      </c>
      <c r="H1064" s="104">
        <v>2</v>
      </c>
      <c r="I1064" s="106">
        <v>231</v>
      </c>
      <c r="J1064" s="168">
        <v>159</v>
      </c>
      <c r="K1064" s="166">
        <v>9</v>
      </c>
      <c r="L1064" s="166" t="s">
        <v>2139</v>
      </c>
      <c r="M1064" s="166">
        <v>3</v>
      </c>
      <c r="N1064" s="166">
        <v>36</v>
      </c>
      <c r="O1064" s="167"/>
      <c r="P1064" s="138">
        <v>8.6666666666666661</v>
      </c>
      <c r="Q1064" s="139">
        <v>0.33333333333333331</v>
      </c>
      <c r="R1064" s="140">
        <v>0.33333333333333331</v>
      </c>
      <c r="S1064" s="140">
        <v>1</v>
      </c>
      <c r="T1064" s="140">
        <v>0</v>
      </c>
      <c r="U1064" s="139">
        <v>0</v>
      </c>
      <c r="V1064" s="77">
        <f t="shared" si="16"/>
        <v>7.5</v>
      </c>
      <c r="W1064" s="216">
        <v>12.5</v>
      </c>
      <c r="X1064" s="217">
        <v>0.58206240109128049</v>
      </c>
      <c r="Y1064" s="217">
        <v>0.41793759890871945</v>
      </c>
      <c r="Z1064" s="25"/>
    </row>
    <row r="1065" spans="1:26" x14ac:dyDescent="0.25">
      <c r="A1065" s="124">
        <v>560412</v>
      </c>
      <c r="B1065" s="125" t="s">
        <v>1110</v>
      </c>
      <c r="C1065" s="126" t="s">
        <v>646</v>
      </c>
      <c r="D1065" s="101" t="s">
        <v>2101</v>
      </c>
      <c r="E1065" s="134"/>
      <c r="F1065" s="102">
        <v>106</v>
      </c>
      <c r="G1065" s="103" t="s">
        <v>1109</v>
      </c>
      <c r="H1065" s="104">
        <v>2</v>
      </c>
      <c r="I1065" s="106">
        <v>918</v>
      </c>
      <c r="J1065" s="168">
        <v>618</v>
      </c>
      <c r="K1065" s="166">
        <v>33</v>
      </c>
      <c r="L1065" s="166">
        <v>12</v>
      </c>
      <c r="M1065" s="166">
        <v>57</v>
      </c>
      <c r="N1065" s="166">
        <v>132</v>
      </c>
      <c r="O1065" s="167"/>
      <c r="P1065" s="138">
        <v>1</v>
      </c>
      <c r="Q1065" s="139">
        <v>0</v>
      </c>
      <c r="R1065" s="140">
        <v>11.666666666666666</v>
      </c>
      <c r="S1065" s="140">
        <v>4.333333333333333</v>
      </c>
      <c r="T1065" s="140">
        <v>0.66666666666666663</v>
      </c>
      <c r="U1065" s="139">
        <v>0</v>
      </c>
      <c r="V1065" s="77">
        <f t="shared" si="16"/>
        <v>7.5</v>
      </c>
      <c r="W1065" s="216">
        <v>12.5</v>
      </c>
      <c r="X1065" s="217">
        <v>0.58206240109128049</v>
      </c>
      <c r="Y1065" s="217">
        <v>0.41793759890871945</v>
      </c>
      <c r="Z1065" s="25"/>
    </row>
    <row r="1066" spans="1:26" x14ac:dyDescent="0.25">
      <c r="A1066" s="124">
        <v>560421</v>
      </c>
      <c r="B1066" s="125" t="s">
        <v>1111</v>
      </c>
      <c r="C1066" s="126" t="s">
        <v>646</v>
      </c>
      <c r="D1066" s="101" t="s">
        <v>2101</v>
      </c>
      <c r="E1066" s="134"/>
      <c r="F1066" s="102">
        <v>501</v>
      </c>
      <c r="G1066" s="103" t="s">
        <v>67</v>
      </c>
      <c r="H1066" s="104">
        <v>4</v>
      </c>
      <c r="I1066" s="106">
        <v>537</v>
      </c>
      <c r="J1066" s="168">
        <v>354</v>
      </c>
      <c r="K1066" s="166">
        <v>39</v>
      </c>
      <c r="L1066" s="166">
        <v>3</v>
      </c>
      <c r="M1066" s="166">
        <v>27</v>
      </c>
      <c r="N1066" s="166">
        <v>78</v>
      </c>
      <c r="O1066" s="167"/>
      <c r="P1066" s="138">
        <v>4.333333333333333</v>
      </c>
      <c r="Q1066" s="139">
        <v>0</v>
      </c>
      <c r="R1066" s="140">
        <v>4.333333333333333</v>
      </c>
      <c r="S1066" s="140">
        <v>2.6666666666666665</v>
      </c>
      <c r="T1066" s="140">
        <v>1</v>
      </c>
      <c r="U1066" s="139">
        <v>0</v>
      </c>
      <c r="V1066" s="77">
        <f t="shared" si="16"/>
        <v>3.1880000000000002</v>
      </c>
      <c r="W1066" s="216">
        <v>7.97</v>
      </c>
      <c r="X1066" s="217">
        <v>0.912895861184568</v>
      </c>
      <c r="Y1066" s="217">
        <v>8.7104138815432011E-2</v>
      </c>
      <c r="Z1066" s="25"/>
    </row>
    <row r="1067" spans="1:26" x14ac:dyDescent="0.25">
      <c r="A1067" s="124">
        <v>560422</v>
      </c>
      <c r="B1067" s="125" t="s">
        <v>1112</v>
      </c>
      <c r="C1067" s="126" t="s">
        <v>646</v>
      </c>
      <c r="D1067" s="101" t="s">
        <v>2101</v>
      </c>
      <c r="E1067" s="134"/>
      <c r="F1067" s="102">
        <v>502</v>
      </c>
      <c r="G1067" s="103" t="s">
        <v>69</v>
      </c>
      <c r="H1067" s="104">
        <v>5</v>
      </c>
      <c r="I1067" s="106">
        <v>2403</v>
      </c>
      <c r="J1067" s="165">
        <v>1554</v>
      </c>
      <c r="K1067" s="166">
        <v>108</v>
      </c>
      <c r="L1067" s="166">
        <v>27</v>
      </c>
      <c r="M1067" s="166">
        <v>147</v>
      </c>
      <c r="N1067" s="166">
        <v>354</v>
      </c>
      <c r="O1067" s="167"/>
      <c r="P1067" s="138">
        <v>4</v>
      </c>
      <c r="Q1067" s="139">
        <v>0</v>
      </c>
      <c r="R1067" s="140">
        <v>5</v>
      </c>
      <c r="S1067" s="140">
        <v>8.3333333333333339</v>
      </c>
      <c r="T1067" s="140">
        <v>1.3333333333333333</v>
      </c>
      <c r="U1067" s="139">
        <v>0.33333333333333331</v>
      </c>
      <c r="V1067" s="77">
        <f t="shared" si="16"/>
        <v>3.1880000000000002</v>
      </c>
      <c r="W1067" s="216">
        <v>7.97</v>
      </c>
      <c r="X1067" s="217">
        <v>0.912895861184568</v>
      </c>
      <c r="Y1067" s="217">
        <v>8.7104138815432011E-2</v>
      </c>
      <c r="Z1067" s="25"/>
    </row>
    <row r="1068" spans="1:26" x14ac:dyDescent="0.25">
      <c r="A1068" s="124">
        <v>560710</v>
      </c>
      <c r="B1068" s="125" t="s">
        <v>1113</v>
      </c>
      <c r="C1068" s="126" t="s">
        <v>646</v>
      </c>
      <c r="D1068" s="101" t="s">
        <v>2101</v>
      </c>
      <c r="E1068" s="134"/>
      <c r="F1068" s="102">
        <v>106</v>
      </c>
      <c r="G1068" s="103" t="s">
        <v>1109</v>
      </c>
      <c r="H1068" s="104">
        <v>2</v>
      </c>
      <c r="I1068" s="106">
        <v>4029</v>
      </c>
      <c r="J1068" s="165">
        <v>2124</v>
      </c>
      <c r="K1068" s="166">
        <v>300</v>
      </c>
      <c r="L1068" s="166">
        <v>60</v>
      </c>
      <c r="M1068" s="166">
        <v>288</v>
      </c>
      <c r="N1068" s="166">
        <v>684</v>
      </c>
      <c r="O1068" s="167"/>
      <c r="P1068" s="138">
        <v>3.6666666666666665</v>
      </c>
      <c r="Q1068" s="139">
        <v>0.33333333333333331</v>
      </c>
      <c r="R1068" s="140">
        <v>46.333333333333336</v>
      </c>
      <c r="S1068" s="140">
        <v>44.666666666666664</v>
      </c>
      <c r="T1068" s="140">
        <v>5</v>
      </c>
      <c r="U1068" s="139">
        <v>1.3333333333333333</v>
      </c>
      <c r="V1068" s="77">
        <f t="shared" si="16"/>
        <v>7.5</v>
      </c>
      <c r="W1068" s="216">
        <v>12.5</v>
      </c>
      <c r="X1068" s="217">
        <v>0.58206240109128049</v>
      </c>
      <c r="Y1068" s="217">
        <v>0.41793759890871945</v>
      </c>
      <c r="Z1068" s="25"/>
    </row>
    <row r="1069" spans="1:26" x14ac:dyDescent="0.25">
      <c r="A1069" s="124">
        <v>560720</v>
      </c>
      <c r="B1069" s="125" t="s">
        <v>1114</v>
      </c>
      <c r="C1069" s="126" t="s">
        <v>646</v>
      </c>
      <c r="D1069" s="101" t="s">
        <v>2101</v>
      </c>
      <c r="E1069" s="149"/>
      <c r="F1069" s="102">
        <v>106</v>
      </c>
      <c r="G1069" s="103" t="s">
        <v>1109</v>
      </c>
      <c r="H1069" s="104">
        <v>2</v>
      </c>
      <c r="I1069" s="106">
        <v>3768</v>
      </c>
      <c r="J1069" s="165">
        <v>2487</v>
      </c>
      <c r="K1069" s="166">
        <v>222</v>
      </c>
      <c r="L1069" s="166">
        <v>36</v>
      </c>
      <c r="M1069" s="166">
        <v>222</v>
      </c>
      <c r="N1069" s="166">
        <v>486</v>
      </c>
      <c r="O1069" s="167"/>
      <c r="P1069" s="138">
        <v>23</v>
      </c>
      <c r="Q1069" s="139">
        <v>2.3333333333333335</v>
      </c>
      <c r="R1069" s="140">
        <v>91.666666666666671</v>
      </c>
      <c r="S1069" s="140">
        <v>56.666666666666664</v>
      </c>
      <c r="T1069" s="140">
        <v>6.333333333333333</v>
      </c>
      <c r="U1069" s="139">
        <v>2.6666666666666665</v>
      </c>
      <c r="V1069" s="77">
        <f t="shared" si="16"/>
        <v>7.5</v>
      </c>
      <c r="W1069" s="216">
        <v>12.5</v>
      </c>
      <c r="X1069" s="217">
        <v>0.58206240109128049</v>
      </c>
      <c r="Y1069" s="217">
        <v>0.41793759890871945</v>
      </c>
      <c r="Z1069" s="25"/>
    </row>
    <row r="1070" spans="1:26" x14ac:dyDescent="0.25">
      <c r="A1070" s="124">
        <v>560730</v>
      </c>
      <c r="B1070" s="125" t="s">
        <v>1115</v>
      </c>
      <c r="C1070" s="126" t="s">
        <v>646</v>
      </c>
      <c r="D1070" s="101" t="s">
        <v>2101</v>
      </c>
      <c r="E1070" s="134"/>
      <c r="F1070" s="102">
        <v>106</v>
      </c>
      <c r="G1070" s="103" t="s">
        <v>1109</v>
      </c>
      <c r="H1070" s="104">
        <v>2</v>
      </c>
      <c r="I1070" s="106">
        <v>2715</v>
      </c>
      <c r="J1070" s="165">
        <v>1575</v>
      </c>
      <c r="K1070" s="166">
        <v>219</v>
      </c>
      <c r="L1070" s="166">
        <v>42</v>
      </c>
      <c r="M1070" s="166">
        <v>219</v>
      </c>
      <c r="N1070" s="166">
        <v>387</v>
      </c>
      <c r="O1070" s="167"/>
      <c r="P1070" s="138">
        <v>43.666666666666664</v>
      </c>
      <c r="Q1070" s="139">
        <v>2.3333333333333335</v>
      </c>
      <c r="R1070" s="140">
        <v>52.333333333333336</v>
      </c>
      <c r="S1070" s="140">
        <v>36</v>
      </c>
      <c r="T1070" s="140">
        <v>5</v>
      </c>
      <c r="U1070" s="139">
        <v>2.6666666666666665</v>
      </c>
      <c r="V1070" s="77">
        <f t="shared" ref="V1070:V1133" si="17">IF(OR(H1070=1,H1070=2,H1070=3),0.6*W1070,0.4*W1070)</f>
        <v>7.5</v>
      </c>
      <c r="W1070" s="216">
        <v>12.5</v>
      </c>
      <c r="X1070" s="217">
        <v>0.58206240109128049</v>
      </c>
      <c r="Y1070" s="217">
        <v>0.41793759890871945</v>
      </c>
      <c r="Z1070" s="25"/>
    </row>
    <row r="1071" spans="1:26" x14ac:dyDescent="0.25">
      <c r="A1071" s="124">
        <v>560740</v>
      </c>
      <c r="B1071" s="125" t="s">
        <v>1116</v>
      </c>
      <c r="C1071" s="126" t="s">
        <v>646</v>
      </c>
      <c r="D1071" s="101" t="s">
        <v>2101</v>
      </c>
      <c r="E1071" s="134"/>
      <c r="F1071" s="102">
        <v>106</v>
      </c>
      <c r="G1071" s="103" t="s">
        <v>1109</v>
      </c>
      <c r="H1071" s="104">
        <v>2</v>
      </c>
      <c r="I1071" s="106">
        <v>2862</v>
      </c>
      <c r="J1071" s="165">
        <v>1884</v>
      </c>
      <c r="K1071" s="166">
        <v>207</v>
      </c>
      <c r="L1071" s="166">
        <v>27</v>
      </c>
      <c r="M1071" s="166">
        <v>186</v>
      </c>
      <c r="N1071" s="166">
        <v>366</v>
      </c>
      <c r="O1071" s="167"/>
      <c r="P1071" s="138">
        <v>25.333333333333332</v>
      </c>
      <c r="Q1071" s="139">
        <v>1</v>
      </c>
      <c r="R1071" s="140">
        <v>48.666666666666664</v>
      </c>
      <c r="S1071" s="140">
        <v>33</v>
      </c>
      <c r="T1071" s="140">
        <v>4.666666666666667</v>
      </c>
      <c r="U1071" s="139">
        <v>1.6666666666666667</v>
      </c>
      <c r="V1071" s="77">
        <f t="shared" si="17"/>
        <v>7.5</v>
      </c>
      <c r="W1071" s="216">
        <v>12.5</v>
      </c>
      <c r="X1071" s="217">
        <v>0.58206240109128049</v>
      </c>
      <c r="Y1071" s="217">
        <v>0.41793759890871945</v>
      </c>
      <c r="Z1071" s="25"/>
    </row>
    <row r="1072" spans="1:26" x14ac:dyDescent="0.25">
      <c r="A1072" s="124">
        <v>560900</v>
      </c>
      <c r="B1072" s="125" t="s">
        <v>1117</v>
      </c>
      <c r="C1072" s="126" t="s">
        <v>646</v>
      </c>
      <c r="D1072" s="101" t="s">
        <v>2101</v>
      </c>
      <c r="E1072" s="134"/>
      <c r="F1072" s="102">
        <v>501</v>
      </c>
      <c r="G1072" s="103" t="s">
        <v>67</v>
      </c>
      <c r="H1072" s="104">
        <v>4</v>
      </c>
      <c r="I1072" s="106">
        <v>537</v>
      </c>
      <c r="J1072" s="168">
        <v>327</v>
      </c>
      <c r="K1072" s="166">
        <v>51</v>
      </c>
      <c r="L1072" s="166">
        <v>9</v>
      </c>
      <c r="M1072" s="166">
        <v>36</v>
      </c>
      <c r="N1072" s="166">
        <v>84</v>
      </c>
      <c r="O1072" s="167"/>
      <c r="P1072" s="138">
        <v>36.666666666666664</v>
      </c>
      <c r="Q1072" s="139">
        <v>0.66666666666666663</v>
      </c>
      <c r="R1072" s="140">
        <v>12</v>
      </c>
      <c r="S1072" s="140">
        <v>5.666666666666667</v>
      </c>
      <c r="T1072" s="140">
        <v>0.66666666666666663</v>
      </c>
      <c r="U1072" s="139">
        <v>0.33333333333333331</v>
      </c>
      <c r="V1072" s="77">
        <f t="shared" si="17"/>
        <v>3.1880000000000002</v>
      </c>
      <c r="W1072" s="216">
        <v>7.97</v>
      </c>
      <c r="X1072" s="217">
        <v>0.912895861184568</v>
      </c>
      <c r="Y1072" s="217">
        <v>8.7104138815432011E-2</v>
      </c>
      <c r="Z1072" s="25"/>
    </row>
    <row r="1073" spans="1:26" x14ac:dyDescent="0.25">
      <c r="A1073" s="124">
        <v>561000</v>
      </c>
      <c r="B1073" s="125" t="s">
        <v>1118</v>
      </c>
      <c r="C1073" s="126" t="s">
        <v>646</v>
      </c>
      <c r="D1073" s="101" t="s">
        <v>2101</v>
      </c>
      <c r="E1073" s="134"/>
      <c r="F1073" s="102">
        <v>501</v>
      </c>
      <c r="G1073" s="103" t="s">
        <v>67</v>
      </c>
      <c r="H1073" s="104">
        <v>4</v>
      </c>
      <c r="I1073" s="106">
        <v>594</v>
      </c>
      <c r="J1073" s="168">
        <v>372</v>
      </c>
      <c r="K1073" s="166">
        <v>21</v>
      </c>
      <c r="L1073" s="166">
        <v>9</v>
      </c>
      <c r="M1073" s="166">
        <v>33</v>
      </c>
      <c r="N1073" s="166">
        <v>81</v>
      </c>
      <c r="O1073" s="167"/>
      <c r="P1073" s="138">
        <v>3.6666666666666665</v>
      </c>
      <c r="Q1073" s="139">
        <v>0</v>
      </c>
      <c r="R1073" s="140">
        <v>7.333333333333333</v>
      </c>
      <c r="S1073" s="140">
        <v>7.666666666666667</v>
      </c>
      <c r="T1073" s="140">
        <v>1</v>
      </c>
      <c r="U1073" s="139">
        <v>0.33333333333333331</v>
      </c>
      <c r="V1073" s="77">
        <f t="shared" si="17"/>
        <v>3.1880000000000002</v>
      </c>
      <c r="W1073" s="216">
        <v>7.97</v>
      </c>
      <c r="X1073" s="217">
        <v>0.912895861184568</v>
      </c>
      <c r="Y1073" s="217">
        <v>8.7104138815432011E-2</v>
      </c>
      <c r="Z1073" s="25"/>
    </row>
    <row r="1074" spans="1:26" x14ac:dyDescent="0.25">
      <c r="A1074" s="124">
        <v>561100</v>
      </c>
      <c r="B1074" s="125" t="s">
        <v>1119</v>
      </c>
      <c r="C1074" s="126" t="s">
        <v>646</v>
      </c>
      <c r="D1074" s="101" t="s">
        <v>2101</v>
      </c>
      <c r="E1074" s="134"/>
      <c r="F1074" s="102">
        <v>502</v>
      </c>
      <c r="G1074" s="103" t="s">
        <v>69</v>
      </c>
      <c r="H1074" s="104">
        <v>5</v>
      </c>
      <c r="I1074" s="106">
        <v>198</v>
      </c>
      <c r="J1074" s="168">
        <v>156</v>
      </c>
      <c r="K1074" s="166">
        <v>18</v>
      </c>
      <c r="L1074" s="166" t="s">
        <v>2139</v>
      </c>
      <c r="M1074" s="166">
        <v>9</v>
      </c>
      <c r="N1074" s="166">
        <v>15</v>
      </c>
      <c r="O1074" s="167"/>
      <c r="P1074" s="138">
        <v>1.6666666666666667</v>
      </c>
      <c r="Q1074" s="139">
        <v>0</v>
      </c>
      <c r="R1074" s="140">
        <v>4</v>
      </c>
      <c r="S1074" s="140">
        <v>4</v>
      </c>
      <c r="T1074" s="140">
        <v>0.33333333333333331</v>
      </c>
      <c r="U1074" s="139">
        <v>0</v>
      </c>
      <c r="V1074" s="77">
        <f t="shared" si="17"/>
        <v>3.1880000000000002</v>
      </c>
      <c r="W1074" s="216">
        <v>7.97</v>
      </c>
      <c r="X1074" s="217">
        <v>0.912895861184568</v>
      </c>
      <c r="Y1074" s="217">
        <v>8.7104138815432011E-2</v>
      </c>
      <c r="Z1074" s="25"/>
    </row>
    <row r="1075" spans="1:26" x14ac:dyDescent="0.25">
      <c r="A1075" s="124">
        <v>561200</v>
      </c>
      <c r="B1075" s="125" t="s">
        <v>1120</v>
      </c>
      <c r="C1075" s="126" t="s">
        <v>646</v>
      </c>
      <c r="D1075" s="101" t="s">
        <v>2101</v>
      </c>
      <c r="E1075" s="134"/>
      <c r="F1075" s="102">
        <v>501</v>
      </c>
      <c r="G1075" s="103" t="s">
        <v>67</v>
      </c>
      <c r="H1075" s="104">
        <v>4</v>
      </c>
      <c r="I1075" s="106">
        <v>429</v>
      </c>
      <c r="J1075" s="168">
        <v>294</v>
      </c>
      <c r="K1075" s="166">
        <v>36</v>
      </c>
      <c r="L1075" s="166">
        <v>6</v>
      </c>
      <c r="M1075" s="166">
        <v>24</v>
      </c>
      <c r="N1075" s="166">
        <v>54</v>
      </c>
      <c r="O1075" s="167"/>
      <c r="P1075" s="138">
        <v>1.3333333333333333</v>
      </c>
      <c r="Q1075" s="139">
        <v>0</v>
      </c>
      <c r="R1075" s="140">
        <v>6.666666666666667</v>
      </c>
      <c r="S1075" s="140">
        <v>5.666666666666667</v>
      </c>
      <c r="T1075" s="140">
        <v>2.3333333333333335</v>
      </c>
      <c r="U1075" s="139">
        <v>0</v>
      </c>
      <c r="V1075" s="77">
        <f t="shared" si="17"/>
        <v>3.1880000000000002</v>
      </c>
      <c r="W1075" s="216">
        <v>7.97</v>
      </c>
      <c r="X1075" s="217">
        <v>0.912895861184568</v>
      </c>
      <c r="Y1075" s="217">
        <v>8.7104138815432011E-2</v>
      </c>
      <c r="Z1075" s="25"/>
    </row>
    <row r="1076" spans="1:26" x14ac:dyDescent="0.25">
      <c r="A1076" s="124">
        <v>561300</v>
      </c>
      <c r="B1076" s="125" t="s">
        <v>1121</v>
      </c>
      <c r="C1076" s="126" t="s">
        <v>646</v>
      </c>
      <c r="D1076" s="101" t="s">
        <v>2103</v>
      </c>
      <c r="E1076" s="134"/>
      <c r="F1076" s="102">
        <v>260</v>
      </c>
      <c r="G1076" s="103" t="s">
        <v>1122</v>
      </c>
      <c r="H1076" s="104">
        <v>3</v>
      </c>
      <c r="I1076" s="106">
        <v>1644</v>
      </c>
      <c r="J1076" s="165">
        <v>1272</v>
      </c>
      <c r="K1076" s="166">
        <v>135</v>
      </c>
      <c r="L1076" s="166">
        <v>12</v>
      </c>
      <c r="M1076" s="166">
        <v>69</v>
      </c>
      <c r="N1076" s="166">
        <v>132</v>
      </c>
      <c r="O1076" s="167"/>
      <c r="P1076" s="138">
        <v>1</v>
      </c>
      <c r="Q1076" s="139">
        <v>0</v>
      </c>
      <c r="R1076" s="140">
        <v>33.666666666666664</v>
      </c>
      <c r="S1076" s="140">
        <v>24</v>
      </c>
      <c r="T1076" s="140">
        <v>0.66666666666666663</v>
      </c>
      <c r="U1076" s="139">
        <v>0</v>
      </c>
      <c r="V1076" s="77">
        <f t="shared" si="17"/>
        <v>7.6898619751649386</v>
      </c>
      <c r="W1076" s="216">
        <v>12.816436625274898</v>
      </c>
      <c r="X1076" s="217">
        <v>0.56769133467977095</v>
      </c>
      <c r="Y1076" s="217">
        <v>0.43230866532022899</v>
      </c>
      <c r="Z1076" s="25"/>
    </row>
    <row r="1077" spans="1:26" x14ac:dyDescent="0.25">
      <c r="A1077" s="124">
        <v>561410</v>
      </c>
      <c r="B1077" s="125" t="s">
        <v>1123</v>
      </c>
      <c r="C1077" s="126" t="s">
        <v>646</v>
      </c>
      <c r="D1077" s="101" t="s">
        <v>2101</v>
      </c>
      <c r="E1077" s="134"/>
      <c r="F1077" s="102">
        <v>106</v>
      </c>
      <c r="G1077" s="103" t="s">
        <v>1109</v>
      </c>
      <c r="H1077" s="104">
        <v>2</v>
      </c>
      <c r="I1077" s="106">
        <v>300</v>
      </c>
      <c r="J1077" s="168">
        <v>210</v>
      </c>
      <c r="K1077" s="166">
        <v>18</v>
      </c>
      <c r="L1077" s="166">
        <v>3</v>
      </c>
      <c r="M1077" s="166">
        <v>18</v>
      </c>
      <c r="N1077" s="166">
        <v>33</v>
      </c>
      <c r="O1077" s="167"/>
      <c r="P1077" s="138">
        <v>16.333333333333332</v>
      </c>
      <c r="Q1077" s="139">
        <v>0.33333333333333331</v>
      </c>
      <c r="R1077" s="140">
        <v>1.3333333333333333</v>
      </c>
      <c r="S1077" s="140">
        <v>1.6666666666666667</v>
      </c>
      <c r="T1077" s="140">
        <v>0.33333333333333331</v>
      </c>
      <c r="U1077" s="139">
        <v>0.66666666666666663</v>
      </c>
      <c r="V1077" s="77">
        <f t="shared" si="17"/>
        <v>7.5</v>
      </c>
      <c r="W1077" s="216">
        <v>12.5</v>
      </c>
      <c r="X1077" s="217">
        <v>0.58206240109128049</v>
      </c>
      <c r="Y1077" s="217">
        <v>0.41793759890871945</v>
      </c>
      <c r="Z1077" s="25"/>
    </row>
    <row r="1078" spans="1:26" x14ac:dyDescent="0.25">
      <c r="A1078" s="124">
        <v>561421</v>
      </c>
      <c r="B1078" s="125" t="s">
        <v>1124</v>
      </c>
      <c r="C1078" s="126" t="s">
        <v>646</v>
      </c>
      <c r="D1078" s="101" t="s">
        <v>2101</v>
      </c>
      <c r="E1078" s="149"/>
      <c r="F1078" s="102">
        <v>502</v>
      </c>
      <c r="G1078" s="103" t="s">
        <v>69</v>
      </c>
      <c r="H1078" s="104">
        <v>5</v>
      </c>
      <c r="I1078" s="106">
        <v>249</v>
      </c>
      <c r="J1078" s="168">
        <v>81</v>
      </c>
      <c r="K1078" s="166">
        <v>3</v>
      </c>
      <c r="L1078" s="166">
        <v>9</v>
      </c>
      <c r="M1078" s="166">
        <v>30</v>
      </c>
      <c r="N1078" s="166">
        <v>33</v>
      </c>
      <c r="O1078" s="167"/>
      <c r="P1078" s="138">
        <v>0</v>
      </c>
      <c r="Q1078" s="139">
        <v>0</v>
      </c>
      <c r="R1078" s="140">
        <v>0.33333333333333331</v>
      </c>
      <c r="S1078" s="140">
        <v>0.33333333333333331</v>
      </c>
      <c r="T1078" s="140">
        <v>0.33333333333333331</v>
      </c>
      <c r="U1078" s="139">
        <v>0</v>
      </c>
      <c r="V1078" s="77">
        <f t="shared" si="17"/>
        <v>3.1880000000000002</v>
      </c>
      <c r="W1078" s="216">
        <v>7.97</v>
      </c>
      <c r="X1078" s="217">
        <v>0.912895861184568</v>
      </c>
      <c r="Y1078" s="217">
        <v>8.7104138815432011E-2</v>
      </c>
      <c r="Z1078" s="25"/>
    </row>
    <row r="1079" spans="1:26" x14ac:dyDescent="0.25">
      <c r="A1079" s="124">
        <v>561422</v>
      </c>
      <c r="B1079" s="125" t="s">
        <v>1125</v>
      </c>
      <c r="C1079" s="126" t="s">
        <v>646</v>
      </c>
      <c r="D1079" s="101" t="s">
        <v>2101</v>
      </c>
      <c r="E1079" s="134"/>
      <c r="F1079" s="102">
        <v>502</v>
      </c>
      <c r="G1079" s="103" t="s">
        <v>69</v>
      </c>
      <c r="H1079" s="104">
        <v>5</v>
      </c>
      <c r="I1079" s="106">
        <v>3207</v>
      </c>
      <c r="J1079" s="165">
        <v>2019</v>
      </c>
      <c r="K1079" s="166">
        <v>138</v>
      </c>
      <c r="L1079" s="166">
        <v>39</v>
      </c>
      <c r="M1079" s="166">
        <v>210</v>
      </c>
      <c r="N1079" s="166">
        <v>483</v>
      </c>
      <c r="O1079" s="167"/>
      <c r="P1079" s="138">
        <v>0.66666666666666663</v>
      </c>
      <c r="Q1079" s="139">
        <v>0</v>
      </c>
      <c r="R1079" s="140">
        <v>14.666666666666666</v>
      </c>
      <c r="S1079" s="140">
        <v>10.333333333333334</v>
      </c>
      <c r="T1079" s="140">
        <v>1</v>
      </c>
      <c r="U1079" s="139">
        <v>0.33333333333333331</v>
      </c>
      <c r="V1079" s="77">
        <f t="shared" si="17"/>
        <v>3.1880000000000002</v>
      </c>
      <c r="W1079" s="216">
        <v>7.97</v>
      </c>
      <c r="X1079" s="217">
        <v>0.912895861184568</v>
      </c>
      <c r="Y1079" s="217">
        <v>8.7104138815432011E-2</v>
      </c>
      <c r="Z1079" s="25"/>
    </row>
    <row r="1080" spans="1:26" x14ac:dyDescent="0.25">
      <c r="A1080" s="124">
        <v>561500</v>
      </c>
      <c r="B1080" s="125" t="s">
        <v>1126</v>
      </c>
      <c r="C1080" s="126" t="s">
        <v>646</v>
      </c>
      <c r="D1080" s="101" t="s">
        <v>2103</v>
      </c>
      <c r="E1080" s="134"/>
      <c r="F1080" s="102">
        <v>502</v>
      </c>
      <c r="G1080" s="103" t="s">
        <v>69</v>
      </c>
      <c r="H1080" s="104">
        <v>5</v>
      </c>
      <c r="I1080" s="106">
        <v>918</v>
      </c>
      <c r="J1080" s="168">
        <v>591</v>
      </c>
      <c r="K1080" s="166">
        <v>51</v>
      </c>
      <c r="L1080" s="166">
        <v>12</v>
      </c>
      <c r="M1080" s="166">
        <v>63</v>
      </c>
      <c r="N1080" s="166">
        <v>114</v>
      </c>
      <c r="O1080" s="167"/>
      <c r="P1080" s="138">
        <v>4.333333333333333</v>
      </c>
      <c r="Q1080" s="139">
        <v>0.33333333333333331</v>
      </c>
      <c r="R1080" s="140">
        <v>6</v>
      </c>
      <c r="S1080" s="140">
        <v>7.333333333333333</v>
      </c>
      <c r="T1080" s="140">
        <v>0.66666666666666663</v>
      </c>
      <c r="U1080" s="139">
        <v>0.33333333333333331</v>
      </c>
      <c r="V1080" s="77">
        <f t="shared" si="17"/>
        <v>3.1880000000000002</v>
      </c>
      <c r="W1080" s="216">
        <v>7.97</v>
      </c>
      <c r="X1080" s="217">
        <v>0.912895861184568</v>
      </c>
      <c r="Y1080" s="217">
        <v>8.7104138815432011E-2</v>
      </c>
      <c r="Z1080" s="25"/>
    </row>
    <row r="1081" spans="1:26" x14ac:dyDescent="0.25">
      <c r="A1081" s="124">
        <v>561700</v>
      </c>
      <c r="B1081" s="125" t="s">
        <v>1127</v>
      </c>
      <c r="C1081" s="126" t="s">
        <v>646</v>
      </c>
      <c r="D1081" s="101" t="s">
        <v>2103</v>
      </c>
      <c r="E1081" s="134"/>
      <c r="F1081" s="102">
        <v>260</v>
      </c>
      <c r="G1081" s="103" t="s">
        <v>1122</v>
      </c>
      <c r="H1081" s="104">
        <v>3</v>
      </c>
      <c r="I1081" s="106">
        <v>2643</v>
      </c>
      <c r="J1081" s="165">
        <v>1644</v>
      </c>
      <c r="K1081" s="166">
        <v>378</v>
      </c>
      <c r="L1081" s="166">
        <v>30</v>
      </c>
      <c r="M1081" s="166">
        <v>177</v>
      </c>
      <c r="N1081" s="166">
        <v>366</v>
      </c>
      <c r="O1081" s="167"/>
      <c r="P1081" s="138">
        <v>4.333333333333333</v>
      </c>
      <c r="Q1081" s="139">
        <v>0.33333333333333331</v>
      </c>
      <c r="R1081" s="140">
        <v>61.666666666666664</v>
      </c>
      <c r="S1081" s="140">
        <v>52</v>
      </c>
      <c r="T1081" s="140">
        <v>4</v>
      </c>
      <c r="U1081" s="139">
        <v>1</v>
      </c>
      <c r="V1081" s="77">
        <f t="shared" si="17"/>
        <v>7.6898619751649386</v>
      </c>
      <c r="W1081" s="216">
        <v>12.816436625274898</v>
      </c>
      <c r="X1081" s="217">
        <v>0.56769133467977095</v>
      </c>
      <c r="Y1081" s="217">
        <v>0.43230866532022899</v>
      </c>
      <c r="Z1081" s="25"/>
    </row>
    <row r="1082" spans="1:26" x14ac:dyDescent="0.25">
      <c r="A1082" s="124">
        <v>561811</v>
      </c>
      <c r="B1082" s="125" t="s">
        <v>1128</v>
      </c>
      <c r="C1082" s="126" t="s">
        <v>646</v>
      </c>
      <c r="D1082" s="101" t="s">
        <v>2102</v>
      </c>
      <c r="E1082" s="134"/>
      <c r="F1082" s="102">
        <v>16</v>
      </c>
      <c r="G1082" s="103" t="s">
        <v>1105</v>
      </c>
      <c r="H1082" s="104">
        <v>1</v>
      </c>
      <c r="I1082" s="106">
        <v>879</v>
      </c>
      <c r="J1082" s="168">
        <v>570</v>
      </c>
      <c r="K1082" s="166">
        <v>63</v>
      </c>
      <c r="L1082" s="166">
        <v>6</v>
      </c>
      <c r="M1082" s="166">
        <v>48</v>
      </c>
      <c r="N1082" s="166">
        <v>120</v>
      </c>
      <c r="O1082" s="167"/>
      <c r="P1082" s="138">
        <v>35.333333333333336</v>
      </c>
      <c r="Q1082" s="139">
        <v>4.333333333333333</v>
      </c>
      <c r="R1082" s="140">
        <v>7.666666666666667</v>
      </c>
      <c r="S1082" s="140">
        <v>6.666666666666667</v>
      </c>
      <c r="T1082" s="140">
        <v>0.33333333333333331</v>
      </c>
      <c r="U1082" s="139">
        <v>0.33333333333333331</v>
      </c>
      <c r="V1082" s="77">
        <f t="shared" si="17"/>
        <v>6</v>
      </c>
      <c r="W1082" s="216">
        <v>10</v>
      </c>
      <c r="X1082" s="217">
        <v>0.72757800136410067</v>
      </c>
      <c r="Y1082" s="217">
        <v>0.27242199863589933</v>
      </c>
      <c r="Z1082" s="25"/>
    </row>
    <row r="1083" spans="1:26" x14ac:dyDescent="0.25">
      <c r="A1083" s="124">
        <v>561812</v>
      </c>
      <c r="B1083" s="125" t="s">
        <v>1129</v>
      </c>
      <c r="C1083" s="126" t="s">
        <v>646</v>
      </c>
      <c r="D1083" s="101" t="s">
        <v>2102</v>
      </c>
      <c r="E1083" s="134"/>
      <c r="F1083" s="102">
        <v>16</v>
      </c>
      <c r="G1083" s="103" t="s">
        <v>1105</v>
      </c>
      <c r="H1083" s="104">
        <v>1</v>
      </c>
      <c r="I1083" s="106">
        <v>648</v>
      </c>
      <c r="J1083" s="168">
        <v>324</v>
      </c>
      <c r="K1083" s="166">
        <v>45</v>
      </c>
      <c r="L1083" s="166">
        <v>12</v>
      </c>
      <c r="M1083" s="166">
        <v>57</v>
      </c>
      <c r="N1083" s="166">
        <v>102</v>
      </c>
      <c r="O1083" s="167"/>
      <c r="P1083" s="138">
        <v>1.6666666666666667</v>
      </c>
      <c r="Q1083" s="139">
        <v>0.33333333333333331</v>
      </c>
      <c r="R1083" s="140">
        <v>3</v>
      </c>
      <c r="S1083" s="140">
        <v>4</v>
      </c>
      <c r="T1083" s="140">
        <v>0</v>
      </c>
      <c r="U1083" s="139">
        <v>0.33333333333333331</v>
      </c>
      <c r="V1083" s="77">
        <f t="shared" si="17"/>
        <v>6</v>
      </c>
      <c r="W1083" s="216">
        <v>10</v>
      </c>
      <c r="X1083" s="217">
        <v>0.72757800136410067</v>
      </c>
      <c r="Y1083" s="217">
        <v>0.27242199863589933</v>
      </c>
      <c r="Z1083" s="25"/>
    </row>
    <row r="1084" spans="1:26" x14ac:dyDescent="0.25">
      <c r="A1084" s="124">
        <v>561813</v>
      </c>
      <c r="B1084" s="125" t="s">
        <v>1130</v>
      </c>
      <c r="C1084" s="126" t="s">
        <v>646</v>
      </c>
      <c r="D1084" s="101" t="s">
        <v>2102</v>
      </c>
      <c r="E1084" s="134"/>
      <c r="F1084" s="102">
        <v>16</v>
      </c>
      <c r="G1084" s="103" t="s">
        <v>1105</v>
      </c>
      <c r="H1084" s="104">
        <v>1</v>
      </c>
      <c r="I1084" s="106">
        <v>771</v>
      </c>
      <c r="J1084" s="168">
        <v>120</v>
      </c>
      <c r="K1084" s="166">
        <v>3</v>
      </c>
      <c r="L1084" s="166">
        <v>0</v>
      </c>
      <c r="M1084" s="166">
        <v>12</v>
      </c>
      <c r="N1084" s="166">
        <v>24</v>
      </c>
      <c r="O1084" s="167"/>
      <c r="P1084" s="138">
        <v>2</v>
      </c>
      <c r="Q1084" s="139">
        <v>0</v>
      </c>
      <c r="R1084" s="140">
        <v>0.66666666666666663</v>
      </c>
      <c r="S1084" s="140">
        <v>0.66666666666666663</v>
      </c>
      <c r="T1084" s="140">
        <v>0</v>
      </c>
      <c r="U1084" s="139">
        <v>0</v>
      </c>
      <c r="V1084" s="77">
        <f t="shared" si="17"/>
        <v>6</v>
      </c>
      <c r="W1084" s="216">
        <v>10</v>
      </c>
      <c r="X1084" s="217">
        <v>0.72757800136410067</v>
      </c>
      <c r="Y1084" s="217">
        <v>0.27242199863589933</v>
      </c>
      <c r="Z1084" s="25"/>
    </row>
    <row r="1085" spans="1:26" x14ac:dyDescent="0.25">
      <c r="A1085" s="124">
        <v>561820</v>
      </c>
      <c r="B1085" s="125" t="s">
        <v>1131</v>
      </c>
      <c r="C1085" s="126" t="s">
        <v>646</v>
      </c>
      <c r="D1085" s="101" t="s">
        <v>2102</v>
      </c>
      <c r="E1085" s="134"/>
      <c r="F1085" s="102">
        <v>16</v>
      </c>
      <c r="G1085" s="103" t="s">
        <v>1105</v>
      </c>
      <c r="H1085" s="104">
        <v>1</v>
      </c>
      <c r="I1085" s="106">
        <v>1347</v>
      </c>
      <c r="J1085" s="168">
        <v>363</v>
      </c>
      <c r="K1085" s="166">
        <v>129</v>
      </c>
      <c r="L1085" s="166">
        <v>27</v>
      </c>
      <c r="M1085" s="166">
        <v>174</v>
      </c>
      <c r="N1085" s="166">
        <v>159</v>
      </c>
      <c r="O1085" s="167"/>
      <c r="P1085" s="138">
        <v>0.66666666666666663</v>
      </c>
      <c r="Q1085" s="139">
        <v>0</v>
      </c>
      <c r="R1085" s="140">
        <v>2</v>
      </c>
      <c r="S1085" s="140">
        <v>2</v>
      </c>
      <c r="T1085" s="140">
        <v>0.33333333333333331</v>
      </c>
      <c r="U1085" s="139">
        <v>0</v>
      </c>
      <c r="V1085" s="77">
        <f t="shared" si="17"/>
        <v>6</v>
      </c>
      <c r="W1085" s="216">
        <v>10</v>
      </c>
      <c r="X1085" s="217">
        <v>0.72757800136410067</v>
      </c>
      <c r="Y1085" s="217">
        <v>0.27242199863589933</v>
      </c>
      <c r="Z1085" s="25"/>
    </row>
    <row r="1086" spans="1:26" x14ac:dyDescent="0.25">
      <c r="A1086" s="124">
        <v>561901</v>
      </c>
      <c r="B1086" s="125" t="s">
        <v>1132</v>
      </c>
      <c r="C1086" s="126" t="s">
        <v>646</v>
      </c>
      <c r="D1086" s="101" t="s">
        <v>2101</v>
      </c>
      <c r="E1086" s="134"/>
      <c r="F1086" s="102">
        <v>502</v>
      </c>
      <c r="G1086" s="103" t="s">
        <v>69</v>
      </c>
      <c r="H1086" s="104">
        <v>5</v>
      </c>
      <c r="I1086" s="106">
        <v>1947</v>
      </c>
      <c r="J1086" s="165">
        <v>1203</v>
      </c>
      <c r="K1086" s="166">
        <v>78</v>
      </c>
      <c r="L1086" s="166">
        <v>15</v>
      </c>
      <c r="M1086" s="166">
        <v>108</v>
      </c>
      <c r="N1086" s="166">
        <v>288</v>
      </c>
      <c r="O1086" s="167"/>
      <c r="P1086" s="138">
        <v>0.33333333333333331</v>
      </c>
      <c r="Q1086" s="139">
        <v>0.33333333333333331</v>
      </c>
      <c r="R1086" s="140">
        <v>7.666666666666667</v>
      </c>
      <c r="S1086" s="140">
        <v>7</v>
      </c>
      <c r="T1086" s="140">
        <v>0.33333333333333331</v>
      </c>
      <c r="U1086" s="139">
        <v>1.3333333333333333</v>
      </c>
      <c r="V1086" s="77">
        <f t="shared" si="17"/>
        <v>3.1880000000000002</v>
      </c>
      <c r="W1086" s="216">
        <v>7.97</v>
      </c>
      <c r="X1086" s="217">
        <v>0.912895861184568</v>
      </c>
      <c r="Y1086" s="217">
        <v>8.7104138815432011E-2</v>
      </c>
      <c r="Z1086" s="25"/>
    </row>
    <row r="1087" spans="1:26" x14ac:dyDescent="0.25">
      <c r="A1087" s="124">
        <v>561902</v>
      </c>
      <c r="B1087" s="125" t="s">
        <v>1133</v>
      </c>
      <c r="C1087" s="126" t="s">
        <v>646</v>
      </c>
      <c r="D1087" s="101" t="s">
        <v>2102</v>
      </c>
      <c r="E1087" s="134"/>
      <c r="F1087" s="102">
        <v>502</v>
      </c>
      <c r="G1087" s="103" t="s">
        <v>69</v>
      </c>
      <c r="H1087" s="104">
        <v>5</v>
      </c>
      <c r="I1087" s="106">
        <v>1875</v>
      </c>
      <c r="J1087" s="165">
        <v>1119</v>
      </c>
      <c r="K1087" s="166">
        <v>69</v>
      </c>
      <c r="L1087" s="166">
        <v>18</v>
      </c>
      <c r="M1087" s="166">
        <v>120</v>
      </c>
      <c r="N1087" s="166">
        <v>318</v>
      </c>
      <c r="O1087" s="167"/>
      <c r="P1087" s="138">
        <v>3.6666666666666665</v>
      </c>
      <c r="Q1087" s="139">
        <v>0.66666666666666663</v>
      </c>
      <c r="R1087" s="140">
        <v>7</v>
      </c>
      <c r="S1087" s="140">
        <v>13.333333333333334</v>
      </c>
      <c r="T1087" s="140">
        <v>3</v>
      </c>
      <c r="U1087" s="139">
        <v>0.66666666666666663</v>
      </c>
      <c r="V1087" s="77">
        <f t="shared" si="17"/>
        <v>3.1880000000000002</v>
      </c>
      <c r="W1087" s="216">
        <v>7.97</v>
      </c>
      <c r="X1087" s="217">
        <v>0.912895861184568</v>
      </c>
      <c r="Y1087" s="217">
        <v>8.7104138815432011E-2</v>
      </c>
      <c r="Z1087" s="25"/>
    </row>
    <row r="1088" spans="1:26" x14ac:dyDescent="0.25">
      <c r="A1088" s="124">
        <v>562100</v>
      </c>
      <c r="B1088" s="125" t="s">
        <v>1134</v>
      </c>
      <c r="C1088" s="126" t="s">
        <v>646</v>
      </c>
      <c r="D1088" s="101" t="s">
        <v>2102</v>
      </c>
      <c r="E1088" s="134"/>
      <c r="F1088" s="102">
        <v>16</v>
      </c>
      <c r="G1088" s="103" t="s">
        <v>1105</v>
      </c>
      <c r="H1088" s="104">
        <v>1</v>
      </c>
      <c r="I1088" s="106">
        <v>5505</v>
      </c>
      <c r="J1088" s="165">
        <v>3264</v>
      </c>
      <c r="K1088" s="166">
        <v>330</v>
      </c>
      <c r="L1088" s="166">
        <v>78</v>
      </c>
      <c r="M1088" s="166">
        <v>375</v>
      </c>
      <c r="N1088" s="166">
        <v>708</v>
      </c>
      <c r="O1088" s="167"/>
      <c r="P1088" s="138">
        <v>1.3333333333333333</v>
      </c>
      <c r="Q1088" s="139">
        <v>0</v>
      </c>
      <c r="R1088" s="140">
        <v>78.666666666666671</v>
      </c>
      <c r="S1088" s="140">
        <v>52</v>
      </c>
      <c r="T1088" s="140">
        <v>8.6666666666666661</v>
      </c>
      <c r="U1088" s="139">
        <v>4</v>
      </c>
      <c r="V1088" s="77">
        <f t="shared" si="17"/>
        <v>6</v>
      </c>
      <c r="W1088" s="216">
        <v>10</v>
      </c>
      <c r="X1088" s="217">
        <v>0.72757800136410067</v>
      </c>
      <c r="Y1088" s="217">
        <v>0.27242199863589933</v>
      </c>
      <c r="Z1088" s="25"/>
    </row>
    <row r="1089" spans="1:26" x14ac:dyDescent="0.25">
      <c r="A1089" s="124">
        <v>562200</v>
      </c>
      <c r="B1089" s="125" t="s">
        <v>1135</v>
      </c>
      <c r="C1089" s="126" t="s">
        <v>646</v>
      </c>
      <c r="D1089" s="101" t="s">
        <v>2102</v>
      </c>
      <c r="E1089" s="134"/>
      <c r="F1089" s="102">
        <v>16</v>
      </c>
      <c r="G1089" s="103" t="s">
        <v>1105</v>
      </c>
      <c r="H1089" s="104">
        <v>1</v>
      </c>
      <c r="I1089" s="106">
        <v>6771</v>
      </c>
      <c r="J1089" s="165">
        <v>3690</v>
      </c>
      <c r="K1089" s="166">
        <v>396</v>
      </c>
      <c r="L1089" s="166">
        <v>117</v>
      </c>
      <c r="M1089" s="166">
        <v>675</v>
      </c>
      <c r="N1089" s="169">
        <v>1149</v>
      </c>
      <c r="O1089" s="167"/>
      <c r="P1089" s="138">
        <v>15.666666666666666</v>
      </c>
      <c r="Q1089" s="139">
        <v>1.6666666666666667</v>
      </c>
      <c r="R1089" s="140">
        <v>38</v>
      </c>
      <c r="S1089" s="140">
        <v>45.666666666666664</v>
      </c>
      <c r="T1089" s="140">
        <v>12.666666666666666</v>
      </c>
      <c r="U1089" s="139">
        <v>5</v>
      </c>
      <c r="V1089" s="77">
        <f t="shared" si="17"/>
        <v>6</v>
      </c>
      <c r="W1089" s="216">
        <v>10</v>
      </c>
      <c r="X1089" s="217">
        <v>0.72757800136410067</v>
      </c>
      <c r="Y1089" s="217">
        <v>0.27242199863589933</v>
      </c>
      <c r="Z1089" s="25"/>
    </row>
    <row r="1090" spans="1:26" x14ac:dyDescent="0.25">
      <c r="A1090" s="124">
        <v>562310</v>
      </c>
      <c r="B1090" s="125" t="s">
        <v>1136</v>
      </c>
      <c r="C1090" s="126" t="s">
        <v>646</v>
      </c>
      <c r="D1090" s="101" t="s">
        <v>2102</v>
      </c>
      <c r="E1090" s="134"/>
      <c r="F1090" s="102">
        <v>16</v>
      </c>
      <c r="G1090" s="103" t="s">
        <v>1105</v>
      </c>
      <c r="H1090" s="104">
        <v>1</v>
      </c>
      <c r="I1090" s="106">
        <v>5253</v>
      </c>
      <c r="J1090" s="165">
        <v>2772</v>
      </c>
      <c r="K1090" s="166">
        <v>378</v>
      </c>
      <c r="L1090" s="166">
        <v>87</v>
      </c>
      <c r="M1090" s="166">
        <v>438</v>
      </c>
      <c r="N1090" s="166">
        <v>651</v>
      </c>
      <c r="O1090" s="167"/>
      <c r="P1090" s="138">
        <v>12.666666666666666</v>
      </c>
      <c r="Q1090" s="139">
        <v>0</v>
      </c>
      <c r="R1090" s="140">
        <v>81</v>
      </c>
      <c r="S1090" s="140">
        <v>89.333333333333329</v>
      </c>
      <c r="T1090" s="140">
        <v>12.333333333333334</v>
      </c>
      <c r="U1090" s="139">
        <v>5</v>
      </c>
      <c r="V1090" s="77">
        <f t="shared" si="17"/>
        <v>6</v>
      </c>
      <c r="W1090" s="216">
        <v>10</v>
      </c>
      <c r="X1090" s="217">
        <v>0.72757800136410067</v>
      </c>
      <c r="Y1090" s="217">
        <v>0.27242199863589933</v>
      </c>
      <c r="Z1090" s="25"/>
    </row>
    <row r="1091" spans="1:26" x14ac:dyDescent="0.25">
      <c r="A1091" s="124">
        <v>562320</v>
      </c>
      <c r="B1091" s="125" t="s">
        <v>1137</v>
      </c>
      <c r="C1091" s="126" t="s">
        <v>646</v>
      </c>
      <c r="D1091" s="101" t="s">
        <v>2102</v>
      </c>
      <c r="E1091" s="134"/>
      <c r="F1091" s="102">
        <v>16</v>
      </c>
      <c r="G1091" s="103" t="s">
        <v>1105</v>
      </c>
      <c r="H1091" s="104">
        <v>1</v>
      </c>
      <c r="I1091" s="106">
        <v>1923</v>
      </c>
      <c r="J1091" s="165">
        <v>1086</v>
      </c>
      <c r="K1091" s="166">
        <v>150</v>
      </c>
      <c r="L1091" s="166">
        <v>30</v>
      </c>
      <c r="M1091" s="166">
        <v>153</v>
      </c>
      <c r="N1091" s="166">
        <v>273</v>
      </c>
      <c r="O1091" s="167"/>
      <c r="P1091" s="138">
        <v>57.333333333333336</v>
      </c>
      <c r="Q1091" s="139">
        <v>2</v>
      </c>
      <c r="R1091" s="140">
        <v>24</v>
      </c>
      <c r="S1091" s="140">
        <v>28.333333333333332</v>
      </c>
      <c r="T1091" s="140">
        <v>5.333333333333333</v>
      </c>
      <c r="U1091" s="139">
        <v>2.3333333333333335</v>
      </c>
      <c r="V1091" s="77">
        <f t="shared" si="17"/>
        <v>6</v>
      </c>
      <c r="W1091" s="216">
        <v>10</v>
      </c>
      <c r="X1091" s="217">
        <v>0.72757800136410067</v>
      </c>
      <c r="Y1091" s="217">
        <v>0.27242199863589933</v>
      </c>
      <c r="Z1091" s="25"/>
    </row>
    <row r="1092" spans="1:26" x14ac:dyDescent="0.25">
      <c r="A1092" s="124">
        <v>562401</v>
      </c>
      <c r="B1092" s="125" t="s">
        <v>1138</v>
      </c>
      <c r="C1092" s="126" t="s">
        <v>646</v>
      </c>
      <c r="D1092" s="101" t="s">
        <v>2102</v>
      </c>
      <c r="E1092" s="134"/>
      <c r="F1092" s="102">
        <v>16</v>
      </c>
      <c r="G1092" s="103" t="s">
        <v>1105</v>
      </c>
      <c r="H1092" s="104">
        <v>1</v>
      </c>
      <c r="I1092" s="106">
        <v>2601</v>
      </c>
      <c r="J1092" s="165">
        <v>1500</v>
      </c>
      <c r="K1092" s="166">
        <v>111</v>
      </c>
      <c r="L1092" s="166">
        <v>39</v>
      </c>
      <c r="M1092" s="166">
        <v>177</v>
      </c>
      <c r="N1092" s="166">
        <v>324</v>
      </c>
      <c r="O1092" s="167"/>
      <c r="P1092" s="138">
        <v>9.6666666666666661</v>
      </c>
      <c r="Q1092" s="139">
        <v>0.66666666666666663</v>
      </c>
      <c r="R1092" s="140">
        <v>49</v>
      </c>
      <c r="S1092" s="140">
        <v>37.333333333333336</v>
      </c>
      <c r="T1092" s="140">
        <v>5</v>
      </c>
      <c r="U1092" s="139">
        <v>2.3333333333333335</v>
      </c>
      <c r="V1092" s="77">
        <f t="shared" si="17"/>
        <v>6</v>
      </c>
      <c r="W1092" s="216">
        <v>10</v>
      </c>
      <c r="X1092" s="217">
        <v>0.72757800136410067</v>
      </c>
      <c r="Y1092" s="217">
        <v>0.27242199863589933</v>
      </c>
      <c r="Z1092" s="25"/>
    </row>
    <row r="1093" spans="1:26" x14ac:dyDescent="0.25">
      <c r="A1093" s="124">
        <v>562402</v>
      </c>
      <c r="B1093" s="125" t="s">
        <v>1139</v>
      </c>
      <c r="C1093" s="126" t="s">
        <v>646</v>
      </c>
      <c r="D1093" s="101" t="s">
        <v>2102</v>
      </c>
      <c r="E1093" s="134"/>
      <c r="F1093" s="102">
        <v>16</v>
      </c>
      <c r="G1093" s="103" t="s">
        <v>1105</v>
      </c>
      <c r="H1093" s="104">
        <v>1</v>
      </c>
      <c r="I1093" s="106">
        <v>2649</v>
      </c>
      <c r="J1093" s="165">
        <v>1527</v>
      </c>
      <c r="K1093" s="166">
        <v>138</v>
      </c>
      <c r="L1093" s="166">
        <v>24</v>
      </c>
      <c r="M1093" s="166">
        <v>114</v>
      </c>
      <c r="N1093" s="166">
        <v>207</v>
      </c>
      <c r="O1093" s="167"/>
      <c r="P1093" s="138">
        <v>26.666666666666668</v>
      </c>
      <c r="Q1093" s="139">
        <v>3.3333333333333335</v>
      </c>
      <c r="R1093" s="140">
        <v>54.333333333333336</v>
      </c>
      <c r="S1093" s="140">
        <v>37.333333333333336</v>
      </c>
      <c r="T1093" s="140">
        <v>3.3333333333333335</v>
      </c>
      <c r="U1093" s="139">
        <v>3.3333333333333335</v>
      </c>
      <c r="V1093" s="77">
        <f t="shared" si="17"/>
        <v>6</v>
      </c>
      <c r="W1093" s="216">
        <v>10</v>
      </c>
      <c r="X1093" s="217">
        <v>0.72757800136410067</v>
      </c>
      <c r="Y1093" s="217">
        <v>0.27242199863589933</v>
      </c>
      <c r="Z1093" s="25"/>
    </row>
    <row r="1094" spans="1:26" x14ac:dyDescent="0.25">
      <c r="A1094" s="124">
        <v>562500</v>
      </c>
      <c r="B1094" s="125" t="s">
        <v>1140</v>
      </c>
      <c r="C1094" s="126" t="s">
        <v>646</v>
      </c>
      <c r="D1094" s="101" t="s">
        <v>2102</v>
      </c>
      <c r="E1094" s="134"/>
      <c r="F1094" s="102">
        <v>16</v>
      </c>
      <c r="G1094" s="103" t="s">
        <v>1105</v>
      </c>
      <c r="H1094" s="104">
        <v>1</v>
      </c>
      <c r="I1094" s="106">
        <v>5601</v>
      </c>
      <c r="J1094" s="165">
        <v>3042</v>
      </c>
      <c r="K1094" s="166">
        <v>423</v>
      </c>
      <c r="L1094" s="166">
        <v>93</v>
      </c>
      <c r="M1094" s="166">
        <v>450</v>
      </c>
      <c r="N1094" s="166">
        <v>759</v>
      </c>
      <c r="O1094" s="167"/>
      <c r="P1094" s="138">
        <v>20.333333333333332</v>
      </c>
      <c r="Q1094" s="139">
        <v>1.3333333333333333</v>
      </c>
      <c r="R1094" s="140">
        <v>89.666666666666671</v>
      </c>
      <c r="S1094" s="140">
        <v>87.666666666666671</v>
      </c>
      <c r="T1094" s="140">
        <v>11</v>
      </c>
      <c r="U1094" s="139">
        <v>4.333333333333333</v>
      </c>
      <c r="V1094" s="77">
        <f t="shared" si="17"/>
        <v>6</v>
      </c>
      <c r="W1094" s="216">
        <v>10</v>
      </c>
      <c r="X1094" s="217">
        <v>0.72757800136410067</v>
      </c>
      <c r="Y1094" s="217">
        <v>0.27242199863589933</v>
      </c>
      <c r="Z1094" s="25"/>
    </row>
    <row r="1095" spans="1:26" x14ac:dyDescent="0.25">
      <c r="A1095" s="124">
        <v>562600</v>
      </c>
      <c r="B1095" s="125" t="s">
        <v>1141</v>
      </c>
      <c r="C1095" s="126" t="s">
        <v>646</v>
      </c>
      <c r="D1095" s="101" t="s">
        <v>2102</v>
      </c>
      <c r="E1095" s="134"/>
      <c r="F1095" s="102">
        <v>16</v>
      </c>
      <c r="G1095" s="103" t="s">
        <v>1105</v>
      </c>
      <c r="H1095" s="104">
        <v>1</v>
      </c>
      <c r="I1095" s="106">
        <v>2967</v>
      </c>
      <c r="J1095" s="165">
        <v>1650</v>
      </c>
      <c r="K1095" s="166">
        <v>156</v>
      </c>
      <c r="L1095" s="166">
        <v>48</v>
      </c>
      <c r="M1095" s="166">
        <v>237</v>
      </c>
      <c r="N1095" s="166">
        <v>384</v>
      </c>
      <c r="O1095" s="167"/>
      <c r="P1095" s="138">
        <v>37.333333333333336</v>
      </c>
      <c r="Q1095" s="139">
        <v>1.6666666666666667</v>
      </c>
      <c r="R1095" s="140">
        <v>38.666666666666664</v>
      </c>
      <c r="S1095" s="140">
        <v>41.333333333333336</v>
      </c>
      <c r="T1095" s="140">
        <v>4.333333333333333</v>
      </c>
      <c r="U1095" s="139">
        <v>6</v>
      </c>
      <c r="V1095" s="77">
        <f t="shared" si="17"/>
        <v>6</v>
      </c>
      <c r="W1095" s="216">
        <v>10</v>
      </c>
      <c r="X1095" s="217">
        <v>0.72757800136410067</v>
      </c>
      <c r="Y1095" s="217">
        <v>0.27242199863589933</v>
      </c>
      <c r="Z1095" s="25"/>
    </row>
    <row r="1096" spans="1:26" x14ac:dyDescent="0.25">
      <c r="A1096" s="124">
        <v>562710</v>
      </c>
      <c r="B1096" s="125" t="s">
        <v>1142</v>
      </c>
      <c r="C1096" s="126" t="s">
        <v>646</v>
      </c>
      <c r="D1096" s="101" t="s">
        <v>2102</v>
      </c>
      <c r="E1096" s="134"/>
      <c r="F1096" s="102">
        <v>16</v>
      </c>
      <c r="G1096" s="103" t="s">
        <v>1105</v>
      </c>
      <c r="H1096" s="104">
        <v>1</v>
      </c>
      <c r="I1096" s="106">
        <v>3117</v>
      </c>
      <c r="J1096" s="165">
        <v>1629</v>
      </c>
      <c r="K1096" s="166">
        <v>378</v>
      </c>
      <c r="L1096" s="166">
        <v>69</v>
      </c>
      <c r="M1096" s="166">
        <v>291</v>
      </c>
      <c r="N1096" s="166">
        <v>519</v>
      </c>
      <c r="O1096" s="167"/>
      <c r="P1096" s="138">
        <v>33.333333333333336</v>
      </c>
      <c r="Q1096" s="139">
        <v>2.3333333333333335</v>
      </c>
      <c r="R1096" s="140">
        <v>50.333333333333336</v>
      </c>
      <c r="S1096" s="140">
        <v>61.333333333333336</v>
      </c>
      <c r="T1096" s="140">
        <v>11.666666666666666</v>
      </c>
      <c r="U1096" s="139">
        <v>3.6666666666666665</v>
      </c>
      <c r="V1096" s="77">
        <f t="shared" si="17"/>
        <v>6</v>
      </c>
      <c r="W1096" s="216">
        <v>10</v>
      </c>
      <c r="X1096" s="217">
        <v>0.72757800136410067</v>
      </c>
      <c r="Y1096" s="217">
        <v>0.27242199863589933</v>
      </c>
      <c r="Z1096" s="25"/>
    </row>
    <row r="1097" spans="1:26" x14ac:dyDescent="0.25">
      <c r="A1097" s="124">
        <v>562720</v>
      </c>
      <c r="B1097" s="125" t="s">
        <v>1143</v>
      </c>
      <c r="C1097" s="126" t="s">
        <v>646</v>
      </c>
      <c r="D1097" s="101" t="s">
        <v>2102</v>
      </c>
      <c r="E1097" s="134"/>
      <c r="F1097" s="102">
        <v>16</v>
      </c>
      <c r="G1097" s="103" t="s">
        <v>1105</v>
      </c>
      <c r="H1097" s="104">
        <v>1</v>
      </c>
      <c r="I1097" s="106">
        <v>3999</v>
      </c>
      <c r="J1097" s="165">
        <v>2367</v>
      </c>
      <c r="K1097" s="166">
        <v>375</v>
      </c>
      <c r="L1097" s="166">
        <v>51</v>
      </c>
      <c r="M1097" s="166">
        <v>297</v>
      </c>
      <c r="N1097" s="166">
        <v>504</v>
      </c>
      <c r="O1097" s="167"/>
      <c r="P1097" s="138">
        <v>26.333333333333332</v>
      </c>
      <c r="Q1097" s="139">
        <v>2.6666666666666665</v>
      </c>
      <c r="R1097" s="140">
        <v>74</v>
      </c>
      <c r="S1097" s="140">
        <v>54.333333333333336</v>
      </c>
      <c r="T1097" s="140">
        <v>4</v>
      </c>
      <c r="U1097" s="139">
        <v>5.333333333333333</v>
      </c>
      <c r="V1097" s="77">
        <f t="shared" si="17"/>
        <v>6</v>
      </c>
      <c r="W1097" s="216">
        <v>10</v>
      </c>
      <c r="X1097" s="217">
        <v>0.72757800136410067</v>
      </c>
      <c r="Y1097" s="217">
        <v>0.27242199863589933</v>
      </c>
      <c r="Z1097" s="25"/>
    </row>
    <row r="1098" spans="1:26" x14ac:dyDescent="0.25">
      <c r="A1098" s="124">
        <v>562800</v>
      </c>
      <c r="B1098" s="125" t="s">
        <v>1144</v>
      </c>
      <c r="C1098" s="126" t="s">
        <v>646</v>
      </c>
      <c r="D1098" s="101" t="s">
        <v>2102</v>
      </c>
      <c r="E1098" s="134"/>
      <c r="F1098" s="102">
        <v>16</v>
      </c>
      <c r="G1098" s="103" t="s">
        <v>1105</v>
      </c>
      <c r="H1098" s="104">
        <v>1</v>
      </c>
      <c r="I1098" s="106">
        <v>2865</v>
      </c>
      <c r="J1098" s="165">
        <v>1179</v>
      </c>
      <c r="K1098" s="166">
        <v>135</v>
      </c>
      <c r="L1098" s="166">
        <v>24</v>
      </c>
      <c r="M1098" s="166">
        <v>129</v>
      </c>
      <c r="N1098" s="166">
        <v>198</v>
      </c>
      <c r="O1098" s="167"/>
      <c r="P1098" s="138">
        <v>31.333333333333332</v>
      </c>
      <c r="Q1098" s="139">
        <v>3.3333333333333335</v>
      </c>
      <c r="R1098" s="140">
        <v>144.66666666666666</v>
      </c>
      <c r="S1098" s="140">
        <v>116.66666666666667</v>
      </c>
      <c r="T1098" s="140">
        <v>22</v>
      </c>
      <c r="U1098" s="139">
        <v>11.333333333333334</v>
      </c>
      <c r="V1098" s="77">
        <f t="shared" si="17"/>
        <v>6</v>
      </c>
      <c r="W1098" s="216">
        <v>10</v>
      </c>
      <c r="X1098" s="217">
        <v>0.72757800136410067</v>
      </c>
      <c r="Y1098" s="217">
        <v>0.27242199863589933</v>
      </c>
      <c r="Z1098" s="25"/>
    </row>
    <row r="1099" spans="1:26" x14ac:dyDescent="0.25">
      <c r="A1099" s="124">
        <v>562910</v>
      </c>
      <c r="B1099" s="125" t="s">
        <v>1145</v>
      </c>
      <c r="C1099" s="126" t="s">
        <v>646</v>
      </c>
      <c r="D1099" s="101" t="s">
        <v>2102</v>
      </c>
      <c r="E1099" s="134"/>
      <c r="F1099" s="102">
        <v>16</v>
      </c>
      <c r="G1099" s="103" t="s">
        <v>1105</v>
      </c>
      <c r="H1099" s="104">
        <v>1</v>
      </c>
      <c r="I1099" s="106">
        <v>3324</v>
      </c>
      <c r="J1099" s="165">
        <v>1695</v>
      </c>
      <c r="K1099" s="166">
        <v>237</v>
      </c>
      <c r="L1099" s="166">
        <v>66</v>
      </c>
      <c r="M1099" s="166">
        <v>288</v>
      </c>
      <c r="N1099" s="166">
        <v>486</v>
      </c>
      <c r="O1099" s="167"/>
      <c r="P1099" s="138">
        <v>67.333333333333329</v>
      </c>
      <c r="Q1099" s="139">
        <v>2.6666666666666665</v>
      </c>
      <c r="R1099" s="140">
        <v>59.333333333333336</v>
      </c>
      <c r="S1099" s="140">
        <v>46.333333333333336</v>
      </c>
      <c r="T1099" s="140">
        <v>7</v>
      </c>
      <c r="U1099" s="139">
        <v>3</v>
      </c>
      <c r="V1099" s="77">
        <f t="shared" si="17"/>
        <v>6</v>
      </c>
      <c r="W1099" s="216">
        <v>10</v>
      </c>
      <c r="X1099" s="217">
        <v>0.72757800136410067</v>
      </c>
      <c r="Y1099" s="217">
        <v>0.27242199863589933</v>
      </c>
      <c r="Z1099" s="25"/>
    </row>
    <row r="1100" spans="1:26" x14ac:dyDescent="0.25">
      <c r="A1100" s="124">
        <v>562921</v>
      </c>
      <c r="B1100" s="125" t="s">
        <v>1146</v>
      </c>
      <c r="C1100" s="126" t="s">
        <v>646</v>
      </c>
      <c r="D1100" s="101" t="s">
        <v>2102</v>
      </c>
      <c r="E1100" s="134"/>
      <c r="F1100" s="102">
        <v>16</v>
      </c>
      <c r="G1100" s="103" t="s">
        <v>1105</v>
      </c>
      <c r="H1100" s="104">
        <v>1</v>
      </c>
      <c r="I1100" s="106">
        <v>1419</v>
      </c>
      <c r="J1100" s="168">
        <v>891</v>
      </c>
      <c r="K1100" s="166">
        <v>78</v>
      </c>
      <c r="L1100" s="166">
        <v>18</v>
      </c>
      <c r="M1100" s="166">
        <v>81</v>
      </c>
      <c r="N1100" s="166">
        <v>177</v>
      </c>
      <c r="O1100" s="167"/>
      <c r="P1100" s="138">
        <v>31</v>
      </c>
      <c r="Q1100" s="139">
        <v>1.3333333333333333</v>
      </c>
      <c r="R1100" s="140">
        <v>15.666666666666666</v>
      </c>
      <c r="S1100" s="140">
        <v>10.666666666666666</v>
      </c>
      <c r="T1100" s="140">
        <v>2.6666666666666665</v>
      </c>
      <c r="U1100" s="139">
        <v>0.33333333333333331</v>
      </c>
      <c r="V1100" s="77">
        <f t="shared" si="17"/>
        <v>6</v>
      </c>
      <c r="W1100" s="216">
        <v>10</v>
      </c>
      <c r="X1100" s="217">
        <v>0.72757800136410067</v>
      </c>
      <c r="Y1100" s="217">
        <v>0.27242199863589933</v>
      </c>
      <c r="Z1100" s="25"/>
    </row>
    <row r="1101" spans="1:26" x14ac:dyDescent="0.25">
      <c r="A1101" s="124">
        <v>562922</v>
      </c>
      <c r="B1101" s="125" t="s">
        <v>1147</v>
      </c>
      <c r="C1101" s="126" t="s">
        <v>646</v>
      </c>
      <c r="D1101" s="101" t="s">
        <v>2102</v>
      </c>
      <c r="E1101" s="134"/>
      <c r="F1101" s="102">
        <v>16</v>
      </c>
      <c r="G1101" s="103" t="s">
        <v>1105</v>
      </c>
      <c r="H1101" s="104">
        <v>1</v>
      </c>
      <c r="I1101" s="106">
        <v>3210</v>
      </c>
      <c r="J1101" s="165">
        <v>1926</v>
      </c>
      <c r="K1101" s="166">
        <v>150</v>
      </c>
      <c r="L1101" s="166">
        <v>45</v>
      </c>
      <c r="M1101" s="166">
        <v>222</v>
      </c>
      <c r="N1101" s="166">
        <v>450</v>
      </c>
      <c r="O1101" s="167"/>
      <c r="P1101" s="138">
        <v>5.333333333333333</v>
      </c>
      <c r="Q1101" s="139">
        <v>0.66666666666666663</v>
      </c>
      <c r="R1101" s="140">
        <v>29.666666666666668</v>
      </c>
      <c r="S1101" s="140">
        <v>22.333333333333332</v>
      </c>
      <c r="T1101" s="140">
        <v>5.666666666666667</v>
      </c>
      <c r="U1101" s="139">
        <v>2.3333333333333335</v>
      </c>
      <c r="V1101" s="77">
        <f t="shared" si="17"/>
        <v>6</v>
      </c>
      <c r="W1101" s="216">
        <v>10</v>
      </c>
      <c r="X1101" s="217">
        <v>0.72757800136410067</v>
      </c>
      <c r="Y1101" s="217">
        <v>0.27242199863589933</v>
      </c>
      <c r="Z1101" s="25"/>
    </row>
    <row r="1102" spans="1:26" x14ac:dyDescent="0.25">
      <c r="A1102" s="124">
        <v>563000</v>
      </c>
      <c r="B1102" s="125" t="s">
        <v>1148</v>
      </c>
      <c r="C1102" s="126" t="s">
        <v>646</v>
      </c>
      <c r="D1102" s="101" t="s">
        <v>2102</v>
      </c>
      <c r="E1102" s="134"/>
      <c r="F1102" s="102">
        <v>16</v>
      </c>
      <c r="G1102" s="103" t="s">
        <v>1105</v>
      </c>
      <c r="H1102" s="104">
        <v>1</v>
      </c>
      <c r="I1102" s="106">
        <v>4716</v>
      </c>
      <c r="J1102" s="165">
        <v>2286</v>
      </c>
      <c r="K1102" s="166">
        <v>201</v>
      </c>
      <c r="L1102" s="166">
        <v>60</v>
      </c>
      <c r="M1102" s="166">
        <v>249</v>
      </c>
      <c r="N1102" s="166">
        <v>459</v>
      </c>
      <c r="O1102" s="167"/>
      <c r="P1102" s="138">
        <v>11.666666666666666</v>
      </c>
      <c r="Q1102" s="139">
        <v>0</v>
      </c>
      <c r="R1102" s="140">
        <v>49.666666666666664</v>
      </c>
      <c r="S1102" s="140">
        <v>27.333333333333332</v>
      </c>
      <c r="T1102" s="140">
        <v>4</v>
      </c>
      <c r="U1102" s="139">
        <v>1.6666666666666667</v>
      </c>
      <c r="V1102" s="77">
        <f t="shared" si="17"/>
        <v>6</v>
      </c>
      <c r="W1102" s="216">
        <v>10</v>
      </c>
      <c r="X1102" s="217">
        <v>0.72757800136410067</v>
      </c>
      <c r="Y1102" s="217">
        <v>0.27242199863589933</v>
      </c>
      <c r="Z1102" s="25"/>
    </row>
    <row r="1103" spans="1:26" x14ac:dyDescent="0.25">
      <c r="A1103" s="124">
        <v>563101</v>
      </c>
      <c r="B1103" s="125" t="s">
        <v>1149</v>
      </c>
      <c r="C1103" s="126" t="s">
        <v>646</v>
      </c>
      <c r="D1103" s="101" t="s">
        <v>2102</v>
      </c>
      <c r="E1103" s="134"/>
      <c r="F1103" s="102">
        <v>16</v>
      </c>
      <c r="G1103" s="103" t="s">
        <v>1105</v>
      </c>
      <c r="H1103" s="104">
        <v>1</v>
      </c>
      <c r="I1103" s="106">
        <v>4158</v>
      </c>
      <c r="J1103" s="165">
        <v>2193</v>
      </c>
      <c r="K1103" s="166">
        <v>135</v>
      </c>
      <c r="L1103" s="166">
        <v>33</v>
      </c>
      <c r="M1103" s="166">
        <v>168</v>
      </c>
      <c r="N1103" s="166">
        <v>447</v>
      </c>
      <c r="O1103" s="167"/>
      <c r="P1103" s="138">
        <v>16.666666666666668</v>
      </c>
      <c r="Q1103" s="139">
        <v>1</v>
      </c>
      <c r="R1103" s="140">
        <v>47.333333333333336</v>
      </c>
      <c r="S1103" s="140">
        <v>35.666666666666664</v>
      </c>
      <c r="T1103" s="140">
        <v>6.333333333333333</v>
      </c>
      <c r="U1103" s="139">
        <v>1.6666666666666667</v>
      </c>
      <c r="V1103" s="77">
        <f t="shared" si="17"/>
        <v>6</v>
      </c>
      <c r="W1103" s="216">
        <v>10</v>
      </c>
      <c r="X1103" s="217">
        <v>0.72757800136410067</v>
      </c>
      <c r="Y1103" s="217">
        <v>0.27242199863589933</v>
      </c>
      <c r="Z1103" s="25"/>
    </row>
    <row r="1104" spans="1:26" x14ac:dyDescent="0.25">
      <c r="A1104" s="124">
        <v>563102</v>
      </c>
      <c r="B1104" s="125" t="s">
        <v>1150</v>
      </c>
      <c r="C1104" s="126" t="s">
        <v>646</v>
      </c>
      <c r="D1104" s="101" t="s">
        <v>2102</v>
      </c>
      <c r="E1104" s="134"/>
      <c r="F1104" s="102">
        <v>16</v>
      </c>
      <c r="G1104" s="103" t="s">
        <v>1105</v>
      </c>
      <c r="H1104" s="104">
        <v>1</v>
      </c>
      <c r="I1104" s="106">
        <v>1512</v>
      </c>
      <c r="J1104" s="165">
        <v>1014</v>
      </c>
      <c r="K1104" s="166">
        <v>30</v>
      </c>
      <c r="L1104" s="166">
        <v>12</v>
      </c>
      <c r="M1104" s="166">
        <v>60</v>
      </c>
      <c r="N1104" s="166">
        <v>150</v>
      </c>
      <c r="O1104" s="167"/>
      <c r="P1104" s="138">
        <v>21.666666666666668</v>
      </c>
      <c r="Q1104" s="139">
        <v>0.66666666666666663</v>
      </c>
      <c r="R1104" s="140">
        <v>10.333333333333334</v>
      </c>
      <c r="S1104" s="140">
        <v>5</v>
      </c>
      <c r="T1104" s="140">
        <v>1</v>
      </c>
      <c r="U1104" s="139">
        <v>0</v>
      </c>
      <c r="V1104" s="77">
        <f t="shared" si="17"/>
        <v>6</v>
      </c>
      <c r="W1104" s="216">
        <v>10</v>
      </c>
      <c r="X1104" s="217">
        <v>0.72757800136410067</v>
      </c>
      <c r="Y1104" s="217">
        <v>0.27242199863589933</v>
      </c>
      <c r="Z1104" s="25"/>
    </row>
    <row r="1105" spans="1:26" x14ac:dyDescent="0.25">
      <c r="A1105" s="124">
        <v>563200</v>
      </c>
      <c r="B1105" s="125" t="s">
        <v>1151</v>
      </c>
      <c r="C1105" s="126" t="s">
        <v>646</v>
      </c>
      <c r="D1105" s="101" t="s">
        <v>2102</v>
      </c>
      <c r="E1105" s="134"/>
      <c r="F1105" s="102">
        <v>16</v>
      </c>
      <c r="G1105" s="103" t="s">
        <v>1105</v>
      </c>
      <c r="H1105" s="104">
        <v>1</v>
      </c>
      <c r="I1105" s="106">
        <v>4965</v>
      </c>
      <c r="J1105" s="165">
        <v>2826</v>
      </c>
      <c r="K1105" s="166">
        <v>174</v>
      </c>
      <c r="L1105" s="166">
        <v>54</v>
      </c>
      <c r="M1105" s="166">
        <v>297</v>
      </c>
      <c r="N1105" s="166">
        <v>678</v>
      </c>
      <c r="O1105" s="167"/>
      <c r="P1105" s="138">
        <v>6.666666666666667</v>
      </c>
      <c r="Q1105" s="139">
        <v>0.33333333333333331</v>
      </c>
      <c r="R1105" s="140">
        <v>48.666666666666664</v>
      </c>
      <c r="S1105" s="140">
        <v>30</v>
      </c>
      <c r="T1105" s="140">
        <v>7.333333333333333</v>
      </c>
      <c r="U1105" s="139">
        <v>1</v>
      </c>
      <c r="V1105" s="77">
        <f t="shared" si="17"/>
        <v>6</v>
      </c>
      <c r="W1105" s="216">
        <v>10</v>
      </c>
      <c r="X1105" s="217">
        <v>0.72757800136410067</v>
      </c>
      <c r="Y1105" s="217">
        <v>0.27242199863589933</v>
      </c>
      <c r="Z1105" s="25"/>
    </row>
    <row r="1106" spans="1:26" x14ac:dyDescent="0.25">
      <c r="A1106" s="124">
        <v>563300</v>
      </c>
      <c r="B1106" s="125" t="s">
        <v>1152</v>
      </c>
      <c r="C1106" s="126" t="s">
        <v>646</v>
      </c>
      <c r="D1106" s="101" t="s">
        <v>2102</v>
      </c>
      <c r="E1106" s="134"/>
      <c r="F1106" s="102">
        <v>16</v>
      </c>
      <c r="G1106" s="103" t="s">
        <v>1105</v>
      </c>
      <c r="H1106" s="104">
        <v>1</v>
      </c>
      <c r="I1106" s="106">
        <v>3441</v>
      </c>
      <c r="J1106" s="165">
        <v>2076</v>
      </c>
      <c r="K1106" s="166">
        <v>84</v>
      </c>
      <c r="L1106" s="166">
        <v>27</v>
      </c>
      <c r="M1106" s="166">
        <v>156</v>
      </c>
      <c r="N1106" s="166">
        <v>477</v>
      </c>
      <c r="O1106" s="167"/>
      <c r="P1106" s="138">
        <v>14.666666666666666</v>
      </c>
      <c r="Q1106" s="139">
        <v>0.66666666666666663</v>
      </c>
      <c r="R1106" s="140">
        <v>34</v>
      </c>
      <c r="S1106" s="140">
        <v>12.666666666666666</v>
      </c>
      <c r="T1106" s="140">
        <v>2.3333333333333335</v>
      </c>
      <c r="U1106" s="139">
        <v>1</v>
      </c>
      <c r="V1106" s="77">
        <f t="shared" si="17"/>
        <v>6</v>
      </c>
      <c r="W1106" s="216">
        <v>10</v>
      </c>
      <c r="X1106" s="217">
        <v>0.72757800136410067</v>
      </c>
      <c r="Y1106" s="217">
        <v>0.27242199863589933</v>
      </c>
      <c r="Z1106" s="25"/>
    </row>
    <row r="1107" spans="1:26" x14ac:dyDescent="0.25">
      <c r="A1107" s="124">
        <v>563500</v>
      </c>
      <c r="B1107" s="125" t="s">
        <v>1153</v>
      </c>
      <c r="C1107" s="126" t="s">
        <v>646</v>
      </c>
      <c r="D1107" s="101" t="s">
        <v>2103</v>
      </c>
      <c r="E1107" s="134"/>
      <c r="F1107" s="102">
        <v>261</v>
      </c>
      <c r="G1107" s="103" t="s">
        <v>1153</v>
      </c>
      <c r="H1107" s="104">
        <v>3</v>
      </c>
      <c r="I1107" s="106">
        <v>1239</v>
      </c>
      <c r="J1107" s="168">
        <v>768</v>
      </c>
      <c r="K1107" s="166">
        <v>201</v>
      </c>
      <c r="L1107" s="166">
        <v>15</v>
      </c>
      <c r="M1107" s="166">
        <v>75</v>
      </c>
      <c r="N1107" s="166">
        <v>189</v>
      </c>
      <c r="O1107" s="167"/>
      <c r="P1107" s="138">
        <v>14.666666666666666</v>
      </c>
      <c r="Q1107" s="139">
        <v>0</v>
      </c>
      <c r="R1107" s="140">
        <v>35.666666666666664</v>
      </c>
      <c r="S1107" s="140">
        <v>17.333333333333332</v>
      </c>
      <c r="T1107" s="140">
        <v>2.6666666666666665</v>
      </c>
      <c r="U1107" s="139">
        <v>0.66666666666666663</v>
      </c>
      <c r="V1107" s="77">
        <f t="shared" si="17"/>
        <v>7.6898619751649386</v>
      </c>
      <c r="W1107" s="216">
        <v>12.816436625274898</v>
      </c>
      <c r="X1107" s="217">
        <v>0.56769133467977095</v>
      </c>
      <c r="Y1107" s="217">
        <v>0.43230866532022899</v>
      </c>
      <c r="Z1107" s="25"/>
    </row>
    <row r="1108" spans="1:26" x14ac:dyDescent="0.25">
      <c r="A1108" s="124">
        <v>563600</v>
      </c>
      <c r="B1108" s="125" t="s">
        <v>1154</v>
      </c>
      <c r="C1108" s="126" t="s">
        <v>646</v>
      </c>
      <c r="D1108" s="101" t="s">
        <v>2103</v>
      </c>
      <c r="E1108" s="134"/>
      <c r="F1108" s="102">
        <v>107</v>
      </c>
      <c r="G1108" s="103" t="s">
        <v>1155</v>
      </c>
      <c r="H1108" s="104">
        <v>2</v>
      </c>
      <c r="I1108" s="106">
        <v>588</v>
      </c>
      <c r="J1108" s="168">
        <v>456</v>
      </c>
      <c r="K1108" s="166">
        <v>48</v>
      </c>
      <c r="L1108" s="166">
        <v>3</v>
      </c>
      <c r="M1108" s="166">
        <v>24</v>
      </c>
      <c r="N1108" s="166">
        <v>54</v>
      </c>
      <c r="O1108" s="167"/>
      <c r="P1108" s="138">
        <v>10.666666666666666</v>
      </c>
      <c r="Q1108" s="139">
        <v>2.6666666666666665</v>
      </c>
      <c r="R1108" s="140">
        <v>14.666666666666666</v>
      </c>
      <c r="S1108" s="140">
        <v>9.6666666666666661</v>
      </c>
      <c r="T1108" s="140">
        <v>0.33333333333333331</v>
      </c>
      <c r="U1108" s="139">
        <v>0.33333333333333331</v>
      </c>
      <c r="V1108" s="77">
        <f t="shared" si="17"/>
        <v>6.6</v>
      </c>
      <c r="W1108" s="216">
        <v>11</v>
      </c>
      <c r="X1108" s="217">
        <v>0.66143454669463697</v>
      </c>
      <c r="Y1108" s="217">
        <v>0.33856545330536303</v>
      </c>
      <c r="Z1108" s="25"/>
    </row>
    <row r="1109" spans="1:26" x14ac:dyDescent="0.25">
      <c r="A1109" s="124">
        <v>563701</v>
      </c>
      <c r="B1109" s="125" t="s">
        <v>1156</v>
      </c>
      <c r="C1109" s="126" t="s">
        <v>980</v>
      </c>
      <c r="D1109" s="101" t="s">
        <v>2104</v>
      </c>
      <c r="E1109" s="134"/>
      <c r="F1109" s="102">
        <v>25</v>
      </c>
      <c r="G1109" s="103" t="s">
        <v>1157</v>
      </c>
      <c r="H1109" s="104">
        <v>1</v>
      </c>
      <c r="I1109" s="106">
        <v>3051</v>
      </c>
      <c r="J1109" s="165">
        <v>2088</v>
      </c>
      <c r="K1109" s="166">
        <v>111</v>
      </c>
      <c r="L1109" s="166">
        <v>39</v>
      </c>
      <c r="M1109" s="166">
        <v>174</v>
      </c>
      <c r="N1109" s="166">
        <v>402</v>
      </c>
      <c r="O1109" s="167"/>
      <c r="P1109" s="138">
        <v>1.6666666666666667</v>
      </c>
      <c r="Q1109" s="139">
        <v>0</v>
      </c>
      <c r="R1109" s="140">
        <v>23</v>
      </c>
      <c r="S1109" s="140">
        <v>16.333333333333332</v>
      </c>
      <c r="T1109" s="140">
        <v>1.3333333333333333</v>
      </c>
      <c r="U1109" s="139">
        <v>0.33333333333333331</v>
      </c>
      <c r="V1109" s="77">
        <f t="shared" si="17"/>
        <v>6</v>
      </c>
      <c r="W1109" s="216">
        <v>10</v>
      </c>
      <c r="X1109" s="217">
        <v>0.72757800136410067</v>
      </c>
      <c r="Y1109" s="217">
        <v>0.27242199863589933</v>
      </c>
      <c r="Z1109" s="25"/>
    </row>
    <row r="1110" spans="1:26" x14ac:dyDescent="0.25">
      <c r="A1110" s="124">
        <v>563703</v>
      </c>
      <c r="B1110" s="125" t="s">
        <v>1158</v>
      </c>
      <c r="C1110" s="126" t="s">
        <v>980</v>
      </c>
      <c r="D1110" s="101" t="s">
        <v>2104</v>
      </c>
      <c r="E1110" s="134"/>
      <c r="F1110" s="102">
        <v>25</v>
      </c>
      <c r="G1110" s="103" t="s">
        <v>1157</v>
      </c>
      <c r="H1110" s="104">
        <v>1</v>
      </c>
      <c r="I1110" s="106">
        <v>2175</v>
      </c>
      <c r="J1110" s="165">
        <v>1605</v>
      </c>
      <c r="K1110" s="166">
        <v>93</v>
      </c>
      <c r="L1110" s="166">
        <v>21</v>
      </c>
      <c r="M1110" s="166">
        <v>111</v>
      </c>
      <c r="N1110" s="166">
        <v>237</v>
      </c>
      <c r="O1110" s="167"/>
      <c r="P1110" s="138">
        <v>15.333333333333334</v>
      </c>
      <c r="Q1110" s="139">
        <v>0.33333333333333331</v>
      </c>
      <c r="R1110" s="140">
        <v>20.333333333333332</v>
      </c>
      <c r="S1110" s="140">
        <v>10</v>
      </c>
      <c r="T1110" s="140">
        <v>0.33333333333333331</v>
      </c>
      <c r="U1110" s="139">
        <v>1</v>
      </c>
      <c r="V1110" s="77">
        <f t="shared" si="17"/>
        <v>6</v>
      </c>
      <c r="W1110" s="216">
        <v>10</v>
      </c>
      <c r="X1110" s="217">
        <v>0.72757800136410067</v>
      </c>
      <c r="Y1110" s="217">
        <v>0.27242199863589933</v>
      </c>
      <c r="Z1110" s="25"/>
    </row>
    <row r="1111" spans="1:26" x14ac:dyDescent="0.25">
      <c r="A1111" s="124">
        <v>563704</v>
      </c>
      <c r="B1111" s="125" t="s">
        <v>1159</v>
      </c>
      <c r="C1111" s="126" t="s">
        <v>980</v>
      </c>
      <c r="D1111" s="101" t="s">
        <v>2104</v>
      </c>
      <c r="E1111" s="134"/>
      <c r="F1111" s="102">
        <v>25</v>
      </c>
      <c r="G1111" s="103" t="s">
        <v>1157</v>
      </c>
      <c r="H1111" s="104">
        <v>1</v>
      </c>
      <c r="I1111" s="106">
        <v>360</v>
      </c>
      <c r="J1111" s="168">
        <v>270</v>
      </c>
      <c r="K1111" s="166">
        <v>9</v>
      </c>
      <c r="L1111" s="166">
        <v>0</v>
      </c>
      <c r="M1111" s="166">
        <v>18</v>
      </c>
      <c r="N1111" s="166">
        <v>45</v>
      </c>
      <c r="O1111" s="167"/>
      <c r="P1111" s="138">
        <v>12.333333333333334</v>
      </c>
      <c r="Q1111" s="139">
        <v>0</v>
      </c>
      <c r="R1111" s="140">
        <v>0</v>
      </c>
      <c r="S1111" s="140">
        <v>0</v>
      </c>
      <c r="T1111" s="140">
        <v>0</v>
      </c>
      <c r="U1111" s="139">
        <v>0</v>
      </c>
      <c r="V1111" s="77">
        <f t="shared" si="17"/>
        <v>6</v>
      </c>
      <c r="W1111" s="216">
        <v>10</v>
      </c>
      <c r="X1111" s="217">
        <v>0.72757800136410067</v>
      </c>
      <c r="Y1111" s="217">
        <v>0.27242199863589933</v>
      </c>
      <c r="Z1111" s="25"/>
    </row>
    <row r="1112" spans="1:26" x14ac:dyDescent="0.25">
      <c r="A1112" s="124">
        <v>563705</v>
      </c>
      <c r="B1112" s="125" t="s">
        <v>1160</v>
      </c>
      <c r="C1112" s="126" t="s">
        <v>980</v>
      </c>
      <c r="D1112" s="101" t="s">
        <v>2104</v>
      </c>
      <c r="E1112" s="134"/>
      <c r="F1112" s="102">
        <v>25</v>
      </c>
      <c r="G1112" s="103" t="s">
        <v>1157</v>
      </c>
      <c r="H1112" s="104">
        <v>1</v>
      </c>
      <c r="I1112" s="106">
        <v>1950</v>
      </c>
      <c r="J1112" s="165">
        <v>1563</v>
      </c>
      <c r="K1112" s="166">
        <v>54</v>
      </c>
      <c r="L1112" s="166">
        <v>12</v>
      </c>
      <c r="M1112" s="166">
        <v>75</v>
      </c>
      <c r="N1112" s="166">
        <v>174</v>
      </c>
      <c r="O1112" s="167"/>
      <c r="P1112" s="138">
        <v>0.66666666666666663</v>
      </c>
      <c r="Q1112" s="139">
        <v>0.33333333333333331</v>
      </c>
      <c r="R1112" s="140">
        <v>22</v>
      </c>
      <c r="S1112" s="140">
        <v>12</v>
      </c>
      <c r="T1112" s="140">
        <v>1.3333333333333333</v>
      </c>
      <c r="U1112" s="139">
        <v>0.33333333333333331</v>
      </c>
      <c r="V1112" s="77">
        <f t="shared" si="17"/>
        <v>6</v>
      </c>
      <c r="W1112" s="216">
        <v>10</v>
      </c>
      <c r="X1112" s="217">
        <v>0.72757800136410067</v>
      </c>
      <c r="Y1112" s="217">
        <v>0.27242199863589933</v>
      </c>
      <c r="Z1112" s="25"/>
    </row>
    <row r="1113" spans="1:26" x14ac:dyDescent="0.25">
      <c r="A1113" s="124">
        <v>563706</v>
      </c>
      <c r="B1113" s="125" t="s">
        <v>1161</v>
      </c>
      <c r="C1113" s="126" t="s">
        <v>980</v>
      </c>
      <c r="D1113" s="101" t="s">
        <v>2104</v>
      </c>
      <c r="E1113" s="134"/>
      <c r="F1113" s="102">
        <v>25</v>
      </c>
      <c r="G1113" s="103" t="s">
        <v>1157</v>
      </c>
      <c r="H1113" s="104">
        <v>1</v>
      </c>
      <c r="I1113" s="106">
        <v>3459</v>
      </c>
      <c r="J1113" s="165">
        <v>2763</v>
      </c>
      <c r="K1113" s="166">
        <v>96</v>
      </c>
      <c r="L1113" s="166">
        <v>21</v>
      </c>
      <c r="M1113" s="166">
        <v>120</v>
      </c>
      <c r="N1113" s="166">
        <v>282</v>
      </c>
      <c r="O1113" s="167"/>
      <c r="P1113" s="138">
        <v>17</v>
      </c>
      <c r="Q1113" s="139">
        <v>0</v>
      </c>
      <c r="R1113" s="140">
        <v>93.333333333333329</v>
      </c>
      <c r="S1113" s="140">
        <v>63.666666666666664</v>
      </c>
      <c r="T1113" s="140">
        <v>2.6666666666666665</v>
      </c>
      <c r="U1113" s="139">
        <v>0.66666666666666663</v>
      </c>
      <c r="V1113" s="77">
        <f t="shared" si="17"/>
        <v>6</v>
      </c>
      <c r="W1113" s="216">
        <v>10</v>
      </c>
      <c r="X1113" s="217">
        <v>0.72757800136410067</v>
      </c>
      <c r="Y1113" s="217">
        <v>0.27242199863589933</v>
      </c>
      <c r="Z1113" s="25"/>
    </row>
    <row r="1114" spans="1:26" x14ac:dyDescent="0.25">
      <c r="A1114" s="124">
        <v>563801</v>
      </c>
      <c r="B1114" s="125" t="s">
        <v>1162</v>
      </c>
      <c r="C1114" s="126" t="s">
        <v>646</v>
      </c>
      <c r="D1114" s="101" t="s">
        <v>2103</v>
      </c>
      <c r="E1114" s="134"/>
      <c r="F1114" s="102">
        <v>501</v>
      </c>
      <c r="G1114" s="103" t="s">
        <v>67</v>
      </c>
      <c r="H1114" s="104">
        <v>4</v>
      </c>
      <c r="I1114" s="106">
        <v>552</v>
      </c>
      <c r="J1114" s="168">
        <v>312</v>
      </c>
      <c r="K1114" s="166">
        <v>42</v>
      </c>
      <c r="L1114" s="166">
        <v>15</v>
      </c>
      <c r="M1114" s="166">
        <v>60</v>
      </c>
      <c r="N1114" s="166">
        <v>99</v>
      </c>
      <c r="O1114" s="167"/>
      <c r="P1114" s="138">
        <v>0</v>
      </c>
      <c r="Q1114" s="139">
        <v>0</v>
      </c>
      <c r="R1114" s="140">
        <v>4.666666666666667</v>
      </c>
      <c r="S1114" s="140">
        <v>5.333333333333333</v>
      </c>
      <c r="T1114" s="140">
        <v>3</v>
      </c>
      <c r="U1114" s="139">
        <v>0.33333333333333331</v>
      </c>
      <c r="V1114" s="77">
        <f t="shared" si="17"/>
        <v>3.1880000000000002</v>
      </c>
      <c r="W1114" s="216">
        <v>7.97</v>
      </c>
      <c r="X1114" s="217">
        <v>0.912895861184568</v>
      </c>
      <c r="Y1114" s="217">
        <v>8.7104138815432011E-2</v>
      </c>
      <c r="Z1114" s="25"/>
    </row>
    <row r="1115" spans="1:26" x14ac:dyDescent="0.25">
      <c r="A1115" s="124">
        <v>563802</v>
      </c>
      <c r="B1115" s="125" t="s">
        <v>1163</v>
      </c>
      <c r="C1115" s="126" t="s">
        <v>646</v>
      </c>
      <c r="D1115" s="101" t="s">
        <v>2103</v>
      </c>
      <c r="E1115" s="134"/>
      <c r="F1115" s="102">
        <v>502</v>
      </c>
      <c r="G1115" s="103" t="s">
        <v>69</v>
      </c>
      <c r="H1115" s="104">
        <v>5</v>
      </c>
      <c r="I1115" s="106">
        <v>525</v>
      </c>
      <c r="J1115" s="168">
        <v>309</v>
      </c>
      <c r="K1115" s="166">
        <v>9</v>
      </c>
      <c r="L1115" s="166">
        <v>6</v>
      </c>
      <c r="M1115" s="166">
        <v>45</v>
      </c>
      <c r="N1115" s="166">
        <v>81</v>
      </c>
      <c r="O1115" s="167"/>
      <c r="P1115" s="138">
        <v>102.66666666666667</v>
      </c>
      <c r="Q1115" s="139">
        <v>1.3333333333333333</v>
      </c>
      <c r="R1115" s="140">
        <v>4.333333333333333</v>
      </c>
      <c r="S1115" s="140">
        <v>2</v>
      </c>
      <c r="T1115" s="140">
        <v>0.66666666666666663</v>
      </c>
      <c r="U1115" s="139">
        <v>0</v>
      </c>
      <c r="V1115" s="77">
        <f t="shared" si="17"/>
        <v>3.1880000000000002</v>
      </c>
      <c r="W1115" s="216">
        <v>7.97</v>
      </c>
      <c r="X1115" s="217">
        <v>0.912895861184568</v>
      </c>
      <c r="Y1115" s="217">
        <v>8.7104138815432011E-2</v>
      </c>
      <c r="Z1115" s="25"/>
    </row>
    <row r="1116" spans="1:26" x14ac:dyDescent="0.25">
      <c r="A1116" s="124">
        <v>563920</v>
      </c>
      <c r="B1116" s="125" t="s">
        <v>1164</v>
      </c>
      <c r="C1116" s="126" t="s">
        <v>980</v>
      </c>
      <c r="D1116" s="101" t="s">
        <v>2104</v>
      </c>
      <c r="E1116" s="134"/>
      <c r="F1116" s="102">
        <v>502</v>
      </c>
      <c r="G1116" s="103" t="s">
        <v>69</v>
      </c>
      <c r="H1116" s="104">
        <v>5</v>
      </c>
      <c r="I1116" s="106">
        <v>543</v>
      </c>
      <c r="J1116" s="168">
        <v>387</v>
      </c>
      <c r="K1116" s="166">
        <v>12</v>
      </c>
      <c r="L1116" s="166">
        <v>3</v>
      </c>
      <c r="M1116" s="166">
        <v>27</v>
      </c>
      <c r="N1116" s="166">
        <v>78</v>
      </c>
      <c r="O1116" s="167"/>
      <c r="P1116" s="138">
        <v>1.6666666666666667</v>
      </c>
      <c r="Q1116" s="139">
        <v>0.33333333333333331</v>
      </c>
      <c r="R1116" s="140">
        <v>6</v>
      </c>
      <c r="S1116" s="140">
        <v>5.666666666666667</v>
      </c>
      <c r="T1116" s="140">
        <v>0</v>
      </c>
      <c r="U1116" s="139">
        <v>1</v>
      </c>
      <c r="V1116" s="77">
        <f t="shared" si="17"/>
        <v>3.1880000000000002</v>
      </c>
      <c r="W1116" s="216">
        <v>7.97</v>
      </c>
      <c r="X1116" s="217">
        <v>0.912895861184568</v>
      </c>
      <c r="Y1116" s="217">
        <v>8.7104138815432011E-2</v>
      </c>
      <c r="Z1116" s="25"/>
    </row>
    <row r="1117" spans="1:26" x14ac:dyDescent="0.25">
      <c r="A1117" s="124">
        <v>564011</v>
      </c>
      <c r="B1117" s="125" t="s">
        <v>1165</v>
      </c>
      <c r="C1117" s="126" t="s">
        <v>646</v>
      </c>
      <c r="D1117" s="101" t="s">
        <v>2103</v>
      </c>
      <c r="E1117" s="134"/>
      <c r="F1117" s="102">
        <v>107</v>
      </c>
      <c r="G1117" s="103" t="s">
        <v>1155</v>
      </c>
      <c r="H1117" s="104">
        <v>2</v>
      </c>
      <c r="I1117" s="106">
        <v>756</v>
      </c>
      <c r="J1117" s="168">
        <v>525</v>
      </c>
      <c r="K1117" s="166">
        <v>111</v>
      </c>
      <c r="L1117" s="166">
        <v>3</v>
      </c>
      <c r="M1117" s="166">
        <v>42</v>
      </c>
      <c r="N1117" s="166">
        <v>111</v>
      </c>
      <c r="O1117" s="167"/>
      <c r="P1117" s="138">
        <v>2</v>
      </c>
      <c r="Q1117" s="139">
        <v>0</v>
      </c>
      <c r="R1117" s="140">
        <v>15</v>
      </c>
      <c r="S1117" s="140">
        <v>10</v>
      </c>
      <c r="T1117" s="140">
        <v>1.6666666666666667</v>
      </c>
      <c r="U1117" s="139">
        <v>0</v>
      </c>
      <c r="V1117" s="77">
        <f t="shared" si="17"/>
        <v>6.6</v>
      </c>
      <c r="W1117" s="216">
        <v>11</v>
      </c>
      <c r="X1117" s="217">
        <v>0.66143454669463697</v>
      </c>
      <c r="Y1117" s="217">
        <v>0.33856545330536303</v>
      </c>
      <c r="Z1117" s="25"/>
    </row>
    <row r="1118" spans="1:26" x14ac:dyDescent="0.25">
      <c r="A1118" s="124">
        <v>564012</v>
      </c>
      <c r="B1118" s="125" t="s">
        <v>1166</v>
      </c>
      <c r="C1118" s="126" t="s">
        <v>646</v>
      </c>
      <c r="D1118" s="101" t="s">
        <v>2103</v>
      </c>
      <c r="E1118" s="134"/>
      <c r="F1118" s="102">
        <v>107</v>
      </c>
      <c r="G1118" s="103" t="s">
        <v>1155</v>
      </c>
      <c r="H1118" s="104">
        <v>2</v>
      </c>
      <c r="I1118" s="106">
        <v>1521</v>
      </c>
      <c r="J1118" s="165">
        <v>1125</v>
      </c>
      <c r="K1118" s="166">
        <v>78</v>
      </c>
      <c r="L1118" s="166">
        <v>6</v>
      </c>
      <c r="M1118" s="166">
        <v>45</v>
      </c>
      <c r="N1118" s="166">
        <v>174</v>
      </c>
      <c r="O1118" s="167"/>
      <c r="P1118" s="138">
        <v>11.333333333333334</v>
      </c>
      <c r="Q1118" s="139">
        <v>2.3333333333333335</v>
      </c>
      <c r="R1118" s="140">
        <v>20.333333333333332</v>
      </c>
      <c r="S1118" s="140">
        <v>12.333333333333334</v>
      </c>
      <c r="T1118" s="140">
        <v>2</v>
      </c>
      <c r="U1118" s="139">
        <v>1</v>
      </c>
      <c r="V1118" s="77">
        <f t="shared" si="17"/>
        <v>6.6</v>
      </c>
      <c r="W1118" s="216">
        <v>11</v>
      </c>
      <c r="X1118" s="217">
        <v>0.66143454669463697</v>
      </c>
      <c r="Y1118" s="217">
        <v>0.33856545330536303</v>
      </c>
      <c r="Z1118" s="25"/>
    </row>
    <row r="1119" spans="1:26" x14ac:dyDescent="0.25">
      <c r="A1119" s="124">
        <v>564013</v>
      </c>
      <c r="B1119" s="125" t="s">
        <v>1167</v>
      </c>
      <c r="C1119" s="126" t="s">
        <v>646</v>
      </c>
      <c r="D1119" s="101" t="s">
        <v>2103</v>
      </c>
      <c r="E1119" s="134"/>
      <c r="F1119" s="102">
        <v>107</v>
      </c>
      <c r="G1119" s="103" t="s">
        <v>1155</v>
      </c>
      <c r="H1119" s="104">
        <v>2</v>
      </c>
      <c r="I1119" s="106">
        <v>834</v>
      </c>
      <c r="J1119" s="168">
        <v>573</v>
      </c>
      <c r="K1119" s="166">
        <v>51</v>
      </c>
      <c r="L1119" s="166">
        <v>9</v>
      </c>
      <c r="M1119" s="166">
        <v>27</v>
      </c>
      <c r="N1119" s="166">
        <v>126</v>
      </c>
      <c r="O1119" s="167"/>
      <c r="P1119" s="138">
        <v>8</v>
      </c>
      <c r="Q1119" s="139">
        <v>0</v>
      </c>
      <c r="R1119" s="140">
        <v>7</v>
      </c>
      <c r="S1119" s="140">
        <v>7.333333333333333</v>
      </c>
      <c r="T1119" s="140">
        <v>0.66666666666666663</v>
      </c>
      <c r="U1119" s="139">
        <v>0</v>
      </c>
      <c r="V1119" s="77">
        <f t="shared" si="17"/>
        <v>6.6</v>
      </c>
      <c r="W1119" s="216">
        <v>11</v>
      </c>
      <c r="X1119" s="217">
        <v>0.66143454669463697</v>
      </c>
      <c r="Y1119" s="217">
        <v>0.33856545330536303</v>
      </c>
      <c r="Z1119" s="25"/>
    </row>
    <row r="1120" spans="1:26" x14ac:dyDescent="0.25">
      <c r="A1120" s="124">
        <v>564021</v>
      </c>
      <c r="B1120" s="125" t="s">
        <v>1168</v>
      </c>
      <c r="C1120" s="126" t="s">
        <v>646</v>
      </c>
      <c r="D1120" s="101" t="s">
        <v>2103</v>
      </c>
      <c r="E1120" s="134"/>
      <c r="F1120" s="102">
        <v>502</v>
      </c>
      <c r="G1120" s="103" t="s">
        <v>69</v>
      </c>
      <c r="H1120" s="104">
        <v>5</v>
      </c>
      <c r="I1120" s="106">
        <v>3141</v>
      </c>
      <c r="J1120" s="165">
        <v>2169</v>
      </c>
      <c r="K1120" s="166">
        <v>225</v>
      </c>
      <c r="L1120" s="166">
        <v>30</v>
      </c>
      <c r="M1120" s="166">
        <v>168</v>
      </c>
      <c r="N1120" s="166">
        <v>387</v>
      </c>
      <c r="O1120" s="167"/>
      <c r="P1120" s="138">
        <v>3</v>
      </c>
      <c r="Q1120" s="139">
        <v>0.33333333333333331</v>
      </c>
      <c r="R1120" s="140">
        <v>25.333333333333332</v>
      </c>
      <c r="S1120" s="140">
        <v>18</v>
      </c>
      <c r="T1120" s="140">
        <v>2.6666666666666665</v>
      </c>
      <c r="U1120" s="139">
        <v>2</v>
      </c>
      <c r="V1120" s="77">
        <f t="shared" si="17"/>
        <v>3.1880000000000002</v>
      </c>
      <c r="W1120" s="216">
        <v>7.97</v>
      </c>
      <c r="X1120" s="217">
        <v>0.912895861184568</v>
      </c>
      <c r="Y1120" s="217">
        <v>8.7104138815432011E-2</v>
      </c>
      <c r="Z1120" s="25"/>
    </row>
    <row r="1121" spans="1:26" x14ac:dyDescent="0.25">
      <c r="A1121" s="124">
        <v>564022</v>
      </c>
      <c r="B1121" s="125" t="s">
        <v>1169</v>
      </c>
      <c r="C1121" s="126" t="s">
        <v>980</v>
      </c>
      <c r="D1121" s="101" t="s">
        <v>2104</v>
      </c>
      <c r="E1121" s="134"/>
      <c r="F1121" s="102">
        <v>502</v>
      </c>
      <c r="G1121" s="103" t="s">
        <v>69</v>
      </c>
      <c r="H1121" s="104">
        <v>5</v>
      </c>
      <c r="I1121" s="106">
        <v>1488</v>
      </c>
      <c r="J1121" s="165">
        <v>1098</v>
      </c>
      <c r="K1121" s="166">
        <v>78</v>
      </c>
      <c r="L1121" s="166">
        <v>3</v>
      </c>
      <c r="M1121" s="166">
        <v>60</v>
      </c>
      <c r="N1121" s="166">
        <v>171</v>
      </c>
      <c r="O1121" s="167"/>
      <c r="P1121" s="138">
        <v>9</v>
      </c>
      <c r="Q1121" s="139">
        <v>0.33333333333333331</v>
      </c>
      <c r="R1121" s="140">
        <v>5.333333333333333</v>
      </c>
      <c r="S1121" s="140">
        <v>2.3333333333333335</v>
      </c>
      <c r="T1121" s="140">
        <v>0</v>
      </c>
      <c r="U1121" s="139">
        <v>0</v>
      </c>
      <c r="V1121" s="77">
        <f t="shared" si="17"/>
        <v>3.1880000000000002</v>
      </c>
      <c r="W1121" s="216">
        <v>7.97</v>
      </c>
      <c r="X1121" s="217">
        <v>0.912895861184568</v>
      </c>
      <c r="Y1121" s="217">
        <v>8.7104138815432011E-2</v>
      </c>
      <c r="Z1121" s="25"/>
    </row>
    <row r="1122" spans="1:26" x14ac:dyDescent="0.25">
      <c r="A1122" s="124">
        <v>564023</v>
      </c>
      <c r="B1122" s="125" t="s">
        <v>1170</v>
      </c>
      <c r="C1122" s="126" t="s">
        <v>980</v>
      </c>
      <c r="D1122" s="101" t="s">
        <v>2104</v>
      </c>
      <c r="E1122" s="134"/>
      <c r="F1122" s="102">
        <v>501</v>
      </c>
      <c r="G1122" s="103" t="s">
        <v>67</v>
      </c>
      <c r="H1122" s="104">
        <v>4</v>
      </c>
      <c r="I1122" s="106">
        <v>810</v>
      </c>
      <c r="J1122" s="168">
        <v>564</v>
      </c>
      <c r="K1122" s="166">
        <v>33</v>
      </c>
      <c r="L1122" s="166">
        <v>6</v>
      </c>
      <c r="M1122" s="166">
        <v>42</v>
      </c>
      <c r="N1122" s="166">
        <v>105</v>
      </c>
      <c r="O1122" s="167"/>
      <c r="P1122" s="138">
        <v>1.6666666666666667</v>
      </c>
      <c r="Q1122" s="139">
        <v>0</v>
      </c>
      <c r="R1122" s="140">
        <v>6.666666666666667</v>
      </c>
      <c r="S1122" s="140">
        <v>2.3333333333333335</v>
      </c>
      <c r="T1122" s="140">
        <v>0</v>
      </c>
      <c r="U1122" s="139">
        <v>0</v>
      </c>
      <c r="V1122" s="77">
        <f t="shared" si="17"/>
        <v>3.1880000000000002</v>
      </c>
      <c r="W1122" s="216">
        <v>7.97</v>
      </c>
      <c r="X1122" s="217">
        <v>0.912895861184568</v>
      </c>
      <c r="Y1122" s="217">
        <v>8.7104138815432011E-2</v>
      </c>
      <c r="Z1122" s="25"/>
    </row>
    <row r="1123" spans="1:26" x14ac:dyDescent="0.25">
      <c r="A1123" s="124">
        <v>564210</v>
      </c>
      <c r="B1123" s="125" t="s">
        <v>1171</v>
      </c>
      <c r="C1123" s="126" t="s">
        <v>646</v>
      </c>
      <c r="D1123" s="101" t="s">
        <v>2103</v>
      </c>
      <c r="E1123" s="134"/>
      <c r="F1123" s="102">
        <v>107</v>
      </c>
      <c r="G1123" s="103" t="s">
        <v>1155</v>
      </c>
      <c r="H1123" s="104">
        <v>2</v>
      </c>
      <c r="I1123" s="106">
        <v>3489</v>
      </c>
      <c r="J1123" s="165">
        <v>2340</v>
      </c>
      <c r="K1123" s="166">
        <v>282</v>
      </c>
      <c r="L1123" s="166">
        <v>42</v>
      </c>
      <c r="M1123" s="166">
        <v>210</v>
      </c>
      <c r="N1123" s="166">
        <v>420</v>
      </c>
      <c r="O1123" s="167"/>
      <c r="P1123" s="138">
        <v>3.3333333333333335</v>
      </c>
      <c r="Q1123" s="139">
        <v>0</v>
      </c>
      <c r="R1123" s="140">
        <v>78.666666666666671</v>
      </c>
      <c r="S1123" s="140">
        <v>40.333333333333336</v>
      </c>
      <c r="T1123" s="140">
        <v>4.666666666666667</v>
      </c>
      <c r="U1123" s="139">
        <v>2.6666666666666665</v>
      </c>
      <c r="V1123" s="77">
        <f t="shared" si="17"/>
        <v>6.6</v>
      </c>
      <c r="W1123" s="216">
        <v>11</v>
      </c>
      <c r="X1123" s="217">
        <v>0.66143454669463697</v>
      </c>
      <c r="Y1123" s="217">
        <v>0.33856545330536303</v>
      </c>
      <c r="Z1123" s="25"/>
    </row>
    <row r="1124" spans="1:26" x14ac:dyDescent="0.25">
      <c r="A1124" s="124">
        <v>564220</v>
      </c>
      <c r="B1124" s="125" t="s">
        <v>1172</v>
      </c>
      <c r="C1124" s="126" t="s">
        <v>646</v>
      </c>
      <c r="D1124" s="101" t="s">
        <v>2103</v>
      </c>
      <c r="E1124" s="134"/>
      <c r="F1124" s="102">
        <v>107</v>
      </c>
      <c r="G1124" s="103" t="s">
        <v>1155</v>
      </c>
      <c r="H1124" s="104">
        <v>2</v>
      </c>
      <c r="I1124" s="106">
        <v>2670</v>
      </c>
      <c r="J1124" s="165">
        <v>1629</v>
      </c>
      <c r="K1124" s="166">
        <v>309</v>
      </c>
      <c r="L1124" s="166">
        <v>27</v>
      </c>
      <c r="M1124" s="166">
        <v>183</v>
      </c>
      <c r="N1124" s="166">
        <v>402</v>
      </c>
      <c r="O1124" s="167"/>
      <c r="P1124" s="138">
        <v>35</v>
      </c>
      <c r="Q1124" s="139">
        <v>0.66666666666666663</v>
      </c>
      <c r="R1124" s="140">
        <v>53</v>
      </c>
      <c r="S1124" s="140">
        <v>51</v>
      </c>
      <c r="T1124" s="140">
        <v>6.333333333333333</v>
      </c>
      <c r="U1124" s="139">
        <v>1.6666666666666667</v>
      </c>
      <c r="V1124" s="77">
        <f t="shared" si="17"/>
        <v>6.6</v>
      </c>
      <c r="W1124" s="216">
        <v>11</v>
      </c>
      <c r="X1124" s="217">
        <v>0.66143454669463697</v>
      </c>
      <c r="Y1124" s="217">
        <v>0.33856545330536303</v>
      </c>
      <c r="Z1124" s="25"/>
    </row>
    <row r="1125" spans="1:26" x14ac:dyDescent="0.25">
      <c r="A1125" s="124">
        <v>564231</v>
      </c>
      <c r="B1125" s="125" t="s">
        <v>1173</v>
      </c>
      <c r="C1125" s="126" t="s">
        <v>646</v>
      </c>
      <c r="D1125" s="101" t="s">
        <v>2103</v>
      </c>
      <c r="E1125" s="134"/>
      <c r="F1125" s="102">
        <v>107</v>
      </c>
      <c r="G1125" s="103" t="s">
        <v>1155</v>
      </c>
      <c r="H1125" s="104">
        <v>2</v>
      </c>
      <c r="I1125" s="106">
        <v>3336</v>
      </c>
      <c r="J1125" s="165">
        <v>2139</v>
      </c>
      <c r="K1125" s="166">
        <v>300</v>
      </c>
      <c r="L1125" s="166">
        <v>45</v>
      </c>
      <c r="M1125" s="166">
        <v>222</v>
      </c>
      <c r="N1125" s="166">
        <v>429</v>
      </c>
      <c r="O1125" s="167"/>
      <c r="P1125" s="138">
        <v>22.666666666666668</v>
      </c>
      <c r="Q1125" s="139">
        <v>2.3333333333333335</v>
      </c>
      <c r="R1125" s="140">
        <v>107.33333333333333</v>
      </c>
      <c r="S1125" s="140">
        <v>75.333333333333329</v>
      </c>
      <c r="T1125" s="140">
        <v>7.333333333333333</v>
      </c>
      <c r="U1125" s="139">
        <v>3.3333333333333335</v>
      </c>
      <c r="V1125" s="77">
        <f t="shared" si="17"/>
        <v>6.6</v>
      </c>
      <c r="W1125" s="216">
        <v>11</v>
      </c>
      <c r="X1125" s="217">
        <v>0.66143454669463697</v>
      </c>
      <c r="Y1125" s="217">
        <v>0.33856545330536303</v>
      </c>
      <c r="Z1125" s="25"/>
    </row>
    <row r="1126" spans="1:26" x14ac:dyDescent="0.25">
      <c r="A1126" s="124">
        <v>564232</v>
      </c>
      <c r="B1126" s="125" t="s">
        <v>1174</v>
      </c>
      <c r="C1126" s="126" t="s">
        <v>646</v>
      </c>
      <c r="D1126" s="101" t="s">
        <v>2103</v>
      </c>
      <c r="E1126" s="134"/>
      <c r="F1126" s="102">
        <v>107</v>
      </c>
      <c r="G1126" s="103" t="s">
        <v>1155</v>
      </c>
      <c r="H1126" s="104">
        <v>2</v>
      </c>
      <c r="I1126" s="106">
        <v>1815</v>
      </c>
      <c r="J1126" s="165">
        <v>1026</v>
      </c>
      <c r="K1126" s="166">
        <v>267</v>
      </c>
      <c r="L1126" s="166">
        <v>33</v>
      </c>
      <c r="M1126" s="166">
        <v>171</v>
      </c>
      <c r="N1126" s="166">
        <v>285</v>
      </c>
      <c r="O1126" s="167"/>
      <c r="P1126" s="138">
        <v>40.333333333333336</v>
      </c>
      <c r="Q1126" s="139">
        <v>2.6666666666666665</v>
      </c>
      <c r="R1126" s="140">
        <v>39.333333333333336</v>
      </c>
      <c r="S1126" s="140">
        <v>42.333333333333336</v>
      </c>
      <c r="T1126" s="140">
        <v>3.3333333333333335</v>
      </c>
      <c r="U1126" s="139">
        <v>4.333333333333333</v>
      </c>
      <c r="V1126" s="77">
        <f t="shared" si="17"/>
        <v>6.6</v>
      </c>
      <c r="W1126" s="216">
        <v>11</v>
      </c>
      <c r="X1126" s="217">
        <v>0.66143454669463697</v>
      </c>
      <c r="Y1126" s="217">
        <v>0.33856545330536303</v>
      </c>
      <c r="Z1126" s="25"/>
    </row>
    <row r="1127" spans="1:26" x14ac:dyDescent="0.25">
      <c r="A1127" s="124">
        <v>564240</v>
      </c>
      <c r="B1127" s="125" t="s">
        <v>1175</v>
      </c>
      <c r="C1127" s="126" t="s">
        <v>646</v>
      </c>
      <c r="D1127" s="101" t="s">
        <v>2103</v>
      </c>
      <c r="E1127" s="134"/>
      <c r="F1127" s="102">
        <v>107</v>
      </c>
      <c r="G1127" s="103" t="s">
        <v>1155</v>
      </c>
      <c r="H1127" s="104">
        <v>2</v>
      </c>
      <c r="I1127" s="106">
        <v>4428</v>
      </c>
      <c r="J1127" s="165">
        <v>2991</v>
      </c>
      <c r="K1127" s="166">
        <v>282</v>
      </c>
      <c r="L1127" s="166">
        <v>42</v>
      </c>
      <c r="M1127" s="166">
        <v>246</v>
      </c>
      <c r="N1127" s="166">
        <v>573</v>
      </c>
      <c r="O1127" s="167"/>
      <c r="P1127" s="138">
        <v>28.333333333333332</v>
      </c>
      <c r="Q1127" s="139">
        <v>2.3333333333333335</v>
      </c>
      <c r="R1127" s="140">
        <v>192.33333333333334</v>
      </c>
      <c r="S1127" s="140">
        <v>106.33333333333333</v>
      </c>
      <c r="T1127" s="140">
        <v>11.333333333333334</v>
      </c>
      <c r="U1127" s="139">
        <v>6.333333333333333</v>
      </c>
      <c r="V1127" s="77">
        <f t="shared" si="17"/>
        <v>6.6</v>
      </c>
      <c r="W1127" s="216">
        <v>11</v>
      </c>
      <c r="X1127" s="217">
        <v>0.66143454669463697</v>
      </c>
      <c r="Y1127" s="217">
        <v>0.33856545330536303</v>
      </c>
      <c r="Z1127" s="25"/>
    </row>
    <row r="1128" spans="1:26" x14ac:dyDescent="0.25">
      <c r="A1128" s="124">
        <v>564400</v>
      </c>
      <c r="B1128" s="125" t="s">
        <v>1176</v>
      </c>
      <c r="C1128" s="126" t="s">
        <v>980</v>
      </c>
      <c r="D1128" s="101" t="s">
        <v>2104</v>
      </c>
      <c r="E1128" s="134"/>
      <c r="F1128" s="102">
        <v>262</v>
      </c>
      <c r="G1128" s="103" t="s">
        <v>1176</v>
      </c>
      <c r="H1128" s="104">
        <v>3</v>
      </c>
      <c r="I1128" s="106">
        <v>5778</v>
      </c>
      <c r="J1128" s="165">
        <v>3843</v>
      </c>
      <c r="K1128" s="166">
        <v>819</v>
      </c>
      <c r="L1128" s="166">
        <v>75</v>
      </c>
      <c r="M1128" s="166">
        <v>396</v>
      </c>
      <c r="N1128" s="166">
        <v>789</v>
      </c>
      <c r="O1128" s="167"/>
      <c r="P1128" s="138">
        <v>90.666666666666671</v>
      </c>
      <c r="Q1128" s="139">
        <v>4.333333333333333</v>
      </c>
      <c r="R1128" s="140">
        <v>85.666666666666671</v>
      </c>
      <c r="S1128" s="140">
        <v>74</v>
      </c>
      <c r="T1128" s="140">
        <v>11</v>
      </c>
      <c r="U1128" s="139">
        <v>2.3333333333333335</v>
      </c>
      <c r="V1128" s="77">
        <f t="shared" si="17"/>
        <v>6.7800000000000011</v>
      </c>
      <c r="W1128" s="216">
        <v>11.300000000000002</v>
      </c>
      <c r="X1128" s="217">
        <v>0.64387433749035439</v>
      </c>
      <c r="Y1128" s="217">
        <v>0.35612566250964556</v>
      </c>
      <c r="Z1128" s="25"/>
    </row>
    <row r="1129" spans="1:26" x14ac:dyDescent="0.25">
      <c r="A1129" s="124">
        <v>564510</v>
      </c>
      <c r="B1129" s="125" t="s">
        <v>1177</v>
      </c>
      <c r="C1129" s="126" t="s">
        <v>980</v>
      </c>
      <c r="D1129" s="101" t="s">
        <v>2105</v>
      </c>
      <c r="E1129" s="134"/>
      <c r="F1129" s="102">
        <v>17</v>
      </c>
      <c r="G1129" s="103" t="s">
        <v>1178</v>
      </c>
      <c r="H1129" s="104">
        <v>1</v>
      </c>
      <c r="I1129" s="106">
        <v>1194</v>
      </c>
      <c r="J1129" s="168">
        <v>822</v>
      </c>
      <c r="K1129" s="166">
        <v>30</v>
      </c>
      <c r="L1129" s="166">
        <v>15</v>
      </c>
      <c r="M1129" s="166">
        <v>60</v>
      </c>
      <c r="N1129" s="166">
        <v>138</v>
      </c>
      <c r="O1129" s="167"/>
      <c r="P1129" s="138">
        <v>51.666666666666664</v>
      </c>
      <c r="Q1129" s="139">
        <v>5</v>
      </c>
      <c r="R1129" s="140">
        <v>31.333333333333332</v>
      </c>
      <c r="S1129" s="140">
        <v>20.333333333333332</v>
      </c>
      <c r="T1129" s="140">
        <v>3.6666666666666665</v>
      </c>
      <c r="U1129" s="139">
        <v>1.3333333333333333</v>
      </c>
      <c r="V1129" s="77">
        <f t="shared" si="17"/>
        <v>6</v>
      </c>
      <c r="W1129" s="216">
        <v>10</v>
      </c>
      <c r="X1129" s="217">
        <v>0.72757800136410067</v>
      </c>
      <c r="Y1129" s="217">
        <v>0.27242199863589933</v>
      </c>
      <c r="Z1129" s="25"/>
    </row>
    <row r="1130" spans="1:26" x14ac:dyDescent="0.25">
      <c r="A1130" s="124">
        <v>564520</v>
      </c>
      <c r="B1130" s="125" t="s">
        <v>1179</v>
      </c>
      <c r="C1130" s="126" t="s">
        <v>980</v>
      </c>
      <c r="D1130" s="101" t="s">
        <v>2105</v>
      </c>
      <c r="E1130" s="134"/>
      <c r="F1130" s="102">
        <v>17</v>
      </c>
      <c r="G1130" s="103" t="s">
        <v>1178</v>
      </c>
      <c r="H1130" s="104">
        <v>1</v>
      </c>
      <c r="I1130" s="106">
        <v>1128</v>
      </c>
      <c r="J1130" s="168">
        <v>789</v>
      </c>
      <c r="K1130" s="166">
        <v>147</v>
      </c>
      <c r="L1130" s="166">
        <v>6</v>
      </c>
      <c r="M1130" s="166">
        <v>33</v>
      </c>
      <c r="N1130" s="166">
        <v>84</v>
      </c>
      <c r="O1130" s="167"/>
      <c r="P1130" s="138">
        <v>25</v>
      </c>
      <c r="Q1130" s="139">
        <v>0</v>
      </c>
      <c r="R1130" s="140">
        <v>23.666666666666668</v>
      </c>
      <c r="S1130" s="140">
        <v>15.333333333333334</v>
      </c>
      <c r="T1130" s="140">
        <v>0.33333333333333331</v>
      </c>
      <c r="U1130" s="139">
        <v>0</v>
      </c>
      <c r="V1130" s="77">
        <f t="shared" si="17"/>
        <v>6</v>
      </c>
      <c r="W1130" s="216">
        <v>10</v>
      </c>
      <c r="X1130" s="217">
        <v>0.72757800136410067</v>
      </c>
      <c r="Y1130" s="217">
        <v>0.27242199863589933</v>
      </c>
      <c r="Z1130" s="25"/>
    </row>
    <row r="1131" spans="1:26" x14ac:dyDescent="0.25">
      <c r="A1131" s="124">
        <v>564530</v>
      </c>
      <c r="B1131" s="125" t="s">
        <v>1180</v>
      </c>
      <c r="C1131" s="126" t="s">
        <v>980</v>
      </c>
      <c r="D1131" s="101" t="s">
        <v>2105</v>
      </c>
      <c r="E1131" s="134"/>
      <c r="F1131" s="102">
        <v>17</v>
      </c>
      <c r="G1131" s="103" t="s">
        <v>1178</v>
      </c>
      <c r="H1131" s="104">
        <v>1</v>
      </c>
      <c r="I1131" s="106">
        <v>2691</v>
      </c>
      <c r="J1131" s="165">
        <v>1689</v>
      </c>
      <c r="K1131" s="166">
        <v>84</v>
      </c>
      <c r="L1131" s="166">
        <v>30</v>
      </c>
      <c r="M1131" s="166">
        <v>177</v>
      </c>
      <c r="N1131" s="166">
        <v>414</v>
      </c>
      <c r="O1131" s="167"/>
      <c r="P1131" s="138">
        <v>14.666666666666666</v>
      </c>
      <c r="Q1131" s="139">
        <v>0</v>
      </c>
      <c r="R1131" s="140">
        <v>41</v>
      </c>
      <c r="S1131" s="140">
        <v>36.666666666666664</v>
      </c>
      <c r="T1131" s="140">
        <v>8.3333333333333339</v>
      </c>
      <c r="U1131" s="139">
        <v>3</v>
      </c>
      <c r="V1131" s="77">
        <f t="shared" si="17"/>
        <v>6.06</v>
      </c>
      <c r="W1131" s="216">
        <v>10.1</v>
      </c>
      <c r="X1131" s="217">
        <v>0.72037425877633732</v>
      </c>
      <c r="Y1131" s="217">
        <v>0.27962574122366268</v>
      </c>
      <c r="Z1131" s="25"/>
    </row>
    <row r="1132" spans="1:26" x14ac:dyDescent="0.25">
      <c r="A1132" s="124">
        <v>564601</v>
      </c>
      <c r="B1132" s="125" t="s">
        <v>1181</v>
      </c>
      <c r="C1132" s="126" t="s">
        <v>980</v>
      </c>
      <c r="D1132" s="101" t="s">
        <v>2105</v>
      </c>
      <c r="E1132" s="134"/>
      <c r="F1132" s="102">
        <v>502</v>
      </c>
      <c r="G1132" s="103" t="s">
        <v>69</v>
      </c>
      <c r="H1132" s="104">
        <v>5</v>
      </c>
      <c r="I1132" s="106">
        <v>201</v>
      </c>
      <c r="J1132" s="168">
        <v>132</v>
      </c>
      <c r="K1132" s="166">
        <v>3</v>
      </c>
      <c r="L1132" s="166" t="s">
        <v>2139</v>
      </c>
      <c r="M1132" s="166">
        <v>12</v>
      </c>
      <c r="N1132" s="166">
        <v>27</v>
      </c>
      <c r="O1132" s="167"/>
      <c r="P1132" s="138">
        <v>17</v>
      </c>
      <c r="Q1132" s="139">
        <v>0</v>
      </c>
      <c r="R1132" s="140">
        <v>2.6666666666666665</v>
      </c>
      <c r="S1132" s="140">
        <v>3.3333333333333335</v>
      </c>
      <c r="T1132" s="140">
        <v>0.33333333333333331</v>
      </c>
      <c r="U1132" s="139">
        <v>1</v>
      </c>
      <c r="V1132" s="77">
        <f t="shared" si="17"/>
        <v>3.1880000000000002</v>
      </c>
      <c r="W1132" s="216">
        <v>7.97</v>
      </c>
      <c r="X1132" s="217">
        <v>0.912895861184568</v>
      </c>
      <c r="Y1132" s="217">
        <v>8.7104138815432011E-2</v>
      </c>
      <c r="Z1132" s="25"/>
    </row>
    <row r="1133" spans="1:26" x14ac:dyDescent="0.25">
      <c r="A1133" s="124">
        <v>564602</v>
      </c>
      <c r="B1133" s="125" t="s">
        <v>1182</v>
      </c>
      <c r="C1133" s="126" t="s">
        <v>980</v>
      </c>
      <c r="D1133" s="101" t="s">
        <v>2105</v>
      </c>
      <c r="E1133" s="134"/>
      <c r="F1133" s="102">
        <v>17</v>
      </c>
      <c r="G1133" s="103" t="s">
        <v>1178</v>
      </c>
      <c r="H1133" s="104">
        <v>1</v>
      </c>
      <c r="I1133" s="106">
        <v>1386</v>
      </c>
      <c r="J1133" s="168">
        <v>885</v>
      </c>
      <c r="K1133" s="166">
        <v>54</v>
      </c>
      <c r="L1133" s="166">
        <v>15</v>
      </c>
      <c r="M1133" s="166">
        <v>114</v>
      </c>
      <c r="N1133" s="166">
        <v>219</v>
      </c>
      <c r="O1133" s="167"/>
      <c r="P1133" s="138">
        <v>0.33333333333333331</v>
      </c>
      <c r="Q1133" s="139">
        <v>0</v>
      </c>
      <c r="R1133" s="140">
        <v>0</v>
      </c>
      <c r="S1133" s="140">
        <v>0</v>
      </c>
      <c r="T1133" s="140">
        <v>0</v>
      </c>
      <c r="U1133" s="139">
        <v>0</v>
      </c>
      <c r="V1133" s="77">
        <f t="shared" si="17"/>
        <v>6</v>
      </c>
      <c r="W1133" s="216">
        <v>10</v>
      </c>
      <c r="X1133" s="217">
        <v>0.72757800136410067</v>
      </c>
      <c r="Y1133" s="217">
        <v>0.27242199863589933</v>
      </c>
      <c r="Z1133" s="25"/>
    </row>
    <row r="1134" spans="1:26" x14ac:dyDescent="0.25">
      <c r="A1134" s="124">
        <v>564800</v>
      </c>
      <c r="B1134" s="125" t="s">
        <v>1183</v>
      </c>
      <c r="C1134" s="126" t="s">
        <v>980</v>
      </c>
      <c r="D1134" s="101" t="s">
        <v>2106</v>
      </c>
      <c r="E1134" s="134"/>
      <c r="F1134" s="102">
        <v>18</v>
      </c>
      <c r="G1134" s="103" t="s">
        <v>1184</v>
      </c>
      <c r="H1134" s="104">
        <v>1</v>
      </c>
      <c r="I1134" s="106">
        <v>3804</v>
      </c>
      <c r="J1134" s="165">
        <v>1953</v>
      </c>
      <c r="K1134" s="166">
        <v>510</v>
      </c>
      <c r="L1134" s="166">
        <v>63</v>
      </c>
      <c r="M1134" s="166">
        <v>342</v>
      </c>
      <c r="N1134" s="166">
        <v>684</v>
      </c>
      <c r="O1134" s="167"/>
      <c r="P1134" s="138">
        <v>0.66666666666666663</v>
      </c>
      <c r="Q1134" s="139">
        <v>0</v>
      </c>
      <c r="R1134" s="140">
        <v>60</v>
      </c>
      <c r="S1134" s="140">
        <v>66</v>
      </c>
      <c r="T1134" s="140">
        <v>16.666666666666668</v>
      </c>
      <c r="U1134" s="139">
        <v>5.666666666666667</v>
      </c>
      <c r="V1134" s="77">
        <f t="shared" ref="V1134:V1197" si="18">IF(OR(H1134=1,H1134=2,H1134=3),0.6*W1134,0.4*W1134)</f>
        <v>6.06</v>
      </c>
      <c r="W1134" s="216">
        <v>10.1</v>
      </c>
      <c r="X1134" s="217">
        <v>0.66063198512376242</v>
      </c>
      <c r="Y1134" s="217">
        <v>0.33936801487623752</v>
      </c>
      <c r="Z1134" s="25"/>
    </row>
    <row r="1135" spans="1:26" x14ac:dyDescent="0.25">
      <c r="A1135" s="124">
        <v>564900</v>
      </c>
      <c r="B1135" s="125" t="s">
        <v>1185</v>
      </c>
      <c r="C1135" s="126" t="s">
        <v>980</v>
      </c>
      <c r="D1135" s="101" t="s">
        <v>2106</v>
      </c>
      <c r="E1135" s="134"/>
      <c r="F1135" s="102">
        <v>18</v>
      </c>
      <c r="G1135" s="103" t="s">
        <v>1184</v>
      </c>
      <c r="H1135" s="104">
        <v>1</v>
      </c>
      <c r="I1135" s="106">
        <v>3138</v>
      </c>
      <c r="J1135" s="165">
        <v>1785</v>
      </c>
      <c r="K1135" s="166">
        <v>228</v>
      </c>
      <c r="L1135" s="166">
        <v>57</v>
      </c>
      <c r="M1135" s="166">
        <v>240</v>
      </c>
      <c r="N1135" s="166">
        <v>480</v>
      </c>
      <c r="O1135" s="167"/>
      <c r="P1135" s="138">
        <v>13.666666666666666</v>
      </c>
      <c r="Q1135" s="139">
        <v>2</v>
      </c>
      <c r="R1135" s="140">
        <v>51.333333333333336</v>
      </c>
      <c r="S1135" s="140">
        <v>57.666666666666664</v>
      </c>
      <c r="T1135" s="140">
        <v>13.333333333333334</v>
      </c>
      <c r="U1135" s="139">
        <v>7.666666666666667</v>
      </c>
      <c r="V1135" s="77">
        <f t="shared" si="18"/>
        <v>6.06</v>
      </c>
      <c r="W1135" s="216">
        <v>10.1</v>
      </c>
      <c r="X1135" s="217">
        <v>0.66063198512376242</v>
      </c>
      <c r="Y1135" s="217">
        <v>0.33936801487623752</v>
      </c>
      <c r="Z1135" s="25"/>
    </row>
    <row r="1136" spans="1:26" x14ac:dyDescent="0.25">
      <c r="A1136" s="124">
        <v>565000</v>
      </c>
      <c r="B1136" s="125" t="s">
        <v>1186</v>
      </c>
      <c r="C1136" s="126" t="s">
        <v>980</v>
      </c>
      <c r="D1136" s="101" t="s">
        <v>2106</v>
      </c>
      <c r="E1136" s="134"/>
      <c r="F1136" s="102">
        <v>18</v>
      </c>
      <c r="G1136" s="103" t="s">
        <v>1184</v>
      </c>
      <c r="H1136" s="104">
        <v>1</v>
      </c>
      <c r="I1136" s="106">
        <v>1974</v>
      </c>
      <c r="J1136" s="165">
        <v>1110</v>
      </c>
      <c r="K1136" s="166">
        <v>186</v>
      </c>
      <c r="L1136" s="166">
        <v>33</v>
      </c>
      <c r="M1136" s="166">
        <v>153</v>
      </c>
      <c r="N1136" s="166">
        <v>297</v>
      </c>
      <c r="O1136" s="167"/>
      <c r="P1136" s="138">
        <v>12.666666666666666</v>
      </c>
      <c r="Q1136" s="139">
        <v>2</v>
      </c>
      <c r="R1136" s="140">
        <v>29.333333333333332</v>
      </c>
      <c r="S1136" s="140">
        <v>22.666666666666668</v>
      </c>
      <c r="T1136" s="140">
        <v>6.666666666666667</v>
      </c>
      <c r="U1136" s="139">
        <v>2</v>
      </c>
      <c r="V1136" s="77">
        <f t="shared" si="18"/>
        <v>6.06</v>
      </c>
      <c r="W1136" s="216">
        <v>10.1</v>
      </c>
      <c r="X1136" s="217">
        <v>0.66063198512376242</v>
      </c>
      <c r="Y1136" s="217">
        <v>0.33936801487623752</v>
      </c>
      <c r="Z1136" s="25"/>
    </row>
    <row r="1137" spans="1:26" x14ac:dyDescent="0.25">
      <c r="A1137" s="124">
        <v>565100</v>
      </c>
      <c r="B1137" s="125" t="s">
        <v>1187</v>
      </c>
      <c r="C1137" s="126" t="s">
        <v>980</v>
      </c>
      <c r="D1137" s="101" t="s">
        <v>2106</v>
      </c>
      <c r="E1137" s="134"/>
      <c r="F1137" s="102">
        <v>18</v>
      </c>
      <c r="G1137" s="103" t="s">
        <v>1184</v>
      </c>
      <c r="H1137" s="104">
        <v>1</v>
      </c>
      <c r="I1137" s="106">
        <v>2445</v>
      </c>
      <c r="J1137" s="165">
        <v>1305</v>
      </c>
      <c r="K1137" s="166">
        <v>303</v>
      </c>
      <c r="L1137" s="166">
        <v>39</v>
      </c>
      <c r="M1137" s="166">
        <v>219</v>
      </c>
      <c r="N1137" s="166">
        <v>402</v>
      </c>
      <c r="O1137" s="167"/>
      <c r="P1137" s="138">
        <v>11</v>
      </c>
      <c r="Q1137" s="139">
        <v>2.6666666666666665</v>
      </c>
      <c r="R1137" s="140">
        <v>37</v>
      </c>
      <c r="S1137" s="140">
        <v>47</v>
      </c>
      <c r="T1137" s="140">
        <v>13</v>
      </c>
      <c r="U1137" s="139">
        <v>4.666666666666667</v>
      </c>
      <c r="V1137" s="77">
        <f t="shared" si="18"/>
        <v>6.06</v>
      </c>
      <c r="W1137" s="216">
        <v>10.1</v>
      </c>
      <c r="X1137" s="217">
        <v>0.66063198512376242</v>
      </c>
      <c r="Y1137" s="217">
        <v>0.33936801487623752</v>
      </c>
      <c r="Z1137" s="25"/>
    </row>
    <row r="1138" spans="1:26" x14ac:dyDescent="0.25">
      <c r="A1138" s="124">
        <v>565200</v>
      </c>
      <c r="B1138" s="125" t="s">
        <v>1188</v>
      </c>
      <c r="C1138" s="126" t="s">
        <v>980</v>
      </c>
      <c r="D1138" s="101" t="s">
        <v>2106</v>
      </c>
      <c r="E1138" s="134"/>
      <c r="F1138" s="102">
        <v>18</v>
      </c>
      <c r="G1138" s="103" t="s">
        <v>1184</v>
      </c>
      <c r="H1138" s="104">
        <v>1</v>
      </c>
      <c r="I1138" s="106">
        <v>2463</v>
      </c>
      <c r="J1138" s="165">
        <v>1401</v>
      </c>
      <c r="K1138" s="166">
        <v>219</v>
      </c>
      <c r="L1138" s="166">
        <v>39</v>
      </c>
      <c r="M1138" s="166">
        <v>195</v>
      </c>
      <c r="N1138" s="166">
        <v>363</v>
      </c>
      <c r="O1138" s="167"/>
      <c r="P1138" s="138">
        <v>13.333333333333334</v>
      </c>
      <c r="Q1138" s="139">
        <v>2</v>
      </c>
      <c r="R1138" s="140">
        <v>42</v>
      </c>
      <c r="S1138" s="140">
        <v>42.666666666666664</v>
      </c>
      <c r="T1138" s="140">
        <v>10</v>
      </c>
      <c r="U1138" s="139">
        <v>4.333333333333333</v>
      </c>
      <c r="V1138" s="77">
        <f t="shared" si="18"/>
        <v>6.06</v>
      </c>
      <c r="W1138" s="216">
        <v>10.1</v>
      </c>
      <c r="X1138" s="217">
        <v>0.66063198512376242</v>
      </c>
      <c r="Y1138" s="217">
        <v>0.33936801487623752</v>
      </c>
      <c r="Z1138" s="25"/>
    </row>
    <row r="1139" spans="1:26" x14ac:dyDescent="0.25">
      <c r="A1139" s="124">
        <v>565300</v>
      </c>
      <c r="B1139" s="125" t="s">
        <v>1189</v>
      </c>
      <c r="C1139" s="126" t="s">
        <v>980</v>
      </c>
      <c r="D1139" s="101" t="s">
        <v>2106</v>
      </c>
      <c r="E1139" s="134"/>
      <c r="F1139" s="102">
        <v>18</v>
      </c>
      <c r="G1139" s="103" t="s">
        <v>1184</v>
      </c>
      <c r="H1139" s="104">
        <v>1</v>
      </c>
      <c r="I1139" s="106">
        <v>2925</v>
      </c>
      <c r="J1139" s="165">
        <v>1593</v>
      </c>
      <c r="K1139" s="166">
        <v>294</v>
      </c>
      <c r="L1139" s="166">
        <v>39</v>
      </c>
      <c r="M1139" s="166">
        <v>252</v>
      </c>
      <c r="N1139" s="166">
        <v>459</v>
      </c>
      <c r="O1139" s="167"/>
      <c r="P1139" s="138">
        <v>12.333333333333334</v>
      </c>
      <c r="Q1139" s="139">
        <v>2.6666666666666665</v>
      </c>
      <c r="R1139" s="140">
        <v>37.333333333333336</v>
      </c>
      <c r="S1139" s="140">
        <v>54.333333333333336</v>
      </c>
      <c r="T1139" s="140">
        <v>15</v>
      </c>
      <c r="U1139" s="139">
        <v>6.333333333333333</v>
      </c>
      <c r="V1139" s="77">
        <f t="shared" si="18"/>
        <v>6.06</v>
      </c>
      <c r="W1139" s="216">
        <v>10.1</v>
      </c>
      <c r="X1139" s="217">
        <v>0.66063198512376242</v>
      </c>
      <c r="Y1139" s="217">
        <v>0.33936801487623752</v>
      </c>
      <c r="Z1139" s="25"/>
    </row>
    <row r="1140" spans="1:26" x14ac:dyDescent="0.25">
      <c r="A1140" s="124">
        <v>565400</v>
      </c>
      <c r="B1140" s="125" t="s">
        <v>1190</v>
      </c>
      <c r="C1140" s="126" t="s">
        <v>980</v>
      </c>
      <c r="D1140" s="101" t="s">
        <v>2106</v>
      </c>
      <c r="E1140" s="134"/>
      <c r="F1140" s="102">
        <v>502</v>
      </c>
      <c r="G1140" s="103" t="s">
        <v>69</v>
      </c>
      <c r="H1140" s="104">
        <v>5</v>
      </c>
      <c r="I1140" s="106">
        <v>546</v>
      </c>
      <c r="J1140" s="168">
        <v>375</v>
      </c>
      <c r="K1140" s="166">
        <v>24</v>
      </c>
      <c r="L1140" s="166">
        <v>6</v>
      </c>
      <c r="M1140" s="166">
        <v>27</v>
      </c>
      <c r="N1140" s="166">
        <v>63</v>
      </c>
      <c r="O1140" s="167"/>
      <c r="P1140" s="138">
        <v>10.333333333333334</v>
      </c>
      <c r="Q1140" s="139">
        <v>1.3333333333333333</v>
      </c>
      <c r="R1140" s="140">
        <v>3</v>
      </c>
      <c r="S1140" s="140">
        <v>5.666666666666667</v>
      </c>
      <c r="T1140" s="140">
        <v>1.3333333333333333</v>
      </c>
      <c r="U1140" s="139">
        <v>1.6666666666666667</v>
      </c>
      <c r="V1140" s="77">
        <f t="shared" si="18"/>
        <v>3.1880000000000002</v>
      </c>
      <c r="W1140" s="216">
        <v>7.97</v>
      </c>
      <c r="X1140" s="217">
        <v>0.912895861184568</v>
      </c>
      <c r="Y1140" s="217">
        <v>8.7104138815432011E-2</v>
      </c>
      <c r="Z1140" s="25"/>
    </row>
    <row r="1141" spans="1:26" x14ac:dyDescent="0.25">
      <c r="A1141" s="124">
        <v>565601</v>
      </c>
      <c r="B1141" s="125" t="s">
        <v>1191</v>
      </c>
      <c r="C1141" s="126" t="s">
        <v>980</v>
      </c>
      <c r="D1141" s="101" t="s">
        <v>2107</v>
      </c>
      <c r="E1141" s="134"/>
      <c r="F1141" s="102">
        <v>19</v>
      </c>
      <c r="G1141" s="103" t="s">
        <v>1192</v>
      </c>
      <c r="H1141" s="104">
        <v>1</v>
      </c>
      <c r="I1141" s="106">
        <v>1080</v>
      </c>
      <c r="J1141" s="168">
        <v>666</v>
      </c>
      <c r="K1141" s="166">
        <v>18</v>
      </c>
      <c r="L1141" s="166">
        <v>12</v>
      </c>
      <c r="M1141" s="166">
        <v>45</v>
      </c>
      <c r="N1141" s="166">
        <v>195</v>
      </c>
      <c r="O1141" s="167"/>
      <c r="P1141" s="138">
        <v>1</v>
      </c>
      <c r="Q1141" s="139">
        <v>0.33333333333333331</v>
      </c>
      <c r="R1141" s="140">
        <v>5.666666666666667</v>
      </c>
      <c r="S1141" s="140">
        <v>8.3333333333333339</v>
      </c>
      <c r="T1141" s="140">
        <v>0.66666666666666663</v>
      </c>
      <c r="U1141" s="139">
        <v>1.6666666666666667</v>
      </c>
      <c r="V1141" s="77">
        <f t="shared" si="18"/>
        <v>7.26</v>
      </c>
      <c r="W1141" s="216">
        <v>12.1</v>
      </c>
      <c r="X1141" s="217">
        <v>0.60130413335876087</v>
      </c>
      <c r="Y1141" s="217">
        <v>0.39869586664123913</v>
      </c>
      <c r="Z1141" s="25"/>
    </row>
    <row r="1142" spans="1:26" x14ac:dyDescent="0.25">
      <c r="A1142" s="124">
        <v>565602</v>
      </c>
      <c r="B1142" s="125" t="s">
        <v>1193</v>
      </c>
      <c r="C1142" s="126" t="s">
        <v>980</v>
      </c>
      <c r="D1142" s="101" t="s">
        <v>2107</v>
      </c>
      <c r="E1142" s="134"/>
      <c r="F1142" s="102">
        <v>19</v>
      </c>
      <c r="G1142" s="103" t="s">
        <v>1192</v>
      </c>
      <c r="H1142" s="104">
        <v>1</v>
      </c>
      <c r="I1142" s="106">
        <v>3765</v>
      </c>
      <c r="J1142" s="165">
        <v>2373</v>
      </c>
      <c r="K1142" s="166">
        <v>96</v>
      </c>
      <c r="L1142" s="166">
        <v>39</v>
      </c>
      <c r="M1142" s="166">
        <v>240</v>
      </c>
      <c r="N1142" s="166">
        <v>603</v>
      </c>
      <c r="O1142" s="167"/>
      <c r="P1142" s="138">
        <v>3.6666666666666665</v>
      </c>
      <c r="Q1142" s="139">
        <v>0</v>
      </c>
      <c r="R1142" s="140">
        <v>14.666666666666666</v>
      </c>
      <c r="S1142" s="140">
        <v>18</v>
      </c>
      <c r="T1142" s="140">
        <v>5.666666666666667</v>
      </c>
      <c r="U1142" s="139">
        <v>0.66666666666666663</v>
      </c>
      <c r="V1142" s="77">
        <f t="shared" si="18"/>
        <v>7.26</v>
      </c>
      <c r="W1142" s="216">
        <v>12.1</v>
      </c>
      <c r="X1142" s="217">
        <v>0.60130413335876087</v>
      </c>
      <c r="Y1142" s="217">
        <v>0.39869586664123913</v>
      </c>
      <c r="Z1142" s="25"/>
    </row>
    <row r="1143" spans="1:26" x14ac:dyDescent="0.25">
      <c r="A1143" s="124">
        <v>565603</v>
      </c>
      <c r="B1143" s="125" t="s">
        <v>1194</v>
      </c>
      <c r="C1143" s="126" t="s">
        <v>980</v>
      </c>
      <c r="D1143" s="101" t="s">
        <v>2107</v>
      </c>
      <c r="E1143" s="134"/>
      <c r="F1143" s="102">
        <v>19</v>
      </c>
      <c r="G1143" s="103" t="s">
        <v>1192</v>
      </c>
      <c r="H1143" s="104">
        <v>1</v>
      </c>
      <c r="I1143" s="106">
        <v>138</v>
      </c>
      <c r="J1143" s="168">
        <v>87</v>
      </c>
      <c r="K1143" s="166" t="s">
        <v>2139</v>
      </c>
      <c r="L1143" s="166" t="s">
        <v>2139</v>
      </c>
      <c r="M1143" s="166">
        <v>6</v>
      </c>
      <c r="N1143" s="166">
        <v>21</v>
      </c>
      <c r="O1143" s="167"/>
      <c r="P1143" s="138">
        <v>11</v>
      </c>
      <c r="Q1143" s="139">
        <v>0</v>
      </c>
      <c r="R1143" s="140">
        <v>1</v>
      </c>
      <c r="S1143" s="140">
        <v>2.3333333333333335</v>
      </c>
      <c r="T1143" s="140">
        <v>0.66666666666666663</v>
      </c>
      <c r="U1143" s="139">
        <v>0</v>
      </c>
      <c r="V1143" s="77">
        <f t="shared" si="18"/>
        <v>7.26</v>
      </c>
      <c r="W1143" s="216">
        <v>12.1</v>
      </c>
      <c r="X1143" s="217">
        <v>0.60130413335876087</v>
      </c>
      <c r="Y1143" s="217">
        <v>0.39869586664123913</v>
      </c>
      <c r="Z1143" s="25"/>
    </row>
    <row r="1144" spans="1:26" x14ac:dyDescent="0.25">
      <c r="A1144" s="124">
        <v>565604</v>
      </c>
      <c r="B1144" s="125" t="s">
        <v>1195</v>
      </c>
      <c r="C1144" s="126" t="s">
        <v>980</v>
      </c>
      <c r="D1144" s="101" t="s">
        <v>2107</v>
      </c>
      <c r="E1144" s="134"/>
      <c r="F1144" s="102">
        <v>19</v>
      </c>
      <c r="G1144" s="103" t="s">
        <v>1192</v>
      </c>
      <c r="H1144" s="104">
        <v>1</v>
      </c>
      <c r="I1144" s="106">
        <v>1359</v>
      </c>
      <c r="J1144" s="168">
        <v>822</v>
      </c>
      <c r="K1144" s="166">
        <v>72</v>
      </c>
      <c r="L1144" s="166">
        <v>21</v>
      </c>
      <c r="M1144" s="166">
        <v>99</v>
      </c>
      <c r="N1144" s="166">
        <v>216</v>
      </c>
      <c r="O1144" s="167"/>
      <c r="P1144" s="138">
        <v>0.33333333333333331</v>
      </c>
      <c r="Q1144" s="139">
        <v>0</v>
      </c>
      <c r="R1144" s="140">
        <v>7</v>
      </c>
      <c r="S1144" s="140">
        <v>11</v>
      </c>
      <c r="T1144" s="140">
        <v>2.3333333333333335</v>
      </c>
      <c r="U1144" s="139">
        <v>1.6666666666666667</v>
      </c>
      <c r="V1144" s="77">
        <f t="shared" si="18"/>
        <v>7.26</v>
      </c>
      <c r="W1144" s="216">
        <v>12.1</v>
      </c>
      <c r="X1144" s="217">
        <v>0.60130413335876087</v>
      </c>
      <c r="Y1144" s="217">
        <v>0.39869586664123913</v>
      </c>
      <c r="Z1144" s="25"/>
    </row>
    <row r="1145" spans="1:26" x14ac:dyDescent="0.25">
      <c r="A1145" s="124">
        <v>565700</v>
      </c>
      <c r="B1145" s="125" t="s">
        <v>1196</v>
      </c>
      <c r="C1145" s="126" t="s">
        <v>980</v>
      </c>
      <c r="D1145" s="101" t="s">
        <v>2107</v>
      </c>
      <c r="E1145" s="134"/>
      <c r="F1145" s="102">
        <v>502</v>
      </c>
      <c r="G1145" s="103" t="s">
        <v>69</v>
      </c>
      <c r="H1145" s="104">
        <v>5</v>
      </c>
      <c r="I1145" s="106">
        <v>150</v>
      </c>
      <c r="J1145" s="168">
        <v>96</v>
      </c>
      <c r="K1145" s="166">
        <v>9</v>
      </c>
      <c r="L1145" s="166" t="s">
        <v>2139</v>
      </c>
      <c r="M1145" s="166">
        <v>9</v>
      </c>
      <c r="N1145" s="166">
        <v>30</v>
      </c>
      <c r="O1145" s="167"/>
      <c r="P1145" s="138">
        <v>3</v>
      </c>
      <c r="Q1145" s="139">
        <v>0.33333333333333331</v>
      </c>
      <c r="R1145" s="140">
        <v>0.33333333333333331</v>
      </c>
      <c r="S1145" s="140">
        <v>1</v>
      </c>
      <c r="T1145" s="140">
        <v>0</v>
      </c>
      <c r="U1145" s="139">
        <v>0</v>
      </c>
      <c r="V1145" s="77">
        <f t="shared" si="18"/>
        <v>3.1880000000000002</v>
      </c>
      <c r="W1145" s="216">
        <v>7.97</v>
      </c>
      <c r="X1145" s="217">
        <v>0.912895861184568</v>
      </c>
      <c r="Y1145" s="217">
        <v>8.7104138815432011E-2</v>
      </c>
      <c r="Z1145" s="25"/>
    </row>
    <row r="1146" spans="1:26" x14ac:dyDescent="0.25">
      <c r="A1146" s="124">
        <v>565901</v>
      </c>
      <c r="B1146" s="125" t="s">
        <v>1197</v>
      </c>
      <c r="C1146" s="126" t="s">
        <v>980</v>
      </c>
      <c r="D1146" s="101" t="s">
        <v>2104</v>
      </c>
      <c r="E1146" s="134"/>
      <c r="F1146" s="102">
        <v>25</v>
      </c>
      <c r="G1146" s="103" t="s">
        <v>1157</v>
      </c>
      <c r="H1146" s="104">
        <v>1</v>
      </c>
      <c r="I1146" s="106">
        <v>3564</v>
      </c>
      <c r="J1146" s="165">
        <v>2250</v>
      </c>
      <c r="K1146" s="166">
        <v>171</v>
      </c>
      <c r="L1146" s="166">
        <v>39</v>
      </c>
      <c r="M1146" s="166">
        <v>222</v>
      </c>
      <c r="N1146" s="166">
        <v>528</v>
      </c>
      <c r="O1146" s="167"/>
      <c r="P1146" s="138">
        <v>0.33333333333333331</v>
      </c>
      <c r="Q1146" s="139">
        <v>0</v>
      </c>
      <c r="R1146" s="140">
        <v>36.333333333333336</v>
      </c>
      <c r="S1146" s="140">
        <v>22</v>
      </c>
      <c r="T1146" s="140">
        <v>2</v>
      </c>
      <c r="U1146" s="139">
        <v>1</v>
      </c>
      <c r="V1146" s="77">
        <f t="shared" si="18"/>
        <v>6</v>
      </c>
      <c r="W1146" s="216">
        <v>10</v>
      </c>
      <c r="X1146" s="217">
        <v>0.72757800136410067</v>
      </c>
      <c r="Y1146" s="217">
        <v>0.27242199863589933</v>
      </c>
      <c r="Z1146" s="25"/>
    </row>
    <row r="1147" spans="1:26" x14ac:dyDescent="0.25">
      <c r="A1147" s="124">
        <v>565902</v>
      </c>
      <c r="B1147" s="125" t="s">
        <v>1198</v>
      </c>
      <c r="C1147" s="126" t="s">
        <v>980</v>
      </c>
      <c r="D1147" s="101" t="s">
        <v>2104</v>
      </c>
      <c r="E1147" s="134"/>
      <c r="F1147" s="102">
        <v>25</v>
      </c>
      <c r="G1147" s="103" t="s">
        <v>1157</v>
      </c>
      <c r="H1147" s="104">
        <v>1</v>
      </c>
      <c r="I1147" s="106">
        <v>1206</v>
      </c>
      <c r="J1147" s="168">
        <v>792</v>
      </c>
      <c r="K1147" s="166">
        <v>42</v>
      </c>
      <c r="L1147" s="166">
        <v>18</v>
      </c>
      <c r="M1147" s="166">
        <v>69</v>
      </c>
      <c r="N1147" s="166">
        <v>159</v>
      </c>
      <c r="O1147" s="167"/>
      <c r="P1147" s="138">
        <v>14.333333333333334</v>
      </c>
      <c r="Q1147" s="139">
        <v>0.33333333333333331</v>
      </c>
      <c r="R1147" s="140">
        <v>9</v>
      </c>
      <c r="S1147" s="140">
        <v>3.6666666666666665</v>
      </c>
      <c r="T1147" s="140">
        <v>0</v>
      </c>
      <c r="U1147" s="139">
        <v>0.33333333333333331</v>
      </c>
      <c r="V1147" s="77">
        <f t="shared" si="18"/>
        <v>6</v>
      </c>
      <c r="W1147" s="216">
        <v>10</v>
      </c>
      <c r="X1147" s="217">
        <v>0.72757800136410067</v>
      </c>
      <c r="Y1147" s="217">
        <v>0.27242199863589933</v>
      </c>
      <c r="Z1147" s="25"/>
    </row>
    <row r="1148" spans="1:26" x14ac:dyDescent="0.25">
      <c r="A1148" s="124">
        <v>565903</v>
      </c>
      <c r="B1148" s="125" t="s">
        <v>1199</v>
      </c>
      <c r="C1148" s="126" t="s">
        <v>980</v>
      </c>
      <c r="D1148" s="101" t="s">
        <v>2104</v>
      </c>
      <c r="E1148" s="134"/>
      <c r="F1148" s="102">
        <v>25</v>
      </c>
      <c r="G1148" s="103" t="s">
        <v>1157</v>
      </c>
      <c r="H1148" s="104">
        <v>1</v>
      </c>
      <c r="I1148" s="106">
        <v>4941</v>
      </c>
      <c r="J1148" s="165">
        <v>3426</v>
      </c>
      <c r="K1148" s="166">
        <v>171</v>
      </c>
      <c r="L1148" s="166">
        <v>57</v>
      </c>
      <c r="M1148" s="166">
        <v>279</v>
      </c>
      <c r="N1148" s="166">
        <v>570</v>
      </c>
      <c r="O1148" s="167"/>
      <c r="P1148" s="138">
        <v>5</v>
      </c>
      <c r="Q1148" s="139">
        <v>0</v>
      </c>
      <c r="R1148" s="140">
        <v>49</v>
      </c>
      <c r="S1148" s="140">
        <v>24.333333333333332</v>
      </c>
      <c r="T1148" s="140">
        <v>3</v>
      </c>
      <c r="U1148" s="139">
        <v>0.33333333333333331</v>
      </c>
      <c r="V1148" s="77">
        <f t="shared" si="18"/>
        <v>6</v>
      </c>
      <c r="W1148" s="216">
        <v>10</v>
      </c>
      <c r="X1148" s="217">
        <v>0.72757800136410067</v>
      </c>
      <c r="Y1148" s="217">
        <v>0.27242199863589933</v>
      </c>
      <c r="Z1148" s="25"/>
    </row>
    <row r="1149" spans="1:26" x14ac:dyDescent="0.25">
      <c r="A1149" s="124">
        <v>566000</v>
      </c>
      <c r="B1149" s="125" t="s">
        <v>1200</v>
      </c>
      <c r="C1149" s="126" t="s">
        <v>980</v>
      </c>
      <c r="D1149" s="101" t="s">
        <v>2104</v>
      </c>
      <c r="E1149" s="134"/>
      <c r="F1149" s="102">
        <v>25</v>
      </c>
      <c r="G1149" s="103" t="s">
        <v>1157</v>
      </c>
      <c r="H1149" s="104">
        <v>1</v>
      </c>
      <c r="I1149" s="106">
        <v>8682</v>
      </c>
      <c r="J1149" s="165">
        <v>5751</v>
      </c>
      <c r="K1149" s="166">
        <v>453</v>
      </c>
      <c r="L1149" s="166">
        <v>99</v>
      </c>
      <c r="M1149" s="166">
        <v>537</v>
      </c>
      <c r="N1149" s="169">
        <v>1053</v>
      </c>
      <c r="O1149" s="167"/>
      <c r="P1149" s="138">
        <v>43</v>
      </c>
      <c r="Q1149" s="139">
        <v>0</v>
      </c>
      <c r="R1149" s="140">
        <v>176</v>
      </c>
      <c r="S1149" s="140">
        <v>134.33333333333334</v>
      </c>
      <c r="T1149" s="140">
        <v>17</v>
      </c>
      <c r="U1149" s="139">
        <v>4</v>
      </c>
      <c r="V1149" s="77">
        <f t="shared" si="18"/>
        <v>6</v>
      </c>
      <c r="W1149" s="216">
        <v>10</v>
      </c>
      <c r="X1149" s="217">
        <v>0.72757800136410067</v>
      </c>
      <c r="Y1149" s="217">
        <v>0.27242199863589933</v>
      </c>
      <c r="Z1149" s="25"/>
    </row>
    <row r="1150" spans="1:26" x14ac:dyDescent="0.25">
      <c r="A1150" s="124">
        <v>566101</v>
      </c>
      <c r="B1150" s="125" t="s">
        <v>1201</v>
      </c>
      <c r="C1150" s="126" t="s">
        <v>980</v>
      </c>
      <c r="D1150" s="101" t="s">
        <v>2104</v>
      </c>
      <c r="E1150" s="134"/>
      <c r="F1150" s="102">
        <v>25</v>
      </c>
      <c r="G1150" s="103" t="s">
        <v>1157</v>
      </c>
      <c r="H1150" s="104">
        <v>1</v>
      </c>
      <c r="I1150" s="106">
        <v>4848</v>
      </c>
      <c r="J1150" s="165">
        <v>3237</v>
      </c>
      <c r="K1150" s="166">
        <v>213</v>
      </c>
      <c r="L1150" s="166">
        <v>48</v>
      </c>
      <c r="M1150" s="166">
        <v>285</v>
      </c>
      <c r="N1150" s="166">
        <v>711</v>
      </c>
      <c r="O1150" s="167"/>
      <c r="P1150" s="138">
        <v>139.66666666666666</v>
      </c>
      <c r="Q1150" s="139">
        <v>3.6666666666666665</v>
      </c>
      <c r="R1150" s="140">
        <v>44.333333333333336</v>
      </c>
      <c r="S1150" s="140">
        <v>32</v>
      </c>
      <c r="T1150" s="140">
        <v>3.6666666666666665</v>
      </c>
      <c r="U1150" s="139">
        <v>1</v>
      </c>
      <c r="V1150" s="77">
        <f t="shared" si="18"/>
        <v>6</v>
      </c>
      <c r="W1150" s="216">
        <v>10</v>
      </c>
      <c r="X1150" s="217">
        <v>0.72757800136410067</v>
      </c>
      <c r="Y1150" s="217">
        <v>0.27242199863589933</v>
      </c>
      <c r="Z1150" s="25"/>
    </row>
    <row r="1151" spans="1:26" x14ac:dyDescent="0.25">
      <c r="A1151" s="124">
        <v>566102</v>
      </c>
      <c r="B1151" s="125" t="s">
        <v>1202</v>
      </c>
      <c r="C1151" s="126" t="s">
        <v>980</v>
      </c>
      <c r="D1151" s="101" t="s">
        <v>2104</v>
      </c>
      <c r="E1151" s="134"/>
      <c r="F1151" s="102">
        <v>25</v>
      </c>
      <c r="G1151" s="103" t="s">
        <v>1157</v>
      </c>
      <c r="H1151" s="104">
        <v>1</v>
      </c>
      <c r="I1151" s="106">
        <v>3594</v>
      </c>
      <c r="J1151" s="165">
        <v>2331</v>
      </c>
      <c r="K1151" s="166">
        <v>171</v>
      </c>
      <c r="L1151" s="166">
        <v>57</v>
      </c>
      <c r="M1151" s="166">
        <v>276</v>
      </c>
      <c r="N1151" s="166">
        <v>510</v>
      </c>
      <c r="O1151" s="167"/>
      <c r="P1151" s="138">
        <v>23.333333333333332</v>
      </c>
      <c r="Q1151" s="139">
        <v>0</v>
      </c>
      <c r="R1151" s="140">
        <v>23.333333333333332</v>
      </c>
      <c r="S1151" s="140">
        <v>26.666666666666668</v>
      </c>
      <c r="T1151" s="140">
        <v>5</v>
      </c>
      <c r="U1151" s="139">
        <v>4.333333333333333</v>
      </c>
      <c r="V1151" s="77">
        <f t="shared" si="18"/>
        <v>6</v>
      </c>
      <c r="W1151" s="216">
        <v>10</v>
      </c>
      <c r="X1151" s="217">
        <v>0.72757800136410067</v>
      </c>
      <c r="Y1151" s="217">
        <v>0.27242199863589933</v>
      </c>
      <c r="Z1151" s="25"/>
    </row>
    <row r="1152" spans="1:26" x14ac:dyDescent="0.25">
      <c r="A1152" s="124">
        <v>566200</v>
      </c>
      <c r="B1152" s="125" t="s">
        <v>1203</v>
      </c>
      <c r="C1152" s="126" t="s">
        <v>980</v>
      </c>
      <c r="D1152" s="101" t="s">
        <v>2104</v>
      </c>
      <c r="E1152" s="134"/>
      <c r="F1152" s="102">
        <v>25</v>
      </c>
      <c r="G1152" s="103" t="s">
        <v>1157</v>
      </c>
      <c r="H1152" s="104">
        <v>1</v>
      </c>
      <c r="I1152" s="106">
        <v>1665</v>
      </c>
      <c r="J1152" s="165">
        <v>1104</v>
      </c>
      <c r="K1152" s="166">
        <v>138</v>
      </c>
      <c r="L1152" s="166">
        <v>24</v>
      </c>
      <c r="M1152" s="166">
        <v>117</v>
      </c>
      <c r="N1152" s="166">
        <v>255</v>
      </c>
      <c r="O1152" s="167"/>
      <c r="P1152" s="138">
        <v>12</v>
      </c>
      <c r="Q1152" s="139">
        <v>0.66666666666666663</v>
      </c>
      <c r="R1152" s="140">
        <v>11.333333333333334</v>
      </c>
      <c r="S1152" s="140">
        <v>5.666666666666667</v>
      </c>
      <c r="T1152" s="140">
        <v>0.66666666666666663</v>
      </c>
      <c r="U1152" s="139">
        <v>0.33333333333333331</v>
      </c>
      <c r="V1152" s="77">
        <f t="shared" si="18"/>
        <v>6</v>
      </c>
      <c r="W1152" s="216">
        <v>10</v>
      </c>
      <c r="X1152" s="217">
        <v>0.72757800136410067</v>
      </c>
      <c r="Y1152" s="217">
        <v>0.27242199863589933</v>
      </c>
      <c r="Z1152" s="25"/>
    </row>
    <row r="1153" spans="1:26" x14ac:dyDescent="0.25">
      <c r="A1153" s="124">
        <v>566301</v>
      </c>
      <c r="B1153" s="125" t="s">
        <v>1204</v>
      </c>
      <c r="C1153" s="126" t="s">
        <v>980</v>
      </c>
      <c r="D1153" s="101" t="s">
        <v>2104</v>
      </c>
      <c r="E1153" s="134"/>
      <c r="F1153" s="102">
        <v>502</v>
      </c>
      <c r="G1153" s="103" t="s">
        <v>69</v>
      </c>
      <c r="H1153" s="104">
        <v>5</v>
      </c>
      <c r="I1153" s="106">
        <v>9</v>
      </c>
      <c r="J1153" s="168">
        <v>6</v>
      </c>
      <c r="K1153" s="166" t="s">
        <v>2139</v>
      </c>
      <c r="L1153" s="166" t="s">
        <v>2139</v>
      </c>
      <c r="M1153" s="166" t="s">
        <v>2139</v>
      </c>
      <c r="N1153" s="166" t="s">
        <v>2139</v>
      </c>
      <c r="O1153" s="167"/>
      <c r="P1153" s="138">
        <v>6</v>
      </c>
      <c r="Q1153" s="139">
        <v>1</v>
      </c>
      <c r="R1153" s="140">
        <v>1.6666666666666667</v>
      </c>
      <c r="S1153" s="140">
        <v>1</v>
      </c>
      <c r="T1153" s="140">
        <v>0</v>
      </c>
      <c r="U1153" s="139">
        <v>0</v>
      </c>
      <c r="V1153" s="77">
        <f t="shared" si="18"/>
        <v>3.1880000000000002</v>
      </c>
      <c r="W1153" s="216">
        <v>7.97</v>
      </c>
      <c r="X1153" s="217">
        <v>0.912895861184568</v>
      </c>
      <c r="Y1153" s="217">
        <v>8.7104138815432011E-2</v>
      </c>
      <c r="Z1153" s="25"/>
    </row>
    <row r="1154" spans="1:26" x14ac:dyDescent="0.25">
      <c r="A1154" s="124">
        <v>566302</v>
      </c>
      <c r="B1154" s="125" t="s">
        <v>1205</v>
      </c>
      <c r="C1154" s="126" t="s">
        <v>980</v>
      </c>
      <c r="D1154" s="101" t="s">
        <v>2104</v>
      </c>
      <c r="E1154" s="134"/>
      <c r="F1154" s="102">
        <v>502</v>
      </c>
      <c r="G1154" s="103" t="s">
        <v>69</v>
      </c>
      <c r="H1154" s="104">
        <v>5</v>
      </c>
      <c r="I1154" s="106">
        <v>978</v>
      </c>
      <c r="J1154" s="168">
        <v>696</v>
      </c>
      <c r="K1154" s="166">
        <v>33</v>
      </c>
      <c r="L1154" s="166">
        <v>6</v>
      </c>
      <c r="M1154" s="166">
        <v>42</v>
      </c>
      <c r="N1154" s="166">
        <v>135</v>
      </c>
      <c r="O1154" s="167"/>
      <c r="P1154" s="138">
        <v>1</v>
      </c>
      <c r="Q1154" s="139">
        <v>0</v>
      </c>
      <c r="R1154" s="140">
        <v>13.666666666666666</v>
      </c>
      <c r="S1154" s="140">
        <v>9</v>
      </c>
      <c r="T1154" s="140">
        <v>2.6666666666666665</v>
      </c>
      <c r="U1154" s="139">
        <v>0</v>
      </c>
      <c r="V1154" s="77">
        <f t="shared" si="18"/>
        <v>3.1880000000000002</v>
      </c>
      <c r="W1154" s="216">
        <v>7.97</v>
      </c>
      <c r="X1154" s="217">
        <v>0.912895861184568</v>
      </c>
      <c r="Y1154" s="217">
        <v>8.7104138815432011E-2</v>
      </c>
      <c r="Z1154" s="25"/>
    </row>
    <row r="1155" spans="1:26" x14ac:dyDescent="0.25">
      <c r="A1155" s="124">
        <v>566500</v>
      </c>
      <c r="B1155" s="125" t="s">
        <v>1206</v>
      </c>
      <c r="C1155" s="126" t="s">
        <v>980</v>
      </c>
      <c r="D1155" s="101" t="s">
        <v>2105</v>
      </c>
      <c r="E1155" s="134"/>
      <c r="F1155" s="102">
        <v>17</v>
      </c>
      <c r="G1155" s="103" t="s">
        <v>1178</v>
      </c>
      <c r="H1155" s="104">
        <v>1</v>
      </c>
      <c r="I1155" s="106">
        <v>1152</v>
      </c>
      <c r="J1155" s="168">
        <v>717</v>
      </c>
      <c r="K1155" s="166">
        <v>57</v>
      </c>
      <c r="L1155" s="166">
        <v>15</v>
      </c>
      <c r="M1155" s="166">
        <v>75</v>
      </c>
      <c r="N1155" s="166">
        <v>177</v>
      </c>
      <c r="O1155" s="167"/>
      <c r="P1155" s="138">
        <v>3.3333333333333335</v>
      </c>
      <c r="Q1155" s="139">
        <v>0</v>
      </c>
      <c r="R1155" s="140">
        <v>11.666666666666666</v>
      </c>
      <c r="S1155" s="140">
        <v>8.6666666666666661</v>
      </c>
      <c r="T1155" s="140">
        <v>0.33333333333333331</v>
      </c>
      <c r="U1155" s="139">
        <v>0.66666666666666663</v>
      </c>
      <c r="V1155" s="77">
        <f t="shared" si="18"/>
        <v>6.06</v>
      </c>
      <c r="W1155" s="216">
        <v>10.1</v>
      </c>
      <c r="X1155" s="217">
        <v>0.72037425877633732</v>
      </c>
      <c r="Y1155" s="217">
        <v>0.27962574122366268</v>
      </c>
      <c r="Z1155" s="25"/>
    </row>
    <row r="1156" spans="1:26" x14ac:dyDescent="0.25">
      <c r="A1156" s="124">
        <v>566610</v>
      </c>
      <c r="B1156" s="125" t="s">
        <v>1207</v>
      </c>
      <c r="C1156" s="126" t="s">
        <v>980</v>
      </c>
      <c r="D1156" s="101" t="s">
        <v>2105</v>
      </c>
      <c r="E1156" s="134"/>
      <c r="F1156" s="102">
        <v>17</v>
      </c>
      <c r="G1156" s="103" t="s">
        <v>1178</v>
      </c>
      <c r="H1156" s="104">
        <v>1</v>
      </c>
      <c r="I1156" s="106">
        <v>567</v>
      </c>
      <c r="J1156" s="168">
        <v>351</v>
      </c>
      <c r="K1156" s="166">
        <v>24</v>
      </c>
      <c r="L1156" s="166">
        <v>9</v>
      </c>
      <c r="M1156" s="166">
        <v>42</v>
      </c>
      <c r="N1156" s="166">
        <v>81</v>
      </c>
      <c r="O1156" s="167"/>
      <c r="P1156" s="138">
        <v>3.6666666666666665</v>
      </c>
      <c r="Q1156" s="139">
        <v>0.33333333333333331</v>
      </c>
      <c r="R1156" s="140">
        <v>9</v>
      </c>
      <c r="S1156" s="140">
        <v>6.333333333333333</v>
      </c>
      <c r="T1156" s="140">
        <v>2.6666666666666665</v>
      </c>
      <c r="U1156" s="139">
        <v>0.33333333333333331</v>
      </c>
      <c r="V1156" s="77">
        <f t="shared" si="18"/>
        <v>6</v>
      </c>
      <c r="W1156" s="216">
        <v>10</v>
      </c>
      <c r="X1156" s="217">
        <v>0.72757800136410067</v>
      </c>
      <c r="Y1156" s="217">
        <v>0.27242199863589933</v>
      </c>
      <c r="Z1156" s="25"/>
    </row>
    <row r="1157" spans="1:26" x14ac:dyDescent="0.25">
      <c r="A1157" s="124">
        <v>566620</v>
      </c>
      <c r="B1157" s="125" t="s">
        <v>1208</v>
      </c>
      <c r="C1157" s="126" t="s">
        <v>980</v>
      </c>
      <c r="D1157" s="101" t="s">
        <v>2105</v>
      </c>
      <c r="E1157" s="134"/>
      <c r="F1157" s="102">
        <v>17</v>
      </c>
      <c r="G1157" s="103" t="s">
        <v>1178</v>
      </c>
      <c r="H1157" s="104">
        <v>1</v>
      </c>
      <c r="I1157" s="106">
        <v>2760</v>
      </c>
      <c r="J1157" s="165">
        <v>1674</v>
      </c>
      <c r="K1157" s="166">
        <v>150</v>
      </c>
      <c r="L1157" s="166">
        <v>39</v>
      </c>
      <c r="M1157" s="166">
        <v>186</v>
      </c>
      <c r="N1157" s="166">
        <v>399</v>
      </c>
      <c r="O1157" s="167"/>
      <c r="P1157" s="138">
        <v>2.3333333333333335</v>
      </c>
      <c r="Q1157" s="139">
        <v>0</v>
      </c>
      <c r="R1157" s="140">
        <v>18.666666666666668</v>
      </c>
      <c r="S1157" s="140">
        <v>26</v>
      </c>
      <c r="T1157" s="140">
        <v>5.333333333333333</v>
      </c>
      <c r="U1157" s="139">
        <v>9</v>
      </c>
      <c r="V1157" s="77">
        <f t="shared" si="18"/>
        <v>6.06</v>
      </c>
      <c r="W1157" s="216">
        <v>10.1</v>
      </c>
      <c r="X1157" s="217">
        <v>0.72037425877633732</v>
      </c>
      <c r="Y1157" s="217">
        <v>0.27962574122366268</v>
      </c>
      <c r="Z1157" s="25"/>
    </row>
    <row r="1158" spans="1:26" x14ac:dyDescent="0.25">
      <c r="A1158" s="124">
        <v>566700</v>
      </c>
      <c r="B1158" s="125" t="s">
        <v>1209</v>
      </c>
      <c r="C1158" s="126" t="s">
        <v>980</v>
      </c>
      <c r="D1158" s="101" t="s">
        <v>2105</v>
      </c>
      <c r="E1158" s="134"/>
      <c r="F1158" s="102">
        <v>17</v>
      </c>
      <c r="G1158" s="103" t="s">
        <v>1178</v>
      </c>
      <c r="H1158" s="104">
        <v>1</v>
      </c>
      <c r="I1158" s="106">
        <v>2832</v>
      </c>
      <c r="J1158" s="165">
        <v>1605</v>
      </c>
      <c r="K1158" s="166">
        <v>231</v>
      </c>
      <c r="L1158" s="166">
        <v>39</v>
      </c>
      <c r="M1158" s="166">
        <v>213</v>
      </c>
      <c r="N1158" s="166">
        <v>423</v>
      </c>
      <c r="O1158" s="167"/>
      <c r="P1158" s="138">
        <v>9</v>
      </c>
      <c r="Q1158" s="139">
        <v>1</v>
      </c>
      <c r="R1158" s="140">
        <v>27</v>
      </c>
      <c r="S1158" s="140">
        <v>33</v>
      </c>
      <c r="T1158" s="140">
        <v>9.3333333333333339</v>
      </c>
      <c r="U1158" s="139">
        <v>1.3333333333333333</v>
      </c>
      <c r="V1158" s="77">
        <f t="shared" si="18"/>
        <v>6.06</v>
      </c>
      <c r="W1158" s="216">
        <v>10.1</v>
      </c>
      <c r="X1158" s="217">
        <v>0.72037425877633732</v>
      </c>
      <c r="Y1158" s="217">
        <v>0.27962574122366268</v>
      </c>
      <c r="Z1158" s="25"/>
    </row>
    <row r="1159" spans="1:26" x14ac:dyDescent="0.25">
      <c r="A1159" s="124">
        <v>566800</v>
      </c>
      <c r="B1159" s="125" t="s">
        <v>1210</v>
      </c>
      <c r="C1159" s="126" t="s">
        <v>980</v>
      </c>
      <c r="D1159" s="101" t="s">
        <v>2105</v>
      </c>
      <c r="E1159" s="134"/>
      <c r="F1159" s="102">
        <v>17</v>
      </c>
      <c r="G1159" s="103" t="s">
        <v>1178</v>
      </c>
      <c r="H1159" s="104">
        <v>1</v>
      </c>
      <c r="I1159" s="106">
        <v>2460</v>
      </c>
      <c r="J1159" s="165">
        <v>1536</v>
      </c>
      <c r="K1159" s="166">
        <v>165</v>
      </c>
      <c r="L1159" s="166">
        <v>30</v>
      </c>
      <c r="M1159" s="166">
        <v>165</v>
      </c>
      <c r="N1159" s="166">
        <v>318</v>
      </c>
      <c r="O1159" s="167"/>
      <c r="P1159" s="138">
        <v>4.666666666666667</v>
      </c>
      <c r="Q1159" s="139">
        <v>1.6666666666666667</v>
      </c>
      <c r="R1159" s="140">
        <v>37</v>
      </c>
      <c r="S1159" s="140">
        <v>36.333333333333336</v>
      </c>
      <c r="T1159" s="140">
        <v>6.333333333333333</v>
      </c>
      <c r="U1159" s="139">
        <v>0.66666666666666663</v>
      </c>
      <c r="V1159" s="77">
        <f t="shared" si="18"/>
        <v>6.06</v>
      </c>
      <c r="W1159" s="216">
        <v>10.1</v>
      </c>
      <c r="X1159" s="217">
        <v>0.72037425877633732</v>
      </c>
      <c r="Y1159" s="217">
        <v>0.27962574122366268</v>
      </c>
      <c r="Z1159" s="25"/>
    </row>
    <row r="1160" spans="1:26" x14ac:dyDescent="0.25">
      <c r="A1160" s="124">
        <v>566900</v>
      </c>
      <c r="B1160" s="125" t="s">
        <v>1211</v>
      </c>
      <c r="C1160" s="126" t="s">
        <v>980</v>
      </c>
      <c r="D1160" s="101" t="s">
        <v>2105</v>
      </c>
      <c r="E1160" s="134"/>
      <c r="F1160" s="102">
        <v>17</v>
      </c>
      <c r="G1160" s="103" t="s">
        <v>1178</v>
      </c>
      <c r="H1160" s="104">
        <v>1</v>
      </c>
      <c r="I1160" s="106">
        <v>2874</v>
      </c>
      <c r="J1160" s="165">
        <v>1710</v>
      </c>
      <c r="K1160" s="166">
        <v>159</v>
      </c>
      <c r="L1160" s="166">
        <v>51</v>
      </c>
      <c r="M1160" s="166">
        <v>237</v>
      </c>
      <c r="N1160" s="166">
        <v>432</v>
      </c>
      <c r="O1160" s="167"/>
      <c r="P1160" s="138">
        <v>11</v>
      </c>
      <c r="Q1160" s="139">
        <v>0</v>
      </c>
      <c r="R1160" s="140">
        <v>28.333333333333332</v>
      </c>
      <c r="S1160" s="140">
        <v>25.666666666666668</v>
      </c>
      <c r="T1160" s="140">
        <v>7</v>
      </c>
      <c r="U1160" s="139">
        <v>3.3333333333333335</v>
      </c>
      <c r="V1160" s="77">
        <f t="shared" si="18"/>
        <v>6.06</v>
      </c>
      <c r="W1160" s="216">
        <v>10.1</v>
      </c>
      <c r="X1160" s="217">
        <v>0.72037425877633732</v>
      </c>
      <c r="Y1160" s="217">
        <v>0.27962574122366268</v>
      </c>
      <c r="Z1160" s="25"/>
    </row>
    <row r="1161" spans="1:26" x14ac:dyDescent="0.25">
      <c r="A1161" s="124">
        <v>567000</v>
      </c>
      <c r="B1161" s="125" t="s">
        <v>1212</v>
      </c>
      <c r="C1161" s="126" t="s">
        <v>980</v>
      </c>
      <c r="D1161" s="101" t="s">
        <v>2105</v>
      </c>
      <c r="E1161" s="134"/>
      <c r="F1161" s="102">
        <v>17</v>
      </c>
      <c r="G1161" s="103" t="s">
        <v>1178</v>
      </c>
      <c r="H1161" s="104">
        <v>1</v>
      </c>
      <c r="I1161" s="106">
        <v>2163</v>
      </c>
      <c r="J1161" s="165">
        <v>1371</v>
      </c>
      <c r="K1161" s="166">
        <v>126</v>
      </c>
      <c r="L1161" s="166">
        <v>30</v>
      </c>
      <c r="M1161" s="166">
        <v>144</v>
      </c>
      <c r="N1161" s="166">
        <v>273</v>
      </c>
      <c r="O1161" s="167"/>
      <c r="P1161" s="138">
        <v>6.333333333333333</v>
      </c>
      <c r="Q1161" s="139">
        <v>0.33333333333333331</v>
      </c>
      <c r="R1161" s="140">
        <v>39.666666666666664</v>
      </c>
      <c r="S1161" s="140">
        <v>40.333333333333336</v>
      </c>
      <c r="T1161" s="140">
        <v>2.6666666666666665</v>
      </c>
      <c r="U1161" s="139">
        <v>2.6666666666666665</v>
      </c>
      <c r="V1161" s="77">
        <f t="shared" si="18"/>
        <v>6.06</v>
      </c>
      <c r="W1161" s="216">
        <v>10.1</v>
      </c>
      <c r="X1161" s="217">
        <v>0.72037425877633732</v>
      </c>
      <c r="Y1161" s="217">
        <v>0.27962574122366268</v>
      </c>
      <c r="Z1161" s="25"/>
    </row>
    <row r="1162" spans="1:26" x14ac:dyDescent="0.25">
      <c r="A1162" s="124">
        <v>567100</v>
      </c>
      <c r="B1162" s="125" t="s">
        <v>1213</v>
      </c>
      <c r="C1162" s="126" t="s">
        <v>980</v>
      </c>
      <c r="D1162" s="101" t="s">
        <v>2105</v>
      </c>
      <c r="E1162" s="134"/>
      <c r="F1162" s="102">
        <v>17</v>
      </c>
      <c r="G1162" s="103" t="s">
        <v>1178</v>
      </c>
      <c r="H1162" s="104">
        <v>1</v>
      </c>
      <c r="I1162" s="106">
        <v>309</v>
      </c>
      <c r="J1162" s="168">
        <v>198</v>
      </c>
      <c r="K1162" s="166">
        <v>21</v>
      </c>
      <c r="L1162" s="166">
        <v>9</v>
      </c>
      <c r="M1162" s="166">
        <v>27</v>
      </c>
      <c r="N1162" s="166">
        <v>30</v>
      </c>
      <c r="O1162" s="167"/>
      <c r="P1162" s="138">
        <v>15.666666666666666</v>
      </c>
      <c r="Q1162" s="139">
        <v>0.33333333333333331</v>
      </c>
      <c r="R1162" s="140">
        <v>53.666666666666664</v>
      </c>
      <c r="S1162" s="140">
        <v>45.666666666666664</v>
      </c>
      <c r="T1162" s="140">
        <v>8.3333333333333339</v>
      </c>
      <c r="U1162" s="139">
        <v>3.6666666666666665</v>
      </c>
      <c r="V1162" s="77">
        <f t="shared" si="18"/>
        <v>6.06</v>
      </c>
      <c r="W1162" s="216">
        <v>10.1</v>
      </c>
      <c r="X1162" s="217">
        <v>0.72037425877633732</v>
      </c>
      <c r="Y1162" s="217">
        <v>0.27962574122366268</v>
      </c>
      <c r="Z1162" s="25"/>
    </row>
    <row r="1163" spans="1:26" x14ac:dyDescent="0.25">
      <c r="A1163" s="124">
        <v>567200</v>
      </c>
      <c r="B1163" s="125" t="s">
        <v>1214</v>
      </c>
      <c r="C1163" s="126" t="s">
        <v>980</v>
      </c>
      <c r="D1163" s="101" t="s">
        <v>2105</v>
      </c>
      <c r="E1163" s="134"/>
      <c r="F1163" s="102">
        <v>17</v>
      </c>
      <c r="G1163" s="103" t="s">
        <v>1178</v>
      </c>
      <c r="H1163" s="104">
        <v>1</v>
      </c>
      <c r="I1163" s="106">
        <v>111</v>
      </c>
      <c r="J1163" s="168">
        <v>57</v>
      </c>
      <c r="K1163" s="166">
        <v>9</v>
      </c>
      <c r="L1163" s="166" t="s">
        <v>2139</v>
      </c>
      <c r="M1163" s="166">
        <v>9</v>
      </c>
      <c r="N1163" s="166">
        <v>24</v>
      </c>
      <c r="O1163" s="167"/>
      <c r="P1163" s="138">
        <v>21.666666666666668</v>
      </c>
      <c r="Q1163" s="139">
        <v>0.66666666666666663</v>
      </c>
      <c r="R1163" s="140">
        <v>6</v>
      </c>
      <c r="S1163" s="140">
        <v>4.333333333333333</v>
      </c>
      <c r="T1163" s="140">
        <v>0.66666666666666663</v>
      </c>
      <c r="U1163" s="139">
        <v>0.33333333333333331</v>
      </c>
      <c r="V1163" s="77">
        <f t="shared" si="18"/>
        <v>6.06</v>
      </c>
      <c r="W1163" s="216">
        <v>10.1</v>
      </c>
      <c r="X1163" s="217">
        <v>0.72037425877633732</v>
      </c>
      <c r="Y1163" s="217">
        <v>0.27962574122366268</v>
      </c>
      <c r="Z1163" s="25"/>
    </row>
    <row r="1164" spans="1:26" x14ac:dyDescent="0.25">
      <c r="A1164" s="124">
        <v>567300</v>
      </c>
      <c r="B1164" s="125" t="s">
        <v>1215</v>
      </c>
      <c r="C1164" s="126" t="s">
        <v>980</v>
      </c>
      <c r="D1164" s="101" t="s">
        <v>2105</v>
      </c>
      <c r="E1164" s="134"/>
      <c r="F1164" s="102">
        <v>17</v>
      </c>
      <c r="G1164" s="103" t="s">
        <v>1178</v>
      </c>
      <c r="H1164" s="104">
        <v>1</v>
      </c>
      <c r="I1164" s="106">
        <v>2151</v>
      </c>
      <c r="J1164" s="165">
        <v>1293</v>
      </c>
      <c r="K1164" s="166">
        <v>120</v>
      </c>
      <c r="L1164" s="166">
        <v>27</v>
      </c>
      <c r="M1164" s="166">
        <v>159</v>
      </c>
      <c r="N1164" s="166">
        <v>252</v>
      </c>
      <c r="O1164" s="167"/>
      <c r="P1164" s="138">
        <v>3</v>
      </c>
      <c r="Q1164" s="139">
        <v>0</v>
      </c>
      <c r="R1164" s="140">
        <v>36.333333333333336</v>
      </c>
      <c r="S1164" s="140">
        <v>34.333333333333336</v>
      </c>
      <c r="T1164" s="140">
        <v>7.666666666666667</v>
      </c>
      <c r="U1164" s="139">
        <v>2.3333333333333335</v>
      </c>
      <c r="V1164" s="77">
        <f t="shared" si="18"/>
        <v>6.06</v>
      </c>
      <c r="W1164" s="216">
        <v>10.1</v>
      </c>
      <c r="X1164" s="217">
        <v>0.72037425877633732</v>
      </c>
      <c r="Y1164" s="217">
        <v>0.27962574122366268</v>
      </c>
      <c r="Z1164" s="25"/>
    </row>
    <row r="1165" spans="1:26" x14ac:dyDescent="0.25">
      <c r="A1165" s="124">
        <v>567400</v>
      </c>
      <c r="B1165" s="125" t="s">
        <v>1216</v>
      </c>
      <c r="C1165" s="126" t="s">
        <v>980</v>
      </c>
      <c r="D1165" s="101" t="s">
        <v>2105</v>
      </c>
      <c r="E1165" s="134"/>
      <c r="F1165" s="102">
        <v>17</v>
      </c>
      <c r="G1165" s="103" t="s">
        <v>1178</v>
      </c>
      <c r="H1165" s="104">
        <v>1</v>
      </c>
      <c r="I1165" s="106">
        <v>3243</v>
      </c>
      <c r="J1165" s="165">
        <v>2061</v>
      </c>
      <c r="K1165" s="166">
        <v>225</v>
      </c>
      <c r="L1165" s="166">
        <v>39</v>
      </c>
      <c r="M1165" s="166">
        <v>222</v>
      </c>
      <c r="N1165" s="166">
        <v>381</v>
      </c>
      <c r="O1165" s="167"/>
      <c r="P1165" s="138">
        <v>12</v>
      </c>
      <c r="Q1165" s="139">
        <v>0.33333333333333331</v>
      </c>
      <c r="R1165" s="140">
        <v>47.666666666666664</v>
      </c>
      <c r="S1165" s="140">
        <v>33.333333333333336</v>
      </c>
      <c r="T1165" s="140">
        <v>4</v>
      </c>
      <c r="U1165" s="139">
        <v>4.666666666666667</v>
      </c>
      <c r="V1165" s="77">
        <f t="shared" si="18"/>
        <v>6.06</v>
      </c>
      <c r="W1165" s="216">
        <v>10.1</v>
      </c>
      <c r="X1165" s="217">
        <v>0.72037425877633732</v>
      </c>
      <c r="Y1165" s="217">
        <v>0.27962574122366268</v>
      </c>
      <c r="Z1165" s="25"/>
    </row>
    <row r="1166" spans="1:26" x14ac:dyDescent="0.25">
      <c r="A1166" s="124">
        <v>567500</v>
      </c>
      <c r="B1166" s="125" t="s">
        <v>1217</v>
      </c>
      <c r="C1166" s="126" t="s">
        <v>980</v>
      </c>
      <c r="D1166" s="101" t="s">
        <v>2105</v>
      </c>
      <c r="E1166" s="134"/>
      <c r="F1166" s="102">
        <v>17</v>
      </c>
      <c r="G1166" s="103" t="s">
        <v>1178</v>
      </c>
      <c r="H1166" s="104">
        <v>1</v>
      </c>
      <c r="I1166" s="106">
        <v>2226</v>
      </c>
      <c r="J1166" s="165">
        <v>1347</v>
      </c>
      <c r="K1166" s="166">
        <v>135</v>
      </c>
      <c r="L1166" s="166">
        <v>24</v>
      </c>
      <c r="M1166" s="166">
        <v>150</v>
      </c>
      <c r="N1166" s="166">
        <v>303</v>
      </c>
      <c r="O1166" s="167"/>
      <c r="P1166" s="138">
        <v>33.333333333333336</v>
      </c>
      <c r="Q1166" s="139">
        <v>1.3333333333333333</v>
      </c>
      <c r="R1166" s="140">
        <v>41</v>
      </c>
      <c r="S1166" s="140">
        <v>36.666666666666664</v>
      </c>
      <c r="T1166" s="140">
        <v>6.666666666666667</v>
      </c>
      <c r="U1166" s="139">
        <v>4.666666666666667</v>
      </c>
      <c r="V1166" s="77">
        <f t="shared" si="18"/>
        <v>6.06</v>
      </c>
      <c r="W1166" s="216">
        <v>10.1</v>
      </c>
      <c r="X1166" s="217">
        <v>0.72037425877633732</v>
      </c>
      <c r="Y1166" s="217">
        <v>0.27962574122366268</v>
      </c>
      <c r="Z1166" s="25"/>
    </row>
    <row r="1167" spans="1:26" x14ac:dyDescent="0.25">
      <c r="A1167" s="124">
        <v>567600</v>
      </c>
      <c r="B1167" s="125" t="s">
        <v>1218</v>
      </c>
      <c r="C1167" s="126" t="s">
        <v>980</v>
      </c>
      <c r="D1167" s="101" t="s">
        <v>2105</v>
      </c>
      <c r="E1167" s="134"/>
      <c r="F1167" s="102">
        <v>17</v>
      </c>
      <c r="G1167" s="103" t="s">
        <v>1178</v>
      </c>
      <c r="H1167" s="104">
        <v>1</v>
      </c>
      <c r="I1167" s="106">
        <v>2097</v>
      </c>
      <c r="J1167" s="165">
        <v>1206</v>
      </c>
      <c r="K1167" s="166">
        <v>147</v>
      </c>
      <c r="L1167" s="166">
        <v>24</v>
      </c>
      <c r="M1167" s="166">
        <v>150</v>
      </c>
      <c r="N1167" s="166">
        <v>345</v>
      </c>
      <c r="O1167" s="167"/>
      <c r="P1167" s="138">
        <v>35.333333333333336</v>
      </c>
      <c r="Q1167" s="139">
        <v>1</v>
      </c>
      <c r="R1167" s="140">
        <v>24.666666666666668</v>
      </c>
      <c r="S1167" s="140">
        <v>35.666666666666664</v>
      </c>
      <c r="T1167" s="140">
        <v>12.333333333333334</v>
      </c>
      <c r="U1167" s="139">
        <v>4.666666666666667</v>
      </c>
      <c r="V1167" s="77">
        <f t="shared" si="18"/>
        <v>6.06</v>
      </c>
      <c r="W1167" s="216">
        <v>10.1</v>
      </c>
      <c r="X1167" s="217">
        <v>0.72037425877633732</v>
      </c>
      <c r="Y1167" s="217">
        <v>0.27962574122366268</v>
      </c>
      <c r="Z1167" s="25"/>
    </row>
    <row r="1168" spans="1:26" x14ac:dyDescent="0.25">
      <c r="A1168" s="124">
        <v>567700</v>
      </c>
      <c r="B1168" s="125" t="s">
        <v>1221</v>
      </c>
      <c r="C1168" s="126" t="s">
        <v>980</v>
      </c>
      <c r="D1168" s="101" t="s">
        <v>2105</v>
      </c>
      <c r="E1168" s="134"/>
      <c r="F1168" s="102">
        <v>17</v>
      </c>
      <c r="G1168" s="103" t="s">
        <v>1178</v>
      </c>
      <c r="H1168" s="104">
        <v>1</v>
      </c>
      <c r="I1168" s="106">
        <v>2943</v>
      </c>
      <c r="J1168" s="165">
        <v>1818</v>
      </c>
      <c r="K1168" s="166">
        <v>207</v>
      </c>
      <c r="L1168" s="166">
        <v>48</v>
      </c>
      <c r="M1168" s="166">
        <v>219</v>
      </c>
      <c r="N1168" s="166">
        <v>339</v>
      </c>
      <c r="O1168" s="167"/>
      <c r="P1168" s="138">
        <v>8</v>
      </c>
      <c r="Q1168" s="139">
        <v>1</v>
      </c>
      <c r="R1168" s="140">
        <v>40.333333333333336</v>
      </c>
      <c r="S1168" s="140">
        <v>38</v>
      </c>
      <c r="T1168" s="140">
        <v>6.666666666666667</v>
      </c>
      <c r="U1168" s="139">
        <v>3.6666666666666665</v>
      </c>
      <c r="V1168" s="77">
        <f t="shared" si="18"/>
        <v>6.06</v>
      </c>
      <c r="W1168" s="216">
        <v>10.1</v>
      </c>
      <c r="X1168" s="217">
        <v>0.72037425877633732</v>
      </c>
      <c r="Y1168" s="217">
        <v>0.27962574122366268</v>
      </c>
      <c r="Z1168" s="25"/>
    </row>
    <row r="1169" spans="1:26" x14ac:dyDescent="0.25">
      <c r="A1169" s="124">
        <v>567800</v>
      </c>
      <c r="B1169" s="125" t="s">
        <v>1222</v>
      </c>
      <c r="C1169" s="126" t="s">
        <v>980</v>
      </c>
      <c r="D1169" s="101" t="s">
        <v>2105</v>
      </c>
      <c r="E1169" s="134"/>
      <c r="F1169" s="102">
        <v>17</v>
      </c>
      <c r="G1169" s="103" t="s">
        <v>1178</v>
      </c>
      <c r="H1169" s="104">
        <v>1</v>
      </c>
      <c r="I1169" s="106">
        <v>3588</v>
      </c>
      <c r="J1169" s="165">
        <v>2298</v>
      </c>
      <c r="K1169" s="166">
        <v>138</v>
      </c>
      <c r="L1169" s="166">
        <v>39</v>
      </c>
      <c r="M1169" s="166">
        <v>207</v>
      </c>
      <c r="N1169" s="166">
        <v>456</v>
      </c>
      <c r="O1169" s="167"/>
      <c r="P1169" s="138">
        <v>15</v>
      </c>
      <c r="Q1169" s="139">
        <v>1</v>
      </c>
      <c r="R1169" s="140">
        <v>34.666666666666664</v>
      </c>
      <c r="S1169" s="140">
        <v>34.666666666666664</v>
      </c>
      <c r="T1169" s="140">
        <v>4</v>
      </c>
      <c r="U1169" s="139">
        <v>3</v>
      </c>
      <c r="V1169" s="77">
        <f t="shared" si="18"/>
        <v>6.06</v>
      </c>
      <c r="W1169" s="216">
        <v>10.1</v>
      </c>
      <c r="X1169" s="217">
        <v>0.72037425877633732</v>
      </c>
      <c r="Y1169" s="217">
        <v>0.27962574122366268</v>
      </c>
      <c r="Z1169" s="25"/>
    </row>
    <row r="1170" spans="1:26" x14ac:dyDescent="0.25">
      <c r="A1170" s="124">
        <v>567901</v>
      </c>
      <c r="B1170" s="125" t="s">
        <v>1223</v>
      </c>
      <c r="C1170" s="126" t="s">
        <v>980</v>
      </c>
      <c r="D1170" s="101" t="s">
        <v>2105</v>
      </c>
      <c r="E1170" s="134"/>
      <c r="F1170" s="102">
        <v>502</v>
      </c>
      <c r="G1170" s="103" t="s">
        <v>69</v>
      </c>
      <c r="H1170" s="104">
        <v>5</v>
      </c>
      <c r="I1170" s="106">
        <v>408</v>
      </c>
      <c r="J1170" s="168">
        <v>255</v>
      </c>
      <c r="K1170" s="166">
        <v>18</v>
      </c>
      <c r="L1170" s="166">
        <v>6</v>
      </c>
      <c r="M1170" s="166">
        <v>27</v>
      </c>
      <c r="N1170" s="166">
        <v>63</v>
      </c>
      <c r="O1170" s="167"/>
      <c r="P1170" s="138">
        <v>9.6666666666666661</v>
      </c>
      <c r="Q1170" s="139">
        <v>0.33333333333333331</v>
      </c>
      <c r="R1170" s="140">
        <v>1.3333333333333333</v>
      </c>
      <c r="S1170" s="140">
        <v>2.3333333333333335</v>
      </c>
      <c r="T1170" s="140">
        <v>0</v>
      </c>
      <c r="U1170" s="139">
        <v>0.33333333333333331</v>
      </c>
      <c r="V1170" s="77">
        <f t="shared" si="18"/>
        <v>3.1880000000000002</v>
      </c>
      <c r="W1170" s="216">
        <v>7.97</v>
      </c>
      <c r="X1170" s="217">
        <v>0.912895861184568</v>
      </c>
      <c r="Y1170" s="217">
        <v>8.7104138815432011E-2</v>
      </c>
      <c r="Z1170" s="25"/>
    </row>
    <row r="1171" spans="1:26" x14ac:dyDescent="0.25">
      <c r="A1171" s="124">
        <v>567902</v>
      </c>
      <c r="B1171" s="125" t="s">
        <v>1224</v>
      </c>
      <c r="C1171" s="126" t="s">
        <v>980</v>
      </c>
      <c r="D1171" s="101" t="s">
        <v>2105</v>
      </c>
      <c r="E1171" s="134"/>
      <c r="F1171" s="102">
        <v>502</v>
      </c>
      <c r="G1171" s="103" t="s">
        <v>69</v>
      </c>
      <c r="H1171" s="104">
        <v>5</v>
      </c>
      <c r="I1171" s="106">
        <v>1695</v>
      </c>
      <c r="J1171" s="165">
        <v>1068</v>
      </c>
      <c r="K1171" s="166">
        <v>39</v>
      </c>
      <c r="L1171" s="166">
        <v>9</v>
      </c>
      <c r="M1171" s="166">
        <v>99</v>
      </c>
      <c r="N1171" s="166">
        <v>264</v>
      </c>
      <c r="O1171" s="167"/>
      <c r="P1171" s="138">
        <v>2</v>
      </c>
      <c r="Q1171" s="139">
        <v>0</v>
      </c>
      <c r="R1171" s="140">
        <v>6.333333333333333</v>
      </c>
      <c r="S1171" s="140">
        <v>7.333333333333333</v>
      </c>
      <c r="T1171" s="140">
        <v>1.3333333333333333</v>
      </c>
      <c r="U1171" s="139">
        <v>1</v>
      </c>
      <c r="V1171" s="77">
        <f t="shared" si="18"/>
        <v>3.1880000000000002</v>
      </c>
      <c r="W1171" s="216">
        <v>7.97</v>
      </c>
      <c r="X1171" s="217">
        <v>0.912895861184568</v>
      </c>
      <c r="Y1171" s="217">
        <v>8.7104138815432011E-2</v>
      </c>
      <c r="Z1171" s="25"/>
    </row>
    <row r="1172" spans="1:26" x14ac:dyDescent="0.25">
      <c r="A1172" s="124">
        <v>568101</v>
      </c>
      <c r="B1172" s="125" t="s">
        <v>1225</v>
      </c>
      <c r="C1172" s="126" t="s">
        <v>980</v>
      </c>
      <c r="D1172" s="101" t="s">
        <v>2106</v>
      </c>
      <c r="E1172" s="134"/>
      <c r="F1172" s="102">
        <v>18</v>
      </c>
      <c r="G1172" s="103" t="s">
        <v>1184</v>
      </c>
      <c r="H1172" s="104">
        <v>1</v>
      </c>
      <c r="I1172" s="106">
        <v>3345</v>
      </c>
      <c r="J1172" s="165">
        <v>1941</v>
      </c>
      <c r="K1172" s="166">
        <v>195</v>
      </c>
      <c r="L1172" s="166">
        <v>51</v>
      </c>
      <c r="M1172" s="166">
        <v>243</v>
      </c>
      <c r="N1172" s="166">
        <v>489</v>
      </c>
      <c r="O1172" s="167"/>
      <c r="P1172" s="138">
        <v>2.6666666666666665</v>
      </c>
      <c r="Q1172" s="139">
        <v>0</v>
      </c>
      <c r="R1172" s="140">
        <v>45.333333333333336</v>
      </c>
      <c r="S1172" s="140">
        <v>48.666666666666664</v>
      </c>
      <c r="T1172" s="140">
        <v>5.666666666666667</v>
      </c>
      <c r="U1172" s="139">
        <v>2.6666666666666665</v>
      </c>
      <c r="V1172" s="77">
        <f t="shared" si="18"/>
        <v>6.06</v>
      </c>
      <c r="W1172" s="216">
        <v>10.1</v>
      </c>
      <c r="X1172" s="217">
        <v>0.94292831956039158</v>
      </c>
      <c r="Y1172" s="217">
        <v>5.7071680439608426E-2</v>
      </c>
      <c r="Z1172" s="25"/>
    </row>
    <row r="1173" spans="1:26" x14ac:dyDescent="0.25">
      <c r="A1173" s="124">
        <v>568102</v>
      </c>
      <c r="B1173" s="125" t="s">
        <v>1226</v>
      </c>
      <c r="C1173" s="126" t="s">
        <v>980</v>
      </c>
      <c r="D1173" s="101" t="s">
        <v>2106</v>
      </c>
      <c r="E1173" s="134"/>
      <c r="F1173" s="102">
        <v>18</v>
      </c>
      <c r="G1173" s="103" t="s">
        <v>1184</v>
      </c>
      <c r="H1173" s="104">
        <v>1</v>
      </c>
      <c r="I1173" s="106">
        <v>2064</v>
      </c>
      <c r="J1173" s="165">
        <v>1131</v>
      </c>
      <c r="K1173" s="166">
        <v>192</v>
      </c>
      <c r="L1173" s="166">
        <v>30</v>
      </c>
      <c r="M1173" s="166">
        <v>195</v>
      </c>
      <c r="N1173" s="166">
        <v>294</v>
      </c>
      <c r="O1173" s="167"/>
      <c r="P1173" s="138">
        <v>24</v>
      </c>
      <c r="Q1173" s="139">
        <v>0.66666666666666663</v>
      </c>
      <c r="R1173" s="140">
        <v>25.666666666666668</v>
      </c>
      <c r="S1173" s="140">
        <v>26.333333333333332</v>
      </c>
      <c r="T1173" s="140">
        <v>6</v>
      </c>
      <c r="U1173" s="139">
        <v>3.3333333333333335</v>
      </c>
      <c r="V1173" s="77">
        <f t="shared" si="18"/>
        <v>6.06</v>
      </c>
      <c r="W1173" s="216">
        <v>10.1</v>
      </c>
      <c r="X1173" s="217">
        <v>0.94292831956039158</v>
      </c>
      <c r="Y1173" s="217">
        <v>5.7071680439608426E-2</v>
      </c>
      <c r="Z1173" s="25"/>
    </row>
    <row r="1174" spans="1:26" x14ac:dyDescent="0.25">
      <c r="A1174" s="124">
        <v>568103</v>
      </c>
      <c r="B1174" s="125" t="s">
        <v>1227</v>
      </c>
      <c r="C1174" s="126" t="s">
        <v>980</v>
      </c>
      <c r="D1174" s="101" t="s">
        <v>2106</v>
      </c>
      <c r="E1174" s="134"/>
      <c r="F1174" s="102">
        <v>18</v>
      </c>
      <c r="G1174" s="103" t="s">
        <v>1184</v>
      </c>
      <c r="H1174" s="104">
        <v>1</v>
      </c>
      <c r="I1174" s="106">
        <v>2412</v>
      </c>
      <c r="J1174" s="165">
        <v>1191</v>
      </c>
      <c r="K1174" s="166">
        <v>240</v>
      </c>
      <c r="L1174" s="166">
        <v>51</v>
      </c>
      <c r="M1174" s="166">
        <v>246</v>
      </c>
      <c r="N1174" s="166">
        <v>447</v>
      </c>
      <c r="O1174" s="167"/>
      <c r="P1174" s="138">
        <v>8.3333333333333339</v>
      </c>
      <c r="Q1174" s="139">
        <v>1.6666666666666667</v>
      </c>
      <c r="R1174" s="140">
        <v>21.333333333333332</v>
      </c>
      <c r="S1174" s="140">
        <v>39.666666666666664</v>
      </c>
      <c r="T1174" s="140">
        <v>10.666666666666666</v>
      </c>
      <c r="U1174" s="139">
        <v>2.6666666666666665</v>
      </c>
      <c r="V1174" s="77">
        <f t="shared" si="18"/>
        <v>6.06</v>
      </c>
      <c r="W1174" s="216">
        <v>10.1</v>
      </c>
      <c r="X1174" s="217">
        <v>0.94292831956039158</v>
      </c>
      <c r="Y1174" s="217">
        <v>5.7071680439608426E-2</v>
      </c>
      <c r="Z1174" s="25"/>
    </row>
    <row r="1175" spans="1:26" x14ac:dyDescent="0.25">
      <c r="A1175" s="124">
        <v>568104</v>
      </c>
      <c r="B1175" s="125" t="s">
        <v>1228</v>
      </c>
      <c r="C1175" s="126" t="s">
        <v>980</v>
      </c>
      <c r="D1175" s="101" t="s">
        <v>2106</v>
      </c>
      <c r="E1175" s="134"/>
      <c r="F1175" s="102">
        <v>18</v>
      </c>
      <c r="G1175" s="103" t="s">
        <v>1184</v>
      </c>
      <c r="H1175" s="104">
        <v>1</v>
      </c>
      <c r="I1175" s="106">
        <v>1710</v>
      </c>
      <c r="J1175" s="165">
        <v>1080</v>
      </c>
      <c r="K1175" s="166">
        <v>105</v>
      </c>
      <c r="L1175" s="166">
        <v>21</v>
      </c>
      <c r="M1175" s="166">
        <v>120</v>
      </c>
      <c r="N1175" s="166">
        <v>234</v>
      </c>
      <c r="O1175" s="167"/>
      <c r="P1175" s="138">
        <v>6.666666666666667</v>
      </c>
      <c r="Q1175" s="139">
        <v>0.33333333333333331</v>
      </c>
      <c r="R1175" s="140">
        <v>16.666666666666668</v>
      </c>
      <c r="S1175" s="140">
        <v>15.333333333333334</v>
      </c>
      <c r="T1175" s="140">
        <v>4.666666666666667</v>
      </c>
      <c r="U1175" s="139">
        <v>1</v>
      </c>
      <c r="V1175" s="77">
        <f t="shared" si="18"/>
        <v>6.06</v>
      </c>
      <c r="W1175" s="216">
        <v>10.1</v>
      </c>
      <c r="X1175" s="217">
        <v>0.94292831956039158</v>
      </c>
      <c r="Y1175" s="217">
        <v>5.7071680439608426E-2</v>
      </c>
      <c r="Z1175" s="25"/>
    </row>
    <row r="1176" spans="1:26" x14ac:dyDescent="0.25">
      <c r="A1176" s="124">
        <v>568201</v>
      </c>
      <c r="B1176" s="125" t="s">
        <v>1229</v>
      </c>
      <c r="C1176" s="126" t="s">
        <v>980</v>
      </c>
      <c r="D1176" s="101" t="s">
        <v>2106</v>
      </c>
      <c r="E1176" s="134"/>
      <c r="F1176" s="102">
        <v>18</v>
      </c>
      <c r="G1176" s="103" t="s">
        <v>1184</v>
      </c>
      <c r="H1176" s="104">
        <v>1</v>
      </c>
      <c r="I1176" s="106">
        <v>2610</v>
      </c>
      <c r="J1176" s="165">
        <v>1401</v>
      </c>
      <c r="K1176" s="166">
        <v>264</v>
      </c>
      <c r="L1176" s="166">
        <v>33</v>
      </c>
      <c r="M1176" s="166">
        <v>213</v>
      </c>
      <c r="N1176" s="166">
        <v>450</v>
      </c>
      <c r="O1176" s="167"/>
      <c r="P1176" s="138">
        <v>5</v>
      </c>
      <c r="Q1176" s="139">
        <v>0.33333333333333331</v>
      </c>
      <c r="R1176" s="140">
        <v>60.333333333333336</v>
      </c>
      <c r="S1176" s="140">
        <v>90.333333333333329</v>
      </c>
      <c r="T1176" s="140">
        <v>15.333333333333334</v>
      </c>
      <c r="U1176" s="139">
        <v>11.666666666666666</v>
      </c>
      <c r="V1176" s="77">
        <f t="shared" si="18"/>
        <v>6.06</v>
      </c>
      <c r="W1176" s="216">
        <v>10.1</v>
      </c>
      <c r="X1176" s="217">
        <v>0.94292831956039158</v>
      </c>
      <c r="Y1176" s="217">
        <v>5.7071680439608426E-2</v>
      </c>
      <c r="Z1176" s="25"/>
    </row>
    <row r="1177" spans="1:26" x14ac:dyDescent="0.25">
      <c r="A1177" s="124">
        <v>568202</v>
      </c>
      <c r="B1177" s="125" t="s">
        <v>1230</v>
      </c>
      <c r="C1177" s="126" t="s">
        <v>980</v>
      </c>
      <c r="D1177" s="101" t="s">
        <v>2106</v>
      </c>
      <c r="E1177" s="134"/>
      <c r="F1177" s="102">
        <v>18</v>
      </c>
      <c r="G1177" s="103" t="s">
        <v>1184</v>
      </c>
      <c r="H1177" s="104">
        <v>1</v>
      </c>
      <c r="I1177" s="106">
        <v>2925</v>
      </c>
      <c r="J1177" s="165">
        <v>1560</v>
      </c>
      <c r="K1177" s="166">
        <v>282</v>
      </c>
      <c r="L1177" s="166">
        <v>51</v>
      </c>
      <c r="M1177" s="166">
        <v>267</v>
      </c>
      <c r="N1177" s="166">
        <v>474</v>
      </c>
      <c r="O1177" s="167"/>
      <c r="P1177" s="138">
        <v>24</v>
      </c>
      <c r="Q1177" s="139">
        <v>1.3333333333333333</v>
      </c>
      <c r="R1177" s="140">
        <v>52.666666666666664</v>
      </c>
      <c r="S1177" s="140">
        <v>72.333333333333329</v>
      </c>
      <c r="T1177" s="140">
        <v>16</v>
      </c>
      <c r="U1177" s="139">
        <v>7.333333333333333</v>
      </c>
      <c r="V1177" s="77">
        <f t="shared" si="18"/>
        <v>6.06</v>
      </c>
      <c r="W1177" s="216">
        <v>10.1</v>
      </c>
      <c r="X1177" s="217">
        <v>0.94292831956039158</v>
      </c>
      <c r="Y1177" s="217">
        <v>5.7071680439608426E-2</v>
      </c>
      <c r="Z1177" s="25"/>
    </row>
    <row r="1178" spans="1:26" x14ac:dyDescent="0.25">
      <c r="A1178" s="124">
        <v>568301</v>
      </c>
      <c r="B1178" s="125" t="s">
        <v>1231</v>
      </c>
      <c r="C1178" s="126" t="s">
        <v>980</v>
      </c>
      <c r="D1178" s="101" t="s">
        <v>2106</v>
      </c>
      <c r="E1178" s="134"/>
      <c r="F1178" s="102">
        <v>18</v>
      </c>
      <c r="G1178" s="103" t="s">
        <v>1184</v>
      </c>
      <c r="H1178" s="104">
        <v>1</v>
      </c>
      <c r="I1178" s="106">
        <v>2334</v>
      </c>
      <c r="J1178" s="165">
        <v>1416</v>
      </c>
      <c r="K1178" s="166">
        <v>162</v>
      </c>
      <c r="L1178" s="166">
        <v>39</v>
      </c>
      <c r="M1178" s="166">
        <v>180</v>
      </c>
      <c r="N1178" s="166">
        <v>291</v>
      </c>
      <c r="O1178" s="167"/>
      <c r="P1178" s="138">
        <v>17.333333333333332</v>
      </c>
      <c r="Q1178" s="139">
        <v>2.3333333333333335</v>
      </c>
      <c r="R1178" s="140">
        <v>49</v>
      </c>
      <c r="S1178" s="140">
        <v>47</v>
      </c>
      <c r="T1178" s="140">
        <v>6.333333333333333</v>
      </c>
      <c r="U1178" s="139">
        <v>3.3333333333333335</v>
      </c>
      <c r="V1178" s="77">
        <f t="shared" si="18"/>
        <v>6.06</v>
      </c>
      <c r="W1178" s="216">
        <v>10.1</v>
      </c>
      <c r="X1178" s="217">
        <v>0.94292831956039158</v>
      </c>
      <c r="Y1178" s="217">
        <v>5.7071680439608426E-2</v>
      </c>
      <c r="Z1178" s="25"/>
    </row>
    <row r="1179" spans="1:26" x14ac:dyDescent="0.25">
      <c r="A1179" s="124">
        <v>568302</v>
      </c>
      <c r="B1179" s="125" t="s">
        <v>1232</v>
      </c>
      <c r="C1179" s="126" t="s">
        <v>980</v>
      </c>
      <c r="D1179" s="101" t="s">
        <v>2106</v>
      </c>
      <c r="E1179" s="134"/>
      <c r="F1179" s="102">
        <v>18</v>
      </c>
      <c r="G1179" s="103" t="s">
        <v>1184</v>
      </c>
      <c r="H1179" s="104">
        <v>1</v>
      </c>
      <c r="I1179" s="106">
        <v>4659</v>
      </c>
      <c r="J1179" s="165">
        <v>2496</v>
      </c>
      <c r="K1179" s="166">
        <v>474</v>
      </c>
      <c r="L1179" s="166">
        <v>75</v>
      </c>
      <c r="M1179" s="166">
        <v>396</v>
      </c>
      <c r="N1179" s="166">
        <v>744</v>
      </c>
      <c r="O1179" s="167"/>
      <c r="P1179" s="138">
        <v>16.333333333333332</v>
      </c>
      <c r="Q1179" s="139">
        <v>1.6666666666666667</v>
      </c>
      <c r="R1179" s="140">
        <v>86.333333333333329</v>
      </c>
      <c r="S1179" s="140">
        <v>122.66666666666667</v>
      </c>
      <c r="T1179" s="140">
        <v>23</v>
      </c>
      <c r="U1179" s="139">
        <v>11.666666666666666</v>
      </c>
      <c r="V1179" s="77">
        <f t="shared" si="18"/>
        <v>6.06</v>
      </c>
      <c r="W1179" s="216">
        <v>10.1</v>
      </c>
      <c r="X1179" s="217">
        <v>0.94292831956039158</v>
      </c>
      <c r="Y1179" s="217">
        <v>5.7071680439608426E-2</v>
      </c>
      <c r="Z1179" s="25"/>
    </row>
    <row r="1180" spans="1:26" x14ac:dyDescent="0.25">
      <c r="A1180" s="124">
        <v>568303</v>
      </c>
      <c r="B1180" s="125" t="s">
        <v>1233</v>
      </c>
      <c r="C1180" s="126" t="s">
        <v>980</v>
      </c>
      <c r="D1180" s="101" t="s">
        <v>2106</v>
      </c>
      <c r="E1180" s="134"/>
      <c r="F1180" s="102">
        <v>18</v>
      </c>
      <c r="G1180" s="103" t="s">
        <v>1184</v>
      </c>
      <c r="H1180" s="104">
        <v>1</v>
      </c>
      <c r="I1180" s="106">
        <v>3528</v>
      </c>
      <c r="J1180" s="165">
        <v>1896</v>
      </c>
      <c r="K1180" s="166">
        <v>330</v>
      </c>
      <c r="L1180" s="166">
        <v>57</v>
      </c>
      <c r="M1180" s="166">
        <v>288</v>
      </c>
      <c r="N1180" s="166">
        <v>552</v>
      </c>
      <c r="O1180" s="167"/>
      <c r="P1180" s="138">
        <v>57</v>
      </c>
      <c r="Q1180" s="139">
        <v>4.333333333333333</v>
      </c>
      <c r="R1180" s="140">
        <v>44</v>
      </c>
      <c r="S1180" s="140">
        <v>74</v>
      </c>
      <c r="T1180" s="140">
        <v>22.666666666666668</v>
      </c>
      <c r="U1180" s="139">
        <v>7.333333333333333</v>
      </c>
      <c r="V1180" s="77">
        <f t="shared" si="18"/>
        <v>6.06</v>
      </c>
      <c r="W1180" s="216">
        <v>10.1</v>
      </c>
      <c r="X1180" s="217">
        <v>0.94292831956039158</v>
      </c>
      <c r="Y1180" s="217">
        <v>5.7071680439608426E-2</v>
      </c>
      <c r="Z1180" s="25"/>
    </row>
    <row r="1181" spans="1:26" x14ac:dyDescent="0.25">
      <c r="A1181" s="124">
        <v>568401</v>
      </c>
      <c r="B1181" s="125" t="s">
        <v>1234</v>
      </c>
      <c r="C1181" s="126" t="s">
        <v>980</v>
      </c>
      <c r="D1181" s="101" t="s">
        <v>2106</v>
      </c>
      <c r="E1181" s="134"/>
      <c r="F1181" s="102">
        <v>18</v>
      </c>
      <c r="G1181" s="103" t="s">
        <v>1184</v>
      </c>
      <c r="H1181" s="104">
        <v>1</v>
      </c>
      <c r="I1181" s="106">
        <v>2466</v>
      </c>
      <c r="J1181" s="165">
        <v>1764</v>
      </c>
      <c r="K1181" s="166">
        <v>75</v>
      </c>
      <c r="L1181" s="166">
        <v>18</v>
      </c>
      <c r="M1181" s="166">
        <v>114</v>
      </c>
      <c r="N1181" s="166">
        <v>219</v>
      </c>
      <c r="O1181" s="167"/>
      <c r="P1181" s="138">
        <v>14</v>
      </c>
      <c r="Q1181" s="139">
        <v>2</v>
      </c>
      <c r="R1181" s="140">
        <v>53.333333333333336</v>
      </c>
      <c r="S1181" s="140">
        <v>61</v>
      </c>
      <c r="T1181" s="140">
        <v>4.333333333333333</v>
      </c>
      <c r="U1181" s="139">
        <v>2.6666666666666665</v>
      </c>
      <c r="V1181" s="77">
        <f t="shared" si="18"/>
        <v>6.06</v>
      </c>
      <c r="W1181" s="216">
        <v>10.1</v>
      </c>
      <c r="X1181" s="217">
        <v>0.94292831956039158</v>
      </c>
      <c r="Y1181" s="217">
        <v>5.7071680439608426E-2</v>
      </c>
      <c r="Z1181" s="25"/>
    </row>
    <row r="1182" spans="1:26" x14ac:dyDescent="0.25">
      <c r="A1182" s="124">
        <v>568402</v>
      </c>
      <c r="B1182" s="125" t="s">
        <v>1235</v>
      </c>
      <c r="C1182" s="126" t="s">
        <v>980</v>
      </c>
      <c r="D1182" s="101" t="s">
        <v>2106</v>
      </c>
      <c r="E1182" s="134"/>
      <c r="F1182" s="102">
        <v>18</v>
      </c>
      <c r="G1182" s="103" t="s">
        <v>1184</v>
      </c>
      <c r="H1182" s="104">
        <v>1</v>
      </c>
      <c r="I1182" s="106">
        <v>2487</v>
      </c>
      <c r="J1182" s="165">
        <v>1575</v>
      </c>
      <c r="K1182" s="166">
        <v>87</v>
      </c>
      <c r="L1182" s="166">
        <v>30</v>
      </c>
      <c r="M1182" s="166">
        <v>168</v>
      </c>
      <c r="N1182" s="166">
        <v>300</v>
      </c>
      <c r="O1182" s="167"/>
      <c r="P1182" s="138">
        <v>47.333333333333336</v>
      </c>
      <c r="Q1182" s="139">
        <v>0.66666666666666663</v>
      </c>
      <c r="R1182" s="140">
        <v>39.666666666666664</v>
      </c>
      <c r="S1182" s="140">
        <v>44.333333333333336</v>
      </c>
      <c r="T1182" s="140">
        <v>7.333333333333333</v>
      </c>
      <c r="U1182" s="139">
        <v>2</v>
      </c>
      <c r="V1182" s="77">
        <f t="shared" si="18"/>
        <v>6.06</v>
      </c>
      <c r="W1182" s="216">
        <v>10.1</v>
      </c>
      <c r="X1182" s="217">
        <v>0.94292831956039158</v>
      </c>
      <c r="Y1182" s="217">
        <v>5.7071680439608426E-2</v>
      </c>
      <c r="Z1182" s="25"/>
    </row>
    <row r="1183" spans="1:26" x14ac:dyDescent="0.25">
      <c r="A1183" s="124">
        <v>568501</v>
      </c>
      <c r="B1183" s="125" t="s">
        <v>1236</v>
      </c>
      <c r="C1183" s="126" t="s">
        <v>980</v>
      </c>
      <c r="D1183" s="101" t="s">
        <v>2106</v>
      </c>
      <c r="E1183" s="134"/>
      <c r="F1183" s="102">
        <v>18</v>
      </c>
      <c r="G1183" s="103" t="s">
        <v>1184</v>
      </c>
      <c r="H1183" s="104">
        <v>1</v>
      </c>
      <c r="I1183" s="106">
        <v>3018</v>
      </c>
      <c r="J1183" s="165">
        <v>1947</v>
      </c>
      <c r="K1183" s="166">
        <v>144</v>
      </c>
      <c r="L1183" s="166">
        <v>33</v>
      </c>
      <c r="M1183" s="166">
        <v>174</v>
      </c>
      <c r="N1183" s="166">
        <v>360</v>
      </c>
      <c r="O1183" s="167"/>
      <c r="P1183" s="138">
        <v>34.333333333333336</v>
      </c>
      <c r="Q1183" s="139">
        <v>0.33333333333333331</v>
      </c>
      <c r="R1183" s="140">
        <v>57.333333333333336</v>
      </c>
      <c r="S1183" s="140">
        <v>41</v>
      </c>
      <c r="T1183" s="140">
        <v>9.6666666666666661</v>
      </c>
      <c r="U1183" s="139">
        <v>3.3333333333333335</v>
      </c>
      <c r="V1183" s="77">
        <f t="shared" si="18"/>
        <v>6.06</v>
      </c>
      <c r="W1183" s="216">
        <v>10.1</v>
      </c>
      <c r="X1183" s="217">
        <v>0.94292831956039158</v>
      </c>
      <c r="Y1183" s="217">
        <v>5.7071680439608426E-2</v>
      </c>
      <c r="Z1183" s="25"/>
    </row>
    <row r="1184" spans="1:26" x14ac:dyDescent="0.25">
      <c r="A1184" s="124">
        <v>568502</v>
      </c>
      <c r="B1184" s="125" t="s">
        <v>1237</v>
      </c>
      <c r="C1184" s="126" t="s">
        <v>980</v>
      </c>
      <c r="D1184" s="101" t="s">
        <v>2106</v>
      </c>
      <c r="E1184" s="134"/>
      <c r="F1184" s="102">
        <v>18</v>
      </c>
      <c r="G1184" s="103" t="s">
        <v>1184</v>
      </c>
      <c r="H1184" s="104">
        <v>1</v>
      </c>
      <c r="I1184" s="106">
        <v>2874</v>
      </c>
      <c r="J1184" s="165">
        <v>1755</v>
      </c>
      <c r="K1184" s="166">
        <v>165</v>
      </c>
      <c r="L1184" s="166">
        <v>54</v>
      </c>
      <c r="M1184" s="166">
        <v>231</v>
      </c>
      <c r="N1184" s="166">
        <v>393</v>
      </c>
      <c r="O1184" s="167"/>
      <c r="P1184" s="138">
        <v>12.666666666666666</v>
      </c>
      <c r="Q1184" s="139">
        <v>0.33333333333333331</v>
      </c>
      <c r="R1184" s="140">
        <v>45</v>
      </c>
      <c r="S1184" s="140">
        <v>65.666666666666671</v>
      </c>
      <c r="T1184" s="140">
        <v>14.333333333333334</v>
      </c>
      <c r="U1184" s="139">
        <v>5</v>
      </c>
      <c r="V1184" s="77">
        <f t="shared" si="18"/>
        <v>6.06</v>
      </c>
      <c r="W1184" s="216">
        <v>10.1</v>
      </c>
      <c r="X1184" s="217">
        <v>0.94292831956039158</v>
      </c>
      <c r="Y1184" s="217">
        <v>5.7071680439608426E-2</v>
      </c>
      <c r="Z1184" s="25"/>
    </row>
    <row r="1185" spans="1:26" x14ac:dyDescent="0.25">
      <c r="A1185" s="124">
        <v>568601</v>
      </c>
      <c r="B1185" s="125" t="s">
        <v>1238</v>
      </c>
      <c r="C1185" s="126" t="s">
        <v>980</v>
      </c>
      <c r="D1185" s="101" t="s">
        <v>2106</v>
      </c>
      <c r="E1185" s="134"/>
      <c r="F1185" s="102">
        <v>18</v>
      </c>
      <c r="G1185" s="103" t="s">
        <v>1184</v>
      </c>
      <c r="H1185" s="104">
        <v>1</v>
      </c>
      <c r="I1185" s="106">
        <v>882</v>
      </c>
      <c r="J1185" s="168">
        <v>564</v>
      </c>
      <c r="K1185" s="166">
        <v>33</v>
      </c>
      <c r="L1185" s="166">
        <v>3</v>
      </c>
      <c r="M1185" s="166">
        <v>36</v>
      </c>
      <c r="N1185" s="166">
        <v>132</v>
      </c>
      <c r="O1185" s="167"/>
      <c r="P1185" s="138">
        <v>12.333333333333334</v>
      </c>
      <c r="Q1185" s="139">
        <v>0.66666666666666663</v>
      </c>
      <c r="R1185" s="140">
        <v>8.6666666666666661</v>
      </c>
      <c r="S1185" s="140">
        <v>6</v>
      </c>
      <c r="T1185" s="140">
        <v>2</v>
      </c>
      <c r="U1185" s="139">
        <v>0</v>
      </c>
      <c r="V1185" s="77">
        <f t="shared" si="18"/>
        <v>6.06</v>
      </c>
      <c r="W1185" s="216">
        <v>10.1</v>
      </c>
      <c r="X1185" s="217">
        <v>0.94292831956039158</v>
      </c>
      <c r="Y1185" s="217">
        <v>5.7071680439608426E-2</v>
      </c>
      <c r="Z1185" s="25"/>
    </row>
    <row r="1186" spans="1:26" x14ac:dyDescent="0.25">
      <c r="A1186" s="124">
        <v>568602</v>
      </c>
      <c r="B1186" s="125" t="s">
        <v>1239</v>
      </c>
      <c r="C1186" s="126" t="s">
        <v>980</v>
      </c>
      <c r="D1186" s="101" t="s">
        <v>2106</v>
      </c>
      <c r="E1186" s="134"/>
      <c r="F1186" s="102">
        <v>18</v>
      </c>
      <c r="G1186" s="103" t="s">
        <v>1184</v>
      </c>
      <c r="H1186" s="104">
        <v>1</v>
      </c>
      <c r="I1186" s="106">
        <v>4245</v>
      </c>
      <c r="J1186" s="165">
        <v>2637</v>
      </c>
      <c r="K1186" s="166">
        <v>174</v>
      </c>
      <c r="L1186" s="166">
        <v>51</v>
      </c>
      <c r="M1186" s="166">
        <v>303</v>
      </c>
      <c r="N1186" s="166">
        <v>603</v>
      </c>
      <c r="O1186" s="167"/>
      <c r="P1186" s="138">
        <v>3.6666666666666665</v>
      </c>
      <c r="Q1186" s="139">
        <v>0.33333333333333331</v>
      </c>
      <c r="R1186" s="140">
        <v>50.333333333333336</v>
      </c>
      <c r="S1186" s="140">
        <v>46.666666666666664</v>
      </c>
      <c r="T1186" s="140">
        <v>10</v>
      </c>
      <c r="U1186" s="139">
        <v>5.666666666666667</v>
      </c>
      <c r="V1186" s="77">
        <f t="shared" si="18"/>
        <v>6.06</v>
      </c>
      <c r="W1186" s="216">
        <v>10.1</v>
      </c>
      <c r="X1186" s="217">
        <v>0.94292831956039158</v>
      </c>
      <c r="Y1186" s="217">
        <v>5.7071680439608426E-2</v>
      </c>
      <c r="Z1186" s="25"/>
    </row>
    <row r="1187" spans="1:26" x14ac:dyDescent="0.25">
      <c r="A1187" s="124">
        <v>568701</v>
      </c>
      <c r="B1187" s="125" t="s">
        <v>1240</v>
      </c>
      <c r="C1187" s="126" t="s">
        <v>980</v>
      </c>
      <c r="D1187" s="101" t="s">
        <v>2106</v>
      </c>
      <c r="E1187" s="134"/>
      <c r="F1187" s="102">
        <v>18</v>
      </c>
      <c r="G1187" s="103" t="s">
        <v>1184</v>
      </c>
      <c r="H1187" s="104">
        <v>1</v>
      </c>
      <c r="I1187" s="106">
        <v>1362</v>
      </c>
      <c r="J1187" s="168">
        <v>750</v>
      </c>
      <c r="K1187" s="166">
        <v>183</v>
      </c>
      <c r="L1187" s="166">
        <v>12</v>
      </c>
      <c r="M1187" s="166">
        <v>93</v>
      </c>
      <c r="N1187" s="166">
        <v>207</v>
      </c>
      <c r="O1187" s="167"/>
      <c r="P1187" s="138">
        <v>17</v>
      </c>
      <c r="Q1187" s="139">
        <v>0.66666666666666663</v>
      </c>
      <c r="R1187" s="140">
        <v>22</v>
      </c>
      <c r="S1187" s="140">
        <v>32.666666666666664</v>
      </c>
      <c r="T1187" s="140">
        <v>7.666666666666667</v>
      </c>
      <c r="U1187" s="139">
        <v>3.6666666666666665</v>
      </c>
      <c r="V1187" s="77">
        <f t="shared" si="18"/>
        <v>6.06</v>
      </c>
      <c r="W1187" s="216">
        <v>10.1</v>
      </c>
      <c r="X1187" s="217">
        <v>0.94292831956039158</v>
      </c>
      <c r="Y1187" s="217">
        <v>5.7071680439608426E-2</v>
      </c>
      <c r="Z1187" s="25"/>
    </row>
    <row r="1188" spans="1:26" x14ac:dyDescent="0.25">
      <c r="A1188" s="124">
        <v>568702</v>
      </c>
      <c r="B1188" s="125" t="s">
        <v>1241</v>
      </c>
      <c r="C1188" s="126" t="s">
        <v>980</v>
      </c>
      <c r="D1188" s="101" t="s">
        <v>2106</v>
      </c>
      <c r="E1188" s="134"/>
      <c r="F1188" s="102">
        <v>18</v>
      </c>
      <c r="G1188" s="103" t="s">
        <v>1184</v>
      </c>
      <c r="H1188" s="104">
        <v>1</v>
      </c>
      <c r="I1188" s="106">
        <v>2601</v>
      </c>
      <c r="J1188" s="165">
        <v>1560</v>
      </c>
      <c r="K1188" s="166">
        <v>162</v>
      </c>
      <c r="L1188" s="166">
        <v>51</v>
      </c>
      <c r="M1188" s="166">
        <v>210</v>
      </c>
      <c r="N1188" s="166">
        <v>309</v>
      </c>
      <c r="O1188" s="167"/>
      <c r="P1188" s="138">
        <v>9</v>
      </c>
      <c r="Q1188" s="139">
        <v>1.3333333333333333</v>
      </c>
      <c r="R1188" s="140">
        <v>24.333333333333332</v>
      </c>
      <c r="S1188" s="140">
        <v>39</v>
      </c>
      <c r="T1188" s="140">
        <v>7.333333333333333</v>
      </c>
      <c r="U1188" s="139">
        <v>4.333333333333333</v>
      </c>
      <c r="V1188" s="77">
        <f t="shared" si="18"/>
        <v>6.06</v>
      </c>
      <c r="W1188" s="216">
        <v>10.1</v>
      </c>
      <c r="X1188" s="217">
        <v>0.94292831956039158</v>
      </c>
      <c r="Y1188" s="217">
        <v>5.7071680439608426E-2</v>
      </c>
      <c r="Z1188" s="25"/>
    </row>
    <row r="1189" spans="1:26" x14ac:dyDescent="0.25">
      <c r="A1189" s="124">
        <v>568800</v>
      </c>
      <c r="B1189" s="125" t="s">
        <v>1242</v>
      </c>
      <c r="C1189" s="126" t="s">
        <v>980</v>
      </c>
      <c r="D1189" s="101" t="s">
        <v>2106</v>
      </c>
      <c r="E1189" s="134"/>
      <c r="F1189" s="102">
        <v>18</v>
      </c>
      <c r="G1189" s="103" t="s">
        <v>1184</v>
      </c>
      <c r="H1189" s="104">
        <v>1</v>
      </c>
      <c r="I1189" s="106">
        <v>60</v>
      </c>
      <c r="J1189" s="168">
        <v>39</v>
      </c>
      <c r="K1189" s="166">
        <v>6</v>
      </c>
      <c r="L1189" s="166" t="s">
        <v>2139</v>
      </c>
      <c r="M1189" s="166">
        <v>3</v>
      </c>
      <c r="N1189" s="166">
        <v>3</v>
      </c>
      <c r="O1189" s="167"/>
      <c r="P1189" s="138">
        <v>7.333333333333333</v>
      </c>
      <c r="Q1189" s="139">
        <v>0.33333333333333331</v>
      </c>
      <c r="R1189" s="140">
        <v>3</v>
      </c>
      <c r="S1189" s="140">
        <v>2</v>
      </c>
      <c r="T1189" s="140">
        <v>0</v>
      </c>
      <c r="U1189" s="139">
        <v>0.66666666666666663</v>
      </c>
      <c r="V1189" s="77">
        <f t="shared" si="18"/>
        <v>6.06</v>
      </c>
      <c r="W1189" s="216">
        <v>10.1</v>
      </c>
      <c r="X1189" s="217">
        <v>0.94292831956039158</v>
      </c>
      <c r="Y1189" s="217">
        <v>5.7071680439608426E-2</v>
      </c>
      <c r="Z1189" s="25"/>
    </row>
    <row r="1190" spans="1:26" x14ac:dyDescent="0.25">
      <c r="A1190" s="124">
        <v>568900</v>
      </c>
      <c r="B1190" s="125" t="s">
        <v>1243</v>
      </c>
      <c r="C1190" s="126" t="s">
        <v>980</v>
      </c>
      <c r="D1190" s="101" t="s">
        <v>2106</v>
      </c>
      <c r="E1190" s="134"/>
      <c r="F1190" s="102">
        <v>18</v>
      </c>
      <c r="G1190" s="103" t="s">
        <v>1184</v>
      </c>
      <c r="H1190" s="104">
        <v>1</v>
      </c>
      <c r="I1190" s="106">
        <v>1533</v>
      </c>
      <c r="J1190" s="168">
        <v>873</v>
      </c>
      <c r="K1190" s="166">
        <v>180</v>
      </c>
      <c r="L1190" s="166">
        <v>21</v>
      </c>
      <c r="M1190" s="166">
        <v>123</v>
      </c>
      <c r="N1190" s="166">
        <v>219</v>
      </c>
      <c r="O1190" s="167"/>
      <c r="P1190" s="138">
        <v>0.33333333333333331</v>
      </c>
      <c r="Q1190" s="139">
        <v>0.33333333333333331</v>
      </c>
      <c r="R1190" s="140">
        <v>27</v>
      </c>
      <c r="S1190" s="140">
        <v>32</v>
      </c>
      <c r="T1190" s="140">
        <v>7</v>
      </c>
      <c r="U1190" s="139">
        <v>1.3333333333333333</v>
      </c>
      <c r="V1190" s="77">
        <f t="shared" si="18"/>
        <v>6.06</v>
      </c>
      <c r="W1190" s="216">
        <v>10.1</v>
      </c>
      <c r="X1190" s="217">
        <v>0.94292831956039158</v>
      </c>
      <c r="Y1190" s="217">
        <v>5.7071680439608426E-2</v>
      </c>
      <c r="Z1190" s="25"/>
    </row>
    <row r="1191" spans="1:26" x14ac:dyDescent="0.25">
      <c r="A1191" s="124">
        <v>569001</v>
      </c>
      <c r="B1191" s="125" t="s">
        <v>1244</v>
      </c>
      <c r="C1191" s="126" t="s">
        <v>980</v>
      </c>
      <c r="D1191" s="101" t="s">
        <v>2106</v>
      </c>
      <c r="E1191" s="134"/>
      <c r="F1191" s="102">
        <v>18</v>
      </c>
      <c r="G1191" s="103" t="s">
        <v>1184</v>
      </c>
      <c r="H1191" s="104">
        <v>1</v>
      </c>
      <c r="I1191" s="106">
        <v>1299</v>
      </c>
      <c r="J1191" s="168">
        <v>831</v>
      </c>
      <c r="K1191" s="166">
        <v>33</v>
      </c>
      <c r="L1191" s="166">
        <v>12</v>
      </c>
      <c r="M1191" s="166">
        <v>63</v>
      </c>
      <c r="N1191" s="166">
        <v>162</v>
      </c>
      <c r="O1191" s="167"/>
      <c r="P1191" s="138">
        <v>7.333333333333333</v>
      </c>
      <c r="Q1191" s="139">
        <v>1.3333333333333333</v>
      </c>
      <c r="R1191" s="140">
        <v>21.333333333333332</v>
      </c>
      <c r="S1191" s="140">
        <v>14.333333333333334</v>
      </c>
      <c r="T1191" s="140">
        <v>1.6666666666666667</v>
      </c>
      <c r="U1191" s="139">
        <v>0.33333333333333331</v>
      </c>
      <c r="V1191" s="77">
        <f t="shared" si="18"/>
        <v>6.06</v>
      </c>
      <c r="W1191" s="216">
        <v>10.1</v>
      </c>
      <c r="X1191" s="217">
        <v>0.94292831956039158</v>
      </c>
      <c r="Y1191" s="217">
        <v>5.7071680439608426E-2</v>
      </c>
      <c r="Z1191" s="25"/>
    </row>
    <row r="1192" spans="1:26" x14ac:dyDescent="0.25">
      <c r="A1192" s="124">
        <v>569002</v>
      </c>
      <c r="B1192" s="125" t="s">
        <v>1245</v>
      </c>
      <c r="C1192" s="126" t="s">
        <v>980</v>
      </c>
      <c r="D1192" s="101" t="s">
        <v>2106</v>
      </c>
      <c r="E1192" s="134"/>
      <c r="F1192" s="102">
        <v>18</v>
      </c>
      <c r="G1192" s="103" t="s">
        <v>1184</v>
      </c>
      <c r="H1192" s="104">
        <v>1</v>
      </c>
      <c r="I1192" s="106">
        <v>393</v>
      </c>
      <c r="J1192" s="168">
        <v>255</v>
      </c>
      <c r="K1192" s="166">
        <v>27</v>
      </c>
      <c r="L1192" s="166">
        <v>6</v>
      </c>
      <c r="M1192" s="166">
        <v>18</v>
      </c>
      <c r="N1192" s="166">
        <v>42</v>
      </c>
      <c r="O1192" s="167"/>
      <c r="P1192" s="138">
        <v>11</v>
      </c>
      <c r="Q1192" s="139">
        <v>0</v>
      </c>
      <c r="R1192" s="140">
        <v>3.3333333333333335</v>
      </c>
      <c r="S1192" s="140">
        <v>1.6666666666666667</v>
      </c>
      <c r="T1192" s="140">
        <v>0</v>
      </c>
      <c r="U1192" s="139">
        <v>0</v>
      </c>
      <c r="V1192" s="77">
        <f t="shared" si="18"/>
        <v>6.06</v>
      </c>
      <c r="W1192" s="216">
        <v>10.1</v>
      </c>
      <c r="X1192" s="217">
        <v>0.94292831956039158</v>
      </c>
      <c r="Y1192" s="217">
        <v>5.7071680439608426E-2</v>
      </c>
      <c r="Z1192" s="25"/>
    </row>
    <row r="1193" spans="1:26" x14ac:dyDescent="0.25">
      <c r="A1193" s="124">
        <v>569100</v>
      </c>
      <c r="B1193" s="125" t="s">
        <v>1246</v>
      </c>
      <c r="C1193" s="126" t="s">
        <v>980</v>
      </c>
      <c r="D1193" s="101" t="s">
        <v>2106</v>
      </c>
      <c r="E1193" s="134"/>
      <c r="F1193" s="102">
        <v>18</v>
      </c>
      <c r="G1193" s="103" t="s">
        <v>1184</v>
      </c>
      <c r="H1193" s="104">
        <v>1</v>
      </c>
      <c r="I1193" s="106">
        <v>3954</v>
      </c>
      <c r="J1193" s="165">
        <v>2589</v>
      </c>
      <c r="K1193" s="166">
        <v>114</v>
      </c>
      <c r="L1193" s="166">
        <v>33</v>
      </c>
      <c r="M1193" s="166">
        <v>165</v>
      </c>
      <c r="N1193" s="166">
        <v>471</v>
      </c>
      <c r="O1193" s="167"/>
      <c r="P1193" s="138">
        <v>2.3333333333333335</v>
      </c>
      <c r="Q1193" s="139">
        <v>0</v>
      </c>
      <c r="R1193" s="140">
        <v>77.666666666666671</v>
      </c>
      <c r="S1193" s="140">
        <v>64.666666666666671</v>
      </c>
      <c r="T1193" s="140">
        <v>8.6666666666666661</v>
      </c>
      <c r="U1193" s="139">
        <v>5</v>
      </c>
      <c r="V1193" s="77">
        <f t="shared" si="18"/>
        <v>6.06</v>
      </c>
      <c r="W1193" s="216">
        <v>10.1</v>
      </c>
      <c r="X1193" s="217">
        <v>0.94292831956039158</v>
      </c>
      <c r="Y1193" s="217">
        <v>5.7071680439608426E-2</v>
      </c>
      <c r="Z1193" s="25"/>
    </row>
    <row r="1194" spans="1:26" x14ac:dyDescent="0.25">
      <c r="A1194" s="124">
        <v>569201</v>
      </c>
      <c r="B1194" s="125" t="s">
        <v>1247</v>
      </c>
      <c r="C1194" s="126" t="s">
        <v>980</v>
      </c>
      <c r="D1194" s="101" t="s">
        <v>2106</v>
      </c>
      <c r="E1194" s="134"/>
      <c r="F1194" s="102">
        <v>18</v>
      </c>
      <c r="G1194" s="103" t="s">
        <v>1184</v>
      </c>
      <c r="H1194" s="104">
        <v>1</v>
      </c>
      <c r="I1194" s="106">
        <v>645</v>
      </c>
      <c r="J1194" s="168">
        <v>390</v>
      </c>
      <c r="K1194" s="166">
        <v>42</v>
      </c>
      <c r="L1194" s="166">
        <v>6</v>
      </c>
      <c r="M1194" s="166">
        <v>48</v>
      </c>
      <c r="N1194" s="166">
        <v>72</v>
      </c>
      <c r="O1194" s="167"/>
      <c r="P1194" s="138">
        <v>72.333333333333329</v>
      </c>
      <c r="Q1194" s="139">
        <v>1</v>
      </c>
      <c r="R1194" s="140">
        <v>5.333333333333333</v>
      </c>
      <c r="S1194" s="140">
        <v>6.333333333333333</v>
      </c>
      <c r="T1194" s="140">
        <v>1</v>
      </c>
      <c r="U1194" s="139">
        <v>0.33333333333333331</v>
      </c>
      <c r="V1194" s="77">
        <f t="shared" si="18"/>
        <v>6.06</v>
      </c>
      <c r="W1194" s="216">
        <v>10.1</v>
      </c>
      <c r="X1194" s="217">
        <v>0.94292831956039158</v>
      </c>
      <c r="Y1194" s="217">
        <v>5.7071680439608426E-2</v>
      </c>
      <c r="Z1194" s="25"/>
    </row>
    <row r="1195" spans="1:26" x14ac:dyDescent="0.25">
      <c r="A1195" s="124">
        <v>569202</v>
      </c>
      <c r="B1195" s="125" t="s">
        <v>1248</v>
      </c>
      <c r="C1195" s="126" t="s">
        <v>980</v>
      </c>
      <c r="D1195" s="101" t="s">
        <v>2106</v>
      </c>
      <c r="E1195" s="134"/>
      <c r="F1195" s="102">
        <v>18</v>
      </c>
      <c r="G1195" s="103" t="s">
        <v>1184</v>
      </c>
      <c r="H1195" s="104">
        <v>1</v>
      </c>
      <c r="I1195" s="106">
        <v>1971</v>
      </c>
      <c r="J1195" s="165">
        <v>1170</v>
      </c>
      <c r="K1195" s="166">
        <v>105</v>
      </c>
      <c r="L1195" s="166">
        <v>30</v>
      </c>
      <c r="M1195" s="166">
        <v>144</v>
      </c>
      <c r="N1195" s="166">
        <v>258</v>
      </c>
      <c r="O1195" s="167"/>
      <c r="P1195" s="138">
        <v>2</v>
      </c>
      <c r="Q1195" s="139">
        <v>0.33333333333333331</v>
      </c>
      <c r="R1195" s="140">
        <v>25.666666666666668</v>
      </c>
      <c r="S1195" s="140">
        <v>19.666666666666668</v>
      </c>
      <c r="T1195" s="140">
        <v>4.666666666666667</v>
      </c>
      <c r="U1195" s="139">
        <v>3</v>
      </c>
      <c r="V1195" s="77">
        <f t="shared" si="18"/>
        <v>6.06</v>
      </c>
      <c r="W1195" s="216">
        <v>10.1</v>
      </c>
      <c r="X1195" s="217">
        <v>0.94292831956039158</v>
      </c>
      <c r="Y1195" s="217">
        <v>5.7071680439608426E-2</v>
      </c>
      <c r="Z1195" s="25"/>
    </row>
    <row r="1196" spans="1:26" x14ac:dyDescent="0.25">
      <c r="A1196" s="124">
        <v>569301</v>
      </c>
      <c r="B1196" s="125" t="s">
        <v>1249</v>
      </c>
      <c r="C1196" s="126" t="s">
        <v>980</v>
      </c>
      <c r="D1196" s="101" t="s">
        <v>2106</v>
      </c>
      <c r="E1196" s="134"/>
      <c r="F1196" s="102">
        <v>18</v>
      </c>
      <c r="G1196" s="103" t="s">
        <v>1184</v>
      </c>
      <c r="H1196" s="104">
        <v>1</v>
      </c>
      <c r="I1196" s="106">
        <v>2052</v>
      </c>
      <c r="J1196" s="165">
        <v>1269</v>
      </c>
      <c r="K1196" s="166">
        <v>54</v>
      </c>
      <c r="L1196" s="166">
        <v>24</v>
      </c>
      <c r="M1196" s="166">
        <v>138</v>
      </c>
      <c r="N1196" s="166">
        <v>282</v>
      </c>
      <c r="O1196" s="167"/>
      <c r="P1196" s="138">
        <v>6.333333333333333</v>
      </c>
      <c r="Q1196" s="139">
        <v>0</v>
      </c>
      <c r="R1196" s="140">
        <v>22.333333333333332</v>
      </c>
      <c r="S1196" s="140">
        <v>13.333333333333334</v>
      </c>
      <c r="T1196" s="140">
        <v>3.6666666666666665</v>
      </c>
      <c r="U1196" s="139">
        <v>3.3333333333333335</v>
      </c>
      <c r="V1196" s="77">
        <f t="shared" si="18"/>
        <v>6</v>
      </c>
      <c r="W1196" s="216">
        <v>10</v>
      </c>
      <c r="X1196" s="217">
        <v>0.72757800136410067</v>
      </c>
      <c r="Y1196" s="217">
        <v>0.27242199863589933</v>
      </c>
      <c r="Z1196" s="25"/>
    </row>
    <row r="1197" spans="1:26" x14ac:dyDescent="0.25">
      <c r="A1197" s="124">
        <v>569302</v>
      </c>
      <c r="B1197" s="125" t="s">
        <v>1250</v>
      </c>
      <c r="C1197" s="126" t="s">
        <v>980</v>
      </c>
      <c r="D1197" s="101" t="s">
        <v>2106</v>
      </c>
      <c r="E1197" s="134"/>
      <c r="F1197" s="102">
        <v>18</v>
      </c>
      <c r="G1197" s="103" t="s">
        <v>1184</v>
      </c>
      <c r="H1197" s="104">
        <v>1</v>
      </c>
      <c r="I1197" s="106">
        <v>3777</v>
      </c>
      <c r="J1197" s="165">
        <v>2337</v>
      </c>
      <c r="K1197" s="166">
        <v>159</v>
      </c>
      <c r="L1197" s="166">
        <v>69</v>
      </c>
      <c r="M1197" s="166">
        <v>315</v>
      </c>
      <c r="N1197" s="166">
        <v>504</v>
      </c>
      <c r="O1197" s="167"/>
      <c r="P1197" s="138">
        <v>5</v>
      </c>
      <c r="Q1197" s="139">
        <v>0.33333333333333331</v>
      </c>
      <c r="R1197" s="140">
        <v>18.333333333333332</v>
      </c>
      <c r="S1197" s="140">
        <v>31.333333333333332</v>
      </c>
      <c r="T1197" s="140">
        <v>11.333333333333334</v>
      </c>
      <c r="U1197" s="139">
        <v>5.333333333333333</v>
      </c>
      <c r="V1197" s="77">
        <f t="shared" si="18"/>
        <v>6</v>
      </c>
      <c r="W1197" s="216">
        <v>10</v>
      </c>
      <c r="X1197" s="217">
        <v>0.72757800136410067</v>
      </c>
      <c r="Y1197" s="217">
        <v>0.27242199863589933</v>
      </c>
      <c r="Z1197" s="25"/>
    </row>
    <row r="1198" spans="1:26" x14ac:dyDescent="0.25">
      <c r="A1198" s="124">
        <v>569401</v>
      </c>
      <c r="B1198" s="125" t="s">
        <v>1251</v>
      </c>
      <c r="C1198" s="126" t="s">
        <v>980</v>
      </c>
      <c r="D1198" s="101" t="s">
        <v>2106</v>
      </c>
      <c r="E1198" s="134"/>
      <c r="F1198" s="102">
        <v>18</v>
      </c>
      <c r="G1198" s="103" t="s">
        <v>1184</v>
      </c>
      <c r="H1198" s="104">
        <v>1</v>
      </c>
      <c r="I1198" s="106">
        <v>1164</v>
      </c>
      <c r="J1198" s="168">
        <v>723</v>
      </c>
      <c r="K1198" s="166">
        <v>33</v>
      </c>
      <c r="L1198" s="166">
        <v>18</v>
      </c>
      <c r="M1198" s="166">
        <v>75</v>
      </c>
      <c r="N1198" s="166">
        <v>159</v>
      </c>
      <c r="O1198" s="167"/>
      <c r="P1198" s="138">
        <v>8.3333333333333339</v>
      </c>
      <c r="Q1198" s="139">
        <v>0</v>
      </c>
      <c r="R1198" s="140">
        <v>26</v>
      </c>
      <c r="S1198" s="140">
        <v>32</v>
      </c>
      <c r="T1198" s="140">
        <v>9</v>
      </c>
      <c r="U1198" s="139">
        <v>4.666666666666667</v>
      </c>
      <c r="V1198" s="77">
        <f t="shared" ref="V1198:V1257" si="19">IF(OR(H1198=1,H1198=2,H1198=3),0.6*W1198,0.4*W1198)</f>
        <v>6</v>
      </c>
      <c r="W1198" s="216">
        <v>10</v>
      </c>
      <c r="X1198" s="217">
        <v>0.72757800136410067</v>
      </c>
      <c r="Y1198" s="217">
        <v>0.27242199863589933</v>
      </c>
      <c r="Z1198" s="25"/>
    </row>
    <row r="1199" spans="1:26" x14ac:dyDescent="0.25">
      <c r="A1199" s="124">
        <v>569402</v>
      </c>
      <c r="B1199" s="125" t="s">
        <v>1252</v>
      </c>
      <c r="C1199" s="126" t="s">
        <v>980</v>
      </c>
      <c r="D1199" s="101" t="s">
        <v>2106</v>
      </c>
      <c r="E1199" s="134"/>
      <c r="F1199" s="102">
        <v>18</v>
      </c>
      <c r="G1199" s="103" t="s">
        <v>1184</v>
      </c>
      <c r="H1199" s="104">
        <v>1</v>
      </c>
      <c r="I1199" s="106">
        <v>2697</v>
      </c>
      <c r="J1199" s="165">
        <v>1698</v>
      </c>
      <c r="K1199" s="166">
        <v>102</v>
      </c>
      <c r="L1199" s="166">
        <v>30</v>
      </c>
      <c r="M1199" s="166">
        <v>180</v>
      </c>
      <c r="N1199" s="166">
        <v>360</v>
      </c>
      <c r="O1199" s="167"/>
      <c r="P1199" s="138">
        <v>2</v>
      </c>
      <c r="Q1199" s="139">
        <v>0</v>
      </c>
      <c r="R1199" s="140">
        <v>0</v>
      </c>
      <c r="S1199" s="140">
        <v>0</v>
      </c>
      <c r="T1199" s="140">
        <v>0</v>
      </c>
      <c r="U1199" s="139">
        <v>0</v>
      </c>
      <c r="V1199" s="77">
        <f t="shared" si="19"/>
        <v>6</v>
      </c>
      <c r="W1199" s="216">
        <v>10</v>
      </c>
      <c r="X1199" s="217">
        <v>0.72757800136410067</v>
      </c>
      <c r="Y1199" s="217">
        <v>0.27242199863589933</v>
      </c>
      <c r="Z1199" s="25"/>
    </row>
    <row r="1200" spans="1:26" x14ac:dyDescent="0.25">
      <c r="A1200" s="124">
        <v>569500</v>
      </c>
      <c r="B1200" s="125" t="s">
        <v>1253</v>
      </c>
      <c r="C1200" s="126" t="s">
        <v>980</v>
      </c>
      <c r="D1200" s="101" t="s">
        <v>2106</v>
      </c>
      <c r="E1200" s="134"/>
      <c r="F1200" s="102">
        <v>18</v>
      </c>
      <c r="G1200" s="103" t="s">
        <v>1184</v>
      </c>
      <c r="H1200" s="104">
        <v>1</v>
      </c>
      <c r="I1200" s="106">
        <v>2697</v>
      </c>
      <c r="J1200" s="165">
        <v>1635</v>
      </c>
      <c r="K1200" s="166">
        <v>90</v>
      </c>
      <c r="L1200" s="166">
        <v>39</v>
      </c>
      <c r="M1200" s="166">
        <v>216</v>
      </c>
      <c r="N1200" s="166">
        <v>369</v>
      </c>
      <c r="O1200" s="167"/>
      <c r="P1200" s="138">
        <v>5.666666666666667</v>
      </c>
      <c r="Q1200" s="139">
        <v>0</v>
      </c>
      <c r="R1200" s="140">
        <v>22.666666666666668</v>
      </c>
      <c r="S1200" s="140">
        <v>29</v>
      </c>
      <c r="T1200" s="140">
        <v>10</v>
      </c>
      <c r="U1200" s="139">
        <v>4</v>
      </c>
      <c r="V1200" s="77">
        <f t="shared" si="19"/>
        <v>6</v>
      </c>
      <c r="W1200" s="216">
        <v>10</v>
      </c>
      <c r="X1200" s="217">
        <v>0.72757800136410067</v>
      </c>
      <c r="Y1200" s="217">
        <v>0.27242199863589933</v>
      </c>
      <c r="Z1200" s="25"/>
    </row>
    <row r="1201" spans="1:26" x14ac:dyDescent="0.25">
      <c r="A1201" s="124">
        <v>569600</v>
      </c>
      <c r="B1201" s="125" t="s">
        <v>1254</v>
      </c>
      <c r="C1201" s="126" t="s">
        <v>980</v>
      </c>
      <c r="D1201" s="101" t="s">
        <v>2106</v>
      </c>
      <c r="E1201" s="134"/>
      <c r="F1201" s="102">
        <v>18</v>
      </c>
      <c r="G1201" s="103" t="s">
        <v>1184</v>
      </c>
      <c r="H1201" s="104">
        <v>1</v>
      </c>
      <c r="I1201" s="106">
        <v>390</v>
      </c>
      <c r="J1201" s="168">
        <v>252</v>
      </c>
      <c r="K1201" s="166">
        <v>24</v>
      </c>
      <c r="L1201" s="166">
        <v>3</v>
      </c>
      <c r="M1201" s="166">
        <v>21</v>
      </c>
      <c r="N1201" s="166">
        <v>48</v>
      </c>
      <c r="O1201" s="167"/>
      <c r="P1201" s="138">
        <v>4</v>
      </c>
      <c r="Q1201" s="139">
        <v>0</v>
      </c>
      <c r="R1201" s="140">
        <v>6</v>
      </c>
      <c r="S1201" s="140">
        <v>5</v>
      </c>
      <c r="T1201" s="140">
        <v>3</v>
      </c>
      <c r="U1201" s="139">
        <v>0</v>
      </c>
      <c r="V1201" s="77">
        <f t="shared" si="19"/>
        <v>6</v>
      </c>
      <c r="W1201" s="216">
        <v>10</v>
      </c>
      <c r="X1201" s="217">
        <v>0.72757800136410067</v>
      </c>
      <c r="Y1201" s="217">
        <v>0.27242199863589933</v>
      </c>
      <c r="Z1201" s="25"/>
    </row>
    <row r="1202" spans="1:26" x14ac:dyDescent="0.25">
      <c r="A1202" s="124">
        <v>569800</v>
      </c>
      <c r="B1202" s="125" t="s">
        <v>1255</v>
      </c>
      <c r="C1202" s="126" t="s">
        <v>980</v>
      </c>
      <c r="D1202" s="101" t="s">
        <v>2106</v>
      </c>
      <c r="E1202" s="134"/>
      <c r="F1202" s="102">
        <v>18</v>
      </c>
      <c r="G1202" s="103" t="s">
        <v>1184</v>
      </c>
      <c r="H1202" s="104">
        <v>1</v>
      </c>
      <c r="I1202" s="106">
        <v>1332</v>
      </c>
      <c r="J1202" s="168">
        <v>858</v>
      </c>
      <c r="K1202" s="166">
        <v>57</v>
      </c>
      <c r="L1202" s="166">
        <v>21</v>
      </c>
      <c r="M1202" s="166">
        <v>105</v>
      </c>
      <c r="N1202" s="166">
        <v>168</v>
      </c>
      <c r="O1202" s="167"/>
      <c r="P1202" s="138">
        <v>9</v>
      </c>
      <c r="Q1202" s="139">
        <v>0.66666666666666663</v>
      </c>
      <c r="R1202" s="140">
        <v>11</v>
      </c>
      <c r="S1202" s="140">
        <v>2.6666666666666665</v>
      </c>
      <c r="T1202" s="140">
        <v>0.33333333333333331</v>
      </c>
      <c r="U1202" s="139">
        <v>0</v>
      </c>
      <c r="V1202" s="77">
        <f t="shared" si="19"/>
        <v>6</v>
      </c>
      <c r="W1202" s="216">
        <v>10</v>
      </c>
      <c r="X1202" s="217">
        <v>0.72757800136410067</v>
      </c>
      <c r="Y1202" s="217">
        <v>0.27242199863589933</v>
      </c>
      <c r="Z1202" s="25"/>
    </row>
    <row r="1203" spans="1:26" x14ac:dyDescent="0.25">
      <c r="A1203" s="124">
        <v>569900</v>
      </c>
      <c r="B1203" s="125" t="s">
        <v>1256</v>
      </c>
      <c r="C1203" s="126" t="s">
        <v>980</v>
      </c>
      <c r="D1203" s="101" t="s">
        <v>2106</v>
      </c>
      <c r="E1203" s="134"/>
      <c r="F1203" s="102">
        <v>18</v>
      </c>
      <c r="G1203" s="103" t="s">
        <v>1184</v>
      </c>
      <c r="H1203" s="104">
        <v>1</v>
      </c>
      <c r="I1203" s="106">
        <v>906</v>
      </c>
      <c r="J1203" s="168">
        <v>516</v>
      </c>
      <c r="K1203" s="166">
        <v>84</v>
      </c>
      <c r="L1203" s="166">
        <v>9</v>
      </c>
      <c r="M1203" s="166">
        <v>54</v>
      </c>
      <c r="N1203" s="166">
        <v>99</v>
      </c>
      <c r="O1203" s="167"/>
      <c r="P1203" s="138">
        <v>2</v>
      </c>
      <c r="Q1203" s="139">
        <v>0</v>
      </c>
      <c r="R1203" s="140">
        <v>10.666666666666666</v>
      </c>
      <c r="S1203" s="140">
        <v>13</v>
      </c>
      <c r="T1203" s="140">
        <v>4.666666666666667</v>
      </c>
      <c r="U1203" s="139">
        <v>1.6666666666666667</v>
      </c>
      <c r="V1203" s="77">
        <f t="shared" si="19"/>
        <v>6.06</v>
      </c>
      <c r="W1203" s="216">
        <v>10.1</v>
      </c>
      <c r="X1203" s="217">
        <v>0.94292831956039158</v>
      </c>
      <c r="Y1203" s="217">
        <v>5.7071680439608426E-2</v>
      </c>
      <c r="Z1203" s="25"/>
    </row>
    <row r="1204" spans="1:26" x14ac:dyDescent="0.25">
      <c r="A1204" s="124">
        <v>570000</v>
      </c>
      <c r="B1204" s="125" t="s">
        <v>1257</v>
      </c>
      <c r="C1204" s="126" t="s">
        <v>980</v>
      </c>
      <c r="D1204" s="101" t="s">
        <v>2106</v>
      </c>
      <c r="E1204" s="134"/>
      <c r="F1204" s="102">
        <v>18</v>
      </c>
      <c r="G1204" s="103" t="s">
        <v>1184</v>
      </c>
      <c r="H1204" s="104">
        <v>1</v>
      </c>
      <c r="I1204" s="106">
        <v>2484</v>
      </c>
      <c r="J1204" s="165">
        <v>1473</v>
      </c>
      <c r="K1204" s="166">
        <v>201</v>
      </c>
      <c r="L1204" s="166">
        <v>24</v>
      </c>
      <c r="M1204" s="166">
        <v>174</v>
      </c>
      <c r="N1204" s="166">
        <v>267</v>
      </c>
      <c r="O1204" s="167"/>
      <c r="P1204" s="138">
        <v>5</v>
      </c>
      <c r="Q1204" s="139">
        <v>0.33333333333333331</v>
      </c>
      <c r="R1204" s="140">
        <v>33</v>
      </c>
      <c r="S1204" s="140">
        <v>35.666666666666664</v>
      </c>
      <c r="T1204" s="140">
        <v>9</v>
      </c>
      <c r="U1204" s="139">
        <v>2.3333333333333335</v>
      </c>
      <c r="V1204" s="77">
        <f t="shared" si="19"/>
        <v>6.06</v>
      </c>
      <c r="W1204" s="216">
        <v>10.1</v>
      </c>
      <c r="X1204" s="217">
        <v>0.94292831956039158</v>
      </c>
      <c r="Y1204" s="217">
        <v>5.7071680439608426E-2</v>
      </c>
      <c r="Z1204" s="25"/>
    </row>
    <row r="1205" spans="1:26" x14ac:dyDescent="0.25">
      <c r="A1205" s="124">
        <v>570100</v>
      </c>
      <c r="B1205" s="125" t="s">
        <v>1258</v>
      </c>
      <c r="C1205" s="126" t="s">
        <v>980</v>
      </c>
      <c r="D1205" s="101" t="s">
        <v>2106</v>
      </c>
      <c r="E1205" s="134"/>
      <c r="F1205" s="102">
        <v>18</v>
      </c>
      <c r="G1205" s="103" t="s">
        <v>1184</v>
      </c>
      <c r="H1205" s="104">
        <v>1</v>
      </c>
      <c r="I1205" s="106">
        <v>3363</v>
      </c>
      <c r="J1205" s="165">
        <v>1995</v>
      </c>
      <c r="K1205" s="166">
        <v>237</v>
      </c>
      <c r="L1205" s="166">
        <v>51</v>
      </c>
      <c r="M1205" s="166">
        <v>246</v>
      </c>
      <c r="N1205" s="166">
        <v>366</v>
      </c>
      <c r="O1205" s="167"/>
      <c r="P1205" s="138">
        <v>11</v>
      </c>
      <c r="Q1205" s="139">
        <v>1.3333333333333333</v>
      </c>
      <c r="R1205" s="140">
        <v>41.333333333333336</v>
      </c>
      <c r="S1205" s="140">
        <v>37.333333333333336</v>
      </c>
      <c r="T1205" s="140">
        <v>9.6666666666666661</v>
      </c>
      <c r="U1205" s="139">
        <v>5</v>
      </c>
      <c r="V1205" s="77">
        <f t="shared" si="19"/>
        <v>6.06</v>
      </c>
      <c r="W1205" s="216">
        <v>10.1</v>
      </c>
      <c r="X1205" s="217">
        <v>0.94292831956039158</v>
      </c>
      <c r="Y1205" s="217">
        <v>5.7071680439608426E-2</v>
      </c>
      <c r="Z1205" s="25"/>
    </row>
    <row r="1206" spans="1:26" x14ac:dyDescent="0.25">
      <c r="A1206" s="124">
        <v>570300</v>
      </c>
      <c r="B1206" s="125" t="s">
        <v>1259</v>
      </c>
      <c r="C1206" s="126" t="s">
        <v>980</v>
      </c>
      <c r="D1206" s="101" t="s">
        <v>2106</v>
      </c>
      <c r="E1206" s="134"/>
      <c r="F1206" s="102">
        <v>18</v>
      </c>
      <c r="G1206" s="103" t="s">
        <v>1184</v>
      </c>
      <c r="H1206" s="104">
        <v>1</v>
      </c>
      <c r="I1206" s="106">
        <v>4665</v>
      </c>
      <c r="J1206" s="165">
        <v>3219</v>
      </c>
      <c r="K1206" s="166">
        <v>105</v>
      </c>
      <c r="L1206" s="166">
        <v>33</v>
      </c>
      <c r="M1206" s="166">
        <v>234</v>
      </c>
      <c r="N1206" s="166">
        <v>654</v>
      </c>
      <c r="O1206" s="167"/>
      <c r="P1206" s="138">
        <v>16.666666666666668</v>
      </c>
      <c r="Q1206" s="139">
        <v>1.3333333333333333</v>
      </c>
      <c r="R1206" s="140">
        <v>51</v>
      </c>
      <c r="S1206" s="140">
        <v>29.333333333333332</v>
      </c>
      <c r="T1206" s="140">
        <v>8.6666666666666661</v>
      </c>
      <c r="U1206" s="139">
        <v>1.6666666666666667</v>
      </c>
      <c r="V1206" s="77">
        <f t="shared" si="19"/>
        <v>6</v>
      </c>
      <c r="W1206" s="216">
        <v>10</v>
      </c>
      <c r="X1206" s="217">
        <v>0.72757800136410067</v>
      </c>
      <c r="Y1206" s="217">
        <v>0.27242199863589933</v>
      </c>
      <c r="Z1206" s="25"/>
    </row>
    <row r="1207" spans="1:26" x14ac:dyDescent="0.25">
      <c r="A1207" s="124">
        <v>570400</v>
      </c>
      <c r="B1207" s="125" t="s">
        <v>1260</v>
      </c>
      <c r="C1207" s="126" t="s">
        <v>980</v>
      </c>
      <c r="D1207" s="101" t="s">
        <v>2107</v>
      </c>
      <c r="E1207" s="134"/>
      <c r="F1207" s="102">
        <v>19</v>
      </c>
      <c r="G1207" s="103" t="s">
        <v>1192</v>
      </c>
      <c r="H1207" s="104">
        <v>1</v>
      </c>
      <c r="I1207" s="106">
        <v>2457</v>
      </c>
      <c r="J1207" s="165">
        <v>1392</v>
      </c>
      <c r="K1207" s="166">
        <v>330</v>
      </c>
      <c r="L1207" s="166">
        <v>48</v>
      </c>
      <c r="M1207" s="166">
        <v>231</v>
      </c>
      <c r="N1207" s="166">
        <v>363</v>
      </c>
      <c r="O1207" s="167"/>
      <c r="P1207" s="138">
        <v>15.666666666666666</v>
      </c>
      <c r="Q1207" s="139">
        <v>0.33333333333333331</v>
      </c>
      <c r="R1207" s="140">
        <v>39</v>
      </c>
      <c r="S1207" s="140">
        <v>35.666666666666664</v>
      </c>
      <c r="T1207" s="140">
        <v>6</v>
      </c>
      <c r="U1207" s="139">
        <v>1</v>
      </c>
      <c r="V1207" s="77">
        <f t="shared" si="19"/>
        <v>7.26</v>
      </c>
      <c r="W1207" s="216">
        <v>12.1</v>
      </c>
      <c r="X1207" s="217">
        <v>0.60130413335876087</v>
      </c>
      <c r="Y1207" s="217">
        <v>0.39869586664123913</v>
      </c>
      <c r="Z1207" s="25"/>
    </row>
    <row r="1208" spans="1:26" x14ac:dyDescent="0.25">
      <c r="A1208" s="124">
        <v>570500</v>
      </c>
      <c r="B1208" s="125" t="s">
        <v>1261</v>
      </c>
      <c r="C1208" s="126" t="s">
        <v>980</v>
      </c>
      <c r="D1208" s="101" t="s">
        <v>2107</v>
      </c>
      <c r="E1208" s="134"/>
      <c r="F1208" s="102">
        <v>19</v>
      </c>
      <c r="G1208" s="103" t="s">
        <v>1192</v>
      </c>
      <c r="H1208" s="104">
        <v>1</v>
      </c>
      <c r="I1208" s="106">
        <v>1800</v>
      </c>
      <c r="J1208" s="165">
        <v>1029</v>
      </c>
      <c r="K1208" s="166">
        <v>234</v>
      </c>
      <c r="L1208" s="166">
        <v>30</v>
      </c>
      <c r="M1208" s="166">
        <v>168</v>
      </c>
      <c r="N1208" s="166">
        <v>288</v>
      </c>
      <c r="O1208" s="167"/>
      <c r="P1208" s="138">
        <v>16</v>
      </c>
      <c r="Q1208" s="139">
        <v>0.66666666666666663</v>
      </c>
      <c r="R1208" s="140">
        <v>12.333333333333334</v>
      </c>
      <c r="S1208" s="140">
        <v>16.666666666666668</v>
      </c>
      <c r="T1208" s="140">
        <v>2.6666666666666665</v>
      </c>
      <c r="U1208" s="139">
        <v>0</v>
      </c>
      <c r="V1208" s="77">
        <f t="shared" si="19"/>
        <v>7.26</v>
      </c>
      <c r="W1208" s="216">
        <v>12.1</v>
      </c>
      <c r="X1208" s="217">
        <v>0.60130413335876087</v>
      </c>
      <c r="Y1208" s="217">
        <v>0.39869586664123913</v>
      </c>
      <c r="Z1208" s="25"/>
    </row>
    <row r="1209" spans="1:26" x14ac:dyDescent="0.25">
      <c r="A1209" s="124">
        <v>570600</v>
      </c>
      <c r="B1209" s="125" t="s">
        <v>1262</v>
      </c>
      <c r="C1209" s="126" t="s">
        <v>980</v>
      </c>
      <c r="D1209" s="101" t="s">
        <v>2107</v>
      </c>
      <c r="E1209" s="134"/>
      <c r="F1209" s="102">
        <v>19</v>
      </c>
      <c r="G1209" s="103" t="s">
        <v>1192</v>
      </c>
      <c r="H1209" s="104">
        <v>1</v>
      </c>
      <c r="I1209" s="106">
        <v>3564</v>
      </c>
      <c r="J1209" s="165">
        <v>1968</v>
      </c>
      <c r="K1209" s="166">
        <v>459</v>
      </c>
      <c r="L1209" s="166">
        <v>63</v>
      </c>
      <c r="M1209" s="166">
        <v>357</v>
      </c>
      <c r="N1209" s="166">
        <v>588</v>
      </c>
      <c r="O1209" s="167"/>
      <c r="P1209" s="138">
        <v>7</v>
      </c>
      <c r="Q1209" s="139">
        <v>2.3333333333333335</v>
      </c>
      <c r="R1209" s="140">
        <v>44.666666666666664</v>
      </c>
      <c r="S1209" s="140">
        <v>67.666666666666671</v>
      </c>
      <c r="T1209" s="140">
        <v>6.666666666666667</v>
      </c>
      <c r="U1209" s="139">
        <v>7</v>
      </c>
      <c r="V1209" s="77">
        <f t="shared" si="19"/>
        <v>7.26</v>
      </c>
      <c r="W1209" s="216">
        <v>12.1</v>
      </c>
      <c r="X1209" s="217">
        <v>0.60130413335876087</v>
      </c>
      <c r="Y1209" s="217">
        <v>0.39869586664123913</v>
      </c>
      <c r="Z1209" s="25"/>
    </row>
    <row r="1210" spans="1:26" x14ac:dyDescent="0.25">
      <c r="A1210" s="124">
        <v>570700</v>
      </c>
      <c r="B1210" s="125" t="s">
        <v>1263</v>
      </c>
      <c r="C1210" s="126" t="s">
        <v>980</v>
      </c>
      <c r="D1210" s="101" t="s">
        <v>2107</v>
      </c>
      <c r="E1210" s="134"/>
      <c r="F1210" s="102">
        <v>19</v>
      </c>
      <c r="G1210" s="103" t="s">
        <v>1192</v>
      </c>
      <c r="H1210" s="104">
        <v>1</v>
      </c>
      <c r="I1210" s="106">
        <v>2211</v>
      </c>
      <c r="J1210" s="165">
        <v>1146</v>
      </c>
      <c r="K1210" s="166">
        <v>438</v>
      </c>
      <c r="L1210" s="166">
        <v>42</v>
      </c>
      <c r="M1210" s="166">
        <v>198</v>
      </c>
      <c r="N1210" s="166">
        <v>333</v>
      </c>
      <c r="O1210" s="167"/>
      <c r="P1210" s="138">
        <v>29.333333333333332</v>
      </c>
      <c r="Q1210" s="139">
        <v>3</v>
      </c>
      <c r="R1210" s="140">
        <v>23.666666666666668</v>
      </c>
      <c r="S1210" s="140">
        <v>37.333333333333336</v>
      </c>
      <c r="T1210" s="140">
        <v>6</v>
      </c>
      <c r="U1210" s="139">
        <v>3</v>
      </c>
      <c r="V1210" s="77">
        <f t="shared" si="19"/>
        <v>7.26</v>
      </c>
      <c r="W1210" s="216">
        <v>12.1</v>
      </c>
      <c r="X1210" s="217">
        <v>0.60130413335876087</v>
      </c>
      <c r="Y1210" s="217">
        <v>0.39869586664123913</v>
      </c>
      <c r="Z1210" s="25"/>
    </row>
    <row r="1211" spans="1:26" x14ac:dyDescent="0.25">
      <c r="A1211" s="124">
        <v>570800</v>
      </c>
      <c r="B1211" s="125" t="s">
        <v>1264</v>
      </c>
      <c r="C1211" s="126" t="s">
        <v>980</v>
      </c>
      <c r="D1211" s="101" t="s">
        <v>2107</v>
      </c>
      <c r="E1211" s="134"/>
      <c r="F1211" s="102">
        <v>19</v>
      </c>
      <c r="G1211" s="103" t="s">
        <v>1192</v>
      </c>
      <c r="H1211" s="104">
        <v>1</v>
      </c>
      <c r="I1211" s="106">
        <v>381</v>
      </c>
      <c r="J1211" s="168">
        <v>225</v>
      </c>
      <c r="K1211" s="166">
        <v>69</v>
      </c>
      <c r="L1211" s="166">
        <v>3</v>
      </c>
      <c r="M1211" s="166">
        <v>15</v>
      </c>
      <c r="N1211" s="166">
        <v>27</v>
      </c>
      <c r="O1211" s="167"/>
      <c r="P1211" s="138">
        <v>10</v>
      </c>
      <c r="Q1211" s="139">
        <v>3.3333333333333335</v>
      </c>
      <c r="R1211" s="140">
        <v>26.666666666666668</v>
      </c>
      <c r="S1211" s="140">
        <v>36.333333333333336</v>
      </c>
      <c r="T1211" s="140">
        <v>6.333333333333333</v>
      </c>
      <c r="U1211" s="139">
        <v>2</v>
      </c>
      <c r="V1211" s="77">
        <f t="shared" si="19"/>
        <v>7.26</v>
      </c>
      <c r="W1211" s="216">
        <v>12.1</v>
      </c>
      <c r="X1211" s="217">
        <v>0.60130413335876087</v>
      </c>
      <c r="Y1211" s="217">
        <v>0.39869586664123913</v>
      </c>
      <c r="Z1211" s="25"/>
    </row>
    <row r="1212" spans="1:26" x14ac:dyDescent="0.25">
      <c r="A1212" s="124">
        <v>570900</v>
      </c>
      <c r="B1212" s="125" t="s">
        <v>1265</v>
      </c>
      <c r="C1212" s="126" t="s">
        <v>980</v>
      </c>
      <c r="D1212" s="101" t="s">
        <v>2107</v>
      </c>
      <c r="E1212" s="134"/>
      <c r="F1212" s="102">
        <v>19</v>
      </c>
      <c r="G1212" s="103" t="s">
        <v>1192</v>
      </c>
      <c r="H1212" s="104">
        <v>1</v>
      </c>
      <c r="I1212" s="106">
        <v>2043</v>
      </c>
      <c r="J1212" s="165">
        <v>1077</v>
      </c>
      <c r="K1212" s="166">
        <v>243</v>
      </c>
      <c r="L1212" s="166">
        <v>33</v>
      </c>
      <c r="M1212" s="166">
        <v>156</v>
      </c>
      <c r="N1212" s="166">
        <v>306</v>
      </c>
      <c r="O1212" s="167"/>
      <c r="P1212" s="138">
        <v>19</v>
      </c>
      <c r="Q1212" s="139">
        <v>1</v>
      </c>
      <c r="R1212" s="140">
        <v>25</v>
      </c>
      <c r="S1212" s="140">
        <v>38.333333333333336</v>
      </c>
      <c r="T1212" s="140">
        <v>6.333333333333333</v>
      </c>
      <c r="U1212" s="139">
        <v>2.6666666666666665</v>
      </c>
      <c r="V1212" s="77">
        <f t="shared" si="19"/>
        <v>7.26</v>
      </c>
      <c r="W1212" s="216">
        <v>12.1</v>
      </c>
      <c r="X1212" s="217">
        <v>0.60130413335876087</v>
      </c>
      <c r="Y1212" s="217">
        <v>0.39869586664123913</v>
      </c>
      <c r="Z1212" s="25"/>
    </row>
    <row r="1213" spans="1:26" x14ac:dyDescent="0.25">
      <c r="A1213" s="124">
        <v>571000</v>
      </c>
      <c r="B1213" s="125" t="s">
        <v>1266</v>
      </c>
      <c r="C1213" s="126" t="s">
        <v>980</v>
      </c>
      <c r="D1213" s="101" t="s">
        <v>2107</v>
      </c>
      <c r="E1213" s="134"/>
      <c r="F1213" s="102">
        <v>19</v>
      </c>
      <c r="G1213" s="103" t="s">
        <v>1192</v>
      </c>
      <c r="H1213" s="104">
        <v>1</v>
      </c>
      <c r="I1213" s="106">
        <v>1359</v>
      </c>
      <c r="J1213" s="168">
        <v>834</v>
      </c>
      <c r="K1213" s="166">
        <v>123</v>
      </c>
      <c r="L1213" s="166">
        <v>24</v>
      </c>
      <c r="M1213" s="166">
        <v>117</v>
      </c>
      <c r="N1213" s="166">
        <v>159</v>
      </c>
      <c r="O1213" s="167"/>
      <c r="P1213" s="138">
        <v>11</v>
      </c>
      <c r="Q1213" s="139">
        <v>1</v>
      </c>
      <c r="R1213" s="140">
        <v>6</v>
      </c>
      <c r="S1213" s="140">
        <v>22.333333333333332</v>
      </c>
      <c r="T1213" s="140">
        <v>2.6666666666666665</v>
      </c>
      <c r="U1213" s="139">
        <v>1.3333333333333333</v>
      </c>
      <c r="V1213" s="77">
        <f t="shared" si="19"/>
        <v>7.26</v>
      </c>
      <c r="W1213" s="216">
        <v>12.1</v>
      </c>
      <c r="X1213" s="217">
        <v>0.60130413335876087</v>
      </c>
      <c r="Y1213" s="217">
        <v>0.39869586664123913</v>
      </c>
      <c r="Z1213" s="25"/>
    </row>
    <row r="1214" spans="1:26" x14ac:dyDescent="0.25">
      <c r="A1214" s="124">
        <v>571100</v>
      </c>
      <c r="B1214" s="125" t="s">
        <v>1267</v>
      </c>
      <c r="C1214" s="126" t="s">
        <v>980</v>
      </c>
      <c r="D1214" s="101" t="s">
        <v>2107</v>
      </c>
      <c r="E1214" s="134"/>
      <c r="F1214" s="102">
        <v>19</v>
      </c>
      <c r="G1214" s="103" t="s">
        <v>1192</v>
      </c>
      <c r="H1214" s="104">
        <v>1</v>
      </c>
      <c r="I1214" s="106">
        <v>3132</v>
      </c>
      <c r="J1214" s="165">
        <v>1404</v>
      </c>
      <c r="K1214" s="166">
        <v>267</v>
      </c>
      <c r="L1214" s="166">
        <v>75</v>
      </c>
      <c r="M1214" s="166">
        <v>333</v>
      </c>
      <c r="N1214" s="166">
        <v>597</v>
      </c>
      <c r="O1214" s="167"/>
      <c r="P1214" s="138">
        <v>3.3333333333333335</v>
      </c>
      <c r="Q1214" s="139">
        <v>0.33333333333333331</v>
      </c>
      <c r="R1214" s="140">
        <v>22.333333333333332</v>
      </c>
      <c r="S1214" s="140">
        <v>52</v>
      </c>
      <c r="T1214" s="140">
        <v>14</v>
      </c>
      <c r="U1214" s="139">
        <v>7.333333333333333</v>
      </c>
      <c r="V1214" s="77">
        <f t="shared" si="19"/>
        <v>7.26</v>
      </c>
      <c r="W1214" s="216">
        <v>12.1</v>
      </c>
      <c r="X1214" s="217">
        <v>0.60130413335876087</v>
      </c>
      <c r="Y1214" s="217">
        <v>0.39869586664123913</v>
      </c>
      <c r="Z1214" s="25"/>
    </row>
    <row r="1215" spans="1:26" x14ac:dyDescent="0.25">
      <c r="A1215" s="124">
        <v>571200</v>
      </c>
      <c r="B1215" s="125" t="s">
        <v>1268</v>
      </c>
      <c r="C1215" s="126" t="s">
        <v>980</v>
      </c>
      <c r="D1215" s="101" t="s">
        <v>2107</v>
      </c>
      <c r="E1215" s="134"/>
      <c r="F1215" s="102">
        <v>19</v>
      </c>
      <c r="G1215" s="103" t="s">
        <v>1192</v>
      </c>
      <c r="H1215" s="104">
        <v>1</v>
      </c>
      <c r="I1215" s="106">
        <v>1533</v>
      </c>
      <c r="J1215" s="168">
        <v>699</v>
      </c>
      <c r="K1215" s="166">
        <v>135</v>
      </c>
      <c r="L1215" s="166">
        <v>30</v>
      </c>
      <c r="M1215" s="166">
        <v>150</v>
      </c>
      <c r="N1215" s="166">
        <v>309</v>
      </c>
      <c r="O1215" s="167"/>
      <c r="P1215" s="138">
        <v>11.666666666666666</v>
      </c>
      <c r="Q1215" s="139">
        <v>3.3333333333333335</v>
      </c>
      <c r="R1215" s="140">
        <v>7.333333333333333</v>
      </c>
      <c r="S1215" s="140">
        <v>20.666666666666668</v>
      </c>
      <c r="T1215" s="140">
        <v>3.6666666666666665</v>
      </c>
      <c r="U1215" s="139">
        <v>0.33333333333333331</v>
      </c>
      <c r="V1215" s="77">
        <f t="shared" si="19"/>
        <v>7.26</v>
      </c>
      <c r="W1215" s="216">
        <v>12.1</v>
      </c>
      <c r="X1215" s="217">
        <v>0.60130413335876087</v>
      </c>
      <c r="Y1215" s="217">
        <v>0.39869586664123913</v>
      </c>
      <c r="Z1215" s="25"/>
    </row>
    <row r="1216" spans="1:26" x14ac:dyDescent="0.25">
      <c r="A1216" s="124">
        <v>571300</v>
      </c>
      <c r="B1216" s="125" t="s">
        <v>1269</v>
      </c>
      <c r="C1216" s="126" t="s">
        <v>980</v>
      </c>
      <c r="D1216" s="101" t="s">
        <v>2107</v>
      </c>
      <c r="E1216" s="134"/>
      <c r="F1216" s="102">
        <v>19</v>
      </c>
      <c r="G1216" s="103" t="s">
        <v>1192</v>
      </c>
      <c r="H1216" s="104">
        <v>1</v>
      </c>
      <c r="I1216" s="106">
        <v>3594</v>
      </c>
      <c r="J1216" s="165">
        <v>1662</v>
      </c>
      <c r="K1216" s="166">
        <v>243</v>
      </c>
      <c r="L1216" s="166">
        <v>69</v>
      </c>
      <c r="M1216" s="166">
        <v>360</v>
      </c>
      <c r="N1216" s="166">
        <v>678</v>
      </c>
      <c r="O1216" s="167"/>
      <c r="P1216" s="138">
        <v>4</v>
      </c>
      <c r="Q1216" s="139">
        <v>1.3333333333333333</v>
      </c>
      <c r="R1216" s="140">
        <v>30.333333333333332</v>
      </c>
      <c r="S1216" s="140">
        <v>84</v>
      </c>
      <c r="T1216" s="140">
        <v>10.333333333333334</v>
      </c>
      <c r="U1216" s="139">
        <v>9</v>
      </c>
      <c r="V1216" s="77">
        <f t="shared" si="19"/>
        <v>7.26</v>
      </c>
      <c r="W1216" s="216">
        <v>12.1</v>
      </c>
      <c r="X1216" s="217">
        <v>0.60130413335876087</v>
      </c>
      <c r="Y1216" s="217">
        <v>0.39869586664123913</v>
      </c>
      <c r="Z1216" s="25"/>
    </row>
    <row r="1217" spans="1:26" x14ac:dyDescent="0.25">
      <c r="A1217" s="124">
        <v>571400</v>
      </c>
      <c r="B1217" s="125" t="s">
        <v>1270</v>
      </c>
      <c r="C1217" s="126" t="s">
        <v>980</v>
      </c>
      <c r="D1217" s="101" t="s">
        <v>2107</v>
      </c>
      <c r="E1217" s="134"/>
      <c r="F1217" s="102">
        <v>19</v>
      </c>
      <c r="G1217" s="103" t="s">
        <v>1192</v>
      </c>
      <c r="H1217" s="104">
        <v>1</v>
      </c>
      <c r="I1217" s="106">
        <v>4020</v>
      </c>
      <c r="J1217" s="165">
        <v>1782</v>
      </c>
      <c r="K1217" s="166">
        <v>327</v>
      </c>
      <c r="L1217" s="166">
        <v>72</v>
      </c>
      <c r="M1217" s="166">
        <v>423</v>
      </c>
      <c r="N1217" s="166">
        <v>816</v>
      </c>
      <c r="O1217" s="167"/>
      <c r="P1217" s="138">
        <v>15.666666666666666</v>
      </c>
      <c r="Q1217" s="139">
        <v>2</v>
      </c>
      <c r="R1217" s="140">
        <v>31.333333333333332</v>
      </c>
      <c r="S1217" s="140">
        <v>71</v>
      </c>
      <c r="T1217" s="140">
        <v>10</v>
      </c>
      <c r="U1217" s="139">
        <v>5.666666666666667</v>
      </c>
      <c r="V1217" s="77">
        <f t="shared" si="19"/>
        <v>7.26</v>
      </c>
      <c r="W1217" s="216">
        <v>12.1</v>
      </c>
      <c r="X1217" s="217">
        <v>0.60130413335876087</v>
      </c>
      <c r="Y1217" s="217">
        <v>0.39869586664123913</v>
      </c>
      <c r="Z1217" s="25"/>
    </row>
    <row r="1218" spans="1:26" s="31" customFormat="1" x14ac:dyDescent="0.25">
      <c r="A1218" s="131">
        <v>571501</v>
      </c>
      <c r="B1218" s="132" t="s">
        <v>2256</v>
      </c>
      <c r="C1218" s="132" t="s">
        <v>980</v>
      </c>
      <c r="D1218" s="145" t="s">
        <v>2107</v>
      </c>
      <c r="E1218" s="134"/>
      <c r="F1218" s="143">
        <v>19</v>
      </c>
      <c r="G1218" s="142" t="s">
        <v>1192</v>
      </c>
      <c r="H1218" s="134">
        <v>1</v>
      </c>
      <c r="I1218" s="144">
        <v>2280</v>
      </c>
      <c r="J1218" s="165">
        <v>1488</v>
      </c>
      <c r="K1218" s="166">
        <v>123</v>
      </c>
      <c r="L1218" s="166">
        <v>24</v>
      </c>
      <c r="M1218" s="166">
        <v>141</v>
      </c>
      <c r="N1218" s="166">
        <v>294</v>
      </c>
      <c r="O1218" s="167"/>
      <c r="P1218" s="138">
        <v>5.5844421699078808</v>
      </c>
      <c r="Q1218" s="139">
        <v>1.3864734299516908</v>
      </c>
      <c r="R1218" s="140">
        <v>7.8127734033245844</v>
      </c>
      <c r="S1218" s="140">
        <v>11.63604549431321</v>
      </c>
      <c r="T1218" s="140">
        <v>1.0446428571428572</v>
      </c>
      <c r="U1218" s="139">
        <v>0.82491582491582494</v>
      </c>
      <c r="V1218" s="77">
        <f t="shared" si="19"/>
        <v>7.26</v>
      </c>
      <c r="W1218" s="216">
        <v>12.1</v>
      </c>
      <c r="X1218" s="217">
        <v>0.60130413335876087</v>
      </c>
      <c r="Y1218" s="217">
        <v>0.39869586664123913</v>
      </c>
      <c r="Z1218" s="141"/>
    </row>
    <row r="1219" spans="1:26" s="31" customFormat="1" x14ac:dyDescent="0.25">
      <c r="A1219" s="131">
        <v>571502</v>
      </c>
      <c r="B1219" s="132" t="s">
        <v>2257</v>
      </c>
      <c r="C1219" s="132" t="s">
        <v>980</v>
      </c>
      <c r="D1219" s="145" t="s">
        <v>2107</v>
      </c>
      <c r="E1219" s="134"/>
      <c r="F1219" s="143">
        <v>19</v>
      </c>
      <c r="G1219" s="142" t="s">
        <v>1192</v>
      </c>
      <c r="H1219" s="134">
        <v>1</v>
      </c>
      <c r="I1219" s="144">
        <v>2292</v>
      </c>
      <c r="J1219" s="165">
        <v>1443</v>
      </c>
      <c r="K1219" s="166">
        <v>84</v>
      </c>
      <c r="L1219" s="166">
        <v>48</v>
      </c>
      <c r="M1219" s="166">
        <v>267</v>
      </c>
      <c r="N1219" s="166">
        <v>300</v>
      </c>
      <c r="O1219" s="167"/>
      <c r="P1219" s="138">
        <v>5.4155578300921183</v>
      </c>
      <c r="Q1219" s="139">
        <v>0.94685990338164261</v>
      </c>
      <c r="R1219" s="140">
        <v>7.8538932633420826</v>
      </c>
      <c r="S1219" s="140">
        <v>11.697287839020122</v>
      </c>
      <c r="T1219" s="140">
        <v>1.9553571428571428</v>
      </c>
      <c r="U1219" s="139">
        <v>0.84175084175084181</v>
      </c>
      <c r="V1219" s="77">
        <f t="shared" si="19"/>
        <v>7.26</v>
      </c>
      <c r="W1219" s="216">
        <v>12.1</v>
      </c>
      <c r="X1219" s="217">
        <v>0.60130413335876087</v>
      </c>
      <c r="Y1219" s="217">
        <v>0.39869586664123913</v>
      </c>
      <c r="Z1219" s="141"/>
    </row>
    <row r="1220" spans="1:26" x14ac:dyDescent="0.25">
      <c r="A1220" s="124">
        <v>571600</v>
      </c>
      <c r="B1220" s="125" t="s">
        <v>1271</v>
      </c>
      <c r="C1220" s="126" t="s">
        <v>980</v>
      </c>
      <c r="D1220" s="101" t="s">
        <v>2107</v>
      </c>
      <c r="E1220" s="134"/>
      <c r="F1220" s="102">
        <v>19</v>
      </c>
      <c r="G1220" s="103" t="s">
        <v>1192</v>
      </c>
      <c r="H1220" s="104">
        <v>1</v>
      </c>
      <c r="I1220" s="106">
        <v>2670</v>
      </c>
      <c r="J1220" s="165">
        <v>1395</v>
      </c>
      <c r="K1220" s="166">
        <v>273</v>
      </c>
      <c r="L1220" s="166">
        <v>42</v>
      </c>
      <c r="M1220" s="166">
        <v>246</v>
      </c>
      <c r="N1220" s="166">
        <v>438</v>
      </c>
      <c r="O1220" s="167"/>
      <c r="P1220" s="138">
        <v>20</v>
      </c>
      <c r="Q1220" s="139">
        <v>1</v>
      </c>
      <c r="R1220" s="140">
        <v>25.666666666666668</v>
      </c>
      <c r="S1220" s="140">
        <v>23</v>
      </c>
      <c r="T1220" s="140">
        <v>4</v>
      </c>
      <c r="U1220" s="139">
        <v>1.6666666666666667</v>
      </c>
      <c r="V1220" s="77">
        <f t="shared" si="19"/>
        <v>7.26</v>
      </c>
      <c r="W1220" s="216">
        <v>12.1</v>
      </c>
      <c r="X1220" s="217">
        <v>0.60130413335876087</v>
      </c>
      <c r="Y1220" s="217">
        <v>0.39869586664123913</v>
      </c>
      <c r="Z1220" s="25"/>
    </row>
    <row r="1221" spans="1:26" x14ac:dyDescent="0.25">
      <c r="A1221" s="124">
        <v>571800</v>
      </c>
      <c r="B1221" s="125" t="s">
        <v>1272</v>
      </c>
      <c r="C1221" s="126" t="s">
        <v>980</v>
      </c>
      <c r="D1221" s="101" t="s">
        <v>2107</v>
      </c>
      <c r="E1221" s="134"/>
      <c r="F1221" s="102">
        <v>19</v>
      </c>
      <c r="G1221" s="103" t="s">
        <v>1192</v>
      </c>
      <c r="H1221" s="104">
        <v>1</v>
      </c>
      <c r="I1221" s="106">
        <v>1896</v>
      </c>
      <c r="J1221" s="165">
        <v>1185</v>
      </c>
      <c r="K1221" s="166">
        <v>75</v>
      </c>
      <c r="L1221" s="166">
        <v>42</v>
      </c>
      <c r="M1221" s="166">
        <v>168</v>
      </c>
      <c r="N1221" s="166">
        <v>288</v>
      </c>
      <c r="O1221" s="167"/>
      <c r="P1221" s="138">
        <v>6.666666666666667</v>
      </c>
      <c r="Q1221" s="139">
        <v>1</v>
      </c>
      <c r="R1221" s="140">
        <v>12.333333333333334</v>
      </c>
      <c r="S1221" s="140">
        <v>5.666666666666667</v>
      </c>
      <c r="T1221" s="140">
        <v>1.3333333333333333</v>
      </c>
      <c r="U1221" s="139">
        <v>0.33333333333333331</v>
      </c>
      <c r="V1221" s="77">
        <f t="shared" si="19"/>
        <v>6</v>
      </c>
      <c r="W1221" s="216">
        <v>10</v>
      </c>
      <c r="X1221" s="217">
        <v>0.72757800136410067</v>
      </c>
      <c r="Y1221" s="217">
        <v>0.27242199863589933</v>
      </c>
      <c r="Z1221" s="25"/>
    </row>
    <row r="1222" spans="1:26" x14ac:dyDescent="0.25">
      <c r="A1222" s="124">
        <v>571900</v>
      </c>
      <c r="B1222" s="125" t="s">
        <v>1273</v>
      </c>
      <c r="C1222" s="126" t="s">
        <v>980</v>
      </c>
      <c r="D1222" s="101" t="s">
        <v>2107</v>
      </c>
      <c r="E1222" s="134"/>
      <c r="F1222" s="102">
        <v>19</v>
      </c>
      <c r="G1222" s="103" t="s">
        <v>1192</v>
      </c>
      <c r="H1222" s="104">
        <v>1</v>
      </c>
      <c r="I1222" s="106">
        <v>2118</v>
      </c>
      <c r="J1222" s="165">
        <v>1395</v>
      </c>
      <c r="K1222" s="166">
        <v>108</v>
      </c>
      <c r="L1222" s="166">
        <v>30</v>
      </c>
      <c r="M1222" s="166">
        <v>147</v>
      </c>
      <c r="N1222" s="166">
        <v>273</v>
      </c>
      <c r="O1222" s="167"/>
      <c r="P1222" s="138">
        <v>4.333333333333333</v>
      </c>
      <c r="Q1222" s="139">
        <v>0</v>
      </c>
      <c r="R1222" s="140">
        <v>16.666666666666668</v>
      </c>
      <c r="S1222" s="140">
        <v>21.333333333333332</v>
      </c>
      <c r="T1222" s="140">
        <v>3.6666666666666665</v>
      </c>
      <c r="U1222" s="139">
        <v>1</v>
      </c>
      <c r="V1222" s="77">
        <f t="shared" si="19"/>
        <v>7.26</v>
      </c>
      <c r="W1222" s="216">
        <v>12.1</v>
      </c>
      <c r="X1222" s="217">
        <v>0.60130413335876087</v>
      </c>
      <c r="Y1222" s="217">
        <v>0.39869586664123913</v>
      </c>
      <c r="Z1222" s="25"/>
    </row>
    <row r="1223" spans="1:26" x14ac:dyDescent="0.25">
      <c r="A1223" s="124">
        <v>572000</v>
      </c>
      <c r="B1223" s="125" t="s">
        <v>1274</v>
      </c>
      <c r="C1223" s="126" t="s">
        <v>980</v>
      </c>
      <c r="D1223" s="101" t="s">
        <v>2107</v>
      </c>
      <c r="E1223" s="134"/>
      <c r="F1223" s="102">
        <v>19</v>
      </c>
      <c r="G1223" s="103" t="s">
        <v>1192</v>
      </c>
      <c r="H1223" s="104">
        <v>1</v>
      </c>
      <c r="I1223" s="106">
        <v>2553</v>
      </c>
      <c r="J1223" s="165">
        <v>1683</v>
      </c>
      <c r="K1223" s="166">
        <v>105</v>
      </c>
      <c r="L1223" s="166">
        <v>36</v>
      </c>
      <c r="M1223" s="166">
        <v>177</v>
      </c>
      <c r="N1223" s="166">
        <v>333</v>
      </c>
      <c r="O1223" s="167"/>
      <c r="P1223" s="138">
        <v>8</v>
      </c>
      <c r="Q1223" s="139">
        <v>0.66666666666666663</v>
      </c>
      <c r="R1223" s="140">
        <v>15.666666666666666</v>
      </c>
      <c r="S1223" s="140">
        <v>11</v>
      </c>
      <c r="T1223" s="140">
        <v>1.6666666666666667</v>
      </c>
      <c r="U1223" s="139">
        <v>1.3333333333333333</v>
      </c>
      <c r="V1223" s="77">
        <f t="shared" si="19"/>
        <v>7.26</v>
      </c>
      <c r="W1223" s="216">
        <v>12.1</v>
      </c>
      <c r="X1223" s="217">
        <v>0.60130413335876087</v>
      </c>
      <c r="Y1223" s="217">
        <v>0.39869586664123913</v>
      </c>
      <c r="Z1223" s="25"/>
    </row>
    <row r="1224" spans="1:26" x14ac:dyDescent="0.25">
      <c r="A1224" s="124">
        <v>572100</v>
      </c>
      <c r="B1224" s="125" t="s">
        <v>1275</v>
      </c>
      <c r="C1224" s="126" t="s">
        <v>980</v>
      </c>
      <c r="D1224" s="101" t="s">
        <v>2107</v>
      </c>
      <c r="E1224" s="134"/>
      <c r="F1224" s="102">
        <v>19</v>
      </c>
      <c r="G1224" s="103" t="s">
        <v>1192</v>
      </c>
      <c r="H1224" s="104">
        <v>1</v>
      </c>
      <c r="I1224" s="106">
        <v>2544</v>
      </c>
      <c r="J1224" s="165">
        <v>1596</v>
      </c>
      <c r="K1224" s="166">
        <v>150</v>
      </c>
      <c r="L1224" s="166">
        <v>33</v>
      </c>
      <c r="M1224" s="166">
        <v>159</v>
      </c>
      <c r="N1224" s="166">
        <v>360</v>
      </c>
      <c r="O1224" s="167"/>
      <c r="P1224" s="138">
        <v>7.666666666666667</v>
      </c>
      <c r="Q1224" s="139">
        <v>0</v>
      </c>
      <c r="R1224" s="140">
        <v>17</v>
      </c>
      <c r="S1224" s="140">
        <v>13</v>
      </c>
      <c r="T1224" s="140">
        <v>1</v>
      </c>
      <c r="U1224" s="139">
        <v>1.3333333333333333</v>
      </c>
      <c r="V1224" s="77">
        <f t="shared" si="19"/>
        <v>7.26</v>
      </c>
      <c r="W1224" s="216">
        <v>12.1</v>
      </c>
      <c r="X1224" s="217">
        <v>0.60130413335876087</v>
      </c>
      <c r="Y1224" s="217">
        <v>0.39869586664123913</v>
      </c>
      <c r="Z1224" s="25"/>
    </row>
    <row r="1225" spans="1:26" x14ac:dyDescent="0.25">
      <c r="A1225" s="124">
        <v>572200</v>
      </c>
      <c r="B1225" s="125" t="s">
        <v>1276</v>
      </c>
      <c r="C1225" s="126" t="s">
        <v>980</v>
      </c>
      <c r="D1225" s="101" t="s">
        <v>2107</v>
      </c>
      <c r="E1225" s="134"/>
      <c r="F1225" s="102">
        <v>19</v>
      </c>
      <c r="G1225" s="103" t="s">
        <v>1192</v>
      </c>
      <c r="H1225" s="104">
        <v>1</v>
      </c>
      <c r="I1225" s="106">
        <v>2751</v>
      </c>
      <c r="J1225" s="165">
        <v>1674</v>
      </c>
      <c r="K1225" s="166">
        <v>90</v>
      </c>
      <c r="L1225" s="166">
        <v>39</v>
      </c>
      <c r="M1225" s="166">
        <v>210</v>
      </c>
      <c r="N1225" s="166">
        <v>447</v>
      </c>
      <c r="O1225" s="167"/>
      <c r="P1225" s="138">
        <v>8.3333333333333339</v>
      </c>
      <c r="Q1225" s="139">
        <v>0</v>
      </c>
      <c r="R1225" s="140">
        <v>18</v>
      </c>
      <c r="S1225" s="140">
        <v>17.333333333333332</v>
      </c>
      <c r="T1225" s="140">
        <v>2.6666666666666665</v>
      </c>
      <c r="U1225" s="139">
        <v>2</v>
      </c>
      <c r="V1225" s="77">
        <f t="shared" si="19"/>
        <v>7.26</v>
      </c>
      <c r="W1225" s="216">
        <v>12.1</v>
      </c>
      <c r="X1225" s="217">
        <v>0.60130413335876087</v>
      </c>
      <c r="Y1225" s="217">
        <v>0.39869586664123913</v>
      </c>
      <c r="Z1225" s="25"/>
    </row>
    <row r="1226" spans="1:26" x14ac:dyDescent="0.25">
      <c r="A1226" s="124">
        <v>572300</v>
      </c>
      <c r="B1226" s="125" t="s">
        <v>1277</v>
      </c>
      <c r="C1226" s="126" t="s">
        <v>980</v>
      </c>
      <c r="D1226" s="101" t="s">
        <v>2107</v>
      </c>
      <c r="E1226" s="134"/>
      <c r="F1226" s="102">
        <v>502</v>
      </c>
      <c r="G1226" s="103" t="s">
        <v>69</v>
      </c>
      <c r="H1226" s="104">
        <v>5</v>
      </c>
      <c r="I1226" s="106">
        <v>3</v>
      </c>
      <c r="J1226" s="168" t="s">
        <v>2139</v>
      </c>
      <c r="K1226" s="166" t="s">
        <v>2139</v>
      </c>
      <c r="L1226" s="166" t="s">
        <v>2139</v>
      </c>
      <c r="M1226" s="166" t="s">
        <v>2139</v>
      </c>
      <c r="N1226" s="166" t="s">
        <v>2139</v>
      </c>
      <c r="O1226" s="167"/>
      <c r="P1226" s="138">
        <v>0</v>
      </c>
      <c r="Q1226" s="139">
        <v>0</v>
      </c>
      <c r="R1226" s="140">
        <v>0</v>
      </c>
      <c r="S1226" s="140">
        <v>0</v>
      </c>
      <c r="T1226" s="140">
        <v>0</v>
      </c>
      <c r="U1226" s="139">
        <v>0</v>
      </c>
      <c r="V1226" s="77">
        <f t="shared" si="19"/>
        <v>3.1880000000000002</v>
      </c>
      <c r="W1226" s="216">
        <v>7.97</v>
      </c>
      <c r="X1226" s="217">
        <v>0.912895861184568</v>
      </c>
      <c r="Y1226" s="217">
        <v>8.7104138815432011E-2</v>
      </c>
      <c r="Z1226" s="25"/>
    </row>
    <row r="1227" spans="1:26" x14ac:dyDescent="0.25">
      <c r="A1227" s="124">
        <v>572500</v>
      </c>
      <c r="B1227" s="125" t="s">
        <v>1278</v>
      </c>
      <c r="C1227" s="126" t="s">
        <v>980</v>
      </c>
      <c r="D1227" s="101" t="s">
        <v>2108</v>
      </c>
      <c r="E1227" s="134"/>
      <c r="F1227" s="102">
        <v>20</v>
      </c>
      <c r="G1227" s="103" t="s">
        <v>1279</v>
      </c>
      <c r="H1227" s="104">
        <v>1</v>
      </c>
      <c r="I1227" s="106">
        <v>3564</v>
      </c>
      <c r="J1227" s="165">
        <v>2214</v>
      </c>
      <c r="K1227" s="166">
        <v>129</v>
      </c>
      <c r="L1227" s="166">
        <v>42</v>
      </c>
      <c r="M1227" s="166">
        <v>210</v>
      </c>
      <c r="N1227" s="166">
        <v>522</v>
      </c>
      <c r="O1227" s="167"/>
      <c r="P1227" s="138">
        <v>11.666666666666666</v>
      </c>
      <c r="Q1227" s="139">
        <v>0.66666666666666663</v>
      </c>
      <c r="R1227" s="140">
        <v>36.333333333333336</v>
      </c>
      <c r="S1227" s="140">
        <v>26</v>
      </c>
      <c r="T1227" s="140">
        <v>4</v>
      </c>
      <c r="U1227" s="139">
        <v>3.3333333333333335</v>
      </c>
      <c r="V1227" s="77">
        <f t="shared" si="19"/>
        <v>7.26</v>
      </c>
      <c r="W1227" s="216">
        <v>12.1</v>
      </c>
      <c r="X1227" s="217">
        <v>0.60130413335876087</v>
      </c>
      <c r="Y1227" s="217">
        <v>0.39869586664123913</v>
      </c>
      <c r="Z1227" s="25"/>
    </row>
    <row r="1228" spans="1:26" x14ac:dyDescent="0.25">
      <c r="A1228" s="124">
        <v>572600</v>
      </c>
      <c r="B1228" s="125" t="s">
        <v>1280</v>
      </c>
      <c r="C1228" s="126" t="s">
        <v>980</v>
      </c>
      <c r="D1228" s="101" t="s">
        <v>2108</v>
      </c>
      <c r="E1228" s="134"/>
      <c r="F1228" s="102">
        <v>20</v>
      </c>
      <c r="G1228" s="103" t="s">
        <v>1279</v>
      </c>
      <c r="H1228" s="104">
        <v>1</v>
      </c>
      <c r="I1228" s="106">
        <v>4377</v>
      </c>
      <c r="J1228" s="165">
        <v>2562</v>
      </c>
      <c r="K1228" s="166">
        <v>168</v>
      </c>
      <c r="L1228" s="166">
        <v>66</v>
      </c>
      <c r="M1228" s="166">
        <v>318</v>
      </c>
      <c r="N1228" s="166">
        <v>612</v>
      </c>
      <c r="O1228" s="167"/>
      <c r="P1228" s="138">
        <v>18</v>
      </c>
      <c r="Q1228" s="139">
        <v>0</v>
      </c>
      <c r="R1228" s="140">
        <v>29.333333333333332</v>
      </c>
      <c r="S1228" s="140">
        <v>32.666666666666664</v>
      </c>
      <c r="T1228" s="140">
        <v>8.3333333333333339</v>
      </c>
      <c r="U1228" s="139">
        <v>2.3333333333333335</v>
      </c>
      <c r="V1228" s="77">
        <f t="shared" si="19"/>
        <v>7.26</v>
      </c>
      <c r="W1228" s="216">
        <v>12.1</v>
      </c>
      <c r="X1228" s="217">
        <v>0.60130413335876087</v>
      </c>
      <c r="Y1228" s="217">
        <v>0.39869586664123913</v>
      </c>
      <c r="Z1228" s="25"/>
    </row>
    <row r="1229" spans="1:26" x14ac:dyDescent="0.25">
      <c r="A1229" s="124">
        <v>572701</v>
      </c>
      <c r="B1229" s="125" t="s">
        <v>1281</v>
      </c>
      <c r="C1229" s="126" t="s">
        <v>980</v>
      </c>
      <c r="D1229" s="101" t="s">
        <v>2108</v>
      </c>
      <c r="E1229" s="134"/>
      <c r="F1229" s="102">
        <v>20</v>
      </c>
      <c r="G1229" s="103" t="s">
        <v>1279</v>
      </c>
      <c r="H1229" s="104">
        <v>1</v>
      </c>
      <c r="I1229" s="106">
        <v>3999</v>
      </c>
      <c r="J1229" s="165">
        <v>2328</v>
      </c>
      <c r="K1229" s="166">
        <v>204</v>
      </c>
      <c r="L1229" s="166">
        <v>60</v>
      </c>
      <c r="M1229" s="166">
        <v>300</v>
      </c>
      <c r="N1229" s="166">
        <v>579</v>
      </c>
      <c r="O1229" s="167"/>
      <c r="P1229" s="138">
        <v>14</v>
      </c>
      <c r="Q1229" s="139">
        <v>0.66666666666666663</v>
      </c>
      <c r="R1229" s="140">
        <v>41.333333333333336</v>
      </c>
      <c r="S1229" s="140">
        <v>37.333333333333336</v>
      </c>
      <c r="T1229" s="140">
        <v>4.666666666666667</v>
      </c>
      <c r="U1229" s="139">
        <v>3</v>
      </c>
      <c r="V1229" s="77">
        <f t="shared" si="19"/>
        <v>7.74</v>
      </c>
      <c r="W1229" s="216">
        <v>12.9</v>
      </c>
      <c r="X1229" s="217">
        <v>0.56401395454581449</v>
      </c>
      <c r="Y1229" s="217">
        <v>0.43598604545418557</v>
      </c>
      <c r="Z1229" s="25"/>
    </row>
    <row r="1230" spans="1:26" x14ac:dyDescent="0.25">
      <c r="A1230" s="124">
        <v>572702</v>
      </c>
      <c r="B1230" s="125" t="s">
        <v>1282</v>
      </c>
      <c r="C1230" s="126" t="s">
        <v>980</v>
      </c>
      <c r="D1230" s="101" t="s">
        <v>2108</v>
      </c>
      <c r="E1230" s="134"/>
      <c r="F1230" s="102">
        <v>20</v>
      </c>
      <c r="G1230" s="103" t="s">
        <v>1279</v>
      </c>
      <c r="H1230" s="104">
        <v>1</v>
      </c>
      <c r="I1230" s="106">
        <v>1581</v>
      </c>
      <c r="J1230" s="168">
        <v>915</v>
      </c>
      <c r="K1230" s="166">
        <v>39</v>
      </c>
      <c r="L1230" s="166">
        <v>15</v>
      </c>
      <c r="M1230" s="166">
        <v>90</v>
      </c>
      <c r="N1230" s="166">
        <v>252</v>
      </c>
      <c r="O1230" s="167"/>
      <c r="P1230" s="138">
        <v>15.333333333333334</v>
      </c>
      <c r="Q1230" s="139">
        <v>1</v>
      </c>
      <c r="R1230" s="140">
        <v>11.333333333333334</v>
      </c>
      <c r="S1230" s="140">
        <v>13.333333333333334</v>
      </c>
      <c r="T1230" s="140">
        <v>3</v>
      </c>
      <c r="U1230" s="139">
        <v>1.6666666666666667</v>
      </c>
      <c r="V1230" s="77">
        <f t="shared" si="19"/>
        <v>7.74</v>
      </c>
      <c r="W1230" s="216">
        <v>12.9</v>
      </c>
      <c r="X1230" s="217">
        <v>0.56401395454581449</v>
      </c>
      <c r="Y1230" s="217">
        <v>0.43598604545418557</v>
      </c>
      <c r="Z1230" s="25"/>
    </row>
    <row r="1231" spans="1:26" x14ac:dyDescent="0.25">
      <c r="A1231" s="124">
        <v>572900</v>
      </c>
      <c r="B1231" s="125" t="s">
        <v>1283</v>
      </c>
      <c r="C1231" s="126" t="s">
        <v>980</v>
      </c>
      <c r="D1231" s="101" t="s">
        <v>2108</v>
      </c>
      <c r="E1231" s="134"/>
      <c r="F1231" s="102">
        <v>20</v>
      </c>
      <c r="G1231" s="103" t="s">
        <v>1279</v>
      </c>
      <c r="H1231" s="104">
        <v>1</v>
      </c>
      <c r="I1231" s="106">
        <v>4125</v>
      </c>
      <c r="J1231" s="165">
        <v>2307</v>
      </c>
      <c r="K1231" s="166">
        <v>132</v>
      </c>
      <c r="L1231" s="166">
        <v>27</v>
      </c>
      <c r="M1231" s="166">
        <v>114</v>
      </c>
      <c r="N1231" s="166">
        <v>207</v>
      </c>
      <c r="O1231" s="167"/>
      <c r="P1231" s="138">
        <v>5</v>
      </c>
      <c r="Q1231" s="139">
        <v>0</v>
      </c>
      <c r="R1231" s="140">
        <v>21.666666666666668</v>
      </c>
      <c r="S1231" s="140">
        <v>16.333333333333332</v>
      </c>
      <c r="T1231" s="140">
        <v>3.6666666666666665</v>
      </c>
      <c r="U1231" s="139">
        <v>0.66666666666666663</v>
      </c>
      <c r="V1231" s="77">
        <f t="shared" si="19"/>
        <v>7.74</v>
      </c>
      <c r="W1231" s="216">
        <v>12.9</v>
      </c>
      <c r="X1231" s="217">
        <v>0.56401395454581449</v>
      </c>
      <c r="Y1231" s="217">
        <v>0.43598604545418557</v>
      </c>
      <c r="Z1231" s="25"/>
    </row>
    <row r="1232" spans="1:26" x14ac:dyDescent="0.25">
      <c r="A1232" s="124">
        <v>573000</v>
      </c>
      <c r="B1232" s="125" t="s">
        <v>1284</v>
      </c>
      <c r="C1232" s="126" t="s">
        <v>980</v>
      </c>
      <c r="D1232" s="101" t="s">
        <v>2108</v>
      </c>
      <c r="E1232" s="134"/>
      <c r="F1232" s="102">
        <v>20</v>
      </c>
      <c r="G1232" s="103" t="s">
        <v>1279</v>
      </c>
      <c r="H1232" s="104">
        <v>1</v>
      </c>
      <c r="I1232" s="106">
        <v>5625</v>
      </c>
      <c r="J1232" s="165">
        <v>1953</v>
      </c>
      <c r="K1232" s="166">
        <v>108</v>
      </c>
      <c r="L1232" s="166">
        <v>21</v>
      </c>
      <c r="M1232" s="166">
        <v>81</v>
      </c>
      <c r="N1232" s="166">
        <v>90</v>
      </c>
      <c r="O1232" s="167"/>
      <c r="P1232" s="138">
        <v>9.3333333333333339</v>
      </c>
      <c r="Q1232" s="139">
        <v>0.33333333333333331</v>
      </c>
      <c r="R1232" s="140">
        <v>31</v>
      </c>
      <c r="S1232" s="140">
        <v>36.333333333333336</v>
      </c>
      <c r="T1232" s="140">
        <v>5</v>
      </c>
      <c r="U1232" s="139">
        <v>1</v>
      </c>
      <c r="V1232" s="77">
        <f t="shared" si="19"/>
        <v>7.74</v>
      </c>
      <c r="W1232" s="216">
        <v>12.9</v>
      </c>
      <c r="X1232" s="217">
        <v>0.56401395454581449</v>
      </c>
      <c r="Y1232" s="217">
        <v>0.43598604545418557</v>
      </c>
      <c r="Z1232" s="25"/>
    </row>
    <row r="1233" spans="1:26" x14ac:dyDescent="0.25">
      <c r="A1233" s="124">
        <v>573101</v>
      </c>
      <c r="B1233" s="125" t="s">
        <v>1285</v>
      </c>
      <c r="C1233" s="126" t="s">
        <v>980</v>
      </c>
      <c r="D1233" s="101" t="s">
        <v>2108</v>
      </c>
      <c r="E1233" s="134"/>
      <c r="F1233" s="102">
        <v>20</v>
      </c>
      <c r="G1233" s="103" t="s">
        <v>1279</v>
      </c>
      <c r="H1233" s="104">
        <v>1</v>
      </c>
      <c r="I1233" s="106">
        <v>7329</v>
      </c>
      <c r="J1233" s="165">
        <v>2844</v>
      </c>
      <c r="K1233" s="166">
        <v>156</v>
      </c>
      <c r="L1233" s="166">
        <v>30</v>
      </c>
      <c r="M1233" s="166">
        <v>93</v>
      </c>
      <c r="N1233" s="166">
        <v>135</v>
      </c>
      <c r="O1233" s="167"/>
      <c r="P1233" s="138">
        <v>13</v>
      </c>
      <c r="Q1233" s="139">
        <v>0.66666666666666663</v>
      </c>
      <c r="R1233" s="140">
        <v>10.333333333333334</v>
      </c>
      <c r="S1233" s="140">
        <v>11.666666666666666</v>
      </c>
      <c r="T1233" s="140">
        <v>1.3333333333333333</v>
      </c>
      <c r="U1233" s="139">
        <v>0.66666666666666663</v>
      </c>
      <c r="V1233" s="77">
        <f t="shared" si="19"/>
        <v>7.74</v>
      </c>
      <c r="W1233" s="216">
        <v>12.9</v>
      </c>
      <c r="X1233" s="217">
        <v>0.56401395454581449</v>
      </c>
      <c r="Y1233" s="217">
        <v>0.43598604545418557</v>
      </c>
      <c r="Z1233" s="25"/>
    </row>
    <row r="1234" spans="1:26" x14ac:dyDescent="0.25">
      <c r="A1234" s="124">
        <v>573102</v>
      </c>
      <c r="B1234" s="125" t="s">
        <v>1286</v>
      </c>
      <c r="C1234" s="126" t="s">
        <v>980</v>
      </c>
      <c r="D1234" s="101" t="s">
        <v>2108</v>
      </c>
      <c r="E1234" s="134"/>
      <c r="F1234" s="102">
        <v>507</v>
      </c>
      <c r="G1234" s="103" t="s">
        <v>95</v>
      </c>
      <c r="H1234" s="104">
        <v>6</v>
      </c>
      <c r="I1234" s="106">
        <v>36</v>
      </c>
      <c r="J1234" s="168">
        <v>30</v>
      </c>
      <c r="K1234" s="166" t="s">
        <v>2139</v>
      </c>
      <c r="L1234" s="166" t="s">
        <v>2139</v>
      </c>
      <c r="M1234" s="166" t="s">
        <v>2139</v>
      </c>
      <c r="N1234" s="166" t="s">
        <v>2139</v>
      </c>
      <c r="O1234" s="167"/>
      <c r="P1234" s="138">
        <v>0</v>
      </c>
      <c r="Q1234" s="139">
        <v>0</v>
      </c>
      <c r="R1234" s="140">
        <v>0</v>
      </c>
      <c r="S1234" s="140">
        <v>0</v>
      </c>
      <c r="T1234" s="140">
        <v>0</v>
      </c>
      <c r="U1234" s="139">
        <v>0</v>
      </c>
      <c r="V1234" s="77">
        <f t="shared" si="19"/>
        <v>3.1880000000000002</v>
      </c>
      <c r="W1234" s="216">
        <v>7.97</v>
      </c>
      <c r="X1234" s="217">
        <v>0.912895861184568</v>
      </c>
      <c r="Y1234" s="217">
        <v>8.7104138815432011E-2</v>
      </c>
      <c r="Z1234" s="25"/>
    </row>
    <row r="1235" spans="1:26" x14ac:dyDescent="0.25">
      <c r="A1235" s="124">
        <v>573200</v>
      </c>
      <c r="B1235" s="125" t="s">
        <v>1287</v>
      </c>
      <c r="C1235" s="126" t="s">
        <v>980</v>
      </c>
      <c r="D1235" s="101" t="s">
        <v>2108</v>
      </c>
      <c r="E1235" s="134"/>
      <c r="F1235" s="102">
        <v>20</v>
      </c>
      <c r="G1235" s="103" t="s">
        <v>1279</v>
      </c>
      <c r="H1235" s="104">
        <v>1</v>
      </c>
      <c r="I1235" s="106">
        <v>3897</v>
      </c>
      <c r="J1235" s="165">
        <v>1545</v>
      </c>
      <c r="K1235" s="166">
        <v>126</v>
      </c>
      <c r="L1235" s="166">
        <v>18</v>
      </c>
      <c r="M1235" s="166">
        <v>99</v>
      </c>
      <c r="N1235" s="166">
        <v>150</v>
      </c>
      <c r="O1235" s="167"/>
      <c r="P1235" s="138">
        <v>3</v>
      </c>
      <c r="Q1235" s="139">
        <v>0.33333333333333331</v>
      </c>
      <c r="R1235" s="140">
        <v>24</v>
      </c>
      <c r="S1235" s="140">
        <v>22.666666666666668</v>
      </c>
      <c r="T1235" s="140">
        <v>2.3333333333333335</v>
      </c>
      <c r="U1235" s="139">
        <v>1.3333333333333333</v>
      </c>
      <c r="V1235" s="77">
        <f t="shared" si="19"/>
        <v>7.74</v>
      </c>
      <c r="W1235" s="216">
        <v>12.9</v>
      </c>
      <c r="X1235" s="217">
        <v>0.56401395454581449</v>
      </c>
      <c r="Y1235" s="217">
        <v>0.43598604545418557</v>
      </c>
      <c r="Z1235" s="25"/>
    </row>
    <row r="1236" spans="1:26" x14ac:dyDescent="0.25">
      <c r="A1236" s="124">
        <v>573300</v>
      </c>
      <c r="B1236" s="125" t="s">
        <v>1288</v>
      </c>
      <c r="C1236" s="126" t="s">
        <v>980</v>
      </c>
      <c r="D1236" s="101" t="s">
        <v>2108</v>
      </c>
      <c r="E1236" s="134"/>
      <c r="F1236" s="102">
        <v>20</v>
      </c>
      <c r="G1236" s="103" t="s">
        <v>1279</v>
      </c>
      <c r="H1236" s="104">
        <v>1</v>
      </c>
      <c r="I1236" s="106">
        <v>5115</v>
      </c>
      <c r="J1236" s="165">
        <v>1734</v>
      </c>
      <c r="K1236" s="166">
        <v>156</v>
      </c>
      <c r="L1236" s="166">
        <v>36</v>
      </c>
      <c r="M1236" s="166">
        <v>141</v>
      </c>
      <c r="N1236" s="166">
        <v>198</v>
      </c>
      <c r="O1236" s="167"/>
      <c r="P1236" s="138">
        <v>9</v>
      </c>
      <c r="Q1236" s="139">
        <v>1.3333333333333333</v>
      </c>
      <c r="R1236" s="140">
        <v>14</v>
      </c>
      <c r="S1236" s="140">
        <v>23.666666666666668</v>
      </c>
      <c r="T1236" s="140">
        <v>5.333333333333333</v>
      </c>
      <c r="U1236" s="139">
        <v>0.33333333333333331</v>
      </c>
      <c r="V1236" s="77">
        <f t="shared" si="19"/>
        <v>7.74</v>
      </c>
      <c r="W1236" s="216">
        <v>12.9</v>
      </c>
      <c r="X1236" s="217">
        <v>0.56401395454581449</v>
      </c>
      <c r="Y1236" s="217">
        <v>0.43598604545418557</v>
      </c>
      <c r="Z1236" s="25"/>
    </row>
    <row r="1237" spans="1:26" x14ac:dyDescent="0.25">
      <c r="A1237" s="124">
        <v>573400</v>
      </c>
      <c r="B1237" s="125" t="s">
        <v>1289</v>
      </c>
      <c r="C1237" s="126" t="s">
        <v>980</v>
      </c>
      <c r="D1237" s="101" t="s">
        <v>2108</v>
      </c>
      <c r="E1237" s="134"/>
      <c r="F1237" s="102">
        <v>20</v>
      </c>
      <c r="G1237" s="103" t="s">
        <v>1279</v>
      </c>
      <c r="H1237" s="104">
        <v>1</v>
      </c>
      <c r="I1237" s="106">
        <v>5403</v>
      </c>
      <c r="J1237" s="165">
        <v>2793</v>
      </c>
      <c r="K1237" s="166">
        <v>159</v>
      </c>
      <c r="L1237" s="166">
        <v>48</v>
      </c>
      <c r="M1237" s="166">
        <v>162</v>
      </c>
      <c r="N1237" s="166">
        <v>276</v>
      </c>
      <c r="O1237" s="167"/>
      <c r="P1237" s="138">
        <v>7.666666666666667</v>
      </c>
      <c r="Q1237" s="139">
        <v>1.6666666666666667</v>
      </c>
      <c r="R1237" s="140">
        <v>23</v>
      </c>
      <c r="S1237" s="140">
        <v>21.333333333333332</v>
      </c>
      <c r="T1237" s="140">
        <v>3.6666666666666665</v>
      </c>
      <c r="U1237" s="139">
        <v>1</v>
      </c>
      <c r="V1237" s="77">
        <f t="shared" si="19"/>
        <v>7.74</v>
      </c>
      <c r="W1237" s="216">
        <v>12.9</v>
      </c>
      <c r="X1237" s="217">
        <v>0.56401395454581449</v>
      </c>
      <c r="Y1237" s="217">
        <v>0.43598604545418557</v>
      </c>
      <c r="Z1237" s="25"/>
    </row>
    <row r="1238" spans="1:26" s="31" customFormat="1" x14ac:dyDescent="0.25">
      <c r="A1238" s="124">
        <v>573511</v>
      </c>
      <c r="B1238" s="125" t="s">
        <v>1290</v>
      </c>
      <c r="C1238" s="126" t="s">
        <v>980</v>
      </c>
      <c r="D1238" s="101" t="s">
        <v>2108</v>
      </c>
      <c r="E1238" s="134"/>
      <c r="F1238" s="102">
        <v>20</v>
      </c>
      <c r="G1238" s="103" t="s">
        <v>1279</v>
      </c>
      <c r="H1238" s="104">
        <v>1</v>
      </c>
      <c r="I1238" s="106">
        <v>345</v>
      </c>
      <c r="J1238" s="168">
        <v>192</v>
      </c>
      <c r="K1238" s="166">
        <v>9</v>
      </c>
      <c r="L1238" s="166">
        <v>6</v>
      </c>
      <c r="M1238" s="166">
        <v>27</v>
      </c>
      <c r="N1238" s="166">
        <v>27</v>
      </c>
      <c r="O1238" s="167"/>
      <c r="P1238" s="138">
        <v>9.6666666666666661</v>
      </c>
      <c r="Q1238" s="139">
        <v>0.33333333333333331</v>
      </c>
      <c r="R1238" s="140">
        <v>7.666666666666667</v>
      </c>
      <c r="S1238" s="140">
        <v>6</v>
      </c>
      <c r="T1238" s="140">
        <v>1</v>
      </c>
      <c r="U1238" s="139">
        <v>0.33333333333333331</v>
      </c>
      <c r="V1238" s="77">
        <f t="shared" si="19"/>
        <v>7.74</v>
      </c>
      <c r="W1238" s="216">
        <v>12.9</v>
      </c>
      <c r="X1238" s="217">
        <v>0.56401395454581449</v>
      </c>
      <c r="Y1238" s="217">
        <v>0.43598604545418557</v>
      </c>
      <c r="Z1238" s="141"/>
    </row>
    <row r="1239" spans="1:26" s="31" customFormat="1" x14ac:dyDescent="0.25">
      <c r="A1239" s="131">
        <v>573513</v>
      </c>
      <c r="B1239" s="132" t="s">
        <v>2258</v>
      </c>
      <c r="C1239" s="132" t="s">
        <v>980</v>
      </c>
      <c r="D1239" s="145" t="s">
        <v>2108</v>
      </c>
      <c r="E1239" s="134"/>
      <c r="F1239" s="143">
        <v>20</v>
      </c>
      <c r="G1239" s="142" t="s">
        <v>1279</v>
      </c>
      <c r="H1239" s="134">
        <v>1</v>
      </c>
      <c r="I1239" s="144">
        <v>2889</v>
      </c>
      <c r="J1239" s="165">
        <v>1740</v>
      </c>
      <c r="K1239" s="166">
        <v>48</v>
      </c>
      <c r="L1239" s="166">
        <v>27</v>
      </c>
      <c r="M1239" s="166">
        <v>177</v>
      </c>
      <c r="N1239" s="166">
        <v>483</v>
      </c>
      <c r="O1239" s="167"/>
      <c r="P1239" s="138">
        <v>2.0367368989735275</v>
      </c>
      <c r="Q1239" s="139">
        <v>0</v>
      </c>
      <c r="R1239" s="140">
        <v>8.4928956393924544</v>
      </c>
      <c r="S1239" s="140">
        <v>6.2910338069573744</v>
      </c>
      <c r="T1239" s="140">
        <v>1.1904761904761905</v>
      </c>
      <c r="U1239" s="139">
        <v>1.1963906581740977</v>
      </c>
      <c r="V1239" s="77">
        <f t="shared" si="19"/>
        <v>7.74</v>
      </c>
      <c r="W1239" s="216">
        <v>12.9</v>
      </c>
      <c r="X1239" s="217">
        <v>0.56401395454581449</v>
      </c>
      <c r="Y1239" s="217">
        <v>0.43598604545418557</v>
      </c>
      <c r="Z1239" s="141"/>
    </row>
    <row r="1240" spans="1:26" s="31" customFormat="1" x14ac:dyDescent="0.25">
      <c r="A1240" s="131">
        <v>573514</v>
      </c>
      <c r="B1240" s="132" t="s">
        <v>2259</v>
      </c>
      <c r="C1240" s="132" t="s">
        <v>980</v>
      </c>
      <c r="D1240" s="145" t="s">
        <v>2108</v>
      </c>
      <c r="E1240" s="134"/>
      <c r="F1240" s="143">
        <v>20</v>
      </c>
      <c r="G1240" s="142" t="s">
        <v>1279</v>
      </c>
      <c r="H1240" s="134">
        <v>1</v>
      </c>
      <c r="I1240" s="144">
        <v>3234</v>
      </c>
      <c r="J1240" s="165">
        <v>1962</v>
      </c>
      <c r="K1240" s="166">
        <v>75</v>
      </c>
      <c r="L1240" s="166">
        <v>48</v>
      </c>
      <c r="M1240" s="166">
        <v>234</v>
      </c>
      <c r="N1240" s="166">
        <v>459</v>
      </c>
      <c r="O1240" s="167"/>
      <c r="P1240" s="138">
        <v>2.2965964343598055</v>
      </c>
      <c r="Q1240" s="139">
        <v>0</v>
      </c>
      <c r="R1240" s="140">
        <v>9.5071043606075456</v>
      </c>
      <c r="S1240" s="140">
        <v>7.0422995263759605</v>
      </c>
      <c r="T1240" s="140">
        <v>1.4761904761904763</v>
      </c>
      <c r="U1240" s="139">
        <v>1.1369426751592357</v>
      </c>
      <c r="V1240" s="77">
        <f t="shared" si="19"/>
        <v>7.74</v>
      </c>
      <c r="W1240" s="216">
        <v>12.9</v>
      </c>
      <c r="X1240" s="217">
        <v>0.56401395454581449</v>
      </c>
      <c r="Y1240" s="217">
        <v>0.43598604545418557</v>
      </c>
      <c r="Z1240" s="141"/>
    </row>
    <row r="1241" spans="1:26" s="31" customFormat="1" x14ac:dyDescent="0.25">
      <c r="A1241" s="124">
        <v>573522</v>
      </c>
      <c r="B1241" s="125" t="s">
        <v>1291</v>
      </c>
      <c r="C1241" s="126" t="s">
        <v>980</v>
      </c>
      <c r="D1241" s="101" t="s">
        <v>2108</v>
      </c>
      <c r="E1241" s="134"/>
      <c r="F1241" s="102">
        <v>20</v>
      </c>
      <c r="G1241" s="103" t="s">
        <v>1279</v>
      </c>
      <c r="H1241" s="104">
        <v>1</v>
      </c>
      <c r="I1241" s="106">
        <v>348</v>
      </c>
      <c r="J1241" s="168">
        <v>183</v>
      </c>
      <c r="K1241" s="166">
        <v>36</v>
      </c>
      <c r="L1241" s="166">
        <v>9</v>
      </c>
      <c r="M1241" s="166">
        <v>36</v>
      </c>
      <c r="N1241" s="166">
        <v>63</v>
      </c>
      <c r="O1241" s="167"/>
      <c r="P1241" s="138">
        <v>13.333333333333334</v>
      </c>
      <c r="Q1241" s="139">
        <v>0</v>
      </c>
      <c r="R1241" s="140">
        <v>2</v>
      </c>
      <c r="S1241" s="140">
        <v>5.666666666666667</v>
      </c>
      <c r="T1241" s="140">
        <v>0.33333333333333331</v>
      </c>
      <c r="U1241" s="139">
        <v>0.33333333333333331</v>
      </c>
      <c r="V1241" s="77">
        <f t="shared" si="19"/>
        <v>7.74</v>
      </c>
      <c r="W1241" s="216">
        <v>12.9</v>
      </c>
      <c r="X1241" s="217">
        <v>0.56401395454581449</v>
      </c>
      <c r="Y1241" s="217">
        <v>0.43598604545418557</v>
      </c>
      <c r="Z1241" s="141"/>
    </row>
    <row r="1242" spans="1:26" s="31" customFormat="1" x14ac:dyDescent="0.25">
      <c r="A1242" s="124">
        <v>573523</v>
      </c>
      <c r="B1242" s="125" t="s">
        <v>1292</v>
      </c>
      <c r="C1242" s="126" t="s">
        <v>980</v>
      </c>
      <c r="D1242" s="101" t="s">
        <v>2108</v>
      </c>
      <c r="E1242" s="134"/>
      <c r="F1242" s="102">
        <v>20</v>
      </c>
      <c r="G1242" s="103" t="s">
        <v>1279</v>
      </c>
      <c r="H1242" s="104">
        <v>1</v>
      </c>
      <c r="I1242" s="106">
        <v>1248</v>
      </c>
      <c r="J1242" s="168">
        <v>726</v>
      </c>
      <c r="K1242" s="166">
        <v>48</v>
      </c>
      <c r="L1242" s="166">
        <v>24</v>
      </c>
      <c r="M1242" s="166">
        <v>117</v>
      </c>
      <c r="N1242" s="166">
        <v>159</v>
      </c>
      <c r="O1242" s="167"/>
      <c r="P1242" s="138">
        <v>1.3333333333333333</v>
      </c>
      <c r="Q1242" s="139">
        <v>1</v>
      </c>
      <c r="R1242" s="140">
        <v>4</v>
      </c>
      <c r="S1242" s="140">
        <v>5</v>
      </c>
      <c r="T1242" s="140">
        <v>1</v>
      </c>
      <c r="U1242" s="139">
        <v>1.3333333333333333</v>
      </c>
      <c r="V1242" s="77">
        <f t="shared" si="19"/>
        <v>7.74</v>
      </c>
      <c r="W1242" s="216">
        <v>12.9</v>
      </c>
      <c r="X1242" s="217">
        <v>0.56401395454581449</v>
      </c>
      <c r="Y1242" s="217">
        <v>0.43598604545418557</v>
      </c>
      <c r="Z1242" s="141"/>
    </row>
    <row r="1243" spans="1:26" s="31" customFormat="1" x14ac:dyDescent="0.25">
      <c r="A1243" s="124">
        <v>573524</v>
      </c>
      <c r="B1243" s="125" t="s">
        <v>1293</v>
      </c>
      <c r="C1243" s="126" t="s">
        <v>980</v>
      </c>
      <c r="D1243" s="101" t="s">
        <v>2108</v>
      </c>
      <c r="E1243" s="134"/>
      <c r="F1243" s="102">
        <v>20</v>
      </c>
      <c r="G1243" s="103" t="s">
        <v>1279</v>
      </c>
      <c r="H1243" s="104">
        <v>1</v>
      </c>
      <c r="I1243" s="106">
        <v>711</v>
      </c>
      <c r="J1243" s="168">
        <v>441</v>
      </c>
      <c r="K1243" s="166">
        <v>24</v>
      </c>
      <c r="L1243" s="166">
        <v>18</v>
      </c>
      <c r="M1243" s="166">
        <v>57</v>
      </c>
      <c r="N1243" s="166">
        <v>66</v>
      </c>
      <c r="O1243" s="167"/>
      <c r="P1243" s="138">
        <v>0.33333333333333331</v>
      </c>
      <c r="Q1243" s="139">
        <v>0</v>
      </c>
      <c r="R1243" s="140">
        <v>10.666666666666666</v>
      </c>
      <c r="S1243" s="140">
        <v>8</v>
      </c>
      <c r="T1243" s="140">
        <v>0.66666666666666663</v>
      </c>
      <c r="U1243" s="139">
        <v>0.33333333333333331</v>
      </c>
      <c r="V1243" s="77">
        <f t="shared" si="19"/>
        <v>7.74</v>
      </c>
      <c r="W1243" s="216">
        <v>12.9</v>
      </c>
      <c r="X1243" s="217">
        <v>0.56401395454581449</v>
      </c>
      <c r="Y1243" s="217">
        <v>0.43598604545418557</v>
      </c>
      <c r="Z1243" s="141"/>
    </row>
    <row r="1244" spans="1:26" s="31" customFormat="1" x14ac:dyDescent="0.25">
      <c r="A1244" s="124">
        <v>573525</v>
      </c>
      <c r="B1244" s="125" t="s">
        <v>1294</v>
      </c>
      <c r="C1244" s="126" t="s">
        <v>980</v>
      </c>
      <c r="D1244" s="101" t="s">
        <v>2108</v>
      </c>
      <c r="E1244" s="134"/>
      <c r="F1244" s="102">
        <v>20</v>
      </c>
      <c r="G1244" s="103" t="s">
        <v>1279</v>
      </c>
      <c r="H1244" s="104">
        <v>1</v>
      </c>
      <c r="I1244" s="106">
        <v>306</v>
      </c>
      <c r="J1244" s="168">
        <v>186</v>
      </c>
      <c r="K1244" s="166">
        <v>6</v>
      </c>
      <c r="L1244" s="166">
        <v>6</v>
      </c>
      <c r="M1244" s="166">
        <v>15</v>
      </c>
      <c r="N1244" s="166">
        <v>63</v>
      </c>
      <c r="O1244" s="167"/>
      <c r="P1244" s="138">
        <v>3.6666666666666665</v>
      </c>
      <c r="Q1244" s="139">
        <v>0.33333333333333331</v>
      </c>
      <c r="R1244" s="140">
        <v>0</v>
      </c>
      <c r="S1244" s="140">
        <v>0</v>
      </c>
      <c r="T1244" s="140">
        <v>0</v>
      </c>
      <c r="U1244" s="139">
        <v>0</v>
      </c>
      <c r="V1244" s="77">
        <f t="shared" si="19"/>
        <v>7.74</v>
      </c>
      <c r="W1244" s="216">
        <v>12.9</v>
      </c>
      <c r="X1244" s="217">
        <v>0.56401395454581449</v>
      </c>
      <c r="Y1244" s="217">
        <v>0.43598604545418557</v>
      </c>
      <c r="Z1244" s="141"/>
    </row>
    <row r="1245" spans="1:26" s="31" customFormat="1" x14ac:dyDescent="0.25">
      <c r="A1245" s="124">
        <v>573526</v>
      </c>
      <c r="B1245" s="125" t="s">
        <v>1295</v>
      </c>
      <c r="C1245" s="126" t="s">
        <v>980</v>
      </c>
      <c r="D1245" s="101" t="s">
        <v>2108</v>
      </c>
      <c r="E1245" s="149"/>
      <c r="F1245" s="102">
        <v>20</v>
      </c>
      <c r="G1245" s="103" t="s">
        <v>1279</v>
      </c>
      <c r="H1245" s="104">
        <v>1</v>
      </c>
      <c r="I1245" s="106">
        <v>180</v>
      </c>
      <c r="J1245" s="168">
        <v>120</v>
      </c>
      <c r="K1245" s="166">
        <v>6</v>
      </c>
      <c r="L1245" s="166" t="s">
        <v>2139</v>
      </c>
      <c r="M1245" s="166">
        <v>9</v>
      </c>
      <c r="N1245" s="166">
        <v>24</v>
      </c>
      <c r="O1245" s="167"/>
      <c r="P1245" s="138">
        <v>0.33333333333333331</v>
      </c>
      <c r="Q1245" s="139">
        <v>0</v>
      </c>
      <c r="R1245" s="140">
        <v>0</v>
      </c>
      <c r="S1245" s="140">
        <v>0</v>
      </c>
      <c r="T1245" s="140">
        <v>0</v>
      </c>
      <c r="U1245" s="139">
        <v>0</v>
      </c>
      <c r="V1245" s="77">
        <f t="shared" si="19"/>
        <v>7.74</v>
      </c>
      <c r="W1245" s="216">
        <v>12.9</v>
      </c>
      <c r="X1245" s="217">
        <v>0.56401395454581449</v>
      </c>
      <c r="Y1245" s="217">
        <v>0.43598604545418557</v>
      </c>
      <c r="Z1245" s="141"/>
    </row>
    <row r="1246" spans="1:26" s="31" customFormat="1" x14ac:dyDescent="0.25">
      <c r="A1246" s="124">
        <v>573600</v>
      </c>
      <c r="B1246" s="125" t="s">
        <v>1296</v>
      </c>
      <c r="C1246" s="126" t="s">
        <v>980</v>
      </c>
      <c r="D1246" s="101" t="s">
        <v>2108</v>
      </c>
      <c r="E1246" s="149"/>
      <c r="F1246" s="102">
        <v>20</v>
      </c>
      <c r="G1246" s="103" t="s">
        <v>1279</v>
      </c>
      <c r="H1246" s="104">
        <v>1</v>
      </c>
      <c r="I1246" s="106">
        <v>1857</v>
      </c>
      <c r="J1246" s="165">
        <v>1107</v>
      </c>
      <c r="K1246" s="166">
        <v>66</v>
      </c>
      <c r="L1246" s="166">
        <v>48</v>
      </c>
      <c r="M1246" s="166">
        <v>174</v>
      </c>
      <c r="N1246" s="166">
        <v>228</v>
      </c>
      <c r="O1246" s="167"/>
      <c r="P1246" s="138">
        <v>0.33333333333333331</v>
      </c>
      <c r="Q1246" s="139">
        <v>0</v>
      </c>
      <c r="R1246" s="140">
        <v>12.666666666666666</v>
      </c>
      <c r="S1246" s="140">
        <v>22</v>
      </c>
      <c r="T1246" s="140">
        <v>8.3333333333333339</v>
      </c>
      <c r="U1246" s="139">
        <v>2</v>
      </c>
      <c r="V1246" s="77">
        <f t="shared" si="19"/>
        <v>7.74</v>
      </c>
      <c r="W1246" s="216">
        <v>12.9</v>
      </c>
      <c r="X1246" s="217">
        <v>0.56401395454581449</v>
      </c>
      <c r="Y1246" s="217">
        <v>0.43598604545418557</v>
      </c>
      <c r="Z1246" s="141"/>
    </row>
    <row r="1247" spans="1:26" s="31" customFormat="1" x14ac:dyDescent="0.25">
      <c r="A1247" s="124">
        <v>573700</v>
      </c>
      <c r="B1247" s="125" t="s">
        <v>1297</v>
      </c>
      <c r="C1247" s="126" t="s">
        <v>980</v>
      </c>
      <c r="D1247" s="101" t="s">
        <v>2108</v>
      </c>
      <c r="E1247" s="134"/>
      <c r="F1247" s="102">
        <v>20</v>
      </c>
      <c r="G1247" s="103" t="s">
        <v>1279</v>
      </c>
      <c r="H1247" s="104">
        <v>1</v>
      </c>
      <c r="I1247" s="106">
        <v>3738</v>
      </c>
      <c r="J1247" s="165">
        <v>2211</v>
      </c>
      <c r="K1247" s="166">
        <v>150</v>
      </c>
      <c r="L1247" s="166">
        <v>69</v>
      </c>
      <c r="M1247" s="166">
        <v>303</v>
      </c>
      <c r="N1247" s="166">
        <v>498</v>
      </c>
      <c r="O1247" s="167"/>
      <c r="P1247" s="138">
        <v>8.6666666666666661</v>
      </c>
      <c r="Q1247" s="139">
        <v>0</v>
      </c>
      <c r="R1247" s="140">
        <v>26.333333333333332</v>
      </c>
      <c r="S1247" s="140">
        <v>31</v>
      </c>
      <c r="T1247" s="140">
        <v>5.666666666666667</v>
      </c>
      <c r="U1247" s="139">
        <v>1.3333333333333333</v>
      </c>
      <c r="V1247" s="77">
        <f t="shared" si="19"/>
        <v>7.74</v>
      </c>
      <c r="W1247" s="216">
        <v>12.9</v>
      </c>
      <c r="X1247" s="217">
        <v>0.56401395454581449</v>
      </c>
      <c r="Y1247" s="217">
        <v>0.43598604545418557</v>
      </c>
      <c r="Z1247" s="141"/>
    </row>
    <row r="1248" spans="1:26" s="31" customFormat="1" x14ac:dyDescent="0.25">
      <c r="A1248" s="131">
        <v>573801</v>
      </c>
      <c r="B1248" s="132" t="s">
        <v>2260</v>
      </c>
      <c r="C1248" s="132" t="s">
        <v>980</v>
      </c>
      <c r="D1248" s="145" t="s">
        <v>2108</v>
      </c>
      <c r="E1248" s="134"/>
      <c r="F1248" s="143">
        <v>20</v>
      </c>
      <c r="G1248" s="142" t="s">
        <v>1279</v>
      </c>
      <c r="H1248" s="134">
        <v>1</v>
      </c>
      <c r="I1248" s="144">
        <v>1116</v>
      </c>
      <c r="J1248" s="168">
        <v>681</v>
      </c>
      <c r="K1248" s="166">
        <v>54</v>
      </c>
      <c r="L1248" s="166">
        <v>18</v>
      </c>
      <c r="M1248" s="166">
        <v>87</v>
      </c>
      <c r="N1248" s="166">
        <v>138</v>
      </c>
      <c r="O1248" s="167"/>
      <c r="P1248" s="138">
        <v>14.768674698795181</v>
      </c>
      <c r="Q1248" s="139">
        <v>0.1764705882352941</v>
      </c>
      <c r="R1248" s="140">
        <v>11.580459770114942</v>
      </c>
      <c r="S1248" s="140">
        <v>10.155172413793103</v>
      </c>
      <c r="T1248" s="140">
        <v>0.89147286821705418</v>
      </c>
      <c r="U1248" s="139">
        <v>0.36947791164658633</v>
      </c>
      <c r="V1248" s="77">
        <f t="shared" si="19"/>
        <v>7.74</v>
      </c>
      <c r="W1248" s="216">
        <v>12.9</v>
      </c>
      <c r="X1248" s="217">
        <v>0.56401395454581449</v>
      </c>
      <c r="Y1248" s="217">
        <v>0.43598604545418557</v>
      </c>
      <c r="Z1248" s="141"/>
    </row>
    <row r="1249" spans="1:26" s="31" customFormat="1" x14ac:dyDescent="0.25">
      <c r="A1249" s="131">
        <v>573802</v>
      </c>
      <c r="B1249" s="132" t="s">
        <v>1298</v>
      </c>
      <c r="C1249" s="132" t="s">
        <v>980</v>
      </c>
      <c r="D1249" s="145" t="s">
        <v>2108</v>
      </c>
      <c r="E1249" s="134"/>
      <c r="F1249" s="143">
        <v>20</v>
      </c>
      <c r="G1249" s="142" t="s">
        <v>1279</v>
      </c>
      <c r="H1249" s="134">
        <v>1</v>
      </c>
      <c r="I1249" s="144">
        <v>972</v>
      </c>
      <c r="J1249" s="168">
        <v>564</v>
      </c>
      <c r="K1249" s="166">
        <v>48</v>
      </c>
      <c r="L1249" s="166">
        <v>12</v>
      </c>
      <c r="M1249" s="166">
        <v>72</v>
      </c>
      <c r="N1249" s="166">
        <v>111</v>
      </c>
      <c r="O1249" s="167"/>
      <c r="P1249" s="138">
        <v>12.231325301204819</v>
      </c>
      <c r="Q1249" s="139">
        <v>0.15686274509803921</v>
      </c>
      <c r="R1249" s="140">
        <v>10.086206896551724</v>
      </c>
      <c r="S1249" s="140">
        <v>8.8448275862068968</v>
      </c>
      <c r="T1249" s="140">
        <v>0.77519379844961245</v>
      </c>
      <c r="U1249" s="139">
        <v>0.2971887550200803</v>
      </c>
      <c r="V1249" s="77">
        <f t="shared" si="19"/>
        <v>7.74</v>
      </c>
      <c r="W1249" s="216">
        <v>12.9</v>
      </c>
      <c r="X1249" s="217">
        <v>0.56401395454581449</v>
      </c>
      <c r="Y1249" s="217">
        <v>0.43598604545418557</v>
      </c>
      <c r="Z1249" s="141"/>
    </row>
    <row r="1250" spans="1:26" s="31" customFormat="1" x14ac:dyDescent="0.25">
      <c r="A1250" s="131">
        <v>573901</v>
      </c>
      <c r="B1250" s="132" t="s">
        <v>2261</v>
      </c>
      <c r="C1250" s="132" t="s">
        <v>980</v>
      </c>
      <c r="D1250" s="145" t="s">
        <v>2108</v>
      </c>
      <c r="E1250" s="134"/>
      <c r="F1250" s="143">
        <v>20</v>
      </c>
      <c r="G1250" s="142" t="s">
        <v>1279</v>
      </c>
      <c r="H1250" s="134">
        <v>1</v>
      </c>
      <c r="I1250" s="144">
        <v>1728</v>
      </c>
      <c r="J1250" s="165">
        <v>1020</v>
      </c>
      <c r="K1250" s="166">
        <v>69</v>
      </c>
      <c r="L1250" s="166">
        <v>27</v>
      </c>
      <c r="M1250" s="166">
        <v>144</v>
      </c>
      <c r="N1250" s="166">
        <v>249</v>
      </c>
      <c r="O1250" s="167"/>
      <c r="P1250" s="138">
        <v>6.5404268109407875</v>
      </c>
      <c r="Q1250" s="139">
        <v>0.29113924050632911</v>
      </c>
      <c r="R1250" s="140">
        <v>6.6519685039370078</v>
      </c>
      <c r="S1250" s="140">
        <v>10.078740157480315</v>
      </c>
      <c r="T1250" s="140">
        <v>3.1</v>
      </c>
      <c r="U1250" s="139">
        <v>0.43060959792477305</v>
      </c>
      <c r="V1250" s="77">
        <f t="shared" si="19"/>
        <v>7.74</v>
      </c>
      <c r="W1250" s="216">
        <v>12.9</v>
      </c>
      <c r="X1250" s="217">
        <v>0.56401395454581449</v>
      </c>
      <c r="Y1250" s="217">
        <v>0.43598604545418557</v>
      </c>
      <c r="Z1250" s="141"/>
    </row>
    <row r="1251" spans="1:26" s="31" customFormat="1" x14ac:dyDescent="0.25">
      <c r="A1251" s="131">
        <v>573902</v>
      </c>
      <c r="B1251" s="132" t="s">
        <v>2262</v>
      </c>
      <c r="C1251" s="132" t="s">
        <v>980</v>
      </c>
      <c r="D1251" s="145" t="s">
        <v>2108</v>
      </c>
      <c r="E1251" s="134"/>
      <c r="F1251" s="143">
        <v>20</v>
      </c>
      <c r="G1251" s="142" t="s">
        <v>1279</v>
      </c>
      <c r="H1251" s="134">
        <v>1</v>
      </c>
      <c r="I1251" s="144">
        <v>1329</v>
      </c>
      <c r="J1251" s="168">
        <v>786</v>
      </c>
      <c r="K1251" s="166">
        <v>42</v>
      </c>
      <c r="L1251" s="166">
        <v>18</v>
      </c>
      <c r="M1251" s="166">
        <v>126</v>
      </c>
      <c r="N1251" s="166">
        <v>189</v>
      </c>
      <c r="O1251" s="167"/>
      <c r="P1251" s="138">
        <v>5.0399759543131948</v>
      </c>
      <c r="Q1251" s="139">
        <v>0.17721518987341772</v>
      </c>
      <c r="R1251" s="140">
        <v>5.1160104986876647</v>
      </c>
      <c r="S1251" s="140">
        <v>7.7515310586176733</v>
      </c>
      <c r="T1251" s="140">
        <v>2.861538461538462</v>
      </c>
      <c r="U1251" s="139">
        <v>0.3268482490272373</v>
      </c>
      <c r="V1251" s="77">
        <f t="shared" si="19"/>
        <v>7.74</v>
      </c>
      <c r="W1251" s="216">
        <v>12.9</v>
      </c>
      <c r="X1251" s="217">
        <v>0.56401395454581449</v>
      </c>
      <c r="Y1251" s="217">
        <v>0.43598604545418557</v>
      </c>
      <c r="Z1251" s="141"/>
    </row>
    <row r="1252" spans="1:26" s="31" customFormat="1" x14ac:dyDescent="0.25">
      <c r="A1252" s="131">
        <v>573903</v>
      </c>
      <c r="B1252" s="132" t="s">
        <v>1299</v>
      </c>
      <c r="C1252" s="132" t="s">
        <v>980</v>
      </c>
      <c r="D1252" s="145" t="s">
        <v>2108</v>
      </c>
      <c r="E1252" s="134"/>
      <c r="F1252" s="143">
        <v>20</v>
      </c>
      <c r="G1252" s="142" t="s">
        <v>1279</v>
      </c>
      <c r="H1252" s="134">
        <v>1</v>
      </c>
      <c r="I1252" s="144">
        <v>2658</v>
      </c>
      <c r="J1252" s="165">
        <v>1521</v>
      </c>
      <c r="K1252" s="166">
        <v>126</v>
      </c>
      <c r="L1252" s="166">
        <v>54</v>
      </c>
      <c r="M1252" s="166">
        <v>219</v>
      </c>
      <c r="N1252" s="166">
        <v>333</v>
      </c>
      <c r="O1252" s="167"/>
      <c r="P1252" s="138">
        <v>9.7529305680793499</v>
      </c>
      <c r="Q1252" s="139">
        <v>0.53164556962025311</v>
      </c>
      <c r="R1252" s="140">
        <v>10.232020997375329</v>
      </c>
      <c r="S1252" s="140">
        <v>15.503062117235347</v>
      </c>
      <c r="T1252" s="140">
        <v>4.3717948717948723</v>
      </c>
      <c r="U1252" s="139">
        <v>0.57587548638132291</v>
      </c>
      <c r="V1252" s="77">
        <f t="shared" si="19"/>
        <v>7.74</v>
      </c>
      <c r="W1252" s="216">
        <v>12.9</v>
      </c>
      <c r="X1252" s="217">
        <v>0.56401395454581449</v>
      </c>
      <c r="Y1252" s="217">
        <v>0.43598604545418557</v>
      </c>
      <c r="Z1252" s="141"/>
    </row>
    <row r="1253" spans="1:26" s="31" customFormat="1" x14ac:dyDescent="0.25">
      <c r="A1253" s="124">
        <v>574001</v>
      </c>
      <c r="B1253" s="125" t="s">
        <v>1300</v>
      </c>
      <c r="C1253" s="126" t="s">
        <v>980</v>
      </c>
      <c r="D1253" s="101" t="s">
        <v>2108</v>
      </c>
      <c r="E1253" s="134"/>
      <c r="F1253" s="102">
        <v>20</v>
      </c>
      <c r="G1253" s="103" t="s">
        <v>1279</v>
      </c>
      <c r="H1253" s="104">
        <v>1</v>
      </c>
      <c r="I1253" s="106">
        <v>3696</v>
      </c>
      <c r="J1253" s="165">
        <v>2124</v>
      </c>
      <c r="K1253" s="166">
        <v>186</v>
      </c>
      <c r="L1253" s="166">
        <v>66</v>
      </c>
      <c r="M1253" s="166">
        <v>309</v>
      </c>
      <c r="N1253" s="166">
        <v>486</v>
      </c>
      <c r="O1253" s="167"/>
      <c r="P1253" s="138">
        <v>12</v>
      </c>
      <c r="Q1253" s="139">
        <v>0.33333333333333331</v>
      </c>
      <c r="R1253" s="140">
        <v>15</v>
      </c>
      <c r="S1253" s="140">
        <v>17</v>
      </c>
      <c r="T1253" s="140">
        <v>5.333333333333333</v>
      </c>
      <c r="U1253" s="139">
        <v>2.6666666666666665</v>
      </c>
      <c r="V1253" s="77">
        <f t="shared" si="19"/>
        <v>7.74</v>
      </c>
      <c r="W1253" s="216">
        <v>12.9</v>
      </c>
      <c r="X1253" s="217">
        <v>0.56401395454581449</v>
      </c>
      <c r="Y1253" s="217">
        <v>0.43598604545418557</v>
      </c>
      <c r="Z1253" s="141"/>
    </row>
    <row r="1254" spans="1:26" x14ac:dyDescent="0.25">
      <c r="A1254" s="124">
        <v>574002</v>
      </c>
      <c r="B1254" s="125" t="s">
        <v>1301</v>
      </c>
      <c r="C1254" s="126" t="s">
        <v>980</v>
      </c>
      <c r="D1254" s="101" t="s">
        <v>2108</v>
      </c>
      <c r="E1254" s="134"/>
      <c r="F1254" s="102">
        <v>20</v>
      </c>
      <c r="G1254" s="103" t="s">
        <v>1279</v>
      </c>
      <c r="H1254" s="104">
        <v>1</v>
      </c>
      <c r="I1254" s="106">
        <v>42</v>
      </c>
      <c r="J1254" s="168">
        <v>18</v>
      </c>
      <c r="K1254" s="166" t="s">
        <v>2139</v>
      </c>
      <c r="L1254" s="166" t="s">
        <v>2139</v>
      </c>
      <c r="M1254" s="166" t="s">
        <v>2139</v>
      </c>
      <c r="N1254" s="166" t="s">
        <v>2139</v>
      </c>
      <c r="O1254" s="167"/>
      <c r="P1254" s="138">
        <v>0</v>
      </c>
      <c r="Q1254" s="139">
        <v>0</v>
      </c>
      <c r="R1254" s="140">
        <v>0</v>
      </c>
      <c r="S1254" s="140">
        <v>0</v>
      </c>
      <c r="T1254" s="140">
        <v>0</v>
      </c>
      <c r="U1254" s="139">
        <v>0</v>
      </c>
      <c r="V1254" s="77">
        <f t="shared" si="19"/>
        <v>7.74</v>
      </c>
      <c r="W1254" s="216">
        <v>12.9</v>
      </c>
      <c r="X1254" s="217">
        <v>0.56401395454581449</v>
      </c>
      <c r="Y1254" s="217">
        <v>0.43598604545418557</v>
      </c>
      <c r="Z1254" s="25"/>
    </row>
    <row r="1255" spans="1:26" x14ac:dyDescent="0.25">
      <c r="A1255" s="124">
        <v>574100</v>
      </c>
      <c r="B1255" s="125" t="s">
        <v>1302</v>
      </c>
      <c r="C1255" s="126" t="s">
        <v>980</v>
      </c>
      <c r="D1255" s="101" t="s">
        <v>2108</v>
      </c>
      <c r="E1255" s="134"/>
      <c r="F1255" s="102">
        <v>20</v>
      </c>
      <c r="G1255" s="103" t="s">
        <v>1279</v>
      </c>
      <c r="H1255" s="104">
        <v>1</v>
      </c>
      <c r="I1255" s="106">
        <v>3729</v>
      </c>
      <c r="J1255" s="165">
        <v>2316</v>
      </c>
      <c r="K1255" s="166">
        <v>102</v>
      </c>
      <c r="L1255" s="166">
        <v>57</v>
      </c>
      <c r="M1255" s="166">
        <v>288</v>
      </c>
      <c r="N1255" s="166">
        <v>462</v>
      </c>
      <c r="O1255" s="167"/>
      <c r="P1255" s="138">
        <v>7.333333333333333</v>
      </c>
      <c r="Q1255" s="139">
        <v>0.66666666666666663</v>
      </c>
      <c r="R1255" s="140">
        <v>26.666666666666668</v>
      </c>
      <c r="S1255" s="140">
        <v>30</v>
      </c>
      <c r="T1255" s="140">
        <v>7.666666666666667</v>
      </c>
      <c r="U1255" s="139">
        <v>0.66666666666666663</v>
      </c>
      <c r="V1255" s="77">
        <f t="shared" si="19"/>
        <v>7.74</v>
      </c>
      <c r="W1255" s="216">
        <v>12.9</v>
      </c>
      <c r="X1255" s="217">
        <v>0.56401395454581449</v>
      </c>
      <c r="Y1255" s="217">
        <v>0.43598604545418557</v>
      </c>
      <c r="Z1255" s="25"/>
    </row>
    <row r="1256" spans="1:26" x14ac:dyDescent="0.25">
      <c r="A1256" s="124">
        <v>574200</v>
      </c>
      <c r="B1256" s="125" t="s">
        <v>1303</v>
      </c>
      <c r="C1256" s="126" t="s">
        <v>980</v>
      </c>
      <c r="D1256" s="101" t="s">
        <v>2108</v>
      </c>
      <c r="E1256" s="134"/>
      <c r="F1256" s="102">
        <v>20</v>
      </c>
      <c r="G1256" s="103" t="s">
        <v>1279</v>
      </c>
      <c r="H1256" s="104">
        <v>1</v>
      </c>
      <c r="I1256" s="106">
        <v>2796</v>
      </c>
      <c r="J1256" s="165">
        <v>1794</v>
      </c>
      <c r="K1256" s="166">
        <v>72</v>
      </c>
      <c r="L1256" s="166">
        <v>27</v>
      </c>
      <c r="M1256" s="166">
        <v>147</v>
      </c>
      <c r="N1256" s="166">
        <v>423</v>
      </c>
      <c r="O1256" s="167"/>
      <c r="P1256" s="138">
        <v>40.666666666666664</v>
      </c>
      <c r="Q1256" s="139">
        <v>0.66666666666666663</v>
      </c>
      <c r="R1256" s="140">
        <v>25.666666666666668</v>
      </c>
      <c r="S1256" s="140">
        <v>13.333333333333334</v>
      </c>
      <c r="T1256" s="140">
        <v>2</v>
      </c>
      <c r="U1256" s="139">
        <v>2.3333333333333335</v>
      </c>
      <c r="V1256" s="77">
        <f t="shared" si="19"/>
        <v>7.74</v>
      </c>
      <c r="W1256" s="216">
        <v>12.9</v>
      </c>
      <c r="X1256" s="217">
        <v>0.56401395454581449</v>
      </c>
      <c r="Y1256" s="217">
        <v>0.43598604545418557</v>
      </c>
      <c r="Z1256" s="25"/>
    </row>
    <row r="1257" spans="1:26" x14ac:dyDescent="0.25">
      <c r="A1257" s="124">
        <v>574302</v>
      </c>
      <c r="B1257" s="125" t="s">
        <v>1304</v>
      </c>
      <c r="C1257" s="126" t="s">
        <v>980</v>
      </c>
      <c r="D1257" s="101" t="s">
        <v>2108</v>
      </c>
      <c r="E1257" s="134"/>
      <c r="F1257" s="102">
        <v>20</v>
      </c>
      <c r="G1257" s="103" t="s">
        <v>1279</v>
      </c>
      <c r="H1257" s="104">
        <v>1</v>
      </c>
      <c r="I1257" s="106">
        <v>3765</v>
      </c>
      <c r="J1257" s="165">
        <v>2469</v>
      </c>
      <c r="K1257" s="166">
        <v>99</v>
      </c>
      <c r="L1257" s="166">
        <v>39</v>
      </c>
      <c r="M1257" s="166">
        <v>210</v>
      </c>
      <c r="N1257" s="166">
        <v>543</v>
      </c>
      <c r="O1257" s="167"/>
      <c r="P1257" s="138">
        <v>15</v>
      </c>
      <c r="Q1257" s="139">
        <v>0.66666666666666663</v>
      </c>
      <c r="R1257" s="140">
        <v>15</v>
      </c>
      <c r="S1257" s="140">
        <v>16</v>
      </c>
      <c r="T1257" s="140">
        <v>4.333333333333333</v>
      </c>
      <c r="U1257" s="139">
        <v>3</v>
      </c>
      <c r="V1257" s="77">
        <f t="shared" si="19"/>
        <v>7.74</v>
      </c>
      <c r="W1257" s="216">
        <v>12.9</v>
      </c>
      <c r="X1257" s="217">
        <v>0.56401395454581449</v>
      </c>
      <c r="Y1257" s="217">
        <v>0.43598604545418557</v>
      </c>
      <c r="Z1257" s="25"/>
    </row>
    <row r="1258" spans="1:26" x14ac:dyDescent="0.25">
      <c r="A1258" s="124">
        <v>574303</v>
      </c>
      <c r="B1258" s="125" t="s">
        <v>1305</v>
      </c>
      <c r="C1258" s="126" t="s">
        <v>980</v>
      </c>
      <c r="D1258" s="101" t="s">
        <v>2108</v>
      </c>
      <c r="E1258" s="134"/>
      <c r="F1258" s="102">
        <v>20</v>
      </c>
      <c r="G1258" s="103" t="s">
        <v>1279</v>
      </c>
      <c r="H1258" s="104">
        <v>1</v>
      </c>
      <c r="I1258" s="106">
        <v>6</v>
      </c>
      <c r="J1258" s="168" t="s">
        <v>2139</v>
      </c>
      <c r="K1258" s="166" t="s">
        <v>2139</v>
      </c>
      <c r="L1258" s="166" t="s">
        <v>2139</v>
      </c>
      <c r="M1258" s="166" t="s">
        <v>2139</v>
      </c>
      <c r="N1258" s="166" t="s">
        <v>2139</v>
      </c>
      <c r="O1258" s="167"/>
      <c r="P1258" s="138">
        <v>0</v>
      </c>
      <c r="Q1258" s="139">
        <v>0</v>
      </c>
      <c r="R1258" s="140">
        <v>0</v>
      </c>
      <c r="S1258" s="140">
        <v>0</v>
      </c>
      <c r="T1258" s="140">
        <v>0</v>
      </c>
      <c r="U1258" s="139">
        <v>0</v>
      </c>
      <c r="V1258" s="77">
        <f t="shared" ref="V1258:V1315" si="20">IF(OR(H1258=1,H1258=2,H1258=3),0.6*W1258,0.4*W1258)</f>
        <v>7.74</v>
      </c>
      <c r="W1258" s="216">
        <v>12.9</v>
      </c>
      <c r="X1258" s="217">
        <v>0.56401395454581449</v>
      </c>
      <c r="Y1258" s="217">
        <v>0.43598604545418557</v>
      </c>
      <c r="Z1258" s="25"/>
    </row>
    <row r="1259" spans="1:26" x14ac:dyDescent="0.25">
      <c r="A1259" s="124">
        <v>574304</v>
      </c>
      <c r="B1259" s="125" t="s">
        <v>1306</v>
      </c>
      <c r="C1259" s="126" t="s">
        <v>980</v>
      </c>
      <c r="D1259" s="101" t="s">
        <v>2108</v>
      </c>
      <c r="E1259" s="134"/>
      <c r="F1259" s="102">
        <v>20</v>
      </c>
      <c r="G1259" s="103" t="s">
        <v>1279</v>
      </c>
      <c r="H1259" s="104">
        <v>1</v>
      </c>
      <c r="I1259" s="106">
        <v>2514</v>
      </c>
      <c r="J1259" s="165">
        <v>1578</v>
      </c>
      <c r="K1259" s="166">
        <v>81</v>
      </c>
      <c r="L1259" s="166">
        <v>42</v>
      </c>
      <c r="M1259" s="166">
        <v>207</v>
      </c>
      <c r="N1259" s="166">
        <v>372</v>
      </c>
      <c r="O1259" s="167"/>
      <c r="P1259" s="138">
        <v>9.6666666666666661</v>
      </c>
      <c r="Q1259" s="139">
        <v>0</v>
      </c>
      <c r="R1259" s="140">
        <v>15.333333333333334</v>
      </c>
      <c r="S1259" s="140">
        <v>11</v>
      </c>
      <c r="T1259" s="140">
        <v>3.6666666666666665</v>
      </c>
      <c r="U1259" s="139">
        <v>0.66666666666666663</v>
      </c>
      <c r="V1259" s="77">
        <f t="shared" si="20"/>
        <v>7.74</v>
      </c>
      <c r="W1259" s="216">
        <v>12.9</v>
      </c>
      <c r="X1259" s="217">
        <v>0.56401395454581449</v>
      </c>
      <c r="Y1259" s="217">
        <v>0.43598604545418557</v>
      </c>
      <c r="Z1259" s="25"/>
    </row>
    <row r="1260" spans="1:26" x14ac:dyDescent="0.25">
      <c r="A1260" s="124">
        <v>574401</v>
      </c>
      <c r="B1260" s="125" t="s">
        <v>1307</v>
      </c>
      <c r="C1260" s="126" t="s">
        <v>980</v>
      </c>
      <c r="D1260" s="101" t="s">
        <v>2108</v>
      </c>
      <c r="E1260" s="134"/>
      <c r="F1260" s="102">
        <v>20</v>
      </c>
      <c r="G1260" s="103" t="s">
        <v>1279</v>
      </c>
      <c r="H1260" s="104">
        <v>1</v>
      </c>
      <c r="I1260" s="106">
        <v>3156</v>
      </c>
      <c r="J1260" s="165">
        <v>1986</v>
      </c>
      <c r="K1260" s="166">
        <v>75</v>
      </c>
      <c r="L1260" s="166">
        <v>45</v>
      </c>
      <c r="M1260" s="166">
        <v>267</v>
      </c>
      <c r="N1260" s="166">
        <v>462</v>
      </c>
      <c r="O1260" s="167"/>
      <c r="P1260" s="138">
        <v>3</v>
      </c>
      <c r="Q1260" s="139">
        <v>1</v>
      </c>
      <c r="R1260" s="140">
        <v>9.6666666666666661</v>
      </c>
      <c r="S1260" s="140">
        <v>13</v>
      </c>
      <c r="T1260" s="140">
        <v>2.3333333333333335</v>
      </c>
      <c r="U1260" s="139">
        <v>1.6666666666666667</v>
      </c>
      <c r="V1260" s="77">
        <f t="shared" si="20"/>
        <v>7.74</v>
      </c>
      <c r="W1260" s="216">
        <v>12.9</v>
      </c>
      <c r="X1260" s="217">
        <v>0.56401395454581449</v>
      </c>
      <c r="Y1260" s="217">
        <v>0.43598604545418557</v>
      </c>
      <c r="Z1260" s="25"/>
    </row>
    <row r="1261" spans="1:26" x14ac:dyDescent="0.25">
      <c r="A1261" s="124">
        <v>574402</v>
      </c>
      <c r="B1261" s="125" t="s">
        <v>1308</v>
      </c>
      <c r="C1261" s="126" t="s">
        <v>980</v>
      </c>
      <c r="D1261" s="101" t="s">
        <v>2108</v>
      </c>
      <c r="E1261" s="134"/>
      <c r="F1261" s="102">
        <v>20</v>
      </c>
      <c r="G1261" s="103" t="s">
        <v>1279</v>
      </c>
      <c r="H1261" s="104">
        <v>1</v>
      </c>
      <c r="I1261" s="106">
        <v>3138</v>
      </c>
      <c r="J1261" s="165">
        <v>1914</v>
      </c>
      <c r="K1261" s="166">
        <v>72</v>
      </c>
      <c r="L1261" s="166">
        <v>60</v>
      </c>
      <c r="M1261" s="166">
        <v>291</v>
      </c>
      <c r="N1261" s="166">
        <v>516</v>
      </c>
      <c r="O1261" s="167"/>
      <c r="P1261" s="138">
        <v>6</v>
      </c>
      <c r="Q1261" s="139">
        <v>0</v>
      </c>
      <c r="R1261" s="140">
        <v>16.666666666666668</v>
      </c>
      <c r="S1261" s="140">
        <v>23.666666666666668</v>
      </c>
      <c r="T1261" s="140">
        <v>4</v>
      </c>
      <c r="U1261" s="139">
        <v>1.3333333333333333</v>
      </c>
      <c r="V1261" s="77">
        <f t="shared" si="20"/>
        <v>7.74</v>
      </c>
      <c r="W1261" s="216">
        <v>12.9</v>
      </c>
      <c r="X1261" s="217">
        <v>0.56401395454581449</v>
      </c>
      <c r="Y1261" s="217">
        <v>0.43598604545418557</v>
      </c>
      <c r="Z1261" s="25"/>
    </row>
    <row r="1262" spans="1:26" x14ac:dyDescent="0.25">
      <c r="A1262" s="124">
        <v>574500</v>
      </c>
      <c r="B1262" s="125" t="s">
        <v>1309</v>
      </c>
      <c r="C1262" s="126" t="s">
        <v>980</v>
      </c>
      <c r="D1262" s="101" t="s">
        <v>2108</v>
      </c>
      <c r="E1262" s="134"/>
      <c r="F1262" s="102">
        <v>20</v>
      </c>
      <c r="G1262" s="103" t="s">
        <v>1279</v>
      </c>
      <c r="H1262" s="104">
        <v>1</v>
      </c>
      <c r="I1262" s="106">
        <v>141</v>
      </c>
      <c r="J1262" s="168">
        <v>96</v>
      </c>
      <c r="K1262" s="166" t="s">
        <v>2139</v>
      </c>
      <c r="L1262" s="166" t="s">
        <v>2139</v>
      </c>
      <c r="M1262" s="166">
        <v>6</v>
      </c>
      <c r="N1262" s="166">
        <v>9</v>
      </c>
      <c r="O1262" s="167"/>
      <c r="P1262" s="138">
        <v>14.333333333333334</v>
      </c>
      <c r="Q1262" s="139">
        <v>0.33333333333333331</v>
      </c>
      <c r="R1262" s="140">
        <v>1.6666666666666667</v>
      </c>
      <c r="S1262" s="140">
        <v>0.66666666666666663</v>
      </c>
      <c r="T1262" s="140">
        <v>0</v>
      </c>
      <c r="U1262" s="139">
        <v>0</v>
      </c>
      <c r="V1262" s="77">
        <f t="shared" si="20"/>
        <v>7.74</v>
      </c>
      <c r="W1262" s="216">
        <v>12.9</v>
      </c>
      <c r="X1262" s="217">
        <v>0.56401395454581449</v>
      </c>
      <c r="Y1262" s="217">
        <v>0.43598604545418557</v>
      </c>
      <c r="Z1262" s="25"/>
    </row>
    <row r="1263" spans="1:26" s="31" customFormat="1" x14ac:dyDescent="0.25">
      <c r="A1263" s="124">
        <v>574600</v>
      </c>
      <c r="B1263" s="125" t="s">
        <v>1310</v>
      </c>
      <c r="C1263" s="126" t="s">
        <v>980</v>
      </c>
      <c r="D1263" s="101" t="s">
        <v>2108</v>
      </c>
      <c r="E1263" s="134"/>
      <c r="F1263" s="102">
        <v>20</v>
      </c>
      <c r="G1263" s="103" t="s">
        <v>1279</v>
      </c>
      <c r="H1263" s="104">
        <v>1</v>
      </c>
      <c r="I1263" s="106">
        <v>3516</v>
      </c>
      <c r="J1263" s="165">
        <v>2130</v>
      </c>
      <c r="K1263" s="166">
        <v>69</v>
      </c>
      <c r="L1263" s="166">
        <v>33</v>
      </c>
      <c r="M1263" s="166">
        <v>192</v>
      </c>
      <c r="N1263" s="166">
        <v>525</v>
      </c>
      <c r="O1263" s="167"/>
      <c r="P1263" s="138">
        <v>1</v>
      </c>
      <c r="Q1263" s="139">
        <v>0</v>
      </c>
      <c r="R1263" s="140">
        <v>14.666666666666666</v>
      </c>
      <c r="S1263" s="140">
        <v>15</v>
      </c>
      <c r="T1263" s="140">
        <v>2.3333333333333335</v>
      </c>
      <c r="U1263" s="139">
        <v>1</v>
      </c>
      <c r="V1263" s="77">
        <f t="shared" si="20"/>
        <v>7.74</v>
      </c>
      <c r="W1263" s="216">
        <v>12.9</v>
      </c>
      <c r="X1263" s="217">
        <v>0.56401395454581449</v>
      </c>
      <c r="Y1263" s="217">
        <v>0.43598604545418557</v>
      </c>
      <c r="Z1263" s="141"/>
    </row>
    <row r="1264" spans="1:26" s="31" customFormat="1" x14ac:dyDescent="0.25">
      <c r="A1264" s="131">
        <v>574701</v>
      </c>
      <c r="B1264" s="132" t="s">
        <v>2263</v>
      </c>
      <c r="C1264" s="132" t="s">
        <v>980</v>
      </c>
      <c r="D1264" s="145" t="s">
        <v>2108</v>
      </c>
      <c r="E1264" s="134"/>
      <c r="F1264" s="143">
        <v>20</v>
      </c>
      <c r="G1264" s="142" t="s">
        <v>1279</v>
      </c>
      <c r="H1264" s="134">
        <v>1</v>
      </c>
      <c r="I1264" s="144">
        <v>1545</v>
      </c>
      <c r="J1264" s="168">
        <v>957</v>
      </c>
      <c r="K1264" s="166">
        <v>39</v>
      </c>
      <c r="L1264" s="166">
        <v>30</v>
      </c>
      <c r="M1264" s="166">
        <v>117</v>
      </c>
      <c r="N1264" s="166">
        <v>231</v>
      </c>
      <c r="O1264" s="167"/>
      <c r="P1264" s="138">
        <v>3.1133633633633631</v>
      </c>
      <c r="Q1264" s="139">
        <v>0</v>
      </c>
      <c r="R1264" s="140">
        <v>7.4586206896551719</v>
      </c>
      <c r="S1264" s="140">
        <v>4.6172413793103448</v>
      </c>
      <c r="T1264" s="140">
        <v>1.1047619047619048</v>
      </c>
      <c r="U1264" s="139">
        <v>0.40740740740740738</v>
      </c>
      <c r="V1264" s="77">
        <f t="shared" si="20"/>
        <v>7.74</v>
      </c>
      <c r="W1264" s="216">
        <v>12.9</v>
      </c>
      <c r="X1264" s="217">
        <v>0.56401395454581449</v>
      </c>
      <c r="Y1264" s="217">
        <v>0.43598604545418557</v>
      </c>
      <c r="Z1264" s="141"/>
    </row>
    <row r="1265" spans="1:26" s="31" customFormat="1" x14ac:dyDescent="0.25">
      <c r="A1265" s="131">
        <v>574702</v>
      </c>
      <c r="B1265" s="132" t="s">
        <v>2264</v>
      </c>
      <c r="C1265" s="132" t="s">
        <v>980</v>
      </c>
      <c r="D1265" s="145" t="s">
        <v>2108</v>
      </c>
      <c r="E1265" s="134"/>
      <c r="F1265" s="143">
        <v>20</v>
      </c>
      <c r="G1265" s="142" t="s">
        <v>1279</v>
      </c>
      <c r="H1265" s="134">
        <v>1</v>
      </c>
      <c r="I1265" s="144">
        <v>2052</v>
      </c>
      <c r="J1265" s="165">
        <v>1266</v>
      </c>
      <c r="K1265" s="166">
        <v>75</v>
      </c>
      <c r="L1265" s="166">
        <v>24</v>
      </c>
      <c r="M1265" s="166">
        <v>117</v>
      </c>
      <c r="N1265" s="166">
        <v>255</v>
      </c>
      <c r="O1265" s="167"/>
      <c r="P1265" s="138">
        <v>4.1186186186186182</v>
      </c>
      <c r="Q1265" s="139">
        <v>0</v>
      </c>
      <c r="R1265" s="140">
        <v>9.9062068965517245</v>
      </c>
      <c r="S1265" s="140">
        <v>6.1324137931034484</v>
      </c>
      <c r="T1265" s="140">
        <v>1.1809523809523808</v>
      </c>
      <c r="U1265" s="139">
        <v>0.44973544973544971</v>
      </c>
      <c r="V1265" s="77">
        <f t="shared" si="20"/>
        <v>7.74</v>
      </c>
      <c r="W1265" s="216">
        <v>12.9</v>
      </c>
      <c r="X1265" s="217">
        <v>0.56401395454581449</v>
      </c>
      <c r="Y1265" s="217">
        <v>0.43598604545418557</v>
      </c>
      <c r="Z1265" s="141"/>
    </row>
    <row r="1266" spans="1:26" s="31" customFormat="1" x14ac:dyDescent="0.25">
      <c r="A1266" s="131">
        <v>574703</v>
      </c>
      <c r="B1266" s="132" t="s">
        <v>2265</v>
      </c>
      <c r="C1266" s="132" t="s">
        <v>980</v>
      </c>
      <c r="D1266" s="145" t="s">
        <v>2108</v>
      </c>
      <c r="E1266" s="134"/>
      <c r="F1266" s="143">
        <v>20</v>
      </c>
      <c r="G1266" s="142" t="s">
        <v>1279</v>
      </c>
      <c r="H1266" s="134">
        <v>1</v>
      </c>
      <c r="I1266" s="144">
        <v>753</v>
      </c>
      <c r="J1266" s="168">
        <v>441</v>
      </c>
      <c r="K1266" s="166">
        <v>18</v>
      </c>
      <c r="L1266" s="166">
        <v>15</v>
      </c>
      <c r="M1266" s="166">
        <v>45</v>
      </c>
      <c r="N1266" s="166">
        <v>81</v>
      </c>
      <c r="O1266" s="167"/>
      <c r="P1266" s="138">
        <v>1.4346846846846846</v>
      </c>
      <c r="Q1266" s="139">
        <v>0</v>
      </c>
      <c r="R1266" s="140">
        <v>3.6351724137931036</v>
      </c>
      <c r="S1266" s="140">
        <v>2.2503448275862068</v>
      </c>
      <c r="T1266" s="140">
        <v>0.38095238095238093</v>
      </c>
      <c r="U1266" s="139">
        <v>0.14285714285714285</v>
      </c>
      <c r="V1266" s="77">
        <f t="shared" si="20"/>
        <v>7.74</v>
      </c>
      <c r="W1266" s="216">
        <v>12.9</v>
      </c>
      <c r="X1266" s="217">
        <v>0.56401395454581449</v>
      </c>
      <c r="Y1266" s="217">
        <v>0.43598604545418557</v>
      </c>
      <c r="Z1266" s="141"/>
    </row>
    <row r="1267" spans="1:26" s="31" customFormat="1" x14ac:dyDescent="0.25">
      <c r="A1267" s="124">
        <v>574800</v>
      </c>
      <c r="B1267" s="125" t="s">
        <v>1311</v>
      </c>
      <c r="C1267" s="126" t="s">
        <v>980</v>
      </c>
      <c r="D1267" s="101" t="s">
        <v>2108</v>
      </c>
      <c r="E1267" s="134"/>
      <c r="F1267" s="102">
        <v>20</v>
      </c>
      <c r="G1267" s="103" t="s">
        <v>1279</v>
      </c>
      <c r="H1267" s="104">
        <v>1</v>
      </c>
      <c r="I1267" s="106">
        <v>2595</v>
      </c>
      <c r="J1267" s="165">
        <v>1575</v>
      </c>
      <c r="K1267" s="166">
        <v>33</v>
      </c>
      <c r="L1267" s="166">
        <v>24</v>
      </c>
      <c r="M1267" s="166">
        <v>147</v>
      </c>
      <c r="N1267" s="166">
        <v>408</v>
      </c>
      <c r="O1267" s="167"/>
      <c r="P1267" s="138">
        <v>11.333333333333334</v>
      </c>
      <c r="Q1267" s="139">
        <v>1</v>
      </c>
      <c r="R1267" s="140">
        <v>23.333333333333332</v>
      </c>
      <c r="S1267" s="140">
        <v>15.333333333333334</v>
      </c>
      <c r="T1267" s="140">
        <v>2</v>
      </c>
      <c r="U1267" s="139">
        <v>0.66666666666666663</v>
      </c>
      <c r="V1267" s="77">
        <f t="shared" si="20"/>
        <v>7.74</v>
      </c>
      <c r="W1267" s="216">
        <v>12.9</v>
      </c>
      <c r="X1267" s="217">
        <v>0.56401395454581449</v>
      </c>
      <c r="Y1267" s="217">
        <v>0.43598604545418557</v>
      </c>
      <c r="Z1267" s="141"/>
    </row>
    <row r="1268" spans="1:26" s="31" customFormat="1" x14ac:dyDescent="0.25">
      <c r="A1268" s="124">
        <v>574900</v>
      </c>
      <c r="B1268" s="125" t="s">
        <v>1312</v>
      </c>
      <c r="C1268" s="126" t="s">
        <v>980</v>
      </c>
      <c r="D1268" s="101" t="s">
        <v>2108</v>
      </c>
      <c r="E1268" s="134"/>
      <c r="F1268" s="102">
        <v>20</v>
      </c>
      <c r="G1268" s="103" t="s">
        <v>1279</v>
      </c>
      <c r="H1268" s="104">
        <v>1</v>
      </c>
      <c r="I1268" s="106">
        <v>4338</v>
      </c>
      <c r="J1268" s="165">
        <v>2556</v>
      </c>
      <c r="K1268" s="166">
        <v>129</v>
      </c>
      <c r="L1268" s="166">
        <v>84</v>
      </c>
      <c r="M1268" s="166">
        <v>369</v>
      </c>
      <c r="N1268" s="166">
        <v>576</v>
      </c>
      <c r="O1268" s="167"/>
      <c r="P1268" s="138">
        <v>23</v>
      </c>
      <c r="Q1268" s="139">
        <v>0</v>
      </c>
      <c r="R1268" s="140">
        <v>22</v>
      </c>
      <c r="S1268" s="140">
        <v>22</v>
      </c>
      <c r="T1268" s="140">
        <v>4.333333333333333</v>
      </c>
      <c r="U1268" s="139">
        <v>1.6666666666666667</v>
      </c>
      <c r="V1268" s="77">
        <f t="shared" si="20"/>
        <v>7.74</v>
      </c>
      <c r="W1268" s="216">
        <v>12.9</v>
      </c>
      <c r="X1268" s="217">
        <v>0.56401395454581449</v>
      </c>
      <c r="Y1268" s="217">
        <v>0.43598604545418557</v>
      </c>
      <c r="Z1268" s="141"/>
    </row>
    <row r="1269" spans="1:26" s="31" customFormat="1" x14ac:dyDescent="0.25">
      <c r="A1269" s="124">
        <v>575000</v>
      </c>
      <c r="B1269" s="125" t="s">
        <v>1313</v>
      </c>
      <c r="C1269" s="126" t="s">
        <v>980</v>
      </c>
      <c r="D1269" s="101" t="s">
        <v>2108</v>
      </c>
      <c r="E1269" s="134"/>
      <c r="F1269" s="102">
        <v>20</v>
      </c>
      <c r="G1269" s="103" t="s">
        <v>1279</v>
      </c>
      <c r="H1269" s="104">
        <v>1</v>
      </c>
      <c r="I1269" s="106">
        <v>3504</v>
      </c>
      <c r="J1269" s="165">
        <v>2199</v>
      </c>
      <c r="K1269" s="166">
        <v>51</v>
      </c>
      <c r="L1269" s="166">
        <v>39</v>
      </c>
      <c r="M1269" s="166">
        <v>186</v>
      </c>
      <c r="N1269" s="166">
        <v>522</v>
      </c>
      <c r="O1269" s="167"/>
      <c r="P1269" s="138">
        <v>10</v>
      </c>
      <c r="Q1269" s="139">
        <v>0.33333333333333331</v>
      </c>
      <c r="R1269" s="140">
        <v>29</v>
      </c>
      <c r="S1269" s="140">
        <v>26.333333333333332</v>
      </c>
      <c r="T1269" s="140">
        <v>3</v>
      </c>
      <c r="U1269" s="139">
        <v>2</v>
      </c>
      <c r="V1269" s="77">
        <f t="shared" si="20"/>
        <v>7.74</v>
      </c>
      <c r="W1269" s="216">
        <v>12.9</v>
      </c>
      <c r="X1269" s="217">
        <v>0.56401395454581449</v>
      </c>
      <c r="Y1269" s="217">
        <v>0.43598604545418557</v>
      </c>
      <c r="Z1269" s="141"/>
    </row>
    <row r="1270" spans="1:26" s="31" customFormat="1" x14ac:dyDescent="0.25">
      <c r="A1270" s="124">
        <v>575100</v>
      </c>
      <c r="B1270" s="125" t="s">
        <v>1314</v>
      </c>
      <c r="C1270" s="126" t="s">
        <v>980</v>
      </c>
      <c r="D1270" s="101" t="s">
        <v>2108</v>
      </c>
      <c r="E1270" s="134"/>
      <c r="F1270" s="102">
        <v>20</v>
      </c>
      <c r="G1270" s="103" t="s">
        <v>1279</v>
      </c>
      <c r="H1270" s="104">
        <v>1</v>
      </c>
      <c r="I1270" s="106">
        <v>4248</v>
      </c>
      <c r="J1270" s="165">
        <v>2511</v>
      </c>
      <c r="K1270" s="166">
        <v>105</v>
      </c>
      <c r="L1270" s="166">
        <v>54</v>
      </c>
      <c r="M1270" s="166">
        <v>273</v>
      </c>
      <c r="N1270" s="166">
        <v>606</v>
      </c>
      <c r="O1270" s="167"/>
      <c r="P1270" s="138">
        <v>36.333333333333336</v>
      </c>
      <c r="Q1270" s="139">
        <v>0.66666666666666663</v>
      </c>
      <c r="R1270" s="140">
        <v>15.666666666666666</v>
      </c>
      <c r="S1270" s="140">
        <v>9.6666666666666661</v>
      </c>
      <c r="T1270" s="140">
        <v>2</v>
      </c>
      <c r="U1270" s="139">
        <v>0.33333333333333331</v>
      </c>
      <c r="V1270" s="77">
        <f t="shared" si="20"/>
        <v>7.74</v>
      </c>
      <c r="W1270" s="216">
        <v>12.9</v>
      </c>
      <c r="X1270" s="217">
        <v>0.56401395454581449</v>
      </c>
      <c r="Y1270" s="217">
        <v>0.43598604545418557</v>
      </c>
      <c r="Z1270" s="141"/>
    </row>
    <row r="1271" spans="1:26" s="31" customFormat="1" x14ac:dyDescent="0.25">
      <c r="A1271" s="124">
        <v>575200</v>
      </c>
      <c r="B1271" s="125" t="s">
        <v>1315</v>
      </c>
      <c r="C1271" s="126" t="s">
        <v>980</v>
      </c>
      <c r="D1271" s="101" t="s">
        <v>2108</v>
      </c>
      <c r="E1271" s="134"/>
      <c r="F1271" s="102">
        <v>20</v>
      </c>
      <c r="G1271" s="103" t="s">
        <v>1279</v>
      </c>
      <c r="H1271" s="104">
        <v>1</v>
      </c>
      <c r="I1271" s="106">
        <v>2694</v>
      </c>
      <c r="J1271" s="165">
        <v>1425</v>
      </c>
      <c r="K1271" s="166">
        <v>57</v>
      </c>
      <c r="L1271" s="166">
        <v>24</v>
      </c>
      <c r="M1271" s="166">
        <v>144</v>
      </c>
      <c r="N1271" s="166">
        <v>297</v>
      </c>
      <c r="O1271" s="167"/>
      <c r="P1271" s="138">
        <v>11.666666666666666</v>
      </c>
      <c r="Q1271" s="139">
        <v>0</v>
      </c>
      <c r="R1271" s="140">
        <v>12.333333333333334</v>
      </c>
      <c r="S1271" s="140">
        <v>9.6666666666666661</v>
      </c>
      <c r="T1271" s="140">
        <v>2</v>
      </c>
      <c r="U1271" s="139">
        <v>0.66666666666666663</v>
      </c>
      <c r="V1271" s="77">
        <f t="shared" si="20"/>
        <v>7.74</v>
      </c>
      <c r="W1271" s="216">
        <v>12.9</v>
      </c>
      <c r="X1271" s="217">
        <v>0.56401395454581449</v>
      </c>
      <c r="Y1271" s="217">
        <v>0.43598604545418557</v>
      </c>
      <c r="Z1271" s="141"/>
    </row>
    <row r="1272" spans="1:26" s="31" customFormat="1" x14ac:dyDescent="0.25">
      <c r="A1272" s="124">
        <v>575300</v>
      </c>
      <c r="B1272" s="125" t="s">
        <v>1316</v>
      </c>
      <c r="C1272" s="126" t="s">
        <v>980</v>
      </c>
      <c r="D1272" s="101" t="s">
        <v>2108</v>
      </c>
      <c r="E1272" s="134"/>
      <c r="F1272" s="102">
        <v>20</v>
      </c>
      <c r="G1272" s="103" t="s">
        <v>1279</v>
      </c>
      <c r="H1272" s="104">
        <v>1</v>
      </c>
      <c r="I1272" s="106">
        <v>3615</v>
      </c>
      <c r="J1272" s="165">
        <v>1557</v>
      </c>
      <c r="K1272" s="166">
        <v>75</v>
      </c>
      <c r="L1272" s="166">
        <v>15</v>
      </c>
      <c r="M1272" s="166">
        <v>90</v>
      </c>
      <c r="N1272" s="166">
        <v>312</v>
      </c>
      <c r="O1272" s="167"/>
      <c r="P1272" s="138">
        <v>5.333333333333333</v>
      </c>
      <c r="Q1272" s="139">
        <v>0.33333333333333331</v>
      </c>
      <c r="R1272" s="140">
        <v>9</v>
      </c>
      <c r="S1272" s="140">
        <v>14</v>
      </c>
      <c r="T1272" s="140">
        <v>1.3333333333333333</v>
      </c>
      <c r="U1272" s="139">
        <v>1</v>
      </c>
      <c r="V1272" s="77">
        <f t="shared" si="20"/>
        <v>7.74</v>
      </c>
      <c r="W1272" s="216">
        <v>12.9</v>
      </c>
      <c r="X1272" s="217">
        <v>0.56401395454581449</v>
      </c>
      <c r="Y1272" s="217">
        <v>0.43598604545418557</v>
      </c>
      <c r="Z1272" s="141"/>
    </row>
    <row r="1273" spans="1:26" s="31" customFormat="1" x14ac:dyDescent="0.25">
      <c r="A1273" s="124">
        <v>575400</v>
      </c>
      <c r="B1273" s="125" t="s">
        <v>1317</v>
      </c>
      <c r="C1273" s="126" t="s">
        <v>980</v>
      </c>
      <c r="D1273" s="101" t="s">
        <v>2108</v>
      </c>
      <c r="E1273" s="134"/>
      <c r="F1273" s="102">
        <v>20</v>
      </c>
      <c r="G1273" s="103" t="s">
        <v>1279</v>
      </c>
      <c r="H1273" s="104">
        <v>1</v>
      </c>
      <c r="I1273" s="106">
        <v>450</v>
      </c>
      <c r="J1273" s="168">
        <v>189</v>
      </c>
      <c r="K1273" s="166">
        <v>6</v>
      </c>
      <c r="L1273" s="166">
        <v>3</v>
      </c>
      <c r="M1273" s="166">
        <v>15</v>
      </c>
      <c r="N1273" s="166">
        <v>30</v>
      </c>
      <c r="O1273" s="167"/>
      <c r="P1273" s="138">
        <v>13</v>
      </c>
      <c r="Q1273" s="139">
        <v>0</v>
      </c>
      <c r="R1273" s="140">
        <v>2</v>
      </c>
      <c r="S1273" s="140">
        <v>0.33333333333333331</v>
      </c>
      <c r="T1273" s="140">
        <v>0</v>
      </c>
      <c r="U1273" s="139">
        <v>0</v>
      </c>
      <c r="V1273" s="77">
        <f t="shared" si="20"/>
        <v>7.74</v>
      </c>
      <c r="W1273" s="216">
        <v>12.9</v>
      </c>
      <c r="X1273" s="217">
        <v>0.56401395454581449</v>
      </c>
      <c r="Y1273" s="217">
        <v>0.43598604545418557</v>
      </c>
      <c r="Z1273" s="141"/>
    </row>
    <row r="1274" spans="1:26" s="31" customFormat="1" x14ac:dyDescent="0.25">
      <c r="A1274" s="124">
        <v>575500</v>
      </c>
      <c r="B1274" s="125" t="s">
        <v>1318</v>
      </c>
      <c r="C1274" s="126" t="s">
        <v>980</v>
      </c>
      <c r="D1274" s="101" t="s">
        <v>2108</v>
      </c>
      <c r="E1274" s="134"/>
      <c r="F1274" s="102">
        <v>20</v>
      </c>
      <c r="G1274" s="103" t="s">
        <v>1279</v>
      </c>
      <c r="H1274" s="104">
        <v>1</v>
      </c>
      <c r="I1274" s="106">
        <v>687</v>
      </c>
      <c r="J1274" s="168">
        <v>366</v>
      </c>
      <c r="K1274" s="166">
        <v>15</v>
      </c>
      <c r="L1274" s="166">
        <v>3</v>
      </c>
      <c r="M1274" s="166">
        <v>33</v>
      </c>
      <c r="N1274" s="166">
        <v>57</v>
      </c>
      <c r="O1274" s="167"/>
      <c r="P1274" s="138">
        <v>0.66666666666666663</v>
      </c>
      <c r="Q1274" s="139">
        <v>0</v>
      </c>
      <c r="R1274" s="140">
        <v>1.6666666666666667</v>
      </c>
      <c r="S1274" s="140">
        <v>1.3333333333333333</v>
      </c>
      <c r="T1274" s="140">
        <v>0</v>
      </c>
      <c r="U1274" s="139">
        <v>0</v>
      </c>
      <c r="V1274" s="77">
        <f t="shared" si="20"/>
        <v>7.74</v>
      </c>
      <c r="W1274" s="216">
        <v>12.9</v>
      </c>
      <c r="X1274" s="217">
        <v>0.56401395454581449</v>
      </c>
      <c r="Y1274" s="217">
        <v>0.43598604545418557</v>
      </c>
      <c r="Z1274" s="141"/>
    </row>
    <row r="1275" spans="1:26" s="31" customFormat="1" x14ac:dyDescent="0.25">
      <c r="A1275" s="124">
        <v>575600</v>
      </c>
      <c r="B1275" s="125" t="s">
        <v>1319</v>
      </c>
      <c r="C1275" s="126" t="s">
        <v>980</v>
      </c>
      <c r="D1275" s="101" t="s">
        <v>2108</v>
      </c>
      <c r="E1275" s="134"/>
      <c r="F1275" s="102">
        <v>20</v>
      </c>
      <c r="G1275" s="103" t="s">
        <v>1279</v>
      </c>
      <c r="H1275" s="104">
        <v>1</v>
      </c>
      <c r="I1275" s="106">
        <v>4071</v>
      </c>
      <c r="J1275" s="165">
        <v>2340</v>
      </c>
      <c r="K1275" s="166">
        <v>105</v>
      </c>
      <c r="L1275" s="166">
        <v>51</v>
      </c>
      <c r="M1275" s="166">
        <v>210</v>
      </c>
      <c r="N1275" s="166">
        <v>474</v>
      </c>
      <c r="O1275" s="167"/>
      <c r="P1275" s="138">
        <v>1</v>
      </c>
      <c r="Q1275" s="139">
        <v>0</v>
      </c>
      <c r="R1275" s="140">
        <v>26</v>
      </c>
      <c r="S1275" s="140">
        <v>25</v>
      </c>
      <c r="T1275" s="140">
        <v>5</v>
      </c>
      <c r="U1275" s="139">
        <v>2.3333333333333335</v>
      </c>
      <c r="V1275" s="77">
        <f t="shared" si="20"/>
        <v>7.74</v>
      </c>
      <c r="W1275" s="216">
        <v>12.9</v>
      </c>
      <c r="X1275" s="217">
        <v>0.56401395454581449</v>
      </c>
      <c r="Y1275" s="217">
        <v>0.43598604545418557</v>
      </c>
      <c r="Z1275" s="141"/>
    </row>
    <row r="1276" spans="1:26" s="31" customFormat="1" x14ac:dyDescent="0.25">
      <c r="A1276" s="131">
        <v>575701</v>
      </c>
      <c r="B1276" s="132" t="s">
        <v>2266</v>
      </c>
      <c r="C1276" s="132" t="s">
        <v>980</v>
      </c>
      <c r="D1276" s="145" t="s">
        <v>2108</v>
      </c>
      <c r="E1276" s="134"/>
      <c r="F1276" s="143">
        <v>20</v>
      </c>
      <c r="G1276" s="142" t="s">
        <v>1279</v>
      </c>
      <c r="H1276" s="134">
        <v>1</v>
      </c>
      <c r="I1276" s="144">
        <v>1113</v>
      </c>
      <c r="J1276" s="168">
        <v>657</v>
      </c>
      <c r="K1276" s="166">
        <v>36</v>
      </c>
      <c r="L1276" s="166">
        <v>12</v>
      </c>
      <c r="M1276" s="166">
        <v>78</v>
      </c>
      <c r="N1276" s="166">
        <v>117</v>
      </c>
      <c r="O1276" s="167"/>
      <c r="P1276" s="138">
        <v>9.1953727506426723</v>
      </c>
      <c r="Q1276" s="139">
        <v>0</v>
      </c>
      <c r="R1276" s="140">
        <v>4.4364723467862479</v>
      </c>
      <c r="S1276" s="140">
        <v>4.9910313901345287</v>
      </c>
      <c r="T1276" s="140">
        <v>0.71544715447154472</v>
      </c>
      <c r="U1276" s="139">
        <v>0.39999999999999997</v>
      </c>
      <c r="V1276" s="77">
        <f t="shared" si="20"/>
        <v>7.74</v>
      </c>
      <c r="W1276" s="216">
        <v>12.9</v>
      </c>
      <c r="X1276" s="217">
        <v>0.56401395454581449</v>
      </c>
      <c r="Y1276" s="217">
        <v>0.43598604545418557</v>
      </c>
      <c r="Z1276" s="141"/>
    </row>
    <row r="1277" spans="1:26" s="31" customFormat="1" x14ac:dyDescent="0.25">
      <c r="A1277" s="131">
        <v>575702</v>
      </c>
      <c r="B1277" s="132" t="s">
        <v>1320</v>
      </c>
      <c r="C1277" s="132" t="s">
        <v>980</v>
      </c>
      <c r="D1277" s="145" t="s">
        <v>2108</v>
      </c>
      <c r="E1277" s="134"/>
      <c r="F1277" s="143">
        <v>20</v>
      </c>
      <c r="G1277" s="142" t="s">
        <v>1279</v>
      </c>
      <c r="H1277" s="134">
        <v>1</v>
      </c>
      <c r="I1277" s="144">
        <v>894</v>
      </c>
      <c r="J1277" s="168">
        <v>510</v>
      </c>
      <c r="K1277" s="166">
        <v>24</v>
      </c>
      <c r="L1277" s="166">
        <v>15</v>
      </c>
      <c r="M1277" s="166">
        <v>72</v>
      </c>
      <c r="N1277" s="166">
        <v>78</v>
      </c>
      <c r="O1277" s="167"/>
      <c r="P1277" s="138">
        <v>7.1379605826906589</v>
      </c>
      <c r="Q1277" s="139">
        <v>0</v>
      </c>
      <c r="R1277" s="140">
        <v>3.5635276532137521</v>
      </c>
      <c r="S1277" s="140">
        <v>4.0089686098654713</v>
      </c>
      <c r="T1277" s="140">
        <v>0.61788617886178865</v>
      </c>
      <c r="U1277" s="139">
        <v>0.26666666666666666</v>
      </c>
      <c r="V1277" s="77">
        <f t="shared" si="20"/>
        <v>7.74</v>
      </c>
      <c r="W1277" s="216">
        <v>12.9</v>
      </c>
      <c r="X1277" s="217">
        <v>0.56401395454581449</v>
      </c>
      <c r="Y1277" s="217">
        <v>0.43598604545418557</v>
      </c>
      <c r="Z1277" s="141"/>
    </row>
    <row r="1278" spans="1:26" s="31" customFormat="1" x14ac:dyDescent="0.25">
      <c r="A1278" s="124">
        <v>575800</v>
      </c>
      <c r="B1278" s="125" t="s">
        <v>1321</v>
      </c>
      <c r="C1278" s="126" t="s">
        <v>980</v>
      </c>
      <c r="D1278" s="101" t="s">
        <v>2108</v>
      </c>
      <c r="E1278" s="134"/>
      <c r="F1278" s="102">
        <v>20</v>
      </c>
      <c r="G1278" s="103" t="s">
        <v>1279</v>
      </c>
      <c r="H1278" s="104">
        <v>1</v>
      </c>
      <c r="I1278" s="106">
        <v>2211</v>
      </c>
      <c r="J1278" s="165">
        <v>1362</v>
      </c>
      <c r="K1278" s="166">
        <v>84</v>
      </c>
      <c r="L1278" s="166">
        <v>39</v>
      </c>
      <c r="M1278" s="166">
        <v>162</v>
      </c>
      <c r="N1278" s="166">
        <v>231</v>
      </c>
      <c r="O1278" s="167"/>
      <c r="P1278" s="138">
        <v>2.6666666666666665</v>
      </c>
      <c r="Q1278" s="139">
        <v>0.33333333333333331</v>
      </c>
      <c r="R1278" s="140">
        <v>12</v>
      </c>
      <c r="S1278" s="140">
        <v>10.333333333333334</v>
      </c>
      <c r="T1278" s="140">
        <v>2.6666666666666665</v>
      </c>
      <c r="U1278" s="139">
        <v>0.66666666666666663</v>
      </c>
      <c r="V1278" s="77">
        <f t="shared" si="20"/>
        <v>7.74</v>
      </c>
      <c r="W1278" s="216">
        <v>12.9</v>
      </c>
      <c r="X1278" s="217">
        <v>0.56401395454581449</v>
      </c>
      <c r="Y1278" s="217">
        <v>0.43598604545418557</v>
      </c>
      <c r="Z1278" s="141"/>
    </row>
    <row r="1279" spans="1:26" s="31" customFormat="1" x14ac:dyDescent="0.25">
      <c r="A1279" s="124">
        <v>575901</v>
      </c>
      <c r="B1279" s="125" t="s">
        <v>1322</v>
      </c>
      <c r="C1279" s="126" t="s">
        <v>980</v>
      </c>
      <c r="D1279" s="101" t="s">
        <v>2108</v>
      </c>
      <c r="E1279" s="134"/>
      <c r="F1279" s="102">
        <v>20</v>
      </c>
      <c r="G1279" s="103" t="s">
        <v>1279</v>
      </c>
      <c r="H1279" s="104">
        <v>1</v>
      </c>
      <c r="I1279" s="106">
        <v>1032</v>
      </c>
      <c r="J1279" s="168">
        <v>603</v>
      </c>
      <c r="K1279" s="166">
        <v>27</v>
      </c>
      <c r="L1279" s="166">
        <v>15</v>
      </c>
      <c r="M1279" s="166">
        <v>60</v>
      </c>
      <c r="N1279" s="166">
        <v>141</v>
      </c>
      <c r="O1279" s="167"/>
      <c r="P1279" s="138">
        <v>7.666666666666667</v>
      </c>
      <c r="Q1279" s="139">
        <v>0.66666666666666663</v>
      </c>
      <c r="R1279" s="140">
        <v>2</v>
      </c>
      <c r="S1279" s="140">
        <v>5</v>
      </c>
      <c r="T1279" s="140">
        <v>0</v>
      </c>
      <c r="U1279" s="139">
        <v>0.66666666666666663</v>
      </c>
      <c r="V1279" s="77">
        <f t="shared" si="20"/>
        <v>7.74</v>
      </c>
      <c r="W1279" s="216">
        <v>12.9</v>
      </c>
      <c r="X1279" s="217">
        <v>0.56401395454581449</v>
      </c>
      <c r="Y1279" s="217">
        <v>0.43598604545418557</v>
      </c>
      <c r="Z1279" s="141"/>
    </row>
    <row r="1280" spans="1:26" x14ac:dyDescent="0.25">
      <c r="A1280" s="124">
        <v>575902</v>
      </c>
      <c r="B1280" s="125" t="s">
        <v>1323</v>
      </c>
      <c r="C1280" s="126" t="s">
        <v>980</v>
      </c>
      <c r="D1280" s="101" t="s">
        <v>2108</v>
      </c>
      <c r="E1280" s="134"/>
      <c r="F1280" s="102">
        <v>20</v>
      </c>
      <c r="G1280" s="103" t="s">
        <v>1279</v>
      </c>
      <c r="H1280" s="104">
        <v>1</v>
      </c>
      <c r="I1280" s="106">
        <v>1743</v>
      </c>
      <c r="J1280" s="165">
        <v>1053</v>
      </c>
      <c r="K1280" s="166">
        <v>66</v>
      </c>
      <c r="L1280" s="166">
        <v>27</v>
      </c>
      <c r="M1280" s="166">
        <v>123</v>
      </c>
      <c r="N1280" s="166">
        <v>261</v>
      </c>
      <c r="O1280" s="167"/>
      <c r="P1280" s="138">
        <v>1.3333333333333333</v>
      </c>
      <c r="Q1280" s="139">
        <v>0</v>
      </c>
      <c r="R1280" s="140">
        <v>6.333333333333333</v>
      </c>
      <c r="S1280" s="140">
        <v>11</v>
      </c>
      <c r="T1280" s="140">
        <v>2.3333333333333335</v>
      </c>
      <c r="U1280" s="139">
        <v>0</v>
      </c>
      <c r="V1280" s="77">
        <f t="shared" si="20"/>
        <v>7.74</v>
      </c>
      <c r="W1280" s="216">
        <v>12.9</v>
      </c>
      <c r="X1280" s="217">
        <v>0.56401395454581449</v>
      </c>
      <c r="Y1280" s="217">
        <v>0.43598604545418557</v>
      </c>
      <c r="Z1280" s="25"/>
    </row>
    <row r="1281" spans="1:26" x14ac:dyDescent="0.25">
      <c r="A1281" s="124">
        <v>576001</v>
      </c>
      <c r="B1281" s="125" t="s">
        <v>1324</v>
      </c>
      <c r="C1281" s="126" t="s">
        <v>980</v>
      </c>
      <c r="D1281" s="101" t="s">
        <v>2108</v>
      </c>
      <c r="E1281" s="134"/>
      <c r="F1281" s="102">
        <v>20</v>
      </c>
      <c r="G1281" s="103" t="s">
        <v>1279</v>
      </c>
      <c r="H1281" s="104">
        <v>1</v>
      </c>
      <c r="I1281" s="106">
        <v>3339</v>
      </c>
      <c r="J1281" s="165">
        <v>2052</v>
      </c>
      <c r="K1281" s="166">
        <v>102</v>
      </c>
      <c r="L1281" s="166">
        <v>51</v>
      </c>
      <c r="M1281" s="166">
        <v>267</v>
      </c>
      <c r="N1281" s="166">
        <v>441</v>
      </c>
      <c r="O1281" s="167"/>
      <c r="P1281" s="138">
        <v>10</v>
      </c>
      <c r="Q1281" s="139">
        <v>0.66666666666666663</v>
      </c>
      <c r="R1281" s="140">
        <v>19.333333333333332</v>
      </c>
      <c r="S1281" s="140">
        <v>23.333333333333332</v>
      </c>
      <c r="T1281" s="140">
        <v>5</v>
      </c>
      <c r="U1281" s="139">
        <v>2</v>
      </c>
      <c r="V1281" s="77">
        <f t="shared" si="20"/>
        <v>7.74</v>
      </c>
      <c r="W1281" s="216">
        <v>12.9</v>
      </c>
      <c r="X1281" s="217">
        <v>0.56401395454581449</v>
      </c>
      <c r="Y1281" s="217">
        <v>0.43598604545418557</v>
      </c>
      <c r="Z1281" s="25"/>
    </row>
    <row r="1282" spans="1:26" x14ac:dyDescent="0.25">
      <c r="A1282" s="124">
        <v>576002</v>
      </c>
      <c r="B1282" s="125" t="s">
        <v>1325</v>
      </c>
      <c r="C1282" s="126" t="s">
        <v>980</v>
      </c>
      <c r="D1282" s="101" t="s">
        <v>2108</v>
      </c>
      <c r="E1282" s="134"/>
      <c r="F1282" s="102">
        <v>20</v>
      </c>
      <c r="G1282" s="103" t="s">
        <v>1279</v>
      </c>
      <c r="H1282" s="104">
        <v>1</v>
      </c>
      <c r="I1282" s="106">
        <v>3525</v>
      </c>
      <c r="J1282" s="165">
        <v>2124</v>
      </c>
      <c r="K1282" s="166">
        <v>126</v>
      </c>
      <c r="L1282" s="166">
        <v>54</v>
      </c>
      <c r="M1282" s="166">
        <v>261</v>
      </c>
      <c r="N1282" s="166">
        <v>525</v>
      </c>
      <c r="O1282" s="167"/>
      <c r="P1282" s="138">
        <v>11.666666666666666</v>
      </c>
      <c r="Q1282" s="139">
        <v>0.66666666666666663</v>
      </c>
      <c r="R1282" s="140">
        <v>30.666666666666668</v>
      </c>
      <c r="S1282" s="140">
        <v>28</v>
      </c>
      <c r="T1282" s="140">
        <v>5</v>
      </c>
      <c r="U1282" s="139">
        <v>1.3333333333333333</v>
      </c>
      <c r="V1282" s="77">
        <f t="shared" si="20"/>
        <v>7.74</v>
      </c>
      <c r="W1282" s="216">
        <v>12.9</v>
      </c>
      <c r="X1282" s="217">
        <v>0.56401395454581449</v>
      </c>
      <c r="Y1282" s="217">
        <v>0.43598604545418557</v>
      </c>
      <c r="Z1282" s="25"/>
    </row>
    <row r="1283" spans="1:26" x14ac:dyDescent="0.25">
      <c r="A1283" s="124">
        <v>576100</v>
      </c>
      <c r="B1283" s="125" t="s">
        <v>1326</v>
      </c>
      <c r="C1283" s="126" t="s">
        <v>980</v>
      </c>
      <c r="D1283" s="101" t="s">
        <v>2108</v>
      </c>
      <c r="E1283" s="134"/>
      <c r="F1283" s="102">
        <v>20</v>
      </c>
      <c r="G1283" s="103" t="s">
        <v>1279</v>
      </c>
      <c r="H1283" s="104">
        <v>1</v>
      </c>
      <c r="I1283" s="106">
        <v>3564</v>
      </c>
      <c r="J1283" s="165">
        <v>2190</v>
      </c>
      <c r="K1283" s="166">
        <v>138</v>
      </c>
      <c r="L1283" s="166">
        <v>45</v>
      </c>
      <c r="M1283" s="166">
        <v>240</v>
      </c>
      <c r="N1283" s="166">
        <v>471</v>
      </c>
      <c r="O1283" s="167"/>
      <c r="P1283" s="138">
        <v>18.333333333333332</v>
      </c>
      <c r="Q1283" s="139">
        <v>0.66666666666666663</v>
      </c>
      <c r="R1283" s="140">
        <v>21.666666666666668</v>
      </c>
      <c r="S1283" s="140">
        <v>12.333333333333334</v>
      </c>
      <c r="T1283" s="140">
        <v>3.6666666666666665</v>
      </c>
      <c r="U1283" s="139">
        <v>0.33333333333333331</v>
      </c>
      <c r="V1283" s="77">
        <f t="shared" si="20"/>
        <v>7.74</v>
      </c>
      <c r="W1283" s="216">
        <v>12.9</v>
      </c>
      <c r="X1283" s="217">
        <v>0.56401395454581449</v>
      </c>
      <c r="Y1283" s="217">
        <v>0.43598604545418557</v>
      </c>
      <c r="Z1283" s="25"/>
    </row>
    <row r="1284" spans="1:26" x14ac:dyDescent="0.25">
      <c r="A1284" s="124">
        <v>576200</v>
      </c>
      <c r="B1284" s="125" t="s">
        <v>1327</v>
      </c>
      <c r="C1284" s="126" t="s">
        <v>980</v>
      </c>
      <c r="D1284" s="101" t="s">
        <v>2108</v>
      </c>
      <c r="E1284" s="134"/>
      <c r="F1284" s="102">
        <v>20</v>
      </c>
      <c r="G1284" s="103" t="s">
        <v>1279</v>
      </c>
      <c r="H1284" s="104">
        <v>1</v>
      </c>
      <c r="I1284" s="106">
        <v>2601</v>
      </c>
      <c r="J1284" s="165">
        <v>1536</v>
      </c>
      <c r="K1284" s="166">
        <v>117</v>
      </c>
      <c r="L1284" s="166">
        <v>48</v>
      </c>
      <c r="M1284" s="166">
        <v>210</v>
      </c>
      <c r="N1284" s="166">
        <v>225</v>
      </c>
      <c r="O1284" s="167"/>
      <c r="P1284" s="138">
        <v>9.6666666666666661</v>
      </c>
      <c r="Q1284" s="139">
        <v>0.33333333333333331</v>
      </c>
      <c r="R1284" s="140">
        <v>29</v>
      </c>
      <c r="S1284" s="140">
        <v>27.666666666666668</v>
      </c>
      <c r="T1284" s="140">
        <v>3</v>
      </c>
      <c r="U1284" s="139">
        <v>1.3333333333333333</v>
      </c>
      <c r="V1284" s="77">
        <f t="shared" si="20"/>
        <v>7.74</v>
      </c>
      <c r="W1284" s="216">
        <v>12.9</v>
      </c>
      <c r="X1284" s="217">
        <v>0.56401395454581449</v>
      </c>
      <c r="Y1284" s="217">
        <v>0.43598604545418557</v>
      </c>
      <c r="Z1284" s="25"/>
    </row>
    <row r="1285" spans="1:26" x14ac:dyDescent="0.25">
      <c r="A1285" s="131">
        <v>576301</v>
      </c>
      <c r="B1285" s="132" t="s">
        <v>1328</v>
      </c>
      <c r="C1285" s="132" t="s">
        <v>980</v>
      </c>
      <c r="D1285" s="145" t="s">
        <v>2108</v>
      </c>
      <c r="E1285" s="134"/>
      <c r="F1285" s="143">
        <v>20</v>
      </c>
      <c r="G1285" s="142" t="s">
        <v>1279</v>
      </c>
      <c r="H1285" s="134">
        <v>1</v>
      </c>
      <c r="I1285" s="144">
        <v>3138</v>
      </c>
      <c r="J1285" s="165">
        <v>1425</v>
      </c>
      <c r="K1285" s="166">
        <v>105</v>
      </c>
      <c r="L1285" s="166">
        <v>33</v>
      </c>
      <c r="M1285" s="166">
        <v>159</v>
      </c>
      <c r="N1285" s="166">
        <v>183</v>
      </c>
      <c r="O1285" s="167"/>
      <c r="P1285" s="138">
        <v>25.446428571428573</v>
      </c>
      <c r="Q1285" s="139">
        <v>0.22875816993464052</v>
      </c>
      <c r="R1285" s="140">
        <v>23.985034998793143</v>
      </c>
      <c r="S1285" s="140">
        <v>20.197924209510017</v>
      </c>
      <c r="T1285" s="140">
        <v>3.0625</v>
      </c>
      <c r="U1285" s="139">
        <v>1.0374149659863947</v>
      </c>
      <c r="V1285" s="77">
        <f t="shared" si="20"/>
        <v>7.74</v>
      </c>
      <c r="W1285" s="216">
        <v>12.9</v>
      </c>
      <c r="X1285" s="217">
        <v>0.56401395454581449</v>
      </c>
      <c r="Y1285" s="217">
        <v>0.43598604545418557</v>
      </c>
      <c r="Z1285" s="25"/>
    </row>
    <row r="1286" spans="1:26" x14ac:dyDescent="0.25">
      <c r="A1286" s="131">
        <v>576302</v>
      </c>
      <c r="B1286" s="132" t="s">
        <v>2267</v>
      </c>
      <c r="C1286" s="132" t="s">
        <v>980</v>
      </c>
      <c r="D1286" s="145" t="s">
        <v>2108</v>
      </c>
      <c r="E1286" s="134"/>
      <c r="F1286" s="143">
        <v>20</v>
      </c>
      <c r="G1286" s="142" t="s">
        <v>1279</v>
      </c>
      <c r="H1286" s="134">
        <v>1</v>
      </c>
      <c r="I1286" s="144">
        <v>1005</v>
      </c>
      <c r="J1286" s="168">
        <v>591</v>
      </c>
      <c r="K1286" s="166">
        <v>48</v>
      </c>
      <c r="L1286" s="166">
        <v>21</v>
      </c>
      <c r="M1286" s="166">
        <v>87</v>
      </c>
      <c r="N1286" s="166">
        <v>111</v>
      </c>
      <c r="O1286" s="167"/>
      <c r="P1286" s="138">
        <v>10.553571428571429</v>
      </c>
      <c r="Q1286" s="139">
        <v>0.1045751633986928</v>
      </c>
      <c r="R1286" s="140">
        <v>7.6816316678735213</v>
      </c>
      <c r="S1286" s="140">
        <v>6.4687424571566501</v>
      </c>
      <c r="T1286" s="140">
        <v>1.6041666666666667</v>
      </c>
      <c r="U1286" s="139">
        <v>0.62925170068027214</v>
      </c>
      <c r="V1286" s="77">
        <f t="shared" si="20"/>
        <v>7.74</v>
      </c>
      <c r="W1286" s="216">
        <v>12.9</v>
      </c>
      <c r="X1286" s="217">
        <v>0.56401395454581449</v>
      </c>
      <c r="Y1286" s="217">
        <v>0.43598604545418557</v>
      </c>
      <c r="Z1286" s="25"/>
    </row>
    <row r="1287" spans="1:26" x14ac:dyDescent="0.25">
      <c r="A1287" s="124">
        <v>576400</v>
      </c>
      <c r="B1287" s="125" t="s">
        <v>1329</v>
      </c>
      <c r="C1287" s="126" t="s">
        <v>980</v>
      </c>
      <c r="D1287" s="101" t="s">
        <v>2108</v>
      </c>
      <c r="E1287" s="134"/>
      <c r="F1287" s="102">
        <v>20</v>
      </c>
      <c r="G1287" s="103" t="s">
        <v>1279</v>
      </c>
      <c r="H1287" s="104">
        <v>1</v>
      </c>
      <c r="I1287" s="106">
        <v>4875</v>
      </c>
      <c r="J1287" s="165">
        <v>2481</v>
      </c>
      <c r="K1287" s="166">
        <v>204</v>
      </c>
      <c r="L1287" s="166">
        <v>84</v>
      </c>
      <c r="M1287" s="166">
        <v>315</v>
      </c>
      <c r="N1287" s="166">
        <v>363</v>
      </c>
      <c r="O1287" s="167"/>
      <c r="P1287" s="138">
        <v>21.333333333333332</v>
      </c>
      <c r="Q1287" s="139">
        <v>1.6666666666666667</v>
      </c>
      <c r="R1287" s="140">
        <v>49.333333333333336</v>
      </c>
      <c r="S1287" s="140">
        <v>50.666666666666664</v>
      </c>
      <c r="T1287" s="140">
        <v>6</v>
      </c>
      <c r="U1287" s="139">
        <v>3.6666666666666665</v>
      </c>
      <c r="V1287" s="77">
        <f t="shared" si="20"/>
        <v>7.74</v>
      </c>
      <c r="W1287" s="216">
        <v>12.9</v>
      </c>
      <c r="X1287" s="217">
        <v>0.56401395454581449</v>
      </c>
      <c r="Y1287" s="217">
        <v>0.43598604545418557</v>
      </c>
      <c r="Z1287" s="25"/>
    </row>
    <row r="1288" spans="1:26" x14ac:dyDescent="0.25">
      <c r="A1288" s="124">
        <v>576500</v>
      </c>
      <c r="B1288" s="125" t="s">
        <v>1330</v>
      </c>
      <c r="C1288" s="126" t="s">
        <v>980</v>
      </c>
      <c r="D1288" s="101" t="s">
        <v>2108</v>
      </c>
      <c r="E1288" s="134"/>
      <c r="F1288" s="102">
        <v>20</v>
      </c>
      <c r="G1288" s="103" t="s">
        <v>1279</v>
      </c>
      <c r="H1288" s="104">
        <v>1</v>
      </c>
      <c r="I1288" s="106">
        <v>1023</v>
      </c>
      <c r="J1288" s="168">
        <v>435</v>
      </c>
      <c r="K1288" s="166">
        <v>51</v>
      </c>
      <c r="L1288" s="166">
        <v>6</v>
      </c>
      <c r="M1288" s="166">
        <v>24</v>
      </c>
      <c r="N1288" s="166">
        <v>27</v>
      </c>
      <c r="O1288" s="167"/>
      <c r="P1288" s="138">
        <v>50.333333333333336</v>
      </c>
      <c r="Q1288" s="139">
        <v>3</v>
      </c>
      <c r="R1288" s="140">
        <v>5.333333333333333</v>
      </c>
      <c r="S1288" s="140">
        <v>4</v>
      </c>
      <c r="T1288" s="140">
        <v>0.66666666666666663</v>
      </c>
      <c r="U1288" s="139">
        <v>0</v>
      </c>
      <c r="V1288" s="77">
        <f t="shared" si="20"/>
        <v>7.74</v>
      </c>
      <c r="W1288" s="216">
        <v>12.9</v>
      </c>
      <c r="X1288" s="217">
        <v>0.56401395454581449</v>
      </c>
      <c r="Y1288" s="217">
        <v>0.43598604545418557</v>
      </c>
      <c r="Z1288" s="25"/>
    </row>
    <row r="1289" spans="1:26" x14ac:dyDescent="0.25">
      <c r="A1289" s="124">
        <v>576600</v>
      </c>
      <c r="B1289" s="125" t="s">
        <v>1331</v>
      </c>
      <c r="C1289" s="126" t="s">
        <v>980</v>
      </c>
      <c r="D1289" s="101" t="s">
        <v>2108</v>
      </c>
      <c r="E1289" s="134"/>
      <c r="F1289" s="102">
        <v>20</v>
      </c>
      <c r="G1289" s="103" t="s">
        <v>1279</v>
      </c>
      <c r="H1289" s="104">
        <v>1</v>
      </c>
      <c r="I1289" s="106">
        <v>1056</v>
      </c>
      <c r="J1289" s="168">
        <v>774</v>
      </c>
      <c r="K1289" s="166">
        <v>27</v>
      </c>
      <c r="L1289" s="166">
        <v>6</v>
      </c>
      <c r="M1289" s="166">
        <v>24</v>
      </c>
      <c r="N1289" s="166">
        <v>48</v>
      </c>
      <c r="O1289" s="167"/>
      <c r="P1289" s="138">
        <v>20</v>
      </c>
      <c r="Q1289" s="139">
        <v>0</v>
      </c>
      <c r="R1289" s="140">
        <v>5.666666666666667</v>
      </c>
      <c r="S1289" s="140">
        <v>3</v>
      </c>
      <c r="T1289" s="140">
        <v>0.66666666666666663</v>
      </c>
      <c r="U1289" s="139">
        <v>0.33333333333333331</v>
      </c>
      <c r="V1289" s="77">
        <f t="shared" si="20"/>
        <v>7.74</v>
      </c>
      <c r="W1289" s="216">
        <v>12.9</v>
      </c>
      <c r="X1289" s="217">
        <v>0.56401395454581449</v>
      </c>
      <c r="Y1289" s="217">
        <v>0.43598604545418557</v>
      </c>
      <c r="Z1289" s="25"/>
    </row>
    <row r="1290" spans="1:26" x14ac:dyDescent="0.25">
      <c r="A1290" s="124">
        <v>576700</v>
      </c>
      <c r="B1290" s="125" t="s">
        <v>1332</v>
      </c>
      <c r="C1290" s="126" t="s">
        <v>980</v>
      </c>
      <c r="D1290" s="101" t="s">
        <v>2108</v>
      </c>
      <c r="E1290" s="134"/>
      <c r="F1290" s="102">
        <v>20</v>
      </c>
      <c r="G1290" s="103" t="s">
        <v>1279</v>
      </c>
      <c r="H1290" s="104">
        <v>1</v>
      </c>
      <c r="I1290" s="106">
        <v>1731</v>
      </c>
      <c r="J1290" s="165">
        <v>1110</v>
      </c>
      <c r="K1290" s="166">
        <v>36</v>
      </c>
      <c r="L1290" s="166">
        <v>12</v>
      </c>
      <c r="M1290" s="166">
        <v>57</v>
      </c>
      <c r="N1290" s="166">
        <v>135</v>
      </c>
      <c r="O1290" s="167"/>
      <c r="P1290" s="138">
        <v>4.666666666666667</v>
      </c>
      <c r="Q1290" s="139">
        <v>0</v>
      </c>
      <c r="R1290" s="140">
        <v>8.6666666666666661</v>
      </c>
      <c r="S1290" s="140">
        <v>10</v>
      </c>
      <c r="T1290" s="140">
        <v>0.66666666666666663</v>
      </c>
      <c r="U1290" s="139">
        <v>1</v>
      </c>
      <c r="V1290" s="77">
        <f t="shared" si="20"/>
        <v>7.74</v>
      </c>
      <c r="W1290" s="216">
        <v>12.9</v>
      </c>
      <c r="X1290" s="217">
        <v>0.56401395454581449</v>
      </c>
      <c r="Y1290" s="217">
        <v>0.43598604545418557</v>
      </c>
      <c r="Z1290" s="25"/>
    </row>
    <row r="1291" spans="1:26" x14ac:dyDescent="0.25">
      <c r="A1291" s="124">
        <v>576800</v>
      </c>
      <c r="B1291" s="125" t="s">
        <v>1333</v>
      </c>
      <c r="C1291" s="126" t="s">
        <v>980</v>
      </c>
      <c r="D1291" s="101" t="s">
        <v>2108</v>
      </c>
      <c r="E1291" s="134"/>
      <c r="F1291" s="102">
        <v>20</v>
      </c>
      <c r="G1291" s="103" t="s">
        <v>1279</v>
      </c>
      <c r="H1291" s="104">
        <v>1</v>
      </c>
      <c r="I1291" s="106">
        <v>4563</v>
      </c>
      <c r="J1291" s="165">
        <v>2577</v>
      </c>
      <c r="K1291" s="166">
        <v>123</v>
      </c>
      <c r="L1291" s="166">
        <v>54</v>
      </c>
      <c r="M1291" s="166">
        <v>294</v>
      </c>
      <c r="N1291" s="166">
        <v>528</v>
      </c>
      <c r="O1291" s="167"/>
      <c r="P1291" s="138">
        <v>5.333333333333333</v>
      </c>
      <c r="Q1291" s="139">
        <v>0</v>
      </c>
      <c r="R1291" s="140">
        <v>15.666666666666666</v>
      </c>
      <c r="S1291" s="140">
        <v>21.333333333333332</v>
      </c>
      <c r="T1291" s="140">
        <v>4.666666666666667</v>
      </c>
      <c r="U1291" s="139">
        <v>1.6666666666666667</v>
      </c>
      <c r="V1291" s="77">
        <f t="shared" si="20"/>
        <v>7.74</v>
      </c>
      <c r="W1291" s="216">
        <v>12.9</v>
      </c>
      <c r="X1291" s="217">
        <v>0.56401395454581449</v>
      </c>
      <c r="Y1291" s="217">
        <v>0.43598604545418557</v>
      </c>
      <c r="Z1291" s="25"/>
    </row>
    <row r="1292" spans="1:26" x14ac:dyDescent="0.25">
      <c r="A1292" s="124">
        <v>576901</v>
      </c>
      <c r="B1292" s="125" t="s">
        <v>1334</v>
      </c>
      <c r="C1292" s="126" t="s">
        <v>980</v>
      </c>
      <c r="D1292" s="101" t="s">
        <v>2108</v>
      </c>
      <c r="E1292" s="134"/>
      <c r="F1292" s="102">
        <v>20</v>
      </c>
      <c r="G1292" s="103" t="s">
        <v>1279</v>
      </c>
      <c r="H1292" s="104">
        <v>1</v>
      </c>
      <c r="I1292" s="106">
        <v>3216</v>
      </c>
      <c r="J1292" s="165">
        <v>2043</v>
      </c>
      <c r="K1292" s="166">
        <v>180</v>
      </c>
      <c r="L1292" s="166">
        <v>42</v>
      </c>
      <c r="M1292" s="166">
        <v>219</v>
      </c>
      <c r="N1292" s="166">
        <v>336</v>
      </c>
      <c r="O1292" s="167"/>
      <c r="P1292" s="138">
        <v>8.6666666666666661</v>
      </c>
      <c r="Q1292" s="139">
        <v>0</v>
      </c>
      <c r="R1292" s="140">
        <v>54.333333333333336</v>
      </c>
      <c r="S1292" s="140">
        <v>56</v>
      </c>
      <c r="T1292" s="140">
        <v>3.3333333333333335</v>
      </c>
      <c r="U1292" s="139">
        <v>5</v>
      </c>
      <c r="V1292" s="77">
        <f t="shared" si="20"/>
        <v>7.74</v>
      </c>
      <c r="W1292" s="216">
        <v>12.9</v>
      </c>
      <c r="X1292" s="217">
        <v>0.56401395454581449</v>
      </c>
      <c r="Y1292" s="217">
        <v>0.43598604545418557</v>
      </c>
      <c r="Z1292" s="25"/>
    </row>
    <row r="1293" spans="1:26" x14ac:dyDescent="0.25">
      <c r="A1293" s="124">
        <v>576903</v>
      </c>
      <c r="B1293" s="125" t="s">
        <v>1335</v>
      </c>
      <c r="C1293" s="126" t="s">
        <v>980</v>
      </c>
      <c r="D1293" s="101" t="s">
        <v>2108</v>
      </c>
      <c r="E1293" s="134"/>
      <c r="F1293" s="102">
        <v>20</v>
      </c>
      <c r="G1293" s="103" t="s">
        <v>1279</v>
      </c>
      <c r="H1293" s="104">
        <v>1</v>
      </c>
      <c r="I1293" s="106">
        <v>3207</v>
      </c>
      <c r="J1293" s="165">
        <v>1884</v>
      </c>
      <c r="K1293" s="166">
        <v>129</v>
      </c>
      <c r="L1293" s="166">
        <v>39</v>
      </c>
      <c r="M1293" s="166">
        <v>165</v>
      </c>
      <c r="N1293" s="166">
        <v>324</v>
      </c>
      <c r="O1293" s="167"/>
      <c r="P1293" s="138">
        <v>45.666666666666664</v>
      </c>
      <c r="Q1293" s="139">
        <v>1.6666666666666667</v>
      </c>
      <c r="R1293" s="140">
        <v>20</v>
      </c>
      <c r="S1293" s="140">
        <v>18.666666666666668</v>
      </c>
      <c r="T1293" s="140">
        <v>5.333333333333333</v>
      </c>
      <c r="U1293" s="139">
        <v>0.33333333333333331</v>
      </c>
      <c r="V1293" s="77">
        <f t="shared" si="20"/>
        <v>7.74</v>
      </c>
      <c r="W1293" s="216">
        <v>12.9</v>
      </c>
      <c r="X1293" s="217">
        <v>0.56401395454581449</v>
      </c>
      <c r="Y1293" s="217">
        <v>0.43598604545418557</v>
      </c>
      <c r="Z1293" s="25"/>
    </row>
    <row r="1294" spans="1:26" x14ac:dyDescent="0.25">
      <c r="A1294" s="124">
        <v>576904</v>
      </c>
      <c r="B1294" s="125" t="s">
        <v>1336</v>
      </c>
      <c r="C1294" s="126" t="s">
        <v>980</v>
      </c>
      <c r="D1294" s="101" t="s">
        <v>2108</v>
      </c>
      <c r="E1294" s="134"/>
      <c r="F1294" s="102">
        <v>507</v>
      </c>
      <c r="G1294" s="103" t="s">
        <v>95</v>
      </c>
      <c r="H1294" s="104">
        <v>6</v>
      </c>
      <c r="I1294" s="106">
        <v>21</v>
      </c>
      <c r="J1294" s="168">
        <v>18</v>
      </c>
      <c r="K1294" s="166" t="s">
        <v>2139</v>
      </c>
      <c r="L1294" s="166" t="s">
        <v>2139</v>
      </c>
      <c r="M1294" s="166" t="s">
        <v>2139</v>
      </c>
      <c r="N1294" s="166" t="s">
        <v>2139</v>
      </c>
      <c r="O1294" s="167"/>
      <c r="P1294" s="138">
        <v>0</v>
      </c>
      <c r="Q1294" s="139">
        <v>0</v>
      </c>
      <c r="R1294" s="140">
        <v>0</v>
      </c>
      <c r="S1294" s="140">
        <v>0</v>
      </c>
      <c r="T1294" s="140">
        <v>0</v>
      </c>
      <c r="U1294" s="139">
        <v>0</v>
      </c>
      <c r="V1294" s="77">
        <f t="shared" si="20"/>
        <v>3.1880000000000002</v>
      </c>
      <c r="W1294" s="216">
        <v>7.97</v>
      </c>
      <c r="X1294" s="217">
        <v>0.912895861184568</v>
      </c>
      <c r="Y1294" s="217">
        <v>8.7104138815432011E-2</v>
      </c>
      <c r="Z1294" s="25"/>
    </row>
    <row r="1295" spans="1:26" x14ac:dyDescent="0.25">
      <c r="A1295" s="124">
        <v>577000</v>
      </c>
      <c r="B1295" s="125" t="s">
        <v>1337</v>
      </c>
      <c r="C1295" s="126" t="s">
        <v>980</v>
      </c>
      <c r="D1295" s="101" t="s">
        <v>2108</v>
      </c>
      <c r="E1295" s="134"/>
      <c r="F1295" s="102">
        <v>20</v>
      </c>
      <c r="G1295" s="103" t="s">
        <v>1279</v>
      </c>
      <c r="H1295" s="104">
        <v>1</v>
      </c>
      <c r="I1295" s="106">
        <v>3042</v>
      </c>
      <c r="J1295" s="165">
        <v>1890</v>
      </c>
      <c r="K1295" s="166">
        <v>147</v>
      </c>
      <c r="L1295" s="166">
        <v>45</v>
      </c>
      <c r="M1295" s="166">
        <v>222</v>
      </c>
      <c r="N1295" s="166">
        <v>387</v>
      </c>
      <c r="O1295" s="167"/>
      <c r="P1295" s="138">
        <v>9.3333333333333339</v>
      </c>
      <c r="Q1295" s="139">
        <v>0.66666666666666663</v>
      </c>
      <c r="R1295" s="140">
        <v>29.666666666666668</v>
      </c>
      <c r="S1295" s="140">
        <v>20.666666666666668</v>
      </c>
      <c r="T1295" s="140">
        <v>6.333333333333333</v>
      </c>
      <c r="U1295" s="139">
        <v>1.6666666666666667</v>
      </c>
      <c r="V1295" s="77">
        <f t="shared" si="20"/>
        <v>7.74</v>
      </c>
      <c r="W1295" s="216">
        <v>12.9</v>
      </c>
      <c r="X1295" s="217">
        <v>0.56401395454581449</v>
      </c>
      <c r="Y1295" s="217">
        <v>0.43598604545418557</v>
      </c>
      <c r="Z1295" s="25"/>
    </row>
    <row r="1296" spans="1:26" x14ac:dyDescent="0.25">
      <c r="A1296" s="131">
        <v>577101</v>
      </c>
      <c r="B1296" s="132" t="s">
        <v>2268</v>
      </c>
      <c r="C1296" s="132" t="s">
        <v>980</v>
      </c>
      <c r="D1296" s="145" t="s">
        <v>2108</v>
      </c>
      <c r="E1296" s="134"/>
      <c r="F1296" s="143">
        <v>20</v>
      </c>
      <c r="G1296" s="142" t="s">
        <v>1279</v>
      </c>
      <c r="H1296" s="134">
        <v>1</v>
      </c>
      <c r="I1296" s="144">
        <v>699</v>
      </c>
      <c r="J1296" s="168">
        <v>441</v>
      </c>
      <c r="K1296" s="166">
        <v>15</v>
      </c>
      <c r="L1296" s="166">
        <v>6</v>
      </c>
      <c r="M1296" s="166">
        <v>36</v>
      </c>
      <c r="N1296" s="166">
        <v>102</v>
      </c>
      <c r="O1296" s="167"/>
      <c r="P1296" s="138">
        <v>1.8556213017751477</v>
      </c>
      <c r="Q1296" s="139">
        <v>0</v>
      </c>
      <c r="R1296" s="140">
        <v>5.8236764371733694</v>
      </c>
      <c r="S1296" s="140">
        <v>7.9943194728470806</v>
      </c>
      <c r="T1296" s="140">
        <v>1.1827956989247312</v>
      </c>
      <c r="U1296" s="139">
        <v>0.61818181818181817</v>
      </c>
      <c r="V1296" s="77">
        <f t="shared" si="20"/>
        <v>7.74</v>
      </c>
      <c r="W1296" s="216">
        <v>12.9</v>
      </c>
      <c r="X1296" s="217">
        <v>0.56401395454581449</v>
      </c>
      <c r="Y1296" s="217">
        <v>0.43598604545418557</v>
      </c>
      <c r="Z1296" s="25"/>
    </row>
    <row r="1297" spans="1:26" x14ac:dyDescent="0.25">
      <c r="A1297" s="131">
        <v>577102</v>
      </c>
      <c r="B1297" s="132" t="s">
        <v>1338</v>
      </c>
      <c r="C1297" s="132" t="s">
        <v>980</v>
      </c>
      <c r="D1297" s="145" t="s">
        <v>2108</v>
      </c>
      <c r="E1297" s="134"/>
      <c r="F1297" s="143">
        <v>20</v>
      </c>
      <c r="G1297" s="142" t="s">
        <v>1279</v>
      </c>
      <c r="H1297" s="134">
        <v>1</v>
      </c>
      <c r="I1297" s="144">
        <v>3702</v>
      </c>
      <c r="J1297" s="165">
        <v>2094</v>
      </c>
      <c r="K1297" s="166">
        <v>192</v>
      </c>
      <c r="L1297" s="166">
        <v>48</v>
      </c>
      <c r="M1297" s="166">
        <v>297</v>
      </c>
      <c r="N1297" s="166">
        <v>558</v>
      </c>
      <c r="O1297" s="167"/>
      <c r="P1297" s="138">
        <v>8.8110453648915179</v>
      </c>
      <c r="Q1297" s="139">
        <v>0</v>
      </c>
      <c r="R1297" s="140">
        <v>30.842990229493296</v>
      </c>
      <c r="S1297" s="140">
        <v>42.339013860486254</v>
      </c>
      <c r="T1297" s="140">
        <v>9.8172043010752681</v>
      </c>
      <c r="U1297" s="139">
        <v>3.3818181818181818</v>
      </c>
      <c r="V1297" s="77">
        <f t="shared" si="20"/>
        <v>7.74</v>
      </c>
      <c r="W1297" s="216">
        <v>12.9</v>
      </c>
      <c r="X1297" s="217">
        <v>0.56401395454581449</v>
      </c>
      <c r="Y1297" s="217">
        <v>0.43598604545418557</v>
      </c>
      <c r="Z1297" s="25"/>
    </row>
    <row r="1298" spans="1:26" x14ac:dyDescent="0.25">
      <c r="A1298" s="124">
        <v>577200</v>
      </c>
      <c r="B1298" s="125" t="s">
        <v>1339</v>
      </c>
      <c r="C1298" s="126" t="s">
        <v>980</v>
      </c>
      <c r="D1298" s="101" t="s">
        <v>2108</v>
      </c>
      <c r="E1298" s="134"/>
      <c r="F1298" s="102">
        <v>20</v>
      </c>
      <c r="G1298" s="103" t="s">
        <v>1279</v>
      </c>
      <c r="H1298" s="104">
        <v>1</v>
      </c>
      <c r="I1298" s="106">
        <v>3579</v>
      </c>
      <c r="J1298" s="165">
        <v>2193</v>
      </c>
      <c r="K1298" s="166">
        <v>132</v>
      </c>
      <c r="L1298" s="166">
        <v>42</v>
      </c>
      <c r="M1298" s="166">
        <v>246</v>
      </c>
      <c r="N1298" s="166">
        <v>471</v>
      </c>
      <c r="O1298" s="167"/>
      <c r="P1298" s="138">
        <v>13.333333333333334</v>
      </c>
      <c r="Q1298" s="139">
        <v>2.3333333333333335</v>
      </c>
      <c r="R1298" s="140">
        <v>45.666666666666664</v>
      </c>
      <c r="S1298" s="140">
        <v>30.333333333333332</v>
      </c>
      <c r="T1298" s="140">
        <v>5.666666666666667</v>
      </c>
      <c r="U1298" s="139">
        <v>3</v>
      </c>
      <c r="V1298" s="77">
        <f t="shared" si="20"/>
        <v>7.74</v>
      </c>
      <c r="W1298" s="216">
        <v>12.9</v>
      </c>
      <c r="X1298" s="217">
        <v>0.56401395454581449</v>
      </c>
      <c r="Y1298" s="217">
        <v>0.43598604545418557</v>
      </c>
      <c r="Z1298" s="25"/>
    </row>
    <row r="1299" spans="1:26" x14ac:dyDescent="0.25">
      <c r="A1299" s="131">
        <v>577301</v>
      </c>
      <c r="B1299" s="132" t="s">
        <v>1340</v>
      </c>
      <c r="C1299" s="132" t="s">
        <v>980</v>
      </c>
      <c r="D1299" s="145" t="s">
        <v>2108</v>
      </c>
      <c r="E1299" s="134"/>
      <c r="F1299" s="143">
        <v>20</v>
      </c>
      <c r="G1299" s="142" t="s">
        <v>1279</v>
      </c>
      <c r="H1299" s="134">
        <v>1</v>
      </c>
      <c r="I1299" s="144">
        <v>2505</v>
      </c>
      <c r="J1299" s="165">
        <v>1542</v>
      </c>
      <c r="K1299" s="166">
        <v>81</v>
      </c>
      <c r="L1299" s="166">
        <v>36</v>
      </c>
      <c r="M1299" s="166">
        <v>201</v>
      </c>
      <c r="N1299" s="166">
        <v>381</v>
      </c>
      <c r="O1299" s="167"/>
      <c r="P1299" s="138">
        <v>8.7990956072351434</v>
      </c>
      <c r="Q1299" s="139">
        <v>0</v>
      </c>
      <c r="R1299" s="140">
        <v>26.321944274964412</v>
      </c>
      <c r="S1299" s="140">
        <v>25.303030303030305</v>
      </c>
      <c r="T1299" s="140">
        <v>5.1333333333333337</v>
      </c>
      <c r="U1299" s="139">
        <v>2.0881913303437964</v>
      </c>
      <c r="V1299" s="77">
        <f t="shared" si="20"/>
        <v>7.74</v>
      </c>
      <c r="W1299" s="216">
        <v>12.9</v>
      </c>
      <c r="X1299" s="217">
        <v>0.56401395454581449</v>
      </c>
      <c r="Y1299" s="217">
        <v>0.43598604545418557</v>
      </c>
      <c r="Z1299" s="25"/>
    </row>
    <row r="1300" spans="1:26" x14ac:dyDescent="0.25">
      <c r="A1300" s="131">
        <v>577302</v>
      </c>
      <c r="B1300" s="132" t="s">
        <v>2269</v>
      </c>
      <c r="C1300" s="132" t="s">
        <v>980</v>
      </c>
      <c r="D1300" s="145" t="s">
        <v>2108</v>
      </c>
      <c r="E1300" s="134"/>
      <c r="F1300" s="143">
        <v>20</v>
      </c>
      <c r="G1300" s="142" t="s">
        <v>1279</v>
      </c>
      <c r="H1300" s="134">
        <v>1</v>
      </c>
      <c r="I1300" s="144">
        <v>2412</v>
      </c>
      <c r="J1300" s="165">
        <v>1554</v>
      </c>
      <c r="K1300" s="166">
        <v>93</v>
      </c>
      <c r="L1300" s="166">
        <v>45</v>
      </c>
      <c r="M1300" s="166">
        <v>180</v>
      </c>
      <c r="N1300" s="166">
        <v>288</v>
      </c>
      <c r="O1300" s="167"/>
      <c r="P1300" s="138">
        <v>8.8675710594315245</v>
      </c>
      <c r="Q1300" s="139">
        <v>0</v>
      </c>
      <c r="R1300" s="140">
        <v>25.344722391702255</v>
      </c>
      <c r="S1300" s="140">
        <v>24.363636363636363</v>
      </c>
      <c r="T1300" s="140">
        <v>4.2</v>
      </c>
      <c r="U1300" s="139">
        <v>1.5784753363228701</v>
      </c>
      <c r="V1300" s="77">
        <f t="shared" si="20"/>
        <v>7.74</v>
      </c>
      <c r="W1300" s="216">
        <v>12.9</v>
      </c>
      <c r="X1300" s="217">
        <v>0.56401395454581449</v>
      </c>
      <c r="Y1300" s="217">
        <v>0.43598604545418557</v>
      </c>
      <c r="Z1300" s="25"/>
    </row>
    <row r="1301" spans="1:26" x14ac:dyDescent="0.25">
      <c r="A1301" s="124">
        <v>577400</v>
      </c>
      <c r="B1301" s="125" t="s">
        <v>1341</v>
      </c>
      <c r="C1301" s="126" t="s">
        <v>980</v>
      </c>
      <c r="D1301" s="101" t="s">
        <v>2108</v>
      </c>
      <c r="E1301" s="134"/>
      <c r="F1301" s="102">
        <v>20</v>
      </c>
      <c r="G1301" s="103" t="s">
        <v>1279</v>
      </c>
      <c r="H1301" s="104">
        <v>1</v>
      </c>
      <c r="I1301" s="106">
        <v>1443</v>
      </c>
      <c r="J1301" s="168">
        <v>984</v>
      </c>
      <c r="K1301" s="166">
        <v>39</v>
      </c>
      <c r="L1301" s="166">
        <v>18</v>
      </c>
      <c r="M1301" s="166">
        <v>90</v>
      </c>
      <c r="N1301" s="166">
        <v>192</v>
      </c>
      <c r="O1301" s="167"/>
      <c r="P1301" s="138">
        <v>32.333333333333336</v>
      </c>
      <c r="Q1301" s="139">
        <v>1.3333333333333333</v>
      </c>
      <c r="R1301" s="140">
        <v>2.6666666666666665</v>
      </c>
      <c r="S1301" s="140">
        <v>2.6666666666666665</v>
      </c>
      <c r="T1301" s="140">
        <v>0.66666666666666663</v>
      </c>
      <c r="U1301" s="139">
        <v>0.33333333333333331</v>
      </c>
      <c r="V1301" s="77">
        <f t="shared" si="20"/>
        <v>7.74</v>
      </c>
      <c r="W1301" s="216">
        <v>12.9</v>
      </c>
      <c r="X1301" s="217">
        <v>0.56401395454581449</v>
      </c>
      <c r="Y1301" s="217">
        <v>0.43598604545418557</v>
      </c>
      <c r="Z1301" s="25"/>
    </row>
    <row r="1302" spans="1:26" x14ac:dyDescent="0.25">
      <c r="A1302" s="124">
        <v>577500</v>
      </c>
      <c r="B1302" s="125" t="s">
        <v>1342</v>
      </c>
      <c r="C1302" s="126" t="s">
        <v>980</v>
      </c>
      <c r="D1302" s="101" t="s">
        <v>2108</v>
      </c>
      <c r="E1302" s="134"/>
      <c r="F1302" s="102">
        <v>20</v>
      </c>
      <c r="G1302" s="103" t="s">
        <v>1279</v>
      </c>
      <c r="H1302" s="104">
        <v>1</v>
      </c>
      <c r="I1302" s="106">
        <v>2235</v>
      </c>
      <c r="J1302" s="165">
        <v>1404</v>
      </c>
      <c r="K1302" s="166">
        <v>57</v>
      </c>
      <c r="L1302" s="166">
        <v>15</v>
      </c>
      <c r="M1302" s="166">
        <v>156</v>
      </c>
      <c r="N1302" s="166">
        <v>408</v>
      </c>
      <c r="O1302" s="167"/>
      <c r="P1302" s="138">
        <v>2</v>
      </c>
      <c r="Q1302" s="139">
        <v>0.33333333333333331</v>
      </c>
      <c r="R1302" s="140">
        <v>20.666666666666668</v>
      </c>
      <c r="S1302" s="140">
        <v>12.333333333333334</v>
      </c>
      <c r="T1302" s="140">
        <v>2</v>
      </c>
      <c r="U1302" s="139">
        <v>2.6666666666666665</v>
      </c>
      <c r="V1302" s="77">
        <f t="shared" si="20"/>
        <v>7.74</v>
      </c>
      <c r="W1302" s="216">
        <v>12.9</v>
      </c>
      <c r="X1302" s="217">
        <v>0.56401395454581449</v>
      </c>
      <c r="Y1302" s="217">
        <v>0.43598604545418557</v>
      </c>
      <c r="Z1302" s="25"/>
    </row>
    <row r="1303" spans="1:26" x14ac:dyDescent="0.25">
      <c r="A1303" s="131">
        <v>577601</v>
      </c>
      <c r="B1303" s="132" t="s">
        <v>1343</v>
      </c>
      <c r="C1303" s="132" t="s">
        <v>980</v>
      </c>
      <c r="D1303" s="145" t="s">
        <v>2108</v>
      </c>
      <c r="E1303" s="134"/>
      <c r="F1303" s="143">
        <v>20</v>
      </c>
      <c r="G1303" s="142" t="s">
        <v>1279</v>
      </c>
      <c r="H1303" s="134">
        <v>1</v>
      </c>
      <c r="I1303" s="144">
        <v>1497</v>
      </c>
      <c r="J1303" s="168">
        <v>936</v>
      </c>
      <c r="K1303" s="166">
        <v>60</v>
      </c>
      <c r="L1303" s="166">
        <v>21</v>
      </c>
      <c r="M1303" s="166">
        <v>111</v>
      </c>
      <c r="N1303" s="166">
        <v>165</v>
      </c>
      <c r="O1303" s="167"/>
      <c r="P1303" s="138">
        <v>7.1157894736842104</v>
      </c>
      <c r="Q1303" s="139">
        <v>0.26666666666666666</v>
      </c>
      <c r="R1303" s="140">
        <v>11.561874670879408</v>
      </c>
      <c r="S1303" s="140">
        <v>8.6714060031595572</v>
      </c>
      <c r="T1303" s="140">
        <v>1.0256410256410255</v>
      </c>
      <c r="U1303" s="139">
        <v>0.44176706827309237</v>
      </c>
      <c r="V1303" s="77">
        <f t="shared" si="20"/>
        <v>7.74</v>
      </c>
      <c r="W1303" s="216">
        <v>12.9</v>
      </c>
      <c r="X1303" s="217">
        <v>0.56401395454581449</v>
      </c>
      <c r="Y1303" s="217">
        <v>0.43598604545418557</v>
      </c>
      <c r="Z1303" s="25"/>
    </row>
    <row r="1304" spans="1:26" x14ac:dyDescent="0.25">
      <c r="A1304" s="131">
        <v>577602</v>
      </c>
      <c r="B1304" s="132" t="s">
        <v>2270</v>
      </c>
      <c r="C1304" s="132" t="s">
        <v>980</v>
      </c>
      <c r="D1304" s="145" t="s">
        <v>2108</v>
      </c>
      <c r="E1304" s="134"/>
      <c r="F1304" s="143">
        <v>20</v>
      </c>
      <c r="G1304" s="142" t="s">
        <v>1279</v>
      </c>
      <c r="H1304" s="134">
        <v>1</v>
      </c>
      <c r="I1304" s="144">
        <v>402</v>
      </c>
      <c r="J1304" s="168">
        <v>204</v>
      </c>
      <c r="K1304" s="166">
        <v>15</v>
      </c>
      <c r="L1304" s="166">
        <v>3</v>
      </c>
      <c r="M1304" s="166">
        <v>30</v>
      </c>
      <c r="N1304" s="166">
        <v>84</v>
      </c>
      <c r="O1304" s="167"/>
      <c r="P1304" s="138">
        <v>1.5508771929824561</v>
      </c>
      <c r="Q1304" s="139">
        <v>6.6666666666666666E-2</v>
      </c>
      <c r="R1304" s="140">
        <v>3.1047919957872563</v>
      </c>
      <c r="S1304" s="140">
        <v>2.3285939968404423</v>
      </c>
      <c r="T1304" s="140">
        <v>0.30769230769230771</v>
      </c>
      <c r="U1304" s="139">
        <v>0.22489959839357426</v>
      </c>
      <c r="V1304" s="77">
        <f t="shared" si="20"/>
        <v>7.74</v>
      </c>
      <c r="W1304" s="216">
        <v>12.9</v>
      </c>
      <c r="X1304" s="217">
        <v>0.56401395454581449</v>
      </c>
      <c r="Y1304" s="217">
        <v>0.43598604545418557</v>
      </c>
      <c r="Z1304" s="25"/>
    </row>
    <row r="1305" spans="1:26" x14ac:dyDescent="0.25">
      <c r="A1305" s="124">
        <v>577700</v>
      </c>
      <c r="B1305" s="125" t="s">
        <v>1344</v>
      </c>
      <c r="C1305" s="126" t="s">
        <v>980</v>
      </c>
      <c r="D1305" s="101" t="s">
        <v>2108</v>
      </c>
      <c r="E1305" s="134"/>
      <c r="F1305" s="102">
        <v>501</v>
      </c>
      <c r="G1305" s="103" t="s">
        <v>67</v>
      </c>
      <c r="H1305" s="104">
        <v>4</v>
      </c>
      <c r="I1305" s="106">
        <v>840</v>
      </c>
      <c r="J1305" s="168">
        <v>540</v>
      </c>
      <c r="K1305" s="166">
        <v>27</v>
      </c>
      <c r="L1305" s="166">
        <v>6</v>
      </c>
      <c r="M1305" s="166">
        <v>33</v>
      </c>
      <c r="N1305" s="166">
        <v>129</v>
      </c>
      <c r="O1305" s="167"/>
      <c r="P1305" s="138">
        <v>12</v>
      </c>
      <c r="Q1305" s="139">
        <v>0.66666666666666663</v>
      </c>
      <c r="R1305" s="140">
        <v>9.3333333333333339</v>
      </c>
      <c r="S1305" s="140">
        <v>5.333333333333333</v>
      </c>
      <c r="T1305" s="140">
        <v>2.6666666666666665</v>
      </c>
      <c r="U1305" s="139">
        <v>0.66666666666666663</v>
      </c>
      <c r="V1305" s="77">
        <f t="shared" si="20"/>
        <v>3.1880000000000002</v>
      </c>
      <c r="W1305" s="216">
        <v>7.97</v>
      </c>
      <c r="X1305" s="217">
        <v>0.912895861184568</v>
      </c>
      <c r="Y1305" s="217">
        <v>8.7104138815432011E-2</v>
      </c>
      <c r="Z1305" s="25"/>
    </row>
    <row r="1306" spans="1:26" x14ac:dyDescent="0.25">
      <c r="A1306" s="124">
        <v>577900</v>
      </c>
      <c r="B1306" s="125" t="s">
        <v>1345</v>
      </c>
      <c r="C1306" s="126" t="s">
        <v>646</v>
      </c>
      <c r="D1306" s="101" t="s">
        <v>2095</v>
      </c>
      <c r="E1306" s="134"/>
      <c r="F1306" s="102">
        <v>502</v>
      </c>
      <c r="G1306" s="103" t="s">
        <v>69</v>
      </c>
      <c r="H1306" s="104">
        <v>5</v>
      </c>
      <c r="I1306" s="106">
        <v>1560</v>
      </c>
      <c r="J1306" s="168">
        <v>975</v>
      </c>
      <c r="K1306" s="166">
        <v>75</v>
      </c>
      <c r="L1306" s="166">
        <v>21</v>
      </c>
      <c r="M1306" s="166">
        <v>108</v>
      </c>
      <c r="N1306" s="166">
        <v>240</v>
      </c>
      <c r="O1306" s="167"/>
      <c r="P1306" s="138">
        <v>2.6666666666666665</v>
      </c>
      <c r="Q1306" s="139">
        <v>0.33333333333333331</v>
      </c>
      <c r="R1306" s="140">
        <v>11.333333333333334</v>
      </c>
      <c r="S1306" s="140">
        <v>7.666666666666667</v>
      </c>
      <c r="T1306" s="140">
        <v>0</v>
      </c>
      <c r="U1306" s="139">
        <v>0.66666666666666663</v>
      </c>
      <c r="V1306" s="77">
        <f t="shared" si="20"/>
        <v>3.1880000000000002</v>
      </c>
      <c r="W1306" s="216">
        <v>7.97</v>
      </c>
      <c r="X1306" s="217">
        <v>0.912895861184568</v>
      </c>
      <c r="Y1306" s="217">
        <v>8.7104138815432011E-2</v>
      </c>
      <c r="Z1306" s="25"/>
    </row>
    <row r="1307" spans="1:26" x14ac:dyDescent="0.25">
      <c r="A1307" s="124">
        <v>578000</v>
      </c>
      <c r="B1307" s="125" t="s">
        <v>1346</v>
      </c>
      <c r="C1307" s="126" t="s">
        <v>646</v>
      </c>
      <c r="D1307" s="101" t="s">
        <v>2095</v>
      </c>
      <c r="E1307" s="134"/>
      <c r="F1307" s="102">
        <v>263</v>
      </c>
      <c r="G1307" s="103" t="s">
        <v>1346</v>
      </c>
      <c r="H1307" s="104">
        <v>3</v>
      </c>
      <c r="I1307" s="106">
        <v>2409</v>
      </c>
      <c r="J1307" s="165">
        <v>1467</v>
      </c>
      <c r="K1307" s="166">
        <v>183</v>
      </c>
      <c r="L1307" s="166">
        <v>33</v>
      </c>
      <c r="M1307" s="166">
        <v>189</v>
      </c>
      <c r="N1307" s="166">
        <v>345</v>
      </c>
      <c r="O1307" s="167"/>
      <c r="P1307" s="138">
        <v>14.666666666666666</v>
      </c>
      <c r="Q1307" s="139">
        <v>0</v>
      </c>
      <c r="R1307" s="140">
        <v>50.333333333333336</v>
      </c>
      <c r="S1307" s="140">
        <v>36.666666666666664</v>
      </c>
      <c r="T1307" s="140">
        <v>8.6666666666666661</v>
      </c>
      <c r="U1307" s="139">
        <v>3</v>
      </c>
      <c r="V1307" s="77">
        <f t="shared" si="20"/>
        <v>7.6898619751649386</v>
      </c>
      <c r="W1307" s="216">
        <v>12.816436625274898</v>
      </c>
      <c r="X1307" s="217">
        <v>0.56769133467977095</v>
      </c>
      <c r="Y1307" s="217">
        <v>0.43230866532022899</v>
      </c>
      <c r="Z1307" s="25"/>
    </row>
    <row r="1308" spans="1:26" x14ac:dyDescent="0.25">
      <c r="A1308" s="124">
        <v>578100</v>
      </c>
      <c r="B1308" s="125" t="s">
        <v>1347</v>
      </c>
      <c r="C1308" s="126" t="s">
        <v>646</v>
      </c>
      <c r="D1308" s="101" t="s">
        <v>2095</v>
      </c>
      <c r="E1308" s="134"/>
      <c r="F1308" s="102">
        <v>501</v>
      </c>
      <c r="G1308" s="103" t="s">
        <v>67</v>
      </c>
      <c r="H1308" s="104">
        <v>4</v>
      </c>
      <c r="I1308" s="106">
        <v>441</v>
      </c>
      <c r="J1308" s="168">
        <v>306</v>
      </c>
      <c r="K1308" s="166">
        <v>45</v>
      </c>
      <c r="L1308" s="166">
        <v>3</v>
      </c>
      <c r="M1308" s="166">
        <v>24</v>
      </c>
      <c r="N1308" s="166">
        <v>48</v>
      </c>
      <c r="O1308" s="167"/>
      <c r="P1308" s="138">
        <v>21.666666666666668</v>
      </c>
      <c r="Q1308" s="139">
        <v>1</v>
      </c>
      <c r="R1308" s="140">
        <v>13</v>
      </c>
      <c r="S1308" s="140">
        <v>6</v>
      </c>
      <c r="T1308" s="140">
        <v>0.33333333333333331</v>
      </c>
      <c r="U1308" s="139">
        <v>1.3333333333333333</v>
      </c>
      <c r="V1308" s="77">
        <f t="shared" si="20"/>
        <v>3.1880000000000002</v>
      </c>
      <c r="W1308" s="216">
        <v>7.97</v>
      </c>
      <c r="X1308" s="217">
        <v>0.912895861184568</v>
      </c>
      <c r="Y1308" s="217">
        <v>8.7104138815432011E-2</v>
      </c>
      <c r="Z1308" s="25"/>
    </row>
    <row r="1309" spans="1:26" x14ac:dyDescent="0.25">
      <c r="A1309" s="124">
        <v>578200</v>
      </c>
      <c r="B1309" s="125" t="s">
        <v>1348</v>
      </c>
      <c r="C1309" s="126" t="s">
        <v>646</v>
      </c>
      <c r="D1309" s="101" t="s">
        <v>2095</v>
      </c>
      <c r="E1309" s="134"/>
      <c r="F1309" s="102">
        <v>502</v>
      </c>
      <c r="G1309" s="103" t="s">
        <v>69</v>
      </c>
      <c r="H1309" s="104">
        <v>5</v>
      </c>
      <c r="I1309" s="106">
        <v>1020</v>
      </c>
      <c r="J1309" s="168">
        <v>585</v>
      </c>
      <c r="K1309" s="166">
        <v>60</v>
      </c>
      <c r="L1309" s="166">
        <v>21</v>
      </c>
      <c r="M1309" s="166">
        <v>99</v>
      </c>
      <c r="N1309" s="166">
        <v>180</v>
      </c>
      <c r="O1309" s="167"/>
      <c r="P1309" s="138">
        <v>3.3333333333333335</v>
      </c>
      <c r="Q1309" s="139">
        <v>0.33333333333333331</v>
      </c>
      <c r="R1309" s="140">
        <v>7</v>
      </c>
      <c r="S1309" s="140">
        <v>7.333333333333333</v>
      </c>
      <c r="T1309" s="140">
        <v>2</v>
      </c>
      <c r="U1309" s="139">
        <v>0.33333333333333331</v>
      </c>
      <c r="V1309" s="77">
        <f t="shared" si="20"/>
        <v>3.1880000000000002</v>
      </c>
      <c r="W1309" s="216">
        <v>7.97</v>
      </c>
      <c r="X1309" s="217">
        <v>0.912895861184568</v>
      </c>
      <c r="Y1309" s="217">
        <v>8.7104138815432011E-2</v>
      </c>
      <c r="Z1309" s="25"/>
    </row>
    <row r="1310" spans="1:26" x14ac:dyDescent="0.25">
      <c r="A1310" s="124">
        <v>578301</v>
      </c>
      <c r="B1310" s="125" t="s">
        <v>1349</v>
      </c>
      <c r="C1310" s="126" t="s">
        <v>980</v>
      </c>
      <c r="D1310" s="101" t="s">
        <v>2109</v>
      </c>
      <c r="E1310" s="134"/>
      <c r="F1310" s="102">
        <v>109</v>
      </c>
      <c r="G1310" s="103" t="s">
        <v>1350</v>
      </c>
      <c r="H1310" s="104">
        <v>2</v>
      </c>
      <c r="I1310" s="106">
        <v>552</v>
      </c>
      <c r="J1310" s="168">
        <v>411</v>
      </c>
      <c r="K1310" s="166">
        <v>39</v>
      </c>
      <c r="L1310" s="166">
        <v>3</v>
      </c>
      <c r="M1310" s="166">
        <v>12</v>
      </c>
      <c r="N1310" s="166">
        <v>57</v>
      </c>
      <c r="O1310" s="167"/>
      <c r="P1310" s="138">
        <v>2</v>
      </c>
      <c r="Q1310" s="139">
        <v>0</v>
      </c>
      <c r="R1310" s="140">
        <v>3.3333333333333335</v>
      </c>
      <c r="S1310" s="140">
        <v>1.6666666666666667</v>
      </c>
      <c r="T1310" s="140">
        <v>0.66666666666666663</v>
      </c>
      <c r="U1310" s="139">
        <v>0.33333333333333331</v>
      </c>
      <c r="V1310" s="77">
        <f t="shared" si="20"/>
        <v>5.5115078102453099</v>
      </c>
      <c r="W1310" s="216">
        <v>9.1858463504088501</v>
      </c>
      <c r="X1310" s="217">
        <v>0.792064197036909</v>
      </c>
      <c r="Y1310" s="217">
        <v>0.20793580296309103</v>
      </c>
      <c r="Z1310" s="25"/>
    </row>
    <row r="1311" spans="1:26" x14ac:dyDescent="0.25">
      <c r="A1311" s="124">
        <v>578302</v>
      </c>
      <c r="B1311" s="125" t="s">
        <v>1351</v>
      </c>
      <c r="C1311" s="126" t="s">
        <v>980</v>
      </c>
      <c r="D1311" s="101" t="s">
        <v>2109</v>
      </c>
      <c r="E1311" s="134"/>
      <c r="F1311" s="102">
        <v>109</v>
      </c>
      <c r="G1311" s="103" t="s">
        <v>1350</v>
      </c>
      <c r="H1311" s="104">
        <v>2</v>
      </c>
      <c r="I1311" s="106">
        <v>1413</v>
      </c>
      <c r="J1311" s="168">
        <v>975</v>
      </c>
      <c r="K1311" s="166">
        <v>48</v>
      </c>
      <c r="L1311" s="166">
        <v>15</v>
      </c>
      <c r="M1311" s="166">
        <v>63</v>
      </c>
      <c r="N1311" s="166">
        <v>195</v>
      </c>
      <c r="O1311" s="167"/>
      <c r="P1311" s="138">
        <v>0.33333333333333331</v>
      </c>
      <c r="Q1311" s="139">
        <v>0</v>
      </c>
      <c r="R1311" s="140">
        <v>19.666666666666668</v>
      </c>
      <c r="S1311" s="140">
        <v>13</v>
      </c>
      <c r="T1311" s="140">
        <v>0</v>
      </c>
      <c r="U1311" s="139">
        <v>1.3333333333333333</v>
      </c>
      <c r="V1311" s="77">
        <f t="shared" si="20"/>
        <v>5.5115078102453099</v>
      </c>
      <c r="W1311" s="216">
        <v>9.1858463504088501</v>
      </c>
      <c r="X1311" s="217">
        <v>0.792064197036909</v>
      </c>
      <c r="Y1311" s="217">
        <v>0.20793580296309103</v>
      </c>
      <c r="Z1311" s="25"/>
    </row>
    <row r="1312" spans="1:26" x14ac:dyDescent="0.25">
      <c r="A1312" s="124">
        <v>578401</v>
      </c>
      <c r="B1312" s="125" t="s">
        <v>1352</v>
      </c>
      <c r="C1312" s="126" t="s">
        <v>980</v>
      </c>
      <c r="D1312" s="101" t="s">
        <v>2109</v>
      </c>
      <c r="E1312" s="134"/>
      <c r="F1312" s="102">
        <v>502</v>
      </c>
      <c r="G1312" s="103" t="s">
        <v>69</v>
      </c>
      <c r="H1312" s="104">
        <v>5</v>
      </c>
      <c r="I1312" s="106">
        <v>1569</v>
      </c>
      <c r="J1312" s="165">
        <v>1077</v>
      </c>
      <c r="K1312" s="166">
        <v>51</v>
      </c>
      <c r="L1312" s="166">
        <v>15</v>
      </c>
      <c r="M1312" s="166">
        <v>72</v>
      </c>
      <c r="N1312" s="166">
        <v>246</v>
      </c>
      <c r="O1312" s="167"/>
      <c r="P1312" s="138">
        <v>3</v>
      </c>
      <c r="Q1312" s="139">
        <v>0.33333333333333331</v>
      </c>
      <c r="R1312" s="140">
        <v>11.333333333333334</v>
      </c>
      <c r="S1312" s="140">
        <v>7.333333333333333</v>
      </c>
      <c r="T1312" s="140">
        <v>1.3333333333333333</v>
      </c>
      <c r="U1312" s="139">
        <v>0.66666666666666663</v>
      </c>
      <c r="V1312" s="77">
        <f t="shared" si="20"/>
        <v>3.1880000000000002</v>
      </c>
      <c r="W1312" s="216">
        <v>7.97</v>
      </c>
      <c r="X1312" s="217">
        <v>0.912895861184568</v>
      </c>
      <c r="Y1312" s="217">
        <v>8.7104138815432011E-2</v>
      </c>
      <c r="Z1312" s="25"/>
    </row>
    <row r="1313" spans="1:26" x14ac:dyDescent="0.25">
      <c r="A1313" s="124">
        <v>578402</v>
      </c>
      <c r="B1313" s="125" t="s">
        <v>1353</v>
      </c>
      <c r="C1313" s="126" t="s">
        <v>980</v>
      </c>
      <c r="D1313" s="101" t="s">
        <v>2109</v>
      </c>
      <c r="E1313" s="134"/>
      <c r="F1313" s="102">
        <v>502</v>
      </c>
      <c r="G1313" s="103" t="s">
        <v>69</v>
      </c>
      <c r="H1313" s="104">
        <v>5</v>
      </c>
      <c r="I1313" s="106">
        <v>1683</v>
      </c>
      <c r="J1313" s="165">
        <v>1122</v>
      </c>
      <c r="K1313" s="166">
        <v>96</v>
      </c>
      <c r="L1313" s="166">
        <v>15</v>
      </c>
      <c r="M1313" s="166">
        <v>96</v>
      </c>
      <c r="N1313" s="166">
        <v>240</v>
      </c>
      <c r="O1313" s="167"/>
      <c r="P1313" s="138">
        <v>1.6666666666666667</v>
      </c>
      <c r="Q1313" s="139">
        <v>0</v>
      </c>
      <c r="R1313" s="140">
        <v>10</v>
      </c>
      <c r="S1313" s="140">
        <v>19.333333333333332</v>
      </c>
      <c r="T1313" s="140">
        <v>1.6666666666666667</v>
      </c>
      <c r="U1313" s="139">
        <v>0.33333333333333331</v>
      </c>
      <c r="V1313" s="77">
        <f t="shared" si="20"/>
        <v>3.1880000000000002</v>
      </c>
      <c r="W1313" s="216">
        <v>7.97</v>
      </c>
      <c r="X1313" s="217">
        <v>0.912895861184568</v>
      </c>
      <c r="Y1313" s="217">
        <v>8.7104138815432011E-2</v>
      </c>
      <c r="Z1313" s="25"/>
    </row>
    <row r="1314" spans="1:26" x14ac:dyDescent="0.25">
      <c r="A1314" s="124">
        <v>578600</v>
      </c>
      <c r="B1314" s="125" t="s">
        <v>1354</v>
      </c>
      <c r="C1314" s="126" t="s">
        <v>980</v>
      </c>
      <c r="D1314" s="101" t="s">
        <v>2109</v>
      </c>
      <c r="E1314" s="134"/>
      <c r="F1314" s="102">
        <v>109</v>
      </c>
      <c r="G1314" s="103" t="s">
        <v>1350</v>
      </c>
      <c r="H1314" s="104">
        <v>2</v>
      </c>
      <c r="I1314" s="106">
        <v>579</v>
      </c>
      <c r="J1314" s="168">
        <v>405</v>
      </c>
      <c r="K1314" s="166">
        <v>39</v>
      </c>
      <c r="L1314" s="166">
        <v>3</v>
      </c>
      <c r="M1314" s="166">
        <v>24</v>
      </c>
      <c r="N1314" s="166">
        <v>51</v>
      </c>
      <c r="O1314" s="167"/>
      <c r="P1314" s="138">
        <v>1.3333333333333333</v>
      </c>
      <c r="Q1314" s="139">
        <v>0</v>
      </c>
      <c r="R1314" s="140">
        <v>74</v>
      </c>
      <c r="S1314" s="140">
        <v>49.666666666666664</v>
      </c>
      <c r="T1314" s="140">
        <v>7.666666666666667</v>
      </c>
      <c r="U1314" s="139">
        <v>2.3333333333333335</v>
      </c>
      <c r="V1314" s="77">
        <f t="shared" si="20"/>
        <v>8.4</v>
      </c>
      <c r="W1314" s="216">
        <v>14</v>
      </c>
      <c r="X1314" s="217">
        <v>0.52597746690476188</v>
      </c>
      <c r="Y1314" s="217">
        <v>0.47402253309523806</v>
      </c>
      <c r="Z1314" s="25"/>
    </row>
    <row r="1315" spans="1:26" x14ac:dyDescent="0.25">
      <c r="A1315" s="124">
        <v>578700</v>
      </c>
      <c r="B1315" s="125" t="s">
        <v>1355</v>
      </c>
      <c r="C1315" s="126" t="s">
        <v>980</v>
      </c>
      <c r="D1315" s="101" t="s">
        <v>2109</v>
      </c>
      <c r="E1315" s="134"/>
      <c r="F1315" s="102">
        <v>109</v>
      </c>
      <c r="G1315" s="103" t="s">
        <v>1350</v>
      </c>
      <c r="H1315" s="104">
        <v>2</v>
      </c>
      <c r="I1315" s="106">
        <v>3030</v>
      </c>
      <c r="J1315" s="165">
        <v>1827</v>
      </c>
      <c r="K1315" s="166">
        <v>159</v>
      </c>
      <c r="L1315" s="166">
        <v>33</v>
      </c>
      <c r="M1315" s="166">
        <v>189</v>
      </c>
      <c r="N1315" s="166">
        <v>447</v>
      </c>
      <c r="O1315" s="167"/>
      <c r="P1315" s="138">
        <v>48</v>
      </c>
      <c r="Q1315" s="139">
        <v>1.6666666666666667</v>
      </c>
      <c r="R1315" s="140">
        <v>43</v>
      </c>
      <c r="S1315" s="140">
        <v>40</v>
      </c>
      <c r="T1315" s="140">
        <v>7</v>
      </c>
      <c r="U1315" s="139">
        <v>2.3333333333333335</v>
      </c>
      <c r="V1315" s="77">
        <f t="shared" si="20"/>
        <v>8.4</v>
      </c>
      <c r="W1315" s="216">
        <v>14</v>
      </c>
      <c r="X1315" s="217">
        <v>0.52597746690476188</v>
      </c>
      <c r="Y1315" s="217">
        <v>0.47402253309523806</v>
      </c>
      <c r="Z1315" s="25"/>
    </row>
    <row r="1316" spans="1:26" x14ac:dyDescent="0.25">
      <c r="A1316" s="124">
        <v>578800</v>
      </c>
      <c r="B1316" s="125" t="s">
        <v>1356</v>
      </c>
      <c r="C1316" s="126" t="s">
        <v>980</v>
      </c>
      <c r="D1316" s="101" t="s">
        <v>2109</v>
      </c>
      <c r="E1316" s="134"/>
      <c r="F1316" s="102">
        <v>109</v>
      </c>
      <c r="G1316" s="103" t="s">
        <v>1350</v>
      </c>
      <c r="H1316" s="104">
        <v>2</v>
      </c>
      <c r="I1316" s="106">
        <v>3576</v>
      </c>
      <c r="J1316" s="165">
        <v>2085</v>
      </c>
      <c r="K1316" s="166">
        <v>447</v>
      </c>
      <c r="L1316" s="166">
        <v>57</v>
      </c>
      <c r="M1316" s="166">
        <v>270</v>
      </c>
      <c r="N1316" s="166">
        <v>549</v>
      </c>
      <c r="O1316" s="167"/>
      <c r="P1316" s="138">
        <v>28</v>
      </c>
      <c r="Q1316" s="139">
        <v>2</v>
      </c>
      <c r="R1316" s="140">
        <v>77.666666666666671</v>
      </c>
      <c r="S1316" s="140">
        <v>73</v>
      </c>
      <c r="T1316" s="140">
        <v>11.666666666666666</v>
      </c>
      <c r="U1316" s="139">
        <v>7.333333333333333</v>
      </c>
      <c r="V1316" s="77">
        <f t="shared" ref="V1316:V1377" si="21">IF(OR(H1316=1,H1316=2,H1316=3),0.6*W1316,0.4*W1316)</f>
        <v>8.4</v>
      </c>
      <c r="W1316" s="216">
        <v>14</v>
      </c>
      <c r="X1316" s="217">
        <v>0.52597746690476188</v>
      </c>
      <c r="Y1316" s="217">
        <v>0.47402253309523806</v>
      </c>
      <c r="Z1316" s="25"/>
    </row>
    <row r="1317" spans="1:26" x14ac:dyDescent="0.25">
      <c r="A1317" s="124">
        <v>578901</v>
      </c>
      <c r="B1317" s="125" t="s">
        <v>1357</v>
      </c>
      <c r="C1317" s="126" t="s">
        <v>980</v>
      </c>
      <c r="D1317" s="101" t="s">
        <v>2109</v>
      </c>
      <c r="E1317" s="134"/>
      <c r="F1317" s="102">
        <v>109</v>
      </c>
      <c r="G1317" s="103" t="s">
        <v>1350</v>
      </c>
      <c r="H1317" s="104">
        <v>2</v>
      </c>
      <c r="I1317" s="106">
        <v>2367</v>
      </c>
      <c r="J1317" s="165">
        <v>1491</v>
      </c>
      <c r="K1317" s="166">
        <v>189</v>
      </c>
      <c r="L1317" s="166">
        <v>21</v>
      </c>
      <c r="M1317" s="166">
        <v>144</v>
      </c>
      <c r="N1317" s="166">
        <v>309</v>
      </c>
      <c r="O1317" s="167"/>
      <c r="P1317" s="138">
        <v>27</v>
      </c>
      <c r="Q1317" s="139">
        <v>5.333333333333333</v>
      </c>
      <c r="R1317" s="140">
        <v>49.333333333333336</v>
      </c>
      <c r="S1317" s="140">
        <v>38.666666666666664</v>
      </c>
      <c r="T1317" s="140">
        <v>3.6666666666666665</v>
      </c>
      <c r="U1317" s="139">
        <v>2.6666666666666665</v>
      </c>
      <c r="V1317" s="77">
        <f t="shared" si="21"/>
        <v>8.4</v>
      </c>
      <c r="W1317" s="216">
        <v>14</v>
      </c>
      <c r="X1317" s="217">
        <v>0.52597746690476188</v>
      </c>
      <c r="Y1317" s="217">
        <v>0.47402253309523806</v>
      </c>
      <c r="Z1317" s="25"/>
    </row>
    <row r="1318" spans="1:26" x14ac:dyDescent="0.25">
      <c r="A1318" s="124">
        <v>578902</v>
      </c>
      <c r="B1318" s="125" t="s">
        <v>1358</v>
      </c>
      <c r="C1318" s="126" t="s">
        <v>980</v>
      </c>
      <c r="D1318" s="101" t="s">
        <v>2109</v>
      </c>
      <c r="E1318" s="134"/>
      <c r="F1318" s="102">
        <v>109</v>
      </c>
      <c r="G1318" s="103" t="s">
        <v>1350</v>
      </c>
      <c r="H1318" s="104">
        <v>2</v>
      </c>
      <c r="I1318" s="106">
        <v>2991</v>
      </c>
      <c r="J1318" s="165">
        <v>1791</v>
      </c>
      <c r="K1318" s="166">
        <v>234</v>
      </c>
      <c r="L1318" s="166">
        <v>39</v>
      </c>
      <c r="M1318" s="166">
        <v>213</v>
      </c>
      <c r="N1318" s="166">
        <v>432</v>
      </c>
      <c r="O1318" s="167"/>
      <c r="P1318" s="138">
        <v>15.333333333333334</v>
      </c>
      <c r="Q1318" s="139">
        <v>0.66666666666666663</v>
      </c>
      <c r="R1318" s="140">
        <v>52.333333333333336</v>
      </c>
      <c r="S1318" s="140">
        <v>55</v>
      </c>
      <c r="T1318" s="140">
        <v>6</v>
      </c>
      <c r="U1318" s="139">
        <v>3.3333333333333335</v>
      </c>
      <c r="V1318" s="77">
        <f t="shared" si="21"/>
        <v>8.4</v>
      </c>
      <c r="W1318" s="216">
        <v>14</v>
      </c>
      <c r="X1318" s="217">
        <v>0.52597746690476188</v>
      </c>
      <c r="Y1318" s="217">
        <v>0.47402253309523806</v>
      </c>
      <c r="Z1318" s="25"/>
    </row>
    <row r="1319" spans="1:26" x14ac:dyDescent="0.25">
      <c r="A1319" s="124">
        <v>579000</v>
      </c>
      <c r="B1319" s="125" t="s">
        <v>1359</v>
      </c>
      <c r="C1319" s="126" t="s">
        <v>980</v>
      </c>
      <c r="D1319" s="101" t="s">
        <v>2109</v>
      </c>
      <c r="E1319" s="134"/>
      <c r="F1319" s="102">
        <v>109</v>
      </c>
      <c r="G1319" s="103" t="s">
        <v>1350</v>
      </c>
      <c r="H1319" s="104">
        <v>2</v>
      </c>
      <c r="I1319" s="106">
        <v>1380</v>
      </c>
      <c r="J1319" s="168">
        <v>888</v>
      </c>
      <c r="K1319" s="166">
        <v>90</v>
      </c>
      <c r="L1319" s="166">
        <v>15</v>
      </c>
      <c r="M1319" s="166">
        <v>90</v>
      </c>
      <c r="N1319" s="166">
        <v>174</v>
      </c>
      <c r="O1319" s="167"/>
      <c r="P1319" s="138">
        <v>15.333333333333334</v>
      </c>
      <c r="Q1319" s="139">
        <v>1</v>
      </c>
      <c r="R1319" s="140">
        <v>33.333333333333336</v>
      </c>
      <c r="S1319" s="140">
        <v>25.666666666666668</v>
      </c>
      <c r="T1319" s="140">
        <v>3.6666666666666665</v>
      </c>
      <c r="U1319" s="139">
        <v>0.33333333333333331</v>
      </c>
      <c r="V1319" s="77">
        <f t="shared" si="21"/>
        <v>8.4</v>
      </c>
      <c r="W1319" s="216">
        <v>14</v>
      </c>
      <c r="X1319" s="217">
        <v>0.52597746690476188</v>
      </c>
      <c r="Y1319" s="217">
        <v>0.47402253309523806</v>
      </c>
      <c r="Z1319" s="25"/>
    </row>
    <row r="1320" spans="1:26" x14ac:dyDescent="0.25">
      <c r="A1320" s="124">
        <v>579100</v>
      </c>
      <c r="B1320" s="125" t="s">
        <v>1360</v>
      </c>
      <c r="C1320" s="126" t="s">
        <v>980</v>
      </c>
      <c r="D1320" s="101" t="s">
        <v>2109</v>
      </c>
      <c r="E1320" s="134"/>
      <c r="F1320" s="102">
        <v>109</v>
      </c>
      <c r="G1320" s="103" t="s">
        <v>1350</v>
      </c>
      <c r="H1320" s="104">
        <v>2</v>
      </c>
      <c r="I1320" s="106">
        <v>282</v>
      </c>
      <c r="J1320" s="168">
        <v>147</v>
      </c>
      <c r="K1320" s="166">
        <v>33</v>
      </c>
      <c r="L1320" s="166">
        <v>6</v>
      </c>
      <c r="M1320" s="166">
        <v>27</v>
      </c>
      <c r="N1320" s="166">
        <v>45</v>
      </c>
      <c r="O1320" s="167"/>
      <c r="P1320" s="138">
        <v>10.666666666666666</v>
      </c>
      <c r="Q1320" s="139">
        <v>0.66666666666666663</v>
      </c>
      <c r="R1320" s="140">
        <v>2.6666666666666665</v>
      </c>
      <c r="S1320" s="140">
        <v>5.666666666666667</v>
      </c>
      <c r="T1320" s="140">
        <v>1.6666666666666667</v>
      </c>
      <c r="U1320" s="139">
        <v>0</v>
      </c>
      <c r="V1320" s="77">
        <f t="shared" si="21"/>
        <v>8.4</v>
      </c>
      <c r="W1320" s="216">
        <v>14</v>
      </c>
      <c r="X1320" s="217">
        <v>0.52597746690476188</v>
      </c>
      <c r="Y1320" s="217">
        <v>0.47402253309523806</v>
      </c>
      <c r="Z1320" s="25"/>
    </row>
    <row r="1321" spans="1:26" x14ac:dyDescent="0.25">
      <c r="A1321" s="124">
        <v>579200</v>
      </c>
      <c r="B1321" s="125" t="s">
        <v>1361</v>
      </c>
      <c r="C1321" s="126" t="s">
        <v>980</v>
      </c>
      <c r="D1321" s="101" t="s">
        <v>2109</v>
      </c>
      <c r="E1321" s="134"/>
      <c r="F1321" s="102">
        <v>109</v>
      </c>
      <c r="G1321" s="103" t="s">
        <v>1350</v>
      </c>
      <c r="H1321" s="104">
        <v>2</v>
      </c>
      <c r="I1321" s="106">
        <v>3930</v>
      </c>
      <c r="J1321" s="165">
        <v>2619</v>
      </c>
      <c r="K1321" s="166">
        <v>279</v>
      </c>
      <c r="L1321" s="166">
        <v>42</v>
      </c>
      <c r="M1321" s="166">
        <v>249</v>
      </c>
      <c r="N1321" s="166">
        <v>471</v>
      </c>
      <c r="O1321" s="167"/>
      <c r="P1321" s="138">
        <v>0.33333333333333331</v>
      </c>
      <c r="Q1321" s="139">
        <v>0</v>
      </c>
      <c r="R1321" s="140">
        <v>101.66666666666667</v>
      </c>
      <c r="S1321" s="140">
        <v>70.666666666666671</v>
      </c>
      <c r="T1321" s="140">
        <v>11.333333333333334</v>
      </c>
      <c r="U1321" s="139">
        <v>4.333333333333333</v>
      </c>
      <c r="V1321" s="77">
        <f t="shared" si="21"/>
        <v>8.4</v>
      </c>
      <c r="W1321" s="216">
        <v>14</v>
      </c>
      <c r="X1321" s="217">
        <v>0.52597746690476188</v>
      </c>
      <c r="Y1321" s="217">
        <v>0.47402253309523806</v>
      </c>
      <c r="Z1321" s="25"/>
    </row>
    <row r="1322" spans="1:26" x14ac:dyDescent="0.25">
      <c r="A1322" s="124">
        <v>579400</v>
      </c>
      <c r="B1322" s="125" t="s">
        <v>1362</v>
      </c>
      <c r="C1322" s="126" t="s">
        <v>980</v>
      </c>
      <c r="D1322" s="101" t="s">
        <v>2110</v>
      </c>
      <c r="E1322" s="134"/>
      <c r="F1322" s="102">
        <v>502</v>
      </c>
      <c r="G1322" s="103" t="s">
        <v>69</v>
      </c>
      <c r="H1322" s="104">
        <v>5</v>
      </c>
      <c r="I1322" s="106">
        <v>477</v>
      </c>
      <c r="J1322" s="168">
        <v>270</v>
      </c>
      <c r="K1322" s="166">
        <v>18</v>
      </c>
      <c r="L1322" s="166">
        <v>6</v>
      </c>
      <c r="M1322" s="166">
        <v>27</v>
      </c>
      <c r="N1322" s="166">
        <v>48</v>
      </c>
      <c r="O1322" s="167"/>
      <c r="P1322" s="138">
        <v>54.333333333333336</v>
      </c>
      <c r="Q1322" s="139">
        <v>2</v>
      </c>
      <c r="R1322" s="140">
        <v>3</v>
      </c>
      <c r="S1322" s="140">
        <v>3.3333333333333335</v>
      </c>
      <c r="T1322" s="140">
        <v>0</v>
      </c>
      <c r="U1322" s="139">
        <v>0.33333333333333331</v>
      </c>
      <c r="V1322" s="77">
        <f t="shared" si="21"/>
        <v>3.1880000000000002</v>
      </c>
      <c r="W1322" s="216">
        <v>7.97</v>
      </c>
      <c r="X1322" s="217">
        <v>0.912895861184568</v>
      </c>
      <c r="Y1322" s="217">
        <v>8.7104138815432011E-2</v>
      </c>
      <c r="Z1322" s="25"/>
    </row>
    <row r="1323" spans="1:26" x14ac:dyDescent="0.25">
      <c r="A1323" s="124">
        <v>579501</v>
      </c>
      <c r="B1323" s="125" t="s">
        <v>1363</v>
      </c>
      <c r="C1323" s="126" t="s">
        <v>980</v>
      </c>
      <c r="D1323" s="101" t="s">
        <v>2110</v>
      </c>
      <c r="E1323" s="134"/>
      <c r="F1323" s="102">
        <v>502</v>
      </c>
      <c r="G1323" s="103" t="s">
        <v>69</v>
      </c>
      <c r="H1323" s="104">
        <v>5</v>
      </c>
      <c r="I1323" s="106">
        <v>1347</v>
      </c>
      <c r="J1323" s="168">
        <v>909</v>
      </c>
      <c r="K1323" s="166">
        <v>36</v>
      </c>
      <c r="L1323" s="166">
        <v>12</v>
      </c>
      <c r="M1323" s="166">
        <v>75</v>
      </c>
      <c r="N1323" s="166">
        <v>189</v>
      </c>
      <c r="O1323" s="167"/>
      <c r="P1323" s="138">
        <v>0.66666666666666663</v>
      </c>
      <c r="Q1323" s="139">
        <v>0</v>
      </c>
      <c r="R1323" s="140">
        <v>10.666666666666666</v>
      </c>
      <c r="S1323" s="140">
        <v>7.333333333333333</v>
      </c>
      <c r="T1323" s="140">
        <v>0.33333333333333331</v>
      </c>
      <c r="U1323" s="139">
        <v>0.33333333333333331</v>
      </c>
      <c r="V1323" s="77">
        <f t="shared" si="21"/>
        <v>3.1880000000000002</v>
      </c>
      <c r="W1323" s="216">
        <v>7.97</v>
      </c>
      <c r="X1323" s="217">
        <v>0.912895861184568</v>
      </c>
      <c r="Y1323" s="217">
        <v>8.7104138815432011E-2</v>
      </c>
      <c r="Z1323" s="25"/>
    </row>
    <row r="1324" spans="1:26" x14ac:dyDescent="0.25">
      <c r="A1324" s="124">
        <v>579502</v>
      </c>
      <c r="B1324" s="125" t="s">
        <v>1364</v>
      </c>
      <c r="C1324" s="126" t="s">
        <v>980</v>
      </c>
      <c r="D1324" s="101" t="s">
        <v>2110</v>
      </c>
      <c r="E1324" s="134"/>
      <c r="F1324" s="102">
        <v>502</v>
      </c>
      <c r="G1324" s="103" t="s">
        <v>69</v>
      </c>
      <c r="H1324" s="104">
        <v>5</v>
      </c>
      <c r="I1324" s="106">
        <v>1722</v>
      </c>
      <c r="J1324" s="165">
        <v>1140</v>
      </c>
      <c r="K1324" s="166">
        <v>63</v>
      </c>
      <c r="L1324" s="166">
        <v>24</v>
      </c>
      <c r="M1324" s="166">
        <v>132</v>
      </c>
      <c r="N1324" s="166">
        <v>264</v>
      </c>
      <c r="O1324" s="167"/>
      <c r="P1324" s="138">
        <v>3</v>
      </c>
      <c r="Q1324" s="139">
        <v>0</v>
      </c>
      <c r="R1324" s="140">
        <v>16.666666666666668</v>
      </c>
      <c r="S1324" s="140">
        <v>6</v>
      </c>
      <c r="T1324" s="140">
        <v>0.33333333333333331</v>
      </c>
      <c r="U1324" s="139">
        <v>0.33333333333333331</v>
      </c>
      <c r="V1324" s="77">
        <f t="shared" si="21"/>
        <v>3.1880000000000002</v>
      </c>
      <c r="W1324" s="216">
        <v>7.97</v>
      </c>
      <c r="X1324" s="217">
        <v>0.912895861184568</v>
      </c>
      <c r="Y1324" s="217">
        <v>8.7104138815432011E-2</v>
      </c>
      <c r="Z1324" s="25"/>
    </row>
    <row r="1325" spans="1:26" x14ac:dyDescent="0.25">
      <c r="A1325" s="124">
        <v>579700</v>
      </c>
      <c r="B1325" s="125" t="s">
        <v>1365</v>
      </c>
      <c r="C1325" s="126" t="s">
        <v>980</v>
      </c>
      <c r="D1325" s="101" t="s">
        <v>2110</v>
      </c>
      <c r="E1325" s="134"/>
      <c r="F1325" s="102">
        <v>264</v>
      </c>
      <c r="G1325" s="103" t="s">
        <v>1365</v>
      </c>
      <c r="H1325" s="104">
        <v>3</v>
      </c>
      <c r="I1325" s="106">
        <v>4686</v>
      </c>
      <c r="J1325" s="165">
        <v>3150</v>
      </c>
      <c r="K1325" s="166">
        <v>294</v>
      </c>
      <c r="L1325" s="166">
        <v>51</v>
      </c>
      <c r="M1325" s="166">
        <v>309</v>
      </c>
      <c r="N1325" s="166">
        <v>591</v>
      </c>
      <c r="O1325" s="167"/>
      <c r="P1325" s="138">
        <v>3.3333333333333335</v>
      </c>
      <c r="Q1325" s="139">
        <v>0</v>
      </c>
      <c r="R1325" s="140">
        <v>116</v>
      </c>
      <c r="S1325" s="140">
        <v>60.333333333333336</v>
      </c>
      <c r="T1325" s="140">
        <v>6</v>
      </c>
      <c r="U1325" s="139">
        <v>2.3333333333333335</v>
      </c>
      <c r="V1325" s="77">
        <f t="shared" si="21"/>
        <v>6.7800000000000011</v>
      </c>
      <c r="W1325" s="216">
        <v>11.300000000000002</v>
      </c>
      <c r="X1325" s="217">
        <v>0.64387433749035439</v>
      </c>
      <c r="Y1325" s="217">
        <v>0.35612566250964556</v>
      </c>
      <c r="Z1325" s="25"/>
    </row>
    <row r="1326" spans="1:26" x14ac:dyDescent="0.25">
      <c r="A1326" s="124">
        <v>579802</v>
      </c>
      <c r="B1326" s="125" t="s">
        <v>1366</v>
      </c>
      <c r="C1326" s="126" t="s">
        <v>980</v>
      </c>
      <c r="D1326" s="101" t="s">
        <v>2111</v>
      </c>
      <c r="E1326" s="134"/>
      <c r="F1326" s="102">
        <v>502</v>
      </c>
      <c r="G1326" s="103" t="s">
        <v>69</v>
      </c>
      <c r="H1326" s="104">
        <v>5</v>
      </c>
      <c r="I1326" s="106">
        <v>393</v>
      </c>
      <c r="J1326" s="168">
        <v>255</v>
      </c>
      <c r="K1326" s="166">
        <v>18</v>
      </c>
      <c r="L1326" s="166">
        <v>3</v>
      </c>
      <c r="M1326" s="166">
        <v>24</v>
      </c>
      <c r="N1326" s="166">
        <v>66</v>
      </c>
      <c r="O1326" s="167"/>
      <c r="P1326" s="138">
        <v>50</v>
      </c>
      <c r="Q1326" s="139">
        <v>2.6666666666666665</v>
      </c>
      <c r="R1326" s="140">
        <v>3.3333333333333335</v>
      </c>
      <c r="S1326" s="140">
        <v>4.333333333333333</v>
      </c>
      <c r="T1326" s="140">
        <v>2.3333333333333335</v>
      </c>
      <c r="U1326" s="139">
        <v>0.33333333333333331</v>
      </c>
      <c r="V1326" s="77">
        <f t="shared" si="21"/>
        <v>3.1880000000000002</v>
      </c>
      <c r="W1326" s="216">
        <v>7.97</v>
      </c>
      <c r="X1326" s="217">
        <v>0.912895861184568</v>
      </c>
      <c r="Y1326" s="217">
        <v>8.7104138815432011E-2</v>
      </c>
      <c r="Z1326" s="25"/>
    </row>
    <row r="1327" spans="1:26" x14ac:dyDescent="0.25">
      <c r="A1327" s="124">
        <v>579803</v>
      </c>
      <c r="B1327" s="125" t="s">
        <v>1367</v>
      </c>
      <c r="C1327" s="126" t="s">
        <v>980</v>
      </c>
      <c r="D1327" s="101" t="s">
        <v>2111</v>
      </c>
      <c r="E1327" s="134"/>
      <c r="F1327" s="102">
        <v>502</v>
      </c>
      <c r="G1327" s="103" t="s">
        <v>69</v>
      </c>
      <c r="H1327" s="104">
        <v>5</v>
      </c>
      <c r="I1327" s="106">
        <v>3213</v>
      </c>
      <c r="J1327" s="165">
        <v>2103</v>
      </c>
      <c r="K1327" s="166">
        <v>150</v>
      </c>
      <c r="L1327" s="166">
        <v>36</v>
      </c>
      <c r="M1327" s="166">
        <v>207</v>
      </c>
      <c r="N1327" s="166">
        <v>474</v>
      </c>
      <c r="O1327" s="167"/>
      <c r="P1327" s="138">
        <v>1</v>
      </c>
      <c r="Q1327" s="139">
        <v>0.33333333333333331</v>
      </c>
      <c r="R1327" s="140">
        <v>22</v>
      </c>
      <c r="S1327" s="140">
        <v>13.333333333333334</v>
      </c>
      <c r="T1327" s="140">
        <v>2.6666666666666665</v>
      </c>
      <c r="U1327" s="139">
        <v>1.3333333333333333</v>
      </c>
      <c r="V1327" s="77">
        <f t="shared" si="21"/>
        <v>3.1880000000000002</v>
      </c>
      <c r="W1327" s="216">
        <v>7.97</v>
      </c>
      <c r="X1327" s="217">
        <v>0.912895861184568</v>
      </c>
      <c r="Y1327" s="217">
        <v>8.7104138815432011E-2</v>
      </c>
      <c r="Z1327" s="25"/>
    </row>
    <row r="1328" spans="1:26" x14ac:dyDescent="0.25">
      <c r="A1328" s="124">
        <v>579804</v>
      </c>
      <c r="B1328" s="125" t="s">
        <v>1368</v>
      </c>
      <c r="C1328" s="126" t="s">
        <v>980</v>
      </c>
      <c r="D1328" s="101" t="s">
        <v>2111</v>
      </c>
      <c r="E1328" s="134"/>
      <c r="F1328" s="102">
        <v>505</v>
      </c>
      <c r="G1328" s="103" t="s">
        <v>788</v>
      </c>
      <c r="H1328" s="104">
        <v>6</v>
      </c>
      <c r="I1328" s="106" t="s">
        <v>2139</v>
      </c>
      <c r="J1328" s="168" t="s">
        <v>2139</v>
      </c>
      <c r="K1328" s="166" t="s">
        <v>2139</v>
      </c>
      <c r="L1328" s="166" t="s">
        <v>2139</v>
      </c>
      <c r="M1328" s="166" t="s">
        <v>2139</v>
      </c>
      <c r="N1328" s="166" t="s">
        <v>2139</v>
      </c>
      <c r="O1328" s="167"/>
      <c r="P1328" s="138">
        <v>0</v>
      </c>
      <c r="Q1328" s="139">
        <v>0</v>
      </c>
      <c r="R1328" s="140">
        <v>0</v>
      </c>
      <c r="S1328" s="140">
        <v>0</v>
      </c>
      <c r="T1328" s="140">
        <v>0</v>
      </c>
      <c r="U1328" s="139">
        <v>0</v>
      </c>
      <c r="V1328" s="77">
        <f t="shared" si="21"/>
        <v>3.1880000000000002</v>
      </c>
      <c r="W1328" s="216">
        <v>7.97</v>
      </c>
      <c r="X1328" s="217">
        <v>0.912895861184568</v>
      </c>
      <c r="Y1328" s="217">
        <v>8.7104138815432011E-2</v>
      </c>
      <c r="Z1328" s="25"/>
    </row>
    <row r="1329" spans="1:26" x14ac:dyDescent="0.25">
      <c r="A1329" s="124">
        <v>579900</v>
      </c>
      <c r="B1329" s="125" t="s">
        <v>1369</v>
      </c>
      <c r="C1329" s="126" t="s">
        <v>980</v>
      </c>
      <c r="D1329" s="101" t="s">
        <v>2111</v>
      </c>
      <c r="E1329" s="134"/>
      <c r="F1329" s="102">
        <v>265</v>
      </c>
      <c r="G1329" s="103" t="s">
        <v>1369</v>
      </c>
      <c r="H1329" s="104">
        <v>3</v>
      </c>
      <c r="I1329" s="106">
        <v>2199</v>
      </c>
      <c r="J1329" s="165">
        <v>1560</v>
      </c>
      <c r="K1329" s="166">
        <v>84</v>
      </c>
      <c r="L1329" s="166">
        <v>24</v>
      </c>
      <c r="M1329" s="166">
        <v>126</v>
      </c>
      <c r="N1329" s="166">
        <v>273</v>
      </c>
      <c r="O1329" s="167"/>
      <c r="P1329" s="138">
        <v>4.666666666666667</v>
      </c>
      <c r="Q1329" s="139">
        <v>1.3333333333333333</v>
      </c>
      <c r="R1329" s="140">
        <v>50</v>
      </c>
      <c r="S1329" s="140">
        <v>26.666666666666668</v>
      </c>
      <c r="T1329" s="140">
        <v>4.333333333333333</v>
      </c>
      <c r="U1329" s="139">
        <v>2.3333333333333335</v>
      </c>
      <c r="V1329" s="77">
        <f t="shared" si="21"/>
        <v>6.7800000000000011</v>
      </c>
      <c r="W1329" s="216">
        <v>11.300000000000002</v>
      </c>
      <c r="X1329" s="217">
        <v>0.64387433749035439</v>
      </c>
      <c r="Y1329" s="217">
        <v>0.35612566250964556</v>
      </c>
      <c r="Z1329" s="25"/>
    </row>
    <row r="1330" spans="1:26" x14ac:dyDescent="0.25">
      <c r="A1330" s="124">
        <v>580000</v>
      </c>
      <c r="B1330" s="125" t="s">
        <v>1370</v>
      </c>
      <c r="C1330" s="126" t="s">
        <v>980</v>
      </c>
      <c r="D1330" s="101" t="s">
        <v>2111</v>
      </c>
      <c r="E1330" s="134"/>
      <c r="F1330" s="102">
        <v>266</v>
      </c>
      <c r="G1330" s="103" t="s">
        <v>1370</v>
      </c>
      <c r="H1330" s="104">
        <v>3</v>
      </c>
      <c r="I1330" s="106">
        <v>2253</v>
      </c>
      <c r="J1330" s="165">
        <v>1503</v>
      </c>
      <c r="K1330" s="166">
        <v>180</v>
      </c>
      <c r="L1330" s="166">
        <v>33</v>
      </c>
      <c r="M1330" s="166">
        <v>159</v>
      </c>
      <c r="N1330" s="166">
        <v>264</v>
      </c>
      <c r="O1330" s="167"/>
      <c r="P1330" s="138">
        <v>25</v>
      </c>
      <c r="Q1330" s="139">
        <v>0.33333333333333331</v>
      </c>
      <c r="R1330" s="140">
        <v>35.666666666666664</v>
      </c>
      <c r="S1330" s="140">
        <v>38</v>
      </c>
      <c r="T1330" s="140">
        <v>4.333333333333333</v>
      </c>
      <c r="U1330" s="139">
        <v>2.6666666666666665</v>
      </c>
      <c r="V1330" s="77">
        <f t="shared" si="21"/>
        <v>6.7800000000000011</v>
      </c>
      <c r="W1330" s="216">
        <v>11.300000000000002</v>
      </c>
      <c r="X1330" s="217">
        <v>0.64387433749035439</v>
      </c>
      <c r="Y1330" s="217">
        <v>0.35612566250964556</v>
      </c>
      <c r="Z1330" s="25"/>
    </row>
    <row r="1331" spans="1:26" x14ac:dyDescent="0.25">
      <c r="A1331" s="124">
        <v>580100</v>
      </c>
      <c r="B1331" s="125" t="s">
        <v>1371</v>
      </c>
      <c r="C1331" s="126" t="s">
        <v>980</v>
      </c>
      <c r="D1331" s="101" t="s">
        <v>2111</v>
      </c>
      <c r="E1331" s="134"/>
      <c r="F1331" s="102">
        <v>267</v>
      </c>
      <c r="G1331" s="103" t="s">
        <v>1371</v>
      </c>
      <c r="H1331" s="104">
        <v>3</v>
      </c>
      <c r="I1331" s="106">
        <v>1470</v>
      </c>
      <c r="J1331" s="165">
        <v>1023</v>
      </c>
      <c r="K1331" s="166">
        <v>111</v>
      </c>
      <c r="L1331" s="166">
        <v>18</v>
      </c>
      <c r="M1331" s="166">
        <v>105</v>
      </c>
      <c r="N1331" s="166">
        <v>150</v>
      </c>
      <c r="O1331" s="167"/>
      <c r="P1331" s="138">
        <v>12</v>
      </c>
      <c r="Q1331" s="139">
        <v>1</v>
      </c>
      <c r="R1331" s="140">
        <v>21</v>
      </c>
      <c r="S1331" s="140">
        <v>23.333333333333332</v>
      </c>
      <c r="T1331" s="140">
        <v>5.333333333333333</v>
      </c>
      <c r="U1331" s="139">
        <v>2.3333333333333335</v>
      </c>
      <c r="V1331" s="77">
        <f t="shared" si="21"/>
        <v>6.7800000000000011</v>
      </c>
      <c r="W1331" s="216">
        <v>11.300000000000002</v>
      </c>
      <c r="X1331" s="217">
        <v>0.64387433749035439</v>
      </c>
      <c r="Y1331" s="217">
        <v>0.35612566250964556</v>
      </c>
      <c r="Z1331" s="25"/>
    </row>
    <row r="1332" spans="1:26" x14ac:dyDescent="0.25">
      <c r="A1332" s="124">
        <v>580200</v>
      </c>
      <c r="B1332" s="125" t="s">
        <v>1373</v>
      </c>
      <c r="C1332" s="126" t="s">
        <v>1372</v>
      </c>
      <c r="D1332" s="101" t="s">
        <v>2112</v>
      </c>
      <c r="E1332" s="134"/>
      <c r="F1332" s="102">
        <v>501</v>
      </c>
      <c r="G1332" s="103" t="s">
        <v>67</v>
      </c>
      <c r="H1332" s="104">
        <v>4</v>
      </c>
      <c r="I1332" s="106">
        <v>486</v>
      </c>
      <c r="J1332" s="168">
        <v>354</v>
      </c>
      <c r="K1332" s="166">
        <v>33</v>
      </c>
      <c r="L1332" s="166">
        <v>3</v>
      </c>
      <c r="M1332" s="166">
        <v>30</v>
      </c>
      <c r="N1332" s="166">
        <v>36</v>
      </c>
      <c r="O1332" s="167"/>
      <c r="P1332" s="138">
        <v>14.333333333333334</v>
      </c>
      <c r="Q1332" s="139">
        <v>1</v>
      </c>
      <c r="R1332" s="140">
        <v>18.666666666666668</v>
      </c>
      <c r="S1332" s="140">
        <v>8</v>
      </c>
      <c r="T1332" s="140">
        <v>0.33333333333333331</v>
      </c>
      <c r="U1332" s="139">
        <v>0.66666666666666663</v>
      </c>
      <c r="V1332" s="77">
        <f t="shared" si="21"/>
        <v>3.1880000000000002</v>
      </c>
      <c r="W1332" s="216">
        <v>7.97</v>
      </c>
      <c r="X1332" s="217">
        <v>0.912895861184568</v>
      </c>
      <c r="Y1332" s="217">
        <v>8.7104138815432011E-2</v>
      </c>
      <c r="Z1332" s="25"/>
    </row>
    <row r="1333" spans="1:26" x14ac:dyDescent="0.25">
      <c r="A1333" s="124">
        <v>580300</v>
      </c>
      <c r="B1333" s="125" t="s">
        <v>1374</v>
      </c>
      <c r="C1333" s="126" t="s">
        <v>1372</v>
      </c>
      <c r="D1333" s="101" t="s">
        <v>2112</v>
      </c>
      <c r="E1333" s="134"/>
      <c r="F1333" s="102">
        <v>110</v>
      </c>
      <c r="G1333" s="103" t="s">
        <v>1375</v>
      </c>
      <c r="H1333" s="104">
        <v>2</v>
      </c>
      <c r="I1333" s="106">
        <v>2118</v>
      </c>
      <c r="J1333" s="165">
        <v>1284</v>
      </c>
      <c r="K1333" s="166">
        <v>69</v>
      </c>
      <c r="L1333" s="166">
        <v>30</v>
      </c>
      <c r="M1333" s="166">
        <v>177</v>
      </c>
      <c r="N1333" s="166">
        <v>318</v>
      </c>
      <c r="O1333" s="167"/>
      <c r="P1333" s="138">
        <v>4</v>
      </c>
      <c r="Q1333" s="139">
        <v>0</v>
      </c>
      <c r="R1333" s="140">
        <v>19.333333333333332</v>
      </c>
      <c r="S1333" s="140">
        <v>15.666666666666666</v>
      </c>
      <c r="T1333" s="140">
        <v>1</v>
      </c>
      <c r="U1333" s="139">
        <v>0</v>
      </c>
      <c r="V1333" s="77">
        <f t="shared" si="21"/>
        <v>5.2653426111066928</v>
      </c>
      <c r="W1333" s="216">
        <v>8.7755710185111546</v>
      </c>
      <c r="X1333" s="217">
        <v>0.41590181916760871</v>
      </c>
      <c r="Y1333" s="217">
        <v>0.58409818083239129</v>
      </c>
      <c r="Z1333" s="25"/>
    </row>
    <row r="1334" spans="1:26" x14ac:dyDescent="0.25">
      <c r="A1334" s="124">
        <v>580410</v>
      </c>
      <c r="B1334" s="125" t="s">
        <v>1376</v>
      </c>
      <c r="C1334" s="126" t="s">
        <v>1372</v>
      </c>
      <c r="D1334" s="101" t="s">
        <v>2112</v>
      </c>
      <c r="E1334" s="134"/>
      <c r="F1334" s="102">
        <v>110</v>
      </c>
      <c r="G1334" s="103" t="s">
        <v>1375</v>
      </c>
      <c r="H1334" s="104">
        <v>2</v>
      </c>
      <c r="I1334" s="106">
        <v>402</v>
      </c>
      <c r="J1334" s="168">
        <v>141</v>
      </c>
      <c r="K1334" s="166">
        <v>15</v>
      </c>
      <c r="L1334" s="166">
        <v>9</v>
      </c>
      <c r="M1334" s="166">
        <v>42</v>
      </c>
      <c r="N1334" s="166">
        <v>51</v>
      </c>
      <c r="O1334" s="167"/>
      <c r="P1334" s="138">
        <v>6</v>
      </c>
      <c r="Q1334" s="139">
        <v>0.66666666666666663</v>
      </c>
      <c r="R1334" s="140">
        <v>7.333333333333333</v>
      </c>
      <c r="S1334" s="140">
        <v>8.3333333333333339</v>
      </c>
      <c r="T1334" s="140">
        <v>0.66666666666666663</v>
      </c>
      <c r="U1334" s="139">
        <v>0</v>
      </c>
      <c r="V1334" s="77">
        <f t="shared" si="21"/>
        <v>5.5149577690761635</v>
      </c>
      <c r="W1334" s="216">
        <v>9.1915962817936059</v>
      </c>
      <c r="X1334" s="217">
        <v>0.39707748675414334</v>
      </c>
      <c r="Y1334" s="217">
        <v>0.60292251324585666</v>
      </c>
      <c r="Z1334" s="25"/>
    </row>
    <row r="1335" spans="1:26" x14ac:dyDescent="0.25">
      <c r="A1335" s="124">
        <v>580420</v>
      </c>
      <c r="B1335" s="125" t="s">
        <v>1377</v>
      </c>
      <c r="C1335" s="126" t="s">
        <v>1372</v>
      </c>
      <c r="D1335" s="101" t="s">
        <v>2112</v>
      </c>
      <c r="E1335" s="134"/>
      <c r="F1335" s="102">
        <v>110</v>
      </c>
      <c r="G1335" s="103" t="s">
        <v>1375</v>
      </c>
      <c r="H1335" s="104">
        <v>2</v>
      </c>
      <c r="I1335" s="106">
        <v>849</v>
      </c>
      <c r="J1335" s="168">
        <v>552</v>
      </c>
      <c r="K1335" s="166">
        <v>24</v>
      </c>
      <c r="L1335" s="166">
        <v>9</v>
      </c>
      <c r="M1335" s="166">
        <v>51</v>
      </c>
      <c r="N1335" s="166">
        <v>138</v>
      </c>
      <c r="O1335" s="167"/>
      <c r="P1335" s="138">
        <v>21.333333333333332</v>
      </c>
      <c r="Q1335" s="139">
        <v>0.33333333333333331</v>
      </c>
      <c r="R1335" s="140">
        <v>29.666666666666668</v>
      </c>
      <c r="S1335" s="140">
        <v>8.3333333333333339</v>
      </c>
      <c r="T1335" s="140">
        <v>2</v>
      </c>
      <c r="U1335" s="139">
        <v>0</v>
      </c>
      <c r="V1335" s="77">
        <f t="shared" si="21"/>
        <v>5.433107908990336</v>
      </c>
      <c r="W1335" s="216">
        <v>9.055179848317227</v>
      </c>
      <c r="X1335" s="217">
        <v>0.40305946562856965</v>
      </c>
      <c r="Y1335" s="217">
        <v>0.59694053437143035</v>
      </c>
      <c r="Z1335" s="25"/>
    </row>
    <row r="1336" spans="1:26" x14ac:dyDescent="0.25">
      <c r="A1336" s="131">
        <v>580431</v>
      </c>
      <c r="B1336" s="132" t="s">
        <v>2271</v>
      </c>
      <c r="C1336" s="132" t="s">
        <v>1372</v>
      </c>
      <c r="D1336" s="145" t="s">
        <v>2112</v>
      </c>
      <c r="E1336" s="134"/>
      <c r="F1336" s="143">
        <v>110</v>
      </c>
      <c r="G1336" s="142" t="s">
        <v>1375</v>
      </c>
      <c r="H1336" s="134">
        <v>2</v>
      </c>
      <c r="I1336" s="144">
        <v>1275</v>
      </c>
      <c r="J1336" s="168">
        <v>858</v>
      </c>
      <c r="K1336" s="166">
        <v>84</v>
      </c>
      <c r="L1336" s="166">
        <v>9</v>
      </c>
      <c r="M1336" s="166">
        <v>78</v>
      </c>
      <c r="N1336" s="166">
        <v>159</v>
      </c>
      <c r="O1336" s="167"/>
      <c r="P1336" s="138">
        <v>2.9484536082474229</v>
      </c>
      <c r="Q1336" s="139">
        <v>0</v>
      </c>
      <c r="R1336" s="140">
        <v>8.2760595647193593</v>
      </c>
      <c r="S1336" s="140">
        <v>5.8419243986254292</v>
      </c>
      <c r="T1336" s="140">
        <v>0.7931034482758621</v>
      </c>
      <c r="U1336" s="139">
        <v>0.68831168831168832</v>
      </c>
      <c r="V1336" s="77">
        <f t="shared" si="21"/>
        <v>5.2653426111066928</v>
      </c>
      <c r="W1336" s="216">
        <v>8.7755710185111546</v>
      </c>
      <c r="X1336" s="217">
        <v>0.82909476754202149</v>
      </c>
      <c r="Y1336" s="217">
        <v>0.17090523245797848</v>
      </c>
      <c r="Z1336" s="25"/>
    </row>
    <row r="1337" spans="1:26" x14ac:dyDescent="0.25">
      <c r="A1337" s="131">
        <v>580432</v>
      </c>
      <c r="B1337" s="132" t="s">
        <v>2272</v>
      </c>
      <c r="C1337" s="132" t="s">
        <v>1372</v>
      </c>
      <c r="D1337" s="145" t="s">
        <v>2112</v>
      </c>
      <c r="E1337" s="134"/>
      <c r="F1337" s="143">
        <v>110</v>
      </c>
      <c r="G1337" s="142" t="s">
        <v>1375</v>
      </c>
      <c r="H1337" s="134">
        <v>2</v>
      </c>
      <c r="I1337" s="144">
        <v>471</v>
      </c>
      <c r="J1337" s="168">
        <v>306</v>
      </c>
      <c r="K1337" s="166">
        <v>15</v>
      </c>
      <c r="L1337" s="166">
        <v>3</v>
      </c>
      <c r="M1337" s="166">
        <v>21</v>
      </c>
      <c r="N1337" s="166">
        <v>72</v>
      </c>
      <c r="O1337" s="167"/>
      <c r="P1337" s="138">
        <v>1.0515463917525774</v>
      </c>
      <c r="Q1337" s="139">
        <v>0</v>
      </c>
      <c r="R1337" s="140">
        <v>3.0572737686139746</v>
      </c>
      <c r="S1337" s="140">
        <v>2.1580756013745703</v>
      </c>
      <c r="T1337" s="140">
        <v>0.20689655172413793</v>
      </c>
      <c r="U1337" s="139">
        <v>0.31168831168831168</v>
      </c>
      <c r="V1337" s="77">
        <f t="shared" si="21"/>
        <v>5.2653426111066928</v>
      </c>
      <c r="W1337" s="216">
        <v>8.7755710185111546</v>
      </c>
      <c r="X1337" s="217">
        <v>0.82909476754202149</v>
      </c>
      <c r="Y1337" s="217">
        <v>0.17090523245797848</v>
      </c>
      <c r="Z1337" s="25"/>
    </row>
    <row r="1338" spans="1:26" x14ac:dyDescent="0.25">
      <c r="A1338" s="124">
        <v>580442</v>
      </c>
      <c r="B1338" s="125" t="s">
        <v>1378</v>
      </c>
      <c r="C1338" s="126" t="s">
        <v>1372</v>
      </c>
      <c r="D1338" s="101" t="s">
        <v>2112</v>
      </c>
      <c r="E1338" s="134"/>
      <c r="F1338" s="102">
        <v>268</v>
      </c>
      <c r="G1338" s="103" t="s">
        <v>1379</v>
      </c>
      <c r="H1338" s="104">
        <v>3</v>
      </c>
      <c r="I1338" s="106">
        <v>1311</v>
      </c>
      <c r="J1338" s="165">
        <v>1011</v>
      </c>
      <c r="K1338" s="166">
        <v>111</v>
      </c>
      <c r="L1338" s="166">
        <v>12</v>
      </c>
      <c r="M1338" s="166">
        <v>69</v>
      </c>
      <c r="N1338" s="166">
        <v>102</v>
      </c>
      <c r="O1338" s="167"/>
      <c r="P1338" s="138">
        <v>3.3333333333333335</v>
      </c>
      <c r="Q1338" s="139">
        <v>0.33333333333333331</v>
      </c>
      <c r="R1338" s="140">
        <v>19.666666666666668</v>
      </c>
      <c r="S1338" s="140">
        <v>10</v>
      </c>
      <c r="T1338" s="140">
        <v>0.33333333333333331</v>
      </c>
      <c r="U1338" s="139">
        <v>0</v>
      </c>
      <c r="V1338" s="77">
        <f t="shared" si="21"/>
        <v>5.2653426111066928</v>
      </c>
      <c r="W1338" s="216">
        <v>8.7755710185111546</v>
      </c>
      <c r="X1338" s="217">
        <v>0.82909476754202149</v>
      </c>
      <c r="Y1338" s="217">
        <v>0.17090523245797848</v>
      </c>
      <c r="Z1338" s="25"/>
    </row>
    <row r="1339" spans="1:26" x14ac:dyDescent="0.25">
      <c r="A1339" s="124">
        <v>580445</v>
      </c>
      <c r="B1339" s="125" t="s">
        <v>1380</v>
      </c>
      <c r="C1339" s="126" t="s">
        <v>1372</v>
      </c>
      <c r="D1339" s="101" t="s">
        <v>2112</v>
      </c>
      <c r="E1339" s="134"/>
      <c r="F1339" s="102">
        <v>507</v>
      </c>
      <c r="G1339" s="103" t="s">
        <v>95</v>
      </c>
      <c r="H1339" s="104">
        <v>6</v>
      </c>
      <c r="I1339" s="106">
        <v>33</v>
      </c>
      <c r="J1339" s="168">
        <v>30</v>
      </c>
      <c r="K1339" s="166" t="s">
        <v>2139</v>
      </c>
      <c r="L1339" s="166" t="s">
        <v>2139</v>
      </c>
      <c r="M1339" s="166" t="s">
        <v>2139</v>
      </c>
      <c r="N1339" s="166" t="s">
        <v>2139</v>
      </c>
      <c r="O1339" s="167"/>
      <c r="P1339" s="138">
        <v>0</v>
      </c>
      <c r="Q1339" s="139">
        <v>0</v>
      </c>
      <c r="R1339" s="140">
        <v>0</v>
      </c>
      <c r="S1339" s="140">
        <v>0</v>
      </c>
      <c r="T1339" s="140">
        <v>0</v>
      </c>
      <c r="U1339" s="139">
        <v>0</v>
      </c>
      <c r="V1339" s="77">
        <f t="shared" si="21"/>
        <v>3.1880000000000002</v>
      </c>
      <c r="W1339" s="216">
        <v>7.97</v>
      </c>
      <c r="X1339" s="217">
        <v>0.912895861184568</v>
      </c>
      <c r="Y1339" s="217">
        <v>8.7104138815432011E-2</v>
      </c>
      <c r="Z1339" s="25"/>
    </row>
    <row r="1340" spans="1:26" x14ac:dyDescent="0.25">
      <c r="A1340" s="124">
        <v>580446</v>
      </c>
      <c r="B1340" s="125" t="s">
        <v>1381</v>
      </c>
      <c r="C1340" s="126" t="s">
        <v>1372</v>
      </c>
      <c r="D1340" s="101" t="s">
        <v>2112</v>
      </c>
      <c r="E1340" s="134"/>
      <c r="F1340" s="102">
        <v>502</v>
      </c>
      <c r="G1340" s="103" t="s">
        <v>69</v>
      </c>
      <c r="H1340" s="104">
        <v>5</v>
      </c>
      <c r="I1340" s="106">
        <v>3231</v>
      </c>
      <c r="J1340" s="165">
        <v>2421</v>
      </c>
      <c r="K1340" s="166">
        <v>147</v>
      </c>
      <c r="L1340" s="166">
        <v>36</v>
      </c>
      <c r="M1340" s="166">
        <v>141</v>
      </c>
      <c r="N1340" s="166">
        <v>339</v>
      </c>
      <c r="O1340" s="167"/>
      <c r="P1340" s="138">
        <v>6.333333333333333</v>
      </c>
      <c r="Q1340" s="139">
        <v>0</v>
      </c>
      <c r="R1340" s="140">
        <v>17.666666666666668</v>
      </c>
      <c r="S1340" s="140">
        <v>5.666666666666667</v>
      </c>
      <c r="T1340" s="140">
        <v>1.6666666666666667</v>
      </c>
      <c r="U1340" s="139">
        <v>0.66666666666666663</v>
      </c>
      <c r="V1340" s="77">
        <f t="shared" si="21"/>
        <v>3.1880000000000002</v>
      </c>
      <c r="W1340" s="216">
        <v>7.97</v>
      </c>
      <c r="X1340" s="217">
        <v>0.912895861184568</v>
      </c>
      <c r="Y1340" s="217">
        <v>8.7104138815432011E-2</v>
      </c>
      <c r="Z1340" s="25"/>
    </row>
    <row r="1341" spans="1:26" x14ac:dyDescent="0.25">
      <c r="A1341" s="131">
        <v>580447</v>
      </c>
      <c r="B1341" s="132" t="s">
        <v>2273</v>
      </c>
      <c r="C1341" s="132" t="s">
        <v>1372</v>
      </c>
      <c r="D1341" s="145" t="s">
        <v>2112</v>
      </c>
      <c r="E1341" s="134"/>
      <c r="F1341" s="143">
        <v>502</v>
      </c>
      <c r="G1341" s="142" t="s">
        <v>69</v>
      </c>
      <c r="H1341" s="134">
        <v>5</v>
      </c>
      <c r="I1341" s="144">
        <v>432</v>
      </c>
      <c r="J1341" s="168">
        <v>291</v>
      </c>
      <c r="K1341" s="166">
        <v>15</v>
      </c>
      <c r="L1341" s="166">
        <v>3</v>
      </c>
      <c r="M1341" s="166">
        <v>24</v>
      </c>
      <c r="N1341" s="166">
        <v>78</v>
      </c>
      <c r="O1341" s="167"/>
      <c r="P1341" s="138">
        <v>0.79276123759486294</v>
      </c>
      <c r="Q1341" s="139">
        <v>5.2910052910052907E-2</v>
      </c>
      <c r="R1341" s="140">
        <v>1.2717190388170057</v>
      </c>
      <c r="S1341" s="140">
        <v>0.91682070240295754</v>
      </c>
      <c r="T1341" s="140">
        <v>0.29914529914529914</v>
      </c>
      <c r="U1341" s="139">
        <v>7.8787878787878782E-2</v>
      </c>
      <c r="V1341" s="77">
        <f t="shared" si="21"/>
        <v>3.1880000000000002</v>
      </c>
      <c r="W1341" s="216">
        <v>7.97</v>
      </c>
      <c r="X1341" s="217">
        <v>0.912895861184568</v>
      </c>
      <c r="Y1341" s="217">
        <v>8.7104138815432011E-2</v>
      </c>
      <c r="Z1341" s="25"/>
    </row>
    <row r="1342" spans="1:26" x14ac:dyDescent="0.25">
      <c r="A1342" s="131">
        <v>580448</v>
      </c>
      <c r="B1342" s="132" t="s">
        <v>2274</v>
      </c>
      <c r="C1342" s="132" t="s">
        <v>1372</v>
      </c>
      <c r="D1342" s="145" t="s">
        <v>2112</v>
      </c>
      <c r="E1342" s="134"/>
      <c r="F1342" s="143">
        <v>502</v>
      </c>
      <c r="G1342" s="142" t="s">
        <v>69</v>
      </c>
      <c r="H1342" s="134">
        <v>5</v>
      </c>
      <c r="I1342" s="144">
        <v>1125</v>
      </c>
      <c r="J1342" s="168">
        <v>786</v>
      </c>
      <c r="K1342" s="166">
        <v>84</v>
      </c>
      <c r="L1342" s="166">
        <v>9</v>
      </c>
      <c r="M1342" s="166">
        <v>63</v>
      </c>
      <c r="N1342" s="166">
        <v>159</v>
      </c>
      <c r="O1342" s="167"/>
      <c r="P1342" s="138">
        <v>2.1412726211325159</v>
      </c>
      <c r="Q1342" s="139">
        <v>0.29629629629629628</v>
      </c>
      <c r="R1342" s="140">
        <v>3.3117683302526189</v>
      </c>
      <c r="S1342" s="140">
        <v>2.3875539125077019</v>
      </c>
      <c r="T1342" s="140">
        <v>0.76923076923076927</v>
      </c>
      <c r="U1342" s="139">
        <v>0.16060606060606059</v>
      </c>
      <c r="V1342" s="77">
        <f t="shared" si="21"/>
        <v>3.1880000000000002</v>
      </c>
      <c r="W1342" s="216">
        <v>7.97</v>
      </c>
      <c r="X1342" s="217">
        <v>0.912895861184568</v>
      </c>
      <c r="Y1342" s="217">
        <v>8.7104138815432011E-2</v>
      </c>
      <c r="Z1342" s="25"/>
    </row>
    <row r="1343" spans="1:26" x14ac:dyDescent="0.25">
      <c r="A1343" s="131">
        <v>580449</v>
      </c>
      <c r="B1343" s="132" t="s">
        <v>2275</v>
      </c>
      <c r="C1343" s="132" t="s">
        <v>1372</v>
      </c>
      <c r="D1343" s="145" t="s">
        <v>2112</v>
      </c>
      <c r="E1343" s="134"/>
      <c r="F1343" s="143">
        <v>502</v>
      </c>
      <c r="G1343" s="142" t="s">
        <v>69</v>
      </c>
      <c r="H1343" s="134">
        <v>5</v>
      </c>
      <c r="I1343" s="144">
        <v>1200</v>
      </c>
      <c r="J1343" s="168">
        <v>843</v>
      </c>
      <c r="K1343" s="166">
        <v>30</v>
      </c>
      <c r="L1343" s="166">
        <v>12</v>
      </c>
      <c r="M1343" s="166">
        <v>69</v>
      </c>
      <c r="N1343" s="166">
        <v>150</v>
      </c>
      <c r="O1343" s="167"/>
      <c r="P1343" s="138">
        <v>2.2965557501459428</v>
      </c>
      <c r="Q1343" s="139">
        <v>0.10582010582010581</v>
      </c>
      <c r="R1343" s="140">
        <v>3.5325528856027932</v>
      </c>
      <c r="S1343" s="140">
        <v>2.5467241733415484</v>
      </c>
      <c r="T1343" s="140">
        <v>0.81196581196581197</v>
      </c>
      <c r="U1343" s="139">
        <v>0.15151515151515149</v>
      </c>
      <c r="V1343" s="77">
        <f t="shared" si="21"/>
        <v>3.1880000000000002</v>
      </c>
      <c r="W1343" s="216">
        <v>7.97</v>
      </c>
      <c r="X1343" s="217">
        <v>0.912895861184568</v>
      </c>
      <c r="Y1343" s="217">
        <v>8.7104138815432011E-2</v>
      </c>
      <c r="Z1343" s="25"/>
    </row>
    <row r="1344" spans="1:26" x14ac:dyDescent="0.25">
      <c r="A1344" s="131">
        <v>580450</v>
      </c>
      <c r="B1344" s="132" t="s">
        <v>2276</v>
      </c>
      <c r="C1344" s="132" t="s">
        <v>1372</v>
      </c>
      <c r="D1344" s="145" t="s">
        <v>2112</v>
      </c>
      <c r="E1344" s="134"/>
      <c r="F1344" s="143">
        <v>502</v>
      </c>
      <c r="G1344" s="142" t="s">
        <v>69</v>
      </c>
      <c r="H1344" s="134">
        <v>5</v>
      </c>
      <c r="I1344" s="144">
        <v>1524</v>
      </c>
      <c r="J1344" s="165">
        <v>1071</v>
      </c>
      <c r="K1344" s="166">
        <v>42</v>
      </c>
      <c r="L1344" s="166">
        <v>15</v>
      </c>
      <c r="M1344" s="166">
        <v>93</v>
      </c>
      <c r="N1344" s="166">
        <v>198</v>
      </c>
      <c r="O1344" s="167"/>
      <c r="P1344" s="138">
        <v>2.9176882661996499</v>
      </c>
      <c r="Q1344" s="139">
        <v>0.14814814814814814</v>
      </c>
      <c r="R1344" s="140">
        <v>4.4863421647155475</v>
      </c>
      <c r="S1344" s="140">
        <v>3.2343397001437668</v>
      </c>
      <c r="T1344" s="140">
        <v>1.1111111111111112</v>
      </c>
      <c r="U1344" s="139">
        <v>0.19999999999999998</v>
      </c>
      <c r="V1344" s="77">
        <f t="shared" si="21"/>
        <v>3.1880000000000002</v>
      </c>
      <c r="W1344" s="216">
        <v>7.97</v>
      </c>
      <c r="X1344" s="217">
        <v>0.912895861184568</v>
      </c>
      <c r="Y1344" s="217">
        <v>8.7104138815432011E-2</v>
      </c>
      <c r="Z1344" s="25"/>
    </row>
    <row r="1345" spans="1:26" x14ac:dyDescent="0.25">
      <c r="A1345" s="131">
        <v>580451</v>
      </c>
      <c r="B1345" s="132" t="s">
        <v>2277</v>
      </c>
      <c r="C1345" s="132" t="s">
        <v>1372</v>
      </c>
      <c r="D1345" s="145" t="s">
        <v>2112</v>
      </c>
      <c r="E1345" s="134"/>
      <c r="F1345" s="143">
        <v>502</v>
      </c>
      <c r="G1345" s="142" t="s">
        <v>69</v>
      </c>
      <c r="H1345" s="134">
        <v>5</v>
      </c>
      <c r="I1345" s="144">
        <v>207</v>
      </c>
      <c r="J1345" s="168">
        <v>141</v>
      </c>
      <c r="K1345" s="166">
        <v>9</v>
      </c>
      <c r="L1345" s="166" t="s">
        <v>2139</v>
      </c>
      <c r="M1345" s="166">
        <v>9</v>
      </c>
      <c r="N1345" s="166">
        <v>30</v>
      </c>
      <c r="O1345" s="167"/>
      <c r="P1345" s="138">
        <v>0.38412142440163455</v>
      </c>
      <c r="Q1345" s="139">
        <v>3.1746031746031744E-2</v>
      </c>
      <c r="R1345" s="140">
        <v>0.60936537276648184</v>
      </c>
      <c r="S1345" s="140">
        <v>0.4393099199014171</v>
      </c>
      <c r="T1345" s="140">
        <v>0</v>
      </c>
      <c r="U1345" s="139">
        <v>3.0303030303030304E-2</v>
      </c>
      <c r="V1345" s="77">
        <f t="shared" si="21"/>
        <v>3.1880000000000002</v>
      </c>
      <c r="W1345" s="216">
        <v>7.97</v>
      </c>
      <c r="X1345" s="217">
        <v>0.912895861184568</v>
      </c>
      <c r="Y1345" s="217">
        <v>8.7104138815432011E-2</v>
      </c>
      <c r="Z1345" s="25"/>
    </row>
    <row r="1346" spans="1:26" x14ac:dyDescent="0.25">
      <c r="A1346" s="131">
        <v>580452</v>
      </c>
      <c r="B1346" s="132" t="s">
        <v>2278</v>
      </c>
      <c r="C1346" s="132" t="s">
        <v>1372</v>
      </c>
      <c r="D1346" s="145" t="s">
        <v>2112</v>
      </c>
      <c r="E1346" s="134"/>
      <c r="F1346" s="143">
        <v>502</v>
      </c>
      <c r="G1346" s="142" t="s">
        <v>69</v>
      </c>
      <c r="H1346" s="134">
        <v>5</v>
      </c>
      <c r="I1346" s="144">
        <v>381</v>
      </c>
      <c r="J1346" s="168">
        <v>294</v>
      </c>
      <c r="K1346" s="166">
        <v>9</v>
      </c>
      <c r="L1346" s="166">
        <v>3</v>
      </c>
      <c r="M1346" s="166">
        <v>18</v>
      </c>
      <c r="N1346" s="166">
        <v>45</v>
      </c>
      <c r="O1346" s="167"/>
      <c r="P1346" s="138">
        <v>0.80093403385872741</v>
      </c>
      <c r="Q1346" s="139">
        <v>3.1746031746031744E-2</v>
      </c>
      <c r="R1346" s="140">
        <v>1.1215855411788869</v>
      </c>
      <c r="S1346" s="140">
        <v>0.8085849250359417</v>
      </c>
      <c r="T1346" s="140">
        <v>0.21367521367521367</v>
      </c>
      <c r="U1346" s="139">
        <v>4.5454545454545449E-2</v>
      </c>
      <c r="V1346" s="77">
        <f t="shared" si="21"/>
        <v>3.1880000000000002</v>
      </c>
      <c r="W1346" s="216">
        <v>7.97</v>
      </c>
      <c r="X1346" s="217">
        <v>0.912895861184568</v>
      </c>
      <c r="Y1346" s="217">
        <v>8.7104138815432011E-2</v>
      </c>
      <c r="Z1346" s="25"/>
    </row>
    <row r="1347" spans="1:26" x14ac:dyDescent="0.25">
      <c r="A1347" s="124">
        <v>580600</v>
      </c>
      <c r="B1347" s="125" t="s">
        <v>1382</v>
      </c>
      <c r="C1347" s="126" t="s">
        <v>1372</v>
      </c>
      <c r="D1347" s="101" t="s">
        <v>2112</v>
      </c>
      <c r="E1347" s="134"/>
      <c r="F1347" s="102">
        <v>502</v>
      </c>
      <c r="G1347" s="103" t="s">
        <v>69</v>
      </c>
      <c r="H1347" s="104">
        <v>5</v>
      </c>
      <c r="I1347" s="106">
        <v>3</v>
      </c>
      <c r="J1347" s="168" t="s">
        <v>2139</v>
      </c>
      <c r="K1347" s="166" t="s">
        <v>2139</v>
      </c>
      <c r="L1347" s="166" t="s">
        <v>2139</v>
      </c>
      <c r="M1347" s="166" t="s">
        <v>2139</v>
      </c>
      <c r="N1347" s="166" t="s">
        <v>2139</v>
      </c>
      <c r="O1347" s="167"/>
      <c r="P1347" s="138">
        <v>0</v>
      </c>
      <c r="Q1347" s="139">
        <v>0</v>
      </c>
      <c r="R1347" s="140">
        <v>0</v>
      </c>
      <c r="S1347" s="140">
        <v>0</v>
      </c>
      <c r="T1347" s="140">
        <v>0</v>
      </c>
      <c r="U1347" s="139">
        <v>0</v>
      </c>
      <c r="V1347" s="77">
        <f t="shared" si="21"/>
        <v>3.1880000000000002</v>
      </c>
      <c r="W1347" s="216">
        <v>7.97</v>
      </c>
      <c r="X1347" s="217">
        <v>0.912895861184568</v>
      </c>
      <c r="Y1347" s="217">
        <v>8.7104138815432011E-2</v>
      </c>
      <c r="Z1347" s="25"/>
    </row>
    <row r="1348" spans="1:26" x14ac:dyDescent="0.25">
      <c r="A1348" s="124">
        <v>580801</v>
      </c>
      <c r="B1348" s="125" t="s">
        <v>1383</v>
      </c>
      <c r="C1348" s="126" t="s">
        <v>1372</v>
      </c>
      <c r="D1348" s="101" t="s">
        <v>2112</v>
      </c>
      <c r="E1348" s="134"/>
      <c r="F1348" s="102">
        <v>502</v>
      </c>
      <c r="G1348" s="103" t="s">
        <v>69</v>
      </c>
      <c r="H1348" s="104">
        <v>5</v>
      </c>
      <c r="I1348" s="106">
        <v>930</v>
      </c>
      <c r="J1348" s="168">
        <v>642</v>
      </c>
      <c r="K1348" s="166">
        <v>39</v>
      </c>
      <c r="L1348" s="166">
        <v>12</v>
      </c>
      <c r="M1348" s="166">
        <v>75</v>
      </c>
      <c r="N1348" s="166">
        <v>114</v>
      </c>
      <c r="O1348" s="167"/>
      <c r="P1348" s="138">
        <v>5</v>
      </c>
      <c r="Q1348" s="139">
        <v>0</v>
      </c>
      <c r="R1348" s="140">
        <v>5.666666666666667</v>
      </c>
      <c r="S1348" s="140">
        <v>5</v>
      </c>
      <c r="T1348" s="140">
        <v>0.33333333333333331</v>
      </c>
      <c r="U1348" s="139">
        <v>0.33333333333333331</v>
      </c>
      <c r="V1348" s="77">
        <f t="shared" si="21"/>
        <v>3.4552969083428779</v>
      </c>
      <c r="W1348" s="216">
        <v>8.6382422708571944</v>
      </c>
      <c r="X1348" s="217">
        <v>0.84227552151289831</v>
      </c>
      <c r="Y1348" s="217">
        <v>0.15772447848710167</v>
      </c>
      <c r="Z1348" s="25"/>
    </row>
    <row r="1349" spans="1:26" x14ac:dyDescent="0.25">
      <c r="A1349" s="124">
        <v>580802</v>
      </c>
      <c r="B1349" s="125" t="s">
        <v>1384</v>
      </c>
      <c r="C1349" s="126" t="s">
        <v>1372</v>
      </c>
      <c r="D1349" s="101" t="s">
        <v>2112</v>
      </c>
      <c r="E1349" s="134"/>
      <c r="F1349" s="102">
        <v>501</v>
      </c>
      <c r="G1349" s="103" t="s">
        <v>67</v>
      </c>
      <c r="H1349" s="104">
        <v>4</v>
      </c>
      <c r="I1349" s="106">
        <v>504</v>
      </c>
      <c r="J1349" s="168">
        <v>345</v>
      </c>
      <c r="K1349" s="166">
        <v>42</v>
      </c>
      <c r="L1349" s="166">
        <v>9</v>
      </c>
      <c r="M1349" s="166">
        <v>33</v>
      </c>
      <c r="N1349" s="166">
        <v>60</v>
      </c>
      <c r="O1349" s="167"/>
      <c r="P1349" s="138">
        <v>1.3333333333333333</v>
      </c>
      <c r="Q1349" s="139">
        <v>0</v>
      </c>
      <c r="R1349" s="140">
        <v>11.666666666666666</v>
      </c>
      <c r="S1349" s="140">
        <v>3.6666666666666665</v>
      </c>
      <c r="T1349" s="140">
        <v>0</v>
      </c>
      <c r="U1349" s="139">
        <v>0.66666666666666663</v>
      </c>
      <c r="V1349" s="77">
        <f t="shared" si="21"/>
        <v>3.1880000000000002</v>
      </c>
      <c r="W1349" s="216">
        <v>7.97</v>
      </c>
      <c r="X1349" s="217">
        <v>0.912895861184568</v>
      </c>
      <c r="Y1349" s="217">
        <v>8.7104138815432011E-2</v>
      </c>
      <c r="Z1349" s="25"/>
    </row>
    <row r="1350" spans="1:26" x14ac:dyDescent="0.25">
      <c r="A1350" s="124">
        <v>580900</v>
      </c>
      <c r="B1350" s="125" t="s">
        <v>1386</v>
      </c>
      <c r="C1350" s="126" t="s">
        <v>1385</v>
      </c>
      <c r="D1350" s="101" t="s">
        <v>2113</v>
      </c>
      <c r="E1350" s="134"/>
      <c r="F1350" s="102">
        <v>502</v>
      </c>
      <c r="G1350" s="103" t="s">
        <v>69</v>
      </c>
      <c r="H1350" s="104">
        <v>5</v>
      </c>
      <c r="I1350" s="106" t="s">
        <v>2139</v>
      </c>
      <c r="J1350" s="168" t="s">
        <v>2139</v>
      </c>
      <c r="K1350" s="166" t="s">
        <v>2139</v>
      </c>
      <c r="L1350" s="166" t="s">
        <v>2139</v>
      </c>
      <c r="M1350" s="166" t="s">
        <v>2139</v>
      </c>
      <c r="N1350" s="166" t="s">
        <v>2139</v>
      </c>
      <c r="O1350" s="167"/>
      <c r="P1350" s="138">
        <v>0</v>
      </c>
      <c r="Q1350" s="139">
        <v>0</v>
      </c>
      <c r="R1350" s="140">
        <v>0</v>
      </c>
      <c r="S1350" s="140">
        <v>0</v>
      </c>
      <c r="T1350" s="140">
        <v>0</v>
      </c>
      <c r="U1350" s="139">
        <v>0</v>
      </c>
      <c r="V1350" s="77">
        <f t="shared" si="21"/>
        <v>3.1880000000000002</v>
      </c>
      <c r="W1350" s="216">
        <v>7.97</v>
      </c>
      <c r="X1350" s="217">
        <v>0.912895861184568</v>
      </c>
      <c r="Y1350" s="217">
        <v>8.7104138815432011E-2</v>
      </c>
      <c r="Z1350" s="25"/>
    </row>
    <row r="1351" spans="1:26" x14ac:dyDescent="0.25">
      <c r="A1351" s="124">
        <v>581100</v>
      </c>
      <c r="B1351" s="125" t="s">
        <v>1379</v>
      </c>
      <c r="C1351" s="126" t="s">
        <v>1372</v>
      </c>
      <c r="D1351" s="101" t="s">
        <v>2112</v>
      </c>
      <c r="E1351" s="134"/>
      <c r="F1351" s="102">
        <v>268</v>
      </c>
      <c r="G1351" s="103" t="s">
        <v>1379</v>
      </c>
      <c r="H1351" s="104">
        <v>3</v>
      </c>
      <c r="I1351" s="106">
        <v>2745</v>
      </c>
      <c r="J1351" s="165">
        <v>2019</v>
      </c>
      <c r="K1351" s="166">
        <v>237</v>
      </c>
      <c r="L1351" s="166">
        <v>21</v>
      </c>
      <c r="M1351" s="166">
        <v>123</v>
      </c>
      <c r="N1351" s="166">
        <v>273</v>
      </c>
      <c r="O1351" s="167"/>
      <c r="P1351" s="138">
        <v>2.3333333333333335</v>
      </c>
      <c r="Q1351" s="139">
        <v>0.33333333333333331</v>
      </c>
      <c r="R1351" s="140">
        <v>68</v>
      </c>
      <c r="S1351" s="140">
        <v>36.333333333333336</v>
      </c>
      <c r="T1351" s="140">
        <v>4.666666666666667</v>
      </c>
      <c r="U1351" s="139">
        <v>1</v>
      </c>
      <c r="V1351" s="77">
        <f t="shared" si="21"/>
        <v>5.2653426111066928</v>
      </c>
      <c r="W1351" s="216">
        <v>8.7755710185111546</v>
      </c>
      <c r="X1351" s="217">
        <v>0.82909476754202149</v>
      </c>
      <c r="Y1351" s="217">
        <v>0.17090523245797848</v>
      </c>
      <c r="Z1351" s="25"/>
    </row>
    <row r="1352" spans="1:26" x14ac:dyDescent="0.25">
      <c r="A1352" s="124">
        <v>581210</v>
      </c>
      <c r="B1352" s="125" t="s">
        <v>1387</v>
      </c>
      <c r="C1352" s="126" t="s">
        <v>1372</v>
      </c>
      <c r="D1352" s="101" t="s">
        <v>2112</v>
      </c>
      <c r="E1352" s="134"/>
      <c r="F1352" s="102">
        <v>110</v>
      </c>
      <c r="G1352" s="103" t="s">
        <v>1375</v>
      </c>
      <c r="H1352" s="104">
        <v>2</v>
      </c>
      <c r="I1352" s="106">
        <v>4251</v>
      </c>
      <c r="J1352" s="165">
        <v>2946</v>
      </c>
      <c r="K1352" s="166">
        <v>177</v>
      </c>
      <c r="L1352" s="166">
        <v>33</v>
      </c>
      <c r="M1352" s="166">
        <v>204</v>
      </c>
      <c r="N1352" s="166">
        <v>513</v>
      </c>
      <c r="O1352" s="167"/>
      <c r="P1352" s="138">
        <v>36</v>
      </c>
      <c r="Q1352" s="139">
        <v>3</v>
      </c>
      <c r="R1352" s="140">
        <v>54</v>
      </c>
      <c r="S1352" s="140">
        <v>29.333333333333332</v>
      </c>
      <c r="T1352" s="140">
        <v>3.6666666666666665</v>
      </c>
      <c r="U1352" s="139">
        <v>1</v>
      </c>
      <c r="V1352" s="77">
        <f t="shared" si="21"/>
        <v>5.2653426111066928</v>
      </c>
      <c r="W1352" s="216">
        <v>8.7755710185111546</v>
      </c>
      <c r="X1352" s="217">
        <v>0.41590181916760871</v>
      </c>
      <c r="Y1352" s="217">
        <v>0.58409818083239129</v>
      </c>
      <c r="Z1352" s="25"/>
    </row>
    <row r="1353" spans="1:26" x14ac:dyDescent="0.25">
      <c r="A1353" s="124">
        <v>581220</v>
      </c>
      <c r="B1353" s="125" t="s">
        <v>1388</v>
      </c>
      <c r="C1353" s="126" t="s">
        <v>1372</v>
      </c>
      <c r="D1353" s="101" t="s">
        <v>2112</v>
      </c>
      <c r="E1353" s="134"/>
      <c r="F1353" s="102">
        <v>110</v>
      </c>
      <c r="G1353" s="103" t="s">
        <v>1375</v>
      </c>
      <c r="H1353" s="104">
        <v>2</v>
      </c>
      <c r="I1353" s="106">
        <v>2739</v>
      </c>
      <c r="J1353" s="165">
        <v>1677</v>
      </c>
      <c r="K1353" s="166">
        <v>207</v>
      </c>
      <c r="L1353" s="166">
        <v>39</v>
      </c>
      <c r="M1353" s="166">
        <v>192</v>
      </c>
      <c r="N1353" s="166">
        <v>306</v>
      </c>
      <c r="O1353" s="167"/>
      <c r="P1353" s="138">
        <v>40</v>
      </c>
      <c r="Q1353" s="139">
        <v>1.3333333333333333</v>
      </c>
      <c r="R1353" s="140">
        <v>44.333333333333336</v>
      </c>
      <c r="S1353" s="140">
        <v>27.666666666666668</v>
      </c>
      <c r="T1353" s="140">
        <v>6</v>
      </c>
      <c r="U1353" s="139">
        <v>3.3333333333333335</v>
      </c>
      <c r="V1353" s="77">
        <f t="shared" si="21"/>
        <v>5.2653426111066928</v>
      </c>
      <c r="W1353" s="216">
        <v>8.7755710185111546</v>
      </c>
      <c r="X1353" s="217">
        <v>0.41590181916760871</v>
      </c>
      <c r="Y1353" s="217">
        <v>0.58409818083239129</v>
      </c>
      <c r="Z1353" s="25"/>
    </row>
    <row r="1354" spans="1:26" x14ac:dyDescent="0.25">
      <c r="A1354" s="124">
        <v>581230</v>
      </c>
      <c r="B1354" s="125" t="s">
        <v>1389</v>
      </c>
      <c r="C1354" s="126" t="s">
        <v>1372</v>
      </c>
      <c r="D1354" s="101" t="s">
        <v>2112</v>
      </c>
      <c r="E1354" s="134"/>
      <c r="F1354" s="102">
        <v>110</v>
      </c>
      <c r="G1354" s="103" t="s">
        <v>1375</v>
      </c>
      <c r="H1354" s="104">
        <v>2</v>
      </c>
      <c r="I1354" s="106">
        <v>2706</v>
      </c>
      <c r="J1354" s="165">
        <v>1722</v>
      </c>
      <c r="K1354" s="166">
        <v>141</v>
      </c>
      <c r="L1354" s="166">
        <v>39</v>
      </c>
      <c r="M1354" s="166">
        <v>186</v>
      </c>
      <c r="N1354" s="166">
        <v>282</v>
      </c>
      <c r="O1354" s="167"/>
      <c r="P1354" s="138">
        <v>14</v>
      </c>
      <c r="Q1354" s="139">
        <v>1.6666666666666667</v>
      </c>
      <c r="R1354" s="140">
        <v>191</v>
      </c>
      <c r="S1354" s="140">
        <v>120.33333333333333</v>
      </c>
      <c r="T1354" s="140">
        <v>15.333333333333334</v>
      </c>
      <c r="U1354" s="139">
        <v>8.3333333333333339</v>
      </c>
      <c r="V1354" s="77">
        <f t="shared" si="21"/>
        <v>11.1</v>
      </c>
      <c r="W1354" s="216">
        <v>18.5</v>
      </c>
      <c r="X1354" s="217">
        <v>0.19728518653153157</v>
      </c>
      <c r="Y1354" s="217">
        <v>0.8027148134684684</v>
      </c>
      <c r="Z1354" s="25"/>
    </row>
    <row r="1355" spans="1:26" x14ac:dyDescent="0.25">
      <c r="A1355" s="124">
        <v>581240</v>
      </c>
      <c r="B1355" s="125" t="s">
        <v>1390</v>
      </c>
      <c r="C1355" s="126" t="s">
        <v>1372</v>
      </c>
      <c r="D1355" s="101" t="s">
        <v>2112</v>
      </c>
      <c r="E1355" s="134"/>
      <c r="F1355" s="102">
        <v>110</v>
      </c>
      <c r="G1355" s="103" t="s">
        <v>1375</v>
      </c>
      <c r="H1355" s="104">
        <v>2</v>
      </c>
      <c r="I1355" s="106">
        <v>4299</v>
      </c>
      <c r="J1355" s="165">
        <v>2805</v>
      </c>
      <c r="K1355" s="166">
        <v>231</v>
      </c>
      <c r="L1355" s="166">
        <v>48</v>
      </c>
      <c r="M1355" s="166">
        <v>273</v>
      </c>
      <c r="N1355" s="166">
        <v>474</v>
      </c>
      <c r="O1355" s="167"/>
      <c r="P1355" s="138">
        <v>76</v>
      </c>
      <c r="Q1355" s="139">
        <v>2.3333333333333335</v>
      </c>
      <c r="R1355" s="140">
        <v>85</v>
      </c>
      <c r="S1355" s="140">
        <v>59.333333333333336</v>
      </c>
      <c r="T1355" s="140">
        <v>3.6666666666666665</v>
      </c>
      <c r="U1355" s="139">
        <v>4.333333333333333</v>
      </c>
      <c r="V1355" s="77">
        <f t="shared" si="21"/>
        <v>11.1</v>
      </c>
      <c r="W1355" s="216">
        <v>18.5</v>
      </c>
      <c r="X1355" s="217">
        <v>0.19728518653153157</v>
      </c>
      <c r="Y1355" s="217">
        <v>0.8027148134684684</v>
      </c>
      <c r="Z1355" s="25"/>
    </row>
    <row r="1356" spans="1:26" x14ac:dyDescent="0.25">
      <c r="A1356" s="124">
        <v>581250</v>
      </c>
      <c r="B1356" s="125" t="s">
        <v>1391</v>
      </c>
      <c r="C1356" s="126" t="s">
        <v>1372</v>
      </c>
      <c r="D1356" s="101" t="s">
        <v>2112</v>
      </c>
      <c r="E1356" s="134"/>
      <c r="F1356" s="102">
        <v>110</v>
      </c>
      <c r="G1356" s="103" t="s">
        <v>1375</v>
      </c>
      <c r="H1356" s="104">
        <v>2</v>
      </c>
      <c r="I1356" s="106">
        <v>5349</v>
      </c>
      <c r="J1356" s="165">
        <v>3474</v>
      </c>
      <c r="K1356" s="166">
        <v>249</v>
      </c>
      <c r="L1356" s="166">
        <v>75</v>
      </c>
      <c r="M1356" s="166">
        <v>369</v>
      </c>
      <c r="N1356" s="166">
        <v>591</v>
      </c>
      <c r="O1356" s="167"/>
      <c r="P1356" s="138">
        <v>36.333333333333336</v>
      </c>
      <c r="Q1356" s="139">
        <v>2</v>
      </c>
      <c r="R1356" s="140">
        <v>108.66666666666667</v>
      </c>
      <c r="S1356" s="140">
        <v>49</v>
      </c>
      <c r="T1356" s="140">
        <v>8</v>
      </c>
      <c r="U1356" s="139">
        <v>3</v>
      </c>
      <c r="V1356" s="77">
        <f t="shared" si="21"/>
        <v>11.1</v>
      </c>
      <c r="W1356" s="216">
        <v>18.5</v>
      </c>
      <c r="X1356" s="217">
        <v>0.19728518653153157</v>
      </c>
      <c r="Y1356" s="217">
        <v>0.8027148134684684</v>
      </c>
      <c r="Z1356" s="25"/>
    </row>
    <row r="1357" spans="1:26" x14ac:dyDescent="0.25">
      <c r="A1357" s="124">
        <v>581260</v>
      </c>
      <c r="B1357" s="125" t="s">
        <v>1392</v>
      </c>
      <c r="C1357" s="126" t="s">
        <v>1372</v>
      </c>
      <c r="D1357" s="101" t="s">
        <v>2112</v>
      </c>
      <c r="E1357" s="134"/>
      <c r="F1357" s="102">
        <v>110</v>
      </c>
      <c r="G1357" s="103" t="s">
        <v>1375</v>
      </c>
      <c r="H1357" s="104">
        <v>2</v>
      </c>
      <c r="I1357" s="106">
        <v>4836</v>
      </c>
      <c r="J1357" s="165">
        <v>3270</v>
      </c>
      <c r="K1357" s="166">
        <v>153</v>
      </c>
      <c r="L1357" s="166">
        <v>57</v>
      </c>
      <c r="M1357" s="166">
        <v>330</v>
      </c>
      <c r="N1357" s="166">
        <v>582</v>
      </c>
      <c r="O1357" s="167"/>
      <c r="P1357" s="138">
        <v>53</v>
      </c>
      <c r="Q1357" s="139">
        <v>1.6666666666666667</v>
      </c>
      <c r="R1357" s="140">
        <v>80</v>
      </c>
      <c r="S1357" s="140">
        <v>43.333333333333336</v>
      </c>
      <c r="T1357" s="140">
        <v>4.333333333333333</v>
      </c>
      <c r="U1357" s="139">
        <v>1.3333333333333333</v>
      </c>
      <c r="V1357" s="77">
        <f t="shared" si="21"/>
        <v>11.1</v>
      </c>
      <c r="W1357" s="216">
        <v>18.5</v>
      </c>
      <c r="X1357" s="217">
        <v>0.19728518653153157</v>
      </c>
      <c r="Y1357" s="217">
        <v>0.8027148134684684</v>
      </c>
      <c r="Z1357" s="25"/>
    </row>
    <row r="1358" spans="1:26" x14ac:dyDescent="0.25">
      <c r="A1358" s="124">
        <v>581400</v>
      </c>
      <c r="B1358" s="125" t="s">
        <v>1393</v>
      </c>
      <c r="C1358" s="126" t="s">
        <v>1385</v>
      </c>
      <c r="D1358" s="101" t="s">
        <v>2114</v>
      </c>
      <c r="E1358" s="134"/>
      <c r="F1358" s="102">
        <v>269</v>
      </c>
      <c r="G1358" s="103" t="s">
        <v>1394</v>
      </c>
      <c r="H1358" s="104">
        <v>3</v>
      </c>
      <c r="I1358" s="106">
        <v>1974</v>
      </c>
      <c r="J1358" s="165">
        <v>1356</v>
      </c>
      <c r="K1358" s="166">
        <v>165</v>
      </c>
      <c r="L1358" s="166">
        <v>18</v>
      </c>
      <c r="M1358" s="166">
        <v>114</v>
      </c>
      <c r="N1358" s="166">
        <v>201</v>
      </c>
      <c r="O1358" s="167"/>
      <c r="P1358" s="138">
        <v>19</v>
      </c>
      <c r="Q1358" s="139">
        <v>0.66666666666666663</v>
      </c>
      <c r="R1358" s="140">
        <v>31</v>
      </c>
      <c r="S1358" s="140">
        <v>34.333333333333336</v>
      </c>
      <c r="T1358" s="140">
        <v>2</v>
      </c>
      <c r="U1358" s="139">
        <v>1</v>
      </c>
      <c r="V1358" s="77">
        <f t="shared" si="21"/>
        <v>9.9933251687923832</v>
      </c>
      <c r="W1358" s="216">
        <v>16.655541947987306</v>
      </c>
      <c r="X1358" s="217">
        <v>0.43683838306565753</v>
      </c>
      <c r="Y1358" s="217">
        <v>0.56316161693434241</v>
      </c>
      <c r="Z1358" s="25"/>
    </row>
    <row r="1359" spans="1:26" x14ac:dyDescent="0.25">
      <c r="A1359" s="124">
        <v>581500</v>
      </c>
      <c r="B1359" s="125" t="s">
        <v>1395</v>
      </c>
      <c r="C1359" s="126" t="s">
        <v>1385</v>
      </c>
      <c r="D1359" s="101" t="s">
        <v>2114</v>
      </c>
      <c r="E1359" s="134"/>
      <c r="F1359" s="102">
        <v>502</v>
      </c>
      <c r="G1359" s="103" t="s">
        <v>69</v>
      </c>
      <c r="H1359" s="104">
        <v>5</v>
      </c>
      <c r="I1359" s="106">
        <v>1584</v>
      </c>
      <c r="J1359" s="165">
        <v>1071</v>
      </c>
      <c r="K1359" s="166">
        <v>111</v>
      </c>
      <c r="L1359" s="166">
        <v>21</v>
      </c>
      <c r="M1359" s="166">
        <v>93</v>
      </c>
      <c r="N1359" s="166">
        <v>201</v>
      </c>
      <c r="O1359" s="167"/>
      <c r="P1359" s="138">
        <v>21.333333333333332</v>
      </c>
      <c r="Q1359" s="139">
        <v>1.6666666666666667</v>
      </c>
      <c r="R1359" s="140">
        <v>11.666666666666666</v>
      </c>
      <c r="S1359" s="140">
        <v>5.666666666666667</v>
      </c>
      <c r="T1359" s="140">
        <v>1</v>
      </c>
      <c r="U1359" s="139">
        <v>0</v>
      </c>
      <c r="V1359" s="77">
        <f t="shared" si="21"/>
        <v>3.1880000000000002</v>
      </c>
      <c r="W1359" s="216">
        <v>7.97</v>
      </c>
      <c r="X1359" s="217">
        <v>0.912895861184568</v>
      </c>
      <c r="Y1359" s="217">
        <v>8.7104138815432011E-2</v>
      </c>
      <c r="Z1359" s="25"/>
    </row>
    <row r="1360" spans="1:26" x14ac:dyDescent="0.25">
      <c r="A1360" s="124">
        <v>581601</v>
      </c>
      <c r="B1360" s="125" t="s">
        <v>1397</v>
      </c>
      <c r="C1360" s="126" t="s">
        <v>1396</v>
      </c>
      <c r="D1360" s="101" t="s">
        <v>2115</v>
      </c>
      <c r="E1360" s="134"/>
      <c r="F1360" s="102">
        <v>502</v>
      </c>
      <c r="G1360" s="103" t="s">
        <v>69</v>
      </c>
      <c r="H1360" s="104">
        <v>5</v>
      </c>
      <c r="I1360" s="106">
        <v>3753</v>
      </c>
      <c r="J1360" s="165">
        <v>2667</v>
      </c>
      <c r="K1360" s="166">
        <v>114</v>
      </c>
      <c r="L1360" s="166">
        <v>33</v>
      </c>
      <c r="M1360" s="166">
        <v>213</v>
      </c>
      <c r="N1360" s="166">
        <v>486</v>
      </c>
      <c r="O1360" s="167"/>
      <c r="P1360" s="138">
        <v>3.3333333333333335</v>
      </c>
      <c r="Q1360" s="139">
        <v>0.33333333333333331</v>
      </c>
      <c r="R1360" s="140">
        <v>17.333333333333332</v>
      </c>
      <c r="S1360" s="140">
        <v>18.333333333333332</v>
      </c>
      <c r="T1360" s="140">
        <v>0.66666666666666663</v>
      </c>
      <c r="U1360" s="139">
        <v>1.6666666666666667</v>
      </c>
      <c r="V1360" s="77">
        <f t="shared" si="21"/>
        <v>3.1880000000000002</v>
      </c>
      <c r="W1360" s="216">
        <v>7.97</v>
      </c>
      <c r="X1360" s="217">
        <v>0.912895861184568</v>
      </c>
      <c r="Y1360" s="217">
        <v>8.7104138815432011E-2</v>
      </c>
      <c r="Z1360" s="25"/>
    </row>
    <row r="1361" spans="1:26" x14ac:dyDescent="0.25">
      <c r="A1361" s="124">
        <v>581602</v>
      </c>
      <c r="B1361" s="125" t="s">
        <v>1398</v>
      </c>
      <c r="C1361" s="126" t="s">
        <v>1396</v>
      </c>
      <c r="D1361" s="101" t="s">
        <v>2115</v>
      </c>
      <c r="E1361" s="134"/>
      <c r="F1361" s="102">
        <v>270</v>
      </c>
      <c r="G1361" s="103" t="s">
        <v>1398</v>
      </c>
      <c r="H1361" s="104">
        <v>3</v>
      </c>
      <c r="I1361" s="106">
        <v>1236</v>
      </c>
      <c r="J1361" s="168">
        <v>840</v>
      </c>
      <c r="K1361" s="166">
        <v>48</v>
      </c>
      <c r="L1361" s="166">
        <v>9</v>
      </c>
      <c r="M1361" s="166">
        <v>66</v>
      </c>
      <c r="N1361" s="166">
        <v>159</v>
      </c>
      <c r="O1361" s="167"/>
      <c r="P1361" s="138">
        <v>17</v>
      </c>
      <c r="Q1361" s="139">
        <v>0</v>
      </c>
      <c r="R1361" s="140">
        <v>18</v>
      </c>
      <c r="S1361" s="140">
        <v>14</v>
      </c>
      <c r="T1361" s="140">
        <v>0.66666666666666663</v>
      </c>
      <c r="U1361" s="139">
        <v>0.66666666666666663</v>
      </c>
      <c r="V1361" s="77">
        <f t="shared" si="21"/>
        <v>5.4363214437353991</v>
      </c>
      <c r="W1361" s="216">
        <v>9.0605357395589987</v>
      </c>
      <c r="X1361" s="217">
        <v>0.80301874224438952</v>
      </c>
      <c r="Y1361" s="217">
        <v>0.19698125775561048</v>
      </c>
      <c r="Z1361" s="25"/>
    </row>
    <row r="1362" spans="1:26" x14ac:dyDescent="0.25">
      <c r="A1362" s="124">
        <v>581713</v>
      </c>
      <c r="B1362" s="125" t="s">
        <v>1400</v>
      </c>
      <c r="C1362" s="126" t="s">
        <v>1399</v>
      </c>
      <c r="D1362" s="101" t="s">
        <v>2116</v>
      </c>
      <c r="E1362" s="134"/>
      <c r="F1362" s="102">
        <v>21</v>
      </c>
      <c r="G1362" s="103" t="s">
        <v>1401</v>
      </c>
      <c r="H1362" s="104">
        <v>1</v>
      </c>
      <c r="I1362" s="106">
        <v>477</v>
      </c>
      <c r="J1362" s="168">
        <v>330</v>
      </c>
      <c r="K1362" s="166">
        <v>15</v>
      </c>
      <c r="L1362" s="166">
        <v>6</v>
      </c>
      <c r="M1362" s="166">
        <v>24</v>
      </c>
      <c r="N1362" s="166">
        <v>63</v>
      </c>
      <c r="O1362" s="167"/>
      <c r="P1362" s="138">
        <v>16.666666666666668</v>
      </c>
      <c r="Q1362" s="139">
        <v>0</v>
      </c>
      <c r="R1362" s="140">
        <v>0</v>
      </c>
      <c r="S1362" s="140">
        <v>0</v>
      </c>
      <c r="T1362" s="140">
        <v>0</v>
      </c>
      <c r="U1362" s="139">
        <v>0</v>
      </c>
      <c r="V1362" s="77">
        <f t="shared" si="21"/>
        <v>6</v>
      </c>
      <c r="W1362" s="216">
        <v>10</v>
      </c>
      <c r="X1362" s="217">
        <v>0.65413776174999994</v>
      </c>
      <c r="Y1362" s="217">
        <v>0.34586223825000006</v>
      </c>
      <c r="Z1362" s="25"/>
    </row>
    <row r="1363" spans="1:26" x14ac:dyDescent="0.25">
      <c r="A1363" s="124">
        <v>581715</v>
      </c>
      <c r="B1363" s="125" t="s">
        <v>1402</v>
      </c>
      <c r="C1363" s="126" t="s">
        <v>1399</v>
      </c>
      <c r="D1363" s="101" t="s">
        <v>2116</v>
      </c>
      <c r="E1363" s="134"/>
      <c r="F1363" s="102">
        <v>21</v>
      </c>
      <c r="G1363" s="103" t="s">
        <v>1401</v>
      </c>
      <c r="H1363" s="104">
        <v>1</v>
      </c>
      <c r="I1363" s="106">
        <v>2424</v>
      </c>
      <c r="J1363" s="165">
        <v>1797</v>
      </c>
      <c r="K1363" s="166">
        <v>57</v>
      </c>
      <c r="L1363" s="166">
        <v>24</v>
      </c>
      <c r="M1363" s="166">
        <v>114</v>
      </c>
      <c r="N1363" s="166">
        <v>270</v>
      </c>
      <c r="O1363" s="167"/>
      <c r="P1363" s="138">
        <v>0.33333333333333331</v>
      </c>
      <c r="Q1363" s="139">
        <v>0</v>
      </c>
      <c r="R1363" s="140">
        <v>22</v>
      </c>
      <c r="S1363" s="140">
        <v>8.6666666666666661</v>
      </c>
      <c r="T1363" s="140">
        <v>0.66666666666666663</v>
      </c>
      <c r="U1363" s="139">
        <v>0.33333333333333331</v>
      </c>
      <c r="V1363" s="77">
        <f t="shared" si="21"/>
        <v>12.12</v>
      </c>
      <c r="W1363" s="216">
        <v>20.2</v>
      </c>
      <c r="X1363" s="217">
        <v>0.34295578056930692</v>
      </c>
      <c r="Y1363" s="217">
        <v>0.65704421943069313</v>
      </c>
      <c r="Z1363" s="25"/>
    </row>
    <row r="1364" spans="1:26" x14ac:dyDescent="0.25">
      <c r="A1364" s="124">
        <v>581717</v>
      </c>
      <c r="B1364" s="125" t="s">
        <v>1403</v>
      </c>
      <c r="C1364" s="126" t="s">
        <v>1396</v>
      </c>
      <c r="D1364" s="101" t="s">
        <v>2115</v>
      </c>
      <c r="E1364" s="134"/>
      <c r="F1364" s="102">
        <v>21</v>
      </c>
      <c r="G1364" s="103" t="s">
        <v>1401</v>
      </c>
      <c r="H1364" s="104">
        <v>1</v>
      </c>
      <c r="I1364" s="106">
        <v>687</v>
      </c>
      <c r="J1364" s="168">
        <v>435</v>
      </c>
      <c r="K1364" s="166">
        <v>12</v>
      </c>
      <c r="L1364" s="166">
        <v>3</v>
      </c>
      <c r="M1364" s="166">
        <v>27</v>
      </c>
      <c r="N1364" s="166">
        <v>126</v>
      </c>
      <c r="O1364" s="167"/>
      <c r="P1364" s="138">
        <v>16.666666666666668</v>
      </c>
      <c r="Q1364" s="139">
        <v>0</v>
      </c>
      <c r="R1364" s="140">
        <v>3.3333333333333335</v>
      </c>
      <c r="S1364" s="140">
        <v>2.3333333333333335</v>
      </c>
      <c r="T1364" s="140">
        <v>0</v>
      </c>
      <c r="U1364" s="139">
        <v>0.66666666666666663</v>
      </c>
      <c r="V1364" s="77">
        <f t="shared" si="21"/>
        <v>6</v>
      </c>
      <c r="W1364" s="216">
        <v>10</v>
      </c>
      <c r="X1364" s="217">
        <v>0.72757800136410067</v>
      </c>
      <c r="Y1364" s="217">
        <v>0.27242199863589933</v>
      </c>
      <c r="Z1364" s="25"/>
    </row>
    <row r="1365" spans="1:26" x14ac:dyDescent="0.25">
      <c r="A1365" s="124">
        <v>581720</v>
      </c>
      <c r="B1365" s="125" t="s">
        <v>1404</v>
      </c>
      <c r="C1365" s="126" t="s">
        <v>1396</v>
      </c>
      <c r="D1365" s="101" t="s">
        <v>2115</v>
      </c>
      <c r="E1365" s="134"/>
      <c r="F1365" s="102">
        <v>21</v>
      </c>
      <c r="G1365" s="103" t="s">
        <v>1401</v>
      </c>
      <c r="H1365" s="104">
        <v>1</v>
      </c>
      <c r="I1365" s="106">
        <v>1149</v>
      </c>
      <c r="J1365" s="168">
        <v>687</v>
      </c>
      <c r="K1365" s="166">
        <v>27</v>
      </c>
      <c r="L1365" s="166">
        <v>18</v>
      </c>
      <c r="M1365" s="166">
        <v>69</v>
      </c>
      <c r="N1365" s="166">
        <v>192</v>
      </c>
      <c r="O1365" s="167"/>
      <c r="P1365" s="138">
        <v>0.66666666666666663</v>
      </c>
      <c r="Q1365" s="139">
        <v>0</v>
      </c>
      <c r="R1365" s="140">
        <v>8.6666666666666661</v>
      </c>
      <c r="S1365" s="140">
        <v>5.666666666666667</v>
      </c>
      <c r="T1365" s="140">
        <v>1</v>
      </c>
      <c r="U1365" s="139">
        <v>0.33333333333333331</v>
      </c>
      <c r="V1365" s="77">
        <f t="shared" si="21"/>
        <v>6</v>
      </c>
      <c r="W1365" s="216">
        <v>10</v>
      </c>
      <c r="X1365" s="217">
        <v>0.72757800136410067</v>
      </c>
      <c r="Y1365" s="217">
        <v>0.27242199863589933</v>
      </c>
      <c r="Z1365" s="25"/>
    </row>
    <row r="1366" spans="1:26" x14ac:dyDescent="0.25">
      <c r="A1366" s="124">
        <v>581721</v>
      </c>
      <c r="B1366" s="125" t="s">
        <v>1405</v>
      </c>
      <c r="C1366" s="126" t="s">
        <v>1399</v>
      </c>
      <c r="D1366" s="101" t="s">
        <v>2116</v>
      </c>
      <c r="E1366" s="134"/>
      <c r="F1366" s="102">
        <v>21</v>
      </c>
      <c r="G1366" s="103" t="s">
        <v>1401</v>
      </c>
      <c r="H1366" s="104">
        <v>1</v>
      </c>
      <c r="I1366" s="106" t="s">
        <v>2139</v>
      </c>
      <c r="J1366" s="168" t="s">
        <v>2139</v>
      </c>
      <c r="K1366" s="166" t="s">
        <v>2139</v>
      </c>
      <c r="L1366" s="166" t="s">
        <v>2139</v>
      </c>
      <c r="M1366" s="166" t="s">
        <v>2139</v>
      </c>
      <c r="N1366" s="166" t="s">
        <v>2139</v>
      </c>
      <c r="O1366" s="167"/>
      <c r="P1366" s="138">
        <v>0</v>
      </c>
      <c r="Q1366" s="139">
        <v>0</v>
      </c>
      <c r="R1366" s="140">
        <v>0</v>
      </c>
      <c r="S1366" s="140">
        <v>0</v>
      </c>
      <c r="T1366" s="140">
        <v>0</v>
      </c>
      <c r="U1366" s="139">
        <v>0</v>
      </c>
      <c r="V1366" s="77">
        <f t="shared" si="21"/>
        <v>6</v>
      </c>
      <c r="W1366" s="216">
        <v>10</v>
      </c>
      <c r="X1366" s="217">
        <v>0.72757800136410067</v>
      </c>
      <c r="Y1366" s="217">
        <v>0.27242199863589933</v>
      </c>
      <c r="Z1366" s="25"/>
    </row>
    <row r="1367" spans="1:26" x14ac:dyDescent="0.25">
      <c r="A1367" s="124">
        <v>581722</v>
      </c>
      <c r="B1367" s="125" t="s">
        <v>1406</v>
      </c>
      <c r="C1367" s="126" t="s">
        <v>1399</v>
      </c>
      <c r="D1367" s="101" t="s">
        <v>2116</v>
      </c>
      <c r="E1367" s="134"/>
      <c r="F1367" s="102">
        <v>507</v>
      </c>
      <c r="G1367" s="103" t="s">
        <v>95</v>
      </c>
      <c r="H1367" s="104">
        <v>6</v>
      </c>
      <c r="I1367" s="106" t="s">
        <v>2139</v>
      </c>
      <c r="J1367" s="168" t="s">
        <v>2139</v>
      </c>
      <c r="K1367" s="166" t="s">
        <v>2139</v>
      </c>
      <c r="L1367" s="166" t="s">
        <v>2139</v>
      </c>
      <c r="M1367" s="166" t="s">
        <v>2139</v>
      </c>
      <c r="N1367" s="166" t="s">
        <v>2139</v>
      </c>
      <c r="O1367" s="167"/>
      <c r="P1367" s="138">
        <v>0</v>
      </c>
      <c r="Q1367" s="139">
        <v>0</v>
      </c>
      <c r="R1367" s="140">
        <v>0</v>
      </c>
      <c r="S1367" s="140">
        <v>0</v>
      </c>
      <c r="T1367" s="140">
        <v>0</v>
      </c>
      <c r="U1367" s="139">
        <v>0</v>
      </c>
      <c r="V1367" s="77">
        <f t="shared" si="21"/>
        <v>3.1880000000000002</v>
      </c>
      <c r="W1367" s="216">
        <v>7.97</v>
      </c>
      <c r="X1367" s="217">
        <v>0.912895861184568</v>
      </c>
      <c r="Y1367" s="217">
        <v>8.7104138815432011E-2</v>
      </c>
      <c r="Z1367" s="25"/>
    </row>
    <row r="1368" spans="1:26" x14ac:dyDescent="0.25">
      <c r="A1368" s="124">
        <v>581723</v>
      </c>
      <c r="B1368" s="125" t="s">
        <v>1407</v>
      </c>
      <c r="C1368" s="126" t="s">
        <v>1399</v>
      </c>
      <c r="D1368" s="101" t="s">
        <v>2116</v>
      </c>
      <c r="E1368" s="134"/>
      <c r="F1368" s="102">
        <v>21</v>
      </c>
      <c r="G1368" s="103" t="s">
        <v>1401</v>
      </c>
      <c r="H1368" s="104">
        <v>1</v>
      </c>
      <c r="I1368" s="106">
        <v>1926</v>
      </c>
      <c r="J1368" s="165">
        <v>1392</v>
      </c>
      <c r="K1368" s="166">
        <v>54</v>
      </c>
      <c r="L1368" s="166">
        <v>3</v>
      </c>
      <c r="M1368" s="166">
        <v>60</v>
      </c>
      <c r="N1368" s="166">
        <v>240</v>
      </c>
      <c r="O1368" s="167"/>
      <c r="P1368" s="138">
        <v>4.666666666666667</v>
      </c>
      <c r="Q1368" s="139">
        <v>0</v>
      </c>
      <c r="R1368" s="140">
        <v>36.666666666666664</v>
      </c>
      <c r="S1368" s="140">
        <v>18</v>
      </c>
      <c r="T1368" s="140">
        <v>1</v>
      </c>
      <c r="U1368" s="139">
        <v>3.3333333333333335</v>
      </c>
      <c r="V1368" s="77">
        <f t="shared" si="21"/>
        <v>12.12</v>
      </c>
      <c r="W1368" s="216">
        <v>20.2</v>
      </c>
      <c r="X1368" s="217">
        <v>0.34295578056930692</v>
      </c>
      <c r="Y1368" s="217">
        <v>0.65704421943069313</v>
      </c>
      <c r="Z1368" s="25"/>
    </row>
    <row r="1369" spans="1:26" x14ac:dyDescent="0.25">
      <c r="A1369" s="124">
        <v>581724</v>
      </c>
      <c r="B1369" s="125" t="s">
        <v>1408</v>
      </c>
      <c r="C1369" s="126" t="s">
        <v>1396</v>
      </c>
      <c r="D1369" s="101" t="s">
        <v>2115</v>
      </c>
      <c r="E1369" s="134"/>
      <c r="F1369" s="102">
        <v>21</v>
      </c>
      <c r="G1369" s="103" t="s">
        <v>1401</v>
      </c>
      <c r="H1369" s="104">
        <v>1</v>
      </c>
      <c r="I1369" s="106">
        <v>90</v>
      </c>
      <c r="J1369" s="168">
        <v>66</v>
      </c>
      <c r="K1369" s="166" t="s">
        <v>2139</v>
      </c>
      <c r="L1369" s="166" t="s">
        <v>2139</v>
      </c>
      <c r="M1369" s="166">
        <v>6</v>
      </c>
      <c r="N1369" s="166">
        <v>12</v>
      </c>
      <c r="O1369" s="167"/>
      <c r="P1369" s="138">
        <v>0</v>
      </c>
      <c r="Q1369" s="139">
        <v>0</v>
      </c>
      <c r="R1369" s="140">
        <v>0</v>
      </c>
      <c r="S1369" s="140">
        <v>0</v>
      </c>
      <c r="T1369" s="140">
        <v>0</v>
      </c>
      <c r="U1369" s="139">
        <v>0</v>
      </c>
      <c r="V1369" s="77">
        <f t="shared" si="21"/>
        <v>6</v>
      </c>
      <c r="W1369" s="216">
        <v>10</v>
      </c>
      <c r="X1369" s="217">
        <v>0.72757800136410067</v>
      </c>
      <c r="Y1369" s="217">
        <v>0.27242199863589933</v>
      </c>
      <c r="Z1369" s="25"/>
    </row>
    <row r="1370" spans="1:26" x14ac:dyDescent="0.25">
      <c r="A1370" s="124">
        <v>581725</v>
      </c>
      <c r="B1370" s="125" t="s">
        <v>1409</v>
      </c>
      <c r="C1370" s="126" t="s">
        <v>1396</v>
      </c>
      <c r="D1370" s="101" t="s">
        <v>2115</v>
      </c>
      <c r="E1370" s="134"/>
      <c r="F1370" s="102">
        <v>21</v>
      </c>
      <c r="G1370" s="103" t="s">
        <v>1401</v>
      </c>
      <c r="H1370" s="104">
        <v>1</v>
      </c>
      <c r="I1370" s="106" t="s">
        <v>2139</v>
      </c>
      <c r="J1370" s="168" t="s">
        <v>2139</v>
      </c>
      <c r="K1370" s="166" t="s">
        <v>2139</v>
      </c>
      <c r="L1370" s="166" t="s">
        <v>2139</v>
      </c>
      <c r="M1370" s="166" t="s">
        <v>2139</v>
      </c>
      <c r="N1370" s="166" t="s">
        <v>2139</v>
      </c>
      <c r="O1370" s="167"/>
      <c r="P1370" s="138">
        <v>0</v>
      </c>
      <c r="Q1370" s="139">
        <v>0</v>
      </c>
      <c r="R1370" s="140">
        <v>0</v>
      </c>
      <c r="S1370" s="140">
        <v>0</v>
      </c>
      <c r="T1370" s="140">
        <v>0</v>
      </c>
      <c r="U1370" s="139">
        <v>0</v>
      </c>
      <c r="V1370" s="77">
        <f t="shared" si="21"/>
        <v>6</v>
      </c>
      <c r="W1370" s="216">
        <v>10</v>
      </c>
      <c r="X1370" s="217">
        <v>0.72757800136410067</v>
      </c>
      <c r="Y1370" s="217">
        <v>0.27242199863589933</v>
      </c>
      <c r="Z1370" s="25"/>
    </row>
    <row r="1371" spans="1:26" x14ac:dyDescent="0.25">
      <c r="A1371" s="124">
        <v>581726</v>
      </c>
      <c r="B1371" s="125" t="s">
        <v>1410</v>
      </c>
      <c r="C1371" s="126" t="s">
        <v>1396</v>
      </c>
      <c r="D1371" s="101" t="s">
        <v>2115</v>
      </c>
      <c r="E1371" s="134"/>
      <c r="F1371" s="102">
        <v>21</v>
      </c>
      <c r="G1371" s="103" t="s">
        <v>1401</v>
      </c>
      <c r="H1371" s="104">
        <v>1</v>
      </c>
      <c r="I1371" s="106">
        <v>804</v>
      </c>
      <c r="J1371" s="168">
        <v>504</v>
      </c>
      <c r="K1371" s="166">
        <v>18</v>
      </c>
      <c r="L1371" s="166">
        <v>12</v>
      </c>
      <c r="M1371" s="166">
        <v>48</v>
      </c>
      <c r="N1371" s="166">
        <v>123</v>
      </c>
      <c r="O1371" s="167"/>
      <c r="P1371" s="138">
        <v>18.666666666666668</v>
      </c>
      <c r="Q1371" s="139">
        <v>0.33333333333333331</v>
      </c>
      <c r="R1371" s="140">
        <v>0</v>
      </c>
      <c r="S1371" s="140">
        <v>0</v>
      </c>
      <c r="T1371" s="140">
        <v>0</v>
      </c>
      <c r="U1371" s="139">
        <v>0</v>
      </c>
      <c r="V1371" s="77">
        <f t="shared" si="21"/>
        <v>6.3909211157224366</v>
      </c>
      <c r="W1371" s="216">
        <v>10.651535192870728</v>
      </c>
      <c r="X1371" s="217">
        <v>0.6830733675377445</v>
      </c>
      <c r="Y1371" s="217">
        <v>0.31692663246225555</v>
      </c>
      <c r="Z1371" s="25"/>
    </row>
    <row r="1372" spans="1:26" x14ac:dyDescent="0.25">
      <c r="A1372" s="124">
        <v>581811</v>
      </c>
      <c r="B1372" s="125" t="s">
        <v>1411</v>
      </c>
      <c r="C1372" s="126" t="s">
        <v>1396</v>
      </c>
      <c r="D1372" s="101" t="s">
        <v>2115</v>
      </c>
      <c r="E1372" s="134"/>
      <c r="F1372" s="102">
        <v>502</v>
      </c>
      <c r="G1372" s="103" t="s">
        <v>69</v>
      </c>
      <c r="H1372" s="104">
        <v>5</v>
      </c>
      <c r="I1372" s="106">
        <v>69</v>
      </c>
      <c r="J1372" s="168">
        <v>48</v>
      </c>
      <c r="K1372" s="166" t="s">
        <v>2139</v>
      </c>
      <c r="L1372" s="166" t="s">
        <v>2139</v>
      </c>
      <c r="M1372" s="166">
        <v>3</v>
      </c>
      <c r="N1372" s="166">
        <v>12</v>
      </c>
      <c r="O1372" s="167"/>
      <c r="P1372" s="138">
        <v>0.33333333333333331</v>
      </c>
      <c r="Q1372" s="139">
        <v>0</v>
      </c>
      <c r="R1372" s="140">
        <v>0</v>
      </c>
      <c r="S1372" s="140">
        <v>0</v>
      </c>
      <c r="T1372" s="140">
        <v>0</v>
      </c>
      <c r="U1372" s="139">
        <v>0</v>
      </c>
      <c r="V1372" s="77">
        <f t="shared" si="21"/>
        <v>3.1880000000000002</v>
      </c>
      <c r="W1372" s="216">
        <v>7.97</v>
      </c>
      <c r="X1372" s="217">
        <v>0.912895861184568</v>
      </c>
      <c r="Y1372" s="217">
        <v>8.7104138815432011E-2</v>
      </c>
      <c r="Z1372" s="25"/>
    </row>
    <row r="1373" spans="1:26" x14ac:dyDescent="0.25">
      <c r="A1373" s="124">
        <v>581812</v>
      </c>
      <c r="B1373" s="125" t="s">
        <v>1412</v>
      </c>
      <c r="C1373" s="126" t="s">
        <v>1399</v>
      </c>
      <c r="D1373" s="101" t="s">
        <v>2116</v>
      </c>
      <c r="E1373" s="134"/>
      <c r="F1373" s="102">
        <v>502</v>
      </c>
      <c r="G1373" s="103" t="s">
        <v>69</v>
      </c>
      <c r="H1373" s="104">
        <v>5</v>
      </c>
      <c r="I1373" s="106">
        <v>885</v>
      </c>
      <c r="J1373" s="168">
        <v>612</v>
      </c>
      <c r="K1373" s="166">
        <v>42</v>
      </c>
      <c r="L1373" s="166">
        <v>6</v>
      </c>
      <c r="M1373" s="166">
        <v>48</v>
      </c>
      <c r="N1373" s="166">
        <v>138</v>
      </c>
      <c r="O1373" s="167"/>
      <c r="P1373" s="138">
        <v>0.33333333333333331</v>
      </c>
      <c r="Q1373" s="139">
        <v>0</v>
      </c>
      <c r="R1373" s="140">
        <v>1.6666666666666667</v>
      </c>
      <c r="S1373" s="140">
        <v>1.6666666666666667</v>
      </c>
      <c r="T1373" s="140">
        <v>0.66666666666666663</v>
      </c>
      <c r="U1373" s="139">
        <v>0</v>
      </c>
      <c r="V1373" s="77">
        <f t="shared" si="21"/>
        <v>3.1880000000000002</v>
      </c>
      <c r="W1373" s="216">
        <v>7.97</v>
      </c>
      <c r="X1373" s="217">
        <v>0.82075001474278542</v>
      </c>
      <c r="Y1373" s="217">
        <v>0.17924998525721461</v>
      </c>
      <c r="Z1373" s="25"/>
    </row>
    <row r="1374" spans="1:26" x14ac:dyDescent="0.25">
      <c r="A1374" s="124">
        <v>581822</v>
      </c>
      <c r="B1374" s="125" t="s">
        <v>1413</v>
      </c>
      <c r="C1374" s="126" t="s">
        <v>1396</v>
      </c>
      <c r="D1374" s="101" t="s">
        <v>2115</v>
      </c>
      <c r="E1374" s="134"/>
      <c r="F1374" s="102">
        <v>271</v>
      </c>
      <c r="G1374" s="103" t="s">
        <v>1413</v>
      </c>
      <c r="H1374" s="104">
        <v>3</v>
      </c>
      <c r="I1374" s="106">
        <v>1749</v>
      </c>
      <c r="J1374" s="165">
        <v>1056</v>
      </c>
      <c r="K1374" s="166">
        <v>42</v>
      </c>
      <c r="L1374" s="166">
        <v>27</v>
      </c>
      <c r="M1374" s="166">
        <v>156</v>
      </c>
      <c r="N1374" s="166">
        <v>270</v>
      </c>
      <c r="O1374" s="167"/>
      <c r="P1374" s="138">
        <v>1.6666666666666667</v>
      </c>
      <c r="Q1374" s="139">
        <v>0</v>
      </c>
      <c r="R1374" s="140">
        <v>26</v>
      </c>
      <c r="S1374" s="140">
        <v>15.666666666666666</v>
      </c>
      <c r="T1374" s="140">
        <v>3</v>
      </c>
      <c r="U1374" s="139">
        <v>0.33333333333333331</v>
      </c>
      <c r="V1374" s="77">
        <f t="shared" si="21"/>
        <v>5.40866266319905</v>
      </c>
      <c r="W1374" s="216">
        <v>9.0144377719984163</v>
      </c>
      <c r="X1374" s="217">
        <v>0.80712521375895352</v>
      </c>
      <c r="Y1374" s="217">
        <v>0.19287478624104645</v>
      </c>
      <c r="Z1374" s="25"/>
    </row>
    <row r="1375" spans="1:26" x14ac:dyDescent="0.25">
      <c r="A1375" s="124">
        <v>581823</v>
      </c>
      <c r="B1375" s="125" t="s">
        <v>1414</v>
      </c>
      <c r="C1375" s="126" t="s">
        <v>1396</v>
      </c>
      <c r="D1375" s="101" t="s">
        <v>2115</v>
      </c>
      <c r="E1375" s="134"/>
      <c r="F1375" s="102">
        <v>272</v>
      </c>
      <c r="G1375" s="103" t="s">
        <v>1414</v>
      </c>
      <c r="H1375" s="104">
        <v>3</v>
      </c>
      <c r="I1375" s="106">
        <v>2106</v>
      </c>
      <c r="J1375" s="165">
        <v>1263</v>
      </c>
      <c r="K1375" s="166">
        <v>60</v>
      </c>
      <c r="L1375" s="166">
        <v>30</v>
      </c>
      <c r="M1375" s="166">
        <v>186</v>
      </c>
      <c r="N1375" s="166">
        <v>351</v>
      </c>
      <c r="O1375" s="167"/>
      <c r="P1375" s="138">
        <v>6.333333333333333</v>
      </c>
      <c r="Q1375" s="139">
        <v>0</v>
      </c>
      <c r="R1375" s="140">
        <v>23.333333333333332</v>
      </c>
      <c r="S1375" s="140">
        <v>17</v>
      </c>
      <c r="T1375" s="140">
        <v>2.6666666666666665</v>
      </c>
      <c r="U1375" s="139">
        <v>2.6666666666666665</v>
      </c>
      <c r="V1375" s="77">
        <f t="shared" si="21"/>
        <v>5.2653426111066928</v>
      </c>
      <c r="W1375" s="216">
        <v>8.7755710185111546</v>
      </c>
      <c r="X1375" s="217">
        <v>0.82909476754202149</v>
      </c>
      <c r="Y1375" s="217">
        <v>0.17090523245797848</v>
      </c>
      <c r="Z1375" s="25"/>
    </row>
    <row r="1376" spans="1:26" x14ac:dyDescent="0.25">
      <c r="A1376" s="124">
        <v>581825</v>
      </c>
      <c r="B1376" s="125" t="s">
        <v>1415</v>
      </c>
      <c r="C1376" s="126" t="s">
        <v>1396</v>
      </c>
      <c r="D1376" s="101" t="s">
        <v>2115</v>
      </c>
      <c r="E1376" s="134"/>
      <c r="F1376" s="102">
        <v>501</v>
      </c>
      <c r="G1376" s="103" t="s">
        <v>67</v>
      </c>
      <c r="H1376" s="104">
        <v>4</v>
      </c>
      <c r="I1376" s="106">
        <v>2016</v>
      </c>
      <c r="J1376" s="165">
        <v>1461</v>
      </c>
      <c r="K1376" s="166">
        <v>42</v>
      </c>
      <c r="L1376" s="166">
        <v>12</v>
      </c>
      <c r="M1376" s="166">
        <v>96</v>
      </c>
      <c r="N1376" s="166">
        <v>312</v>
      </c>
      <c r="O1376" s="167"/>
      <c r="P1376" s="138">
        <v>18.333333333333332</v>
      </c>
      <c r="Q1376" s="139">
        <v>0.33333333333333331</v>
      </c>
      <c r="R1376" s="140">
        <v>21.333333333333332</v>
      </c>
      <c r="S1376" s="140">
        <v>16.666666666666668</v>
      </c>
      <c r="T1376" s="140">
        <v>4.666666666666667</v>
      </c>
      <c r="U1376" s="139">
        <v>3</v>
      </c>
      <c r="V1376" s="77">
        <f t="shared" si="21"/>
        <v>3.1880000000000002</v>
      </c>
      <c r="W1376" s="216">
        <v>7.97</v>
      </c>
      <c r="X1376" s="217">
        <v>0.912895861184568</v>
      </c>
      <c r="Y1376" s="217">
        <v>8.7104138815432011E-2</v>
      </c>
      <c r="Z1376" s="25"/>
    </row>
    <row r="1377" spans="1:26" x14ac:dyDescent="0.25">
      <c r="A1377" s="124">
        <v>581831</v>
      </c>
      <c r="B1377" s="125" t="s">
        <v>1416</v>
      </c>
      <c r="C1377" s="126" t="s">
        <v>1396</v>
      </c>
      <c r="D1377" s="101" t="s">
        <v>2115</v>
      </c>
      <c r="E1377" s="134"/>
      <c r="F1377" s="102">
        <v>507</v>
      </c>
      <c r="G1377" s="103" t="s">
        <v>95</v>
      </c>
      <c r="H1377" s="104">
        <v>6</v>
      </c>
      <c r="I1377" s="106" t="s">
        <v>2139</v>
      </c>
      <c r="J1377" s="168" t="s">
        <v>2139</v>
      </c>
      <c r="K1377" s="166" t="s">
        <v>2139</v>
      </c>
      <c r="L1377" s="166" t="s">
        <v>2139</v>
      </c>
      <c r="M1377" s="166" t="s">
        <v>2139</v>
      </c>
      <c r="N1377" s="166" t="s">
        <v>2139</v>
      </c>
      <c r="O1377" s="167"/>
      <c r="P1377" s="138">
        <v>0</v>
      </c>
      <c r="Q1377" s="139">
        <v>0</v>
      </c>
      <c r="R1377" s="140">
        <v>0</v>
      </c>
      <c r="S1377" s="140">
        <v>0</v>
      </c>
      <c r="T1377" s="140">
        <v>0</v>
      </c>
      <c r="U1377" s="139">
        <v>0</v>
      </c>
      <c r="V1377" s="77">
        <f t="shared" si="21"/>
        <v>3.1880000000000002</v>
      </c>
      <c r="W1377" s="216">
        <v>7.97</v>
      </c>
      <c r="X1377" s="217">
        <v>0.912895861184568</v>
      </c>
      <c r="Y1377" s="217">
        <v>8.7104138815432011E-2</v>
      </c>
      <c r="Z1377" s="25"/>
    </row>
    <row r="1378" spans="1:26" x14ac:dyDescent="0.25">
      <c r="A1378" s="124">
        <v>581832</v>
      </c>
      <c r="B1378" s="125" t="s">
        <v>1417</v>
      </c>
      <c r="C1378" s="126" t="s">
        <v>1396</v>
      </c>
      <c r="D1378" s="101" t="s">
        <v>2115</v>
      </c>
      <c r="E1378" s="134"/>
      <c r="F1378" s="102">
        <v>502</v>
      </c>
      <c r="G1378" s="103" t="s">
        <v>69</v>
      </c>
      <c r="H1378" s="104">
        <v>5</v>
      </c>
      <c r="I1378" s="106">
        <v>789</v>
      </c>
      <c r="J1378" s="168">
        <v>585</v>
      </c>
      <c r="K1378" s="166">
        <v>30</v>
      </c>
      <c r="L1378" s="166">
        <v>9</v>
      </c>
      <c r="M1378" s="166">
        <v>33</v>
      </c>
      <c r="N1378" s="166">
        <v>81</v>
      </c>
      <c r="O1378" s="167"/>
      <c r="P1378" s="138">
        <v>9.3333333333333339</v>
      </c>
      <c r="Q1378" s="139">
        <v>0</v>
      </c>
      <c r="R1378" s="140">
        <v>2.3333333333333335</v>
      </c>
      <c r="S1378" s="140">
        <v>2.3333333333333335</v>
      </c>
      <c r="T1378" s="140">
        <v>1</v>
      </c>
      <c r="U1378" s="139">
        <v>0.33333333333333331</v>
      </c>
      <c r="V1378" s="77">
        <f t="shared" ref="V1378:V1441" si="22">IF(OR(H1378=1,H1378=2,H1378=3),0.6*W1378,0.4*W1378)</f>
        <v>3.1880000000000002</v>
      </c>
      <c r="W1378" s="216">
        <v>7.97</v>
      </c>
      <c r="X1378" s="217">
        <v>0.912895861184568</v>
      </c>
      <c r="Y1378" s="217">
        <v>8.7104138815432011E-2</v>
      </c>
      <c r="Z1378" s="25"/>
    </row>
    <row r="1379" spans="1:26" x14ac:dyDescent="0.25">
      <c r="A1379" s="124">
        <v>581833</v>
      </c>
      <c r="B1379" s="125" t="s">
        <v>1418</v>
      </c>
      <c r="C1379" s="126" t="s">
        <v>1396</v>
      </c>
      <c r="D1379" s="101" t="s">
        <v>2115</v>
      </c>
      <c r="E1379" s="134"/>
      <c r="F1379" s="102">
        <v>502</v>
      </c>
      <c r="G1379" s="103" t="s">
        <v>69</v>
      </c>
      <c r="H1379" s="104">
        <v>5</v>
      </c>
      <c r="I1379" s="106">
        <v>4119</v>
      </c>
      <c r="J1379" s="165">
        <v>2793</v>
      </c>
      <c r="K1379" s="166">
        <v>114</v>
      </c>
      <c r="L1379" s="166">
        <v>36</v>
      </c>
      <c r="M1379" s="166">
        <v>213</v>
      </c>
      <c r="N1379" s="166">
        <v>603</v>
      </c>
      <c r="O1379" s="167"/>
      <c r="P1379" s="138">
        <v>0.33333333333333331</v>
      </c>
      <c r="Q1379" s="139">
        <v>0</v>
      </c>
      <c r="R1379" s="140">
        <v>11.333333333333334</v>
      </c>
      <c r="S1379" s="140">
        <v>8.3333333333333339</v>
      </c>
      <c r="T1379" s="140">
        <v>2.3333333333333335</v>
      </c>
      <c r="U1379" s="139">
        <v>1</v>
      </c>
      <c r="V1379" s="77">
        <f t="shared" si="22"/>
        <v>3.1880000000000002</v>
      </c>
      <c r="W1379" s="216">
        <v>7.97</v>
      </c>
      <c r="X1379" s="217">
        <v>0.912895861184568</v>
      </c>
      <c r="Y1379" s="217">
        <v>8.7104138815432011E-2</v>
      </c>
      <c r="Z1379" s="25"/>
    </row>
    <row r="1380" spans="1:26" x14ac:dyDescent="0.25">
      <c r="A1380" s="124">
        <v>581834</v>
      </c>
      <c r="B1380" s="125" t="s">
        <v>1419</v>
      </c>
      <c r="C1380" s="126" t="s">
        <v>1396</v>
      </c>
      <c r="D1380" s="101" t="s">
        <v>2115</v>
      </c>
      <c r="E1380" s="134"/>
      <c r="F1380" s="102">
        <v>502</v>
      </c>
      <c r="G1380" s="103" t="s">
        <v>69</v>
      </c>
      <c r="H1380" s="104">
        <v>5</v>
      </c>
      <c r="I1380" s="106">
        <v>3</v>
      </c>
      <c r="J1380" s="168" t="s">
        <v>2139</v>
      </c>
      <c r="K1380" s="166" t="s">
        <v>2139</v>
      </c>
      <c r="L1380" s="166" t="s">
        <v>2139</v>
      </c>
      <c r="M1380" s="166" t="s">
        <v>2139</v>
      </c>
      <c r="N1380" s="166" t="s">
        <v>2139</v>
      </c>
      <c r="O1380" s="167"/>
      <c r="P1380" s="138">
        <v>0</v>
      </c>
      <c r="Q1380" s="139">
        <v>0</v>
      </c>
      <c r="R1380" s="140">
        <v>0</v>
      </c>
      <c r="S1380" s="140">
        <v>0</v>
      </c>
      <c r="T1380" s="140">
        <v>0</v>
      </c>
      <c r="U1380" s="139">
        <v>0</v>
      </c>
      <c r="V1380" s="77">
        <f t="shared" si="22"/>
        <v>3.1880000000000002</v>
      </c>
      <c r="W1380" s="216">
        <v>7.97</v>
      </c>
      <c r="X1380" s="217">
        <v>0.912895861184568</v>
      </c>
      <c r="Y1380" s="217">
        <v>8.7104138815432011E-2</v>
      </c>
      <c r="Z1380" s="25"/>
    </row>
    <row r="1381" spans="1:26" x14ac:dyDescent="0.25">
      <c r="A1381" s="124">
        <v>581835</v>
      </c>
      <c r="B1381" s="125" t="s">
        <v>1420</v>
      </c>
      <c r="C1381" s="126" t="s">
        <v>1396</v>
      </c>
      <c r="D1381" s="101" t="s">
        <v>2115</v>
      </c>
      <c r="E1381" s="134"/>
      <c r="F1381" s="102">
        <v>507</v>
      </c>
      <c r="G1381" s="103" t="s">
        <v>95</v>
      </c>
      <c r="H1381" s="104">
        <v>6</v>
      </c>
      <c r="I1381" s="106">
        <v>6</v>
      </c>
      <c r="J1381" s="168" t="s">
        <v>2139</v>
      </c>
      <c r="K1381" s="166" t="s">
        <v>2139</v>
      </c>
      <c r="L1381" s="166" t="s">
        <v>2139</v>
      </c>
      <c r="M1381" s="166" t="s">
        <v>2139</v>
      </c>
      <c r="N1381" s="166" t="s">
        <v>2139</v>
      </c>
      <c r="O1381" s="167"/>
      <c r="P1381" s="138">
        <v>0</v>
      </c>
      <c r="Q1381" s="139">
        <v>0</v>
      </c>
      <c r="R1381" s="140">
        <v>0</v>
      </c>
      <c r="S1381" s="140">
        <v>0</v>
      </c>
      <c r="T1381" s="140">
        <v>0</v>
      </c>
      <c r="U1381" s="139">
        <v>0</v>
      </c>
      <c r="V1381" s="77">
        <f t="shared" si="22"/>
        <v>3.1880000000000002</v>
      </c>
      <c r="W1381" s="216">
        <v>7.97</v>
      </c>
      <c r="X1381" s="217">
        <v>0.912895861184568</v>
      </c>
      <c r="Y1381" s="217">
        <v>8.7104138815432011E-2</v>
      </c>
      <c r="Z1381" s="25"/>
    </row>
    <row r="1382" spans="1:26" x14ac:dyDescent="0.25">
      <c r="A1382" s="124">
        <v>581836</v>
      </c>
      <c r="B1382" s="125" t="s">
        <v>1421</v>
      </c>
      <c r="C1382" s="126" t="s">
        <v>1396</v>
      </c>
      <c r="D1382" s="101" t="s">
        <v>2115</v>
      </c>
      <c r="E1382" s="134"/>
      <c r="F1382" s="102">
        <v>502</v>
      </c>
      <c r="G1382" s="103" t="s">
        <v>69</v>
      </c>
      <c r="H1382" s="104">
        <v>5</v>
      </c>
      <c r="I1382" s="106">
        <v>5427</v>
      </c>
      <c r="J1382" s="165">
        <v>3648</v>
      </c>
      <c r="K1382" s="166">
        <v>120</v>
      </c>
      <c r="L1382" s="166">
        <v>45</v>
      </c>
      <c r="M1382" s="166">
        <v>267</v>
      </c>
      <c r="N1382" s="166">
        <v>831</v>
      </c>
      <c r="O1382" s="167"/>
      <c r="P1382" s="138">
        <v>6.333333333333333</v>
      </c>
      <c r="Q1382" s="139">
        <v>0</v>
      </c>
      <c r="R1382" s="140">
        <v>12.666666666666666</v>
      </c>
      <c r="S1382" s="140">
        <v>16.666666666666668</v>
      </c>
      <c r="T1382" s="140">
        <v>3.6666666666666665</v>
      </c>
      <c r="U1382" s="139">
        <v>3</v>
      </c>
      <c r="V1382" s="77">
        <f t="shared" si="22"/>
        <v>3.1880000000000002</v>
      </c>
      <c r="W1382" s="216">
        <v>7.97</v>
      </c>
      <c r="X1382" s="217">
        <v>0.912895861184568</v>
      </c>
      <c r="Y1382" s="217">
        <v>8.7104138815432011E-2</v>
      </c>
      <c r="Z1382" s="25"/>
    </row>
    <row r="1383" spans="1:26" x14ac:dyDescent="0.25">
      <c r="A1383" s="124">
        <v>581841</v>
      </c>
      <c r="B1383" s="125" t="s">
        <v>1422</v>
      </c>
      <c r="C1383" s="126" t="s">
        <v>1396</v>
      </c>
      <c r="D1383" s="101" t="s">
        <v>2115</v>
      </c>
      <c r="E1383" s="134"/>
      <c r="F1383" s="102">
        <v>502</v>
      </c>
      <c r="G1383" s="103" t="s">
        <v>69</v>
      </c>
      <c r="H1383" s="104">
        <v>5</v>
      </c>
      <c r="I1383" s="106">
        <v>888</v>
      </c>
      <c r="J1383" s="168">
        <v>597</v>
      </c>
      <c r="K1383" s="166">
        <v>30</v>
      </c>
      <c r="L1383" s="166">
        <v>12</v>
      </c>
      <c r="M1383" s="166">
        <v>51</v>
      </c>
      <c r="N1383" s="166">
        <v>123</v>
      </c>
      <c r="O1383" s="167"/>
      <c r="P1383" s="138">
        <v>9.3333333333333339</v>
      </c>
      <c r="Q1383" s="139">
        <v>0.33333333333333331</v>
      </c>
      <c r="R1383" s="140">
        <v>3</v>
      </c>
      <c r="S1383" s="140">
        <v>1</v>
      </c>
      <c r="T1383" s="140">
        <v>0.33333333333333331</v>
      </c>
      <c r="U1383" s="139">
        <v>0</v>
      </c>
      <c r="V1383" s="77">
        <f t="shared" si="22"/>
        <v>3.1880000000000002</v>
      </c>
      <c r="W1383" s="216">
        <v>7.97</v>
      </c>
      <c r="X1383" s="217">
        <v>0.912895861184568</v>
      </c>
      <c r="Y1383" s="217">
        <v>8.7104138815432011E-2</v>
      </c>
      <c r="Z1383" s="25"/>
    </row>
    <row r="1384" spans="1:26" x14ac:dyDescent="0.25">
      <c r="A1384" s="124">
        <v>581842</v>
      </c>
      <c r="B1384" s="125" t="s">
        <v>1423</v>
      </c>
      <c r="C1384" s="126" t="s">
        <v>1396</v>
      </c>
      <c r="D1384" s="101" t="s">
        <v>2115</v>
      </c>
      <c r="E1384" s="134"/>
      <c r="F1384" s="102">
        <v>502</v>
      </c>
      <c r="G1384" s="103" t="s">
        <v>69</v>
      </c>
      <c r="H1384" s="104">
        <v>5</v>
      </c>
      <c r="I1384" s="106">
        <v>618</v>
      </c>
      <c r="J1384" s="168">
        <v>423</v>
      </c>
      <c r="K1384" s="166">
        <v>15</v>
      </c>
      <c r="L1384" s="166">
        <v>9</v>
      </c>
      <c r="M1384" s="166">
        <v>45</v>
      </c>
      <c r="N1384" s="166">
        <v>69</v>
      </c>
      <c r="O1384" s="167"/>
      <c r="P1384" s="138">
        <v>1</v>
      </c>
      <c r="Q1384" s="139">
        <v>0</v>
      </c>
      <c r="R1384" s="140">
        <v>3.6666666666666665</v>
      </c>
      <c r="S1384" s="140">
        <v>1.3333333333333333</v>
      </c>
      <c r="T1384" s="140">
        <v>0.33333333333333331</v>
      </c>
      <c r="U1384" s="139">
        <v>0.33333333333333331</v>
      </c>
      <c r="V1384" s="77">
        <f t="shared" si="22"/>
        <v>3.1880000000000002</v>
      </c>
      <c r="W1384" s="216">
        <v>7.97</v>
      </c>
      <c r="X1384" s="217">
        <v>0.912895861184568</v>
      </c>
      <c r="Y1384" s="217">
        <v>8.7104138815432011E-2</v>
      </c>
      <c r="Z1384" s="25"/>
    </row>
    <row r="1385" spans="1:26" x14ac:dyDescent="0.25">
      <c r="A1385" s="124">
        <v>581843</v>
      </c>
      <c r="B1385" s="125" t="s">
        <v>1424</v>
      </c>
      <c r="C1385" s="126" t="s">
        <v>1396</v>
      </c>
      <c r="D1385" s="101" t="s">
        <v>2115</v>
      </c>
      <c r="E1385" s="134"/>
      <c r="F1385" s="102">
        <v>501</v>
      </c>
      <c r="G1385" s="103" t="s">
        <v>67</v>
      </c>
      <c r="H1385" s="104">
        <v>4</v>
      </c>
      <c r="I1385" s="106">
        <v>492</v>
      </c>
      <c r="J1385" s="168">
        <v>351</v>
      </c>
      <c r="K1385" s="166">
        <v>18</v>
      </c>
      <c r="L1385" s="166">
        <v>6</v>
      </c>
      <c r="M1385" s="166">
        <v>24</v>
      </c>
      <c r="N1385" s="166">
        <v>42</v>
      </c>
      <c r="O1385" s="167"/>
      <c r="P1385" s="138">
        <v>0.66666666666666663</v>
      </c>
      <c r="Q1385" s="139">
        <v>0</v>
      </c>
      <c r="R1385" s="140">
        <v>14.666666666666666</v>
      </c>
      <c r="S1385" s="140">
        <v>7</v>
      </c>
      <c r="T1385" s="140">
        <v>1.3333333333333333</v>
      </c>
      <c r="U1385" s="139">
        <v>0.33333333333333331</v>
      </c>
      <c r="V1385" s="77">
        <f t="shared" si="22"/>
        <v>3.1880000000000002</v>
      </c>
      <c r="W1385" s="216">
        <v>7.97</v>
      </c>
      <c r="X1385" s="217">
        <v>0.912895861184568</v>
      </c>
      <c r="Y1385" s="217">
        <v>8.7104138815432011E-2</v>
      </c>
      <c r="Z1385" s="25"/>
    </row>
    <row r="1386" spans="1:26" x14ac:dyDescent="0.25">
      <c r="A1386" s="124">
        <v>581844</v>
      </c>
      <c r="B1386" s="125" t="s">
        <v>1425</v>
      </c>
      <c r="C1386" s="126" t="s">
        <v>1396</v>
      </c>
      <c r="D1386" s="101" t="s">
        <v>2115</v>
      </c>
      <c r="E1386" s="134"/>
      <c r="F1386" s="102">
        <v>501</v>
      </c>
      <c r="G1386" s="103" t="s">
        <v>67</v>
      </c>
      <c r="H1386" s="104">
        <v>4</v>
      </c>
      <c r="I1386" s="106">
        <v>393</v>
      </c>
      <c r="J1386" s="168">
        <v>237</v>
      </c>
      <c r="K1386" s="166">
        <v>15</v>
      </c>
      <c r="L1386" s="166">
        <v>3</v>
      </c>
      <c r="M1386" s="166">
        <v>18</v>
      </c>
      <c r="N1386" s="166">
        <v>75</v>
      </c>
      <c r="O1386" s="167"/>
      <c r="P1386" s="138">
        <v>7</v>
      </c>
      <c r="Q1386" s="139">
        <v>0.33333333333333331</v>
      </c>
      <c r="R1386" s="140">
        <v>1.6666666666666667</v>
      </c>
      <c r="S1386" s="140">
        <v>2</v>
      </c>
      <c r="T1386" s="140">
        <v>0.33333333333333331</v>
      </c>
      <c r="U1386" s="139">
        <v>0</v>
      </c>
      <c r="V1386" s="77">
        <f t="shared" si="22"/>
        <v>3.1880000000000002</v>
      </c>
      <c r="W1386" s="216">
        <v>7.97</v>
      </c>
      <c r="X1386" s="217">
        <v>0.912895861184568</v>
      </c>
      <c r="Y1386" s="217">
        <v>8.7104138815432011E-2</v>
      </c>
      <c r="Z1386" s="25"/>
    </row>
    <row r="1387" spans="1:26" x14ac:dyDescent="0.25">
      <c r="A1387" s="124">
        <v>581850</v>
      </c>
      <c r="B1387" s="125" t="s">
        <v>1426</v>
      </c>
      <c r="C1387" s="126" t="s">
        <v>1396</v>
      </c>
      <c r="D1387" s="101" t="s">
        <v>2115</v>
      </c>
      <c r="E1387" s="134"/>
      <c r="F1387" s="102">
        <v>501</v>
      </c>
      <c r="G1387" s="103" t="s">
        <v>67</v>
      </c>
      <c r="H1387" s="104">
        <v>4</v>
      </c>
      <c r="I1387" s="106">
        <v>867</v>
      </c>
      <c r="J1387" s="168">
        <v>570</v>
      </c>
      <c r="K1387" s="166">
        <v>48</v>
      </c>
      <c r="L1387" s="166">
        <v>12</v>
      </c>
      <c r="M1387" s="166">
        <v>66</v>
      </c>
      <c r="N1387" s="166">
        <v>108</v>
      </c>
      <c r="O1387" s="167"/>
      <c r="P1387" s="138">
        <v>1.3333333333333333</v>
      </c>
      <c r="Q1387" s="139">
        <v>0</v>
      </c>
      <c r="R1387" s="140">
        <v>14</v>
      </c>
      <c r="S1387" s="140">
        <v>7.333333333333333</v>
      </c>
      <c r="T1387" s="140">
        <v>1.3333333333333333</v>
      </c>
      <c r="U1387" s="139">
        <v>0.33333333333333331</v>
      </c>
      <c r="V1387" s="77">
        <f t="shared" si="22"/>
        <v>3.1880000000000002</v>
      </c>
      <c r="W1387" s="216">
        <v>7.97</v>
      </c>
      <c r="X1387" s="217">
        <v>0.912895861184568</v>
      </c>
      <c r="Y1387" s="217">
        <v>8.7104138815432011E-2</v>
      </c>
      <c r="Z1387" s="25"/>
    </row>
    <row r="1388" spans="1:26" x14ac:dyDescent="0.25">
      <c r="A1388" s="124">
        <v>582000</v>
      </c>
      <c r="B1388" s="125" t="s">
        <v>1427</v>
      </c>
      <c r="C1388" s="126" t="s">
        <v>1399</v>
      </c>
      <c r="D1388" s="101" t="s">
        <v>2116</v>
      </c>
      <c r="E1388" s="134"/>
      <c r="F1388" s="102">
        <v>21</v>
      </c>
      <c r="G1388" s="103" t="s">
        <v>1401</v>
      </c>
      <c r="H1388" s="104">
        <v>1</v>
      </c>
      <c r="I1388" s="106">
        <v>1311</v>
      </c>
      <c r="J1388" s="168">
        <v>969</v>
      </c>
      <c r="K1388" s="166">
        <v>30</v>
      </c>
      <c r="L1388" s="166">
        <v>9</v>
      </c>
      <c r="M1388" s="166">
        <v>39</v>
      </c>
      <c r="N1388" s="166">
        <v>162</v>
      </c>
      <c r="O1388" s="167"/>
      <c r="P1388" s="138">
        <v>5</v>
      </c>
      <c r="Q1388" s="139">
        <v>0</v>
      </c>
      <c r="R1388" s="140">
        <v>11.333333333333334</v>
      </c>
      <c r="S1388" s="140">
        <v>5.666666666666667</v>
      </c>
      <c r="T1388" s="140">
        <v>0.33333333333333331</v>
      </c>
      <c r="U1388" s="139">
        <v>0.33333333333333331</v>
      </c>
      <c r="V1388" s="77">
        <f t="shared" si="22"/>
        <v>6</v>
      </c>
      <c r="W1388" s="216">
        <v>10</v>
      </c>
      <c r="X1388" s="217">
        <v>0.65413776174999994</v>
      </c>
      <c r="Y1388" s="217">
        <v>0.34586223825000006</v>
      </c>
      <c r="Z1388" s="25"/>
    </row>
    <row r="1389" spans="1:26" x14ac:dyDescent="0.25">
      <c r="A1389" s="124">
        <v>582100</v>
      </c>
      <c r="B1389" s="125" t="s">
        <v>1428</v>
      </c>
      <c r="C1389" s="126" t="s">
        <v>1399</v>
      </c>
      <c r="D1389" s="101" t="s">
        <v>2116</v>
      </c>
      <c r="E1389" s="134"/>
      <c r="F1389" s="102">
        <v>21</v>
      </c>
      <c r="G1389" s="103" t="s">
        <v>1401</v>
      </c>
      <c r="H1389" s="104">
        <v>1</v>
      </c>
      <c r="I1389" s="106">
        <v>2556</v>
      </c>
      <c r="J1389" s="165">
        <v>1833</v>
      </c>
      <c r="K1389" s="166">
        <v>66</v>
      </c>
      <c r="L1389" s="166">
        <v>18</v>
      </c>
      <c r="M1389" s="166">
        <v>132</v>
      </c>
      <c r="N1389" s="166">
        <v>309</v>
      </c>
      <c r="O1389" s="167"/>
      <c r="P1389" s="138">
        <v>4.333333333333333</v>
      </c>
      <c r="Q1389" s="139">
        <v>0.33333333333333331</v>
      </c>
      <c r="R1389" s="140">
        <v>29.333333333333332</v>
      </c>
      <c r="S1389" s="140">
        <v>13.333333333333334</v>
      </c>
      <c r="T1389" s="140">
        <v>2.6666666666666665</v>
      </c>
      <c r="U1389" s="139">
        <v>1</v>
      </c>
      <c r="V1389" s="77">
        <f t="shared" si="22"/>
        <v>6</v>
      </c>
      <c r="W1389" s="216">
        <v>10</v>
      </c>
      <c r="X1389" s="217">
        <v>0.65413776174999994</v>
      </c>
      <c r="Y1389" s="217">
        <v>0.34586223825000006</v>
      </c>
      <c r="Z1389" s="25"/>
    </row>
    <row r="1390" spans="1:26" x14ac:dyDescent="0.25">
      <c r="A1390" s="124">
        <v>582200</v>
      </c>
      <c r="B1390" s="125" t="s">
        <v>1429</v>
      </c>
      <c r="C1390" s="126" t="s">
        <v>1399</v>
      </c>
      <c r="D1390" s="101" t="s">
        <v>2116</v>
      </c>
      <c r="E1390" s="134"/>
      <c r="F1390" s="102">
        <v>21</v>
      </c>
      <c r="G1390" s="103" t="s">
        <v>1401</v>
      </c>
      <c r="H1390" s="104">
        <v>1</v>
      </c>
      <c r="I1390" s="106">
        <v>81</v>
      </c>
      <c r="J1390" s="168">
        <v>66</v>
      </c>
      <c r="K1390" s="166" t="s">
        <v>2139</v>
      </c>
      <c r="L1390" s="166" t="s">
        <v>2139</v>
      </c>
      <c r="M1390" s="166">
        <v>0</v>
      </c>
      <c r="N1390" s="166">
        <v>6</v>
      </c>
      <c r="O1390" s="167"/>
      <c r="P1390" s="138">
        <v>7</v>
      </c>
      <c r="Q1390" s="139">
        <v>0.33333333333333331</v>
      </c>
      <c r="R1390" s="140">
        <v>2</v>
      </c>
      <c r="S1390" s="140">
        <v>1</v>
      </c>
      <c r="T1390" s="140">
        <v>0</v>
      </c>
      <c r="U1390" s="139">
        <v>0</v>
      </c>
      <c r="V1390" s="77">
        <f t="shared" si="22"/>
        <v>6.1052726814096552</v>
      </c>
      <c r="W1390" s="216">
        <v>10.175454469016092</v>
      </c>
      <c r="X1390" s="217">
        <v>0.64285852169239899</v>
      </c>
      <c r="Y1390" s="217">
        <v>0.35714147830760101</v>
      </c>
      <c r="Z1390" s="25"/>
    </row>
    <row r="1391" spans="1:26" x14ac:dyDescent="0.25">
      <c r="A1391" s="124">
        <v>582300</v>
      </c>
      <c r="B1391" s="125" t="s">
        <v>1430</v>
      </c>
      <c r="C1391" s="126" t="s">
        <v>1399</v>
      </c>
      <c r="D1391" s="101" t="s">
        <v>2116</v>
      </c>
      <c r="E1391" s="134"/>
      <c r="F1391" s="102">
        <v>21</v>
      </c>
      <c r="G1391" s="103" t="s">
        <v>1401</v>
      </c>
      <c r="H1391" s="104">
        <v>1</v>
      </c>
      <c r="I1391" s="106">
        <v>2868</v>
      </c>
      <c r="J1391" s="165">
        <v>2115</v>
      </c>
      <c r="K1391" s="166">
        <v>105</v>
      </c>
      <c r="L1391" s="166">
        <v>21</v>
      </c>
      <c r="M1391" s="166">
        <v>138</v>
      </c>
      <c r="N1391" s="166">
        <v>237</v>
      </c>
      <c r="O1391" s="167"/>
      <c r="P1391" s="138">
        <v>0.33333333333333331</v>
      </c>
      <c r="Q1391" s="139">
        <v>0</v>
      </c>
      <c r="R1391" s="140">
        <v>50.666666666666664</v>
      </c>
      <c r="S1391" s="140">
        <v>32.666666666666664</v>
      </c>
      <c r="T1391" s="140">
        <v>2.3333333333333335</v>
      </c>
      <c r="U1391" s="139">
        <v>2.6666666666666665</v>
      </c>
      <c r="V1391" s="77">
        <f t="shared" si="22"/>
        <v>6</v>
      </c>
      <c r="W1391" s="216">
        <v>10</v>
      </c>
      <c r="X1391" s="217">
        <v>0.65413776174999994</v>
      </c>
      <c r="Y1391" s="217">
        <v>0.34586223825000006</v>
      </c>
      <c r="Z1391" s="25"/>
    </row>
    <row r="1392" spans="1:26" x14ac:dyDescent="0.25">
      <c r="A1392" s="124">
        <v>582401</v>
      </c>
      <c r="B1392" s="125" t="s">
        <v>1431</v>
      </c>
      <c r="C1392" s="126" t="s">
        <v>1399</v>
      </c>
      <c r="D1392" s="101" t="s">
        <v>2116</v>
      </c>
      <c r="E1392" s="134"/>
      <c r="F1392" s="102">
        <v>21</v>
      </c>
      <c r="G1392" s="103" t="s">
        <v>1401</v>
      </c>
      <c r="H1392" s="104">
        <v>1</v>
      </c>
      <c r="I1392" s="106">
        <v>1263</v>
      </c>
      <c r="J1392" s="168">
        <v>975</v>
      </c>
      <c r="K1392" s="166">
        <v>36</v>
      </c>
      <c r="L1392" s="166">
        <v>15</v>
      </c>
      <c r="M1392" s="166">
        <v>48</v>
      </c>
      <c r="N1392" s="166">
        <v>96</v>
      </c>
      <c r="O1392" s="167"/>
      <c r="P1392" s="138">
        <v>0.33333333333333331</v>
      </c>
      <c r="Q1392" s="139">
        <v>0</v>
      </c>
      <c r="R1392" s="140">
        <v>32.333333333333336</v>
      </c>
      <c r="S1392" s="140">
        <v>45.666666666666664</v>
      </c>
      <c r="T1392" s="140">
        <v>13.333333333333334</v>
      </c>
      <c r="U1392" s="139">
        <v>4</v>
      </c>
      <c r="V1392" s="77">
        <f t="shared" si="22"/>
        <v>11.28</v>
      </c>
      <c r="W1392" s="216">
        <v>18.8</v>
      </c>
      <c r="X1392" s="217">
        <v>0.34794561795212764</v>
      </c>
      <c r="Y1392" s="217">
        <v>0.65205438204787236</v>
      </c>
      <c r="Z1392" s="25"/>
    </row>
    <row r="1393" spans="1:26" x14ac:dyDescent="0.25">
      <c r="A1393" s="124">
        <v>582402</v>
      </c>
      <c r="B1393" s="125" t="s">
        <v>1432</v>
      </c>
      <c r="C1393" s="126" t="s">
        <v>1399</v>
      </c>
      <c r="D1393" s="101" t="s">
        <v>2116</v>
      </c>
      <c r="E1393" s="134"/>
      <c r="F1393" s="102">
        <v>21</v>
      </c>
      <c r="G1393" s="103" t="s">
        <v>1401</v>
      </c>
      <c r="H1393" s="104">
        <v>1</v>
      </c>
      <c r="I1393" s="106">
        <v>2883</v>
      </c>
      <c r="J1393" s="165">
        <v>1539</v>
      </c>
      <c r="K1393" s="166">
        <v>162</v>
      </c>
      <c r="L1393" s="166">
        <v>54</v>
      </c>
      <c r="M1393" s="166">
        <v>261</v>
      </c>
      <c r="N1393" s="166">
        <v>423</v>
      </c>
      <c r="O1393" s="167"/>
      <c r="P1393" s="138">
        <v>4.333333333333333</v>
      </c>
      <c r="Q1393" s="139">
        <v>0</v>
      </c>
      <c r="R1393" s="140">
        <v>0</v>
      </c>
      <c r="S1393" s="140">
        <v>0</v>
      </c>
      <c r="T1393" s="140">
        <v>0</v>
      </c>
      <c r="U1393" s="139">
        <v>0</v>
      </c>
      <c r="V1393" s="77">
        <f t="shared" si="22"/>
        <v>11.28</v>
      </c>
      <c r="W1393" s="216">
        <v>18.8</v>
      </c>
      <c r="X1393" s="217">
        <v>0.34794561795212764</v>
      </c>
      <c r="Y1393" s="217">
        <v>0.65205438204787236</v>
      </c>
      <c r="Z1393" s="25"/>
    </row>
    <row r="1394" spans="1:26" x14ac:dyDescent="0.25">
      <c r="A1394" s="124">
        <v>582500</v>
      </c>
      <c r="B1394" s="125" t="s">
        <v>1433</v>
      </c>
      <c r="C1394" s="126" t="s">
        <v>1399</v>
      </c>
      <c r="D1394" s="101" t="s">
        <v>2116</v>
      </c>
      <c r="E1394" s="134"/>
      <c r="F1394" s="102">
        <v>21</v>
      </c>
      <c r="G1394" s="103" t="s">
        <v>1401</v>
      </c>
      <c r="H1394" s="104">
        <v>1</v>
      </c>
      <c r="I1394" s="106">
        <v>477</v>
      </c>
      <c r="J1394" s="168">
        <v>297</v>
      </c>
      <c r="K1394" s="166">
        <v>21</v>
      </c>
      <c r="L1394" s="166">
        <v>3</v>
      </c>
      <c r="M1394" s="166">
        <v>9</v>
      </c>
      <c r="N1394" s="166">
        <v>33</v>
      </c>
      <c r="O1394" s="167"/>
      <c r="P1394" s="138">
        <v>6.333333333333333</v>
      </c>
      <c r="Q1394" s="139">
        <v>0</v>
      </c>
      <c r="R1394" s="140">
        <v>20.333333333333332</v>
      </c>
      <c r="S1394" s="140">
        <v>24</v>
      </c>
      <c r="T1394" s="140">
        <v>4.666666666666667</v>
      </c>
      <c r="U1394" s="139">
        <v>1.3333333333333333</v>
      </c>
      <c r="V1394" s="77">
        <f t="shared" si="22"/>
        <v>6</v>
      </c>
      <c r="W1394" s="216">
        <v>10</v>
      </c>
      <c r="X1394" s="217">
        <v>0.65413776174999994</v>
      </c>
      <c r="Y1394" s="217">
        <v>0.34586223825000006</v>
      </c>
      <c r="Z1394" s="25"/>
    </row>
    <row r="1395" spans="1:26" x14ac:dyDescent="0.25">
      <c r="A1395" s="124">
        <v>582600</v>
      </c>
      <c r="B1395" s="125" t="s">
        <v>1434</v>
      </c>
      <c r="C1395" s="126" t="s">
        <v>1399</v>
      </c>
      <c r="D1395" s="101" t="s">
        <v>2116</v>
      </c>
      <c r="E1395" s="134"/>
      <c r="F1395" s="102">
        <v>21</v>
      </c>
      <c r="G1395" s="103" t="s">
        <v>1401</v>
      </c>
      <c r="H1395" s="104">
        <v>1</v>
      </c>
      <c r="I1395" s="106">
        <v>609</v>
      </c>
      <c r="J1395" s="168">
        <v>375</v>
      </c>
      <c r="K1395" s="166">
        <v>21</v>
      </c>
      <c r="L1395" s="166">
        <v>6</v>
      </c>
      <c r="M1395" s="166">
        <v>33</v>
      </c>
      <c r="N1395" s="166">
        <v>96</v>
      </c>
      <c r="O1395" s="167"/>
      <c r="P1395" s="138">
        <v>12.666666666666666</v>
      </c>
      <c r="Q1395" s="139">
        <v>0.66666666666666663</v>
      </c>
      <c r="R1395" s="140">
        <v>6.333333333333333</v>
      </c>
      <c r="S1395" s="140">
        <v>3.3333333333333335</v>
      </c>
      <c r="T1395" s="140">
        <v>0.66666666666666663</v>
      </c>
      <c r="U1395" s="139">
        <v>0</v>
      </c>
      <c r="V1395" s="77">
        <f t="shared" si="22"/>
        <v>6</v>
      </c>
      <c r="W1395" s="216">
        <v>10</v>
      </c>
      <c r="X1395" s="217">
        <v>0.65413776174999994</v>
      </c>
      <c r="Y1395" s="217">
        <v>0.34586223825000006</v>
      </c>
      <c r="Z1395" s="25"/>
    </row>
    <row r="1396" spans="1:26" x14ac:dyDescent="0.25">
      <c r="A1396" s="124">
        <v>582700</v>
      </c>
      <c r="B1396" s="125" t="s">
        <v>1435</v>
      </c>
      <c r="C1396" s="126" t="s">
        <v>1399</v>
      </c>
      <c r="D1396" s="101" t="s">
        <v>2116</v>
      </c>
      <c r="E1396" s="134"/>
      <c r="F1396" s="102">
        <v>21</v>
      </c>
      <c r="G1396" s="103" t="s">
        <v>1401</v>
      </c>
      <c r="H1396" s="104">
        <v>1</v>
      </c>
      <c r="I1396" s="106">
        <v>825</v>
      </c>
      <c r="J1396" s="168">
        <v>447</v>
      </c>
      <c r="K1396" s="166">
        <v>39</v>
      </c>
      <c r="L1396" s="166">
        <v>12</v>
      </c>
      <c r="M1396" s="166">
        <v>84</v>
      </c>
      <c r="N1396" s="166">
        <v>123</v>
      </c>
      <c r="O1396" s="167"/>
      <c r="P1396" s="138">
        <v>1.6666666666666667</v>
      </c>
      <c r="Q1396" s="139">
        <v>0</v>
      </c>
      <c r="R1396" s="140">
        <v>6.666666666666667</v>
      </c>
      <c r="S1396" s="140">
        <v>6</v>
      </c>
      <c r="T1396" s="140">
        <v>0.66666666666666663</v>
      </c>
      <c r="U1396" s="139">
        <v>0.33333333333333331</v>
      </c>
      <c r="V1396" s="77">
        <f t="shared" si="22"/>
        <v>11.28</v>
      </c>
      <c r="W1396" s="216">
        <v>18.8</v>
      </c>
      <c r="X1396" s="217">
        <v>0.34794561795212764</v>
      </c>
      <c r="Y1396" s="217">
        <v>0.65205438204787236</v>
      </c>
      <c r="Z1396" s="25"/>
    </row>
    <row r="1397" spans="1:26" x14ac:dyDescent="0.25">
      <c r="A1397" s="124">
        <v>582800</v>
      </c>
      <c r="B1397" s="125" t="s">
        <v>1436</v>
      </c>
      <c r="C1397" s="126" t="s">
        <v>1399</v>
      </c>
      <c r="D1397" s="101" t="s">
        <v>2116</v>
      </c>
      <c r="E1397" s="134"/>
      <c r="F1397" s="102">
        <v>21</v>
      </c>
      <c r="G1397" s="103" t="s">
        <v>1401</v>
      </c>
      <c r="H1397" s="104">
        <v>1</v>
      </c>
      <c r="I1397" s="106">
        <v>1710</v>
      </c>
      <c r="J1397" s="165">
        <v>1110</v>
      </c>
      <c r="K1397" s="166">
        <v>36</v>
      </c>
      <c r="L1397" s="166">
        <v>12</v>
      </c>
      <c r="M1397" s="166">
        <v>75</v>
      </c>
      <c r="N1397" s="166">
        <v>267</v>
      </c>
      <c r="O1397" s="167"/>
      <c r="P1397" s="138">
        <v>4</v>
      </c>
      <c r="Q1397" s="139">
        <v>0</v>
      </c>
      <c r="R1397" s="140">
        <v>20.666666666666668</v>
      </c>
      <c r="S1397" s="140">
        <v>11.333333333333334</v>
      </c>
      <c r="T1397" s="140">
        <v>4</v>
      </c>
      <c r="U1397" s="139">
        <v>0.66666666666666663</v>
      </c>
      <c r="V1397" s="77">
        <f t="shared" si="22"/>
        <v>11.28</v>
      </c>
      <c r="W1397" s="216">
        <v>18.8</v>
      </c>
      <c r="X1397" s="217">
        <v>0.34794561795212764</v>
      </c>
      <c r="Y1397" s="217">
        <v>0.65205438204787236</v>
      </c>
      <c r="Z1397" s="25"/>
    </row>
    <row r="1398" spans="1:26" x14ac:dyDescent="0.25">
      <c r="A1398" s="124">
        <v>582900</v>
      </c>
      <c r="B1398" s="125" t="s">
        <v>1437</v>
      </c>
      <c r="C1398" s="126" t="s">
        <v>1399</v>
      </c>
      <c r="D1398" s="101" t="s">
        <v>2116</v>
      </c>
      <c r="E1398" s="134"/>
      <c r="F1398" s="102">
        <v>21</v>
      </c>
      <c r="G1398" s="103" t="s">
        <v>1401</v>
      </c>
      <c r="H1398" s="104">
        <v>1</v>
      </c>
      <c r="I1398" s="106">
        <v>1206</v>
      </c>
      <c r="J1398" s="168">
        <v>816</v>
      </c>
      <c r="K1398" s="166">
        <v>33</v>
      </c>
      <c r="L1398" s="166">
        <v>9</v>
      </c>
      <c r="M1398" s="166">
        <v>57</v>
      </c>
      <c r="N1398" s="166">
        <v>156</v>
      </c>
      <c r="O1398" s="167"/>
      <c r="P1398" s="138">
        <v>7</v>
      </c>
      <c r="Q1398" s="139">
        <v>0</v>
      </c>
      <c r="R1398" s="140">
        <v>14.666666666666666</v>
      </c>
      <c r="S1398" s="140">
        <v>8.3333333333333339</v>
      </c>
      <c r="T1398" s="140">
        <v>1.3333333333333333</v>
      </c>
      <c r="U1398" s="139">
        <v>1.3333333333333333</v>
      </c>
      <c r="V1398" s="77">
        <f t="shared" si="22"/>
        <v>6</v>
      </c>
      <c r="W1398" s="216">
        <v>10</v>
      </c>
      <c r="X1398" s="217">
        <v>0.65413776174999994</v>
      </c>
      <c r="Y1398" s="217">
        <v>0.34586223825000006</v>
      </c>
      <c r="Z1398" s="25"/>
    </row>
    <row r="1399" spans="1:26" x14ac:dyDescent="0.25">
      <c r="A1399" s="124">
        <v>583000</v>
      </c>
      <c r="B1399" s="125" t="s">
        <v>1438</v>
      </c>
      <c r="C1399" s="126" t="s">
        <v>1399</v>
      </c>
      <c r="D1399" s="101" t="s">
        <v>2116</v>
      </c>
      <c r="E1399" s="134"/>
      <c r="F1399" s="102">
        <v>21</v>
      </c>
      <c r="G1399" s="103" t="s">
        <v>1401</v>
      </c>
      <c r="H1399" s="104">
        <v>1</v>
      </c>
      <c r="I1399" s="106">
        <v>2103</v>
      </c>
      <c r="J1399" s="165">
        <v>1278</v>
      </c>
      <c r="K1399" s="166">
        <v>123</v>
      </c>
      <c r="L1399" s="166">
        <v>27</v>
      </c>
      <c r="M1399" s="166">
        <v>144</v>
      </c>
      <c r="N1399" s="166">
        <v>249</v>
      </c>
      <c r="O1399" s="167"/>
      <c r="P1399" s="138">
        <v>2.6666666666666665</v>
      </c>
      <c r="Q1399" s="139">
        <v>0</v>
      </c>
      <c r="R1399" s="140">
        <v>30.333333333333332</v>
      </c>
      <c r="S1399" s="140">
        <v>22.666666666666668</v>
      </c>
      <c r="T1399" s="140">
        <v>3</v>
      </c>
      <c r="U1399" s="139">
        <v>2.3333333333333335</v>
      </c>
      <c r="V1399" s="77">
        <f t="shared" si="22"/>
        <v>12.12</v>
      </c>
      <c r="W1399" s="216">
        <v>20.2</v>
      </c>
      <c r="X1399" s="217">
        <v>0.34295578056930692</v>
      </c>
      <c r="Y1399" s="217">
        <v>0.65704421943069313</v>
      </c>
      <c r="Z1399" s="25"/>
    </row>
    <row r="1400" spans="1:26" x14ac:dyDescent="0.25">
      <c r="A1400" s="124">
        <v>583100</v>
      </c>
      <c r="B1400" s="125" t="s">
        <v>1439</v>
      </c>
      <c r="C1400" s="126" t="s">
        <v>1399</v>
      </c>
      <c r="D1400" s="101" t="s">
        <v>2116</v>
      </c>
      <c r="E1400" s="134"/>
      <c r="F1400" s="102">
        <v>21</v>
      </c>
      <c r="G1400" s="103" t="s">
        <v>1401</v>
      </c>
      <c r="H1400" s="104">
        <v>1</v>
      </c>
      <c r="I1400" s="106">
        <v>2247</v>
      </c>
      <c r="J1400" s="165">
        <v>1608</v>
      </c>
      <c r="K1400" s="166">
        <v>66</v>
      </c>
      <c r="L1400" s="166">
        <v>24</v>
      </c>
      <c r="M1400" s="166">
        <v>105</v>
      </c>
      <c r="N1400" s="166">
        <v>237</v>
      </c>
      <c r="O1400" s="167"/>
      <c r="P1400" s="138">
        <v>13</v>
      </c>
      <c r="Q1400" s="139">
        <v>0.66666666666666663</v>
      </c>
      <c r="R1400" s="140">
        <v>17</v>
      </c>
      <c r="S1400" s="140">
        <v>14.333333333333334</v>
      </c>
      <c r="T1400" s="140">
        <v>4.666666666666667</v>
      </c>
      <c r="U1400" s="139">
        <v>2.3333333333333335</v>
      </c>
      <c r="V1400" s="77">
        <f t="shared" si="22"/>
        <v>12.12</v>
      </c>
      <c r="W1400" s="216">
        <v>20.2</v>
      </c>
      <c r="X1400" s="217">
        <v>0.34295578056930692</v>
      </c>
      <c r="Y1400" s="217">
        <v>0.65704421943069313</v>
      </c>
      <c r="Z1400" s="25"/>
    </row>
    <row r="1401" spans="1:26" x14ac:dyDescent="0.25">
      <c r="A1401" s="124">
        <v>583201</v>
      </c>
      <c r="B1401" s="125" t="s">
        <v>1440</v>
      </c>
      <c r="C1401" s="126" t="s">
        <v>1399</v>
      </c>
      <c r="D1401" s="101" t="s">
        <v>2116</v>
      </c>
      <c r="E1401" s="134"/>
      <c r="F1401" s="102">
        <v>21</v>
      </c>
      <c r="G1401" s="103" t="s">
        <v>1401</v>
      </c>
      <c r="H1401" s="104">
        <v>1</v>
      </c>
      <c r="I1401" s="106">
        <v>1665</v>
      </c>
      <c r="J1401" s="168">
        <v>933</v>
      </c>
      <c r="K1401" s="166">
        <v>81</v>
      </c>
      <c r="L1401" s="166">
        <v>33</v>
      </c>
      <c r="M1401" s="166">
        <v>159</v>
      </c>
      <c r="N1401" s="166">
        <v>255</v>
      </c>
      <c r="O1401" s="167"/>
      <c r="P1401" s="138">
        <v>8.6666666666666661</v>
      </c>
      <c r="Q1401" s="139">
        <v>0</v>
      </c>
      <c r="R1401" s="140">
        <v>15.333333333333334</v>
      </c>
      <c r="S1401" s="140">
        <v>9.3333333333333339</v>
      </c>
      <c r="T1401" s="140">
        <v>2</v>
      </c>
      <c r="U1401" s="139">
        <v>1</v>
      </c>
      <c r="V1401" s="77">
        <f t="shared" si="22"/>
        <v>11.28</v>
      </c>
      <c r="W1401" s="216">
        <v>18.8</v>
      </c>
      <c r="X1401" s="217">
        <v>0.34794561795212764</v>
      </c>
      <c r="Y1401" s="217">
        <v>0.65205438204787236</v>
      </c>
      <c r="Z1401" s="25"/>
    </row>
    <row r="1402" spans="1:26" x14ac:dyDescent="0.25">
      <c r="A1402" s="124">
        <v>583202</v>
      </c>
      <c r="B1402" s="125" t="s">
        <v>1441</v>
      </c>
      <c r="C1402" s="126" t="s">
        <v>1399</v>
      </c>
      <c r="D1402" s="101" t="s">
        <v>2116</v>
      </c>
      <c r="E1402" s="134"/>
      <c r="F1402" s="102">
        <v>21</v>
      </c>
      <c r="G1402" s="103" t="s">
        <v>1401</v>
      </c>
      <c r="H1402" s="104">
        <v>1</v>
      </c>
      <c r="I1402" s="106">
        <v>1512</v>
      </c>
      <c r="J1402" s="168">
        <v>852</v>
      </c>
      <c r="K1402" s="166">
        <v>78</v>
      </c>
      <c r="L1402" s="166">
        <v>24</v>
      </c>
      <c r="M1402" s="166">
        <v>117</v>
      </c>
      <c r="N1402" s="166">
        <v>231</v>
      </c>
      <c r="O1402" s="167"/>
      <c r="P1402" s="138">
        <v>7.333333333333333</v>
      </c>
      <c r="Q1402" s="139">
        <v>0.33333333333333331</v>
      </c>
      <c r="R1402" s="140">
        <v>19</v>
      </c>
      <c r="S1402" s="140">
        <v>14.666666666666666</v>
      </c>
      <c r="T1402" s="140">
        <v>3.6666666666666665</v>
      </c>
      <c r="U1402" s="139">
        <v>2.3333333333333335</v>
      </c>
      <c r="V1402" s="77">
        <f t="shared" si="22"/>
        <v>11.28</v>
      </c>
      <c r="W1402" s="216">
        <v>18.8</v>
      </c>
      <c r="X1402" s="217">
        <v>0.34794561795212764</v>
      </c>
      <c r="Y1402" s="217">
        <v>0.65205438204787236</v>
      </c>
      <c r="Z1402" s="25"/>
    </row>
    <row r="1403" spans="1:26" x14ac:dyDescent="0.25">
      <c r="A1403" s="124">
        <v>583300</v>
      </c>
      <c r="B1403" s="125" t="s">
        <v>1442</v>
      </c>
      <c r="C1403" s="126" t="s">
        <v>1399</v>
      </c>
      <c r="D1403" s="101" t="s">
        <v>2116</v>
      </c>
      <c r="E1403" s="134"/>
      <c r="F1403" s="102">
        <v>21</v>
      </c>
      <c r="G1403" s="103" t="s">
        <v>1401</v>
      </c>
      <c r="H1403" s="104">
        <v>1</v>
      </c>
      <c r="I1403" s="106">
        <v>2331</v>
      </c>
      <c r="J1403" s="165">
        <v>1392</v>
      </c>
      <c r="K1403" s="166">
        <v>105</v>
      </c>
      <c r="L1403" s="166">
        <v>39</v>
      </c>
      <c r="M1403" s="166">
        <v>186</v>
      </c>
      <c r="N1403" s="166">
        <v>291</v>
      </c>
      <c r="O1403" s="167"/>
      <c r="P1403" s="138">
        <v>5</v>
      </c>
      <c r="Q1403" s="139">
        <v>0.33333333333333331</v>
      </c>
      <c r="R1403" s="140">
        <v>23</v>
      </c>
      <c r="S1403" s="140">
        <v>18.666666666666668</v>
      </c>
      <c r="T1403" s="140">
        <v>2</v>
      </c>
      <c r="U1403" s="139">
        <v>1.3333333333333333</v>
      </c>
      <c r="V1403" s="77">
        <f t="shared" si="22"/>
        <v>11.28</v>
      </c>
      <c r="W1403" s="216">
        <v>18.8</v>
      </c>
      <c r="X1403" s="217">
        <v>0.34794561795212764</v>
      </c>
      <c r="Y1403" s="217">
        <v>0.65205438204787236</v>
      </c>
      <c r="Z1403" s="25"/>
    </row>
    <row r="1404" spans="1:26" x14ac:dyDescent="0.25">
      <c r="A1404" s="124">
        <v>583400</v>
      </c>
      <c r="B1404" s="125" t="s">
        <v>1443</v>
      </c>
      <c r="C1404" s="126" t="s">
        <v>1399</v>
      </c>
      <c r="D1404" s="101" t="s">
        <v>2116</v>
      </c>
      <c r="E1404" s="134"/>
      <c r="F1404" s="102">
        <v>21</v>
      </c>
      <c r="G1404" s="103" t="s">
        <v>1401</v>
      </c>
      <c r="H1404" s="104">
        <v>1</v>
      </c>
      <c r="I1404" s="106">
        <v>1404</v>
      </c>
      <c r="J1404" s="168">
        <v>840</v>
      </c>
      <c r="K1404" s="166">
        <v>42</v>
      </c>
      <c r="L1404" s="166">
        <v>15</v>
      </c>
      <c r="M1404" s="166">
        <v>108</v>
      </c>
      <c r="N1404" s="166">
        <v>210</v>
      </c>
      <c r="O1404" s="167"/>
      <c r="P1404" s="138">
        <v>18.666666666666668</v>
      </c>
      <c r="Q1404" s="139">
        <v>0.33333333333333331</v>
      </c>
      <c r="R1404" s="140">
        <v>7.333333333333333</v>
      </c>
      <c r="S1404" s="140">
        <v>7</v>
      </c>
      <c r="T1404" s="140">
        <v>3</v>
      </c>
      <c r="U1404" s="139">
        <v>0.33333333333333331</v>
      </c>
      <c r="V1404" s="77">
        <f t="shared" si="22"/>
        <v>6</v>
      </c>
      <c r="W1404" s="216">
        <v>10</v>
      </c>
      <c r="X1404" s="217">
        <v>0.65413776174999994</v>
      </c>
      <c r="Y1404" s="217">
        <v>0.34586223825000006</v>
      </c>
      <c r="Z1404" s="25"/>
    </row>
    <row r="1405" spans="1:26" x14ac:dyDescent="0.25">
      <c r="A1405" s="124">
        <v>583500</v>
      </c>
      <c r="B1405" s="125" t="s">
        <v>1444</v>
      </c>
      <c r="C1405" s="126" t="s">
        <v>1399</v>
      </c>
      <c r="D1405" s="101" t="s">
        <v>2116</v>
      </c>
      <c r="E1405" s="134"/>
      <c r="F1405" s="102">
        <v>21</v>
      </c>
      <c r="G1405" s="103" t="s">
        <v>1401</v>
      </c>
      <c r="H1405" s="104">
        <v>1</v>
      </c>
      <c r="I1405" s="106">
        <v>882</v>
      </c>
      <c r="J1405" s="168">
        <v>507</v>
      </c>
      <c r="K1405" s="166">
        <v>39</v>
      </c>
      <c r="L1405" s="166">
        <v>15</v>
      </c>
      <c r="M1405" s="166">
        <v>75</v>
      </c>
      <c r="N1405" s="166">
        <v>114</v>
      </c>
      <c r="O1405" s="167"/>
      <c r="P1405" s="138">
        <v>3.3333333333333335</v>
      </c>
      <c r="Q1405" s="139">
        <v>0</v>
      </c>
      <c r="R1405" s="140">
        <v>9.3333333333333339</v>
      </c>
      <c r="S1405" s="140">
        <v>10</v>
      </c>
      <c r="T1405" s="140">
        <v>1</v>
      </c>
      <c r="U1405" s="139">
        <v>3</v>
      </c>
      <c r="V1405" s="77">
        <f t="shared" si="22"/>
        <v>12.12</v>
      </c>
      <c r="W1405" s="216">
        <v>20.2</v>
      </c>
      <c r="X1405" s="217">
        <v>0.34295578056930692</v>
      </c>
      <c r="Y1405" s="217">
        <v>0.65704421943069313</v>
      </c>
      <c r="Z1405" s="25"/>
    </row>
    <row r="1406" spans="1:26" x14ac:dyDescent="0.25">
      <c r="A1406" s="124">
        <v>583600</v>
      </c>
      <c r="B1406" s="125" t="s">
        <v>1445</v>
      </c>
      <c r="C1406" s="126" t="s">
        <v>1399</v>
      </c>
      <c r="D1406" s="101" t="s">
        <v>2116</v>
      </c>
      <c r="E1406" s="134"/>
      <c r="F1406" s="102">
        <v>21</v>
      </c>
      <c r="G1406" s="103" t="s">
        <v>1401</v>
      </c>
      <c r="H1406" s="104">
        <v>1</v>
      </c>
      <c r="I1406" s="106">
        <v>828</v>
      </c>
      <c r="J1406" s="168">
        <v>513</v>
      </c>
      <c r="K1406" s="166">
        <v>27</v>
      </c>
      <c r="L1406" s="166">
        <v>12</v>
      </c>
      <c r="M1406" s="166">
        <v>69</v>
      </c>
      <c r="N1406" s="166">
        <v>96</v>
      </c>
      <c r="O1406" s="167"/>
      <c r="P1406" s="138">
        <v>6</v>
      </c>
      <c r="Q1406" s="139">
        <v>0.33333333333333331</v>
      </c>
      <c r="R1406" s="140">
        <v>7</v>
      </c>
      <c r="S1406" s="140">
        <v>3</v>
      </c>
      <c r="T1406" s="140">
        <v>0</v>
      </c>
      <c r="U1406" s="139">
        <v>0</v>
      </c>
      <c r="V1406" s="77">
        <f t="shared" si="22"/>
        <v>12.12</v>
      </c>
      <c r="W1406" s="216">
        <v>20.2</v>
      </c>
      <c r="X1406" s="217">
        <v>0.34295578056930692</v>
      </c>
      <c r="Y1406" s="217">
        <v>0.65704421943069313</v>
      </c>
      <c r="Z1406" s="25"/>
    </row>
    <row r="1407" spans="1:26" x14ac:dyDescent="0.25">
      <c r="A1407" s="124">
        <v>583700</v>
      </c>
      <c r="B1407" s="125" t="s">
        <v>1446</v>
      </c>
      <c r="C1407" s="126" t="s">
        <v>1399</v>
      </c>
      <c r="D1407" s="101" t="s">
        <v>2116</v>
      </c>
      <c r="E1407" s="134"/>
      <c r="F1407" s="102">
        <v>21</v>
      </c>
      <c r="G1407" s="103" t="s">
        <v>1401</v>
      </c>
      <c r="H1407" s="104">
        <v>1</v>
      </c>
      <c r="I1407" s="106">
        <v>3156</v>
      </c>
      <c r="J1407" s="165">
        <v>1989</v>
      </c>
      <c r="K1407" s="166">
        <v>102</v>
      </c>
      <c r="L1407" s="166">
        <v>42</v>
      </c>
      <c r="M1407" s="166">
        <v>177</v>
      </c>
      <c r="N1407" s="166">
        <v>423</v>
      </c>
      <c r="O1407" s="167"/>
      <c r="P1407" s="138">
        <v>3</v>
      </c>
      <c r="Q1407" s="139">
        <v>0</v>
      </c>
      <c r="R1407" s="140">
        <v>21.666666666666668</v>
      </c>
      <c r="S1407" s="140">
        <v>24</v>
      </c>
      <c r="T1407" s="140">
        <v>5</v>
      </c>
      <c r="U1407" s="139">
        <v>2.6666666666666665</v>
      </c>
      <c r="V1407" s="77">
        <f t="shared" si="22"/>
        <v>12.12</v>
      </c>
      <c r="W1407" s="216">
        <v>20.2</v>
      </c>
      <c r="X1407" s="217">
        <v>0.34295578056930692</v>
      </c>
      <c r="Y1407" s="217">
        <v>0.65704421943069313</v>
      </c>
      <c r="Z1407" s="25"/>
    </row>
    <row r="1408" spans="1:26" x14ac:dyDescent="0.25">
      <c r="A1408" s="124">
        <v>583800</v>
      </c>
      <c r="B1408" s="125" t="s">
        <v>1447</v>
      </c>
      <c r="C1408" s="126" t="s">
        <v>1399</v>
      </c>
      <c r="D1408" s="101" t="s">
        <v>2116</v>
      </c>
      <c r="E1408" s="134"/>
      <c r="F1408" s="102">
        <v>21</v>
      </c>
      <c r="G1408" s="103" t="s">
        <v>1401</v>
      </c>
      <c r="H1408" s="104">
        <v>1</v>
      </c>
      <c r="I1408" s="106">
        <v>2442</v>
      </c>
      <c r="J1408" s="165">
        <v>1539</v>
      </c>
      <c r="K1408" s="166">
        <v>78</v>
      </c>
      <c r="L1408" s="166">
        <v>27</v>
      </c>
      <c r="M1408" s="166">
        <v>150</v>
      </c>
      <c r="N1408" s="166">
        <v>357</v>
      </c>
      <c r="O1408" s="167"/>
      <c r="P1408" s="138">
        <v>11.666666666666666</v>
      </c>
      <c r="Q1408" s="139">
        <v>0</v>
      </c>
      <c r="R1408" s="140">
        <v>28.333333333333332</v>
      </c>
      <c r="S1408" s="140">
        <v>18.666666666666668</v>
      </c>
      <c r="T1408" s="140">
        <v>5</v>
      </c>
      <c r="U1408" s="139">
        <v>0.66666666666666663</v>
      </c>
      <c r="V1408" s="77">
        <f t="shared" si="22"/>
        <v>12.12</v>
      </c>
      <c r="W1408" s="216">
        <v>20.2</v>
      </c>
      <c r="X1408" s="217">
        <v>0.34295578056930692</v>
      </c>
      <c r="Y1408" s="217">
        <v>0.65704421943069313</v>
      </c>
      <c r="Z1408" s="25"/>
    </row>
    <row r="1409" spans="1:26" x14ac:dyDescent="0.25">
      <c r="A1409" s="124">
        <v>583900</v>
      </c>
      <c r="B1409" s="125" t="s">
        <v>1448</v>
      </c>
      <c r="C1409" s="126" t="s">
        <v>1399</v>
      </c>
      <c r="D1409" s="101" t="s">
        <v>2116</v>
      </c>
      <c r="E1409" s="134"/>
      <c r="F1409" s="102">
        <v>21</v>
      </c>
      <c r="G1409" s="103" t="s">
        <v>1401</v>
      </c>
      <c r="H1409" s="104">
        <v>1</v>
      </c>
      <c r="I1409" s="106">
        <v>3162</v>
      </c>
      <c r="J1409" s="165">
        <v>2022</v>
      </c>
      <c r="K1409" s="166">
        <v>141</v>
      </c>
      <c r="L1409" s="166">
        <v>36</v>
      </c>
      <c r="M1409" s="166">
        <v>219</v>
      </c>
      <c r="N1409" s="166">
        <v>408</v>
      </c>
      <c r="O1409" s="167"/>
      <c r="P1409" s="138">
        <v>14.333333333333334</v>
      </c>
      <c r="Q1409" s="139">
        <v>0.33333333333333331</v>
      </c>
      <c r="R1409" s="140">
        <v>89</v>
      </c>
      <c r="S1409" s="140">
        <v>53.666666666666664</v>
      </c>
      <c r="T1409" s="140">
        <v>8.6666666666666661</v>
      </c>
      <c r="U1409" s="139">
        <v>2.3333333333333335</v>
      </c>
      <c r="V1409" s="77">
        <f t="shared" si="22"/>
        <v>12.12</v>
      </c>
      <c r="W1409" s="216">
        <v>20.2</v>
      </c>
      <c r="X1409" s="217">
        <v>0.34295578056930692</v>
      </c>
      <c r="Y1409" s="217">
        <v>0.65704421943069313</v>
      </c>
      <c r="Z1409" s="25"/>
    </row>
    <row r="1410" spans="1:26" x14ac:dyDescent="0.25">
      <c r="A1410" s="124">
        <v>584000</v>
      </c>
      <c r="B1410" s="125" t="s">
        <v>1449</v>
      </c>
      <c r="C1410" s="126" t="s">
        <v>1399</v>
      </c>
      <c r="D1410" s="101" t="s">
        <v>2116</v>
      </c>
      <c r="E1410" s="134"/>
      <c r="F1410" s="102">
        <v>21</v>
      </c>
      <c r="G1410" s="103" t="s">
        <v>1401</v>
      </c>
      <c r="H1410" s="104">
        <v>1</v>
      </c>
      <c r="I1410" s="106">
        <v>3216</v>
      </c>
      <c r="J1410" s="165">
        <v>2046</v>
      </c>
      <c r="K1410" s="166">
        <v>96</v>
      </c>
      <c r="L1410" s="166">
        <v>36</v>
      </c>
      <c r="M1410" s="166">
        <v>201</v>
      </c>
      <c r="N1410" s="166">
        <v>420</v>
      </c>
      <c r="O1410" s="167"/>
      <c r="P1410" s="138">
        <v>62.666666666666664</v>
      </c>
      <c r="Q1410" s="139">
        <v>0.66666666666666663</v>
      </c>
      <c r="R1410" s="140">
        <v>54</v>
      </c>
      <c r="S1410" s="140">
        <v>34</v>
      </c>
      <c r="T1410" s="140">
        <v>2.3333333333333335</v>
      </c>
      <c r="U1410" s="139">
        <v>7</v>
      </c>
      <c r="V1410" s="77">
        <f t="shared" si="22"/>
        <v>12.12</v>
      </c>
      <c r="W1410" s="216">
        <v>20.2</v>
      </c>
      <c r="X1410" s="217">
        <v>0.34295578056930692</v>
      </c>
      <c r="Y1410" s="217">
        <v>0.65704421943069313</v>
      </c>
      <c r="Z1410" s="25"/>
    </row>
    <row r="1411" spans="1:26" x14ac:dyDescent="0.25">
      <c r="A1411" s="124">
        <v>584201</v>
      </c>
      <c r="B1411" s="125" t="s">
        <v>1450</v>
      </c>
      <c r="C1411" s="126" t="s">
        <v>1396</v>
      </c>
      <c r="D1411" s="101" t="s">
        <v>2115</v>
      </c>
      <c r="E1411" s="134"/>
      <c r="F1411" s="102">
        <v>21</v>
      </c>
      <c r="G1411" s="103" t="s">
        <v>1401</v>
      </c>
      <c r="H1411" s="104">
        <v>1</v>
      </c>
      <c r="I1411" s="106">
        <v>5991</v>
      </c>
      <c r="J1411" s="165">
        <v>3774</v>
      </c>
      <c r="K1411" s="166">
        <v>144</v>
      </c>
      <c r="L1411" s="166">
        <v>60</v>
      </c>
      <c r="M1411" s="166">
        <v>363</v>
      </c>
      <c r="N1411" s="166">
        <v>930</v>
      </c>
      <c r="O1411" s="167"/>
      <c r="P1411" s="138">
        <v>41.333333333333336</v>
      </c>
      <c r="Q1411" s="139">
        <v>0</v>
      </c>
      <c r="R1411" s="140">
        <v>77.333333333333329</v>
      </c>
      <c r="S1411" s="140">
        <v>45</v>
      </c>
      <c r="T1411" s="140">
        <v>9.3333333333333339</v>
      </c>
      <c r="U1411" s="139">
        <v>5.666666666666667</v>
      </c>
      <c r="V1411" s="77">
        <f t="shared" si="22"/>
        <v>11.94</v>
      </c>
      <c r="W1411" s="216">
        <v>19.899999999999999</v>
      </c>
      <c r="X1411" s="217">
        <v>0.36561708611261345</v>
      </c>
      <c r="Y1411" s="217">
        <v>0.63438291388738655</v>
      </c>
      <c r="Z1411" s="25"/>
    </row>
    <row r="1412" spans="1:26" x14ac:dyDescent="0.25">
      <c r="A1412" s="124">
        <v>584202</v>
      </c>
      <c r="B1412" s="125" t="s">
        <v>1452</v>
      </c>
      <c r="C1412" s="126" t="s">
        <v>1396</v>
      </c>
      <c r="D1412" s="101" t="s">
        <v>2115</v>
      </c>
      <c r="E1412" s="134"/>
      <c r="F1412" s="102">
        <v>21</v>
      </c>
      <c r="G1412" s="103" t="s">
        <v>1401</v>
      </c>
      <c r="H1412" s="104">
        <v>1</v>
      </c>
      <c r="I1412" s="106">
        <v>6282</v>
      </c>
      <c r="J1412" s="165">
        <v>4239</v>
      </c>
      <c r="K1412" s="166">
        <v>177</v>
      </c>
      <c r="L1412" s="166">
        <v>69</v>
      </c>
      <c r="M1412" s="166">
        <v>336</v>
      </c>
      <c r="N1412" s="166">
        <v>810</v>
      </c>
      <c r="O1412" s="167"/>
      <c r="P1412" s="138">
        <v>59.666666666666664</v>
      </c>
      <c r="Q1412" s="139">
        <v>0.66666666666666663</v>
      </c>
      <c r="R1412" s="140">
        <v>88.333333333333329</v>
      </c>
      <c r="S1412" s="140">
        <v>55.333333333333336</v>
      </c>
      <c r="T1412" s="140">
        <v>8.6666666666666661</v>
      </c>
      <c r="U1412" s="139">
        <v>2.6666666666666665</v>
      </c>
      <c r="V1412" s="77">
        <f t="shared" si="22"/>
        <v>11.94</v>
      </c>
      <c r="W1412" s="216">
        <v>19.899999999999999</v>
      </c>
      <c r="X1412" s="217">
        <v>0.36561708611261345</v>
      </c>
      <c r="Y1412" s="217">
        <v>0.63438291388738655</v>
      </c>
      <c r="Z1412" s="25"/>
    </row>
    <row r="1413" spans="1:26" x14ac:dyDescent="0.25">
      <c r="A1413" s="124">
        <v>584301</v>
      </c>
      <c r="B1413" s="125" t="s">
        <v>1453</v>
      </c>
      <c r="C1413" s="126" t="s">
        <v>1396</v>
      </c>
      <c r="D1413" s="101" t="s">
        <v>2115</v>
      </c>
      <c r="E1413" s="134"/>
      <c r="F1413" s="102">
        <v>273</v>
      </c>
      <c r="G1413" s="103" t="s">
        <v>1454</v>
      </c>
      <c r="H1413" s="104">
        <v>3</v>
      </c>
      <c r="I1413" s="106">
        <v>3669</v>
      </c>
      <c r="J1413" s="165">
        <v>2334</v>
      </c>
      <c r="K1413" s="166">
        <v>234</v>
      </c>
      <c r="L1413" s="166">
        <v>45</v>
      </c>
      <c r="M1413" s="166">
        <v>237</v>
      </c>
      <c r="N1413" s="166">
        <v>489</v>
      </c>
      <c r="O1413" s="167"/>
      <c r="P1413" s="138">
        <v>44.333333333333336</v>
      </c>
      <c r="Q1413" s="139">
        <v>1</v>
      </c>
      <c r="R1413" s="140">
        <v>46.666666666666664</v>
      </c>
      <c r="S1413" s="140">
        <v>34</v>
      </c>
      <c r="T1413" s="140">
        <v>3</v>
      </c>
      <c r="U1413" s="139">
        <v>1.3333333333333333</v>
      </c>
      <c r="V1413" s="77">
        <f t="shared" si="22"/>
        <v>5.2653426111066928</v>
      </c>
      <c r="W1413" s="216">
        <v>8.7755710185111546</v>
      </c>
      <c r="X1413" s="217">
        <v>0.82909476754202149</v>
      </c>
      <c r="Y1413" s="217">
        <v>0.17090523245797848</v>
      </c>
      <c r="Z1413" s="25"/>
    </row>
    <row r="1414" spans="1:26" x14ac:dyDescent="0.25">
      <c r="A1414" s="124">
        <v>584303</v>
      </c>
      <c r="B1414" s="125" t="s">
        <v>1455</v>
      </c>
      <c r="C1414" s="126" t="s">
        <v>1396</v>
      </c>
      <c r="D1414" s="101" t="s">
        <v>2115</v>
      </c>
      <c r="E1414" s="134"/>
      <c r="F1414" s="102">
        <v>273</v>
      </c>
      <c r="G1414" s="103" t="s">
        <v>1454</v>
      </c>
      <c r="H1414" s="104">
        <v>3</v>
      </c>
      <c r="I1414" s="106">
        <v>3927</v>
      </c>
      <c r="J1414" s="165">
        <v>2736</v>
      </c>
      <c r="K1414" s="166">
        <v>201</v>
      </c>
      <c r="L1414" s="166">
        <v>36</v>
      </c>
      <c r="M1414" s="166">
        <v>216</v>
      </c>
      <c r="N1414" s="166">
        <v>492</v>
      </c>
      <c r="O1414" s="167"/>
      <c r="P1414" s="138">
        <v>24.666666666666668</v>
      </c>
      <c r="Q1414" s="139">
        <v>3</v>
      </c>
      <c r="R1414" s="140">
        <v>76.666666666666671</v>
      </c>
      <c r="S1414" s="140">
        <v>54.666666666666664</v>
      </c>
      <c r="T1414" s="140">
        <v>6</v>
      </c>
      <c r="U1414" s="139">
        <v>3</v>
      </c>
      <c r="V1414" s="77">
        <f t="shared" si="22"/>
        <v>5.3633179816459053</v>
      </c>
      <c r="W1414" s="216">
        <v>8.9388633027431759</v>
      </c>
      <c r="X1414" s="217">
        <v>0.81394913057996998</v>
      </c>
      <c r="Y1414" s="217">
        <v>0.18605086942003005</v>
      </c>
      <c r="Z1414" s="25"/>
    </row>
    <row r="1415" spans="1:26" x14ac:dyDescent="0.25">
      <c r="A1415" s="124">
        <v>584304</v>
      </c>
      <c r="B1415" s="125" t="s">
        <v>1456</v>
      </c>
      <c r="C1415" s="126" t="s">
        <v>1396</v>
      </c>
      <c r="D1415" s="101" t="s">
        <v>2115</v>
      </c>
      <c r="E1415" s="134"/>
      <c r="F1415" s="102">
        <v>507</v>
      </c>
      <c r="G1415" s="103" t="s">
        <v>95</v>
      </c>
      <c r="H1415" s="104">
        <v>6</v>
      </c>
      <c r="I1415" s="106" t="s">
        <v>2139</v>
      </c>
      <c r="J1415" s="168" t="s">
        <v>2139</v>
      </c>
      <c r="K1415" s="166" t="s">
        <v>2139</v>
      </c>
      <c r="L1415" s="166" t="s">
        <v>2139</v>
      </c>
      <c r="M1415" s="166" t="s">
        <v>2139</v>
      </c>
      <c r="N1415" s="166" t="s">
        <v>2139</v>
      </c>
      <c r="O1415" s="167"/>
      <c r="P1415" s="138">
        <v>0</v>
      </c>
      <c r="Q1415" s="139">
        <v>0</v>
      </c>
      <c r="R1415" s="140">
        <v>0</v>
      </c>
      <c r="S1415" s="140">
        <v>0</v>
      </c>
      <c r="T1415" s="140">
        <v>0</v>
      </c>
      <c r="U1415" s="139">
        <v>0</v>
      </c>
      <c r="V1415" s="77">
        <f t="shared" si="22"/>
        <v>3.1880000000000002</v>
      </c>
      <c r="W1415" s="216">
        <v>7.97</v>
      </c>
      <c r="X1415" s="217">
        <v>0.912895861184568</v>
      </c>
      <c r="Y1415" s="217">
        <v>8.7104138815432011E-2</v>
      </c>
      <c r="Z1415" s="25"/>
    </row>
    <row r="1416" spans="1:26" x14ac:dyDescent="0.25">
      <c r="A1416" s="124">
        <v>584305</v>
      </c>
      <c r="B1416" s="125" t="s">
        <v>1457</v>
      </c>
      <c r="C1416" s="126" t="s">
        <v>1396</v>
      </c>
      <c r="D1416" s="101" t="s">
        <v>2115</v>
      </c>
      <c r="E1416" s="134"/>
      <c r="F1416" s="102">
        <v>273</v>
      </c>
      <c r="G1416" s="103" t="s">
        <v>1454</v>
      </c>
      <c r="H1416" s="104">
        <v>3</v>
      </c>
      <c r="I1416" s="106">
        <v>9</v>
      </c>
      <c r="J1416" s="168">
        <v>9</v>
      </c>
      <c r="K1416" s="166" t="s">
        <v>2139</v>
      </c>
      <c r="L1416" s="166" t="s">
        <v>2139</v>
      </c>
      <c r="M1416" s="166" t="s">
        <v>2139</v>
      </c>
      <c r="N1416" s="166" t="s">
        <v>2139</v>
      </c>
      <c r="O1416" s="167"/>
      <c r="P1416" s="138">
        <v>0</v>
      </c>
      <c r="Q1416" s="139">
        <v>0</v>
      </c>
      <c r="R1416" s="140">
        <v>0</v>
      </c>
      <c r="S1416" s="140">
        <v>0</v>
      </c>
      <c r="T1416" s="140">
        <v>0</v>
      </c>
      <c r="U1416" s="139">
        <v>0</v>
      </c>
      <c r="V1416" s="77">
        <f t="shared" si="22"/>
        <v>5.2653426111066928</v>
      </c>
      <c r="W1416" s="216">
        <v>8.7755710185111546</v>
      </c>
      <c r="X1416" s="217">
        <v>0.82909476754202149</v>
      </c>
      <c r="Y1416" s="217">
        <v>0.17090523245797848</v>
      </c>
      <c r="Z1416" s="25"/>
    </row>
    <row r="1417" spans="1:26" x14ac:dyDescent="0.25">
      <c r="A1417" s="124">
        <v>584402</v>
      </c>
      <c r="B1417" s="125" t="s">
        <v>1459</v>
      </c>
      <c r="C1417" s="126" t="s">
        <v>1458</v>
      </c>
      <c r="D1417" s="101" t="s">
        <v>2117</v>
      </c>
      <c r="E1417" s="134"/>
      <c r="F1417" s="102">
        <v>501</v>
      </c>
      <c r="G1417" s="103" t="s">
        <v>67</v>
      </c>
      <c r="H1417" s="104">
        <v>4</v>
      </c>
      <c r="I1417" s="106">
        <v>375</v>
      </c>
      <c r="J1417" s="168">
        <v>282</v>
      </c>
      <c r="K1417" s="166">
        <v>9</v>
      </c>
      <c r="L1417" s="166">
        <v>3</v>
      </c>
      <c r="M1417" s="166">
        <v>21</v>
      </c>
      <c r="N1417" s="166">
        <v>48</v>
      </c>
      <c r="O1417" s="167"/>
      <c r="P1417" s="138">
        <v>57</v>
      </c>
      <c r="Q1417" s="139">
        <v>1.3333333333333333</v>
      </c>
      <c r="R1417" s="140">
        <v>7.666666666666667</v>
      </c>
      <c r="S1417" s="140">
        <v>2.3333333333333335</v>
      </c>
      <c r="T1417" s="140">
        <v>0.33333333333333331</v>
      </c>
      <c r="U1417" s="139">
        <v>0.66666666666666663</v>
      </c>
      <c r="V1417" s="77">
        <f t="shared" si="22"/>
        <v>3.2455632439761888</v>
      </c>
      <c r="W1417" s="216">
        <v>8.1139081099404713</v>
      </c>
      <c r="X1417" s="217">
        <v>0.89670475867570387</v>
      </c>
      <c r="Y1417" s="217">
        <v>0.10329524132429614</v>
      </c>
      <c r="Z1417" s="25"/>
    </row>
    <row r="1418" spans="1:26" x14ac:dyDescent="0.25">
      <c r="A1418" s="124">
        <v>584403</v>
      </c>
      <c r="B1418" s="125" t="s">
        <v>1460</v>
      </c>
      <c r="C1418" s="126" t="s">
        <v>1458</v>
      </c>
      <c r="D1418" s="101" t="s">
        <v>2117</v>
      </c>
      <c r="E1418" s="134"/>
      <c r="F1418" s="102">
        <v>501</v>
      </c>
      <c r="G1418" s="103" t="s">
        <v>67</v>
      </c>
      <c r="H1418" s="104">
        <v>4</v>
      </c>
      <c r="I1418" s="106">
        <v>222</v>
      </c>
      <c r="J1418" s="168">
        <v>180</v>
      </c>
      <c r="K1418" s="166">
        <v>21</v>
      </c>
      <c r="L1418" s="166" t="s">
        <v>2139</v>
      </c>
      <c r="M1418" s="166">
        <v>9</v>
      </c>
      <c r="N1418" s="166">
        <v>15</v>
      </c>
      <c r="O1418" s="167"/>
      <c r="P1418" s="138">
        <v>2</v>
      </c>
      <c r="Q1418" s="139">
        <v>0</v>
      </c>
      <c r="R1418" s="140">
        <v>4.666666666666667</v>
      </c>
      <c r="S1418" s="140">
        <v>7.333333333333333</v>
      </c>
      <c r="T1418" s="140">
        <v>0.66666666666666663</v>
      </c>
      <c r="U1418" s="139">
        <v>0.33333333333333331</v>
      </c>
      <c r="V1418" s="77">
        <f t="shared" si="22"/>
        <v>3.1880000000000002</v>
      </c>
      <c r="W1418" s="216">
        <v>7.97</v>
      </c>
      <c r="X1418" s="217">
        <v>0.912895861184568</v>
      </c>
      <c r="Y1418" s="217">
        <v>8.7104138815432011E-2</v>
      </c>
      <c r="Z1418" s="25"/>
    </row>
    <row r="1419" spans="1:26" x14ac:dyDescent="0.25">
      <c r="A1419" s="124">
        <v>584404</v>
      </c>
      <c r="B1419" s="125" t="s">
        <v>1461</v>
      </c>
      <c r="C1419" s="126" t="s">
        <v>1458</v>
      </c>
      <c r="D1419" s="101" t="s">
        <v>2117</v>
      </c>
      <c r="E1419" s="134"/>
      <c r="F1419" s="102">
        <v>502</v>
      </c>
      <c r="G1419" s="103" t="s">
        <v>69</v>
      </c>
      <c r="H1419" s="104">
        <v>5</v>
      </c>
      <c r="I1419" s="106">
        <v>234</v>
      </c>
      <c r="J1419" s="168">
        <v>174</v>
      </c>
      <c r="K1419" s="166">
        <v>18</v>
      </c>
      <c r="L1419" s="166" t="s">
        <v>2139</v>
      </c>
      <c r="M1419" s="166">
        <v>9</v>
      </c>
      <c r="N1419" s="166">
        <v>30</v>
      </c>
      <c r="O1419" s="167"/>
      <c r="P1419" s="138">
        <v>1.6666666666666667</v>
      </c>
      <c r="Q1419" s="139">
        <v>0</v>
      </c>
      <c r="R1419" s="140">
        <v>8.6666666666666661</v>
      </c>
      <c r="S1419" s="140">
        <v>4.333333333333333</v>
      </c>
      <c r="T1419" s="140">
        <v>0.33333333333333331</v>
      </c>
      <c r="U1419" s="139">
        <v>1</v>
      </c>
      <c r="V1419" s="77">
        <f t="shared" si="22"/>
        <v>3.1880000000000002</v>
      </c>
      <c r="W1419" s="216">
        <v>7.97</v>
      </c>
      <c r="X1419" s="217">
        <v>0.912895861184568</v>
      </c>
      <c r="Y1419" s="217">
        <v>8.7104138815432011E-2</v>
      </c>
      <c r="Z1419" s="25"/>
    </row>
    <row r="1420" spans="1:26" x14ac:dyDescent="0.25">
      <c r="A1420" s="124">
        <v>584405</v>
      </c>
      <c r="B1420" s="125" t="s">
        <v>1462</v>
      </c>
      <c r="C1420" s="126" t="s">
        <v>1458</v>
      </c>
      <c r="D1420" s="101" t="s">
        <v>2117</v>
      </c>
      <c r="E1420" s="134"/>
      <c r="F1420" s="102">
        <v>502</v>
      </c>
      <c r="G1420" s="103" t="s">
        <v>69</v>
      </c>
      <c r="H1420" s="104">
        <v>5</v>
      </c>
      <c r="I1420" s="106">
        <v>720</v>
      </c>
      <c r="J1420" s="168">
        <v>468</v>
      </c>
      <c r="K1420" s="166">
        <v>18</v>
      </c>
      <c r="L1420" s="166">
        <v>9</v>
      </c>
      <c r="M1420" s="166">
        <v>36</v>
      </c>
      <c r="N1420" s="166">
        <v>81</v>
      </c>
      <c r="O1420" s="167"/>
      <c r="P1420" s="138">
        <v>1.6666666666666667</v>
      </c>
      <c r="Q1420" s="139">
        <v>0</v>
      </c>
      <c r="R1420" s="140">
        <v>4.666666666666667</v>
      </c>
      <c r="S1420" s="140">
        <v>2</v>
      </c>
      <c r="T1420" s="140">
        <v>0</v>
      </c>
      <c r="U1420" s="139">
        <v>0</v>
      </c>
      <c r="V1420" s="77">
        <f t="shared" si="22"/>
        <v>3.1880000000000002</v>
      </c>
      <c r="W1420" s="216">
        <v>7.97</v>
      </c>
      <c r="X1420" s="217">
        <v>0.912895861184568</v>
      </c>
      <c r="Y1420" s="217">
        <v>8.7104138815432011E-2</v>
      </c>
      <c r="Z1420" s="25"/>
    </row>
    <row r="1421" spans="1:26" x14ac:dyDescent="0.25">
      <c r="A1421" s="124">
        <v>584407</v>
      </c>
      <c r="B1421" s="125" t="s">
        <v>1463</v>
      </c>
      <c r="C1421" s="126" t="s">
        <v>1458</v>
      </c>
      <c r="D1421" s="101" t="s">
        <v>2117</v>
      </c>
      <c r="E1421" s="134"/>
      <c r="F1421" s="102">
        <v>502</v>
      </c>
      <c r="G1421" s="103" t="s">
        <v>69</v>
      </c>
      <c r="H1421" s="104">
        <v>5</v>
      </c>
      <c r="I1421" s="106">
        <v>207</v>
      </c>
      <c r="J1421" s="168">
        <v>156</v>
      </c>
      <c r="K1421" s="166">
        <v>3</v>
      </c>
      <c r="L1421" s="166" t="s">
        <v>2139</v>
      </c>
      <c r="M1421" s="166">
        <v>6</v>
      </c>
      <c r="N1421" s="166">
        <v>21</v>
      </c>
      <c r="O1421" s="167"/>
      <c r="P1421" s="138">
        <v>1.3333333333333333</v>
      </c>
      <c r="Q1421" s="139">
        <v>0</v>
      </c>
      <c r="R1421" s="140">
        <v>0</v>
      </c>
      <c r="S1421" s="140">
        <v>0</v>
      </c>
      <c r="T1421" s="140">
        <v>0</v>
      </c>
      <c r="U1421" s="139">
        <v>0</v>
      </c>
      <c r="V1421" s="77">
        <f t="shared" si="22"/>
        <v>3.1880000000000002</v>
      </c>
      <c r="W1421" s="216">
        <v>7.97</v>
      </c>
      <c r="X1421" s="217">
        <v>0.912895861184568</v>
      </c>
      <c r="Y1421" s="217">
        <v>8.7104138815432011E-2</v>
      </c>
      <c r="Z1421" s="25"/>
    </row>
    <row r="1422" spans="1:26" x14ac:dyDescent="0.25">
      <c r="A1422" s="124">
        <v>584408</v>
      </c>
      <c r="B1422" s="125" t="s">
        <v>1464</v>
      </c>
      <c r="C1422" s="126" t="s">
        <v>1458</v>
      </c>
      <c r="D1422" s="101" t="s">
        <v>2117</v>
      </c>
      <c r="E1422" s="134"/>
      <c r="F1422" s="102">
        <v>502</v>
      </c>
      <c r="G1422" s="103" t="s">
        <v>69</v>
      </c>
      <c r="H1422" s="104">
        <v>5</v>
      </c>
      <c r="I1422" s="106">
        <v>186</v>
      </c>
      <c r="J1422" s="168">
        <v>135</v>
      </c>
      <c r="K1422" s="166">
        <v>12</v>
      </c>
      <c r="L1422" s="166" t="s">
        <v>2139</v>
      </c>
      <c r="M1422" s="166">
        <v>3</v>
      </c>
      <c r="N1422" s="166">
        <v>18</v>
      </c>
      <c r="O1422" s="167"/>
      <c r="P1422" s="138">
        <v>0.33333333333333331</v>
      </c>
      <c r="Q1422" s="139">
        <v>0</v>
      </c>
      <c r="R1422" s="140">
        <v>0</v>
      </c>
      <c r="S1422" s="140">
        <v>0</v>
      </c>
      <c r="T1422" s="140">
        <v>0</v>
      </c>
      <c r="U1422" s="139">
        <v>0</v>
      </c>
      <c r="V1422" s="77">
        <f t="shared" si="22"/>
        <v>3.1880000000000002</v>
      </c>
      <c r="W1422" s="216">
        <v>7.97</v>
      </c>
      <c r="X1422" s="217">
        <v>0.912895861184568</v>
      </c>
      <c r="Y1422" s="217">
        <v>8.7104138815432011E-2</v>
      </c>
      <c r="Z1422" s="25"/>
    </row>
    <row r="1423" spans="1:26" x14ac:dyDescent="0.25">
      <c r="A1423" s="124">
        <v>584409</v>
      </c>
      <c r="B1423" s="125" t="s">
        <v>1465</v>
      </c>
      <c r="C1423" s="126" t="s">
        <v>1458</v>
      </c>
      <c r="D1423" s="101" t="s">
        <v>2117</v>
      </c>
      <c r="E1423" s="134"/>
      <c r="F1423" s="102">
        <v>502</v>
      </c>
      <c r="G1423" s="103" t="s">
        <v>69</v>
      </c>
      <c r="H1423" s="104">
        <v>5</v>
      </c>
      <c r="I1423" s="106">
        <v>531</v>
      </c>
      <c r="J1423" s="168">
        <v>360</v>
      </c>
      <c r="K1423" s="166">
        <v>27</v>
      </c>
      <c r="L1423" s="166">
        <v>6</v>
      </c>
      <c r="M1423" s="166">
        <v>24</v>
      </c>
      <c r="N1423" s="166">
        <v>54</v>
      </c>
      <c r="O1423" s="167"/>
      <c r="P1423" s="138">
        <v>1</v>
      </c>
      <c r="Q1423" s="139">
        <v>0</v>
      </c>
      <c r="R1423" s="140">
        <v>4</v>
      </c>
      <c r="S1423" s="140">
        <v>3</v>
      </c>
      <c r="T1423" s="140">
        <v>1</v>
      </c>
      <c r="U1423" s="139">
        <v>0.66666666666666663</v>
      </c>
      <c r="V1423" s="77">
        <f t="shared" si="22"/>
        <v>3.1880000000000002</v>
      </c>
      <c r="W1423" s="216">
        <v>7.97</v>
      </c>
      <c r="X1423" s="217">
        <v>0.912895861184568</v>
      </c>
      <c r="Y1423" s="217">
        <v>8.7104138815432011E-2</v>
      </c>
      <c r="Z1423" s="25"/>
    </row>
    <row r="1424" spans="1:26" x14ac:dyDescent="0.25">
      <c r="A1424" s="124">
        <v>584410</v>
      </c>
      <c r="B1424" s="125" t="s">
        <v>1466</v>
      </c>
      <c r="C1424" s="126" t="s">
        <v>1458</v>
      </c>
      <c r="D1424" s="101" t="s">
        <v>2117</v>
      </c>
      <c r="E1424" s="134"/>
      <c r="F1424" s="102">
        <v>502</v>
      </c>
      <c r="G1424" s="103" t="s">
        <v>69</v>
      </c>
      <c r="H1424" s="104">
        <v>5</v>
      </c>
      <c r="I1424" s="106">
        <v>1551</v>
      </c>
      <c r="J1424" s="165">
        <v>1038</v>
      </c>
      <c r="K1424" s="166">
        <v>54</v>
      </c>
      <c r="L1424" s="166">
        <v>15</v>
      </c>
      <c r="M1424" s="166">
        <v>123</v>
      </c>
      <c r="N1424" s="166">
        <v>204</v>
      </c>
      <c r="O1424" s="167"/>
      <c r="P1424" s="138">
        <v>1</v>
      </c>
      <c r="Q1424" s="139">
        <v>0</v>
      </c>
      <c r="R1424" s="140">
        <v>5.666666666666667</v>
      </c>
      <c r="S1424" s="140">
        <v>5.666666666666667</v>
      </c>
      <c r="T1424" s="140">
        <v>2</v>
      </c>
      <c r="U1424" s="139">
        <v>0</v>
      </c>
      <c r="V1424" s="77">
        <f t="shared" si="22"/>
        <v>3.1988740161034479</v>
      </c>
      <c r="W1424" s="216">
        <v>7.9971850402586195</v>
      </c>
      <c r="X1424" s="217">
        <v>0.90979263040857639</v>
      </c>
      <c r="Y1424" s="217">
        <v>9.0207369591423572E-2</v>
      </c>
      <c r="Z1424" s="25"/>
    </row>
    <row r="1425" spans="1:26" x14ac:dyDescent="0.25">
      <c r="A1425" s="124">
        <v>584411</v>
      </c>
      <c r="B1425" s="125" t="s">
        <v>1467</v>
      </c>
      <c r="C1425" s="126" t="s">
        <v>1458</v>
      </c>
      <c r="D1425" s="101" t="s">
        <v>2117</v>
      </c>
      <c r="E1425" s="134"/>
      <c r="F1425" s="102">
        <v>502</v>
      </c>
      <c r="G1425" s="103" t="s">
        <v>69</v>
      </c>
      <c r="H1425" s="104">
        <v>5</v>
      </c>
      <c r="I1425" s="106">
        <v>342</v>
      </c>
      <c r="J1425" s="168">
        <v>258</v>
      </c>
      <c r="K1425" s="166">
        <v>15</v>
      </c>
      <c r="L1425" s="166">
        <v>0</v>
      </c>
      <c r="M1425" s="166">
        <v>24</v>
      </c>
      <c r="N1425" s="166">
        <v>30</v>
      </c>
      <c r="O1425" s="167"/>
      <c r="P1425" s="138">
        <v>2</v>
      </c>
      <c r="Q1425" s="139">
        <v>0</v>
      </c>
      <c r="R1425" s="140">
        <v>4</v>
      </c>
      <c r="S1425" s="140">
        <v>2.6666666666666665</v>
      </c>
      <c r="T1425" s="140">
        <v>0.33333333333333331</v>
      </c>
      <c r="U1425" s="139">
        <v>0</v>
      </c>
      <c r="V1425" s="77">
        <f t="shared" si="22"/>
        <v>3.1880000000000002</v>
      </c>
      <c r="W1425" s="216">
        <v>7.97</v>
      </c>
      <c r="X1425" s="217">
        <v>0.912895861184568</v>
      </c>
      <c r="Y1425" s="217">
        <v>8.7104138815432011E-2</v>
      </c>
      <c r="Z1425" s="25"/>
    </row>
    <row r="1426" spans="1:26" x14ac:dyDescent="0.25">
      <c r="A1426" s="124">
        <v>584412</v>
      </c>
      <c r="B1426" s="125" t="s">
        <v>1468</v>
      </c>
      <c r="C1426" s="126" t="s">
        <v>1458</v>
      </c>
      <c r="D1426" s="101" t="s">
        <v>2117</v>
      </c>
      <c r="E1426" s="134"/>
      <c r="F1426" s="102">
        <v>502</v>
      </c>
      <c r="G1426" s="103" t="s">
        <v>69</v>
      </c>
      <c r="H1426" s="104">
        <v>5</v>
      </c>
      <c r="I1426" s="106">
        <v>144</v>
      </c>
      <c r="J1426" s="168">
        <v>90</v>
      </c>
      <c r="K1426" s="166" t="s">
        <v>2139</v>
      </c>
      <c r="L1426" s="166" t="s">
        <v>2139</v>
      </c>
      <c r="M1426" s="166">
        <v>9</v>
      </c>
      <c r="N1426" s="166">
        <v>24</v>
      </c>
      <c r="O1426" s="167"/>
      <c r="P1426" s="138">
        <v>2</v>
      </c>
      <c r="Q1426" s="139">
        <v>0</v>
      </c>
      <c r="R1426" s="140">
        <v>0</v>
      </c>
      <c r="S1426" s="140">
        <v>0</v>
      </c>
      <c r="T1426" s="140">
        <v>0</v>
      </c>
      <c r="U1426" s="139">
        <v>0</v>
      </c>
      <c r="V1426" s="77">
        <f t="shared" si="22"/>
        <v>3.1880000000000002</v>
      </c>
      <c r="W1426" s="216">
        <v>7.97</v>
      </c>
      <c r="X1426" s="217">
        <v>0.912895861184568</v>
      </c>
      <c r="Y1426" s="217">
        <v>8.7104138815432011E-2</v>
      </c>
      <c r="Z1426" s="25"/>
    </row>
    <row r="1427" spans="1:26" x14ac:dyDescent="0.25">
      <c r="A1427" s="124">
        <v>584500</v>
      </c>
      <c r="B1427" s="125" t="s">
        <v>1469</v>
      </c>
      <c r="C1427" s="126" t="s">
        <v>1458</v>
      </c>
      <c r="D1427" s="101" t="s">
        <v>2117</v>
      </c>
      <c r="E1427" s="134"/>
      <c r="F1427" s="102">
        <v>274</v>
      </c>
      <c r="G1427" s="103" t="s">
        <v>1470</v>
      </c>
      <c r="H1427" s="104">
        <v>3</v>
      </c>
      <c r="I1427" s="106">
        <v>4035</v>
      </c>
      <c r="J1427" s="165">
        <v>2571</v>
      </c>
      <c r="K1427" s="166">
        <v>147</v>
      </c>
      <c r="L1427" s="166">
        <v>54</v>
      </c>
      <c r="M1427" s="166">
        <v>285</v>
      </c>
      <c r="N1427" s="166">
        <v>525</v>
      </c>
      <c r="O1427" s="167"/>
      <c r="P1427" s="138">
        <v>0.33333333333333331</v>
      </c>
      <c r="Q1427" s="139">
        <v>0</v>
      </c>
      <c r="R1427" s="140">
        <v>148</v>
      </c>
      <c r="S1427" s="140">
        <v>87.666666666666671</v>
      </c>
      <c r="T1427" s="140">
        <v>7.333333333333333</v>
      </c>
      <c r="U1427" s="139">
        <v>5</v>
      </c>
      <c r="V1427" s="77">
        <f t="shared" si="22"/>
        <v>9.7142028885710747</v>
      </c>
      <c r="W1427" s="216">
        <v>16.190338147618458</v>
      </c>
      <c r="X1427" s="217">
        <v>0.44939024418778112</v>
      </c>
      <c r="Y1427" s="217">
        <v>0.55060975581221883</v>
      </c>
      <c r="Z1427" s="25"/>
    </row>
    <row r="1428" spans="1:26" x14ac:dyDescent="0.25">
      <c r="A1428" s="124">
        <v>584600</v>
      </c>
      <c r="B1428" s="125" t="s">
        <v>1471</v>
      </c>
      <c r="C1428" s="126" t="s">
        <v>1458</v>
      </c>
      <c r="D1428" s="101" t="s">
        <v>2117</v>
      </c>
      <c r="E1428" s="134"/>
      <c r="F1428" s="102">
        <v>275</v>
      </c>
      <c r="G1428" s="103" t="s">
        <v>1471</v>
      </c>
      <c r="H1428" s="104">
        <v>3</v>
      </c>
      <c r="I1428" s="106">
        <v>1026</v>
      </c>
      <c r="J1428" s="168">
        <v>678</v>
      </c>
      <c r="K1428" s="166">
        <v>48</v>
      </c>
      <c r="L1428" s="166">
        <v>9</v>
      </c>
      <c r="M1428" s="166">
        <v>57</v>
      </c>
      <c r="N1428" s="166">
        <v>117</v>
      </c>
      <c r="O1428" s="167"/>
      <c r="P1428" s="138">
        <v>46</v>
      </c>
      <c r="Q1428" s="139">
        <v>1</v>
      </c>
      <c r="R1428" s="140">
        <v>14.333333333333334</v>
      </c>
      <c r="S1428" s="140">
        <v>11.666666666666666</v>
      </c>
      <c r="T1428" s="140">
        <v>2.6666666666666665</v>
      </c>
      <c r="U1428" s="139">
        <v>0.33333333333333331</v>
      </c>
      <c r="V1428" s="77">
        <f t="shared" si="22"/>
        <v>9.7142028885710747</v>
      </c>
      <c r="W1428" s="216">
        <v>16.190338147618458</v>
      </c>
      <c r="X1428" s="217">
        <v>0.44939024418778112</v>
      </c>
      <c r="Y1428" s="217">
        <v>0.55060975581221883</v>
      </c>
      <c r="Z1428" s="25"/>
    </row>
    <row r="1429" spans="1:26" x14ac:dyDescent="0.25">
      <c r="A1429" s="124">
        <v>584701</v>
      </c>
      <c r="B1429" s="125" t="s">
        <v>1472</v>
      </c>
      <c r="C1429" s="126" t="s">
        <v>1458</v>
      </c>
      <c r="D1429" s="101" t="s">
        <v>2117</v>
      </c>
      <c r="E1429" s="134"/>
      <c r="F1429" s="102">
        <v>502</v>
      </c>
      <c r="G1429" s="103" t="s">
        <v>69</v>
      </c>
      <c r="H1429" s="104">
        <v>5</v>
      </c>
      <c r="I1429" s="106">
        <v>324</v>
      </c>
      <c r="J1429" s="168">
        <v>222</v>
      </c>
      <c r="K1429" s="166">
        <v>9</v>
      </c>
      <c r="L1429" s="166">
        <v>6</v>
      </c>
      <c r="M1429" s="166">
        <v>15</v>
      </c>
      <c r="N1429" s="166">
        <v>39</v>
      </c>
      <c r="O1429" s="167"/>
      <c r="P1429" s="138">
        <v>0</v>
      </c>
      <c r="Q1429" s="139">
        <v>0</v>
      </c>
      <c r="R1429" s="140">
        <v>0</v>
      </c>
      <c r="S1429" s="140">
        <v>0</v>
      </c>
      <c r="T1429" s="140">
        <v>0</v>
      </c>
      <c r="U1429" s="139">
        <v>0</v>
      </c>
      <c r="V1429" s="77">
        <f t="shared" si="22"/>
        <v>3.1880000000000002</v>
      </c>
      <c r="W1429" s="216">
        <v>7.97</v>
      </c>
      <c r="X1429" s="217">
        <v>0.912895861184568</v>
      </c>
      <c r="Y1429" s="217">
        <v>8.7104138815432011E-2</v>
      </c>
      <c r="Z1429" s="25"/>
    </row>
    <row r="1430" spans="1:26" x14ac:dyDescent="0.25">
      <c r="A1430" s="124">
        <v>584702</v>
      </c>
      <c r="B1430" s="125" t="s">
        <v>1473</v>
      </c>
      <c r="C1430" s="126" t="s">
        <v>1458</v>
      </c>
      <c r="D1430" s="101" t="s">
        <v>2117</v>
      </c>
      <c r="E1430" s="134"/>
      <c r="F1430" s="102">
        <v>502</v>
      </c>
      <c r="G1430" s="103" t="s">
        <v>69</v>
      </c>
      <c r="H1430" s="104">
        <v>5</v>
      </c>
      <c r="I1430" s="106">
        <v>387</v>
      </c>
      <c r="J1430" s="168">
        <v>237</v>
      </c>
      <c r="K1430" s="166">
        <v>18</v>
      </c>
      <c r="L1430" s="166">
        <v>6</v>
      </c>
      <c r="M1430" s="166">
        <v>30</v>
      </c>
      <c r="N1430" s="166">
        <v>48</v>
      </c>
      <c r="O1430" s="167"/>
      <c r="P1430" s="138">
        <v>10.333333333333334</v>
      </c>
      <c r="Q1430" s="139">
        <v>0.33333333333333331</v>
      </c>
      <c r="R1430" s="140">
        <v>5.333333333333333</v>
      </c>
      <c r="S1430" s="140">
        <v>2.3333333333333335</v>
      </c>
      <c r="T1430" s="140">
        <v>0.33333333333333331</v>
      </c>
      <c r="U1430" s="139">
        <v>0</v>
      </c>
      <c r="V1430" s="77">
        <f t="shared" si="22"/>
        <v>3.1880000000000002</v>
      </c>
      <c r="W1430" s="216">
        <v>7.97</v>
      </c>
      <c r="X1430" s="217">
        <v>0.912895861184568</v>
      </c>
      <c r="Y1430" s="217">
        <v>8.7104138815432011E-2</v>
      </c>
      <c r="Z1430" s="25"/>
    </row>
    <row r="1431" spans="1:26" x14ac:dyDescent="0.25">
      <c r="A1431" s="124">
        <v>584703</v>
      </c>
      <c r="B1431" s="125" t="s">
        <v>1474</v>
      </c>
      <c r="C1431" s="126" t="s">
        <v>1458</v>
      </c>
      <c r="D1431" s="101" t="s">
        <v>2117</v>
      </c>
      <c r="E1431" s="134"/>
      <c r="F1431" s="102">
        <v>502</v>
      </c>
      <c r="G1431" s="103" t="s">
        <v>69</v>
      </c>
      <c r="H1431" s="104">
        <v>5</v>
      </c>
      <c r="I1431" s="106">
        <v>183</v>
      </c>
      <c r="J1431" s="168">
        <v>105</v>
      </c>
      <c r="K1431" s="166">
        <v>3</v>
      </c>
      <c r="L1431" s="166" t="s">
        <v>2139</v>
      </c>
      <c r="M1431" s="166">
        <v>21</v>
      </c>
      <c r="N1431" s="166">
        <v>33</v>
      </c>
      <c r="O1431" s="167"/>
      <c r="P1431" s="138">
        <v>2</v>
      </c>
      <c r="Q1431" s="139">
        <v>0</v>
      </c>
      <c r="R1431" s="140">
        <v>1.3333333333333333</v>
      </c>
      <c r="S1431" s="140">
        <v>0.33333333333333331</v>
      </c>
      <c r="T1431" s="140">
        <v>0</v>
      </c>
      <c r="U1431" s="139">
        <v>0</v>
      </c>
      <c r="V1431" s="77">
        <f t="shared" si="22"/>
        <v>3.1880000000000002</v>
      </c>
      <c r="W1431" s="216">
        <v>7.97</v>
      </c>
      <c r="X1431" s="217">
        <v>0.912895861184568</v>
      </c>
      <c r="Y1431" s="217">
        <v>8.7104138815432011E-2</v>
      </c>
      <c r="Z1431" s="25"/>
    </row>
    <row r="1432" spans="1:26" x14ac:dyDescent="0.25">
      <c r="A1432" s="124">
        <v>584800</v>
      </c>
      <c r="B1432" s="125" t="s">
        <v>1475</v>
      </c>
      <c r="C1432" s="126" t="s">
        <v>1458</v>
      </c>
      <c r="D1432" s="101" t="s">
        <v>2118</v>
      </c>
      <c r="E1432" s="134"/>
      <c r="F1432" s="102">
        <v>111</v>
      </c>
      <c r="G1432" s="103" t="s">
        <v>1476</v>
      </c>
      <c r="H1432" s="104">
        <v>2</v>
      </c>
      <c r="I1432" s="106">
        <v>930</v>
      </c>
      <c r="J1432" s="168">
        <v>636</v>
      </c>
      <c r="K1432" s="166">
        <v>21</v>
      </c>
      <c r="L1432" s="166">
        <v>12</v>
      </c>
      <c r="M1432" s="166">
        <v>48</v>
      </c>
      <c r="N1432" s="166">
        <v>102</v>
      </c>
      <c r="O1432" s="167"/>
      <c r="P1432" s="138">
        <v>0.33333333333333331</v>
      </c>
      <c r="Q1432" s="139">
        <v>0</v>
      </c>
      <c r="R1432" s="140">
        <v>11.666666666666666</v>
      </c>
      <c r="S1432" s="140">
        <v>10</v>
      </c>
      <c r="T1432" s="140">
        <v>1.6666666666666667</v>
      </c>
      <c r="U1432" s="139">
        <v>1.3333333333333333</v>
      </c>
      <c r="V1432" s="77">
        <f t="shared" si="22"/>
        <v>9.7142028885710747</v>
      </c>
      <c r="W1432" s="216">
        <v>16.190338147618458</v>
      </c>
      <c r="X1432" s="217">
        <v>0.44939024418778112</v>
      </c>
      <c r="Y1432" s="217">
        <v>0.55060975581221883</v>
      </c>
      <c r="Z1432" s="25"/>
    </row>
    <row r="1433" spans="1:26" x14ac:dyDescent="0.25">
      <c r="A1433" s="124">
        <v>584911</v>
      </c>
      <c r="B1433" s="125" t="s">
        <v>1477</v>
      </c>
      <c r="C1433" s="126" t="s">
        <v>1458</v>
      </c>
      <c r="D1433" s="101" t="s">
        <v>2118</v>
      </c>
      <c r="E1433" s="134"/>
      <c r="F1433" s="102">
        <v>111</v>
      </c>
      <c r="G1433" s="103" t="s">
        <v>1476</v>
      </c>
      <c r="H1433" s="104">
        <v>2</v>
      </c>
      <c r="I1433" s="106">
        <v>288</v>
      </c>
      <c r="J1433" s="168">
        <v>198</v>
      </c>
      <c r="K1433" s="166">
        <v>15</v>
      </c>
      <c r="L1433" s="166">
        <v>0</v>
      </c>
      <c r="M1433" s="166">
        <v>9</v>
      </c>
      <c r="N1433" s="166">
        <v>36</v>
      </c>
      <c r="O1433" s="167"/>
      <c r="P1433" s="138">
        <v>4.333333333333333</v>
      </c>
      <c r="Q1433" s="139">
        <v>0</v>
      </c>
      <c r="R1433" s="140">
        <v>1.3333333333333333</v>
      </c>
      <c r="S1433" s="140">
        <v>3.6666666666666665</v>
      </c>
      <c r="T1433" s="140">
        <v>0.66666666666666663</v>
      </c>
      <c r="U1433" s="139">
        <v>0</v>
      </c>
      <c r="V1433" s="77">
        <f t="shared" si="22"/>
        <v>9.7142028885710747</v>
      </c>
      <c r="W1433" s="216">
        <v>16.190338147618458</v>
      </c>
      <c r="X1433" s="217">
        <v>0.44939024418778112</v>
      </c>
      <c r="Y1433" s="217">
        <v>0.55060975581221883</v>
      </c>
      <c r="Z1433" s="25"/>
    </row>
    <row r="1434" spans="1:26" x14ac:dyDescent="0.25">
      <c r="A1434" s="124">
        <v>584912</v>
      </c>
      <c r="B1434" s="125" t="s">
        <v>1478</v>
      </c>
      <c r="C1434" s="126" t="s">
        <v>1458</v>
      </c>
      <c r="D1434" s="101" t="s">
        <v>2118</v>
      </c>
      <c r="E1434" s="134"/>
      <c r="F1434" s="102">
        <v>111</v>
      </c>
      <c r="G1434" s="103" t="s">
        <v>1476</v>
      </c>
      <c r="H1434" s="104">
        <v>2</v>
      </c>
      <c r="I1434" s="106">
        <v>1197</v>
      </c>
      <c r="J1434" s="168">
        <v>801</v>
      </c>
      <c r="K1434" s="166">
        <v>45</v>
      </c>
      <c r="L1434" s="166">
        <v>6</v>
      </c>
      <c r="M1434" s="166">
        <v>78</v>
      </c>
      <c r="N1434" s="166">
        <v>162</v>
      </c>
      <c r="O1434" s="167"/>
      <c r="P1434" s="138">
        <v>1.3333333333333333</v>
      </c>
      <c r="Q1434" s="139">
        <v>0</v>
      </c>
      <c r="R1434" s="140">
        <v>9.3333333333333339</v>
      </c>
      <c r="S1434" s="140">
        <v>6</v>
      </c>
      <c r="T1434" s="140">
        <v>1.3333333333333333</v>
      </c>
      <c r="U1434" s="139">
        <v>1</v>
      </c>
      <c r="V1434" s="77">
        <f t="shared" si="22"/>
        <v>9.7254012222048072</v>
      </c>
      <c r="W1434" s="216">
        <v>16.209002037008013</v>
      </c>
      <c r="X1434" s="217">
        <v>0.4488727928486354</v>
      </c>
      <c r="Y1434" s="217">
        <v>0.55112720715136454</v>
      </c>
      <c r="Z1434" s="25"/>
    </row>
    <row r="1435" spans="1:26" x14ac:dyDescent="0.25">
      <c r="A1435" s="124">
        <v>584922</v>
      </c>
      <c r="B1435" s="125" t="s">
        <v>1479</v>
      </c>
      <c r="C1435" s="126" t="s">
        <v>1458</v>
      </c>
      <c r="D1435" s="101" t="s">
        <v>2118</v>
      </c>
      <c r="E1435" s="134"/>
      <c r="F1435" s="102">
        <v>501</v>
      </c>
      <c r="G1435" s="103" t="s">
        <v>67</v>
      </c>
      <c r="H1435" s="104">
        <v>4</v>
      </c>
      <c r="I1435" s="106">
        <v>291</v>
      </c>
      <c r="J1435" s="168">
        <v>210</v>
      </c>
      <c r="K1435" s="166">
        <v>9</v>
      </c>
      <c r="L1435" s="166">
        <v>0</v>
      </c>
      <c r="M1435" s="166">
        <v>9</v>
      </c>
      <c r="N1435" s="166">
        <v>33</v>
      </c>
      <c r="O1435" s="167"/>
      <c r="P1435" s="138">
        <v>4.333333333333333</v>
      </c>
      <c r="Q1435" s="139">
        <v>0</v>
      </c>
      <c r="R1435" s="140">
        <v>4.666666666666667</v>
      </c>
      <c r="S1435" s="140">
        <v>12</v>
      </c>
      <c r="T1435" s="140">
        <v>1.3333333333333333</v>
      </c>
      <c r="U1435" s="139">
        <v>0.33333333333333331</v>
      </c>
      <c r="V1435" s="77">
        <f t="shared" si="22"/>
        <v>3.1880000000000002</v>
      </c>
      <c r="W1435" s="216">
        <v>7.97</v>
      </c>
      <c r="X1435" s="217">
        <v>0.912895861184568</v>
      </c>
      <c r="Y1435" s="217">
        <v>8.7104138815432011E-2</v>
      </c>
      <c r="Z1435" s="25"/>
    </row>
    <row r="1436" spans="1:26" x14ac:dyDescent="0.25">
      <c r="A1436" s="124">
        <v>584923</v>
      </c>
      <c r="B1436" s="125" t="s">
        <v>1480</v>
      </c>
      <c r="C1436" s="126" t="s">
        <v>1458</v>
      </c>
      <c r="D1436" s="101" t="s">
        <v>2118</v>
      </c>
      <c r="E1436" s="134"/>
      <c r="F1436" s="102">
        <v>502</v>
      </c>
      <c r="G1436" s="103" t="s">
        <v>69</v>
      </c>
      <c r="H1436" s="104">
        <v>5</v>
      </c>
      <c r="I1436" s="106">
        <v>84</v>
      </c>
      <c r="J1436" s="168">
        <v>54</v>
      </c>
      <c r="K1436" s="166" t="s">
        <v>2139</v>
      </c>
      <c r="L1436" s="166" t="s">
        <v>2139</v>
      </c>
      <c r="M1436" s="166">
        <v>6</v>
      </c>
      <c r="N1436" s="166">
        <v>9</v>
      </c>
      <c r="O1436" s="167"/>
      <c r="P1436" s="138">
        <v>2.3333333333333335</v>
      </c>
      <c r="Q1436" s="139">
        <v>0.33333333333333331</v>
      </c>
      <c r="R1436" s="140">
        <v>0.33333333333333331</v>
      </c>
      <c r="S1436" s="140">
        <v>0.33333333333333331</v>
      </c>
      <c r="T1436" s="140">
        <v>0</v>
      </c>
      <c r="U1436" s="139">
        <v>0</v>
      </c>
      <c r="V1436" s="77">
        <f t="shared" si="22"/>
        <v>3.1880000000000002</v>
      </c>
      <c r="W1436" s="216">
        <v>7.97</v>
      </c>
      <c r="X1436" s="217">
        <v>0.912895861184568</v>
      </c>
      <c r="Y1436" s="217">
        <v>8.7104138815432011E-2</v>
      </c>
      <c r="Z1436" s="25"/>
    </row>
    <row r="1437" spans="1:26" x14ac:dyDescent="0.25">
      <c r="A1437" s="124">
        <v>584930</v>
      </c>
      <c r="B1437" s="125" t="s">
        <v>1481</v>
      </c>
      <c r="C1437" s="126" t="s">
        <v>1458</v>
      </c>
      <c r="D1437" s="101" t="s">
        <v>2118</v>
      </c>
      <c r="E1437" s="134"/>
      <c r="F1437" s="102">
        <v>501</v>
      </c>
      <c r="G1437" s="103" t="s">
        <v>67</v>
      </c>
      <c r="H1437" s="104">
        <v>4</v>
      </c>
      <c r="I1437" s="106">
        <v>678</v>
      </c>
      <c r="J1437" s="168">
        <v>429</v>
      </c>
      <c r="K1437" s="166">
        <v>30</v>
      </c>
      <c r="L1437" s="166">
        <v>3</v>
      </c>
      <c r="M1437" s="166">
        <v>42</v>
      </c>
      <c r="N1437" s="166">
        <v>96</v>
      </c>
      <c r="O1437" s="167"/>
      <c r="P1437" s="138">
        <v>0.33333333333333331</v>
      </c>
      <c r="Q1437" s="139">
        <v>0</v>
      </c>
      <c r="R1437" s="140">
        <v>9.3333333333333339</v>
      </c>
      <c r="S1437" s="140">
        <v>5</v>
      </c>
      <c r="T1437" s="140">
        <v>2</v>
      </c>
      <c r="U1437" s="139">
        <v>0.33333333333333331</v>
      </c>
      <c r="V1437" s="77">
        <f t="shared" si="22"/>
        <v>3.1880000000000002</v>
      </c>
      <c r="W1437" s="216">
        <v>7.97</v>
      </c>
      <c r="X1437" s="217">
        <v>0.912895861184568</v>
      </c>
      <c r="Y1437" s="217">
        <v>8.7104138815432011E-2</v>
      </c>
      <c r="Z1437" s="25"/>
    </row>
    <row r="1438" spans="1:26" x14ac:dyDescent="0.25">
      <c r="A1438" s="124">
        <v>584931</v>
      </c>
      <c r="B1438" s="125" t="s">
        <v>1482</v>
      </c>
      <c r="C1438" s="126" t="s">
        <v>1458</v>
      </c>
      <c r="D1438" s="101" t="s">
        <v>2118</v>
      </c>
      <c r="E1438" s="134"/>
      <c r="F1438" s="102">
        <v>502</v>
      </c>
      <c r="G1438" s="103" t="s">
        <v>69</v>
      </c>
      <c r="H1438" s="104">
        <v>5</v>
      </c>
      <c r="I1438" s="106">
        <v>237</v>
      </c>
      <c r="J1438" s="168">
        <v>177</v>
      </c>
      <c r="K1438" s="166">
        <v>9</v>
      </c>
      <c r="L1438" s="166" t="s">
        <v>2139</v>
      </c>
      <c r="M1438" s="166">
        <v>18</v>
      </c>
      <c r="N1438" s="166">
        <v>24</v>
      </c>
      <c r="O1438" s="167"/>
      <c r="P1438" s="138">
        <v>2</v>
      </c>
      <c r="Q1438" s="139">
        <v>0</v>
      </c>
      <c r="R1438" s="140">
        <v>1</v>
      </c>
      <c r="S1438" s="140">
        <v>0.66666666666666663</v>
      </c>
      <c r="T1438" s="140">
        <v>0</v>
      </c>
      <c r="U1438" s="139">
        <v>0.33333333333333331</v>
      </c>
      <c r="V1438" s="77">
        <f t="shared" si="22"/>
        <v>3.1880000000000002</v>
      </c>
      <c r="W1438" s="216">
        <v>7.97</v>
      </c>
      <c r="X1438" s="217">
        <v>0.912895861184568</v>
      </c>
      <c r="Y1438" s="217">
        <v>8.7104138815432011E-2</v>
      </c>
      <c r="Z1438" s="25"/>
    </row>
    <row r="1439" spans="1:26" x14ac:dyDescent="0.25">
      <c r="A1439" s="124">
        <v>584932</v>
      </c>
      <c r="B1439" s="125" t="s">
        <v>1483</v>
      </c>
      <c r="C1439" s="126" t="s">
        <v>1458</v>
      </c>
      <c r="D1439" s="101" t="s">
        <v>2118</v>
      </c>
      <c r="E1439" s="134"/>
      <c r="F1439" s="102">
        <v>502</v>
      </c>
      <c r="G1439" s="103" t="s">
        <v>69</v>
      </c>
      <c r="H1439" s="104">
        <v>5</v>
      </c>
      <c r="I1439" s="106">
        <v>51</v>
      </c>
      <c r="J1439" s="168">
        <v>30</v>
      </c>
      <c r="K1439" s="166" t="s">
        <v>2139</v>
      </c>
      <c r="L1439" s="166" t="s">
        <v>2139</v>
      </c>
      <c r="M1439" s="166">
        <v>0</v>
      </c>
      <c r="N1439" s="166">
        <v>12</v>
      </c>
      <c r="O1439" s="167"/>
      <c r="P1439" s="138">
        <v>0</v>
      </c>
      <c r="Q1439" s="139">
        <v>0</v>
      </c>
      <c r="R1439" s="140">
        <v>0</v>
      </c>
      <c r="S1439" s="140">
        <v>0</v>
      </c>
      <c r="T1439" s="140">
        <v>0</v>
      </c>
      <c r="U1439" s="139">
        <v>0</v>
      </c>
      <c r="V1439" s="77">
        <f t="shared" si="22"/>
        <v>3.1880000000000002</v>
      </c>
      <c r="W1439" s="216">
        <v>7.97</v>
      </c>
      <c r="X1439" s="217">
        <v>0.912895861184568</v>
      </c>
      <c r="Y1439" s="217">
        <v>8.7104138815432011E-2</v>
      </c>
      <c r="Z1439" s="25"/>
    </row>
    <row r="1440" spans="1:26" x14ac:dyDescent="0.25">
      <c r="A1440" s="124">
        <v>584933</v>
      </c>
      <c r="B1440" s="125" t="s">
        <v>1484</v>
      </c>
      <c r="C1440" s="126" t="s">
        <v>1458</v>
      </c>
      <c r="D1440" s="101" t="s">
        <v>2118</v>
      </c>
      <c r="E1440" s="134"/>
      <c r="F1440" s="102">
        <v>502</v>
      </c>
      <c r="G1440" s="103" t="s">
        <v>69</v>
      </c>
      <c r="H1440" s="104">
        <v>5</v>
      </c>
      <c r="I1440" s="106">
        <v>180</v>
      </c>
      <c r="J1440" s="168">
        <v>96</v>
      </c>
      <c r="K1440" s="166">
        <v>3</v>
      </c>
      <c r="L1440" s="166" t="s">
        <v>2139</v>
      </c>
      <c r="M1440" s="166">
        <v>12</v>
      </c>
      <c r="N1440" s="166">
        <v>27</v>
      </c>
      <c r="O1440" s="167"/>
      <c r="P1440" s="138">
        <v>0</v>
      </c>
      <c r="Q1440" s="139">
        <v>0</v>
      </c>
      <c r="R1440" s="140">
        <v>0.33333333333333331</v>
      </c>
      <c r="S1440" s="140">
        <v>0.66666666666666663</v>
      </c>
      <c r="T1440" s="140">
        <v>0</v>
      </c>
      <c r="U1440" s="139">
        <v>0</v>
      </c>
      <c r="V1440" s="77">
        <f t="shared" si="22"/>
        <v>3.1880000000000002</v>
      </c>
      <c r="W1440" s="216">
        <v>7.97</v>
      </c>
      <c r="X1440" s="217">
        <v>0.912895861184568</v>
      </c>
      <c r="Y1440" s="217">
        <v>8.7104138815432011E-2</v>
      </c>
      <c r="Z1440" s="25"/>
    </row>
    <row r="1441" spans="1:26" x14ac:dyDescent="0.25">
      <c r="A1441" s="124">
        <v>584934</v>
      </c>
      <c r="B1441" s="125" t="s">
        <v>1485</v>
      </c>
      <c r="C1441" s="126" t="s">
        <v>1458</v>
      </c>
      <c r="D1441" s="101" t="s">
        <v>2118</v>
      </c>
      <c r="E1441" s="134"/>
      <c r="F1441" s="102">
        <v>502</v>
      </c>
      <c r="G1441" s="103" t="s">
        <v>69</v>
      </c>
      <c r="H1441" s="104">
        <v>5</v>
      </c>
      <c r="I1441" s="106">
        <v>78</v>
      </c>
      <c r="J1441" s="168">
        <v>60</v>
      </c>
      <c r="K1441" s="166" t="s">
        <v>2139</v>
      </c>
      <c r="L1441" s="166" t="s">
        <v>2139</v>
      </c>
      <c r="M1441" s="166">
        <v>3</v>
      </c>
      <c r="N1441" s="166">
        <v>6</v>
      </c>
      <c r="O1441" s="167"/>
      <c r="P1441" s="138">
        <v>0</v>
      </c>
      <c r="Q1441" s="139">
        <v>0</v>
      </c>
      <c r="R1441" s="140">
        <v>0</v>
      </c>
      <c r="S1441" s="140">
        <v>0</v>
      </c>
      <c r="T1441" s="140">
        <v>0</v>
      </c>
      <c r="U1441" s="139">
        <v>0</v>
      </c>
      <c r="V1441" s="77">
        <f t="shared" si="22"/>
        <v>3.2012082242462463</v>
      </c>
      <c r="W1441" s="216">
        <v>8.0030205606156155</v>
      </c>
      <c r="X1441" s="217">
        <v>0.90912924170737508</v>
      </c>
      <c r="Y1441" s="217">
        <v>9.0870758292624879E-2</v>
      </c>
      <c r="Z1441" s="25"/>
    </row>
    <row r="1442" spans="1:26" x14ac:dyDescent="0.25">
      <c r="A1442" s="124">
        <v>584935</v>
      </c>
      <c r="B1442" s="125" t="s">
        <v>1486</v>
      </c>
      <c r="C1442" s="126" t="s">
        <v>1458</v>
      </c>
      <c r="D1442" s="101" t="s">
        <v>2118</v>
      </c>
      <c r="E1442" s="134"/>
      <c r="F1442" s="102">
        <v>502</v>
      </c>
      <c r="G1442" s="103" t="s">
        <v>69</v>
      </c>
      <c r="H1442" s="104">
        <v>5</v>
      </c>
      <c r="I1442" s="106">
        <v>417</v>
      </c>
      <c r="J1442" s="168">
        <v>267</v>
      </c>
      <c r="K1442" s="166">
        <v>21</v>
      </c>
      <c r="L1442" s="166">
        <v>3</v>
      </c>
      <c r="M1442" s="166">
        <v>30</v>
      </c>
      <c r="N1442" s="166">
        <v>69</v>
      </c>
      <c r="O1442" s="167"/>
      <c r="P1442" s="138">
        <v>0.66666666666666663</v>
      </c>
      <c r="Q1442" s="139">
        <v>0</v>
      </c>
      <c r="R1442" s="140">
        <v>0</v>
      </c>
      <c r="S1442" s="140">
        <v>0</v>
      </c>
      <c r="T1442" s="140">
        <v>0</v>
      </c>
      <c r="U1442" s="139">
        <v>0</v>
      </c>
      <c r="V1442" s="77">
        <f t="shared" ref="V1442:V1501" si="23">IF(OR(H1442=1,H1442=2,H1442=3),0.6*W1442,0.4*W1442)</f>
        <v>3.1880000000000002</v>
      </c>
      <c r="W1442" s="216">
        <v>7.97</v>
      </c>
      <c r="X1442" s="217">
        <v>0.912895861184568</v>
      </c>
      <c r="Y1442" s="217">
        <v>8.7104138815432011E-2</v>
      </c>
      <c r="Z1442" s="25"/>
    </row>
    <row r="1443" spans="1:26" x14ac:dyDescent="0.25">
      <c r="A1443" s="124">
        <v>584936</v>
      </c>
      <c r="B1443" s="125" t="s">
        <v>1487</v>
      </c>
      <c r="C1443" s="126" t="s">
        <v>1458</v>
      </c>
      <c r="D1443" s="101" t="s">
        <v>2118</v>
      </c>
      <c r="E1443" s="134"/>
      <c r="F1443" s="102">
        <v>502</v>
      </c>
      <c r="G1443" s="103" t="s">
        <v>69</v>
      </c>
      <c r="H1443" s="104">
        <v>5</v>
      </c>
      <c r="I1443" s="106">
        <v>162</v>
      </c>
      <c r="J1443" s="168">
        <v>93</v>
      </c>
      <c r="K1443" s="166" t="s">
        <v>2139</v>
      </c>
      <c r="L1443" s="166" t="s">
        <v>2139</v>
      </c>
      <c r="M1443" s="166">
        <v>15</v>
      </c>
      <c r="N1443" s="166">
        <v>12</v>
      </c>
      <c r="O1443" s="167"/>
      <c r="P1443" s="138">
        <v>0.33333333333333331</v>
      </c>
      <c r="Q1443" s="139">
        <v>0</v>
      </c>
      <c r="R1443" s="140">
        <v>0.66666666666666663</v>
      </c>
      <c r="S1443" s="140">
        <v>1.3333333333333333</v>
      </c>
      <c r="T1443" s="140">
        <v>0.33333333333333331</v>
      </c>
      <c r="U1443" s="139">
        <v>0</v>
      </c>
      <c r="V1443" s="77">
        <f t="shared" si="23"/>
        <v>3.292049557572434</v>
      </c>
      <c r="W1443" s="216">
        <v>8.2301238939310846</v>
      </c>
      <c r="X1443" s="217">
        <v>0.88404258640701461</v>
      </c>
      <c r="Y1443" s="217">
        <v>0.11595741359298535</v>
      </c>
      <c r="Z1443" s="25"/>
    </row>
    <row r="1444" spans="1:26" x14ac:dyDescent="0.25">
      <c r="A1444" s="124">
        <v>584937</v>
      </c>
      <c r="B1444" s="125" t="s">
        <v>1488</v>
      </c>
      <c r="C1444" s="126" t="s">
        <v>1458</v>
      </c>
      <c r="D1444" s="101" t="s">
        <v>2118</v>
      </c>
      <c r="E1444" s="134"/>
      <c r="F1444" s="102">
        <v>502</v>
      </c>
      <c r="G1444" s="103" t="s">
        <v>69</v>
      </c>
      <c r="H1444" s="104">
        <v>5</v>
      </c>
      <c r="I1444" s="106">
        <v>363</v>
      </c>
      <c r="J1444" s="168">
        <v>234</v>
      </c>
      <c r="K1444" s="166">
        <v>15</v>
      </c>
      <c r="L1444" s="166">
        <v>3</v>
      </c>
      <c r="M1444" s="166">
        <v>30</v>
      </c>
      <c r="N1444" s="166">
        <v>57</v>
      </c>
      <c r="O1444" s="167"/>
      <c r="P1444" s="138">
        <v>0.66666666666666663</v>
      </c>
      <c r="Q1444" s="139">
        <v>0</v>
      </c>
      <c r="R1444" s="140">
        <v>2.3333333333333335</v>
      </c>
      <c r="S1444" s="140">
        <v>2</v>
      </c>
      <c r="T1444" s="140">
        <v>0.33333333333333331</v>
      </c>
      <c r="U1444" s="139">
        <v>0</v>
      </c>
      <c r="V1444" s="77">
        <f t="shared" si="23"/>
        <v>3.1880000000000002</v>
      </c>
      <c r="W1444" s="216">
        <v>7.97</v>
      </c>
      <c r="X1444" s="217">
        <v>0.912895861184568</v>
      </c>
      <c r="Y1444" s="217">
        <v>8.7104138815432011E-2</v>
      </c>
      <c r="Z1444" s="25"/>
    </row>
    <row r="1445" spans="1:26" x14ac:dyDescent="0.25">
      <c r="A1445" s="124">
        <v>584938</v>
      </c>
      <c r="B1445" s="125" t="s">
        <v>1489</v>
      </c>
      <c r="C1445" s="126" t="s">
        <v>1458</v>
      </c>
      <c r="D1445" s="101" t="s">
        <v>2118</v>
      </c>
      <c r="E1445" s="134"/>
      <c r="F1445" s="102">
        <v>502</v>
      </c>
      <c r="G1445" s="103" t="s">
        <v>69</v>
      </c>
      <c r="H1445" s="104">
        <v>5</v>
      </c>
      <c r="I1445" s="106">
        <v>372</v>
      </c>
      <c r="J1445" s="168">
        <v>240</v>
      </c>
      <c r="K1445" s="166">
        <v>6</v>
      </c>
      <c r="L1445" s="166">
        <v>6</v>
      </c>
      <c r="M1445" s="166">
        <v>27</v>
      </c>
      <c r="N1445" s="166">
        <v>42</v>
      </c>
      <c r="O1445" s="167"/>
      <c r="P1445" s="138">
        <v>1</v>
      </c>
      <c r="Q1445" s="139">
        <v>0</v>
      </c>
      <c r="R1445" s="140">
        <v>0.66666666666666663</v>
      </c>
      <c r="S1445" s="140">
        <v>2</v>
      </c>
      <c r="T1445" s="140">
        <v>0</v>
      </c>
      <c r="U1445" s="139">
        <v>0.33333333333333331</v>
      </c>
      <c r="V1445" s="77">
        <f t="shared" si="23"/>
        <v>3.1880000000000002</v>
      </c>
      <c r="W1445" s="216">
        <v>7.97</v>
      </c>
      <c r="X1445" s="217">
        <v>0.912895861184568</v>
      </c>
      <c r="Y1445" s="217">
        <v>8.7104138815432011E-2</v>
      </c>
      <c r="Z1445" s="25"/>
    </row>
    <row r="1446" spans="1:26" x14ac:dyDescent="0.25">
      <c r="A1446" s="124">
        <v>584939</v>
      </c>
      <c r="B1446" s="125" t="s">
        <v>1490</v>
      </c>
      <c r="C1446" s="126" t="s">
        <v>1458</v>
      </c>
      <c r="D1446" s="101" t="s">
        <v>2118</v>
      </c>
      <c r="E1446" s="134"/>
      <c r="F1446" s="102">
        <v>502</v>
      </c>
      <c r="G1446" s="103" t="s">
        <v>69</v>
      </c>
      <c r="H1446" s="104">
        <v>5</v>
      </c>
      <c r="I1446" s="106">
        <v>273</v>
      </c>
      <c r="J1446" s="168">
        <v>186</v>
      </c>
      <c r="K1446" s="166">
        <v>9</v>
      </c>
      <c r="L1446" s="166">
        <v>6</v>
      </c>
      <c r="M1446" s="166">
        <v>18</v>
      </c>
      <c r="N1446" s="166">
        <v>36</v>
      </c>
      <c r="O1446" s="167"/>
      <c r="P1446" s="138">
        <v>1.3333333333333333</v>
      </c>
      <c r="Q1446" s="139">
        <v>0</v>
      </c>
      <c r="R1446" s="140">
        <v>3</v>
      </c>
      <c r="S1446" s="140">
        <v>4</v>
      </c>
      <c r="T1446" s="140">
        <v>0.33333333333333331</v>
      </c>
      <c r="U1446" s="139">
        <v>0</v>
      </c>
      <c r="V1446" s="77">
        <f t="shared" si="23"/>
        <v>3.1880000000000002</v>
      </c>
      <c r="W1446" s="216">
        <v>7.97</v>
      </c>
      <c r="X1446" s="217">
        <v>0.912895861184568</v>
      </c>
      <c r="Y1446" s="217">
        <v>8.7104138815432011E-2</v>
      </c>
      <c r="Z1446" s="25"/>
    </row>
    <row r="1447" spans="1:26" x14ac:dyDescent="0.25">
      <c r="A1447" s="124">
        <v>584940</v>
      </c>
      <c r="B1447" s="125" t="s">
        <v>1491</v>
      </c>
      <c r="C1447" s="126" t="s">
        <v>1458</v>
      </c>
      <c r="D1447" s="101" t="s">
        <v>2118</v>
      </c>
      <c r="E1447" s="134"/>
      <c r="F1447" s="102">
        <v>502</v>
      </c>
      <c r="G1447" s="103" t="s">
        <v>69</v>
      </c>
      <c r="H1447" s="104">
        <v>5</v>
      </c>
      <c r="I1447" s="106">
        <v>531</v>
      </c>
      <c r="J1447" s="168">
        <v>126</v>
      </c>
      <c r="K1447" s="166">
        <v>6</v>
      </c>
      <c r="L1447" s="166">
        <v>21</v>
      </c>
      <c r="M1447" s="166">
        <v>132</v>
      </c>
      <c r="N1447" s="166">
        <v>147</v>
      </c>
      <c r="O1447" s="167"/>
      <c r="P1447" s="138">
        <v>0</v>
      </c>
      <c r="Q1447" s="139">
        <v>0</v>
      </c>
      <c r="R1447" s="140">
        <v>0</v>
      </c>
      <c r="S1447" s="140">
        <v>0</v>
      </c>
      <c r="T1447" s="140">
        <v>0</v>
      </c>
      <c r="U1447" s="139">
        <v>0</v>
      </c>
      <c r="V1447" s="77">
        <f t="shared" si="23"/>
        <v>3.1880000000000002</v>
      </c>
      <c r="W1447" s="216">
        <v>7.97</v>
      </c>
      <c r="X1447" s="217">
        <v>0.912895861184568</v>
      </c>
      <c r="Y1447" s="217">
        <v>8.7104138815432011E-2</v>
      </c>
      <c r="Z1447" s="25"/>
    </row>
    <row r="1448" spans="1:26" x14ac:dyDescent="0.25">
      <c r="A1448" s="124">
        <v>585000</v>
      </c>
      <c r="B1448" s="125" t="s">
        <v>1492</v>
      </c>
      <c r="C1448" s="126" t="s">
        <v>1458</v>
      </c>
      <c r="D1448" s="101" t="s">
        <v>2118</v>
      </c>
      <c r="E1448" s="134"/>
      <c r="F1448" s="102">
        <v>111</v>
      </c>
      <c r="G1448" s="103" t="s">
        <v>1476</v>
      </c>
      <c r="H1448" s="104">
        <v>2</v>
      </c>
      <c r="I1448" s="106">
        <v>1245</v>
      </c>
      <c r="J1448" s="168">
        <v>798</v>
      </c>
      <c r="K1448" s="166">
        <v>51</v>
      </c>
      <c r="L1448" s="166">
        <v>12</v>
      </c>
      <c r="M1448" s="166">
        <v>72</v>
      </c>
      <c r="N1448" s="166">
        <v>156</v>
      </c>
      <c r="O1448" s="167"/>
      <c r="P1448" s="138">
        <v>0.66666666666666663</v>
      </c>
      <c r="Q1448" s="139">
        <v>0</v>
      </c>
      <c r="R1448" s="140">
        <v>21.333333333333332</v>
      </c>
      <c r="S1448" s="140">
        <v>21.333333333333332</v>
      </c>
      <c r="T1448" s="140">
        <v>4.666666666666667</v>
      </c>
      <c r="U1448" s="139">
        <v>0.33333333333333331</v>
      </c>
      <c r="V1448" s="77">
        <f t="shared" si="23"/>
        <v>9.7142028885710747</v>
      </c>
      <c r="W1448" s="216">
        <v>16.190338147618458</v>
      </c>
      <c r="X1448" s="217">
        <v>0.44939024418778112</v>
      </c>
      <c r="Y1448" s="217">
        <v>0.55060975581221883</v>
      </c>
      <c r="Z1448" s="25"/>
    </row>
    <row r="1449" spans="1:26" x14ac:dyDescent="0.25">
      <c r="A1449" s="124">
        <v>585110</v>
      </c>
      <c r="B1449" s="125" t="s">
        <v>1493</v>
      </c>
      <c r="C1449" s="126" t="s">
        <v>1458</v>
      </c>
      <c r="D1449" s="101" t="s">
        <v>2118</v>
      </c>
      <c r="E1449" s="134"/>
      <c r="F1449" s="102">
        <v>111</v>
      </c>
      <c r="G1449" s="103" t="s">
        <v>1476</v>
      </c>
      <c r="H1449" s="104">
        <v>2</v>
      </c>
      <c r="I1449" s="106">
        <v>1656</v>
      </c>
      <c r="J1449" s="168">
        <v>993</v>
      </c>
      <c r="K1449" s="166">
        <v>87</v>
      </c>
      <c r="L1449" s="166">
        <v>24</v>
      </c>
      <c r="M1449" s="166">
        <v>120</v>
      </c>
      <c r="N1449" s="166">
        <v>231</v>
      </c>
      <c r="O1449" s="167"/>
      <c r="P1449" s="138">
        <v>7.666666666666667</v>
      </c>
      <c r="Q1449" s="139">
        <v>0.33333333333333331</v>
      </c>
      <c r="R1449" s="140">
        <v>28.666666666666668</v>
      </c>
      <c r="S1449" s="140">
        <v>28.333333333333332</v>
      </c>
      <c r="T1449" s="140">
        <v>7</v>
      </c>
      <c r="U1449" s="139">
        <v>3</v>
      </c>
      <c r="V1449" s="77">
        <f t="shared" si="23"/>
        <v>9.7142028885710747</v>
      </c>
      <c r="W1449" s="216">
        <v>16.190338147618458</v>
      </c>
      <c r="X1449" s="217">
        <v>0.44939024418778112</v>
      </c>
      <c r="Y1449" s="217">
        <v>0.55060975581221883</v>
      </c>
      <c r="Z1449" s="25"/>
    </row>
    <row r="1450" spans="1:26" x14ac:dyDescent="0.25">
      <c r="A1450" s="124">
        <v>585120</v>
      </c>
      <c r="B1450" s="125" t="s">
        <v>1494</v>
      </c>
      <c r="C1450" s="126" t="s">
        <v>1458</v>
      </c>
      <c r="D1450" s="101" t="s">
        <v>2118</v>
      </c>
      <c r="E1450" s="134"/>
      <c r="F1450" s="102">
        <v>111</v>
      </c>
      <c r="G1450" s="103" t="s">
        <v>1476</v>
      </c>
      <c r="H1450" s="104">
        <v>2</v>
      </c>
      <c r="I1450" s="106">
        <v>933</v>
      </c>
      <c r="J1450" s="168">
        <v>579</v>
      </c>
      <c r="K1450" s="166">
        <v>27</v>
      </c>
      <c r="L1450" s="166">
        <v>9</v>
      </c>
      <c r="M1450" s="166">
        <v>60</v>
      </c>
      <c r="N1450" s="166">
        <v>108</v>
      </c>
      <c r="O1450" s="167"/>
      <c r="P1450" s="138">
        <v>8.3333333333333339</v>
      </c>
      <c r="Q1450" s="139">
        <v>0.66666666666666663</v>
      </c>
      <c r="R1450" s="140">
        <v>10</v>
      </c>
      <c r="S1450" s="140">
        <v>10.666666666666666</v>
      </c>
      <c r="T1450" s="140">
        <v>2.3333333333333335</v>
      </c>
      <c r="U1450" s="139">
        <v>0</v>
      </c>
      <c r="V1450" s="77">
        <f t="shared" si="23"/>
        <v>9.7142028885710747</v>
      </c>
      <c r="W1450" s="216">
        <v>16.190338147618458</v>
      </c>
      <c r="X1450" s="217">
        <v>0.44939024418778112</v>
      </c>
      <c r="Y1450" s="217">
        <v>0.55060975581221883</v>
      </c>
      <c r="Z1450" s="25"/>
    </row>
    <row r="1451" spans="1:26" x14ac:dyDescent="0.25">
      <c r="A1451" s="124">
        <v>585130</v>
      </c>
      <c r="B1451" s="125" t="s">
        <v>1495</v>
      </c>
      <c r="C1451" s="126" t="s">
        <v>1458</v>
      </c>
      <c r="D1451" s="101" t="s">
        <v>2118</v>
      </c>
      <c r="E1451" s="134"/>
      <c r="F1451" s="102">
        <v>111</v>
      </c>
      <c r="G1451" s="103" t="s">
        <v>1476</v>
      </c>
      <c r="H1451" s="104">
        <v>2</v>
      </c>
      <c r="I1451" s="106">
        <v>606</v>
      </c>
      <c r="J1451" s="168">
        <v>414</v>
      </c>
      <c r="K1451" s="166">
        <v>27</v>
      </c>
      <c r="L1451" s="166">
        <v>6</v>
      </c>
      <c r="M1451" s="166">
        <v>21</v>
      </c>
      <c r="N1451" s="166">
        <v>39</v>
      </c>
      <c r="O1451" s="167"/>
      <c r="P1451" s="138">
        <v>6</v>
      </c>
      <c r="Q1451" s="139">
        <v>0</v>
      </c>
      <c r="R1451" s="140">
        <v>24.666666666666668</v>
      </c>
      <c r="S1451" s="140">
        <v>22</v>
      </c>
      <c r="T1451" s="140">
        <v>2.6666666666666665</v>
      </c>
      <c r="U1451" s="139">
        <v>0</v>
      </c>
      <c r="V1451" s="77">
        <f t="shared" si="23"/>
        <v>9.7808596363909164</v>
      </c>
      <c r="W1451" s="216">
        <v>16.301432727318193</v>
      </c>
      <c r="X1451" s="217">
        <v>0.44632764097159028</v>
      </c>
      <c r="Y1451" s="217">
        <v>0.55367235902840961</v>
      </c>
      <c r="Z1451" s="25"/>
    </row>
    <row r="1452" spans="1:26" x14ac:dyDescent="0.25">
      <c r="A1452" s="124">
        <v>585140</v>
      </c>
      <c r="B1452" s="125" t="s">
        <v>1496</v>
      </c>
      <c r="C1452" s="126" t="s">
        <v>1458</v>
      </c>
      <c r="D1452" s="101" t="s">
        <v>2118</v>
      </c>
      <c r="E1452" s="134"/>
      <c r="F1452" s="102">
        <v>111</v>
      </c>
      <c r="G1452" s="103" t="s">
        <v>1476</v>
      </c>
      <c r="H1452" s="104">
        <v>2</v>
      </c>
      <c r="I1452" s="106">
        <v>2802</v>
      </c>
      <c r="J1452" s="165">
        <v>1836</v>
      </c>
      <c r="K1452" s="166">
        <v>102</v>
      </c>
      <c r="L1452" s="166">
        <v>36</v>
      </c>
      <c r="M1452" s="166">
        <v>171</v>
      </c>
      <c r="N1452" s="166">
        <v>321</v>
      </c>
      <c r="O1452" s="167"/>
      <c r="P1452" s="138">
        <v>22</v>
      </c>
      <c r="Q1452" s="139">
        <v>0.66666666666666663</v>
      </c>
      <c r="R1452" s="140">
        <v>46</v>
      </c>
      <c r="S1452" s="140">
        <v>42</v>
      </c>
      <c r="T1452" s="140">
        <v>8.6666666666666661</v>
      </c>
      <c r="U1452" s="139">
        <v>1.6666666666666667</v>
      </c>
      <c r="V1452" s="77">
        <f t="shared" si="23"/>
        <v>9.9204033607212931</v>
      </c>
      <c r="W1452" s="216">
        <v>16.534005601202157</v>
      </c>
      <c r="X1452" s="217">
        <v>0.44004944652444039</v>
      </c>
      <c r="Y1452" s="217">
        <v>0.55995055347555955</v>
      </c>
      <c r="Z1452" s="25"/>
    </row>
    <row r="1453" spans="1:26" x14ac:dyDescent="0.25">
      <c r="A1453" s="124">
        <v>585306</v>
      </c>
      <c r="B1453" s="125" t="s">
        <v>1497</v>
      </c>
      <c r="C1453" s="126" t="s">
        <v>1458</v>
      </c>
      <c r="D1453" s="101" t="s">
        <v>2119</v>
      </c>
      <c r="E1453" s="134"/>
      <c r="F1453" s="102">
        <v>502</v>
      </c>
      <c r="G1453" s="103" t="s">
        <v>69</v>
      </c>
      <c r="H1453" s="104">
        <v>5</v>
      </c>
      <c r="I1453" s="106">
        <v>309</v>
      </c>
      <c r="J1453" s="168">
        <v>231</v>
      </c>
      <c r="K1453" s="166">
        <v>12</v>
      </c>
      <c r="L1453" s="166">
        <v>6</v>
      </c>
      <c r="M1453" s="166">
        <v>21</v>
      </c>
      <c r="N1453" s="166">
        <v>30</v>
      </c>
      <c r="O1453" s="167"/>
      <c r="P1453" s="138">
        <v>31</v>
      </c>
      <c r="Q1453" s="139">
        <v>0</v>
      </c>
      <c r="R1453" s="140">
        <v>5.333333333333333</v>
      </c>
      <c r="S1453" s="140">
        <v>4</v>
      </c>
      <c r="T1453" s="140">
        <v>1.3333333333333333</v>
      </c>
      <c r="U1453" s="139">
        <v>0.33333333333333331</v>
      </c>
      <c r="V1453" s="77">
        <f t="shared" si="23"/>
        <v>3.1880000000000002</v>
      </c>
      <c r="W1453" s="216">
        <v>7.97</v>
      </c>
      <c r="X1453" s="217">
        <v>0.912895861184568</v>
      </c>
      <c r="Y1453" s="217">
        <v>8.7104138815432011E-2</v>
      </c>
      <c r="Z1453" s="25"/>
    </row>
    <row r="1454" spans="1:26" x14ac:dyDescent="0.25">
      <c r="A1454" s="124">
        <v>585307</v>
      </c>
      <c r="B1454" s="125" t="s">
        <v>1498</v>
      </c>
      <c r="C1454" s="126" t="s">
        <v>1458</v>
      </c>
      <c r="D1454" s="101" t="s">
        <v>2119</v>
      </c>
      <c r="E1454" s="134"/>
      <c r="F1454" s="102">
        <v>276</v>
      </c>
      <c r="G1454" s="103" t="s">
        <v>1499</v>
      </c>
      <c r="H1454" s="104">
        <v>3</v>
      </c>
      <c r="I1454" s="106">
        <v>483</v>
      </c>
      <c r="J1454" s="168">
        <v>309</v>
      </c>
      <c r="K1454" s="166">
        <v>24</v>
      </c>
      <c r="L1454" s="166">
        <v>6</v>
      </c>
      <c r="M1454" s="166">
        <v>36</v>
      </c>
      <c r="N1454" s="166">
        <v>81</v>
      </c>
      <c r="O1454" s="167"/>
      <c r="P1454" s="138">
        <v>2.6666666666666665</v>
      </c>
      <c r="Q1454" s="139">
        <v>0</v>
      </c>
      <c r="R1454" s="140">
        <v>1.6666666666666667</v>
      </c>
      <c r="S1454" s="140">
        <v>1.3333333333333333</v>
      </c>
      <c r="T1454" s="140">
        <v>0</v>
      </c>
      <c r="U1454" s="139">
        <v>0.66666666666666663</v>
      </c>
      <c r="V1454" s="77">
        <f t="shared" si="23"/>
        <v>9.7142028885710747</v>
      </c>
      <c r="W1454" s="216">
        <v>16.190338147618458</v>
      </c>
      <c r="X1454" s="217">
        <v>0.44939024418778112</v>
      </c>
      <c r="Y1454" s="217">
        <v>0.55060975581221883</v>
      </c>
      <c r="Z1454" s="25"/>
    </row>
    <row r="1455" spans="1:26" x14ac:dyDescent="0.25">
      <c r="A1455" s="124">
        <v>585309</v>
      </c>
      <c r="B1455" s="125" t="s">
        <v>1500</v>
      </c>
      <c r="C1455" s="126" t="s">
        <v>1458</v>
      </c>
      <c r="D1455" s="101" t="s">
        <v>2119</v>
      </c>
      <c r="E1455" s="134"/>
      <c r="F1455" s="102">
        <v>501</v>
      </c>
      <c r="G1455" s="103" t="s">
        <v>67</v>
      </c>
      <c r="H1455" s="104">
        <v>4</v>
      </c>
      <c r="I1455" s="106">
        <v>297</v>
      </c>
      <c r="J1455" s="168">
        <v>228</v>
      </c>
      <c r="K1455" s="166">
        <v>18</v>
      </c>
      <c r="L1455" s="166">
        <v>6</v>
      </c>
      <c r="M1455" s="166">
        <v>21</v>
      </c>
      <c r="N1455" s="166">
        <v>27</v>
      </c>
      <c r="O1455" s="167"/>
      <c r="P1455" s="138">
        <v>2.6666666666666665</v>
      </c>
      <c r="Q1455" s="139">
        <v>0</v>
      </c>
      <c r="R1455" s="140">
        <v>6</v>
      </c>
      <c r="S1455" s="140">
        <v>5.666666666666667</v>
      </c>
      <c r="T1455" s="140">
        <v>0</v>
      </c>
      <c r="U1455" s="139">
        <v>0</v>
      </c>
      <c r="V1455" s="77">
        <f t="shared" si="23"/>
        <v>3.1880000000000002</v>
      </c>
      <c r="W1455" s="216">
        <v>7.97</v>
      </c>
      <c r="X1455" s="217">
        <v>0.912895861184568</v>
      </c>
      <c r="Y1455" s="217">
        <v>8.7104138815432011E-2</v>
      </c>
      <c r="Z1455" s="25"/>
    </row>
    <row r="1456" spans="1:26" x14ac:dyDescent="0.25">
      <c r="A1456" s="124">
        <v>585311</v>
      </c>
      <c r="B1456" s="125" t="s">
        <v>1501</v>
      </c>
      <c r="C1456" s="126" t="s">
        <v>1458</v>
      </c>
      <c r="D1456" s="101" t="s">
        <v>2119</v>
      </c>
      <c r="E1456" s="134"/>
      <c r="F1456" s="102">
        <v>501</v>
      </c>
      <c r="G1456" s="103" t="s">
        <v>67</v>
      </c>
      <c r="H1456" s="104">
        <v>4</v>
      </c>
      <c r="I1456" s="106">
        <v>327</v>
      </c>
      <c r="J1456" s="168">
        <v>219</v>
      </c>
      <c r="K1456" s="166">
        <v>12</v>
      </c>
      <c r="L1456" s="166">
        <v>3</v>
      </c>
      <c r="M1456" s="166">
        <v>21</v>
      </c>
      <c r="N1456" s="166">
        <v>39</v>
      </c>
      <c r="O1456" s="167"/>
      <c r="P1456" s="138">
        <v>2.3333333333333335</v>
      </c>
      <c r="Q1456" s="139">
        <v>0</v>
      </c>
      <c r="R1456" s="140">
        <v>4.333333333333333</v>
      </c>
      <c r="S1456" s="140">
        <v>8</v>
      </c>
      <c r="T1456" s="140">
        <v>0</v>
      </c>
      <c r="U1456" s="139">
        <v>1</v>
      </c>
      <c r="V1456" s="77">
        <f t="shared" si="23"/>
        <v>3.1880000000000002</v>
      </c>
      <c r="W1456" s="216">
        <v>7.97</v>
      </c>
      <c r="X1456" s="217">
        <v>0.912895861184568</v>
      </c>
      <c r="Y1456" s="217">
        <v>8.7104138815432011E-2</v>
      </c>
      <c r="Z1456" s="25"/>
    </row>
    <row r="1457" spans="1:26" x14ac:dyDescent="0.25">
      <c r="A1457" s="124">
        <v>585312</v>
      </c>
      <c r="B1457" s="125" t="s">
        <v>1502</v>
      </c>
      <c r="C1457" s="126" t="s">
        <v>1458</v>
      </c>
      <c r="D1457" s="101" t="s">
        <v>2119</v>
      </c>
      <c r="E1457" s="134"/>
      <c r="F1457" s="102">
        <v>501</v>
      </c>
      <c r="G1457" s="103" t="s">
        <v>67</v>
      </c>
      <c r="H1457" s="104">
        <v>4</v>
      </c>
      <c r="I1457" s="106">
        <v>444</v>
      </c>
      <c r="J1457" s="168">
        <v>228</v>
      </c>
      <c r="K1457" s="166">
        <v>15</v>
      </c>
      <c r="L1457" s="166">
        <v>6</v>
      </c>
      <c r="M1457" s="166">
        <v>30</v>
      </c>
      <c r="N1457" s="166">
        <v>21</v>
      </c>
      <c r="O1457" s="167"/>
      <c r="P1457" s="138">
        <v>1.6666666666666667</v>
      </c>
      <c r="Q1457" s="139">
        <v>0</v>
      </c>
      <c r="R1457" s="140">
        <v>1.3333333333333333</v>
      </c>
      <c r="S1457" s="140">
        <v>1</v>
      </c>
      <c r="T1457" s="140">
        <v>0</v>
      </c>
      <c r="U1457" s="139">
        <v>0.33333333333333331</v>
      </c>
      <c r="V1457" s="77">
        <f t="shared" si="23"/>
        <v>3.1880000000000002</v>
      </c>
      <c r="W1457" s="216">
        <v>7.97</v>
      </c>
      <c r="X1457" s="217">
        <v>0.912895861184568</v>
      </c>
      <c r="Y1457" s="217">
        <v>8.7104138815432011E-2</v>
      </c>
      <c r="Z1457" s="25"/>
    </row>
    <row r="1458" spans="1:26" x14ac:dyDescent="0.25">
      <c r="A1458" s="124">
        <v>585313</v>
      </c>
      <c r="B1458" s="125" t="s">
        <v>1503</v>
      </c>
      <c r="C1458" s="126" t="s">
        <v>1458</v>
      </c>
      <c r="D1458" s="101" t="s">
        <v>2119</v>
      </c>
      <c r="E1458" s="134"/>
      <c r="F1458" s="102">
        <v>501</v>
      </c>
      <c r="G1458" s="103" t="s">
        <v>67</v>
      </c>
      <c r="H1458" s="104">
        <v>4</v>
      </c>
      <c r="I1458" s="106">
        <v>306</v>
      </c>
      <c r="J1458" s="168">
        <v>165</v>
      </c>
      <c r="K1458" s="166">
        <v>9</v>
      </c>
      <c r="L1458" s="166">
        <v>6</v>
      </c>
      <c r="M1458" s="166">
        <v>15</v>
      </c>
      <c r="N1458" s="166">
        <v>33</v>
      </c>
      <c r="O1458" s="167"/>
      <c r="P1458" s="138">
        <v>0.33333333333333331</v>
      </c>
      <c r="Q1458" s="139">
        <v>0</v>
      </c>
      <c r="R1458" s="140">
        <v>0.33333333333333331</v>
      </c>
      <c r="S1458" s="140">
        <v>2.3333333333333335</v>
      </c>
      <c r="T1458" s="140">
        <v>0.33333333333333331</v>
      </c>
      <c r="U1458" s="139">
        <v>0</v>
      </c>
      <c r="V1458" s="77">
        <f t="shared" si="23"/>
        <v>3.1880000000000002</v>
      </c>
      <c r="W1458" s="216">
        <v>7.97</v>
      </c>
      <c r="X1458" s="217">
        <v>0.912895861184568</v>
      </c>
      <c r="Y1458" s="217">
        <v>8.7104138815432011E-2</v>
      </c>
      <c r="Z1458" s="25"/>
    </row>
    <row r="1459" spans="1:26" x14ac:dyDescent="0.25">
      <c r="A1459" s="124">
        <v>585314</v>
      </c>
      <c r="B1459" s="125" t="s">
        <v>1504</v>
      </c>
      <c r="C1459" s="126" t="s">
        <v>1458</v>
      </c>
      <c r="D1459" s="101" t="s">
        <v>2119</v>
      </c>
      <c r="E1459" s="134"/>
      <c r="F1459" s="102">
        <v>502</v>
      </c>
      <c r="G1459" s="103" t="s">
        <v>69</v>
      </c>
      <c r="H1459" s="104">
        <v>5</v>
      </c>
      <c r="I1459" s="106">
        <v>240</v>
      </c>
      <c r="J1459" s="168">
        <v>162</v>
      </c>
      <c r="K1459" s="166">
        <v>9</v>
      </c>
      <c r="L1459" s="166" t="s">
        <v>2139</v>
      </c>
      <c r="M1459" s="166">
        <v>12</v>
      </c>
      <c r="N1459" s="166">
        <v>18</v>
      </c>
      <c r="O1459" s="167"/>
      <c r="P1459" s="138">
        <v>0</v>
      </c>
      <c r="Q1459" s="139">
        <v>0</v>
      </c>
      <c r="R1459" s="140">
        <v>0</v>
      </c>
      <c r="S1459" s="140">
        <v>0</v>
      </c>
      <c r="T1459" s="140">
        <v>0</v>
      </c>
      <c r="U1459" s="139">
        <v>0</v>
      </c>
      <c r="V1459" s="77">
        <f t="shared" si="23"/>
        <v>3.1880000000000002</v>
      </c>
      <c r="W1459" s="216">
        <v>7.97</v>
      </c>
      <c r="X1459" s="217">
        <v>0.912895861184568</v>
      </c>
      <c r="Y1459" s="217">
        <v>8.7104138815432011E-2</v>
      </c>
      <c r="Z1459" s="25"/>
    </row>
    <row r="1460" spans="1:26" x14ac:dyDescent="0.25">
      <c r="A1460" s="124">
        <v>585315</v>
      </c>
      <c r="B1460" s="125" t="s">
        <v>1505</v>
      </c>
      <c r="C1460" s="126" t="s">
        <v>1458</v>
      </c>
      <c r="D1460" s="101" t="s">
        <v>2119</v>
      </c>
      <c r="E1460" s="134"/>
      <c r="F1460" s="102">
        <v>502</v>
      </c>
      <c r="G1460" s="103" t="s">
        <v>69</v>
      </c>
      <c r="H1460" s="104">
        <v>5</v>
      </c>
      <c r="I1460" s="106">
        <v>57</v>
      </c>
      <c r="J1460" s="168">
        <v>39</v>
      </c>
      <c r="K1460" s="166">
        <v>6</v>
      </c>
      <c r="L1460" s="166" t="s">
        <v>2139</v>
      </c>
      <c r="M1460" s="166">
        <v>3</v>
      </c>
      <c r="N1460" s="166">
        <v>6</v>
      </c>
      <c r="O1460" s="167"/>
      <c r="P1460" s="138">
        <v>0.66666666666666663</v>
      </c>
      <c r="Q1460" s="139">
        <v>0</v>
      </c>
      <c r="R1460" s="140">
        <v>0</v>
      </c>
      <c r="S1460" s="140">
        <v>0</v>
      </c>
      <c r="T1460" s="140">
        <v>0</v>
      </c>
      <c r="U1460" s="139">
        <v>0</v>
      </c>
      <c r="V1460" s="77">
        <f t="shared" si="23"/>
        <v>3.1880000000000002</v>
      </c>
      <c r="W1460" s="216">
        <v>7.97</v>
      </c>
      <c r="X1460" s="217">
        <v>0.912895861184568</v>
      </c>
      <c r="Y1460" s="217">
        <v>8.7104138815432011E-2</v>
      </c>
      <c r="Z1460" s="25"/>
    </row>
    <row r="1461" spans="1:26" x14ac:dyDescent="0.25">
      <c r="A1461" s="124">
        <v>585316</v>
      </c>
      <c r="B1461" s="125" t="s">
        <v>1506</v>
      </c>
      <c r="C1461" s="126" t="s">
        <v>1458</v>
      </c>
      <c r="D1461" s="101" t="s">
        <v>2119</v>
      </c>
      <c r="E1461" s="134"/>
      <c r="F1461" s="102">
        <v>502</v>
      </c>
      <c r="G1461" s="103" t="s">
        <v>69</v>
      </c>
      <c r="H1461" s="104">
        <v>5</v>
      </c>
      <c r="I1461" s="106">
        <v>651</v>
      </c>
      <c r="J1461" s="168">
        <v>441</v>
      </c>
      <c r="K1461" s="166">
        <v>57</v>
      </c>
      <c r="L1461" s="166">
        <v>6</v>
      </c>
      <c r="M1461" s="166">
        <v>48</v>
      </c>
      <c r="N1461" s="166">
        <v>87</v>
      </c>
      <c r="O1461" s="167"/>
      <c r="P1461" s="138">
        <v>0.33333333333333331</v>
      </c>
      <c r="Q1461" s="139">
        <v>0</v>
      </c>
      <c r="R1461" s="140">
        <v>0.66666666666666663</v>
      </c>
      <c r="S1461" s="140">
        <v>2.6666666666666665</v>
      </c>
      <c r="T1461" s="140">
        <v>0</v>
      </c>
      <c r="U1461" s="139">
        <v>0</v>
      </c>
      <c r="V1461" s="77">
        <f t="shared" si="23"/>
        <v>3.1880000000000002</v>
      </c>
      <c r="W1461" s="216">
        <v>7.97</v>
      </c>
      <c r="X1461" s="217">
        <v>0.912895861184568</v>
      </c>
      <c r="Y1461" s="217">
        <v>8.7104138815432011E-2</v>
      </c>
      <c r="Z1461" s="25"/>
    </row>
    <row r="1462" spans="1:26" x14ac:dyDescent="0.25">
      <c r="A1462" s="124">
        <v>585317</v>
      </c>
      <c r="B1462" s="125" t="s">
        <v>1507</v>
      </c>
      <c r="C1462" s="126" t="s">
        <v>1458</v>
      </c>
      <c r="D1462" s="101" t="s">
        <v>2119</v>
      </c>
      <c r="E1462" s="134"/>
      <c r="F1462" s="102">
        <v>502</v>
      </c>
      <c r="G1462" s="103" t="s">
        <v>69</v>
      </c>
      <c r="H1462" s="104">
        <v>5</v>
      </c>
      <c r="I1462" s="106">
        <v>876</v>
      </c>
      <c r="J1462" s="168">
        <v>606</v>
      </c>
      <c r="K1462" s="166">
        <v>33</v>
      </c>
      <c r="L1462" s="166">
        <v>6</v>
      </c>
      <c r="M1462" s="166">
        <v>57</v>
      </c>
      <c r="N1462" s="166">
        <v>132</v>
      </c>
      <c r="O1462" s="167"/>
      <c r="P1462" s="138">
        <v>1.3333333333333333</v>
      </c>
      <c r="Q1462" s="139">
        <v>1</v>
      </c>
      <c r="R1462" s="140">
        <v>2</v>
      </c>
      <c r="S1462" s="140">
        <v>2</v>
      </c>
      <c r="T1462" s="140">
        <v>0.33333333333333331</v>
      </c>
      <c r="U1462" s="139">
        <v>0.33333333333333331</v>
      </c>
      <c r="V1462" s="77">
        <f t="shared" si="23"/>
        <v>3.3518919840166888</v>
      </c>
      <c r="W1462" s="216">
        <v>8.3797299600417219</v>
      </c>
      <c r="X1462" s="217">
        <v>0.86825948429545585</v>
      </c>
      <c r="Y1462" s="217">
        <v>0.13174051570454409</v>
      </c>
      <c r="Z1462" s="25"/>
    </row>
    <row r="1463" spans="1:26" x14ac:dyDescent="0.25">
      <c r="A1463" s="124">
        <v>585318</v>
      </c>
      <c r="B1463" s="125" t="s">
        <v>1508</v>
      </c>
      <c r="C1463" s="126" t="s">
        <v>1458</v>
      </c>
      <c r="D1463" s="101" t="s">
        <v>2119</v>
      </c>
      <c r="E1463" s="134"/>
      <c r="F1463" s="102">
        <v>502</v>
      </c>
      <c r="G1463" s="103" t="s">
        <v>69</v>
      </c>
      <c r="H1463" s="104">
        <v>5</v>
      </c>
      <c r="I1463" s="106">
        <v>525</v>
      </c>
      <c r="J1463" s="168">
        <v>315</v>
      </c>
      <c r="K1463" s="166">
        <v>15</v>
      </c>
      <c r="L1463" s="166">
        <v>3</v>
      </c>
      <c r="M1463" s="166">
        <v>45</v>
      </c>
      <c r="N1463" s="166">
        <v>99</v>
      </c>
      <c r="O1463" s="167"/>
      <c r="P1463" s="138">
        <v>2.6666666666666665</v>
      </c>
      <c r="Q1463" s="139">
        <v>0.66666666666666663</v>
      </c>
      <c r="R1463" s="140">
        <v>5.666666666666667</v>
      </c>
      <c r="S1463" s="140">
        <v>2.6666666666666665</v>
      </c>
      <c r="T1463" s="140">
        <v>0.66666666666666663</v>
      </c>
      <c r="U1463" s="139">
        <v>0</v>
      </c>
      <c r="V1463" s="77">
        <f t="shared" si="23"/>
        <v>3.1880000000000002</v>
      </c>
      <c r="W1463" s="216">
        <v>7.97</v>
      </c>
      <c r="X1463" s="217">
        <v>0.912895861184568</v>
      </c>
      <c r="Y1463" s="217">
        <v>8.7104138815432011E-2</v>
      </c>
      <c r="Z1463" s="25"/>
    </row>
    <row r="1464" spans="1:26" x14ac:dyDescent="0.25">
      <c r="A1464" s="124">
        <v>585319</v>
      </c>
      <c r="B1464" s="125" t="s">
        <v>1509</v>
      </c>
      <c r="C1464" s="126" t="s">
        <v>1458</v>
      </c>
      <c r="D1464" s="101" t="s">
        <v>2119</v>
      </c>
      <c r="E1464" s="134"/>
      <c r="F1464" s="102">
        <v>502</v>
      </c>
      <c r="G1464" s="103" t="s">
        <v>69</v>
      </c>
      <c r="H1464" s="104">
        <v>5</v>
      </c>
      <c r="I1464" s="106">
        <v>63</v>
      </c>
      <c r="J1464" s="168">
        <v>42</v>
      </c>
      <c r="K1464" s="166" t="s">
        <v>2139</v>
      </c>
      <c r="L1464" s="166" t="s">
        <v>2139</v>
      </c>
      <c r="M1464" s="166">
        <v>6</v>
      </c>
      <c r="N1464" s="166">
        <v>12</v>
      </c>
      <c r="O1464" s="167"/>
      <c r="P1464" s="138">
        <v>0</v>
      </c>
      <c r="Q1464" s="139">
        <v>0</v>
      </c>
      <c r="R1464" s="140">
        <v>0</v>
      </c>
      <c r="S1464" s="140">
        <v>0</v>
      </c>
      <c r="T1464" s="140">
        <v>0</v>
      </c>
      <c r="U1464" s="139">
        <v>0</v>
      </c>
      <c r="V1464" s="77">
        <f t="shared" si="23"/>
        <v>3.1880000000000002</v>
      </c>
      <c r="W1464" s="216">
        <v>7.97</v>
      </c>
      <c r="X1464" s="217">
        <v>0.912895861184568</v>
      </c>
      <c r="Y1464" s="217">
        <v>8.7104138815432011E-2</v>
      </c>
      <c r="Z1464" s="25"/>
    </row>
    <row r="1465" spans="1:26" x14ac:dyDescent="0.25">
      <c r="A1465" s="124">
        <v>585320</v>
      </c>
      <c r="B1465" s="125" t="s">
        <v>1510</v>
      </c>
      <c r="C1465" s="126" t="s">
        <v>1458</v>
      </c>
      <c r="D1465" s="101" t="s">
        <v>2119</v>
      </c>
      <c r="E1465" s="134"/>
      <c r="F1465" s="102">
        <v>502</v>
      </c>
      <c r="G1465" s="103" t="s">
        <v>69</v>
      </c>
      <c r="H1465" s="104">
        <v>5</v>
      </c>
      <c r="I1465" s="106">
        <v>108</v>
      </c>
      <c r="J1465" s="168">
        <v>63</v>
      </c>
      <c r="K1465" s="166" t="s">
        <v>2139</v>
      </c>
      <c r="L1465" s="166" t="s">
        <v>2139</v>
      </c>
      <c r="M1465" s="166">
        <v>3</v>
      </c>
      <c r="N1465" s="166">
        <v>21</v>
      </c>
      <c r="O1465" s="167"/>
      <c r="P1465" s="138">
        <v>0</v>
      </c>
      <c r="Q1465" s="139">
        <v>0</v>
      </c>
      <c r="R1465" s="140">
        <v>0</v>
      </c>
      <c r="S1465" s="140">
        <v>0</v>
      </c>
      <c r="T1465" s="140">
        <v>0</v>
      </c>
      <c r="U1465" s="139">
        <v>0</v>
      </c>
      <c r="V1465" s="77">
        <f t="shared" si="23"/>
        <v>3.1880000000000002</v>
      </c>
      <c r="W1465" s="216">
        <v>7.97</v>
      </c>
      <c r="X1465" s="217">
        <v>0.912895861184568</v>
      </c>
      <c r="Y1465" s="217">
        <v>8.7104138815432011E-2</v>
      </c>
      <c r="Z1465" s="25"/>
    </row>
    <row r="1466" spans="1:26" x14ac:dyDescent="0.25">
      <c r="A1466" s="124">
        <v>585321</v>
      </c>
      <c r="B1466" s="125" t="s">
        <v>1511</v>
      </c>
      <c r="C1466" s="126" t="s">
        <v>1458</v>
      </c>
      <c r="D1466" s="101" t="s">
        <v>2119</v>
      </c>
      <c r="E1466" s="134"/>
      <c r="F1466" s="102">
        <v>502</v>
      </c>
      <c r="G1466" s="103" t="s">
        <v>69</v>
      </c>
      <c r="H1466" s="104">
        <v>5</v>
      </c>
      <c r="I1466" s="106">
        <v>285</v>
      </c>
      <c r="J1466" s="168">
        <v>168</v>
      </c>
      <c r="K1466" s="166">
        <v>12</v>
      </c>
      <c r="L1466" s="166">
        <v>9</v>
      </c>
      <c r="M1466" s="166">
        <v>21</v>
      </c>
      <c r="N1466" s="166">
        <v>36</v>
      </c>
      <c r="O1466" s="167"/>
      <c r="P1466" s="138">
        <v>1.3333333333333333</v>
      </c>
      <c r="Q1466" s="139">
        <v>1</v>
      </c>
      <c r="R1466" s="140">
        <v>3</v>
      </c>
      <c r="S1466" s="140">
        <v>2.6666666666666665</v>
      </c>
      <c r="T1466" s="140">
        <v>0.66666666666666663</v>
      </c>
      <c r="U1466" s="139">
        <v>0</v>
      </c>
      <c r="V1466" s="77">
        <f t="shared" si="23"/>
        <v>3.1880000000000002</v>
      </c>
      <c r="W1466" s="216">
        <v>7.97</v>
      </c>
      <c r="X1466" s="217">
        <v>0.912895861184568</v>
      </c>
      <c r="Y1466" s="217">
        <v>8.7104138815432011E-2</v>
      </c>
      <c r="Z1466" s="25"/>
    </row>
    <row r="1467" spans="1:26" x14ac:dyDescent="0.25">
      <c r="A1467" s="124">
        <v>585322</v>
      </c>
      <c r="B1467" s="125" t="s">
        <v>1512</v>
      </c>
      <c r="C1467" s="126" t="s">
        <v>1458</v>
      </c>
      <c r="D1467" s="101" t="s">
        <v>2119</v>
      </c>
      <c r="E1467" s="134"/>
      <c r="F1467" s="102">
        <v>502</v>
      </c>
      <c r="G1467" s="103" t="s">
        <v>69</v>
      </c>
      <c r="H1467" s="104">
        <v>5</v>
      </c>
      <c r="I1467" s="106">
        <v>69</v>
      </c>
      <c r="J1467" s="168">
        <v>51</v>
      </c>
      <c r="K1467" s="166" t="s">
        <v>2139</v>
      </c>
      <c r="L1467" s="166" t="s">
        <v>2139</v>
      </c>
      <c r="M1467" s="166">
        <v>0</v>
      </c>
      <c r="N1467" s="166">
        <v>12</v>
      </c>
      <c r="O1467" s="167"/>
      <c r="P1467" s="138">
        <v>0</v>
      </c>
      <c r="Q1467" s="139">
        <v>0</v>
      </c>
      <c r="R1467" s="140">
        <v>0</v>
      </c>
      <c r="S1467" s="140">
        <v>0</v>
      </c>
      <c r="T1467" s="140">
        <v>0</v>
      </c>
      <c r="U1467" s="139">
        <v>0</v>
      </c>
      <c r="V1467" s="77">
        <f t="shared" si="23"/>
        <v>3.1880000000000002</v>
      </c>
      <c r="W1467" s="216">
        <v>7.97</v>
      </c>
      <c r="X1467" s="217">
        <v>0.912895861184568</v>
      </c>
      <c r="Y1467" s="217">
        <v>8.7104138815432011E-2</v>
      </c>
      <c r="Z1467" s="25"/>
    </row>
    <row r="1468" spans="1:26" x14ac:dyDescent="0.25">
      <c r="A1468" s="124">
        <v>585323</v>
      </c>
      <c r="B1468" s="125" t="s">
        <v>1513</v>
      </c>
      <c r="C1468" s="126" t="s">
        <v>1458</v>
      </c>
      <c r="D1468" s="101" t="s">
        <v>2119</v>
      </c>
      <c r="E1468" s="134"/>
      <c r="F1468" s="102">
        <v>502</v>
      </c>
      <c r="G1468" s="103" t="s">
        <v>69</v>
      </c>
      <c r="H1468" s="104">
        <v>5</v>
      </c>
      <c r="I1468" s="106">
        <v>30</v>
      </c>
      <c r="J1468" s="168">
        <v>18</v>
      </c>
      <c r="K1468" s="166" t="s">
        <v>2139</v>
      </c>
      <c r="L1468" s="166" t="s">
        <v>2139</v>
      </c>
      <c r="M1468" s="166" t="s">
        <v>2139</v>
      </c>
      <c r="N1468" s="166" t="s">
        <v>2139</v>
      </c>
      <c r="O1468" s="167"/>
      <c r="P1468" s="138">
        <v>0</v>
      </c>
      <c r="Q1468" s="139">
        <v>0</v>
      </c>
      <c r="R1468" s="140">
        <v>0</v>
      </c>
      <c r="S1468" s="140">
        <v>0</v>
      </c>
      <c r="T1468" s="140">
        <v>0</v>
      </c>
      <c r="U1468" s="139">
        <v>0</v>
      </c>
      <c r="V1468" s="77">
        <f t="shared" si="23"/>
        <v>3.1880000000000002</v>
      </c>
      <c r="W1468" s="216">
        <v>7.97</v>
      </c>
      <c r="X1468" s="217">
        <v>0.912895861184568</v>
      </c>
      <c r="Y1468" s="217">
        <v>8.7104138815432011E-2</v>
      </c>
      <c r="Z1468" s="25"/>
    </row>
    <row r="1469" spans="1:26" x14ac:dyDescent="0.25">
      <c r="A1469" s="124">
        <v>585324</v>
      </c>
      <c r="B1469" s="125" t="s">
        <v>1514</v>
      </c>
      <c r="C1469" s="126" t="s">
        <v>1458</v>
      </c>
      <c r="D1469" s="101" t="s">
        <v>2119</v>
      </c>
      <c r="E1469" s="134"/>
      <c r="F1469" s="102">
        <v>502</v>
      </c>
      <c r="G1469" s="103" t="s">
        <v>69</v>
      </c>
      <c r="H1469" s="104">
        <v>5</v>
      </c>
      <c r="I1469" s="106">
        <v>33</v>
      </c>
      <c r="J1469" s="168">
        <v>30</v>
      </c>
      <c r="K1469" s="166" t="s">
        <v>2139</v>
      </c>
      <c r="L1469" s="166" t="s">
        <v>2139</v>
      </c>
      <c r="M1469" s="166" t="s">
        <v>2139</v>
      </c>
      <c r="N1469" s="166" t="s">
        <v>2139</v>
      </c>
      <c r="O1469" s="167"/>
      <c r="P1469" s="138">
        <v>2</v>
      </c>
      <c r="Q1469" s="139">
        <v>0</v>
      </c>
      <c r="R1469" s="140">
        <v>0</v>
      </c>
      <c r="S1469" s="140">
        <v>0</v>
      </c>
      <c r="T1469" s="140">
        <v>0</v>
      </c>
      <c r="U1469" s="139">
        <v>0</v>
      </c>
      <c r="V1469" s="77">
        <f t="shared" si="23"/>
        <v>3.1880000000000002</v>
      </c>
      <c r="W1469" s="216">
        <v>7.97</v>
      </c>
      <c r="X1469" s="217">
        <v>0.912895861184568</v>
      </c>
      <c r="Y1469" s="217">
        <v>8.7104138815432011E-2</v>
      </c>
      <c r="Z1469" s="25"/>
    </row>
    <row r="1470" spans="1:26" x14ac:dyDescent="0.25">
      <c r="A1470" s="124">
        <v>585325</v>
      </c>
      <c r="B1470" s="125" t="s">
        <v>1515</v>
      </c>
      <c r="C1470" s="126" t="s">
        <v>1458</v>
      </c>
      <c r="D1470" s="101" t="s">
        <v>2119</v>
      </c>
      <c r="E1470" s="134"/>
      <c r="F1470" s="102">
        <v>502</v>
      </c>
      <c r="G1470" s="103" t="s">
        <v>69</v>
      </c>
      <c r="H1470" s="104">
        <v>5</v>
      </c>
      <c r="I1470" s="106">
        <v>240</v>
      </c>
      <c r="J1470" s="168">
        <v>198</v>
      </c>
      <c r="K1470" s="166">
        <v>21</v>
      </c>
      <c r="L1470" s="166" t="s">
        <v>2139</v>
      </c>
      <c r="M1470" s="166">
        <v>9</v>
      </c>
      <c r="N1470" s="166">
        <v>12</v>
      </c>
      <c r="O1470" s="167"/>
      <c r="P1470" s="138">
        <v>0.33333333333333331</v>
      </c>
      <c r="Q1470" s="139">
        <v>0</v>
      </c>
      <c r="R1470" s="140">
        <v>1.6666666666666667</v>
      </c>
      <c r="S1470" s="140">
        <v>1.3333333333333333</v>
      </c>
      <c r="T1470" s="140">
        <v>0</v>
      </c>
      <c r="U1470" s="139">
        <v>0.33333333333333331</v>
      </c>
      <c r="V1470" s="77">
        <f t="shared" si="23"/>
        <v>3.1880000000000002</v>
      </c>
      <c r="W1470" s="216">
        <v>7.97</v>
      </c>
      <c r="X1470" s="217">
        <v>0.912895861184568</v>
      </c>
      <c r="Y1470" s="217">
        <v>8.7104138815432011E-2</v>
      </c>
      <c r="Z1470" s="25"/>
    </row>
    <row r="1471" spans="1:26" x14ac:dyDescent="0.25">
      <c r="A1471" s="124">
        <v>585400</v>
      </c>
      <c r="B1471" s="125" t="s">
        <v>1516</v>
      </c>
      <c r="C1471" s="126" t="s">
        <v>1458</v>
      </c>
      <c r="D1471" s="101" t="s">
        <v>2119</v>
      </c>
      <c r="E1471" s="134"/>
      <c r="F1471" s="102">
        <v>276</v>
      </c>
      <c r="G1471" s="103" t="s">
        <v>1499</v>
      </c>
      <c r="H1471" s="104">
        <v>3</v>
      </c>
      <c r="I1471" s="106">
        <v>2967</v>
      </c>
      <c r="J1471" s="165">
        <v>1953</v>
      </c>
      <c r="K1471" s="166">
        <v>249</v>
      </c>
      <c r="L1471" s="166">
        <v>30</v>
      </c>
      <c r="M1471" s="166">
        <v>171</v>
      </c>
      <c r="N1471" s="166">
        <v>339</v>
      </c>
      <c r="O1471" s="167"/>
      <c r="P1471" s="138">
        <v>0.66666666666666663</v>
      </c>
      <c r="Q1471" s="139">
        <v>0</v>
      </c>
      <c r="R1471" s="140">
        <v>46</v>
      </c>
      <c r="S1471" s="140">
        <v>47.333333333333336</v>
      </c>
      <c r="T1471" s="140">
        <v>4</v>
      </c>
      <c r="U1471" s="139">
        <v>3.6666666666666665</v>
      </c>
      <c r="V1471" s="77">
        <f t="shared" si="23"/>
        <v>9.7142028885710747</v>
      </c>
      <c r="W1471" s="216">
        <v>16.190338147618458</v>
      </c>
      <c r="X1471" s="217">
        <v>0.44939024418778112</v>
      </c>
      <c r="Y1471" s="217">
        <v>0.55060975581221883</v>
      </c>
      <c r="Z1471" s="25"/>
    </row>
    <row r="1472" spans="1:26" x14ac:dyDescent="0.25">
      <c r="A1472" s="124">
        <v>585502</v>
      </c>
      <c r="B1472" s="125" t="s">
        <v>1517</v>
      </c>
      <c r="C1472" s="126" t="s">
        <v>1385</v>
      </c>
      <c r="D1472" s="101" t="s">
        <v>2113</v>
      </c>
      <c r="E1472" s="134"/>
      <c r="F1472" s="102">
        <v>277</v>
      </c>
      <c r="G1472" s="103" t="s">
        <v>1517</v>
      </c>
      <c r="H1472" s="104">
        <v>3</v>
      </c>
      <c r="I1472" s="106">
        <v>843</v>
      </c>
      <c r="J1472" s="168">
        <v>549</v>
      </c>
      <c r="K1472" s="166">
        <v>18</v>
      </c>
      <c r="L1472" s="166">
        <v>15</v>
      </c>
      <c r="M1472" s="166">
        <v>66</v>
      </c>
      <c r="N1472" s="166">
        <v>87</v>
      </c>
      <c r="O1472" s="167"/>
      <c r="P1472" s="138">
        <v>43.333333333333336</v>
      </c>
      <c r="Q1472" s="139">
        <v>2</v>
      </c>
      <c r="R1472" s="140">
        <v>8.6666666666666661</v>
      </c>
      <c r="S1472" s="140">
        <v>6</v>
      </c>
      <c r="T1472" s="140">
        <v>0.33333333333333331</v>
      </c>
      <c r="U1472" s="139">
        <v>0</v>
      </c>
      <c r="V1472" s="77">
        <f t="shared" si="23"/>
        <v>9.9933251687923832</v>
      </c>
      <c r="W1472" s="216">
        <v>16.655541947987306</v>
      </c>
      <c r="X1472" s="217">
        <v>0.43683838306565753</v>
      </c>
      <c r="Y1472" s="217">
        <v>0.56316161693434241</v>
      </c>
      <c r="Z1472" s="25"/>
    </row>
    <row r="1473" spans="1:26" x14ac:dyDescent="0.25">
      <c r="A1473" s="124">
        <v>585504</v>
      </c>
      <c r="B1473" s="125" t="s">
        <v>1518</v>
      </c>
      <c r="C1473" s="126" t="s">
        <v>1385</v>
      </c>
      <c r="D1473" s="101" t="s">
        <v>2113</v>
      </c>
      <c r="E1473" s="134"/>
      <c r="F1473" s="102">
        <v>501</v>
      </c>
      <c r="G1473" s="103" t="s">
        <v>67</v>
      </c>
      <c r="H1473" s="104">
        <v>4</v>
      </c>
      <c r="I1473" s="106">
        <v>426</v>
      </c>
      <c r="J1473" s="168">
        <v>270</v>
      </c>
      <c r="K1473" s="166">
        <v>18</v>
      </c>
      <c r="L1473" s="166">
        <v>6</v>
      </c>
      <c r="M1473" s="166">
        <v>33</v>
      </c>
      <c r="N1473" s="166">
        <v>54</v>
      </c>
      <c r="O1473" s="167"/>
      <c r="P1473" s="138">
        <v>2</v>
      </c>
      <c r="Q1473" s="139">
        <v>0.33333333333333331</v>
      </c>
      <c r="R1473" s="140">
        <v>4</v>
      </c>
      <c r="S1473" s="140">
        <v>6.333333333333333</v>
      </c>
      <c r="T1473" s="140">
        <v>1.3333333333333333</v>
      </c>
      <c r="U1473" s="139">
        <v>0.66666666666666663</v>
      </c>
      <c r="V1473" s="77">
        <f t="shared" si="23"/>
        <v>3.1880000000000002</v>
      </c>
      <c r="W1473" s="216">
        <v>7.97</v>
      </c>
      <c r="X1473" s="217">
        <v>0.912895861184568</v>
      </c>
      <c r="Y1473" s="217">
        <v>8.7104138815432011E-2</v>
      </c>
      <c r="Z1473" s="25"/>
    </row>
    <row r="1474" spans="1:26" x14ac:dyDescent="0.25">
      <c r="A1474" s="124">
        <v>585505</v>
      </c>
      <c r="B1474" s="125" t="s">
        <v>1519</v>
      </c>
      <c r="C1474" s="126" t="s">
        <v>1385</v>
      </c>
      <c r="D1474" s="101" t="s">
        <v>2113</v>
      </c>
      <c r="E1474" s="134"/>
      <c r="F1474" s="102">
        <v>501</v>
      </c>
      <c r="G1474" s="103" t="s">
        <v>67</v>
      </c>
      <c r="H1474" s="104">
        <v>4</v>
      </c>
      <c r="I1474" s="106">
        <v>261</v>
      </c>
      <c r="J1474" s="168">
        <v>171</v>
      </c>
      <c r="K1474" s="166">
        <v>30</v>
      </c>
      <c r="L1474" s="166">
        <v>3</v>
      </c>
      <c r="M1474" s="166">
        <v>12</v>
      </c>
      <c r="N1474" s="166">
        <v>33</v>
      </c>
      <c r="O1474" s="167"/>
      <c r="P1474" s="138">
        <v>3.3333333333333335</v>
      </c>
      <c r="Q1474" s="139">
        <v>0</v>
      </c>
      <c r="R1474" s="140">
        <v>10.333333333333334</v>
      </c>
      <c r="S1474" s="140">
        <v>10.333333333333334</v>
      </c>
      <c r="T1474" s="140">
        <v>1.6666666666666667</v>
      </c>
      <c r="U1474" s="139">
        <v>0.66666666666666663</v>
      </c>
      <c r="V1474" s="77">
        <f t="shared" si="23"/>
        <v>3.1880000000000002</v>
      </c>
      <c r="W1474" s="216">
        <v>7.97</v>
      </c>
      <c r="X1474" s="217">
        <v>0.912895861184568</v>
      </c>
      <c r="Y1474" s="217">
        <v>8.7104138815432011E-2</v>
      </c>
      <c r="Z1474" s="25"/>
    </row>
    <row r="1475" spans="1:26" x14ac:dyDescent="0.25">
      <c r="A1475" s="124">
        <v>585506</v>
      </c>
      <c r="B1475" s="125" t="s">
        <v>1520</v>
      </c>
      <c r="C1475" s="126" t="s">
        <v>1385</v>
      </c>
      <c r="D1475" s="101" t="s">
        <v>2113</v>
      </c>
      <c r="E1475" s="134"/>
      <c r="F1475" s="102">
        <v>502</v>
      </c>
      <c r="G1475" s="103" t="s">
        <v>69</v>
      </c>
      <c r="H1475" s="104">
        <v>5</v>
      </c>
      <c r="I1475" s="106">
        <v>1644</v>
      </c>
      <c r="J1475" s="168">
        <v>948</v>
      </c>
      <c r="K1475" s="166">
        <v>36</v>
      </c>
      <c r="L1475" s="166">
        <v>33</v>
      </c>
      <c r="M1475" s="166">
        <v>126</v>
      </c>
      <c r="N1475" s="166">
        <v>225</v>
      </c>
      <c r="O1475" s="167"/>
      <c r="P1475" s="138">
        <v>2.3333333333333335</v>
      </c>
      <c r="Q1475" s="139">
        <v>0.33333333333333331</v>
      </c>
      <c r="R1475" s="140">
        <v>0</v>
      </c>
      <c r="S1475" s="140">
        <v>0</v>
      </c>
      <c r="T1475" s="140">
        <v>0</v>
      </c>
      <c r="U1475" s="139">
        <v>0</v>
      </c>
      <c r="V1475" s="77">
        <f t="shared" si="23"/>
        <v>3.1880000000000002</v>
      </c>
      <c r="W1475" s="216">
        <v>7.97</v>
      </c>
      <c r="X1475" s="217">
        <v>0.912895861184568</v>
      </c>
      <c r="Y1475" s="217">
        <v>8.7104138815432011E-2</v>
      </c>
      <c r="Z1475" s="25"/>
    </row>
    <row r="1476" spans="1:26" x14ac:dyDescent="0.25">
      <c r="A1476" s="124">
        <v>585601</v>
      </c>
      <c r="B1476" s="125" t="s">
        <v>1521</v>
      </c>
      <c r="C1476" s="126" t="s">
        <v>1385</v>
      </c>
      <c r="D1476" s="101" t="s">
        <v>2113</v>
      </c>
      <c r="E1476" s="134"/>
      <c r="F1476" s="102">
        <v>502</v>
      </c>
      <c r="G1476" s="103" t="s">
        <v>69</v>
      </c>
      <c r="H1476" s="104">
        <v>5</v>
      </c>
      <c r="I1476" s="106">
        <v>936</v>
      </c>
      <c r="J1476" s="168">
        <v>645</v>
      </c>
      <c r="K1476" s="166">
        <v>42</v>
      </c>
      <c r="L1476" s="166">
        <v>15</v>
      </c>
      <c r="M1476" s="166">
        <v>81</v>
      </c>
      <c r="N1476" s="166">
        <v>117</v>
      </c>
      <c r="O1476" s="167"/>
      <c r="P1476" s="138">
        <v>2.3333333333333335</v>
      </c>
      <c r="Q1476" s="139">
        <v>0</v>
      </c>
      <c r="R1476" s="140">
        <v>6.666666666666667</v>
      </c>
      <c r="S1476" s="140">
        <v>4.666666666666667</v>
      </c>
      <c r="T1476" s="140">
        <v>1.3333333333333333</v>
      </c>
      <c r="U1476" s="139">
        <v>0.33333333333333331</v>
      </c>
      <c r="V1476" s="77">
        <f t="shared" si="23"/>
        <v>3.1880000000000002</v>
      </c>
      <c r="W1476" s="216">
        <v>7.97</v>
      </c>
      <c r="X1476" s="217">
        <v>0.912895861184568</v>
      </c>
      <c r="Y1476" s="217">
        <v>8.7104138815432011E-2</v>
      </c>
      <c r="Z1476" s="25"/>
    </row>
    <row r="1477" spans="1:26" x14ac:dyDescent="0.25">
      <c r="A1477" s="124">
        <v>585602</v>
      </c>
      <c r="B1477" s="125" t="s">
        <v>1522</v>
      </c>
      <c r="C1477" s="126" t="s">
        <v>1385</v>
      </c>
      <c r="D1477" s="101" t="s">
        <v>2113</v>
      </c>
      <c r="E1477" s="134"/>
      <c r="F1477" s="102">
        <v>501</v>
      </c>
      <c r="G1477" s="103" t="s">
        <v>67</v>
      </c>
      <c r="H1477" s="104">
        <v>4</v>
      </c>
      <c r="I1477" s="106">
        <v>369</v>
      </c>
      <c r="J1477" s="168">
        <v>267</v>
      </c>
      <c r="K1477" s="166">
        <v>15</v>
      </c>
      <c r="L1477" s="166">
        <v>3</v>
      </c>
      <c r="M1477" s="166">
        <v>12</v>
      </c>
      <c r="N1477" s="166">
        <v>45</v>
      </c>
      <c r="O1477" s="167"/>
      <c r="P1477" s="138">
        <v>6.333333333333333</v>
      </c>
      <c r="Q1477" s="139">
        <v>0</v>
      </c>
      <c r="R1477" s="140">
        <v>4</v>
      </c>
      <c r="S1477" s="140">
        <v>7</v>
      </c>
      <c r="T1477" s="140">
        <v>0.33333333333333331</v>
      </c>
      <c r="U1477" s="139">
        <v>0</v>
      </c>
      <c r="V1477" s="77">
        <f t="shared" si="23"/>
        <v>3.1880000000000002</v>
      </c>
      <c r="W1477" s="216">
        <v>7.97</v>
      </c>
      <c r="X1477" s="217">
        <v>0.912895861184568</v>
      </c>
      <c r="Y1477" s="217">
        <v>8.7104138815432011E-2</v>
      </c>
      <c r="Z1477" s="25"/>
    </row>
    <row r="1478" spans="1:26" x14ac:dyDescent="0.25">
      <c r="A1478" s="124">
        <v>585700</v>
      </c>
      <c r="B1478" s="125" t="s">
        <v>1523</v>
      </c>
      <c r="C1478" s="126" t="s">
        <v>1385</v>
      </c>
      <c r="D1478" s="101" t="s">
        <v>2113</v>
      </c>
      <c r="E1478" s="134"/>
      <c r="F1478" s="102">
        <v>502</v>
      </c>
      <c r="G1478" s="103" t="s">
        <v>69</v>
      </c>
      <c r="H1478" s="104">
        <v>5</v>
      </c>
      <c r="I1478" s="106">
        <v>2640</v>
      </c>
      <c r="J1478" s="165">
        <v>1752</v>
      </c>
      <c r="K1478" s="166">
        <v>66</v>
      </c>
      <c r="L1478" s="166">
        <v>18</v>
      </c>
      <c r="M1478" s="166">
        <v>162</v>
      </c>
      <c r="N1478" s="166">
        <v>363</v>
      </c>
      <c r="O1478" s="167"/>
      <c r="P1478" s="138">
        <v>5</v>
      </c>
      <c r="Q1478" s="139">
        <v>0.33333333333333331</v>
      </c>
      <c r="R1478" s="140">
        <v>29</v>
      </c>
      <c r="S1478" s="140">
        <v>32</v>
      </c>
      <c r="T1478" s="140">
        <v>5.333333333333333</v>
      </c>
      <c r="U1478" s="139">
        <v>1.6666666666666667</v>
      </c>
      <c r="V1478" s="77">
        <f t="shared" si="23"/>
        <v>3.1880000000000002</v>
      </c>
      <c r="W1478" s="216">
        <v>7.97</v>
      </c>
      <c r="X1478" s="217">
        <v>0.912895861184568</v>
      </c>
      <c r="Y1478" s="217">
        <v>8.7104138815432011E-2</v>
      </c>
      <c r="Z1478" s="25"/>
    </row>
    <row r="1479" spans="1:26" x14ac:dyDescent="0.25">
      <c r="A1479" s="124">
        <v>585802</v>
      </c>
      <c r="B1479" s="125" t="s">
        <v>1524</v>
      </c>
      <c r="C1479" s="126" t="s">
        <v>1385</v>
      </c>
      <c r="D1479" s="101" t="s">
        <v>2113</v>
      </c>
      <c r="E1479" s="134"/>
      <c r="F1479" s="102">
        <v>501</v>
      </c>
      <c r="G1479" s="103" t="s">
        <v>67</v>
      </c>
      <c r="H1479" s="104">
        <v>4</v>
      </c>
      <c r="I1479" s="106">
        <v>1575</v>
      </c>
      <c r="J1479" s="165">
        <v>1113</v>
      </c>
      <c r="K1479" s="166">
        <v>39</v>
      </c>
      <c r="L1479" s="166">
        <v>12</v>
      </c>
      <c r="M1479" s="166">
        <v>96</v>
      </c>
      <c r="N1479" s="166">
        <v>177</v>
      </c>
      <c r="O1479" s="167"/>
      <c r="P1479" s="138">
        <v>12.666666666666666</v>
      </c>
      <c r="Q1479" s="139">
        <v>0.66666666666666663</v>
      </c>
      <c r="R1479" s="140">
        <v>18.333333333333332</v>
      </c>
      <c r="S1479" s="140">
        <v>10</v>
      </c>
      <c r="T1479" s="140">
        <v>1.6666666666666667</v>
      </c>
      <c r="U1479" s="139">
        <v>0</v>
      </c>
      <c r="V1479" s="77">
        <f t="shared" si="23"/>
        <v>3.1880000000000002</v>
      </c>
      <c r="W1479" s="216">
        <v>7.97</v>
      </c>
      <c r="X1479" s="217">
        <v>0.912895861184568</v>
      </c>
      <c r="Y1479" s="217">
        <v>8.7104138815432011E-2</v>
      </c>
      <c r="Z1479" s="25"/>
    </row>
    <row r="1480" spans="1:26" x14ac:dyDescent="0.25">
      <c r="A1480" s="124">
        <v>585803</v>
      </c>
      <c r="B1480" s="125" t="s">
        <v>1525</v>
      </c>
      <c r="C1480" s="126" t="s">
        <v>1385</v>
      </c>
      <c r="D1480" s="101" t="s">
        <v>2113</v>
      </c>
      <c r="E1480" s="134"/>
      <c r="F1480" s="102">
        <v>502</v>
      </c>
      <c r="G1480" s="103" t="s">
        <v>69</v>
      </c>
      <c r="H1480" s="104">
        <v>5</v>
      </c>
      <c r="I1480" s="106">
        <v>2832</v>
      </c>
      <c r="J1480" s="165">
        <v>1917</v>
      </c>
      <c r="K1480" s="166">
        <v>75</v>
      </c>
      <c r="L1480" s="166">
        <v>30</v>
      </c>
      <c r="M1480" s="166">
        <v>159</v>
      </c>
      <c r="N1480" s="166">
        <v>405</v>
      </c>
      <c r="O1480" s="167"/>
      <c r="P1480" s="138">
        <v>21</v>
      </c>
      <c r="Q1480" s="139">
        <v>0.33333333333333331</v>
      </c>
      <c r="R1480" s="140">
        <v>17.333333333333332</v>
      </c>
      <c r="S1480" s="140">
        <v>16.333333333333332</v>
      </c>
      <c r="T1480" s="140">
        <v>4.333333333333333</v>
      </c>
      <c r="U1480" s="139">
        <v>1.6666666666666667</v>
      </c>
      <c r="V1480" s="77">
        <f t="shared" si="23"/>
        <v>3.1880000000000002</v>
      </c>
      <c r="W1480" s="216">
        <v>7.97</v>
      </c>
      <c r="X1480" s="217">
        <v>0.912895861184568</v>
      </c>
      <c r="Y1480" s="217">
        <v>8.7104138815432011E-2</v>
      </c>
      <c r="Z1480" s="25"/>
    </row>
    <row r="1481" spans="1:26" x14ac:dyDescent="0.25">
      <c r="A1481" s="124">
        <v>585805</v>
      </c>
      <c r="B1481" s="125" t="s">
        <v>1526</v>
      </c>
      <c r="C1481" s="126" t="s">
        <v>1385</v>
      </c>
      <c r="D1481" s="101" t="s">
        <v>2120</v>
      </c>
      <c r="E1481" s="134"/>
      <c r="F1481" s="102">
        <v>501</v>
      </c>
      <c r="G1481" s="103" t="s">
        <v>67</v>
      </c>
      <c r="H1481" s="104">
        <v>4</v>
      </c>
      <c r="I1481" s="106">
        <v>627</v>
      </c>
      <c r="J1481" s="168">
        <v>384</v>
      </c>
      <c r="K1481" s="166">
        <v>15</v>
      </c>
      <c r="L1481" s="166">
        <v>9</v>
      </c>
      <c r="M1481" s="166">
        <v>33</v>
      </c>
      <c r="N1481" s="166">
        <v>96</v>
      </c>
      <c r="O1481" s="167"/>
      <c r="P1481" s="138">
        <v>11</v>
      </c>
      <c r="Q1481" s="139">
        <v>1</v>
      </c>
      <c r="R1481" s="140">
        <v>5</v>
      </c>
      <c r="S1481" s="140">
        <v>3</v>
      </c>
      <c r="T1481" s="140">
        <v>1.6666666666666667</v>
      </c>
      <c r="U1481" s="139">
        <v>0</v>
      </c>
      <c r="V1481" s="77">
        <f t="shared" si="23"/>
        <v>3.1880000000000002</v>
      </c>
      <c r="W1481" s="216">
        <v>7.97</v>
      </c>
      <c r="X1481" s="217">
        <v>0.912895861184568</v>
      </c>
      <c r="Y1481" s="217">
        <v>8.7104138815432011E-2</v>
      </c>
      <c r="Z1481" s="25"/>
    </row>
    <row r="1482" spans="1:26" x14ac:dyDescent="0.25">
      <c r="A1482" s="124">
        <v>585806</v>
      </c>
      <c r="B1482" s="125" t="s">
        <v>1527</v>
      </c>
      <c r="C1482" s="126" t="s">
        <v>1385</v>
      </c>
      <c r="D1482" s="101" t="s">
        <v>2120</v>
      </c>
      <c r="E1482" s="134"/>
      <c r="F1482" s="102">
        <v>502</v>
      </c>
      <c r="G1482" s="103" t="s">
        <v>69</v>
      </c>
      <c r="H1482" s="104">
        <v>5</v>
      </c>
      <c r="I1482" s="106">
        <v>639</v>
      </c>
      <c r="J1482" s="168">
        <v>420</v>
      </c>
      <c r="K1482" s="166">
        <v>6</v>
      </c>
      <c r="L1482" s="166">
        <v>6</v>
      </c>
      <c r="M1482" s="166">
        <v>39</v>
      </c>
      <c r="N1482" s="166">
        <v>99</v>
      </c>
      <c r="O1482" s="167"/>
      <c r="P1482" s="138">
        <v>1.3333333333333333</v>
      </c>
      <c r="Q1482" s="139">
        <v>0</v>
      </c>
      <c r="R1482" s="140">
        <v>2</v>
      </c>
      <c r="S1482" s="140">
        <v>1</v>
      </c>
      <c r="T1482" s="140">
        <v>0.33333333333333331</v>
      </c>
      <c r="U1482" s="139">
        <v>0.33333333333333331</v>
      </c>
      <c r="V1482" s="77">
        <f t="shared" si="23"/>
        <v>3.1880000000000002</v>
      </c>
      <c r="W1482" s="216">
        <v>7.97</v>
      </c>
      <c r="X1482" s="217">
        <v>0.912895861184568</v>
      </c>
      <c r="Y1482" s="217">
        <v>8.7104138815432011E-2</v>
      </c>
      <c r="Z1482" s="25"/>
    </row>
    <row r="1483" spans="1:26" x14ac:dyDescent="0.25">
      <c r="A1483" s="124">
        <v>585807</v>
      </c>
      <c r="B1483" s="125" t="s">
        <v>1528</v>
      </c>
      <c r="C1483" s="126" t="s">
        <v>1385</v>
      </c>
      <c r="D1483" s="101" t="s">
        <v>2120</v>
      </c>
      <c r="E1483" s="134"/>
      <c r="F1483" s="102">
        <v>502</v>
      </c>
      <c r="G1483" s="103" t="s">
        <v>69</v>
      </c>
      <c r="H1483" s="104">
        <v>5</v>
      </c>
      <c r="I1483" s="106">
        <v>2184</v>
      </c>
      <c r="J1483" s="165">
        <v>1395</v>
      </c>
      <c r="K1483" s="166">
        <v>54</v>
      </c>
      <c r="L1483" s="166">
        <v>18</v>
      </c>
      <c r="M1483" s="166">
        <v>114</v>
      </c>
      <c r="N1483" s="166">
        <v>378</v>
      </c>
      <c r="O1483" s="167"/>
      <c r="P1483" s="138">
        <v>0.33333333333333331</v>
      </c>
      <c r="Q1483" s="139">
        <v>0</v>
      </c>
      <c r="R1483" s="140">
        <v>9.3333333333333339</v>
      </c>
      <c r="S1483" s="140">
        <v>7</v>
      </c>
      <c r="T1483" s="140">
        <v>2.3333333333333335</v>
      </c>
      <c r="U1483" s="139">
        <v>0.33333333333333331</v>
      </c>
      <c r="V1483" s="77">
        <f t="shared" si="23"/>
        <v>3.1880000000000002</v>
      </c>
      <c r="W1483" s="216">
        <v>7.97</v>
      </c>
      <c r="X1483" s="217">
        <v>0.912895861184568</v>
      </c>
      <c r="Y1483" s="217">
        <v>8.7104138815432011E-2</v>
      </c>
      <c r="Z1483" s="25"/>
    </row>
    <row r="1484" spans="1:26" x14ac:dyDescent="0.25">
      <c r="A1484" s="124">
        <v>585808</v>
      </c>
      <c r="B1484" s="125" t="s">
        <v>1529</v>
      </c>
      <c r="C1484" s="126" t="s">
        <v>1385</v>
      </c>
      <c r="D1484" s="101" t="s">
        <v>2120</v>
      </c>
      <c r="E1484" s="134"/>
      <c r="F1484" s="102">
        <v>502</v>
      </c>
      <c r="G1484" s="103" t="s">
        <v>69</v>
      </c>
      <c r="H1484" s="104">
        <v>5</v>
      </c>
      <c r="I1484" s="106">
        <v>1083</v>
      </c>
      <c r="J1484" s="168">
        <v>702</v>
      </c>
      <c r="K1484" s="166">
        <v>9</v>
      </c>
      <c r="L1484" s="166">
        <v>6</v>
      </c>
      <c r="M1484" s="166">
        <v>69</v>
      </c>
      <c r="N1484" s="166">
        <v>171</v>
      </c>
      <c r="O1484" s="167"/>
      <c r="P1484" s="138">
        <v>3.6666666666666665</v>
      </c>
      <c r="Q1484" s="139">
        <v>0</v>
      </c>
      <c r="R1484" s="140">
        <v>3</v>
      </c>
      <c r="S1484" s="140">
        <v>3</v>
      </c>
      <c r="T1484" s="140">
        <v>0</v>
      </c>
      <c r="U1484" s="139">
        <v>1</v>
      </c>
      <c r="V1484" s="77">
        <f t="shared" si="23"/>
        <v>3.1880000000000002</v>
      </c>
      <c r="W1484" s="216">
        <v>7.97</v>
      </c>
      <c r="X1484" s="217">
        <v>0.912895861184568</v>
      </c>
      <c r="Y1484" s="217">
        <v>8.7104138815432011E-2</v>
      </c>
      <c r="Z1484" s="25"/>
    </row>
    <row r="1485" spans="1:26" x14ac:dyDescent="0.25">
      <c r="A1485" s="124">
        <v>586001</v>
      </c>
      <c r="B1485" s="125" t="s">
        <v>1530</v>
      </c>
      <c r="C1485" s="126" t="s">
        <v>1385</v>
      </c>
      <c r="D1485" s="101" t="s">
        <v>2120</v>
      </c>
      <c r="E1485" s="134"/>
      <c r="F1485" s="102">
        <v>22</v>
      </c>
      <c r="G1485" s="103" t="s">
        <v>1531</v>
      </c>
      <c r="H1485" s="104">
        <v>1</v>
      </c>
      <c r="I1485" s="106">
        <v>27</v>
      </c>
      <c r="J1485" s="168">
        <v>18</v>
      </c>
      <c r="K1485" s="166" t="s">
        <v>2139</v>
      </c>
      <c r="L1485" s="166" t="s">
        <v>2139</v>
      </c>
      <c r="M1485" s="166" t="s">
        <v>2139</v>
      </c>
      <c r="N1485" s="166">
        <v>6</v>
      </c>
      <c r="O1485" s="167"/>
      <c r="P1485" s="138">
        <v>1</v>
      </c>
      <c r="Q1485" s="139">
        <v>0</v>
      </c>
      <c r="R1485" s="140">
        <v>5.333333333333333</v>
      </c>
      <c r="S1485" s="140">
        <v>5</v>
      </c>
      <c r="T1485" s="140">
        <v>0.66666666666666663</v>
      </c>
      <c r="U1485" s="139">
        <v>0.33333333333333331</v>
      </c>
      <c r="V1485" s="77">
        <f t="shared" si="23"/>
        <v>9.9933251687923832</v>
      </c>
      <c r="W1485" s="216">
        <v>16.655541947987306</v>
      </c>
      <c r="X1485" s="217">
        <v>0.43683838306565753</v>
      </c>
      <c r="Y1485" s="217">
        <v>0.56316161693434241</v>
      </c>
      <c r="Z1485" s="25"/>
    </row>
    <row r="1486" spans="1:26" x14ac:dyDescent="0.25">
      <c r="A1486" s="124">
        <v>586002</v>
      </c>
      <c r="B1486" s="125" t="s">
        <v>1532</v>
      </c>
      <c r="C1486" s="126" t="s">
        <v>1385</v>
      </c>
      <c r="D1486" s="101" t="s">
        <v>2120</v>
      </c>
      <c r="E1486" s="134"/>
      <c r="F1486" s="102">
        <v>22</v>
      </c>
      <c r="G1486" s="103" t="s">
        <v>1531</v>
      </c>
      <c r="H1486" s="104">
        <v>1</v>
      </c>
      <c r="I1486" s="106">
        <v>486</v>
      </c>
      <c r="J1486" s="168">
        <v>351</v>
      </c>
      <c r="K1486" s="166">
        <v>39</v>
      </c>
      <c r="L1486" s="166">
        <v>3</v>
      </c>
      <c r="M1486" s="166">
        <v>24</v>
      </c>
      <c r="N1486" s="166">
        <v>45</v>
      </c>
      <c r="O1486" s="167"/>
      <c r="P1486" s="138">
        <v>2</v>
      </c>
      <c r="Q1486" s="139">
        <v>0</v>
      </c>
      <c r="R1486" s="140">
        <v>7.666666666666667</v>
      </c>
      <c r="S1486" s="140">
        <v>10.333333333333334</v>
      </c>
      <c r="T1486" s="140">
        <v>1</v>
      </c>
      <c r="U1486" s="139">
        <v>0</v>
      </c>
      <c r="V1486" s="77">
        <f t="shared" si="23"/>
        <v>9.9933251687923832</v>
      </c>
      <c r="W1486" s="216">
        <v>16.655541947987306</v>
      </c>
      <c r="X1486" s="217">
        <v>0.43683838306565753</v>
      </c>
      <c r="Y1486" s="217">
        <v>0.56316161693434241</v>
      </c>
      <c r="Z1486" s="25"/>
    </row>
    <row r="1487" spans="1:26" x14ac:dyDescent="0.25">
      <c r="A1487" s="124">
        <v>586112</v>
      </c>
      <c r="B1487" s="125" t="s">
        <v>1533</v>
      </c>
      <c r="C1487" s="126" t="s">
        <v>1385</v>
      </c>
      <c r="D1487" s="101" t="s">
        <v>2120</v>
      </c>
      <c r="E1487" s="134"/>
      <c r="F1487" s="102">
        <v>501</v>
      </c>
      <c r="G1487" s="103" t="s">
        <v>67</v>
      </c>
      <c r="H1487" s="104">
        <v>4</v>
      </c>
      <c r="I1487" s="106">
        <v>903</v>
      </c>
      <c r="J1487" s="168">
        <v>582</v>
      </c>
      <c r="K1487" s="166">
        <v>48</v>
      </c>
      <c r="L1487" s="166">
        <v>15</v>
      </c>
      <c r="M1487" s="166">
        <v>60</v>
      </c>
      <c r="N1487" s="166">
        <v>123</v>
      </c>
      <c r="O1487" s="167"/>
      <c r="P1487" s="138">
        <v>4</v>
      </c>
      <c r="Q1487" s="139">
        <v>0</v>
      </c>
      <c r="R1487" s="140">
        <v>4.333333333333333</v>
      </c>
      <c r="S1487" s="140">
        <v>5.333333333333333</v>
      </c>
      <c r="T1487" s="140">
        <v>2</v>
      </c>
      <c r="U1487" s="139">
        <v>0.33333333333333331</v>
      </c>
      <c r="V1487" s="77">
        <f t="shared" si="23"/>
        <v>3.1880000000000002</v>
      </c>
      <c r="W1487" s="216">
        <v>7.97</v>
      </c>
      <c r="X1487" s="217">
        <v>0.912895861184568</v>
      </c>
      <c r="Y1487" s="217">
        <v>8.7104138815432011E-2</v>
      </c>
      <c r="Z1487" s="25"/>
    </row>
    <row r="1488" spans="1:26" x14ac:dyDescent="0.25">
      <c r="A1488" s="124">
        <v>586114</v>
      </c>
      <c r="B1488" s="125" t="s">
        <v>1534</v>
      </c>
      <c r="C1488" s="126" t="s">
        <v>1385</v>
      </c>
      <c r="D1488" s="101" t="s">
        <v>2120</v>
      </c>
      <c r="E1488" s="134"/>
      <c r="F1488" s="102">
        <v>501</v>
      </c>
      <c r="G1488" s="103" t="s">
        <v>67</v>
      </c>
      <c r="H1488" s="104">
        <v>4</v>
      </c>
      <c r="I1488" s="106">
        <v>447</v>
      </c>
      <c r="J1488" s="168">
        <v>315</v>
      </c>
      <c r="K1488" s="166">
        <v>3</v>
      </c>
      <c r="L1488" s="166">
        <v>3</v>
      </c>
      <c r="M1488" s="166">
        <v>24</v>
      </c>
      <c r="N1488" s="166">
        <v>57</v>
      </c>
      <c r="O1488" s="167"/>
      <c r="P1488" s="138">
        <v>3.6666666666666665</v>
      </c>
      <c r="Q1488" s="139">
        <v>0</v>
      </c>
      <c r="R1488" s="140">
        <v>2.6666666666666665</v>
      </c>
      <c r="S1488" s="140">
        <v>3</v>
      </c>
      <c r="T1488" s="140">
        <v>0.33333333333333331</v>
      </c>
      <c r="U1488" s="139">
        <v>1</v>
      </c>
      <c r="V1488" s="77">
        <f t="shared" si="23"/>
        <v>3.1880000000000002</v>
      </c>
      <c r="W1488" s="216">
        <v>7.97</v>
      </c>
      <c r="X1488" s="217">
        <v>0.912895861184568</v>
      </c>
      <c r="Y1488" s="217">
        <v>8.7104138815432011E-2</v>
      </c>
      <c r="Z1488" s="25"/>
    </row>
    <row r="1489" spans="1:26" x14ac:dyDescent="0.25">
      <c r="A1489" s="124">
        <v>586115</v>
      </c>
      <c r="B1489" s="125" t="s">
        <v>1535</v>
      </c>
      <c r="C1489" s="126" t="s">
        <v>1385</v>
      </c>
      <c r="D1489" s="101" t="s">
        <v>2120</v>
      </c>
      <c r="E1489" s="134"/>
      <c r="F1489" s="102">
        <v>502</v>
      </c>
      <c r="G1489" s="103" t="s">
        <v>69</v>
      </c>
      <c r="H1489" s="104">
        <v>5</v>
      </c>
      <c r="I1489" s="106">
        <v>498</v>
      </c>
      <c r="J1489" s="168">
        <v>339</v>
      </c>
      <c r="K1489" s="166">
        <v>3</v>
      </c>
      <c r="L1489" s="166">
        <v>3</v>
      </c>
      <c r="M1489" s="166">
        <v>30</v>
      </c>
      <c r="N1489" s="166">
        <v>81</v>
      </c>
      <c r="O1489" s="167"/>
      <c r="P1489" s="138">
        <v>1</v>
      </c>
      <c r="Q1489" s="139">
        <v>0</v>
      </c>
      <c r="R1489" s="140">
        <v>0</v>
      </c>
      <c r="S1489" s="140">
        <v>0</v>
      </c>
      <c r="T1489" s="140">
        <v>0</v>
      </c>
      <c r="U1489" s="139">
        <v>0</v>
      </c>
      <c r="V1489" s="77">
        <f t="shared" si="23"/>
        <v>3.1880000000000002</v>
      </c>
      <c r="W1489" s="216">
        <v>7.97</v>
      </c>
      <c r="X1489" s="217">
        <v>0.912895861184568</v>
      </c>
      <c r="Y1489" s="217">
        <v>8.7104138815432011E-2</v>
      </c>
      <c r="Z1489" s="25"/>
    </row>
    <row r="1490" spans="1:26" x14ac:dyDescent="0.25">
      <c r="A1490" s="124">
        <v>586120</v>
      </c>
      <c r="B1490" s="125" t="s">
        <v>1539</v>
      </c>
      <c r="C1490" s="126" t="s">
        <v>1385</v>
      </c>
      <c r="D1490" s="101" t="s">
        <v>2120</v>
      </c>
      <c r="E1490" s="134"/>
      <c r="F1490" s="102">
        <v>278</v>
      </c>
      <c r="G1490" s="103" t="s">
        <v>1539</v>
      </c>
      <c r="H1490" s="104">
        <v>3</v>
      </c>
      <c r="I1490" s="106">
        <v>2679</v>
      </c>
      <c r="J1490" s="165">
        <v>1722</v>
      </c>
      <c r="K1490" s="166">
        <v>96</v>
      </c>
      <c r="L1490" s="166">
        <v>21</v>
      </c>
      <c r="M1490" s="166">
        <v>129</v>
      </c>
      <c r="N1490" s="166">
        <v>420</v>
      </c>
      <c r="O1490" s="167"/>
      <c r="P1490" s="138">
        <v>2</v>
      </c>
      <c r="Q1490" s="139">
        <v>0.66666666666666663</v>
      </c>
      <c r="R1490" s="140">
        <v>30</v>
      </c>
      <c r="S1490" s="140">
        <v>22</v>
      </c>
      <c r="T1490" s="140">
        <v>4.333333333333333</v>
      </c>
      <c r="U1490" s="139">
        <v>1</v>
      </c>
      <c r="V1490" s="77">
        <f t="shared" si="23"/>
        <v>9.9933251687923832</v>
      </c>
      <c r="W1490" s="216">
        <v>16.655541947987306</v>
      </c>
      <c r="X1490" s="217">
        <v>0.43683838306565753</v>
      </c>
      <c r="Y1490" s="217">
        <v>0.56316161693434241</v>
      </c>
      <c r="Z1490" s="25"/>
    </row>
    <row r="1491" spans="1:26" x14ac:dyDescent="0.25">
      <c r="A1491" s="131">
        <v>586121</v>
      </c>
      <c r="B1491" s="132" t="s">
        <v>1536</v>
      </c>
      <c r="C1491" s="132" t="s">
        <v>1385</v>
      </c>
      <c r="D1491" s="145" t="s">
        <v>2120</v>
      </c>
      <c r="E1491" s="134"/>
      <c r="F1491" s="143">
        <v>502</v>
      </c>
      <c r="G1491" s="142" t="s">
        <v>69</v>
      </c>
      <c r="H1491" s="134">
        <v>5</v>
      </c>
      <c r="I1491" s="144">
        <v>1821</v>
      </c>
      <c r="J1491" s="165">
        <v>1200</v>
      </c>
      <c r="K1491" s="166">
        <v>48</v>
      </c>
      <c r="L1491" s="166">
        <v>18</v>
      </c>
      <c r="M1491" s="166">
        <v>93</v>
      </c>
      <c r="N1491" s="166">
        <v>312</v>
      </c>
      <c r="O1491" s="167"/>
      <c r="P1491" s="138">
        <v>0.24045686804929367</v>
      </c>
      <c r="Q1491" s="139">
        <v>0</v>
      </c>
      <c r="R1491" s="140">
        <v>3.1128205128205129</v>
      </c>
      <c r="S1491" s="140">
        <v>3.7114398422090735</v>
      </c>
      <c r="T1491" s="140">
        <v>0.23809523809523808</v>
      </c>
      <c r="U1491" s="139">
        <v>0.13594771241830064</v>
      </c>
      <c r="V1491" s="77">
        <f t="shared" si="23"/>
        <v>3.1880000000000002</v>
      </c>
      <c r="W1491" s="216">
        <v>7.97</v>
      </c>
      <c r="X1491" s="217">
        <v>0.912895861184568</v>
      </c>
      <c r="Y1491" s="217">
        <v>8.7104138815432011E-2</v>
      </c>
      <c r="Z1491" s="25"/>
    </row>
    <row r="1492" spans="1:26" x14ac:dyDescent="0.25">
      <c r="A1492" s="131">
        <v>586122</v>
      </c>
      <c r="B1492" s="132" t="s">
        <v>2279</v>
      </c>
      <c r="C1492" s="132" t="s">
        <v>1385</v>
      </c>
      <c r="D1492" s="145" t="s">
        <v>2120</v>
      </c>
      <c r="E1492" s="134"/>
      <c r="F1492" s="143">
        <v>279</v>
      </c>
      <c r="G1492" s="142" t="s">
        <v>1541</v>
      </c>
      <c r="H1492" s="134">
        <v>3</v>
      </c>
      <c r="I1492" s="144">
        <v>1689</v>
      </c>
      <c r="J1492" s="165">
        <v>1107</v>
      </c>
      <c r="K1492" s="166">
        <v>27</v>
      </c>
      <c r="L1492" s="166">
        <v>21</v>
      </c>
      <c r="M1492" s="166">
        <v>132</v>
      </c>
      <c r="N1492" s="166">
        <v>252</v>
      </c>
      <c r="O1492" s="167"/>
      <c r="P1492" s="138">
        <v>0.22182146077547341</v>
      </c>
      <c r="Q1492" s="139">
        <v>0</v>
      </c>
      <c r="R1492" s="140">
        <v>2.8871794871794871</v>
      </c>
      <c r="S1492" s="140">
        <v>3.4424063116370811</v>
      </c>
      <c r="T1492" s="140">
        <v>0.35238095238095241</v>
      </c>
      <c r="U1492" s="139">
        <v>0.10980392156862745</v>
      </c>
      <c r="V1492" s="77">
        <f t="shared" si="23"/>
        <v>9.9933251687923832</v>
      </c>
      <c r="W1492" s="216">
        <v>16.655541947987306</v>
      </c>
      <c r="X1492" s="217">
        <v>0.43683838306565753</v>
      </c>
      <c r="Y1492" s="217">
        <v>0.56316161693434241</v>
      </c>
      <c r="Z1492" s="25"/>
    </row>
    <row r="1493" spans="1:26" x14ac:dyDescent="0.25">
      <c r="A1493" s="131">
        <v>586124</v>
      </c>
      <c r="B1493" s="132" t="s">
        <v>2280</v>
      </c>
      <c r="C1493" s="132" t="s">
        <v>1385</v>
      </c>
      <c r="D1493" s="145" t="s">
        <v>2120</v>
      </c>
      <c r="E1493" s="134"/>
      <c r="F1493" s="143">
        <v>501</v>
      </c>
      <c r="G1493" s="142" t="s">
        <v>67</v>
      </c>
      <c r="H1493" s="134">
        <v>4</v>
      </c>
      <c r="I1493" s="144">
        <v>1050</v>
      </c>
      <c r="J1493" s="168">
        <v>693</v>
      </c>
      <c r="K1493" s="166">
        <v>24</v>
      </c>
      <c r="L1493" s="166">
        <v>15</v>
      </c>
      <c r="M1493" s="166">
        <v>117</v>
      </c>
      <c r="N1493" s="166">
        <v>138</v>
      </c>
      <c r="O1493" s="167"/>
      <c r="P1493" s="138">
        <v>0.13886384129846707</v>
      </c>
      <c r="Q1493" s="139">
        <v>0</v>
      </c>
      <c r="R1493" s="140">
        <v>1.7948717948717947</v>
      </c>
      <c r="S1493" s="140">
        <v>2.1400394477317555</v>
      </c>
      <c r="T1493" s="140">
        <v>0.32380952380952382</v>
      </c>
      <c r="U1493" s="139">
        <v>6.0130718954248361E-2</v>
      </c>
      <c r="V1493" s="77">
        <f t="shared" si="23"/>
        <v>3.1880000000000002</v>
      </c>
      <c r="W1493" s="216">
        <v>7.97</v>
      </c>
      <c r="X1493" s="217">
        <v>0.912895861184568</v>
      </c>
      <c r="Y1493" s="217">
        <v>8.7104138815432011E-2</v>
      </c>
      <c r="Z1493" s="25"/>
    </row>
    <row r="1494" spans="1:26" x14ac:dyDescent="0.25">
      <c r="A1494" s="131">
        <v>586126</v>
      </c>
      <c r="B1494" s="132" t="s">
        <v>2281</v>
      </c>
      <c r="C1494" s="132" t="s">
        <v>1385</v>
      </c>
      <c r="D1494" s="145" t="s">
        <v>2120</v>
      </c>
      <c r="E1494" s="134"/>
      <c r="F1494" s="143">
        <v>502</v>
      </c>
      <c r="G1494" s="142" t="s">
        <v>69</v>
      </c>
      <c r="H1494" s="134">
        <v>5</v>
      </c>
      <c r="I1494" s="144">
        <v>510</v>
      </c>
      <c r="J1494" s="168">
        <v>327</v>
      </c>
      <c r="K1494" s="166">
        <v>24</v>
      </c>
      <c r="L1494" s="166">
        <v>6</v>
      </c>
      <c r="M1494" s="166">
        <v>33</v>
      </c>
      <c r="N1494" s="166">
        <v>63</v>
      </c>
      <c r="O1494" s="167"/>
      <c r="P1494" s="138">
        <v>6.5524496543432509E-2</v>
      </c>
      <c r="Q1494" s="139">
        <v>0</v>
      </c>
      <c r="R1494" s="140">
        <v>0.8717948717948717</v>
      </c>
      <c r="S1494" s="140">
        <v>1.039447731755424</v>
      </c>
      <c r="T1494" s="140">
        <v>8.5714285714285715E-2</v>
      </c>
      <c r="U1494" s="139">
        <v>2.7450980392156862E-2</v>
      </c>
      <c r="V1494" s="77">
        <f t="shared" si="23"/>
        <v>3.1880000000000002</v>
      </c>
      <c r="W1494" s="216">
        <v>7.97</v>
      </c>
      <c r="X1494" s="217">
        <v>0.912895861184568</v>
      </c>
      <c r="Y1494" s="217">
        <v>8.7104138815432011E-2</v>
      </c>
      <c r="Z1494" s="25"/>
    </row>
    <row r="1495" spans="1:26" x14ac:dyDescent="0.25">
      <c r="A1495" s="131">
        <v>586127</v>
      </c>
      <c r="B1495" s="132" t="s">
        <v>1538</v>
      </c>
      <c r="C1495" s="132" t="s">
        <v>1385</v>
      </c>
      <c r="D1495" s="145" t="s">
        <v>2120</v>
      </c>
      <c r="E1495" s="134"/>
      <c r="F1495" s="143">
        <v>502</v>
      </c>
      <c r="G1495" s="142" t="s">
        <v>69</v>
      </c>
      <c r="H1495" s="134">
        <v>5</v>
      </c>
      <c r="I1495" s="144">
        <v>543</v>
      </c>
      <c r="J1495" s="168">
        <v>351</v>
      </c>
      <c r="K1495" s="166">
        <v>24</v>
      </c>
      <c r="L1495" s="166">
        <v>3</v>
      </c>
      <c r="M1495" s="166">
        <v>24</v>
      </c>
      <c r="N1495" s="166">
        <v>78</v>
      </c>
      <c r="O1495" s="167"/>
      <c r="P1495" s="138">
        <v>6.2268907563025202</v>
      </c>
      <c r="Q1495" s="139">
        <v>0</v>
      </c>
      <c r="R1495" s="140">
        <v>4.5657657657657662</v>
      </c>
      <c r="S1495" s="140">
        <v>4.5657657657657662</v>
      </c>
      <c r="T1495" s="140">
        <v>1</v>
      </c>
      <c r="U1495" s="139">
        <v>0.33333333333333331</v>
      </c>
      <c r="V1495" s="77">
        <f t="shared" si="23"/>
        <v>3.1880000000000002</v>
      </c>
      <c r="W1495" s="216">
        <v>7.97</v>
      </c>
      <c r="X1495" s="217">
        <v>0.912895861184568</v>
      </c>
      <c r="Y1495" s="217">
        <v>8.7104138815432011E-2</v>
      </c>
      <c r="Z1495" s="25"/>
    </row>
    <row r="1496" spans="1:26" x14ac:dyDescent="0.25">
      <c r="A1496" s="131">
        <v>586128</v>
      </c>
      <c r="B1496" s="132" t="s">
        <v>2282</v>
      </c>
      <c r="C1496" s="132" t="s">
        <v>1385</v>
      </c>
      <c r="D1496" s="145" t="s">
        <v>2120</v>
      </c>
      <c r="E1496" s="134"/>
      <c r="F1496" s="143">
        <v>278</v>
      </c>
      <c r="G1496" s="142" t="s">
        <v>1539</v>
      </c>
      <c r="H1496" s="134">
        <v>3</v>
      </c>
      <c r="I1496" s="144">
        <v>12</v>
      </c>
      <c r="J1496" s="168">
        <v>6</v>
      </c>
      <c r="K1496" s="166" t="s">
        <v>2139</v>
      </c>
      <c r="L1496" s="166" t="s">
        <v>2139</v>
      </c>
      <c r="M1496" s="166" t="s">
        <v>2139</v>
      </c>
      <c r="N1496" s="166" t="s">
        <v>2139</v>
      </c>
      <c r="O1496" s="167"/>
      <c r="P1496" s="138">
        <v>0.10644257703081232</v>
      </c>
      <c r="Q1496" s="139">
        <v>0</v>
      </c>
      <c r="R1496" s="140">
        <v>0.10090090090090091</v>
      </c>
      <c r="S1496" s="140">
        <v>0.10090090090090091</v>
      </c>
      <c r="T1496" s="140">
        <v>0</v>
      </c>
      <c r="U1496" s="139">
        <v>0</v>
      </c>
      <c r="V1496" s="77">
        <f t="shared" si="23"/>
        <v>9.9933251687923832</v>
      </c>
      <c r="W1496" s="216">
        <v>16.655541947987306</v>
      </c>
      <c r="X1496" s="217">
        <v>0.43683838306565753</v>
      </c>
      <c r="Y1496" s="217">
        <v>0.56316161693434241</v>
      </c>
      <c r="Z1496" s="25"/>
    </row>
    <row r="1497" spans="1:26" x14ac:dyDescent="0.25">
      <c r="A1497" s="131">
        <v>586129</v>
      </c>
      <c r="B1497" s="132" t="s">
        <v>1537</v>
      </c>
      <c r="C1497" s="132" t="s">
        <v>1385</v>
      </c>
      <c r="D1497" s="145" t="s">
        <v>2120</v>
      </c>
      <c r="E1497" s="134"/>
      <c r="F1497" s="143">
        <v>502</v>
      </c>
      <c r="G1497" s="142" t="s">
        <v>69</v>
      </c>
      <c r="H1497" s="134">
        <v>5</v>
      </c>
      <c r="I1497" s="144">
        <v>1128</v>
      </c>
      <c r="J1497" s="168">
        <v>720</v>
      </c>
      <c r="K1497" s="166">
        <v>96</v>
      </c>
      <c r="L1497" s="166">
        <v>6</v>
      </c>
      <c r="M1497" s="166">
        <v>39</v>
      </c>
      <c r="N1497" s="166">
        <v>183</v>
      </c>
      <c r="O1497" s="167"/>
      <c r="P1497" s="138">
        <v>3.1872509960159365</v>
      </c>
      <c r="Q1497" s="139">
        <v>0</v>
      </c>
      <c r="R1497" s="140">
        <v>16.182278481012659</v>
      </c>
      <c r="S1497" s="140">
        <v>18.40337552742616</v>
      </c>
      <c r="T1497" s="140">
        <v>3</v>
      </c>
      <c r="U1497" s="139">
        <v>0.63541666666666663</v>
      </c>
      <c r="V1497" s="77">
        <f t="shared" si="23"/>
        <v>3.1880000000000002</v>
      </c>
      <c r="W1497" s="216">
        <v>7.97</v>
      </c>
      <c r="X1497" s="217">
        <v>0.912895861184568</v>
      </c>
      <c r="Y1497" s="217">
        <v>8.7104138815432011E-2</v>
      </c>
      <c r="Z1497" s="25"/>
    </row>
    <row r="1498" spans="1:26" x14ac:dyDescent="0.25">
      <c r="A1498" s="131">
        <v>586130</v>
      </c>
      <c r="B1498" s="132" t="s">
        <v>2283</v>
      </c>
      <c r="C1498" s="132" t="s">
        <v>1385</v>
      </c>
      <c r="D1498" s="145" t="s">
        <v>2120</v>
      </c>
      <c r="E1498" s="134"/>
      <c r="F1498" s="143">
        <v>278</v>
      </c>
      <c r="G1498" s="142" t="s">
        <v>1539</v>
      </c>
      <c r="H1498" s="134">
        <v>3</v>
      </c>
      <c r="I1498" s="144">
        <v>57</v>
      </c>
      <c r="J1498" s="168">
        <v>33</v>
      </c>
      <c r="K1498" s="166" t="s">
        <v>2139</v>
      </c>
      <c r="L1498" s="166" t="s">
        <v>2139</v>
      </c>
      <c r="M1498" s="166">
        <v>0</v>
      </c>
      <c r="N1498" s="166">
        <v>9</v>
      </c>
      <c r="O1498" s="167"/>
      <c r="P1498" s="138">
        <v>0.14608233731739709</v>
      </c>
      <c r="Q1498" s="139">
        <v>0</v>
      </c>
      <c r="R1498" s="140">
        <v>0.8177215189873418</v>
      </c>
      <c r="S1498" s="140">
        <v>0.92995780590717292</v>
      </c>
      <c r="T1498" s="140">
        <v>0</v>
      </c>
      <c r="U1498" s="139">
        <v>3.125E-2</v>
      </c>
      <c r="V1498" s="77">
        <f t="shared" si="23"/>
        <v>9.9933251687923832</v>
      </c>
      <c r="W1498" s="216">
        <v>16.655541947987306</v>
      </c>
      <c r="X1498" s="217">
        <v>0.43683838306565753</v>
      </c>
      <c r="Y1498" s="217">
        <v>0.56316161693434241</v>
      </c>
      <c r="Z1498" s="25"/>
    </row>
    <row r="1499" spans="1:26" x14ac:dyDescent="0.25">
      <c r="A1499" s="124">
        <v>586303</v>
      </c>
      <c r="B1499" s="125" t="s">
        <v>1542</v>
      </c>
      <c r="C1499" s="126" t="s">
        <v>1385</v>
      </c>
      <c r="D1499" s="101" t="s">
        <v>2120</v>
      </c>
      <c r="E1499" s="134"/>
      <c r="F1499" s="102">
        <v>279</v>
      </c>
      <c r="G1499" s="103" t="s">
        <v>1541</v>
      </c>
      <c r="H1499" s="104">
        <v>3</v>
      </c>
      <c r="I1499" s="106">
        <v>2421</v>
      </c>
      <c r="J1499" s="165">
        <v>1551</v>
      </c>
      <c r="K1499" s="166">
        <v>75</v>
      </c>
      <c r="L1499" s="166">
        <v>30</v>
      </c>
      <c r="M1499" s="166">
        <v>153</v>
      </c>
      <c r="N1499" s="166">
        <v>312</v>
      </c>
      <c r="O1499" s="167"/>
      <c r="P1499" s="138">
        <v>33.333333333333336</v>
      </c>
      <c r="Q1499" s="139">
        <v>0</v>
      </c>
      <c r="R1499" s="140">
        <v>32.333333333333336</v>
      </c>
      <c r="S1499" s="140">
        <v>22.333333333333332</v>
      </c>
      <c r="T1499" s="140">
        <v>1</v>
      </c>
      <c r="U1499" s="139">
        <v>2.6666666666666665</v>
      </c>
      <c r="V1499" s="77">
        <f t="shared" si="23"/>
        <v>10.319999999999999</v>
      </c>
      <c r="W1499" s="216">
        <v>17.2</v>
      </c>
      <c r="X1499" s="217">
        <v>0.42301046590936087</v>
      </c>
      <c r="Y1499" s="217">
        <v>0.57698953409063902</v>
      </c>
      <c r="Z1499" s="25"/>
    </row>
    <row r="1500" spans="1:26" x14ac:dyDescent="0.25">
      <c r="A1500" s="124">
        <v>586304</v>
      </c>
      <c r="B1500" s="125" t="s">
        <v>1543</v>
      </c>
      <c r="C1500" s="126" t="s">
        <v>1385</v>
      </c>
      <c r="D1500" s="101" t="s">
        <v>2120</v>
      </c>
      <c r="E1500" s="134"/>
      <c r="F1500" s="102">
        <v>279</v>
      </c>
      <c r="G1500" s="103" t="s">
        <v>1541</v>
      </c>
      <c r="H1500" s="104">
        <v>3</v>
      </c>
      <c r="I1500" s="106">
        <v>801</v>
      </c>
      <c r="J1500" s="168">
        <v>450</v>
      </c>
      <c r="K1500" s="166">
        <v>24</v>
      </c>
      <c r="L1500" s="166">
        <v>6</v>
      </c>
      <c r="M1500" s="166">
        <v>57</v>
      </c>
      <c r="N1500" s="166">
        <v>144</v>
      </c>
      <c r="O1500" s="167"/>
      <c r="P1500" s="138">
        <v>21.333333333333332</v>
      </c>
      <c r="Q1500" s="139">
        <v>0</v>
      </c>
      <c r="R1500" s="140">
        <v>6</v>
      </c>
      <c r="S1500" s="140">
        <v>9.6666666666666661</v>
      </c>
      <c r="T1500" s="140">
        <v>3</v>
      </c>
      <c r="U1500" s="139">
        <v>0.33333333333333331</v>
      </c>
      <c r="V1500" s="77">
        <f t="shared" si="23"/>
        <v>10.319999999999999</v>
      </c>
      <c r="W1500" s="216">
        <v>17.2</v>
      </c>
      <c r="X1500" s="217">
        <v>0.42301046590936087</v>
      </c>
      <c r="Y1500" s="217">
        <v>0.57698953409063902</v>
      </c>
      <c r="Z1500" s="25"/>
    </row>
    <row r="1501" spans="1:26" x14ac:dyDescent="0.25">
      <c r="A1501" s="124">
        <v>586305</v>
      </c>
      <c r="B1501" s="125" t="s">
        <v>1544</v>
      </c>
      <c r="C1501" s="126" t="s">
        <v>1385</v>
      </c>
      <c r="D1501" s="101" t="s">
        <v>2120</v>
      </c>
      <c r="E1501" s="134"/>
      <c r="F1501" s="102">
        <v>279</v>
      </c>
      <c r="G1501" s="103" t="s">
        <v>1541</v>
      </c>
      <c r="H1501" s="104">
        <v>3</v>
      </c>
      <c r="I1501" s="106">
        <v>2115</v>
      </c>
      <c r="J1501" s="165">
        <v>1497</v>
      </c>
      <c r="K1501" s="166">
        <v>42</v>
      </c>
      <c r="L1501" s="166">
        <v>18</v>
      </c>
      <c r="M1501" s="166">
        <v>78</v>
      </c>
      <c r="N1501" s="166">
        <v>240</v>
      </c>
      <c r="O1501" s="167"/>
      <c r="P1501" s="138">
        <v>1.6666666666666667</v>
      </c>
      <c r="Q1501" s="139">
        <v>0.33333333333333331</v>
      </c>
      <c r="R1501" s="140">
        <v>88.333333333333329</v>
      </c>
      <c r="S1501" s="140">
        <v>60.666666666666664</v>
      </c>
      <c r="T1501" s="140">
        <v>5.666666666666667</v>
      </c>
      <c r="U1501" s="139">
        <v>5</v>
      </c>
      <c r="V1501" s="77">
        <f t="shared" si="23"/>
        <v>10.319999999999999</v>
      </c>
      <c r="W1501" s="216">
        <v>17.2</v>
      </c>
      <c r="X1501" s="217">
        <v>0.42301046590936087</v>
      </c>
      <c r="Y1501" s="217">
        <v>0.57698953409063902</v>
      </c>
      <c r="Z1501" s="25"/>
    </row>
    <row r="1502" spans="1:26" x14ac:dyDescent="0.25">
      <c r="A1502" s="124">
        <v>586306</v>
      </c>
      <c r="B1502" s="125" t="s">
        <v>1545</v>
      </c>
      <c r="C1502" s="126" t="s">
        <v>1385</v>
      </c>
      <c r="D1502" s="101" t="s">
        <v>2120</v>
      </c>
      <c r="E1502" s="134"/>
      <c r="F1502" s="102">
        <v>279</v>
      </c>
      <c r="G1502" s="103" t="s">
        <v>1541</v>
      </c>
      <c r="H1502" s="104">
        <v>3</v>
      </c>
      <c r="I1502" s="106">
        <v>3276</v>
      </c>
      <c r="J1502" s="165">
        <v>2028</v>
      </c>
      <c r="K1502" s="166">
        <v>84</v>
      </c>
      <c r="L1502" s="166">
        <v>42</v>
      </c>
      <c r="M1502" s="166">
        <v>198</v>
      </c>
      <c r="N1502" s="166">
        <v>435</v>
      </c>
      <c r="O1502" s="167"/>
      <c r="P1502" s="138">
        <v>8</v>
      </c>
      <c r="Q1502" s="139">
        <v>0</v>
      </c>
      <c r="R1502" s="140">
        <v>0</v>
      </c>
      <c r="S1502" s="140">
        <v>0</v>
      </c>
      <c r="T1502" s="140">
        <v>0</v>
      </c>
      <c r="U1502" s="139">
        <v>0</v>
      </c>
      <c r="V1502" s="77">
        <f t="shared" ref="V1502:V1560" si="24">IF(OR(H1502=1,H1502=2,H1502=3),0.6*W1502,0.4*W1502)</f>
        <v>10.319999999999999</v>
      </c>
      <c r="W1502" s="216">
        <v>17.2</v>
      </c>
      <c r="X1502" s="217">
        <v>0.42301046590936087</v>
      </c>
      <c r="Y1502" s="217">
        <v>0.57698953409063902</v>
      </c>
      <c r="Z1502" s="25"/>
    </row>
    <row r="1503" spans="1:26" x14ac:dyDescent="0.25">
      <c r="A1503" s="131">
        <v>586307</v>
      </c>
      <c r="B1503" s="132" t="s">
        <v>1540</v>
      </c>
      <c r="C1503" s="132" t="s">
        <v>1385</v>
      </c>
      <c r="D1503" s="145" t="s">
        <v>2120</v>
      </c>
      <c r="E1503" s="134"/>
      <c r="F1503" s="143">
        <v>279</v>
      </c>
      <c r="G1503" s="142" t="s">
        <v>1541</v>
      </c>
      <c r="H1503" s="134">
        <v>3</v>
      </c>
      <c r="I1503" s="144">
        <v>2811</v>
      </c>
      <c r="J1503" s="165">
        <v>1728</v>
      </c>
      <c r="K1503" s="166">
        <v>57</v>
      </c>
      <c r="L1503" s="166">
        <v>33</v>
      </c>
      <c r="M1503" s="166">
        <v>177</v>
      </c>
      <c r="N1503" s="166">
        <v>405</v>
      </c>
      <c r="O1503" s="167"/>
      <c r="P1503" s="138">
        <v>0.33333333333333331</v>
      </c>
      <c r="Q1503" s="139">
        <v>0</v>
      </c>
      <c r="R1503" s="140">
        <v>30.200169635284137</v>
      </c>
      <c r="S1503" s="140">
        <v>22.848812553011026</v>
      </c>
      <c r="T1503" s="140">
        <v>3.4698795180722888</v>
      </c>
      <c r="U1503" s="139">
        <v>3.3333333333333335</v>
      </c>
      <c r="V1503" s="77">
        <f t="shared" si="24"/>
        <v>10.319999999999999</v>
      </c>
      <c r="W1503" s="216">
        <v>17.2</v>
      </c>
      <c r="X1503" s="217">
        <v>0.42301046590936087</v>
      </c>
      <c r="Y1503" s="217">
        <v>0.57698953409063902</v>
      </c>
      <c r="Z1503" s="25"/>
    </row>
    <row r="1504" spans="1:26" x14ac:dyDescent="0.25">
      <c r="A1504" s="131">
        <v>586308</v>
      </c>
      <c r="B1504" s="132" t="s">
        <v>2284</v>
      </c>
      <c r="C1504" s="132" t="s">
        <v>1385</v>
      </c>
      <c r="D1504" s="145" t="s">
        <v>2120</v>
      </c>
      <c r="E1504" s="134"/>
      <c r="F1504" s="143">
        <v>279</v>
      </c>
      <c r="G1504" s="142" t="s">
        <v>1541</v>
      </c>
      <c r="H1504" s="134">
        <v>3</v>
      </c>
      <c r="I1504" s="144">
        <v>1905</v>
      </c>
      <c r="J1504" s="165">
        <v>1242</v>
      </c>
      <c r="K1504" s="166">
        <v>63</v>
      </c>
      <c r="L1504" s="166">
        <v>18</v>
      </c>
      <c r="M1504" s="166">
        <v>123</v>
      </c>
      <c r="N1504" s="166">
        <v>240</v>
      </c>
      <c r="O1504" s="167"/>
      <c r="P1504" s="138">
        <v>0.33333333333333331</v>
      </c>
      <c r="Q1504" s="139">
        <v>0</v>
      </c>
      <c r="R1504" s="140">
        <v>20.466497031382527</v>
      </c>
      <c r="S1504" s="140">
        <v>15.484520780322308</v>
      </c>
      <c r="T1504" s="140">
        <v>2.5301204819277112</v>
      </c>
      <c r="U1504" s="139">
        <v>3.3333333333333335</v>
      </c>
      <c r="V1504" s="77">
        <f t="shared" si="24"/>
        <v>10.319999999999999</v>
      </c>
      <c r="W1504" s="216">
        <v>17.2</v>
      </c>
      <c r="X1504" s="217">
        <v>0.42301046590936087</v>
      </c>
      <c r="Y1504" s="217">
        <v>0.57698953409063902</v>
      </c>
      <c r="Z1504" s="25"/>
    </row>
    <row r="1505" spans="1:26" x14ac:dyDescent="0.25">
      <c r="A1505" s="124">
        <v>586403</v>
      </c>
      <c r="B1505" s="125" t="s">
        <v>1546</v>
      </c>
      <c r="C1505" s="126" t="s">
        <v>1385</v>
      </c>
      <c r="D1505" s="101" t="s">
        <v>2120</v>
      </c>
      <c r="E1505" s="134"/>
      <c r="F1505" s="102">
        <v>22</v>
      </c>
      <c r="G1505" s="103" t="s">
        <v>1531</v>
      </c>
      <c r="H1505" s="104">
        <v>1</v>
      </c>
      <c r="I1505" s="106">
        <v>2049</v>
      </c>
      <c r="J1505" s="165">
        <v>1299</v>
      </c>
      <c r="K1505" s="166">
        <v>108</v>
      </c>
      <c r="L1505" s="166">
        <v>27</v>
      </c>
      <c r="M1505" s="166">
        <v>126</v>
      </c>
      <c r="N1505" s="166">
        <v>249</v>
      </c>
      <c r="O1505" s="167"/>
      <c r="P1505" s="138">
        <v>30.333333333333332</v>
      </c>
      <c r="Q1505" s="139">
        <v>1</v>
      </c>
      <c r="R1505" s="140">
        <v>55.666666666666664</v>
      </c>
      <c r="S1505" s="140">
        <v>64.333333333333329</v>
      </c>
      <c r="T1505" s="140">
        <v>8</v>
      </c>
      <c r="U1505" s="139">
        <v>2.3333333333333335</v>
      </c>
      <c r="V1505" s="77">
        <f t="shared" si="24"/>
        <v>11.04</v>
      </c>
      <c r="W1505" s="216">
        <v>18.399999999999999</v>
      </c>
      <c r="X1505" s="217">
        <v>0.39542282682831559</v>
      </c>
      <c r="Y1505" s="217">
        <v>0.60457717317168436</v>
      </c>
      <c r="Z1505" s="25"/>
    </row>
    <row r="1506" spans="1:26" x14ac:dyDescent="0.25">
      <c r="A1506" s="124">
        <v>586404</v>
      </c>
      <c r="B1506" s="125" t="s">
        <v>1547</v>
      </c>
      <c r="C1506" s="126" t="s">
        <v>1385</v>
      </c>
      <c r="D1506" s="101" t="s">
        <v>2120</v>
      </c>
      <c r="E1506" s="134"/>
      <c r="F1506" s="102">
        <v>22</v>
      </c>
      <c r="G1506" s="103" t="s">
        <v>1531</v>
      </c>
      <c r="H1506" s="104">
        <v>1</v>
      </c>
      <c r="I1506" s="106">
        <v>1842</v>
      </c>
      <c r="J1506" s="165">
        <v>1269</v>
      </c>
      <c r="K1506" s="166">
        <v>51</v>
      </c>
      <c r="L1506" s="166">
        <v>6</v>
      </c>
      <c r="M1506" s="166">
        <v>78</v>
      </c>
      <c r="N1506" s="166">
        <v>261</v>
      </c>
      <c r="O1506" s="167"/>
      <c r="P1506" s="138">
        <v>12.666666666666666</v>
      </c>
      <c r="Q1506" s="139">
        <v>2</v>
      </c>
      <c r="R1506" s="140">
        <v>0</v>
      </c>
      <c r="S1506" s="140">
        <v>0</v>
      </c>
      <c r="T1506" s="140">
        <v>0</v>
      </c>
      <c r="U1506" s="139">
        <v>0</v>
      </c>
      <c r="V1506" s="77">
        <f t="shared" si="24"/>
        <v>9.9933251687923832</v>
      </c>
      <c r="W1506" s="216">
        <v>16.655541947987306</v>
      </c>
      <c r="X1506" s="217">
        <v>0.43683838306565753</v>
      </c>
      <c r="Y1506" s="217">
        <v>0.56316161693434241</v>
      </c>
      <c r="Z1506" s="25"/>
    </row>
    <row r="1507" spans="1:26" x14ac:dyDescent="0.25">
      <c r="A1507" s="124">
        <v>586405</v>
      </c>
      <c r="B1507" s="125" t="s">
        <v>1548</v>
      </c>
      <c r="C1507" s="126" t="s">
        <v>1385</v>
      </c>
      <c r="D1507" s="101" t="s">
        <v>2120</v>
      </c>
      <c r="E1507" s="134"/>
      <c r="F1507" s="102">
        <v>22</v>
      </c>
      <c r="G1507" s="103" t="s">
        <v>1531</v>
      </c>
      <c r="H1507" s="104">
        <v>1</v>
      </c>
      <c r="I1507" s="106">
        <v>471</v>
      </c>
      <c r="J1507" s="168">
        <v>324</v>
      </c>
      <c r="K1507" s="166">
        <v>18</v>
      </c>
      <c r="L1507" s="166">
        <v>6</v>
      </c>
      <c r="M1507" s="166">
        <v>27</v>
      </c>
      <c r="N1507" s="166">
        <v>66</v>
      </c>
      <c r="O1507" s="167"/>
      <c r="P1507" s="138">
        <v>6.333333333333333</v>
      </c>
      <c r="Q1507" s="139">
        <v>0</v>
      </c>
      <c r="R1507" s="140">
        <v>0</v>
      </c>
      <c r="S1507" s="140">
        <v>0</v>
      </c>
      <c r="T1507" s="140">
        <v>0</v>
      </c>
      <c r="U1507" s="139">
        <v>0</v>
      </c>
      <c r="V1507" s="77">
        <f t="shared" si="24"/>
        <v>9.9933251687923832</v>
      </c>
      <c r="W1507" s="216">
        <v>16.655541947987306</v>
      </c>
      <c r="X1507" s="217">
        <v>0.43683838306565753</v>
      </c>
      <c r="Y1507" s="217">
        <v>0.56316161693434241</v>
      </c>
      <c r="Z1507" s="25"/>
    </row>
    <row r="1508" spans="1:26" x14ac:dyDescent="0.25">
      <c r="A1508" s="131">
        <v>586407</v>
      </c>
      <c r="B1508" s="132" t="s">
        <v>2285</v>
      </c>
      <c r="C1508" s="132" t="s">
        <v>1385</v>
      </c>
      <c r="D1508" s="145" t="s">
        <v>2120</v>
      </c>
      <c r="E1508" s="134"/>
      <c r="F1508" s="143">
        <v>22</v>
      </c>
      <c r="G1508" s="142" t="s">
        <v>1531</v>
      </c>
      <c r="H1508" s="134">
        <v>1</v>
      </c>
      <c r="I1508" s="144">
        <v>918</v>
      </c>
      <c r="J1508" s="168">
        <v>591</v>
      </c>
      <c r="K1508" s="166">
        <v>48</v>
      </c>
      <c r="L1508" s="166">
        <v>6</v>
      </c>
      <c r="M1508" s="166">
        <v>48</v>
      </c>
      <c r="N1508" s="166">
        <v>111</v>
      </c>
      <c r="O1508" s="167"/>
      <c r="P1508" s="138">
        <v>6.9165634035522512</v>
      </c>
      <c r="Q1508" s="139">
        <v>9.1954022988505746E-2</v>
      </c>
      <c r="R1508" s="140">
        <v>12.810426540284361</v>
      </c>
      <c r="S1508" s="140">
        <v>10.876777251184834</v>
      </c>
      <c r="T1508" s="140">
        <v>1.5819209039548023</v>
      </c>
      <c r="U1508" s="139">
        <v>0.79144385026737973</v>
      </c>
      <c r="V1508" s="77">
        <f t="shared" si="24"/>
        <v>11.04</v>
      </c>
      <c r="W1508" s="216">
        <v>18.399999999999999</v>
      </c>
      <c r="X1508" s="217">
        <v>0.39542282682831559</v>
      </c>
      <c r="Y1508" s="217">
        <v>0.60457717317168436</v>
      </c>
      <c r="Z1508" s="25"/>
    </row>
    <row r="1509" spans="1:26" x14ac:dyDescent="0.25">
      <c r="A1509" s="131">
        <v>586408</v>
      </c>
      <c r="B1509" s="132" t="s">
        <v>2286</v>
      </c>
      <c r="C1509" s="132" t="s">
        <v>1385</v>
      </c>
      <c r="D1509" s="145" t="s">
        <v>2120</v>
      </c>
      <c r="E1509" s="134"/>
      <c r="F1509" s="143">
        <v>22</v>
      </c>
      <c r="G1509" s="142" t="s">
        <v>1531</v>
      </c>
      <c r="H1509" s="134">
        <v>1</v>
      </c>
      <c r="I1509" s="144">
        <v>1395</v>
      </c>
      <c r="J1509" s="168">
        <v>891</v>
      </c>
      <c r="K1509" s="166">
        <v>75</v>
      </c>
      <c r="L1509" s="166">
        <v>18</v>
      </c>
      <c r="M1509" s="166">
        <v>84</v>
      </c>
      <c r="N1509" s="166">
        <v>204</v>
      </c>
      <c r="O1509" s="167"/>
      <c r="P1509" s="138">
        <v>10.427509293680297</v>
      </c>
      <c r="Q1509" s="139">
        <v>0.14367816091954022</v>
      </c>
      <c r="R1509" s="140">
        <v>19.466824644549764</v>
      </c>
      <c r="S1509" s="140">
        <v>16.528436018957347</v>
      </c>
      <c r="T1509" s="140">
        <v>2.4858757062146895</v>
      </c>
      <c r="U1509" s="139">
        <v>1.4545454545454546</v>
      </c>
      <c r="V1509" s="77">
        <f t="shared" si="24"/>
        <v>11.04</v>
      </c>
      <c r="W1509" s="216">
        <v>18.399999999999999</v>
      </c>
      <c r="X1509" s="217">
        <v>0.39542282682831559</v>
      </c>
      <c r="Y1509" s="217">
        <v>0.60457717317168436</v>
      </c>
      <c r="Z1509" s="25"/>
    </row>
    <row r="1510" spans="1:26" x14ac:dyDescent="0.25">
      <c r="A1510" s="131">
        <v>586409</v>
      </c>
      <c r="B1510" s="132" t="s">
        <v>2287</v>
      </c>
      <c r="C1510" s="132" t="s">
        <v>1385</v>
      </c>
      <c r="D1510" s="145" t="s">
        <v>2120</v>
      </c>
      <c r="E1510" s="134"/>
      <c r="F1510" s="143">
        <v>22</v>
      </c>
      <c r="G1510" s="142" t="s">
        <v>1531</v>
      </c>
      <c r="H1510" s="134">
        <v>1</v>
      </c>
      <c r="I1510" s="144">
        <v>1485</v>
      </c>
      <c r="J1510" s="168">
        <v>939</v>
      </c>
      <c r="K1510" s="166">
        <v>51</v>
      </c>
      <c r="L1510" s="166">
        <v>9</v>
      </c>
      <c r="M1510" s="166">
        <v>78</v>
      </c>
      <c r="N1510" s="166">
        <v>246</v>
      </c>
      <c r="O1510" s="167"/>
      <c r="P1510" s="138">
        <v>10.989260636100784</v>
      </c>
      <c r="Q1510" s="139">
        <v>9.7701149425287348E-2</v>
      </c>
      <c r="R1510" s="140">
        <v>20.722748815165875</v>
      </c>
      <c r="S1510" s="140">
        <v>17.59478672985782</v>
      </c>
      <c r="T1510" s="140">
        <v>2.5988700564971752</v>
      </c>
      <c r="U1510" s="139">
        <v>1.7540106951871657</v>
      </c>
      <c r="V1510" s="77">
        <f t="shared" si="24"/>
        <v>11.04</v>
      </c>
      <c r="W1510" s="216">
        <v>18.399999999999999</v>
      </c>
      <c r="X1510" s="217">
        <v>0.39542282682831559</v>
      </c>
      <c r="Y1510" s="217">
        <v>0.60457717317168436</v>
      </c>
      <c r="Z1510" s="25"/>
    </row>
    <row r="1511" spans="1:26" x14ac:dyDescent="0.25">
      <c r="A1511" s="124">
        <v>586501</v>
      </c>
      <c r="B1511" s="125" t="s">
        <v>1549</v>
      </c>
      <c r="C1511" s="126" t="s">
        <v>1385</v>
      </c>
      <c r="D1511" s="101" t="s">
        <v>2120</v>
      </c>
      <c r="E1511" s="134"/>
      <c r="F1511" s="102">
        <v>22</v>
      </c>
      <c r="G1511" s="103" t="s">
        <v>1531</v>
      </c>
      <c r="H1511" s="104">
        <v>1</v>
      </c>
      <c r="I1511" s="106">
        <v>1137</v>
      </c>
      <c r="J1511" s="168">
        <v>831</v>
      </c>
      <c r="K1511" s="166">
        <v>30</v>
      </c>
      <c r="L1511" s="166">
        <v>6</v>
      </c>
      <c r="M1511" s="166">
        <v>39</v>
      </c>
      <c r="N1511" s="166">
        <v>129</v>
      </c>
      <c r="O1511" s="167"/>
      <c r="P1511" s="138">
        <v>2.6666666666666665</v>
      </c>
      <c r="Q1511" s="139">
        <v>0</v>
      </c>
      <c r="R1511" s="140">
        <v>8.6666666666666661</v>
      </c>
      <c r="S1511" s="140">
        <v>8.3333333333333339</v>
      </c>
      <c r="T1511" s="140">
        <v>0.66666666666666663</v>
      </c>
      <c r="U1511" s="139">
        <v>1.3333333333333333</v>
      </c>
      <c r="V1511" s="77">
        <f t="shared" si="24"/>
        <v>10.338704632649513</v>
      </c>
      <c r="W1511" s="216">
        <v>17.231174387749189</v>
      </c>
      <c r="X1511" s="217">
        <v>0.42224516158421871</v>
      </c>
      <c r="Y1511" s="217">
        <v>0.57775483841578124</v>
      </c>
      <c r="Z1511" s="25"/>
    </row>
    <row r="1512" spans="1:26" x14ac:dyDescent="0.25">
      <c r="A1512" s="131">
        <v>586503</v>
      </c>
      <c r="B1512" s="132" t="s">
        <v>1550</v>
      </c>
      <c r="C1512" s="132" t="s">
        <v>1385</v>
      </c>
      <c r="D1512" s="145" t="s">
        <v>2120</v>
      </c>
      <c r="E1512" s="134"/>
      <c r="F1512" s="143">
        <v>22</v>
      </c>
      <c r="G1512" s="142" t="s">
        <v>1531</v>
      </c>
      <c r="H1512" s="134">
        <v>1</v>
      </c>
      <c r="I1512" s="144">
        <v>1050</v>
      </c>
      <c r="J1512" s="168">
        <v>663</v>
      </c>
      <c r="K1512" s="166">
        <v>60</v>
      </c>
      <c r="L1512" s="166">
        <v>12</v>
      </c>
      <c r="M1512" s="166">
        <v>69</v>
      </c>
      <c r="N1512" s="166">
        <v>120</v>
      </c>
      <c r="O1512" s="167"/>
      <c r="P1512" s="138">
        <v>5.7402597402597406</v>
      </c>
      <c r="Q1512" s="139">
        <v>0.33333333333333331</v>
      </c>
      <c r="R1512" s="140">
        <v>10.927456382001838</v>
      </c>
      <c r="S1512" s="140">
        <v>12.855831037649219</v>
      </c>
      <c r="T1512" s="140">
        <v>2.3333333333333335</v>
      </c>
      <c r="U1512" s="139">
        <v>1.3333333333333333</v>
      </c>
      <c r="V1512" s="77">
        <f t="shared" si="24"/>
        <v>11.04</v>
      </c>
      <c r="W1512" s="216">
        <v>18.399999999999999</v>
      </c>
      <c r="X1512" s="217">
        <v>0.39542282682831559</v>
      </c>
      <c r="Y1512" s="217">
        <v>0.60457717317168436</v>
      </c>
      <c r="Z1512" s="25"/>
    </row>
    <row r="1513" spans="1:26" x14ac:dyDescent="0.25">
      <c r="A1513" s="131">
        <v>586504</v>
      </c>
      <c r="B1513" s="132" t="s">
        <v>2288</v>
      </c>
      <c r="C1513" s="132" t="s">
        <v>1385</v>
      </c>
      <c r="D1513" s="145" t="s">
        <v>2120</v>
      </c>
      <c r="E1513" s="134"/>
      <c r="F1513" s="143">
        <v>22</v>
      </c>
      <c r="G1513" s="142" t="s">
        <v>1531</v>
      </c>
      <c r="H1513" s="134">
        <v>1</v>
      </c>
      <c r="I1513" s="144">
        <v>39</v>
      </c>
      <c r="J1513" s="168">
        <v>30</v>
      </c>
      <c r="K1513" s="166" t="s">
        <v>2139</v>
      </c>
      <c r="L1513" s="166" t="s">
        <v>2139</v>
      </c>
      <c r="M1513" s="166" t="s">
        <v>2139</v>
      </c>
      <c r="N1513" s="166" t="s">
        <v>2139</v>
      </c>
      <c r="O1513" s="167"/>
      <c r="P1513" s="138">
        <v>0.25974025974025972</v>
      </c>
      <c r="Q1513" s="139">
        <v>0</v>
      </c>
      <c r="R1513" s="140">
        <v>0.40587695133149682</v>
      </c>
      <c r="S1513" s="140">
        <v>0.4775022956841139</v>
      </c>
      <c r="T1513" s="140">
        <v>0</v>
      </c>
      <c r="U1513" s="139">
        <v>0</v>
      </c>
      <c r="V1513" s="77">
        <f t="shared" si="24"/>
        <v>11.04</v>
      </c>
      <c r="W1513" s="216">
        <v>18.399999999999999</v>
      </c>
      <c r="X1513" s="217">
        <v>0.39542282682831559</v>
      </c>
      <c r="Y1513" s="217">
        <v>0.60457717317168436</v>
      </c>
      <c r="Z1513" s="25"/>
    </row>
    <row r="1514" spans="1:26" x14ac:dyDescent="0.25">
      <c r="A1514" s="124">
        <v>586603</v>
      </c>
      <c r="B1514" s="125" t="s">
        <v>1552</v>
      </c>
      <c r="C1514" s="126" t="s">
        <v>1385</v>
      </c>
      <c r="D1514" s="101" t="s">
        <v>2120</v>
      </c>
      <c r="E1514" s="134"/>
      <c r="F1514" s="102">
        <v>502</v>
      </c>
      <c r="G1514" s="103" t="s">
        <v>69</v>
      </c>
      <c r="H1514" s="104">
        <v>5</v>
      </c>
      <c r="I1514" s="106">
        <v>2637</v>
      </c>
      <c r="J1514" s="165">
        <v>1686</v>
      </c>
      <c r="K1514" s="166">
        <v>60</v>
      </c>
      <c r="L1514" s="166">
        <v>21</v>
      </c>
      <c r="M1514" s="166">
        <v>153</v>
      </c>
      <c r="N1514" s="166">
        <v>468</v>
      </c>
      <c r="O1514" s="167"/>
      <c r="P1514" s="138">
        <v>4</v>
      </c>
      <c r="Q1514" s="139">
        <v>0</v>
      </c>
      <c r="R1514" s="140">
        <v>0</v>
      </c>
      <c r="S1514" s="140">
        <v>0</v>
      </c>
      <c r="T1514" s="140">
        <v>0</v>
      </c>
      <c r="U1514" s="139">
        <v>0</v>
      </c>
      <c r="V1514" s="77">
        <f t="shared" si="24"/>
        <v>3.1880000000000002</v>
      </c>
      <c r="W1514" s="216">
        <v>7.97</v>
      </c>
      <c r="X1514" s="217">
        <v>0.912895861184568</v>
      </c>
      <c r="Y1514" s="217">
        <v>8.7104138815432011E-2</v>
      </c>
      <c r="Z1514" s="25"/>
    </row>
    <row r="1515" spans="1:26" x14ac:dyDescent="0.25">
      <c r="A1515" s="124">
        <v>586604</v>
      </c>
      <c r="B1515" s="125" t="s">
        <v>1553</v>
      </c>
      <c r="C1515" s="126" t="s">
        <v>1385</v>
      </c>
      <c r="D1515" s="101" t="s">
        <v>2120</v>
      </c>
      <c r="E1515" s="134"/>
      <c r="F1515" s="102">
        <v>502</v>
      </c>
      <c r="G1515" s="103" t="s">
        <v>69</v>
      </c>
      <c r="H1515" s="104">
        <v>5</v>
      </c>
      <c r="I1515" s="106">
        <v>1128</v>
      </c>
      <c r="J1515" s="168">
        <v>732</v>
      </c>
      <c r="K1515" s="166">
        <v>21</v>
      </c>
      <c r="L1515" s="166">
        <v>9</v>
      </c>
      <c r="M1515" s="166">
        <v>48</v>
      </c>
      <c r="N1515" s="166">
        <v>201</v>
      </c>
      <c r="O1515" s="167"/>
      <c r="P1515" s="138">
        <v>4</v>
      </c>
      <c r="Q1515" s="139">
        <v>0</v>
      </c>
      <c r="R1515" s="140">
        <v>0</v>
      </c>
      <c r="S1515" s="140">
        <v>0</v>
      </c>
      <c r="T1515" s="140">
        <v>0</v>
      </c>
      <c r="U1515" s="139">
        <v>0</v>
      </c>
      <c r="V1515" s="77">
        <f t="shared" si="24"/>
        <v>3.1880000000000002</v>
      </c>
      <c r="W1515" s="216">
        <v>7.97</v>
      </c>
      <c r="X1515" s="217">
        <v>0.912895861184568</v>
      </c>
      <c r="Y1515" s="217">
        <v>8.7104138815432011E-2</v>
      </c>
      <c r="Z1515" s="25"/>
    </row>
    <row r="1516" spans="1:26" x14ac:dyDescent="0.25">
      <c r="A1516" s="131">
        <v>586605</v>
      </c>
      <c r="B1516" s="132" t="s">
        <v>1551</v>
      </c>
      <c r="C1516" s="132" t="s">
        <v>1385</v>
      </c>
      <c r="D1516" s="145" t="s">
        <v>2120</v>
      </c>
      <c r="E1516" s="134"/>
      <c r="F1516" s="143">
        <v>502</v>
      </c>
      <c r="G1516" s="142" t="s">
        <v>69</v>
      </c>
      <c r="H1516" s="134">
        <v>5</v>
      </c>
      <c r="I1516" s="144">
        <v>1257</v>
      </c>
      <c r="J1516" s="168">
        <v>795</v>
      </c>
      <c r="K1516" s="166">
        <v>18</v>
      </c>
      <c r="L1516" s="166">
        <v>12</v>
      </c>
      <c r="M1516" s="166">
        <v>75</v>
      </c>
      <c r="N1516" s="166">
        <v>219</v>
      </c>
      <c r="O1516" s="167"/>
      <c r="P1516" s="138">
        <v>4.4496268656716422</v>
      </c>
      <c r="Q1516" s="139">
        <v>0</v>
      </c>
      <c r="R1516" s="140">
        <v>15.463095238095239</v>
      </c>
      <c r="S1516" s="140">
        <v>11.638888888888889</v>
      </c>
      <c r="T1516" s="140">
        <v>2.7045454545454546</v>
      </c>
      <c r="U1516" s="139">
        <v>2.0432569974554706</v>
      </c>
      <c r="V1516" s="77">
        <f t="shared" si="24"/>
        <v>3.1880000000000002</v>
      </c>
      <c r="W1516" s="216">
        <v>7.97</v>
      </c>
      <c r="X1516" s="217">
        <v>0.912895861184568</v>
      </c>
      <c r="Y1516" s="217">
        <v>8.7104138815432011E-2</v>
      </c>
      <c r="Z1516" s="25"/>
    </row>
    <row r="1517" spans="1:26" x14ac:dyDescent="0.25">
      <c r="A1517" s="131">
        <v>586606</v>
      </c>
      <c r="B1517" s="132" t="s">
        <v>2289</v>
      </c>
      <c r="C1517" s="132" t="s">
        <v>1385</v>
      </c>
      <c r="D1517" s="145" t="s">
        <v>2120</v>
      </c>
      <c r="E1517" s="134"/>
      <c r="F1517" s="143">
        <v>502</v>
      </c>
      <c r="G1517" s="142" t="s">
        <v>69</v>
      </c>
      <c r="H1517" s="134">
        <v>5</v>
      </c>
      <c r="I1517" s="144">
        <v>1263</v>
      </c>
      <c r="J1517" s="168">
        <v>813</v>
      </c>
      <c r="K1517" s="166">
        <v>27</v>
      </c>
      <c r="L1517" s="166">
        <v>24</v>
      </c>
      <c r="M1517" s="166">
        <v>93</v>
      </c>
      <c r="N1517" s="166">
        <v>174</v>
      </c>
      <c r="O1517" s="167"/>
      <c r="P1517" s="138">
        <v>4.5503731343283578</v>
      </c>
      <c r="Q1517" s="139">
        <v>0</v>
      </c>
      <c r="R1517" s="140">
        <v>15.536904761904761</v>
      </c>
      <c r="S1517" s="140">
        <v>11.694444444444443</v>
      </c>
      <c r="T1517" s="140">
        <v>2.9621212121212124</v>
      </c>
      <c r="U1517" s="139">
        <v>1.6234096692111959</v>
      </c>
      <c r="V1517" s="77">
        <f t="shared" si="24"/>
        <v>3.1880000000000002</v>
      </c>
      <c r="W1517" s="216">
        <v>7.97</v>
      </c>
      <c r="X1517" s="217">
        <v>0.912895861184568</v>
      </c>
      <c r="Y1517" s="217">
        <v>8.7104138815432011E-2</v>
      </c>
      <c r="Z1517" s="25"/>
    </row>
    <row r="1518" spans="1:26" x14ac:dyDescent="0.25">
      <c r="A1518" s="124">
        <v>586801</v>
      </c>
      <c r="B1518" s="125" t="s">
        <v>1554</v>
      </c>
      <c r="C1518" s="126" t="s">
        <v>1385</v>
      </c>
      <c r="D1518" s="101" t="s">
        <v>2120</v>
      </c>
      <c r="E1518" s="134"/>
      <c r="F1518" s="102">
        <v>502</v>
      </c>
      <c r="G1518" s="103" t="s">
        <v>69</v>
      </c>
      <c r="H1518" s="104">
        <v>5</v>
      </c>
      <c r="I1518" s="106">
        <v>1707</v>
      </c>
      <c r="J1518" s="165">
        <v>1050</v>
      </c>
      <c r="K1518" s="166">
        <v>27</v>
      </c>
      <c r="L1518" s="166">
        <v>27</v>
      </c>
      <c r="M1518" s="166">
        <v>135</v>
      </c>
      <c r="N1518" s="166">
        <v>273</v>
      </c>
      <c r="O1518" s="167"/>
      <c r="P1518" s="138">
        <v>3.3333333333333335</v>
      </c>
      <c r="Q1518" s="139">
        <v>0</v>
      </c>
      <c r="R1518" s="140">
        <v>10.666666666666666</v>
      </c>
      <c r="S1518" s="140">
        <v>9</v>
      </c>
      <c r="T1518" s="140">
        <v>1.6666666666666667</v>
      </c>
      <c r="U1518" s="139">
        <v>1</v>
      </c>
      <c r="V1518" s="77">
        <f t="shared" si="24"/>
        <v>3.1880000000000002</v>
      </c>
      <c r="W1518" s="216">
        <v>7.97</v>
      </c>
      <c r="X1518" s="217">
        <v>0.912895861184568</v>
      </c>
      <c r="Y1518" s="217">
        <v>8.7104138815432011E-2</v>
      </c>
      <c r="Z1518" s="25"/>
    </row>
    <row r="1519" spans="1:26" x14ac:dyDescent="0.25">
      <c r="A1519" s="124">
        <v>586802</v>
      </c>
      <c r="B1519" s="125" t="s">
        <v>1555</v>
      </c>
      <c r="C1519" s="126" t="s">
        <v>1385</v>
      </c>
      <c r="D1519" s="101" t="s">
        <v>2120</v>
      </c>
      <c r="E1519" s="134"/>
      <c r="F1519" s="102">
        <v>280</v>
      </c>
      <c r="G1519" s="103" t="s">
        <v>1555</v>
      </c>
      <c r="H1519" s="104">
        <v>3</v>
      </c>
      <c r="I1519" s="106">
        <v>1905</v>
      </c>
      <c r="J1519" s="165">
        <v>1302</v>
      </c>
      <c r="K1519" s="166">
        <v>42</v>
      </c>
      <c r="L1519" s="166">
        <v>15</v>
      </c>
      <c r="M1519" s="166">
        <v>120</v>
      </c>
      <c r="N1519" s="166">
        <v>252</v>
      </c>
      <c r="O1519" s="167"/>
      <c r="P1519" s="138">
        <v>4.333333333333333</v>
      </c>
      <c r="Q1519" s="139">
        <v>0</v>
      </c>
      <c r="R1519" s="140">
        <v>22.666666666666668</v>
      </c>
      <c r="S1519" s="140">
        <v>21</v>
      </c>
      <c r="T1519" s="140">
        <v>3.3333333333333335</v>
      </c>
      <c r="U1519" s="139">
        <v>3.6666666666666665</v>
      </c>
      <c r="V1519" s="77">
        <f t="shared" si="24"/>
        <v>9.9933251687923832</v>
      </c>
      <c r="W1519" s="216">
        <v>16.655541947987306</v>
      </c>
      <c r="X1519" s="217">
        <v>0.43683838306565753</v>
      </c>
      <c r="Y1519" s="217">
        <v>0.56316161693434241</v>
      </c>
      <c r="Z1519" s="25"/>
    </row>
    <row r="1520" spans="1:26" x14ac:dyDescent="0.25">
      <c r="A1520" s="124">
        <v>586900</v>
      </c>
      <c r="B1520" s="125" t="s">
        <v>1556</v>
      </c>
      <c r="C1520" s="126" t="s">
        <v>1385</v>
      </c>
      <c r="D1520" s="101" t="s">
        <v>2121</v>
      </c>
      <c r="E1520" s="134"/>
      <c r="F1520" s="102">
        <v>281</v>
      </c>
      <c r="G1520" s="103" t="s">
        <v>1556</v>
      </c>
      <c r="H1520" s="104">
        <v>3</v>
      </c>
      <c r="I1520" s="106">
        <v>1935</v>
      </c>
      <c r="J1520" s="165">
        <v>1269</v>
      </c>
      <c r="K1520" s="166">
        <v>45</v>
      </c>
      <c r="L1520" s="166">
        <v>18</v>
      </c>
      <c r="M1520" s="166">
        <v>108</v>
      </c>
      <c r="N1520" s="166">
        <v>264</v>
      </c>
      <c r="O1520" s="167"/>
      <c r="P1520" s="138">
        <v>22.333333333333332</v>
      </c>
      <c r="Q1520" s="139">
        <v>0.33333333333333331</v>
      </c>
      <c r="R1520" s="140">
        <v>37</v>
      </c>
      <c r="S1520" s="140">
        <v>24.666666666666668</v>
      </c>
      <c r="T1520" s="140">
        <v>3</v>
      </c>
      <c r="U1520" s="139">
        <v>1</v>
      </c>
      <c r="V1520" s="77">
        <f t="shared" si="24"/>
        <v>9.9933251687923832</v>
      </c>
      <c r="W1520" s="216">
        <v>16.655541947987306</v>
      </c>
      <c r="X1520" s="217">
        <v>0.43683838306565753</v>
      </c>
      <c r="Y1520" s="217">
        <v>0.56316161693434241</v>
      </c>
      <c r="Z1520" s="25"/>
    </row>
    <row r="1521" spans="1:26" x14ac:dyDescent="0.25">
      <c r="A1521" s="124">
        <v>587010</v>
      </c>
      <c r="B1521" s="125" t="s">
        <v>1557</v>
      </c>
      <c r="C1521" s="126" t="s">
        <v>1385</v>
      </c>
      <c r="D1521" s="101" t="s">
        <v>2121</v>
      </c>
      <c r="E1521" s="134"/>
      <c r="F1521" s="102">
        <v>502</v>
      </c>
      <c r="G1521" s="103" t="s">
        <v>69</v>
      </c>
      <c r="H1521" s="104">
        <v>5</v>
      </c>
      <c r="I1521" s="106">
        <v>3486</v>
      </c>
      <c r="J1521" s="165">
        <v>2217</v>
      </c>
      <c r="K1521" s="166">
        <v>63</v>
      </c>
      <c r="L1521" s="166">
        <v>33</v>
      </c>
      <c r="M1521" s="166">
        <v>207</v>
      </c>
      <c r="N1521" s="166">
        <v>519</v>
      </c>
      <c r="O1521" s="167"/>
      <c r="P1521" s="138">
        <v>17.666666666666668</v>
      </c>
      <c r="Q1521" s="139">
        <v>0.33333333333333331</v>
      </c>
      <c r="R1521" s="140">
        <v>25.333333333333332</v>
      </c>
      <c r="S1521" s="140">
        <v>24.333333333333332</v>
      </c>
      <c r="T1521" s="140">
        <v>5</v>
      </c>
      <c r="U1521" s="139">
        <v>4.333333333333333</v>
      </c>
      <c r="V1521" s="77">
        <f t="shared" si="24"/>
        <v>3.1880000000000002</v>
      </c>
      <c r="W1521" s="216">
        <v>7.97</v>
      </c>
      <c r="X1521" s="217">
        <v>0.912895861184568</v>
      </c>
      <c r="Y1521" s="217">
        <v>8.7104138815432011E-2</v>
      </c>
      <c r="Z1521" s="25"/>
    </row>
    <row r="1522" spans="1:26" x14ac:dyDescent="0.25">
      <c r="A1522" s="124">
        <v>587020</v>
      </c>
      <c r="B1522" s="125" t="s">
        <v>1558</v>
      </c>
      <c r="C1522" s="126" t="s">
        <v>1385</v>
      </c>
      <c r="D1522" s="101" t="s">
        <v>2121</v>
      </c>
      <c r="E1522" s="134"/>
      <c r="F1522" s="102">
        <v>501</v>
      </c>
      <c r="G1522" s="103" t="s">
        <v>67</v>
      </c>
      <c r="H1522" s="104">
        <v>4</v>
      </c>
      <c r="I1522" s="106">
        <v>1089</v>
      </c>
      <c r="J1522" s="168">
        <v>213</v>
      </c>
      <c r="K1522" s="166">
        <v>45</v>
      </c>
      <c r="L1522" s="166">
        <v>33</v>
      </c>
      <c r="M1522" s="166">
        <v>111</v>
      </c>
      <c r="N1522" s="166">
        <v>87</v>
      </c>
      <c r="O1522" s="167"/>
      <c r="P1522" s="138">
        <v>6.333333333333333</v>
      </c>
      <c r="Q1522" s="139">
        <v>0</v>
      </c>
      <c r="R1522" s="140">
        <v>2.3333333333333335</v>
      </c>
      <c r="S1522" s="140">
        <v>10.333333333333334</v>
      </c>
      <c r="T1522" s="140">
        <v>3.3333333333333335</v>
      </c>
      <c r="U1522" s="139">
        <v>0</v>
      </c>
      <c r="V1522" s="77">
        <f t="shared" si="24"/>
        <v>3.3875816915626822</v>
      </c>
      <c r="W1522" s="216">
        <v>8.4689542289067052</v>
      </c>
      <c r="X1522" s="217">
        <v>0.85911197734507883</v>
      </c>
      <c r="Y1522" s="217">
        <v>0.1408880226549212</v>
      </c>
      <c r="Z1522" s="25"/>
    </row>
    <row r="1523" spans="1:26" x14ac:dyDescent="0.25">
      <c r="A1523" s="124">
        <v>587100</v>
      </c>
      <c r="B1523" s="125" t="s">
        <v>1559</v>
      </c>
      <c r="C1523" s="126" t="s">
        <v>1385</v>
      </c>
      <c r="D1523" s="101" t="s">
        <v>2121</v>
      </c>
      <c r="E1523" s="134"/>
      <c r="F1523" s="102">
        <v>502</v>
      </c>
      <c r="G1523" s="103" t="s">
        <v>69</v>
      </c>
      <c r="H1523" s="104">
        <v>5</v>
      </c>
      <c r="I1523" s="106">
        <v>3114</v>
      </c>
      <c r="J1523" s="165">
        <v>1998</v>
      </c>
      <c r="K1523" s="166">
        <v>78</v>
      </c>
      <c r="L1523" s="166">
        <v>42</v>
      </c>
      <c r="M1523" s="166">
        <v>195</v>
      </c>
      <c r="N1523" s="166">
        <v>459</v>
      </c>
      <c r="O1523" s="167"/>
      <c r="P1523" s="138">
        <v>1.6666666666666667</v>
      </c>
      <c r="Q1523" s="139">
        <v>1</v>
      </c>
      <c r="R1523" s="140">
        <v>25</v>
      </c>
      <c r="S1523" s="140">
        <v>21.333333333333332</v>
      </c>
      <c r="T1523" s="140">
        <v>4</v>
      </c>
      <c r="U1523" s="139">
        <v>2.3333333333333335</v>
      </c>
      <c r="V1523" s="77">
        <f t="shared" si="24"/>
        <v>3.1880000000000002</v>
      </c>
      <c r="W1523" s="216">
        <v>7.97</v>
      </c>
      <c r="X1523" s="217">
        <v>0.912895861184568</v>
      </c>
      <c r="Y1523" s="217">
        <v>8.7104138815432011E-2</v>
      </c>
      <c r="Z1523" s="25"/>
    </row>
    <row r="1524" spans="1:26" x14ac:dyDescent="0.25">
      <c r="A1524" s="124">
        <v>587302</v>
      </c>
      <c r="B1524" s="125" t="s">
        <v>1560</v>
      </c>
      <c r="C1524" s="126" t="s">
        <v>1385</v>
      </c>
      <c r="D1524" s="101" t="s">
        <v>2122</v>
      </c>
      <c r="E1524" s="134"/>
      <c r="F1524" s="102">
        <v>22</v>
      </c>
      <c r="G1524" s="103" t="s">
        <v>1531</v>
      </c>
      <c r="H1524" s="104">
        <v>1</v>
      </c>
      <c r="I1524" s="106">
        <v>2280</v>
      </c>
      <c r="J1524" s="165">
        <v>1494</v>
      </c>
      <c r="K1524" s="166">
        <v>45</v>
      </c>
      <c r="L1524" s="166">
        <v>18</v>
      </c>
      <c r="M1524" s="166">
        <v>132</v>
      </c>
      <c r="N1524" s="166">
        <v>318</v>
      </c>
      <c r="O1524" s="167"/>
      <c r="P1524" s="138">
        <v>9.3333333333333339</v>
      </c>
      <c r="Q1524" s="139">
        <v>0</v>
      </c>
      <c r="R1524" s="140">
        <v>30</v>
      </c>
      <c r="S1524" s="140">
        <v>19.333333333333332</v>
      </c>
      <c r="T1524" s="140">
        <v>5</v>
      </c>
      <c r="U1524" s="139">
        <v>2.3333333333333335</v>
      </c>
      <c r="V1524" s="77">
        <f t="shared" si="24"/>
        <v>12.51</v>
      </c>
      <c r="W1524" s="216">
        <v>20.85</v>
      </c>
      <c r="X1524" s="217">
        <v>0.34895827403553986</v>
      </c>
      <c r="Y1524" s="217">
        <v>0.65104172596446008</v>
      </c>
      <c r="Z1524" s="25"/>
    </row>
    <row r="1525" spans="1:26" x14ac:dyDescent="0.25">
      <c r="A1525" s="124">
        <v>587303</v>
      </c>
      <c r="B1525" s="125" t="s">
        <v>1561</v>
      </c>
      <c r="C1525" s="126" t="s">
        <v>1385</v>
      </c>
      <c r="D1525" s="101" t="s">
        <v>2122</v>
      </c>
      <c r="E1525" s="134"/>
      <c r="F1525" s="102">
        <v>22</v>
      </c>
      <c r="G1525" s="103" t="s">
        <v>1531</v>
      </c>
      <c r="H1525" s="104">
        <v>1</v>
      </c>
      <c r="I1525" s="106">
        <v>2361</v>
      </c>
      <c r="J1525" s="165">
        <v>1539</v>
      </c>
      <c r="K1525" s="166">
        <v>54</v>
      </c>
      <c r="L1525" s="166">
        <v>24</v>
      </c>
      <c r="M1525" s="166">
        <v>123</v>
      </c>
      <c r="N1525" s="166">
        <v>303</v>
      </c>
      <c r="O1525" s="167"/>
      <c r="P1525" s="138">
        <v>12.666666666666666</v>
      </c>
      <c r="Q1525" s="139">
        <v>0.66666666666666663</v>
      </c>
      <c r="R1525" s="140">
        <v>55.333333333333336</v>
      </c>
      <c r="S1525" s="140">
        <v>63.666666666666664</v>
      </c>
      <c r="T1525" s="140">
        <v>14.666666666666666</v>
      </c>
      <c r="U1525" s="139">
        <v>5.666666666666667</v>
      </c>
      <c r="V1525" s="77">
        <f t="shared" si="24"/>
        <v>12.51</v>
      </c>
      <c r="W1525" s="216">
        <v>20.85</v>
      </c>
      <c r="X1525" s="217">
        <v>0.34895827403553986</v>
      </c>
      <c r="Y1525" s="217">
        <v>0.65104172596446008</v>
      </c>
      <c r="Z1525" s="25"/>
    </row>
    <row r="1526" spans="1:26" x14ac:dyDescent="0.25">
      <c r="A1526" s="124">
        <v>587304</v>
      </c>
      <c r="B1526" s="125" t="s">
        <v>1562</v>
      </c>
      <c r="C1526" s="126" t="s">
        <v>1385</v>
      </c>
      <c r="D1526" s="101" t="s">
        <v>2122</v>
      </c>
      <c r="E1526" s="134"/>
      <c r="F1526" s="102">
        <v>22</v>
      </c>
      <c r="G1526" s="103" t="s">
        <v>1531</v>
      </c>
      <c r="H1526" s="104">
        <v>1</v>
      </c>
      <c r="I1526" s="106">
        <v>3315</v>
      </c>
      <c r="J1526" s="165">
        <v>2028</v>
      </c>
      <c r="K1526" s="166">
        <v>96</v>
      </c>
      <c r="L1526" s="166">
        <v>48</v>
      </c>
      <c r="M1526" s="166">
        <v>267</v>
      </c>
      <c r="N1526" s="166">
        <v>432</v>
      </c>
      <c r="O1526" s="167"/>
      <c r="P1526" s="138">
        <v>5</v>
      </c>
      <c r="Q1526" s="139">
        <v>0.33333333333333331</v>
      </c>
      <c r="R1526" s="140">
        <v>0</v>
      </c>
      <c r="S1526" s="140">
        <v>0</v>
      </c>
      <c r="T1526" s="140">
        <v>0</v>
      </c>
      <c r="U1526" s="139">
        <v>0</v>
      </c>
      <c r="V1526" s="77">
        <f t="shared" si="24"/>
        <v>12.51</v>
      </c>
      <c r="W1526" s="216">
        <v>20.85</v>
      </c>
      <c r="X1526" s="217">
        <v>0.34895827403553986</v>
      </c>
      <c r="Y1526" s="217">
        <v>0.65104172596446008</v>
      </c>
      <c r="Z1526" s="25"/>
    </row>
    <row r="1527" spans="1:26" x14ac:dyDescent="0.25">
      <c r="A1527" s="124">
        <v>587400</v>
      </c>
      <c r="B1527" s="125" t="s">
        <v>1563</v>
      </c>
      <c r="C1527" s="126" t="s">
        <v>1385</v>
      </c>
      <c r="D1527" s="101" t="s">
        <v>2122</v>
      </c>
      <c r="E1527" s="134"/>
      <c r="F1527" s="102">
        <v>22</v>
      </c>
      <c r="G1527" s="103" t="s">
        <v>1531</v>
      </c>
      <c r="H1527" s="104">
        <v>1</v>
      </c>
      <c r="I1527" s="106">
        <v>3267</v>
      </c>
      <c r="J1527" s="165">
        <v>1926</v>
      </c>
      <c r="K1527" s="166">
        <v>192</v>
      </c>
      <c r="L1527" s="166">
        <v>48</v>
      </c>
      <c r="M1527" s="166">
        <v>249</v>
      </c>
      <c r="N1527" s="166">
        <v>417</v>
      </c>
      <c r="O1527" s="167"/>
      <c r="P1527" s="138">
        <v>10</v>
      </c>
      <c r="Q1527" s="139">
        <v>0</v>
      </c>
      <c r="R1527" s="140">
        <v>57.666666666666664</v>
      </c>
      <c r="S1527" s="140">
        <v>62</v>
      </c>
      <c r="T1527" s="140">
        <v>11.666666666666666</v>
      </c>
      <c r="U1527" s="139">
        <v>5.333333333333333</v>
      </c>
      <c r="V1527" s="77">
        <f t="shared" si="24"/>
        <v>12.51</v>
      </c>
      <c r="W1527" s="216">
        <v>20.85</v>
      </c>
      <c r="X1527" s="217">
        <v>0.34895827403553986</v>
      </c>
      <c r="Y1527" s="217">
        <v>0.65104172596446008</v>
      </c>
      <c r="Z1527" s="25"/>
    </row>
    <row r="1528" spans="1:26" x14ac:dyDescent="0.25">
      <c r="A1528" s="124">
        <v>587500</v>
      </c>
      <c r="B1528" s="125" t="s">
        <v>1564</v>
      </c>
      <c r="C1528" s="126" t="s">
        <v>1385</v>
      </c>
      <c r="D1528" s="101" t="s">
        <v>2122</v>
      </c>
      <c r="E1528" s="134"/>
      <c r="F1528" s="102">
        <v>22</v>
      </c>
      <c r="G1528" s="103" t="s">
        <v>1531</v>
      </c>
      <c r="H1528" s="104">
        <v>1</v>
      </c>
      <c r="I1528" s="106">
        <v>5037</v>
      </c>
      <c r="J1528" s="165">
        <v>2946</v>
      </c>
      <c r="K1528" s="166">
        <v>237</v>
      </c>
      <c r="L1528" s="166">
        <v>93</v>
      </c>
      <c r="M1528" s="166">
        <v>396</v>
      </c>
      <c r="N1528" s="166">
        <v>528</v>
      </c>
      <c r="O1528" s="167"/>
      <c r="P1528" s="138">
        <v>35.333333333333336</v>
      </c>
      <c r="Q1528" s="139">
        <v>0.66666666666666663</v>
      </c>
      <c r="R1528" s="140">
        <v>69.666666666666671</v>
      </c>
      <c r="S1528" s="140">
        <v>73</v>
      </c>
      <c r="T1528" s="140">
        <v>16</v>
      </c>
      <c r="U1528" s="139">
        <v>6</v>
      </c>
      <c r="V1528" s="77">
        <f t="shared" si="24"/>
        <v>12.51</v>
      </c>
      <c r="W1528" s="216">
        <v>20.85</v>
      </c>
      <c r="X1528" s="217">
        <v>0.34895827403553986</v>
      </c>
      <c r="Y1528" s="217">
        <v>0.65104172596446008</v>
      </c>
      <c r="Z1528" s="25"/>
    </row>
    <row r="1529" spans="1:26" x14ac:dyDescent="0.25">
      <c r="A1529" s="124">
        <v>587701</v>
      </c>
      <c r="B1529" s="125" t="s">
        <v>1565</v>
      </c>
      <c r="C1529" s="126" t="s">
        <v>1385</v>
      </c>
      <c r="D1529" s="101" t="s">
        <v>2122</v>
      </c>
      <c r="E1529" s="134"/>
      <c r="F1529" s="102">
        <v>22</v>
      </c>
      <c r="G1529" s="103" t="s">
        <v>1531</v>
      </c>
      <c r="H1529" s="104">
        <v>1</v>
      </c>
      <c r="I1529" s="106">
        <v>6345</v>
      </c>
      <c r="J1529" s="165">
        <v>3609</v>
      </c>
      <c r="K1529" s="166">
        <v>189</v>
      </c>
      <c r="L1529" s="166">
        <v>66</v>
      </c>
      <c r="M1529" s="166">
        <v>300</v>
      </c>
      <c r="N1529" s="166">
        <v>495</v>
      </c>
      <c r="O1529" s="167"/>
      <c r="P1529" s="138">
        <v>37.333333333333336</v>
      </c>
      <c r="Q1529" s="139">
        <v>1.3333333333333333</v>
      </c>
      <c r="R1529" s="140">
        <v>111.33333333333333</v>
      </c>
      <c r="S1529" s="140">
        <v>86.333333333333329</v>
      </c>
      <c r="T1529" s="140">
        <v>7.666666666666667</v>
      </c>
      <c r="U1529" s="139">
        <v>4</v>
      </c>
      <c r="V1529" s="77">
        <f t="shared" si="24"/>
        <v>12.51</v>
      </c>
      <c r="W1529" s="216">
        <v>20.85</v>
      </c>
      <c r="X1529" s="217">
        <v>0.34895827403553986</v>
      </c>
      <c r="Y1529" s="217">
        <v>0.65104172596446008</v>
      </c>
      <c r="Z1529" s="25"/>
    </row>
    <row r="1530" spans="1:26" x14ac:dyDescent="0.25">
      <c r="A1530" s="124">
        <v>587702</v>
      </c>
      <c r="B1530" s="125" t="s">
        <v>1566</v>
      </c>
      <c r="C1530" s="126" t="s">
        <v>1385</v>
      </c>
      <c r="D1530" s="101" t="s">
        <v>2122</v>
      </c>
      <c r="E1530" s="134"/>
      <c r="F1530" s="102">
        <v>22</v>
      </c>
      <c r="G1530" s="103" t="s">
        <v>1531</v>
      </c>
      <c r="H1530" s="104">
        <v>1</v>
      </c>
      <c r="I1530" s="106">
        <v>3615</v>
      </c>
      <c r="J1530" s="165">
        <v>2175</v>
      </c>
      <c r="K1530" s="166">
        <v>147</v>
      </c>
      <c r="L1530" s="166">
        <v>63</v>
      </c>
      <c r="M1530" s="166">
        <v>261</v>
      </c>
      <c r="N1530" s="166">
        <v>357</v>
      </c>
      <c r="O1530" s="167"/>
      <c r="P1530" s="138">
        <v>88</v>
      </c>
      <c r="Q1530" s="139">
        <v>0.66666666666666663</v>
      </c>
      <c r="R1530" s="140">
        <v>13</v>
      </c>
      <c r="S1530" s="140">
        <v>29</v>
      </c>
      <c r="T1530" s="140">
        <v>8.3333333333333339</v>
      </c>
      <c r="U1530" s="139">
        <v>1.6666666666666667</v>
      </c>
      <c r="V1530" s="77">
        <f t="shared" si="24"/>
        <v>12.51</v>
      </c>
      <c r="W1530" s="216">
        <v>20.85</v>
      </c>
      <c r="X1530" s="217">
        <v>0.34895827403553986</v>
      </c>
      <c r="Y1530" s="217">
        <v>0.65104172596446008</v>
      </c>
      <c r="Z1530" s="25"/>
    </row>
    <row r="1531" spans="1:26" x14ac:dyDescent="0.25">
      <c r="A1531" s="124">
        <v>587811</v>
      </c>
      <c r="B1531" s="125" t="s">
        <v>1567</v>
      </c>
      <c r="C1531" s="126" t="s">
        <v>1385</v>
      </c>
      <c r="D1531" s="101" t="s">
        <v>2122</v>
      </c>
      <c r="E1531" s="134"/>
      <c r="F1531" s="102">
        <v>22</v>
      </c>
      <c r="G1531" s="103" t="s">
        <v>1531</v>
      </c>
      <c r="H1531" s="104">
        <v>1</v>
      </c>
      <c r="I1531" s="106">
        <v>1389</v>
      </c>
      <c r="J1531" s="168">
        <v>837</v>
      </c>
      <c r="K1531" s="166">
        <v>24</v>
      </c>
      <c r="L1531" s="166">
        <v>18</v>
      </c>
      <c r="M1531" s="166">
        <v>81</v>
      </c>
      <c r="N1531" s="166">
        <v>159</v>
      </c>
      <c r="O1531" s="167"/>
      <c r="P1531" s="138">
        <v>7</v>
      </c>
      <c r="Q1531" s="139">
        <v>0.66666666666666663</v>
      </c>
      <c r="R1531" s="140">
        <v>16</v>
      </c>
      <c r="S1531" s="140">
        <v>18.333333333333332</v>
      </c>
      <c r="T1531" s="140">
        <v>2.6666666666666665</v>
      </c>
      <c r="U1531" s="139">
        <v>1</v>
      </c>
      <c r="V1531" s="77">
        <f t="shared" si="24"/>
        <v>10.032063851160917</v>
      </c>
      <c r="W1531" s="216">
        <v>16.720106418601528</v>
      </c>
      <c r="X1531" s="217">
        <v>0.43515153740567841</v>
      </c>
      <c r="Y1531" s="217">
        <v>0.56484846259432153</v>
      </c>
      <c r="Z1531" s="25"/>
    </row>
    <row r="1532" spans="1:26" x14ac:dyDescent="0.25">
      <c r="A1532" s="124">
        <v>587812</v>
      </c>
      <c r="B1532" s="125" t="s">
        <v>1568</v>
      </c>
      <c r="C1532" s="126" t="s">
        <v>1385</v>
      </c>
      <c r="D1532" s="101" t="s">
        <v>2122</v>
      </c>
      <c r="E1532" s="134"/>
      <c r="F1532" s="102">
        <v>22</v>
      </c>
      <c r="G1532" s="103" t="s">
        <v>1531</v>
      </c>
      <c r="H1532" s="104">
        <v>1</v>
      </c>
      <c r="I1532" s="106">
        <v>2613</v>
      </c>
      <c r="J1532" s="165">
        <v>1581</v>
      </c>
      <c r="K1532" s="166">
        <v>102</v>
      </c>
      <c r="L1532" s="166">
        <v>45</v>
      </c>
      <c r="M1532" s="166">
        <v>195</v>
      </c>
      <c r="N1532" s="166">
        <v>300</v>
      </c>
      <c r="O1532" s="167"/>
      <c r="P1532" s="138">
        <v>16.666666666666668</v>
      </c>
      <c r="Q1532" s="139">
        <v>0</v>
      </c>
      <c r="R1532" s="140">
        <v>23.333333333333332</v>
      </c>
      <c r="S1532" s="140">
        <v>22.666666666666668</v>
      </c>
      <c r="T1532" s="140">
        <v>5</v>
      </c>
      <c r="U1532" s="139">
        <v>1.3333333333333333</v>
      </c>
      <c r="V1532" s="77">
        <f t="shared" si="24"/>
        <v>12.51</v>
      </c>
      <c r="W1532" s="216">
        <v>20.85</v>
      </c>
      <c r="X1532" s="217">
        <v>0.34895827403553986</v>
      </c>
      <c r="Y1532" s="217">
        <v>0.65104172596446008</v>
      </c>
      <c r="Z1532" s="25"/>
    </row>
    <row r="1533" spans="1:26" x14ac:dyDescent="0.25">
      <c r="A1533" s="131">
        <v>587821</v>
      </c>
      <c r="B1533" s="132" t="s">
        <v>2290</v>
      </c>
      <c r="C1533" s="132" t="s">
        <v>1385</v>
      </c>
      <c r="D1533" s="145" t="s">
        <v>2122</v>
      </c>
      <c r="E1533" s="134"/>
      <c r="F1533" s="143">
        <v>22</v>
      </c>
      <c r="G1533" s="142" t="s">
        <v>1531</v>
      </c>
      <c r="H1533" s="134">
        <v>1</v>
      </c>
      <c r="I1533" s="144">
        <v>822</v>
      </c>
      <c r="J1533" s="168">
        <v>546</v>
      </c>
      <c r="K1533" s="166">
        <v>84</v>
      </c>
      <c r="L1533" s="166">
        <v>6</v>
      </c>
      <c r="M1533" s="166">
        <v>21</v>
      </c>
      <c r="N1533" s="166">
        <v>60</v>
      </c>
      <c r="O1533" s="167"/>
      <c r="P1533" s="138">
        <v>3.5232909860859043</v>
      </c>
      <c r="Q1533" s="139">
        <v>0.5957446808510638</v>
      </c>
      <c r="R1533" s="140">
        <v>8.0835249042145598</v>
      </c>
      <c r="S1533" s="140">
        <v>11.232950191570881</v>
      </c>
      <c r="T1533" s="140">
        <v>1.0810810810810811</v>
      </c>
      <c r="U1533" s="139">
        <v>0.54982817869415801</v>
      </c>
      <c r="V1533" s="77">
        <f t="shared" si="24"/>
        <v>12.51</v>
      </c>
      <c r="W1533" s="216">
        <v>20.85</v>
      </c>
      <c r="X1533" s="217">
        <v>0.34895827403553986</v>
      </c>
      <c r="Y1533" s="217">
        <v>0.65104172596446008</v>
      </c>
      <c r="Z1533" s="25"/>
    </row>
    <row r="1534" spans="1:26" x14ac:dyDescent="0.25">
      <c r="A1534" s="131">
        <v>587822</v>
      </c>
      <c r="B1534" s="132" t="s">
        <v>1569</v>
      </c>
      <c r="C1534" s="132" t="s">
        <v>1385</v>
      </c>
      <c r="D1534" s="145" t="s">
        <v>2122</v>
      </c>
      <c r="E1534" s="134"/>
      <c r="F1534" s="143">
        <v>22</v>
      </c>
      <c r="G1534" s="142" t="s">
        <v>1531</v>
      </c>
      <c r="H1534" s="134">
        <v>1</v>
      </c>
      <c r="I1534" s="144">
        <v>1788</v>
      </c>
      <c r="J1534" s="165">
        <v>1107</v>
      </c>
      <c r="K1534" s="166">
        <v>57</v>
      </c>
      <c r="L1534" s="166">
        <v>24</v>
      </c>
      <c r="M1534" s="166">
        <v>120</v>
      </c>
      <c r="N1534" s="166">
        <v>231</v>
      </c>
      <c r="O1534" s="167"/>
      <c r="P1534" s="138">
        <v>7.1433756805807622</v>
      </c>
      <c r="Q1534" s="139">
        <v>0.40425531914893614</v>
      </c>
      <c r="R1534" s="140">
        <v>17.583141762452108</v>
      </c>
      <c r="S1534" s="140">
        <v>24.433716475095782</v>
      </c>
      <c r="T1534" s="140">
        <v>6.9189189189189193</v>
      </c>
      <c r="U1534" s="139">
        <v>2.1168384879725082</v>
      </c>
      <c r="V1534" s="77">
        <f t="shared" si="24"/>
        <v>12.51</v>
      </c>
      <c r="W1534" s="216">
        <v>20.85</v>
      </c>
      <c r="X1534" s="217">
        <v>0.34895827403553986</v>
      </c>
      <c r="Y1534" s="217">
        <v>0.65104172596446008</v>
      </c>
      <c r="Z1534" s="25"/>
    </row>
    <row r="1535" spans="1:26" x14ac:dyDescent="0.25">
      <c r="A1535" s="124">
        <v>587830</v>
      </c>
      <c r="B1535" s="125" t="s">
        <v>1570</v>
      </c>
      <c r="C1535" s="126" t="s">
        <v>1385</v>
      </c>
      <c r="D1535" s="101" t="s">
        <v>2122</v>
      </c>
      <c r="E1535" s="134"/>
      <c r="F1535" s="102">
        <v>22</v>
      </c>
      <c r="G1535" s="103" t="s">
        <v>1531</v>
      </c>
      <c r="H1535" s="104">
        <v>1</v>
      </c>
      <c r="I1535" s="106">
        <v>3000</v>
      </c>
      <c r="J1535" s="165">
        <v>1749</v>
      </c>
      <c r="K1535" s="166">
        <v>177</v>
      </c>
      <c r="L1535" s="166">
        <v>42</v>
      </c>
      <c r="M1535" s="166">
        <v>213</v>
      </c>
      <c r="N1535" s="166">
        <v>390</v>
      </c>
      <c r="O1535" s="167"/>
      <c r="P1535" s="138">
        <v>25.333333333333332</v>
      </c>
      <c r="Q1535" s="139">
        <v>0.66666666666666663</v>
      </c>
      <c r="R1535" s="140">
        <v>19.333333333333332</v>
      </c>
      <c r="S1535" s="140">
        <v>29.333333333333332</v>
      </c>
      <c r="T1535" s="140">
        <v>7</v>
      </c>
      <c r="U1535" s="139">
        <v>1.6666666666666667</v>
      </c>
      <c r="V1535" s="77">
        <f t="shared" si="24"/>
        <v>12.51</v>
      </c>
      <c r="W1535" s="216">
        <v>20.85</v>
      </c>
      <c r="X1535" s="217">
        <v>0.34895827403553986</v>
      </c>
      <c r="Y1535" s="217">
        <v>0.65104172596446008</v>
      </c>
      <c r="Z1535" s="25"/>
    </row>
    <row r="1536" spans="1:26" x14ac:dyDescent="0.25">
      <c r="A1536" s="124">
        <v>587842</v>
      </c>
      <c r="B1536" s="125" t="s">
        <v>1572</v>
      </c>
      <c r="C1536" s="126" t="s">
        <v>1385</v>
      </c>
      <c r="D1536" s="101" t="s">
        <v>2122</v>
      </c>
      <c r="E1536" s="134"/>
      <c r="F1536" s="102">
        <v>22</v>
      </c>
      <c r="G1536" s="103" t="s">
        <v>1531</v>
      </c>
      <c r="H1536" s="104">
        <v>1</v>
      </c>
      <c r="I1536" s="106">
        <v>501</v>
      </c>
      <c r="J1536" s="168">
        <v>312</v>
      </c>
      <c r="K1536" s="166">
        <v>6</v>
      </c>
      <c r="L1536" s="166">
        <v>0</v>
      </c>
      <c r="M1536" s="166">
        <v>27</v>
      </c>
      <c r="N1536" s="166">
        <v>90</v>
      </c>
      <c r="O1536" s="167"/>
      <c r="P1536" s="138">
        <v>7.666666666666667</v>
      </c>
      <c r="Q1536" s="139">
        <v>0</v>
      </c>
      <c r="R1536" s="140">
        <v>2.6666666666666665</v>
      </c>
      <c r="S1536" s="140">
        <v>2.3333333333333335</v>
      </c>
      <c r="T1536" s="140">
        <v>1.3333333333333333</v>
      </c>
      <c r="U1536" s="139">
        <v>0.33333333333333331</v>
      </c>
      <c r="V1536" s="77">
        <f t="shared" si="24"/>
        <v>12.51</v>
      </c>
      <c r="W1536" s="216">
        <v>20.85</v>
      </c>
      <c r="X1536" s="217">
        <v>0.34895827403553986</v>
      </c>
      <c r="Y1536" s="217">
        <v>0.65104172596446008</v>
      </c>
      <c r="Z1536" s="25"/>
    </row>
    <row r="1537" spans="1:26" x14ac:dyDescent="0.25">
      <c r="A1537" s="124">
        <v>587844</v>
      </c>
      <c r="B1537" s="125" t="s">
        <v>1573</v>
      </c>
      <c r="C1537" s="126" t="s">
        <v>1385</v>
      </c>
      <c r="D1537" s="101" t="s">
        <v>2122</v>
      </c>
      <c r="E1537" s="134"/>
      <c r="F1537" s="102">
        <v>22</v>
      </c>
      <c r="G1537" s="103" t="s">
        <v>1531</v>
      </c>
      <c r="H1537" s="104">
        <v>1</v>
      </c>
      <c r="I1537" s="106">
        <v>1836</v>
      </c>
      <c r="J1537" s="165">
        <v>1272</v>
      </c>
      <c r="K1537" s="166">
        <v>36</v>
      </c>
      <c r="L1537" s="166">
        <v>9</v>
      </c>
      <c r="M1537" s="166">
        <v>69</v>
      </c>
      <c r="N1537" s="166">
        <v>249</v>
      </c>
      <c r="O1537" s="167"/>
      <c r="P1537" s="138">
        <v>0.66666666666666663</v>
      </c>
      <c r="Q1537" s="139">
        <v>0</v>
      </c>
      <c r="R1537" s="140">
        <v>10.333333333333334</v>
      </c>
      <c r="S1537" s="140">
        <v>9.3333333333333339</v>
      </c>
      <c r="T1537" s="140">
        <v>2.3333333333333335</v>
      </c>
      <c r="U1537" s="139">
        <v>0.33333333333333331</v>
      </c>
      <c r="V1537" s="77">
        <f t="shared" si="24"/>
        <v>9.9933251687923832</v>
      </c>
      <c r="W1537" s="216">
        <v>16.655541947987306</v>
      </c>
      <c r="X1537" s="217">
        <v>0.43683838306565753</v>
      </c>
      <c r="Y1537" s="217">
        <v>0.56316161693434241</v>
      </c>
      <c r="Z1537" s="25"/>
    </row>
    <row r="1538" spans="1:26" x14ac:dyDescent="0.25">
      <c r="A1538" s="124">
        <v>587845</v>
      </c>
      <c r="B1538" s="125" t="s">
        <v>1574</v>
      </c>
      <c r="C1538" s="126" t="s">
        <v>1385</v>
      </c>
      <c r="D1538" s="101" t="s">
        <v>2122</v>
      </c>
      <c r="E1538" s="134"/>
      <c r="F1538" s="102">
        <v>22</v>
      </c>
      <c r="G1538" s="103" t="s">
        <v>1531</v>
      </c>
      <c r="H1538" s="104">
        <v>1</v>
      </c>
      <c r="I1538" s="106">
        <v>2892</v>
      </c>
      <c r="J1538" s="165">
        <v>1893</v>
      </c>
      <c r="K1538" s="166">
        <v>48</v>
      </c>
      <c r="L1538" s="166">
        <v>36</v>
      </c>
      <c r="M1538" s="166">
        <v>219</v>
      </c>
      <c r="N1538" s="166">
        <v>363</v>
      </c>
      <c r="O1538" s="167"/>
      <c r="P1538" s="138">
        <v>3.6666666666666665</v>
      </c>
      <c r="Q1538" s="139">
        <v>0</v>
      </c>
      <c r="R1538" s="140">
        <v>25.333333333333332</v>
      </c>
      <c r="S1538" s="140">
        <v>37.333333333333336</v>
      </c>
      <c r="T1538" s="140">
        <v>5</v>
      </c>
      <c r="U1538" s="139">
        <v>2.6666666666666665</v>
      </c>
      <c r="V1538" s="77">
        <f t="shared" si="24"/>
        <v>12.51</v>
      </c>
      <c r="W1538" s="216">
        <v>20.85</v>
      </c>
      <c r="X1538" s="217">
        <v>0.34895827403553986</v>
      </c>
      <c r="Y1538" s="217">
        <v>0.65104172596446008</v>
      </c>
      <c r="Z1538" s="25"/>
    </row>
    <row r="1539" spans="1:26" x14ac:dyDescent="0.25">
      <c r="A1539" s="124">
        <v>587846</v>
      </c>
      <c r="B1539" s="125" t="s">
        <v>1575</v>
      </c>
      <c r="C1539" s="126" t="s">
        <v>1385</v>
      </c>
      <c r="D1539" s="101" t="s">
        <v>2122</v>
      </c>
      <c r="E1539" s="134"/>
      <c r="F1539" s="102">
        <v>22</v>
      </c>
      <c r="G1539" s="103" t="s">
        <v>1531</v>
      </c>
      <c r="H1539" s="104">
        <v>1</v>
      </c>
      <c r="I1539" s="106">
        <v>1581</v>
      </c>
      <c r="J1539" s="168">
        <v>990</v>
      </c>
      <c r="K1539" s="166">
        <v>42</v>
      </c>
      <c r="L1539" s="166">
        <v>18</v>
      </c>
      <c r="M1539" s="166">
        <v>120</v>
      </c>
      <c r="N1539" s="166">
        <v>237</v>
      </c>
      <c r="O1539" s="167"/>
      <c r="P1539" s="138">
        <v>6.333333333333333</v>
      </c>
      <c r="Q1539" s="139">
        <v>0</v>
      </c>
      <c r="R1539" s="140">
        <v>0</v>
      </c>
      <c r="S1539" s="140">
        <v>0</v>
      </c>
      <c r="T1539" s="140">
        <v>0</v>
      </c>
      <c r="U1539" s="139">
        <v>0</v>
      </c>
      <c r="V1539" s="77">
        <f t="shared" si="24"/>
        <v>12.51</v>
      </c>
      <c r="W1539" s="216">
        <v>20.85</v>
      </c>
      <c r="X1539" s="217">
        <v>0.34895827403553986</v>
      </c>
      <c r="Y1539" s="217">
        <v>0.65104172596446008</v>
      </c>
      <c r="Z1539" s="25"/>
    </row>
    <row r="1540" spans="1:26" x14ac:dyDescent="0.25">
      <c r="A1540" s="124">
        <v>587847</v>
      </c>
      <c r="B1540" s="125" t="s">
        <v>1576</v>
      </c>
      <c r="C1540" s="126" t="s">
        <v>1385</v>
      </c>
      <c r="D1540" s="101" t="s">
        <v>2122</v>
      </c>
      <c r="E1540" s="134"/>
      <c r="F1540" s="102">
        <v>22</v>
      </c>
      <c r="G1540" s="103" t="s">
        <v>1531</v>
      </c>
      <c r="H1540" s="104">
        <v>1</v>
      </c>
      <c r="I1540" s="106">
        <v>657</v>
      </c>
      <c r="J1540" s="168">
        <v>432</v>
      </c>
      <c r="K1540" s="166">
        <v>12</v>
      </c>
      <c r="L1540" s="166">
        <v>3</v>
      </c>
      <c r="M1540" s="166">
        <v>33</v>
      </c>
      <c r="N1540" s="166">
        <v>84</v>
      </c>
      <c r="O1540" s="167"/>
      <c r="P1540" s="138">
        <v>2.6666666666666665</v>
      </c>
      <c r="Q1540" s="139">
        <v>0</v>
      </c>
      <c r="R1540" s="140">
        <v>0</v>
      </c>
      <c r="S1540" s="140">
        <v>0</v>
      </c>
      <c r="T1540" s="140">
        <v>0</v>
      </c>
      <c r="U1540" s="139">
        <v>0</v>
      </c>
      <c r="V1540" s="77">
        <f t="shared" si="24"/>
        <v>12.51</v>
      </c>
      <c r="W1540" s="216">
        <v>20.85</v>
      </c>
      <c r="X1540" s="217">
        <v>0.34895827403553986</v>
      </c>
      <c r="Y1540" s="217">
        <v>0.65104172596446008</v>
      </c>
      <c r="Z1540" s="25"/>
    </row>
    <row r="1541" spans="1:26" x14ac:dyDescent="0.25">
      <c r="A1541" s="131">
        <v>587848</v>
      </c>
      <c r="B1541" s="132" t="s">
        <v>1571</v>
      </c>
      <c r="C1541" s="132" t="s">
        <v>1385</v>
      </c>
      <c r="D1541" s="145" t="s">
        <v>2121</v>
      </c>
      <c r="E1541" s="134"/>
      <c r="F1541" s="143">
        <v>22</v>
      </c>
      <c r="G1541" s="142" t="s">
        <v>1531</v>
      </c>
      <c r="H1541" s="134">
        <v>1</v>
      </c>
      <c r="I1541" s="144">
        <v>2310</v>
      </c>
      <c r="J1541" s="165">
        <v>1422</v>
      </c>
      <c r="K1541" s="166">
        <v>51</v>
      </c>
      <c r="L1541" s="166">
        <v>15</v>
      </c>
      <c r="M1541" s="166">
        <v>135</v>
      </c>
      <c r="N1541" s="166">
        <v>450</v>
      </c>
      <c r="O1541" s="167"/>
      <c r="P1541" s="138">
        <v>4.7023809523809526</v>
      </c>
      <c r="Q1541" s="139">
        <v>0.6071428571428571</v>
      </c>
      <c r="R1541" s="140">
        <v>11.109452736318406</v>
      </c>
      <c r="S1541" s="140">
        <v>12.833333333333332</v>
      </c>
      <c r="T1541" s="140">
        <v>3.5820895522388057</v>
      </c>
      <c r="U1541" s="139">
        <v>1.4705882352941178</v>
      </c>
      <c r="V1541" s="77">
        <f t="shared" si="24"/>
        <v>9.9933251687923832</v>
      </c>
      <c r="W1541" s="216">
        <v>16.655541947987306</v>
      </c>
      <c r="X1541" s="217">
        <v>0.43683838306565753</v>
      </c>
      <c r="Y1541" s="217">
        <v>0.56316161693434241</v>
      </c>
      <c r="Z1541" s="25"/>
    </row>
    <row r="1542" spans="1:26" x14ac:dyDescent="0.25">
      <c r="A1542" s="131">
        <v>587849</v>
      </c>
      <c r="B1542" s="132" t="s">
        <v>2291</v>
      </c>
      <c r="C1542" s="132" t="s">
        <v>1385</v>
      </c>
      <c r="D1542" s="145" t="s">
        <v>2121</v>
      </c>
      <c r="E1542" s="134"/>
      <c r="F1542" s="143">
        <v>22</v>
      </c>
      <c r="G1542" s="142" t="s">
        <v>1531</v>
      </c>
      <c r="H1542" s="134">
        <v>1</v>
      </c>
      <c r="I1542" s="144">
        <v>1710</v>
      </c>
      <c r="J1542" s="165">
        <v>1098</v>
      </c>
      <c r="K1542" s="166">
        <v>33</v>
      </c>
      <c r="L1542" s="166">
        <v>12</v>
      </c>
      <c r="M1542" s="166">
        <v>93</v>
      </c>
      <c r="N1542" s="166">
        <v>264</v>
      </c>
      <c r="O1542" s="167"/>
      <c r="P1542" s="138">
        <v>3.6309523809523814</v>
      </c>
      <c r="Q1542" s="139">
        <v>0.39285714285714285</v>
      </c>
      <c r="R1542" s="140">
        <v>8.2238805970149258</v>
      </c>
      <c r="S1542" s="140">
        <v>9.5</v>
      </c>
      <c r="T1542" s="140">
        <v>2.4179104477611939</v>
      </c>
      <c r="U1542" s="139">
        <v>0.86274509803921573</v>
      </c>
      <c r="V1542" s="77">
        <f t="shared" si="24"/>
        <v>9.9933251687923832</v>
      </c>
      <c r="W1542" s="216">
        <v>16.655541947987306</v>
      </c>
      <c r="X1542" s="217">
        <v>0.43683838306565753</v>
      </c>
      <c r="Y1542" s="217">
        <v>0.56316161693434241</v>
      </c>
      <c r="Z1542" s="25"/>
    </row>
    <row r="1543" spans="1:26" x14ac:dyDescent="0.25">
      <c r="A1543" s="124">
        <v>587902</v>
      </c>
      <c r="B1543" s="125" t="s">
        <v>1577</v>
      </c>
      <c r="C1543" s="126" t="s">
        <v>1385</v>
      </c>
      <c r="D1543" s="101" t="s">
        <v>2122</v>
      </c>
      <c r="E1543" s="134"/>
      <c r="F1543" s="102">
        <v>22</v>
      </c>
      <c r="G1543" s="103" t="s">
        <v>1531</v>
      </c>
      <c r="H1543" s="104">
        <v>1</v>
      </c>
      <c r="I1543" s="106">
        <v>228</v>
      </c>
      <c r="J1543" s="168">
        <v>165</v>
      </c>
      <c r="K1543" s="166">
        <v>6</v>
      </c>
      <c r="L1543" s="166" t="s">
        <v>2139</v>
      </c>
      <c r="M1543" s="166">
        <v>3</v>
      </c>
      <c r="N1543" s="166">
        <v>39</v>
      </c>
      <c r="O1543" s="167"/>
      <c r="P1543" s="138">
        <v>3</v>
      </c>
      <c r="Q1543" s="139">
        <v>0.33333333333333331</v>
      </c>
      <c r="R1543" s="140">
        <v>0.66666666666666663</v>
      </c>
      <c r="S1543" s="140">
        <v>1</v>
      </c>
      <c r="T1543" s="140">
        <v>0</v>
      </c>
      <c r="U1543" s="139">
        <v>0</v>
      </c>
      <c r="V1543" s="77">
        <f t="shared" si="24"/>
        <v>12.51</v>
      </c>
      <c r="W1543" s="216">
        <v>20.85</v>
      </c>
      <c r="X1543" s="217">
        <v>0.34895827403553986</v>
      </c>
      <c r="Y1543" s="217">
        <v>0.65104172596446008</v>
      </c>
      <c r="Z1543" s="25"/>
    </row>
    <row r="1544" spans="1:26" x14ac:dyDescent="0.25">
      <c r="A1544" s="124">
        <v>587903</v>
      </c>
      <c r="B1544" s="125" t="s">
        <v>1578</v>
      </c>
      <c r="C1544" s="126" t="s">
        <v>1385</v>
      </c>
      <c r="D1544" s="101" t="s">
        <v>2122</v>
      </c>
      <c r="E1544" s="134"/>
      <c r="F1544" s="102">
        <v>22</v>
      </c>
      <c r="G1544" s="103" t="s">
        <v>1531</v>
      </c>
      <c r="H1544" s="104">
        <v>1</v>
      </c>
      <c r="I1544" s="106">
        <v>651</v>
      </c>
      <c r="J1544" s="168">
        <v>438</v>
      </c>
      <c r="K1544" s="166">
        <v>6</v>
      </c>
      <c r="L1544" s="166">
        <v>3</v>
      </c>
      <c r="M1544" s="166">
        <v>21</v>
      </c>
      <c r="N1544" s="166">
        <v>105</v>
      </c>
      <c r="O1544" s="167"/>
      <c r="P1544" s="138">
        <v>0.33333333333333331</v>
      </c>
      <c r="Q1544" s="139">
        <v>0</v>
      </c>
      <c r="R1544" s="140">
        <v>9</v>
      </c>
      <c r="S1544" s="140">
        <v>2.3333333333333335</v>
      </c>
      <c r="T1544" s="140">
        <v>0.33333333333333331</v>
      </c>
      <c r="U1544" s="139">
        <v>0.33333333333333331</v>
      </c>
      <c r="V1544" s="77">
        <f t="shared" si="24"/>
        <v>9.9933251687923832</v>
      </c>
      <c r="W1544" s="216">
        <v>16.655541947987306</v>
      </c>
      <c r="X1544" s="217">
        <v>0.43683838306565753</v>
      </c>
      <c r="Y1544" s="217">
        <v>0.56316161693434241</v>
      </c>
      <c r="Z1544" s="25"/>
    </row>
    <row r="1545" spans="1:26" x14ac:dyDescent="0.25">
      <c r="A1545" s="124">
        <v>587904</v>
      </c>
      <c r="B1545" s="125" t="s">
        <v>1579</v>
      </c>
      <c r="C1545" s="126" t="s">
        <v>1385</v>
      </c>
      <c r="D1545" s="101" t="s">
        <v>2121</v>
      </c>
      <c r="E1545" s="134"/>
      <c r="F1545" s="102">
        <v>502</v>
      </c>
      <c r="G1545" s="103" t="s">
        <v>69</v>
      </c>
      <c r="H1545" s="104">
        <v>5</v>
      </c>
      <c r="I1545" s="106">
        <v>7059</v>
      </c>
      <c r="J1545" s="165">
        <v>4611</v>
      </c>
      <c r="K1545" s="166">
        <v>198</v>
      </c>
      <c r="L1545" s="166">
        <v>66</v>
      </c>
      <c r="M1545" s="166">
        <v>420</v>
      </c>
      <c r="N1545" s="166">
        <v>987</v>
      </c>
      <c r="O1545" s="167"/>
      <c r="P1545" s="138">
        <v>2.3333333333333335</v>
      </c>
      <c r="Q1545" s="139">
        <v>0</v>
      </c>
      <c r="R1545" s="140">
        <v>27</v>
      </c>
      <c r="S1545" s="140">
        <v>21.333333333333332</v>
      </c>
      <c r="T1545" s="140">
        <v>7.333333333333333</v>
      </c>
      <c r="U1545" s="139">
        <v>3.3333333333333335</v>
      </c>
      <c r="V1545" s="77">
        <f t="shared" si="24"/>
        <v>3.1880000000000002</v>
      </c>
      <c r="W1545" s="216">
        <v>7.97</v>
      </c>
      <c r="X1545" s="217">
        <v>0.912895861184568</v>
      </c>
      <c r="Y1545" s="217">
        <v>8.7104138815432011E-2</v>
      </c>
      <c r="Z1545" s="25"/>
    </row>
    <row r="1546" spans="1:26" x14ac:dyDescent="0.25">
      <c r="A1546" s="124">
        <v>587905</v>
      </c>
      <c r="B1546" s="125" t="s">
        <v>1580</v>
      </c>
      <c r="C1546" s="126" t="s">
        <v>1385</v>
      </c>
      <c r="D1546" s="101" t="s">
        <v>2121</v>
      </c>
      <c r="E1546" s="134"/>
      <c r="F1546" s="102">
        <v>501</v>
      </c>
      <c r="G1546" s="103" t="s">
        <v>67</v>
      </c>
      <c r="H1546" s="104">
        <v>4</v>
      </c>
      <c r="I1546" s="106">
        <v>624</v>
      </c>
      <c r="J1546" s="168">
        <v>375</v>
      </c>
      <c r="K1546" s="166">
        <v>18</v>
      </c>
      <c r="L1546" s="166">
        <v>6</v>
      </c>
      <c r="M1546" s="166">
        <v>42</v>
      </c>
      <c r="N1546" s="166">
        <v>129</v>
      </c>
      <c r="O1546" s="167"/>
      <c r="P1546" s="138">
        <v>10.333333333333334</v>
      </c>
      <c r="Q1546" s="139">
        <v>0.33333333333333331</v>
      </c>
      <c r="R1546" s="140">
        <v>3.3333333333333335</v>
      </c>
      <c r="S1546" s="140">
        <v>3</v>
      </c>
      <c r="T1546" s="140">
        <v>0.33333333333333331</v>
      </c>
      <c r="U1546" s="139">
        <v>0.33333333333333331</v>
      </c>
      <c r="V1546" s="77">
        <f t="shared" si="24"/>
        <v>3.1880000000000002</v>
      </c>
      <c r="W1546" s="216">
        <v>7.97</v>
      </c>
      <c r="X1546" s="217">
        <v>0.912895861184568</v>
      </c>
      <c r="Y1546" s="217">
        <v>8.7104138815432011E-2</v>
      </c>
      <c r="Z1546" s="25"/>
    </row>
    <row r="1547" spans="1:26" x14ac:dyDescent="0.25">
      <c r="A1547" s="124">
        <v>588101</v>
      </c>
      <c r="B1547" s="125" t="s">
        <v>1581</v>
      </c>
      <c r="C1547" s="126" t="s">
        <v>1385</v>
      </c>
      <c r="D1547" s="101" t="s">
        <v>2122</v>
      </c>
      <c r="E1547" s="134"/>
      <c r="F1547" s="102">
        <v>22</v>
      </c>
      <c r="G1547" s="103" t="s">
        <v>1531</v>
      </c>
      <c r="H1547" s="104">
        <v>1</v>
      </c>
      <c r="I1547" s="106">
        <v>4143</v>
      </c>
      <c r="J1547" s="165">
        <v>2607</v>
      </c>
      <c r="K1547" s="166">
        <v>144</v>
      </c>
      <c r="L1547" s="166">
        <v>51</v>
      </c>
      <c r="M1547" s="166">
        <v>258</v>
      </c>
      <c r="N1547" s="166">
        <v>558</v>
      </c>
      <c r="O1547" s="167"/>
      <c r="P1547" s="138">
        <v>0.66666666666666663</v>
      </c>
      <c r="Q1547" s="139">
        <v>0</v>
      </c>
      <c r="R1547" s="140">
        <v>61</v>
      </c>
      <c r="S1547" s="140">
        <v>47.333333333333336</v>
      </c>
      <c r="T1547" s="140">
        <v>10</v>
      </c>
      <c r="U1547" s="139">
        <v>3.6666666666666665</v>
      </c>
      <c r="V1547" s="77">
        <f t="shared" si="24"/>
        <v>12.51</v>
      </c>
      <c r="W1547" s="216">
        <v>20.85</v>
      </c>
      <c r="X1547" s="217">
        <v>0.34895827403553986</v>
      </c>
      <c r="Y1547" s="217">
        <v>0.65104172596446008</v>
      </c>
      <c r="Z1547" s="25"/>
    </row>
    <row r="1548" spans="1:26" x14ac:dyDescent="0.25">
      <c r="A1548" s="124">
        <v>588102</v>
      </c>
      <c r="B1548" s="125" t="s">
        <v>1582</v>
      </c>
      <c r="C1548" s="126" t="s">
        <v>1385</v>
      </c>
      <c r="D1548" s="101" t="s">
        <v>2122</v>
      </c>
      <c r="E1548" s="134"/>
      <c r="F1548" s="102">
        <v>22</v>
      </c>
      <c r="G1548" s="103" t="s">
        <v>1531</v>
      </c>
      <c r="H1548" s="104">
        <v>1</v>
      </c>
      <c r="I1548" s="106">
        <v>2901</v>
      </c>
      <c r="J1548" s="165">
        <v>1923</v>
      </c>
      <c r="K1548" s="166">
        <v>81</v>
      </c>
      <c r="L1548" s="166">
        <v>21</v>
      </c>
      <c r="M1548" s="166">
        <v>135</v>
      </c>
      <c r="N1548" s="166">
        <v>357</v>
      </c>
      <c r="O1548" s="167"/>
      <c r="P1548" s="138">
        <v>29.666666666666668</v>
      </c>
      <c r="Q1548" s="139">
        <v>0.33333333333333331</v>
      </c>
      <c r="R1548" s="140">
        <v>43</v>
      </c>
      <c r="S1548" s="140">
        <v>36.666666666666664</v>
      </c>
      <c r="T1548" s="140">
        <v>6.333333333333333</v>
      </c>
      <c r="U1548" s="139">
        <v>3.3333333333333335</v>
      </c>
      <c r="V1548" s="77">
        <f t="shared" si="24"/>
        <v>12.51</v>
      </c>
      <c r="W1548" s="216">
        <v>20.85</v>
      </c>
      <c r="X1548" s="217">
        <v>0.34895827403553986</v>
      </c>
      <c r="Y1548" s="217">
        <v>0.65104172596446008</v>
      </c>
      <c r="Z1548" s="25"/>
    </row>
    <row r="1549" spans="1:26" x14ac:dyDescent="0.25">
      <c r="A1549" s="124">
        <v>588200</v>
      </c>
      <c r="B1549" s="125" t="s">
        <v>1583</v>
      </c>
      <c r="C1549" s="126" t="s">
        <v>1385</v>
      </c>
      <c r="D1549" s="101" t="s">
        <v>2122</v>
      </c>
      <c r="E1549" s="134"/>
      <c r="F1549" s="102">
        <v>22</v>
      </c>
      <c r="G1549" s="103" t="s">
        <v>1531</v>
      </c>
      <c r="H1549" s="104">
        <v>1</v>
      </c>
      <c r="I1549" s="106">
        <v>3105</v>
      </c>
      <c r="J1549" s="165">
        <v>1872</v>
      </c>
      <c r="K1549" s="166">
        <v>99</v>
      </c>
      <c r="L1549" s="166">
        <v>39</v>
      </c>
      <c r="M1549" s="166">
        <v>177</v>
      </c>
      <c r="N1549" s="166">
        <v>429</v>
      </c>
      <c r="O1549" s="167"/>
      <c r="P1549" s="138">
        <v>42.666666666666664</v>
      </c>
      <c r="Q1549" s="139">
        <v>0</v>
      </c>
      <c r="R1549" s="140">
        <v>29.333333333333332</v>
      </c>
      <c r="S1549" s="140">
        <v>28.666666666666668</v>
      </c>
      <c r="T1549" s="140">
        <v>9</v>
      </c>
      <c r="U1549" s="139">
        <v>2.3333333333333335</v>
      </c>
      <c r="V1549" s="77">
        <f t="shared" si="24"/>
        <v>12.51</v>
      </c>
      <c r="W1549" s="216">
        <v>20.85</v>
      </c>
      <c r="X1549" s="217">
        <v>0.34895827403553986</v>
      </c>
      <c r="Y1549" s="217">
        <v>0.65104172596446008</v>
      </c>
      <c r="Z1549" s="25"/>
    </row>
    <row r="1550" spans="1:26" x14ac:dyDescent="0.25">
      <c r="A1550" s="124">
        <v>588300</v>
      </c>
      <c r="B1550" s="125" t="s">
        <v>1584</v>
      </c>
      <c r="C1550" s="126" t="s">
        <v>1385</v>
      </c>
      <c r="D1550" s="101" t="s">
        <v>2122</v>
      </c>
      <c r="E1550" s="134"/>
      <c r="F1550" s="102">
        <v>22</v>
      </c>
      <c r="G1550" s="103" t="s">
        <v>1531</v>
      </c>
      <c r="H1550" s="104">
        <v>1</v>
      </c>
      <c r="I1550" s="106">
        <v>2493</v>
      </c>
      <c r="J1550" s="165">
        <v>1461</v>
      </c>
      <c r="K1550" s="166">
        <v>96</v>
      </c>
      <c r="L1550" s="166">
        <v>36</v>
      </c>
      <c r="M1550" s="166">
        <v>186</v>
      </c>
      <c r="N1550" s="166">
        <v>303</v>
      </c>
      <c r="O1550" s="167"/>
      <c r="P1550" s="138">
        <v>12</v>
      </c>
      <c r="Q1550" s="139">
        <v>0.33333333333333331</v>
      </c>
      <c r="R1550" s="140">
        <v>40.333333333333336</v>
      </c>
      <c r="S1550" s="140">
        <v>38.666666666666664</v>
      </c>
      <c r="T1550" s="140">
        <v>5.666666666666667</v>
      </c>
      <c r="U1550" s="139">
        <v>3.3333333333333335</v>
      </c>
      <c r="V1550" s="77">
        <f t="shared" si="24"/>
        <v>12.51</v>
      </c>
      <c r="W1550" s="216">
        <v>20.85</v>
      </c>
      <c r="X1550" s="217">
        <v>0.34895827403553986</v>
      </c>
      <c r="Y1550" s="217">
        <v>0.65104172596446008</v>
      </c>
      <c r="Z1550" s="25"/>
    </row>
    <row r="1551" spans="1:26" x14ac:dyDescent="0.25">
      <c r="A1551" s="124">
        <v>588401</v>
      </c>
      <c r="B1551" s="125" t="s">
        <v>1585</v>
      </c>
      <c r="C1551" s="126" t="s">
        <v>1385</v>
      </c>
      <c r="D1551" s="101" t="s">
        <v>2122</v>
      </c>
      <c r="E1551" s="134"/>
      <c r="F1551" s="102">
        <v>22</v>
      </c>
      <c r="G1551" s="103" t="s">
        <v>1531</v>
      </c>
      <c r="H1551" s="104">
        <v>1</v>
      </c>
      <c r="I1551" s="106">
        <v>3543</v>
      </c>
      <c r="J1551" s="165">
        <v>2448</v>
      </c>
      <c r="K1551" s="166">
        <v>60</v>
      </c>
      <c r="L1551" s="166">
        <v>27</v>
      </c>
      <c r="M1551" s="166">
        <v>207</v>
      </c>
      <c r="N1551" s="166">
        <v>444</v>
      </c>
      <c r="O1551" s="167"/>
      <c r="P1551" s="138">
        <v>20</v>
      </c>
      <c r="Q1551" s="139">
        <v>0.33333333333333331</v>
      </c>
      <c r="R1551" s="140">
        <v>54</v>
      </c>
      <c r="S1551" s="140">
        <v>49.333333333333336</v>
      </c>
      <c r="T1551" s="140">
        <v>15.666666666666666</v>
      </c>
      <c r="U1551" s="139">
        <v>3.6666666666666665</v>
      </c>
      <c r="V1551" s="77">
        <f t="shared" si="24"/>
        <v>12.51</v>
      </c>
      <c r="W1551" s="216">
        <v>20.85</v>
      </c>
      <c r="X1551" s="217">
        <v>0.34895827403553986</v>
      </c>
      <c r="Y1551" s="217">
        <v>0.65104172596446008</v>
      </c>
      <c r="Z1551" s="25"/>
    </row>
    <row r="1552" spans="1:26" x14ac:dyDescent="0.25">
      <c r="A1552" s="124">
        <v>588402</v>
      </c>
      <c r="B1552" s="125" t="s">
        <v>1586</v>
      </c>
      <c r="C1552" s="126" t="s">
        <v>1385</v>
      </c>
      <c r="D1552" s="101" t="s">
        <v>2122</v>
      </c>
      <c r="E1552" s="134"/>
      <c r="F1552" s="102">
        <v>22</v>
      </c>
      <c r="G1552" s="103" t="s">
        <v>1531</v>
      </c>
      <c r="H1552" s="104">
        <v>1</v>
      </c>
      <c r="I1552" s="106">
        <v>3183</v>
      </c>
      <c r="J1552" s="165">
        <v>2082</v>
      </c>
      <c r="K1552" s="166">
        <v>72</v>
      </c>
      <c r="L1552" s="166">
        <v>24</v>
      </c>
      <c r="M1552" s="166">
        <v>147</v>
      </c>
      <c r="N1552" s="166">
        <v>426</v>
      </c>
      <c r="O1552" s="167"/>
      <c r="P1552" s="138">
        <v>4</v>
      </c>
      <c r="Q1552" s="139">
        <v>0</v>
      </c>
      <c r="R1552" s="140">
        <v>0</v>
      </c>
      <c r="S1552" s="140">
        <v>0</v>
      </c>
      <c r="T1552" s="140">
        <v>0</v>
      </c>
      <c r="U1552" s="139">
        <v>0</v>
      </c>
      <c r="V1552" s="77">
        <f t="shared" si="24"/>
        <v>9.9933251687923832</v>
      </c>
      <c r="W1552" s="216">
        <v>16.655541947987306</v>
      </c>
      <c r="X1552" s="217">
        <v>0.43683838306565753</v>
      </c>
      <c r="Y1552" s="217">
        <v>0.56316161693434241</v>
      </c>
      <c r="Z1552" s="25"/>
    </row>
    <row r="1553" spans="1:26" x14ac:dyDescent="0.25">
      <c r="A1553" s="124">
        <v>588500</v>
      </c>
      <c r="B1553" s="125" t="s">
        <v>1587</v>
      </c>
      <c r="C1553" s="126" t="s">
        <v>1385</v>
      </c>
      <c r="D1553" s="101" t="s">
        <v>2122</v>
      </c>
      <c r="E1553" s="134"/>
      <c r="F1553" s="102">
        <v>22</v>
      </c>
      <c r="G1553" s="103" t="s">
        <v>1531</v>
      </c>
      <c r="H1553" s="104">
        <v>1</v>
      </c>
      <c r="I1553" s="106">
        <v>4686</v>
      </c>
      <c r="J1553" s="165">
        <v>2907</v>
      </c>
      <c r="K1553" s="166">
        <v>153</v>
      </c>
      <c r="L1553" s="166">
        <v>66</v>
      </c>
      <c r="M1553" s="166">
        <v>321</v>
      </c>
      <c r="N1553" s="166">
        <v>597</v>
      </c>
      <c r="O1553" s="167"/>
      <c r="P1553" s="138">
        <v>10.666666666666666</v>
      </c>
      <c r="Q1553" s="139">
        <v>0.66666666666666663</v>
      </c>
      <c r="R1553" s="140">
        <v>69.333333333333329</v>
      </c>
      <c r="S1553" s="140">
        <v>53.666666666666664</v>
      </c>
      <c r="T1553" s="140">
        <v>11.666666666666666</v>
      </c>
      <c r="U1553" s="139">
        <v>7</v>
      </c>
      <c r="V1553" s="77">
        <f t="shared" si="24"/>
        <v>12.51</v>
      </c>
      <c r="W1553" s="216">
        <v>20.85</v>
      </c>
      <c r="X1553" s="217">
        <v>0.34895827403553986</v>
      </c>
      <c r="Y1553" s="217">
        <v>0.65104172596446008</v>
      </c>
      <c r="Z1553" s="25"/>
    </row>
    <row r="1554" spans="1:26" x14ac:dyDescent="0.25">
      <c r="A1554" s="124">
        <v>588600</v>
      </c>
      <c r="B1554" s="125" t="s">
        <v>1588</v>
      </c>
      <c r="C1554" s="126" t="s">
        <v>1385</v>
      </c>
      <c r="D1554" s="101" t="s">
        <v>2122</v>
      </c>
      <c r="E1554" s="134"/>
      <c r="F1554" s="102">
        <v>22</v>
      </c>
      <c r="G1554" s="103" t="s">
        <v>1531</v>
      </c>
      <c r="H1554" s="104">
        <v>1</v>
      </c>
      <c r="I1554" s="106">
        <v>3219</v>
      </c>
      <c r="J1554" s="165">
        <v>2016</v>
      </c>
      <c r="K1554" s="166">
        <v>96</v>
      </c>
      <c r="L1554" s="166">
        <v>54</v>
      </c>
      <c r="M1554" s="166">
        <v>225</v>
      </c>
      <c r="N1554" s="166">
        <v>393</v>
      </c>
      <c r="O1554" s="167"/>
      <c r="P1554" s="138">
        <v>33.666666666666664</v>
      </c>
      <c r="Q1554" s="139">
        <v>0</v>
      </c>
      <c r="R1554" s="140">
        <v>33</v>
      </c>
      <c r="S1554" s="140">
        <v>27</v>
      </c>
      <c r="T1554" s="140">
        <v>4.666666666666667</v>
      </c>
      <c r="U1554" s="139">
        <v>3</v>
      </c>
      <c r="V1554" s="77">
        <f t="shared" si="24"/>
        <v>12.51</v>
      </c>
      <c r="W1554" s="216">
        <v>20.85</v>
      </c>
      <c r="X1554" s="217">
        <v>0.34895827403553986</v>
      </c>
      <c r="Y1554" s="217">
        <v>0.65104172596446008</v>
      </c>
      <c r="Z1554" s="25"/>
    </row>
    <row r="1555" spans="1:26" x14ac:dyDescent="0.25">
      <c r="A1555" s="124">
        <v>588700</v>
      </c>
      <c r="B1555" s="125" t="s">
        <v>1589</v>
      </c>
      <c r="C1555" s="126" t="s">
        <v>1385</v>
      </c>
      <c r="D1555" s="101" t="s">
        <v>2122</v>
      </c>
      <c r="E1555" s="134"/>
      <c r="F1555" s="102">
        <v>22</v>
      </c>
      <c r="G1555" s="103" t="s">
        <v>1531</v>
      </c>
      <c r="H1555" s="104">
        <v>1</v>
      </c>
      <c r="I1555" s="106">
        <v>2424</v>
      </c>
      <c r="J1555" s="165">
        <v>1491</v>
      </c>
      <c r="K1555" s="166">
        <v>63</v>
      </c>
      <c r="L1555" s="166">
        <v>24</v>
      </c>
      <c r="M1555" s="166">
        <v>147</v>
      </c>
      <c r="N1555" s="166">
        <v>243</v>
      </c>
      <c r="O1555" s="167"/>
      <c r="P1555" s="138">
        <v>11</v>
      </c>
      <c r="Q1555" s="139">
        <v>0.33333333333333331</v>
      </c>
      <c r="R1555" s="140">
        <v>28</v>
      </c>
      <c r="S1555" s="140">
        <v>36.333333333333336</v>
      </c>
      <c r="T1555" s="140">
        <v>8.3333333333333339</v>
      </c>
      <c r="U1555" s="139">
        <v>2</v>
      </c>
      <c r="V1555" s="77">
        <f t="shared" si="24"/>
        <v>12.51</v>
      </c>
      <c r="W1555" s="216">
        <v>20.85</v>
      </c>
      <c r="X1555" s="217">
        <v>0.34895827403553986</v>
      </c>
      <c r="Y1555" s="217">
        <v>0.65104172596446008</v>
      </c>
      <c r="Z1555" s="25"/>
    </row>
    <row r="1556" spans="1:26" x14ac:dyDescent="0.25">
      <c r="A1556" s="124">
        <v>588800</v>
      </c>
      <c r="B1556" s="125" t="s">
        <v>1590</v>
      </c>
      <c r="C1556" s="126" t="s">
        <v>1385</v>
      </c>
      <c r="D1556" s="101" t="s">
        <v>2122</v>
      </c>
      <c r="E1556" s="134"/>
      <c r="F1556" s="102">
        <v>22</v>
      </c>
      <c r="G1556" s="103" t="s">
        <v>1531</v>
      </c>
      <c r="H1556" s="104">
        <v>1</v>
      </c>
      <c r="I1556" s="106">
        <v>3174</v>
      </c>
      <c r="J1556" s="165">
        <v>1923</v>
      </c>
      <c r="K1556" s="166">
        <v>57</v>
      </c>
      <c r="L1556" s="166">
        <v>33</v>
      </c>
      <c r="M1556" s="166">
        <v>150</v>
      </c>
      <c r="N1556" s="166">
        <v>429</v>
      </c>
      <c r="O1556" s="167"/>
      <c r="P1556" s="138">
        <v>19</v>
      </c>
      <c r="Q1556" s="139">
        <v>0.33333333333333331</v>
      </c>
      <c r="R1556" s="140">
        <v>23.333333333333332</v>
      </c>
      <c r="S1556" s="140">
        <v>19</v>
      </c>
      <c r="T1556" s="140">
        <v>2.6666666666666665</v>
      </c>
      <c r="U1556" s="139">
        <v>2.3333333333333335</v>
      </c>
      <c r="V1556" s="77">
        <f t="shared" si="24"/>
        <v>12.51</v>
      </c>
      <c r="W1556" s="216">
        <v>20.85</v>
      </c>
      <c r="X1556" s="217">
        <v>0.34895827403553986</v>
      </c>
      <c r="Y1556" s="217">
        <v>0.65104172596446008</v>
      </c>
      <c r="Z1556" s="25"/>
    </row>
    <row r="1557" spans="1:26" x14ac:dyDescent="0.25">
      <c r="A1557" s="124">
        <v>588900</v>
      </c>
      <c r="B1557" s="125" t="s">
        <v>1591</v>
      </c>
      <c r="C1557" s="126" t="s">
        <v>1385</v>
      </c>
      <c r="D1557" s="101" t="s">
        <v>2122</v>
      </c>
      <c r="E1557" s="134"/>
      <c r="F1557" s="102">
        <v>22</v>
      </c>
      <c r="G1557" s="103" t="s">
        <v>1531</v>
      </c>
      <c r="H1557" s="104">
        <v>1</v>
      </c>
      <c r="I1557" s="106">
        <v>2325</v>
      </c>
      <c r="J1557" s="165">
        <v>1422</v>
      </c>
      <c r="K1557" s="166">
        <v>48</v>
      </c>
      <c r="L1557" s="166">
        <v>24</v>
      </c>
      <c r="M1557" s="166">
        <v>126</v>
      </c>
      <c r="N1557" s="166">
        <v>297</v>
      </c>
      <c r="O1557" s="167"/>
      <c r="P1557" s="138">
        <v>14.333333333333334</v>
      </c>
      <c r="Q1557" s="139">
        <v>0</v>
      </c>
      <c r="R1557" s="140">
        <v>23.333333333333332</v>
      </c>
      <c r="S1557" s="140">
        <v>16</v>
      </c>
      <c r="T1557" s="140">
        <v>3.3333333333333335</v>
      </c>
      <c r="U1557" s="139">
        <v>0.66666666666666663</v>
      </c>
      <c r="V1557" s="77">
        <f t="shared" si="24"/>
        <v>12.51</v>
      </c>
      <c r="W1557" s="216">
        <v>20.85</v>
      </c>
      <c r="X1557" s="217">
        <v>0.34895827403553986</v>
      </c>
      <c r="Y1557" s="217">
        <v>0.65104172596446008</v>
      </c>
      <c r="Z1557" s="25"/>
    </row>
    <row r="1558" spans="1:26" x14ac:dyDescent="0.25">
      <c r="A1558" s="124">
        <v>589000</v>
      </c>
      <c r="B1558" s="125" t="s">
        <v>1592</v>
      </c>
      <c r="C1558" s="126" t="s">
        <v>1385</v>
      </c>
      <c r="D1558" s="101" t="s">
        <v>2122</v>
      </c>
      <c r="E1558" s="134"/>
      <c r="F1558" s="102">
        <v>22</v>
      </c>
      <c r="G1558" s="103" t="s">
        <v>1531</v>
      </c>
      <c r="H1558" s="104">
        <v>1</v>
      </c>
      <c r="I1558" s="106">
        <v>1833</v>
      </c>
      <c r="J1558" s="165">
        <v>1041</v>
      </c>
      <c r="K1558" s="166">
        <v>36</v>
      </c>
      <c r="L1558" s="166">
        <v>12</v>
      </c>
      <c r="M1558" s="166">
        <v>96</v>
      </c>
      <c r="N1558" s="166">
        <v>246</v>
      </c>
      <c r="O1558" s="167"/>
      <c r="P1558" s="138">
        <v>11.666666666666666</v>
      </c>
      <c r="Q1558" s="139">
        <v>0</v>
      </c>
      <c r="R1558" s="140">
        <v>15.666666666666666</v>
      </c>
      <c r="S1558" s="140">
        <v>12.333333333333334</v>
      </c>
      <c r="T1558" s="140">
        <v>2.6666666666666665</v>
      </c>
      <c r="U1558" s="139">
        <v>1</v>
      </c>
      <c r="V1558" s="77">
        <f t="shared" si="24"/>
        <v>12.51</v>
      </c>
      <c r="W1558" s="216">
        <v>20.85</v>
      </c>
      <c r="X1558" s="217">
        <v>0.34895827403553986</v>
      </c>
      <c r="Y1558" s="217">
        <v>0.65104172596446008</v>
      </c>
      <c r="Z1558" s="25"/>
    </row>
    <row r="1559" spans="1:26" x14ac:dyDescent="0.25">
      <c r="A1559" s="124">
        <v>589100</v>
      </c>
      <c r="B1559" s="125" t="s">
        <v>1593</v>
      </c>
      <c r="C1559" s="126" t="s">
        <v>1385</v>
      </c>
      <c r="D1559" s="101" t="s">
        <v>2122</v>
      </c>
      <c r="E1559" s="134"/>
      <c r="F1559" s="102">
        <v>22</v>
      </c>
      <c r="G1559" s="103" t="s">
        <v>1531</v>
      </c>
      <c r="H1559" s="104">
        <v>1</v>
      </c>
      <c r="I1559" s="106">
        <v>2658</v>
      </c>
      <c r="J1559" s="165">
        <v>1347</v>
      </c>
      <c r="K1559" s="166">
        <v>96</v>
      </c>
      <c r="L1559" s="166">
        <v>33</v>
      </c>
      <c r="M1559" s="166">
        <v>159</v>
      </c>
      <c r="N1559" s="166">
        <v>360</v>
      </c>
      <c r="O1559" s="167"/>
      <c r="P1559" s="138">
        <v>9</v>
      </c>
      <c r="Q1559" s="139">
        <v>0</v>
      </c>
      <c r="R1559" s="140">
        <v>22.333333333333332</v>
      </c>
      <c r="S1559" s="140">
        <v>41.333333333333336</v>
      </c>
      <c r="T1559" s="140">
        <v>8.3333333333333339</v>
      </c>
      <c r="U1559" s="139">
        <v>4.333333333333333</v>
      </c>
      <c r="V1559" s="77">
        <f t="shared" si="24"/>
        <v>12.51</v>
      </c>
      <c r="W1559" s="216">
        <v>20.85</v>
      </c>
      <c r="X1559" s="217">
        <v>0.34895827403553986</v>
      </c>
      <c r="Y1559" s="217">
        <v>0.65104172596446008</v>
      </c>
      <c r="Z1559" s="25"/>
    </row>
    <row r="1560" spans="1:26" x14ac:dyDescent="0.25">
      <c r="A1560" s="124">
        <v>589200</v>
      </c>
      <c r="B1560" s="125" t="s">
        <v>1594</v>
      </c>
      <c r="C1560" s="126" t="s">
        <v>1385</v>
      </c>
      <c r="D1560" s="101" t="s">
        <v>2122</v>
      </c>
      <c r="E1560" s="134"/>
      <c r="F1560" s="102">
        <v>22</v>
      </c>
      <c r="G1560" s="103" t="s">
        <v>1531</v>
      </c>
      <c r="H1560" s="104">
        <v>1</v>
      </c>
      <c r="I1560" s="106">
        <v>2982</v>
      </c>
      <c r="J1560" s="165">
        <v>1893</v>
      </c>
      <c r="K1560" s="166">
        <v>51</v>
      </c>
      <c r="L1560" s="166">
        <v>24</v>
      </c>
      <c r="M1560" s="166">
        <v>129</v>
      </c>
      <c r="N1560" s="166">
        <v>426</v>
      </c>
      <c r="O1560" s="167"/>
      <c r="P1560" s="138">
        <v>9</v>
      </c>
      <c r="Q1560" s="139">
        <v>0</v>
      </c>
      <c r="R1560" s="140">
        <v>39.333333333333336</v>
      </c>
      <c r="S1560" s="140">
        <v>31.666666666666668</v>
      </c>
      <c r="T1560" s="140">
        <v>6.666666666666667</v>
      </c>
      <c r="U1560" s="139">
        <v>3.6666666666666665</v>
      </c>
      <c r="V1560" s="77">
        <f t="shared" si="24"/>
        <v>12.51</v>
      </c>
      <c r="W1560" s="216">
        <v>20.85</v>
      </c>
      <c r="X1560" s="217">
        <v>0.34895827403553986</v>
      </c>
      <c r="Y1560" s="217">
        <v>0.65104172596446008</v>
      </c>
      <c r="Z1560" s="25"/>
    </row>
    <row r="1561" spans="1:26" x14ac:dyDescent="0.25">
      <c r="A1561" s="124">
        <v>589300</v>
      </c>
      <c r="B1561" s="125" t="s">
        <v>1595</v>
      </c>
      <c r="C1561" s="126" t="s">
        <v>1385</v>
      </c>
      <c r="D1561" s="101" t="s">
        <v>2122</v>
      </c>
      <c r="E1561" s="134"/>
      <c r="F1561" s="102">
        <v>22</v>
      </c>
      <c r="G1561" s="103" t="s">
        <v>1531</v>
      </c>
      <c r="H1561" s="104">
        <v>1</v>
      </c>
      <c r="I1561" s="106">
        <v>2007</v>
      </c>
      <c r="J1561" s="165">
        <v>1290</v>
      </c>
      <c r="K1561" s="166">
        <v>24</v>
      </c>
      <c r="L1561" s="166">
        <v>6</v>
      </c>
      <c r="M1561" s="166">
        <v>54</v>
      </c>
      <c r="N1561" s="166">
        <v>300</v>
      </c>
      <c r="O1561" s="167"/>
      <c r="P1561" s="138">
        <v>58.333333333333336</v>
      </c>
      <c r="Q1561" s="139">
        <v>1</v>
      </c>
      <c r="R1561" s="140">
        <v>21.666666666666668</v>
      </c>
      <c r="S1561" s="140">
        <v>16</v>
      </c>
      <c r="T1561" s="140">
        <v>2</v>
      </c>
      <c r="U1561" s="139">
        <v>2.6666666666666665</v>
      </c>
      <c r="V1561" s="77">
        <f t="shared" ref="V1561:V1623" si="25">IF(OR(H1561=1,H1561=2,H1561=3),0.6*W1561,0.4*W1561)</f>
        <v>12.51</v>
      </c>
      <c r="W1561" s="216">
        <v>20.85</v>
      </c>
      <c r="X1561" s="217">
        <v>0.34895827403553986</v>
      </c>
      <c r="Y1561" s="217">
        <v>0.65104172596446008</v>
      </c>
      <c r="Z1561" s="25"/>
    </row>
    <row r="1562" spans="1:26" x14ac:dyDescent="0.25">
      <c r="A1562" s="124">
        <v>589400</v>
      </c>
      <c r="B1562" s="125" t="s">
        <v>1596</v>
      </c>
      <c r="C1562" s="126" t="s">
        <v>1385</v>
      </c>
      <c r="D1562" s="101" t="s">
        <v>2122</v>
      </c>
      <c r="E1562" s="134"/>
      <c r="F1562" s="102">
        <v>22</v>
      </c>
      <c r="G1562" s="103" t="s">
        <v>1531</v>
      </c>
      <c r="H1562" s="104">
        <v>1</v>
      </c>
      <c r="I1562" s="106">
        <v>2874</v>
      </c>
      <c r="J1562" s="165">
        <v>1677</v>
      </c>
      <c r="K1562" s="166">
        <v>36</v>
      </c>
      <c r="L1562" s="166">
        <v>24</v>
      </c>
      <c r="M1562" s="166">
        <v>99</v>
      </c>
      <c r="N1562" s="166">
        <v>336</v>
      </c>
      <c r="O1562" s="167"/>
      <c r="P1562" s="138">
        <v>11.333333333333334</v>
      </c>
      <c r="Q1562" s="139">
        <v>0</v>
      </c>
      <c r="R1562" s="140">
        <v>24.333333333333332</v>
      </c>
      <c r="S1562" s="140">
        <v>24.666666666666668</v>
      </c>
      <c r="T1562" s="140">
        <v>3.6666666666666665</v>
      </c>
      <c r="U1562" s="139">
        <v>3.3333333333333335</v>
      </c>
      <c r="V1562" s="77">
        <f t="shared" si="25"/>
        <v>12.51</v>
      </c>
      <c r="W1562" s="216">
        <v>20.85</v>
      </c>
      <c r="X1562" s="217">
        <v>0.34895827403553986</v>
      </c>
      <c r="Y1562" s="217">
        <v>0.65104172596446008</v>
      </c>
      <c r="Z1562" s="25"/>
    </row>
    <row r="1563" spans="1:26" x14ac:dyDescent="0.25">
      <c r="A1563" s="124">
        <v>589500</v>
      </c>
      <c r="B1563" s="125" t="s">
        <v>1597</v>
      </c>
      <c r="C1563" s="126" t="s">
        <v>1385</v>
      </c>
      <c r="D1563" s="101" t="s">
        <v>2122</v>
      </c>
      <c r="E1563" s="134"/>
      <c r="F1563" s="102">
        <v>22</v>
      </c>
      <c r="G1563" s="103" t="s">
        <v>1531</v>
      </c>
      <c r="H1563" s="104">
        <v>1</v>
      </c>
      <c r="I1563" s="106">
        <v>1596</v>
      </c>
      <c r="J1563" s="165">
        <v>1002</v>
      </c>
      <c r="K1563" s="166">
        <v>12</v>
      </c>
      <c r="L1563" s="166">
        <v>12</v>
      </c>
      <c r="M1563" s="166">
        <v>60</v>
      </c>
      <c r="N1563" s="166">
        <v>246</v>
      </c>
      <c r="O1563" s="167"/>
      <c r="P1563" s="138">
        <v>26.333333333333332</v>
      </c>
      <c r="Q1563" s="139">
        <v>0.66666666666666663</v>
      </c>
      <c r="R1563" s="140">
        <v>8.3333333333333339</v>
      </c>
      <c r="S1563" s="140">
        <v>5.666666666666667</v>
      </c>
      <c r="T1563" s="140">
        <v>1.3333333333333333</v>
      </c>
      <c r="U1563" s="139">
        <v>1</v>
      </c>
      <c r="V1563" s="77">
        <f t="shared" si="25"/>
        <v>12.51</v>
      </c>
      <c r="W1563" s="216">
        <v>20.85</v>
      </c>
      <c r="X1563" s="217">
        <v>0.34895827403553986</v>
      </c>
      <c r="Y1563" s="217">
        <v>0.65104172596446008</v>
      </c>
      <c r="Z1563" s="25"/>
    </row>
    <row r="1564" spans="1:26" x14ac:dyDescent="0.25">
      <c r="A1564" s="124">
        <v>589601</v>
      </c>
      <c r="B1564" s="125" t="s">
        <v>1598</v>
      </c>
      <c r="C1564" s="126" t="s">
        <v>1385</v>
      </c>
      <c r="D1564" s="101" t="s">
        <v>2122</v>
      </c>
      <c r="E1564" s="134"/>
      <c r="F1564" s="102">
        <v>22</v>
      </c>
      <c r="G1564" s="103" t="s">
        <v>1531</v>
      </c>
      <c r="H1564" s="104">
        <v>1</v>
      </c>
      <c r="I1564" s="106">
        <v>3177</v>
      </c>
      <c r="J1564" s="165">
        <v>2112</v>
      </c>
      <c r="K1564" s="166">
        <v>39</v>
      </c>
      <c r="L1564" s="166">
        <v>24</v>
      </c>
      <c r="M1564" s="166">
        <v>123</v>
      </c>
      <c r="N1564" s="166">
        <v>351</v>
      </c>
      <c r="O1564" s="167"/>
      <c r="P1564" s="138">
        <v>5.333333333333333</v>
      </c>
      <c r="Q1564" s="139">
        <v>0</v>
      </c>
      <c r="R1564" s="140">
        <v>34.666666666666664</v>
      </c>
      <c r="S1564" s="140">
        <v>22.333333333333332</v>
      </c>
      <c r="T1564" s="140">
        <v>1.6666666666666667</v>
      </c>
      <c r="U1564" s="139">
        <v>1.3333333333333333</v>
      </c>
      <c r="V1564" s="77">
        <f t="shared" si="25"/>
        <v>12.51</v>
      </c>
      <c r="W1564" s="216">
        <v>20.85</v>
      </c>
      <c r="X1564" s="217">
        <v>0.34895827403553986</v>
      </c>
      <c r="Y1564" s="217">
        <v>0.65104172596446008</v>
      </c>
      <c r="Z1564" s="25"/>
    </row>
    <row r="1565" spans="1:26" x14ac:dyDescent="0.25">
      <c r="A1565" s="124">
        <v>589602</v>
      </c>
      <c r="B1565" s="125" t="s">
        <v>1599</v>
      </c>
      <c r="C1565" s="126" t="s">
        <v>1385</v>
      </c>
      <c r="D1565" s="101" t="s">
        <v>2122</v>
      </c>
      <c r="E1565" s="134"/>
      <c r="F1565" s="102">
        <v>22</v>
      </c>
      <c r="G1565" s="103" t="s">
        <v>1531</v>
      </c>
      <c r="H1565" s="104">
        <v>1</v>
      </c>
      <c r="I1565" s="106">
        <v>1479</v>
      </c>
      <c r="J1565" s="168">
        <v>921</v>
      </c>
      <c r="K1565" s="166">
        <v>27</v>
      </c>
      <c r="L1565" s="166">
        <v>15</v>
      </c>
      <c r="M1565" s="166">
        <v>78</v>
      </c>
      <c r="N1565" s="166">
        <v>165</v>
      </c>
      <c r="O1565" s="167"/>
      <c r="P1565" s="138">
        <v>24.333333333333332</v>
      </c>
      <c r="Q1565" s="139">
        <v>0</v>
      </c>
      <c r="R1565" s="140">
        <v>23.333333333333332</v>
      </c>
      <c r="S1565" s="140">
        <v>15.333333333333334</v>
      </c>
      <c r="T1565" s="140">
        <v>2</v>
      </c>
      <c r="U1565" s="139">
        <v>1.3333333333333333</v>
      </c>
      <c r="V1565" s="77">
        <f t="shared" si="25"/>
        <v>12.51</v>
      </c>
      <c r="W1565" s="216">
        <v>20.85</v>
      </c>
      <c r="X1565" s="217">
        <v>0.34895827403553986</v>
      </c>
      <c r="Y1565" s="217">
        <v>0.65104172596446008</v>
      </c>
      <c r="Z1565" s="25"/>
    </row>
    <row r="1566" spans="1:26" x14ac:dyDescent="0.25">
      <c r="A1566" s="124">
        <v>589700</v>
      </c>
      <c r="B1566" s="125" t="s">
        <v>1600</v>
      </c>
      <c r="C1566" s="126" t="s">
        <v>1385</v>
      </c>
      <c r="D1566" s="101" t="s">
        <v>2122</v>
      </c>
      <c r="E1566" s="134"/>
      <c r="F1566" s="102">
        <v>22</v>
      </c>
      <c r="G1566" s="103" t="s">
        <v>1531</v>
      </c>
      <c r="H1566" s="104">
        <v>1</v>
      </c>
      <c r="I1566" s="106">
        <v>2937</v>
      </c>
      <c r="J1566" s="165">
        <v>1632</v>
      </c>
      <c r="K1566" s="166">
        <v>39</v>
      </c>
      <c r="L1566" s="166">
        <v>18</v>
      </c>
      <c r="M1566" s="166">
        <v>123</v>
      </c>
      <c r="N1566" s="166">
        <v>366</v>
      </c>
      <c r="O1566" s="167"/>
      <c r="P1566" s="138">
        <v>10.333333333333334</v>
      </c>
      <c r="Q1566" s="139">
        <v>0</v>
      </c>
      <c r="R1566" s="140">
        <v>31</v>
      </c>
      <c r="S1566" s="140">
        <v>18</v>
      </c>
      <c r="T1566" s="140">
        <v>2.3333333333333335</v>
      </c>
      <c r="U1566" s="139">
        <v>2.6666666666666665</v>
      </c>
      <c r="V1566" s="77">
        <f t="shared" si="25"/>
        <v>12.51</v>
      </c>
      <c r="W1566" s="216">
        <v>20.85</v>
      </c>
      <c r="X1566" s="217">
        <v>0.34895827403553986</v>
      </c>
      <c r="Y1566" s="217">
        <v>0.65104172596446008</v>
      </c>
      <c r="Z1566" s="25"/>
    </row>
    <row r="1567" spans="1:26" x14ac:dyDescent="0.25">
      <c r="A1567" s="124">
        <v>589800</v>
      </c>
      <c r="B1567" s="125" t="s">
        <v>1601</v>
      </c>
      <c r="C1567" s="126" t="s">
        <v>1385</v>
      </c>
      <c r="D1567" s="101" t="s">
        <v>2122</v>
      </c>
      <c r="E1567" s="134"/>
      <c r="F1567" s="102">
        <v>22</v>
      </c>
      <c r="G1567" s="103" t="s">
        <v>1531</v>
      </c>
      <c r="H1567" s="104">
        <v>1</v>
      </c>
      <c r="I1567" s="106">
        <v>3060</v>
      </c>
      <c r="J1567" s="165">
        <v>1878</v>
      </c>
      <c r="K1567" s="166">
        <v>81</v>
      </c>
      <c r="L1567" s="166">
        <v>33</v>
      </c>
      <c r="M1567" s="166">
        <v>183</v>
      </c>
      <c r="N1567" s="166">
        <v>363</v>
      </c>
      <c r="O1567" s="167"/>
      <c r="P1567" s="138">
        <v>12</v>
      </c>
      <c r="Q1567" s="139">
        <v>0.33333333333333331</v>
      </c>
      <c r="R1567" s="140">
        <v>34</v>
      </c>
      <c r="S1567" s="140">
        <v>25.666666666666668</v>
      </c>
      <c r="T1567" s="140">
        <v>5</v>
      </c>
      <c r="U1567" s="139">
        <v>1</v>
      </c>
      <c r="V1567" s="77">
        <f t="shared" si="25"/>
        <v>12.51</v>
      </c>
      <c r="W1567" s="216">
        <v>20.85</v>
      </c>
      <c r="X1567" s="217">
        <v>0.34895827403553986</v>
      </c>
      <c r="Y1567" s="217">
        <v>0.65104172596446008</v>
      </c>
      <c r="Z1567" s="25"/>
    </row>
    <row r="1568" spans="1:26" x14ac:dyDescent="0.25">
      <c r="A1568" s="124">
        <v>589900</v>
      </c>
      <c r="B1568" s="125" t="s">
        <v>1602</v>
      </c>
      <c r="C1568" s="126" t="s">
        <v>1385</v>
      </c>
      <c r="D1568" s="101" t="s">
        <v>2122</v>
      </c>
      <c r="E1568" s="134"/>
      <c r="F1568" s="102">
        <v>22</v>
      </c>
      <c r="G1568" s="103" t="s">
        <v>1531</v>
      </c>
      <c r="H1568" s="104">
        <v>1</v>
      </c>
      <c r="I1568" s="106">
        <v>3558</v>
      </c>
      <c r="J1568" s="165">
        <v>2205</v>
      </c>
      <c r="K1568" s="166">
        <v>45</v>
      </c>
      <c r="L1568" s="166">
        <v>42</v>
      </c>
      <c r="M1568" s="166">
        <v>189</v>
      </c>
      <c r="N1568" s="166">
        <v>378</v>
      </c>
      <c r="O1568" s="167"/>
      <c r="P1568" s="138">
        <v>15.666666666666666</v>
      </c>
      <c r="Q1568" s="139">
        <v>0</v>
      </c>
      <c r="R1568" s="140">
        <v>41</v>
      </c>
      <c r="S1568" s="140">
        <v>29</v>
      </c>
      <c r="T1568" s="140">
        <v>6.333333333333333</v>
      </c>
      <c r="U1568" s="139">
        <v>1.6666666666666667</v>
      </c>
      <c r="V1568" s="77">
        <f t="shared" si="25"/>
        <v>12.51</v>
      </c>
      <c r="W1568" s="216">
        <v>20.85</v>
      </c>
      <c r="X1568" s="217">
        <v>0.34895827403553986</v>
      </c>
      <c r="Y1568" s="217">
        <v>0.65104172596446008</v>
      </c>
      <c r="Z1568" s="25"/>
    </row>
    <row r="1569" spans="1:26" x14ac:dyDescent="0.25">
      <c r="A1569" s="124">
        <v>590000</v>
      </c>
      <c r="B1569" s="125" t="s">
        <v>1603</v>
      </c>
      <c r="C1569" s="126" t="s">
        <v>1385</v>
      </c>
      <c r="D1569" s="101" t="s">
        <v>2122</v>
      </c>
      <c r="E1569" s="134"/>
      <c r="F1569" s="102">
        <v>22</v>
      </c>
      <c r="G1569" s="103" t="s">
        <v>1531</v>
      </c>
      <c r="H1569" s="104">
        <v>1</v>
      </c>
      <c r="I1569" s="106">
        <v>4857</v>
      </c>
      <c r="J1569" s="165">
        <v>1908</v>
      </c>
      <c r="K1569" s="166">
        <v>48</v>
      </c>
      <c r="L1569" s="166">
        <v>42</v>
      </c>
      <c r="M1569" s="166">
        <v>177</v>
      </c>
      <c r="N1569" s="166">
        <v>333</v>
      </c>
      <c r="O1569" s="167"/>
      <c r="P1569" s="138">
        <v>19.333333333333332</v>
      </c>
      <c r="Q1569" s="139">
        <v>0.33333333333333331</v>
      </c>
      <c r="R1569" s="140">
        <v>31.666666666666668</v>
      </c>
      <c r="S1569" s="140">
        <v>22</v>
      </c>
      <c r="T1569" s="140">
        <v>3</v>
      </c>
      <c r="U1569" s="139">
        <v>2.6666666666666665</v>
      </c>
      <c r="V1569" s="77">
        <f t="shared" si="25"/>
        <v>12.51</v>
      </c>
      <c r="W1569" s="216">
        <v>20.85</v>
      </c>
      <c r="X1569" s="217">
        <v>0.34895827403553986</v>
      </c>
      <c r="Y1569" s="217">
        <v>0.65104172596446008</v>
      </c>
      <c r="Z1569" s="25"/>
    </row>
    <row r="1570" spans="1:26" x14ac:dyDescent="0.25">
      <c r="A1570" s="124">
        <v>590100</v>
      </c>
      <c r="B1570" s="125" t="s">
        <v>1604</v>
      </c>
      <c r="C1570" s="126" t="s">
        <v>1385</v>
      </c>
      <c r="D1570" s="101" t="s">
        <v>2122</v>
      </c>
      <c r="E1570" s="134"/>
      <c r="F1570" s="102">
        <v>22</v>
      </c>
      <c r="G1570" s="103" t="s">
        <v>1531</v>
      </c>
      <c r="H1570" s="104">
        <v>1</v>
      </c>
      <c r="I1570" s="106">
        <v>3066</v>
      </c>
      <c r="J1570" s="165">
        <v>1410</v>
      </c>
      <c r="K1570" s="166">
        <v>39</v>
      </c>
      <c r="L1570" s="166">
        <v>21</v>
      </c>
      <c r="M1570" s="166">
        <v>93</v>
      </c>
      <c r="N1570" s="166">
        <v>177</v>
      </c>
      <c r="O1570" s="167"/>
      <c r="P1570" s="138">
        <v>16.666666666666668</v>
      </c>
      <c r="Q1570" s="139">
        <v>0</v>
      </c>
      <c r="R1570" s="140">
        <v>40.666666666666664</v>
      </c>
      <c r="S1570" s="140">
        <v>26.666666666666668</v>
      </c>
      <c r="T1570" s="140">
        <v>2.6666666666666665</v>
      </c>
      <c r="U1570" s="139">
        <v>2.6666666666666665</v>
      </c>
      <c r="V1570" s="77">
        <f t="shared" si="25"/>
        <v>12.51</v>
      </c>
      <c r="W1570" s="216">
        <v>20.85</v>
      </c>
      <c r="X1570" s="217">
        <v>0.34895827403553986</v>
      </c>
      <c r="Y1570" s="217">
        <v>0.65104172596446008</v>
      </c>
      <c r="Z1570" s="25"/>
    </row>
    <row r="1571" spans="1:26" x14ac:dyDescent="0.25">
      <c r="A1571" s="124">
        <v>590200</v>
      </c>
      <c r="B1571" s="125" t="s">
        <v>1605</v>
      </c>
      <c r="C1571" s="126" t="s">
        <v>1385</v>
      </c>
      <c r="D1571" s="101" t="s">
        <v>2122</v>
      </c>
      <c r="E1571" s="134"/>
      <c r="F1571" s="102">
        <v>22</v>
      </c>
      <c r="G1571" s="103" t="s">
        <v>1531</v>
      </c>
      <c r="H1571" s="104">
        <v>1</v>
      </c>
      <c r="I1571" s="106">
        <v>2580</v>
      </c>
      <c r="J1571" s="165">
        <v>1287</v>
      </c>
      <c r="K1571" s="166">
        <v>51</v>
      </c>
      <c r="L1571" s="166">
        <v>15</v>
      </c>
      <c r="M1571" s="166">
        <v>93</v>
      </c>
      <c r="N1571" s="166">
        <v>180</v>
      </c>
      <c r="O1571" s="167"/>
      <c r="P1571" s="138">
        <v>44.666666666666664</v>
      </c>
      <c r="Q1571" s="139">
        <v>0.33333333333333331</v>
      </c>
      <c r="R1571" s="140">
        <v>33.666666666666664</v>
      </c>
      <c r="S1571" s="140">
        <v>40.666666666666664</v>
      </c>
      <c r="T1571" s="140">
        <v>4.333333333333333</v>
      </c>
      <c r="U1571" s="139">
        <v>1.6666666666666667</v>
      </c>
      <c r="V1571" s="77">
        <f t="shared" si="25"/>
        <v>12.51</v>
      </c>
      <c r="W1571" s="216">
        <v>20.85</v>
      </c>
      <c r="X1571" s="217">
        <v>0.34895827403553986</v>
      </c>
      <c r="Y1571" s="217">
        <v>0.65104172596446008</v>
      </c>
      <c r="Z1571" s="25"/>
    </row>
    <row r="1572" spans="1:26" x14ac:dyDescent="0.25">
      <c r="A1572" s="124">
        <v>590300</v>
      </c>
      <c r="B1572" s="125" t="s">
        <v>1606</v>
      </c>
      <c r="C1572" s="126" t="s">
        <v>1385</v>
      </c>
      <c r="D1572" s="101" t="s">
        <v>2122</v>
      </c>
      <c r="E1572" s="134"/>
      <c r="F1572" s="102">
        <v>22</v>
      </c>
      <c r="G1572" s="103" t="s">
        <v>1531</v>
      </c>
      <c r="H1572" s="104">
        <v>1</v>
      </c>
      <c r="I1572" s="106">
        <v>1776</v>
      </c>
      <c r="J1572" s="165">
        <v>1188</v>
      </c>
      <c r="K1572" s="166">
        <v>69</v>
      </c>
      <c r="L1572" s="166">
        <v>15</v>
      </c>
      <c r="M1572" s="166">
        <v>93</v>
      </c>
      <c r="N1572" s="166">
        <v>135</v>
      </c>
      <c r="O1572" s="167"/>
      <c r="P1572" s="138">
        <v>39.666666666666664</v>
      </c>
      <c r="Q1572" s="139">
        <v>0.33333333333333331</v>
      </c>
      <c r="R1572" s="140">
        <v>16</v>
      </c>
      <c r="S1572" s="140">
        <v>9.6666666666666661</v>
      </c>
      <c r="T1572" s="140">
        <v>1</v>
      </c>
      <c r="U1572" s="139">
        <v>0.33333333333333331</v>
      </c>
      <c r="V1572" s="77">
        <f t="shared" si="25"/>
        <v>12.51</v>
      </c>
      <c r="W1572" s="216">
        <v>20.85</v>
      </c>
      <c r="X1572" s="217">
        <v>0.34895827403553986</v>
      </c>
      <c r="Y1572" s="217">
        <v>0.65104172596446008</v>
      </c>
      <c r="Z1572" s="25"/>
    </row>
    <row r="1573" spans="1:26" x14ac:dyDescent="0.25">
      <c r="A1573" s="124">
        <v>590400</v>
      </c>
      <c r="B1573" s="125" t="s">
        <v>1607</v>
      </c>
      <c r="C1573" s="126" t="s">
        <v>1385</v>
      </c>
      <c r="D1573" s="101" t="s">
        <v>2122</v>
      </c>
      <c r="E1573" s="134"/>
      <c r="F1573" s="102">
        <v>22</v>
      </c>
      <c r="G1573" s="103" t="s">
        <v>1531</v>
      </c>
      <c r="H1573" s="104">
        <v>1</v>
      </c>
      <c r="I1573" s="106">
        <v>4263</v>
      </c>
      <c r="J1573" s="165">
        <v>2697</v>
      </c>
      <c r="K1573" s="166">
        <v>141</v>
      </c>
      <c r="L1573" s="166">
        <v>51</v>
      </c>
      <c r="M1573" s="166">
        <v>282</v>
      </c>
      <c r="N1573" s="166">
        <v>525</v>
      </c>
      <c r="O1573" s="167"/>
      <c r="P1573" s="138">
        <v>7.333333333333333</v>
      </c>
      <c r="Q1573" s="139">
        <v>0.33333333333333331</v>
      </c>
      <c r="R1573" s="140">
        <v>58.333333333333336</v>
      </c>
      <c r="S1573" s="140">
        <v>57.666666666666664</v>
      </c>
      <c r="T1573" s="140">
        <v>14.666666666666666</v>
      </c>
      <c r="U1573" s="139">
        <v>5.333333333333333</v>
      </c>
      <c r="V1573" s="77">
        <f t="shared" si="25"/>
        <v>12.51</v>
      </c>
      <c r="W1573" s="216">
        <v>20.85</v>
      </c>
      <c r="X1573" s="217">
        <v>0.34895827403553986</v>
      </c>
      <c r="Y1573" s="217">
        <v>0.65104172596446008</v>
      </c>
      <c r="Z1573" s="25"/>
    </row>
    <row r="1574" spans="1:26" x14ac:dyDescent="0.25">
      <c r="A1574" s="124">
        <v>590501</v>
      </c>
      <c r="B1574" s="125" t="s">
        <v>1608</v>
      </c>
      <c r="C1574" s="126" t="s">
        <v>1385</v>
      </c>
      <c r="D1574" s="101" t="s">
        <v>2122</v>
      </c>
      <c r="E1574" s="134"/>
      <c r="F1574" s="102">
        <v>22</v>
      </c>
      <c r="G1574" s="103" t="s">
        <v>1531</v>
      </c>
      <c r="H1574" s="104">
        <v>1</v>
      </c>
      <c r="I1574" s="106">
        <v>4794</v>
      </c>
      <c r="J1574" s="165">
        <v>3012</v>
      </c>
      <c r="K1574" s="166">
        <v>144</v>
      </c>
      <c r="L1574" s="166">
        <v>66</v>
      </c>
      <c r="M1574" s="166">
        <v>330</v>
      </c>
      <c r="N1574" s="166">
        <v>771</v>
      </c>
      <c r="O1574" s="167"/>
      <c r="P1574" s="138">
        <v>22.333333333333332</v>
      </c>
      <c r="Q1574" s="139">
        <v>0.66666666666666663</v>
      </c>
      <c r="R1574" s="140">
        <v>62.666666666666664</v>
      </c>
      <c r="S1574" s="140">
        <v>66.333333333333329</v>
      </c>
      <c r="T1574" s="140">
        <v>12.666666666666666</v>
      </c>
      <c r="U1574" s="139">
        <v>6</v>
      </c>
      <c r="V1574" s="77">
        <f t="shared" si="25"/>
        <v>12.51</v>
      </c>
      <c r="W1574" s="216">
        <v>20.85</v>
      </c>
      <c r="X1574" s="217">
        <v>0.34895827403553986</v>
      </c>
      <c r="Y1574" s="217">
        <v>0.65104172596446008</v>
      </c>
      <c r="Z1574" s="25"/>
    </row>
    <row r="1575" spans="1:26" x14ac:dyDescent="0.25">
      <c r="A1575" s="131">
        <v>590504</v>
      </c>
      <c r="B1575" s="132" t="s">
        <v>2292</v>
      </c>
      <c r="C1575" s="132" t="s">
        <v>1385</v>
      </c>
      <c r="D1575" s="145" t="s">
        <v>2122</v>
      </c>
      <c r="E1575" s="134"/>
      <c r="F1575" s="143">
        <v>22</v>
      </c>
      <c r="G1575" s="142" t="s">
        <v>1531</v>
      </c>
      <c r="H1575" s="134">
        <v>1</v>
      </c>
      <c r="I1575" s="144">
        <v>1746</v>
      </c>
      <c r="J1575" s="165">
        <v>1206</v>
      </c>
      <c r="K1575" s="166">
        <v>33</v>
      </c>
      <c r="L1575" s="166">
        <v>27</v>
      </c>
      <c r="M1575" s="166">
        <v>93</v>
      </c>
      <c r="N1575" s="166">
        <v>198</v>
      </c>
      <c r="O1575" s="167"/>
      <c r="P1575" s="138">
        <v>5.7560137457044673</v>
      </c>
      <c r="Q1575" s="139">
        <v>8.7301587301587297E-2</v>
      </c>
      <c r="R1575" s="140">
        <v>0</v>
      </c>
      <c r="S1575" s="140">
        <v>0</v>
      </c>
      <c r="T1575" s="140">
        <v>0</v>
      </c>
      <c r="U1575" s="139">
        <v>0</v>
      </c>
      <c r="V1575" s="77">
        <f t="shared" si="25"/>
        <v>12.51</v>
      </c>
      <c r="W1575" s="216">
        <v>20.85</v>
      </c>
      <c r="X1575" s="217">
        <v>0.34895827403553986</v>
      </c>
      <c r="Y1575" s="217">
        <v>0.65104172596446008</v>
      </c>
      <c r="Z1575" s="25"/>
    </row>
    <row r="1576" spans="1:26" x14ac:dyDescent="0.25">
      <c r="A1576" s="131">
        <v>590505</v>
      </c>
      <c r="B1576" s="132" t="s">
        <v>2293</v>
      </c>
      <c r="C1576" s="132" t="s">
        <v>1385</v>
      </c>
      <c r="D1576" s="145" t="s">
        <v>2122</v>
      </c>
      <c r="E1576" s="134"/>
      <c r="F1576" s="143">
        <v>22</v>
      </c>
      <c r="G1576" s="142" t="s">
        <v>1531</v>
      </c>
      <c r="H1576" s="134">
        <v>1</v>
      </c>
      <c r="I1576" s="144">
        <v>2409</v>
      </c>
      <c r="J1576" s="165">
        <v>1557</v>
      </c>
      <c r="K1576" s="166">
        <v>63</v>
      </c>
      <c r="L1576" s="166">
        <v>15</v>
      </c>
      <c r="M1576" s="166">
        <v>111</v>
      </c>
      <c r="N1576" s="166">
        <v>324</v>
      </c>
      <c r="O1576" s="167"/>
      <c r="P1576" s="138">
        <v>7.4312714776632314</v>
      </c>
      <c r="Q1576" s="139">
        <v>0.16666666666666666</v>
      </c>
      <c r="R1576" s="140">
        <v>0</v>
      </c>
      <c r="S1576" s="140">
        <v>0</v>
      </c>
      <c r="T1576" s="140">
        <v>0</v>
      </c>
      <c r="U1576" s="139">
        <v>0</v>
      </c>
      <c r="V1576" s="77">
        <f t="shared" si="25"/>
        <v>12.51</v>
      </c>
      <c r="W1576" s="216">
        <v>20.85</v>
      </c>
      <c r="X1576" s="217">
        <v>0.34895827403553986</v>
      </c>
      <c r="Y1576" s="217">
        <v>0.65104172596446008</v>
      </c>
      <c r="Z1576" s="25"/>
    </row>
    <row r="1577" spans="1:26" x14ac:dyDescent="0.25">
      <c r="A1577" s="131">
        <v>590506</v>
      </c>
      <c r="B1577" s="132" t="s">
        <v>2294</v>
      </c>
      <c r="C1577" s="132" t="s">
        <v>1385</v>
      </c>
      <c r="D1577" s="145" t="s">
        <v>2122</v>
      </c>
      <c r="E1577" s="134"/>
      <c r="F1577" s="143">
        <v>22</v>
      </c>
      <c r="G1577" s="142" t="s">
        <v>1531</v>
      </c>
      <c r="H1577" s="134">
        <v>1</v>
      </c>
      <c r="I1577" s="144">
        <v>825</v>
      </c>
      <c r="J1577" s="168">
        <v>519</v>
      </c>
      <c r="K1577" s="166">
        <v>24</v>
      </c>
      <c r="L1577" s="166">
        <v>12</v>
      </c>
      <c r="M1577" s="166">
        <v>48</v>
      </c>
      <c r="N1577" s="166">
        <v>102</v>
      </c>
      <c r="O1577" s="167"/>
      <c r="P1577" s="138">
        <v>2.4770904925544102</v>
      </c>
      <c r="Q1577" s="139">
        <v>6.3492063492063489E-2</v>
      </c>
      <c r="R1577" s="140">
        <v>0</v>
      </c>
      <c r="S1577" s="140">
        <v>0</v>
      </c>
      <c r="T1577" s="140">
        <v>0</v>
      </c>
      <c r="U1577" s="139">
        <v>0</v>
      </c>
      <c r="V1577" s="77">
        <f t="shared" si="25"/>
        <v>9.9933251687923832</v>
      </c>
      <c r="W1577" s="216">
        <v>16.655541947987306</v>
      </c>
      <c r="X1577" s="217">
        <v>0.43683838306565753</v>
      </c>
      <c r="Y1577" s="217">
        <v>0.56316161693434241</v>
      </c>
      <c r="Z1577" s="25"/>
    </row>
    <row r="1578" spans="1:26" x14ac:dyDescent="0.25">
      <c r="A1578" s="131">
        <v>590507</v>
      </c>
      <c r="B1578" s="132" t="s">
        <v>2295</v>
      </c>
      <c r="C1578" s="132" t="s">
        <v>1385</v>
      </c>
      <c r="D1578" s="145" t="s">
        <v>2122</v>
      </c>
      <c r="E1578" s="134"/>
      <c r="F1578" s="143">
        <v>22</v>
      </c>
      <c r="G1578" s="142" t="s">
        <v>1531</v>
      </c>
      <c r="H1578" s="134">
        <v>1</v>
      </c>
      <c r="I1578" s="144">
        <v>285</v>
      </c>
      <c r="J1578" s="168">
        <v>210</v>
      </c>
      <c r="K1578" s="166">
        <v>6</v>
      </c>
      <c r="L1578" s="166">
        <v>3</v>
      </c>
      <c r="M1578" s="166">
        <v>6</v>
      </c>
      <c r="N1578" s="166">
        <v>39</v>
      </c>
      <c r="O1578" s="167"/>
      <c r="P1578" s="138">
        <v>1.002290950744559</v>
      </c>
      <c r="Q1578" s="139">
        <v>1.5873015873015872E-2</v>
      </c>
      <c r="R1578" s="140">
        <v>0</v>
      </c>
      <c r="S1578" s="140">
        <v>0</v>
      </c>
      <c r="T1578" s="140">
        <v>0</v>
      </c>
      <c r="U1578" s="139">
        <v>0</v>
      </c>
      <c r="V1578" s="77">
        <f t="shared" si="25"/>
        <v>9.9933251687923832</v>
      </c>
      <c r="W1578" s="216">
        <v>16.655541947987306</v>
      </c>
      <c r="X1578" s="217">
        <v>0.43683838306565753</v>
      </c>
      <c r="Y1578" s="217">
        <v>0.56316161693434241</v>
      </c>
      <c r="Z1578" s="25"/>
    </row>
    <row r="1579" spans="1:26" x14ac:dyDescent="0.25">
      <c r="A1579" s="124">
        <v>590602</v>
      </c>
      <c r="B1579" s="125" t="s">
        <v>1609</v>
      </c>
      <c r="C1579" s="126" t="s">
        <v>1385</v>
      </c>
      <c r="D1579" s="101" t="s">
        <v>2122</v>
      </c>
      <c r="E1579" s="134"/>
      <c r="F1579" s="102">
        <v>22</v>
      </c>
      <c r="G1579" s="103" t="s">
        <v>1531</v>
      </c>
      <c r="H1579" s="104">
        <v>1</v>
      </c>
      <c r="I1579" s="106">
        <v>4743</v>
      </c>
      <c r="J1579" s="165">
        <v>2880</v>
      </c>
      <c r="K1579" s="166">
        <v>195</v>
      </c>
      <c r="L1579" s="166">
        <v>48</v>
      </c>
      <c r="M1579" s="166">
        <v>348</v>
      </c>
      <c r="N1579" s="166">
        <v>744</v>
      </c>
      <c r="O1579" s="167"/>
      <c r="P1579" s="138">
        <v>9.3333333333333339</v>
      </c>
      <c r="Q1579" s="139">
        <v>0.33333333333333331</v>
      </c>
      <c r="R1579" s="140">
        <v>78.333333333333329</v>
      </c>
      <c r="S1579" s="140">
        <v>85.333333333333329</v>
      </c>
      <c r="T1579" s="140">
        <v>22.666666666666668</v>
      </c>
      <c r="U1579" s="139">
        <v>4.333333333333333</v>
      </c>
      <c r="V1579" s="77">
        <f t="shared" si="25"/>
        <v>12.51</v>
      </c>
      <c r="W1579" s="216">
        <v>20.85</v>
      </c>
      <c r="X1579" s="217">
        <v>0.34895827403553986</v>
      </c>
      <c r="Y1579" s="217">
        <v>0.65104172596446008</v>
      </c>
      <c r="Z1579" s="25"/>
    </row>
    <row r="1580" spans="1:26" x14ac:dyDescent="0.25">
      <c r="A1580" s="124">
        <v>590603</v>
      </c>
      <c r="B1580" s="125" t="s">
        <v>1610</v>
      </c>
      <c r="C1580" s="126" t="s">
        <v>1385</v>
      </c>
      <c r="D1580" s="101" t="s">
        <v>2122</v>
      </c>
      <c r="E1580" s="134"/>
      <c r="F1580" s="102">
        <v>22</v>
      </c>
      <c r="G1580" s="103" t="s">
        <v>1531</v>
      </c>
      <c r="H1580" s="104">
        <v>1</v>
      </c>
      <c r="I1580" s="106">
        <v>3336</v>
      </c>
      <c r="J1580" s="165">
        <v>2076</v>
      </c>
      <c r="K1580" s="166">
        <v>126</v>
      </c>
      <c r="L1580" s="166">
        <v>48</v>
      </c>
      <c r="M1580" s="166">
        <v>240</v>
      </c>
      <c r="N1580" s="166">
        <v>513</v>
      </c>
      <c r="O1580" s="167"/>
      <c r="P1580" s="138">
        <v>26</v>
      </c>
      <c r="Q1580" s="139">
        <v>0.66666666666666663</v>
      </c>
      <c r="R1580" s="140">
        <v>51.666666666666664</v>
      </c>
      <c r="S1580" s="140">
        <v>50.333333333333336</v>
      </c>
      <c r="T1580" s="140">
        <v>9.6666666666666661</v>
      </c>
      <c r="U1580" s="139">
        <v>4.333333333333333</v>
      </c>
      <c r="V1580" s="77">
        <f t="shared" si="25"/>
        <v>9.9933251687923832</v>
      </c>
      <c r="W1580" s="216">
        <v>16.655541947987306</v>
      </c>
      <c r="X1580" s="217">
        <v>0.43683838306565753</v>
      </c>
      <c r="Y1580" s="217">
        <v>0.56316161693434241</v>
      </c>
      <c r="Z1580" s="25"/>
    </row>
    <row r="1581" spans="1:26" x14ac:dyDescent="0.25">
      <c r="A1581" s="124">
        <v>590604</v>
      </c>
      <c r="B1581" s="125" t="s">
        <v>1611</v>
      </c>
      <c r="C1581" s="126" t="s">
        <v>1385</v>
      </c>
      <c r="D1581" s="101" t="s">
        <v>2122</v>
      </c>
      <c r="E1581" s="134"/>
      <c r="F1581" s="102">
        <v>22</v>
      </c>
      <c r="G1581" s="103" t="s">
        <v>1531</v>
      </c>
      <c r="H1581" s="104">
        <v>1</v>
      </c>
      <c r="I1581" s="106">
        <v>2286</v>
      </c>
      <c r="J1581" s="165">
        <v>1473</v>
      </c>
      <c r="K1581" s="166">
        <v>102</v>
      </c>
      <c r="L1581" s="166">
        <v>24</v>
      </c>
      <c r="M1581" s="166">
        <v>135</v>
      </c>
      <c r="N1581" s="166">
        <v>315</v>
      </c>
      <c r="O1581" s="167"/>
      <c r="P1581" s="138">
        <v>3</v>
      </c>
      <c r="Q1581" s="139">
        <v>0</v>
      </c>
      <c r="R1581" s="140">
        <v>0</v>
      </c>
      <c r="S1581" s="140">
        <v>0</v>
      </c>
      <c r="T1581" s="140">
        <v>0</v>
      </c>
      <c r="U1581" s="139">
        <v>0</v>
      </c>
      <c r="V1581" s="77">
        <f t="shared" si="25"/>
        <v>9.9933251687923832</v>
      </c>
      <c r="W1581" s="216">
        <v>16.655541947987306</v>
      </c>
      <c r="X1581" s="217">
        <v>0.43683838306565753</v>
      </c>
      <c r="Y1581" s="217">
        <v>0.56316161693434241</v>
      </c>
      <c r="Z1581" s="25"/>
    </row>
    <row r="1582" spans="1:26" x14ac:dyDescent="0.25">
      <c r="A1582" s="124">
        <v>590701</v>
      </c>
      <c r="B1582" s="125" t="s">
        <v>1612</v>
      </c>
      <c r="C1582" s="126" t="s">
        <v>1385</v>
      </c>
      <c r="D1582" s="101" t="s">
        <v>2122</v>
      </c>
      <c r="E1582" s="134"/>
      <c r="F1582" s="102">
        <v>22</v>
      </c>
      <c r="G1582" s="103" t="s">
        <v>1531</v>
      </c>
      <c r="H1582" s="104">
        <v>1</v>
      </c>
      <c r="I1582" s="106">
        <v>2322</v>
      </c>
      <c r="J1582" s="165">
        <v>1350</v>
      </c>
      <c r="K1582" s="166">
        <v>42</v>
      </c>
      <c r="L1582" s="166">
        <v>12</v>
      </c>
      <c r="M1582" s="166">
        <v>75</v>
      </c>
      <c r="N1582" s="166">
        <v>231</v>
      </c>
      <c r="O1582" s="167"/>
      <c r="P1582" s="138">
        <v>10.666666666666666</v>
      </c>
      <c r="Q1582" s="139">
        <v>0</v>
      </c>
      <c r="R1582" s="140">
        <v>0</v>
      </c>
      <c r="S1582" s="140">
        <v>0</v>
      </c>
      <c r="T1582" s="140">
        <v>0</v>
      </c>
      <c r="U1582" s="139">
        <v>0</v>
      </c>
      <c r="V1582" s="77">
        <f t="shared" si="25"/>
        <v>12.51</v>
      </c>
      <c r="W1582" s="216">
        <v>20.85</v>
      </c>
      <c r="X1582" s="217">
        <v>0.34895827403553986</v>
      </c>
      <c r="Y1582" s="217">
        <v>0.65104172596446008</v>
      </c>
      <c r="Z1582" s="25"/>
    </row>
    <row r="1583" spans="1:26" x14ac:dyDescent="0.25">
      <c r="A1583" s="124">
        <v>590702</v>
      </c>
      <c r="B1583" s="125" t="s">
        <v>1613</v>
      </c>
      <c r="C1583" s="126" t="s">
        <v>1385</v>
      </c>
      <c r="D1583" s="101" t="s">
        <v>2122</v>
      </c>
      <c r="E1583" s="134"/>
      <c r="F1583" s="102">
        <v>22</v>
      </c>
      <c r="G1583" s="103" t="s">
        <v>1531</v>
      </c>
      <c r="H1583" s="104">
        <v>1</v>
      </c>
      <c r="I1583" s="106">
        <v>2880</v>
      </c>
      <c r="J1583" s="168">
        <v>984</v>
      </c>
      <c r="K1583" s="166">
        <v>57</v>
      </c>
      <c r="L1583" s="166">
        <v>27</v>
      </c>
      <c r="M1583" s="166">
        <v>105</v>
      </c>
      <c r="N1583" s="166">
        <v>177</v>
      </c>
      <c r="O1583" s="167"/>
      <c r="P1583" s="138">
        <v>14</v>
      </c>
      <c r="Q1583" s="139">
        <v>0</v>
      </c>
      <c r="R1583" s="140">
        <v>34</v>
      </c>
      <c r="S1583" s="140">
        <v>37.666666666666664</v>
      </c>
      <c r="T1583" s="140">
        <v>5.666666666666667</v>
      </c>
      <c r="U1583" s="139">
        <v>3</v>
      </c>
      <c r="V1583" s="77">
        <f t="shared" si="25"/>
        <v>12.51</v>
      </c>
      <c r="W1583" s="216">
        <v>20.85</v>
      </c>
      <c r="X1583" s="217">
        <v>0.34895827403553986</v>
      </c>
      <c r="Y1583" s="217">
        <v>0.65104172596446008</v>
      </c>
      <c r="Z1583" s="25"/>
    </row>
    <row r="1584" spans="1:26" x14ac:dyDescent="0.25">
      <c r="A1584" s="124">
        <v>590800</v>
      </c>
      <c r="B1584" s="125" t="s">
        <v>1614</v>
      </c>
      <c r="C1584" s="126" t="s">
        <v>1385</v>
      </c>
      <c r="D1584" s="101" t="s">
        <v>2122</v>
      </c>
      <c r="E1584" s="134"/>
      <c r="F1584" s="102">
        <v>22</v>
      </c>
      <c r="G1584" s="103" t="s">
        <v>1531</v>
      </c>
      <c r="H1584" s="104">
        <v>1</v>
      </c>
      <c r="I1584" s="106">
        <v>4068</v>
      </c>
      <c r="J1584" s="165">
        <v>1815</v>
      </c>
      <c r="K1584" s="166">
        <v>78</v>
      </c>
      <c r="L1584" s="166">
        <v>51</v>
      </c>
      <c r="M1584" s="166">
        <v>183</v>
      </c>
      <c r="N1584" s="166">
        <v>273</v>
      </c>
      <c r="O1584" s="167"/>
      <c r="P1584" s="138">
        <v>6.333333333333333</v>
      </c>
      <c r="Q1584" s="139">
        <v>0</v>
      </c>
      <c r="R1584" s="140">
        <v>43</v>
      </c>
      <c r="S1584" s="140">
        <v>40.666666666666664</v>
      </c>
      <c r="T1584" s="140">
        <v>5.333333333333333</v>
      </c>
      <c r="U1584" s="139">
        <v>2.3333333333333335</v>
      </c>
      <c r="V1584" s="77">
        <f t="shared" si="25"/>
        <v>12.51</v>
      </c>
      <c r="W1584" s="216">
        <v>20.85</v>
      </c>
      <c r="X1584" s="217">
        <v>0.34895827403553986</v>
      </c>
      <c r="Y1584" s="217">
        <v>0.65104172596446008</v>
      </c>
      <c r="Z1584" s="25"/>
    </row>
    <row r="1585" spans="1:26" x14ac:dyDescent="0.25">
      <c r="A1585" s="124">
        <v>590900</v>
      </c>
      <c r="B1585" s="125" t="s">
        <v>1615</v>
      </c>
      <c r="C1585" s="126" t="s">
        <v>1385</v>
      </c>
      <c r="D1585" s="101" t="s">
        <v>2122</v>
      </c>
      <c r="E1585" s="134"/>
      <c r="F1585" s="102">
        <v>22</v>
      </c>
      <c r="G1585" s="103" t="s">
        <v>1531</v>
      </c>
      <c r="H1585" s="104">
        <v>1</v>
      </c>
      <c r="I1585" s="106">
        <v>543</v>
      </c>
      <c r="J1585" s="168">
        <v>303</v>
      </c>
      <c r="K1585" s="166">
        <v>30</v>
      </c>
      <c r="L1585" s="166">
        <v>6</v>
      </c>
      <c r="M1585" s="166">
        <v>24</v>
      </c>
      <c r="N1585" s="166">
        <v>48</v>
      </c>
      <c r="O1585" s="167"/>
      <c r="P1585" s="138">
        <v>35</v>
      </c>
      <c r="Q1585" s="139">
        <v>1</v>
      </c>
      <c r="R1585" s="140">
        <v>1.3333333333333333</v>
      </c>
      <c r="S1585" s="140">
        <v>8.6666666666666661</v>
      </c>
      <c r="T1585" s="140">
        <v>2.3333333333333335</v>
      </c>
      <c r="U1585" s="139">
        <v>0.33333333333333331</v>
      </c>
      <c r="V1585" s="77">
        <f t="shared" si="25"/>
        <v>12.51</v>
      </c>
      <c r="W1585" s="216">
        <v>20.85</v>
      </c>
      <c r="X1585" s="217">
        <v>0.34895827403553986</v>
      </c>
      <c r="Y1585" s="217">
        <v>0.65104172596446008</v>
      </c>
      <c r="Z1585" s="25"/>
    </row>
    <row r="1586" spans="1:26" x14ac:dyDescent="0.25">
      <c r="A1586" s="124">
        <v>591101</v>
      </c>
      <c r="B1586" s="125" t="s">
        <v>1616</v>
      </c>
      <c r="C1586" s="126" t="s">
        <v>1385</v>
      </c>
      <c r="D1586" s="101" t="s">
        <v>2122</v>
      </c>
      <c r="E1586" s="134"/>
      <c r="F1586" s="102">
        <v>22</v>
      </c>
      <c r="G1586" s="103" t="s">
        <v>1531</v>
      </c>
      <c r="H1586" s="104">
        <v>1</v>
      </c>
      <c r="I1586" s="106">
        <v>3078</v>
      </c>
      <c r="J1586" s="165">
        <v>2079</v>
      </c>
      <c r="K1586" s="166">
        <v>51</v>
      </c>
      <c r="L1586" s="166">
        <v>18</v>
      </c>
      <c r="M1586" s="166">
        <v>150</v>
      </c>
      <c r="N1586" s="166">
        <v>402</v>
      </c>
      <c r="O1586" s="167"/>
      <c r="P1586" s="138">
        <v>3.6666666666666665</v>
      </c>
      <c r="Q1586" s="139">
        <v>0</v>
      </c>
      <c r="R1586" s="140">
        <v>41.333333333333336</v>
      </c>
      <c r="S1586" s="140">
        <v>27.666666666666668</v>
      </c>
      <c r="T1586" s="140">
        <v>5.333333333333333</v>
      </c>
      <c r="U1586" s="139">
        <v>2</v>
      </c>
      <c r="V1586" s="77">
        <f t="shared" si="25"/>
        <v>9.9933251687923832</v>
      </c>
      <c r="W1586" s="216">
        <v>16.655541947987306</v>
      </c>
      <c r="X1586" s="217">
        <v>0.43683838306565753</v>
      </c>
      <c r="Y1586" s="217">
        <v>0.56316161693434241</v>
      </c>
      <c r="Z1586" s="25"/>
    </row>
    <row r="1587" spans="1:26" x14ac:dyDescent="0.25">
      <c r="A1587" s="124">
        <v>591102</v>
      </c>
      <c r="B1587" s="125" t="s">
        <v>1617</v>
      </c>
      <c r="C1587" s="126" t="s">
        <v>1385</v>
      </c>
      <c r="D1587" s="101" t="s">
        <v>2122</v>
      </c>
      <c r="E1587" s="134"/>
      <c r="F1587" s="102">
        <v>22</v>
      </c>
      <c r="G1587" s="103" t="s">
        <v>1531</v>
      </c>
      <c r="H1587" s="104">
        <v>1</v>
      </c>
      <c r="I1587" s="106">
        <v>3759</v>
      </c>
      <c r="J1587" s="165">
        <v>2547</v>
      </c>
      <c r="K1587" s="166">
        <v>69</v>
      </c>
      <c r="L1587" s="166">
        <v>33</v>
      </c>
      <c r="M1587" s="166">
        <v>186</v>
      </c>
      <c r="N1587" s="166">
        <v>492</v>
      </c>
      <c r="O1587" s="167"/>
      <c r="P1587" s="138">
        <v>28</v>
      </c>
      <c r="Q1587" s="139">
        <v>0.33333333333333331</v>
      </c>
      <c r="R1587" s="140">
        <v>42</v>
      </c>
      <c r="S1587" s="140">
        <v>22</v>
      </c>
      <c r="T1587" s="140">
        <v>8.3333333333333339</v>
      </c>
      <c r="U1587" s="139">
        <v>2</v>
      </c>
      <c r="V1587" s="77">
        <f t="shared" si="25"/>
        <v>9.9933251687923832</v>
      </c>
      <c r="W1587" s="216">
        <v>16.655541947987306</v>
      </c>
      <c r="X1587" s="217">
        <v>0.43683838306565753</v>
      </c>
      <c r="Y1587" s="217">
        <v>0.56316161693434241</v>
      </c>
      <c r="Z1587" s="25"/>
    </row>
    <row r="1588" spans="1:26" x14ac:dyDescent="0.25">
      <c r="A1588" s="124">
        <v>591200</v>
      </c>
      <c r="B1588" s="125" t="s">
        <v>1618</v>
      </c>
      <c r="C1588" s="126" t="s">
        <v>1385</v>
      </c>
      <c r="D1588" s="101" t="s">
        <v>2122</v>
      </c>
      <c r="E1588" s="134"/>
      <c r="F1588" s="102">
        <v>22</v>
      </c>
      <c r="G1588" s="103" t="s">
        <v>1531</v>
      </c>
      <c r="H1588" s="104">
        <v>1</v>
      </c>
      <c r="I1588" s="106">
        <v>1371</v>
      </c>
      <c r="J1588" s="168">
        <v>924</v>
      </c>
      <c r="K1588" s="166">
        <v>27</v>
      </c>
      <c r="L1588" s="166">
        <v>15</v>
      </c>
      <c r="M1588" s="166">
        <v>78</v>
      </c>
      <c r="N1588" s="166">
        <v>189</v>
      </c>
      <c r="O1588" s="167"/>
      <c r="P1588" s="138">
        <v>14.333333333333334</v>
      </c>
      <c r="Q1588" s="139">
        <v>0.33333333333333331</v>
      </c>
      <c r="R1588" s="140">
        <v>23.333333333333332</v>
      </c>
      <c r="S1588" s="140">
        <v>16.666666666666668</v>
      </c>
      <c r="T1588" s="140">
        <v>7.333333333333333</v>
      </c>
      <c r="U1588" s="139">
        <v>1</v>
      </c>
      <c r="V1588" s="77">
        <f t="shared" si="25"/>
        <v>9.9933251687923832</v>
      </c>
      <c r="W1588" s="216">
        <v>16.655541947987306</v>
      </c>
      <c r="X1588" s="217">
        <v>0.43683838306565753</v>
      </c>
      <c r="Y1588" s="217">
        <v>0.56316161693434241</v>
      </c>
      <c r="Z1588" s="25"/>
    </row>
    <row r="1589" spans="1:26" x14ac:dyDescent="0.25">
      <c r="A1589" s="124">
        <v>591300</v>
      </c>
      <c r="B1589" s="125" t="s">
        <v>1619</v>
      </c>
      <c r="C1589" s="126" t="s">
        <v>1385</v>
      </c>
      <c r="D1589" s="101" t="s">
        <v>2122</v>
      </c>
      <c r="E1589" s="134"/>
      <c r="F1589" s="102">
        <v>22</v>
      </c>
      <c r="G1589" s="103" t="s">
        <v>1531</v>
      </c>
      <c r="H1589" s="104">
        <v>1</v>
      </c>
      <c r="I1589" s="106">
        <v>1983</v>
      </c>
      <c r="J1589" s="165">
        <v>1299</v>
      </c>
      <c r="K1589" s="166">
        <v>48</v>
      </c>
      <c r="L1589" s="166">
        <v>21</v>
      </c>
      <c r="M1589" s="166">
        <v>114</v>
      </c>
      <c r="N1589" s="166">
        <v>306</v>
      </c>
      <c r="O1589" s="167"/>
      <c r="P1589" s="138">
        <v>8.6666666666666661</v>
      </c>
      <c r="Q1589" s="139">
        <v>0</v>
      </c>
      <c r="R1589" s="140">
        <v>17.333333333333332</v>
      </c>
      <c r="S1589" s="140">
        <v>27.666666666666668</v>
      </c>
      <c r="T1589" s="140">
        <v>7.666666666666667</v>
      </c>
      <c r="U1589" s="139">
        <v>3</v>
      </c>
      <c r="V1589" s="77">
        <f t="shared" si="25"/>
        <v>12.51</v>
      </c>
      <c r="W1589" s="216">
        <v>20.85</v>
      </c>
      <c r="X1589" s="217">
        <v>0.34895827403553986</v>
      </c>
      <c r="Y1589" s="217">
        <v>0.65104172596446008</v>
      </c>
      <c r="Z1589" s="25"/>
    </row>
    <row r="1590" spans="1:26" x14ac:dyDescent="0.25">
      <c r="A1590" s="124">
        <v>591500</v>
      </c>
      <c r="B1590" s="125" t="s">
        <v>1620</v>
      </c>
      <c r="C1590" s="126" t="s">
        <v>1385</v>
      </c>
      <c r="D1590" s="101" t="s">
        <v>2122</v>
      </c>
      <c r="E1590" s="134"/>
      <c r="F1590" s="102">
        <v>22</v>
      </c>
      <c r="G1590" s="103" t="s">
        <v>1531</v>
      </c>
      <c r="H1590" s="104">
        <v>1</v>
      </c>
      <c r="I1590" s="106">
        <v>501</v>
      </c>
      <c r="J1590" s="168">
        <v>210</v>
      </c>
      <c r="K1590" s="166">
        <v>21</v>
      </c>
      <c r="L1590" s="166">
        <v>3</v>
      </c>
      <c r="M1590" s="166">
        <v>15</v>
      </c>
      <c r="N1590" s="166">
        <v>12</v>
      </c>
      <c r="O1590" s="167"/>
      <c r="P1590" s="138">
        <v>7</v>
      </c>
      <c r="Q1590" s="139">
        <v>0.33333333333333331</v>
      </c>
      <c r="R1590" s="140">
        <v>18.666666666666668</v>
      </c>
      <c r="S1590" s="140">
        <v>16.666666666666668</v>
      </c>
      <c r="T1590" s="140">
        <v>3.6666666666666665</v>
      </c>
      <c r="U1590" s="139">
        <v>1</v>
      </c>
      <c r="V1590" s="77">
        <f t="shared" si="25"/>
        <v>12.51</v>
      </c>
      <c r="W1590" s="216">
        <v>20.85</v>
      </c>
      <c r="X1590" s="217">
        <v>0.34895827403553986</v>
      </c>
      <c r="Y1590" s="217">
        <v>0.65104172596446008</v>
      </c>
      <c r="Z1590" s="25"/>
    </row>
    <row r="1591" spans="1:26" x14ac:dyDescent="0.25">
      <c r="A1591" s="124">
        <v>591600</v>
      </c>
      <c r="B1591" s="125" t="s">
        <v>1621</v>
      </c>
      <c r="C1591" s="126" t="s">
        <v>1385</v>
      </c>
      <c r="D1591" s="101" t="s">
        <v>2122</v>
      </c>
      <c r="E1591" s="134"/>
      <c r="F1591" s="102">
        <v>22</v>
      </c>
      <c r="G1591" s="103" t="s">
        <v>1531</v>
      </c>
      <c r="H1591" s="104">
        <v>1</v>
      </c>
      <c r="I1591" s="106">
        <v>1026</v>
      </c>
      <c r="J1591" s="168">
        <v>615</v>
      </c>
      <c r="K1591" s="166">
        <v>24</v>
      </c>
      <c r="L1591" s="166">
        <v>30</v>
      </c>
      <c r="M1591" s="166">
        <v>57</v>
      </c>
      <c r="N1591" s="166">
        <v>60</v>
      </c>
      <c r="O1591" s="167"/>
      <c r="P1591" s="138">
        <v>53.333333333333336</v>
      </c>
      <c r="Q1591" s="139">
        <v>3</v>
      </c>
      <c r="R1591" s="140">
        <v>19.333333333333332</v>
      </c>
      <c r="S1591" s="140">
        <v>11</v>
      </c>
      <c r="T1591" s="140">
        <v>0.66666666666666663</v>
      </c>
      <c r="U1591" s="139">
        <v>0</v>
      </c>
      <c r="V1591" s="77">
        <f t="shared" si="25"/>
        <v>12.51</v>
      </c>
      <c r="W1591" s="216">
        <v>20.85</v>
      </c>
      <c r="X1591" s="217">
        <v>0.34895827403553986</v>
      </c>
      <c r="Y1591" s="217">
        <v>0.65104172596446008</v>
      </c>
      <c r="Z1591" s="25"/>
    </row>
    <row r="1592" spans="1:26" x14ac:dyDescent="0.25">
      <c r="A1592" s="124">
        <v>591700</v>
      </c>
      <c r="B1592" s="125" t="s">
        <v>1622</v>
      </c>
      <c r="C1592" s="126" t="s">
        <v>1385</v>
      </c>
      <c r="D1592" s="101" t="s">
        <v>2122</v>
      </c>
      <c r="E1592" s="134"/>
      <c r="F1592" s="102">
        <v>22</v>
      </c>
      <c r="G1592" s="103" t="s">
        <v>1531</v>
      </c>
      <c r="H1592" s="104">
        <v>1</v>
      </c>
      <c r="I1592" s="106">
        <v>3378</v>
      </c>
      <c r="J1592" s="165">
        <v>1914</v>
      </c>
      <c r="K1592" s="166">
        <v>114</v>
      </c>
      <c r="L1592" s="166">
        <v>36</v>
      </c>
      <c r="M1592" s="166">
        <v>114</v>
      </c>
      <c r="N1592" s="166">
        <v>114</v>
      </c>
      <c r="O1592" s="167"/>
      <c r="P1592" s="138">
        <v>13.333333333333334</v>
      </c>
      <c r="Q1592" s="139">
        <v>0.33333333333333331</v>
      </c>
      <c r="R1592" s="140">
        <v>41.333333333333336</v>
      </c>
      <c r="S1592" s="140">
        <v>50</v>
      </c>
      <c r="T1592" s="140">
        <v>6</v>
      </c>
      <c r="U1592" s="139">
        <v>1.3333333333333333</v>
      </c>
      <c r="V1592" s="77">
        <f t="shared" si="25"/>
        <v>12.51</v>
      </c>
      <c r="W1592" s="216">
        <v>20.85</v>
      </c>
      <c r="X1592" s="217">
        <v>0.34895827403553986</v>
      </c>
      <c r="Y1592" s="217">
        <v>0.65104172596446008</v>
      </c>
      <c r="Z1592" s="25"/>
    </row>
    <row r="1593" spans="1:26" x14ac:dyDescent="0.25">
      <c r="A1593" s="124">
        <v>591800</v>
      </c>
      <c r="B1593" s="125" t="s">
        <v>1623</v>
      </c>
      <c r="C1593" s="126" t="s">
        <v>1385</v>
      </c>
      <c r="D1593" s="101" t="s">
        <v>2122</v>
      </c>
      <c r="E1593" s="134"/>
      <c r="F1593" s="102">
        <v>22</v>
      </c>
      <c r="G1593" s="103" t="s">
        <v>1531</v>
      </c>
      <c r="H1593" s="104">
        <v>1</v>
      </c>
      <c r="I1593" s="106">
        <v>2430</v>
      </c>
      <c r="J1593" s="165">
        <v>1464</v>
      </c>
      <c r="K1593" s="166">
        <v>99</v>
      </c>
      <c r="L1593" s="166">
        <v>36</v>
      </c>
      <c r="M1593" s="166">
        <v>174</v>
      </c>
      <c r="N1593" s="166">
        <v>270</v>
      </c>
      <c r="O1593" s="167"/>
      <c r="P1593" s="138">
        <v>36.333333333333336</v>
      </c>
      <c r="Q1593" s="139">
        <v>3</v>
      </c>
      <c r="R1593" s="140">
        <v>42</v>
      </c>
      <c r="S1593" s="140">
        <v>33.333333333333336</v>
      </c>
      <c r="T1593" s="140">
        <v>4.333333333333333</v>
      </c>
      <c r="U1593" s="139">
        <v>4.333333333333333</v>
      </c>
      <c r="V1593" s="77">
        <f t="shared" si="25"/>
        <v>12.51</v>
      </c>
      <c r="W1593" s="216">
        <v>20.85</v>
      </c>
      <c r="X1593" s="217">
        <v>0.34895827403553986</v>
      </c>
      <c r="Y1593" s="217">
        <v>0.65104172596446008</v>
      </c>
      <c r="Z1593" s="25"/>
    </row>
    <row r="1594" spans="1:26" x14ac:dyDescent="0.25">
      <c r="A1594" s="124">
        <v>591900</v>
      </c>
      <c r="B1594" s="125" t="s">
        <v>1624</v>
      </c>
      <c r="C1594" s="126" t="s">
        <v>1385</v>
      </c>
      <c r="D1594" s="101" t="s">
        <v>2122</v>
      </c>
      <c r="E1594" s="134"/>
      <c r="F1594" s="102">
        <v>22</v>
      </c>
      <c r="G1594" s="103" t="s">
        <v>1531</v>
      </c>
      <c r="H1594" s="104">
        <v>1</v>
      </c>
      <c r="I1594" s="106">
        <v>3645</v>
      </c>
      <c r="J1594" s="165">
        <v>2343</v>
      </c>
      <c r="K1594" s="166">
        <v>93</v>
      </c>
      <c r="L1594" s="166">
        <v>39</v>
      </c>
      <c r="M1594" s="166">
        <v>222</v>
      </c>
      <c r="N1594" s="166">
        <v>498</v>
      </c>
      <c r="O1594" s="167"/>
      <c r="P1594" s="138">
        <v>13</v>
      </c>
      <c r="Q1594" s="139">
        <v>0</v>
      </c>
      <c r="R1594" s="140">
        <v>84.666666666666671</v>
      </c>
      <c r="S1594" s="140">
        <v>61.333333333333336</v>
      </c>
      <c r="T1594" s="140">
        <v>14.333333333333334</v>
      </c>
      <c r="U1594" s="139">
        <v>4.333333333333333</v>
      </c>
      <c r="V1594" s="77">
        <f t="shared" si="25"/>
        <v>12.51</v>
      </c>
      <c r="W1594" s="216">
        <v>20.85</v>
      </c>
      <c r="X1594" s="217">
        <v>0.34895827403553986</v>
      </c>
      <c r="Y1594" s="217">
        <v>0.65104172596446008</v>
      </c>
      <c r="Z1594" s="25"/>
    </row>
    <row r="1595" spans="1:26" x14ac:dyDescent="0.25">
      <c r="A1595" s="124">
        <v>592000</v>
      </c>
      <c r="B1595" s="125" t="s">
        <v>1625</v>
      </c>
      <c r="C1595" s="126" t="s">
        <v>1385</v>
      </c>
      <c r="D1595" s="101" t="s">
        <v>2122</v>
      </c>
      <c r="E1595" s="134"/>
      <c r="F1595" s="102">
        <v>22</v>
      </c>
      <c r="G1595" s="103" t="s">
        <v>1531</v>
      </c>
      <c r="H1595" s="104">
        <v>1</v>
      </c>
      <c r="I1595" s="106">
        <v>5478</v>
      </c>
      <c r="J1595" s="165">
        <v>3378</v>
      </c>
      <c r="K1595" s="166">
        <v>144</v>
      </c>
      <c r="L1595" s="166">
        <v>63</v>
      </c>
      <c r="M1595" s="166">
        <v>369</v>
      </c>
      <c r="N1595" s="166">
        <v>678</v>
      </c>
      <c r="O1595" s="167"/>
      <c r="P1595" s="138">
        <v>98.333333333333329</v>
      </c>
      <c r="Q1595" s="139">
        <v>1</v>
      </c>
      <c r="R1595" s="140">
        <v>68.666666666666671</v>
      </c>
      <c r="S1595" s="140">
        <v>60.666666666666664</v>
      </c>
      <c r="T1595" s="140">
        <v>13.333333333333334</v>
      </c>
      <c r="U1595" s="139">
        <v>8.3333333333333339</v>
      </c>
      <c r="V1595" s="77">
        <f t="shared" si="25"/>
        <v>12.51</v>
      </c>
      <c r="W1595" s="216">
        <v>20.85</v>
      </c>
      <c r="X1595" s="217">
        <v>0.34895827403553986</v>
      </c>
      <c r="Y1595" s="217">
        <v>0.65104172596446008</v>
      </c>
      <c r="Z1595" s="25"/>
    </row>
    <row r="1596" spans="1:26" x14ac:dyDescent="0.25">
      <c r="A1596" s="124">
        <v>592100</v>
      </c>
      <c r="B1596" s="125" t="s">
        <v>1626</v>
      </c>
      <c r="C1596" s="126" t="s">
        <v>1385</v>
      </c>
      <c r="D1596" s="101" t="s">
        <v>2122</v>
      </c>
      <c r="E1596" s="134"/>
      <c r="F1596" s="102">
        <v>22</v>
      </c>
      <c r="G1596" s="103" t="s">
        <v>1531</v>
      </c>
      <c r="H1596" s="104">
        <v>1</v>
      </c>
      <c r="I1596" s="106">
        <v>3705</v>
      </c>
      <c r="J1596" s="165">
        <v>2265</v>
      </c>
      <c r="K1596" s="166">
        <v>66</v>
      </c>
      <c r="L1596" s="166">
        <v>21</v>
      </c>
      <c r="M1596" s="166">
        <v>162</v>
      </c>
      <c r="N1596" s="166">
        <v>624</v>
      </c>
      <c r="O1596" s="167"/>
      <c r="P1596" s="138">
        <v>41.666666666666664</v>
      </c>
      <c r="Q1596" s="139">
        <v>1.3333333333333333</v>
      </c>
      <c r="R1596" s="140">
        <v>31</v>
      </c>
      <c r="S1596" s="140">
        <v>25.666666666666668</v>
      </c>
      <c r="T1596" s="140">
        <v>10.333333333333334</v>
      </c>
      <c r="U1596" s="139">
        <v>1.3333333333333333</v>
      </c>
      <c r="V1596" s="77">
        <f t="shared" si="25"/>
        <v>12.51</v>
      </c>
      <c r="W1596" s="216">
        <v>20.85</v>
      </c>
      <c r="X1596" s="217">
        <v>0.34895827403553986</v>
      </c>
      <c r="Y1596" s="217">
        <v>0.65104172596446008</v>
      </c>
      <c r="Z1596" s="25"/>
    </row>
    <row r="1597" spans="1:26" x14ac:dyDescent="0.25">
      <c r="A1597" s="124">
        <v>592200</v>
      </c>
      <c r="B1597" s="125" t="s">
        <v>1627</v>
      </c>
      <c r="C1597" s="126" t="s">
        <v>1385</v>
      </c>
      <c r="D1597" s="101" t="s">
        <v>2122</v>
      </c>
      <c r="E1597" s="134"/>
      <c r="F1597" s="102">
        <v>22</v>
      </c>
      <c r="G1597" s="103" t="s">
        <v>1531</v>
      </c>
      <c r="H1597" s="104">
        <v>1</v>
      </c>
      <c r="I1597" s="106">
        <v>2706</v>
      </c>
      <c r="J1597" s="165">
        <v>1788</v>
      </c>
      <c r="K1597" s="166">
        <v>63</v>
      </c>
      <c r="L1597" s="166">
        <v>15</v>
      </c>
      <c r="M1597" s="166">
        <v>90</v>
      </c>
      <c r="N1597" s="166">
        <v>309</v>
      </c>
      <c r="O1597" s="167"/>
      <c r="P1597" s="138">
        <v>25.666666666666668</v>
      </c>
      <c r="Q1597" s="139">
        <v>0.33333333333333331</v>
      </c>
      <c r="R1597" s="140">
        <v>28</v>
      </c>
      <c r="S1597" s="140">
        <v>16.333333333333332</v>
      </c>
      <c r="T1597" s="140">
        <v>2.3333333333333335</v>
      </c>
      <c r="U1597" s="139">
        <v>2.3333333333333335</v>
      </c>
      <c r="V1597" s="77">
        <f t="shared" si="25"/>
        <v>12.51</v>
      </c>
      <c r="W1597" s="216">
        <v>20.85</v>
      </c>
      <c r="X1597" s="217">
        <v>0.34895827403553986</v>
      </c>
      <c r="Y1597" s="217">
        <v>0.65104172596446008</v>
      </c>
      <c r="Z1597" s="25"/>
    </row>
    <row r="1598" spans="1:26" x14ac:dyDescent="0.25">
      <c r="A1598" s="124">
        <v>592300</v>
      </c>
      <c r="B1598" s="125" t="s">
        <v>1628</v>
      </c>
      <c r="C1598" s="126" t="s">
        <v>1385</v>
      </c>
      <c r="D1598" s="101" t="s">
        <v>2122</v>
      </c>
      <c r="E1598" s="134"/>
      <c r="F1598" s="102">
        <v>22</v>
      </c>
      <c r="G1598" s="103" t="s">
        <v>1531</v>
      </c>
      <c r="H1598" s="104">
        <v>1</v>
      </c>
      <c r="I1598" s="106">
        <v>5124</v>
      </c>
      <c r="J1598" s="165">
        <v>3123</v>
      </c>
      <c r="K1598" s="166">
        <v>123</v>
      </c>
      <c r="L1598" s="166">
        <v>51</v>
      </c>
      <c r="M1598" s="166">
        <v>345</v>
      </c>
      <c r="N1598" s="166">
        <v>762</v>
      </c>
      <c r="O1598" s="167"/>
      <c r="P1598" s="138">
        <v>11.666666666666666</v>
      </c>
      <c r="Q1598" s="139">
        <v>0</v>
      </c>
      <c r="R1598" s="140">
        <v>44</v>
      </c>
      <c r="S1598" s="140">
        <v>51.666666666666664</v>
      </c>
      <c r="T1598" s="140">
        <v>16.333333333333332</v>
      </c>
      <c r="U1598" s="139">
        <v>5.666666666666667</v>
      </c>
      <c r="V1598" s="77">
        <f t="shared" si="25"/>
        <v>12.51</v>
      </c>
      <c r="W1598" s="216">
        <v>20.85</v>
      </c>
      <c r="X1598" s="217">
        <v>0.34895827403553986</v>
      </c>
      <c r="Y1598" s="217">
        <v>0.65104172596446008</v>
      </c>
      <c r="Z1598" s="25"/>
    </row>
    <row r="1599" spans="1:26" x14ac:dyDescent="0.25">
      <c r="A1599" s="124">
        <v>592401</v>
      </c>
      <c r="B1599" s="125" t="s">
        <v>1629</v>
      </c>
      <c r="C1599" s="126" t="s">
        <v>1385</v>
      </c>
      <c r="D1599" s="101" t="s">
        <v>2122</v>
      </c>
      <c r="E1599" s="134"/>
      <c r="F1599" s="102">
        <v>22</v>
      </c>
      <c r="G1599" s="103" t="s">
        <v>1531</v>
      </c>
      <c r="H1599" s="104">
        <v>1</v>
      </c>
      <c r="I1599" s="106">
        <v>2421</v>
      </c>
      <c r="J1599" s="165">
        <v>1578</v>
      </c>
      <c r="K1599" s="166">
        <v>66</v>
      </c>
      <c r="L1599" s="166">
        <v>15</v>
      </c>
      <c r="M1599" s="166">
        <v>87</v>
      </c>
      <c r="N1599" s="166">
        <v>192</v>
      </c>
      <c r="O1599" s="167"/>
      <c r="P1599" s="138">
        <v>65.333333333333329</v>
      </c>
      <c r="Q1599" s="139">
        <v>0.66666666666666663</v>
      </c>
      <c r="R1599" s="140">
        <v>25</v>
      </c>
      <c r="S1599" s="140">
        <v>19</v>
      </c>
      <c r="T1599" s="140">
        <v>5</v>
      </c>
      <c r="U1599" s="139">
        <v>0.66666666666666663</v>
      </c>
      <c r="V1599" s="77">
        <f t="shared" si="25"/>
        <v>11.4</v>
      </c>
      <c r="W1599" s="216">
        <v>19</v>
      </c>
      <c r="X1599" s="217">
        <v>0.38293579019163193</v>
      </c>
      <c r="Y1599" s="217">
        <v>0.61706420980836807</v>
      </c>
      <c r="Z1599" s="25"/>
    </row>
    <row r="1600" spans="1:26" x14ac:dyDescent="0.25">
      <c r="A1600" s="124">
        <v>592402</v>
      </c>
      <c r="B1600" s="125" t="s">
        <v>1630</v>
      </c>
      <c r="C1600" s="126" t="s">
        <v>1385</v>
      </c>
      <c r="D1600" s="101" t="s">
        <v>2122</v>
      </c>
      <c r="E1600" s="134"/>
      <c r="F1600" s="102">
        <v>22</v>
      </c>
      <c r="G1600" s="103" t="s">
        <v>1531</v>
      </c>
      <c r="H1600" s="104">
        <v>1</v>
      </c>
      <c r="I1600" s="106">
        <v>4695</v>
      </c>
      <c r="J1600" s="165">
        <v>2793</v>
      </c>
      <c r="K1600" s="166">
        <v>150</v>
      </c>
      <c r="L1600" s="166">
        <v>54</v>
      </c>
      <c r="M1600" s="166">
        <v>264</v>
      </c>
      <c r="N1600" s="166">
        <v>393</v>
      </c>
      <c r="O1600" s="167"/>
      <c r="P1600" s="138">
        <v>13.333333333333334</v>
      </c>
      <c r="Q1600" s="139">
        <v>0.66666666666666663</v>
      </c>
      <c r="R1600" s="140">
        <v>54.666666666666664</v>
      </c>
      <c r="S1600" s="140">
        <v>53.333333333333336</v>
      </c>
      <c r="T1600" s="140">
        <v>10.333333333333334</v>
      </c>
      <c r="U1600" s="139">
        <v>2.3333333333333335</v>
      </c>
      <c r="V1600" s="77">
        <f t="shared" si="25"/>
        <v>12.51</v>
      </c>
      <c r="W1600" s="216">
        <v>20.85</v>
      </c>
      <c r="X1600" s="217">
        <v>0.34895827403553986</v>
      </c>
      <c r="Y1600" s="217">
        <v>0.65104172596446008</v>
      </c>
      <c r="Z1600" s="25"/>
    </row>
    <row r="1601" spans="1:26" x14ac:dyDescent="0.25">
      <c r="A1601" s="124">
        <v>592500</v>
      </c>
      <c r="B1601" s="125" t="s">
        <v>1631</v>
      </c>
      <c r="C1601" s="126" t="s">
        <v>1385</v>
      </c>
      <c r="D1601" s="101" t="s">
        <v>2122</v>
      </c>
      <c r="E1601" s="134"/>
      <c r="F1601" s="102">
        <v>22</v>
      </c>
      <c r="G1601" s="103" t="s">
        <v>1531</v>
      </c>
      <c r="H1601" s="104">
        <v>1</v>
      </c>
      <c r="I1601" s="106">
        <v>2994</v>
      </c>
      <c r="J1601" s="165">
        <v>1671</v>
      </c>
      <c r="K1601" s="166">
        <v>84</v>
      </c>
      <c r="L1601" s="166">
        <v>60</v>
      </c>
      <c r="M1601" s="166">
        <v>327</v>
      </c>
      <c r="N1601" s="166">
        <v>423</v>
      </c>
      <c r="O1601" s="167"/>
      <c r="P1601" s="138">
        <v>26.666666666666668</v>
      </c>
      <c r="Q1601" s="139">
        <v>0.66666666666666663</v>
      </c>
      <c r="R1601" s="140">
        <v>18</v>
      </c>
      <c r="S1601" s="140">
        <v>42.333333333333336</v>
      </c>
      <c r="T1601" s="140">
        <v>12.666666666666666</v>
      </c>
      <c r="U1601" s="139">
        <v>4</v>
      </c>
      <c r="V1601" s="77">
        <f t="shared" si="25"/>
        <v>12.51</v>
      </c>
      <c r="W1601" s="216">
        <v>20.85</v>
      </c>
      <c r="X1601" s="217">
        <v>0.34895827403553986</v>
      </c>
      <c r="Y1601" s="217">
        <v>0.65104172596446008</v>
      </c>
      <c r="Z1601" s="25"/>
    </row>
    <row r="1602" spans="1:26" x14ac:dyDescent="0.25">
      <c r="A1602" s="124">
        <v>592600</v>
      </c>
      <c r="B1602" s="125" t="s">
        <v>1632</v>
      </c>
      <c r="C1602" s="126" t="s">
        <v>1385</v>
      </c>
      <c r="D1602" s="101" t="s">
        <v>2122</v>
      </c>
      <c r="E1602" s="134"/>
      <c r="F1602" s="102">
        <v>22</v>
      </c>
      <c r="G1602" s="103" t="s">
        <v>1531</v>
      </c>
      <c r="H1602" s="104">
        <v>1</v>
      </c>
      <c r="I1602" s="106">
        <v>3954</v>
      </c>
      <c r="J1602" s="165">
        <v>2169</v>
      </c>
      <c r="K1602" s="166">
        <v>144</v>
      </c>
      <c r="L1602" s="166">
        <v>63</v>
      </c>
      <c r="M1602" s="166">
        <v>252</v>
      </c>
      <c r="N1602" s="166">
        <v>270</v>
      </c>
      <c r="O1602" s="167"/>
      <c r="P1602" s="138">
        <v>11.666666666666666</v>
      </c>
      <c r="Q1602" s="139">
        <v>0.33333333333333331</v>
      </c>
      <c r="R1602" s="140">
        <v>45.333333333333336</v>
      </c>
      <c r="S1602" s="140">
        <v>40.666666666666664</v>
      </c>
      <c r="T1602" s="140">
        <v>5.333333333333333</v>
      </c>
      <c r="U1602" s="139">
        <v>1.6666666666666667</v>
      </c>
      <c r="V1602" s="77">
        <f t="shared" si="25"/>
        <v>12.51</v>
      </c>
      <c r="W1602" s="216">
        <v>20.85</v>
      </c>
      <c r="X1602" s="217">
        <v>0.34895827403553986</v>
      </c>
      <c r="Y1602" s="217">
        <v>0.65104172596446008</v>
      </c>
      <c r="Z1602" s="25"/>
    </row>
    <row r="1603" spans="1:26" x14ac:dyDescent="0.25">
      <c r="A1603" s="124">
        <v>592701</v>
      </c>
      <c r="B1603" s="125" t="s">
        <v>1633</v>
      </c>
      <c r="C1603" s="126" t="s">
        <v>1385</v>
      </c>
      <c r="D1603" s="101" t="s">
        <v>2122</v>
      </c>
      <c r="E1603" s="134"/>
      <c r="F1603" s="102">
        <v>22</v>
      </c>
      <c r="G1603" s="103" t="s">
        <v>1531</v>
      </c>
      <c r="H1603" s="104">
        <v>1</v>
      </c>
      <c r="I1603" s="106">
        <v>3624</v>
      </c>
      <c r="J1603" s="165">
        <v>2142</v>
      </c>
      <c r="K1603" s="166">
        <v>162</v>
      </c>
      <c r="L1603" s="166">
        <v>54</v>
      </c>
      <c r="M1603" s="166">
        <v>285</v>
      </c>
      <c r="N1603" s="166">
        <v>447</v>
      </c>
      <c r="O1603" s="167"/>
      <c r="P1603" s="138">
        <v>13</v>
      </c>
      <c r="Q1603" s="139">
        <v>0</v>
      </c>
      <c r="R1603" s="140">
        <v>45.333333333333336</v>
      </c>
      <c r="S1603" s="140">
        <v>71.333333333333329</v>
      </c>
      <c r="T1603" s="140">
        <v>9.6666666666666661</v>
      </c>
      <c r="U1603" s="139">
        <v>4.666666666666667</v>
      </c>
      <c r="V1603" s="77">
        <f t="shared" si="25"/>
        <v>12.51</v>
      </c>
      <c r="W1603" s="216">
        <v>20.85</v>
      </c>
      <c r="X1603" s="217">
        <v>0.34895827403553986</v>
      </c>
      <c r="Y1603" s="217">
        <v>0.65104172596446008</v>
      </c>
      <c r="Z1603" s="25"/>
    </row>
    <row r="1604" spans="1:26" x14ac:dyDescent="0.25">
      <c r="A1604" s="124">
        <v>592702</v>
      </c>
      <c r="B1604" s="125" t="s">
        <v>1634</v>
      </c>
      <c r="C1604" s="126" t="s">
        <v>1385</v>
      </c>
      <c r="D1604" s="101" t="s">
        <v>2122</v>
      </c>
      <c r="E1604" s="134"/>
      <c r="F1604" s="102">
        <v>22</v>
      </c>
      <c r="G1604" s="103" t="s">
        <v>1531</v>
      </c>
      <c r="H1604" s="104">
        <v>1</v>
      </c>
      <c r="I1604" s="106">
        <v>3456</v>
      </c>
      <c r="J1604" s="165">
        <v>2103</v>
      </c>
      <c r="K1604" s="166">
        <v>132</v>
      </c>
      <c r="L1604" s="166">
        <v>60</v>
      </c>
      <c r="M1604" s="166">
        <v>264</v>
      </c>
      <c r="N1604" s="166">
        <v>408</v>
      </c>
      <c r="O1604" s="167"/>
      <c r="P1604" s="138">
        <v>24.333333333333332</v>
      </c>
      <c r="Q1604" s="139">
        <v>1.3333333333333333</v>
      </c>
      <c r="R1604" s="140">
        <v>67.666666666666671</v>
      </c>
      <c r="S1604" s="140">
        <v>79.333333333333329</v>
      </c>
      <c r="T1604" s="140">
        <v>11.666666666666666</v>
      </c>
      <c r="U1604" s="139">
        <v>5.666666666666667</v>
      </c>
      <c r="V1604" s="77">
        <f t="shared" si="25"/>
        <v>12.51</v>
      </c>
      <c r="W1604" s="216">
        <v>20.85</v>
      </c>
      <c r="X1604" s="217">
        <v>0.34895827403553986</v>
      </c>
      <c r="Y1604" s="217">
        <v>0.65104172596446008</v>
      </c>
      <c r="Z1604" s="25"/>
    </row>
    <row r="1605" spans="1:26" x14ac:dyDescent="0.25">
      <c r="A1605" s="124">
        <v>592811</v>
      </c>
      <c r="B1605" s="125" t="s">
        <v>1635</v>
      </c>
      <c r="C1605" s="126" t="s">
        <v>1385</v>
      </c>
      <c r="D1605" s="101" t="s">
        <v>2122</v>
      </c>
      <c r="E1605" s="134"/>
      <c r="F1605" s="102">
        <v>22</v>
      </c>
      <c r="G1605" s="103" t="s">
        <v>1531</v>
      </c>
      <c r="H1605" s="104">
        <v>1</v>
      </c>
      <c r="I1605" s="106">
        <v>1065</v>
      </c>
      <c r="J1605" s="168">
        <v>702</v>
      </c>
      <c r="K1605" s="166">
        <v>39</v>
      </c>
      <c r="L1605" s="166">
        <v>9</v>
      </c>
      <c r="M1605" s="166">
        <v>42</v>
      </c>
      <c r="N1605" s="166">
        <v>126</v>
      </c>
      <c r="O1605" s="167"/>
      <c r="P1605" s="138">
        <v>67.666666666666671</v>
      </c>
      <c r="Q1605" s="139">
        <v>1.3333333333333333</v>
      </c>
      <c r="R1605" s="140">
        <v>51</v>
      </c>
      <c r="S1605" s="140">
        <v>46.666666666666664</v>
      </c>
      <c r="T1605" s="140">
        <v>6.666666666666667</v>
      </c>
      <c r="U1605" s="139">
        <v>2</v>
      </c>
      <c r="V1605" s="77">
        <f t="shared" si="25"/>
        <v>12.51</v>
      </c>
      <c r="W1605" s="216">
        <v>20.85</v>
      </c>
      <c r="X1605" s="217">
        <v>0.34895827403553986</v>
      </c>
      <c r="Y1605" s="217">
        <v>0.65104172596446008</v>
      </c>
      <c r="Z1605" s="25"/>
    </row>
    <row r="1606" spans="1:26" x14ac:dyDescent="0.25">
      <c r="A1606" s="124">
        <v>592812</v>
      </c>
      <c r="B1606" s="125" t="s">
        <v>1636</v>
      </c>
      <c r="C1606" s="126" t="s">
        <v>1385</v>
      </c>
      <c r="D1606" s="101" t="s">
        <v>2122</v>
      </c>
      <c r="E1606" s="134"/>
      <c r="F1606" s="102">
        <v>22</v>
      </c>
      <c r="G1606" s="103" t="s">
        <v>1531</v>
      </c>
      <c r="H1606" s="104">
        <v>1</v>
      </c>
      <c r="I1606" s="106">
        <v>1863</v>
      </c>
      <c r="J1606" s="165">
        <v>1140</v>
      </c>
      <c r="K1606" s="166">
        <v>57</v>
      </c>
      <c r="L1606" s="166">
        <v>27</v>
      </c>
      <c r="M1606" s="166">
        <v>120</v>
      </c>
      <c r="N1606" s="166">
        <v>237</v>
      </c>
      <c r="O1606" s="167"/>
      <c r="P1606" s="138">
        <v>19.333333333333332</v>
      </c>
      <c r="Q1606" s="139">
        <v>0.33333333333333331</v>
      </c>
      <c r="R1606" s="140">
        <v>52</v>
      </c>
      <c r="S1606" s="140">
        <v>54</v>
      </c>
      <c r="T1606" s="140">
        <v>9</v>
      </c>
      <c r="U1606" s="139">
        <v>3.6666666666666665</v>
      </c>
      <c r="V1606" s="77">
        <f t="shared" si="25"/>
        <v>12.51</v>
      </c>
      <c r="W1606" s="216">
        <v>20.85</v>
      </c>
      <c r="X1606" s="217">
        <v>0.34895827403553986</v>
      </c>
      <c r="Y1606" s="217">
        <v>0.65104172596446008</v>
      </c>
      <c r="Z1606" s="25"/>
    </row>
    <row r="1607" spans="1:26" x14ac:dyDescent="0.25">
      <c r="A1607" s="124">
        <v>592820</v>
      </c>
      <c r="B1607" s="125" t="s">
        <v>1637</v>
      </c>
      <c r="C1607" s="126" t="s">
        <v>1385</v>
      </c>
      <c r="D1607" s="101" t="s">
        <v>2122</v>
      </c>
      <c r="E1607" s="134"/>
      <c r="F1607" s="102">
        <v>22</v>
      </c>
      <c r="G1607" s="103" t="s">
        <v>1531</v>
      </c>
      <c r="H1607" s="104">
        <v>1</v>
      </c>
      <c r="I1607" s="106">
        <v>2181</v>
      </c>
      <c r="J1607" s="165">
        <v>1335</v>
      </c>
      <c r="K1607" s="166">
        <v>84</v>
      </c>
      <c r="L1607" s="166">
        <v>27</v>
      </c>
      <c r="M1607" s="166">
        <v>141</v>
      </c>
      <c r="N1607" s="166">
        <v>294</v>
      </c>
      <c r="O1607" s="167"/>
      <c r="P1607" s="138">
        <v>50.666666666666664</v>
      </c>
      <c r="Q1607" s="139">
        <v>1</v>
      </c>
      <c r="R1607" s="140">
        <v>35.333333333333336</v>
      </c>
      <c r="S1607" s="140">
        <v>37</v>
      </c>
      <c r="T1607" s="140">
        <v>8.3333333333333339</v>
      </c>
      <c r="U1607" s="139">
        <v>1</v>
      </c>
      <c r="V1607" s="77">
        <f t="shared" si="25"/>
        <v>12.51</v>
      </c>
      <c r="W1607" s="216">
        <v>20.85</v>
      </c>
      <c r="X1607" s="217">
        <v>0.34895827403553986</v>
      </c>
      <c r="Y1607" s="217">
        <v>0.65104172596446008</v>
      </c>
      <c r="Z1607" s="25"/>
    </row>
    <row r="1608" spans="1:26" x14ac:dyDescent="0.25">
      <c r="A1608" s="124">
        <v>592900</v>
      </c>
      <c r="B1608" s="125" t="s">
        <v>1638</v>
      </c>
      <c r="C1608" s="126" t="s">
        <v>1385</v>
      </c>
      <c r="D1608" s="101" t="s">
        <v>2122</v>
      </c>
      <c r="E1608" s="134"/>
      <c r="F1608" s="102">
        <v>22</v>
      </c>
      <c r="G1608" s="103" t="s">
        <v>1531</v>
      </c>
      <c r="H1608" s="104">
        <v>1</v>
      </c>
      <c r="I1608" s="106">
        <v>2481</v>
      </c>
      <c r="J1608" s="165">
        <v>1569</v>
      </c>
      <c r="K1608" s="166">
        <v>90</v>
      </c>
      <c r="L1608" s="166">
        <v>30</v>
      </c>
      <c r="M1608" s="166">
        <v>165</v>
      </c>
      <c r="N1608" s="166">
        <v>294</v>
      </c>
      <c r="O1608" s="167"/>
      <c r="P1608" s="138">
        <v>15</v>
      </c>
      <c r="Q1608" s="139">
        <v>0</v>
      </c>
      <c r="R1608" s="140">
        <v>66.333333333333329</v>
      </c>
      <c r="S1608" s="140">
        <v>61</v>
      </c>
      <c r="T1608" s="140">
        <v>10</v>
      </c>
      <c r="U1608" s="139">
        <v>4.333333333333333</v>
      </c>
      <c r="V1608" s="77">
        <f t="shared" si="25"/>
        <v>12.51</v>
      </c>
      <c r="W1608" s="216">
        <v>20.85</v>
      </c>
      <c r="X1608" s="217">
        <v>0.34895827403553986</v>
      </c>
      <c r="Y1608" s="217">
        <v>0.65104172596446008</v>
      </c>
      <c r="Z1608" s="25"/>
    </row>
    <row r="1609" spans="1:26" x14ac:dyDescent="0.25">
      <c r="A1609" s="124">
        <v>593000</v>
      </c>
      <c r="B1609" s="125" t="s">
        <v>1639</v>
      </c>
      <c r="C1609" s="126" t="s">
        <v>1385</v>
      </c>
      <c r="D1609" s="101" t="s">
        <v>2122</v>
      </c>
      <c r="E1609" s="134"/>
      <c r="F1609" s="102">
        <v>22</v>
      </c>
      <c r="G1609" s="103" t="s">
        <v>1531</v>
      </c>
      <c r="H1609" s="104">
        <v>1</v>
      </c>
      <c r="I1609" s="106">
        <v>2694</v>
      </c>
      <c r="J1609" s="165">
        <v>1593</v>
      </c>
      <c r="K1609" s="166">
        <v>159</v>
      </c>
      <c r="L1609" s="166">
        <v>42</v>
      </c>
      <c r="M1609" s="166">
        <v>207</v>
      </c>
      <c r="N1609" s="166">
        <v>324</v>
      </c>
      <c r="O1609" s="167"/>
      <c r="P1609" s="138">
        <v>24.666666666666668</v>
      </c>
      <c r="Q1609" s="139">
        <v>0.33333333333333331</v>
      </c>
      <c r="R1609" s="140">
        <v>48</v>
      </c>
      <c r="S1609" s="140">
        <v>48.333333333333336</v>
      </c>
      <c r="T1609" s="140">
        <v>6.333333333333333</v>
      </c>
      <c r="U1609" s="139">
        <v>3</v>
      </c>
      <c r="V1609" s="77">
        <f t="shared" si="25"/>
        <v>12.51</v>
      </c>
      <c r="W1609" s="216">
        <v>20.85</v>
      </c>
      <c r="X1609" s="217">
        <v>0.34895827403553986</v>
      </c>
      <c r="Y1609" s="217">
        <v>0.65104172596446008</v>
      </c>
      <c r="Z1609" s="25"/>
    </row>
    <row r="1610" spans="1:26" x14ac:dyDescent="0.25">
      <c r="A1610" s="124">
        <v>593100</v>
      </c>
      <c r="B1610" s="125" t="s">
        <v>1640</v>
      </c>
      <c r="C1610" s="126" t="s">
        <v>1385</v>
      </c>
      <c r="D1610" s="101" t="s">
        <v>2122</v>
      </c>
      <c r="E1610" s="134"/>
      <c r="F1610" s="102">
        <v>22</v>
      </c>
      <c r="G1610" s="103" t="s">
        <v>1531</v>
      </c>
      <c r="H1610" s="104">
        <v>1</v>
      </c>
      <c r="I1610" s="106">
        <v>3810</v>
      </c>
      <c r="J1610" s="165">
        <v>2064</v>
      </c>
      <c r="K1610" s="166">
        <v>309</v>
      </c>
      <c r="L1610" s="166">
        <v>57</v>
      </c>
      <c r="M1610" s="166">
        <v>336</v>
      </c>
      <c r="N1610" s="166">
        <v>549</v>
      </c>
      <c r="O1610" s="167"/>
      <c r="P1610" s="138">
        <v>18</v>
      </c>
      <c r="Q1610" s="139">
        <v>0.66666666666666663</v>
      </c>
      <c r="R1610" s="140">
        <v>66</v>
      </c>
      <c r="S1610" s="140">
        <v>101.33333333333333</v>
      </c>
      <c r="T1610" s="140">
        <v>21.333333333333332</v>
      </c>
      <c r="U1610" s="139">
        <v>10</v>
      </c>
      <c r="V1610" s="77">
        <f t="shared" si="25"/>
        <v>12.51</v>
      </c>
      <c r="W1610" s="216">
        <v>20.85</v>
      </c>
      <c r="X1610" s="217">
        <v>0.34895827403553986</v>
      </c>
      <c r="Y1610" s="217">
        <v>0.65104172596446008</v>
      </c>
      <c r="Z1610" s="25"/>
    </row>
    <row r="1611" spans="1:26" x14ac:dyDescent="0.25">
      <c r="A1611" s="124">
        <v>593200</v>
      </c>
      <c r="B1611" s="125" t="s">
        <v>1641</v>
      </c>
      <c r="C1611" s="126" t="s">
        <v>1385</v>
      </c>
      <c r="D1611" s="101" t="s">
        <v>2122</v>
      </c>
      <c r="E1611" s="134"/>
      <c r="F1611" s="102">
        <v>22</v>
      </c>
      <c r="G1611" s="103" t="s">
        <v>1531</v>
      </c>
      <c r="H1611" s="104">
        <v>1</v>
      </c>
      <c r="I1611" s="106">
        <v>2310</v>
      </c>
      <c r="J1611" s="165">
        <v>1401</v>
      </c>
      <c r="K1611" s="166">
        <v>96</v>
      </c>
      <c r="L1611" s="166">
        <v>45</v>
      </c>
      <c r="M1611" s="166">
        <v>192</v>
      </c>
      <c r="N1611" s="166">
        <v>270</v>
      </c>
      <c r="O1611" s="167"/>
      <c r="P1611" s="138">
        <v>20.333333333333332</v>
      </c>
      <c r="Q1611" s="139">
        <v>1</v>
      </c>
      <c r="R1611" s="140">
        <v>43</v>
      </c>
      <c r="S1611" s="140">
        <v>39</v>
      </c>
      <c r="T1611" s="140">
        <v>10.333333333333334</v>
      </c>
      <c r="U1611" s="139">
        <v>1.6666666666666667</v>
      </c>
      <c r="V1611" s="77">
        <f t="shared" si="25"/>
        <v>12.51</v>
      </c>
      <c r="W1611" s="216">
        <v>20.85</v>
      </c>
      <c r="X1611" s="217">
        <v>0.34895827403553986</v>
      </c>
      <c r="Y1611" s="217">
        <v>0.65104172596446008</v>
      </c>
      <c r="Z1611" s="25"/>
    </row>
    <row r="1612" spans="1:26" x14ac:dyDescent="0.25">
      <c r="A1612" s="124">
        <v>593300</v>
      </c>
      <c r="B1612" s="125" t="s">
        <v>1642</v>
      </c>
      <c r="C1612" s="126" t="s">
        <v>1385</v>
      </c>
      <c r="D1612" s="101" t="s">
        <v>2122</v>
      </c>
      <c r="E1612" s="134"/>
      <c r="F1612" s="102">
        <v>22</v>
      </c>
      <c r="G1612" s="103" t="s">
        <v>1531</v>
      </c>
      <c r="H1612" s="104">
        <v>1</v>
      </c>
      <c r="I1612" s="106">
        <v>1998</v>
      </c>
      <c r="J1612" s="165">
        <v>1179</v>
      </c>
      <c r="K1612" s="166">
        <v>102</v>
      </c>
      <c r="L1612" s="166">
        <v>36</v>
      </c>
      <c r="M1612" s="166">
        <v>117</v>
      </c>
      <c r="N1612" s="166">
        <v>123</v>
      </c>
      <c r="O1612" s="167"/>
      <c r="P1612" s="138">
        <v>40</v>
      </c>
      <c r="Q1612" s="139">
        <v>1.3333333333333333</v>
      </c>
      <c r="R1612" s="140">
        <v>41.666666666666664</v>
      </c>
      <c r="S1612" s="140">
        <v>34</v>
      </c>
      <c r="T1612" s="140">
        <v>6</v>
      </c>
      <c r="U1612" s="139">
        <v>3.3333333333333335</v>
      </c>
      <c r="V1612" s="77">
        <f t="shared" si="25"/>
        <v>12.51</v>
      </c>
      <c r="W1612" s="216">
        <v>20.85</v>
      </c>
      <c r="X1612" s="217">
        <v>0.34895827403553986</v>
      </c>
      <c r="Y1612" s="217">
        <v>0.65104172596446008</v>
      </c>
      <c r="Z1612" s="25"/>
    </row>
    <row r="1613" spans="1:26" x14ac:dyDescent="0.25">
      <c r="A1613" s="124">
        <v>593400</v>
      </c>
      <c r="B1613" s="125" t="s">
        <v>1643</v>
      </c>
      <c r="C1613" s="126" t="s">
        <v>1385</v>
      </c>
      <c r="D1613" s="101" t="s">
        <v>2122</v>
      </c>
      <c r="E1613" s="134"/>
      <c r="F1613" s="102">
        <v>22</v>
      </c>
      <c r="G1613" s="103" t="s">
        <v>1531</v>
      </c>
      <c r="H1613" s="104">
        <v>1</v>
      </c>
      <c r="I1613" s="106">
        <v>1824</v>
      </c>
      <c r="J1613" s="165">
        <v>1092</v>
      </c>
      <c r="K1613" s="166">
        <v>108</v>
      </c>
      <c r="L1613" s="166">
        <v>21</v>
      </c>
      <c r="M1613" s="166">
        <v>126</v>
      </c>
      <c r="N1613" s="166">
        <v>207</v>
      </c>
      <c r="O1613" s="167"/>
      <c r="P1613" s="138">
        <v>24.666666666666668</v>
      </c>
      <c r="Q1613" s="139">
        <v>1.3333333333333333</v>
      </c>
      <c r="R1613" s="140">
        <v>43.666666666666664</v>
      </c>
      <c r="S1613" s="140">
        <v>56</v>
      </c>
      <c r="T1613" s="140">
        <v>5.666666666666667</v>
      </c>
      <c r="U1613" s="139">
        <v>1.6666666666666667</v>
      </c>
      <c r="V1613" s="77">
        <f t="shared" si="25"/>
        <v>12.51</v>
      </c>
      <c r="W1613" s="216">
        <v>20.85</v>
      </c>
      <c r="X1613" s="217">
        <v>0.34895827403553986</v>
      </c>
      <c r="Y1613" s="217">
        <v>0.65104172596446008</v>
      </c>
      <c r="Z1613" s="25"/>
    </row>
    <row r="1614" spans="1:26" x14ac:dyDescent="0.25">
      <c r="A1614" s="124">
        <v>593501</v>
      </c>
      <c r="B1614" s="125" t="s">
        <v>1644</v>
      </c>
      <c r="C1614" s="126" t="s">
        <v>1385</v>
      </c>
      <c r="D1614" s="101" t="s">
        <v>2122</v>
      </c>
      <c r="E1614" s="134"/>
      <c r="F1614" s="102">
        <v>22</v>
      </c>
      <c r="G1614" s="103" t="s">
        <v>1531</v>
      </c>
      <c r="H1614" s="104">
        <v>1</v>
      </c>
      <c r="I1614" s="106">
        <v>4293</v>
      </c>
      <c r="J1614" s="165">
        <v>2397</v>
      </c>
      <c r="K1614" s="166">
        <v>207</v>
      </c>
      <c r="L1614" s="166">
        <v>51</v>
      </c>
      <c r="M1614" s="166">
        <v>249</v>
      </c>
      <c r="N1614" s="166">
        <v>309</v>
      </c>
      <c r="O1614" s="167"/>
      <c r="P1614" s="138">
        <v>35.333333333333336</v>
      </c>
      <c r="Q1614" s="139">
        <v>0.66666666666666663</v>
      </c>
      <c r="R1614" s="140">
        <v>55</v>
      </c>
      <c r="S1614" s="140">
        <v>77.666666666666671</v>
      </c>
      <c r="T1614" s="140">
        <v>12.333333333333334</v>
      </c>
      <c r="U1614" s="139">
        <v>6.333333333333333</v>
      </c>
      <c r="V1614" s="77">
        <f t="shared" si="25"/>
        <v>12.51</v>
      </c>
      <c r="W1614" s="216">
        <v>20.85</v>
      </c>
      <c r="X1614" s="217">
        <v>0.34895827403553986</v>
      </c>
      <c r="Y1614" s="217">
        <v>0.65104172596446008</v>
      </c>
      <c r="Z1614" s="25"/>
    </row>
    <row r="1615" spans="1:26" x14ac:dyDescent="0.25">
      <c r="A1615" s="124">
        <v>593502</v>
      </c>
      <c r="B1615" s="125" t="s">
        <v>1645</v>
      </c>
      <c r="C1615" s="126" t="s">
        <v>1385</v>
      </c>
      <c r="D1615" s="101" t="s">
        <v>2122</v>
      </c>
      <c r="E1615" s="134"/>
      <c r="F1615" s="102">
        <v>22</v>
      </c>
      <c r="G1615" s="103" t="s">
        <v>1531</v>
      </c>
      <c r="H1615" s="104">
        <v>1</v>
      </c>
      <c r="I1615" s="106">
        <v>3783</v>
      </c>
      <c r="J1615" s="165">
        <v>1974</v>
      </c>
      <c r="K1615" s="166">
        <v>243</v>
      </c>
      <c r="L1615" s="166">
        <v>63</v>
      </c>
      <c r="M1615" s="166">
        <v>285</v>
      </c>
      <c r="N1615" s="166">
        <v>357</v>
      </c>
      <c r="O1615" s="167"/>
      <c r="P1615" s="138">
        <v>34.666666666666664</v>
      </c>
      <c r="Q1615" s="139">
        <v>1</v>
      </c>
      <c r="R1615" s="140">
        <v>52.333333333333336</v>
      </c>
      <c r="S1615" s="140">
        <v>64.666666666666671</v>
      </c>
      <c r="T1615" s="140">
        <v>12.333333333333334</v>
      </c>
      <c r="U1615" s="139">
        <v>4.333333333333333</v>
      </c>
      <c r="V1615" s="77">
        <f t="shared" si="25"/>
        <v>12.51</v>
      </c>
      <c r="W1615" s="216">
        <v>20.85</v>
      </c>
      <c r="X1615" s="217">
        <v>0.34895827403553986</v>
      </c>
      <c r="Y1615" s="217">
        <v>0.65104172596446008</v>
      </c>
      <c r="Z1615" s="25"/>
    </row>
    <row r="1616" spans="1:26" x14ac:dyDescent="0.25">
      <c r="A1616" s="124">
        <v>593600</v>
      </c>
      <c r="B1616" s="125" t="s">
        <v>1646</v>
      </c>
      <c r="C1616" s="126" t="s">
        <v>1385</v>
      </c>
      <c r="D1616" s="101" t="s">
        <v>2122</v>
      </c>
      <c r="E1616" s="134"/>
      <c r="F1616" s="102">
        <v>22</v>
      </c>
      <c r="G1616" s="103" t="s">
        <v>1531</v>
      </c>
      <c r="H1616" s="104">
        <v>1</v>
      </c>
      <c r="I1616" s="106">
        <v>2409</v>
      </c>
      <c r="J1616" s="165">
        <v>1485</v>
      </c>
      <c r="K1616" s="166">
        <v>153</v>
      </c>
      <c r="L1616" s="166">
        <v>36</v>
      </c>
      <c r="M1616" s="166">
        <v>171</v>
      </c>
      <c r="N1616" s="166">
        <v>270</v>
      </c>
      <c r="O1616" s="167"/>
      <c r="P1616" s="138">
        <v>48.333333333333336</v>
      </c>
      <c r="Q1616" s="139">
        <v>1</v>
      </c>
      <c r="R1616" s="140">
        <v>23</v>
      </c>
      <c r="S1616" s="140">
        <v>35.333333333333336</v>
      </c>
      <c r="T1616" s="140">
        <v>9</v>
      </c>
      <c r="U1616" s="139">
        <v>2.3333333333333335</v>
      </c>
      <c r="V1616" s="77">
        <f t="shared" si="25"/>
        <v>12.51</v>
      </c>
      <c r="W1616" s="216">
        <v>20.85</v>
      </c>
      <c r="X1616" s="217">
        <v>0.34895827403553986</v>
      </c>
      <c r="Y1616" s="217">
        <v>0.65104172596446008</v>
      </c>
      <c r="Z1616" s="25"/>
    </row>
    <row r="1617" spans="1:26" x14ac:dyDescent="0.25">
      <c r="A1617" s="124">
        <v>593700</v>
      </c>
      <c r="B1617" s="125" t="s">
        <v>1647</v>
      </c>
      <c r="C1617" s="126" t="s">
        <v>1385</v>
      </c>
      <c r="D1617" s="101" t="s">
        <v>2122</v>
      </c>
      <c r="E1617" s="134"/>
      <c r="F1617" s="102">
        <v>22</v>
      </c>
      <c r="G1617" s="103" t="s">
        <v>1531</v>
      </c>
      <c r="H1617" s="104">
        <v>1</v>
      </c>
      <c r="I1617" s="106">
        <v>2001</v>
      </c>
      <c r="J1617" s="165">
        <v>1125</v>
      </c>
      <c r="K1617" s="166">
        <v>126</v>
      </c>
      <c r="L1617" s="166">
        <v>27</v>
      </c>
      <c r="M1617" s="166">
        <v>183</v>
      </c>
      <c r="N1617" s="166">
        <v>246</v>
      </c>
      <c r="O1617" s="167"/>
      <c r="P1617" s="138">
        <v>7.666666666666667</v>
      </c>
      <c r="Q1617" s="139">
        <v>0.33333333333333331</v>
      </c>
      <c r="R1617" s="140">
        <v>28.333333333333332</v>
      </c>
      <c r="S1617" s="140">
        <v>33</v>
      </c>
      <c r="T1617" s="140">
        <v>7</v>
      </c>
      <c r="U1617" s="139">
        <v>2.3333333333333335</v>
      </c>
      <c r="V1617" s="77">
        <f t="shared" si="25"/>
        <v>12.51</v>
      </c>
      <c r="W1617" s="216">
        <v>20.85</v>
      </c>
      <c r="X1617" s="217">
        <v>0.34895827403553986</v>
      </c>
      <c r="Y1617" s="217">
        <v>0.65104172596446008</v>
      </c>
      <c r="Z1617" s="25"/>
    </row>
    <row r="1618" spans="1:26" x14ac:dyDescent="0.25">
      <c r="A1618" s="124">
        <v>593800</v>
      </c>
      <c r="B1618" s="125" t="s">
        <v>1648</v>
      </c>
      <c r="C1618" s="126" t="s">
        <v>1385</v>
      </c>
      <c r="D1618" s="101" t="s">
        <v>2122</v>
      </c>
      <c r="E1618" s="134"/>
      <c r="F1618" s="102">
        <v>22</v>
      </c>
      <c r="G1618" s="103" t="s">
        <v>1531</v>
      </c>
      <c r="H1618" s="104">
        <v>1</v>
      </c>
      <c r="I1618" s="106">
        <v>2379</v>
      </c>
      <c r="J1618" s="165">
        <v>1431</v>
      </c>
      <c r="K1618" s="166">
        <v>150</v>
      </c>
      <c r="L1618" s="166">
        <v>33</v>
      </c>
      <c r="M1618" s="166">
        <v>174</v>
      </c>
      <c r="N1618" s="166">
        <v>309</v>
      </c>
      <c r="O1618" s="167"/>
      <c r="P1618" s="138">
        <v>10.333333333333334</v>
      </c>
      <c r="Q1618" s="139">
        <v>0.33333333333333331</v>
      </c>
      <c r="R1618" s="140">
        <v>45</v>
      </c>
      <c r="S1618" s="140">
        <v>50.666666666666664</v>
      </c>
      <c r="T1618" s="140">
        <v>6.333333333333333</v>
      </c>
      <c r="U1618" s="139">
        <v>6.333333333333333</v>
      </c>
      <c r="V1618" s="77">
        <f t="shared" si="25"/>
        <v>12.51</v>
      </c>
      <c r="W1618" s="216">
        <v>20.85</v>
      </c>
      <c r="X1618" s="217">
        <v>0.34895827403553986</v>
      </c>
      <c r="Y1618" s="217">
        <v>0.65104172596446008</v>
      </c>
      <c r="Z1618" s="25"/>
    </row>
    <row r="1619" spans="1:26" x14ac:dyDescent="0.25">
      <c r="A1619" s="124">
        <v>593900</v>
      </c>
      <c r="B1619" s="125" t="s">
        <v>1649</v>
      </c>
      <c r="C1619" s="126" t="s">
        <v>1385</v>
      </c>
      <c r="D1619" s="101" t="s">
        <v>2122</v>
      </c>
      <c r="E1619" s="134"/>
      <c r="F1619" s="102">
        <v>22</v>
      </c>
      <c r="G1619" s="103" t="s">
        <v>1531</v>
      </c>
      <c r="H1619" s="104">
        <v>1</v>
      </c>
      <c r="I1619" s="106">
        <v>2907</v>
      </c>
      <c r="J1619" s="165">
        <v>1647</v>
      </c>
      <c r="K1619" s="166">
        <v>180</v>
      </c>
      <c r="L1619" s="166">
        <v>51</v>
      </c>
      <c r="M1619" s="166">
        <v>240</v>
      </c>
      <c r="N1619" s="166">
        <v>396</v>
      </c>
      <c r="O1619" s="167"/>
      <c r="P1619" s="138">
        <v>21.333333333333332</v>
      </c>
      <c r="Q1619" s="139">
        <v>1.3333333333333333</v>
      </c>
      <c r="R1619" s="140">
        <v>47.333333333333336</v>
      </c>
      <c r="S1619" s="140">
        <v>49</v>
      </c>
      <c r="T1619" s="140">
        <v>10.666666666666666</v>
      </c>
      <c r="U1619" s="139">
        <v>4</v>
      </c>
      <c r="V1619" s="77">
        <f t="shared" si="25"/>
        <v>12.51</v>
      </c>
      <c r="W1619" s="216">
        <v>20.85</v>
      </c>
      <c r="X1619" s="217">
        <v>0.34895827403553986</v>
      </c>
      <c r="Y1619" s="217">
        <v>0.65104172596446008</v>
      </c>
      <c r="Z1619" s="25"/>
    </row>
    <row r="1620" spans="1:26" x14ac:dyDescent="0.25">
      <c r="A1620" s="124">
        <v>594010</v>
      </c>
      <c r="B1620" s="125" t="s">
        <v>1650</v>
      </c>
      <c r="C1620" s="126" t="s">
        <v>1385</v>
      </c>
      <c r="D1620" s="101" t="s">
        <v>2122</v>
      </c>
      <c r="E1620" s="134"/>
      <c r="F1620" s="102">
        <v>22</v>
      </c>
      <c r="G1620" s="103" t="s">
        <v>1531</v>
      </c>
      <c r="H1620" s="104">
        <v>1</v>
      </c>
      <c r="I1620" s="106">
        <v>3405</v>
      </c>
      <c r="J1620" s="165">
        <v>2019</v>
      </c>
      <c r="K1620" s="166">
        <v>174</v>
      </c>
      <c r="L1620" s="166">
        <v>45</v>
      </c>
      <c r="M1620" s="166">
        <v>255</v>
      </c>
      <c r="N1620" s="166">
        <v>384</v>
      </c>
      <c r="O1620" s="167"/>
      <c r="P1620" s="138">
        <v>17</v>
      </c>
      <c r="Q1620" s="139">
        <v>1.3333333333333333</v>
      </c>
      <c r="R1620" s="140">
        <v>31</v>
      </c>
      <c r="S1620" s="140">
        <v>53.333333333333336</v>
      </c>
      <c r="T1620" s="140">
        <v>9.6666666666666661</v>
      </c>
      <c r="U1620" s="139">
        <v>8</v>
      </c>
      <c r="V1620" s="77">
        <f t="shared" si="25"/>
        <v>12.51</v>
      </c>
      <c r="W1620" s="216">
        <v>20.85</v>
      </c>
      <c r="X1620" s="217">
        <v>0.34895827403553986</v>
      </c>
      <c r="Y1620" s="217">
        <v>0.65104172596446008</v>
      </c>
      <c r="Z1620" s="25"/>
    </row>
    <row r="1621" spans="1:26" x14ac:dyDescent="0.25">
      <c r="A1621" s="124">
        <v>594020</v>
      </c>
      <c r="B1621" s="125" t="s">
        <v>1651</v>
      </c>
      <c r="C1621" s="126" t="s">
        <v>1385</v>
      </c>
      <c r="D1621" s="101" t="s">
        <v>2122</v>
      </c>
      <c r="E1621" s="134"/>
      <c r="F1621" s="102">
        <v>22</v>
      </c>
      <c r="G1621" s="103" t="s">
        <v>1531</v>
      </c>
      <c r="H1621" s="104">
        <v>1</v>
      </c>
      <c r="I1621" s="106">
        <v>3210</v>
      </c>
      <c r="J1621" s="165">
        <v>2100</v>
      </c>
      <c r="K1621" s="166">
        <v>147</v>
      </c>
      <c r="L1621" s="166">
        <v>42</v>
      </c>
      <c r="M1621" s="166">
        <v>201</v>
      </c>
      <c r="N1621" s="166">
        <v>339</v>
      </c>
      <c r="O1621" s="167"/>
      <c r="P1621" s="138">
        <v>20.333333333333332</v>
      </c>
      <c r="Q1621" s="139">
        <v>2.3333333333333335</v>
      </c>
      <c r="R1621" s="140">
        <v>47.333333333333336</v>
      </c>
      <c r="S1621" s="140">
        <v>43.666666666666664</v>
      </c>
      <c r="T1621" s="140">
        <v>8.6666666666666661</v>
      </c>
      <c r="U1621" s="139">
        <v>1</v>
      </c>
      <c r="V1621" s="77">
        <f t="shared" si="25"/>
        <v>12.51</v>
      </c>
      <c r="W1621" s="216">
        <v>20.85</v>
      </c>
      <c r="X1621" s="217">
        <v>0.34895827403553986</v>
      </c>
      <c r="Y1621" s="217">
        <v>0.65104172596446008</v>
      </c>
      <c r="Z1621" s="25"/>
    </row>
    <row r="1622" spans="1:26" x14ac:dyDescent="0.25">
      <c r="A1622" s="124">
        <v>594100</v>
      </c>
      <c r="B1622" s="125" t="s">
        <v>1652</v>
      </c>
      <c r="C1622" s="126" t="s">
        <v>1385</v>
      </c>
      <c r="D1622" s="101" t="s">
        <v>2122</v>
      </c>
      <c r="E1622" s="134"/>
      <c r="F1622" s="102">
        <v>22</v>
      </c>
      <c r="G1622" s="103" t="s">
        <v>1531</v>
      </c>
      <c r="H1622" s="104">
        <v>1</v>
      </c>
      <c r="I1622" s="106">
        <v>2346</v>
      </c>
      <c r="J1622" s="165">
        <v>1392</v>
      </c>
      <c r="K1622" s="166">
        <v>114</v>
      </c>
      <c r="L1622" s="166">
        <v>39</v>
      </c>
      <c r="M1622" s="166">
        <v>171</v>
      </c>
      <c r="N1622" s="166">
        <v>246</v>
      </c>
      <c r="O1622" s="167"/>
      <c r="P1622" s="138">
        <v>26.666666666666668</v>
      </c>
      <c r="Q1622" s="139">
        <v>0.66666666666666663</v>
      </c>
      <c r="R1622" s="140">
        <v>21</v>
      </c>
      <c r="S1622" s="140">
        <v>25.666666666666668</v>
      </c>
      <c r="T1622" s="140">
        <v>5.666666666666667</v>
      </c>
      <c r="U1622" s="139">
        <v>2.3333333333333335</v>
      </c>
      <c r="V1622" s="77">
        <f t="shared" si="25"/>
        <v>13.62</v>
      </c>
      <c r="W1622" s="216">
        <v>22.7</v>
      </c>
      <c r="X1622" s="217">
        <v>0.32051894333220293</v>
      </c>
      <c r="Y1622" s="217">
        <v>0.67948105666779701</v>
      </c>
      <c r="Z1622" s="25"/>
    </row>
    <row r="1623" spans="1:26" x14ac:dyDescent="0.25">
      <c r="A1623" s="124">
        <v>594200</v>
      </c>
      <c r="B1623" s="125" t="s">
        <v>1653</v>
      </c>
      <c r="C1623" s="126" t="s">
        <v>1385</v>
      </c>
      <c r="D1623" s="101" t="s">
        <v>2122</v>
      </c>
      <c r="E1623" s="134"/>
      <c r="F1623" s="102">
        <v>22</v>
      </c>
      <c r="G1623" s="103" t="s">
        <v>1531</v>
      </c>
      <c r="H1623" s="104">
        <v>1</v>
      </c>
      <c r="I1623" s="106">
        <v>3660</v>
      </c>
      <c r="J1623" s="165">
        <v>2088</v>
      </c>
      <c r="K1623" s="166">
        <v>192</v>
      </c>
      <c r="L1623" s="166">
        <v>63</v>
      </c>
      <c r="M1623" s="166">
        <v>300</v>
      </c>
      <c r="N1623" s="166">
        <v>399</v>
      </c>
      <c r="O1623" s="167"/>
      <c r="P1623" s="138">
        <v>11</v>
      </c>
      <c r="Q1623" s="139">
        <v>1</v>
      </c>
      <c r="R1623" s="140">
        <v>25.333333333333332</v>
      </c>
      <c r="S1623" s="140">
        <v>47</v>
      </c>
      <c r="T1623" s="140">
        <v>10</v>
      </c>
      <c r="U1623" s="139">
        <v>2.3333333333333335</v>
      </c>
      <c r="V1623" s="77">
        <f t="shared" si="25"/>
        <v>12.51</v>
      </c>
      <c r="W1623" s="216">
        <v>20.85</v>
      </c>
      <c r="X1623" s="217">
        <v>0.34895827403553986</v>
      </c>
      <c r="Y1623" s="217">
        <v>0.65104172596446008</v>
      </c>
      <c r="Z1623" s="25"/>
    </row>
    <row r="1624" spans="1:26" x14ac:dyDescent="0.25">
      <c r="A1624" s="124">
        <v>594300</v>
      </c>
      <c r="B1624" s="125" t="s">
        <v>1654</v>
      </c>
      <c r="C1624" s="126" t="s">
        <v>1385</v>
      </c>
      <c r="D1624" s="101" t="s">
        <v>2122</v>
      </c>
      <c r="E1624" s="134"/>
      <c r="F1624" s="102">
        <v>22</v>
      </c>
      <c r="G1624" s="103" t="s">
        <v>1531</v>
      </c>
      <c r="H1624" s="104">
        <v>1</v>
      </c>
      <c r="I1624" s="106">
        <v>3063</v>
      </c>
      <c r="J1624" s="165">
        <v>2025</v>
      </c>
      <c r="K1624" s="166">
        <v>96</v>
      </c>
      <c r="L1624" s="166">
        <v>30</v>
      </c>
      <c r="M1624" s="166">
        <v>168</v>
      </c>
      <c r="N1624" s="166">
        <v>390</v>
      </c>
      <c r="O1624" s="167"/>
      <c r="P1624" s="138">
        <v>11.666666666666666</v>
      </c>
      <c r="Q1624" s="139">
        <v>0.33333333333333331</v>
      </c>
      <c r="R1624" s="140">
        <v>60.333333333333336</v>
      </c>
      <c r="S1624" s="140">
        <v>40.333333333333336</v>
      </c>
      <c r="T1624" s="140">
        <v>6.333333333333333</v>
      </c>
      <c r="U1624" s="139">
        <v>2.6666666666666665</v>
      </c>
      <c r="V1624" s="77">
        <f t="shared" ref="V1624:V1683" si="26">IF(OR(H1624=1,H1624=2,H1624=3),0.6*W1624,0.4*W1624)</f>
        <v>12.51</v>
      </c>
      <c r="W1624" s="216">
        <v>20.85</v>
      </c>
      <c r="X1624" s="217">
        <v>0.34895827403553986</v>
      </c>
      <c r="Y1624" s="217">
        <v>0.65104172596446008</v>
      </c>
      <c r="Z1624" s="25"/>
    </row>
    <row r="1625" spans="1:26" x14ac:dyDescent="0.25">
      <c r="A1625" s="124">
        <v>594400</v>
      </c>
      <c r="B1625" s="125" t="s">
        <v>1655</v>
      </c>
      <c r="C1625" s="126" t="s">
        <v>1385</v>
      </c>
      <c r="D1625" s="101" t="s">
        <v>2122</v>
      </c>
      <c r="E1625" s="134"/>
      <c r="F1625" s="102">
        <v>22</v>
      </c>
      <c r="G1625" s="103" t="s">
        <v>1531</v>
      </c>
      <c r="H1625" s="104">
        <v>1</v>
      </c>
      <c r="I1625" s="106">
        <v>4152</v>
      </c>
      <c r="J1625" s="165">
        <v>2778</v>
      </c>
      <c r="K1625" s="166">
        <v>102</v>
      </c>
      <c r="L1625" s="166">
        <v>54</v>
      </c>
      <c r="M1625" s="166">
        <v>249</v>
      </c>
      <c r="N1625" s="166">
        <v>495</v>
      </c>
      <c r="O1625" s="167"/>
      <c r="P1625" s="138">
        <v>31.666666666666668</v>
      </c>
      <c r="Q1625" s="139">
        <v>0.33333333333333331</v>
      </c>
      <c r="R1625" s="140">
        <v>60</v>
      </c>
      <c r="S1625" s="140">
        <v>39.666666666666664</v>
      </c>
      <c r="T1625" s="140">
        <v>5</v>
      </c>
      <c r="U1625" s="139">
        <v>2.3333333333333335</v>
      </c>
      <c r="V1625" s="77">
        <f t="shared" si="26"/>
        <v>12.51</v>
      </c>
      <c r="W1625" s="216">
        <v>20.85</v>
      </c>
      <c r="X1625" s="217">
        <v>0.34895827403553986</v>
      </c>
      <c r="Y1625" s="217">
        <v>0.65104172596446008</v>
      </c>
      <c r="Z1625" s="25"/>
    </row>
    <row r="1626" spans="1:26" x14ac:dyDescent="0.25">
      <c r="A1626" s="124">
        <v>594500</v>
      </c>
      <c r="B1626" s="125" t="s">
        <v>1656</v>
      </c>
      <c r="C1626" s="126" t="s">
        <v>1385</v>
      </c>
      <c r="D1626" s="101" t="s">
        <v>2122</v>
      </c>
      <c r="E1626" s="134"/>
      <c r="F1626" s="102">
        <v>22</v>
      </c>
      <c r="G1626" s="103" t="s">
        <v>1531</v>
      </c>
      <c r="H1626" s="104">
        <v>1</v>
      </c>
      <c r="I1626" s="106">
        <v>1038</v>
      </c>
      <c r="J1626" s="168">
        <v>537</v>
      </c>
      <c r="K1626" s="166">
        <v>54</v>
      </c>
      <c r="L1626" s="166">
        <v>24</v>
      </c>
      <c r="M1626" s="166">
        <v>75</v>
      </c>
      <c r="N1626" s="166">
        <v>93</v>
      </c>
      <c r="O1626" s="167"/>
      <c r="P1626" s="138">
        <v>28</v>
      </c>
      <c r="Q1626" s="139">
        <v>1</v>
      </c>
      <c r="R1626" s="140">
        <v>12</v>
      </c>
      <c r="S1626" s="140">
        <v>10.666666666666666</v>
      </c>
      <c r="T1626" s="140">
        <v>4</v>
      </c>
      <c r="U1626" s="139">
        <v>0.33333333333333331</v>
      </c>
      <c r="V1626" s="77">
        <f t="shared" si="26"/>
        <v>12.51</v>
      </c>
      <c r="W1626" s="216">
        <v>20.85</v>
      </c>
      <c r="X1626" s="217">
        <v>0.34895827403553986</v>
      </c>
      <c r="Y1626" s="217">
        <v>0.65104172596446008</v>
      </c>
      <c r="Z1626" s="25"/>
    </row>
    <row r="1627" spans="1:26" x14ac:dyDescent="0.25">
      <c r="A1627" s="124">
        <v>594600</v>
      </c>
      <c r="B1627" s="125" t="s">
        <v>1657</v>
      </c>
      <c r="C1627" s="126" t="s">
        <v>1385</v>
      </c>
      <c r="D1627" s="101" t="s">
        <v>2122</v>
      </c>
      <c r="E1627" s="134"/>
      <c r="F1627" s="102">
        <v>22</v>
      </c>
      <c r="G1627" s="103" t="s">
        <v>1531</v>
      </c>
      <c r="H1627" s="104">
        <v>1</v>
      </c>
      <c r="I1627" s="106">
        <v>5910</v>
      </c>
      <c r="J1627" s="165">
        <v>3423</v>
      </c>
      <c r="K1627" s="166">
        <v>219</v>
      </c>
      <c r="L1627" s="166">
        <v>90</v>
      </c>
      <c r="M1627" s="166">
        <v>384</v>
      </c>
      <c r="N1627" s="166">
        <v>480</v>
      </c>
      <c r="O1627" s="167"/>
      <c r="P1627" s="138">
        <v>5.333333333333333</v>
      </c>
      <c r="Q1627" s="139">
        <v>0.33333333333333331</v>
      </c>
      <c r="R1627" s="140">
        <v>84.333333333333329</v>
      </c>
      <c r="S1627" s="140">
        <v>86</v>
      </c>
      <c r="T1627" s="140">
        <v>12</v>
      </c>
      <c r="U1627" s="139">
        <v>4</v>
      </c>
      <c r="V1627" s="77">
        <f t="shared" si="26"/>
        <v>12.51</v>
      </c>
      <c r="W1627" s="216">
        <v>20.85</v>
      </c>
      <c r="X1627" s="217">
        <v>0.34895827403553986</v>
      </c>
      <c r="Y1627" s="217">
        <v>0.65104172596446008</v>
      </c>
      <c r="Z1627" s="25"/>
    </row>
    <row r="1628" spans="1:26" x14ac:dyDescent="0.25">
      <c r="A1628" s="124">
        <v>594700</v>
      </c>
      <c r="B1628" s="125" t="s">
        <v>1658</v>
      </c>
      <c r="C1628" s="126" t="s">
        <v>1385</v>
      </c>
      <c r="D1628" s="101" t="s">
        <v>2122</v>
      </c>
      <c r="E1628" s="134"/>
      <c r="F1628" s="102">
        <v>22</v>
      </c>
      <c r="G1628" s="103" t="s">
        <v>1531</v>
      </c>
      <c r="H1628" s="104">
        <v>1</v>
      </c>
      <c r="I1628" s="106">
        <v>3675</v>
      </c>
      <c r="J1628" s="165">
        <v>2049</v>
      </c>
      <c r="K1628" s="166">
        <v>141</v>
      </c>
      <c r="L1628" s="166">
        <v>51</v>
      </c>
      <c r="M1628" s="166">
        <v>237</v>
      </c>
      <c r="N1628" s="166">
        <v>303</v>
      </c>
      <c r="O1628" s="167"/>
      <c r="P1628" s="138">
        <v>61.666666666666664</v>
      </c>
      <c r="Q1628" s="139">
        <v>1.6666666666666667</v>
      </c>
      <c r="R1628" s="140">
        <v>49.666666666666664</v>
      </c>
      <c r="S1628" s="140">
        <v>59</v>
      </c>
      <c r="T1628" s="140">
        <v>13.666666666666666</v>
      </c>
      <c r="U1628" s="139">
        <v>2</v>
      </c>
      <c r="V1628" s="77">
        <f t="shared" si="26"/>
        <v>12.51</v>
      </c>
      <c r="W1628" s="216">
        <v>20.85</v>
      </c>
      <c r="X1628" s="217">
        <v>0.34895827403553986</v>
      </c>
      <c r="Y1628" s="217">
        <v>0.65104172596446008</v>
      </c>
      <c r="Z1628" s="25"/>
    </row>
    <row r="1629" spans="1:26" x14ac:dyDescent="0.25">
      <c r="A1629" s="124">
        <v>594800</v>
      </c>
      <c r="B1629" s="125" t="s">
        <v>1659</v>
      </c>
      <c r="C1629" s="126" t="s">
        <v>1385</v>
      </c>
      <c r="D1629" s="101" t="s">
        <v>2122</v>
      </c>
      <c r="E1629" s="134"/>
      <c r="F1629" s="102">
        <v>22</v>
      </c>
      <c r="G1629" s="103" t="s">
        <v>1531</v>
      </c>
      <c r="H1629" s="104">
        <v>1</v>
      </c>
      <c r="I1629" s="106">
        <v>5490</v>
      </c>
      <c r="J1629" s="165">
        <v>3429</v>
      </c>
      <c r="K1629" s="166">
        <v>183</v>
      </c>
      <c r="L1629" s="166">
        <v>93</v>
      </c>
      <c r="M1629" s="166">
        <v>375</v>
      </c>
      <c r="N1629" s="166">
        <v>564</v>
      </c>
      <c r="O1629" s="167"/>
      <c r="P1629" s="138">
        <v>27</v>
      </c>
      <c r="Q1629" s="139">
        <v>1.3333333333333333</v>
      </c>
      <c r="R1629" s="140">
        <v>101.33333333333333</v>
      </c>
      <c r="S1629" s="140">
        <v>98.333333333333329</v>
      </c>
      <c r="T1629" s="140">
        <v>11.666666666666666</v>
      </c>
      <c r="U1629" s="139">
        <v>6.333333333333333</v>
      </c>
      <c r="V1629" s="77">
        <f t="shared" si="26"/>
        <v>12.51</v>
      </c>
      <c r="W1629" s="216">
        <v>20.85</v>
      </c>
      <c r="X1629" s="217">
        <v>0.34895827403553986</v>
      </c>
      <c r="Y1629" s="217">
        <v>0.65104172596446008</v>
      </c>
      <c r="Z1629" s="25"/>
    </row>
    <row r="1630" spans="1:26" x14ac:dyDescent="0.25">
      <c r="A1630" s="124">
        <v>594900</v>
      </c>
      <c r="B1630" s="125" t="s">
        <v>1660</v>
      </c>
      <c r="C1630" s="126" t="s">
        <v>1385</v>
      </c>
      <c r="D1630" s="101" t="s">
        <v>2122</v>
      </c>
      <c r="E1630" s="134"/>
      <c r="F1630" s="102">
        <v>22</v>
      </c>
      <c r="G1630" s="103" t="s">
        <v>1531</v>
      </c>
      <c r="H1630" s="104">
        <v>1</v>
      </c>
      <c r="I1630" s="106">
        <v>3087</v>
      </c>
      <c r="J1630" s="165">
        <v>2049</v>
      </c>
      <c r="K1630" s="166">
        <v>84</v>
      </c>
      <c r="L1630" s="166">
        <v>33</v>
      </c>
      <c r="M1630" s="166">
        <v>204</v>
      </c>
      <c r="N1630" s="166">
        <v>366</v>
      </c>
      <c r="O1630" s="167"/>
      <c r="P1630" s="138">
        <v>79</v>
      </c>
      <c r="Q1630" s="139">
        <v>1</v>
      </c>
      <c r="R1630" s="140">
        <v>59.666666666666664</v>
      </c>
      <c r="S1630" s="140">
        <v>44</v>
      </c>
      <c r="T1630" s="140">
        <v>6.333333333333333</v>
      </c>
      <c r="U1630" s="139">
        <v>5</v>
      </c>
      <c r="V1630" s="77">
        <f t="shared" si="26"/>
        <v>12.51</v>
      </c>
      <c r="W1630" s="216">
        <v>20.85</v>
      </c>
      <c r="X1630" s="217">
        <v>0.34895827403553986</v>
      </c>
      <c r="Y1630" s="217">
        <v>0.65104172596446008</v>
      </c>
      <c r="Z1630" s="25"/>
    </row>
    <row r="1631" spans="1:26" x14ac:dyDescent="0.25">
      <c r="A1631" s="124">
        <v>595000</v>
      </c>
      <c r="B1631" s="125" t="s">
        <v>1661</v>
      </c>
      <c r="C1631" s="126" t="s">
        <v>1385</v>
      </c>
      <c r="D1631" s="101" t="s">
        <v>2122</v>
      </c>
      <c r="E1631" s="134"/>
      <c r="F1631" s="102">
        <v>22</v>
      </c>
      <c r="G1631" s="103" t="s">
        <v>1531</v>
      </c>
      <c r="H1631" s="104">
        <v>1</v>
      </c>
      <c r="I1631" s="106">
        <v>3549</v>
      </c>
      <c r="J1631" s="165">
        <v>2103</v>
      </c>
      <c r="K1631" s="166">
        <v>153</v>
      </c>
      <c r="L1631" s="166">
        <v>69</v>
      </c>
      <c r="M1631" s="166">
        <v>285</v>
      </c>
      <c r="N1631" s="166">
        <v>390</v>
      </c>
      <c r="O1631" s="167"/>
      <c r="P1631" s="138">
        <v>52.666666666666664</v>
      </c>
      <c r="Q1631" s="139">
        <v>1</v>
      </c>
      <c r="R1631" s="140">
        <v>35</v>
      </c>
      <c r="S1631" s="140">
        <v>48.333333333333336</v>
      </c>
      <c r="T1631" s="140">
        <v>12</v>
      </c>
      <c r="U1631" s="139">
        <v>3.3333333333333335</v>
      </c>
      <c r="V1631" s="77">
        <f t="shared" si="26"/>
        <v>12.51</v>
      </c>
      <c r="W1631" s="216">
        <v>20.85</v>
      </c>
      <c r="X1631" s="217">
        <v>0.34895827403553986</v>
      </c>
      <c r="Y1631" s="217">
        <v>0.65104172596446008</v>
      </c>
      <c r="Z1631" s="25"/>
    </row>
    <row r="1632" spans="1:26" x14ac:dyDescent="0.25">
      <c r="A1632" s="124">
        <v>595100</v>
      </c>
      <c r="B1632" s="125" t="s">
        <v>1662</v>
      </c>
      <c r="C1632" s="126" t="s">
        <v>1385</v>
      </c>
      <c r="D1632" s="101" t="s">
        <v>2122</v>
      </c>
      <c r="E1632" s="134"/>
      <c r="F1632" s="102">
        <v>22</v>
      </c>
      <c r="G1632" s="103" t="s">
        <v>1531</v>
      </c>
      <c r="H1632" s="104">
        <v>1</v>
      </c>
      <c r="I1632" s="106">
        <v>2862</v>
      </c>
      <c r="J1632" s="165">
        <v>1734</v>
      </c>
      <c r="K1632" s="166">
        <v>78</v>
      </c>
      <c r="L1632" s="166">
        <v>36</v>
      </c>
      <c r="M1632" s="166">
        <v>222</v>
      </c>
      <c r="N1632" s="166">
        <v>363</v>
      </c>
      <c r="O1632" s="167"/>
      <c r="P1632" s="138">
        <v>17.333333333333332</v>
      </c>
      <c r="Q1632" s="139">
        <v>1.3333333333333333</v>
      </c>
      <c r="R1632" s="140">
        <v>33.666666666666664</v>
      </c>
      <c r="S1632" s="140">
        <v>29.666666666666668</v>
      </c>
      <c r="T1632" s="140">
        <v>11.333333333333334</v>
      </c>
      <c r="U1632" s="139">
        <v>1.3333333333333333</v>
      </c>
      <c r="V1632" s="77">
        <f t="shared" si="26"/>
        <v>12.51</v>
      </c>
      <c r="W1632" s="216">
        <v>20.85</v>
      </c>
      <c r="X1632" s="217">
        <v>0.34895827403553986</v>
      </c>
      <c r="Y1632" s="217">
        <v>0.65104172596446008</v>
      </c>
      <c r="Z1632" s="25"/>
    </row>
    <row r="1633" spans="1:26" x14ac:dyDescent="0.25">
      <c r="A1633" s="124">
        <v>595200</v>
      </c>
      <c r="B1633" s="125" t="s">
        <v>1663</v>
      </c>
      <c r="C1633" s="126" t="s">
        <v>1385</v>
      </c>
      <c r="D1633" s="101" t="s">
        <v>2122</v>
      </c>
      <c r="E1633" s="134"/>
      <c r="F1633" s="102">
        <v>22</v>
      </c>
      <c r="G1633" s="103" t="s">
        <v>1531</v>
      </c>
      <c r="H1633" s="104">
        <v>1</v>
      </c>
      <c r="I1633" s="106">
        <v>1953</v>
      </c>
      <c r="J1633" s="165">
        <v>1296</v>
      </c>
      <c r="K1633" s="166">
        <v>48</v>
      </c>
      <c r="L1633" s="166">
        <v>24</v>
      </c>
      <c r="M1633" s="166">
        <v>135</v>
      </c>
      <c r="N1633" s="166">
        <v>234</v>
      </c>
      <c r="O1633" s="167"/>
      <c r="P1633" s="138">
        <v>19</v>
      </c>
      <c r="Q1633" s="139">
        <v>0</v>
      </c>
      <c r="R1633" s="140">
        <v>18</v>
      </c>
      <c r="S1633" s="140">
        <v>10.666666666666666</v>
      </c>
      <c r="T1633" s="140">
        <v>2.3333333333333335</v>
      </c>
      <c r="U1633" s="139">
        <v>1.3333333333333333</v>
      </c>
      <c r="V1633" s="77">
        <f t="shared" si="26"/>
        <v>12.51</v>
      </c>
      <c r="W1633" s="216">
        <v>20.85</v>
      </c>
      <c r="X1633" s="217">
        <v>0.34895827403553986</v>
      </c>
      <c r="Y1633" s="217">
        <v>0.65104172596446008</v>
      </c>
      <c r="Z1633" s="25"/>
    </row>
    <row r="1634" spans="1:26" x14ac:dyDescent="0.25">
      <c r="A1634" s="124">
        <v>595300</v>
      </c>
      <c r="B1634" s="125" t="s">
        <v>1664</v>
      </c>
      <c r="C1634" s="126" t="s">
        <v>1385</v>
      </c>
      <c r="D1634" s="101" t="s">
        <v>2122</v>
      </c>
      <c r="E1634" s="134"/>
      <c r="F1634" s="102">
        <v>22</v>
      </c>
      <c r="G1634" s="103" t="s">
        <v>1531</v>
      </c>
      <c r="H1634" s="104">
        <v>1</v>
      </c>
      <c r="I1634" s="106">
        <v>4479</v>
      </c>
      <c r="J1634" s="165">
        <v>2574</v>
      </c>
      <c r="K1634" s="166">
        <v>219</v>
      </c>
      <c r="L1634" s="166">
        <v>84</v>
      </c>
      <c r="M1634" s="166">
        <v>378</v>
      </c>
      <c r="N1634" s="166">
        <v>591</v>
      </c>
      <c r="O1634" s="167"/>
      <c r="P1634" s="138">
        <v>12.666666666666666</v>
      </c>
      <c r="Q1634" s="139">
        <v>0.33333333333333331</v>
      </c>
      <c r="R1634" s="140">
        <v>42.666666666666664</v>
      </c>
      <c r="S1634" s="140">
        <v>74</v>
      </c>
      <c r="T1634" s="140">
        <v>19.666666666666668</v>
      </c>
      <c r="U1634" s="139">
        <v>6.666666666666667</v>
      </c>
      <c r="V1634" s="77">
        <f t="shared" si="26"/>
        <v>12.51</v>
      </c>
      <c r="W1634" s="216">
        <v>20.85</v>
      </c>
      <c r="X1634" s="217">
        <v>0.34895827403553986</v>
      </c>
      <c r="Y1634" s="217">
        <v>0.65104172596446008</v>
      </c>
      <c r="Z1634" s="25"/>
    </row>
    <row r="1635" spans="1:26" x14ac:dyDescent="0.25">
      <c r="A1635" s="124">
        <v>595400</v>
      </c>
      <c r="B1635" s="125" t="s">
        <v>1665</v>
      </c>
      <c r="C1635" s="126" t="s">
        <v>1385</v>
      </c>
      <c r="D1635" s="101" t="s">
        <v>2122</v>
      </c>
      <c r="E1635" s="134"/>
      <c r="F1635" s="102">
        <v>22</v>
      </c>
      <c r="G1635" s="103" t="s">
        <v>1531</v>
      </c>
      <c r="H1635" s="104">
        <v>1</v>
      </c>
      <c r="I1635" s="106">
        <v>3660</v>
      </c>
      <c r="J1635" s="165">
        <v>2310</v>
      </c>
      <c r="K1635" s="166">
        <v>93</v>
      </c>
      <c r="L1635" s="166">
        <v>54</v>
      </c>
      <c r="M1635" s="166">
        <v>285</v>
      </c>
      <c r="N1635" s="166">
        <v>519</v>
      </c>
      <c r="O1635" s="167"/>
      <c r="P1635" s="138">
        <v>20</v>
      </c>
      <c r="Q1635" s="139">
        <v>2.3333333333333335</v>
      </c>
      <c r="R1635" s="140">
        <v>29.333333333333332</v>
      </c>
      <c r="S1635" s="140">
        <v>28.666666666666668</v>
      </c>
      <c r="T1635" s="140">
        <v>6</v>
      </c>
      <c r="U1635" s="139">
        <v>3.3333333333333335</v>
      </c>
      <c r="V1635" s="77">
        <f t="shared" si="26"/>
        <v>12.51</v>
      </c>
      <c r="W1635" s="216">
        <v>20.85</v>
      </c>
      <c r="X1635" s="217">
        <v>0.34895827403553986</v>
      </c>
      <c r="Y1635" s="217">
        <v>0.65104172596446008</v>
      </c>
      <c r="Z1635" s="25"/>
    </row>
    <row r="1636" spans="1:26" x14ac:dyDescent="0.25">
      <c r="A1636" s="124">
        <v>595500</v>
      </c>
      <c r="B1636" s="125" t="s">
        <v>1666</v>
      </c>
      <c r="C1636" s="126" t="s">
        <v>1385</v>
      </c>
      <c r="D1636" s="101" t="s">
        <v>2122</v>
      </c>
      <c r="E1636" s="134"/>
      <c r="F1636" s="102">
        <v>22</v>
      </c>
      <c r="G1636" s="103" t="s">
        <v>1531</v>
      </c>
      <c r="H1636" s="104">
        <v>1</v>
      </c>
      <c r="I1636" s="106">
        <v>2442</v>
      </c>
      <c r="J1636" s="165">
        <v>1551</v>
      </c>
      <c r="K1636" s="166">
        <v>54</v>
      </c>
      <c r="L1636" s="166">
        <v>27</v>
      </c>
      <c r="M1636" s="166">
        <v>174</v>
      </c>
      <c r="N1636" s="166">
        <v>408</v>
      </c>
      <c r="O1636" s="167"/>
      <c r="P1636" s="138">
        <v>16.333333333333332</v>
      </c>
      <c r="Q1636" s="139">
        <v>1</v>
      </c>
      <c r="R1636" s="140">
        <v>24.666666666666668</v>
      </c>
      <c r="S1636" s="140">
        <v>22.666666666666668</v>
      </c>
      <c r="T1636" s="140">
        <v>8</v>
      </c>
      <c r="U1636" s="139">
        <v>1.6666666666666667</v>
      </c>
      <c r="V1636" s="77">
        <f t="shared" si="26"/>
        <v>12.51</v>
      </c>
      <c r="W1636" s="216">
        <v>20.85</v>
      </c>
      <c r="X1636" s="217">
        <v>0.34895827403553986</v>
      </c>
      <c r="Y1636" s="217">
        <v>0.65104172596446008</v>
      </c>
      <c r="Z1636" s="25"/>
    </row>
    <row r="1637" spans="1:26" x14ac:dyDescent="0.25">
      <c r="A1637" s="124">
        <v>595600</v>
      </c>
      <c r="B1637" s="125" t="s">
        <v>1667</v>
      </c>
      <c r="C1637" s="126" t="s">
        <v>1385</v>
      </c>
      <c r="D1637" s="101" t="s">
        <v>2122</v>
      </c>
      <c r="E1637" s="134"/>
      <c r="F1637" s="102">
        <v>22</v>
      </c>
      <c r="G1637" s="103" t="s">
        <v>1531</v>
      </c>
      <c r="H1637" s="104">
        <v>1</v>
      </c>
      <c r="I1637" s="106">
        <v>4560</v>
      </c>
      <c r="J1637" s="165">
        <v>2805</v>
      </c>
      <c r="K1637" s="166">
        <v>207</v>
      </c>
      <c r="L1637" s="166">
        <v>90</v>
      </c>
      <c r="M1637" s="166">
        <v>363</v>
      </c>
      <c r="N1637" s="166">
        <v>552</v>
      </c>
      <c r="O1637" s="167"/>
      <c r="P1637" s="138">
        <v>16.666666666666668</v>
      </c>
      <c r="Q1637" s="139">
        <v>0</v>
      </c>
      <c r="R1637" s="140">
        <v>45.666666666666664</v>
      </c>
      <c r="S1637" s="140">
        <v>56</v>
      </c>
      <c r="T1637" s="140">
        <v>13</v>
      </c>
      <c r="U1637" s="139">
        <v>4.666666666666667</v>
      </c>
      <c r="V1637" s="77">
        <f t="shared" si="26"/>
        <v>12.51</v>
      </c>
      <c r="W1637" s="216">
        <v>20.85</v>
      </c>
      <c r="X1637" s="217">
        <v>0.34895827403553986</v>
      </c>
      <c r="Y1637" s="217">
        <v>0.65104172596446008</v>
      </c>
      <c r="Z1637" s="25"/>
    </row>
    <row r="1638" spans="1:26" x14ac:dyDescent="0.25">
      <c r="A1638" s="124">
        <v>595700</v>
      </c>
      <c r="B1638" s="125" t="s">
        <v>1668</v>
      </c>
      <c r="C1638" s="126" t="s">
        <v>1385</v>
      </c>
      <c r="D1638" s="101" t="s">
        <v>2122</v>
      </c>
      <c r="E1638" s="134"/>
      <c r="F1638" s="102">
        <v>22</v>
      </c>
      <c r="G1638" s="103" t="s">
        <v>1531</v>
      </c>
      <c r="H1638" s="104">
        <v>1</v>
      </c>
      <c r="I1638" s="106">
        <v>3594</v>
      </c>
      <c r="J1638" s="165">
        <v>2262</v>
      </c>
      <c r="K1638" s="166">
        <v>147</v>
      </c>
      <c r="L1638" s="166">
        <v>48</v>
      </c>
      <c r="M1638" s="166">
        <v>282</v>
      </c>
      <c r="N1638" s="166">
        <v>396</v>
      </c>
      <c r="O1638" s="167"/>
      <c r="P1638" s="138">
        <v>19</v>
      </c>
      <c r="Q1638" s="139">
        <v>0.33333333333333331</v>
      </c>
      <c r="R1638" s="140">
        <v>99.666666666666671</v>
      </c>
      <c r="S1638" s="140">
        <v>79.333333333333329</v>
      </c>
      <c r="T1638" s="140">
        <v>9.3333333333333339</v>
      </c>
      <c r="U1638" s="139">
        <v>5.666666666666667</v>
      </c>
      <c r="V1638" s="77">
        <f t="shared" si="26"/>
        <v>12.51</v>
      </c>
      <c r="W1638" s="216">
        <v>20.85</v>
      </c>
      <c r="X1638" s="217">
        <v>0.34895827403553986</v>
      </c>
      <c r="Y1638" s="217">
        <v>0.65104172596446008</v>
      </c>
      <c r="Z1638" s="25"/>
    </row>
    <row r="1639" spans="1:26" x14ac:dyDescent="0.25">
      <c r="A1639" s="124">
        <v>595800</v>
      </c>
      <c r="B1639" s="125" t="s">
        <v>1669</v>
      </c>
      <c r="C1639" s="126" t="s">
        <v>1385</v>
      </c>
      <c r="D1639" s="101" t="s">
        <v>2122</v>
      </c>
      <c r="E1639" s="134"/>
      <c r="F1639" s="102">
        <v>22</v>
      </c>
      <c r="G1639" s="103" t="s">
        <v>1531</v>
      </c>
      <c r="H1639" s="104">
        <v>1</v>
      </c>
      <c r="I1639" s="106">
        <v>2442</v>
      </c>
      <c r="J1639" s="165">
        <v>1566</v>
      </c>
      <c r="K1639" s="166">
        <v>111</v>
      </c>
      <c r="L1639" s="166">
        <v>39</v>
      </c>
      <c r="M1639" s="166">
        <v>165</v>
      </c>
      <c r="N1639" s="166">
        <v>294</v>
      </c>
      <c r="O1639" s="167"/>
      <c r="P1639" s="138">
        <v>59</v>
      </c>
      <c r="Q1639" s="139">
        <v>1</v>
      </c>
      <c r="R1639" s="140">
        <v>32</v>
      </c>
      <c r="S1639" s="140">
        <v>38</v>
      </c>
      <c r="T1639" s="140">
        <v>6.333333333333333</v>
      </c>
      <c r="U1639" s="139">
        <v>0.33333333333333331</v>
      </c>
      <c r="V1639" s="77">
        <f t="shared" si="26"/>
        <v>12.51</v>
      </c>
      <c r="W1639" s="216">
        <v>20.85</v>
      </c>
      <c r="X1639" s="217">
        <v>0.34895827403553986</v>
      </c>
      <c r="Y1639" s="217">
        <v>0.65104172596446008</v>
      </c>
      <c r="Z1639" s="25"/>
    </row>
    <row r="1640" spans="1:26" x14ac:dyDescent="0.25">
      <c r="A1640" s="124">
        <v>595900</v>
      </c>
      <c r="B1640" s="125" t="s">
        <v>1670</v>
      </c>
      <c r="C1640" s="126" t="s">
        <v>1385</v>
      </c>
      <c r="D1640" s="101" t="s">
        <v>2122</v>
      </c>
      <c r="E1640" s="134"/>
      <c r="F1640" s="102">
        <v>22</v>
      </c>
      <c r="G1640" s="103" t="s">
        <v>1531</v>
      </c>
      <c r="H1640" s="104">
        <v>1</v>
      </c>
      <c r="I1640" s="106">
        <v>3231</v>
      </c>
      <c r="J1640" s="165">
        <v>2154</v>
      </c>
      <c r="K1640" s="166">
        <v>108</v>
      </c>
      <c r="L1640" s="166">
        <v>36</v>
      </c>
      <c r="M1640" s="166">
        <v>210</v>
      </c>
      <c r="N1640" s="166">
        <v>384</v>
      </c>
      <c r="O1640" s="167"/>
      <c r="P1640" s="138">
        <v>16.666666666666668</v>
      </c>
      <c r="Q1640" s="139">
        <v>0</v>
      </c>
      <c r="R1640" s="140">
        <v>32.666666666666664</v>
      </c>
      <c r="S1640" s="140">
        <v>26.333333333333332</v>
      </c>
      <c r="T1640" s="140">
        <v>6.333333333333333</v>
      </c>
      <c r="U1640" s="139">
        <v>1.6666666666666667</v>
      </c>
      <c r="V1640" s="77">
        <f t="shared" si="26"/>
        <v>12.51</v>
      </c>
      <c r="W1640" s="216">
        <v>20.85</v>
      </c>
      <c r="X1640" s="217">
        <v>0.34895827403553986</v>
      </c>
      <c r="Y1640" s="217">
        <v>0.65104172596446008</v>
      </c>
      <c r="Z1640" s="25"/>
    </row>
    <row r="1641" spans="1:26" x14ac:dyDescent="0.25">
      <c r="A1641" s="124">
        <v>596000</v>
      </c>
      <c r="B1641" s="125" t="s">
        <v>1671</v>
      </c>
      <c r="C1641" s="126" t="s">
        <v>1385</v>
      </c>
      <c r="D1641" s="101" t="s">
        <v>2122</v>
      </c>
      <c r="E1641" s="134"/>
      <c r="F1641" s="102">
        <v>22</v>
      </c>
      <c r="G1641" s="103" t="s">
        <v>1531</v>
      </c>
      <c r="H1641" s="104">
        <v>1</v>
      </c>
      <c r="I1641" s="106">
        <v>3252</v>
      </c>
      <c r="J1641" s="165">
        <v>2379</v>
      </c>
      <c r="K1641" s="166">
        <v>60</v>
      </c>
      <c r="L1641" s="166">
        <v>18</v>
      </c>
      <c r="M1641" s="166">
        <v>144</v>
      </c>
      <c r="N1641" s="166">
        <v>390</v>
      </c>
      <c r="O1641" s="167"/>
      <c r="P1641" s="138">
        <v>15.666666666666666</v>
      </c>
      <c r="Q1641" s="139">
        <v>0</v>
      </c>
      <c r="R1641" s="140">
        <v>46.333333333333336</v>
      </c>
      <c r="S1641" s="140">
        <v>31</v>
      </c>
      <c r="T1641" s="140">
        <v>5.333333333333333</v>
      </c>
      <c r="U1641" s="139">
        <v>0</v>
      </c>
      <c r="V1641" s="77">
        <f t="shared" si="26"/>
        <v>9.9933251687923832</v>
      </c>
      <c r="W1641" s="216">
        <v>16.655541947987306</v>
      </c>
      <c r="X1641" s="217">
        <v>0.43683838306565753</v>
      </c>
      <c r="Y1641" s="217">
        <v>0.56316161693434241</v>
      </c>
      <c r="Z1641" s="25"/>
    </row>
    <row r="1642" spans="1:26" x14ac:dyDescent="0.25">
      <c r="A1642" s="124">
        <v>596101</v>
      </c>
      <c r="B1642" s="125" t="s">
        <v>1672</v>
      </c>
      <c r="C1642" s="126" t="s">
        <v>1385</v>
      </c>
      <c r="D1642" s="101" t="s">
        <v>2122</v>
      </c>
      <c r="E1642" s="134"/>
      <c r="F1642" s="102">
        <v>507</v>
      </c>
      <c r="G1642" s="103" t="s">
        <v>95</v>
      </c>
      <c r="H1642" s="104">
        <v>6</v>
      </c>
      <c r="I1642" s="106" t="s">
        <v>2139</v>
      </c>
      <c r="J1642" s="168" t="s">
        <v>2139</v>
      </c>
      <c r="K1642" s="166" t="s">
        <v>2139</v>
      </c>
      <c r="L1642" s="166" t="s">
        <v>2139</v>
      </c>
      <c r="M1642" s="166" t="s">
        <v>2139</v>
      </c>
      <c r="N1642" s="166" t="s">
        <v>2139</v>
      </c>
      <c r="O1642" s="167"/>
      <c r="P1642" s="138">
        <v>16</v>
      </c>
      <c r="Q1642" s="139">
        <v>0</v>
      </c>
      <c r="R1642" s="140">
        <v>0</v>
      </c>
      <c r="S1642" s="140">
        <v>0</v>
      </c>
      <c r="T1642" s="140">
        <v>0</v>
      </c>
      <c r="U1642" s="139">
        <v>0</v>
      </c>
      <c r="V1642" s="77">
        <f t="shared" si="26"/>
        <v>8.3400000000000016</v>
      </c>
      <c r="W1642" s="216">
        <v>20.85</v>
      </c>
      <c r="X1642" s="217">
        <v>0.34895827403553986</v>
      </c>
      <c r="Y1642" s="217">
        <v>0.65104172596446008</v>
      </c>
      <c r="Z1642" s="25"/>
    </row>
    <row r="1643" spans="1:26" x14ac:dyDescent="0.25">
      <c r="A1643" s="124">
        <v>596102</v>
      </c>
      <c r="B1643" s="125" t="s">
        <v>1673</v>
      </c>
      <c r="C1643" s="126" t="s">
        <v>1385</v>
      </c>
      <c r="D1643" s="101" t="s">
        <v>2122</v>
      </c>
      <c r="E1643" s="134"/>
      <c r="F1643" s="102">
        <v>22</v>
      </c>
      <c r="G1643" s="103" t="s">
        <v>1531</v>
      </c>
      <c r="H1643" s="104">
        <v>1</v>
      </c>
      <c r="I1643" s="106">
        <v>2922</v>
      </c>
      <c r="J1643" s="165">
        <v>2091</v>
      </c>
      <c r="K1643" s="166">
        <v>66</v>
      </c>
      <c r="L1643" s="166">
        <v>21</v>
      </c>
      <c r="M1643" s="166">
        <v>135</v>
      </c>
      <c r="N1643" s="166">
        <v>375</v>
      </c>
      <c r="O1643" s="167"/>
      <c r="P1643" s="138">
        <v>0.33333333333333331</v>
      </c>
      <c r="Q1643" s="139">
        <v>0</v>
      </c>
      <c r="R1643" s="140">
        <v>34.666666666666664</v>
      </c>
      <c r="S1643" s="140">
        <v>29.666666666666668</v>
      </c>
      <c r="T1643" s="140">
        <v>4</v>
      </c>
      <c r="U1643" s="139">
        <v>2</v>
      </c>
      <c r="V1643" s="77">
        <f t="shared" si="26"/>
        <v>12.51</v>
      </c>
      <c r="W1643" s="216">
        <v>20.85</v>
      </c>
      <c r="X1643" s="217">
        <v>0.34895827403553986</v>
      </c>
      <c r="Y1643" s="217">
        <v>0.65104172596446008</v>
      </c>
      <c r="Z1643" s="25"/>
    </row>
    <row r="1644" spans="1:26" x14ac:dyDescent="0.25">
      <c r="A1644" s="124">
        <v>596200</v>
      </c>
      <c r="B1644" s="125" t="s">
        <v>1674</v>
      </c>
      <c r="C1644" s="126" t="s">
        <v>1385</v>
      </c>
      <c r="D1644" s="101" t="s">
        <v>2122</v>
      </c>
      <c r="E1644" s="134"/>
      <c r="F1644" s="102">
        <v>22</v>
      </c>
      <c r="G1644" s="103" t="s">
        <v>1531</v>
      </c>
      <c r="H1644" s="104">
        <v>1</v>
      </c>
      <c r="I1644" s="106">
        <v>3612</v>
      </c>
      <c r="J1644" s="165">
        <v>2352</v>
      </c>
      <c r="K1644" s="166">
        <v>60</v>
      </c>
      <c r="L1644" s="166">
        <v>45</v>
      </c>
      <c r="M1644" s="166">
        <v>219</v>
      </c>
      <c r="N1644" s="166">
        <v>555</v>
      </c>
      <c r="O1644" s="167"/>
      <c r="P1644" s="138">
        <v>20</v>
      </c>
      <c r="Q1644" s="139">
        <v>0</v>
      </c>
      <c r="R1644" s="140">
        <v>37.333333333333336</v>
      </c>
      <c r="S1644" s="140">
        <v>29.333333333333332</v>
      </c>
      <c r="T1644" s="140">
        <v>6.666666666666667</v>
      </c>
      <c r="U1644" s="139">
        <v>1.6666666666666667</v>
      </c>
      <c r="V1644" s="77">
        <f t="shared" si="26"/>
        <v>9.9933251687923832</v>
      </c>
      <c r="W1644" s="216">
        <v>16.655541947987306</v>
      </c>
      <c r="X1644" s="217">
        <v>0.43683838306565753</v>
      </c>
      <c r="Y1644" s="217">
        <v>0.56316161693434241</v>
      </c>
      <c r="Z1644" s="25"/>
    </row>
    <row r="1645" spans="1:26" x14ac:dyDescent="0.25">
      <c r="A1645" s="124">
        <v>596400</v>
      </c>
      <c r="B1645" s="125" t="s">
        <v>1675</v>
      </c>
      <c r="C1645" s="126" t="s">
        <v>1385</v>
      </c>
      <c r="D1645" s="101" t="s">
        <v>2122</v>
      </c>
      <c r="E1645" s="134"/>
      <c r="F1645" s="102">
        <v>22</v>
      </c>
      <c r="G1645" s="103" t="s">
        <v>1531</v>
      </c>
      <c r="H1645" s="104">
        <v>1</v>
      </c>
      <c r="I1645" s="106">
        <v>2859</v>
      </c>
      <c r="J1645" s="165">
        <v>2016</v>
      </c>
      <c r="K1645" s="166">
        <v>120</v>
      </c>
      <c r="L1645" s="166">
        <v>33</v>
      </c>
      <c r="M1645" s="166">
        <v>156</v>
      </c>
      <c r="N1645" s="166">
        <v>354</v>
      </c>
      <c r="O1645" s="167"/>
      <c r="P1645" s="138">
        <v>33</v>
      </c>
      <c r="Q1645" s="139">
        <v>0</v>
      </c>
      <c r="R1645" s="140">
        <v>31.333333333333332</v>
      </c>
      <c r="S1645" s="140">
        <v>25.333333333333332</v>
      </c>
      <c r="T1645" s="140">
        <v>5.666666666666667</v>
      </c>
      <c r="U1645" s="139">
        <v>1</v>
      </c>
      <c r="V1645" s="77">
        <f t="shared" si="26"/>
        <v>9.9933251687923832</v>
      </c>
      <c r="W1645" s="216">
        <v>16.655541947987306</v>
      </c>
      <c r="X1645" s="217">
        <v>0.43683838306565753</v>
      </c>
      <c r="Y1645" s="217">
        <v>0.56316161693434241</v>
      </c>
      <c r="Z1645" s="25"/>
    </row>
    <row r="1646" spans="1:26" x14ac:dyDescent="0.25">
      <c r="A1646" s="124">
        <v>596502</v>
      </c>
      <c r="B1646" s="125" t="s">
        <v>1676</v>
      </c>
      <c r="C1646" s="126" t="s">
        <v>1385</v>
      </c>
      <c r="D1646" s="101" t="s">
        <v>2122</v>
      </c>
      <c r="E1646" s="134"/>
      <c r="F1646" s="102">
        <v>22</v>
      </c>
      <c r="G1646" s="103" t="s">
        <v>1531</v>
      </c>
      <c r="H1646" s="104">
        <v>1</v>
      </c>
      <c r="I1646" s="106">
        <v>1467</v>
      </c>
      <c r="J1646" s="165">
        <v>1107</v>
      </c>
      <c r="K1646" s="166">
        <v>33</v>
      </c>
      <c r="L1646" s="166">
        <v>12</v>
      </c>
      <c r="M1646" s="166">
        <v>66</v>
      </c>
      <c r="N1646" s="166">
        <v>162</v>
      </c>
      <c r="O1646" s="167"/>
      <c r="P1646" s="138">
        <v>14.333333333333334</v>
      </c>
      <c r="Q1646" s="139">
        <v>1.6666666666666667</v>
      </c>
      <c r="R1646" s="140">
        <v>10.333333333333334</v>
      </c>
      <c r="S1646" s="140">
        <v>12.666666666666666</v>
      </c>
      <c r="T1646" s="140">
        <v>5</v>
      </c>
      <c r="U1646" s="139">
        <v>2.6666666666666665</v>
      </c>
      <c r="V1646" s="77">
        <f t="shared" si="26"/>
        <v>9.9933251687923832</v>
      </c>
      <c r="W1646" s="216">
        <v>16.655541947987306</v>
      </c>
      <c r="X1646" s="217">
        <v>0.43683838306565753</v>
      </c>
      <c r="Y1646" s="217">
        <v>0.56316161693434241</v>
      </c>
      <c r="Z1646" s="25"/>
    </row>
    <row r="1647" spans="1:26" x14ac:dyDescent="0.25">
      <c r="A1647" s="124">
        <v>596503</v>
      </c>
      <c r="B1647" s="125" t="s">
        <v>1677</v>
      </c>
      <c r="C1647" s="126" t="s">
        <v>1385</v>
      </c>
      <c r="D1647" s="101" t="s">
        <v>2122</v>
      </c>
      <c r="E1647" s="134"/>
      <c r="F1647" s="102">
        <v>22</v>
      </c>
      <c r="G1647" s="103" t="s">
        <v>1531</v>
      </c>
      <c r="H1647" s="104">
        <v>1</v>
      </c>
      <c r="I1647" s="106">
        <v>870</v>
      </c>
      <c r="J1647" s="168">
        <v>609</v>
      </c>
      <c r="K1647" s="166">
        <v>18</v>
      </c>
      <c r="L1647" s="166">
        <v>3</v>
      </c>
      <c r="M1647" s="166">
        <v>33</v>
      </c>
      <c r="N1647" s="166">
        <v>120</v>
      </c>
      <c r="O1647" s="167"/>
      <c r="P1647" s="138">
        <v>5.333333333333333</v>
      </c>
      <c r="Q1647" s="139">
        <v>0</v>
      </c>
      <c r="R1647" s="140">
        <v>2.6666666666666665</v>
      </c>
      <c r="S1647" s="140">
        <v>2.3333333333333335</v>
      </c>
      <c r="T1647" s="140">
        <v>0.33333333333333331</v>
      </c>
      <c r="U1647" s="139">
        <v>0.66666666666666663</v>
      </c>
      <c r="V1647" s="77">
        <f t="shared" si="26"/>
        <v>9.9933251687923832</v>
      </c>
      <c r="W1647" s="216">
        <v>16.655541947987306</v>
      </c>
      <c r="X1647" s="217">
        <v>0.43683838306565753</v>
      </c>
      <c r="Y1647" s="217">
        <v>0.56316161693434241</v>
      </c>
      <c r="Z1647" s="25"/>
    </row>
    <row r="1648" spans="1:26" x14ac:dyDescent="0.25">
      <c r="A1648" s="124">
        <v>596504</v>
      </c>
      <c r="B1648" s="125" t="s">
        <v>1678</v>
      </c>
      <c r="C1648" s="126" t="s">
        <v>1385</v>
      </c>
      <c r="D1648" s="101" t="s">
        <v>2122</v>
      </c>
      <c r="E1648" s="134"/>
      <c r="F1648" s="102">
        <v>22</v>
      </c>
      <c r="G1648" s="103" t="s">
        <v>1531</v>
      </c>
      <c r="H1648" s="104">
        <v>1</v>
      </c>
      <c r="I1648" s="106" t="s">
        <v>2139</v>
      </c>
      <c r="J1648" s="168" t="s">
        <v>2139</v>
      </c>
      <c r="K1648" s="166" t="s">
        <v>2139</v>
      </c>
      <c r="L1648" s="166" t="s">
        <v>2139</v>
      </c>
      <c r="M1648" s="166" t="s">
        <v>2139</v>
      </c>
      <c r="N1648" s="166" t="s">
        <v>2139</v>
      </c>
      <c r="O1648" s="167"/>
      <c r="P1648" s="138">
        <v>0</v>
      </c>
      <c r="Q1648" s="139">
        <v>0</v>
      </c>
      <c r="R1648" s="140">
        <v>0</v>
      </c>
      <c r="S1648" s="140">
        <v>0</v>
      </c>
      <c r="T1648" s="140">
        <v>0</v>
      </c>
      <c r="U1648" s="139">
        <v>0</v>
      </c>
      <c r="V1648" s="77">
        <f t="shared" si="26"/>
        <v>9.9933251687923832</v>
      </c>
      <c r="W1648" s="216">
        <v>16.655541947987306</v>
      </c>
      <c r="X1648" s="217">
        <v>0.43683838306565753</v>
      </c>
      <c r="Y1648" s="217">
        <v>0.56316161693434241</v>
      </c>
      <c r="Z1648" s="25"/>
    </row>
    <row r="1649" spans="1:26" x14ac:dyDescent="0.25">
      <c r="A1649" s="124">
        <v>596600</v>
      </c>
      <c r="B1649" s="125" t="s">
        <v>1679</v>
      </c>
      <c r="C1649" s="126" t="s">
        <v>1385</v>
      </c>
      <c r="D1649" s="101" t="s">
        <v>2122</v>
      </c>
      <c r="E1649" s="134"/>
      <c r="F1649" s="102">
        <v>502</v>
      </c>
      <c r="G1649" s="103" t="s">
        <v>69</v>
      </c>
      <c r="H1649" s="104">
        <v>5</v>
      </c>
      <c r="I1649" s="106">
        <v>75</v>
      </c>
      <c r="J1649" s="168">
        <v>57</v>
      </c>
      <c r="K1649" s="166">
        <v>12</v>
      </c>
      <c r="L1649" s="166" t="s">
        <v>2139</v>
      </c>
      <c r="M1649" s="166">
        <v>0</v>
      </c>
      <c r="N1649" s="166">
        <v>6</v>
      </c>
      <c r="O1649" s="167"/>
      <c r="P1649" s="138">
        <v>1.6666666666666667</v>
      </c>
      <c r="Q1649" s="139">
        <v>0</v>
      </c>
      <c r="R1649" s="140">
        <v>0.33333333333333331</v>
      </c>
      <c r="S1649" s="140">
        <v>1</v>
      </c>
      <c r="T1649" s="140">
        <v>0</v>
      </c>
      <c r="U1649" s="139">
        <v>0</v>
      </c>
      <c r="V1649" s="77">
        <f t="shared" si="26"/>
        <v>3.1880000000000002</v>
      </c>
      <c r="W1649" s="216">
        <v>7.97</v>
      </c>
      <c r="X1649" s="217">
        <v>0.912895861184568</v>
      </c>
      <c r="Y1649" s="217">
        <v>8.7104138815432011E-2</v>
      </c>
      <c r="Z1649" s="25"/>
    </row>
    <row r="1650" spans="1:26" x14ac:dyDescent="0.25">
      <c r="A1650" s="124">
        <v>596800</v>
      </c>
      <c r="B1650" s="125" t="s">
        <v>1680</v>
      </c>
      <c r="C1650" s="126" t="s">
        <v>1385</v>
      </c>
      <c r="D1650" s="101" t="s">
        <v>2122</v>
      </c>
      <c r="E1650" s="134"/>
      <c r="F1650" s="102">
        <v>501</v>
      </c>
      <c r="G1650" s="103" t="s">
        <v>67</v>
      </c>
      <c r="H1650" s="104">
        <v>4</v>
      </c>
      <c r="I1650" s="106">
        <v>624</v>
      </c>
      <c r="J1650" s="168">
        <v>489</v>
      </c>
      <c r="K1650" s="166">
        <v>30</v>
      </c>
      <c r="L1650" s="166">
        <v>3</v>
      </c>
      <c r="M1650" s="166">
        <v>21</v>
      </c>
      <c r="N1650" s="166">
        <v>42</v>
      </c>
      <c r="O1650" s="167"/>
      <c r="P1650" s="138">
        <v>0.33333333333333331</v>
      </c>
      <c r="Q1650" s="139">
        <v>0.33333333333333331</v>
      </c>
      <c r="R1650" s="140">
        <v>12.666666666666666</v>
      </c>
      <c r="S1650" s="140">
        <v>7.666666666666667</v>
      </c>
      <c r="T1650" s="140">
        <v>1</v>
      </c>
      <c r="U1650" s="139">
        <v>0</v>
      </c>
      <c r="V1650" s="77">
        <f t="shared" si="26"/>
        <v>3.1880000000000002</v>
      </c>
      <c r="W1650" s="216">
        <v>7.97</v>
      </c>
      <c r="X1650" s="217">
        <v>0.912895861184568</v>
      </c>
      <c r="Y1650" s="217">
        <v>8.7104138815432011E-2</v>
      </c>
      <c r="Z1650" s="25"/>
    </row>
    <row r="1651" spans="1:26" x14ac:dyDescent="0.25">
      <c r="A1651" s="124">
        <v>596901</v>
      </c>
      <c r="B1651" s="125" t="s">
        <v>1681</v>
      </c>
      <c r="C1651" s="126" t="s">
        <v>1385</v>
      </c>
      <c r="D1651" s="101" t="s">
        <v>2122</v>
      </c>
      <c r="E1651" s="134"/>
      <c r="F1651" s="102">
        <v>502</v>
      </c>
      <c r="G1651" s="103" t="s">
        <v>69</v>
      </c>
      <c r="H1651" s="104">
        <v>5</v>
      </c>
      <c r="I1651" s="106">
        <v>774</v>
      </c>
      <c r="J1651" s="168">
        <v>603</v>
      </c>
      <c r="K1651" s="166">
        <v>24</v>
      </c>
      <c r="L1651" s="166">
        <v>3</v>
      </c>
      <c r="M1651" s="166">
        <v>27</v>
      </c>
      <c r="N1651" s="166">
        <v>66</v>
      </c>
      <c r="O1651" s="167"/>
      <c r="P1651" s="138">
        <v>10</v>
      </c>
      <c r="Q1651" s="139">
        <v>0.66666666666666663</v>
      </c>
      <c r="R1651" s="140">
        <v>0</v>
      </c>
      <c r="S1651" s="140">
        <v>0</v>
      </c>
      <c r="T1651" s="140">
        <v>0</v>
      </c>
      <c r="U1651" s="139">
        <v>0</v>
      </c>
      <c r="V1651" s="77">
        <f t="shared" si="26"/>
        <v>3.1880000000000002</v>
      </c>
      <c r="W1651" s="216">
        <v>7.97</v>
      </c>
      <c r="X1651" s="217">
        <v>0.912895861184568</v>
      </c>
      <c r="Y1651" s="217">
        <v>8.7104138815432011E-2</v>
      </c>
      <c r="Z1651" s="25"/>
    </row>
    <row r="1652" spans="1:26" x14ac:dyDescent="0.25">
      <c r="A1652" s="124">
        <v>596902</v>
      </c>
      <c r="B1652" s="125" t="s">
        <v>1682</v>
      </c>
      <c r="C1652" s="126" t="s">
        <v>1385</v>
      </c>
      <c r="D1652" s="101" t="s">
        <v>2122</v>
      </c>
      <c r="E1652" s="134"/>
      <c r="F1652" s="102">
        <v>502</v>
      </c>
      <c r="G1652" s="103" t="s">
        <v>69</v>
      </c>
      <c r="H1652" s="104">
        <v>5</v>
      </c>
      <c r="I1652" s="106">
        <v>459</v>
      </c>
      <c r="J1652" s="168">
        <v>321</v>
      </c>
      <c r="K1652" s="166">
        <v>21</v>
      </c>
      <c r="L1652" s="166">
        <v>9</v>
      </c>
      <c r="M1652" s="166">
        <v>36</v>
      </c>
      <c r="N1652" s="166">
        <v>63</v>
      </c>
      <c r="O1652" s="167"/>
      <c r="P1652" s="138">
        <v>2.3333333333333335</v>
      </c>
      <c r="Q1652" s="139">
        <v>0</v>
      </c>
      <c r="R1652" s="140">
        <v>11</v>
      </c>
      <c r="S1652" s="140">
        <v>10</v>
      </c>
      <c r="T1652" s="140">
        <v>0.66666666666666663</v>
      </c>
      <c r="U1652" s="139">
        <v>0</v>
      </c>
      <c r="V1652" s="77">
        <f t="shared" si="26"/>
        <v>3.1880000000000002</v>
      </c>
      <c r="W1652" s="216">
        <v>7.97</v>
      </c>
      <c r="X1652" s="217">
        <v>0.912895861184568</v>
      </c>
      <c r="Y1652" s="217">
        <v>8.7104138815432011E-2</v>
      </c>
      <c r="Z1652" s="25"/>
    </row>
    <row r="1653" spans="1:26" x14ac:dyDescent="0.25">
      <c r="A1653" s="124">
        <v>597000</v>
      </c>
      <c r="B1653" s="125" t="s">
        <v>1684</v>
      </c>
      <c r="C1653" s="126" t="s">
        <v>1683</v>
      </c>
      <c r="D1653" s="101" t="s">
        <v>2123</v>
      </c>
      <c r="E1653" s="134"/>
      <c r="F1653" s="102">
        <v>502</v>
      </c>
      <c r="G1653" s="103" t="s">
        <v>69</v>
      </c>
      <c r="H1653" s="104">
        <v>5</v>
      </c>
      <c r="I1653" s="106">
        <v>600</v>
      </c>
      <c r="J1653" s="168">
        <v>387</v>
      </c>
      <c r="K1653" s="166">
        <v>195</v>
      </c>
      <c r="L1653" s="166">
        <v>9</v>
      </c>
      <c r="M1653" s="166">
        <v>39</v>
      </c>
      <c r="N1653" s="166">
        <v>84</v>
      </c>
      <c r="O1653" s="167"/>
      <c r="P1653" s="138">
        <v>1</v>
      </c>
      <c r="Q1653" s="139">
        <v>0</v>
      </c>
      <c r="R1653" s="140">
        <v>7.333333333333333</v>
      </c>
      <c r="S1653" s="140">
        <v>3.6666666666666665</v>
      </c>
      <c r="T1653" s="140">
        <v>1</v>
      </c>
      <c r="U1653" s="139">
        <v>0.33333333333333331</v>
      </c>
      <c r="V1653" s="77">
        <f t="shared" si="26"/>
        <v>3.1880000000000002</v>
      </c>
      <c r="W1653" s="216">
        <v>7.97</v>
      </c>
      <c r="X1653" s="217">
        <v>0.912895861184568</v>
      </c>
      <c r="Y1653" s="217">
        <v>8.7104138815432011E-2</v>
      </c>
      <c r="Z1653" s="25"/>
    </row>
    <row r="1654" spans="1:26" x14ac:dyDescent="0.25">
      <c r="A1654" s="124">
        <v>597101</v>
      </c>
      <c r="B1654" s="125" t="s">
        <v>1685</v>
      </c>
      <c r="C1654" s="126" t="s">
        <v>1385</v>
      </c>
      <c r="D1654" s="101" t="s">
        <v>2122</v>
      </c>
      <c r="E1654" s="134"/>
      <c r="F1654" s="102">
        <v>502</v>
      </c>
      <c r="G1654" s="103" t="s">
        <v>69</v>
      </c>
      <c r="H1654" s="104">
        <v>5</v>
      </c>
      <c r="I1654" s="106">
        <v>1101</v>
      </c>
      <c r="J1654" s="168">
        <v>777</v>
      </c>
      <c r="K1654" s="166">
        <v>54</v>
      </c>
      <c r="L1654" s="166">
        <v>9</v>
      </c>
      <c r="M1654" s="166">
        <v>54</v>
      </c>
      <c r="N1654" s="166">
        <v>165</v>
      </c>
      <c r="O1654" s="167"/>
      <c r="P1654" s="138">
        <v>2</v>
      </c>
      <c r="Q1654" s="139">
        <v>0.33333333333333331</v>
      </c>
      <c r="R1654" s="140">
        <v>11</v>
      </c>
      <c r="S1654" s="140">
        <v>8</v>
      </c>
      <c r="T1654" s="140">
        <v>2.6666666666666665</v>
      </c>
      <c r="U1654" s="139">
        <v>0.66666666666666663</v>
      </c>
      <c r="V1654" s="77">
        <f t="shared" si="26"/>
        <v>3.1880000000000002</v>
      </c>
      <c r="W1654" s="216">
        <v>7.97</v>
      </c>
      <c r="X1654" s="217">
        <v>0.912895861184568</v>
      </c>
      <c r="Y1654" s="217">
        <v>8.7104138815432011E-2</v>
      </c>
      <c r="Z1654" s="25"/>
    </row>
    <row r="1655" spans="1:26" x14ac:dyDescent="0.25">
      <c r="A1655" s="124">
        <v>597102</v>
      </c>
      <c r="B1655" s="125" t="s">
        <v>1686</v>
      </c>
      <c r="C1655" s="126" t="s">
        <v>1385</v>
      </c>
      <c r="D1655" s="101" t="s">
        <v>2122</v>
      </c>
      <c r="E1655" s="134"/>
      <c r="F1655" s="102">
        <v>505</v>
      </c>
      <c r="G1655" s="103" t="s">
        <v>788</v>
      </c>
      <c r="H1655" s="104">
        <v>6</v>
      </c>
      <c r="I1655" s="106" t="s">
        <v>2139</v>
      </c>
      <c r="J1655" s="168" t="s">
        <v>2139</v>
      </c>
      <c r="K1655" s="166" t="s">
        <v>2139</v>
      </c>
      <c r="L1655" s="166" t="s">
        <v>2139</v>
      </c>
      <c r="M1655" s="166" t="s">
        <v>2139</v>
      </c>
      <c r="N1655" s="166" t="s">
        <v>2139</v>
      </c>
      <c r="O1655" s="167"/>
      <c r="P1655" s="138">
        <v>0</v>
      </c>
      <c r="Q1655" s="139">
        <v>0</v>
      </c>
      <c r="R1655" s="140">
        <v>0</v>
      </c>
      <c r="S1655" s="140">
        <v>0</v>
      </c>
      <c r="T1655" s="140">
        <v>0</v>
      </c>
      <c r="U1655" s="139">
        <v>0</v>
      </c>
      <c r="V1655" s="77">
        <f t="shared" si="26"/>
        <v>3.1880000000000002</v>
      </c>
      <c r="W1655" s="216">
        <v>7.97</v>
      </c>
      <c r="X1655" s="217">
        <v>0.912895861184568</v>
      </c>
      <c r="Y1655" s="217">
        <v>8.7104138815432011E-2</v>
      </c>
      <c r="Z1655" s="25"/>
    </row>
    <row r="1656" spans="1:26" x14ac:dyDescent="0.25">
      <c r="A1656" s="124">
        <v>597200</v>
      </c>
      <c r="B1656" s="125" t="s">
        <v>1687</v>
      </c>
      <c r="C1656" s="126" t="s">
        <v>1385</v>
      </c>
      <c r="D1656" s="101" t="s">
        <v>2121</v>
      </c>
      <c r="E1656" s="134"/>
      <c r="F1656" s="102">
        <v>282</v>
      </c>
      <c r="G1656" s="103" t="s">
        <v>1687</v>
      </c>
      <c r="H1656" s="104">
        <v>3</v>
      </c>
      <c r="I1656" s="106">
        <v>3924</v>
      </c>
      <c r="J1656" s="165">
        <v>2052</v>
      </c>
      <c r="K1656" s="166">
        <v>60</v>
      </c>
      <c r="L1656" s="166">
        <v>39</v>
      </c>
      <c r="M1656" s="166">
        <v>198</v>
      </c>
      <c r="N1656" s="166">
        <v>522</v>
      </c>
      <c r="O1656" s="167"/>
      <c r="P1656" s="138">
        <v>4.333333333333333</v>
      </c>
      <c r="Q1656" s="139">
        <v>0</v>
      </c>
      <c r="R1656" s="140">
        <v>21</v>
      </c>
      <c r="S1656" s="140">
        <v>17.333333333333332</v>
      </c>
      <c r="T1656" s="140">
        <v>5</v>
      </c>
      <c r="U1656" s="139">
        <v>1.3333333333333333</v>
      </c>
      <c r="V1656" s="77">
        <f t="shared" si="26"/>
        <v>10.068058739370001</v>
      </c>
      <c r="W1656" s="216">
        <v>16.78009789895</v>
      </c>
      <c r="X1656" s="217">
        <v>0.4335958024473911</v>
      </c>
      <c r="Y1656" s="217">
        <v>0.56640419755260885</v>
      </c>
      <c r="Z1656" s="25"/>
    </row>
    <row r="1657" spans="1:26" x14ac:dyDescent="0.25">
      <c r="A1657" s="124">
        <v>597300</v>
      </c>
      <c r="B1657" s="125" t="s">
        <v>1688</v>
      </c>
      <c r="C1657" s="126" t="s">
        <v>1385</v>
      </c>
      <c r="D1657" s="101" t="s">
        <v>2121</v>
      </c>
      <c r="E1657" s="134"/>
      <c r="F1657" s="102">
        <v>283</v>
      </c>
      <c r="G1657" s="103" t="s">
        <v>1688</v>
      </c>
      <c r="H1657" s="104">
        <v>3</v>
      </c>
      <c r="I1657" s="106">
        <v>1506</v>
      </c>
      <c r="J1657" s="168">
        <v>960</v>
      </c>
      <c r="K1657" s="166">
        <v>54</v>
      </c>
      <c r="L1657" s="166">
        <v>15</v>
      </c>
      <c r="M1657" s="166">
        <v>126</v>
      </c>
      <c r="N1657" s="166">
        <v>216</v>
      </c>
      <c r="O1657" s="167"/>
      <c r="P1657" s="138">
        <v>10.666666666666666</v>
      </c>
      <c r="Q1657" s="139">
        <v>0</v>
      </c>
      <c r="R1657" s="140">
        <v>23.666666666666668</v>
      </c>
      <c r="S1657" s="140">
        <v>18.333333333333332</v>
      </c>
      <c r="T1657" s="140">
        <v>3</v>
      </c>
      <c r="U1657" s="139">
        <v>0.33333333333333331</v>
      </c>
      <c r="V1657" s="77">
        <f t="shared" si="26"/>
        <v>9.9933251687923832</v>
      </c>
      <c r="W1657" s="216">
        <v>16.655541947987306</v>
      </c>
      <c r="X1657" s="217">
        <v>0.43683838306565753</v>
      </c>
      <c r="Y1657" s="217">
        <v>0.56316161693434241</v>
      </c>
      <c r="Z1657" s="25"/>
    </row>
    <row r="1658" spans="1:26" x14ac:dyDescent="0.25">
      <c r="A1658" s="124">
        <v>597400</v>
      </c>
      <c r="B1658" s="125" t="s">
        <v>1689</v>
      </c>
      <c r="C1658" s="126" t="s">
        <v>1385</v>
      </c>
      <c r="D1658" s="101" t="s">
        <v>2121</v>
      </c>
      <c r="E1658" s="134"/>
      <c r="F1658" s="102">
        <v>501</v>
      </c>
      <c r="G1658" s="103" t="s">
        <v>67</v>
      </c>
      <c r="H1658" s="104">
        <v>4</v>
      </c>
      <c r="I1658" s="106">
        <v>861</v>
      </c>
      <c r="J1658" s="168">
        <v>516</v>
      </c>
      <c r="K1658" s="166">
        <v>30</v>
      </c>
      <c r="L1658" s="166">
        <v>6</v>
      </c>
      <c r="M1658" s="166">
        <v>60</v>
      </c>
      <c r="N1658" s="166">
        <v>159</v>
      </c>
      <c r="O1658" s="167"/>
      <c r="P1658" s="138">
        <v>14.333333333333334</v>
      </c>
      <c r="Q1658" s="139">
        <v>0</v>
      </c>
      <c r="R1658" s="140">
        <v>7.666666666666667</v>
      </c>
      <c r="S1658" s="140">
        <v>3.6666666666666665</v>
      </c>
      <c r="T1658" s="140">
        <v>0</v>
      </c>
      <c r="U1658" s="139">
        <v>0.33333333333333331</v>
      </c>
      <c r="V1658" s="77">
        <f t="shared" si="26"/>
        <v>3.1880000000000002</v>
      </c>
      <c r="W1658" s="216">
        <v>7.97</v>
      </c>
      <c r="X1658" s="217">
        <v>0.912895861184568</v>
      </c>
      <c r="Y1658" s="217">
        <v>8.7104138815432011E-2</v>
      </c>
      <c r="Z1658" s="25"/>
    </row>
    <row r="1659" spans="1:26" x14ac:dyDescent="0.25">
      <c r="A1659" s="124">
        <v>597503</v>
      </c>
      <c r="B1659" s="125" t="s">
        <v>1691</v>
      </c>
      <c r="C1659" s="126" t="s">
        <v>1385</v>
      </c>
      <c r="D1659" s="101" t="s">
        <v>2121</v>
      </c>
      <c r="E1659" s="134"/>
      <c r="F1659" s="102">
        <v>501</v>
      </c>
      <c r="G1659" s="103" t="s">
        <v>67</v>
      </c>
      <c r="H1659" s="104">
        <v>4</v>
      </c>
      <c r="I1659" s="106">
        <v>471</v>
      </c>
      <c r="J1659" s="168">
        <v>288</v>
      </c>
      <c r="K1659" s="166">
        <v>12</v>
      </c>
      <c r="L1659" s="166">
        <v>3</v>
      </c>
      <c r="M1659" s="166">
        <v>42</v>
      </c>
      <c r="N1659" s="166">
        <v>78</v>
      </c>
      <c r="O1659" s="167"/>
      <c r="P1659" s="138">
        <v>5.333333333333333</v>
      </c>
      <c r="Q1659" s="139">
        <v>0</v>
      </c>
      <c r="R1659" s="140">
        <v>1.3333333333333333</v>
      </c>
      <c r="S1659" s="140">
        <v>2</v>
      </c>
      <c r="T1659" s="140">
        <v>0</v>
      </c>
      <c r="U1659" s="139">
        <v>0</v>
      </c>
      <c r="V1659" s="77">
        <f t="shared" si="26"/>
        <v>3.1880000000000002</v>
      </c>
      <c r="W1659" s="216">
        <v>7.97</v>
      </c>
      <c r="X1659" s="217">
        <v>0.912895861184568</v>
      </c>
      <c r="Y1659" s="217">
        <v>8.7104138815432011E-2</v>
      </c>
      <c r="Z1659" s="25"/>
    </row>
    <row r="1660" spans="1:26" x14ac:dyDescent="0.25">
      <c r="A1660" s="124">
        <v>597505</v>
      </c>
      <c r="B1660" s="125" t="s">
        <v>1693</v>
      </c>
      <c r="C1660" s="126" t="s">
        <v>1385</v>
      </c>
      <c r="D1660" s="101" t="s">
        <v>2121</v>
      </c>
      <c r="E1660" s="134"/>
      <c r="F1660" s="102">
        <v>505</v>
      </c>
      <c r="G1660" s="103" t="s">
        <v>788</v>
      </c>
      <c r="H1660" s="104">
        <v>6</v>
      </c>
      <c r="I1660" s="106" t="s">
        <v>2139</v>
      </c>
      <c r="J1660" s="168" t="s">
        <v>2139</v>
      </c>
      <c r="K1660" s="166" t="s">
        <v>2139</v>
      </c>
      <c r="L1660" s="166" t="s">
        <v>2139</v>
      </c>
      <c r="M1660" s="166" t="s">
        <v>2139</v>
      </c>
      <c r="N1660" s="166" t="s">
        <v>2139</v>
      </c>
      <c r="O1660" s="167"/>
      <c r="P1660" s="138">
        <v>0</v>
      </c>
      <c r="Q1660" s="139">
        <v>0</v>
      </c>
      <c r="R1660" s="140">
        <v>0</v>
      </c>
      <c r="S1660" s="140">
        <v>0</v>
      </c>
      <c r="T1660" s="140">
        <v>0</v>
      </c>
      <c r="U1660" s="139">
        <v>0</v>
      </c>
      <c r="V1660" s="77">
        <f t="shared" si="26"/>
        <v>3.1880000000000002</v>
      </c>
      <c r="W1660" s="216">
        <v>7.97</v>
      </c>
      <c r="X1660" s="217">
        <v>0.912895861184568</v>
      </c>
      <c r="Y1660" s="217">
        <v>8.7104138815432011E-2</v>
      </c>
      <c r="Z1660" s="25"/>
    </row>
    <row r="1661" spans="1:26" x14ac:dyDescent="0.25">
      <c r="A1661" s="124">
        <v>597506</v>
      </c>
      <c r="B1661" s="125" t="s">
        <v>1694</v>
      </c>
      <c r="C1661" s="126" t="s">
        <v>1385</v>
      </c>
      <c r="D1661" s="101" t="s">
        <v>2121</v>
      </c>
      <c r="E1661" s="134"/>
      <c r="F1661" s="102">
        <v>502</v>
      </c>
      <c r="G1661" s="103" t="s">
        <v>69</v>
      </c>
      <c r="H1661" s="104">
        <v>5</v>
      </c>
      <c r="I1661" s="106">
        <v>3921</v>
      </c>
      <c r="J1661" s="165">
        <v>2286</v>
      </c>
      <c r="K1661" s="166">
        <v>87</v>
      </c>
      <c r="L1661" s="166">
        <v>66</v>
      </c>
      <c r="M1661" s="166">
        <v>288</v>
      </c>
      <c r="N1661" s="166">
        <v>561</v>
      </c>
      <c r="O1661" s="167"/>
      <c r="P1661" s="138">
        <v>6.666666666666667</v>
      </c>
      <c r="Q1661" s="139">
        <v>0.33333333333333331</v>
      </c>
      <c r="R1661" s="140">
        <v>12.333333333333334</v>
      </c>
      <c r="S1661" s="140">
        <v>13.666666666666666</v>
      </c>
      <c r="T1661" s="140">
        <v>3.3333333333333335</v>
      </c>
      <c r="U1661" s="139">
        <v>4.666666666666667</v>
      </c>
      <c r="V1661" s="77">
        <f t="shared" si="26"/>
        <v>3.2431285916851693</v>
      </c>
      <c r="W1661" s="216">
        <v>8.1078214792129231</v>
      </c>
      <c r="X1661" s="217">
        <v>0.8973779247970457</v>
      </c>
      <c r="Y1661" s="217">
        <v>0.10262207520295426</v>
      </c>
      <c r="Z1661" s="25"/>
    </row>
    <row r="1662" spans="1:26" x14ac:dyDescent="0.25">
      <c r="A1662" s="131">
        <v>597507</v>
      </c>
      <c r="B1662" s="132" t="s">
        <v>2296</v>
      </c>
      <c r="C1662" s="132" t="s">
        <v>1385</v>
      </c>
      <c r="D1662" s="145" t="s">
        <v>2121</v>
      </c>
      <c r="E1662" s="134"/>
      <c r="F1662" s="143">
        <v>300</v>
      </c>
      <c r="G1662" s="142" t="s">
        <v>1690</v>
      </c>
      <c r="H1662" s="134">
        <v>3</v>
      </c>
      <c r="I1662" s="144">
        <v>1797</v>
      </c>
      <c r="J1662" s="165">
        <v>1005</v>
      </c>
      <c r="K1662" s="166">
        <v>63</v>
      </c>
      <c r="L1662" s="166">
        <v>36</v>
      </c>
      <c r="M1662" s="166">
        <v>183</v>
      </c>
      <c r="N1662" s="166">
        <v>294</v>
      </c>
      <c r="O1662" s="167"/>
      <c r="P1662" s="138">
        <v>0.98645465253239095</v>
      </c>
      <c r="Q1662" s="139">
        <v>7.0707070707070704E-2</v>
      </c>
      <c r="R1662" s="140">
        <v>4.1527451638152746</v>
      </c>
      <c r="S1662" s="140">
        <v>7.7026724812702678</v>
      </c>
      <c r="T1662" s="140">
        <v>3.1924242424242424</v>
      </c>
      <c r="U1662" s="139">
        <v>1.1183183183183183</v>
      </c>
      <c r="V1662" s="77">
        <f t="shared" si="26"/>
        <v>9.9933251687923832</v>
      </c>
      <c r="W1662" s="216">
        <v>16.655541947987306</v>
      </c>
      <c r="X1662" s="217">
        <v>0.43683838306565753</v>
      </c>
      <c r="Y1662" s="217">
        <v>0.56316161693434241</v>
      </c>
      <c r="Z1662" s="25"/>
    </row>
    <row r="1663" spans="1:26" x14ac:dyDescent="0.25">
      <c r="A1663" s="131">
        <v>597508</v>
      </c>
      <c r="B1663" s="132" t="s">
        <v>2297</v>
      </c>
      <c r="C1663" s="132" t="s">
        <v>1385</v>
      </c>
      <c r="D1663" s="145" t="s">
        <v>2121</v>
      </c>
      <c r="E1663" s="134"/>
      <c r="F1663" s="143">
        <v>300</v>
      </c>
      <c r="G1663" s="142" t="s">
        <v>1690</v>
      </c>
      <c r="H1663" s="134">
        <v>3</v>
      </c>
      <c r="I1663" s="144">
        <v>2976</v>
      </c>
      <c r="J1663" s="165">
        <v>1713</v>
      </c>
      <c r="K1663" s="166">
        <v>99</v>
      </c>
      <c r="L1663" s="166">
        <v>51</v>
      </c>
      <c r="M1663" s="166">
        <v>252</v>
      </c>
      <c r="N1663" s="166">
        <v>567</v>
      </c>
      <c r="O1663" s="167"/>
      <c r="P1663" s="138">
        <v>1.6813898704358068</v>
      </c>
      <c r="Q1663" s="139">
        <v>0.1111111111111111</v>
      </c>
      <c r="R1663" s="140">
        <v>6.8773342278877347</v>
      </c>
      <c r="S1663" s="140">
        <v>12.756345745275636</v>
      </c>
      <c r="T1663" s="140">
        <v>4.3651515151515152</v>
      </c>
      <c r="U1663" s="139">
        <v>2.1567567567567569</v>
      </c>
      <c r="V1663" s="77">
        <f t="shared" si="26"/>
        <v>9.9933251687923832</v>
      </c>
      <c r="W1663" s="216">
        <v>16.655541947987306</v>
      </c>
      <c r="X1663" s="217">
        <v>0.43683838306565753</v>
      </c>
      <c r="Y1663" s="217">
        <v>0.56316161693434241</v>
      </c>
      <c r="Z1663" s="25"/>
    </row>
    <row r="1664" spans="1:26" x14ac:dyDescent="0.25">
      <c r="A1664" s="131">
        <v>597509</v>
      </c>
      <c r="B1664" s="132" t="s">
        <v>2298</v>
      </c>
      <c r="C1664" s="132" t="s">
        <v>1385</v>
      </c>
      <c r="D1664" s="145" t="s">
        <v>2121</v>
      </c>
      <c r="E1664" s="134"/>
      <c r="F1664" s="143">
        <v>300</v>
      </c>
      <c r="G1664" s="142" t="s">
        <v>1690</v>
      </c>
      <c r="H1664" s="134">
        <v>3</v>
      </c>
      <c r="I1664" s="144">
        <v>2196</v>
      </c>
      <c r="J1664" s="165">
        <v>1242</v>
      </c>
      <c r="K1664" s="166">
        <v>72</v>
      </c>
      <c r="L1664" s="166">
        <v>48</v>
      </c>
      <c r="M1664" s="166">
        <v>204</v>
      </c>
      <c r="N1664" s="166">
        <v>381</v>
      </c>
      <c r="O1664" s="167"/>
      <c r="P1664" s="138">
        <v>1.2190812720848057</v>
      </c>
      <c r="Q1664" s="139">
        <v>8.0808080808080801E-2</v>
      </c>
      <c r="R1664" s="140">
        <v>5.0748071117074813</v>
      </c>
      <c r="S1664" s="140">
        <v>9.4129486749412958</v>
      </c>
      <c r="T1664" s="140">
        <v>3.3878787878787882</v>
      </c>
      <c r="U1664" s="139">
        <v>1.4492492492492492</v>
      </c>
      <c r="V1664" s="77">
        <f t="shared" si="26"/>
        <v>9.9933251687923832</v>
      </c>
      <c r="W1664" s="216">
        <v>16.655541947987306</v>
      </c>
      <c r="X1664" s="217">
        <v>0.43683838306565753</v>
      </c>
      <c r="Y1664" s="217">
        <v>0.56316161693434241</v>
      </c>
      <c r="Z1664" s="25"/>
    </row>
    <row r="1665" spans="1:26" x14ac:dyDescent="0.25">
      <c r="A1665" s="131">
        <v>597510</v>
      </c>
      <c r="B1665" s="132" t="s">
        <v>2299</v>
      </c>
      <c r="C1665" s="132" t="s">
        <v>1385</v>
      </c>
      <c r="D1665" s="145" t="s">
        <v>2121</v>
      </c>
      <c r="E1665" s="134"/>
      <c r="F1665" s="143">
        <v>300</v>
      </c>
      <c r="G1665" s="142" t="s">
        <v>1690</v>
      </c>
      <c r="H1665" s="134">
        <v>3</v>
      </c>
      <c r="I1665" s="144">
        <v>1974</v>
      </c>
      <c r="J1665" s="165">
        <v>1134</v>
      </c>
      <c r="K1665" s="166">
        <v>63</v>
      </c>
      <c r="L1665" s="166">
        <v>18</v>
      </c>
      <c r="M1665" s="166">
        <v>174</v>
      </c>
      <c r="N1665" s="166">
        <v>423</v>
      </c>
      <c r="O1665" s="167"/>
      <c r="P1665" s="138">
        <v>1.1130742049469964</v>
      </c>
      <c r="Q1665" s="139">
        <v>7.0707070707070704E-2</v>
      </c>
      <c r="R1665" s="140">
        <v>4.5617801632561781</v>
      </c>
      <c r="S1665" s="140">
        <v>8.4613664318461375</v>
      </c>
      <c r="T1665" s="140">
        <v>3.3878787878787882</v>
      </c>
      <c r="U1665" s="139">
        <v>1.609009009009009</v>
      </c>
      <c r="V1665" s="77">
        <f t="shared" si="26"/>
        <v>9.9933251687923832</v>
      </c>
      <c r="W1665" s="216">
        <v>16.655541947987306</v>
      </c>
      <c r="X1665" s="217">
        <v>0.43683838306565753</v>
      </c>
      <c r="Y1665" s="217">
        <v>0.56316161693434241</v>
      </c>
      <c r="Z1665" s="25"/>
    </row>
    <row r="1666" spans="1:26" x14ac:dyDescent="0.25">
      <c r="A1666" s="131">
        <v>597512</v>
      </c>
      <c r="B1666" s="132" t="s">
        <v>1692</v>
      </c>
      <c r="C1666" s="132" t="s">
        <v>1385</v>
      </c>
      <c r="D1666" s="145" t="s">
        <v>2121</v>
      </c>
      <c r="E1666" s="134"/>
      <c r="F1666" s="143">
        <v>502</v>
      </c>
      <c r="G1666" s="142" t="s">
        <v>69</v>
      </c>
      <c r="H1666" s="134">
        <v>5</v>
      </c>
      <c r="I1666" s="144">
        <v>3033</v>
      </c>
      <c r="J1666" s="165">
        <v>1893</v>
      </c>
      <c r="K1666" s="166">
        <v>60</v>
      </c>
      <c r="L1666" s="166">
        <v>27</v>
      </c>
      <c r="M1666" s="166">
        <v>156</v>
      </c>
      <c r="N1666" s="166">
        <v>465</v>
      </c>
      <c r="O1666" s="167"/>
      <c r="P1666" s="138">
        <v>1.1026649191786806</v>
      </c>
      <c r="Q1666" s="139">
        <v>0</v>
      </c>
      <c r="R1666" s="140">
        <v>19.415637860082306</v>
      </c>
      <c r="S1666" s="140">
        <v>22.189300411522638</v>
      </c>
      <c r="T1666" s="140">
        <v>7.4423076923076916</v>
      </c>
      <c r="U1666" s="139">
        <v>3.0887681159420288</v>
      </c>
      <c r="V1666" s="77">
        <f t="shared" si="26"/>
        <v>3.1880000000000002</v>
      </c>
      <c r="W1666" s="216">
        <v>7.97</v>
      </c>
      <c r="X1666" s="217">
        <v>0.912895861184568</v>
      </c>
      <c r="Y1666" s="217">
        <v>8.7104138815432011E-2</v>
      </c>
      <c r="Z1666" s="25"/>
    </row>
    <row r="1667" spans="1:26" x14ac:dyDescent="0.25">
      <c r="A1667" s="131">
        <v>597513</v>
      </c>
      <c r="B1667" s="132" t="s">
        <v>2300</v>
      </c>
      <c r="C1667" s="132" t="s">
        <v>1385</v>
      </c>
      <c r="D1667" s="145" t="s">
        <v>2121</v>
      </c>
      <c r="E1667" s="134"/>
      <c r="F1667" s="143">
        <v>300</v>
      </c>
      <c r="G1667" s="142" t="s">
        <v>1690</v>
      </c>
      <c r="H1667" s="134">
        <v>3</v>
      </c>
      <c r="I1667" s="144">
        <v>612</v>
      </c>
      <c r="J1667" s="168">
        <v>396</v>
      </c>
      <c r="K1667" s="166">
        <v>12</v>
      </c>
      <c r="L1667" s="166">
        <v>6</v>
      </c>
      <c r="M1667" s="166">
        <v>33</v>
      </c>
      <c r="N1667" s="166">
        <v>87</v>
      </c>
      <c r="O1667" s="167"/>
      <c r="P1667" s="138">
        <v>0.2306684141546527</v>
      </c>
      <c r="Q1667" s="139">
        <v>0</v>
      </c>
      <c r="R1667" s="140">
        <v>3.9176954732510287</v>
      </c>
      <c r="S1667" s="140">
        <v>4.477366255144033</v>
      </c>
      <c r="T1667" s="140">
        <v>1.5576923076923077</v>
      </c>
      <c r="U1667" s="139">
        <v>0.57789855072463769</v>
      </c>
      <c r="V1667" s="77">
        <f t="shared" si="26"/>
        <v>9.9933251687923832</v>
      </c>
      <c r="W1667" s="216">
        <v>16.655541947987306</v>
      </c>
      <c r="X1667" s="217">
        <v>0.43683838306565753</v>
      </c>
      <c r="Y1667" s="217">
        <v>0.56316161693434241</v>
      </c>
      <c r="Z1667" s="25"/>
    </row>
    <row r="1668" spans="1:26" x14ac:dyDescent="0.25">
      <c r="A1668" s="124">
        <v>597600</v>
      </c>
      <c r="B1668" s="125" t="s">
        <v>1695</v>
      </c>
      <c r="C1668" s="126" t="s">
        <v>1385</v>
      </c>
      <c r="D1668" s="101" t="s">
        <v>2124</v>
      </c>
      <c r="E1668" s="134"/>
      <c r="F1668" s="102">
        <v>501</v>
      </c>
      <c r="G1668" s="103" t="s">
        <v>67</v>
      </c>
      <c r="H1668" s="104">
        <v>4</v>
      </c>
      <c r="I1668" s="106">
        <v>1707</v>
      </c>
      <c r="J1668" s="165">
        <v>1080</v>
      </c>
      <c r="K1668" s="166">
        <v>48</v>
      </c>
      <c r="L1668" s="166">
        <v>27</v>
      </c>
      <c r="M1668" s="166">
        <v>126</v>
      </c>
      <c r="N1668" s="166">
        <v>249</v>
      </c>
      <c r="O1668" s="167"/>
      <c r="P1668" s="138">
        <v>5</v>
      </c>
      <c r="Q1668" s="139">
        <v>0</v>
      </c>
      <c r="R1668" s="140">
        <v>10.333333333333334</v>
      </c>
      <c r="S1668" s="140">
        <v>12</v>
      </c>
      <c r="T1668" s="140">
        <v>0.66666666666666663</v>
      </c>
      <c r="U1668" s="139">
        <v>4.666666666666667</v>
      </c>
      <c r="V1668" s="77">
        <f t="shared" si="26"/>
        <v>3.1880000000000002</v>
      </c>
      <c r="W1668" s="216">
        <v>7.97</v>
      </c>
      <c r="X1668" s="217">
        <v>0.912895861184568</v>
      </c>
      <c r="Y1668" s="217">
        <v>8.7104138815432011E-2</v>
      </c>
      <c r="Z1668" s="25"/>
    </row>
    <row r="1669" spans="1:26" x14ac:dyDescent="0.25">
      <c r="A1669" s="124">
        <v>597712</v>
      </c>
      <c r="B1669" s="125" t="s">
        <v>1698</v>
      </c>
      <c r="C1669" s="126" t="s">
        <v>1385</v>
      </c>
      <c r="D1669" s="101" t="s">
        <v>2124</v>
      </c>
      <c r="E1669" s="149"/>
      <c r="F1669" s="102">
        <v>112</v>
      </c>
      <c r="G1669" s="103" t="s">
        <v>1697</v>
      </c>
      <c r="H1669" s="104">
        <v>2</v>
      </c>
      <c r="I1669" s="106">
        <v>585</v>
      </c>
      <c r="J1669" s="168">
        <v>408</v>
      </c>
      <c r="K1669" s="166">
        <v>9</v>
      </c>
      <c r="L1669" s="166">
        <v>0</v>
      </c>
      <c r="M1669" s="166">
        <v>27</v>
      </c>
      <c r="N1669" s="166">
        <v>75</v>
      </c>
      <c r="O1669" s="167"/>
      <c r="P1669" s="138">
        <v>8</v>
      </c>
      <c r="Q1669" s="139">
        <v>0</v>
      </c>
      <c r="R1669" s="140">
        <v>14</v>
      </c>
      <c r="S1669" s="140">
        <v>13</v>
      </c>
      <c r="T1669" s="140">
        <v>1.3333333333333333</v>
      </c>
      <c r="U1669" s="139">
        <v>1</v>
      </c>
      <c r="V1669" s="77">
        <f t="shared" si="26"/>
        <v>5.5115078102453099</v>
      </c>
      <c r="W1669" s="216">
        <v>9.1858463504088501</v>
      </c>
      <c r="X1669" s="217">
        <v>0.792064197036909</v>
      </c>
      <c r="Y1669" s="217">
        <v>0.20793580296309103</v>
      </c>
      <c r="Z1669" s="25"/>
    </row>
    <row r="1670" spans="1:26" x14ac:dyDescent="0.25">
      <c r="A1670" s="131">
        <v>597713</v>
      </c>
      <c r="B1670" s="132" t="s">
        <v>2301</v>
      </c>
      <c r="C1670" s="132" t="s">
        <v>1385</v>
      </c>
      <c r="D1670" s="145" t="s">
        <v>2124</v>
      </c>
      <c r="E1670" s="149"/>
      <c r="F1670" s="143">
        <v>112</v>
      </c>
      <c r="G1670" s="142" t="s">
        <v>1697</v>
      </c>
      <c r="H1670" s="134">
        <v>2</v>
      </c>
      <c r="I1670" s="144">
        <v>270</v>
      </c>
      <c r="J1670" s="168">
        <v>192</v>
      </c>
      <c r="K1670" s="166">
        <v>6</v>
      </c>
      <c r="L1670" s="166">
        <v>3</v>
      </c>
      <c r="M1670" s="166">
        <v>9</v>
      </c>
      <c r="N1670" s="166">
        <v>36</v>
      </c>
      <c r="O1670" s="167"/>
      <c r="P1670" s="138">
        <v>1.3117583603020497</v>
      </c>
      <c r="Q1670" s="139">
        <v>6.0606060606060608E-2</v>
      </c>
      <c r="R1670" s="140">
        <v>4.2562929061784898</v>
      </c>
      <c r="S1670" s="140">
        <v>3.2951945080091534</v>
      </c>
      <c r="T1670" s="140">
        <v>0.5641025641025641</v>
      </c>
      <c r="U1670" s="139">
        <v>0.26229508196721307</v>
      </c>
      <c r="V1670" s="77">
        <f t="shared" si="26"/>
        <v>5.5115078102453099</v>
      </c>
      <c r="W1670" s="216">
        <v>9.1858463504088501</v>
      </c>
      <c r="X1670" s="217">
        <v>0.792064197036909</v>
      </c>
      <c r="Y1670" s="217">
        <v>0.20793580296309103</v>
      </c>
      <c r="Z1670" s="25"/>
    </row>
    <row r="1671" spans="1:26" x14ac:dyDescent="0.25">
      <c r="A1671" s="131">
        <v>597714</v>
      </c>
      <c r="B1671" s="132" t="s">
        <v>1696</v>
      </c>
      <c r="C1671" s="132" t="s">
        <v>1385</v>
      </c>
      <c r="D1671" s="145" t="s">
        <v>2124</v>
      </c>
      <c r="E1671" s="134"/>
      <c r="F1671" s="143">
        <v>112</v>
      </c>
      <c r="G1671" s="142" t="s">
        <v>1697</v>
      </c>
      <c r="H1671" s="134">
        <v>2</v>
      </c>
      <c r="I1671" s="144">
        <v>708</v>
      </c>
      <c r="J1671" s="168">
        <v>483</v>
      </c>
      <c r="K1671" s="166">
        <v>21</v>
      </c>
      <c r="L1671" s="166">
        <v>6</v>
      </c>
      <c r="M1671" s="166">
        <v>36</v>
      </c>
      <c r="N1671" s="166">
        <v>102</v>
      </c>
      <c r="O1671" s="167"/>
      <c r="P1671" s="138">
        <v>3.2998921251348436</v>
      </c>
      <c r="Q1671" s="139">
        <v>0.2121212121212121</v>
      </c>
      <c r="R1671" s="140">
        <v>11.160945842868042</v>
      </c>
      <c r="S1671" s="140">
        <v>8.6407322654462249</v>
      </c>
      <c r="T1671" s="140">
        <v>2.8205128205128207</v>
      </c>
      <c r="U1671" s="139">
        <v>0.74316939890710376</v>
      </c>
      <c r="V1671" s="77">
        <f t="shared" si="26"/>
        <v>5.5115078102453099</v>
      </c>
      <c r="W1671" s="216">
        <v>9.1858463504088501</v>
      </c>
      <c r="X1671" s="217">
        <v>0.792064197036909</v>
      </c>
      <c r="Y1671" s="217">
        <v>0.20793580296309103</v>
      </c>
      <c r="Z1671" s="25"/>
    </row>
    <row r="1672" spans="1:26" x14ac:dyDescent="0.25">
      <c r="A1672" s="131">
        <v>597715</v>
      </c>
      <c r="B1672" s="132" t="s">
        <v>2302</v>
      </c>
      <c r="C1672" s="132" t="s">
        <v>1385</v>
      </c>
      <c r="D1672" s="145" t="s">
        <v>2124</v>
      </c>
      <c r="E1672" s="134"/>
      <c r="F1672" s="143">
        <v>112</v>
      </c>
      <c r="G1672" s="142" t="s">
        <v>1697</v>
      </c>
      <c r="H1672" s="134">
        <v>2</v>
      </c>
      <c r="I1672" s="144">
        <v>333</v>
      </c>
      <c r="J1672" s="168">
        <v>252</v>
      </c>
      <c r="K1672" s="166">
        <v>6</v>
      </c>
      <c r="L1672" s="166">
        <v>3</v>
      </c>
      <c r="M1672" s="166">
        <v>6</v>
      </c>
      <c r="N1672" s="166">
        <v>45</v>
      </c>
      <c r="O1672" s="167"/>
      <c r="P1672" s="138">
        <v>1.7216828478964399</v>
      </c>
      <c r="Q1672" s="139">
        <v>6.0606060606060608E-2</v>
      </c>
      <c r="R1672" s="140">
        <v>5.2494279176201379</v>
      </c>
      <c r="S1672" s="140">
        <v>4.0640732265446227</v>
      </c>
      <c r="T1672" s="140">
        <v>0.28205128205128205</v>
      </c>
      <c r="U1672" s="139">
        <v>0.32786885245901637</v>
      </c>
      <c r="V1672" s="77">
        <f t="shared" si="26"/>
        <v>5.5115078102453099</v>
      </c>
      <c r="W1672" s="216">
        <v>9.1858463504088501</v>
      </c>
      <c r="X1672" s="217">
        <v>0.792064197036909</v>
      </c>
      <c r="Y1672" s="217">
        <v>0.20793580296309103</v>
      </c>
      <c r="Z1672" s="25"/>
    </row>
    <row r="1673" spans="1:26" x14ac:dyDescent="0.25">
      <c r="A1673" s="124">
        <v>597720</v>
      </c>
      <c r="B1673" s="125" t="s">
        <v>1699</v>
      </c>
      <c r="C1673" s="126" t="s">
        <v>1385</v>
      </c>
      <c r="D1673" s="101" t="s">
        <v>2124</v>
      </c>
      <c r="E1673" s="134"/>
      <c r="F1673" s="102">
        <v>502</v>
      </c>
      <c r="G1673" s="103" t="s">
        <v>69</v>
      </c>
      <c r="H1673" s="104">
        <v>5</v>
      </c>
      <c r="I1673" s="106">
        <v>2646</v>
      </c>
      <c r="J1673" s="165">
        <v>1509</v>
      </c>
      <c r="K1673" s="166">
        <v>39</v>
      </c>
      <c r="L1673" s="166">
        <v>48</v>
      </c>
      <c r="M1673" s="166">
        <v>234</v>
      </c>
      <c r="N1673" s="166">
        <v>414</v>
      </c>
      <c r="O1673" s="167"/>
      <c r="P1673" s="138">
        <v>3.6666666666666665</v>
      </c>
      <c r="Q1673" s="139">
        <v>0</v>
      </c>
      <c r="R1673" s="140">
        <v>6.666666666666667</v>
      </c>
      <c r="S1673" s="140">
        <v>3.6666666666666665</v>
      </c>
      <c r="T1673" s="140">
        <v>0.33333333333333331</v>
      </c>
      <c r="U1673" s="139">
        <v>0</v>
      </c>
      <c r="V1673" s="77">
        <f t="shared" si="26"/>
        <v>3.1880000000000002</v>
      </c>
      <c r="W1673" s="216">
        <v>7.97</v>
      </c>
      <c r="X1673" s="217">
        <v>0.912895861184568</v>
      </c>
      <c r="Y1673" s="217">
        <v>8.7104138815432011E-2</v>
      </c>
      <c r="Z1673" s="25"/>
    </row>
    <row r="1674" spans="1:26" x14ac:dyDescent="0.25">
      <c r="A1674" s="124">
        <v>597730</v>
      </c>
      <c r="B1674" s="125" t="s">
        <v>1700</v>
      </c>
      <c r="C1674" s="126" t="s">
        <v>1385</v>
      </c>
      <c r="D1674" s="101" t="s">
        <v>2124</v>
      </c>
      <c r="E1674" s="134"/>
      <c r="F1674" s="102">
        <v>502</v>
      </c>
      <c r="G1674" s="103" t="s">
        <v>69</v>
      </c>
      <c r="H1674" s="104">
        <v>5</v>
      </c>
      <c r="I1674" s="106">
        <v>4614</v>
      </c>
      <c r="J1674" s="165">
        <v>2574</v>
      </c>
      <c r="K1674" s="166">
        <v>87</v>
      </c>
      <c r="L1674" s="166">
        <v>69</v>
      </c>
      <c r="M1674" s="166">
        <v>381</v>
      </c>
      <c r="N1674" s="166">
        <v>729</v>
      </c>
      <c r="O1674" s="167"/>
      <c r="P1674" s="138">
        <v>1.6666666666666667</v>
      </c>
      <c r="Q1674" s="139">
        <v>0.33333333333333331</v>
      </c>
      <c r="R1674" s="140">
        <v>17</v>
      </c>
      <c r="S1674" s="140">
        <v>14.333333333333334</v>
      </c>
      <c r="T1674" s="140">
        <v>3.6666666666666665</v>
      </c>
      <c r="U1674" s="139">
        <v>0</v>
      </c>
      <c r="V1674" s="77">
        <f t="shared" si="26"/>
        <v>3.1880000000000002</v>
      </c>
      <c r="W1674" s="216">
        <v>7.97</v>
      </c>
      <c r="X1674" s="217">
        <v>0.912895861184568</v>
      </c>
      <c r="Y1674" s="217">
        <v>8.7104138815432011E-2</v>
      </c>
      <c r="Z1674" s="25"/>
    </row>
    <row r="1675" spans="1:26" x14ac:dyDescent="0.25">
      <c r="A1675" s="124">
        <v>597741</v>
      </c>
      <c r="B1675" s="125" t="s">
        <v>1701</v>
      </c>
      <c r="C1675" s="126" t="s">
        <v>1385</v>
      </c>
      <c r="D1675" s="101" t="s">
        <v>2124</v>
      </c>
      <c r="E1675" s="149"/>
      <c r="F1675" s="102">
        <v>502</v>
      </c>
      <c r="G1675" s="103" t="s">
        <v>69</v>
      </c>
      <c r="H1675" s="104">
        <v>5</v>
      </c>
      <c r="I1675" s="106">
        <v>2493</v>
      </c>
      <c r="J1675" s="165">
        <v>1461</v>
      </c>
      <c r="K1675" s="166">
        <v>66</v>
      </c>
      <c r="L1675" s="166">
        <v>45</v>
      </c>
      <c r="M1675" s="166">
        <v>204</v>
      </c>
      <c r="N1675" s="166">
        <v>417</v>
      </c>
      <c r="O1675" s="167"/>
      <c r="P1675" s="138">
        <v>3.6666666666666665</v>
      </c>
      <c r="Q1675" s="139">
        <v>0</v>
      </c>
      <c r="R1675" s="140">
        <v>8.3333333333333339</v>
      </c>
      <c r="S1675" s="140">
        <v>9</v>
      </c>
      <c r="T1675" s="140">
        <v>2.3333333333333335</v>
      </c>
      <c r="U1675" s="139">
        <v>2.3333333333333335</v>
      </c>
      <c r="V1675" s="77">
        <f t="shared" si="26"/>
        <v>3.5951806791827132</v>
      </c>
      <c r="W1675" s="216">
        <v>8.9879516979567828</v>
      </c>
      <c r="X1675" s="217">
        <v>0.80950368428159203</v>
      </c>
      <c r="Y1675" s="217">
        <v>0.19049631571840794</v>
      </c>
      <c r="Z1675" s="25"/>
    </row>
    <row r="1676" spans="1:26" x14ac:dyDescent="0.25">
      <c r="A1676" s="124">
        <v>597742</v>
      </c>
      <c r="B1676" s="125" t="s">
        <v>1702</v>
      </c>
      <c r="C1676" s="126" t="s">
        <v>1385</v>
      </c>
      <c r="D1676" s="101" t="s">
        <v>2124</v>
      </c>
      <c r="E1676" s="149"/>
      <c r="F1676" s="102">
        <v>501</v>
      </c>
      <c r="G1676" s="103" t="s">
        <v>67</v>
      </c>
      <c r="H1676" s="104">
        <v>4</v>
      </c>
      <c r="I1676" s="106">
        <v>1113</v>
      </c>
      <c r="J1676" s="168">
        <v>756</v>
      </c>
      <c r="K1676" s="166">
        <v>51</v>
      </c>
      <c r="L1676" s="166">
        <v>15</v>
      </c>
      <c r="M1676" s="166">
        <v>81</v>
      </c>
      <c r="N1676" s="166">
        <v>120</v>
      </c>
      <c r="O1676" s="167"/>
      <c r="P1676" s="138">
        <v>5.333333333333333</v>
      </c>
      <c r="Q1676" s="139">
        <v>0.33333333333333331</v>
      </c>
      <c r="R1676" s="140">
        <v>15.666666666666666</v>
      </c>
      <c r="S1676" s="140">
        <v>10.666666666666666</v>
      </c>
      <c r="T1676" s="140">
        <v>1.6666666666666667</v>
      </c>
      <c r="U1676" s="139">
        <v>0.33333333333333331</v>
      </c>
      <c r="V1676" s="77">
        <f t="shared" si="26"/>
        <v>3.1880000000000002</v>
      </c>
      <c r="W1676" s="216">
        <v>7.97</v>
      </c>
      <c r="X1676" s="217">
        <v>0.912895861184568</v>
      </c>
      <c r="Y1676" s="217">
        <v>8.7104138815432011E-2</v>
      </c>
      <c r="Z1676" s="25"/>
    </row>
    <row r="1677" spans="1:26" x14ac:dyDescent="0.25">
      <c r="A1677" s="131">
        <v>597811</v>
      </c>
      <c r="B1677" s="132" t="s">
        <v>2303</v>
      </c>
      <c r="C1677" s="132" t="s">
        <v>1385</v>
      </c>
      <c r="D1677" s="145" t="s">
        <v>2124</v>
      </c>
      <c r="E1677" s="134"/>
      <c r="F1677" s="143">
        <v>112</v>
      </c>
      <c r="G1677" s="142" t="s">
        <v>1697</v>
      </c>
      <c r="H1677" s="134">
        <v>2</v>
      </c>
      <c r="I1677" s="144">
        <v>2052</v>
      </c>
      <c r="J1677" s="165">
        <v>1212</v>
      </c>
      <c r="K1677" s="166">
        <v>54</v>
      </c>
      <c r="L1677" s="166">
        <v>33</v>
      </c>
      <c r="M1677" s="166">
        <v>150</v>
      </c>
      <c r="N1677" s="166">
        <v>297</v>
      </c>
      <c r="O1677" s="167"/>
      <c r="P1677" s="138">
        <v>2.2376636455186305</v>
      </c>
      <c r="Q1677" s="139">
        <v>0.1276595744680851</v>
      </c>
      <c r="R1677" s="140">
        <v>39.272197962154294</v>
      </c>
      <c r="S1677" s="140">
        <v>24.005822416302763</v>
      </c>
      <c r="T1677" s="140">
        <v>2.3084112149532707</v>
      </c>
      <c r="U1677" s="139">
        <v>3.2873563218390802</v>
      </c>
      <c r="V1677" s="77">
        <f t="shared" si="26"/>
        <v>12.719999999999999</v>
      </c>
      <c r="W1677" s="216">
        <v>21.2</v>
      </c>
      <c r="X1677" s="217">
        <v>0.3431971704547645</v>
      </c>
      <c r="Y1677" s="217">
        <v>0.6568028295452355</v>
      </c>
      <c r="Z1677" s="25"/>
    </row>
    <row r="1678" spans="1:26" x14ac:dyDescent="0.25">
      <c r="A1678" s="131">
        <v>597812</v>
      </c>
      <c r="B1678" s="132" t="s">
        <v>2304</v>
      </c>
      <c r="C1678" s="132" t="s">
        <v>1385</v>
      </c>
      <c r="D1678" s="145" t="s">
        <v>2124</v>
      </c>
      <c r="E1678" s="134"/>
      <c r="F1678" s="143">
        <v>112</v>
      </c>
      <c r="G1678" s="142" t="s">
        <v>1697</v>
      </c>
      <c r="H1678" s="134">
        <v>2</v>
      </c>
      <c r="I1678" s="144">
        <v>4131</v>
      </c>
      <c r="J1678" s="165">
        <v>2760</v>
      </c>
      <c r="K1678" s="166">
        <v>87</v>
      </c>
      <c r="L1678" s="166">
        <v>66</v>
      </c>
      <c r="M1678" s="166">
        <v>270</v>
      </c>
      <c r="N1678" s="166">
        <v>486</v>
      </c>
      <c r="O1678" s="167"/>
      <c r="P1678" s="138">
        <v>5.095669687814703</v>
      </c>
      <c r="Q1678" s="139">
        <v>0.20567375886524822</v>
      </c>
      <c r="R1678" s="140">
        <v>79.061135371179034</v>
      </c>
      <c r="S1678" s="140">
        <v>48.327510917030565</v>
      </c>
      <c r="T1678" s="140">
        <v>4.0249221183800614</v>
      </c>
      <c r="U1678" s="139">
        <v>5.3793103448275863</v>
      </c>
      <c r="V1678" s="77">
        <f t="shared" si="26"/>
        <v>12.719999999999999</v>
      </c>
      <c r="W1678" s="216">
        <v>21.2</v>
      </c>
      <c r="X1678" s="217">
        <v>0.3431971704547645</v>
      </c>
      <c r="Y1678" s="217">
        <v>0.6568028295452355</v>
      </c>
      <c r="Z1678" s="25"/>
    </row>
    <row r="1679" spans="1:26" x14ac:dyDescent="0.25">
      <c r="A1679" s="124">
        <v>597820</v>
      </c>
      <c r="B1679" s="125" t="s">
        <v>1703</v>
      </c>
      <c r="C1679" s="126" t="s">
        <v>1385</v>
      </c>
      <c r="D1679" s="101" t="s">
        <v>2124</v>
      </c>
      <c r="E1679" s="134"/>
      <c r="F1679" s="102">
        <v>112</v>
      </c>
      <c r="G1679" s="103" t="s">
        <v>1697</v>
      </c>
      <c r="H1679" s="104">
        <v>2</v>
      </c>
      <c r="I1679" s="106">
        <v>1038</v>
      </c>
      <c r="J1679" s="168">
        <v>789</v>
      </c>
      <c r="K1679" s="166">
        <v>15</v>
      </c>
      <c r="L1679" s="166">
        <v>9</v>
      </c>
      <c r="M1679" s="166">
        <v>48</v>
      </c>
      <c r="N1679" s="166">
        <v>84</v>
      </c>
      <c r="O1679" s="167"/>
      <c r="P1679" s="138">
        <v>56.333333333333336</v>
      </c>
      <c r="Q1679" s="139">
        <v>0</v>
      </c>
      <c r="R1679" s="140">
        <v>38.333333333333336</v>
      </c>
      <c r="S1679" s="140">
        <v>19.666666666666668</v>
      </c>
      <c r="T1679" s="140">
        <v>2</v>
      </c>
      <c r="U1679" s="139">
        <v>0.33333333333333331</v>
      </c>
      <c r="V1679" s="77">
        <f t="shared" si="26"/>
        <v>12.719999999999999</v>
      </c>
      <c r="W1679" s="216">
        <v>21.2</v>
      </c>
      <c r="X1679" s="217">
        <v>0.3431971704547645</v>
      </c>
      <c r="Y1679" s="217">
        <v>0.6568028295452355</v>
      </c>
      <c r="Z1679" s="25"/>
    </row>
    <row r="1680" spans="1:26" x14ac:dyDescent="0.25">
      <c r="A1680" s="124">
        <v>597830</v>
      </c>
      <c r="B1680" s="125" t="s">
        <v>1704</v>
      </c>
      <c r="C1680" s="126" t="s">
        <v>1385</v>
      </c>
      <c r="D1680" s="101" t="s">
        <v>2124</v>
      </c>
      <c r="E1680" s="134"/>
      <c r="F1680" s="102">
        <v>112</v>
      </c>
      <c r="G1680" s="103" t="s">
        <v>1697</v>
      </c>
      <c r="H1680" s="104">
        <v>2</v>
      </c>
      <c r="I1680" s="106">
        <v>1821</v>
      </c>
      <c r="J1680" s="165">
        <v>1071</v>
      </c>
      <c r="K1680" s="166">
        <v>87</v>
      </c>
      <c r="L1680" s="166">
        <v>42</v>
      </c>
      <c r="M1680" s="166">
        <v>159</v>
      </c>
      <c r="N1680" s="166">
        <v>240</v>
      </c>
      <c r="O1680" s="167"/>
      <c r="P1680" s="138">
        <v>32.333333333333336</v>
      </c>
      <c r="Q1680" s="139">
        <v>0.33333333333333331</v>
      </c>
      <c r="R1680" s="140">
        <v>32</v>
      </c>
      <c r="S1680" s="140">
        <v>22.333333333333332</v>
      </c>
      <c r="T1680" s="140">
        <v>5.666666666666667</v>
      </c>
      <c r="U1680" s="139">
        <v>0.66666666666666663</v>
      </c>
      <c r="V1680" s="77">
        <f t="shared" si="26"/>
        <v>12.719999999999999</v>
      </c>
      <c r="W1680" s="216">
        <v>21.2</v>
      </c>
      <c r="X1680" s="217">
        <v>0.3431971704547645</v>
      </c>
      <c r="Y1680" s="217">
        <v>0.6568028295452355</v>
      </c>
      <c r="Z1680" s="25"/>
    </row>
    <row r="1681" spans="1:26" x14ac:dyDescent="0.25">
      <c r="A1681" s="124">
        <v>597840</v>
      </c>
      <c r="B1681" s="125" t="s">
        <v>1705</v>
      </c>
      <c r="C1681" s="126" t="s">
        <v>1385</v>
      </c>
      <c r="D1681" s="101" t="s">
        <v>2124</v>
      </c>
      <c r="E1681" s="134"/>
      <c r="F1681" s="102">
        <v>112</v>
      </c>
      <c r="G1681" s="103" t="s">
        <v>1697</v>
      </c>
      <c r="H1681" s="104">
        <v>2</v>
      </c>
      <c r="I1681" s="106">
        <v>1722</v>
      </c>
      <c r="J1681" s="165">
        <v>1155</v>
      </c>
      <c r="K1681" s="166">
        <v>63</v>
      </c>
      <c r="L1681" s="166">
        <v>15</v>
      </c>
      <c r="M1681" s="166">
        <v>105</v>
      </c>
      <c r="N1681" s="166">
        <v>159</v>
      </c>
      <c r="O1681" s="167"/>
      <c r="P1681" s="138">
        <v>12.333333333333334</v>
      </c>
      <c r="Q1681" s="139">
        <v>0.66666666666666663</v>
      </c>
      <c r="R1681" s="140">
        <v>99.666666666666671</v>
      </c>
      <c r="S1681" s="140">
        <v>89.333333333333329</v>
      </c>
      <c r="T1681" s="140">
        <v>21.666666666666668</v>
      </c>
      <c r="U1681" s="139">
        <v>5.666666666666667</v>
      </c>
      <c r="V1681" s="77">
        <f t="shared" si="26"/>
        <v>12.719999999999999</v>
      </c>
      <c r="W1681" s="216">
        <v>21.2</v>
      </c>
      <c r="X1681" s="217">
        <v>0.3431971704547645</v>
      </c>
      <c r="Y1681" s="217">
        <v>0.6568028295452355</v>
      </c>
      <c r="Z1681" s="25"/>
    </row>
    <row r="1682" spans="1:26" x14ac:dyDescent="0.25">
      <c r="A1682" s="124">
        <v>597850</v>
      </c>
      <c r="B1682" s="125" t="s">
        <v>1706</v>
      </c>
      <c r="C1682" s="126" t="s">
        <v>1385</v>
      </c>
      <c r="D1682" s="101" t="s">
        <v>2124</v>
      </c>
      <c r="E1682" s="134"/>
      <c r="F1682" s="102">
        <v>112</v>
      </c>
      <c r="G1682" s="103" t="s">
        <v>1697</v>
      </c>
      <c r="H1682" s="104">
        <v>2</v>
      </c>
      <c r="I1682" s="106">
        <v>2733</v>
      </c>
      <c r="J1682" s="165">
        <v>1653</v>
      </c>
      <c r="K1682" s="166">
        <v>105</v>
      </c>
      <c r="L1682" s="166">
        <v>39</v>
      </c>
      <c r="M1682" s="166">
        <v>213</v>
      </c>
      <c r="N1682" s="166">
        <v>324</v>
      </c>
      <c r="O1682" s="167"/>
      <c r="P1682" s="138">
        <v>44.333333333333336</v>
      </c>
      <c r="Q1682" s="139">
        <v>0.66666666666666663</v>
      </c>
      <c r="R1682" s="140">
        <v>55.666666666666664</v>
      </c>
      <c r="S1682" s="140">
        <v>41.666666666666664</v>
      </c>
      <c r="T1682" s="140">
        <v>2.6666666666666665</v>
      </c>
      <c r="U1682" s="139">
        <v>3.6666666666666665</v>
      </c>
      <c r="V1682" s="77">
        <f t="shared" si="26"/>
        <v>12.719999999999999</v>
      </c>
      <c r="W1682" s="216">
        <v>21.2</v>
      </c>
      <c r="X1682" s="217">
        <v>0.3431971704547645</v>
      </c>
      <c r="Y1682" s="217">
        <v>0.6568028295452355</v>
      </c>
      <c r="Z1682" s="25"/>
    </row>
    <row r="1683" spans="1:26" x14ac:dyDescent="0.25">
      <c r="A1683" s="124">
        <v>597860</v>
      </c>
      <c r="B1683" s="125" t="s">
        <v>1707</v>
      </c>
      <c r="C1683" s="126" t="s">
        <v>1385</v>
      </c>
      <c r="D1683" s="101" t="s">
        <v>2124</v>
      </c>
      <c r="E1683" s="134"/>
      <c r="F1683" s="102">
        <v>112</v>
      </c>
      <c r="G1683" s="103" t="s">
        <v>1697</v>
      </c>
      <c r="H1683" s="104">
        <v>2</v>
      </c>
      <c r="I1683" s="106">
        <v>3075</v>
      </c>
      <c r="J1683" s="165">
        <v>1947</v>
      </c>
      <c r="K1683" s="166">
        <v>87</v>
      </c>
      <c r="L1683" s="166">
        <v>54</v>
      </c>
      <c r="M1683" s="166">
        <v>237</v>
      </c>
      <c r="N1683" s="166">
        <v>360</v>
      </c>
      <c r="O1683" s="167"/>
      <c r="P1683" s="138">
        <v>22</v>
      </c>
      <c r="Q1683" s="139">
        <v>0</v>
      </c>
      <c r="R1683" s="140">
        <v>27.333333333333332</v>
      </c>
      <c r="S1683" s="140">
        <v>22.666666666666668</v>
      </c>
      <c r="T1683" s="140">
        <v>3</v>
      </c>
      <c r="U1683" s="139">
        <v>1</v>
      </c>
      <c r="V1683" s="77">
        <f t="shared" si="26"/>
        <v>12.719999999999999</v>
      </c>
      <c r="W1683" s="216">
        <v>21.2</v>
      </c>
      <c r="X1683" s="217">
        <v>0.3431971704547645</v>
      </c>
      <c r="Y1683" s="217">
        <v>0.6568028295452355</v>
      </c>
      <c r="Z1683" s="25"/>
    </row>
    <row r="1684" spans="1:26" x14ac:dyDescent="0.25">
      <c r="A1684" s="124">
        <v>598000</v>
      </c>
      <c r="B1684" s="125" t="s">
        <v>1708</v>
      </c>
      <c r="C1684" s="126" t="s">
        <v>1385</v>
      </c>
      <c r="D1684" s="101" t="s">
        <v>2125</v>
      </c>
      <c r="E1684" s="149"/>
      <c r="F1684" s="102">
        <v>502</v>
      </c>
      <c r="G1684" s="103" t="s">
        <v>69</v>
      </c>
      <c r="H1684" s="104">
        <v>5</v>
      </c>
      <c r="I1684" s="106">
        <v>264</v>
      </c>
      <c r="J1684" s="168">
        <v>180</v>
      </c>
      <c r="K1684" s="166">
        <v>12</v>
      </c>
      <c r="L1684" s="166">
        <v>3</v>
      </c>
      <c r="M1684" s="166">
        <v>12</v>
      </c>
      <c r="N1684" s="166">
        <v>36</v>
      </c>
      <c r="O1684" s="167"/>
      <c r="P1684" s="138">
        <v>5.333333333333333</v>
      </c>
      <c r="Q1684" s="139">
        <v>0</v>
      </c>
      <c r="R1684" s="140">
        <v>5.333333333333333</v>
      </c>
      <c r="S1684" s="140">
        <v>3.3333333333333335</v>
      </c>
      <c r="T1684" s="140">
        <v>0</v>
      </c>
      <c r="U1684" s="139">
        <v>0.33333333333333331</v>
      </c>
      <c r="V1684" s="77">
        <f t="shared" ref="V1684:V1747" si="27">IF(OR(H1684=1,H1684=2,H1684=3),0.6*W1684,0.4*W1684)</f>
        <v>3.1880000000000002</v>
      </c>
      <c r="W1684" s="216">
        <v>7.97</v>
      </c>
      <c r="X1684" s="217">
        <v>0.912895861184568</v>
      </c>
      <c r="Y1684" s="217">
        <v>8.7104138815432011E-2</v>
      </c>
      <c r="Z1684" s="25"/>
    </row>
    <row r="1685" spans="1:26" x14ac:dyDescent="0.25">
      <c r="A1685" s="124">
        <v>598201</v>
      </c>
      <c r="B1685" s="125" t="s">
        <v>1709</v>
      </c>
      <c r="C1685" s="126" t="s">
        <v>1385</v>
      </c>
      <c r="D1685" s="101" t="s">
        <v>2125</v>
      </c>
      <c r="E1685" s="149"/>
      <c r="F1685" s="102">
        <v>113</v>
      </c>
      <c r="G1685" s="103" t="s">
        <v>1710</v>
      </c>
      <c r="H1685" s="104">
        <v>2</v>
      </c>
      <c r="I1685" s="106">
        <v>558</v>
      </c>
      <c r="J1685" s="168">
        <v>387</v>
      </c>
      <c r="K1685" s="166">
        <v>12</v>
      </c>
      <c r="L1685" s="166">
        <v>6</v>
      </c>
      <c r="M1685" s="166">
        <v>21</v>
      </c>
      <c r="N1685" s="166">
        <v>69</v>
      </c>
      <c r="O1685" s="167"/>
      <c r="P1685" s="138">
        <v>2.6666666666666665</v>
      </c>
      <c r="Q1685" s="139">
        <v>0</v>
      </c>
      <c r="R1685" s="140">
        <v>7.333333333333333</v>
      </c>
      <c r="S1685" s="140">
        <v>2.6666666666666665</v>
      </c>
      <c r="T1685" s="140">
        <v>0</v>
      </c>
      <c r="U1685" s="139">
        <v>0.66666666666666663</v>
      </c>
      <c r="V1685" s="77">
        <f t="shared" si="27"/>
        <v>5.5115078102453099</v>
      </c>
      <c r="W1685" s="216">
        <v>9.1858463504088501</v>
      </c>
      <c r="X1685" s="217">
        <v>0.792064197036909</v>
      </c>
      <c r="Y1685" s="217">
        <v>0.20793580296309103</v>
      </c>
      <c r="Z1685" s="25"/>
    </row>
    <row r="1686" spans="1:26" x14ac:dyDescent="0.25">
      <c r="A1686" s="124">
        <v>598202</v>
      </c>
      <c r="B1686" s="125" t="s">
        <v>1711</v>
      </c>
      <c r="C1686" s="126" t="s">
        <v>1385</v>
      </c>
      <c r="D1686" s="101" t="s">
        <v>2125</v>
      </c>
      <c r="E1686" s="134"/>
      <c r="F1686" s="102">
        <v>113</v>
      </c>
      <c r="G1686" s="103" t="s">
        <v>1710</v>
      </c>
      <c r="H1686" s="104">
        <v>2</v>
      </c>
      <c r="I1686" s="106">
        <v>612</v>
      </c>
      <c r="J1686" s="168">
        <v>438</v>
      </c>
      <c r="K1686" s="166">
        <v>9</v>
      </c>
      <c r="L1686" s="166">
        <v>6</v>
      </c>
      <c r="M1686" s="166">
        <v>30</v>
      </c>
      <c r="N1686" s="166">
        <v>81</v>
      </c>
      <c r="O1686" s="167"/>
      <c r="P1686" s="138">
        <v>1.6666666666666667</v>
      </c>
      <c r="Q1686" s="139">
        <v>0</v>
      </c>
      <c r="R1686" s="140">
        <v>6</v>
      </c>
      <c r="S1686" s="140">
        <v>3</v>
      </c>
      <c r="T1686" s="140">
        <v>0.33333333333333331</v>
      </c>
      <c r="U1686" s="139">
        <v>0</v>
      </c>
      <c r="V1686" s="77">
        <f t="shared" si="27"/>
        <v>5.7568649347580392</v>
      </c>
      <c r="W1686" s="216">
        <v>9.5947748912633983</v>
      </c>
      <c r="X1686" s="217">
        <v>0.75830648411210022</v>
      </c>
      <c r="Y1686" s="217">
        <v>0.24169351588789975</v>
      </c>
      <c r="Z1686" s="25"/>
    </row>
    <row r="1687" spans="1:26" x14ac:dyDescent="0.25">
      <c r="A1687" s="124">
        <v>598311</v>
      </c>
      <c r="B1687" s="125" t="s">
        <v>1712</v>
      </c>
      <c r="C1687" s="126" t="s">
        <v>1385</v>
      </c>
      <c r="D1687" s="101" t="s">
        <v>2125</v>
      </c>
      <c r="E1687" s="134"/>
      <c r="F1687" s="102">
        <v>502</v>
      </c>
      <c r="G1687" s="103" t="s">
        <v>69</v>
      </c>
      <c r="H1687" s="104">
        <v>5</v>
      </c>
      <c r="I1687" s="106">
        <v>72</v>
      </c>
      <c r="J1687" s="168">
        <v>42</v>
      </c>
      <c r="K1687" s="166" t="s">
        <v>2139</v>
      </c>
      <c r="L1687" s="166" t="s">
        <v>2139</v>
      </c>
      <c r="M1687" s="166">
        <v>6</v>
      </c>
      <c r="N1687" s="166">
        <v>3</v>
      </c>
      <c r="O1687" s="167"/>
      <c r="P1687" s="138">
        <v>0</v>
      </c>
      <c r="Q1687" s="139">
        <v>0</v>
      </c>
      <c r="R1687" s="140">
        <v>0</v>
      </c>
      <c r="S1687" s="140">
        <v>0</v>
      </c>
      <c r="T1687" s="140">
        <v>0</v>
      </c>
      <c r="U1687" s="139">
        <v>0</v>
      </c>
      <c r="V1687" s="77">
        <f t="shared" si="27"/>
        <v>3.1880000000000002</v>
      </c>
      <c r="W1687" s="216">
        <v>7.97</v>
      </c>
      <c r="X1687" s="217">
        <v>0.912895861184568</v>
      </c>
      <c r="Y1687" s="217">
        <v>8.7104138815432011E-2</v>
      </c>
      <c r="Z1687" s="25"/>
    </row>
    <row r="1688" spans="1:26" x14ac:dyDescent="0.25">
      <c r="A1688" s="124">
        <v>598312</v>
      </c>
      <c r="B1688" s="125" t="s">
        <v>1713</v>
      </c>
      <c r="C1688" s="126" t="s">
        <v>1385</v>
      </c>
      <c r="D1688" s="101" t="s">
        <v>2125</v>
      </c>
      <c r="E1688" s="149"/>
      <c r="F1688" s="102">
        <v>502</v>
      </c>
      <c r="G1688" s="103" t="s">
        <v>69</v>
      </c>
      <c r="H1688" s="104">
        <v>5</v>
      </c>
      <c r="I1688" s="106">
        <v>4677</v>
      </c>
      <c r="J1688" s="165">
        <v>3063</v>
      </c>
      <c r="K1688" s="166">
        <v>117</v>
      </c>
      <c r="L1688" s="166">
        <v>60</v>
      </c>
      <c r="M1688" s="166">
        <v>309</v>
      </c>
      <c r="N1688" s="166">
        <v>633</v>
      </c>
      <c r="O1688" s="167"/>
      <c r="P1688" s="138">
        <v>8</v>
      </c>
      <c r="Q1688" s="139">
        <v>0</v>
      </c>
      <c r="R1688" s="140">
        <v>19.333333333333332</v>
      </c>
      <c r="S1688" s="140">
        <v>13.333333333333334</v>
      </c>
      <c r="T1688" s="140">
        <v>3</v>
      </c>
      <c r="U1688" s="139">
        <v>2.3333333333333335</v>
      </c>
      <c r="V1688" s="77">
        <f t="shared" si="27"/>
        <v>3.3020254668526166</v>
      </c>
      <c r="W1688" s="216">
        <v>8.2550636671315409</v>
      </c>
      <c r="X1688" s="217">
        <v>0.88137176247475091</v>
      </c>
      <c r="Y1688" s="217">
        <v>0.11862823752524909</v>
      </c>
      <c r="Z1688" s="25"/>
    </row>
    <row r="1689" spans="1:26" x14ac:dyDescent="0.25">
      <c r="A1689" s="124">
        <v>598313</v>
      </c>
      <c r="B1689" s="125" t="s">
        <v>1714</v>
      </c>
      <c r="C1689" s="126" t="s">
        <v>1385</v>
      </c>
      <c r="D1689" s="101" t="s">
        <v>2125</v>
      </c>
      <c r="E1689" s="149"/>
      <c r="F1689" s="102">
        <v>502</v>
      </c>
      <c r="G1689" s="103" t="s">
        <v>69</v>
      </c>
      <c r="H1689" s="104">
        <v>5</v>
      </c>
      <c r="I1689" s="106">
        <v>3807</v>
      </c>
      <c r="J1689" s="165">
        <v>2607</v>
      </c>
      <c r="K1689" s="166">
        <v>90</v>
      </c>
      <c r="L1689" s="166">
        <v>33</v>
      </c>
      <c r="M1689" s="166">
        <v>180</v>
      </c>
      <c r="N1689" s="166">
        <v>531</v>
      </c>
      <c r="O1689" s="167"/>
      <c r="P1689" s="138">
        <v>22.333333333333332</v>
      </c>
      <c r="Q1689" s="139">
        <v>0</v>
      </c>
      <c r="R1689" s="140">
        <v>21.333333333333332</v>
      </c>
      <c r="S1689" s="140">
        <v>16.666666666666668</v>
      </c>
      <c r="T1689" s="140">
        <v>1</v>
      </c>
      <c r="U1689" s="139">
        <v>1</v>
      </c>
      <c r="V1689" s="77">
        <f t="shared" si="27"/>
        <v>3.1880000000000002</v>
      </c>
      <c r="W1689" s="216">
        <v>7.97</v>
      </c>
      <c r="X1689" s="217">
        <v>0.912895861184568</v>
      </c>
      <c r="Y1689" s="217">
        <v>8.7104138815432011E-2</v>
      </c>
      <c r="Z1689" s="25"/>
    </row>
    <row r="1690" spans="1:26" x14ac:dyDescent="0.25">
      <c r="A1690" s="124">
        <v>598314</v>
      </c>
      <c r="B1690" s="125" t="s">
        <v>1715</v>
      </c>
      <c r="C1690" s="126" t="s">
        <v>1385</v>
      </c>
      <c r="D1690" s="101" t="s">
        <v>2125</v>
      </c>
      <c r="E1690" s="134"/>
      <c r="F1690" s="102">
        <v>501</v>
      </c>
      <c r="G1690" s="103" t="s">
        <v>67</v>
      </c>
      <c r="H1690" s="104">
        <v>4</v>
      </c>
      <c r="I1690" s="106">
        <v>429</v>
      </c>
      <c r="J1690" s="168">
        <v>273</v>
      </c>
      <c r="K1690" s="166">
        <v>15</v>
      </c>
      <c r="L1690" s="166">
        <v>6</v>
      </c>
      <c r="M1690" s="166">
        <v>21</v>
      </c>
      <c r="N1690" s="166">
        <v>75</v>
      </c>
      <c r="O1690" s="167"/>
      <c r="P1690" s="138">
        <v>9</v>
      </c>
      <c r="Q1690" s="139">
        <v>1</v>
      </c>
      <c r="R1690" s="140">
        <v>8.6666666666666661</v>
      </c>
      <c r="S1690" s="140">
        <v>8</v>
      </c>
      <c r="T1690" s="140">
        <v>0.66666666666666663</v>
      </c>
      <c r="U1690" s="139">
        <v>0.66666666666666663</v>
      </c>
      <c r="V1690" s="77">
        <f t="shared" si="27"/>
        <v>3.2637644298024031</v>
      </c>
      <c r="W1690" s="216">
        <v>8.1594110745060071</v>
      </c>
      <c r="X1690" s="217">
        <v>0.89170406383545298</v>
      </c>
      <c r="Y1690" s="217">
        <v>0.10829593616454701</v>
      </c>
      <c r="Z1690" s="25"/>
    </row>
    <row r="1691" spans="1:26" x14ac:dyDescent="0.25">
      <c r="A1691" s="124">
        <v>598320</v>
      </c>
      <c r="B1691" s="125" t="s">
        <v>1716</v>
      </c>
      <c r="C1691" s="126" t="s">
        <v>1385</v>
      </c>
      <c r="D1691" s="101" t="s">
        <v>2125</v>
      </c>
      <c r="E1691" s="134"/>
      <c r="F1691" s="102">
        <v>284</v>
      </c>
      <c r="G1691" s="103" t="s">
        <v>1716</v>
      </c>
      <c r="H1691" s="104">
        <v>3</v>
      </c>
      <c r="I1691" s="106">
        <v>1278</v>
      </c>
      <c r="J1691" s="168">
        <v>816</v>
      </c>
      <c r="K1691" s="166">
        <v>45</v>
      </c>
      <c r="L1691" s="166">
        <v>18</v>
      </c>
      <c r="M1691" s="166">
        <v>93</v>
      </c>
      <c r="N1691" s="166">
        <v>189</v>
      </c>
      <c r="O1691" s="167"/>
      <c r="P1691" s="138">
        <v>2.6666666666666665</v>
      </c>
      <c r="Q1691" s="139">
        <v>0</v>
      </c>
      <c r="R1691" s="140">
        <v>19.333333333333332</v>
      </c>
      <c r="S1691" s="140">
        <v>12.333333333333334</v>
      </c>
      <c r="T1691" s="140">
        <v>2.6666666666666665</v>
      </c>
      <c r="U1691" s="139">
        <v>0.33333333333333331</v>
      </c>
      <c r="V1691" s="77">
        <f t="shared" si="27"/>
        <v>9.9933251687923832</v>
      </c>
      <c r="W1691" s="216">
        <v>16.655541947987306</v>
      </c>
      <c r="X1691" s="217">
        <v>0.43683838306565753</v>
      </c>
      <c r="Y1691" s="217">
        <v>0.56316161693434241</v>
      </c>
      <c r="Z1691" s="25"/>
    </row>
    <row r="1692" spans="1:26" x14ac:dyDescent="0.25">
      <c r="A1692" s="124">
        <v>598500</v>
      </c>
      <c r="B1692" s="125" t="s">
        <v>1717</v>
      </c>
      <c r="C1692" s="126" t="s">
        <v>1385</v>
      </c>
      <c r="D1692" s="101" t="s">
        <v>2125</v>
      </c>
      <c r="E1692" s="134"/>
      <c r="F1692" s="102">
        <v>285</v>
      </c>
      <c r="G1692" s="103" t="s">
        <v>1717</v>
      </c>
      <c r="H1692" s="104">
        <v>3</v>
      </c>
      <c r="I1692" s="106">
        <v>2301</v>
      </c>
      <c r="J1692" s="165">
        <v>1644</v>
      </c>
      <c r="K1692" s="166">
        <v>48</v>
      </c>
      <c r="L1692" s="166">
        <v>24</v>
      </c>
      <c r="M1692" s="166">
        <v>129</v>
      </c>
      <c r="N1692" s="166">
        <v>252</v>
      </c>
      <c r="O1692" s="167"/>
      <c r="P1692" s="138">
        <v>6.666666666666667</v>
      </c>
      <c r="Q1692" s="139">
        <v>0.33333333333333331</v>
      </c>
      <c r="R1692" s="140">
        <v>79.666666666666671</v>
      </c>
      <c r="S1692" s="140">
        <v>44.666666666666664</v>
      </c>
      <c r="T1692" s="140">
        <v>2</v>
      </c>
      <c r="U1692" s="139">
        <v>2.6666666666666665</v>
      </c>
      <c r="V1692" s="77">
        <f t="shared" si="27"/>
        <v>12</v>
      </c>
      <c r="W1692" s="216">
        <v>20</v>
      </c>
      <c r="X1692" s="217">
        <v>0.36378900068205033</v>
      </c>
      <c r="Y1692" s="217">
        <v>0.63621099931794967</v>
      </c>
      <c r="Z1692" s="25"/>
    </row>
    <row r="1693" spans="1:26" x14ac:dyDescent="0.25">
      <c r="A1693" s="124">
        <v>598600</v>
      </c>
      <c r="B1693" s="125" t="s">
        <v>1718</v>
      </c>
      <c r="C1693" s="126" t="s">
        <v>1385</v>
      </c>
      <c r="D1693" s="101" t="s">
        <v>2125</v>
      </c>
      <c r="E1693" s="134"/>
      <c r="F1693" s="102">
        <v>286</v>
      </c>
      <c r="G1693" s="103" t="s">
        <v>1718</v>
      </c>
      <c r="H1693" s="104">
        <v>3</v>
      </c>
      <c r="I1693" s="106">
        <v>4050</v>
      </c>
      <c r="J1693" s="165">
        <v>2724</v>
      </c>
      <c r="K1693" s="166">
        <v>186</v>
      </c>
      <c r="L1693" s="166">
        <v>51</v>
      </c>
      <c r="M1693" s="166">
        <v>222</v>
      </c>
      <c r="N1693" s="166">
        <v>489</v>
      </c>
      <c r="O1693" s="167"/>
      <c r="P1693" s="138">
        <v>30.333333333333332</v>
      </c>
      <c r="Q1693" s="139">
        <v>0</v>
      </c>
      <c r="R1693" s="140">
        <v>80</v>
      </c>
      <c r="S1693" s="140">
        <v>55.666666666666664</v>
      </c>
      <c r="T1693" s="140">
        <v>5.666666666666667</v>
      </c>
      <c r="U1693" s="139">
        <v>1.6666666666666667</v>
      </c>
      <c r="V1693" s="77">
        <f t="shared" si="27"/>
        <v>9.9933251687923832</v>
      </c>
      <c r="W1693" s="216">
        <v>16.655541947987306</v>
      </c>
      <c r="X1693" s="217">
        <v>0.43683838306565753</v>
      </c>
      <c r="Y1693" s="217">
        <v>0.56316161693434241</v>
      </c>
      <c r="Z1693" s="25"/>
    </row>
    <row r="1694" spans="1:26" x14ac:dyDescent="0.25">
      <c r="A1694" s="124">
        <v>598700</v>
      </c>
      <c r="B1694" s="125" t="s">
        <v>1719</v>
      </c>
      <c r="C1694" s="126" t="s">
        <v>1385</v>
      </c>
      <c r="D1694" s="101" t="s">
        <v>2125</v>
      </c>
      <c r="E1694" s="134"/>
      <c r="F1694" s="102">
        <v>113</v>
      </c>
      <c r="G1694" s="103" t="s">
        <v>1710</v>
      </c>
      <c r="H1694" s="104">
        <v>2</v>
      </c>
      <c r="I1694" s="106">
        <v>864</v>
      </c>
      <c r="J1694" s="168">
        <v>621</v>
      </c>
      <c r="K1694" s="166">
        <v>27</v>
      </c>
      <c r="L1694" s="166">
        <v>3</v>
      </c>
      <c r="M1694" s="166">
        <v>36</v>
      </c>
      <c r="N1694" s="166">
        <v>90</v>
      </c>
      <c r="O1694" s="167"/>
      <c r="P1694" s="138">
        <v>34.666666666666664</v>
      </c>
      <c r="Q1694" s="139">
        <v>0.66666666666666663</v>
      </c>
      <c r="R1694" s="140">
        <v>18.666666666666668</v>
      </c>
      <c r="S1694" s="140">
        <v>7.333333333333333</v>
      </c>
      <c r="T1694" s="140">
        <v>0.33333333333333331</v>
      </c>
      <c r="U1694" s="139">
        <v>0</v>
      </c>
      <c r="V1694" s="77">
        <f t="shared" si="27"/>
        <v>9.9</v>
      </c>
      <c r="W1694" s="216">
        <v>16.5</v>
      </c>
      <c r="X1694" s="217">
        <v>0.44095636446309133</v>
      </c>
      <c r="Y1694" s="217">
        <v>0.55904363553690861</v>
      </c>
      <c r="Z1694" s="25"/>
    </row>
    <row r="1695" spans="1:26" x14ac:dyDescent="0.25">
      <c r="A1695" s="124">
        <v>598800</v>
      </c>
      <c r="B1695" s="125" t="s">
        <v>1720</v>
      </c>
      <c r="C1695" s="126" t="s">
        <v>1385</v>
      </c>
      <c r="D1695" s="101" t="s">
        <v>2125</v>
      </c>
      <c r="E1695" s="134"/>
      <c r="F1695" s="102">
        <v>113</v>
      </c>
      <c r="G1695" s="103" t="s">
        <v>1710</v>
      </c>
      <c r="H1695" s="104">
        <v>2</v>
      </c>
      <c r="I1695" s="106">
        <v>1230</v>
      </c>
      <c r="J1695" s="168">
        <v>849</v>
      </c>
      <c r="K1695" s="166">
        <v>48</v>
      </c>
      <c r="L1695" s="166">
        <v>15</v>
      </c>
      <c r="M1695" s="166">
        <v>69</v>
      </c>
      <c r="N1695" s="166">
        <v>114</v>
      </c>
      <c r="O1695" s="167"/>
      <c r="P1695" s="138">
        <v>3.3333333333333335</v>
      </c>
      <c r="Q1695" s="139">
        <v>0.33333333333333331</v>
      </c>
      <c r="R1695" s="140">
        <v>23.333333333333332</v>
      </c>
      <c r="S1695" s="140">
        <v>14</v>
      </c>
      <c r="T1695" s="140">
        <v>1.3333333333333333</v>
      </c>
      <c r="U1695" s="139">
        <v>0.66666666666666663</v>
      </c>
      <c r="V1695" s="77">
        <f t="shared" si="27"/>
        <v>16.32</v>
      </c>
      <c r="W1695" s="216">
        <v>27.2</v>
      </c>
      <c r="X1695" s="217">
        <v>0.26749191226621349</v>
      </c>
      <c r="Y1695" s="217">
        <v>0.73250808773378651</v>
      </c>
      <c r="Z1695" s="25"/>
    </row>
    <row r="1696" spans="1:26" x14ac:dyDescent="0.25">
      <c r="A1696" s="124">
        <v>598900</v>
      </c>
      <c r="B1696" s="125" t="s">
        <v>1721</v>
      </c>
      <c r="C1696" s="126" t="s">
        <v>1385</v>
      </c>
      <c r="D1696" s="101" t="s">
        <v>2125</v>
      </c>
      <c r="E1696" s="134"/>
      <c r="F1696" s="102">
        <v>113</v>
      </c>
      <c r="G1696" s="103" t="s">
        <v>1710</v>
      </c>
      <c r="H1696" s="104">
        <v>2</v>
      </c>
      <c r="I1696" s="106">
        <v>3780</v>
      </c>
      <c r="J1696" s="165">
        <v>2394</v>
      </c>
      <c r="K1696" s="166">
        <v>84</v>
      </c>
      <c r="L1696" s="166">
        <v>54</v>
      </c>
      <c r="M1696" s="166">
        <v>261</v>
      </c>
      <c r="N1696" s="166">
        <v>468</v>
      </c>
      <c r="O1696" s="167"/>
      <c r="P1696" s="138">
        <v>9.3333333333333339</v>
      </c>
      <c r="Q1696" s="139">
        <v>0.33333333333333331</v>
      </c>
      <c r="R1696" s="140">
        <v>64</v>
      </c>
      <c r="S1696" s="140">
        <v>40.333333333333336</v>
      </c>
      <c r="T1696" s="140">
        <v>4.333333333333333</v>
      </c>
      <c r="U1696" s="139">
        <v>1.6666666666666667</v>
      </c>
      <c r="V1696" s="77">
        <f t="shared" si="27"/>
        <v>16.32</v>
      </c>
      <c r="W1696" s="216">
        <v>27.2</v>
      </c>
      <c r="X1696" s="217">
        <v>0.26749191226621349</v>
      </c>
      <c r="Y1696" s="217">
        <v>0.73250808773378651</v>
      </c>
      <c r="Z1696" s="25"/>
    </row>
    <row r="1697" spans="1:26" x14ac:dyDescent="0.25">
      <c r="A1697" s="124">
        <v>599000</v>
      </c>
      <c r="B1697" s="125" t="s">
        <v>1722</v>
      </c>
      <c r="C1697" s="126" t="s">
        <v>1385</v>
      </c>
      <c r="D1697" s="101" t="s">
        <v>2125</v>
      </c>
      <c r="E1697" s="134"/>
      <c r="F1697" s="102">
        <v>113</v>
      </c>
      <c r="G1697" s="103" t="s">
        <v>1710</v>
      </c>
      <c r="H1697" s="104">
        <v>2</v>
      </c>
      <c r="I1697" s="106">
        <v>972</v>
      </c>
      <c r="J1697" s="168">
        <v>675</v>
      </c>
      <c r="K1697" s="166">
        <v>36</v>
      </c>
      <c r="L1697" s="166">
        <v>9</v>
      </c>
      <c r="M1697" s="166">
        <v>33</v>
      </c>
      <c r="N1697" s="166">
        <v>102</v>
      </c>
      <c r="O1697" s="167"/>
      <c r="P1697" s="138">
        <v>27.666666666666668</v>
      </c>
      <c r="Q1697" s="139">
        <v>0.33333333333333331</v>
      </c>
      <c r="R1697" s="140">
        <v>19.666666666666668</v>
      </c>
      <c r="S1697" s="140">
        <v>7.666666666666667</v>
      </c>
      <c r="T1697" s="140">
        <v>2</v>
      </c>
      <c r="U1697" s="139">
        <v>0</v>
      </c>
      <c r="V1697" s="77">
        <f t="shared" si="27"/>
        <v>16.32</v>
      </c>
      <c r="W1697" s="216">
        <v>27.2</v>
      </c>
      <c r="X1697" s="217">
        <v>0.26749191226621349</v>
      </c>
      <c r="Y1697" s="217">
        <v>0.73250808773378651</v>
      </c>
      <c r="Z1697" s="25"/>
    </row>
    <row r="1698" spans="1:26" x14ac:dyDescent="0.25">
      <c r="A1698" s="124">
        <v>599100</v>
      </c>
      <c r="B1698" s="125" t="s">
        <v>1723</v>
      </c>
      <c r="C1698" s="126" t="s">
        <v>1385</v>
      </c>
      <c r="D1698" s="101" t="s">
        <v>2125</v>
      </c>
      <c r="E1698" s="134"/>
      <c r="F1698" s="102">
        <v>113</v>
      </c>
      <c r="G1698" s="103" t="s">
        <v>1710</v>
      </c>
      <c r="H1698" s="104">
        <v>2</v>
      </c>
      <c r="I1698" s="106">
        <v>3300</v>
      </c>
      <c r="J1698" s="165">
        <v>2289</v>
      </c>
      <c r="K1698" s="166">
        <v>60</v>
      </c>
      <c r="L1698" s="166">
        <v>33</v>
      </c>
      <c r="M1698" s="166">
        <v>180</v>
      </c>
      <c r="N1698" s="166">
        <v>399</v>
      </c>
      <c r="O1698" s="167"/>
      <c r="P1698" s="138">
        <v>10.666666666666666</v>
      </c>
      <c r="Q1698" s="139">
        <v>0.33333333333333331</v>
      </c>
      <c r="R1698" s="140">
        <v>87.333333333333329</v>
      </c>
      <c r="S1698" s="140">
        <v>50</v>
      </c>
      <c r="T1698" s="140">
        <v>2.6666666666666665</v>
      </c>
      <c r="U1698" s="139">
        <v>0.66666666666666663</v>
      </c>
      <c r="V1698" s="77">
        <f t="shared" si="27"/>
        <v>16.32</v>
      </c>
      <c r="W1698" s="216">
        <v>27.2</v>
      </c>
      <c r="X1698" s="217">
        <v>0.26749191226621349</v>
      </c>
      <c r="Y1698" s="217">
        <v>0.73250808773378651</v>
      </c>
      <c r="Z1698" s="25"/>
    </row>
    <row r="1699" spans="1:26" x14ac:dyDescent="0.25">
      <c r="A1699" s="124">
        <v>599200</v>
      </c>
      <c r="B1699" s="125" t="s">
        <v>1724</v>
      </c>
      <c r="C1699" s="126" t="s">
        <v>1385</v>
      </c>
      <c r="D1699" s="101" t="s">
        <v>2125</v>
      </c>
      <c r="E1699" s="134"/>
      <c r="F1699" s="102">
        <v>113</v>
      </c>
      <c r="G1699" s="103" t="s">
        <v>1710</v>
      </c>
      <c r="H1699" s="104">
        <v>2</v>
      </c>
      <c r="I1699" s="106">
        <v>1752</v>
      </c>
      <c r="J1699" s="165">
        <v>1185</v>
      </c>
      <c r="K1699" s="166">
        <v>51</v>
      </c>
      <c r="L1699" s="166">
        <v>12</v>
      </c>
      <c r="M1699" s="166">
        <v>102</v>
      </c>
      <c r="N1699" s="166">
        <v>237</v>
      </c>
      <c r="O1699" s="167"/>
      <c r="P1699" s="138">
        <v>66</v>
      </c>
      <c r="Q1699" s="139">
        <v>0.33333333333333331</v>
      </c>
      <c r="R1699" s="140">
        <v>44.666666666666664</v>
      </c>
      <c r="S1699" s="140">
        <v>19.333333333333332</v>
      </c>
      <c r="T1699" s="140">
        <v>2.6666666666666665</v>
      </c>
      <c r="U1699" s="139">
        <v>0.33333333333333331</v>
      </c>
      <c r="V1699" s="77">
        <f t="shared" si="27"/>
        <v>16.32</v>
      </c>
      <c r="W1699" s="216">
        <v>27.2</v>
      </c>
      <c r="X1699" s="217">
        <v>0.26749191226621349</v>
      </c>
      <c r="Y1699" s="217">
        <v>0.73250808773378651</v>
      </c>
      <c r="Z1699" s="25"/>
    </row>
    <row r="1700" spans="1:26" x14ac:dyDescent="0.25">
      <c r="A1700" s="124">
        <v>599300</v>
      </c>
      <c r="B1700" s="125" t="s">
        <v>1725</v>
      </c>
      <c r="C1700" s="126" t="s">
        <v>1385</v>
      </c>
      <c r="D1700" s="101" t="s">
        <v>2125</v>
      </c>
      <c r="E1700" s="134"/>
      <c r="F1700" s="102">
        <v>113</v>
      </c>
      <c r="G1700" s="103" t="s">
        <v>1710</v>
      </c>
      <c r="H1700" s="104">
        <v>2</v>
      </c>
      <c r="I1700" s="106">
        <v>2385</v>
      </c>
      <c r="J1700" s="165">
        <v>1713</v>
      </c>
      <c r="K1700" s="166">
        <v>36</v>
      </c>
      <c r="L1700" s="166">
        <v>15</v>
      </c>
      <c r="M1700" s="166">
        <v>90</v>
      </c>
      <c r="N1700" s="166">
        <v>315</v>
      </c>
      <c r="O1700" s="167"/>
      <c r="P1700" s="138">
        <v>15.333333333333334</v>
      </c>
      <c r="Q1700" s="139">
        <v>0</v>
      </c>
      <c r="R1700" s="140">
        <v>46</v>
      </c>
      <c r="S1700" s="140">
        <v>24.333333333333332</v>
      </c>
      <c r="T1700" s="140">
        <v>2</v>
      </c>
      <c r="U1700" s="139">
        <v>1</v>
      </c>
      <c r="V1700" s="77">
        <f t="shared" si="27"/>
        <v>16.32</v>
      </c>
      <c r="W1700" s="216">
        <v>27.2</v>
      </c>
      <c r="X1700" s="217">
        <v>0.26749191226621349</v>
      </c>
      <c r="Y1700" s="217">
        <v>0.73250808773378651</v>
      </c>
      <c r="Z1700" s="25"/>
    </row>
    <row r="1701" spans="1:26" x14ac:dyDescent="0.25">
      <c r="A1701" s="124">
        <v>599400</v>
      </c>
      <c r="B1701" s="125" t="s">
        <v>1726</v>
      </c>
      <c r="C1701" s="126" t="s">
        <v>1385</v>
      </c>
      <c r="D1701" s="101" t="s">
        <v>2125</v>
      </c>
      <c r="E1701" s="134"/>
      <c r="F1701" s="102">
        <v>113</v>
      </c>
      <c r="G1701" s="103" t="s">
        <v>1710</v>
      </c>
      <c r="H1701" s="104">
        <v>2</v>
      </c>
      <c r="I1701" s="106">
        <v>2805</v>
      </c>
      <c r="J1701" s="165">
        <v>1794</v>
      </c>
      <c r="K1701" s="166">
        <v>84</v>
      </c>
      <c r="L1701" s="166">
        <v>24</v>
      </c>
      <c r="M1701" s="166">
        <v>168</v>
      </c>
      <c r="N1701" s="166">
        <v>360</v>
      </c>
      <c r="O1701" s="167"/>
      <c r="P1701" s="138">
        <v>27</v>
      </c>
      <c r="Q1701" s="139">
        <v>0</v>
      </c>
      <c r="R1701" s="140">
        <v>62</v>
      </c>
      <c r="S1701" s="140">
        <v>32.666666666666664</v>
      </c>
      <c r="T1701" s="140">
        <v>4.333333333333333</v>
      </c>
      <c r="U1701" s="139">
        <v>1.3333333333333333</v>
      </c>
      <c r="V1701" s="77">
        <f t="shared" si="27"/>
        <v>16.32</v>
      </c>
      <c r="W1701" s="216">
        <v>27.2</v>
      </c>
      <c r="X1701" s="217">
        <v>0.26749191226621349</v>
      </c>
      <c r="Y1701" s="217">
        <v>0.73250808773378651</v>
      </c>
      <c r="Z1701" s="25"/>
    </row>
    <row r="1702" spans="1:26" x14ac:dyDescent="0.25">
      <c r="A1702" s="124">
        <v>599500</v>
      </c>
      <c r="B1702" s="125" t="s">
        <v>1727</v>
      </c>
      <c r="C1702" s="126" t="s">
        <v>1385</v>
      </c>
      <c r="D1702" s="101" t="s">
        <v>2125</v>
      </c>
      <c r="E1702" s="134"/>
      <c r="F1702" s="102">
        <v>113</v>
      </c>
      <c r="G1702" s="103" t="s">
        <v>1710</v>
      </c>
      <c r="H1702" s="104">
        <v>2</v>
      </c>
      <c r="I1702" s="106">
        <v>2415</v>
      </c>
      <c r="J1702" s="165">
        <v>1533</v>
      </c>
      <c r="K1702" s="166">
        <v>84</v>
      </c>
      <c r="L1702" s="166">
        <v>36</v>
      </c>
      <c r="M1702" s="166">
        <v>138</v>
      </c>
      <c r="N1702" s="166">
        <v>222</v>
      </c>
      <c r="O1702" s="167"/>
      <c r="P1702" s="138">
        <v>26.333333333333332</v>
      </c>
      <c r="Q1702" s="139">
        <v>0</v>
      </c>
      <c r="R1702" s="140">
        <v>70</v>
      </c>
      <c r="S1702" s="140">
        <v>47.333333333333336</v>
      </c>
      <c r="T1702" s="140">
        <v>5.333333333333333</v>
      </c>
      <c r="U1702" s="139">
        <v>3.3333333333333335</v>
      </c>
      <c r="V1702" s="77">
        <f t="shared" si="27"/>
        <v>16.32</v>
      </c>
      <c r="W1702" s="216">
        <v>27.2</v>
      </c>
      <c r="X1702" s="217">
        <v>0.26749191226621349</v>
      </c>
      <c r="Y1702" s="217">
        <v>0.73250808773378651</v>
      </c>
      <c r="Z1702" s="25"/>
    </row>
    <row r="1703" spans="1:26" x14ac:dyDescent="0.25">
      <c r="A1703" s="124">
        <v>599600</v>
      </c>
      <c r="B1703" s="125" t="s">
        <v>1728</v>
      </c>
      <c r="C1703" s="126" t="s">
        <v>1385</v>
      </c>
      <c r="D1703" s="101" t="s">
        <v>2125</v>
      </c>
      <c r="E1703" s="134"/>
      <c r="F1703" s="102">
        <v>113</v>
      </c>
      <c r="G1703" s="103" t="s">
        <v>1710</v>
      </c>
      <c r="H1703" s="104">
        <v>2</v>
      </c>
      <c r="I1703" s="106">
        <v>2298</v>
      </c>
      <c r="J1703" s="165">
        <v>1392</v>
      </c>
      <c r="K1703" s="166">
        <v>69</v>
      </c>
      <c r="L1703" s="166">
        <v>33</v>
      </c>
      <c r="M1703" s="166">
        <v>189</v>
      </c>
      <c r="N1703" s="166">
        <v>264</v>
      </c>
      <c r="O1703" s="167"/>
      <c r="P1703" s="138">
        <v>47.333333333333336</v>
      </c>
      <c r="Q1703" s="139">
        <v>0.33333333333333331</v>
      </c>
      <c r="R1703" s="140">
        <v>29.666666666666668</v>
      </c>
      <c r="S1703" s="140">
        <v>32.666666666666664</v>
      </c>
      <c r="T1703" s="140">
        <v>4</v>
      </c>
      <c r="U1703" s="139">
        <v>3</v>
      </c>
      <c r="V1703" s="77">
        <f t="shared" si="27"/>
        <v>16.32</v>
      </c>
      <c r="W1703" s="216">
        <v>27.2</v>
      </c>
      <c r="X1703" s="217">
        <v>0.26749191226621349</v>
      </c>
      <c r="Y1703" s="217">
        <v>0.73250808773378651</v>
      </c>
      <c r="Z1703" s="25"/>
    </row>
    <row r="1704" spans="1:26" x14ac:dyDescent="0.25">
      <c r="A1704" s="124">
        <v>599700</v>
      </c>
      <c r="B1704" s="125" t="s">
        <v>1729</v>
      </c>
      <c r="C1704" s="126" t="s">
        <v>1385</v>
      </c>
      <c r="D1704" s="101" t="s">
        <v>2125</v>
      </c>
      <c r="E1704" s="134"/>
      <c r="F1704" s="102">
        <v>113</v>
      </c>
      <c r="G1704" s="103" t="s">
        <v>1710</v>
      </c>
      <c r="H1704" s="104">
        <v>2</v>
      </c>
      <c r="I1704" s="106">
        <v>2490</v>
      </c>
      <c r="J1704" s="165">
        <v>1518</v>
      </c>
      <c r="K1704" s="166">
        <v>93</v>
      </c>
      <c r="L1704" s="166">
        <v>27</v>
      </c>
      <c r="M1704" s="166">
        <v>156</v>
      </c>
      <c r="N1704" s="166">
        <v>312</v>
      </c>
      <c r="O1704" s="167"/>
      <c r="P1704" s="138">
        <v>35.666666666666664</v>
      </c>
      <c r="Q1704" s="139">
        <v>0.66666666666666663</v>
      </c>
      <c r="R1704" s="140">
        <v>43.333333333333336</v>
      </c>
      <c r="S1704" s="140">
        <v>26.666666666666668</v>
      </c>
      <c r="T1704" s="140">
        <v>3.3333333333333335</v>
      </c>
      <c r="U1704" s="139">
        <v>3.3333333333333335</v>
      </c>
      <c r="V1704" s="77">
        <f t="shared" si="27"/>
        <v>16.32</v>
      </c>
      <c r="W1704" s="216">
        <v>27.2</v>
      </c>
      <c r="X1704" s="217">
        <v>0.26749191226621349</v>
      </c>
      <c r="Y1704" s="217">
        <v>0.73250808773378651</v>
      </c>
      <c r="Z1704" s="25"/>
    </row>
    <row r="1705" spans="1:26" x14ac:dyDescent="0.25">
      <c r="A1705" s="124">
        <v>599800</v>
      </c>
      <c r="B1705" s="125" t="s">
        <v>1730</v>
      </c>
      <c r="C1705" s="126" t="s">
        <v>1385</v>
      </c>
      <c r="D1705" s="101" t="s">
        <v>2125</v>
      </c>
      <c r="E1705" s="134"/>
      <c r="F1705" s="102">
        <v>113</v>
      </c>
      <c r="G1705" s="103" t="s">
        <v>1710</v>
      </c>
      <c r="H1705" s="104">
        <v>2</v>
      </c>
      <c r="I1705" s="106">
        <v>1515</v>
      </c>
      <c r="J1705" s="168">
        <v>933</v>
      </c>
      <c r="K1705" s="166">
        <v>63</v>
      </c>
      <c r="L1705" s="166">
        <v>27</v>
      </c>
      <c r="M1705" s="166">
        <v>99</v>
      </c>
      <c r="N1705" s="166">
        <v>162</v>
      </c>
      <c r="O1705" s="167"/>
      <c r="P1705" s="138">
        <v>18</v>
      </c>
      <c r="Q1705" s="139">
        <v>0.66666666666666663</v>
      </c>
      <c r="R1705" s="140">
        <v>28.666666666666668</v>
      </c>
      <c r="S1705" s="140">
        <v>10.666666666666666</v>
      </c>
      <c r="T1705" s="140">
        <v>1</v>
      </c>
      <c r="U1705" s="139">
        <v>0</v>
      </c>
      <c r="V1705" s="77">
        <f t="shared" si="27"/>
        <v>16.32</v>
      </c>
      <c r="W1705" s="216">
        <v>27.2</v>
      </c>
      <c r="X1705" s="217">
        <v>0.26749191226621349</v>
      </c>
      <c r="Y1705" s="217">
        <v>0.73250808773378651</v>
      </c>
      <c r="Z1705" s="25"/>
    </row>
    <row r="1706" spans="1:26" x14ac:dyDescent="0.25">
      <c r="A1706" s="124">
        <v>599900</v>
      </c>
      <c r="B1706" s="125" t="s">
        <v>1731</v>
      </c>
      <c r="C1706" s="126" t="s">
        <v>1385</v>
      </c>
      <c r="D1706" s="101" t="s">
        <v>2125</v>
      </c>
      <c r="E1706" s="134"/>
      <c r="F1706" s="102">
        <v>113</v>
      </c>
      <c r="G1706" s="103" t="s">
        <v>1710</v>
      </c>
      <c r="H1706" s="104">
        <v>2</v>
      </c>
      <c r="I1706" s="106">
        <v>66</v>
      </c>
      <c r="J1706" s="168">
        <v>39</v>
      </c>
      <c r="K1706" s="166" t="s">
        <v>2139</v>
      </c>
      <c r="L1706" s="166" t="s">
        <v>2139</v>
      </c>
      <c r="M1706" s="166">
        <v>6</v>
      </c>
      <c r="N1706" s="166">
        <v>6</v>
      </c>
      <c r="O1706" s="167"/>
      <c r="P1706" s="138">
        <v>16.666666666666668</v>
      </c>
      <c r="Q1706" s="139">
        <v>0</v>
      </c>
      <c r="R1706" s="140">
        <v>3.3333333333333335</v>
      </c>
      <c r="S1706" s="140">
        <v>1.6666666666666667</v>
      </c>
      <c r="T1706" s="140">
        <v>0.33333333333333331</v>
      </c>
      <c r="U1706" s="139">
        <v>0.33333333333333331</v>
      </c>
      <c r="V1706" s="77">
        <f t="shared" si="27"/>
        <v>16.32</v>
      </c>
      <c r="W1706" s="216">
        <v>27.2</v>
      </c>
      <c r="X1706" s="217">
        <v>0.26749191226621349</v>
      </c>
      <c r="Y1706" s="217">
        <v>0.73250808773378651</v>
      </c>
      <c r="Z1706" s="25"/>
    </row>
    <row r="1707" spans="1:26" x14ac:dyDescent="0.25">
      <c r="A1707" s="124">
        <v>600100</v>
      </c>
      <c r="B1707" s="125" t="s">
        <v>1732</v>
      </c>
      <c r="C1707" s="126" t="s">
        <v>1385</v>
      </c>
      <c r="D1707" s="101" t="s">
        <v>2126</v>
      </c>
      <c r="E1707" s="134"/>
      <c r="F1707" s="102">
        <v>287</v>
      </c>
      <c r="G1707" s="103" t="s">
        <v>1732</v>
      </c>
      <c r="H1707" s="104">
        <v>3</v>
      </c>
      <c r="I1707" s="106">
        <v>1137</v>
      </c>
      <c r="J1707" s="168">
        <v>792</v>
      </c>
      <c r="K1707" s="166">
        <v>42</v>
      </c>
      <c r="L1707" s="166">
        <v>15</v>
      </c>
      <c r="M1707" s="166">
        <v>78</v>
      </c>
      <c r="N1707" s="166">
        <v>135</v>
      </c>
      <c r="O1707" s="167"/>
      <c r="P1707" s="138">
        <v>0.66666666666666663</v>
      </c>
      <c r="Q1707" s="139">
        <v>0</v>
      </c>
      <c r="R1707" s="140">
        <v>7</v>
      </c>
      <c r="S1707" s="140">
        <v>11</v>
      </c>
      <c r="T1707" s="140">
        <v>0.66666666666666663</v>
      </c>
      <c r="U1707" s="139">
        <v>0.33333333333333331</v>
      </c>
      <c r="V1707" s="77">
        <f t="shared" si="27"/>
        <v>9.9933251687923832</v>
      </c>
      <c r="W1707" s="216">
        <v>16.655541947987306</v>
      </c>
      <c r="X1707" s="217">
        <v>0.43683838306565753</v>
      </c>
      <c r="Y1707" s="217">
        <v>0.56316161693434241</v>
      </c>
      <c r="Z1707" s="25"/>
    </row>
    <row r="1708" spans="1:26" x14ac:dyDescent="0.25">
      <c r="A1708" s="124">
        <v>600200</v>
      </c>
      <c r="B1708" s="125" t="s">
        <v>1733</v>
      </c>
      <c r="C1708" s="126" t="s">
        <v>1385</v>
      </c>
      <c r="D1708" s="101" t="s">
        <v>2126</v>
      </c>
      <c r="E1708" s="134"/>
      <c r="F1708" s="102">
        <v>501</v>
      </c>
      <c r="G1708" s="103" t="s">
        <v>67</v>
      </c>
      <c r="H1708" s="104">
        <v>4</v>
      </c>
      <c r="I1708" s="106">
        <v>693</v>
      </c>
      <c r="J1708" s="168">
        <v>489</v>
      </c>
      <c r="K1708" s="166">
        <v>18</v>
      </c>
      <c r="L1708" s="166">
        <v>6</v>
      </c>
      <c r="M1708" s="166">
        <v>36</v>
      </c>
      <c r="N1708" s="166">
        <v>69</v>
      </c>
      <c r="O1708" s="167"/>
      <c r="P1708" s="138">
        <v>6</v>
      </c>
      <c r="Q1708" s="139">
        <v>1</v>
      </c>
      <c r="R1708" s="140">
        <v>14</v>
      </c>
      <c r="S1708" s="140">
        <v>5</v>
      </c>
      <c r="T1708" s="140">
        <v>0</v>
      </c>
      <c r="U1708" s="139">
        <v>0</v>
      </c>
      <c r="V1708" s="77">
        <f t="shared" si="27"/>
        <v>3.1880000000000002</v>
      </c>
      <c r="W1708" s="216">
        <v>7.97</v>
      </c>
      <c r="X1708" s="217">
        <v>0.912895861184568</v>
      </c>
      <c r="Y1708" s="217">
        <v>8.7104138815432011E-2</v>
      </c>
      <c r="Z1708" s="25"/>
    </row>
    <row r="1709" spans="1:26" x14ac:dyDescent="0.25">
      <c r="A1709" s="124">
        <v>600312</v>
      </c>
      <c r="B1709" s="125" t="s">
        <v>1734</v>
      </c>
      <c r="C1709" s="126" t="s">
        <v>1385</v>
      </c>
      <c r="D1709" s="101" t="s">
        <v>2126</v>
      </c>
      <c r="E1709" s="134"/>
      <c r="F1709" s="102">
        <v>501</v>
      </c>
      <c r="G1709" s="103" t="s">
        <v>67</v>
      </c>
      <c r="H1709" s="104">
        <v>4</v>
      </c>
      <c r="I1709" s="106">
        <v>192</v>
      </c>
      <c r="J1709" s="168">
        <v>111</v>
      </c>
      <c r="K1709" s="166">
        <v>9</v>
      </c>
      <c r="L1709" s="166" t="s">
        <v>2139</v>
      </c>
      <c r="M1709" s="166">
        <v>21</v>
      </c>
      <c r="N1709" s="166">
        <v>9</v>
      </c>
      <c r="O1709" s="167"/>
      <c r="P1709" s="138">
        <v>0</v>
      </c>
      <c r="Q1709" s="139">
        <v>0</v>
      </c>
      <c r="R1709" s="140">
        <v>0.66666666666666663</v>
      </c>
      <c r="S1709" s="140">
        <v>0.66666666666666663</v>
      </c>
      <c r="T1709" s="140">
        <v>0</v>
      </c>
      <c r="U1709" s="139">
        <v>0</v>
      </c>
      <c r="V1709" s="77">
        <f t="shared" si="27"/>
        <v>3.1880000000000002</v>
      </c>
      <c r="W1709" s="216">
        <v>7.97</v>
      </c>
      <c r="X1709" s="217">
        <v>0.912895861184568</v>
      </c>
      <c r="Y1709" s="217">
        <v>8.7104138815432011E-2</v>
      </c>
      <c r="Z1709" s="25"/>
    </row>
    <row r="1710" spans="1:26" x14ac:dyDescent="0.25">
      <c r="A1710" s="124">
        <v>600320</v>
      </c>
      <c r="B1710" s="125" t="s">
        <v>1735</v>
      </c>
      <c r="C1710" s="126" t="s">
        <v>1385</v>
      </c>
      <c r="D1710" s="101" t="s">
        <v>2126</v>
      </c>
      <c r="E1710" s="134"/>
      <c r="F1710" s="102">
        <v>501</v>
      </c>
      <c r="G1710" s="103" t="s">
        <v>67</v>
      </c>
      <c r="H1710" s="104">
        <v>4</v>
      </c>
      <c r="I1710" s="106">
        <v>369</v>
      </c>
      <c r="J1710" s="168">
        <v>237</v>
      </c>
      <c r="K1710" s="166">
        <v>6</v>
      </c>
      <c r="L1710" s="166">
        <v>6</v>
      </c>
      <c r="M1710" s="166">
        <v>18</v>
      </c>
      <c r="N1710" s="166">
        <v>24</v>
      </c>
      <c r="O1710" s="167"/>
      <c r="P1710" s="138">
        <v>5.666666666666667</v>
      </c>
      <c r="Q1710" s="139">
        <v>0</v>
      </c>
      <c r="R1710" s="140">
        <v>2.3333333333333335</v>
      </c>
      <c r="S1710" s="140">
        <v>2.3333333333333335</v>
      </c>
      <c r="T1710" s="140">
        <v>0</v>
      </c>
      <c r="U1710" s="139">
        <v>0.33333333333333331</v>
      </c>
      <c r="V1710" s="77">
        <f t="shared" si="27"/>
        <v>3.1880000000000002</v>
      </c>
      <c r="W1710" s="216">
        <v>7.97</v>
      </c>
      <c r="X1710" s="217">
        <v>0.912895861184568</v>
      </c>
      <c r="Y1710" s="217">
        <v>8.7104138815432011E-2</v>
      </c>
      <c r="Z1710" s="25"/>
    </row>
    <row r="1711" spans="1:26" x14ac:dyDescent="0.25">
      <c r="A1711" s="124">
        <v>600321</v>
      </c>
      <c r="B1711" s="125" t="s">
        <v>1736</v>
      </c>
      <c r="C1711" s="126" t="s">
        <v>1385</v>
      </c>
      <c r="D1711" s="101" t="s">
        <v>2126</v>
      </c>
      <c r="E1711" s="134"/>
      <c r="F1711" s="102">
        <v>505</v>
      </c>
      <c r="G1711" s="103" t="s">
        <v>788</v>
      </c>
      <c r="H1711" s="104">
        <v>6</v>
      </c>
      <c r="I1711" s="106" t="s">
        <v>2139</v>
      </c>
      <c r="J1711" s="168" t="s">
        <v>2139</v>
      </c>
      <c r="K1711" s="166" t="s">
        <v>2139</v>
      </c>
      <c r="L1711" s="166" t="s">
        <v>2139</v>
      </c>
      <c r="M1711" s="166" t="s">
        <v>2139</v>
      </c>
      <c r="N1711" s="166" t="s">
        <v>2139</v>
      </c>
      <c r="O1711" s="167"/>
      <c r="P1711" s="138">
        <v>0</v>
      </c>
      <c r="Q1711" s="139">
        <v>0</v>
      </c>
      <c r="R1711" s="140">
        <v>0</v>
      </c>
      <c r="S1711" s="140">
        <v>0</v>
      </c>
      <c r="T1711" s="140">
        <v>0</v>
      </c>
      <c r="U1711" s="139">
        <v>0</v>
      </c>
      <c r="V1711" s="77">
        <f t="shared" si="27"/>
        <v>3.1880000000000002</v>
      </c>
      <c r="W1711" s="216">
        <v>7.97</v>
      </c>
      <c r="X1711" s="217">
        <v>0.912895861184568</v>
      </c>
      <c r="Y1711" s="217">
        <v>8.7104138815432011E-2</v>
      </c>
      <c r="Z1711" s="25"/>
    </row>
    <row r="1712" spans="1:26" x14ac:dyDescent="0.25">
      <c r="A1712" s="124">
        <v>600322</v>
      </c>
      <c r="B1712" s="125" t="s">
        <v>1737</v>
      </c>
      <c r="C1712" s="126" t="s">
        <v>1385</v>
      </c>
      <c r="D1712" s="101" t="s">
        <v>2126</v>
      </c>
      <c r="E1712" s="134"/>
      <c r="F1712" s="102">
        <v>505</v>
      </c>
      <c r="G1712" s="103" t="s">
        <v>788</v>
      </c>
      <c r="H1712" s="104">
        <v>6</v>
      </c>
      <c r="I1712" s="106" t="s">
        <v>2139</v>
      </c>
      <c r="J1712" s="168" t="s">
        <v>2139</v>
      </c>
      <c r="K1712" s="166" t="s">
        <v>2139</v>
      </c>
      <c r="L1712" s="166" t="s">
        <v>2139</v>
      </c>
      <c r="M1712" s="166" t="s">
        <v>2139</v>
      </c>
      <c r="N1712" s="166" t="s">
        <v>2139</v>
      </c>
      <c r="O1712" s="167"/>
      <c r="P1712" s="138">
        <v>0</v>
      </c>
      <c r="Q1712" s="139">
        <v>0</v>
      </c>
      <c r="R1712" s="140">
        <v>0</v>
      </c>
      <c r="S1712" s="140">
        <v>0</v>
      </c>
      <c r="T1712" s="140">
        <v>0</v>
      </c>
      <c r="U1712" s="139">
        <v>0</v>
      </c>
      <c r="V1712" s="77">
        <f t="shared" si="27"/>
        <v>3.1880000000000002</v>
      </c>
      <c r="W1712" s="216">
        <v>7.97</v>
      </c>
      <c r="X1712" s="217">
        <v>0.912895861184568</v>
      </c>
      <c r="Y1712" s="217">
        <v>8.7104138815432011E-2</v>
      </c>
      <c r="Z1712" s="25"/>
    </row>
    <row r="1713" spans="1:26" x14ac:dyDescent="0.25">
      <c r="A1713" s="124">
        <v>600323</v>
      </c>
      <c r="B1713" s="125" t="s">
        <v>1738</v>
      </c>
      <c r="C1713" s="126" t="s">
        <v>1385</v>
      </c>
      <c r="D1713" s="101" t="s">
        <v>2126</v>
      </c>
      <c r="E1713" s="134"/>
      <c r="F1713" s="102">
        <v>502</v>
      </c>
      <c r="G1713" s="103" t="s">
        <v>69</v>
      </c>
      <c r="H1713" s="104">
        <v>5</v>
      </c>
      <c r="I1713" s="106">
        <v>1764</v>
      </c>
      <c r="J1713" s="165">
        <v>1062</v>
      </c>
      <c r="K1713" s="166">
        <v>30</v>
      </c>
      <c r="L1713" s="166">
        <v>27</v>
      </c>
      <c r="M1713" s="166">
        <v>123</v>
      </c>
      <c r="N1713" s="166">
        <v>312</v>
      </c>
      <c r="O1713" s="167"/>
      <c r="P1713" s="138">
        <v>0.66666666666666663</v>
      </c>
      <c r="Q1713" s="139">
        <v>0</v>
      </c>
      <c r="R1713" s="140">
        <v>7.666666666666667</v>
      </c>
      <c r="S1713" s="140">
        <v>5.666666666666667</v>
      </c>
      <c r="T1713" s="140">
        <v>0</v>
      </c>
      <c r="U1713" s="139">
        <v>0</v>
      </c>
      <c r="V1713" s="77">
        <f t="shared" si="27"/>
        <v>3.1880000000000002</v>
      </c>
      <c r="W1713" s="216">
        <v>7.97</v>
      </c>
      <c r="X1713" s="217">
        <v>0.912895861184568</v>
      </c>
      <c r="Y1713" s="217">
        <v>8.7104138815432011E-2</v>
      </c>
      <c r="Z1713" s="25"/>
    </row>
    <row r="1714" spans="1:26" x14ac:dyDescent="0.25">
      <c r="A1714" s="124">
        <v>600410</v>
      </c>
      <c r="B1714" s="125" t="s">
        <v>1739</v>
      </c>
      <c r="C1714" s="126" t="s">
        <v>1385</v>
      </c>
      <c r="D1714" s="101" t="s">
        <v>2127</v>
      </c>
      <c r="E1714" s="134"/>
      <c r="F1714" s="102">
        <v>502</v>
      </c>
      <c r="G1714" s="103" t="s">
        <v>69</v>
      </c>
      <c r="H1714" s="104">
        <v>5</v>
      </c>
      <c r="I1714" s="106">
        <v>4581</v>
      </c>
      <c r="J1714" s="165">
        <v>2937</v>
      </c>
      <c r="K1714" s="166">
        <v>108</v>
      </c>
      <c r="L1714" s="166">
        <v>60</v>
      </c>
      <c r="M1714" s="166">
        <v>330</v>
      </c>
      <c r="N1714" s="166">
        <v>618</v>
      </c>
      <c r="O1714" s="167"/>
      <c r="P1714" s="138">
        <v>4</v>
      </c>
      <c r="Q1714" s="139">
        <v>0</v>
      </c>
      <c r="R1714" s="140">
        <v>22.666666666666668</v>
      </c>
      <c r="S1714" s="140">
        <v>8</v>
      </c>
      <c r="T1714" s="140">
        <v>0.66666666666666663</v>
      </c>
      <c r="U1714" s="139">
        <v>0.66666666666666663</v>
      </c>
      <c r="V1714" s="77">
        <f t="shared" si="27"/>
        <v>3.2820704592347711</v>
      </c>
      <c r="W1714" s="216">
        <v>8.2051761480869274</v>
      </c>
      <c r="X1714" s="217">
        <v>0.88673050795349306</v>
      </c>
      <c r="Y1714" s="217">
        <v>0.11326949204650695</v>
      </c>
      <c r="Z1714" s="25"/>
    </row>
    <row r="1715" spans="1:26" x14ac:dyDescent="0.25">
      <c r="A1715" s="124">
        <v>600420</v>
      </c>
      <c r="B1715" s="125" t="s">
        <v>1740</v>
      </c>
      <c r="C1715" s="126" t="s">
        <v>1385</v>
      </c>
      <c r="D1715" s="101" t="s">
        <v>2127</v>
      </c>
      <c r="E1715" s="134"/>
      <c r="F1715" s="102">
        <v>502</v>
      </c>
      <c r="G1715" s="103" t="s">
        <v>69</v>
      </c>
      <c r="H1715" s="104">
        <v>5</v>
      </c>
      <c r="I1715" s="106">
        <v>180</v>
      </c>
      <c r="J1715" s="168">
        <v>126</v>
      </c>
      <c r="K1715" s="166">
        <v>6</v>
      </c>
      <c r="L1715" s="166" t="s">
        <v>2139</v>
      </c>
      <c r="M1715" s="166">
        <v>6</v>
      </c>
      <c r="N1715" s="166">
        <v>30</v>
      </c>
      <c r="O1715" s="167"/>
      <c r="P1715" s="138">
        <v>21.666666666666668</v>
      </c>
      <c r="Q1715" s="139">
        <v>0</v>
      </c>
      <c r="R1715" s="140">
        <v>4.333333333333333</v>
      </c>
      <c r="S1715" s="140">
        <v>5</v>
      </c>
      <c r="T1715" s="140">
        <v>0</v>
      </c>
      <c r="U1715" s="139">
        <v>0.33333333333333331</v>
      </c>
      <c r="V1715" s="77">
        <f t="shared" si="27"/>
        <v>3.1880000000000002</v>
      </c>
      <c r="W1715" s="216">
        <v>7.97</v>
      </c>
      <c r="X1715" s="217">
        <v>0.912895861184568</v>
      </c>
      <c r="Y1715" s="217">
        <v>8.7104138815432011E-2</v>
      </c>
      <c r="Z1715" s="25"/>
    </row>
    <row r="1716" spans="1:26" x14ac:dyDescent="0.25">
      <c r="A1716" s="124">
        <v>600500</v>
      </c>
      <c r="B1716" s="125" t="s">
        <v>1741</v>
      </c>
      <c r="C1716" s="126" t="s">
        <v>1385</v>
      </c>
      <c r="D1716" s="101" t="s">
        <v>2127</v>
      </c>
      <c r="E1716" s="134"/>
      <c r="F1716" s="102">
        <v>288</v>
      </c>
      <c r="G1716" s="103" t="s">
        <v>1741</v>
      </c>
      <c r="H1716" s="104">
        <v>3</v>
      </c>
      <c r="I1716" s="106">
        <v>2778</v>
      </c>
      <c r="J1716" s="165">
        <v>2052</v>
      </c>
      <c r="K1716" s="166">
        <v>84</v>
      </c>
      <c r="L1716" s="166">
        <v>24</v>
      </c>
      <c r="M1716" s="166">
        <v>105</v>
      </c>
      <c r="N1716" s="166">
        <v>258</v>
      </c>
      <c r="O1716" s="167"/>
      <c r="P1716" s="138">
        <v>0.33333333333333331</v>
      </c>
      <c r="Q1716" s="139">
        <v>0</v>
      </c>
      <c r="R1716" s="140">
        <v>97</v>
      </c>
      <c r="S1716" s="140">
        <v>51.666666666666664</v>
      </c>
      <c r="T1716" s="140">
        <v>3.6666666666666665</v>
      </c>
      <c r="U1716" s="139">
        <v>2.3333333333333335</v>
      </c>
      <c r="V1716" s="77">
        <f t="shared" si="27"/>
        <v>10.739999999999998</v>
      </c>
      <c r="W1716" s="216">
        <v>17.899999999999999</v>
      </c>
      <c r="X1716" s="217">
        <v>0.40646815718664847</v>
      </c>
      <c r="Y1716" s="217">
        <v>0.59353184281335147</v>
      </c>
      <c r="Z1716" s="25"/>
    </row>
    <row r="1717" spans="1:26" x14ac:dyDescent="0.25">
      <c r="A1717" s="124">
        <v>600600</v>
      </c>
      <c r="B1717" s="125" t="s">
        <v>1743</v>
      </c>
      <c r="C1717" s="126" t="s">
        <v>1742</v>
      </c>
      <c r="D1717" s="101" t="s">
        <v>2128</v>
      </c>
      <c r="E1717" s="134"/>
      <c r="F1717" s="102">
        <v>114</v>
      </c>
      <c r="G1717" s="103" t="s">
        <v>1744</v>
      </c>
      <c r="H1717" s="104">
        <v>2</v>
      </c>
      <c r="I1717" s="106">
        <v>807</v>
      </c>
      <c r="J1717" s="168">
        <v>534</v>
      </c>
      <c r="K1717" s="166">
        <v>18</v>
      </c>
      <c r="L1717" s="166">
        <v>12</v>
      </c>
      <c r="M1717" s="166">
        <v>54</v>
      </c>
      <c r="N1717" s="166">
        <v>120</v>
      </c>
      <c r="O1717" s="167"/>
      <c r="P1717" s="138">
        <v>35.333333333333336</v>
      </c>
      <c r="Q1717" s="139">
        <v>0</v>
      </c>
      <c r="R1717" s="140">
        <v>7</v>
      </c>
      <c r="S1717" s="140">
        <v>2.6666666666666665</v>
      </c>
      <c r="T1717" s="140">
        <v>0</v>
      </c>
      <c r="U1717" s="139">
        <v>0</v>
      </c>
      <c r="V1717" s="77">
        <f t="shared" si="27"/>
        <v>5.5115078102453099</v>
      </c>
      <c r="W1717" s="216">
        <v>9.1858463504088501</v>
      </c>
      <c r="X1717" s="217">
        <v>0.792064197036909</v>
      </c>
      <c r="Y1717" s="217">
        <v>0.20793580296309103</v>
      </c>
      <c r="Z1717" s="25"/>
    </row>
    <row r="1718" spans="1:26" x14ac:dyDescent="0.25">
      <c r="A1718" s="124">
        <v>600811</v>
      </c>
      <c r="B1718" s="125" t="s">
        <v>1745</v>
      </c>
      <c r="C1718" s="126" t="s">
        <v>1742</v>
      </c>
      <c r="D1718" s="101" t="s">
        <v>2128</v>
      </c>
      <c r="E1718" s="134"/>
      <c r="F1718" s="102">
        <v>114</v>
      </c>
      <c r="G1718" s="103" t="s">
        <v>1744</v>
      </c>
      <c r="H1718" s="104">
        <v>2</v>
      </c>
      <c r="I1718" s="106">
        <v>210</v>
      </c>
      <c r="J1718" s="168">
        <v>132</v>
      </c>
      <c r="K1718" s="166">
        <v>12</v>
      </c>
      <c r="L1718" s="166" t="s">
        <v>2139</v>
      </c>
      <c r="M1718" s="166">
        <v>18</v>
      </c>
      <c r="N1718" s="166">
        <v>36</v>
      </c>
      <c r="O1718" s="167"/>
      <c r="P1718" s="138">
        <v>1</v>
      </c>
      <c r="Q1718" s="139">
        <v>0</v>
      </c>
      <c r="R1718" s="140">
        <v>2.3333333333333335</v>
      </c>
      <c r="S1718" s="140">
        <v>1.6666666666666667</v>
      </c>
      <c r="T1718" s="140">
        <v>0</v>
      </c>
      <c r="U1718" s="139">
        <v>0</v>
      </c>
      <c r="V1718" s="77">
        <f t="shared" si="27"/>
        <v>5.5695972630011923</v>
      </c>
      <c r="W1718" s="216">
        <v>9.2826621050019877</v>
      </c>
      <c r="X1718" s="217">
        <v>0.78380317319968296</v>
      </c>
      <c r="Y1718" s="217">
        <v>0.21619682680031704</v>
      </c>
      <c r="Z1718" s="25"/>
    </row>
    <row r="1719" spans="1:26" x14ac:dyDescent="0.25">
      <c r="A1719" s="124">
        <v>600812</v>
      </c>
      <c r="B1719" s="125" t="s">
        <v>1746</v>
      </c>
      <c r="C1719" s="126" t="s">
        <v>1742</v>
      </c>
      <c r="D1719" s="101" t="s">
        <v>2128</v>
      </c>
      <c r="E1719" s="134"/>
      <c r="F1719" s="102">
        <v>114</v>
      </c>
      <c r="G1719" s="103" t="s">
        <v>1744</v>
      </c>
      <c r="H1719" s="104">
        <v>2</v>
      </c>
      <c r="I1719" s="106">
        <v>660</v>
      </c>
      <c r="J1719" s="168">
        <v>465</v>
      </c>
      <c r="K1719" s="166">
        <v>12</v>
      </c>
      <c r="L1719" s="166">
        <v>9</v>
      </c>
      <c r="M1719" s="166">
        <v>36</v>
      </c>
      <c r="N1719" s="166">
        <v>81</v>
      </c>
      <c r="O1719" s="167"/>
      <c r="P1719" s="138">
        <v>0.33333333333333331</v>
      </c>
      <c r="Q1719" s="139">
        <v>0</v>
      </c>
      <c r="R1719" s="140">
        <v>5</v>
      </c>
      <c r="S1719" s="140">
        <v>2.6666666666666665</v>
      </c>
      <c r="T1719" s="140">
        <v>1</v>
      </c>
      <c r="U1719" s="139">
        <v>0</v>
      </c>
      <c r="V1719" s="77">
        <f t="shared" si="27"/>
        <v>5.5115078102453099</v>
      </c>
      <c r="W1719" s="216">
        <v>9.1858463504088501</v>
      </c>
      <c r="X1719" s="217">
        <v>0.792064197036909</v>
      </c>
      <c r="Y1719" s="217">
        <v>0.20793580296309103</v>
      </c>
      <c r="Z1719" s="25"/>
    </row>
    <row r="1720" spans="1:26" x14ac:dyDescent="0.25">
      <c r="A1720" s="124">
        <v>600813</v>
      </c>
      <c r="B1720" s="125" t="s">
        <v>1747</v>
      </c>
      <c r="C1720" s="126" t="s">
        <v>1742</v>
      </c>
      <c r="D1720" s="101" t="s">
        <v>2128</v>
      </c>
      <c r="E1720" s="134"/>
      <c r="F1720" s="102">
        <v>114</v>
      </c>
      <c r="G1720" s="103" t="s">
        <v>1744</v>
      </c>
      <c r="H1720" s="104">
        <v>2</v>
      </c>
      <c r="I1720" s="106">
        <v>321</v>
      </c>
      <c r="J1720" s="168">
        <v>216</v>
      </c>
      <c r="K1720" s="166">
        <v>6</v>
      </c>
      <c r="L1720" s="166">
        <v>3</v>
      </c>
      <c r="M1720" s="166">
        <v>12</v>
      </c>
      <c r="N1720" s="166">
        <v>48</v>
      </c>
      <c r="O1720" s="167"/>
      <c r="P1720" s="138">
        <v>1</v>
      </c>
      <c r="Q1720" s="139">
        <v>0</v>
      </c>
      <c r="R1720" s="140">
        <v>5.666666666666667</v>
      </c>
      <c r="S1720" s="140">
        <v>2.6666666666666665</v>
      </c>
      <c r="T1720" s="140">
        <v>0.33333333333333331</v>
      </c>
      <c r="U1720" s="139">
        <v>0</v>
      </c>
      <c r="V1720" s="77">
        <f t="shared" si="27"/>
        <v>5.5115078102453099</v>
      </c>
      <c r="W1720" s="216">
        <v>9.1858463504088501</v>
      </c>
      <c r="X1720" s="217">
        <v>0.792064197036909</v>
      </c>
      <c r="Y1720" s="217">
        <v>0.20793580296309103</v>
      </c>
      <c r="Z1720" s="25"/>
    </row>
    <row r="1721" spans="1:26" x14ac:dyDescent="0.25">
      <c r="A1721" s="124">
        <v>600822</v>
      </c>
      <c r="B1721" s="125" t="s">
        <v>1748</v>
      </c>
      <c r="C1721" s="126" t="s">
        <v>1385</v>
      </c>
      <c r="D1721" s="101" t="s">
        <v>2128</v>
      </c>
      <c r="E1721" s="134"/>
      <c r="F1721" s="102">
        <v>502</v>
      </c>
      <c r="G1721" s="103" t="s">
        <v>69</v>
      </c>
      <c r="H1721" s="104">
        <v>5</v>
      </c>
      <c r="I1721" s="106">
        <v>90</v>
      </c>
      <c r="J1721" s="168">
        <v>54</v>
      </c>
      <c r="K1721" s="166" t="s">
        <v>2139</v>
      </c>
      <c r="L1721" s="166" t="s">
        <v>2139</v>
      </c>
      <c r="M1721" s="166">
        <v>3</v>
      </c>
      <c r="N1721" s="166">
        <v>9</v>
      </c>
      <c r="O1721" s="167"/>
      <c r="P1721" s="138">
        <v>2</v>
      </c>
      <c r="Q1721" s="139">
        <v>0</v>
      </c>
      <c r="R1721" s="140">
        <v>1.6666666666666667</v>
      </c>
      <c r="S1721" s="140">
        <v>1</v>
      </c>
      <c r="T1721" s="140">
        <v>0</v>
      </c>
      <c r="U1721" s="139">
        <v>0</v>
      </c>
      <c r="V1721" s="77">
        <f t="shared" si="27"/>
        <v>3.1880000000000002</v>
      </c>
      <c r="W1721" s="216">
        <v>7.97</v>
      </c>
      <c r="X1721" s="217">
        <v>0.912895861184568</v>
      </c>
      <c r="Y1721" s="217">
        <v>8.7104138815432011E-2</v>
      </c>
      <c r="Z1721" s="25"/>
    </row>
    <row r="1722" spans="1:26" x14ac:dyDescent="0.25">
      <c r="A1722" s="124">
        <v>600824</v>
      </c>
      <c r="B1722" s="125" t="s">
        <v>1749</v>
      </c>
      <c r="C1722" s="126" t="s">
        <v>1385</v>
      </c>
      <c r="D1722" s="101" t="s">
        <v>2128</v>
      </c>
      <c r="E1722" s="134"/>
      <c r="F1722" s="102">
        <v>501</v>
      </c>
      <c r="G1722" s="103" t="s">
        <v>67</v>
      </c>
      <c r="H1722" s="104">
        <v>4</v>
      </c>
      <c r="I1722" s="106">
        <v>312</v>
      </c>
      <c r="J1722" s="168">
        <v>249</v>
      </c>
      <c r="K1722" s="166">
        <v>12</v>
      </c>
      <c r="L1722" s="166">
        <v>3</v>
      </c>
      <c r="M1722" s="166">
        <v>15</v>
      </c>
      <c r="N1722" s="166">
        <v>30</v>
      </c>
      <c r="O1722" s="167"/>
      <c r="P1722" s="138">
        <v>0.33333333333333331</v>
      </c>
      <c r="Q1722" s="139">
        <v>0</v>
      </c>
      <c r="R1722" s="140">
        <v>12.333333333333334</v>
      </c>
      <c r="S1722" s="140">
        <v>9</v>
      </c>
      <c r="T1722" s="140">
        <v>1</v>
      </c>
      <c r="U1722" s="139">
        <v>0.66666666666666663</v>
      </c>
      <c r="V1722" s="77">
        <f t="shared" si="27"/>
        <v>3.1880000000000002</v>
      </c>
      <c r="W1722" s="216">
        <v>7.97</v>
      </c>
      <c r="X1722" s="217">
        <v>0.912895861184568</v>
      </c>
      <c r="Y1722" s="217">
        <v>8.7104138815432011E-2</v>
      </c>
      <c r="Z1722" s="25"/>
    </row>
    <row r="1723" spans="1:26" x14ac:dyDescent="0.25">
      <c r="A1723" s="124">
        <v>600826</v>
      </c>
      <c r="B1723" s="125" t="s">
        <v>1750</v>
      </c>
      <c r="C1723" s="126" t="s">
        <v>1742</v>
      </c>
      <c r="D1723" s="101" t="s">
        <v>2128</v>
      </c>
      <c r="E1723" s="134"/>
      <c r="F1723" s="102">
        <v>502</v>
      </c>
      <c r="G1723" s="103" t="s">
        <v>69</v>
      </c>
      <c r="H1723" s="104">
        <v>5</v>
      </c>
      <c r="I1723" s="106">
        <v>3897</v>
      </c>
      <c r="J1723" s="165">
        <v>2466</v>
      </c>
      <c r="K1723" s="166">
        <v>102</v>
      </c>
      <c r="L1723" s="166">
        <v>51</v>
      </c>
      <c r="M1723" s="166">
        <v>231</v>
      </c>
      <c r="N1723" s="166">
        <v>606</v>
      </c>
      <c r="O1723" s="167"/>
      <c r="P1723" s="138">
        <v>6</v>
      </c>
      <c r="Q1723" s="139">
        <v>0</v>
      </c>
      <c r="R1723" s="140">
        <v>7</v>
      </c>
      <c r="S1723" s="140">
        <v>2.6666666666666665</v>
      </c>
      <c r="T1723" s="140">
        <v>0.66666666666666663</v>
      </c>
      <c r="U1723" s="139">
        <v>0.33333333333333331</v>
      </c>
      <c r="V1723" s="77">
        <f t="shared" si="27"/>
        <v>3.1880000000000002</v>
      </c>
      <c r="W1723" s="216">
        <v>7.97</v>
      </c>
      <c r="X1723" s="217">
        <v>0.912895861184568</v>
      </c>
      <c r="Y1723" s="217">
        <v>8.7104138815432011E-2</v>
      </c>
      <c r="Z1723" s="25"/>
    </row>
    <row r="1724" spans="1:26" x14ac:dyDescent="0.25">
      <c r="A1724" s="124">
        <v>600827</v>
      </c>
      <c r="B1724" s="125" t="s">
        <v>1751</v>
      </c>
      <c r="C1724" s="126" t="s">
        <v>1385</v>
      </c>
      <c r="D1724" s="101" t="s">
        <v>2128</v>
      </c>
      <c r="E1724" s="134"/>
      <c r="F1724" s="102">
        <v>501</v>
      </c>
      <c r="G1724" s="103" t="s">
        <v>67</v>
      </c>
      <c r="H1724" s="104">
        <v>4</v>
      </c>
      <c r="I1724" s="106">
        <v>267</v>
      </c>
      <c r="J1724" s="168">
        <v>180</v>
      </c>
      <c r="K1724" s="166">
        <v>9</v>
      </c>
      <c r="L1724" s="166">
        <v>3</v>
      </c>
      <c r="M1724" s="166">
        <v>12</v>
      </c>
      <c r="N1724" s="166">
        <v>24</v>
      </c>
      <c r="O1724" s="167"/>
      <c r="P1724" s="138">
        <v>2.6666666666666665</v>
      </c>
      <c r="Q1724" s="139">
        <v>0</v>
      </c>
      <c r="R1724" s="140">
        <v>6.333333333333333</v>
      </c>
      <c r="S1724" s="140">
        <v>3</v>
      </c>
      <c r="T1724" s="140">
        <v>0.33333333333333331</v>
      </c>
      <c r="U1724" s="139">
        <v>0</v>
      </c>
      <c r="V1724" s="77">
        <f t="shared" si="27"/>
        <v>3.1880000000000002</v>
      </c>
      <c r="W1724" s="216">
        <v>7.97</v>
      </c>
      <c r="X1724" s="217">
        <v>0.912895861184568</v>
      </c>
      <c r="Y1724" s="217">
        <v>8.7104138815432011E-2</v>
      </c>
      <c r="Z1724" s="25"/>
    </row>
    <row r="1725" spans="1:26" x14ac:dyDescent="0.25">
      <c r="A1725" s="124">
        <v>600828</v>
      </c>
      <c r="B1725" s="125" t="s">
        <v>1752</v>
      </c>
      <c r="C1725" s="126" t="s">
        <v>1742</v>
      </c>
      <c r="D1725" s="101" t="s">
        <v>2128</v>
      </c>
      <c r="E1725" s="134"/>
      <c r="F1725" s="102">
        <v>501</v>
      </c>
      <c r="G1725" s="103" t="s">
        <v>67</v>
      </c>
      <c r="H1725" s="104">
        <v>4</v>
      </c>
      <c r="I1725" s="106">
        <v>375</v>
      </c>
      <c r="J1725" s="168">
        <v>297</v>
      </c>
      <c r="K1725" s="166">
        <v>18</v>
      </c>
      <c r="L1725" s="166">
        <v>3</v>
      </c>
      <c r="M1725" s="166">
        <v>21</v>
      </c>
      <c r="N1725" s="166">
        <v>30</v>
      </c>
      <c r="O1725" s="167"/>
      <c r="P1725" s="138">
        <v>1.6666666666666667</v>
      </c>
      <c r="Q1725" s="139">
        <v>0</v>
      </c>
      <c r="R1725" s="140">
        <v>3.6666666666666665</v>
      </c>
      <c r="S1725" s="140">
        <v>1</v>
      </c>
      <c r="T1725" s="140">
        <v>0</v>
      </c>
      <c r="U1725" s="139">
        <v>0.33333333333333331</v>
      </c>
      <c r="V1725" s="77">
        <f t="shared" si="27"/>
        <v>3.1880000000000002</v>
      </c>
      <c r="W1725" s="216">
        <v>7.97</v>
      </c>
      <c r="X1725" s="217">
        <v>0.912895861184568</v>
      </c>
      <c r="Y1725" s="217">
        <v>8.7104138815432011E-2</v>
      </c>
      <c r="Z1725" s="25"/>
    </row>
    <row r="1726" spans="1:26" x14ac:dyDescent="0.25">
      <c r="A1726" s="124">
        <v>600830</v>
      </c>
      <c r="B1726" s="125" t="s">
        <v>1753</v>
      </c>
      <c r="C1726" s="126" t="s">
        <v>1385</v>
      </c>
      <c r="D1726" s="101" t="s">
        <v>2128</v>
      </c>
      <c r="E1726" s="134"/>
      <c r="F1726" s="102">
        <v>501</v>
      </c>
      <c r="G1726" s="103" t="s">
        <v>67</v>
      </c>
      <c r="H1726" s="104">
        <v>4</v>
      </c>
      <c r="I1726" s="106">
        <v>186</v>
      </c>
      <c r="J1726" s="168">
        <v>144</v>
      </c>
      <c r="K1726" s="166">
        <v>6</v>
      </c>
      <c r="L1726" s="166" t="s">
        <v>2139</v>
      </c>
      <c r="M1726" s="166">
        <v>3</v>
      </c>
      <c r="N1726" s="166">
        <v>12</v>
      </c>
      <c r="O1726" s="167"/>
      <c r="P1726" s="138">
        <v>0.33333333333333331</v>
      </c>
      <c r="Q1726" s="139">
        <v>0</v>
      </c>
      <c r="R1726" s="140">
        <v>5.333333333333333</v>
      </c>
      <c r="S1726" s="140">
        <v>2.3333333333333335</v>
      </c>
      <c r="T1726" s="140">
        <v>0.33333333333333331</v>
      </c>
      <c r="U1726" s="139">
        <v>0</v>
      </c>
      <c r="V1726" s="77">
        <f t="shared" si="27"/>
        <v>3.1880000000000002</v>
      </c>
      <c r="W1726" s="216">
        <v>7.97</v>
      </c>
      <c r="X1726" s="217">
        <v>0.912895861184568</v>
      </c>
      <c r="Y1726" s="217">
        <v>8.7104138815432011E-2</v>
      </c>
      <c r="Z1726" s="25"/>
    </row>
    <row r="1727" spans="1:26" x14ac:dyDescent="0.25">
      <c r="A1727" s="124">
        <v>600831</v>
      </c>
      <c r="B1727" s="125" t="s">
        <v>1754</v>
      </c>
      <c r="C1727" s="126" t="s">
        <v>1385</v>
      </c>
      <c r="D1727" s="101" t="s">
        <v>2128</v>
      </c>
      <c r="E1727" s="134"/>
      <c r="F1727" s="102">
        <v>502</v>
      </c>
      <c r="G1727" s="103" t="s">
        <v>69</v>
      </c>
      <c r="H1727" s="104">
        <v>5</v>
      </c>
      <c r="I1727" s="106">
        <v>762</v>
      </c>
      <c r="J1727" s="168">
        <v>444</v>
      </c>
      <c r="K1727" s="166">
        <v>9</v>
      </c>
      <c r="L1727" s="166">
        <v>9</v>
      </c>
      <c r="M1727" s="166">
        <v>66</v>
      </c>
      <c r="N1727" s="166">
        <v>114</v>
      </c>
      <c r="O1727" s="167"/>
      <c r="P1727" s="138">
        <v>0</v>
      </c>
      <c r="Q1727" s="139">
        <v>0</v>
      </c>
      <c r="R1727" s="140">
        <v>0</v>
      </c>
      <c r="S1727" s="140">
        <v>0</v>
      </c>
      <c r="T1727" s="140">
        <v>0</v>
      </c>
      <c r="U1727" s="139">
        <v>0</v>
      </c>
      <c r="V1727" s="77">
        <f t="shared" si="27"/>
        <v>3.1880000000000002</v>
      </c>
      <c r="W1727" s="216">
        <v>7.97</v>
      </c>
      <c r="X1727" s="217">
        <v>0.912895861184568</v>
      </c>
      <c r="Y1727" s="217">
        <v>8.7104138815432011E-2</v>
      </c>
      <c r="Z1727" s="25"/>
    </row>
    <row r="1728" spans="1:26" x14ac:dyDescent="0.25">
      <c r="A1728" s="124">
        <v>600832</v>
      </c>
      <c r="B1728" s="125" t="s">
        <v>1755</v>
      </c>
      <c r="C1728" s="126" t="s">
        <v>1385</v>
      </c>
      <c r="D1728" s="101" t="s">
        <v>2128</v>
      </c>
      <c r="E1728" s="134"/>
      <c r="F1728" s="102">
        <v>505</v>
      </c>
      <c r="G1728" s="103" t="s">
        <v>788</v>
      </c>
      <c r="H1728" s="104">
        <v>6</v>
      </c>
      <c r="I1728" s="106" t="s">
        <v>2139</v>
      </c>
      <c r="J1728" s="168" t="s">
        <v>2139</v>
      </c>
      <c r="K1728" s="166" t="s">
        <v>2139</v>
      </c>
      <c r="L1728" s="166" t="s">
        <v>2139</v>
      </c>
      <c r="M1728" s="166" t="s">
        <v>2139</v>
      </c>
      <c r="N1728" s="166" t="s">
        <v>2139</v>
      </c>
      <c r="O1728" s="167"/>
      <c r="P1728" s="138">
        <v>0</v>
      </c>
      <c r="Q1728" s="139">
        <v>0</v>
      </c>
      <c r="R1728" s="140">
        <v>0</v>
      </c>
      <c r="S1728" s="140">
        <v>0</v>
      </c>
      <c r="T1728" s="140">
        <v>0</v>
      </c>
      <c r="U1728" s="139">
        <v>0</v>
      </c>
      <c r="V1728" s="77">
        <f t="shared" si="27"/>
        <v>3.1880000000000002</v>
      </c>
      <c r="W1728" s="216">
        <v>7.97</v>
      </c>
      <c r="X1728" s="217">
        <v>0.912895861184568</v>
      </c>
      <c r="Y1728" s="217">
        <v>8.7104138815432011E-2</v>
      </c>
      <c r="Z1728" s="25"/>
    </row>
    <row r="1729" spans="1:26" x14ac:dyDescent="0.25">
      <c r="A1729" s="124">
        <v>600840</v>
      </c>
      <c r="B1729" s="125" t="s">
        <v>1756</v>
      </c>
      <c r="C1729" s="126" t="s">
        <v>1742</v>
      </c>
      <c r="D1729" s="101" t="s">
        <v>2128</v>
      </c>
      <c r="E1729" s="134"/>
      <c r="F1729" s="102">
        <v>501</v>
      </c>
      <c r="G1729" s="103" t="s">
        <v>67</v>
      </c>
      <c r="H1729" s="104">
        <v>4</v>
      </c>
      <c r="I1729" s="106">
        <v>300</v>
      </c>
      <c r="J1729" s="168">
        <v>243</v>
      </c>
      <c r="K1729" s="166">
        <v>15</v>
      </c>
      <c r="L1729" s="166">
        <v>3</v>
      </c>
      <c r="M1729" s="166">
        <v>15</v>
      </c>
      <c r="N1729" s="166">
        <v>21</v>
      </c>
      <c r="O1729" s="167"/>
      <c r="P1729" s="138">
        <v>1.6666666666666667</v>
      </c>
      <c r="Q1729" s="139">
        <v>0</v>
      </c>
      <c r="R1729" s="140">
        <v>5.666666666666667</v>
      </c>
      <c r="S1729" s="140">
        <v>3</v>
      </c>
      <c r="T1729" s="140">
        <v>0</v>
      </c>
      <c r="U1729" s="139">
        <v>0.33333333333333331</v>
      </c>
      <c r="V1729" s="77">
        <f t="shared" si="27"/>
        <v>3.1880000000000002</v>
      </c>
      <c r="W1729" s="216">
        <v>7.97</v>
      </c>
      <c r="X1729" s="217">
        <v>0.912895861184568</v>
      </c>
      <c r="Y1729" s="217">
        <v>8.7104138815432011E-2</v>
      </c>
      <c r="Z1729" s="25"/>
    </row>
    <row r="1730" spans="1:26" x14ac:dyDescent="0.25">
      <c r="A1730" s="124">
        <v>601010</v>
      </c>
      <c r="B1730" s="125" t="s">
        <v>1757</v>
      </c>
      <c r="C1730" s="126" t="s">
        <v>1742</v>
      </c>
      <c r="D1730" s="101" t="s">
        <v>2128</v>
      </c>
      <c r="E1730" s="134"/>
      <c r="F1730" s="102">
        <v>114</v>
      </c>
      <c r="G1730" s="103" t="s">
        <v>1744</v>
      </c>
      <c r="H1730" s="104">
        <v>2</v>
      </c>
      <c r="I1730" s="106">
        <v>3291</v>
      </c>
      <c r="J1730" s="165">
        <v>2193</v>
      </c>
      <c r="K1730" s="166">
        <v>90</v>
      </c>
      <c r="L1730" s="166">
        <v>33</v>
      </c>
      <c r="M1730" s="166">
        <v>204</v>
      </c>
      <c r="N1730" s="166">
        <v>393</v>
      </c>
      <c r="O1730" s="167"/>
      <c r="P1730" s="138">
        <v>3</v>
      </c>
      <c r="Q1730" s="139">
        <v>0</v>
      </c>
      <c r="R1730" s="140">
        <v>79.666666666666671</v>
      </c>
      <c r="S1730" s="140">
        <v>35.333333333333336</v>
      </c>
      <c r="T1730" s="140">
        <v>3</v>
      </c>
      <c r="U1730" s="139">
        <v>1</v>
      </c>
      <c r="V1730" s="77">
        <f t="shared" si="27"/>
        <v>5.5115078102453099</v>
      </c>
      <c r="W1730" s="216">
        <v>9.1858463504088501</v>
      </c>
      <c r="X1730" s="217">
        <v>0.792064197036909</v>
      </c>
      <c r="Y1730" s="217">
        <v>0.20793580296309103</v>
      </c>
      <c r="Z1730" s="25"/>
    </row>
    <row r="1731" spans="1:26" x14ac:dyDescent="0.25">
      <c r="A1731" s="124">
        <v>601020</v>
      </c>
      <c r="B1731" s="125" t="s">
        <v>1758</v>
      </c>
      <c r="C1731" s="126" t="s">
        <v>1742</v>
      </c>
      <c r="D1731" s="101" t="s">
        <v>2128</v>
      </c>
      <c r="E1731" s="134"/>
      <c r="F1731" s="102">
        <v>114</v>
      </c>
      <c r="G1731" s="103" t="s">
        <v>1744</v>
      </c>
      <c r="H1731" s="104">
        <v>2</v>
      </c>
      <c r="I1731" s="106">
        <v>2370</v>
      </c>
      <c r="J1731" s="165">
        <v>1578</v>
      </c>
      <c r="K1731" s="166">
        <v>54</v>
      </c>
      <c r="L1731" s="166">
        <v>30</v>
      </c>
      <c r="M1731" s="166">
        <v>144</v>
      </c>
      <c r="N1731" s="166">
        <v>288</v>
      </c>
      <c r="O1731" s="167"/>
      <c r="P1731" s="138">
        <v>47.333333333333336</v>
      </c>
      <c r="Q1731" s="139">
        <v>1</v>
      </c>
      <c r="R1731" s="140">
        <v>44.333333333333336</v>
      </c>
      <c r="S1731" s="140">
        <v>26.666666666666668</v>
      </c>
      <c r="T1731" s="140">
        <v>2.3333333333333335</v>
      </c>
      <c r="U1731" s="139">
        <v>1.6666666666666667</v>
      </c>
      <c r="V1731" s="77">
        <f t="shared" si="27"/>
        <v>5.5423263067766655</v>
      </c>
      <c r="W1731" s="216">
        <v>9.2372105112944425</v>
      </c>
      <c r="X1731" s="217">
        <v>0.78765986817609357</v>
      </c>
      <c r="Y1731" s="217">
        <v>0.2123401318239064</v>
      </c>
      <c r="Z1731" s="25"/>
    </row>
    <row r="1732" spans="1:26" x14ac:dyDescent="0.25">
      <c r="A1732" s="124">
        <v>601030</v>
      </c>
      <c r="B1732" s="125" t="s">
        <v>1759</v>
      </c>
      <c r="C1732" s="126" t="s">
        <v>1742</v>
      </c>
      <c r="D1732" s="101" t="s">
        <v>2128</v>
      </c>
      <c r="E1732" s="134"/>
      <c r="F1732" s="102">
        <v>114</v>
      </c>
      <c r="G1732" s="103" t="s">
        <v>1744</v>
      </c>
      <c r="H1732" s="104">
        <v>2</v>
      </c>
      <c r="I1732" s="106">
        <v>2478</v>
      </c>
      <c r="J1732" s="165">
        <v>1737</v>
      </c>
      <c r="K1732" s="166">
        <v>72</v>
      </c>
      <c r="L1732" s="166">
        <v>30</v>
      </c>
      <c r="M1732" s="166">
        <v>123</v>
      </c>
      <c r="N1732" s="166">
        <v>261</v>
      </c>
      <c r="O1732" s="167"/>
      <c r="P1732" s="138">
        <v>23</v>
      </c>
      <c r="Q1732" s="139">
        <v>0.33333333333333331</v>
      </c>
      <c r="R1732" s="140">
        <v>101.66666666666667</v>
      </c>
      <c r="S1732" s="140">
        <v>57.666666666666664</v>
      </c>
      <c r="T1732" s="140">
        <v>5.666666666666667</v>
      </c>
      <c r="U1732" s="139">
        <v>2.3333333333333335</v>
      </c>
      <c r="V1732" s="77">
        <f t="shared" si="27"/>
        <v>5.5115078102453099</v>
      </c>
      <c r="W1732" s="216">
        <v>9.1858463504088501</v>
      </c>
      <c r="X1732" s="217">
        <v>0.792064197036909</v>
      </c>
      <c r="Y1732" s="217">
        <v>0.20793580296309103</v>
      </c>
      <c r="Z1732" s="25"/>
    </row>
    <row r="1733" spans="1:26" x14ac:dyDescent="0.25">
      <c r="A1733" s="124">
        <v>601040</v>
      </c>
      <c r="B1733" s="125" t="s">
        <v>1760</v>
      </c>
      <c r="C1733" s="126" t="s">
        <v>1742</v>
      </c>
      <c r="D1733" s="101" t="s">
        <v>2128</v>
      </c>
      <c r="E1733" s="134"/>
      <c r="F1733" s="102">
        <v>114</v>
      </c>
      <c r="G1733" s="103" t="s">
        <v>1744</v>
      </c>
      <c r="H1733" s="104">
        <v>2</v>
      </c>
      <c r="I1733" s="106">
        <v>2913</v>
      </c>
      <c r="J1733" s="165">
        <v>2055</v>
      </c>
      <c r="K1733" s="166">
        <v>75</v>
      </c>
      <c r="L1733" s="166">
        <v>27</v>
      </c>
      <c r="M1733" s="166">
        <v>168</v>
      </c>
      <c r="N1733" s="166">
        <v>333</v>
      </c>
      <c r="O1733" s="167"/>
      <c r="P1733" s="138">
        <v>60</v>
      </c>
      <c r="Q1733" s="139">
        <v>0</v>
      </c>
      <c r="R1733" s="140">
        <v>48.666666666666664</v>
      </c>
      <c r="S1733" s="140">
        <v>22</v>
      </c>
      <c r="T1733" s="140">
        <v>3</v>
      </c>
      <c r="U1733" s="139">
        <v>1</v>
      </c>
      <c r="V1733" s="77">
        <f t="shared" si="27"/>
        <v>5.5115078102453099</v>
      </c>
      <c r="W1733" s="216">
        <v>9.1858463504088501</v>
      </c>
      <c r="X1733" s="217">
        <v>0.792064197036909</v>
      </c>
      <c r="Y1733" s="217">
        <v>0.20793580296309103</v>
      </c>
      <c r="Z1733" s="25"/>
    </row>
    <row r="1734" spans="1:26" x14ac:dyDescent="0.25">
      <c r="A1734" s="124">
        <v>601200</v>
      </c>
      <c r="B1734" s="125" t="s">
        <v>1761</v>
      </c>
      <c r="C1734" s="126" t="s">
        <v>1742</v>
      </c>
      <c r="D1734" s="101" t="s">
        <v>2128</v>
      </c>
      <c r="E1734" s="134"/>
      <c r="F1734" s="102">
        <v>501</v>
      </c>
      <c r="G1734" s="103" t="s">
        <v>67</v>
      </c>
      <c r="H1734" s="104">
        <v>4</v>
      </c>
      <c r="I1734" s="106">
        <v>795</v>
      </c>
      <c r="J1734" s="168">
        <v>567</v>
      </c>
      <c r="K1734" s="166">
        <v>30</v>
      </c>
      <c r="L1734" s="166">
        <v>6</v>
      </c>
      <c r="M1734" s="166">
        <v>42</v>
      </c>
      <c r="N1734" s="166">
        <v>90</v>
      </c>
      <c r="O1734" s="167"/>
      <c r="P1734" s="138">
        <v>26.333333333333332</v>
      </c>
      <c r="Q1734" s="139">
        <v>0.33333333333333331</v>
      </c>
      <c r="R1734" s="140">
        <v>18.333333333333332</v>
      </c>
      <c r="S1734" s="140">
        <v>15</v>
      </c>
      <c r="T1734" s="140">
        <v>1.6666666666666667</v>
      </c>
      <c r="U1734" s="139">
        <v>2.6666666666666665</v>
      </c>
      <c r="V1734" s="77">
        <f t="shared" si="27"/>
        <v>3.1880000000000002</v>
      </c>
      <c r="W1734" s="216">
        <v>7.97</v>
      </c>
      <c r="X1734" s="217">
        <v>0.912895861184568</v>
      </c>
      <c r="Y1734" s="217">
        <v>8.7104138815432011E-2</v>
      </c>
      <c r="Z1734" s="25"/>
    </row>
    <row r="1735" spans="1:26" x14ac:dyDescent="0.25">
      <c r="A1735" s="124">
        <v>601301</v>
      </c>
      <c r="B1735" s="125" t="s">
        <v>1762</v>
      </c>
      <c r="C1735" s="126" t="s">
        <v>1742</v>
      </c>
      <c r="D1735" s="101" t="s">
        <v>2128</v>
      </c>
      <c r="E1735" s="134"/>
      <c r="F1735" s="102">
        <v>502</v>
      </c>
      <c r="G1735" s="103" t="s">
        <v>69</v>
      </c>
      <c r="H1735" s="104">
        <v>5</v>
      </c>
      <c r="I1735" s="106">
        <v>705</v>
      </c>
      <c r="J1735" s="168">
        <v>471</v>
      </c>
      <c r="K1735" s="166">
        <v>9</v>
      </c>
      <c r="L1735" s="166">
        <v>9</v>
      </c>
      <c r="M1735" s="166">
        <v>51</v>
      </c>
      <c r="N1735" s="166">
        <v>102</v>
      </c>
      <c r="O1735" s="167"/>
      <c r="P1735" s="138">
        <v>15.333333333333334</v>
      </c>
      <c r="Q1735" s="139">
        <v>0</v>
      </c>
      <c r="R1735" s="140">
        <v>1.3333333333333333</v>
      </c>
      <c r="S1735" s="140">
        <v>1.3333333333333333</v>
      </c>
      <c r="T1735" s="140">
        <v>0</v>
      </c>
      <c r="U1735" s="139">
        <v>0.33333333333333331</v>
      </c>
      <c r="V1735" s="77">
        <f t="shared" si="27"/>
        <v>3.1880000000000002</v>
      </c>
      <c r="W1735" s="216">
        <v>7.97</v>
      </c>
      <c r="X1735" s="217">
        <v>0.912895861184568</v>
      </c>
      <c r="Y1735" s="217">
        <v>8.7104138815432011E-2</v>
      </c>
      <c r="Z1735" s="25"/>
    </row>
    <row r="1736" spans="1:26" x14ac:dyDescent="0.25">
      <c r="A1736" s="124">
        <v>601302</v>
      </c>
      <c r="B1736" s="125" t="s">
        <v>1763</v>
      </c>
      <c r="C1736" s="126" t="s">
        <v>1742</v>
      </c>
      <c r="D1736" s="101" t="s">
        <v>2129</v>
      </c>
      <c r="E1736" s="134"/>
      <c r="F1736" s="102">
        <v>502</v>
      </c>
      <c r="G1736" s="103" t="s">
        <v>69</v>
      </c>
      <c r="H1736" s="104">
        <v>5</v>
      </c>
      <c r="I1736" s="106">
        <v>75</v>
      </c>
      <c r="J1736" s="168">
        <v>39</v>
      </c>
      <c r="K1736" s="166" t="s">
        <v>2139</v>
      </c>
      <c r="L1736" s="166" t="s">
        <v>2139</v>
      </c>
      <c r="M1736" s="166">
        <v>9</v>
      </c>
      <c r="N1736" s="166">
        <v>9</v>
      </c>
      <c r="O1736" s="167"/>
      <c r="P1736" s="138">
        <v>2</v>
      </c>
      <c r="Q1736" s="139">
        <v>0</v>
      </c>
      <c r="R1736" s="140">
        <v>0</v>
      </c>
      <c r="S1736" s="140">
        <v>0</v>
      </c>
      <c r="T1736" s="140">
        <v>0</v>
      </c>
      <c r="U1736" s="139">
        <v>0</v>
      </c>
      <c r="V1736" s="77">
        <f t="shared" si="27"/>
        <v>3.1880000000000002</v>
      </c>
      <c r="W1736" s="216">
        <v>7.97</v>
      </c>
      <c r="X1736" s="217">
        <v>0.912895861184568</v>
      </c>
      <c r="Y1736" s="217">
        <v>8.7104138815432011E-2</v>
      </c>
      <c r="Z1736" s="25"/>
    </row>
    <row r="1737" spans="1:26" x14ac:dyDescent="0.25">
      <c r="A1737" s="124">
        <v>601400</v>
      </c>
      <c r="B1737" s="125" t="s">
        <v>1764</v>
      </c>
      <c r="C1737" s="126" t="s">
        <v>1742</v>
      </c>
      <c r="D1737" s="101" t="s">
        <v>2129</v>
      </c>
      <c r="E1737" s="134"/>
      <c r="F1737" s="102">
        <v>501</v>
      </c>
      <c r="G1737" s="103" t="s">
        <v>67</v>
      </c>
      <c r="H1737" s="104">
        <v>4</v>
      </c>
      <c r="I1737" s="106">
        <v>1122</v>
      </c>
      <c r="J1737" s="168">
        <v>855</v>
      </c>
      <c r="K1737" s="166">
        <v>48</v>
      </c>
      <c r="L1737" s="166">
        <v>9</v>
      </c>
      <c r="M1737" s="166">
        <v>57</v>
      </c>
      <c r="N1737" s="166">
        <v>108</v>
      </c>
      <c r="O1737" s="167"/>
      <c r="P1737" s="138">
        <v>0.33333333333333331</v>
      </c>
      <c r="Q1737" s="139">
        <v>0</v>
      </c>
      <c r="R1737" s="140">
        <v>20.333333333333332</v>
      </c>
      <c r="S1737" s="140">
        <v>17.333333333333332</v>
      </c>
      <c r="T1737" s="140">
        <v>2</v>
      </c>
      <c r="U1737" s="139">
        <v>1</v>
      </c>
      <c r="V1737" s="77">
        <f t="shared" si="27"/>
        <v>3.1880000000000002</v>
      </c>
      <c r="W1737" s="216">
        <v>7.97</v>
      </c>
      <c r="X1737" s="217">
        <v>0.912895861184568</v>
      </c>
      <c r="Y1737" s="217">
        <v>8.7104138815432011E-2</v>
      </c>
      <c r="Z1737" s="25"/>
    </row>
    <row r="1738" spans="1:26" x14ac:dyDescent="0.25">
      <c r="A1738" s="124">
        <v>601500</v>
      </c>
      <c r="B1738" s="125" t="s">
        <v>1765</v>
      </c>
      <c r="C1738" s="126" t="s">
        <v>1742</v>
      </c>
      <c r="D1738" s="101" t="s">
        <v>2129</v>
      </c>
      <c r="E1738" s="134"/>
      <c r="F1738" s="102">
        <v>23</v>
      </c>
      <c r="G1738" s="103" t="s">
        <v>1766</v>
      </c>
      <c r="H1738" s="104">
        <v>1</v>
      </c>
      <c r="I1738" s="106">
        <v>267</v>
      </c>
      <c r="J1738" s="168">
        <v>204</v>
      </c>
      <c r="K1738" s="166">
        <v>6</v>
      </c>
      <c r="L1738" s="166">
        <v>3</v>
      </c>
      <c r="M1738" s="166">
        <v>6</v>
      </c>
      <c r="N1738" s="166">
        <v>30</v>
      </c>
      <c r="O1738" s="167"/>
      <c r="P1738" s="138">
        <v>9.3333333333333339</v>
      </c>
      <c r="Q1738" s="139">
        <v>0</v>
      </c>
      <c r="R1738" s="140">
        <v>4.666666666666667</v>
      </c>
      <c r="S1738" s="140">
        <v>3.6666666666666665</v>
      </c>
      <c r="T1738" s="140">
        <v>0</v>
      </c>
      <c r="U1738" s="139">
        <v>0.33333333333333331</v>
      </c>
      <c r="V1738" s="77">
        <f t="shared" si="27"/>
        <v>6</v>
      </c>
      <c r="W1738" s="216">
        <v>10</v>
      </c>
      <c r="X1738" s="217">
        <v>0.72757800136410067</v>
      </c>
      <c r="Y1738" s="217">
        <v>0.27242199863589933</v>
      </c>
      <c r="Z1738" s="25"/>
    </row>
    <row r="1739" spans="1:26" x14ac:dyDescent="0.25">
      <c r="A1739" s="124">
        <v>601602</v>
      </c>
      <c r="B1739" s="125" t="s">
        <v>1767</v>
      </c>
      <c r="C1739" s="126" t="s">
        <v>1742</v>
      </c>
      <c r="D1739" s="101" t="s">
        <v>2129</v>
      </c>
      <c r="E1739" s="134"/>
      <c r="F1739" s="102">
        <v>501</v>
      </c>
      <c r="G1739" s="103" t="s">
        <v>67</v>
      </c>
      <c r="H1739" s="104">
        <v>4</v>
      </c>
      <c r="I1739" s="106">
        <v>513</v>
      </c>
      <c r="J1739" s="168">
        <v>360</v>
      </c>
      <c r="K1739" s="166">
        <v>21</v>
      </c>
      <c r="L1739" s="166">
        <v>0</v>
      </c>
      <c r="M1739" s="166">
        <v>33</v>
      </c>
      <c r="N1739" s="166">
        <v>63</v>
      </c>
      <c r="O1739" s="167"/>
      <c r="P1739" s="138">
        <v>1.6666666666666667</v>
      </c>
      <c r="Q1739" s="139">
        <v>0</v>
      </c>
      <c r="R1739" s="140">
        <v>8</v>
      </c>
      <c r="S1739" s="140">
        <v>2.6666666666666665</v>
      </c>
      <c r="T1739" s="140">
        <v>0.33333333333333331</v>
      </c>
      <c r="U1739" s="139">
        <v>0.33333333333333331</v>
      </c>
      <c r="V1739" s="77">
        <f t="shared" si="27"/>
        <v>3.1880000000000002</v>
      </c>
      <c r="W1739" s="216">
        <v>7.97</v>
      </c>
      <c r="X1739" s="217">
        <v>0.912895861184568</v>
      </c>
      <c r="Y1739" s="217">
        <v>8.7104138815432011E-2</v>
      </c>
      <c r="Z1739" s="25"/>
    </row>
    <row r="1740" spans="1:26" x14ac:dyDescent="0.25">
      <c r="A1740" s="124">
        <v>601603</v>
      </c>
      <c r="B1740" s="125" t="s">
        <v>1768</v>
      </c>
      <c r="C1740" s="126" t="s">
        <v>1742</v>
      </c>
      <c r="D1740" s="101" t="s">
        <v>2129</v>
      </c>
      <c r="E1740" s="134"/>
      <c r="F1740" s="102">
        <v>502</v>
      </c>
      <c r="G1740" s="103" t="s">
        <v>69</v>
      </c>
      <c r="H1740" s="104">
        <v>5</v>
      </c>
      <c r="I1740" s="106">
        <v>1482</v>
      </c>
      <c r="J1740" s="165">
        <v>1002</v>
      </c>
      <c r="K1740" s="166">
        <v>51</v>
      </c>
      <c r="L1740" s="166">
        <v>24</v>
      </c>
      <c r="M1740" s="166">
        <v>96</v>
      </c>
      <c r="N1740" s="166">
        <v>207</v>
      </c>
      <c r="O1740" s="167"/>
      <c r="P1740" s="138">
        <v>2.3333333333333335</v>
      </c>
      <c r="Q1740" s="139">
        <v>0</v>
      </c>
      <c r="R1740" s="140">
        <v>9</v>
      </c>
      <c r="S1740" s="140">
        <v>5.666666666666667</v>
      </c>
      <c r="T1740" s="140">
        <v>1</v>
      </c>
      <c r="U1740" s="139">
        <v>0.33333333333333331</v>
      </c>
      <c r="V1740" s="77">
        <f t="shared" si="27"/>
        <v>3.1880000000000002</v>
      </c>
      <c r="W1740" s="216">
        <v>7.97</v>
      </c>
      <c r="X1740" s="217">
        <v>0.912895861184568</v>
      </c>
      <c r="Y1740" s="217">
        <v>8.7104138815432011E-2</v>
      </c>
      <c r="Z1740" s="25"/>
    </row>
    <row r="1741" spans="1:26" x14ac:dyDescent="0.25">
      <c r="A1741" s="124">
        <v>601604</v>
      </c>
      <c r="B1741" s="125" t="s">
        <v>1769</v>
      </c>
      <c r="C1741" s="126" t="s">
        <v>1742</v>
      </c>
      <c r="D1741" s="101" t="s">
        <v>2129</v>
      </c>
      <c r="E1741" s="134"/>
      <c r="F1741" s="102">
        <v>501</v>
      </c>
      <c r="G1741" s="103" t="s">
        <v>67</v>
      </c>
      <c r="H1741" s="104">
        <v>4</v>
      </c>
      <c r="I1741" s="106">
        <v>360</v>
      </c>
      <c r="J1741" s="168">
        <v>270</v>
      </c>
      <c r="K1741" s="166">
        <v>24</v>
      </c>
      <c r="L1741" s="166">
        <v>3</v>
      </c>
      <c r="M1741" s="166">
        <v>18</v>
      </c>
      <c r="N1741" s="166">
        <v>33</v>
      </c>
      <c r="O1741" s="167"/>
      <c r="P1741" s="138">
        <v>2</v>
      </c>
      <c r="Q1741" s="139">
        <v>0</v>
      </c>
      <c r="R1741" s="140">
        <v>6.333333333333333</v>
      </c>
      <c r="S1741" s="140">
        <v>4</v>
      </c>
      <c r="T1741" s="140">
        <v>0.33333333333333331</v>
      </c>
      <c r="U1741" s="139">
        <v>0</v>
      </c>
      <c r="V1741" s="77">
        <f t="shared" si="27"/>
        <v>3.1880000000000002</v>
      </c>
      <c r="W1741" s="216">
        <v>7.97</v>
      </c>
      <c r="X1741" s="217">
        <v>0.912895861184568</v>
      </c>
      <c r="Y1741" s="217">
        <v>8.7104138815432011E-2</v>
      </c>
      <c r="Z1741" s="25"/>
    </row>
    <row r="1742" spans="1:26" x14ac:dyDescent="0.25">
      <c r="A1742" s="124">
        <v>601605</v>
      </c>
      <c r="B1742" s="125" t="s">
        <v>1770</v>
      </c>
      <c r="C1742" s="126" t="s">
        <v>1742</v>
      </c>
      <c r="D1742" s="101" t="s">
        <v>2129</v>
      </c>
      <c r="E1742" s="134"/>
      <c r="F1742" s="102">
        <v>501</v>
      </c>
      <c r="G1742" s="103" t="s">
        <v>67</v>
      </c>
      <c r="H1742" s="104">
        <v>4</v>
      </c>
      <c r="I1742" s="106">
        <v>450</v>
      </c>
      <c r="J1742" s="168">
        <v>312</v>
      </c>
      <c r="K1742" s="166">
        <v>27</v>
      </c>
      <c r="L1742" s="166">
        <v>3</v>
      </c>
      <c r="M1742" s="166">
        <v>21</v>
      </c>
      <c r="N1742" s="166">
        <v>75</v>
      </c>
      <c r="O1742" s="167"/>
      <c r="P1742" s="138">
        <v>2.3333333333333335</v>
      </c>
      <c r="Q1742" s="139">
        <v>0</v>
      </c>
      <c r="R1742" s="140">
        <v>2</v>
      </c>
      <c r="S1742" s="140">
        <v>1.3333333333333333</v>
      </c>
      <c r="T1742" s="140">
        <v>0</v>
      </c>
      <c r="U1742" s="139">
        <v>0</v>
      </c>
      <c r="V1742" s="77">
        <f t="shared" si="27"/>
        <v>3.1880000000000002</v>
      </c>
      <c r="W1742" s="216">
        <v>7.97</v>
      </c>
      <c r="X1742" s="217">
        <v>0.912895861184568</v>
      </c>
      <c r="Y1742" s="217">
        <v>8.7104138815432011E-2</v>
      </c>
      <c r="Z1742" s="25"/>
    </row>
    <row r="1743" spans="1:26" x14ac:dyDescent="0.25">
      <c r="A1743" s="124">
        <v>601700</v>
      </c>
      <c r="B1743" s="125" t="s">
        <v>1771</v>
      </c>
      <c r="C1743" s="126" t="s">
        <v>1742</v>
      </c>
      <c r="D1743" s="101" t="s">
        <v>2128</v>
      </c>
      <c r="E1743" s="134"/>
      <c r="F1743" s="102">
        <v>502</v>
      </c>
      <c r="G1743" s="103" t="s">
        <v>69</v>
      </c>
      <c r="H1743" s="104">
        <v>5</v>
      </c>
      <c r="I1743" s="106">
        <v>93</v>
      </c>
      <c r="J1743" s="168">
        <v>60</v>
      </c>
      <c r="K1743" s="166" t="s">
        <v>2139</v>
      </c>
      <c r="L1743" s="166" t="s">
        <v>2139</v>
      </c>
      <c r="M1743" s="166">
        <v>6</v>
      </c>
      <c r="N1743" s="166">
        <v>12</v>
      </c>
      <c r="O1743" s="167"/>
      <c r="P1743" s="138">
        <v>0</v>
      </c>
      <c r="Q1743" s="139">
        <v>0</v>
      </c>
      <c r="R1743" s="140">
        <v>0</v>
      </c>
      <c r="S1743" s="140">
        <v>0</v>
      </c>
      <c r="T1743" s="140">
        <v>0</v>
      </c>
      <c r="U1743" s="139">
        <v>0</v>
      </c>
      <c r="V1743" s="77">
        <f t="shared" si="27"/>
        <v>3.1880000000000002</v>
      </c>
      <c r="W1743" s="216">
        <v>7.97</v>
      </c>
      <c r="X1743" s="217">
        <v>0.912895861184568</v>
      </c>
      <c r="Y1743" s="217">
        <v>8.7104138815432011E-2</v>
      </c>
      <c r="Z1743" s="25"/>
    </row>
    <row r="1744" spans="1:26" x14ac:dyDescent="0.25">
      <c r="A1744" s="124">
        <v>601900</v>
      </c>
      <c r="B1744" s="125" t="s">
        <v>1772</v>
      </c>
      <c r="C1744" s="126" t="s">
        <v>1742</v>
      </c>
      <c r="D1744" s="101" t="s">
        <v>2129</v>
      </c>
      <c r="E1744" s="134"/>
      <c r="F1744" s="102">
        <v>23</v>
      </c>
      <c r="G1744" s="103" t="s">
        <v>1766</v>
      </c>
      <c r="H1744" s="104">
        <v>1</v>
      </c>
      <c r="I1744" s="106">
        <v>2382</v>
      </c>
      <c r="J1744" s="165">
        <v>1578</v>
      </c>
      <c r="K1744" s="166">
        <v>57</v>
      </c>
      <c r="L1744" s="166">
        <v>24</v>
      </c>
      <c r="M1744" s="166">
        <v>126</v>
      </c>
      <c r="N1744" s="166">
        <v>369</v>
      </c>
      <c r="O1744" s="167"/>
      <c r="P1744" s="138">
        <v>0.33333333333333331</v>
      </c>
      <c r="Q1744" s="139">
        <v>0</v>
      </c>
      <c r="R1744" s="140">
        <v>26.666666666666668</v>
      </c>
      <c r="S1744" s="140">
        <v>16</v>
      </c>
      <c r="T1744" s="140">
        <v>2</v>
      </c>
      <c r="U1744" s="139">
        <v>1.3333333333333333</v>
      </c>
      <c r="V1744" s="77">
        <f t="shared" si="27"/>
        <v>6.1299359971111214</v>
      </c>
      <c r="W1744" s="216">
        <v>10.216559995185202</v>
      </c>
      <c r="X1744" s="217">
        <v>0.71215556088055976</v>
      </c>
      <c r="Y1744" s="217">
        <v>0.28784443911944024</v>
      </c>
      <c r="Z1744" s="25"/>
    </row>
    <row r="1745" spans="1:26" x14ac:dyDescent="0.25">
      <c r="A1745" s="124">
        <v>602000</v>
      </c>
      <c r="B1745" s="125" t="s">
        <v>1773</v>
      </c>
      <c r="C1745" s="126" t="s">
        <v>1742</v>
      </c>
      <c r="D1745" s="101" t="s">
        <v>2129</v>
      </c>
      <c r="E1745" s="134"/>
      <c r="F1745" s="102">
        <v>23</v>
      </c>
      <c r="G1745" s="103" t="s">
        <v>1766</v>
      </c>
      <c r="H1745" s="104">
        <v>1</v>
      </c>
      <c r="I1745" s="106">
        <v>1419</v>
      </c>
      <c r="J1745" s="168">
        <v>957</v>
      </c>
      <c r="K1745" s="166">
        <v>60</v>
      </c>
      <c r="L1745" s="166">
        <v>21</v>
      </c>
      <c r="M1745" s="166">
        <v>96</v>
      </c>
      <c r="N1745" s="166">
        <v>165</v>
      </c>
      <c r="O1745" s="167"/>
      <c r="P1745" s="138">
        <v>7.666666666666667</v>
      </c>
      <c r="Q1745" s="139">
        <v>0</v>
      </c>
      <c r="R1745" s="140">
        <v>12.333333333333334</v>
      </c>
      <c r="S1745" s="140">
        <v>10</v>
      </c>
      <c r="T1745" s="140">
        <v>2</v>
      </c>
      <c r="U1745" s="139">
        <v>1</v>
      </c>
      <c r="V1745" s="77">
        <f t="shared" si="27"/>
        <v>6</v>
      </c>
      <c r="W1745" s="216">
        <v>10</v>
      </c>
      <c r="X1745" s="217">
        <v>0.72757800136410067</v>
      </c>
      <c r="Y1745" s="217">
        <v>0.27242199863589933</v>
      </c>
      <c r="Z1745" s="25"/>
    </row>
    <row r="1746" spans="1:26" x14ac:dyDescent="0.25">
      <c r="A1746" s="124">
        <v>602100</v>
      </c>
      <c r="B1746" s="125" t="s">
        <v>1774</v>
      </c>
      <c r="C1746" s="126" t="s">
        <v>1742</v>
      </c>
      <c r="D1746" s="101" t="s">
        <v>2129</v>
      </c>
      <c r="E1746" s="134"/>
      <c r="F1746" s="102">
        <v>23</v>
      </c>
      <c r="G1746" s="103" t="s">
        <v>1766</v>
      </c>
      <c r="H1746" s="104">
        <v>1</v>
      </c>
      <c r="I1746" s="106">
        <v>522</v>
      </c>
      <c r="J1746" s="168">
        <v>333</v>
      </c>
      <c r="K1746" s="166">
        <v>18</v>
      </c>
      <c r="L1746" s="166">
        <v>9</v>
      </c>
      <c r="M1746" s="166">
        <v>39</v>
      </c>
      <c r="N1746" s="166">
        <v>69</v>
      </c>
      <c r="O1746" s="167"/>
      <c r="P1746" s="138">
        <v>5.666666666666667</v>
      </c>
      <c r="Q1746" s="139">
        <v>0.33333333333333331</v>
      </c>
      <c r="R1746" s="140">
        <v>10</v>
      </c>
      <c r="S1746" s="140">
        <v>12</v>
      </c>
      <c r="T1746" s="140">
        <v>1</v>
      </c>
      <c r="U1746" s="139">
        <v>0</v>
      </c>
      <c r="V1746" s="77">
        <f t="shared" si="27"/>
        <v>6</v>
      </c>
      <c r="W1746" s="216">
        <v>10</v>
      </c>
      <c r="X1746" s="217">
        <v>0.72757800136410067</v>
      </c>
      <c r="Y1746" s="217">
        <v>0.27242199863589933</v>
      </c>
      <c r="Z1746" s="25"/>
    </row>
    <row r="1747" spans="1:26" x14ac:dyDescent="0.25">
      <c r="A1747" s="124">
        <v>602200</v>
      </c>
      <c r="B1747" s="125" t="s">
        <v>1775</v>
      </c>
      <c r="C1747" s="126" t="s">
        <v>1742</v>
      </c>
      <c r="D1747" s="101" t="s">
        <v>2129</v>
      </c>
      <c r="E1747" s="134"/>
      <c r="F1747" s="102">
        <v>501</v>
      </c>
      <c r="G1747" s="103" t="s">
        <v>67</v>
      </c>
      <c r="H1747" s="104">
        <v>4</v>
      </c>
      <c r="I1747" s="106">
        <v>711</v>
      </c>
      <c r="J1747" s="168">
        <v>474</v>
      </c>
      <c r="K1747" s="166">
        <v>21</v>
      </c>
      <c r="L1747" s="166">
        <v>6</v>
      </c>
      <c r="M1747" s="166">
        <v>39</v>
      </c>
      <c r="N1747" s="166">
        <v>123</v>
      </c>
      <c r="O1747" s="167"/>
      <c r="P1747" s="138">
        <v>2.3333333333333335</v>
      </c>
      <c r="Q1747" s="139">
        <v>0</v>
      </c>
      <c r="R1747" s="140">
        <v>11.333333333333334</v>
      </c>
      <c r="S1747" s="140">
        <v>5.666666666666667</v>
      </c>
      <c r="T1747" s="140">
        <v>1.3333333333333333</v>
      </c>
      <c r="U1747" s="139">
        <v>0</v>
      </c>
      <c r="V1747" s="77">
        <f t="shared" si="27"/>
        <v>3.1880000000000002</v>
      </c>
      <c r="W1747" s="216">
        <v>7.97</v>
      </c>
      <c r="X1747" s="217">
        <v>0.912895861184568</v>
      </c>
      <c r="Y1747" s="217">
        <v>8.7104138815432011E-2</v>
      </c>
      <c r="Z1747" s="25"/>
    </row>
    <row r="1748" spans="1:26" x14ac:dyDescent="0.25">
      <c r="A1748" s="124">
        <v>602300</v>
      </c>
      <c r="B1748" s="125" t="s">
        <v>1776</v>
      </c>
      <c r="C1748" s="126" t="s">
        <v>1742</v>
      </c>
      <c r="D1748" s="101" t="s">
        <v>2129</v>
      </c>
      <c r="E1748" s="134"/>
      <c r="F1748" s="102">
        <v>502</v>
      </c>
      <c r="G1748" s="103" t="s">
        <v>69</v>
      </c>
      <c r="H1748" s="104">
        <v>5</v>
      </c>
      <c r="I1748" s="106">
        <v>153</v>
      </c>
      <c r="J1748" s="168">
        <v>105</v>
      </c>
      <c r="K1748" s="166">
        <v>21</v>
      </c>
      <c r="L1748" s="166" t="s">
        <v>2139</v>
      </c>
      <c r="M1748" s="166">
        <v>6</v>
      </c>
      <c r="N1748" s="166">
        <v>21</v>
      </c>
      <c r="O1748" s="167"/>
      <c r="P1748" s="138">
        <v>4</v>
      </c>
      <c r="Q1748" s="139">
        <v>0</v>
      </c>
      <c r="R1748" s="140">
        <v>5</v>
      </c>
      <c r="S1748" s="140">
        <v>2</v>
      </c>
      <c r="T1748" s="140">
        <v>0.66666666666666663</v>
      </c>
      <c r="U1748" s="139">
        <v>0</v>
      </c>
      <c r="V1748" s="77">
        <f t="shared" ref="V1748:V1811" si="28">IF(OR(H1748=1,H1748=2,H1748=3),0.6*W1748,0.4*W1748)</f>
        <v>3.1880000000000002</v>
      </c>
      <c r="W1748" s="216">
        <v>7.97</v>
      </c>
      <c r="X1748" s="217">
        <v>0.912895861184568</v>
      </c>
      <c r="Y1748" s="217">
        <v>8.7104138815432011E-2</v>
      </c>
      <c r="Z1748" s="25"/>
    </row>
    <row r="1749" spans="1:26" x14ac:dyDescent="0.25">
      <c r="A1749" s="124">
        <v>602411</v>
      </c>
      <c r="B1749" s="125" t="s">
        <v>1777</v>
      </c>
      <c r="C1749" s="126" t="s">
        <v>1742</v>
      </c>
      <c r="D1749" s="101" t="s">
        <v>2129</v>
      </c>
      <c r="E1749" s="134"/>
      <c r="F1749" s="102">
        <v>23</v>
      </c>
      <c r="G1749" s="103" t="s">
        <v>1766</v>
      </c>
      <c r="H1749" s="104">
        <v>1</v>
      </c>
      <c r="I1749" s="106">
        <v>321</v>
      </c>
      <c r="J1749" s="168">
        <v>225</v>
      </c>
      <c r="K1749" s="166">
        <v>9</v>
      </c>
      <c r="L1749" s="166">
        <v>0</v>
      </c>
      <c r="M1749" s="166">
        <v>9</v>
      </c>
      <c r="N1749" s="166">
        <v>42</v>
      </c>
      <c r="O1749" s="167"/>
      <c r="P1749" s="138">
        <v>2</v>
      </c>
      <c r="Q1749" s="139">
        <v>0.33333333333333331</v>
      </c>
      <c r="R1749" s="140">
        <v>6</v>
      </c>
      <c r="S1749" s="140">
        <v>3</v>
      </c>
      <c r="T1749" s="140">
        <v>0</v>
      </c>
      <c r="U1749" s="139">
        <v>0.33333333333333331</v>
      </c>
      <c r="V1749" s="77">
        <f t="shared" si="28"/>
        <v>6</v>
      </c>
      <c r="W1749" s="216">
        <v>10</v>
      </c>
      <c r="X1749" s="217">
        <v>0.72757800136410067</v>
      </c>
      <c r="Y1749" s="217">
        <v>0.27242199863589933</v>
      </c>
      <c r="Z1749" s="25"/>
    </row>
    <row r="1750" spans="1:26" x14ac:dyDescent="0.25">
      <c r="A1750" s="124">
        <v>602412</v>
      </c>
      <c r="B1750" s="125" t="s">
        <v>1778</v>
      </c>
      <c r="C1750" s="126" t="s">
        <v>1742</v>
      </c>
      <c r="D1750" s="101" t="s">
        <v>2129</v>
      </c>
      <c r="E1750" s="134"/>
      <c r="F1750" s="102">
        <v>23</v>
      </c>
      <c r="G1750" s="103" t="s">
        <v>1766</v>
      </c>
      <c r="H1750" s="104">
        <v>1</v>
      </c>
      <c r="I1750" s="106">
        <v>1560</v>
      </c>
      <c r="J1750" s="165">
        <v>1056</v>
      </c>
      <c r="K1750" s="166">
        <v>42</v>
      </c>
      <c r="L1750" s="166">
        <v>6</v>
      </c>
      <c r="M1750" s="166">
        <v>96</v>
      </c>
      <c r="N1750" s="166">
        <v>228</v>
      </c>
      <c r="O1750" s="167"/>
      <c r="P1750" s="138">
        <v>2.3333333333333335</v>
      </c>
      <c r="Q1750" s="139">
        <v>0</v>
      </c>
      <c r="R1750" s="140">
        <v>10.666666666666666</v>
      </c>
      <c r="S1750" s="140">
        <v>9.6666666666666661</v>
      </c>
      <c r="T1750" s="140">
        <v>1</v>
      </c>
      <c r="U1750" s="139">
        <v>0.66666666666666663</v>
      </c>
      <c r="V1750" s="77">
        <f t="shared" si="28"/>
        <v>6</v>
      </c>
      <c r="W1750" s="216">
        <v>10</v>
      </c>
      <c r="X1750" s="217">
        <v>0.72757800136410067</v>
      </c>
      <c r="Y1750" s="217">
        <v>0.27242199863589933</v>
      </c>
      <c r="Z1750" s="25"/>
    </row>
    <row r="1751" spans="1:26" x14ac:dyDescent="0.25">
      <c r="A1751" s="124">
        <v>602421</v>
      </c>
      <c r="B1751" s="125" t="s">
        <v>1779</v>
      </c>
      <c r="C1751" s="126" t="s">
        <v>1742</v>
      </c>
      <c r="D1751" s="101" t="s">
        <v>2129</v>
      </c>
      <c r="E1751" s="134"/>
      <c r="F1751" s="102">
        <v>23</v>
      </c>
      <c r="G1751" s="103" t="s">
        <v>1766</v>
      </c>
      <c r="H1751" s="104">
        <v>1</v>
      </c>
      <c r="I1751" s="106">
        <v>615</v>
      </c>
      <c r="J1751" s="168">
        <v>387</v>
      </c>
      <c r="K1751" s="166">
        <v>15</v>
      </c>
      <c r="L1751" s="166">
        <v>3</v>
      </c>
      <c r="M1751" s="166">
        <v>18</v>
      </c>
      <c r="N1751" s="166">
        <v>114</v>
      </c>
      <c r="O1751" s="167"/>
      <c r="P1751" s="138">
        <v>3.3333333333333335</v>
      </c>
      <c r="Q1751" s="139">
        <v>0</v>
      </c>
      <c r="R1751" s="140">
        <v>6.333333333333333</v>
      </c>
      <c r="S1751" s="140">
        <v>7.333333333333333</v>
      </c>
      <c r="T1751" s="140">
        <v>1</v>
      </c>
      <c r="U1751" s="139">
        <v>0.33333333333333331</v>
      </c>
      <c r="V1751" s="77">
        <f t="shared" si="28"/>
        <v>6</v>
      </c>
      <c r="W1751" s="216">
        <v>10</v>
      </c>
      <c r="X1751" s="217">
        <v>0.72757800136410067</v>
      </c>
      <c r="Y1751" s="217">
        <v>0.27242199863589933</v>
      </c>
      <c r="Z1751" s="25"/>
    </row>
    <row r="1752" spans="1:26" x14ac:dyDescent="0.25">
      <c r="A1752" s="124">
        <v>602422</v>
      </c>
      <c r="B1752" s="125" t="s">
        <v>1780</v>
      </c>
      <c r="C1752" s="126" t="s">
        <v>1742</v>
      </c>
      <c r="D1752" s="101" t="s">
        <v>2129</v>
      </c>
      <c r="E1752" s="134"/>
      <c r="F1752" s="102">
        <v>23</v>
      </c>
      <c r="G1752" s="103" t="s">
        <v>1766</v>
      </c>
      <c r="H1752" s="104">
        <v>1</v>
      </c>
      <c r="I1752" s="106">
        <v>963</v>
      </c>
      <c r="J1752" s="168">
        <v>591</v>
      </c>
      <c r="K1752" s="166">
        <v>24</v>
      </c>
      <c r="L1752" s="166">
        <v>15</v>
      </c>
      <c r="M1752" s="166">
        <v>63</v>
      </c>
      <c r="N1752" s="166">
        <v>180</v>
      </c>
      <c r="O1752" s="167"/>
      <c r="P1752" s="138">
        <v>14.666666666666666</v>
      </c>
      <c r="Q1752" s="139">
        <v>0.33333333333333331</v>
      </c>
      <c r="R1752" s="140">
        <v>4</v>
      </c>
      <c r="S1752" s="140">
        <v>3.3333333333333335</v>
      </c>
      <c r="T1752" s="140">
        <v>0.66666666666666663</v>
      </c>
      <c r="U1752" s="139">
        <v>0.66666666666666663</v>
      </c>
      <c r="V1752" s="77">
        <f t="shared" si="28"/>
        <v>6</v>
      </c>
      <c r="W1752" s="216">
        <v>10</v>
      </c>
      <c r="X1752" s="217">
        <v>0.72757800136410067</v>
      </c>
      <c r="Y1752" s="217">
        <v>0.27242199863589933</v>
      </c>
      <c r="Z1752" s="25"/>
    </row>
    <row r="1753" spans="1:26" x14ac:dyDescent="0.25">
      <c r="A1753" s="124">
        <v>602500</v>
      </c>
      <c r="B1753" s="125" t="s">
        <v>1781</v>
      </c>
      <c r="C1753" s="126" t="s">
        <v>1742</v>
      </c>
      <c r="D1753" s="101" t="s">
        <v>2129</v>
      </c>
      <c r="E1753" s="134"/>
      <c r="F1753" s="102">
        <v>502</v>
      </c>
      <c r="G1753" s="103" t="s">
        <v>69</v>
      </c>
      <c r="H1753" s="104">
        <v>5</v>
      </c>
      <c r="I1753" s="106">
        <v>2922</v>
      </c>
      <c r="J1753" s="165">
        <v>1875</v>
      </c>
      <c r="K1753" s="166">
        <v>69</v>
      </c>
      <c r="L1753" s="166">
        <v>27</v>
      </c>
      <c r="M1753" s="166">
        <v>165</v>
      </c>
      <c r="N1753" s="166">
        <v>489</v>
      </c>
      <c r="O1753" s="167"/>
      <c r="P1753" s="138">
        <v>2.6666666666666665</v>
      </c>
      <c r="Q1753" s="139">
        <v>0</v>
      </c>
      <c r="R1753" s="140">
        <v>14.666666666666666</v>
      </c>
      <c r="S1753" s="140">
        <v>14</v>
      </c>
      <c r="T1753" s="140">
        <v>3.6666666666666665</v>
      </c>
      <c r="U1753" s="139">
        <v>0.33333333333333331</v>
      </c>
      <c r="V1753" s="77">
        <f t="shared" si="28"/>
        <v>3.1880000000000002</v>
      </c>
      <c r="W1753" s="216">
        <v>7.97</v>
      </c>
      <c r="X1753" s="217">
        <v>0.912895861184568</v>
      </c>
      <c r="Y1753" s="217">
        <v>8.7104138815432011E-2</v>
      </c>
      <c r="Z1753" s="25"/>
    </row>
    <row r="1754" spans="1:26" x14ac:dyDescent="0.25">
      <c r="A1754" s="124">
        <v>602600</v>
      </c>
      <c r="B1754" s="125" t="s">
        <v>1782</v>
      </c>
      <c r="C1754" s="126" t="s">
        <v>1742</v>
      </c>
      <c r="D1754" s="101" t="s">
        <v>2129</v>
      </c>
      <c r="E1754" s="134"/>
      <c r="F1754" s="102">
        <v>502</v>
      </c>
      <c r="G1754" s="103" t="s">
        <v>69</v>
      </c>
      <c r="H1754" s="104">
        <v>5</v>
      </c>
      <c r="I1754" s="106">
        <v>432</v>
      </c>
      <c r="J1754" s="168">
        <v>264</v>
      </c>
      <c r="K1754" s="166">
        <v>15</v>
      </c>
      <c r="L1754" s="166">
        <v>3</v>
      </c>
      <c r="M1754" s="166">
        <v>39</v>
      </c>
      <c r="N1754" s="166">
        <v>60</v>
      </c>
      <c r="O1754" s="167"/>
      <c r="P1754" s="138">
        <v>2.6666666666666665</v>
      </c>
      <c r="Q1754" s="139">
        <v>0</v>
      </c>
      <c r="R1754" s="140">
        <v>1</v>
      </c>
      <c r="S1754" s="140">
        <v>1</v>
      </c>
      <c r="T1754" s="140">
        <v>0.66666666666666663</v>
      </c>
      <c r="U1754" s="139">
        <v>0</v>
      </c>
      <c r="V1754" s="77">
        <f t="shared" si="28"/>
        <v>3.1880000000000002</v>
      </c>
      <c r="W1754" s="216">
        <v>7.97</v>
      </c>
      <c r="X1754" s="217">
        <v>0.912895861184568</v>
      </c>
      <c r="Y1754" s="217">
        <v>8.7104138815432011E-2</v>
      </c>
      <c r="Z1754" s="25"/>
    </row>
    <row r="1755" spans="1:26" x14ac:dyDescent="0.25">
      <c r="A1755" s="124">
        <v>602800</v>
      </c>
      <c r="B1755" s="125" t="s">
        <v>1783</v>
      </c>
      <c r="C1755" s="126" t="s">
        <v>1742</v>
      </c>
      <c r="D1755" s="101" t="s">
        <v>2129</v>
      </c>
      <c r="E1755" s="134"/>
      <c r="F1755" s="102">
        <v>23</v>
      </c>
      <c r="G1755" s="103" t="s">
        <v>1766</v>
      </c>
      <c r="H1755" s="104">
        <v>1</v>
      </c>
      <c r="I1755" s="106">
        <v>21</v>
      </c>
      <c r="J1755" s="168">
        <v>12</v>
      </c>
      <c r="K1755" s="166" t="s">
        <v>2139</v>
      </c>
      <c r="L1755" s="166" t="s">
        <v>2139</v>
      </c>
      <c r="M1755" s="166" t="s">
        <v>2139</v>
      </c>
      <c r="N1755" s="166" t="s">
        <v>2139</v>
      </c>
      <c r="O1755" s="167"/>
      <c r="P1755" s="138">
        <v>1</v>
      </c>
      <c r="Q1755" s="139">
        <v>0</v>
      </c>
      <c r="R1755" s="140">
        <v>0.33333333333333331</v>
      </c>
      <c r="S1755" s="140">
        <v>0.66666666666666663</v>
      </c>
      <c r="T1755" s="140">
        <v>0</v>
      </c>
      <c r="U1755" s="139">
        <v>0</v>
      </c>
      <c r="V1755" s="77">
        <f t="shared" si="28"/>
        <v>10.868303873111774</v>
      </c>
      <c r="W1755" s="216">
        <v>18.113839788519623</v>
      </c>
      <c r="X1755" s="217">
        <v>0.4016696679768762</v>
      </c>
      <c r="Y1755" s="217">
        <v>0.59833033202312369</v>
      </c>
      <c r="Z1755" s="25"/>
    </row>
    <row r="1756" spans="1:26" x14ac:dyDescent="0.25">
      <c r="A1756" s="124">
        <v>602900</v>
      </c>
      <c r="B1756" s="125" t="s">
        <v>1784</v>
      </c>
      <c r="C1756" s="126" t="s">
        <v>1742</v>
      </c>
      <c r="D1756" s="101" t="s">
        <v>2129</v>
      </c>
      <c r="E1756" s="134"/>
      <c r="F1756" s="102">
        <v>23</v>
      </c>
      <c r="G1756" s="103" t="s">
        <v>1766</v>
      </c>
      <c r="H1756" s="104">
        <v>1</v>
      </c>
      <c r="I1756" s="106">
        <v>1731</v>
      </c>
      <c r="J1756" s="168">
        <v>861</v>
      </c>
      <c r="K1756" s="166">
        <v>54</v>
      </c>
      <c r="L1756" s="166">
        <v>3</v>
      </c>
      <c r="M1756" s="166">
        <v>18</v>
      </c>
      <c r="N1756" s="166">
        <v>72</v>
      </c>
      <c r="O1756" s="167"/>
      <c r="P1756" s="138">
        <v>0.33333333333333331</v>
      </c>
      <c r="Q1756" s="139">
        <v>0</v>
      </c>
      <c r="R1756" s="140">
        <v>20.666666666666668</v>
      </c>
      <c r="S1756" s="140">
        <v>34</v>
      </c>
      <c r="T1756" s="140">
        <v>0.33333333333333331</v>
      </c>
      <c r="U1756" s="139">
        <v>0.66666666666666663</v>
      </c>
      <c r="V1756" s="77">
        <f t="shared" si="28"/>
        <v>10.868303873111774</v>
      </c>
      <c r="W1756" s="216">
        <v>18.113839788519623</v>
      </c>
      <c r="X1756" s="217">
        <v>0.4016696679768762</v>
      </c>
      <c r="Y1756" s="217">
        <v>0.59833033202312369</v>
      </c>
      <c r="Z1756" s="25"/>
    </row>
    <row r="1757" spans="1:26" x14ac:dyDescent="0.25">
      <c r="A1757" s="124">
        <v>603000</v>
      </c>
      <c r="B1757" s="125" t="s">
        <v>1785</v>
      </c>
      <c r="C1757" s="126" t="s">
        <v>1742</v>
      </c>
      <c r="D1757" s="101" t="s">
        <v>2129</v>
      </c>
      <c r="E1757" s="134"/>
      <c r="F1757" s="102">
        <v>23</v>
      </c>
      <c r="G1757" s="103" t="s">
        <v>1766</v>
      </c>
      <c r="H1757" s="104">
        <v>1</v>
      </c>
      <c r="I1757" s="106">
        <v>2349</v>
      </c>
      <c r="J1757" s="168">
        <v>954</v>
      </c>
      <c r="K1757" s="166">
        <v>42</v>
      </c>
      <c r="L1757" s="166">
        <v>12</v>
      </c>
      <c r="M1757" s="166">
        <v>51</v>
      </c>
      <c r="N1757" s="166">
        <v>102</v>
      </c>
      <c r="O1757" s="167"/>
      <c r="P1757" s="138">
        <v>18.333333333333332</v>
      </c>
      <c r="Q1757" s="139">
        <v>0.33333333333333331</v>
      </c>
      <c r="R1757" s="140">
        <v>28.333333333333332</v>
      </c>
      <c r="S1757" s="140">
        <v>28</v>
      </c>
      <c r="T1757" s="140">
        <v>2.6666666666666665</v>
      </c>
      <c r="U1757" s="139">
        <v>2.3333333333333335</v>
      </c>
      <c r="V1757" s="77">
        <f t="shared" si="28"/>
        <v>10.868303873111774</v>
      </c>
      <c r="W1757" s="216">
        <v>18.113839788519623</v>
      </c>
      <c r="X1757" s="217">
        <v>0.4016696679768762</v>
      </c>
      <c r="Y1757" s="217">
        <v>0.59833033202312369</v>
      </c>
      <c r="Z1757" s="25"/>
    </row>
    <row r="1758" spans="1:26" x14ac:dyDescent="0.25">
      <c r="A1758" s="124">
        <v>603100</v>
      </c>
      <c r="B1758" s="125" t="s">
        <v>1786</v>
      </c>
      <c r="C1758" s="126" t="s">
        <v>1742</v>
      </c>
      <c r="D1758" s="101" t="s">
        <v>2129</v>
      </c>
      <c r="E1758" s="134"/>
      <c r="F1758" s="102">
        <v>23</v>
      </c>
      <c r="G1758" s="103" t="s">
        <v>1766</v>
      </c>
      <c r="H1758" s="104">
        <v>1</v>
      </c>
      <c r="I1758" s="106">
        <v>3102</v>
      </c>
      <c r="J1758" s="168">
        <v>534</v>
      </c>
      <c r="K1758" s="166">
        <v>12</v>
      </c>
      <c r="L1758" s="166">
        <v>12</v>
      </c>
      <c r="M1758" s="166">
        <v>33</v>
      </c>
      <c r="N1758" s="166">
        <v>57</v>
      </c>
      <c r="O1758" s="167"/>
      <c r="P1758" s="138">
        <v>12.666666666666666</v>
      </c>
      <c r="Q1758" s="139">
        <v>0</v>
      </c>
      <c r="R1758" s="140">
        <v>43.333333333333336</v>
      </c>
      <c r="S1758" s="140">
        <v>58</v>
      </c>
      <c r="T1758" s="140">
        <v>5.666666666666667</v>
      </c>
      <c r="U1758" s="139">
        <v>2.6666666666666665</v>
      </c>
      <c r="V1758" s="77">
        <f t="shared" si="28"/>
        <v>10.868303873111774</v>
      </c>
      <c r="W1758" s="216">
        <v>18.113839788519623</v>
      </c>
      <c r="X1758" s="217">
        <v>0.4016696679768762</v>
      </c>
      <c r="Y1758" s="217">
        <v>0.59833033202312369</v>
      </c>
      <c r="Z1758" s="25"/>
    </row>
    <row r="1759" spans="1:26" x14ac:dyDescent="0.25">
      <c r="A1759" s="124">
        <v>603210</v>
      </c>
      <c r="B1759" s="125" t="s">
        <v>1787</v>
      </c>
      <c r="C1759" s="126" t="s">
        <v>1742</v>
      </c>
      <c r="D1759" s="101" t="s">
        <v>2129</v>
      </c>
      <c r="E1759" s="134"/>
      <c r="F1759" s="102">
        <v>23</v>
      </c>
      <c r="G1759" s="103" t="s">
        <v>1766</v>
      </c>
      <c r="H1759" s="104">
        <v>1</v>
      </c>
      <c r="I1759" s="106">
        <v>1212</v>
      </c>
      <c r="J1759" s="168">
        <v>726</v>
      </c>
      <c r="K1759" s="166">
        <v>27</v>
      </c>
      <c r="L1759" s="166">
        <v>15</v>
      </c>
      <c r="M1759" s="166">
        <v>63</v>
      </c>
      <c r="N1759" s="166">
        <v>123</v>
      </c>
      <c r="O1759" s="167"/>
      <c r="P1759" s="138">
        <v>57.666666666666664</v>
      </c>
      <c r="Q1759" s="139">
        <v>1</v>
      </c>
      <c r="R1759" s="140">
        <v>13</v>
      </c>
      <c r="S1759" s="140">
        <v>9</v>
      </c>
      <c r="T1759" s="140">
        <v>1.3333333333333333</v>
      </c>
      <c r="U1759" s="139">
        <v>0</v>
      </c>
      <c r="V1759" s="77">
        <f t="shared" si="28"/>
        <v>10.868303873111774</v>
      </c>
      <c r="W1759" s="216">
        <v>18.113839788519623</v>
      </c>
      <c r="X1759" s="217">
        <v>0.4016696679768762</v>
      </c>
      <c r="Y1759" s="217">
        <v>0.59833033202312369</v>
      </c>
      <c r="Z1759" s="25"/>
    </row>
    <row r="1760" spans="1:26" x14ac:dyDescent="0.25">
      <c r="A1760" s="124">
        <v>603220</v>
      </c>
      <c r="B1760" s="125" t="s">
        <v>1788</v>
      </c>
      <c r="C1760" s="126" t="s">
        <v>1742</v>
      </c>
      <c r="D1760" s="101" t="s">
        <v>2129</v>
      </c>
      <c r="E1760" s="134"/>
      <c r="F1760" s="102">
        <v>23</v>
      </c>
      <c r="G1760" s="103" t="s">
        <v>1766</v>
      </c>
      <c r="H1760" s="104">
        <v>1</v>
      </c>
      <c r="I1760" s="106">
        <v>804</v>
      </c>
      <c r="J1760" s="168">
        <v>516</v>
      </c>
      <c r="K1760" s="166">
        <v>21</v>
      </c>
      <c r="L1760" s="166">
        <v>15</v>
      </c>
      <c r="M1760" s="166">
        <v>60</v>
      </c>
      <c r="N1760" s="166">
        <v>75</v>
      </c>
      <c r="O1760" s="167"/>
      <c r="P1760" s="138">
        <v>4.666666666666667</v>
      </c>
      <c r="Q1760" s="139">
        <v>0</v>
      </c>
      <c r="R1760" s="140">
        <v>13.666666666666666</v>
      </c>
      <c r="S1760" s="140">
        <v>12.333333333333334</v>
      </c>
      <c r="T1760" s="140">
        <v>1</v>
      </c>
      <c r="U1760" s="139">
        <v>1.3333333333333333</v>
      </c>
      <c r="V1760" s="77">
        <f t="shared" si="28"/>
        <v>6</v>
      </c>
      <c r="W1760" s="216">
        <v>10</v>
      </c>
      <c r="X1760" s="217">
        <v>0.72757800136410067</v>
      </c>
      <c r="Y1760" s="217">
        <v>0.27242199863589933</v>
      </c>
      <c r="Z1760" s="25"/>
    </row>
    <row r="1761" spans="1:26" x14ac:dyDescent="0.25">
      <c r="A1761" s="124">
        <v>603300</v>
      </c>
      <c r="B1761" s="125" t="s">
        <v>1789</v>
      </c>
      <c r="C1761" s="126" t="s">
        <v>1742</v>
      </c>
      <c r="D1761" s="101" t="s">
        <v>2129</v>
      </c>
      <c r="E1761" s="134"/>
      <c r="F1761" s="102">
        <v>23</v>
      </c>
      <c r="G1761" s="103" t="s">
        <v>1766</v>
      </c>
      <c r="H1761" s="104">
        <v>1</v>
      </c>
      <c r="I1761" s="106">
        <v>4614</v>
      </c>
      <c r="J1761" s="165">
        <v>1836</v>
      </c>
      <c r="K1761" s="166">
        <v>99</v>
      </c>
      <c r="L1761" s="166">
        <v>42</v>
      </c>
      <c r="M1761" s="166">
        <v>171</v>
      </c>
      <c r="N1761" s="166">
        <v>288</v>
      </c>
      <c r="O1761" s="167"/>
      <c r="P1761" s="138">
        <v>13.333333333333334</v>
      </c>
      <c r="Q1761" s="139">
        <v>0.33333333333333331</v>
      </c>
      <c r="R1761" s="140">
        <v>40.333333333333336</v>
      </c>
      <c r="S1761" s="140">
        <v>37</v>
      </c>
      <c r="T1761" s="140">
        <v>7</v>
      </c>
      <c r="U1761" s="139">
        <v>1.6666666666666667</v>
      </c>
      <c r="V1761" s="77">
        <f t="shared" si="28"/>
        <v>10.868303873111774</v>
      </c>
      <c r="W1761" s="216">
        <v>18.113839788519623</v>
      </c>
      <c r="X1761" s="217">
        <v>0.4016696679768762</v>
      </c>
      <c r="Y1761" s="217">
        <v>0.59833033202312369</v>
      </c>
      <c r="Z1761" s="25"/>
    </row>
    <row r="1762" spans="1:26" x14ac:dyDescent="0.25">
      <c r="A1762" s="124">
        <v>603400</v>
      </c>
      <c r="B1762" s="125" t="s">
        <v>1790</v>
      </c>
      <c r="C1762" s="126" t="s">
        <v>1742</v>
      </c>
      <c r="D1762" s="101" t="s">
        <v>2129</v>
      </c>
      <c r="E1762" s="134"/>
      <c r="F1762" s="102">
        <v>23</v>
      </c>
      <c r="G1762" s="103" t="s">
        <v>1766</v>
      </c>
      <c r="H1762" s="104">
        <v>1</v>
      </c>
      <c r="I1762" s="106">
        <v>2337</v>
      </c>
      <c r="J1762" s="165">
        <v>1302</v>
      </c>
      <c r="K1762" s="166">
        <v>72</v>
      </c>
      <c r="L1762" s="166">
        <v>33</v>
      </c>
      <c r="M1762" s="166">
        <v>147</v>
      </c>
      <c r="N1762" s="166">
        <v>276</v>
      </c>
      <c r="O1762" s="167"/>
      <c r="P1762" s="138">
        <v>33.666666666666664</v>
      </c>
      <c r="Q1762" s="139">
        <v>0.33333333333333331</v>
      </c>
      <c r="R1762" s="140">
        <v>18.333333333333332</v>
      </c>
      <c r="S1762" s="140">
        <v>24.333333333333332</v>
      </c>
      <c r="T1762" s="140">
        <v>5</v>
      </c>
      <c r="U1762" s="139">
        <v>2</v>
      </c>
      <c r="V1762" s="77">
        <f t="shared" si="28"/>
        <v>6</v>
      </c>
      <c r="W1762" s="216">
        <v>10</v>
      </c>
      <c r="X1762" s="217">
        <v>0.72757800136410067</v>
      </c>
      <c r="Y1762" s="217">
        <v>0.27242199863589933</v>
      </c>
      <c r="Z1762" s="25"/>
    </row>
    <row r="1763" spans="1:26" x14ac:dyDescent="0.25">
      <c r="A1763" s="124">
        <v>603500</v>
      </c>
      <c r="B1763" s="125" t="s">
        <v>1791</v>
      </c>
      <c r="C1763" s="126" t="s">
        <v>1742</v>
      </c>
      <c r="D1763" s="101" t="s">
        <v>2129</v>
      </c>
      <c r="E1763" s="134"/>
      <c r="F1763" s="102">
        <v>23</v>
      </c>
      <c r="G1763" s="103" t="s">
        <v>1766</v>
      </c>
      <c r="H1763" s="104">
        <v>1</v>
      </c>
      <c r="I1763" s="106">
        <v>798</v>
      </c>
      <c r="J1763" s="168">
        <v>330</v>
      </c>
      <c r="K1763" s="166">
        <v>12</v>
      </c>
      <c r="L1763" s="166">
        <v>3</v>
      </c>
      <c r="M1763" s="166">
        <v>24</v>
      </c>
      <c r="N1763" s="166">
        <v>63</v>
      </c>
      <c r="O1763" s="167"/>
      <c r="P1763" s="138">
        <v>7.666666666666667</v>
      </c>
      <c r="Q1763" s="139">
        <v>0.66666666666666663</v>
      </c>
      <c r="R1763" s="140">
        <v>12.333333333333334</v>
      </c>
      <c r="S1763" s="140">
        <v>12.333333333333334</v>
      </c>
      <c r="T1763" s="140">
        <v>0.66666666666666663</v>
      </c>
      <c r="U1763" s="139">
        <v>0.33333333333333331</v>
      </c>
      <c r="V1763" s="77">
        <f t="shared" si="28"/>
        <v>10.868303873111774</v>
      </c>
      <c r="W1763" s="216">
        <v>18.113839788519623</v>
      </c>
      <c r="X1763" s="217">
        <v>0.4016696679768762</v>
      </c>
      <c r="Y1763" s="217">
        <v>0.59833033202312369</v>
      </c>
      <c r="Z1763" s="25"/>
    </row>
    <row r="1764" spans="1:26" x14ac:dyDescent="0.25">
      <c r="A1764" s="124">
        <v>603601</v>
      </c>
      <c r="B1764" s="125" t="s">
        <v>1792</v>
      </c>
      <c r="C1764" s="126" t="s">
        <v>1742</v>
      </c>
      <c r="D1764" s="101" t="s">
        <v>2129</v>
      </c>
      <c r="E1764" s="134"/>
      <c r="F1764" s="102">
        <v>23</v>
      </c>
      <c r="G1764" s="103" t="s">
        <v>1766</v>
      </c>
      <c r="H1764" s="104">
        <v>1</v>
      </c>
      <c r="I1764" s="106">
        <v>3468</v>
      </c>
      <c r="J1764" s="168">
        <v>288</v>
      </c>
      <c r="K1764" s="166">
        <v>9</v>
      </c>
      <c r="L1764" s="166">
        <v>6</v>
      </c>
      <c r="M1764" s="166">
        <v>15</v>
      </c>
      <c r="N1764" s="166">
        <v>9</v>
      </c>
      <c r="O1764" s="167"/>
      <c r="P1764" s="138">
        <v>9</v>
      </c>
      <c r="Q1764" s="139">
        <v>0</v>
      </c>
      <c r="R1764" s="140">
        <v>4.666666666666667</v>
      </c>
      <c r="S1764" s="140">
        <v>9.3333333333333339</v>
      </c>
      <c r="T1764" s="140">
        <v>0</v>
      </c>
      <c r="U1764" s="139">
        <v>0</v>
      </c>
      <c r="V1764" s="77">
        <f t="shared" si="28"/>
        <v>10.868303873111774</v>
      </c>
      <c r="W1764" s="216">
        <v>18.113839788519623</v>
      </c>
      <c r="X1764" s="217">
        <v>0.4016696679768762</v>
      </c>
      <c r="Y1764" s="217">
        <v>0.59833033202312369</v>
      </c>
      <c r="Z1764" s="25"/>
    </row>
    <row r="1765" spans="1:26" x14ac:dyDescent="0.25">
      <c r="A1765" s="124">
        <v>603602</v>
      </c>
      <c r="B1765" s="125" t="s">
        <v>1793</v>
      </c>
      <c r="C1765" s="126" t="s">
        <v>1742</v>
      </c>
      <c r="D1765" s="101" t="s">
        <v>2129</v>
      </c>
      <c r="E1765" s="134"/>
      <c r="F1765" s="102">
        <v>23</v>
      </c>
      <c r="G1765" s="103" t="s">
        <v>1766</v>
      </c>
      <c r="H1765" s="104">
        <v>1</v>
      </c>
      <c r="I1765" s="106">
        <v>5082</v>
      </c>
      <c r="J1765" s="168">
        <v>189</v>
      </c>
      <c r="K1765" s="166">
        <v>6</v>
      </c>
      <c r="L1765" s="166">
        <v>6</v>
      </c>
      <c r="M1765" s="166">
        <v>15</v>
      </c>
      <c r="N1765" s="166">
        <v>21</v>
      </c>
      <c r="O1765" s="167"/>
      <c r="P1765" s="138">
        <v>2</v>
      </c>
      <c r="Q1765" s="139">
        <v>0.33333333333333331</v>
      </c>
      <c r="R1765" s="140">
        <v>6.666666666666667</v>
      </c>
      <c r="S1765" s="140">
        <v>14.666666666666666</v>
      </c>
      <c r="T1765" s="140">
        <v>0.66666666666666663</v>
      </c>
      <c r="U1765" s="139">
        <v>0</v>
      </c>
      <c r="V1765" s="77">
        <f t="shared" si="28"/>
        <v>10.868303873111774</v>
      </c>
      <c r="W1765" s="216">
        <v>18.113839788519623</v>
      </c>
      <c r="X1765" s="217">
        <v>0.4016696679768762</v>
      </c>
      <c r="Y1765" s="217">
        <v>0.59833033202312369</v>
      </c>
      <c r="Z1765" s="25"/>
    </row>
    <row r="1766" spans="1:26" x14ac:dyDescent="0.25">
      <c r="A1766" s="124">
        <v>603710</v>
      </c>
      <c r="B1766" s="125" t="s">
        <v>1794</v>
      </c>
      <c r="C1766" s="126" t="s">
        <v>1742</v>
      </c>
      <c r="D1766" s="101" t="s">
        <v>2129</v>
      </c>
      <c r="E1766" s="134"/>
      <c r="F1766" s="102">
        <v>23</v>
      </c>
      <c r="G1766" s="103" t="s">
        <v>1766</v>
      </c>
      <c r="H1766" s="104">
        <v>1</v>
      </c>
      <c r="I1766" s="106">
        <v>1875</v>
      </c>
      <c r="J1766" s="165">
        <v>1161</v>
      </c>
      <c r="K1766" s="166">
        <v>27</v>
      </c>
      <c r="L1766" s="166">
        <v>18</v>
      </c>
      <c r="M1766" s="166">
        <v>75</v>
      </c>
      <c r="N1766" s="166">
        <v>225</v>
      </c>
      <c r="O1766" s="167"/>
      <c r="P1766" s="138">
        <v>1.6666666666666667</v>
      </c>
      <c r="Q1766" s="139">
        <v>0</v>
      </c>
      <c r="R1766" s="140">
        <v>16.333333333333332</v>
      </c>
      <c r="S1766" s="140">
        <v>14.666666666666666</v>
      </c>
      <c r="T1766" s="140">
        <v>2</v>
      </c>
      <c r="U1766" s="139">
        <v>1</v>
      </c>
      <c r="V1766" s="77">
        <f t="shared" si="28"/>
        <v>10.868303873111774</v>
      </c>
      <c r="W1766" s="216">
        <v>18.113839788519623</v>
      </c>
      <c r="X1766" s="217">
        <v>0.4016696679768762</v>
      </c>
      <c r="Y1766" s="217">
        <v>0.59833033202312369</v>
      </c>
      <c r="Z1766" s="25"/>
    </row>
    <row r="1767" spans="1:26" x14ac:dyDescent="0.25">
      <c r="A1767" s="124">
        <v>603720</v>
      </c>
      <c r="B1767" s="125" t="s">
        <v>1795</v>
      </c>
      <c r="C1767" s="126" t="s">
        <v>1742</v>
      </c>
      <c r="D1767" s="101" t="s">
        <v>2129</v>
      </c>
      <c r="E1767" s="134"/>
      <c r="F1767" s="102">
        <v>23</v>
      </c>
      <c r="G1767" s="103" t="s">
        <v>1766</v>
      </c>
      <c r="H1767" s="104">
        <v>1</v>
      </c>
      <c r="I1767" s="106">
        <v>753</v>
      </c>
      <c r="J1767" s="168">
        <v>459</v>
      </c>
      <c r="K1767" s="166">
        <v>21</v>
      </c>
      <c r="L1767" s="166">
        <v>9</v>
      </c>
      <c r="M1767" s="166">
        <v>60</v>
      </c>
      <c r="N1767" s="166">
        <v>108</v>
      </c>
      <c r="O1767" s="167"/>
      <c r="P1767" s="138">
        <v>7</v>
      </c>
      <c r="Q1767" s="139">
        <v>0</v>
      </c>
      <c r="R1767" s="140">
        <v>7.666666666666667</v>
      </c>
      <c r="S1767" s="140">
        <v>7.666666666666667</v>
      </c>
      <c r="T1767" s="140">
        <v>0.33333333333333331</v>
      </c>
      <c r="U1767" s="139">
        <v>1</v>
      </c>
      <c r="V1767" s="77">
        <f t="shared" si="28"/>
        <v>10.868303873111774</v>
      </c>
      <c r="W1767" s="216">
        <v>18.113839788519623</v>
      </c>
      <c r="X1767" s="217">
        <v>0.4016696679768762</v>
      </c>
      <c r="Y1767" s="217">
        <v>0.59833033202312369</v>
      </c>
      <c r="Z1767" s="25"/>
    </row>
    <row r="1768" spans="1:26" x14ac:dyDescent="0.25">
      <c r="A1768" s="124">
        <v>603810</v>
      </c>
      <c r="B1768" s="125" t="s">
        <v>1796</v>
      </c>
      <c r="C1768" s="126" t="s">
        <v>1742</v>
      </c>
      <c r="D1768" s="101" t="s">
        <v>2129</v>
      </c>
      <c r="E1768" s="134"/>
      <c r="F1768" s="102">
        <v>23</v>
      </c>
      <c r="G1768" s="103" t="s">
        <v>1766</v>
      </c>
      <c r="H1768" s="104">
        <v>1</v>
      </c>
      <c r="I1768" s="106">
        <v>612</v>
      </c>
      <c r="J1768" s="168">
        <v>408</v>
      </c>
      <c r="K1768" s="166">
        <v>12</v>
      </c>
      <c r="L1768" s="166">
        <v>6</v>
      </c>
      <c r="M1768" s="166">
        <v>36</v>
      </c>
      <c r="N1768" s="166">
        <v>78</v>
      </c>
      <c r="O1768" s="167"/>
      <c r="P1768" s="138">
        <v>2</v>
      </c>
      <c r="Q1768" s="139">
        <v>0</v>
      </c>
      <c r="R1768" s="140">
        <v>7.333333333333333</v>
      </c>
      <c r="S1768" s="140">
        <v>5.333333333333333</v>
      </c>
      <c r="T1768" s="140">
        <v>0.33333333333333331</v>
      </c>
      <c r="U1768" s="139">
        <v>1.3333333333333333</v>
      </c>
      <c r="V1768" s="77">
        <f t="shared" si="28"/>
        <v>10.868303873111774</v>
      </c>
      <c r="W1768" s="216">
        <v>18.113839788519623</v>
      </c>
      <c r="X1768" s="217">
        <v>0.4016696679768762</v>
      </c>
      <c r="Y1768" s="217">
        <v>0.59833033202312369</v>
      </c>
      <c r="Z1768" s="25"/>
    </row>
    <row r="1769" spans="1:26" x14ac:dyDescent="0.25">
      <c r="A1769" s="124">
        <v>603820</v>
      </c>
      <c r="B1769" s="125" t="s">
        <v>1797</v>
      </c>
      <c r="C1769" s="126" t="s">
        <v>1742</v>
      </c>
      <c r="D1769" s="101" t="s">
        <v>2129</v>
      </c>
      <c r="E1769" s="134"/>
      <c r="F1769" s="102">
        <v>23</v>
      </c>
      <c r="G1769" s="103" t="s">
        <v>1766</v>
      </c>
      <c r="H1769" s="104">
        <v>1</v>
      </c>
      <c r="I1769" s="106">
        <v>1053</v>
      </c>
      <c r="J1769" s="168">
        <v>660</v>
      </c>
      <c r="K1769" s="166">
        <v>24</v>
      </c>
      <c r="L1769" s="166">
        <v>12</v>
      </c>
      <c r="M1769" s="166">
        <v>60</v>
      </c>
      <c r="N1769" s="166">
        <v>147</v>
      </c>
      <c r="O1769" s="167"/>
      <c r="P1769" s="138">
        <v>3</v>
      </c>
      <c r="Q1769" s="139">
        <v>0</v>
      </c>
      <c r="R1769" s="140">
        <v>9</v>
      </c>
      <c r="S1769" s="140">
        <v>9.3333333333333339</v>
      </c>
      <c r="T1769" s="140">
        <v>1.6666666666666667</v>
      </c>
      <c r="U1769" s="139">
        <v>0.66666666666666663</v>
      </c>
      <c r="V1769" s="77">
        <f t="shared" si="28"/>
        <v>10.868303873111774</v>
      </c>
      <c r="W1769" s="216">
        <v>18.113839788519623</v>
      </c>
      <c r="X1769" s="217">
        <v>0.4016696679768762</v>
      </c>
      <c r="Y1769" s="217">
        <v>0.59833033202312369</v>
      </c>
      <c r="Z1769" s="25"/>
    </row>
    <row r="1770" spans="1:26" x14ac:dyDescent="0.25">
      <c r="A1770" s="124">
        <v>603910</v>
      </c>
      <c r="B1770" s="125" t="s">
        <v>1798</v>
      </c>
      <c r="C1770" s="126" t="s">
        <v>1742</v>
      </c>
      <c r="D1770" s="101" t="s">
        <v>2129</v>
      </c>
      <c r="E1770" s="134"/>
      <c r="F1770" s="102">
        <v>23</v>
      </c>
      <c r="G1770" s="103" t="s">
        <v>1766</v>
      </c>
      <c r="H1770" s="104">
        <v>1</v>
      </c>
      <c r="I1770" s="106">
        <v>3123</v>
      </c>
      <c r="J1770" s="165">
        <v>1884</v>
      </c>
      <c r="K1770" s="166">
        <v>93</v>
      </c>
      <c r="L1770" s="166">
        <v>39</v>
      </c>
      <c r="M1770" s="166">
        <v>219</v>
      </c>
      <c r="N1770" s="166">
        <v>408</v>
      </c>
      <c r="O1770" s="167"/>
      <c r="P1770" s="138">
        <v>5</v>
      </c>
      <c r="Q1770" s="139">
        <v>0</v>
      </c>
      <c r="R1770" s="140">
        <v>40.666666666666664</v>
      </c>
      <c r="S1770" s="140">
        <v>35.666666666666664</v>
      </c>
      <c r="T1770" s="140">
        <v>4.666666666666667</v>
      </c>
      <c r="U1770" s="139">
        <v>3.3333333333333335</v>
      </c>
      <c r="V1770" s="77">
        <f t="shared" si="28"/>
        <v>10.868303873111774</v>
      </c>
      <c r="W1770" s="216">
        <v>18.113839788519623</v>
      </c>
      <c r="X1770" s="217">
        <v>0.4016696679768762</v>
      </c>
      <c r="Y1770" s="217">
        <v>0.59833033202312369</v>
      </c>
      <c r="Z1770" s="25"/>
    </row>
    <row r="1771" spans="1:26" x14ac:dyDescent="0.25">
      <c r="A1771" s="124">
        <v>603920</v>
      </c>
      <c r="B1771" s="125" t="s">
        <v>1799</v>
      </c>
      <c r="C1771" s="126" t="s">
        <v>1742</v>
      </c>
      <c r="D1771" s="101" t="s">
        <v>2129</v>
      </c>
      <c r="E1771" s="134"/>
      <c r="F1771" s="102">
        <v>23</v>
      </c>
      <c r="G1771" s="103" t="s">
        <v>1766</v>
      </c>
      <c r="H1771" s="104">
        <v>1</v>
      </c>
      <c r="I1771" s="106">
        <v>1860</v>
      </c>
      <c r="J1771" s="165">
        <v>1131</v>
      </c>
      <c r="K1771" s="166">
        <v>48</v>
      </c>
      <c r="L1771" s="166">
        <v>24</v>
      </c>
      <c r="M1771" s="166">
        <v>117</v>
      </c>
      <c r="N1771" s="166">
        <v>252</v>
      </c>
      <c r="O1771" s="167"/>
      <c r="P1771" s="138">
        <v>17</v>
      </c>
      <c r="Q1771" s="139">
        <v>0.33333333333333331</v>
      </c>
      <c r="R1771" s="140">
        <v>19.666666666666668</v>
      </c>
      <c r="S1771" s="140">
        <v>15.666666666666666</v>
      </c>
      <c r="T1771" s="140">
        <v>3.3333333333333335</v>
      </c>
      <c r="U1771" s="139">
        <v>1.6666666666666667</v>
      </c>
      <c r="V1771" s="77">
        <f t="shared" si="28"/>
        <v>10.868303873111774</v>
      </c>
      <c r="W1771" s="216">
        <v>18.113839788519623</v>
      </c>
      <c r="X1771" s="217">
        <v>0.4016696679768762</v>
      </c>
      <c r="Y1771" s="217">
        <v>0.59833033202312369</v>
      </c>
      <c r="Z1771" s="25"/>
    </row>
    <row r="1772" spans="1:26" x14ac:dyDescent="0.25">
      <c r="A1772" s="124">
        <v>603930</v>
      </c>
      <c r="B1772" s="125" t="s">
        <v>1800</v>
      </c>
      <c r="C1772" s="126" t="s">
        <v>1742</v>
      </c>
      <c r="D1772" s="101" t="s">
        <v>2129</v>
      </c>
      <c r="E1772" s="134"/>
      <c r="F1772" s="102">
        <v>23</v>
      </c>
      <c r="G1772" s="103" t="s">
        <v>1766</v>
      </c>
      <c r="H1772" s="104">
        <v>1</v>
      </c>
      <c r="I1772" s="106">
        <v>3291</v>
      </c>
      <c r="J1772" s="165">
        <v>1995</v>
      </c>
      <c r="K1772" s="166">
        <v>126</v>
      </c>
      <c r="L1772" s="166">
        <v>42</v>
      </c>
      <c r="M1772" s="166">
        <v>210</v>
      </c>
      <c r="N1772" s="166">
        <v>501</v>
      </c>
      <c r="O1772" s="167"/>
      <c r="P1772" s="138">
        <v>13.333333333333334</v>
      </c>
      <c r="Q1772" s="139">
        <v>0</v>
      </c>
      <c r="R1772" s="140">
        <v>52.333333333333336</v>
      </c>
      <c r="S1772" s="140">
        <v>61.333333333333336</v>
      </c>
      <c r="T1772" s="140">
        <v>8.3333333333333339</v>
      </c>
      <c r="U1772" s="139">
        <v>3.3333333333333335</v>
      </c>
      <c r="V1772" s="77">
        <f t="shared" si="28"/>
        <v>10.868303873111774</v>
      </c>
      <c r="W1772" s="216">
        <v>18.113839788519623</v>
      </c>
      <c r="X1772" s="217">
        <v>0.4016696679768762</v>
      </c>
      <c r="Y1772" s="217">
        <v>0.59833033202312369</v>
      </c>
      <c r="Z1772" s="25"/>
    </row>
    <row r="1773" spans="1:26" x14ac:dyDescent="0.25">
      <c r="A1773" s="124">
        <v>604010</v>
      </c>
      <c r="B1773" s="125" t="s">
        <v>1801</v>
      </c>
      <c r="C1773" s="126" t="s">
        <v>1742</v>
      </c>
      <c r="D1773" s="101" t="s">
        <v>2129</v>
      </c>
      <c r="E1773" s="134"/>
      <c r="F1773" s="102">
        <v>23</v>
      </c>
      <c r="G1773" s="103" t="s">
        <v>1766</v>
      </c>
      <c r="H1773" s="104">
        <v>1</v>
      </c>
      <c r="I1773" s="106">
        <v>1881</v>
      </c>
      <c r="J1773" s="165">
        <v>1122</v>
      </c>
      <c r="K1773" s="166">
        <v>27</v>
      </c>
      <c r="L1773" s="166">
        <v>15</v>
      </c>
      <c r="M1773" s="166">
        <v>87</v>
      </c>
      <c r="N1773" s="166">
        <v>237</v>
      </c>
      <c r="O1773" s="167"/>
      <c r="P1773" s="138">
        <v>47</v>
      </c>
      <c r="Q1773" s="139">
        <v>0.33333333333333331</v>
      </c>
      <c r="R1773" s="140">
        <v>17</v>
      </c>
      <c r="S1773" s="140">
        <v>11.666666666666666</v>
      </c>
      <c r="T1773" s="140">
        <v>0.66666666666666663</v>
      </c>
      <c r="U1773" s="139">
        <v>0.33333333333333331</v>
      </c>
      <c r="V1773" s="77">
        <f t="shared" si="28"/>
        <v>10.868303873111774</v>
      </c>
      <c r="W1773" s="216">
        <v>18.113839788519623</v>
      </c>
      <c r="X1773" s="217">
        <v>0.4016696679768762</v>
      </c>
      <c r="Y1773" s="217">
        <v>0.59833033202312369</v>
      </c>
      <c r="Z1773" s="25"/>
    </row>
    <row r="1774" spans="1:26" x14ac:dyDescent="0.25">
      <c r="A1774" s="124">
        <v>604020</v>
      </c>
      <c r="B1774" s="125" t="s">
        <v>1802</v>
      </c>
      <c r="C1774" s="126" t="s">
        <v>1742</v>
      </c>
      <c r="D1774" s="101" t="s">
        <v>2129</v>
      </c>
      <c r="E1774" s="134"/>
      <c r="F1774" s="102">
        <v>23</v>
      </c>
      <c r="G1774" s="103" t="s">
        <v>1766</v>
      </c>
      <c r="H1774" s="104">
        <v>1</v>
      </c>
      <c r="I1774" s="106">
        <v>2256</v>
      </c>
      <c r="J1774" s="165">
        <v>1428</v>
      </c>
      <c r="K1774" s="166">
        <v>36</v>
      </c>
      <c r="L1774" s="166">
        <v>24</v>
      </c>
      <c r="M1774" s="166">
        <v>105</v>
      </c>
      <c r="N1774" s="166">
        <v>252</v>
      </c>
      <c r="O1774" s="167"/>
      <c r="P1774" s="138">
        <v>15.666666666666666</v>
      </c>
      <c r="Q1774" s="139">
        <v>0</v>
      </c>
      <c r="R1774" s="140">
        <v>33.333333333333336</v>
      </c>
      <c r="S1774" s="140">
        <v>22</v>
      </c>
      <c r="T1774" s="140">
        <v>2</v>
      </c>
      <c r="U1774" s="139">
        <v>1.6666666666666667</v>
      </c>
      <c r="V1774" s="77">
        <f t="shared" si="28"/>
        <v>10.868303873111774</v>
      </c>
      <c r="W1774" s="216">
        <v>18.113839788519623</v>
      </c>
      <c r="X1774" s="217">
        <v>0.4016696679768762</v>
      </c>
      <c r="Y1774" s="217">
        <v>0.59833033202312369</v>
      </c>
      <c r="Z1774" s="25"/>
    </row>
    <row r="1775" spans="1:26" x14ac:dyDescent="0.25">
      <c r="A1775" s="124">
        <v>604110</v>
      </c>
      <c r="B1775" s="125" t="s">
        <v>1803</v>
      </c>
      <c r="C1775" s="126" t="s">
        <v>1742</v>
      </c>
      <c r="D1775" s="101" t="s">
        <v>2129</v>
      </c>
      <c r="E1775" s="134"/>
      <c r="F1775" s="102">
        <v>23</v>
      </c>
      <c r="G1775" s="103" t="s">
        <v>1766</v>
      </c>
      <c r="H1775" s="104">
        <v>1</v>
      </c>
      <c r="I1775" s="106">
        <v>3267</v>
      </c>
      <c r="J1775" s="165">
        <v>1923</v>
      </c>
      <c r="K1775" s="166">
        <v>84</v>
      </c>
      <c r="L1775" s="166">
        <v>45</v>
      </c>
      <c r="M1775" s="166">
        <v>237</v>
      </c>
      <c r="N1775" s="166">
        <v>396</v>
      </c>
      <c r="O1775" s="167"/>
      <c r="P1775" s="138">
        <v>16.333333333333332</v>
      </c>
      <c r="Q1775" s="139">
        <v>0</v>
      </c>
      <c r="R1775" s="140">
        <v>59</v>
      </c>
      <c r="S1775" s="140">
        <v>53.666666666666664</v>
      </c>
      <c r="T1775" s="140">
        <v>9.3333333333333339</v>
      </c>
      <c r="U1775" s="139">
        <v>4</v>
      </c>
      <c r="V1775" s="77">
        <f t="shared" si="28"/>
        <v>10.868303873111774</v>
      </c>
      <c r="W1775" s="216">
        <v>18.113839788519623</v>
      </c>
      <c r="X1775" s="217">
        <v>0.4016696679768762</v>
      </c>
      <c r="Y1775" s="217">
        <v>0.59833033202312369</v>
      </c>
      <c r="Z1775" s="25"/>
    </row>
    <row r="1776" spans="1:26" x14ac:dyDescent="0.25">
      <c r="A1776" s="124">
        <v>604120</v>
      </c>
      <c r="B1776" s="125" t="s">
        <v>1804</v>
      </c>
      <c r="C1776" s="126" t="s">
        <v>1742</v>
      </c>
      <c r="D1776" s="101" t="s">
        <v>2129</v>
      </c>
      <c r="E1776" s="134"/>
      <c r="F1776" s="102">
        <v>23</v>
      </c>
      <c r="G1776" s="103" t="s">
        <v>1766</v>
      </c>
      <c r="H1776" s="104">
        <v>1</v>
      </c>
      <c r="I1776" s="106">
        <v>1722</v>
      </c>
      <c r="J1776" s="165">
        <v>1041</v>
      </c>
      <c r="K1776" s="166">
        <v>39</v>
      </c>
      <c r="L1776" s="166">
        <v>18</v>
      </c>
      <c r="M1776" s="166">
        <v>93</v>
      </c>
      <c r="N1776" s="166">
        <v>225</v>
      </c>
      <c r="O1776" s="167"/>
      <c r="P1776" s="138">
        <v>33</v>
      </c>
      <c r="Q1776" s="139">
        <v>0.33333333333333331</v>
      </c>
      <c r="R1776" s="140">
        <v>18.666666666666668</v>
      </c>
      <c r="S1776" s="140">
        <v>22.666666666666668</v>
      </c>
      <c r="T1776" s="140">
        <v>4</v>
      </c>
      <c r="U1776" s="139">
        <v>1.6666666666666667</v>
      </c>
      <c r="V1776" s="77">
        <f t="shared" si="28"/>
        <v>10.868303873111774</v>
      </c>
      <c r="W1776" s="216">
        <v>18.113839788519623</v>
      </c>
      <c r="X1776" s="217">
        <v>0.4016696679768762</v>
      </c>
      <c r="Y1776" s="217">
        <v>0.59833033202312369</v>
      </c>
      <c r="Z1776" s="25"/>
    </row>
    <row r="1777" spans="1:26" x14ac:dyDescent="0.25">
      <c r="A1777" s="124">
        <v>604130</v>
      </c>
      <c r="B1777" s="125" t="s">
        <v>1805</v>
      </c>
      <c r="C1777" s="126" t="s">
        <v>1742</v>
      </c>
      <c r="D1777" s="101" t="s">
        <v>2129</v>
      </c>
      <c r="E1777" s="134"/>
      <c r="F1777" s="102">
        <v>23</v>
      </c>
      <c r="G1777" s="103" t="s">
        <v>1766</v>
      </c>
      <c r="H1777" s="104">
        <v>1</v>
      </c>
      <c r="I1777" s="106">
        <v>1803</v>
      </c>
      <c r="J1777" s="165">
        <v>1128</v>
      </c>
      <c r="K1777" s="166">
        <v>45</v>
      </c>
      <c r="L1777" s="166">
        <v>18</v>
      </c>
      <c r="M1777" s="166">
        <v>129</v>
      </c>
      <c r="N1777" s="166">
        <v>189</v>
      </c>
      <c r="O1777" s="167"/>
      <c r="P1777" s="138">
        <v>14</v>
      </c>
      <c r="Q1777" s="139">
        <v>0</v>
      </c>
      <c r="R1777" s="140">
        <v>20.333333333333332</v>
      </c>
      <c r="S1777" s="140">
        <v>18.666666666666668</v>
      </c>
      <c r="T1777" s="140">
        <v>2</v>
      </c>
      <c r="U1777" s="139">
        <v>0.66666666666666663</v>
      </c>
      <c r="V1777" s="77">
        <f t="shared" si="28"/>
        <v>10.868303873111774</v>
      </c>
      <c r="W1777" s="216">
        <v>18.113839788519623</v>
      </c>
      <c r="X1777" s="217">
        <v>0.4016696679768762</v>
      </c>
      <c r="Y1777" s="217">
        <v>0.59833033202312369</v>
      </c>
      <c r="Z1777" s="25"/>
    </row>
    <row r="1778" spans="1:26" x14ac:dyDescent="0.25">
      <c r="A1778" s="124">
        <v>604210</v>
      </c>
      <c r="B1778" s="125" t="s">
        <v>1806</v>
      </c>
      <c r="C1778" s="126" t="s">
        <v>1742</v>
      </c>
      <c r="D1778" s="101" t="s">
        <v>2129</v>
      </c>
      <c r="E1778" s="134"/>
      <c r="F1778" s="102">
        <v>23</v>
      </c>
      <c r="G1778" s="103" t="s">
        <v>1766</v>
      </c>
      <c r="H1778" s="104">
        <v>1</v>
      </c>
      <c r="I1778" s="106">
        <v>4854</v>
      </c>
      <c r="J1778" s="165">
        <v>3006</v>
      </c>
      <c r="K1778" s="166">
        <v>192</v>
      </c>
      <c r="L1778" s="166">
        <v>78</v>
      </c>
      <c r="M1778" s="166">
        <v>327</v>
      </c>
      <c r="N1778" s="166">
        <v>498</v>
      </c>
      <c r="O1778" s="167"/>
      <c r="P1778" s="138">
        <v>6.333333333333333</v>
      </c>
      <c r="Q1778" s="139">
        <v>0</v>
      </c>
      <c r="R1778" s="140">
        <v>101.66666666666667</v>
      </c>
      <c r="S1778" s="140">
        <v>93</v>
      </c>
      <c r="T1778" s="140">
        <v>12.333333333333334</v>
      </c>
      <c r="U1778" s="139">
        <v>4</v>
      </c>
      <c r="V1778" s="77">
        <f t="shared" si="28"/>
        <v>10.868303873111774</v>
      </c>
      <c r="W1778" s="216">
        <v>18.113839788519623</v>
      </c>
      <c r="X1778" s="217">
        <v>0.4016696679768762</v>
      </c>
      <c r="Y1778" s="217">
        <v>0.59833033202312369</v>
      </c>
      <c r="Z1778" s="25"/>
    </row>
    <row r="1779" spans="1:26" x14ac:dyDescent="0.25">
      <c r="A1779" s="124">
        <v>604221</v>
      </c>
      <c r="B1779" s="125" t="s">
        <v>1807</v>
      </c>
      <c r="C1779" s="126" t="s">
        <v>1742</v>
      </c>
      <c r="D1779" s="101" t="s">
        <v>2129</v>
      </c>
      <c r="E1779" s="134"/>
      <c r="F1779" s="102">
        <v>23</v>
      </c>
      <c r="G1779" s="103" t="s">
        <v>1766</v>
      </c>
      <c r="H1779" s="104">
        <v>1</v>
      </c>
      <c r="I1779" s="106">
        <v>543</v>
      </c>
      <c r="J1779" s="168">
        <v>288</v>
      </c>
      <c r="K1779" s="166">
        <v>27</v>
      </c>
      <c r="L1779" s="166">
        <v>6</v>
      </c>
      <c r="M1779" s="166">
        <v>54</v>
      </c>
      <c r="N1779" s="166">
        <v>90</v>
      </c>
      <c r="O1779" s="167"/>
      <c r="P1779" s="138">
        <v>94.666666666666671</v>
      </c>
      <c r="Q1779" s="139">
        <v>1.3333333333333333</v>
      </c>
      <c r="R1779" s="140">
        <v>2.6666666666666665</v>
      </c>
      <c r="S1779" s="140">
        <v>6.333333333333333</v>
      </c>
      <c r="T1779" s="140">
        <v>3.3333333333333335</v>
      </c>
      <c r="U1779" s="139">
        <v>0.33333333333333331</v>
      </c>
      <c r="V1779" s="77">
        <f t="shared" si="28"/>
        <v>10.868303873111774</v>
      </c>
      <c r="W1779" s="216">
        <v>18.113839788519623</v>
      </c>
      <c r="X1779" s="217">
        <v>0.4016696679768762</v>
      </c>
      <c r="Y1779" s="217">
        <v>0.59833033202312369</v>
      </c>
      <c r="Z1779" s="25"/>
    </row>
    <row r="1780" spans="1:26" x14ac:dyDescent="0.25">
      <c r="A1780" s="124">
        <v>604222</v>
      </c>
      <c r="B1780" s="125" t="s">
        <v>1808</v>
      </c>
      <c r="C1780" s="126" t="s">
        <v>1742</v>
      </c>
      <c r="D1780" s="101" t="s">
        <v>2129</v>
      </c>
      <c r="E1780" s="134"/>
      <c r="F1780" s="102">
        <v>23</v>
      </c>
      <c r="G1780" s="103" t="s">
        <v>1766</v>
      </c>
      <c r="H1780" s="104">
        <v>1</v>
      </c>
      <c r="I1780" s="106">
        <v>837</v>
      </c>
      <c r="J1780" s="168">
        <v>531</v>
      </c>
      <c r="K1780" s="166">
        <v>33</v>
      </c>
      <c r="L1780" s="166">
        <v>21</v>
      </c>
      <c r="M1780" s="166">
        <v>81</v>
      </c>
      <c r="N1780" s="166">
        <v>81</v>
      </c>
      <c r="O1780" s="167"/>
      <c r="P1780" s="138">
        <v>1.6666666666666667</v>
      </c>
      <c r="Q1780" s="139">
        <v>0.33333333333333331</v>
      </c>
      <c r="R1780" s="140">
        <v>10</v>
      </c>
      <c r="S1780" s="140">
        <v>7.333333333333333</v>
      </c>
      <c r="T1780" s="140">
        <v>0.66666666666666663</v>
      </c>
      <c r="U1780" s="139">
        <v>0.33333333333333331</v>
      </c>
      <c r="V1780" s="77">
        <f t="shared" si="28"/>
        <v>10.868303873111774</v>
      </c>
      <c r="W1780" s="216">
        <v>18.113839788519623</v>
      </c>
      <c r="X1780" s="217">
        <v>0.4016696679768762</v>
      </c>
      <c r="Y1780" s="217">
        <v>0.59833033202312369</v>
      </c>
      <c r="Z1780" s="25"/>
    </row>
    <row r="1781" spans="1:26" x14ac:dyDescent="0.25">
      <c r="A1781" s="124">
        <v>604300</v>
      </c>
      <c r="B1781" s="125" t="s">
        <v>1809</v>
      </c>
      <c r="C1781" s="126" t="s">
        <v>1742</v>
      </c>
      <c r="D1781" s="101" t="s">
        <v>2129</v>
      </c>
      <c r="E1781" s="134"/>
      <c r="F1781" s="102">
        <v>23</v>
      </c>
      <c r="G1781" s="103" t="s">
        <v>1766</v>
      </c>
      <c r="H1781" s="104">
        <v>1</v>
      </c>
      <c r="I1781" s="106" t="s">
        <v>2139</v>
      </c>
      <c r="J1781" s="168" t="s">
        <v>2139</v>
      </c>
      <c r="K1781" s="166" t="s">
        <v>2139</v>
      </c>
      <c r="L1781" s="166" t="s">
        <v>2139</v>
      </c>
      <c r="M1781" s="166" t="s">
        <v>2139</v>
      </c>
      <c r="N1781" s="166" t="s">
        <v>2139</v>
      </c>
      <c r="O1781" s="167"/>
      <c r="P1781" s="138">
        <v>4.333333333333333</v>
      </c>
      <c r="Q1781" s="139">
        <v>0</v>
      </c>
      <c r="R1781" s="140">
        <v>0</v>
      </c>
      <c r="S1781" s="140">
        <v>0</v>
      </c>
      <c r="T1781" s="140">
        <v>0</v>
      </c>
      <c r="U1781" s="139">
        <v>0</v>
      </c>
      <c r="V1781" s="77">
        <f t="shared" si="28"/>
        <v>10.868303873111774</v>
      </c>
      <c r="W1781" s="216">
        <v>18.113839788519623</v>
      </c>
      <c r="X1781" s="217">
        <v>0.4016696679768762</v>
      </c>
      <c r="Y1781" s="217">
        <v>0.59833033202312369</v>
      </c>
      <c r="Z1781" s="25"/>
    </row>
    <row r="1782" spans="1:26" x14ac:dyDescent="0.25">
      <c r="A1782" s="124">
        <v>604410</v>
      </c>
      <c r="B1782" s="125" t="s">
        <v>1810</v>
      </c>
      <c r="C1782" s="126" t="s">
        <v>1742</v>
      </c>
      <c r="D1782" s="101" t="s">
        <v>2129</v>
      </c>
      <c r="E1782" s="134"/>
      <c r="F1782" s="102">
        <v>23</v>
      </c>
      <c r="G1782" s="103" t="s">
        <v>1766</v>
      </c>
      <c r="H1782" s="104">
        <v>1</v>
      </c>
      <c r="I1782" s="106">
        <v>2421</v>
      </c>
      <c r="J1782" s="165">
        <v>1698</v>
      </c>
      <c r="K1782" s="166">
        <v>126</v>
      </c>
      <c r="L1782" s="166">
        <v>21</v>
      </c>
      <c r="M1782" s="166">
        <v>129</v>
      </c>
      <c r="N1782" s="166">
        <v>183</v>
      </c>
      <c r="O1782" s="167"/>
      <c r="P1782" s="138">
        <v>0.33333333333333331</v>
      </c>
      <c r="Q1782" s="139">
        <v>0</v>
      </c>
      <c r="R1782" s="140">
        <v>72.333333333333329</v>
      </c>
      <c r="S1782" s="140">
        <v>75</v>
      </c>
      <c r="T1782" s="140">
        <v>7</v>
      </c>
      <c r="U1782" s="139">
        <v>1.6666666666666667</v>
      </c>
      <c r="V1782" s="77">
        <f t="shared" si="28"/>
        <v>10.868303873111774</v>
      </c>
      <c r="W1782" s="216">
        <v>18.113839788519623</v>
      </c>
      <c r="X1782" s="217">
        <v>0.4016696679768762</v>
      </c>
      <c r="Y1782" s="217">
        <v>0.59833033202312369</v>
      </c>
      <c r="Z1782" s="25"/>
    </row>
    <row r="1783" spans="1:26" x14ac:dyDescent="0.25">
      <c r="A1783" s="124">
        <v>604420</v>
      </c>
      <c r="B1783" s="125" t="s">
        <v>1811</v>
      </c>
      <c r="C1783" s="126" t="s">
        <v>1742</v>
      </c>
      <c r="D1783" s="101" t="s">
        <v>2129</v>
      </c>
      <c r="E1783" s="134"/>
      <c r="F1783" s="102">
        <v>23</v>
      </c>
      <c r="G1783" s="103" t="s">
        <v>1766</v>
      </c>
      <c r="H1783" s="104">
        <v>1</v>
      </c>
      <c r="I1783" s="106">
        <v>966</v>
      </c>
      <c r="J1783" s="168">
        <v>555</v>
      </c>
      <c r="K1783" s="166">
        <v>39</v>
      </c>
      <c r="L1783" s="166">
        <v>21</v>
      </c>
      <c r="M1783" s="166">
        <v>87</v>
      </c>
      <c r="N1783" s="166">
        <v>105</v>
      </c>
      <c r="O1783" s="167"/>
      <c r="P1783" s="138">
        <v>37.333333333333336</v>
      </c>
      <c r="Q1783" s="139">
        <v>1</v>
      </c>
      <c r="R1783" s="140">
        <v>15.666666666666666</v>
      </c>
      <c r="S1783" s="140">
        <v>19.666666666666668</v>
      </c>
      <c r="T1783" s="140">
        <v>1.6666666666666667</v>
      </c>
      <c r="U1783" s="139">
        <v>1.3333333333333333</v>
      </c>
      <c r="V1783" s="77">
        <f t="shared" si="28"/>
        <v>10.868303873111774</v>
      </c>
      <c r="W1783" s="216">
        <v>18.113839788519623</v>
      </c>
      <c r="X1783" s="217">
        <v>0.4016696679768762</v>
      </c>
      <c r="Y1783" s="217">
        <v>0.59833033202312369</v>
      </c>
      <c r="Z1783" s="25"/>
    </row>
    <row r="1784" spans="1:26" x14ac:dyDescent="0.25">
      <c r="A1784" s="124">
        <v>604500</v>
      </c>
      <c r="B1784" s="125" t="s">
        <v>1812</v>
      </c>
      <c r="C1784" s="126" t="s">
        <v>1742</v>
      </c>
      <c r="D1784" s="101" t="s">
        <v>2129</v>
      </c>
      <c r="E1784" s="134"/>
      <c r="F1784" s="102">
        <v>23</v>
      </c>
      <c r="G1784" s="103" t="s">
        <v>1766</v>
      </c>
      <c r="H1784" s="104">
        <v>1</v>
      </c>
      <c r="I1784" s="106">
        <v>4287</v>
      </c>
      <c r="J1784" s="165">
        <v>2757</v>
      </c>
      <c r="K1784" s="166">
        <v>135</v>
      </c>
      <c r="L1784" s="166">
        <v>51</v>
      </c>
      <c r="M1784" s="166">
        <v>282</v>
      </c>
      <c r="N1784" s="166">
        <v>528</v>
      </c>
      <c r="O1784" s="167"/>
      <c r="P1784" s="138">
        <v>6.333333333333333</v>
      </c>
      <c r="Q1784" s="139">
        <v>0</v>
      </c>
      <c r="R1784" s="140">
        <v>59.666666666666664</v>
      </c>
      <c r="S1784" s="140">
        <v>88.333333333333329</v>
      </c>
      <c r="T1784" s="140">
        <v>11.666666666666666</v>
      </c>
      <c r="U1784" s="139">
        <v>2.6666666666666665</v>
      </c>
      <c r="V1784" s="77">
        <f t="shared" si="28"/>
        <v>10.868303873111774</v>
      </c>
      <c r="W1784" s="216">
        <v>18.113839788519623</v>
      </c>
      <c r="X1784" s="217">
        <v>0.4016696679768762</v>
      </c>
      <c r="Y1784" s="217">
        <v>0.59833033202312369</v>
      </c>
      <c r="Z1784" s="25"/>
    </row>
    <row r="1785" spans="1:26" x14ac:dyDescent="0.25">
      <c r="A1785" s="124">
        <v>604611</v>
      </c>
      <c r="B1785" s="125" t="s">
        <v>1813</v>
      </c>
      <c r="C1785" s="126" t="s">
        <v>1742</v>
      </c>
      <c r="D1785" s="101" t="s">
        <v>2129</v>
      </c>
      <c r="E1785" s="134"/>
      <c r="F1785" s="102">
        <v>23</v>
      </c>
      <c r="G1785" s="103" t="s">
        <v>1766</v>
      </c>
      <c r="H1785" s="104">
        <v>1</v>
      </c>
      <c r="I1785" s="106">
        <v>2655</v>
      </c>
      <c r="J1785" s="165">
        <v>1575</v>
      </c>
      <c r="K1785" s="166">
        <v>75</v>
      </c>
      <c r="L1785" s="166">
        <v>36</v>
      </c>
      <c r="M1785" s="166">
        <v>168</v>
      </c>
      <c r="N1785" s="166">
        <v>354</v>
      </c>
      <c r="O1785" s="167"/>
      <c r="P1785" s="138">
        <v>27</v>
      </c>
      <c r="Q1785" s="139">
        <v>1.6666666666666667</v>
      </c>
      <c r="R1785" s="140">
        <v>39.333333333333336</v>
      </c>
      <c r="S1785" s="140">
        <v>36</v>
      </c>
      <c r="T1785" s="140">
        <v>6.666666666666667</v>
      </c>
      <c r="U1785" s="139">
        <v>0.66666666666666663</v>
      </c>
      <c r="V1785" s="77">
        <f t="shared" si="28"/>
        <v>10.868303873111774</v>
      </c>
      <c r="W1785" s="216">
        <v>18.113839788519623</v>
      </c>
      <c r="X1785" s="217">
        <v>0.4016696679768762</v>
      </c>
      <c r="Y1785" s="217">
        <v>0.59833033202312369</v>
      </c>
      <c r="Z1785" s="25"/>
    </row>
    <row r="1786" spans="1:26" x14ac:dyDescent="0.25">
      <c r="A1786" s="124">
        <v>604612</v>
      </c>
      <c r="B1786" s="125" t="s">
        <v>1814</v>
      </c>
      <c r="C1786" s="126" t="s">
        <v>1742</v>
      </c>
      <c r="D1786" s="101" t="s">
        <v>2129</v>
      </c>
      <c r="E1786" s="134"/>
      <c r="F1786" s="102">
        <v>23</v>
      </c>
      <c r="G1786" s="103" t="s">
        <v>1766</v>
      </c>
      <c r="H1786" s="104">
        <v>1</v>
      </c>
      <c r="I1786" s="106">
        <v>2478</v>
      </c>
      <c r="J1786" s="165">
        <v>1524</v>
      </c>
      <c r="K1786" s="166">
        <v>57</v>
      </c>
      <c r="L1786" s="166">
        <v>39</v>
      </c>
      <c r="M1786" s="166">
        <v>159</v>
      </c>
      <c r="N1786" s="166">
        <v>339</v>
      </c>
      <c r="O1786" s="167"/>
      <c r="P1786" s="138">
        <v>13</v>
      </c>
      <c r="Q1786" s="139">
        <v>0</v>
      </c>
      <c r="R1786" s="140">
        <v>35</v>
      </c>
      <c r="S1786" s="140">
        <v>18</v>
      </c>
      <c r="T1786" s="140">
        <v>2.6666666666666665</v>
      </c>
      <c r="U1786" s="139">
        <v>1.6666666666666667</v>
      </c>
      <c r="V1786" s="77">
        <f t="shared" si="28"/>
        <v>10.868303873111774</v>
      </c>
      <c r="W1786" s="216">
        <v>18.113839788519623</v>
      </c>
      <c r="X1786" s="217">
        <v>0.4016696679768762</v>
      </c>
      <c r="Y1786" s="217">
        <v>0.59833033202312369</v>
      </c>
      <c r="Z1786" s="25"/>
    </row>
    <row r="1787" spans="1:26" x14ac:dyDescent="0.25">
      <c r="A1787" s="124">
        <v>604620</v>
      </c>
      <c r="B1787" s="125" t="s">
        <v>1815</v>
      </c>
      <c r="C1787" s="126" t="s">
        <v>1742</v>
      </c>
      <c r="D1787" s="101" t="s">
        <v>2129</v>
      </c>
      <c r="E1787" s="134"/>
      <c r="F1787" s="102">
        <v>23</v>
      </c>
      <c r="G1787" s="103" t="s">
        <v>1766</v>
      </c>
      <c r="H1787" s="104">
        <v>1</v>
      </c>
      <c r="I1787" s="106">
        <v>3882</v>
      </c>
      <c r="J1787" s="165">
        <v>2583</v>
      </c>
      <c r="K1787" s="166">
        <v>72</v>
      </c>
      <c r="L1787" s="166">
        <v>39</v>
      </c>
      <c r="M1787" s="166">
        <v>210</v>
      </c>
      <c r="N1787" s="166">
        <v>426</v>
      </c>
      <c r="O1787" s="167"/>
      <c r="P1787" s="138">
        <v>23</v>
      </c>
      <c r="Q1787" s="139">
        <v>0.33333333333333331</v>
      </c>
      <c r="R1787" s="140">
        <v>36.666666666666664</v>
      </c>
      <c r="S1787" s="140">
        <v>29</v>
      </c>
      <c r="T1787" s="140">
        <v>6</v>
      </c>
      <c r="U1787" s="139">
        <v>2.6666666666666665</v>
      </c>
      <c r="V1787" s="77">
        <f t="shared" si="28"/>
        <v>10.868303873111774</v>
      </c>
      <c r="W1787" s="216">
        <v>18.113839788519623</v>
      </c>
      <c r="X1787" s="217">
        <v>0.4016696679768762</v>
      </c>
      <c r="Y1787" s="217">
        <v>0.59833033202312369</v>
      </c>
      <c r="Z1787" s="25"/>
    </row>
    <row r="1788" spans="1:26" x14ac:dyDescent="0.25">
      <c r="A1788" s="124">
        <v>604710</v>
      </c>
      <c r="B1788" s="125" t="s">
        <v>1816</v>
      </c>
      <c r="C1788" s="126" t="s">
        <v>1742</v>
      </c>
      <c r="D1788" s="101" t="s">
        <v>2129</v>
      </c>
      <c r="E1788" s="134"/>
      <c r="F1788" s="102">
        <v>23</v>
      </c>
      <c r="G1788" s="103" t="s">
        <v>1766</v>
      </c>
      <c r="H1788" s="104">
        <v>1</v>
      </c>
      <c r="I1788" s="106">
        <v>780</v>
      </c>
      <c r="J1788" s="168">
        <v>519</v>
      </c>
      <c r="K1788" s="166">
        <v>27</v>
      </c>
      <c r="L1788" s="166">
        <v>3</v>
      </c>
      <c r="M1788" s="166">
        <v>33</v>
      </c>
      <c r="N1788" s="166">
        <v>117</v>
      </c>
      <c r="O1788" s="167"/>
      <c r="P1788" s="138">
        <v>35.333333333333336</v>
      </c>
      <c r="Q1788" s="139">
        <v>0</v>
      </c>
      <c r="R1788" s="140">
        <v>7</v>
      </c>
      <c r="S1788" s="140">
        <v>6</v>
      </c>
      <c r="T1788" s="140">
        <v>0.66666666666666663</v>
      </c>
      <c r="U1788" s="139">
        <v>0</v>
      </c>
      <c r="V1788" s="77">
        <f t="shared" si="28"/>
        <v>6</v>
      </c>
      <c r="W1788" s="216">
        <v>10</v>
      </c>
      <c r="X1788" s="217">
        <v>0.72757800136410067</v>
      </c>
      <c r="Y1788" s="217">
        <v>0.27242199863589933</v>
      </c>
      <c r="Z1788" s="25"/>
    </row>
    <row r="1789" spans="1:26" x14ac:dyDescent="0.25">
      <c r="A1789" s="124">
        <v>604720</v>
      </c>
      <c r="B1789" s="125" t="s">
        <v>1817</v>
      </c>
      <c r="C1789" s="126" t="s">
        <v>1742</v>
      </c>
      <c r="D1789" s="101" t="s">
        <v>2129</v>
      </c>
      <c r="E1789" s="134"/>
      <c r="F1789" s="102">
        <v>23</v>
      </c>
      <c r="G1789" s="103" t="s">
        <v>1766</v>
      </c>
      <c r="H1789" s="104">
        <v>1</v>
      </c>
      <c r="I1789" s="106">
        <v>1230</v>
      </c>
      <c r="J1789" s="168">
        <v>786</v>
      </c>
      <c r="K1789" s="166">
        <v>45</v>
      </c>
      <c r="L1789" s="166">
        <v>21</v>
      </c>
      <c r="M1789" s="166">
        <v>84</v>
      </c>
      <c r="N1789" s="166">
        <v>135</v>
      </c>
      <c r="O1789" s="167"/>
      <c r="P1789" s="138">
        <v>1.6666666666666667</v>
      </c>
      <c r="Q1789" s="139">
        <v>0</v>
      </c>
      <c r="R1789" s="140">
        <v>18.333333333333332</v>
      </c>
      <c r="S1789" s="140">
        <v>10.666666666666666</v>
      </c>
      <c r="T1789" s="140">
        <v>0.66666666666666663</v>
      </c>
      <c r="U1789" s="139">
        <v>0.33333333333333331</v>
      </c>
      <c r="V1789" s="77">
        <f t="shared" si="28"/>
        <v>10.868303873111774</v>
      </c>
      <c r="W1789" s="216">
        <v>18.113839788519623</v>
      </c>
      <c r="X1789" s="217">
        <v>0.4016696679768762</v>
      </c>
      <c r="Y1789" s="217">
        <v>0.59833033202312369</v>
      </c>
      <c r="Z1789" s="25"/>
    </row>
    <row r="1790" spans="1:26" x14ac:dyDescent="0.25">
      <c r="A1790" s="124">
        <v>604810</v>
      </c>
      <c r="B1790" s="125" t="s">
        <v>1818</v>
      </c>
      <c r="C1790" s="126" t="s">
        <v>1742</v>
      </c>
      <c r="D1790" s="101" t="s">
        <v>2129</v>
      </c>
      <c r="E1790" s="134"/>
      <c r="F1790" s="102">
        <v>23</v>
      </c>
      <c r="G1790" s="103" t="s">
        <v>1766</v>
      </c>
      <c r="H1790" s="104">
        <v>1</v>
      </c>
      <c r="I1790" s="106">
        <v>975</v>
      </c>
      <c r="J1790" s="168">
        <v>627</v>
      </c>
      <c r="K1790" s="166">
        <v>30</v>
      </c>
      <c r="L1790" s="166">
        <v>9</v>
      </c>
      <c r="M1790" s="166">
        <v>51</v>
      </c>
      <c r="N1790" s="166">
        <v>114</v>
      </c>
      <c r="O1790" s="167"/>
      <c r="P1790" s="138">
        <v>3.3333333333333335</v>
      </c>
      <c r="Q1790" s="139">
        <v>0</v>
      </c>
      <c r="R1790" s="140">
        <v>6.666666666666667</v>
      </c>
      <c r="S1790" s="140">
        <v>7.333333333333333</v>
      </c>
      <c r="T1790" s="140">
        <v>1.3333333333333333</v>
      </c>
      <c r="U1790" s="139">
        <v>1.3333333333333333</v>
      </c>
      <c r="V1790" s="77">
        <f t="shared" si="28"/>
        <v>6</v>
      </c>
      <c r="W1790" s="216">
        <v>10</v>
      </c>
      <c r="X1790" s="217">
        <v>0.72757800136410067</v>
      </c>
      <c r="Y1790" s="217">
        <v>0.27242199863589933</v>
      </c>
      <c r="Z1790" s="25"/>
    </row>
    <row r="1791" spans="1:26" x14ac:dyDescent="0.25">
      <c r="A1791" s="124">
        <v>604821</v>
      </c>
      <c r="B1791" s="125" t="s">
        <v>1819</v>
      </c>
      <c r="C1791" s="126" t="s">
        <v>1742</v>
      </c>
      <c r="D1791" s="101" t="s">
        <v>2129</v>
      </c>
      <c r="E1791" s="134"/>
      <c r="F1791" s="102">
        <v>23</v>
      </c>
      <c r="G1791" s="103" t="s">
        <v>1766</v>
      </c>
      <c r="H1791" s="104">
        <v>1</v>
      </c>
      <c r="I1791" s="106">
        <v>333</v>
      </c>
      <c r="J1791" s="168">
        <v>228</v>
      </c>
      <c r="K1791" s="166">
        <v>3</v>
      </c>
      <c r="L1791" s="166">
        <v>3</v>
      </c>
      <c r="M1791" s="166">
        <v>24</v>
      </c>
      <c r="N1791" s="166">
        <v>42</v>
      </c>
      <c r="O1791" s="167"/>
      <c r="P1791" s="138">
        <v>0</v>
      </c>
      <c r="Q1791" s="139">
        <v>0</v>
      </c>
      <c r="R1791" s="140">
        <v>0</v>
      </c>
      <c r="S1791" s="140">
        <v>0</v>
      </c>
      <c r="T1791" s="140">
        <v>0</v>
      </c>
      <c r="U1791" s="139">
        <v>0</v>
      </c>
      <c r="V1791" s="77">
        <f t="shared" si="28"/>
        <v>6</v>
      </c>
      <c r="W1791" s="216">
        <v>10</v>
      </c>
      <c r="X1791" s="217">
        <v>0.72757800136410067</v>
      </c>
      <c r="Y1791" s="217">
        <v>0.27242199863589933</v>
      </c>
      <c r="Z1791" s="25"/>
    </row>
    <row r="1792" spans="1:26" x14ac:dyDescent="0.25">
      <c r="A1792" s="124">
        <v>604822</v>
      </c>
      <c r="B1792" s="125" t="s">
        <v>1820</v>
      </c>
      <c r="C1792" s="126" t="s">
        <v>1742</v>
      </c>
      <c r="D1792" s="101" t="s">
        <v>2129</v>
      </c>
      <c r="E1792" s="134"/>
      <c r="F1792" s="102">
        <v>23</v>
      </c>
      <c r="G1792" s="103" t="s">
        <v>1766</v>
      </c>
      <c r="H1792" s="104">
        <v>1</v>
      </c>
      <c r="I1792" s="106">
        <v>1146</v>
      </c>
      <c r="J1792" s="168">
        <v>771</v>
      </c>
      <c r="K1792" s="166">
        <v>30</v>
      </c>
      <c r="L1792" s="166">
        <v>9</v>
      </c>
      <c r="M1792" s="166">
        <v>57</v>
      </c>
      <c r="N1792" s="166">
        <v>189</v>
      </c>
      <c r="O1792" s="167"/>
      <c r="P1792" s="138">
        <v>2</v>
      </c>
      <c r="Q1792" s="139">
        <v>0</v>
      </c>
      <c r="R1792" s="140">
        <v>8.6666666666666661</v>
      </c>
      <c r="S1792" s="140">
        <v>9</v>
      </c>
      <c r="T1792" s="140">
        <v>1.6666666666666667</v>
      </c>
      <c r="U1792" s="139">
        <v>1</v>
      </c>
      <c r="V1792" s="77">
        <f t="shared" si="28"/>
        <v>6</v>
      </c>
      <c r="W1792" s="216">
        <v>10</v>
      </c>
      <c r="X1792" s="217">
        <v>0.72757800136410067</v>
      </c>
      <c r="Y1792" s="217">
        <v>0.27242199863589933</v>
      </c>
      <c r="Z1792" s="25"/>
    </row>
    <row r="1793" spans="1:26" x14ac:dyDescent="0.25">
      <c r="A1793" s="124">
        <v>604830</v>
      </c>
      <c r="B1793" s="125" t="s">
        <v>1821</v>
      </c>
      <c r="C1793" s="126" t="s">
        <v>1742</v>
      </c>
      <c r="D1793" s="101" t="s">
        <v>2129</v>
      </c>
      <c r="E1793" s="134"/>
      <c r="F1793" s="102">
        <v>23</v>
      </c>
      <c r="G1793" s="103" t="s">
        <v>1766</v>
      </c>
      <c r="H1793" s="104">
        <v>1</v>
      </c>
      <c r="I1793" s="106">
        <v>1113</v>
      </c>
      <c r="J1793" s="168">
        <v>792</v>
      </c>
      <c r="K1793" s="166">
        <v>42</v>
      </c>
      <c r="L1793" s="166">
        <v>15</v>
      </c>
      <c r="M1793" s="166">
        <v>63</v>
      </c>
      <c r="N1793" s="166">
        <v>147</v>
      </c>
      <c r="O1793" s="167"/>
      <c r="P1793" s="138">
        <v>7.333333333333333</v>
      </c>
      <c r="Q1793" s="139">
        <v>0</v>
      </c>
      <c r="R1793" s="140">
        <v>10</v>
      </c>
      <c r="S1793" s="140">
        <v>13.333333333333334</v>
      </c>
      <c r="T1793" s="140">
        <v>1.3333333333333333</v>
      </c>
      <c r="U1793" s="139">
        <v>1.3333333333333333</v>
      </c>
      <c r="V1793" s="77">
        <f t="shared" si="28"/>
        <v>6</v>
      </c>
      <c r="W1793" s="216">
        <v>10</v>
      </c>
      <c r="X1793" s="217">
        <v>0.72757800136410067</v>
      </c>
      <c r="Y1793" s="217">
        <v>0.27242199863589933</v>
      </c>
      <c r="Z1793" s="25"/>
    </row>
    <row r="1794" spans="1:26" x14ac:dyDescent="0.25">
      <c r="A1794" s="124">
        <v>604901</v>
      </c>
      <c r="B1794" s="125" t="s">
        <v>1822</v>
      </c>
      <c r="C1794" s="126" t="s">
        <v>1742</v>
      </c>
      <c r="D1794" s="101" t="s">
        <v>2129</v>
      </c>
      <c r="E1794" s="134"/>
      <c r="F1794" s="102">
        <v>23</v>
      </c>
      <c r="G1794" s="103" t="s">
        <v>1766</v>
      </c>
      <c r="H1794" s="104">
        <v>1</v>
      </c>
      <c r="I1794" s="106">
        <v>471</v>
      </c>
      <c r="J1794" s="168">
        <v>342</v>
      </c>
      <c r="K1794" s="166">
        <v>54</v>
      </c>
      <c r="L1794" s="166">
        <v>3</v>
      </c>
      <c r="M1794" s="166">
        <v>21</v>
      </c>
      <c r="N1794" s="166">
        <v>48</v>
      </c>
      <c r="O1794" s="167"/>
      <c r="P1794" s="138">
        <v>3.3333333333333335</v>
      </c>
      <c r="Q1794" s="139">
        <v>0.66666666666666663</v>
      </c>
      <c r="R1794" s="140">
        <v>5.333333333333333</v>
      </c>
      <c r="S1794" s="140">
        <v>4.666666666666667</v>
      </c>
      <c r="T1794" s="140">
        <v>0.33333333333333331</v>
      </c>
      <c r="U1794" s="139">
        <v>0</v>
      </c>
      <c r="V1794" s="77">
        <f t="shared" si="28"/>
        <v>6</v>
      </c>
      <c r="W1794" s="216">
        <v>10</v>
      </c>
      <c r="X1794" s="217">
        <v>0.72757800136410067</v>
      </c>
      <c r="Y1794" s="217">
        <v>0.27242199863589933</v>
      </c>
      <c r="Z1794" s="25"/>
    </row>
    <row r="1795" spans="1:26" x14ac:dyDescent="0.25">
      <c r="A1795" s="124">
        <v>604902</v>
      </c>
      <c r="B1795" s="125" t="s">
        <v>1823</v>
      </c>
      <c r="C1795" s="126" t="s">
        <v>1742</v>
      </c>
      <c r="D1795" s="101" t="s">
        <v>2129</v>
      </c>
      <c r="E1795" s="134"/>
      <c r="F1795" s="102">
        <v>23</v>
      </c>
      <c r="G1795" s="103" t="s">
        <v>1766</v>
      </c>
      <c r="H1795" s="104">
        <v>1</v>
      </c>
      <c r="I1795" s="106">
        <v>171</v>
      </c>
      <c r="J1795" s="168">
        <v>123</v>
      </c>
      <c r="K1795" s="166">
        <v>0</v>
      </c>
      <c r="L1795" s="166" t="s">
        <v>2139</v>
      </c>
      <c r="M1795" s="166">
        <v>9</v>
      </c>
      <c r="N1795" s="166">
        <v>21</v>
      </c>
      <c r="O1795" s="167"/>
      <c r="P1795" s="138">
        <v>0</v>
      </c>
      <c r="Q1795" s="139">
        <v>0</v>
      </c>
      <c r="R1795" s="140">
        <v>0</v>
      </c>
      <c r="S1795" s="140">
        <v>0</v>
      </c>
      <c r="T1795" s="140">
        <v>0</v>
      </c>
      <c r="U1795" s="139">
        <v>0</v>
      </c>
      <c r="V1795" s="77">
        <f t="shared" si="28"/>
        <v>6</v>
      </c>
      <c r="W1795" s="216">
        <v>10</v>
      </c>
      <c r="X1795" s="217">
        <v>0.72757800136410067</v>
      </c>
      <c r="Y1795" s="217">
        <v>0.27242199863589933</v>
      </c>
      <c r="Z1795" s="25"/>
    </row>
    <row r="1796" spans="1:26" x14ac:dyDescent="0.25">
      <c r="A1796" s="124">
        <v>605100</v>
      </c>
      <c r="B1796" s="125" t="s">
        <v>1824</v>
      </c>
      <c r="C1796" s="126" t="s">
        <v>1742</v>
      </c>
      <c r="D1796" s="101" t="s">
        <v>2129</v>
      </c>
      <c r="E1796" s="134"/>
      <c r="F1796" s="102">
        <v>23</v>
      </c>
      <c r="G1796" s="103" t="s">
        <v>1766</v>
      </c>
      <c r="H1796" s="104">
        <v>1</v>
      </c>
      <c r="I1796" s="106">
        <v>1212</v>
      </c>
      <c r="J1796" s="168">
        <v>810</v>
      </c>
      <c r="K1796" s="166">
        <v>36</v>
      </c>
      <c r="L1796" s="166">
        <v>12</v>
      </c>
      <c r="M1796" s="166">
        <v>72</v>
      </c>
      <c r="N1796" s="166">
        <v>165</v>
      </c>
      <c r="O1796" s="167"/>
      <c r="P1796" s="138">
        <v>2</v>
      </c>
      <c r="Q1796" s="139">
        <v>0.33333333333333331</v>
      </c>
      <c r="R1796" s="140">
        <v>22.666666666666668</v>
      </c>
      <c r="S1796" s="140">
        <v>11.666666666666666</v>
      </c>
      <c r="T1796" s="140">
        <v>2.3333333333333335</v>
      </c>
      <c r="U1796" s="139">
        <v>0.66666666666666663</v>
      </c>
      <c r="V1796" s="77">
        <f t="shared" si="28"/>
        <v>6</v>
      </c>
      <c r="W1796" s="216">
        <v>10</v>
      </c>
      <c r="X1796" s="217">
        <v>0.72757800136410067</v>
      </c>
      <c r="Y1796" s="217">
        <v>0.27242199863589933</v>
      </c>
      <c r="Z1796" s="25"/>
    </row>
    <row r="1797" spans="1:26" x14ac:dyDescent="0.25">
      <c r="A1797" s="124">
        <v>605200</v>
      </c>
      <c r="B1797" s="125" t="s">
        <v>1825</v>
      </c>
      <c r="C1797" s="126" t="s">
        <v>1742</v>
      </c>
      <c r="D1797" s="101" t="s">
        <v>2129</v>
      </c>
      <c r="E1797" s="134"/>
      <c r="F1797" s="102">
        <v>23</v>
      </c>
      <c r="G1797" s="103" t="s">
        <v>1766</v>
      </c>
      <c r="H1797" s="104">
        <v>1</v>
      </c>
      <c r="I1797" s="106">
        <v>1365</v>
      </c>
      <c r="J1797" s="168">
        <v>903</v>
      </c>
      <c r="K1797" s="166">
        <v>51</v>
      </c>
      <c r="L1797" s="166">
        <v>27</v>
      </c>
      <c r="M1797" s="166">
        <v>96</v>
      </c>
      <c r="N1797" s="166">
        <v>177</v>
      </c>
      <c r="O1797" s="167"/>
      <c r="P1797" s="138">
        <v>5.333333333333333</v>
      </c>
      <c r="Q1797" s="139">
        <v>0</v>
      </c>
      <c r="R1797" s="140">
        <v>25.333333333333332</v>
      </c>
      <c r="S1797" s="140">
        <v>20.666666666666668</v>
      </c>
      <c r="T1797" s="140">
        <v>3</v>
      </c>
      <c r="U1797" s="139">
        <v>1.6666666666666667</v>
      </c>
      <c r="V1797" s="77">
        <f t="shared" si="28"/>
        <v>6</v>
      </c>
      <c r="W1797" s="216">
        <v>10</v>
      </c>
      <c r="X1797" s="217">
        <v>0.72757800136410067</v>
      </c>
      <c r="Y1797" s="217">
        <v>0.27242199863589933</v>
      </c>
      <c r="Z1797" s="25"/>
    </row>
    <row r="1798" spans="1:26" x14ac:dyDescent="0.25">
      <c r="A1798" s="124">
        <v>605400</v>
      </c>
      <c r="B1798" s="125" t="s">
        <v>1826</v>
      </c>
      <c r="C1798" s="126" t="s">
        <v>1742</v>
      </c>
      <c r="D1798" s="101" t="s">
        <v>2129</v>
      </c>
      <c r="E1798" s="134"/>
      <c r="F1798" s="102">
        <v>23</v>
      </c>
      <c r="G1798" s="103" t="s">
        <v>1766</v>
      </c>
      <c r="H1798" s="104">
        <v>1</v>
      </c>
      <c r="I1798" s="106">
        <v>1845</v>
      </c>
      <c r="J1798" s="165">
        <v>1131</v>
      </c>
      <c r="K1798" s="166">
        <v>57</v>
      </c>
      <c r="L1798" s="166">
        <v>21</v>
      </c>
      <c r="M1798" s="166">
        <v>126</v>
      </c>
      <c r="N1798" s="166">
        <v>261</v>
      </c>
      <c r="O1798" s="167"/>
      <c r="P1798" s="138">
        <v>10.333333333333334</v>
      </c>
      <c r="Q1798" s="139">
        <v>0.66666666666666663</v>
      </c>
      <c r="R1798" s="140">
        <v>32.333333333333336</v>
      </c>
      <c r="S1798" s="140">
        <v>30.666666666666668</v>
      </c>
      <c r="T1798" s="140">
        <v>3.3333333333333335</v>
      </c>
      <c r="U1798" s="139">
        <v>1.3333333333333333</v>
      </c>
      <c r="V1798" s="77">
        <f t="shared" si="28"/>
        <v>10.868303873111774</v>
      </c>
      <c r="W1798" s="216">
        <v>18.113839788519623</v>
      </c>
      <c r="X1798" s="217">
        <v>0.4016696679768762</v>
      </c>
      <c r="Y1798" s="217">
        <v>0.59833033202312369</v>
      </c>
      <c r="Z1798" s="25"/>
    </row>
    <row r="1799" spans="1:26" x14ac:dyDescent="0.25">
      <c r="A1799" s="124">
        <v>605500</v>
      </c>
      <c r="B1799" s="125" t="s">
        <v>1827</v>
      </c>
      <c r="C1799" s="126" t="s">
        <v>1742</v>
      </c>
      <c r="D1799" s="101" t="s">
        <v>2129</v>
      </c>
      <c r="E1799" s="134"/>
      <c r="F1799" s="102">
        <v>23</v>
      </c>
      <c r="G1799" s="103" t="s">
        <v>1766</v>
      </c>
      <c r="H1799" s="104">
        <v>1</v>
      </c>
      <c r="I1799" s="106">
        <v>1701</v>
      </c>
      <c r="J1799" s="165">
        <v>1080</v>
      </c>
      <c r="K1799" s="166">
        <v>69</v>
      </c>
      <c r="L1799" s="166">
        <v>27</v>
      </c>
      <c r="M1799" s="166">
        <v>120</v>
      </c>
      <c r="N1799" s="166">
        <v>171</v>
      </c>
      <c r="O1799" s="167"/>
      <c r="P1799" s="138">
        <v>17.333333333333332</v>
      </c>
      <c r="Q1799" s="139">
        <v>0.33333333333333331</v>
      </c>
      <c r="R1799" s="140">
        <v>35.333333333333336</v>
      </c>
      <c r="S1799" s="140">
        <v>34</v>
      </c>
      <c r="T1799" s="140">
        <v>3.6666666666666665</v>
      </c>
      <c r="U1799" s="139">
        <v>1.6666666666666667</v>
      </c>
      <c r="V1799" s="77">
        <f t="shared" si="28"/>
        <v>10.868303873111774</v>
      </c>
      <c r="W1799" s="216">
        <v>18.113839788519623</v>
      </c>
      <c r="X1799" s="217">
        <v>0.4016696679768762</v>
      </c>
      <c r="Y1799" s="217">
        <v>0.59833033202312369</v>
      </c>
      <c r="Z1799" s="25"/>
    </row>
    <row r="1800" spans="1:26" x14ac:dyDescent="0.25">
      <c r="A1800" s="124">
        <v>605600</v>
      </c>
      <c r="B1800" s="125" t="s">
        <v>1828</v>
      </c>
      <c r="C1800" s="126" t="s">
        <v>1742</v>
      </c>
      <c r="D1800" s="101" t="s">
        <v>2129</v>
      </c>
      <c r="E1800" s="134"/>
      <c r="F1800" s="102">
        <v>23</v>
      </c>
      <c r="G1800" s="103" t="s">
        <v>1766</v>
      </c>
      <c r="H1800" s="104">
        <v>1</v>
      </c>
      <c r="I1800" s="106">
        <v>2685</v>
      </c>
      <c r="J1800" s="165">
        <v>1707</v>
      </c>
      <c r="K1800" s="166">
        <v>75</v>
      </c>
      <c r="L1800" s="166">
        <v>39</v>
      </c>
      <c r="M1800" s="166">
        <v>153</v>
      </c>
      <c r="N1800" s="166">
        <v>294</v>
      </c>
      <c r="O1800" s="167"/>
      <c r="P1800" s="138">
        <v>16.666666666666668</v>
      </c>
      <c r="Q1800" s="139">
        <v>0</v>
      </c>
      <c r="R1800" s="140">
        <v>57.666666666666664</v>
      </c>
      <c r="S1800" s="140">
        <v>39.333333333333336</v>
      </c>
      <c r="T1800" s="140">
        <v>7.666666666666667</v>
      </c>
      <c r="U1800" s="139">
        <v>0.66666666666666663</v>
      </c>
      <c r="V1800" s="77">
        <f t="shared" si="28"/>
        <v>10.868303873111774</v>
      </c>
      <c r="W1800" s="216">
        <v>18.113839788519623</v>
      </c>
      <c r="X1800" s="217">
        <v>0.4016696679768762</v>
      </c>
      <c r="Y1800" s="217">
        <v>0.59833033202312369</v>
      </c>
      <c r="Z1800" s="25"/>
    </row>
    <row r="1801" spans="1:26" x14ac:dyDescent="0.25">
      <c r="A1801" s="124">
        <v>605800</v>
      </c>
      <c r="B1801" s="125" t="s">
        <v>1829</v>
      </c>
      <c r="C1801" s="126" t="s">
        <v>1742</v>
      </c>
      <c r="D1801" s="101" t="s">
        <v>2129</v>
      </c>
      <c r="E1801" s="134"/>
      <c r="F1801" s="102">
        <v>23</v>
      </c>
      <c r="G1801" s="103" t="s">
        <v>1766</v>
      </c>
      <c r="H1801" s="104">
        <v>1</v>
      </c>
      <c r="I1801" s="106">
        <v>2580</v>
      </c>
      <c r="J1801" s="165">
        <v>1587</v>
      </c>
      <c r="K1801" s="166">
        <v>84</v>
      </c>
      <c r="L1801" s="166">
        <v>45</v>
      </c>
      <c r="M1801" s="166">
        <v>195</v>
      </c>
      <c r="N1801" s="166">
        <v>339</v>
      </c>
      <c r="O1801" s="167"/>
      <c r="P1801" s="138">
        <v>24.666666666666668</v>
      </c>
      <c r="Q1801" s="139">
        <v>0.33333333333333331</v>
      </c>
      <c r="R1801" s="140">
        <v>34.666666666666664</v>
      </c>
      <c r="S1801" s="140">
        <v>26.333333333333332</v>
      </c>
      <c r="T1801" s="140">
        <v>3.6666666666666665</v>
      </c>
      <c r="U1801" s="139">
        <v>0.66666666666666663</v>
      </c>
      <c r="V1801" s="77">
        <f t="shared" si="28"/>
        <v>10.868303873111774</v>
      </c>
      <c r="W1801" s="216">
        <v>18.113839788519623</v>
      </c>
      <c r="X1801" s="217">
        <v>0.4016696679768762</v>
      </c>
      <c r="Y1801" s="217">
        <v>0.59833033202312369</v>
      </c>
      <c r="Z1801" s="25"/>
    </row>
    <row r="1802" spans="1:26" x14ac:dyDescent="0.25">
      <c r="A1802" s="124">
        <v>605910</v>
      </c>
      <c r="B1802" s="125" t="s">
        <v>1830</v>
      </c>
      <c r="C1802" s="126" t="s">
        <v>1742</v>
      </c>
      <c r="D1802" s="101" t="s">
        <v>2129</v>
      </c>
      <c r="E1802" s="134"/>
      <c r="F1802" s="102">
        <v>23</v>
      </c>
      <c r="G1802" s="103" t="s">
        <v>1766</v>
      </c>
      <c r="H1802" s="104">
        <v>1</v>
      </c>
      <c r="I1802" s="106">
        <v>1770</v>
      </c>
      <c r="J1802" s="165">
        <v>1059</v>
      </c>
      <c r="K1802" s="166">
        <v>63</v>
      </c>
      <c r="L1802" s="166">
        <v>18</v>
      </c>
      <c r="M1802" s="166">
        <v>129</v>
      </c>
      <c r="N1802" s="166">
        <v>267</v>
      </c>
      <c r="O1802" s="167"/>
      <c r="P1802" s="138">
        <v>13</v>
      </c>
      <c r="Q1802" s="139">
        <v>0</v>
      </c>
      <c r="R1802" s="140">
        <v>16</v>
      </c>
      <c r="S1802" s="140">
        <v>22.666666666666668</v>
      </c>
      <c r="T1802" s="140">
        <v>2</v>
      </c>
      <c r="U1802" s="139">
        <v>1</v>
      </c>
      <c r="V1802" s="77">
        <f t="shared" si="28"/>
        <v>10.868303873111774</v>
      </c>
      <c r="W1802" s="216">
        <v>18.113839788519623</v>
      </c>
      <c r="X1802" s="217">
        <v>0.4016696679768762</v>
      </c>
      <c r="Y1802" s="217">
        <v>0.59833033202312369</v>
      </c>
      <c r="Z1802" s="25"/>
    </row>
    <row r="1803" spans="1:26" x14ac:dyDescent="0.25">
      <c r="A1803" s="124">
        <v>605920</v>
      </c>
      <c r="B1803" s="125" t="s">
        <v>1831</v>
      </c>
      <c r="C1803" s="126" t="s">
        <v>1742</v>
      </c>
      <c r="D1803" s="101" t="s">
        <v>2129</v>
      </c>
      <c r="E1803" s="134"/>
      <c r="F1803" s="102">
        <v>23</v>
      </c>
      <c r="G1803" s="103" t="s">
        <v>1766</v>
      </c>
      <c r="H1803" s="104">
        <v>1</v>
      </c>
      <c r="I1803" s="106">
        <v>1938</v>
      </c>
      <c r="J1803" s="165">
        <v>1158</v>
      </c>
      <c r="K1803" s="166">
        <v>42</v>
      </c>
      <c r="L1803" s="166">
        <v>39</v>
      </c>
      <c r="M1803" s="166">
        <v>153</v>
      </c>
      <c r="N1803" s="166">
        <v>258</v>
      </c>
      <c r="O1803" s="167"/>
      <c r="P1803" s="138">
        <v>5.666666666666667</v>
      </c>
      <c r="Q1803" s="139">
        <v>0</v>
      </c>
      <c r="R1803" s="140">
        <v>14.666666666666666</v>
      </c>
      <c r="S1803" s="140">
        <v>23</v>
      </c>
      <c r="T1803" s="140">
        <v>7.666666666666667</v>
      </c>
      <c r="U1803" s="139">
        <v>1</v>
      </c>
      <c r="V1803" s="77">
        <f t="shared" si="28"/>
        <v>10.868303873111774</v>
      </c>
      <c r="W1803" s="216">
        <v>18.113839788519623</v>
      </c>
      <c r="X1803" s="217">
        <v>0.4016696679768762</v>
      </c>
      <c r="Y1803" s="217">
        <v>0.59833033202312369</v>
      </c>
      <c r="Z1803" s="25"/>
    </row>
    <row r="1804" spans="1:26" x14ac:dyDescent="0.25">
      <c r="A1804" s="124">
        <v>606100</v>
      </c>
      <c r="B1804" s="125" t="s">
        <v>1832</v>
      </c>
      <c r="C1804" s="126" t="s">
        <v>1742</v>
      </c>
      <c r="D1804" s="101" t="s">
        <v>2129</v>
      </c>
      <c r="E1804" s="134"/>
      <c r="F1804" s="102">
        <v>23</v>
      </c>
      <c r="G1804" s="103" t="s">
        <v>1766</v>
      </c>
      <c r="H1804" s="104">
        <v>1</v>
      </c>
      <c r="I1804" s="106">
        <v>3975</v>
      </c>
      <c r="J1804" s="165">
        <v>2847</v>
      </c>
      <c r="K1804" s="166">
        <v>93</v>
      </c>
      <c r="L1804" s="166">
        <v>36</v>
      </c>
      <c r="M1804" s="166">
        <v>177</v>
      </c>
      <c r="N1804" s="166">
        <v>456</v>
      </c>
      <c r="O1804" s="167"/>
      <c r="P1804" s="138">
        <v>5.666666666666667</v>
      </c>
      <c r="Q1804" s="139">
        <v>0</v>
      </c>
      <c r="R1804" s="140">
        <v>122.33333333333333</v>
      </c>
      <c r="S1804" s="140">
        <v>79</v>
      </c>
      <c r="T1804" s="140">
        <v>7.333333333333333</v>
      </c>
      <c r="U1804" s="139">
        <v>4.666666666666667</v>
      </c>
      <c r="V1804" s="77">
        <f t="shared" si="28"/>
        <v>6</v>
      </c>
      <c r="W1804" s="216">
        <v>10</v>
      </c>
      <c r="X1804" s="217">
        <v>0.72757800136410067</v>
      </c>
      <c r="Y1804" s="217">
        <v>0.27242199863589933</v>
      </c>
      <c r="Z1804" s="25"/>
    </row>
    <row r="1805" spans="1:26" x14ac:dyDescent="0.25">
      <c r="A1805" s="124">
        <v>606210</v>
      </c>
      <c r="B1805" s="125" t="s">
        <v>1833</v>
      </c>
      <c r="C1805" s="126" t="s">
        <v>1742</v>
      </c>
      <c r="D1805" s="101" t="s">
        <v>2129</v>
      </c>
      <c r="E1805" s="134"/>
      <c r="F1805" s="102">
        <v>23</v>
      </c>
      <c r="G1805" s="103" t="s">
        <v>1766</v>
      </c>
      <c r="H1805" s="104">
        <v>1</v>
      </c>
      <c r="I1805" s="106">
        <v>2733</v>
      </c>
      <c r="J1805" s="165">
        <v>1965</v>
      </c>
      <c r="K1805" s="166">
        <v>54</v>
      </c>
      <c r="L1805" s="166">
        <v>27</v>
      </c>
      <c r="M1805" s="166">
        <v>138</v>
      </c>
      <c r="N1805" s="166">
        <v>264</v>
      </c>
      <c r="O1805" s="167"/>
      <c r="P1805" s="138">
        <v>66.666666666666671</v>
      </c>
      <c r="Q1805" s="139">
        <v>0.66666666666666663</v>
      </c>
      <c r="R1805" s="140">
        <v>75.333333333333329</v>
      </c>
      <c r="S1805" s="140">
        <v>46</v>
      </c>
      <c r="T1805" s="140">
        <v>2</v>
      </c>
      <c r="U1805" s="139">
        <v>0.66666666666666663</v>
      </c>
      <c r="V1805" s="77">
        <f t="shared" si="28"/>
        <v>6</v>
      </c>
      <c r="W1805" s="216">
        <v>10</v>
      </c>
      <c r="X1805" s="217">
        <v>0.72757800136410067</v>
      </c>
      <c r="Y1805" s="217">
        <v>0.27242199863589933</v>
      </c>
      <c r="Z1805" s="25"/>
    </row>
    <row r="1806" spans="1:26" x14ac:dyDescent="0.25">
      <c r="A1806" s="124">
        <v>606220</v>
      </c>
      <c r="B1806" s="125" t="s">
        <v>1834</v>
      </c>
      <c r="C1806" s="126" t="s">
        <v>1742</v>
      </c>
      <c r="D1806" s="101" t="s">
        <v>2129</v>
      </c>
      <c r="E1806" s="134"/>
      <c r="F1806" s="102">
        <v>23</v>
      </c>
      <c r="G1806" s="103" t="s">
        <v>1766</v>
      </c>
      <c r="H1806" s="104">
        <v>1</v>
      </c>
      <c r="I1806" s="106">
        <v>1527</v>
      </c>
      <c r="J1806" s="165">
        <v>1017</v>
      </c>
      <c r="K1806" s="166">
        <v>30</v>
      </c>
      <c r="L1806" s="166">
        <v>15</v>
      </c>
      <c r="M1806" s="166">
        <v>93</v>
      </c>
      <c r="N1806" s="166">
        <v>216</v>
      </c>
      <c r="O1806" s="167"/>
      <c r="P1806" s="138">
        <v>42</v>
      </c>
      <c r="Q1806" s="139">
        <v>0.33333333333333331</v>
      </c>
      <c r="R1806" s="140">
        <v>15.333333333333334</v>
      </c>
      <c r="S1806" s="140">
        <v>5</v>
      </c>
      <c r="T1806" s="140">
        <v>1.6666666666666667</v>
      </c>
      <c r="U1806" s="139">
        <v>0.33333333333333331</v>
      </c>
      <c r="V1806" s="77">
        <f t="shared" si="28"/>
        <v>6</v>
      </c>
      <c r="W1806" s="216">
        <v>10</v>
      </c>
      <c r="X1806" s="217">
        <v>0.72757800136410067</v>
      </c>
      <c r="Y1806" s="217">
        <v>0.27242199863589933</v>
      </c>
      <c r="Z1806" s="25"/>
    </row>
    <row r="1807" spans="1:26" x14ac:dyDescent="0.25">
      <c r="A1807" s="124">
        <v>606300</v>
      </c>
      <c r="B1807" s="125" t="s">
        <v>1835</v>
      </c>
      <c r="C1807" s="126" t="s">
        <v>1742</v>
      </c>
      <c r="D1807" s="101" t="s">
        <v>2129</v>
      </c>
      <c r="E1807" s="134"/>
      <c r="F1807" s="102">
        <v>23</v>
      </c>
      <c r="G1807" s="103" t="s">
        <v>1766</v>
      </c>
      <c r="H1807" s="104">
        <v>1</v>
      </c>
      <c r="I1807" s="106">
        <v>2502</v>
      </c>
      <c r="J1807" s="165">
        <v>1767</v>
      </c>
      <c r="K1807" s="166">
        <v>48</v>
      </c>
      <c r="L1807" s="166">
        <v>21</v>
      </c>
      <c r="M1807" s="166">
        <v>129</v>
      </c>
      <c r="N1807" s="166">
        <v>270</v>
      </c>
      <c r="O1807" s="167"/>
      <c r="P1807" s="138">
        <v>2.3333333333333335</v>
      </c>
      <c r="Q1807" s="139">
        <v>0</v>
      </c>
      <c r="R1807" s="140">
        <v>54.666666666666664</v>
      </c>
      <c r="S1807" s="140">
        <v>25.666666666666668</v>
      </c>
      <c r="T1807" s="140">
        <v>2.6666666666666665</v>
      </c>
      <c r="U1807" s="139">
        <v>1.6666666666666667</v>
      </c>
      <c r="V1807" s="77">
        <f t="shared" si="28"/>
        <v>6</v>
      </c>
      <c r="W1807" s="216">
        <v>10</v>
      </c>
      <c r="X1807" s="217">
        <v>0.72757800136410067</v>
      </c>
      <c r="Y1807" s="217">
        <v>0.27242199863589933</v>
      </c>
      <c r="Z1807" s="25"/>
    </row>
    <row r="1808" spans="1:26" x14ac:dyDescent="0.25">
      <c r="A1808" s="124">
        <v>606500</v>
      </c>
      <c r="B1808" s="125" t="s">
        <v>1836</v>
      </c>
      <c r="C1808" s="126" t="s">
        <v>1742</v>
      </c>
      <c r="D1808" s="101" t="s">
        <v>2130</v>
      </c>
      <c r="E1808" s="134"/>
      <c r="F1808" s="102">
        <v>502</v>
      </c>
      <c r="G1808" s="103" t="s">
        <v>69</v>
      </c>
      <c r="H1808" s="104">
        <v>5</v>
      </c>
      <c r="I1808" s="106">
        <v>102</v>
      </c>
      <c r="J1808" s="168">
        <v>60</v>
      </c>
      <c r="K1808" s="166" t="s">
        <v>2139</v>
      </c>
      <c r="L1808" s="166" t="s">
        <v>2139</v>
      </c>
      <c r="M1808" s="166">
        <v>12</v>
      </c>
      <c r="N1808" s="166">
        <v>12</v>
      </c>
      <c r="O1808" s="167"/>
      <c r="P1808" s="138">
        <v>0</v>
      </c>
      <c r="Q1808" s="139">
        <v>0</v>
      </c>
      <c r="R1808" s="140">
        <v>0.33333333333333331</v>
      </c>
      <c r="S1808" s="140">
        <v>1</v>
      </c>
      <c r="T1808" s="140">
        <v>0</v>
      </c>
      <c r="U1808" s="139">
        <v>0</v>
      </c>
      <c r="V1808" s="77">
        <f t="shared" si="28"/>
        <v>3.1880000000000002</v>
      </c>
      <c r="W1808" s="216">
        <v>7.97</v>
      </c>
      <c r="X1808" s="217">
        <v>0.912895861184568</v>
      </c>
      <c r="Y1808" s="217">
        <v>8.7104138815432011E-2</v>
      </c>
      <c r="Z1808" s="25"/>
    </row>
    <row r="1809" spans="1:26" x14ac:dyDescent="0.25">
      <c r="A1809" s="124">
        <v>606600</v>
      </c>
      <c r="B1809" s="125" t="s">
        <v>1837</v>
      </c>
      <c r="C1809" s="126" t="s">
        <v>1742</v>
      </c>
      <c r="D1809" s="101" t="s">
        <v>2130</v>
      </c>
      <c r="E1809" s="134"/>
      <c r="F1809" s="102">
        <v>501</v>
      </c>
      <c r="G1809" s="103" t="s">
        <v>67</v>
      </c>
      <c r="H1809" s="104">
        <v>4</v>
      </c>
      <c r="I1809" s="106">
        <v>303</v>
      </c>
      <c r="J1809" s="168">
        <v>180</v>
      </c>
      <c r="K1809" s="166">
        <v>12</v>
      </c>
      <c r="L1809" s="166">
        <v>6</v>
      </c>
      <c r="M1809" s="166">
        <v>27</v>
      </c>
      <c r="N1809" s="166">
        <v>48</v>
      </c>
      <c r="O1809" s="167"/>
      <c r="P1809" s="138">
        <v>21.333333333333332</v>
      </c>
      <c r="Q1809" s="139">
        <v>0.33333333333333331</v>
      </c>
      <c r="R1809" s="140">
        <v>3.6666666666666665</v>
      </c>
      <c r="S1809" s="140">
        <v>4.333333333333333</v>
      </c>
      <c r="T1809" s="140">
        <v>0</v>
      </c>
      <c r="U1809" s="139">
        <v>0</v>
      </c>
      <c r="V1809" s="77">
        <f t="shared" si="28"/>
        <v>3.1880000000000002</v>
      </c>
      <c r="W1809" s="216">
        <v>7.97</v>
      </c>
      <c r="X1809" s="217">
        <v>0.912895861184568</v>
      </c>
      <c r="Y1809" s="217">
        <v>8.7104138815432011E-2</v>
      </c>
      <c r="Z1809" s="25"/>
    </row>
    <row r="1810" spans="1:26" x14ac:dyDescent="0.25">
      <c r="A1810" s="124">
        <v>606700</v>
      </c>
      <c r="B1810" s="125" t="s">
        <v>1838</v>
      </c>
      <c r="C1810" s="126" t="s">
        <v>1742</v>
      </c>
      <c r="D1810" s="101" t="s">
        <v>2130</v>
      </c>
      <c r="E1810" s="134"/>
      <c r="F1810" s="102">
        <v>502</v>
      </c>
      <c r="G1810" s="103" t="s">
        <v>69</v>
      </c>
      <c r="H1810" s="104">
        <v>5</v>
      </c>
      <c r="I1810" s="106">
        <v>3105</v>
      </c>
      <c r="J1810" s="165">
        <v>2001</v>
      </c>
      <c r="K1810" s="166">
        <v>114</v>
      </c>
      <c r="L1810" s="166">
        <v>39</v>
      </c>
      <c r="M1810" s="166">
        <v>192</v>
      </c>
      <c r="N1810" s="166">
        <v>432</v>
      </c>
      <c r="O1810" s="167"/>
      <c r="P1810" s="138">
        <v>3</v>
      </c>
      <c r="Q1810" s="139">
        <v>0</v>
      </c>
      <c r="R1810" s="140">
        <v>20.333333333333332</v>
      </c>
      <c r="S1810" s="140">
        <v>19.333333333333332</v>
      </c>
      <c r="T1810" s="140">
        <v>3.6666666666666665</v>
      </c>
      <c r="U1810" s="139">
        <v>0.66666666666666663</v>
      </c>
      <c r="V1810" s="77">
        <f t="shared" si="28"/>
        <v>3.3517183279785558</v>
      </c>
      <c r="W1810" s="216">
        <v>8.3792958199463889</v>
      </c>
      <c r="X1810" s="217">
        <v>0.86830446972900377</v>
      </c>
      <c r="Y1810" s="217">
        <v>0.13169553027099629</v>
      </c>
      <c r="Z1810" s="25"/>
    </row>
    <row r="1811" spans="1:26" x14ac:dyDescent="0.25">
      <c r="A1811" s="124">
        <v>606800</v>
      </c>
      <c r="B1811" s="125" t="s">
        <v>1839</v>
      </c>
      <c r="C1811" s="126" t="s">
        <v>1742</v>
      </c>
      <c r="D1811" s="101" t="s">
        <v>2130</v>
      </c>
      <c r="E1811" s="134"/>
      <c r="F1811" s="102">
        <v>289</v>
      </c>
      <c r="G1811" s="103" t="s">
        <v>1839</v>
      </c>
      <c r="H1811" s="104">
        <v>3</v>
      </c>
      <c r="I1811" s="106">
        <v>1929</v>
      </c>
      <c r="J1811" s="165">
        <v>1206</v>
      </c>
      <c r="K1811" s="166">
        <v>129</v>
      </c>
      <c r="L1811" s="166">
        <v>18</v>
      </c>
      <c r="M1811" s="166">
        <v>147</v>
      </c>
      <c r="N1811" s="166">
        <v>267</v>
      </c>
      <c r="O1811" s="167"/>
      <c r="P1811" s="138">
        <v>10</v>
      </c>
      <c r="Q1811" s="139">
        <v>0.66666666666666663</v>
      </c>
      <c r="R1811" s="140">
        <v>44</v>
      </c>
      <c r="S1811" s="140">
        <v>29</v>
      </c>
      <c r="T1811" s="140">
        <v>4.333333333333333</v>
      </c>
      <c r="U1811" s="139">
        <v>1.6666666666666667</v>
      </c>
      <c r="V1811" s="77">
        <f t="shared" si="28"/>
        <v>6.5721679939314708</v>
      </c>
      <c r="W1811" s="216">
        <v>10.953613323219118</v>
      </c>
      <c r="X1811" s="217">
        <v>0.66423560873908538</v>
      </c>
      <c r="Y1811" s="217">
        <v>0.33576439126091462</v>
      </c>
      <c r="Z1811" s="25"/>
    </row>
    <row r="1812" spans="1:26" x14ac:dyDescent="0.25">
      <c r="A1812" s="124">
        <v>606900</v>
      </c>
      <c r="B1812" s="125" t="s">
        <v>1840</v>
      </c>
      <c r="C1812" s="126" t="s">
        <v>1742</v>
      </c>
      <c r="D1812" s="101" t="s">
        <v>2130</v>
      </c>
      <c r="E1812" s="134"/>
      <c r="F1812" s="102">
        <v>501</v>
      </c>
      <c r="G1812" s="103" t="s">
        <v>67</v>
      </c>
      <c r="H1812" s="104">
        <v>4</v>
      </c>
      <c r="I1812" s="106">
        <v>762</v>
      </c>
      <c r="J1812" s="168">
        <v>483</v>
      </c>
      <c r="K1812" s="166">
        <v>54</v>
      </c>
      <c r="L1812" s="166">
        <v>9</v>
      </c>
      <c r="M1812" s="166">
        <v>42</v>
      </c>
      <c r="N1812" s="166">
        <v>108</v>
      </c>
      <c r="O1812" s="167"/>
      <c r="P1812" s="138">
        <v>25.333333333333332</v>
      </c>
      <c r="Q1812" s="139">
        <v>1</v>
      </c>
      <c r="R1812" s="140">
        <v>12.333333333333334</v>
      </c>
      <c r="S1812" s="140">
        <v>12</v>
      </c>
      <c r="T1812" s="140">
        <v>2.6666666666666665</v>
      </c>
      <c r="U1812" s="139">
        <v>0.66666666666666663</v>
      </c>
      <c r="V1812" s="77">
        <f t="shared" ref="V1812:V1872" si="29">IF(OR(H1812=1,H1812=2,H1812=3),0.6*W1812,0.4*W1812)</f>
        <v>3.1880000000000002</v>
      </c>
      <c r="W1812" s="216">
        <v>7.97</v>
      </c>
      <c r="X1812" s="217">
        <v>0.912895861184568</v>
      </c>
      <c r="Y1812" s="217">
        <v>8.7104138815432011E-2</v>
      </c>
      <c r="Z1812" s="25"/>
    </row>
    <row r="1813" spans="1:26" x14ac:dyDescent="0.25">
      <c r="A1813" s="124">
        <v>607000</v>
      </c>
      <c r="B1813" s="125" t="s">
        <v>1841</v>
      </c>
      <c r="C1813" s="126" t="s">
        <v>1742</v>
      </c>
      <c r="D1813" s="101" t="s">
        <v>2130</v>
      </c>
      <c r="E1813" s="134"/>
      <c r="F1813" s="102">
        <v>501</v>
      </c>
      <c r="G1813" s="103" t="s">
        <v>67</v>
      </c>
      <c r="H1813" s="104">
        <v>4</v>
      </c>
      <c r="I1813" s="106">
        <v>282</v>
      </c>
      <c r="J1813" s="168">
        <v>183</v>
      </c>
      <c r="K1813" s="166">
        <v>30</v>
      </c>
      <c r="L1813" s="166">
        <v>3</v>
      </c>
      <c r="M1813" s="166">
        <v>21</v>
      </c>
      <c r="N1813" s="166">
        <v>36</v>
      </c>
      <c r="O1813" s="167"/>
      <c r="P1813" s="138">
        <v>2.3333333333333335</v>
      </c>
      <c r="Q1813" s="139">
        <v>0</v>
      </c>
      <c r="R1813" s="140">
        <v>6.666666666666667</v>
      </c>
      <c r="S1813" s="140">
        <v>2.3333333333333335</v>
      </c>
      <c r="T1813" s="140">
        <v>0</v>
      </c>
      <c r="U1813" s="139">
        <v>0.33333333333333331</v>
      </c>
      <c r="V1813" s="77">
        <f t="shared" si="29"/>
        <v>3.1880000000000002</v>
      </c>
      <c r="W1813" s="216">
        <v>7.97</v>
      </c>
      <c r="X1813" s="217">
        <v>0.912895861184568</v>
      </c>
      <c r="Y1813" s="217">
        <v>8.7104138815432011E-2</v>
      </c>
      <c r="Z1813" s="25"/>
    </row>
    <row r="1814" spans="1:26" x14ac:dyDescent="0.25">
      <c r="A1814" s="124">
        <v>607100</v>
      </c>
      <c r="B1814" s="125" t="s">
        <v>1842</v>
      </c>
      <c r="C1814" s="126" t="s">
        <v>1742</v>
      </c>
      <c r="D1814" s="101" t="s">
        <v>2130</v>
      </c>
      <c r="E1814" s="134"/>
      <c r="F1814" s="102">
        <v>502</v>
      </c>
      <c r="G1814" s="103" t="s">
        <v>69</v>
      </c>
      <c r="H1814" s="104">
        <v>5</v>
      </c>
      <c r="I1814" s="106">
        <v>222</v>
      </c>
      <c r="J1814" s="168">
        <v>174</v>
      </c>
      <c r="K1814" s="166">
        <v>6</v>
      </c>
      <c r="L1814" s="166" t="s">
        <v>2139</v>
      </c>
      <c r="M1814" s="166">
        <v>12</v>
      </c>
      <c r="N1814" s="166">
        <v>12</v>
      </c>
      <c r="O1814" s="167"/>
      <c r="P1814" s="138">
        <v>2.6666666666666665</v>
      </c>
      <c r="Q1814" s="139">
        <v>0.33333333333333331</v>
      </c>
      <c r="R1814" s="140">
        <v>2</v>
      </c>
      <c r="S1814" s="140">
        <v>3.6666666666666665</v>
      </c>
      <c r="T1814" s="140">
        <v>0</v>
      </c>
      <c r="U1814" s="139">
        <v>0</v>
      </c>
      <c r="V1814" s="77">
        <f t="shared" si="29"/>
        <v>3.1880000000000002</v>
      </c>
      <c r="W1814" s="216">
        <v>7.97</v>
      </c>
      <c r="X1814" s="217">
        <v>0.912895861184568</v>
      </c>
      <c r="Y1814" s="217">
        <v>8.7104138815432011E-2</v>
      </c>
      <c r="Z1814" s="25"/>
    </row>
    <row r="1815" spans="1:26" x14ac:dyDescent="0.25">
      <c r="A1815" s="124">
        <v>607200</v>
      </c>
      <c r="B1815" s="125" t="s">
        <v>1843</v>
      </c>
      <c r="C1815" s="126" t="s">
        <v>1742</v>
      </c>
      <c r="D1815" s="101" t="s">
        <v>2130</v>
      </c>
      <c r="E1815" s="134"/>
      <c r="F1815" s="102">
        <v>501</v>
      </c>
      <c r="G1815" s="103" t="s">
        <v>67</v>
      </c>
      <c r="H1815" s="104">
        <v>4</v>
      </c>
      <c r="I1815" s="106">
        <v>303</v>
      </c>
      <c r="J1815" s="168">
        <v>204</v>
      </c>
      <c r="K1815" s="166">
        <v>15</v>
      </c>
      <c r="L1815" s="166">
        <v>6</v>
      </c>
      <c r="M1815" s="166">
        <v>18</v>
      </c>
      <c r="N1815" s="166">
        <v>42</v>
      </c>
      <c r="O1815" s="167"/>
      <c r="P1815" s="138">
        <v>0.66666666666666663</v>
      </c>
      <c r="Q1815" s="139">
        <v>0</v>
      </c>
      <c r="R1815" s="140">
        <v>6.333333333333333</v>
      </c>
      <c r="S1815" s="140">
        <v>1.3333333333333333</v>
      </c>
      <c r="T1815" s="140">
        <v>0.33333333333333331</v>
      </c>
      <c r="U1815" s="139">
        <v>0</v>
      </c>
      <c r="V1815" s="77">
        <f t="shared" si="29"/>
        <v>3.1880000000000002</v>
      </c>
      <c r="W1815" s="216">
        <v>7.97</v>
      </c>
      <c r="X1815" s="217">
        <v>0.912895861184568</v>
      </c>
      <c r="Y1815" s="217">
        <v>8.7104138815432011E-2</v>
      </c>
      <c r="Z1815" s="25"/>
    </row>
    <row r="1816" spans="1:26" x14ac:dyDescent="0.25">
      <c r="A1816" s="124">
        <v>607300</v>
      </c>
      <c r="B1816" s="125" t="s">
        <v>1844</v>
      </c>
      <c r="C1816" s="126" t="s">
        <v>1742</v>
      </c>
      <c r="D1816" s="101" t="s">
        <v>2130</v>
      </c>
      <c r="E1816" s="134"/>
      <c r="F1816" s="102">
        <v>502</v>
      </c>
      <c r="G1816" s="103" t="s">
        <v>69</v>
      </c>
      <c r="H1816" s="104">
        <v>5</v>
      </c>
      <c r="I1816" s="106">
        <v>3243</v>
      </c>
      <c r="J1816" s="165">
        <v>1914</v>
      </c>
      <c r="K1816" s="166">
        <v>78</v>
      </c>
      <c r="L1816" s="166">
        <v>42</v>
      </c>
      <c r="M1816" s="166">
        <v>252</v>
      </c>
      <c r="N1816" s="166">
        <v>525</v>
      </c>
      <c r="O1816" s="167"/>
      <c r="P1816" s="138">
        <v>3.6666666666666665</v>
      </c>
      <c r="Q1816" s="139">
        <v>0</v>
      </c>
      <c r="R1816" s="140">
        <v>14</v>
      </c>
      <c r="S1816" s="140">
        <v>8</v>
      </c>
      <c r="T1816" s="140">
        <v>2</v>
      </c>
      <c r="U1816" s="139">
        <v>0.33333333333333331</v>
      </c>
      <c r="V1816" s="77">
        <f t="shared" si="29"/>
        <v>3.3144928051650924</v>
      </c>
      <c r="W1816" s="216">
        <v>8.2862320129127305</v>
      </c>
      <c r="X1816" s="217">
        <v>0.8780565161949242</v>
      </c>
      <c r="Y1816" s="217">
        <v>0.12194348380507575</v>
      </c>
      <c r="Z1816" s="25"/>
    </row>
    <row r="1817" spans="1:26" x14ac:dyDescent="0.25">
      <c r="A1817" s="124">
        <v>607400</v>
      </c>
      <c r="B1817" s="125" t="s">
        <v>1845</v>
      </c>
      <c r="C1817" s="126" t="s">
        <v>1742</v>
      </c>
      <c r="D1817" s="101" t="s">
        <v>2130</v>
      </c>
      <c r="E1817" s="134"/>
      <c r="F1817" s="102">
        <v>290</v>
      </c>
      <c r="G1817" s="103" t="s">
        <v>1845</v>
      </c>
      <c r="H1817" s="104">
        <v>3</v>
      </c>
      <c r="I1817" s="106">
        <v>3918</v>
      </c>
      <c r="J1817" s="165">
        <v>2544</v>
      </c>
      <c r="K1817" s="166">
        <v>141</v>
      </c>
      <c r="L1817" s="166">
        <v>42</v>
      </c>
      <c r="M1817" s="166">
        <v>216</v>
      </c>
      <c r="N1817" s="166">
        <v>510</v>
      </c>
      <c r="O1817" s="167"/>
      <c r="P1817" s="138">
        <v>7</v>
      </c>
      <c r="Q1817" s="139">
        <v>0.33333333333333331</v>
      </c>
      <c r="R1817" s="140">
        <v>74.333333333333329</v>
      </c>
      <c r="S1817" s="140">
        <v>51.666666666666664</v>
      </c>
      <c r="T1817" s="140">
        <v>2.6666666666666665</v>
      </c>
      <c r="U1817" s="139">
        <v>1.6666666666666667</v>
      </c>
      <c r="V1817" s="77">
        <f t="shared" si="29"/>
        <v>6.4139548706132565</v>
      </c>
      <c r="W1817" s="216">
        <v>10.689924784355428</v>
      </c>
      <c r="X1817" s="217">
        <v>0.68062031870317929</v>
      </c>
      <c r="Y1817" s="217">
        <v>0.31937968129682071</v>
      </c>
      <c r="Z1817" s="25"/>
    </row>
    <row r="1818" spans="1:26" x14ac:dyDescent="0.25">
      <c r="A1818" s="124">
        <v>607501</v>
      </c>
      <c r="B1818" s="125" t="s">
        <v>1846</v>
      </c>
      <c r="C1818" s="126" t="s">
        <v>1742</v>
      </c>
      <c r="D1818" s="101" t="s">
        <v>2131</v>
      </c>
      <c r="E1818" s="134"/>
      <c r="F1818" s="102">
        <v>502</v>
      </c>
      <c r="G1818" s="103" t="s">
        <v>69</v>
      </c>
      <c r="H1818" s="104">
        <v>5</v>
      </c>
      <c r="I1818" s="106">
        <v>1041</v>
      </c>
      <c r="J1818" s="168">
        <v>744</v>
      </c>
      <c r="K1818" s="166">
        <v>42</v>
      </c>
      <c r="L1818" s="166">
        <v>12</v>
      </c>
      <c r="M1818" s="166">
        <v>51</v>
      </c>
      <c r="N1818" s="166">
        <v>129</v>
      </c>
      <c r="O1818" s="167"/>
      <c r="P1818" s="138">
        <v>48</v>
      </c>
      <c r="Q1818" s="139">
        <v>1</v>
      </c>
      <c r="R1818" s="140">
        <v>8.6666666666666661</v>
      </c>
      <c r="S1818" s="140">
        <v>8.6666666666666661</v>
      </c>
      <c r="T1818" s="140">
        <v>0.66666666666666663</v>
      </c>
      <c r="U1818" s="139">
        <v>0</v>
      </c>
      <c r="V1818" s="77">
        <f t="shared" si="29"/>
        <v>3.1880000000000002</v>
      </c>
      <c r="W1818" s="216">
        <v>7.97</v>
      </c>
      <c r="X1818" s="217">
        <v>0.912895861184568</v>
      </c>
      <c r="Y1818" s="217">
        <v>8.7104138815432011E-2</v>
      </c>
      <c r="Z1818" s="25"/>
    </row>
    <row r="1819" spans="1:26" x14ac:dyDescent="0.25">
      <c r="A1819" s="124">
        <v>607502</v>
      </c>
      <c r="B1819" s="125" t="s">
        <v>1847</v>
      </c>
      <c r="C1819" s="126" t="s">
        <v>1742</v>
      </c>
      <c r="D1819" s="101" t="s">
        <v>2130</v>
      </c>
      <c r="E1819" s="134"/>
      <c r="F1819" s="102">
        <v>502</v>
      </c>
      <c r="G1819" s="103" t="s">
        <v>69</v>
      </c>
      <c r="H1819" s="104">
        <v>5</v>
      </c>
      <c r="I1819" s="106">
        <v>1584</v>
      </c>
      <c r="J1819" s="168">
        <v>984</v>
      </c>
      <c r="K1819" s="166">
        <v>36</v>
      </c>
      <c r="L1819" s="166">
        <v>21</v>
      </c>
      <c r="M1819" s="166">
        <v>114</v>
      </c>
      <c r="N1819" s="166">
        <v>258</v>
      </c>
      <c r="O1819" s="167"/>
      <c r="P1819" s="138">
        <v>1.3333333333333333</v>
      </c>
      <c r="Q1819" s="139">
        <v>0</v>
      </c>
      <c r="R1819" s="140">
        <v>4.333333333333333</v>
      </c>
      <c r="S1819" s="140">
        <v>4.333333333333333</v>
      </c>
      <c r="T1819" s="140">
        <v>1.3333333333333333</v>
      </c>
      <c r="U1819" s="139">
        <v>0.33333333333333331</v>
      </c>
      <c r="V1819" s="77">
        <f t="shared" si="29"/>
        <v>3.1880000000000002</v>
      </c>
      <c r="W1819" s="216">
        <v>7.97</v>
      </c>
      <c r="X1819" s="217">
        <v>0.912895861184568</v>
      </c>
      <c r="Y1819" s="217">
        <v>8.7104138815432011E-2</v>
      </c>
      <c r="Z1819" s="25"/>
    </row>
    <row r="1820" spans="1:26" x14ac:dyDescent="0.25">
      <c r="A1820" s="124">
        <v>607600</v>
      </c>
      <c r="B1820" s="125" t="s">
        <v>1848</v>
      </c>
      <c r="C1820" s="126" t="s">
        <v>1742</v>
      </c>
      <c r="D1820" s="101" t="s">
        <v>2130</v>
      </c>
      <c r="E1820" s="134"/>
      <c r="F1820" s="102">
        <v>501</v>
      </c>
      <c r="G1820" s="103" t="s">
        <v>67</v>
      </c>
      <c r="H1820" s="104">
        <v>4</v>
      </c>
      <c r="I1820" s="106">
        <v>723</v>
      </c>
      <c r="J1820" s="168">
        <v>501</v>
      </c>
      <c r="K1820" s="166">
        <v>39</v>
      </c>
      <c r="L1820" s="166">
        <v>9</v>
      </c>
      <c r="M1820" s="166">
        <v>39</v>
      </c>
      <c r="N1820" s="166">
        <v>84</v>
      </c>
      <c r="O1820" s="167"/>
      <c r="P1820" s="138">
        <v>4</v>
      </c>
      <c r="Q1820" s="139">
        <v>0</v>
      </c>
      <c r="R1820" s="140">
        <v>8.6666666666666661</v>
      </c>
      <c r="S1820" s="140">
        <v>8</v>
      </c>
      <c r="T1820" s="140">
        <v>1</v>
      </c>
      <c r="U1820" s="139">
        <v>0</v>
      </c>
      <c r="V1820" s="77">
        <f t="shared" si="29"/>
        <v>3.1880000000000002</v>
      </c>
      <c r="W1820" s="216">
        <v>7.97</v>
      </c>
      <c r="X1820" s="217">
        <v>0.912895861184568</v>
      </c>
      <c r="Y1820" s="217">
        <v>8.7104138815432011E-2</v>
      </c>
      <c r="Z1820" s="25"/>
    </row>
    <row r="1821" spans="1:26" x14ac:dyDescent="0.25">
      <c r="A1821" s="124">
        <v>607700</v>
      </c>
      <c r="B1821" s="125" t="s">
        <v>1849</v>
      </c>
      <c r="C1821" s="126" t="s">
        <v>1742</v>
      </c>
      <c r="D1821" s="101" t="s">
        <v>2130</v>
      </c>
      <c r="E1821" s="134"/>
      <c r="F1821" s="102">
        <v>501</v>
      </c>
      <c r="G1821" s="103" t="s">
        <v>67</v>
      </c>
      <c r="H1821" s="104">
        <v>4</v>
      </c>
      <c r="I1821" s="106">
        <v>414</v>
      </c>
      <c r="J1821" s="168">
        <v>288</v>
      </c>
      <c r="K1821" s="166">
        <v>24</v>
      </c>
      <c r="L1821" s="166">
        <v>6</v>
      </c>
      <c r="M1821" s="166">
        <v>21</v>
      </c>
      <c r="N1821" s="166">
        <v>45</v>
      </c>
      <c r="O1821" s="167"/>
      <c r="P1821" s="138">
        <v>6.666666666666667</v>
      </c>
      <c r="Q1821" s="139">
        <v>0.66666666666666663</v>
      </c>
      <c r="R1821" s="140">
        <v>7.666666666666667</v>
      </c>
      <c r="S1821" s="140">
        <v>6.333333333333333</v>
      </c>
      <c r="T1821" s="140">
        <v>0.33333333333333331</v>
      </c>
      <c r="U1821" s="139">
        <v>0</v>
      </c>
      <c r="V1821" s="77">
        <f t="shared" si="29"/>
        <v>3.1880000000000002</v>
      </c>
      <c r="W1821" s="216">
        <v>7.97</v>
      </c>
      <c r="X1821" s="217">
        <v>0.912895861184568</v>
      </c>
      <c r="Y1821" s="217">
        <v>8.7104138815432011E-2</v>
      </c>
      <c r="Z1821" s="25"/>
    </row>
    <row r="1822" spans="1:26" x14ac:dyDescent="0.25">
      <c r="A1822" s="124">
        <v>607800</v>
      </c>
      <c r="B1822" s="125" t="s">
        <v>1850</v>
      </c>
      <c r="C1822" s="126" t="s">
        <v>1742</v>
      </c>
      <c r="D1822" s="101" t="s">
        <v>2131</v>
      </c>
      <c r="E1822" s="134"/>
      <c r="F1822" s="102">
        <v>501</v>
      </c>
      <c r="G1822" s="103" t="s">
        <v>67</v>
      </c>
      <c r="H1822" s="104">
        <v>4</v>
      </c>
      <c r="I1822" s="106">
        <v>522</v>
      </c>
      <c r="J1822" s="168">
        <v>402</v>
      </c>
      <c r="K1822" s="166">
        <v>30</v>
      </c>
      <c r="L1822" s="166">
        <v>6</v>
      </c>
      <c r="M1822" s="166">
        <v>30</v>
      </c>
      <c r="N1822" s="166">
        <v>39</v>
      </c>
      <c r="O1822" s="167"/>
      <c r="P1822" s="138">
        <v>5.333333333333333</v>
      </c>
      <c r="Q1822" s="139">
        <v>0</v>
      </c>
      <c r="R1822" s="140">
        <v>14.666666666666666</v>
      </c>
      <c r="S1822" s="140">
        <v>10</v>
      </c>
      <c r="T1822" s="140">
        <v>1.3333333333333333</v>
      </c>
      <c r="U1822" s="139">
        <v>0.33333333333333331</v>
      </c>
      <c r="V1822" s="77">
        <f t="shared" si="29"/>
        <v>3.1880000000000002</v>
      </c>
      <c r="W1822" s="216">
        <v>7.97</v>
      </c>
      <c r="X1822" s="217">
        <v>0.912895861184568</v>
      </c>
      <c r="Y1822" s="217">
        <v>8.7104138815432011E-2</v>
      </c>
      <c r="Z1822" s="25"/>
    </row>
    <row r="1823" spans="1:26" x14ac:dyDescent="0.25">
      <c r="A1823" s="124">
        <v>607900</v>
      </c>
      <c r="B1823" s="125" t="s">
        <v>1851</v>
      </c>
      <c r="C1823" s="126" t="s">
        <v>1742</v>
      </c>
      <c r="D1823" s="101" t="s">
        <v>2131</v>
      </c>
      <c r="E1823" s="134"/>
      <c r="F1823" s="102">
        <v>501</v>
      </c>
      <c r="G1823" s="103" t="s">
        <v>67</v>
      </c>
      <c r="H1823" s="104">
        <v>4</v>
      </c>
      <c r="I1823" s="106">
        <v>663</v>
      </c>
      <c r="J1823" s="168">
        <v>480</v>
      </c>
      <c r="K1823" s="166">
        <v>27</v>
      </c>
      <c r="L1823" s="166">
        <v>9</v>
      </c>
      <c r="M1823" s="166">
        <v>30</v>
      </c>
      <c r="N1823" s="166">
        <v>72</v>
      </c>
      <c r="O1823" s="167"/>
      <c r="P1823" s="138">
        <v>8</v>
      </c>
      <c r="Q1823" s="139">
        <v>1</v>
      </c>
      <c r="R1823" s="140">
        <v>11</v>
      </c>
      <c r="S1823" s="140">
        <v>5.666666666666667</v>
      </c>
      <c r="T1823" s="140">
        <v>0</v>
      </c>
      <c r="U1823" s="139">
        <v>0.33333333333333331</v>
      </c>
      <c r="V1823" s="77">
        <f t="shared" si="29"/>
        <v>3.1880000000000002</v>
      </c>
      <c r="W1823" s="216">
        <v>7.97</v>
      </c>
      <c r="X1823" s="217">
        <v>0.912895861184568</v>
      </c>
      <c r="Y1823" s="217">
        <v>8.7104138815432011E-2</v>
      </c>
      <c r="Z1823" s="25"/>
    </row>
    <row r="1824" spans="1:26" x14ac:dyDescent="0.25">
      <c r="A1824" s="124">
        <v>608000</v>
      </c>
      <c r="B1824" s="125" t="s">
        <v>1852</v>
      </c>
      <c r="C1824" s="126" t="s">
        <v>1742</v>
      </c>
      <c r="D1824" s="101" t="s">
        <v>2131</v>
      </c>
      <c r="E1824" s="134"/>
      <c r="F1824" s="102">
        <v>502</v>
      </c>
      <c r="G1824" s="103" t="s">
        <v>69</v>
      </c>
      <c r="H1824" s="104">
        <v>5</v>
      </c>
      <c r="I1824" s="106">
        <v>1077</v>
      </c>
      <c r="J1824" s="168">
        <v>681</v>
      </c>
      <c r="K1824" s="166">
        <v>21</v>
      </c>
      <c r="L1824" s="166">
        <v>21</v>
      </c>
      <c r="M1824" s="166">
        <v>93</v>
      </c>
      <c r="N1824" s="166">
        <v>177</v>
      </c>
      <c r="O1824" s="167"/>
      <c r="P1824" s="138">
        <v>11.666666666666666</v>
      </c>
      <c r="Q1824" s="139">
        <v>0.66666666666666663</v>
      </c>
      <c r="R1824" s="140">
        <v>3.3333333333333335</v>
      </c>
      <c r="S1824" s="140">
        <v>6.666666666666667</v>
      </c>
      <c r="T1824" s="140">
        <v>2</v>
      </c>
      <c r="U1824" s="139">
        <v>1</v>
      </c>
      <c r="V1824" s="77">
        <f t="shared" si="29"/>
        <v>3.1880000000000002</v>
      </c>
      <c r="W1824" s="216">
        <v>7.97</v>
      </c>
      <c r="X1824" s="217">
        <v>0.912895861184568</v>
      </c>
      <c r="Y1824" s="217">
        <v>8.7104138815432011E-2</v>
      </c>
      <c r="Z1824" s="25"/>
    </row>
    <row r="1825" spans="1:26" x14ac:dyDescent="0.25">
      <c r="A1825" s="124">
        <v>608100</v>
      </c>
      <c r="B1825" s="125" t="s">
        <v>1853</v>
      </c>
      <c r="C1825" s="126" t="s">
        <v>1742</v>
      </c>
      <c r="D1825" s="101" t="s">
        <v>2131</v>
      </c>
      <c r="E1825" s="134"/>
      <c r="F1825" s="102">
        <v>502</v>
      </c>
      <c r="G1825" s="103" t="s">
        <v>69</v>
      </c>
      <c r="H1825" s="104">
        <v>5</v>
      </c>
      <c r="I1825" s="106">
        <v>120</v>
      </c>
      <c r="J1825" s="168">
        <v>105</v>
      </c>
      <c r="K1825" s="166" t="s">
        <v>2139</v>
      </c>
      <c r="L1825" s="166" t="s">
        <v>2139</v>
      </c>
      <c r="M1825" s="166">
        <v>3</v>
      </c>
      <c r="N1825" s="166">
        <v>6</v>
      </c>
      <c r="O1825" s="167"/>
      <c r="P1825" s="138">
        <v>2.6666666666666665</v>
      </c>
      <c r="Q1825" s="139">
        <v>0.33333333333333331</v>
      </c>
      <c r="R1825" s="140">
        <v>3.6666666666666665</v>
      </c>
      <c r="S1825" s="140">
        <v>2</v>
      </c>
      <c r="T1825" s="140">
        <v>0.33333333333333331</v>
      </c>
      <c r="U1825" s="139">
        <v>0</v>
      </c>
      <c r="V1825" s="77">
        <f t="shared" si="29"/>
        <v>3.1880000000000002</v>
      </c>
      <c r="W1825" s="216">
        <v>7.97</v>
      </c>
      <c r="X1825" s="217">
        <v>0.912895861184568</v>
      </c>
      <c r="Y1825" s="217">
        <v>8.7104138815432011E-2</v>
      </c>
      <c r="Z1825" s="25"/>
    </row>
    <row r="1826" spans="1:26" x14ac:dyDescent="0.25">
      <c r="A1826" s="124">
        <v>608302</v>
      </c>
      <c r="B1826" s="125" t="s">
        <v>1854</v>
      </c>
      <c r="C1826" s="126" t="s">
        <v>1742</v>
      </c>
      <c r="D1826" s="101" t="s">
        <v>2131</v>
      </c>
      <c r="E1826" s="134"/>
      <c r="F1826" s="102">
        <v>502</v>
      </c>
      <c r="G1826" s="103" t="s">
        <v>69</v>
      </c>
      <c r="H1826" s="104">
        <v>5</v>
      </c>
      <c r="I1826" s="106">
        <v>4512</v>
      </c>
      <c r="J1826" s="165">
        <v>3255</v>
      </c>
      <c r="K1826" s="166">
        <v>105</v>
      </c>
      <c r="L1826" s="166">
        <v>45</v>
      </c>
      <c r="M1826" s="166">
        <v>240</v>
      </c>
      <c r="N1826" s="166">
        <v>582</v>
      </c>
      <c r="O1826" s="167"/>
      <c r="P1826" s="138">
        <v>0.66666666666666663</v>
      </c>
      <c r="Q1826" s="139">
        <v>0</v>
      </c>
      <c r="R1826" s="140">
        <v>22.333333333333332</v>
      </c>
      <c r="S1826" s="140">
        <v>19</v>
      </c>
      <c r="T1826" s="140">
        <v>2</v>
      </c>
      <c r="U1826" s="139">
        <v>3</v>
      </c>
      <c r="V1826" s="77">
        <f t="shared" si="29"/>
        <v>3.1880000000000002</v>
      </c>
      <c r="W1826" s="216">
        <v>7.97</v>
      </c>
      <c r="X1826" s="217">
        <v>0.912895861184568</v>
      </c>
      <c r="Y1826" s="217">
        <v>8.7104138815432011E-2</v>
      </c>
      <c r="Z1826" s="25"/>
    </row>
    <row r="1827" spans="1:26" x14ac:dyDescent="0.25">
      <c r="A1827" s="124">
        <v>608303</v>
      </c>
      <c r="B1827" s="125" t="s">
        <v>1855</v>
      </c>
      <c r="C1827" s="126" t="s">
        <v>1742</v>
      </c>
      <c r="D1827" s="101" t="s">
        <v>2131</v>
      </c>
      <c r="E1827" s="134"/>
      <c r="F1827" s="102">
        <v>501</v>
      </c>
      <c r="G1827" s="103" t="s">
        <v>67</v>
      </c>
      <c r="H1827" s="104">
        <v>4</v>
      </c>
      <c r="I1827" s="106">
        <v>1011</v>
      </c>
      <c r="J1827" s="168">
        <v>747</v>
      </c>
      <c r="K1827" s="166">
        <v>33</v>
      </c>
      <c r="L1827" s="166">
        <v>9</v>
      </c>
      <c r="M1827" s="166">
        <v>60</v>
      </c>
      <c r="N1827" s="166">
        <v>105</v>
      </c>
      <c r="O1827" s="167"/>
      <c r="P1827" s="138">
        <v>14.333333333333334</v>
      </c>
      <c r="Q1827" s="139">
        <v>0</v>
      </c>
      <c r="R1827" s="140">
        <v>13.666666666666666</v>
      </c>
      <c r="S1827" s="140">
        <v>13.666666666666666</v>
      </c>
      <c r="T1827" s="140">
        <v>1.6666666666666667</v>
      </c>
      <c r="U1827" s="139">
        <v>0.66666666666666663</v>
      </c>
      <c r="V1827" s="77">
        <f t="shared" si="29"/>
        <v>3.1880000000000002</v>
      </c>
      <c r="W1827" s="216">
        <v>7.97</v>
      </c>
      <c r="X1827" s="217">
        <v>0.912895861184568</v>
      </c>
      <c r="Y1827" s="217">
        <v>8.7104138815432011E-2</v>
      </c>
      <c r="Z1827" s="25"/>
    </row>
    <row r="1828" spans="1:26" x14ac:dyDescent="0.25">
      <c r="A1828" s="124">
        <v>608304</v>
      </c>
      <c r="B1828" s="125" t="s">
        <v>1856</v>
      </c>
      <c r="C1828" s="126" t="s">
        <v>1742</v>
      </c>
      <c r="D1828" s="101" t="s">
        <v>2132</v>
      </c>
      <c r="E1828" s="134"/>
      <c r="F1828" s="102">
        <v>502</v>
      </c>
      <c r="G1828" s="103" t="s">
        <v>69</v>
      </c>
      <c r="H1828" s="104">
        <v>5</v>
      </c>
      <c r="I1828" s="106">
        <v>2175</v>
      </c>
      <c r="J1828" s="165">
        <v>1431</v>
      </c>
      <c r="K1828" s="166">
        <v>66</v>
      </c>
      <c r="L1828" s="166">
        <v>36</v>
      </c>
      <c r="M1828" s="166">
        <v>186</v>
      </c>
      <c r="N1828" s="166">
        <v>336</v>
      </c>
      <c r="O1828" s="167"/>
      <c r="P1828" s="138">
        <v>8</v>
      </c>
      <c r="Q1828" s="139">
        <v>0</v>
      </c>
      <c r="R1828" s="140">
        <v>8</v>
      </c>
      <c r="S1828" s="140">
        <v>4.333333333333333</v>
      </c>
      <c r="T1828" s="140">
        <v>1</v>
      </c>
      <c r="U1828" s="139">
        <v>0.33333333333333331</v>
      </c>
      <c r="V1828" s="77">
        <f t="shared" si="29"/>
        <v>3.1880000000000002</v>
      </c>
      <c r="W1828" s="216">
        <v>7.97</v>
      </c>
      <c r="X1828" s="217">
        <v>0.912895861184568</v>
      </c>
      <c r="Y1828" s="217">
        <v>8.7104138815432011E-2</v>
      </c>
      <c r="Z1828" s="25"/>
    </row>
    <row r="1829" spans="1:26" x14ac:dyDescent="0.25">
      <c r="A1829" s="124">
        <v>608305</v>
      </c>
      <c r="B1829" s="125" t="s">
        <v>1857</v>
      </c>
      <c r="C1829" s="126" t="s">
        <v>1742</v>
      </c>
      <c r="D1829" s="101" t="s">
        <v>2132</v>
      </c>
      <c r="E1829" s="134"/>
      <c r="F1829" s="102">
        <v>505</v>
      </c>
      <c r="G1829" s="103" t="s">
        <v>788</v>
      </c>
      <c r="H1829" s="104">
        <v>6</v>
      </c>
      <c r="I1829" s="106" t="s">
        <v>2139</v>
      </c>
      <c r="J1829" s="168" t="s">
        <v>2139</v>
      </c>
      <c r="K1829" s="166" t="s">
        <v>2139</v>
      </c>
      <c r="L1829" s="166" t="s">
        <v>2139</v>
      </c>
      <c r="M1829" s="166" t="s">
        <v>2139</v>
      </c>
      <c r="N1829" s="166" t="s">
        <v>2139</v>
      </c>
      <c r="O1829" s="167"/>
      <c r="P1829" s="138">
        <v>0</v>
      </c>
      <c r="Q1829" s="139">
        <v>0</v>
      </c>
      <c r="R1829" s="140">
        <v>0</v>
      </c>
      <c r="S1829" s="140">
        <v>0</v>
      </c>
      <c r="T1829" s="140">
        <v>0</v>
      </c>
      <c r="U1829" s="139">
        <v>0</v>
      </c>
      <c r="V1829" s="77">
        <f t="shared" si="29"/>
        <v>3.1880000000000002</v>
      </c>
      <c r="W1829" s="216">
        <v>7.97</v>
      </c>
      <c r="X1829" s="217">
        <v>0.912895861184568</v>
      </c>
      <c r="Y1829" s="217">
        <v>8.7104138815432011E-2</v>
      </c>
      <c r="Z1829" s="25"/>
    </row>
    <row r="1830" spans="1:26" x14ac:dyDescent="0.25">
      <c r="A1830" s="124">
        <v>608500</v>
      </c>
      <c r="B1830" s="125" t="s">
        <v>1858</v>
      </c>
      <c r="C1830" s="126" t="s">
        <v>1742</v>
      </c>
      <c r="D1830" s="101" t="s">
        <v>2131</v>
      </c>
      <c r="E1830" s="134"/>
      <c r="F1830" s="102">
        <v>291</v>
      </c>
      <c r="G1830" s="103" t="s">
        <v>1858</v>
      </c>
      <c r="H1830" s="104">
        <v>3</v>
      </c>
      <c r="I1830" s="106">
        <v>4800</v>
      </c>
      <c r="J1830" s="165">
        <v>3381</v>
      </c>
      <c r="K1830" s="166">
        <v>147</v>
      </c>
      <c r="L1830" s="166">
        <v>33</v>
      </c>
      <c r="M1830" s="166">
        <v>243</v>
      </c>
      <c r="N1830" s="166">
        <v>594</v>
      </c>
      <c r="O1830" s="167"/>
      <c r="P1830" s="138">
        <v>2.6666666666666665</v>
      </c>
      <c r="Q1830" s="139">
        <v>0</v>
      </c>
      <c r="R1830" s="140">
        <v>99.333333333333329</v>
      </c>
      <c r="S1830" s="140">
        <v>76.333333333333329</v>
      </c>
      <c r="T1830" s="140">
        <v>7.333333333333333</v>
      </c>
      <c r="U1830" s="139">
        <v>3.6666666666666665</v>
      </c>
      <c r="V1830" s="77">
        <f t="shared" si="29"/>
        <v>13.08</v>
      </c>
      <c r="W1830" s="216">
        <v>21.8</v>
      </c>
      <c r="X1830" s="217">
        <v>0.33375137677252326</v>
      </c>
      <c r="Y1830" s="217">
        <v>0.66624862322747669</v>
      </c>
      <c r="Z1830" s="25"/>
    </row>
    <row r="1831" spans="1:26" x14ac:dyDescent="0.25">
      <c r="A1831" s="124">
        <v>608600</v>
      </c>
      <c r="B1831" s="125" t="s">
        <v>1859</v>
      </c>
      <c r="C1831" s="126" t="s">
        <v>1742</v>
      </c>
      <c r="D1831" s="101" t="s">
        <v>2131</v>
      </c>
      <c r="E1831" s="134"/>
      <c r="F1831" s="102">
        <v>292</v>
      </c>
      <c r="G1831" s="103" t="s">
        <v>1859</v>
      </c>
      <c r="H1831" s="104">
        <v>3</v>
      </c>
      <c r="I1831" s="106">
        <v>4146</v>
      </c>
      <c r="J1831" s="165">
        <v>2673</v>
      </c>
      <c r="K1831" s="166">
        <v>129</v>
      </c>
      <c r="L1831" s="166">
        <v>48</v>
      </c>
      <c r="M1831" s="166">
        <v>306</v>
      </c>
      <c r="N1831" s="166">
        <v>504</v>
      </c>
      <c r="O1831" s="167"/>
      <c r="P1831" s="138">
        <v>54.666666666666664</v>
      </c>
      <c r="Q1831" s="139">
        <v>0</v>
      </c>
      <c r="R1831" s="140">
        <v>47.666666666666664</v>
      </c>
      <c r="S1831" s="140">
        <v>37</v>
      </c>
      <c r="T1831" s="140">
        <v>3.6666666666666665</v>
      </c>
      <c r="U1831" s="139">
        <v>1</v>
      </c>
      <c r="V1831" s="77">
        <f t="shared" si="29"/>
        <v>6.4139548706132565</v>
      </c>
      <c r="W1831" s="216">
        <v>10.689924784355428</v>
      </c>
      <c r="X1831" s="217">
        <v>0.68062031870317929</v>
      </c>
      <c r="Y1831" s="217">
        <v>0.31937968129682071</v>
      </c>
      <c r="Z1831" s="25"/>
    </row>
    <row r="1832" spans="1:26" x14ac:dyDescent="0.25">
      <c r="A1832" s="124">
        <v>608700</v>
      </c>
      <c r="B1832" s="125" t="s">
        <v>1860</v>
      </c>
      <c r="C1832" s="126" t="s">
        <v>1742</v>
      </c>
      <c r="D1832" s="101" t="s">
        <v>2132</v>
      </c>
      <c r="E1832" s="134"/>
      <c r="F1832" s="102">
        <v>295</v>
      </c>
      <c r="G1832" s="103" t="s">
        <v>1861</v>
      </c>
      <c r="H1832" s="104">
        <v>3</v>
      </c>
      <c r="I1832" s="106">
        <v>1827</v>
      </c>
      <c r="J1832" s="165">
        <v>1161</v>
      </c>
      <c r="K1832" s="166">
        <v>45</v>
      </c>
      <c r="L1832" s="166">
        <v>33</v>
      </c>
      <c r="M1832" s="166">
        <v>138</v>
      </c>
      <c r="N1832" s="166">
        <v>192</v>
      </c>
      <c r="O1832" s="167"/>
      <c r="P1832" s="138">
        <v>19.333333333333332</v>
      </c>
      <c r="Q1832" s="139">
        <v>0</v>
      </c>
      <c r="R1832" s="140">
        <v>17.333333333333332</v>
      </c>
      <c r="S1832" s="140">
        <v>20.666666666666668</v>
      </c>
      <c r="T1832" s="140">
        <v>7.333333333333333</v>
      </c>
      <c r="U1832" s="139">
        <v>1</v>
      </c>
      <c r="V1832" s="77">
        <f t="shared" si="29"/>
        <v>6.4139548706132565</v>
      </c>
      <c r="W1832" s="216">
        <v>10.689924784355428</v>
      </c>
      <c r="X1832" s="217">
        <v>0.68062031870317929</v>
      </c>
      <c r="Y1832" s="217">
        <v>0.31937968129682071</v>
      </c>
      <c r="Z1832" s="25"/>
    </row>
    <row r="1833" spans="1:26" x14ac:dyDescent="0.25">
      <c r="A1833" s="124">
        <v>608800</v>
      </c>
      <c r="B1833" s="125" t="s">
        <v>1862</v>
      </c>
      <c r="C1833" s="126" t="s">
        <v>1742</v>
      </c>
      <c r="D1833" s="101" t="s">
        <v>2132</v>
      </c>
      <c r="E1833" s="134"/>
      <c r="F1833" s="102">
        <v>293</v>
      </c>
      <c r="G1833" s="103" t="s">
        <v>1862</v>
      </c>
      <c r="H1833" s="104">
        <v>3</v>
      </c>
      <c r="I1833" s="106">
        <v>6471</v>
      </c>
      <c r="J1833" s="165">
        <v>4338</v>
      </c>
      <c r="K1833" s="166">
        <v>132</v>
      </c>
      <c r="L1833" s="166">
        <v>84</v>
      </c>
      <c r="M1833" s="166">
        <v>453</v>
      </c>
      <c r="N1833" s="166">
        <v>744</v>
      </c>
      <c r="O1833" s="167"/>
      <c r="P1833" s="138">
        <v>8.6666666666666661</v>
      </c>
      <c r="Q1833" s="139">
        <v>0</v>
      </c>
      <c r="R1833" s="140">
        <v>55.333333333333336</v>
      </c>
      <c r="S1833" s="140">
        <v>31.333333333333332</v>
      </c>
      <c r="T1833" s="140">
        <v>4</v>
      </c>
      <c r="U1833" s="139">
        <v>1.6666666666666667</v>
      </c>
      <c r="V1833" s="77">
        <f t="shared" si="29"/>
        <v>6.4139548706132565</v>
      </c>
      <c r="W1833" s="216">
        <v>10.689924784355428</v>
      </c>
      <c r="X1833" s="217">
        <v>0.68062031870317929</v>
      </c>
      <c r="Y1833" s="217">
        <v>0.31937968129682071</v>
      </c>
      <c r="Z1833" s="25"/>
    </row>
    <row r="1834" spans="1:26" x14ac:dyDescent="0.25">
      <c r="A1834" s="124">
        <v>609011</v>
      </c>
      <c r="B1834" s="125" t="s">
        <v>1864</v>
      </c>
      <c r="C1834" s="126" t="s">
        <v>1863</v>
      </c>
      <c r="D1834" s="101" t="s">
        <v>2133</v>
      </c>
      <c r="E1834" s="134"/>
      <c r="F1834" s="102">
        <v>502</v>
      </c>
      <c r="G1834" s="103" t="s">
        <v>69</v>
      </c>
      <c r="H1834" s="104">
        <v>5</v>
      </c>
      <c r="I1834" s="106">
        <v>114</v>
      </c>
      <c r="J1834" s="168">
        <v>60</v>
      </c>
      <c r="K1834" s="166" t="s">
        <v>2139</v>
      </c>
      <c r="L1834" s="166" t="s">
        <v>2139</v>
      </c>
      <c r="M1834" s="166">
        <v>0</v>
      </c>
      <c r="N1834" s="166">
        <v>3</v>
      </c>
      <c r="O1834" s="167"/>
      <c r="P1834" s="138">
        <v>0</v>
      </c>
      <c r="Q1834" s="139">
        <v>0</v>
      </c>
      <c r="R1834" s="140">
        <v>0</v>
      </c>
      <c r="S1834" s="140">
        <v>0</v>
      </c>
      <c r="T1834" s="140">
        <v>0</v>
      </c>
      <c r="U1834" s="139">
        <v>0</v>
      </c>
      <c r="V1834" s="77">
        <f t="shared" si="29"/>
        <v>3.1880000000000002</v>
      </c>
      <c r="W1834" s="216">
        <v>7.97</v>
      </c>
      <c r="X1834" s="217">
        <v>0.912895861184568</v>
      </c>
      <c r="Y1834" s="217">
        <v>8.7104138815432011E-2</v>
      </c>
      <c r="Z1834" s="25"/>
    </row>
    <row r="1835" spans="1:26" x14ac:dyDescent="0.25">
      <c r="A1835" s="131">
        <v>609013</v>
      </c>
      <c r="B1835" s="132" t="s">
        <v>1865</v>
      </c>
      <c r="C1835" s="132" t="s">
        <v>1742</v>
      </c>
      <c r="D1835" s="145" t="s">
        <v>2132</v>
      </c>
      <c r="E1835" s="134"/>
      <c r="F1835" s="143">
        <v>502</v>
      </c>
      <c r="G1835" s="142" t="s">
        <v>69</v>
      </c>
      <c r="H1835" s="134">
        <v>5</v>
      </c>
      <c r="I1835" s="144">
        <v>360</v>
      </c>
      <c r="J1835" s="168">
        <v>237</v>
      </c>
      <c r="K1835" s="166">
        <v>15</v>
      </c>
      <c r="L1835" s="166">
        <v>3</v>
      </c>
      <c r="M1835" s="166">
        <v>24</v>
      </c>
      <c r="N1835" s="166">
        <v>45</v>
      </c>
      <c r="O1835" s="167"/>
      <c r="P1835" s="138">
        <v>14.311594202898551</v>
      </c>
      <c r="Q1835" s="139">
        <v>0</v>
      </c>
      <c r="R1835" s="140">
        <v>2.6130653266331656</v>
      </c>
      <c r="S1835" s="140">
        <v>0.80402010050251249</v>
      </c>
      <c r="T1835" s="140">
        <v>0</v>
      </c>
      <c r="U1835" s="139">
        <v>0.23809523809523808</v>
      </c>
      <c r="V1835" s="77">
        <f t="shared" si="29"/>
        <v>3.1880000000000002</v>
      </c>
      <c r="W1835" s="216">
        <v>7.97</v>
      </c>
      <c r="X1835" s="217">
        <v>0.912895861184568</v>
      </c>
      <c r="Y1835" s="217">
        <v>8.7104138815432011E-2</v>
      </c>
      <c r="Z1835" s="25"/>
    </row>
    <row r="1836" spans="1:26" x14ac:dyDescent="0.25">
      <c r="A1836" s="131">
        <v>609014</v>
      </c>
      <c r="B1836" s="132" t="s">
        <v>2305</v>
      </c>
      <c r="C1836" s="132" t="s">
        <v>1742</v>
      </c>
      <c r="D1836" s="145" t="s">
        <v>2132</v>
      </c>
      <c r="E1836" s="134"/>
      <c r="F1836" s="143">
        <v>502</v>
      </c>
      <c r="G1836" s="142" t="s">
        <v>69</v>
      </c>
      <c r="H1836" s="134">
        <v>5</v>
      </c>
      <c r="I1836" s="144">
        <v>237</v>
      </c>
      <c r="J1836" s="168">
        <v>177</v>
      </c>
      <c r="K1836" s="166">
        <v>9</v>
      </c>
      <c r="L1836" s="166">
        <v>6</v>
      </c>
      <c r="M1836" s="166">
        <v>21</v>
      </c>
      <c r="N1836" s="166">
        <v>18</v>
      </c>
      <c r="O1836" s="167"/>
      <c r="P1836" s="138">
        <v>10.688405797101449</v>
      </c>
      <c r="Q1836" s="139">
        <v>0</v>
      </c>
      <c r="R1836" s="140">
        <v>1.7202680067001674</v>
      </c>
      <c r="S1836" s="140">
        <v>0.52931323283082077</v>
      </c>
      <c r="T1836" s="140">
        <v>0</v>
      </c>
      <c r="U1836" s="139">
        <v>9.5238095238095233E-2</v>
      </c>
      <c r="V1836" s="77">
        <f t="shared" si="29"/>
        <v>3.1880000000000002</v>
      </c>
      <c r="W1836" s="216">
        <v>7.97</v>
      </c>
      <c r="X1836" s="217">
        <v>0.912895861184568</v>
      </c>
      <c r="Y1836" s="217">
        <v>8.7104138815432011E-2</v>
      </c>
      <c r="Z1836" s="25"/>
    </row>
    <row r="1837" spans="1:26" x14ac:dyDescent="0.25">
      <c r="A1837" s="124">
        <v>609022</v>
      </c>
      <c r="B1837" s="125" t="s">
        <v>1866</v>
      </c>
      <c r="C1837" s="126" t="s">
        <v>1742</v>
      </c>
      <c r="D1837" s="101" t="s">
        <v>2132</v>
      </c>
      <c r="E1837" s="134"/>
      <c r="F1837" s="102">
        <v>295</v>
      </c>
      <c r="G1837" s="103" t="s">
        <v>1861</v>
      </c>
      <c r="H1837" s="104">
        <v>3</v>
      </c>
      <c r="I1837" s="106">
        <v>1011</v>
      </c>
      <c r="J1837" s="168">
        <v>735</v>
      </c>
      <c r="K1837" s="166">
        <v>18</v>
      </c>
      <c r="L1837" s="166">
        <v>15</v>
      </c>
      <c r="M1837" s="166">
        <v>69</v>
      </c>
      <c r="N1837" s="166">
        <v>96</v>
      </c>
      <c r="O1837" s="167"/>
      <c r="P1837" s="138">
        <v>0.66666666666666663</v>
      </c>
      <c r="Q1837" s="139">
        <v>0</v>
      </c>
      <c r="R1837" s="140">
        <v>9</v>
      </c>
      <c r="S1837" s="140">
        <v>4</v>
      </c>
      <c r="T1837" s="140">
        <v>0.66666666666666663</v>
      </c>
      <c r="U1837" s="139">
        <v>0</v>
      </c>
      <c r="V1837" s="77">
        <f t="shared" si="29"/>
        <v>6.4139548706132565</v>
      </c>
      <c r="W1837" s="216">
        <v>10.689924784355428</v>
      </c>
      <c r="X1837" s="217">
        <v>0.68062031870317929</v>
      </c>
      <c r="Y1837" s="217">
        <v>0.31937968129682071</v>
      </c>
      <c r="Z1837" s="25"/>
    </row>
    <row r="1838" spans="1:26" x14ac:dyDescent="0.25">
      <c r="A1838" s="124">
        <v>609023</v>
      </c>
      <c r="B1838" s="125" t="s">
        <v>1867</v>
      </c>
      <c r="C1838" s="126" t="s">
        <v>1742</v>
      </c>
      <c r="D1838" s="101" t="s">
        <v>2132</v>
      </c>
      <c r="E1838" s="134"/>
      <c r="F1838" s="102">
        <v>295</v>
      </c>
      <c r="G1838" s="103" t="s">
        <v>1861</v>
      </c>
      <c r="H1838" s="104">
        <v>3</v>
      </c>
      <c r="I1838" s="106">
        <v>2358</v>
      </c>
      <c r="J1838" s="165">
        <v>1305</v>
      </c>
      <c r="K1838" s="166">
        <v>72</v>
      </c>
      <c r="L1838" s="166">
        <v>48</v>
      </c>
      <c r="M1838" s="166">
        <v>174</v>
      </c>
      <c r="N1838" s="166">
        <v>171</v>
      </c>
      <c r="O1838" s="167"/>
      <c r="P1838" s="138">
        <v>1.3333333333333333</v>
      </c>
      <c r="Q1838" s="139">
        <v>0</v>
      </c>
      <c r="R1838" s="140">
        <v>4.666666666666667</v>
      </c>
      <c r="S1838" s="140">
        <v>12.333333333333334</v>
      </c>
      <c r="T1838" s="140">
        <v>2.6666666666666665</v>
      </c>
      <c r="U1838" s="139">
        <v>1</v>
      </c>
      <c r="V1838" s="77">
        <f t="shared" si="29"/>
        <v>6.4139548706132565</v>
      </c>
      <c r="W1838" s="216">
        <v>10.689924784355428</v>
      </c>
      <c r="X1838" s="217">
        <v>0.68062031870317929</v>
      </c>
      <c r="Y1838" s="217">
        <v>0.31937968129682071</v>
      </c>
      <c r="Z1838" s="25"/>
    </row>
    <row r="1839" spans="1:26" x14ac:dyDescent="0.25">
      <c r="A1839" s="124">
        <v>609027</v>
      </c>
      <c r="B1839" s="125" t="s">
        <v>1868</v>
      </c>
      <c r="C1839" s="126" t="s">
        <v>1742</v>
      </c>
      <c r="D1839" s="101" t="s">
        <v>2132</v>
      </c>
      <c r="E1839" s="134"/>
      <c r="F1839" s="102">
        <v>505</v>
      </c>
      <c r="G1839" s="103" t="s">
        <v>788</v>
      </c>
      <c r="H1839" s="104">
        <v>6</v>
      </c>
      <c r="I1839" s="106" t="s">
        <v>2139</v>
      </c>
      <c r="J1839" s="168" t="s">
        <v>2139</v>
      </c>
      <c r="K1839" s="166" t="s">
        <v>2139</v>
      </c>
      <c r="L1839" s="166" t="s">
        <v>2139</v>
      </c>
      <c r="M1839" s="166" t="s">
        <v>2139</v>
      </c>
      <c r="N1839" s="166" t="s">
        <v>2139</v>
      </c>
      <c r="O1839" s="167"/>
      <c r="P1839" s="138">
        <v>0</v>
      </c>
      <c r="Q1839" s="139">
        <v>0</v>
      </c>
      <c r="R1839" s="140">
        <v>0</v>
      </c>
      <c r="S1839" s="140">
        <v>0</v>
      </c>
      <c r="T1839" s="140">
        <v>0</v>
      </c>
      <c r="U1839" s="139">
        <v>0</v>
      </c>
      <c r="V1839" s="77">
        <f t="shared" si="29"/>
        <v>3.1880000000000002</v>
      </c>
      <c r="W1839" s="216">
        <v>7.97</v>
      </c>
      <c r="X1839" s="217">
        <v>0.912895861184568</v>
      </c>
      <c r="Y1839" s="217">
        <v>8.7104138815432011E-2</v>
      </c>
      <c r="Z1839" s="25"/>
    </row>
    <row r="1840" spans="1:26" x14ac:dyDescent="0.25">
      <c r="A1840" s="124">
        <v>609028</v>
      </c>
      <c r="B1840" s="125" t="s">
        <v>1869</v>
      </c>
      <c r="C1840" s="126" t="s">
        <v>1742</v>
      </c>
      <c r="D1840" s="101" t="s">
        <v>2132</v>
      </c>
      <c r="E1840" s="134"/>
      <c r="F1840" s="102">
        <v>502</v>
      </c>
      <c r="G1840" s="103" t="s">
        <v>69</v>
      </c>
      <c r="H1840" s="104">
        <v>5</v>
      </c>
      <c r="I1840" s="106">
        <v>318</v>
      </c>
      <c r="J1840" s="168">
        <v>216</v>
      </c>
      <c r="K1840" s="166">
        <v>9</v>
      </c>
      <c r="L1840" s="166">
        <v>3</v>
      </c>
      <c r="M1840" s="166">
        <v>15</v>
      </c>
      <c r="N1840" s="166">
        <v>51</v>
      </c>
      <c r="O1840" s="167"/>
      <c r="P1840" s="138">
        <v>1</v>
      </c>
      <c r="Q1840" s="139">
        <v>0</v>
      </c>
      <c r="R1840" s="140">
        <v>0</v>
      </c>
      <c r="S1840" s="140">
        <v>0</v>
      </c>
      <c r="T1840" s="140">
        <v>0</v>
      </c>
      <c r="U1840" s="139">
        <v>0</v>
      </c>
      <c r="V1840" s="77">
        <f t="shared" si="29"/>
        <v>3.1880000000000002</v>
      </c>
      <c r="W1840" s="216">
        <v>7.97</v>
      </c>
      <c r="X1840" s="217">
        <v>0.912895861184568</v>
      </c>
      <c r="Y1840" s="217">
        <v>8.7104138815432011E-2</v>
      </c>
      <c r="Z1840" s="25"/>
    </row>
    <row r="1841" spans="1:26" x14ac:dyDescent="0.25">
      <c r="A1841" s="124">
        <v>609029</v>
      </c>
      <c r="B1841" s="125" t="s">
        <v>1870</v>
      </c>
      <c r="C1841" s="126" t="s">
        <v>1742</v>
      </c>
      <c r="D1841" s="101" t="s">
        <v>2132</v>
      </c>
      <c r="E1841" s="134"/>
      <c r="F1841" s="102">
        <v>502</v>
      </c>
      <c r="G1841" s="103" t="s">
        <v>69</v>
      </c>
      <c r="H1841" s="104">
        <v>5</v>
      </c>
      <c r="I1841" s="106">
        <v>387</v>
      </c>
      <c r="J1841" s="168">
        <v>270</v>
      </c>
      <c r="K1841" s="166">
        <v>6</v>
      </c>
      <c r="L1841" s="166">
        <v>3</v>
      </c>
      <c r="M1841" s="166">
        <v>24</v>
      </c>
      <c r="N1841" s="166">
        <v>54</v>
      </c>
      <c r="O1841" s="167"/>
      <c r="P1841" s="138">
        <v>0.33333333333333331</v>
      </c>
      <c r="Q1841" s="139">
        <v>0</v>
      </c>
      <c r="R1841" s="140">
        <v>0</v>
      </c>
      <c r="S1841" s="140">
        <v>0</v>
      </c>
      <c r="T1841" s="140">
        <v>0</v>
      </c>
      <c r="U1841" s="139">
        <v>0</v>
      </c>
      <c r="V1841" s="77">
        <f t="shared" si="29"/>
        <v>3.1880000000000002</v>
      </c>
      <c r="W1841" s="216">
        <v>7.97</v>
      </c>
      <c r="X1841" s="217">
        <v>0.912895861184568</v>
      </c>
      <c r="Y1841" s="217">
        <v>8.7104138815432011E-2</v>
      </c>
      <c r="Z1841" s="25"/>
    </row>
    <row r="1842" spans="1:26" x14ac:dyDescent="0.25">
      <c r="A1842" s="124">
        <v>609030</v>
      </c>
      <c r="B1842" s="125" t="s">
        <v>1871</v>
      </c>
      <c r="C1842" s="126" t="s">
        <v>1742</v>
      </c>
      <c r="D1842" s="101" t="s">
        <v>2132</v>
      </c>
      <c r="E1842" s="134"/>
      <c r="F1842" s="102">
        <v>505</v>
      </c>
      <c r="G1842" s="103" t="s">
        <v>788</v>
      </c>
      <c r="H1842" s="104">
        <v>6</v>
      </c>
      <c r="I1842" s="106" t="s">
        <v>2139</v>
      </c>
      <c r="J1842" s="168" t="s">
        <v>2139</v>
      </c>
      <c r="K1842" s="166" t="s">
        <v>2139</v>
      </c>
      <c r="L1842" s="166" t="s">
        <v>2139</v>
      </c>
      <c r="M1842" s="166" t="s">
        <v>2139</v>
      </c>
      <c r="N1842" s="166" t="s">
        <v>2139</v>
      </c>
      <c r="O1842" s="167"/>
      <c r="P1842" s="138">
        <v>0</v>
      </c>
      <c r="Q1842" s="139">
        <v>0</v>
      </c>
      <c r="R1842" s="140">
        <v>0</v>
      </c>
      <c r="S1842" s="140">
        <v>0</v>
      </c>
      <c r="T1842" s="140">
        <v>0</v>
      </c>
      <c r="U1842" s="139">
        <v>0</v>
      </c>
      <c r="V1842" s="77">
        <f t="shared" si="29"/>
        <v>3.1880000000000002</v>
      </c>
      <c r="W1842" s="216">
        <v>7.97</v>
      </c>
      <c r="X1842" s="217">
        <v>0.912895861184568</v>
      </c>
      <c r="Y1842" s="217">
        <v>8.7104138815432011E-2</v>
      </c>
      <c r="Z1842" s="25"/>
    </row>
    <row r="1843" spans="1:26" x14ac:dyDescent="0.25">
      <c r="A1843" s="131">
        <v>609031</v>
      </c>
      <c r="B1843" s="132" t="s">
        <v>2306</v>
      </c>
      <c r="C1843" s="132" t="s">
        <v>1742</v>
      </c>
      <c r="D1843" s="145" t="s">
        <v>2132</v>
      </c>
      <c r="E1843" s="134"/>
      <c r="F1843" s="143">
        <v>502</v>
      </c>
      <c r="G1843" s="142" t="s">
        <v>69</v>
      </c>
      <c r="H1843" s="134">
        <v>5</v>
      </c>
      <c r="I1843" s="144">
        <v>651</v>
      </c>
      <c r="J1843" s="168">
        <v>450</v>
      </c>
      <c r="K1843" s="166">
        <v>12</v>
      </c>
      <c r="L1843" s="166">
        <v>3</v>
      </c>
      <c r="M1843" s="166">
        <v>39</v>
      </c>
      <c r="N1843" s="166">
        <v>102</v>
      </c>
      <c r="O1843" s="167"/>
      <c r="P1843" s="138">
        <v>0.32930845225027444</v>
      </c>
      <c r="Q1843" s="139">
        <v>0</v>
      </c>
      <c r="R1843" s="140">
        <v>1.203049203049203</v>
      </c>
      <c r="S1843" s="140">
        <v>0.85215985215985224</v>
      </c>
      <c r="T1843" s="140">
        <v>0.23931623931623933</v>
      </c>
      <c r="U1843" s="139">
        <v>4.7419804741980473E-2</v>
      </c>
      <c r="V1843" s="77">
        <f t="shared" si="29"/>
        <v>3.1880000000000002</v>
      </c>
      <c r="W1843" s="216">
        <v>7.97</v>
      </c>
      <c r="X1843" s="217">
        <v>0.912895861184568</v>
      </c>
      <c r="Y1843" s="217">
        <v>8.7104138815432011E-2</v>
      </c>
      <c r="Z1843" s="25"/>
    </row>
    <row r="1844" spans="1:26" x14ac:dyDescent="0.25">
      <c r="A1844" s="131">
        <v>609032</v>
      </c>
      <c r="B1844" s="132" t="s">
        <v>2307</v>
      </c>
      <c r="C1844" s="132" t="s">
        <v>1742</v>
      </c>
      <c r="D1844" s="145" t="s">
        <v>2132</v>
      </c>
      <c r="E1844" s="134"/>
      <c r="F1844" s="143">
        <v>502</v>
      </c>
      <c r="G1844" s="142" t="s">
        <v>69</v>
      </c>
      <c r="H1844" s="134">
        <v>5</v>
      </c>
      <c r="I1844" s="144">
        <v>1104</v>
      </c>
      <c r="J1844" s="168">
        <v>744</v>
      </c>
      <c r="K1844" s="166">
        <v>18</v>
      </c>
      <c r="L1844" s="166">
        <v>9</v>
      </c>
      <c r="M1844" s="166">
        <v>60</v>
      </c>
      <c r="N1844" s="166">
        <v>168</v>
      </c>
      <c r="O1844" s="167"/>
      <c r="P1844" s="138">
        <v>0.54445664105378699</v>
      </c>
      <c r="Q1844" s="139">
        <v>0</v>
      </c>
      <c r="R1844" s="140">
        <v>2.0401940401940402</v>
      </c>
      <c r="S1844" s="140">
        <v>1.4451374451374452</v>
      </c>
      <c r="T1844" s="140">
        <v>0.33903133903133909</v>
      </c>
      <c r="U1844" s="139">
        <v>7.8103207810320777E-2</v>
      </c>
      <c r="V1844" s="77">
        <f t="shared" si="29"/>
        <v>3.1880000000000002</v>
      </c>
      <c r="W1844" s="216">
        <v>7.97</v>
      </c>
      <c r="X1844" s="217">
        <v>0.912895861184568</v>
      </c>
      <c r="Y1844" s="217">
        <v>8.7104138815432011E-2</v>
      </c>
      <c r="Z1844" s="25"/>
    </row>
    <row r="1845" spans="1:26" x14ac:dyDescent="0.25">
      <c r="A1845" s="131">
        <v>609033</v>
      </c>
      <c r="B1845" s="132" t="s">
        <v>2308</v>
      </c>
      <c r="C1845" s="132" t="s">
        <v>1742</v>
      </c>
      <c r="D1845" s="145" t="s">
        <v>2132</v>
      </c>
      <c r="E1845" s="134"/>
      <c r="F1845" s="143">
        <v>502</v>
      </c>
      <c r="G1845" s="142" t="s">
        <v>69</v>
      </c>
      <c r="H1845" s="134">
        <v>5</v>
      </c>
      <c r="I1845" s="144">
        <v>639</v>
      </c>
      <c r="J1845" s="168">
        <v>420</v>
      </c>
      <c r="K1845" s="166">
        <v>9</v>
      </c>
      <c r="L1845" s="166">
        <v>6</v>
      </c>
      <c r="M1845" s="166">
        <v>45</v>
      </c>
      <c r="N1845" s="166">
        <v>99</v>
      </c>
      <c r="O1845" s="167"/>
      <c r="P1845" s="138">
        <v>0.30735455543358947</v>
      </c>
      <c r="Q1845" s="139">
        <v>0</v>
      </c>
      <c r="R1845" s="140">
        <v>1.1808731808731809</v>
      </c>
      <c r="S1845" s="140">
        <v>0.83645183645183652</v>
      </c>
      <c r="T1845" s="140">
        <v>0.25925925925925924</v>
      </c>
      <c r="U1845" s="139">
        <v>4.6025104602510455E-2</v>
      </c>
      <c r="V1845" s="77">
        <f t="shared" si="29"/>
        <v>3.1880000000000002</v>
      </c>
      <c r="W1845" s="216">
        <v>7.97</v>
      </c>
      <c r="X1845" s="217">
        <v>0.912895861184568</v>
      </c>
      <c r="Y1845" s="217">
        <v>8.7104138815432011E-2</v>
      </c>
      <c r="Z1845" s="25"/>
    </row>
    <row r="1846" spans="1:26" x14ac:dyDescent="0.25">
      <c r="A1846" s="131">
        <v>609034</v>
      </c>
      <c r="B1846" s="132" t="s">
        <v>2309</v>
      </c>
      <c r="C1846" s="132" t="s">
        <v>1742</v>
      </c>
      <c r="D1846" s="145" t="s">
        <v>2132</v>
      </c>
      <c r="E1846" s="134"/>
      <c r="F1846" s="143">
        <v>502</v>
      </c>
      <c r="G1846" s="142" t="s">
        <v>69</v>
      </c>
      <c r="H1846" s="134">
        <v>5</v>
      </c>
      <c r="I1846" s="144">
        <v>1638</v>
      </c>
      <c r="J1846" s="168">
        <v>927</v>
      </c>
      <c r="K1846" s="166">
        <v>45</v>
      </c>
      <c r="L1846" s="166">
        <v>33</v>
      </c>
      <c r="M1846" s="166">
        <v>234</v>
      </c>
      <c r="N1846" s="166">
        <v>297</v>
      </c>
      <c r="O1846" s="167"/>
      <c r="P1846" s="138">
        <v>0.67837541163556536</v>
      </c>
      <c r="Q1846" s="139">
        <v>0</v>
      </c>
      <c r="R1846" s="140">
        <v>3.0270270270270272</v>
      </c>
      <c r="S1846" s="140">
        <v>2.1441441441441444</v>
      </c>
      <c r="T1846" s="140">
        <v>1.3361823361823362</v>
      </c>
      <c r="U1846" s="139">
        <v>0.13807531380753138</v>
      </c>
      <c r="V1846" s="77">
        <f t="shared" si="29"/>
        <v>3.1880000000000002</v>
      </c>
      <c r="W1846" s="216">
        <v>7.97</v>
      </c>
      <c r="X1846" s="217">
        <v>0.912895861184568</v>
      </c>
      <c r="Y1846" s="217">
        <v>8.7104138815432011E-2</v>
      </c>
      <c r="Z1846" s="25"/>
    </row>
    <row r="1847" spans="1:26" x14ac:dyDescent="0.25">
      <c r="A1847" s="131">
        <v>609035</v>
      </c>
      <c r="B1847" s="132" t="s">
        <v>2310</v>
      </c>
      <c r="C1847" s="132" t="s">
        <v>1742</v>
      </c>
      <c r="D1847" s="145" t="s">
        <v>2132</v>
      </c>
      <c r="E1847" s="134"/>
      <c r="F1847" s="143">
        <v>502</v>
      </c>
      <c r="G1847" s="142" t="s">
        <v>69</v>
      </c>
      <c r="H1847" s="134">
        <v>5</v>
      </c>
      <c r="I1847" s="144">
        <v>297</v>
      </c>
      <c r="J1847" s="168">
        <v>192</v>
      </c>
      <c r="K1847" s="166">
        <v>3</v>
      </c>
      <c r="L1847" s="166">
        <v>6</v>
      </c>
      <c r="M1847" s="166">
        <v>30</v>
      </c>
      <c r="N1847" s="166">
        <v>51</v>
      </c>
      <c r="O1847" s="167"/>
      <c r="P1847" s="138">
        <v>0.14050493962678376</v>
      </c>
      <c r="Q1847" s="139">
        <v>0</v>
      </c>
      <c r="R1847" s="140">
        <v>0.54885654885654889</v>
      </c>
      <c r="S1847" s="140">
        <v>0.38877338877338879</v>
      </c>
      <c r="T1847" s="140">
        <v>0.15954415954415957</v>
      </c>
      <c r="U1847" s="139">
        <v>2.3709902370990237E-2</v>
      </c>
      <c r="V1847" s="77">
        <f t="shared" si="29"/>
        <v>3.1880000000000002</v>
      </c>
      <c r="W1847" s="216">
        <v>7.97</v>
      </c>
      <c r="X1847" s="217">
        <v>0.912895861184568</v>
      </c>
      <c r="Y1847" s="217">
        <v>8.7104138815432011E-2</v>
      </c>
      <c r="Z1847" s="25"/>
    </row>
    <row r="1848" spans="1:26" x14ac:dyDescent="0.25">
      <c r="A1848" s="124">
        <v>609200</v>
      </c>
      <c r="B1848" s="125" t="s">
        <v>1872</v>
      </c>
      <c r="C1848" s="126" t="s">
        <v>1742</v>
      </c>
      <c r="D1848" s="101" t="s">
        <v>2132</v>
      </c>
      <c r="E1848" s="134"/>
      <c r="F1848" s="102">
        <v>294</v>
      </c>
      <c r="G1848" s="103" t="s">
        <v>1872</v>
      </c>
      <c r="H1848" s="104">
        <v>3</v>
      </c>
      <c r="I1848" s="106">
        <v>2445</v>
      </c>
      <c r="J1848" s="165">
        <v>1572</v>
      </c>
      <c r="K1848" s="166">
        <v>66</v>
      </c>
      <c r="L1848" s="166">
        <v>45</v>
      </c>
      <c r="M1848" s="166">
        <v>246</v>
      </c>
      <c r="N1848" s="166">
        <v>345</v>
      </c>
      <c r="O1848" s="167"/>
      <c r="P1848" s="138">
        <v>1</v>
      </c>
      <c r="Q1848" s="139">
        <v>0</v>
      </c>
      <c r="R1848" s="140">
        <v>24.333333333333332</v>
      </c>
      <c r="S1848" s="140">
        <v>15.333333333333334</v>
      </c>
      <c r="T1848" s="140">
        <v>1.3333333333333333</v>
      </c>
      <c r="U1848" s="139">
        <v>0</v>
      </c>
      <c r="V1848" s="77">
        <f t="shared" si="29"/>
        <v>6.4139548706132565</v>
      </c>
      <c r="W1848" s="216">
        <v>10.689924784355428</v>
      </c>
      <c r="X1848" s="217">
        <v>0.68062031870317929</v>
      </c>
      <c r="Y1848" s="217">
        <v>0.31937968129682071</v>
      </c>
      <c r="Z1848" s="25"/>
    </row>
    <row r="1849" spans="1:26" x14ac:dyDescent="0.25">
      <c r="A1849" s="124">
        <v>609302</v>
      </c>
      <c r="B1849" s="125" t="s">
        <v>1874</v>
      </c>
      <c r="C1849" s="126" t="s">
        <v>1742</v>
      </c>
      <c r="D1849" s="101" t="s">
        <v>2132</v>
      </c>
      <c r="E1849" s="134"/>
      <c r="F1849" s="102">
        <v>295</v>
      </c>
      <c r="G1849" s="103" t="s">
        <v>1861</v>
      </c>
      <c r="H1849" s="104">
        <v>3</v>
      </c>
      <c r="I1849" s="106">
        <v>3537</v>
      </c>
      <c r="J1849" s="165">
        <v>1959</v>
      </c>
      <c r="K1849" s="166">
        <v>66</v>
      </c>
      <c r="L1849" s="166">
        <v>39</v>
      </c>
      <c r="M1849" s="166">
        <v>144</v>
      </c>
      <c r="N1849" s="166">
        <v>183</v>
      </c>
      <c r="O1849" s="167"/>
      <c r="P1849" s="138">
        <v>2.3333333333333335</v>
      </c>
      <c r="Q1849" s="139">
        <v>0</v>
      </c>
      <c r="R1849" s="140">
        <v>25.333333333333332</v>
      </c>
      <c r="S1849" s="140">
        <v>28.333333333333332</v>
      </c>
      <c r="T1849" s="140">
        <v>2</v>
      </c>
      <c r="U1849" s="139">
        <v>4</v>
      </c>
      <c r="V1849" s="77">
        <f t="shared" si="29"/>
        <v>6.4139548706132565</v>
      </c>
      <c r="W1849" s="216">
        <v>10.689924784355428</v>
      </c>
      <c r="X1849" s="217">
        <v>0.68062031870317929</v>
      </c>
      <c r="Y1849" s="217">
        <v>0.31937968129682071</v>
      </c>
      <c r="Z1849" s="25"/>
    </row>
    <row r="1850" spans="1:26" x14ac:dyDescent="0.25">
      <c r="A1850" s="131">
        <v>609303</v>
      </c>
      <c r="B1850" s="132" t="s">
        <v>2311</v>
      </c>
      <c r="C1850" s="132" t="s">
        <v>1742</v>
      </c>
      <c r="D1850" s="145" t="s">
        <v>2132</v>
      </c>
      <c r="E1850" s="134"/>
      <c r="F1850" s="143">
        <v>295</v>
      </c>
      <c r="G1850" s="142" t="s">
        <v>1861</v>
      </c>
      <c r="H1850" s="134">
        <v>3</v>
      </c>
      <c r="I1850" s="144">
        <v>810</v>
      </c>
      <c r="J1850" s="168">
        <v>528</v>
      </c>
      <c r="K1850" s="166">
        <v>15</v>
      </c>
      <c r="L1850" s="166">
        <v>15</v>
      </c>
      <c r="M1850" s="166">
        <v>66</v>
      </c>
      <c r="N1850" s="166">
        <v>114</v>
      </c>
      <c r="O1850" s="167"/>
      <c r="P1850" s="138">
        <v>2.6986666666666665</v>
      </c>
      <c r="Q1850" s="139">
        <v>0</v>
      </c>
      <c r="R1850" s="140">
        <v>3.0162162162162165</v>
      </c>
      <c r="S1850" s="140">
        <v>2.9189189189189193</v>
      </c>
      <c r="T1850" s="140">
        <v>0.70833333333333326</v>
      </c>
      <c r="U1850" s="139">
        <v>0.7562189054726367</v>
      </c>
      <c r="V1850" s="77">
        <f t="shared" si="29"/>
        <v>6.4139548706132565</v>
      </c>
      <c r="W1850" s="216">
        <v>10.689924784355428</v>
      </c>
      <c r="X1850" s="217">
        <v>0.68062031870317929</v>
      </c>
      <c r="Y1850" s="217">
        <v>0.31937968129682071</v>
      </c>
      <c r="Z1850" s="25"/>
    </row>
    <row r="1851" spans="1:26" x14ac:dyDescent="0.25">
      <c r="A1851" s="131">
        <v>609304</v>
      </c>
      <c r="B1851" s="132" t="s">
        <v>1873</v>
      </c>
      <c r="C1851" s="132" t="s">
        <v>1742</v>
      </c>
      <c r="D1851" s="145" t="s">
        <v>2132</v>
      </c>
      <c r="E1851" s="134"/>
      <c r="F1851" s="143">
        <v>295</v>
      </c>
      <c r="G1851" s="142" t="s">
        <v>1861</v>
      </c>
      <c r="H1851" s="134">
        <v>3</v>
      </c>
      <c r="I1851" s="144">
        <v>1965</v>
      </c>
      <c r="J1851" s="168">
        <v>972</v>
      </c>
      <c r="K1851" s="166">
        <v>39</v>
      </c>
      <c r="L1851" s="166">
        <v>21</v>
      </c>
      <c r="M1851" s="166">
        <v>66</v>
      </c>
      <c r="N1851" s="166">
        <v>87</v>
      </c>
      <c r="O1851" s="167"/>
      <c r="P1851" s="138">
        <v>4.968</v>
      </c>
      <c r="Q1851" s="139">
        <v>0</v>
      </c>
      <c r="R1851" s="140">
        <v>7.3171171171171174</v>
      </c>
      <c r="S1851" s="140">
        <v>7.0810810810810807</v>
      </c>
      <c r="T1851" s="140">
        <v>0.625</v>
      </c>
      <c r="U1851" s="139">
        <v>0.57711442786069644</v>
      </c>
      <c r="V1851" s="77">
        <f t="shared" si="29"/>
        <v>6.4139548706132565</v>
      </c>
      <c r="W1851" s="216">
        <v>10.689924784355428</v>
      </c>
      <c r="X1851" s="217">
        <v>0.68062031870317929</v>
      </c>
      <c r="Y1851" s="217">
        <v>0.31937968129682071</v>
      </c>
      <c r="Z1851" s="25"/>
    </row>
    <row r="1852" spans="1:26" x14ac:dyDescent="0.25">
      <c r="A1852" s="124">
        <v>609400</v>
      </c>
      <c r="B1852" s="125" t="s">
        <v>1875</v>
      </c>
      <c r="C1852" s="126" t="s">
        <v>1863</v>
      </c>
      <c r="D1852" s="101" t="s">
        <v>2133</v>
      </c>
      <c r="E1852" s="134"/>
      <c r="F1852" s="102">
        <v>502</v>
      </c>
      <c r="G1852" s="103" t="s">
        <v>69</v>
      </c>
      <c r="H1852" s="104">
        <v>5</v>
      </c>
      <c r="I1852" s="106">
        <v>126</v>
      </c>
      <c r="J1852" s="168">
        <v>84</v>
      </c>
      <c r="K1852" s="166" t="s">
        <v>2139</v>
      </c>
      <c r="L1852" s="166" t="s">
        <v>2139</v>
      </c>
      <c r="M1852" s="166">
        <v>12</v>
      </c>
      <c r="N1852" s="166">
        <v>18</v>
      </c>
      <c r="O1852" s="167"/>
      <c r="P1852" s="138">
        <v>10</v>
      </c>
      <c r="Q1852" s="139">
        <v>0</v>
      </c>
      <c r="R1852" s="140">
        <v>1.6666666666666667</v>
      </c>
      <c r="S1852" s="140">
        <v>1.3333333333333333</v>
      </c>
      <c r="T1852" s="140">
        <v>0</v>
      </c>
      <c r="U1852" s="139">
        <v>0</v>
      </c>
      <c r="V1852" s="77">
        <f t="shared" si="29"/>
        <v>3.1880000000000002</v>
      </c>
      <c r="W1852" s="216">
        <v>7.97</v>
      </c>
      <c r="X1852" s="217">
        <v>0.912895861184568</v>
      </c>
      <c r="Y1852" s="217">
        <v>8.7104138815432011E-2</v>
      </c>
      <c r="Z1852" s="25"/>
    </row>
    <row r="1853" spans="1:26" x14ac:dyDescent="0.25">
      <c r="A1853" s="124">
        <v>609500</v>
      </c>
      <c r="B1853" s="125" t="s">
        <v>1876</v>
      </c>
      <c r="C1853" s="126" t="s">
        <v>1863</v>
      </c>
      <c r="D1853" s="101" t="s">
        <v>2133</v>
      </c>
      <c r="E1853" s="134"/>
      <c r="F1853" s="102">
        <v>501</v>
      </c>
      <c r="G1853" s="103" t="s">
        <v>67</v>
      </c>
      <c r="H1853" s="104">
        <v>4</v>
      </c>
      <c r="I1853" s="106">
        <v>372</v>
      </c>
      <c r="J1853" s="168">
        <v>228</v>
      </c>
      <c r="K1853" s="166">
        <v>15</v>
      </c>
      <c r="L1853" s="166">
        <v>3</v>
      </c>
      <c r="M1853" s="166">
        <v>21</v>
      </c>
      <c r="N1853" s="166">
        <v>48</v>
      </c>
      <c r="O1853" s="167"/>
      <c r="P1853" s="138">
        <v>0.66666666666666663</v>
      </c>
      <c r="Q1853" s="139">
        <v>0</v>
      </c>
      <c r="R1853" s="140">
        <v>2.3333333333333335</v>
      </c>
      <c r="S1853" s="140">
        <v>3.3333333333333335</v>
      </c>
      <c r="T1853" s="140">
        <v>0</v>
      </c>
      <c r="U1853" s="139">
        <v>0</v>
      </c>
      <c r="V1853" s="77">
        <f t="shared" si="29"/>
        <v>3.1880000000000002</v>
      </c>
      <c r="W1853" s="216">
        <v>7.97</v>
      </c>
      <c r="X1853" s="217">
        <v>0.912895861184568</v>
      </c>
      <c r="Y1853" s="217">
        <v>8.7104138815432011E-2</v>
      </c>
      <c r="Z1853" s="25"/>
    </row>
    <row r="1854" spans="1:26" x14ac:dyDescent="0.25">
      <c r="A1854" s="124">
        <v>609600</v>
      </c>
      <c r="B1854" s="125" t="s">
        <v>1877</v>
      </c>
      <c r="C1854" s="126" t="s">
        <v>1863</v>
      </c>
      <c r="D1854" s="101" t="s">
        <v>2133</v>
      </c>
      <c r="E1854" s="134"/>
      <c r="F1854" s="102">
        <v>501</v>
      </c>
      <c r="G1854" s="103" t="s">
        <v>67</v>
      </c>
      <c r="H1854" s="104">
        <v>4</v>
      </c>
      <c r="I1854" s="106">
        <v>405</v>
      </c>
      <c r="J1854" s="168">
        <v>237</v>
      </c>
      <c r="K1854" s="166">
        <v>12</v>
      </c>
      <c r="L1854" s="166">
        <v>3</v>
      </c>
      <c r="M1854" s="166">
        <v>24</v>
      </c>
      <c r="N1854" s="166">
        <v>63</v>
      </c>
      <c r="O1854" s="167"/>
      <c r="P1854" s="138">
        <v>3.6666666666666665</v>
      </c>
      <c r="Q1854" s="139">
        <v>0</v>
      </c>
      <c r="R1854" s="140">
        <v>5.666666666666667</v>
      </c>
      <c r="S1854" s="140">
        <v>6.666666666666667</v>
      </c>
      <c r="T1854" s="140">
        <v>1.3333333333333333</v>
      </c>
      <c r="U1854" s="139">
        <v>0.33333333333333331</v>
      </c>
      <c r="V1854" s="77">
        <f t="shared" si="29"/>
        <v>3.1880000000000002</v>
      </c>
      <c r="W1854" s="216">
        <v>7.97</v>
      </c>
      <c r="X1854" s="217">
        <v>0.912895861184568</v>
      </c>
      <c r="Y1854" s="217">
        <v>8.7104138815432011E-2</v>
      </c>
      <c r="Z1854" s="25"/>
    </row>
    <row r="1855" spans="1:26" x14ac:dyDescent="0.25">
      <c r="A1855" s="124">
        <v>609700</v>
      </c>
      <c r="B1855" s="125" t="s">
        <v>1878</v>
      </c>
      <c r="C1855" s="126" t="s">
        <v>1863</v>
      </c>
      <c r="D1855" s="101" t="s">
        <v>2133</v>
      </c>
      <c r="E1855" s="134"/>
      <c r="F1855" s="102">
        <v>501</v>
      </c>
      <c r="G1855" s="103" t="s">
        <v>67</v>
      </c>
      <c r="H1855" s="104">
        <v>4</v>
      </c>
      <c r="I1855" s="106">
        <v>555</v>
      </c>
      <c r="J1855" s="168">
        <v>351</v>
      </c>
      <c r="K1855" s="166">
        <v>24</v>
      </c>
      <c r="L1855" s="166">
        <v>6</v>
      </c>
      <c r="M1855" s="166">
        <v>30</v>
      </c>
      <c r="N1855" s="166">
        <v>87</v>
      </c>
      <c r="O1855" s="167"/>
      <c r="P1855" s="138">
        <v>3</v>
      </c>
      <c r="Q1855" s="139">
        <v>0</v>
      </c>
      <c r="R1855" s="140">
        <v>4.666666666666667</v>
      </c>
      <c r="S1855" s="140">
        <v>4.333333333333333</v>
      </c>
      <c r="T1855" s="140">
        <v>0.33333333333333331</v>
      </c>
      <c r="U1855" s="139">
        <v>1</v>
      </c>
      <c r="V1855" s="77">
        <f t="shared" si="29"/>
        <v>3.1950271020648531</v>
      </c>
      <c r="W1855" s="216">
        <v>7.9875677551621322</v>
      </c>
      <c r="X1855" s="217">
        <v>0.91088804961170844</v>
      </c>
      <c r="Y1855" s="217">
        <v>8.9111950388291589E-2</v>
      </c>
      <c r="Z1855" s="25"/>
    </row>
    <row r="1856" spans="1:26" x14ac:dyDescent="0.25">
      <c r="A1856" s="124">
        <v>609800</v>
      </c>
      <c r="B1856" s="125" t="s">
        <v>1879</v>
      </c>
      <c r="C1856" s="126" t="s">
        <v>1863</v>
      </c>
      <c r="D1856" s="101" t="s">
        <v>2133</v>
      </c>
      <c r="E1856" s="134"/>
      <c r="F1856" s="102">
        <v>501</v>
      </c>
      <c r="G1856" s="103" t="s">
        <v>67</v>
      </c>
      <c r="H1856" s="104">
        <v>4</v>
      </c>
      <c r="I1856" s="106">
        <v>534</v>
      </c>
      <c r="J1856" s="168">
        <v>339</v>
      </c>
      <c r="K1856" s="166">
        <v>42</v>
      </c>
      <c r="L1856" s="166">
        <v>3</v>
      </c>
      <c r="M1856" s="166">
        <v>36</v>
      </c>
      <c r="N1856" s="166">
        <v>75</v>
      </c>
      <c r="O1856" s="167"/>
      <c r="P1856" s="138">
        <v>3.3333333333333335</v>
      </c>
      <c r="Q1856" s="139">
        <v>0.33333333333333331</v>
      </c>
      <c r="R1856" s="140">
        <v>9.6666666666666661</v>
      </c>
      <c r="S1856" s="140">
        <v>7.666666666666667</v>
      </c>
      <c r="T1856" s="140">
        <v>1.6666666666666667</v>
      </c>
      <c r="U1856" s="139">
        <v>1</v>
      </c>
      <c r="V1856" s="77">
        <f t="shared" si="29"/>
        <v>3.1880000000000002</v>
      </c>
      <c r="W1856" s="216">
        <v>7.97</v>
      </c>
      <c r="X1856" s="217">
        <v>0.912895861184568</v>
      </c>
      <c r="Y1856" s="217">
        <v>8.7104138815432011E-2</v>
      </c>
      <c r="Z1856" s="25"/>
    </row>
    <row r="1857" spans="1:54" x14ac:dyDescent="0.25">
      <c r="A1857" s="124">
        <v>609911</v>
      </c>
      <c r="B1857" s="125" t="s">
        <v>1880</v>
      </c>
      <c r="C1857" s="126" t="s">
        <v>1863</v>
      </c>
      <c r="D1857" s="101" t="s">
        <v>2133</v>
      </c>
      <c r="E1857" s="134"/>
      <c r="F1857" s="102">
        <v>502</v>
      </c>
      <c r="G1857" s="103" t="s">
        <v>69</v>
      </c>
      <c r="H1857" s="104">
        <v>5</v>
      </c>
      <c r="I1857" s="106">
        <v>327</v>
      </c>
      <c r="J1857" s="168">
        <v>216</v>
      </c>
      <c r="K1857" s="166">
        <v>9</v>
      </c>
      <c r="L1857" s="166">
        <v>3</v>
      </c>
      <c r="M1857" s="166">
        <v>21</v>
      </c>
      <c r="N1857" s="166">
        <v>48</v>
      </c>
      <c r="O1857" s="167"/>
      <c r="P1857" s="138">
        <v>10</v>
      </c>
      <c r="Q1857" s="139">
        <v>0</v>
      </c>
      <c r="R1857" s="140">
        <v>3</v>
      </c>
      <c r="S1857" s="140">
        <v>1.6666666666666667</v>
      </c>
      <c r="T1857" s="140">
        <v>0</v>
      </c>
      <c r="U1857" s="139">
        <v>1.3333333333333333</v>
      </c>
      <c r="V1857" s="77">
        <f t="shared" si="29"/>
        <v>3.1880000000000002</v>
      </c>
      <c r="W1857" s="216">
        <v>7.97</v>
      </c>
      <c r="X1857" s="217">
        <v>0.912895861184568</v>
      </c>
      <c r="Y1857" s="217">
        <v>8.7104138815432011E-2</v>
      </c>
      <c r="Z1857" s="25"/>
    </row>
    <row r="1858" spans="1:54" x14ac:dyDescent="0.25">
      <c r="A1858" s="124">
        <v>609912</v>
      </c>
      <c r="B1858" s="125" t="s">
        <v>1881</v>
      </c>
      <c r="C1858" s="126" t="s">
        <v>1863</v>
      </c>
      <c r="D1858" s="101" t="s">
        <v>2134</v>
      </c>
      <c r="E1858" s="134"/>
      <c r="F1858" s="102">
        <v>24</v>
      </c>
      <c r="G1858" s="103" t="s">
        <v>1882</v>
      </c>
      <c r="H1858" s="104">
        <v>1</v>
      </c>
      <c r="I1858" s="106">
        <v>1407</v>
      </c>
      <c r="J1858" s="168">
        <v>924</v>
      </c>
      <c r="K1858" s="166">
        <v>48</v>
      </c>
      <c r="L1858" s="166">
        <v>9</v>
      </c>
      <c r="M1858" s="166">
        <v>84</v>
      </c>
      <c r="N1858" s="166">
        <v>219</v>
      </c>
      <c r="O1858" s="167"/>
      <c r="P1858" s="138">
        <v>0.66666666666666663</v>
      </c>
      <c r="Q1858" s="139">
        <v>0</v>
      </c>
      <c r="R1858" s="140">
        <v>8.3333333333333339</v>
      </c>
      <c r="S1858" s="140">
        <v>8</v>
      </c>
      <c r="T1858" s="140">
        <v>1.3333333333333333</v>
      </c>
      <c r="U1858" s="139">
        <v>0.66666666666666663</v>
      </c>
      <c r="V1858" s="77">
        <f t="shared" si="29"/>
        <v>6.078601497709756</v>
      </c>
      <c r="W1858" s="216">
        <v>10.131002496182926</v>
      </c>
      <c r="X1858" s="217">
        <v>0.71816979774531831</v>
      </c>
      <c r="Y1858" s="217">
        <v>0.28183020225468175</v>
      </c>
      <c r="Z1858" s="25"/>
    </row>
    <row r="1859" spans="1:54" x14ac:dyDescent="0.25">
      <c r="A1859" s="124">
        <v>609913</v>
      </c>
      <c r="B1859" s="125" t="s">
        <v>1883</v>
      </c>
      <c r="C1859" s="126" t="s">
        <v>1863</v>
      </c>
      <c r="D1859" s="101" t="s">
        <v>2134</v>
      </c>
      <c r="E1859" s="134"/>
      <c r="F1859" s="102">
        <v>24</v>
      </c>
      <c r="G1859" s="103" t="s">
        <v>1882</v>
      </c>
      <c r="H1859" s="104">
        <v>1</v>
      </c>
      <c r="I1859" s="106">
        <v>186</v>
      </c>
      <c r="J1859" s="168">
        <v>102</v>
      </c>
      <c r="K1859" s="166">
        <v>9</v>
      </c>
      <c r="L1859" s="166" t="s">
        <v>2139</v>
      </c>
      <c r="M1859" s="166">
        <v>18</v>
      </c>
      <c r="N1859" s="166">
        <v>33</v>
      </c>
      <c r="O1859" s="167"/>
      <c r="P1859" s="138">
        <v>0</v>
      </c>
      <c r="Q1859" s="139">
        <v>0</v>
      </c>
      <c r="R1859" s="140">
        <v>0.33333333333333331</v>
      </c>
      <c r="S1859" s="140">
        <v>0.66666666666666663</v>
      </c>
      <c r="T1859" s="140">
        <v>0</v>
      </c>
      <c r="U1859" s="139">
        <v>0.33333333333333331</v>
      </c>
      <c r="V1859" s="77">
        <f t="shared" si="29"/>
        <v>5.7871875750803019</v>
      </c>
      <c r="W1859" s="216">
        <v>9.6453126251338368</v>
      </c>
      <c r="X1859" s="217">
        <v>0.75433324936318991</v>
      </c>
      <c r="Y1859" s="217">
        <v>0.24566675063681007</v>
      </c>
      <c r="Z1859" s="25"/>
    </row>
    <row r="1860" spans="1:54" x14ac:dyDescent="0.25">
      <c r="A1860" s="124">
        <v>609914</v>
      </c>
      <c r="B1860" s="125" t="s">
        <v>1884</v>
      </c>
      <c r="C1860" s="126" t="s">
        <v>1863</v>
      </c>
      <c r="D1860" s="101" t="s">
        <v>2134</v>
      </c>
      <c r="E1860" s="134"/>
      <c r="F1860" s="102">
        <v>24</v>
      </c>
      <c r="G1860" s="103" t="s">
        <v>1882</v>
      </c>
      <c r="H1860" s="104">
        <v>1</v>
      </c>
      <c r="I1860" s="106">
        <v>714</v>
      </c>
      <c r="J1860" s="168">
        <v>468</v>
      </c>
      <c r="K1860" s="166">
        <v>30</v>
      </c>
      <c r="L1860" s="166">
        <v>3</v>
      </c>
      <c r="M1860" s="166">
        <v>45</v>
      </c>
      <c r="N1860" s="166">
        <v>108</v>
      </c>
      <c r="O1860" s="167"/>
      <c r="P1860" s="138">
        <v>8.3333333333333339</v>
      </c>
      <c r="Q1860" s="139">
        <v>0.33333333333333331</v>
      </c>
      <c r="R1860" s="140">
        <v>9.3333333333333339</v>
      </c>
      <c r="S1860" s="140">
        <v>5</v>
      </c>
      <c r="T1860" s="140">
        <v>1.6666666666666667</v>
      </c>
      <c r="U1860" s="139">
        <v>0</v>
      </c>
      <c r="V1860" s="77">
        <f t="shared" si="29"/>
        <v>5.7871875750803019</v>
      </c>
      <c r="W1860" s="216">
        <v>9.6453126251338368</v>
      </c>
      <c r="X1860" s="217">
        <v>0.75433324936318991</v>
      </c>
      <c r="Y1860" s="217">
        <v>0.24566675063681007</v>
      </c>
      <c r="Z1860" s="25"/>
    </row>
    <row r="1861" spans="1:54" x14ac:dyDescent="0.25">
      <c r="A1861" s="124">
        <v>609921</v>
      </c>
      <c r="B1861" s="125" t="s">
        <v>1885</v>
      </c>
      <c r="C1861" s="126" t="s">
        <v>1863</v>
      </c>
      <c r="D1861" s="101" t="s">
        <v>2134</v>
      </c>
      <c r="E1861" s="134"/>
      <c r="F1861" s="102">
        <v>24</v>
      </c>
      <c r="G1861" s="103" t="s">
        <v>1882</v>
      </c>
      <c r="H1861" s="104">
        <v>1</v>
      </c>
      <c r="I1861" s="106">
        <v>363</v>
      </c>
      <c r="J1861" s="168">
        <v>231</v>
      </c>
      <c r="K1861" s="166">
        <v>15</v>
      </c>
      <c r="L1861" s="166">
        <v>3</v>
      </c>
      <c r="M1861" s="166">
        <v>18</v>
      </c>
      <c r="N1861" s="166">
        <v>75</v>
      </c>
      <c r="O1861" s="167"/>
      <c r="P1861" s="138">
        <v>3.6666666666666665</v>
      </c>
      <c r="Q1861" s="139">
        <v>0</v>
      </c>
      <c r="R1861" s="140">
        <v>2</v>
      </c>
      <c r="S1861" s="140">
        <v>0.66666666666666663</v>
      </c>
      <c r="T1861" s="140">
        <v>0</v>
      </c>
      <c r="U1861" s="139">
        <v>0.33333333333333331</v>
      </c>
      <c r="V1861" s="77">
        <f t="shared" si="29"/>
        <v>5.7871875750803019</v>
      </c>
      <c r="W1861" s="216">
        <v>9.6453126251338368</v>
      </c>
      <c r="X1861" s="217">
        <v>0.75433324936318991</v>
      </c>
      <c r="Y1861" s="217">
        <v>0.24566675063681007</v>
      </c>
      <c r="Z1861" s="25"/>
    </row>
    <row r="1862" spans="1:54" x14ac:dyDescent="0.25">
      <c r="A1862" s="124">
        <v>609922</v>
      </c>
      <c r="B1862" s="125" t="s">
        <v>1886</v>
      </c>
      <c r="C1862" s="126" t="s">
        <v>1863</v>
      </c>
      <c r="D1862" s="101" t="s">
        <v>2134</v>
      </c>
      <c r="E1862" s="134"/>
      <c r="F1862" s="102">
        <v>24</v>
      </c>
      <c r="G1862" s="103" t="s">
        <v>1882</v>
      </c>
      <c r="H1862" s="104">
        <v>1</v>
      </c>
      <c r="I1862" s="106">
        <v>2541</v>
      </c>
      <c r="J1862" s="165">
        <v>1668</v>
      </c>
      <c r="K1862" s="166">
        <v>117</v>
      </c>
      <c r="L1862" s="166">
        <v>27</v>
      </c>
      <c r="M1862" s="166">
        <v>156</v>
      </c>
      <c r="N1862" s="166">
        <v>399</v>
      </c>
      <c r="O1862" s="167"/>
      <c r="P1862" s="138">
        <v>1.3333333333333333</v>
      </c>
      <c r="Q1862" s="139">
        <v>0</v>
      </c>
      <c r="R1862" s="140">
        <v>13.333333333333334</v>
      </c>
      <c r="S1862" s="140">
        <v>12.666666666666666</v>
      </c>
      <c r="T1862" s="140">
        <v>2.6666666666666665</v>
      </c>
      <c r="U1862" s="139">
        <v>1</v>
      </c>
      <c r="V1862" s="77">
        <f t="shared" si="29"/>
        <v>5.7871875750803019</v>
      </c>
      <c r="W1862" s="216">
        <v>9.6453126251338368</v>
      </c>
      <c r="X1862" s="217">
        <v>0.75433324936318991</v>
      </c>
      <c r="Y1862" s="217">
        <v>0.24566675063681007</v>
      </c>
      <c r="Z1862" s="25"/>
    </row>
    <row r="1863" spans="1:54" s="10" customFormat="1" x14ac:dyDescent="0.25">
      <c r="A1863" s="124">
        <v>610010</v>
      </c>
      <c r="B1863" s="125" t="s">
        <v>1887</v>
      </c>
      <c r="C1863" s="126" t="s">
        <v>1863</v>
      </c>
      <c r="D1863" s="101" t="s">
        <v>2135</v>
      </c>
      <c r="E1863" s="134"/>
      <c r="F1863" s="102">
        <v>115</v>
      </c>
      <c r="G1863" s="103" t="s">
        <v>1888</v>
      </c>
      <c r="H1863" s="104">
        <v>2</v>
      </c>
      <c r="I1863" s="106">
        <v>690</v>
      </c>
      <c r="J1863" s="168">
        <v>471</v>
      </c>
      <c r="K1863" s="166">
        <v>15</v>
      </c>
      <c r="L1863" s="166">
        <v>3</v>
      </c>
      <c r="M1863" s="166">
        <v>36</v>
      </c>
      <c r="N1863" s="166">
        <v>111</v>
      </c>
      <c r="O1863" s="167"/>
      <c r="P1863" s="138">
        <v>5</v>
      </c>
      <c r="Q1863" s="139">
        <v>0.33333333333333331</v>
      </c>
      <c r="R1863" s="140">
        <v>3.6666666666666665</v>
      </c>
      <c r="S1863" s="140">
        <v>0.66666666666666663</v>
      </c>
      <c r="T1863" s="140">
        <v>0</v>
      </c>
      <c r="U1863" s="139">
        <v>0.33333333333333331</v>
      </c>
      <c r="V1863" s="77">
        <f t="shared" si="29"/>
        <v>5.5435834392464551</v>
      </c>
      <c r="W1863" s="216">
        <v>9.2393057320774261</v>
      </c>
      <c r="X1863" s="217">
        <v>0.78748124855102863</v>
      </c>
      <c r="Y1863" s="217">
        <v>0.21251875144897142</v>
      </c>
      <c r="Z1863" s="25"/>
    </row>
    <row r="1864" spans="1:54" s="10" customFormat="1" x14ac:dyDescent="0.25">
      <c r="A1864" s="124">
        <v>610020</v>
      </c>
      <c r="B1864" s="125" t="s">
        <v>1889</v>
      </c>
      <c r="C1864" s="126" t="s">
        <v>1863</v>
      </c>
      <c r="D1864" s="101" t="s">
        <v>2133</v>
      </c>
      <c r="E1864" s="134"/>
      <c r="F1864" s="102">
        <v>502</v>
      </c>
      <c r="G1864" s="103" t="s">
        <v>69</v>
      </c>
      <c r="H1864" s="104">
        <v>5</v>
      </c>
      <c r="I1864" s="106">
        <v>1653</v>
      </c>
      <c r="J1864" s="168">
        <v>975</v>
      </c>
      <c r="K1864" s="166">
        <v>33</v>
      </c>
      <c r="L1864" s="166">
        <v>27</v>
      </c>
      <c r="M1864" s="166">
        <v>147</v>
      </c>
      <c r="N1864" s="166">
        <v>234</v>
      </c>
      <c r="O1864" s="167"/>
      <c r="P1864" s="138">
        <v>8.3333333333333339</v>
      </c>
      <c r="Q1864" s="139">
        <v>0</v>
      </c>
      <c r="R1864" s="140">
        <v>5.333333333333333</v>
      </c>
      <c r="S1864" s="140">
        <v>4.333333333333333</v>
      </c>
      <c r="T1864" s="140">
        <v>0.33333333333333331</v>
      </c>
      <c r="U1864" s="139">
        <v>0</v>
      </c>
      <c r="V1864" s="77">
        <f t="shared" si="29"/>
        <v>3.1880000000000002</v>
      </c>
      <c r="W1864" s="216">
        <v>7.97</v>
      </c>
      <c r="X1864" s="217">
        <v>0.912895861184568</v>
      </c>
      <c r="Y1864" s="217">
        <v>8.7104138815432011E-2</v>
      </c>
      <c r="Z1864" s="25"/>
    </row>
    <row r="1865" spans="1:54" s="10" customFormat="1" x14ac:dyDescent="0.25">
      <c r="A1865" s="124">
        <v>610031</v>
      </c>
      <c r="B1865" s="125" t="s">
        <v>1890</v>
      </c>
      <c r="C1865" s="126" t="s">
        <v>1863</v>
      </c>
      <c r="D1865" s="101" t="s">
        <v>2133</v>
      </c>
      <c r="E1865" s="134"/>
      <c r="F1865" s="102">
        <v>502</v>
      </c>
      <c r="G1865" s="103" t="s">
        <v>69</v>
      </c>
      <c r="H1865" s="104">
        <v>5</v>
      </c>
      <c r="I1865" s="106">
        <v>567</v>
      </c>
      <c r="J1865" s="168">
        <v>309</v>
      </c>
      <c r="K1865" s="166">
        <v>9</v>
      </c>
      <c r="L1865" s="166">
        <v>3</v>
      </c>
      <c r="M1865" s="166">
        <v>51</v>
      </c>
      <c r="N1865" s="166">
        <v>96</v>
      </c>
      <c r="O1865" s="167"/>
      <c r="P1865" s="138">
        <v>4.333333333333333</v>
      </c>
      <c r="Q1865" s="139">
        <v>0</v>
      </c>
      <c r="R1865" s="140">
        <v>1.3333333333333333</v>
      </c>
      <c r="S1865" s="140">
        <v>1</v>
      </c>
      <c r="T1865" s="140">
        <v>0</v>
      </c>
      <c r="U1865" s="139">
        <v>0.33333333333333331</v>
      </c>
      <c r="V1865" s="77">
        <f t="shared" si="29"/>
        <v>3.1880000000000002</v>
      </c>
      <c r="W1865" s="216">
        <v>7.97</v>
      </c>
      <c r="X1865" s="217">
        <v>0.912895861184568</v>
      </c>
      <c r="Y1865" s="217">
        <v>8.7104138815432011E-2</v>
      </c>
      <c r="Z1865" s="25"/>
    </row>
    <row r="1866" spans="1:54" s="10" customFormat="1" x14ac:dyDescent="0.25">
      <c r="A1866" s="124">
        <v>610032</v>
      </c>
      <c r="B1866" s="125" t="s">
        <v>1891</v>
      </c>
      <c r="C1866" s="126" t="s">
        <v>1863</v>
      </c>
      <c r="D1866" s="101" t="s">
        <v>2135</v>
      </c>
      <c r="E1866" s="134"/>
      <c r="F1866" s="102">
        <v>502</v>
      </c>
      <c r="G1866" s="103" t="s">
        <v>69</v>
      </c>
      <c r="H1866" s="104">
        <v>5</v>
      </c>
      <c r="I1866" s="106">
        <v>1650</v>
      </c>
      <c r="J1866" s="168">
        <v>987</v>
      </c>
      <c r="K1866" s="166">
        <v>30</v>
      </c>
      <c r="L1866" s="166">
        <v>24</v>
      </c>
      <c r="M1866" s="166">
        <v>114</v>
      </c>
      <c r="N1866" s="166">
        <v>264</v>
      </c>
      <c r="O1866" s="167"/>
      <c r="P1866" s="138">
        <v>0.33333333333333331</v>
      </c>
      <c r="Q1866" s="139">
        <v>0</v>
      </c>
      <c r="R1866" s="140">
        <v>6.666666666666667</v>
      </c>
      <c r="S1866" s="140">
        <v>6.333333333333333</v>
      </c>
      <c r="T1866" s="140">
        <v>1.6666666666666667</v>
      </c>
      <c r="U1866" s="139">
        <v>1.6666666666666667</v>
      </c>
      <c r="V1866" s="77">
        <f t="shared" si="29"/>
        <v>3.1880000000000002</v>
      </c>
      <c r="W1866" s="216">
        <v>7.97</v>
      </c>
      <c r="X1866" s="217">
        <v>0.912895861184568</v>
      </c>
      <c r="Y1866" s="217">
        <v>8.7104138815432011E-2</v>
      </c>
      <c r="Z1866" s="25"/>
    </row>
    <row r="1867" spans="1:54" s="10" customFormat="1" x14ac:dyDescent="0.25">
      <c r="A1867" s="124">
        <v>610033</v>
      </c>
      <c r="B1867" s="125" t="s">
        <v>1892</v>
      </c>
      <c r="C1867" s="126" t="s">
        <v>1863</v>
      </c>
      <c r="D1867" s="101" t="s">
        <v>2135</v>
      </c>
      <c r="E1867" s="134"/>
      <c r="F1867" s="102">
        <v>502</v>
      </c>
      <c r="G1867" s="103" t="s">
        <v>69</v>
      </c>
      <c r="H1867" s="104">
        <v>5</v>
      </c>
      <c r="I1867" s="106">
        <v>831</v>
      </c>
      <c r="J1867" s="168">
        <v>495</v>
      </c>
      <c r="K1867" s="166">
        <v>21</v>
      </c>
      <c r="L1867" s="166">
        <v>12</v>
      </c>
      <c r="M1867" s="166">
        <v>60</v>
      </c>
      <c r="N1867" s="166">
        <v>132</v>
      </c>
      <c r="O1867" s="167"/>
      <c r="P1867" s="138">
        <v>4.666666666666667</v>
      </c>
      <c r="Q1867" s="139">
        <v>0</v>
      </c>
      <c r="R1867" s="140">
        <v>0.33333333333333331</v>
      </c>
      <c r="S1867" s="140">
        <v>1</v>
      </c>
      <c r="T1867" s="140">
        <v>0.33333333333333331</v>
      </c>
      <c r="U1867" s="139">
        <v>0.33333333333333331</v>
      </c>
      <c r="V1867" s="77">
        <f t="shared" si="29"/>
        <v>3.1880000000000002</v>
      </c>
      <c r="W1867" s="216">
        <v>7.97</v>
      </c>
      <c r="X1867" s="217">
        <v>0.912895861184568</v>
      </c>
      <c r="Y1867" s="217">
        <v>8.7104138815432011E-2</v>
      </c>
      <c r="Z1867" s="25"/>
    </row>
    <row r="1868" spans="1:54" s="10" customFormat="1" x14ac:dyDescent="0.25">
      <c r="A1868" s="124">
        <v>610040</v>
      </c>
      <c r="B1868" s="125" t="s">
        <v>1893</v>
      </c>
      <c r="C1868" s="126" t="s">
        <v>1863</v>
      </c>
      <c r="D1868" s="101" t="s">
        <v>2133</v>
      </c>
      <c r="E1868" s="134"/>
      <c r="F1868" s="102">
        <v>502</v>
      </c>
      <c r="G1868" s="103" t="s">
        <v>69</v>
      </c>
      <c r="H1868" s="104">
        <v>5</v>
      </c>
      <c r="I1868" s="106">
        <v>3087</v>
      </c>
      <c r="J1868" s="165">
        <v>1824</v>
      </c>
      <c r="K1868" s="166">
        <v>63</v>
      </c>
      <c r="L1868" s="166">
        <v>57</v>
      </c>
      <c r="M1868" s="166">
        <v>252</v>
      </c>
      <c r="N1868" s="166">
        <v>519</v>
      </c>
      <c r="O1868" s="167"/>
      <c r="P1868" s="138">
        <v>2</v>
      </c>
      <c r="Q1868" s="139">
        <v>0</v>
      </c>
      <c r="R1868" s="140">
        <v>16.333333333333332</v>
      </c>
      <c r="S1868" s="140">
        <v>10.666666666666666</v>
      </c>
      <c r="T1868" s="140">
        <v>3</v>
      </c>
      <c r="U1868" s="139">
        <v>2</v>
      </c>
      <c r="V1868" s="77">
        <f t="shared" si="29"/>
        <v>3.4677573657242755</v>
      </c>
      <c r="W1868" s="216">
        <v>8.6693934143106883</v>
      </c>
      <c r="X1868" s="217">
        <v>0.83924902999912032</v>
      </c>
      <c r="Y1868" s="217">
        <v>0.16075097000087971</v>
      </c>
      <c r="Z1868" s="25"/>
      <c r="AA1868" s="155"/>
      <c r="AB1868" s="155"/>
      <c r="AC1868" s="155"/>
    </row>
    <row r="1869" spans="1:54" s="10" customFormat="1" x14ac:dyDescent="0.25">
      <c r="A1869" s="124">
        <v>610051</v>
      </c>
      <c r="B1869" s="125" t="s">
        <v>1894</v>
      </c>
      <c r="C1869" s="126" t="s">
        <v>1863</v>
      </c>
      <c r="D1869" s="101" t="s">
        <v>2133</v>
      </c>
      <c r="E1869" s="142"/>
      <c r="F1869" s="103">
        <v>502</v>
      </c>
      <c r="G1869" s="103" t="s">
        <v>69</v>
      </c>
      <c r="H1869" s="104">
        <v>5</v>
      </c>
      <c r="I1869" s="106">
        <v>1968</v>
      </c>
      <c r="J1869" s="165">
        <v>1149</v>
      </c>
      <c r="K1869" s="166">
        <v>72</v>
      </c>
      <c r="L1869" s="166">
        <v>21</v>
      </c>
      <c r="M1869" s="166">
        <v>159</v>
      </c>
      <c r="N1869" s="166">
        <v>309</v>
      </c>
      <c r="O1869" s="167"/>
      <c r="P1869" s="138">
        <v>7.333333333333333</v>
      </c>
      <c r="Q1869" s="139">
        <v>0.33333333333333331</v>
      </c>
      <c r="R1869" s="140">
        <v>9.3333333333333339</v>
      </c>
      <c r="S1869" s="140">
        <v>7.333333333333333</v>
      </c>
      <c r="T1869" s="140">
        <v>2.3333333333333335</v>
      </c>
      <c r="U1869" s="139">
        <v>0.33333333333333331</v>
      </c>
      <c r="V1869" s="77">
        <f t="shared" si="29"/>
        <v>3.8502774220233551</v>
      </c>
      <c r="W1869" s="216">
        <v>9.6256935550583869</v>
      </c>
      <c r="X1869" s="217">
        <v>0.75587072994002802</v>
      </c>
      <c r="Y1869" s="217">
        <v>0.24412927005997193</v>
      </c>
      <c r="Z1869" s="25"/>
      <c r="AA1869" s="155"/>
      <c r="AB1869" s="155"/>
      <c r="AC1869" s="155"/>
    </row>
    <row r="1870" spans="1:54" s="10" customFormat="1" x14ac:dyDescent="0.25">
      <c r="A1870" s="124">
        <v>610052</v>
      </c>
      <c r="B1870" s="125" t="s">
        <v>1895</v>
      </c>
      <c r="C1870" s="126" t="s">
        <v>1863</v>
      </c>
      <c r="D1870" s="101" t="s">
        <v>2134</v>
      </c>
      <c r="E1870" s="142"/>
      <c r="F1870" s="103">
        <v>502</v>
      </c>
      <c r="G1870" s="103" t="s">
        <v>69</v>
      </c>
      <c r="H1870" s="104">
        <v>5</v>
      </c>
      <c r="I1870" s="106">
        <v>567</v>
      </c>
      <c r="J1870" s="168">
        <v>393</v>
      </c>
      <c r="K1870" s="166">
        <v>36</v>
      </c>
      <c r="L1870" s="166">
        <v>6</v>
      </c>
      <c r="M1870" s="166">
        <v>30</v>
      </c>
      <c r="N1870" s="166">
        <v>87</v>
      </c>
      <c r="O1870" s="167"/>
      <c r="P1870" s="138">
        <v>2.6666666666666665</v>
      </c>
      <c r="Q1870" s="139">
        <v>0</v>
      </c>
      <c r="R1870" s="140">
        <v>4.333333333333333</v>
      </c>
      <c r="S1870" s="140">
        <v>2</v>
      </c>
      <c r="T1870" s="140">
        <v>0</v>
      </c>
      <c r="U1870" s="139">
        <v>0.66666666666666663</v>
      </c>
      <c r="V1870" s="77">
        <f t="shared" si="29"/>
        <v>3.1880000000000002</v>
      </c>
      <c r="W1870" s="216">
        <v>7.97</v>
      </c>
      <c r="X1870" s="217">
        <v>0.912895861184568</v>
      </c>
      <c r="Y1870" s="217">
        <v>8.7104138815432011E-2</v>
      </c>
      <c r="Z1870" s="25"/>
      <c r="AA1870" s="155"/>
      <c r="AB1870" s="155"/>
      <c r="AC1870" s="155"/>
    </row>
    <row r="1871" spans="1:54" s="32" customFormat="1" x14ac:dyDescent="0.25">
      <c r="A1871" s="124">
        <v>610061</v>
      </c>
      <c r="B1871" s="125" t="s">
        <v>1896</v>
      </c>
      <c r="C1871" s="126" t="s">
        <v>1863</v>
      </c>
      <c r="D1871" s="101" t="s">
        <v>2133</v>
      </c>
      <c r="E1871" s="157"/>
      <c r="F1871" s="103">
        <v>502</v>
      </c>
      <c r="G1871" s="103" t="s">
        <v>69</v>
      </c>
      <c r="H1871" s="104">
        <v>5</v>
      </c>
      <c r="I1871" s="106">
        <v>1617</v>
      </c>
      <c r="J1871" s="168">
        <v>945</v>
      </c>
      <c r="K1871" s="166">
        <v>39</v>
      </c>
      <c r="L1871" s="166">
        <v>21</v>
      </c>
      <c r="M1871" s="166">
        <v>120</v>
      </c>
      <c r="N1871" s="166">
        <v>294</v>
      </c>
      <c r="O1871" s="136"/>
      <c r="P1871" s="138">
        <v>1.3333333333333333</v>
      </c>
      <c r="Q1871" s="139">
        <v>0</v>
      </c>
      <c r="R1871" s="140">
        <v>1.3333333333333333</v>
      </c>
      <c r="S1871" s="140">
        <v>4.666666666666667</v>
      </c>
      <c r="T1871" s="140">
        <v>1.3333333333333333</v>
      </c>
      <c r="U1871" s="139">
        <v>0.33333333333333331</v>
      </c>
      <c r="V1871" s="77">
        <f t="shared" si="29"/>
        <v>3.1880000000000002</v>
      </c>
      <c r="W1871" s="216">
        <v>7.97</v>
      </c>
      <c r="X1871" s="217">
        <v>0.912895861184568</v>
      </c>
      <c r="Y1871" s="217">
        <v>8.7104138815432011E-2</v>
      </c>
      <c r="AA1871" s="51"/>
      <c r="AB1871" s="51"/>
      <c r="AC1871" s="51"/>
      <c r="AD1871" s="51"/>
      <c r="AE1871" s="51"/>
      <c r="AF1871" s="51"/>
      <c r="AG1871" s="51"/>
      <c r="AH1871" s="51"/>
      <c r="AI1871" s="51"/>
      <c r="AJ1871" s="51"/>
      <c r="AK1871" s="51"/>
      <c r="AL1871" s="51"/>
      <c r="AM1871" s="51"/>
      <c r="AN1871" s="51"/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51"/>
      <c r="AY1871" s="51"/>
      <c r="AZ1871" s="51"/>
      <c r="BA1871" s="51"/>
      <c r="BB1871" s="51"/>
    </row>
    <row r="1872" spans="1:54" x14ac:dyDescent="0.25">
      <c r="A1872" s="124">
        <v>610062</v>
      </c>
      <c r="B1872" s="125" t="s">
        <v>1897</v>
      </c>
      <c r="C1872" s="126" t="s">
        <v>1863</v>
      </c>
      <c r="D1872" s="101" t="s">
        <v>2134</v>
      </c>
      <c r="E1872" s="152"/>
      <c r="F1872" s="102">
        <v>502</v>
      </c>
      <c r="G1872" s="103" t="s">
        <v>69</v>
      </c>
      <c r="H1872" s="104">
        <v>5</v>
      </c>
      <c r="I1872" s="106">
        <v>594</v>
      </c>
      <c r="J1872" s="168">
        <v>378</v>
      </c>
      <c r="K1872" s="166">
        <v>12</v>
      </c>
      <c r="L1872" s="166">
        <v>6</v>
      </c>
      <c r="M1872" s="166">
        <v>36</v>
      </c>
      <c r="N1872" s="166">
        <v>129</v>
      </c>
      <c r="O1872" s="153"/>
      <c r="P1872" s="138">
        <v>1.3333333333333333</v>
      </c>
      <c r="Q1872" s="139">
        <v>0</v>
      </c>
      <c r="R1872" s="140">
        <v>6.333333333333333</v>
      </c>
      <c r="S1872" s="140">
        <v>1.6666666666666667</v>
      </c>
      <c r="T1872" s="140">
        <v>0</v>
      </c>
      <c r="U1872" s="139">
        <v>0.33333333333333331</v>
      </c>
      <c r="V1872" s="77">
        <f t="shared" si="29"/>
        <v>3.1880000000000002</v>
      </c>
      <c r="W1872" s="216">
        <v>7.97</v>
      </c>
      <c r="X1872" s="217">
        <v>0.912895861184568</v>
      </c>
      <c r="Y1872" s="217">
        <v>8.7104138815432011E-2</v>
      </c>
      <c r="Z1872" s="24"/>
      <c r="AA1872" s="155"/>
      <c r="AB1872" s="155"/>
      <c r="AC1872" s="155"/>
    </row>
    <row r="1873" spans="1:29" x14ac:dyDescent="0.25">
      <c r="A1873" s="124">
        <v>610072</v>
      </c>
      <c r="B1873" s="125" t="s">
        <v>1898</v>
      </c>
      <c r="C1873" s="126" t="s">
        <v>1863</v>
      </c>
      <c r="D1873" s="101" t="s">
        <v>2133</v>
      </c>
      <c r="E1873" s="152"/>
      <c r="F1873" s="102">
        <v>502</v>
      </c>
      <c r="G1873" s="103" t="s">
        <v>69</v>
      </c>
      <c r="H1873" s="104">
        <v>5</v>
      </c>
      <c r="I1873" s="106">
        <v>1683</v>
      </c>
      <c r="J1873" s="168">
        <v>891</v>
      </c>
      <c r="K1873" s="166">
        <v>54</v>
      </c>
      <c r="L1873" s="166">
        <v>39</v>
      </c>
      <c r="M1873" s="166">
        <v>168</v>
      </c>
      <c r="N1873" s="166">
        <v>261</v>
      </c>
      <c r="O1873" s="153"/>
      <c r="P1873" s="138">
        <v>1.6666666666666667</v>
      </c>
      <c r="Q1873" s="139">
        <v>0</v>
      </c>
      <c r="R1873" s="140">
        <v>1.3333333333333333</v>
      </c>
      <c r="S1873" s="140">
        <v>3.6666666666666665</v>
      </c>
      <c r="T1873" s="140">
        <v>2.6666666666666665</v>
      </c>
      <c r="U1873" s="139">
        <v>0</v>
      </c>
      <c r="V1873" s="77">
        <f t="shared" ref="V1873:V1936" si="30">IF(OR(H1873=1,H1873=2,H1873=3),0.6*W1873,0.4*W1873)</f>
        <v>3.2993781506219877</v>
      </c>
      <c r="W1873" s="216">
        <v>8.2484453765549688</v>
      </c>
      <c r="X1873" s="217">
        <v>0.88207894718214119</v>
      </c>
      <c r="Y1873" s="217">
        <v>0.11792105281785885</v>
      </c>
      <c r="Z1873" s="24"/>
      <c r="AA1873" s="155"/>
      <c r="AB1873" s="155"/>
      <c r="AC1873" s="155"/>
    </row>
    <row r="1874" spans="1:29" x14ac:dyDescent="0.25">
      <c r="A1874" s="124">
        <v>610073</v>
      </c>
      <c r="B1874" s="125" t="s">
        <v>1899</v>
      </c>
      <c r="C1874" s="126" t="s">
        <v>1863</v>
      </c>
      <c r="D1874" s="101" t="s">
        <v>2133</v>
      </c>
      <c r="E1874" s="152"/>
      <c r="F1874" s="102">
        <v>501</v>
      </c>
      <c r="G1874" s="103" t="s">
        <v>67</v>
      </c>
      <c r="H1874" s="104">
        <v>4</v>
      </c>
      <c r="I1874" s="106">
        <v>261</v>
      </c>
      <c r="J1874" s="168">
        <v>171</v>
      </c>
      <c r="K1874" s="166">
        <v>12</v>
      </c>
      <c r="L1874" s="166">
        <v>0</v>
      </c>
      <c r="M1874" s="166">
        <v>18</v>
      </c>
      <c r="N1874" s="166">
        <v>39</v>
      </c>
      <c r="O1874" s="153"/>
      <c r="P1874" s="138">
        <v>0</v>
      </c>
      <c r="Q1874" s="139">
        <v>0</v>
      </c>
      <c r="R1874" s="140">
        <v>0</v>
      </c>
      <c r="S1874" s="140">
        <v>0</v>
      </c>
      <c r="T1874" s="140">
        <v>0</v>
      </c>
      <c r="U1874" s="139">
        <v>0</v>
      </c>
      <c r="V1874" s="77">
        <f t="shared" si="30"/>
        <v>3.1880000000000002</v>
      </c>
      <c r="W1874" s="216">
        <v>7.97</v>
      </c>
      <c r="X1874" s="217">
        <v>0.912895861184568</v>
      </c>
      <c r="Y1874" s="217">
        <v>8.7104138815432011E-2</v>
      </c>
    </row>
    <row r="1875" spans="1:29" x14ac:dyDescent="0.25">
      <c r="A1875" s="124">
        <v>610074</v>
      </c>
      <c r="B1875" s="125" t="s">
        <v>1900</v>
      </c>
      <c r="C1875" s="126" t="s">
        <v>1863</v>
      </c>
      <c r="D1875" s="101" t="s">
        <v>2134</v>
      </c>
      <c r="E1875" s="152"/>
      <c r="F1875" s="102">
        <v>502</v>
      </c>
      <c r="G1875" s="103" t="s">
        <v>69</v>
      </c>
      <c r="H1875" s="104">
        <v>5</v>
      </c>
      <c r="I1875" s="106">
        <v>846</v>
      </c>
      <c r="J1875" s="168">
        <v>543</v>
      </c>
      <c r="K1875" s="166">
        <v>42</v>
      </c>
      <c r="L1875" s="166">
        <v>15</v>
      </c>
      <c r="M1875" s="166">
        <v>69</v>
      </c>
      <c r="N1875" s="166">
        <v>120</v>
      </c>
      <c r="O1875" s="153"/>
      <c r="P1875" s="138">
        <v>0.33333333333333331</v>
      </c>
      <c r="Q1875" s="139">
        <v>0</v>
      </c>
      <c r="R1875" s="140">
        <v>2</v>
      </c>
      <c r="S1875" s="140">
        <v>5.333333333333333</v>
      </c>
      <c r="T1875" s="140">
        <v>0.33333333333333331</v>
      </c>
      <c r="U1875" s="139">
        <v>0.66666666666666663</v>
      </c>
      <c r="V1875" s="77">
        <f t="shared" si="30"/>
        <v>3.5226470703668475</v>
      </c>
      <c r="W1875" s="216">
        <v>8.8066176759171189</v>
      </c>
      <c r="X1875" s="217">
        <v>0.82617189497593457</v>
      </c>
      <c r="Y1875" s="217">
        <v>0.17382810502406545</v>
      </c>
    </row>
    <row r="1876" spans="1:29" x14ac:dyDescent="0.25">
      <c r="A1876" s="124">
        <v>610075</v>
      </c>
      <c r="B1876" s="125" t="s">
        <v>1901</v>
      </c>
      <c r="C1876" s="126" t="s">
        <v>1863</v>
      </c>
      <c r="D1876" s="101" t="s">
        <v>2134</v>
      </c>
      <c r="E1876" s="153"/>
      <c r="F1876" s="102">
        <v>502</v>
      </c>
      <c r="G1876" s="103" t="s">
        <v>69</v>
      </c>
      <c r="H1876" s="104">
        <v>5</v>
      </c>
      <c r="I1876" s="106" t="s">
        <v>2139</v>
      </c>
      <c r="J1876" s="168" t="s">
        <v>2139</v>
      </c>
      <c r="K1876" s="166" t="s">
        <v>2139</v>
      </c>
      <c r="L1876" s="166" t="s">
        <v>2139</v>
      </c>
      <c r="M1876" s="166" t="s">
        <v>2139</v>
      </c>
      <c r="N1876" s="166" t="s">
        <v>2139</v>
      </c>
      <c r="O1876" s="153"/>
      <c r="P1876" s="138">
        <v>0</v>
      </c>
      <c r="Q1876" s="139">
        <v>0</v>
      </c>
      <c r="R1876" s="140">
        <v>0</v>
      </c>
      <c r="S1876" s="140">
        <v>0</v>
      </c>
      <c r="T1876" s="140">
        <v>0</v>
      </c>
      <c r="U1876" s="139">
        <v>0</v>
      </c>
      <c r="V1876" s="77">
        <f t="shared" si="30"/>
        <v>3.2339238626623472</v>
      </c>
      <c r="W1876" s="216">
        <v>8.0848096566558674</v>
      </c>
      <c r="X1876" s="217">
        <v>0.89993213478454348</v>
      </c>
      <c r="Y1876" s="217">
        <v>0.10006786521545652</v>
      </c>
    </row>
    <row r="1877" spans="1:29" x14ac:dyDescent="0.25">
      <c r="A1877" s="124">
        <v>610080</v>
      </c>
      <c r="B1877" s="125" t="s">
        <v>1902</v>
      </c>
      <c r="C1877" s="126" t="s">
        <v>1863</v>
      </c>
      <c r="D1877" s="101" t="s">
        <v>2133</v>
      </c>
      <c r="E1877" s="153"/>
      <c r="F1877" s="102">
        <v>502</v>
      </c>
      <c r="G1877" s="103" t="s">
        <v>69</v>
      </c>
      <c r="H1877" s="104">
        <v>5</v>
      </c>
      <c r="I1877" s="106">
        <v>1644</v>
      </c>
      <c r="J1877" s="168">
        <v>984</v>
      </c>
      <c r="K1877" s="166">
        <v>54</v>
      </c>
      <c r="L1877" s="166">
        <v>15</v>
      </c>
      <c r="M1877" s="166">
        <v>96</v>
      </c>
      <c r="N1877" s="166">
        <v>315</v>
      </c>
      <c r="O1877" s="153"/>
      <c r="P1877" s="138">
        <v>1.6666666666666667</v>
      </c>
      <c r="Q1877" s="139">
        <v>0.33333333333333331</v>
      </c>
      <c r="R1877" s="140">
        <v>7</v>
      </c>
      <c r="S1877" s="140">
        <v>4.666666666666667</v>
      </c>
      <c r="T1877" s="140">
        <v>1</v>
      </c>
      <c r="U1877" s="139">
        <v>0.66666666666666663</v>
      </c>
      <c r="V1877" s="77">
        <f t="shared" si="30"/>
        <v>3.1880000000000002</v>
      </c>
      <c r="W1877" s="216">
        <v>7.97</v>
      </c>
      <c r="X1877" s="217">
        <v>0.912895861184568</v>
      </c>
      <c r="Y1877" s="217">
        <v>8.7104138815432011E-2</v>
      </c>
    </row>
    <row r="1878" spans="1:29" x14ac:dyDescent="0.25">
      <c r="A1878" s="124">
        <v>610090</v>
      </c>
      <c r="B1878" s="125" t="s">
        <v>1903</v>
      </c>
      <c r="C1878" s="126" t="s">
        <v>1863</v>
      </c>
      <c r="D1878" s="101" t="s">
        <v>2133</v>
      </c>
      <c r="E1878" s="153"/>
      <c r="F1878" s="102">
        <v>501</v>
      </c>
      <c r="G1878" s="103" t="s">
        <v>67</v>
      </c>
      <c r="H1878" s="104">
        <v>4</v>
      </c>
      <c r="I1878" s="106">
        <v>666</v>
      </c>
      <c r="J1878" s="168">
        <v>399</v>
      </c>
      <c r="K1878" s="166">
        <v>30</v>
      </c>
      <c r="L1878" s="166">
        <v>9</v>
      </c>
      <c r="M1878" s="166">
        <v>45</v>
      </c>
      <c r="N1878" s="166">
        <v>114</v>
      </c>
      <c r="O1878" s="153"/>
      <c r="P1878" s="138">
        <v>1.6666666666666667</v>
      </c>
      <c r="Q1878" s="139">
        <v>0.33333333333333331</v>
      </c>
      <c r="R1878" s="140">
        <v>5.666666666666667</v>
      </c>
      <c r="S1878" s="140">
        <v>2</v>
      </c>
      <c r="T1878" s="140">
        <v>0.66666666666666663</v>
      </c>
      <c r="U1878" s="139">
        <v>0</v>
      </c>
      <c r="V1878" s="77">
        <f t="shared" si="30"/>
        <v>3.1880000000000002</v>
      </c>
      <c r="W1878" s="216">
        <v>7.97</v>
      </c>
      <c r="X1878" s="217">
        <v>0.912895861184568</v>
      </c>
      <c r="Y1878" s="217">
        <v>8.7104138815432011E-2</v>
      </c>
    </row>
    <row r="1879" spans="1:29" x14ac:dyDescent="0.25">
      <c r="A1879" s="124">
        <v>610210</v>
      </c>
      <c r="B1879" s="125" t="s">
        <v>1904</v>
      </c>
      <c r="C1879" s="126" t="s">
        <v>1863</v>
      </c>
      <c r="D1879" s="101" t="s">
        <v>2135</v>
      </c>
      <c r="E1879" s="153"/>
      <c r="F1879" s="102">
        <v>115</v>
      </c>
      <c r="G1879" s="103" t="s">
        <v>1888</v>
      </c>
      <c r="H1879" s="104">
        <v>2</v>
      </c>
      <c r="I1879" s="106">
        <v>1566</v>
      </c>
      <c r="J1879" s="165">
        <v>1092</v>
      </c>
      <c r="K1879" s="166">
        <v>48</v>
      </c>
      <c r="L1879" s="166">
        <v>15</v>
      </c>
      <c r="M1879" s="166">
        <v>87</v>
      </c>
      <c r="N1879" s="166">
        <v>183</v>
      </c>
      <c r="O1879" s="153"/>
      <c r="P1879" s="138">
        <v>2.6666666666666665</v>
      </c>
      <c r="Q1879" s="139">
        <v>0</v>
      </c>
      <c r="R1879" s="140">
        <v>17</v>
      </c>
      <c r="S1879" s="140">
        <v>12.666666666666666</v>
      </c>
      <c r="T1879" s="140">
        <v>2.6666666666666665</v>
      </c>
      <c r="U1879" s="139">
        <v>0.66666666666666663</v>
      </c>
      <c r="V1879" s="77">
        <f t="shared" si="30"/>
        <v>13.56</v>
      </c>
      <c r="W1879" s="216">
        <v>22.6</v>
      </c>
      <c r="X1879" s="217">
        <v>0.32193716874517725</v>
      </c>
      <c r="Y1879" s="217">
        <v>0.6780628312548227</v>
      </c>
    </row>
    <row r="1880" spans="1:29" x14ac:dyDescent="0.25">
      <c r="A1880" s="124">
        <v>610220</v>
      </c>
      <c r="B1880" s="125" t="s">
        <v>1905</v>
      </c>
      <c r="C1880" s="126" t="s">
        <v>1863</v>
      </c>
      <c r="D1880" s="101" t="s">
        <v>2135</v>
      </c>
      <c r="E1880" s="153"/>
      <c r="F1880" s="102">
        <v>115</v>
      </c>
      <c r="G1880" s="103" t="s">
        <v>1888</v>
      </c>
      <c r="H1880" s="104">
        <v>2</v>
      </c>
      <c r="I1880" s="106">
        <v>1446</v>
      </c>
      <c r="J1880" s="168">
        <v>867</v>
      </c>
      <c r="K1880" s="166">
        <v>63</v>
      </c>
      <c r="L1880" s="166">
        <v>18</v>
      </c>
      <c r="M1880" s="166">
        <v>99</v>
      </c>
      <c r="N1880" s="166">
        <v>216</v>
      </c>
      <c r="O1880" s="153"/>
      <c r="P1880" s="138">
        <v>21</v>
      </c>
      <c r="Q1880" s="139">
        <v>0.33333333333333331</v>
      </c>
      <c r="R1880" s="140">
        <v>9</v>
      </c>
      <c r="S1880" s="140">
        <v>5.333333333333333</v>
      </c>
      <c r="T1880" s="140">
        <v>1</v>
      </c>
      <c r="U1880" s="139">
        <v>0.33333333333333331</v>
      </c>
      <c r="V1880" s="77">
        <f t="shared" si="30"/>
        <v>13.56</v>
      </c>
      <c r="W1880" s="216">
        <v>22.6</v>
      </c>
      <c r="X1880" s="217">
        <v>0.32193716874517725</v>
      </c>
      <c r="Y1880" s="217">
        <v>0.6780628312548227</v>
      </c>
    </row>
    <row r="1881" spans="1:29" x14ac:dyDescent="0.25">
      <c r="A1881" s="124">
        <v>610230</v>
      </c>
      <c r="B1881" s="125" t="s">
        <v>1906</v>
      </c>
      <c r="C1881" s="126" t="s">
        <v>1863</v>
      </c>
      <c r="D1881" s="101" t="s">
        <v>2135</v>
      </c>
      <c r="E1881" s="153"/>
      <c r="F1881" s="102">
        <v>115</v>
      </c>
      <c r="G1881" s="103" t="s">
        <v>1888</v>
      </c>
      <c r="H1881" s="104">
        <v>2</v>
      </c>
      <c r="I1881" s="106">
        <v>783</v>
      </c>
      <c r="J1881" s="168">
        <v>621</v>
      </c>
      <c r="K1881" s="166">
        <v>27</v>
      </c>
      <c r="L1881" s="166">
        <v>9</v>
      </c>
      <c r="M1881" s="166">
        <v>27</v>
      </c>
      <c r="N1881" s="166">
        <v>66</v>
      </c>
      <c r="O1881" s="153"/>
      <c r="P1881" s="138">
        <v>7.666666666666667</v>
      </c>
      <c r="Q1881" s="139">
        <v>0</v>
      </c>
      <c r="R1881" s="140">
        <v>13.666666666666666</v>
      </c>
      <c r="S1881" s="140">
        <v>4.666666666666667</v>
      </c>
      <c r="T1881" s="140">
        <v>0.66666666666666663</v>
      </c>
      <c r="U1881" s="139">
        <v>0.33333333333333331</v>
      </c>
      <c r="V1881" s="77">
        <f t="shared" si="30"/>
        <v>13.56</v>
      </c>
      <c r="W1881" s="216">
        <v>22.6</v>
      </c>
      <c r="X1881" s="217">
        <v>0.32193716874517725</v>
      </c>
      <c r="Y1881" s="217">
        <v>0.6780628312548227</v>
      </c>
    </row>
    <row r="1882" spans="1:29" x14ac:dyDescent="0.25">
      <c r="A1882" s="124">
        <v>610240</v>
      </c>
      <c r="B1882" s="125" t="s">
        <v>1907</v>
      </c>
      <c r="C1882" s="126" t="s">
        <v>1863</v>
      </c>
      <c r="D1882" s="101" t="s">
        <v>2135</v>
      </c>
      <c r="E1882" s="153"/>
      <c r="F1882" s="102">
        <v>115</v>
      </c>
      <c r="G1882" s="103" t="s">
        <v>1888</v>
      </c>
      <c r="H1882" s="104">
        <v>2</v>
      </c>
      <c r="I1882" s="106">
        <v>2697</v>
      </c>
      <c r="J1882" s="165">
        <v>1677</v>
      </c>
      <c r="K1882" s="166">
        <v>75</v>
      </c>
      <c r="L1882" s="166">
        <v>33</v>
      </c>
      <c r="M1882" s="166">
        <v>177</v>
      </c>
      <c r="N1882" s="166">
        <v>339</v>
      </c>
      <c r="O1882" s="153"/>
      <c r="P1882" s="138">
        <v>20.666666666666668</v>
      </c>
      <c r="Q1882" s="139">
        <v>0</v>
      </c>
      <c r="R1882" s="140">
        <v>13.333333333333334</v>
      </c>
      <c r="S1882" s="140">
        <v>10.333333333333334</v>
      </c>
      <c r="T1882" s="140">
        <v>2</v>
      </c>
      <c r="U1882" s="139">
        <v>1.6666666666666667</v>
      </c>
      <c r="V1882" s="77">
        <f t="shared" si="30"/>
        <v>13.56</v>
      </c>
      <c r="W1882" s="216">
        <v>22.6</v>
      </c>
      <c r="X1882" s="217">
        <v>0.32193716874517725</v>
      </c>
      <c r="Y1882" s="217">
        <v>0.6780628312548227</v>
      </c>
    </row>
    <row r="1883" spans="1:29" x14ac:dyDescent="0.25">
      <c r="A1883" s="124">
        <v>610250</v>
      </c>
      <c r="B1883" s="125" t="s">
        <v>1908</v>
      </c>
      <c r="C1883" s="126" t="s">
        <v>1863</v>
      </c>
      <c r="D1883" s="101" t="s">
        <v>2135</v>
      </c>
      <c r="E1883" s="153"/>
      <c r="F1883" s="102">
        <v>115</v>
      </c>
      <c r="G1883" s="103" t="s">
        <v>1888</v>
      </c>
      <c r="H1883" s="104">
        <v>2</v>
      </c>
      <c r="I1883" s="106">
        <v>855</v>
      </c>
      <c r="J1883" s="168">
        <v>558</v>
      </c>
      <c r="K1883" s="166">
        <v>45</v>
      </c>
      <c r="L1883" s="166">
        <v>9</v>
      </c>
      <c r="M1883" s="166">
        <v>57</v>
      </c>
      <c r="N1883" s="166">
        <v>114</v>
      </c>
      <c r="O1883" s="153"/>
      <c r="P1883" s="138">
        <v>18.333333333333332</v>
      </c>
      <c r="Q1883" s="139">
        <v>0.33333333333333331</v>
      </c>
      <c r="R1883" s="140">
        <v>6.333333333333333</v>
      </c>
      <c r="S1883" s="140">
        <v>4.333333333333333</v>
      </c>
      <c r="T1883" s="140">
        <v>2</v>
      </c>
      <c r="U1883" s="139">
        <v>0</v>
      </c>
      <c r="V1883" s="77">
        <f t="shared" si="30"/>
        <v>13.56</v>
      </c>
      <c r="W1883" s="216">
        <v>22.6</v>
      </c>
      <c r="X1883" s="217">
        <v>0.32193716874517725</v>
      </c>
      <c r="Y1883" s="217">
        <v>0.6780628312548227</v>
      </c>
    </row>
    <row r="1884" spans="1:29" x14ac:dyDescent="0.25">
      <c r="A1884" s="124">
        <v>610400</v>
      </c>
      <c r="B1884" s="125" t="s">
        <v>1909</v>
      </c>
      <c r="C1884" s="126" t="s">
        <v>1863</v>
      </c>
      <c r="D1884" s="101" t="s">
        <v>2135</v>
      </c>
      <c r="E1884" s="153"/>
      <c r="F1884" s="102">
        <v>115</v>
      </c>
      <c r="G1884" s="103" t="s">
        <v>1888</v>
      </c>
      <c r="H1884" s="104">
        <v>2</v>
      </c>
      <c r="I1884" s="106">
        <v>1509</v>
      </c>
      <c r="J1884" s="168">
        <v>918</v>
      </c>
      <c r="K1884" s="166">
        <v>189</v>
      </c>
      <c r="L1884" s="166">
        <v>27</v>
      </c>
      <c r="M1884" s="166">
        <v>126</v>
      </c>
      <c r="N1884" s="166">
        <v>207</v>
      </c>
      <c r="O1884" s="153"/>
      <c r="P1884" s="138">
        <v>13.666666666666666</v>
      </c>
      <c r="Q1884" s="139">
        <v>0.33333333333333331</v>
      </c>
      <c r="R1884" s="140">
        <v>9.3333333333333339</v>
      </c>
      <c r="S1884" s="140">
        <v>10</v>
      </c>
      <c r="T1884" s="140">
        <v>2.6666666666666665</v>
      </c>
      <c r="U1884" s="139">
        <v>0.33333333333333331</v>
      </c>
      <c r="V1884" s="77">
        <f t="shared" si="30"/>
        <v>5.7388010996525187</v>
      </c>
      <c r="W1884" s="216">
        <v>9.5646684994208648</v>
      </c>
      <c r="X1884" s="217">
        <v>0.76069338044298673</v>
      </c>
      <c r="Y1884" s="217">
        <v>0.23930661955701329</v>
      </c>
    </row>
    <row r="1885" spans="1:29" x14ac:dyDescent="0.25">
      <c r="A1885" s="124">
        <v>610500</v>
      </c>
      <c r="B1885" s="125" t="s">
        <v>1910</v>
      </c>
      <c r="C1885" s="126" t="s">
        <v>1863</v>
      </c>
      <c r="D1885" s="101" t="s">
        <v>2133</v>
      </c>
      <c r="E1885" s="153"/>
      <c r="F1885" s="102">
        <v>296</v>
      </c>
      <c r="G1885" s="103" t="s">
        <v>1910</v>
      </c>
      <c r="H1885" s="104">
        <v>3</v>
      </c>
      <c r="I1885" s="106">
        <v>2211</v>
      </c>
      <c r="J1885" s="165">
        <v>1458</v>
      </c>
      <c r="K1885" s="166">
        <v>75</v>
      </c>
      <c r="L1885" s="166">
        <v>21</v>
      </c>
      <c r="M1885" s="166">
        <v>153</v>
      </c>
      <c r="N1885" s="166">
        <v>231</v>
      </c>
      <c r="O1885" s="153"/>
      <c r="P1885" s="138">
        <v>7.666666666666667</v>
      </c>
      <c r="Q1885" s="139">
        <v>1</v>
      </c>
      <c r="R1885" s="140">
        <v>72.333333333333329</v>
      </c>
      <c r="S1885" s="140">
        <v>52</v>
      </c>
      <c r="T1885" s="140">
        <v>6.333333333333333</v>
      </c>
      <c r="U1885" s="139">
        <v>5.666666666666667</v>
      </c>
      <c r="V1885" s="77">
        <f t="shared" si="30"/>
        <v>5.8376968224761638</v>
      </c>
      <c r="W1885" s="216">
        <v>9.7294947041269406</v>
      </c>
      <c r="X1885" s="217">
        <v>0.74780656497555353</v>
      </c>
      <c r="Y1885" s="217">
        <v>0.25219343502444652</v>
      </c>
    </row>
    <row r="1886" spans="1:29" x14ac:dyDescent="0.25">
      <c r="A1886" s="124">
        <v>610601</v>
      </c>
      <c r="B1886" s="125" t="s">
        <v>1911</v>
      </c>
      <c r="C1886" s="126" t="s">
        <v>1863</v>
      </c>
      <c r="D1886" s="101" t="s">
        <v>2134</v>
      </c>
      <c r="E1886" s="153"/>
      <c r="F1886" s="102">
        <v>24</v>
      </c>
      <c r="G1886" s="103" t="s">
        <v>1882</v>
      </c>
      <c r="H1886" s="104">
        <v>1</v>
      </c>
      <c r="I1886" s="106">
        <v>3360</v>
      </c>
      <c r="J1886" s="165">
        <v>1956</v>
      </c>
      <c r="K1886" s="166">
        <v>165</v>
      </c>
      <c r="L1886" s="166">
        <v>39</v>
      </c>
      <c r="M1886" s="166">
        <v>261</v>
      </c>
      <c r="N1886" s="166">
        <v>432</v>
      </c>
      <c r="O1886" s="153"/>
      <c r="P1886" s="138">
        <v>23.666666666666668</v>
      </c>
      <c r="Q1886" s="139">
        <v>0.66666666666666663</v>
      </c>
      <c r="R1886" s="140">
        <v>46.666666666666664</v>
      </c>
      <c r="S1886" s="140">
        <v>44.333333333333336</v>
      </c>
      <c r="T1886" s="140">
        <v>8.3333333333333339</v>
      </c>
      <c r="U1886" s="139">
        <v>4.333333333333333</v>
      </c>
      <c r="V1886" s="77">
        <f t="shared" si="30"/>
        <v>14.16</v>
      </c>
      <c r="W1886" s="216">
        <v>23.6</v>
      </c>
      <c r="X1886" s="217">
        <v>0.30829576328987313</v>
      </c>
      <c r="Y1886" s="217">
        <v>0.69170423671012682</v>
      </c>
    </row>
    <row r="1887" spans="1:29" x14ac:dyDescent="0.25">
      <c r="A1887" s="124">
        <v>610602</v>
      </c>
      <c r="B1887" s="125" t="s">
        <v>1912</v>
      </c>
      <c r="C1887" s="126" t="s">
        <v>1863</v>
      </c>
      <c r="D1887" s="101" t="s">
        <v>2134</v>
      </c>
      <c r="E1887" s="153"/>
      <c r="F1887" s="102">
        <v>24</v>
      </c>
      <c r="G1887" s="103" t="s">
        <v>1882</v>
      </c>
      <c r="H1887" s="104">
        <v>1</v>
      </c>
      <c r="I1887" s="106">
        <v>2490</v>
      </c>
      <c r="J1887" s="165">
        <v>1818</v>
      </c>
      <c r="K1887" s="166">
        <v>87</v>
      </c>
      <c r="L1887" s="166">
        <v>33</v>
      </c>
      <c r="M1887" s="166">
        <v>117</v>
      </c>
      <c r="N1887" s="166">
        <v>243</v>
      </c>
      <c r="O1887" s="153"/>
      <c r="P1887" s="138">
        <v>23.666666666666668</v>
      </c>
      <c r="Q1887" s="139">
        <v>1.6666666666666667</v>
      </c>
      <c r="R1887" s="140">
        <v>61.333333333333336</v>
      </c>
      <c r="S1887" s="140">
        <v>34</v>
      </c>
      <c r="T1887" s="140">
        <v>3.3333333333333335</v>
      </c>
      <c r="U1887" s="139">
        <v>0.66666666666666663</v>
      </c>
      <c r="V1887" s="77">
        <f t="shared" si="30"/>
        <v>14.16</v>
      </c>
      <c r="W1887" s="216">
        <v>23.6</v>
      </c>
      <c r="X1887" s="217">
        <v>0.30829576328987313</v>
      </c>
      <c r="Y1887" s="217">
        <v>0.69170423671012682</v>
      </c>
    </row>
    <row r="1888" spans="1:29" x14ac:dyDescent="0.25">
      <c r="A1888" s="124">
        <v>610700</v>
      </c>
      <c r="B1888" s="125" t="s">
        <v>1913</v>
      </c>
      <c r="C1888" s="126" t="s">
        <v>1863</v>
      </c>
      <c r="D1888" s="101" t="s">
        <v>2134</v>
      </c>
      <c r="E1888" s="153"/>
      <c r="F1888" s="102">
        <v>24</v>
      </c>
      <c r="G1888" s="103" t="s">
        <v>1882</v>
      </c>
      <c r="H1888" s="104">
        <v>1</v>
      </c>
      <c r="I1888" s="106">
        <v>3828</v>
      </c>
      <c r="J1888" s="165">
        <v>2409</v>
      </c>
      <c r="K1888" s="166">
        <v>132</v>
      </c>
      <c r="L1888" s="166">
        <v>51</v>
      </c>
      <c r="M1888" s="166">
        <v>201</v>
      </c>
      <c r="N1888" s="166">
        <v>570</v>
      </c>
      <c r="O1888" s="153"/>
      <c r="P1888" s="138">
        <v>82.333333333333329</v>
      </c>
      <c r="Q1888" s="139">
        <v>1</v>
      </c>
      <c r="R1888" s="140">
        <v>40</v>
      </c>
      <c r="S1888" s="140">
        <v>19</v>
      </c>
      <c r="T1888" s="140">
        <v>3</v>
      </c>
      <c r="U1888" s="139">
        <v>3.3333333333333335</v>
      </c>
      <c r="V1888" s="77">
        <f t="shared" si="30"/>
        <v>14.16</v>
      </c>
      <c r="W1888" s="216">
        <v>23.6</v>
      </c>
      <c r="X1888" s="217">
        <v>0.30829576328987313</v>
      </c>
      <c r="Y1888" s="217">
        <v>0.69170423671012682</v>
      </c>
    </row>
    <row r="1889" spans="1:25" x14ac:dyDescent="0.25">
      <c r="A1889" s="124">
        <v>610800</v>
      </c>
      <c r="B1889" s="125" t="s">
        <v>1914</v>
      </c>
      <c r="C1889" s="126" t="s">
        <v>1863</v>
      </c>
      <c r="D1889" s="101" t="s">
        <v>2134</v>
      </c>
      <c r="E1889" s="153"/>
      <c r="F1889" s="102">
        <v>24</v>
      </c>
      <c r="G1889" s="103" t="s">
        <v>1882</v>
      </c>
      <c r="H1889" s="104">
        <v>1</v>
      </c>
      <c r="I1889" s="106">
        <v>3657</v>
      </c>
      <c r="J1889" s="165">
        <v>2304</v>
      </c>
      <c r="K1889" s="166">
        <v>147</v>
      </c>
      <c r="L1889" s="166">
        <v>27</v>
      </c>
      <c r="M1889" s="166">
        <v>189</v>
      </c>
      <c r="N1889" s="166">
        <v>444</v>
      </c>
      <c r="O1889" s="153"/>
      <c r="P1889" s="138">
        <v>16.666666666666668</v>
      </c>
      <c r="Q1889" s="139">
        <v>0.66666666666666663</v>
      </c>
      <c r="R1889" s="140">
        <v>47.666666666666664</v>
      </c>
      <c r="S1889" s="140">
        <v>34</v>
      </c>
      <c r="T1889" s="140">
        <v>6</v>
      </c>
      <c r="U1889" s="139">
        <v>2.3333333333333335</v>
      </c>
      <c r="V1889" s="77">
        <f t="shared" si="30"/>
        <v>14.16</v>
      </c>
      <c r="W1889" s="216">
        <v>23.6</v>
      </c>
      <c r="X1889" s="217">
        <v>0.30829576328987313</v>
      </c>
      <c r="Y1889" s="217">
        <v>0.69170423671012682</v>
      </c>
    </row>
    <row r="1890" spans="1:25" x14ac:dyDescent="0.25">
      <c r="A1890" s="124">
        <v>610900</v>
      </c>
      <c r="B1890" s="125" t="s">
        <v>1915</v>
      </c>
      <c r="C1890" s="126" t="s">
        <v>1863</v>
      </c>
      <c r="D1890" s="101" t="s">
        <v>2134</v>
      </c>
      <c r="E1890" s="153"/>
      <c r="F1890" s="102">
        <v>24</v>
      </c>
      <c r="G1890" s="103" t="s">
        <v>1882</v>
      </c>
      <c r="H1890" s="104">
        <v>1</v>
      </c>
      <c r="I1890" s="106">
        <v>3051</v>
      </c>
      <c r="J1890" s="165">
        <v>2043</v>
      </c>
      <c r="K1890" s="166">
        <v>126</v>
      </c>
      <c r="L1890" s="166">
        <v>30</v>
      </c>
      <c r="M1890" s="166">
        <v>165</v>
      </c>
      <c r="N1890" s="166">
        <v>321</v>
      </c>
      <c r="O1890" s="153"/>
      <c r="P1890" s="138">
        <v>18.333333333333332</v>
      </c>
      <c r="Q1890" s="139">
        <v>1.3333333333333333</v>
      </c>
      <c r="R1890" s="140">
        <v>63.666666666666664</v>
      </c>
      <c r="S1890" s="140">
        <v>35.333333333333336</v>
      </c>
      <c r="T1890" s="140">
        <v>5</v>
      </c>
      <c r="U1890" s="139">
        <v>2</v>
      </c>
      <c r="V1890" s="77">
        <f t="shared" si="30"/>
        <v>14.16</v>
      </c>
      <c r="W1890" s="216">
        <v>23.6</v>
      </c>
      <c r="X1890" s="217">
        <v>0.30829576328987313</v>
      </c>
      <c r="Y1890" s="217">
        <v>0.69170423671012682</v>
      </c>
    </row>
    <row r="1891" spans="1:25" x14ac:dyDescent="0.25">
      <c r="A1891" s="124">
        <v>611001</v>
      </c>
      <c r="B1891" s="125" t="s">
        <v>1916</v>
      </c>
      <c r="C1891" s="126" t="s">
        <v>1863</v>
      </c>
      <c r="D1891" s="101" t="s">
        <v>2134</v>
      </c>
      <c r="E1891" s="153"/>
      <c r="F1891" s="102">
        <v>24</v>
      </c>
      <c r="G1891" s="103" t="s">
        <v>1882</v>
      </c>
      <c r="H1891" s="104">
        <v>1</v>
      </c>
      <c r="I1891" s="106">
        <v>2289</v>
      </c>
      <c r="J1891" s="165">
        <v>1284</v>
      </c>
      <c r="K1891" s="166">
        <v>114</v>
      </c>
      <c r="L1891" s="166">
        <v>36</v>
      </c>
      <c r="M1891" s="166">
        <v>198</v>
      </c>
      <c r="N1891" s="166">
        <v>330</v>
      </c>
      <c r="O1891" s="153"/>
      <c r="P1891" s="138">
        <v>25.666666666666668</v>
      </c>
      <c r="Q1891" s="139">
        <v>1.3333333333333333</v>
      </c>
      <c r="R1891" s="140">
        <v>31</v>
      </c>
      <c r="S1891" s="140">
        <v>37</v>
      </c>
      <c r="T1891" s="140">
        <v>4.333333333333333</v>
      </c>
      <c r="U1891" s="139">
        <v>2.6666666666666665</v>
      </c>
      <c r="V1891" s="77">
        <f t="shared" si="30"/>
        <v>14.16</v>
      </c>
      <c r="W1891" s="216">
        <v>23.6</v>
      </c>
      <c r="X1891" s="217">
        <v>0.30829576328987313</v>
      </c>
      <c r="Y1891" s="217">
        <v>0.69170423671012682</v>
      </c>
    </row>
    <row r="1892" spans="1:25" x14ac:dyDescent="0.25">
      <c r="A1892" s="124">
        <v>611002</v>
      </c>
      <c r="B1892" s="125" t="s">
        <v>1917</v>
      </c>
      <c r="C1892" s="126" t="s">
        <v>1863</v>
      </c>
      <c r="D1892" s="101" t="s">
        <v>2134</v>
      </c>
      <c r="E1892" s="153"/>
      <c r="F1892" s="102">
        <v>24</v>
      </c>
      <c r="G1892" s="103" t="s">
        <v>1882</v>
      </c>
      <c r="H1892" s="104">
        <v>1</v>
      </c>
      <c r="I1892" s="106">
        <v>2247</v>
      </c>
      <c r="J1892" s="165">
        <v>1311</v>
      </c>
      <c r="K1892" s="166">
        <v>123</v>
      </c>
      <c r="L1892" s="166">
        <v>27</v>
      </c>
      <c r="M1892" s="166">
        <v>177</v>
      </c>
      <c r="N1892" s="166">
        <v>285</v>
      </c>
      <c r="O1892" s="153"/>
      <c r="P1892" s="138">
        <v>14</v>
      </c>
      <c r="Q1892" s="139">
        <v>0.66666666666666663</v>
      </c>
      <c r="R1892" s="140">
        <v>28</v>
      </c>
      <c r="S1892" s="140">
        <v>27</v>
      </c>
      <c r="T1892" s="140">
        <v>8.3333333333333339</v>
      </c>
      <c r="U1892" s="139">
        <v>0</v>
      </c>
      <c r="V1892" s="77">
        <f t="shared" si="30"/>
        <v>14.16</v>
      </c>
      <c r="W1892" s="216">
        <v>23.6</v>
      </c>
      <c r="X1892" s="217">
        <v>0.30829576328987313</v>
      </c>
      <c r="Y1892" s="217">
        <v>0.69170423671012682</v>
      </c>
    </row>
    <row r="1893" spans="1:25" x14ac:dyDescent="0.25">
      <c r="A1893" s="124">
        <v>611100</v>
      </c>
      <c r="B1893" s="125" t="s">
        <v>1451</v>
      </c>
      <c r="C1893" s="126" t="s">
        <v>1863</v>
      </c>
      <c r="D1893" s="101" t="s">
        <v>2134</v>
      </c>
      <c r="E1893" s="153"/>
      <c r="F1893" s="102">
        <v>24</v>
      </c>
      <c r="G1893" s="103" t="s">
        <v>1882</v>
      </c>
      <c r="H1893" s="104">
        <v>1</v>
      </c>
      <c r="I1893" s="106">
        <v>2784</v>
      </c>
      <c r="J1893" s="165">
        <v>1683</v>
      </c>
      <c r="K1893" s="166">
        <v>162</v>
      </c>
      <c r="L1893" s="166">
        <v>39</v>
      </c>
      <c r="M1893" s="166">
        <v>201</v>
      </c>
      <c r="N1893" s="166">
        <v>285</v>
      </c>
      <c r="O1893" s="153"/>
      <c r="P1893" s="138">
        <v>11.333333333333334</v>
      </c>
      <c r="Q1893" s="139">
        <v>0.33333333333333331</v>
      </c>
      <c r="R1893" s="140">
        <v>36.666666666666664</v>
      </c>
      <c r="S1893" s="140">
        <v>28</v>
      </c>
      <c r="T1893" s="140">
        <v>5.333333333333333</v>
      </c>
      <c r="U1893" s="139">
        <v>2</v>
      </c>
      <c r="V1893" s="77">
        <f t="shared" si="30"/>
        <v>14.16</v>
      </c>
      <c r="W1893" s="216">
        <v>23.6</v>
      </c>
      <c r="X1893" s="217">
        <v>0.30829576328987313</v>
      </c>
      <c r="Y1893" s="217">
        <v>0.69170423671012682</v>
      </c>
    </row>
    <row r="1894" spans="1:25" x14ac:dyDescent="0.25">
      <c r="A1894" s="124">
        <v>611210</v>
      </c>
      <c r="B1894" s="125" t="s">
        <v>1918</v>
      </c>
      <c r="C1894" s="126" t="s">
        <v>1863</v>
      </c>
      <c r="D1894" s="101" t="s">
        <v>2134</v>
      </c>
      <c r="E1894" s="153"/>
      <c r="F1894" s="102">
        <v>24</v>
      </c>
      <c r="G1894" s="103" t="s">
        <v>1882</v>
      </c>
      <c r="H1894" s="104">
        <v>1</v>
      </c>
      <c r="I1894" s="106">
        <v>693</v>
      </c>
      <c r="J1894" s="168">
        <v>387</v>
      </c>
      <c r="K1894" s="166">
        <v>30</v>
      </c>
      <c r="L1894" s="166">
        <v>3</v>
      </c>
      <c r="M1894" s="166">
        <v>21</v>
      </c>
      <c r="N1894" s="166">
        <v>42</v>
      </c>
      <c r="O1894" s="153"/>
      <c r="P1894" s="138">
        <v>21.333333333333332</v>
      </c>
      <c r="Q1894" s="139">
        <v>0.33333333333333331</v>
      </c>
      <c r="R1894" s="140">
        <v>73</v>
      </c>
      <c r="S1894" s="140">
        <v>61.333333333333336</v>
      </c>
      <c r="T1894" s="140">
        <v>9</v>
      </c>
      <c r="U1894" s="139">
        <v>2.3333333333333335</v>
      </c>
      <c r="V1894" s="77">
        <f t="shared" si="30"/>
        <v>14.16</v>
      </c>
      <c r="W1894" s="216">
        <v>23.6</v>
      </c>
      <c r="X1894" s="217">
        <v>0.30829576328987313</v>
      </c>
      <c r="Y1894" s="217">
        <v>0.69170423671012682</v>
      </c>
    </row>
    <row r="1895" spans="1:25" x14ac:dyDescent="0.25">
      <c r="A1895" s="124">
        <v>611220</v>
      </c>
      <c r="B1895" s="125" t="s">
        <v>1919</v>
      </c>
      <c r="C1895" s="126" t="s">
        <v>1863</v>
      </c>
      <c r="D1895" s="101" t="s">
        <v>2134</v>
      </c>
      <c r="E1895" s="153"/>
      <c r="F1895" s="102">
        <v>24</v>
      </c>
      <c r="G1895" s="103" t="s">
        <v>1882</v>
      </c>
      <c r="H1895" s="104">
        <v>1</v>
      </c>
      <c r="I1895" s="106">
        <v>1752</v>
      </c>
      <c r="J1895" s="168">
        <v>894</v>
      </c>
      <c r="K1895" s="166">
        <v>132</v>
      </c>
      <c r="L1895" s="166">
        <v>18</v>
      </c>
      <c r="M1895" s="166">
        <v>102</v>
      </c>
      <c r="N1895" s="166">
        <v>156</v>
      </c>
      <c r="O1895" s="153"/>
      <c r="P1895" s="138">
        <v>45</v>
      </c>
      <c r="Q1895" s="139">
        <v>1</v>
      </c>
      <c r="R1895" s="140">
        <v>34.333333333333336</v>
      </c>
      <c r="S1895" s="140">
        <v>37</v>
      </c>
      <c r="T1895" s="140">
        <v>8.3333333333333339</v>
      </c>
      <c r="U1895" s="139">
        <v>1</v>
      </c>
      <c r="V1895" s="77">
        <f t="shared" si="30"/>
        <v>14.16</v>
      </c>
      <c r="W1895" s="216">
        <v>23.6</v>
      </c>
      <c r="X1895" s="217">
        <v>0.30829576328987313</v>
      </c>
      <c r="Y1895" s="217">
        <v>0.69170423671012682</v>
      </c>
    </row>
    <row r="1896" spans="1:25" x14ac:dyDescent="0.25">
      <c r="A1896" s="124">
        <v>611300</v>
      </c>
      <c r="B1896" s="125" t="s">
        <v>1920</v>
      </c>
      <c r="C1896" s="126" t="s">
        <v>1863</v>
      </c>
      <c r="D1896" s="101" t="s">
        <v>2134</v>
      </c>
      <c r="E1896" s="153"/>
      <c r="F1896" s="102">
        <v>24</v>
      </c>
      <c r="G1896" s="103" t="s">
        <v>1882</v>
      </c>
      <c r="H1896" s="104">
        <v>1</v>
      </c>
      <c r="I1896" s="106">
        <v>126</v>
      </c>
      <c r="J1896" s="168">
        <v>96</v>
      </c>
      <c r="K1896" s="166" t="s">
        <v>2139</v>
      </c>
      <c r="L1896" s="166" t="s">
        <v>2139</v>
      </c>
      <c r="M1896" s="166">
        <v>6</v>
      </c>
      <c r="N1896" s="166">
        <v>9</v>
      </c>
      <c r="O1896" s="153"/>
      <c r="P1896" s="138">
        <v>15.333333333333334</v>
      </c>
      <c r="Q1896" s="139">
        <v>1.3333333333333333</v>
      </c>
      <c r="R1896" s="140">
        <v>4</v>
      </c>
      <c r="S1896" s="140">
        <v>1.6666666666666667</v>
      </c>
      <c r="T1896" s="140">
        <v>0</v>
      </c>
      <c r="U1896" s="139">
        <v>0</v>
      </c>
      <c r="V1896" s="77">
        <f t="shared" si="30"/>
        <v>14.16</v>
      </c>
      <c r="W1896" s="216">
        <v>23.6</v>
      </c>
      <c r="X1896" s="217">
        <v>0.30829576328987313</v>
      </c>
      <c r="Y1896" s="217">
        <v>0.69170423671012682</v>
      </c>
    </row>
    <row r="1897" spans="1:25" x14ac:dyDescent="0.25">
      <c r="A1897" s="124">
        <v>611400</v>
      </c>
      <c r="B1897" s="125" t="s">
        <v>1921</v>
      </c>
      <c r="C1897" s="126" t="s">
        <v>1863</v>
      </c>
      <c r="D1897" s="101" t="s">
        <v>2134</v>
      </c>
      <c r="E1897" s="153"/>
      <c r="F1897" s="102">
        <v>24</v>
      </c>
      <c r="G1897" s="103" t="s">
        <v>1882</v>
      </c>
      <c r="H1897" s="104">
        <v>1</v>
      </c>
      <c r="I1897" s="106">
        <v>2286</v>
      </c>
      <c r="J1897" s="165">
        <v>1335</v>
      </c>
      <c r="K1897" s="166">
        <v>168</v>
      </c>
      <c r="L1897" s="166">
        <v>36</v>
      </c>
      <c r="M1897" s="166">
        <v>159</v>
      </c>
      <c r="N1897" s="166">
        <v>288</v>
      </c>
      <c r="O1897" s="153"/>
      <c r="P1897" s="138">
        <v>6.333333333333333</v>
      </c>
      <c r="Q1897" s="139">
        <v>0</v>
      </c>
      <c r="R1897" s="140">
        <v>39.333333333333336</v>
      </c>
      <c r="S1897" s="140">
        <v>37</v>
      </c>
      <c r="T1897" s="140">
        <v>6</v>
      </c>
      <c r="U1897" s="139">
        <v>1.3333333333333333</v>
      </c>
      <c r="V1897" s="77">
        <f t="shared" si="30"/>
        <v>14.16</v>
      </c>
      <c r="W1897" s="216">
        <v>23.6</v>
      </c>
      <c r="X1897" s="217">
        <v>0.30829576328987313</v>
      </c>
      <c r="Y1897" s="217">
        <v>0.69170423671012682</v>
      </c>
    </row>
    <row r="1898" spans="1:25" x14ac:dyDescent="0.25">
      <c r="A1898" s="124">
        <v>611500</v>
      </c>
      <c r="B1898" s="125" t="s">
        <v>1922</v>
      </c>
      <c r="C1898" s="126" t="s">
        <v>1863</v>
      </c>
      <c r="D1898" s="101" t="s">
        <v>2134</v>
      </c>
      <c r="E1898" s="153"/>
      <c r="F1898" s="102">
        <v>24</v>
      </c>
      <c r="G1898" s="103" t="s">
        <v>1882</v>
      </c>
      <c r="H1898" s="104">
        <v>1</v>
      </c>
      <c r="I1898" s="106">
        <v>2910</v>
      </c>
      <c r="J1898" s="165">
        <v>1770</v>
      </c>
      <c r="K1898" s="166">
        <v>171</v>
      </c>
      <c r="L1898" s="166">
        <v>48</v>
      </c>
      <c r="M1898" s="166">
        <v>219</v>
      </c>
      <c r="N1898" s="166">
        <v>369</v>
      </c>
      <c r="O1898" s="153"/>
      <c r="P1898" s="138">
        <v>31</v>
      </c>
      <c r="Q1898" s="139">
        <v>2</v>
      </c>
      <c r="R1898" s="140">
        <v>61.666666666666664</v>
      </c>
      <c r="S1898" s="140">
        <v>43</v>
      </c>
      <c r="T1898" s="140">
        <v>6.666666666666667</v>
      </c>
      <c r="U1898" s="139">
        <v>3.6666666666666665</v>
      </c>
      <c r="V1898" s="77">
        <f t="shared" si="30"/>
        <v>14.16</v>
      </c>
      <c r="W1898" s="216">
        <v>23.6</v>
      </c>
      <c r="X1898" s="217">
        <v>0.30829576328987313</v>
      </c>
      <c r="Y1898" s="217">
        <v>0.69170423671012682</v>
      </c>
    </row>
    <row r="1899" spans="1:25" x14ac:dyDescent="0.25">
      <c r="A1899" s="124">
        <v>611601</v>
      </c>
      <c r="B1899" s="125" t="s">
        <v>1923</v>
      </c>
      <c r="C1899" s="126" t="s">
        <v>1863</v>
      </c>
      <c r="D1899" s="101" t="s">
        <v>2134</v>
      </c>
      <c r="E1899" s="153"/>
      <c r="F1899" s="102">
        <v>24</v>
      </c>
      <c r="G1899" s="103" t="s">
        <v>1882</v>
      </c>
      <c r="H1899" s="104">
        <v>1</v>
      </c>
      <c r="I1899" s="106">
        <v>3219</v>
      </c>
      <c r="J1899" s="165">
        <v>1680</v>
      </c>
      <c r="K1899" s="166">
        <v>273</v>
      </c>
      <c r="L1899" s="166">
        <v>57</v>
      </c>
      <c r="M1899" s="166">
        <v>303</v>
      </c>
      <c r="N1899" s="166">
        <v>531</v>
      </c>
      <c r="O1899" s="153"/>
      <c r="P1899" s="138">
        <v>55</v>
      </c>
      <c r="Q1899" s="139">
        <v>1.6666666666666667</v>
      </c>
      <c r="R1899" s="140">
        <v>41.666666666666664</v>
      </c>
      <c r="S1899" s="140">
        <v>53.333333333333336</v>
      </c>
      <c r="T1899" s="140">
        <v>12</v>
      </c>
      <c r="U1899" s="139">
        <v>8.3333333333333339</v>
      </c>
      <c r="V1899" s="77">
        <f t="shared" si="30"/>
        <v>14.16</v>
      </c>
      <c r="W1899" s="216">
        <v>23.6</v>
      </c>
      <c r="X1899" s="217">
        <v>0.30829576328987313</v>
      </c>
      <c r="Y1899" s="217">
        <v>0.69170423671012682</v>
      </c>
    </row>
    <row r="1900" spans="1:25" x14ac:dyDescent="0.25">
      <c r="A1900" s="124">
        <v>611602</v>
      </c>
      <c r="B1900" s="125" t="s">
        <v>1924</v>
      </c>
      <c r="C1900" s="126" t="s">
        <v>1863</v>
      </c>
      <c r="D1900" s="101" t="s">
        <v>2134</v>
      </c>
      <c r="E1900" s="153"/>
      <c r="F1900" s="102">
        <v>24</v>
      </c>
      <c r="G1900" s="103" t="s">
        <v>1882</v>
      </c>
      <c r="H1900" s="104">
        <v>1</v>
      </c>
      <c r="I1900" s="106">
        <v>2409</v>
      </c>
      <c r="J1900" s="165">
        <v>1455</v>
      </c>
      <c r="K1900" s="166">
        <v>189</v>
      </c>
      <c r="L1900" s="166">
        <v>27</v>
      </c>
      <c r="M1900" s="166">
        <v>159</v>
      </c>
      <c r="N1900" s="166">
        <v>297</v>
      </c>
      <c r="O1900" s="153"/>
      <c r="P1900" s="138">
        <v>12</v>
      </c>
      <c r="Q1900" s="139">
        <v>2</v>
      </c>
      <c r="R1900" s="140">
        <v>43.333333333333336</v>
      </c>
      <c r="S1900" s="140">
        <v>35.666666666666664</v>
      </c>
      <c r="T1900" s="140">
        <v>6</v>
      </c>
      <c r="U1900" s="139">
        <v>1.6666666666666667</v>
      </c>
      <c r="V1900" s="77">
        <f t="shared" si="30"/>
        <v>14.16</v>
      </c>
      <c r="W1900" s="216">
        <v>23.6</v>
      </c>
      <c r="X1900" s="217">
        <v>0.30829576328987313</v>
      </c>
      <c r="Y1900" s="217">
        <v>0.69170423671012682</v>
      </c>
    </row>
    <row r="1901" spans="1:25" x14ac:dyDescent="0.25">
      <c r="A1901" s="124">
        <v>611700</v>
      </c>
      <c r="B1901" s="125" t="s">
        <v>1925</v>
      </c>
      <c r="C1901" s="126" t="s">
        <v>1863</v>
      </c>
      <c r="D1901" s="101" t="s">
        <v>2134</v>
      </c>
      <c r="E1901" s="153"/>
      <c r="F1901" s="102">
        <v>24</v>
      </c>
      <c r="G1901" s="103" t="s">
        <v>1882</v>
      </c>
      <c r="H1901" s="104">
        <v>1</v>
      </c>
      <c r="I1901" s="106">
        <v>1914</v>
      </c>
      <c r="J1901" s="165">
        <v>1086</v>
      </c>
      <c r="K1901" s="166">
        <v>123</v>
      </c>
      <c r="L1901" s="166">
        <v>33</v>
      </c>
      <c r="M1901" s="166">
        <v>156</v>
      </c>
      <c r="N1901" s="166">
        <v>267</v>
      </c>
      <c r="O1901" s="153"/>
      <c r="P1901" s="138">
        <v>16.666666666666668</v>
      </c>
      <c r="Q1901" s="139">
        <v>1.3333333333333333</v>
      </c>
      <c r="R1901" s="140">
        <v>34.666666666666664</v>
      </c>
      <c r="S1901" s="140">
        <v>35</v>
      </c>
      <c r="T1901" s="140">
        <v>7.333333333333333</v>
      </c>
      <c r="U1901" s="139">
        <v>2.3333333333333335</v>
      </c>
      <c r="V1901" s="77">
        <f t="shared" si="30"/>
        <v>14.16</v>
      </c>
      <c r="W1901" s="216">
        <v>23.6</v>
      </c>
      <c r="X1901" s="217">
        <v>0.30829576328987313</v>
      </c>
      <c r="Y1901" s="217">
        <v>0.69170423671012682</v>
      </c>
    </row>
    <row r="1902" spans="1:25" x14ac:dyDescent="0.25">
      <c r="A1902" s="124">
        <v>611800</v>
      </c>
      <c r="B1902" s="125" t="s">
        <v>1926</v>
      </c>
      <c r="C1902" s="126" t="s">
        <v>1863</v>
      </c>
      <c r="D1902" s="101" t="s">
        <v>2134</v>
      </c>
      <c r="E1902" s="153"/>
      <c r="F1902" s="102">
        <v>24</v>
      </c>
      <c r="G1902" s="103" t="s">
        <v>1882</v>
      </c>
      <c r="H1902" s="104">
        <v>1</v>
      </c>
      <c r="I1902" s="106">
        <v>3381</v>
      </c>
      <c r="J1902" s="165">
        <v>1974</v>
      </c>
      <c r="K1902" s="166">
        <v>276</v>
      </c>
      <c r="L1902" s="166">
        <v>45</v>
      </c>
      <c r="M1902" s="166">
        <v>273</v>
      </c>
      <c r="N1902" s="166">
        <v>450</v>
      </c>
      <c r="O1902" s="153"/>
      <c r="P1902" s="138">
        <v>16</v>
      </c>
      <c r="Q1902" s="139">
        <v>1.3333333333333333</v>
      </c>
      <c r="R1902" s="140">
        <v>50.333333333333336</v>
      </c>
      <c r="S1902" s="140">
        <v>70.333333333333329</v>
      </c>
      <c r="T1902" s="140">
        <v>10.666666666666666</v>
      </c>
      <c r="U1902" s="139">
        <v>13.666666666666666</v>
      </c>
      <c r="V1902" s="77">
        <f t="shared" si="30"/>
        <v>14.16</v>
      </c>
      <c r="W1902" s="216">
        <v>23.6</v>
      </c>
      <c r="X1902" s="217">
        <v>0.30829576328987313</v>
      </c>
      <c r="Y1902" s="217">
        <v>0.69170423671012682</v>
      </c>
    </row>
    <row r="1903" spans="1:25" x14ac:dyDescent="0.25">
      <c r="A1903" s="124">
        <v>611900</v>
      </c>
      <c r="B1903" s="125" t="s">
        <v>1927</v>
      </c>
      <c r="C1903" s="126" t="s">
        <v>1863</v>
      </c>
      <c r="D1903" s="101" t="s">
        <v>2134</v>
      </c>
      <c r="E1903" s="153"/>
      <c r="F1903" s="102">
        <v>24</v>
      </c>
      <c r="G1903" s="103" t="s">
        <v>1882</v>
      </c>
      <c r="H1903" s="104">
        <v>1</v>
      </c>
      <c r="I1903" s="106">
        <v>285</v>
      </c>
      <c r="J1903" s="168">
        <v>174</v>
      </c>
      <c r="K1903" s="166">
        <v>15</v>
      </c>
      <c r="L1903" s="166">
        <v>3</v>
      </c>
      <c r="M1903" s="166">
        <v>21</v>
      </c>
      <c r="N1903" s="166">
        <v>45</v>
      </c>
      <c r="O1903" s="153"/>
      <c r="P1903" s="138">
        <v>22.666666666666668</v>
      </c>
      <c r="Q1903" s="139">
        <v>2.3333333333333335</v>
      </c>
      <c r="R1903" s="140">
        <v>2.6666666666666665</v>
      </c>
      <c r="S1903" s="140">
        <v>2.6666666666666665</v>
      </c>
      <c r="T1903" s="140">
        <v>0.66666666666666663</v>
      </c>
      <c r="U1903" s="139">
        <v>0</v>
      </c>
      <c r="V1903" s="77">
        <f t="shared" si="30"/>
        <v>14.16</v>
      </c>
      <c r="W1903" s="216">
        <v>23.6</v>
      </c>
      <c r="X1903" s="217">
        <v>0.30829576328987313</v>
      </c>
      <c r="Y1903" s="217">
        <v>0.69170423671012682</v>
      </c>
    </row>
    <row r="1904" spans="1:25" x14ac:dyDescent="0.25">
      <c r="A1904" s="124">
        <v>612100</v>
      </c>
      <c r="B1904" s="125" t="s">
        <v>1928</v>
      </c>
      <c r="C1904" s="126" t="s">
        <v>1863</v>
      </c>
      <c r="D1904" s="101" t="s">
        <v>2134</v>
      </c>
      <c r="E1904" s="153"/>
      <c r="F1904" s="102">
        <v>297</v>
      </c>
      <c r="G1904" s="103" t="s">
        <v>1928</v>
      </c>
      <c r="H1904" s="104">
        <v>3</v>
      </c>
      <c r="I1904" s="106">
        <v>1791</v>
      </c>
      <c r="J1904" s="165">
        <v>1182</v>
      </c>
      <c r="K1904" s="166">
        <v>381</v>
      </c>
      <c r="L1904" s="166">
        <v>21</v>
      </c>
      <c r="M1904" s="166">
        <v>114</v>
      </c>
      <c r="N1904" s="166">
        <v>237</v>
      </c>
      <c r="O1904" s="153"/>
      <c r="P1904" s="138">
        <v>1</v>
      </c>
      <c r="Q1904" s="139">
        <v>0</v>
      </c>
      <c r="R1904" s="140">
        <v>30.666666666666668</v>
      </c>
      <c r="S1904" s="140">
        <v>29.333333333333332</v>
      </c>
      <c r="T1904" s="140">
        <v>6.333333333333333</v>
      </c>
      <c r="U1904" s="139">
        <v>2.3333333333333335</v>
      </c>
      <c r="V1904" s="77">
        <f t="shared" si="30"/>
        <v>5.7871875750803019</v>
      </c>
      <c r="W1904" s="216">
        <v>9.6453126251338368</v>
      </c>
      <c r="X1904" s="217">
        <v>0.75433324936318991</v>
      </c>
      <c r="Y1904" s="217">
        <v>0.24566675063681007</v>
      </c>
    </row>
    <row r="1905" spans="1:25" x14ac:dyDescent="0.25">
      <c r="A1905" s="124">
        <v>612200</v>
      </c>
      <c r="B1905" s="125" t="s">
        <v>1929</v>
      </c>
      <c r="C1905" s="126" t="s">
        <v>1863</v>
      </c>
      <c r="D1905" s="101" t="s">
        <v>2133</v>
      </c>
      <c r="E1905" s="153"/>
      <c r="F1905" s="102">
        <v>501</v>
      </c>
      <c r="G1905" s="103" t="s">
        <v>67</v>
      </c>
      <c r="H1905" s="104">
        <v>4</v>
      </c>
      <c r="I1905" s="106">
        <v>294</v>
      </c>
      <c r="J1905" s="168">
        <v>207</v>
      </c>
      <c r="K1905" s="166">
        <v>27</v>
      </c>
      <c r="L1905" s="166">
        <v>3</v>
      </c>
      <c r="M1905" s="166">
        <v>15</v>
      </c>
      <c r="N1905" s="166">
        <v>33</v>
      </c>
      <c r="O1905" s="153"/>
      <c r="P1905" s="138">
        <v>12.333333333333334</v>
      </c>
      <c r="Q1905" s="139">
        <v>1.6666666666666667</v>
      </c>
      <c r="R1905" s="140">
        <v>2</v>
      </c>
      <c r="S1905" s="140">
        <v>2.3333333333333335</v>
      </c>
      <c r="T1905" s="140">
        <v>1.6666666666666667</v>
      </c>
      <c r="U1905" s="139">
        <v>0.33333333333333331</v>
      </c>
      <c r="V1905" s="77">
        <f t="shared" si="30"/>
        <v>3.1880000000000002</v>
      </c>
      <c r="W1905" s="216">
        <v>7.97</v>
      </c>
      <c r="X1905" s="217">
        <v>0.912895861184568</v>
      </c>
      <c r="Y1905" s="217">
        <v>8.7104138815432011E-2</v>
      </c>
    </row>
    <row r="1906" spans="1:25" x14ac:dyDescent="0.25">
      <c r="A1906" s="124">
        <v>612300</v>
      </c>
      <c r="B1906" s="125" t="s">
        <v>1930</v>
      </c>
      <c r="C1906" s="126" t="s">
        <v>1863</v>
      </c>
      <c r="D1906" s="101" t="s">
        <v>2133</v>
      </c>
      <c r="E1906" s="153"/>
      <c r="F1906" s="102">
        <v>501</v>
      </c>
      <c r="G1906" s="103" t="s">
        <v>67</v>
      </c>
      <c r="H1906" s="104">
        <v>4</v>
      </c>
      <c r="I1906" s="106">
        <v>306</v>
      </c>
      <c r="J1906" s="168">
        <v>183</v>
      </c>
      <c r="K1906" s="166">
        <v>60</v>
      </c>
      <c r="L1906" s="166">
        <v>3</v>
      </c>
      <c r="M1906" s="166">
        <v>18</v>
      </c>
      <c r="N1906" s="166">
        <v>57</v>
      </c>
      <c r="O1906" s="153"/>
      <c r="P1906" s="138">
        <v>2</v>
      </c>
      <c r="Q1906" s="139">
        <v>0</v>
      </c>
      <c r="R1906" s="140">
        <v>3.6666666666666665</v>
      </c>
      <c r="S1906" s="140">
        <v>8.6666666666666661</v>
      </c>
      <c r="T1906" s="140">
        <v>0.66666666666666663</v>
      </c>
      <c r="U1906" s="139">
        <v>0.33333333333333331</v>
      </c>
      <c r="V1906" s="77">
        <f t="shared" si="30"/>
        <v>3.1880000000000002</v>
      </c>
      <c r="W1906" s="216">
        <v>7.97</v>
      </c>
      <c r="X1906" s="217">
        <v>0.912895861184568</v>
      </c>
      <c r="Y1906" s="217">
        <v>8.7104138815432011E-2</v>
      </c>
    </row>
    <row r="1907" spans="1:25" x14ac:dyDescent="0.25">
      <c r="A1907" s="124">
        <v>612400</v>
      </c>
      <c r="B1907" s="125" t="s">
        <v>1931</v>
      </c>
      <c r="C1907" s="126" t="s">
        <v>1863</v>
      </c>
      <c r="D1907" s="101" t="s">
        <v>2133</v>
      </c>
      <c r="E1907" s="153"/>
      <c r="F1907" s="102">
        <v>298</v>
      </c>
      <c r="G1907" s="103" t="s">
        <v>1931</v>
      </c>
      <c r="H1907" s="104">
        <v>3</v>
      </c>
      <c r="I1907" s="106">
        <v>1914</v>
      </c>
      <c r="J1907" s="165">
        <v>1272</v>
      </c>
      <c r="K1907" s="166">
        <v>63</v>
      </c>
      <c r="L1907" s="166">
        <v>27</v>
      </c>
      <c r="M1907" s="166">
        <v>126</v>
      </c>
      <c r="N1907" s="166">
        <v>192</v>
      </c>
      <c r="O1907" s="153"/>
      <c r="P1907" s="138">
        <v>2.3333333333333335</v>
      </c>
      <c r="Q1907" s="139">
        <v>0</v>
      </c>
      <c r="R1907" s="140">
        <v>16</v>
      </c>
      <c r="S1907" s="140">
        <v>10.666666666666666</v>
      </c>
      <c r="T1907" s="140">
        <v>1.3333333333333333</v>
      </c>
      <c r="U1907" s="139">
        <v>1.3333333333333333</v>
      </c>
      <c r="V1907" s="77">
        <f t="shared" si="30"/>
        <v>3.36</v>
      </c>
      <c r="W1907" s="216">
        <v>5.6</v>
      </c>
      <c r="X1907" s="217">
        <v>1</v>
      </c>
      <c r="Y1907" s="217">
        <v>0</v>
      </c>
    </row>
    <row r="1908" spans="1:25" x14ac:dyDescent="0.25">
      <c r="A1908" s="124">
        <v>612500</v>
      </c>
      <c r="B1908" s="125" t="s">
        <v>1932</v>
      </c>
      <c r="C1908" s="126" t="s">
        <v>1863</v>
      </c>
      <c r="D1908" s="101" t="s">
        <v>2133</v>
      </c>
      <c r="E1908" s="153"/>
      <c r="F1908" s="102">
        <v>501</v>
      </c>
      <c r="G1908" s="103" t="s">
        <v>67</v>
      </c>
      <c r="H1908" s="104">
        <v>4</v>
      </c>
      <c r="I1908" s="106">
        <v>558</v>
      </c>
      <c r="J1908" s="168">
        <v>360</v>
      </c>
      <c r="K1908" s="166">
        <v>36</v>
      </c>
      <c r="L1908" s="166">
        <v>9</v>
      </c>
      <c r="M1908" s="166">
        <v>36</v>
      </c>
      <c r="N1908" s="166">
        <v>54</v>
      </c>
      <c r="O1908" s="153"/>
      <c r="P1908" s="138">
        <v>5.333333333333333</v>
      </c>
      <c r="Q1908" s="139">
        <v>0</v>
      </c>
      <c r="R1908" s="140">
        <v>11.333333333333334</v>
      </c>
      <c r="S1908" s="140">
        <v>4.666666666666667</v>
      </c>
      <c r="T1908" s="140">
        <v>0</v>
      </c>
      <c r="U1908" s="139">
        <v>0</v>
      </c>
      <c r="V1908" s="77">
        <f t="shared" si="30"/>
        <v>3.1880000000000002</v>
      </c>
      <c r="W1908" s="216">
        <v>7.97</v>
      </c>
      <c r="X1908" s="217">
        <v>0.912895861184568</v>
      </c>
      <c r="Y1908" s="217">
        <v>8.7104138815432011E-2</v>
      </c>
    </row>
    <row r="1909" spans="1:25" x14ac:dyDescent="0.25">
      <c r="A1909" s="124">
        <v>612600</v>
      </c>
      <c r="B1909" s="125" t="s">
        <v>1933</v>
      </c>
      <c r="C1909" s="126" t="s">
        <v>1863</v>
      </c>
      <c r="D1909" s="101" t="s">
        <v>2133</v>
      </c>
      <c r="E1909" s="153"/>
      <c r="F1909" s="102">
        <v>501</v>
      </c>
      <c r="G1909" s="103" t="s">
        <v>67</v>
      </c>
      <c r="H1909" s="104">
        <v>4</v>
      </c>
      <c r="I1909" s="106">
        <v>672</v>
      </c>
      <c r="J1909" s="168">
        <v>432</v>
      </c>
      <c r="K1909" s="166">
        <v>33</v>
      </c>
      <c r="L1909" s="166">
        <v>9</v>
      </c>
      <c r="M1909" s="166">
        <v>45</v>
      </c>
      <c r="N1909" s="166">
        <v>93</v>
      </c>
      <c r="O1909" s="153"/>
      <c r="P1909" s="138">
        <v>5</v>
      </c>
      <c r="Q1909" s="139">
        <v>0.33333333333333331</v>
      </c>
      <c r="R1909" s="140">
        <v>16.666666666666668</v>
      </c>
      <c r="S1909" s="140">
        <v>18.666666666666668</v>
      </c>
      <c r="T1909" s="140">
        <v>2.3333333333333335</v>
      </c>
      <c r="U1909" s="139">
        <v>1.6666666666666667</v>
      </c>
      <c r="V1909" s="77">
        <f t="shared" si="30"/>
        <v>3.1880000000000002</v>
      </c>
      <c r="W1909" s="216">
        <v>7.97</v>
      </c>
      <c r="X1909" s="217">
        <v>0.912895861184568</v>
      </c>
      <c r="Y1909" s="217">
        <v>8.7104138815432011E-2</v>
      </c>
    </row>
    <row r="1910" spans="1:25" x14ac:dyDescent="0.25">
      <c r="A1910" s="124">
        <v>612712</v>
      </c>
      <c r="B1910" s="125" t="s">
        <v>1934</v>
      </c>
      <c r="C1910" s="126" t="s">
        <v>1863</v>
      </c>
      <c r="D1910" s="101" t="s">
        <v>2133</v>
      </c>
      <c r="E1910" s="153"/>
      <c r="F1910" s="102">
        <v>501</v>
      </c>
      <c r="G1910" s="103" t="s">
        <v>67</v>
      </c>
      <c r="H1910" s="104">
        <v>4</v>
      </c>
      <c r="I1910" s="106">
        <v>228</v>
      </c>
      <c r="J1910" s="168">
        <v>177</v>
      </c>
      <c r="K1910" s="166">
        <v>12</v>
      </c>
      <c r="L1910" s="166" t="s">
        <v>2139</v>
      </c>
      <c r="M1910" s="166">
        <v>3</v>
      </c>
      <c r="N1910" s="166">
        <v>27</v>
      </c>
      <c r="O1910" s="153"/>
      <c r="P1910" s="138">
        <v>7</v>
      </c>
      <c r="Q1910" s="139">
        <v>0.33333333333333331</v>
      </c>
      <c r="R1910" s="140">
        <v>1</v>
      </c>
      <c r="S1910" s="140">
        <v>1.6666666666666667</v>
      </c>
      <c r="T1910" s="140">
        <v>0</v>
      </c>
      <c r="U1910" s="139">
        <v>0</v>
      </c>
      <c r="V1910" s="77">
        <f t="shared" si="30"/>
        <v>3.1880000000000002</v>
      </c>
      <c r="W1910" s="216">
        <v>7.97</v>
      </c>
      <c r="X1910" s="217">
        <v>0.912895861184568</v>
      </c>
      <c r="Y1910" s="217">
        <v>8.7104138815432011E-2</v>
      </c>
    </row>
    <row r="1911" spans="1:25" x14ac:dyDescent="0.25">
      <c r="A1911" s="124">
        <v>612713</v>
      </c>
      <c r="B1911" s="125" t="s">
        <v>1935</v>
      </c>
      <c r="C1911" s="126" t="s">
        <v>1863</v>
      </c>
      <c r="D1911" s="101" t="s">
        <v>2133</v>
      </c>
      <c r="E1911" s="153"/>
      <c r="F1911" s="102">
        <v>502</v>
      </c>
      <c r="G1911" s="103" t="s">
        <v>69</v>
      </c>
      <c r="H1911" s="104">
        <v>5</v>
      </c>
      <c r="I1911" s="106">
        <v>207</v>
      </c>
      <c r="J1911" s="168">
        <v>141</v>
      </c>
      <c r="K1911" s="166">
        <v>12</v>
      </c>
      <c r="L1911" s="166" t="s">
        <v>2139</v>
      </c>
      <c r="M1911" s="166">
        <v>15</v>
      </c>
      <c r="N1911" s="166">
        <v>24</v>
      </c>
      <c r="O1911" s="153"/>
      <c r="P1911" s="138">
        <v>1</v>
      </c>
      <c r="Q1911" s="139">
        <v>0</v>
      </c>
      <c r="R1911" s="140">
        <v>1.3333333333333333</v>
      </c>
      <c r="S1911" s="140">
        <v>1</v>
      </c>
      <c r="T1911" s="140">
        <v>0</v>
      </c>
      <c r="U1911" s="139">
        <v>0</v>
      </c>
      <c r="V1911" s="77">
        <f t="shared" si="30"/>
        <v>3.1880000000000002</v>
      </c>
      <c r="W1911" s="216">
        <v>7.97</v>
      </c>
      <c r="X1911" s="217">
        <v>0.912895861184568</v>
      </c>
      <c r="Y1911" s="217">
        <v>8.7104138815432011E-2</v>
      </c>
    </row>
    <row r="1912" spans="1:25" x14ac:dyDescent="0.25">
      <c r="A1912" s="124">
        <v>612714</v>
      </c>
      <c r="B1912" s="125" t="s">
        <v>1936</v>
      </c>
      <c r="C1912" s="126" t="s">
        <v>1863</v>
      </c>
      <c r="D1912" s="101" t="s">
        <v>2133</v>
      </c>
      <c r="E1912" s="153"/>
      <c r="F1912" s="102">
        <v>502</v>
      </c>
      <c r="G1912" s="103" t="s">
        <v>69</v>
      </c>
      <c r="H1912" s="104">
        <v>5</v>
      </c>
      <c r="I1912" s="106">
        <v>1587</v>
      </c>
      <c r="J1912" s="168">
        <v>981</v>
      </c>
      <c r="K1912" s="166">
        <v>42</v>
      </c>
      <c r="L1912" s="166">
        <v>21</v>
      </c>
      <c r="M1912" s="166">
        <v>108</v>
      </c>
      <c r="N1912" s="166">
        <v>237</v>
      </c>
      <c r="O1912" s="153"/>
      <c r="P1912" s="138">
        <v>1.3333333333333333</v>
      </c>
      <c r="Q1912" s="139">
        <v>0</v>
      </c>
      <c r="R1912" s="140">
        <v>2</v>
      </c>
      <c r="S1912" s="140">
        <v>3.3333333333333335</v>
      </c>
      <c r="T1912" s="140">
        <v>0.66666666666666663</v>
      </c>
      <c r="U1912" s="139">
        <v>0</v>
      </c>
      <c r="V1912" s="77">
        <f t="shared" si="30"/>
        <v>3.1880000000000002</v>
      </c>
      <c r="W1912" s="216">
        <v>7.97</v>
      </c>
      <c r="X1912" s="217">
        <v>0.912895861184568</v>
      </c>
      <c r="Y1912" s="217">
        <v>8.7104138815432011E-2</v>
      </c>
    </row>
    <row r="1913" spans="1:25" x14ac:dyDescent="0.25">
      <c r="A1913" s="124">
        <v>612715</v>
      </c>
      <c r="B1913" s="125" t="s">
        <v>1937</v>
      </c>
      <c r="C1913" s="126" t="s">
        <v>1863</v>
      </c>
      <c r="D1913" s="101" t="s">
        <v>2133</v>
      </c>
      <c r="E1913" s="153"/>
      <c r="F1913" s="102">
        <v>505</v>
      </c>
      <c r="G1913" s="103" t="s">
        <v>788</v>
      </c>
      <c r="H1913" s="104">
        <v>6</v>
      </c>
      <c r="I1913" s="106" t="s">
        <v>2139</v>
      </c>
      <c r="J1913" s="168" t="s">
        <v>2139</v>
      </c>
      <c r="K1913" s="166" t="s">
        <v>2139</v>
      </c>
      <c r="L1913" s="166" t="s">
        <v>2139</v>
      </c>
      <c r="M1913" s="166" t="s">
        <v>2139</v>
      </c>
      <c r="N1913" s="166" t="s">
        <v>2139</v>
      </c>
      <c r="O1913" s="153"/>
      <c r="P1913" s="138">
        <v>0</v>
      </c>
      <c r="Q1913" s="139">
        <v>0</v>
      </c>
      <c r="R1913" s="140">
        <v>0</v>
      </c>
      <c r="S1913" s="140">
        <v>0</v>
      </c>
      <c r="T1913" s="140">
        <v>0</v>
      </c>
      <c r="U1913" s="139">
        <v>0</v>
      </c>
      <c r="V1913" s="77">
        <f t="shared" si="30"/>
        <v>3.1880000000000002</v>
      </c>
      <c r="W1913" s="216">
        <v>7.97</v>
      </c>
      <c r="X1913" s="217">
        <v>0.912895861184568</v>
      </c>
      <c r="Y1913" s="217">
        <v>8.7104138815432011E-2</v>
      </c>
    </row>
    <row r="1914" spans="1:25" x14ac:dyDescent="0.25">
      <c r="A1914" s="124">
        <v>612720</v>
      </c>
      <c r="B1914" s="125" t="s">
        <v>1938</v>
      </c>
      <c r="C1914" s="126" t="s">
        <v>1863</v>
      </c>
      <c r="D1914" s="101" t="s">
        <v>2133</v>
      </c>
      <c r="E1914" s="153"/>
      <c r="F1914" s="102">
        <v>502</v>
      </c>
      <c r="G1914" s="103" t="s">
        <v>69</v>
      </c>
      <c r="H1914" s="104">
        <v>5</v>
      </c>
      <c r="I1914" s="106">
        <v>942</v>
      </c>
      <c r="J1914" s="168">
        <v>504</v>
      </c>
      <c r="K1914" s="166">
        <v>24</v>
      </c>
      <c r="L1914" s="166">
        <v>15</v>
      </c>
      <c r="M1914" s="166">
        <v>78</v>
      </c>
      <c r="N1914" s="166">
        <v>174</v>
      </c>
      <c r="O1914" s="153"/>
      <c r="P1914" s="138">
        <v>0.66666666666666663</v>
      </c>
      <c r="Q1914" s="139">
        <v>0</v>
      </c>
      <c r="R1914" s="140">
        <v>3.3333333333333335</v>
      </c>
      <c r="S1914" s="140">
        <v>5.333333333333333</v>
      </c>
      <c r="T1914" s="140">
        <v>2</v>
      </c>
      <c r="U1914" s="139">
        <v>1</v>
      </c>
      <c r="V1914" s="77">
        <f t="shared" si="30"/>
        <v>3.1880000000000002</v>
      </c>
      <c r="W1914" s="216">
        <v>7.97</v>
      </c>
      <c r="X1914" s="217">
        <v>0.912895861184568</v>
      </c>
      <c r="Y1914" s="217">
        <v>8.7104138815432011E-2</v>
      </c>
    </row>
    <row r="1915" spans="1:25" x14ac:dyDescent="0.25">
      <c r="A1915" s="124">
        <v>612730</v>
      </c>
      <c r="B1915" s="125" t="s">
        <v>1939</v>
      </c>
      <c r="C1915" s="126" t="s">
        <v>1863</v>
      </c>
      <c r="D1915" s="101" t="s">
        <v>2133</v>
      </c>
      <c r="E1915" s="153"/>
      <c r="F1915" s="102">
        <v>502</v>
      </c>
      <c r="G1915" s="103" t="s">
        <v>69</v>
      </c>
      <c r="H1915" s="104">
        <v>5</v>
      </c>
      <c r="I1915" s="106">
        <v>1380</v>
      </c>
      <c r="J1915" s="168">
        <v>834</v>
      </c>
      <c r="K1915" s="166">
        <v>63</v>
      </c>
      <c r="L1915" s="166">
        <v>33</v>
      </c>
      <c r="M1915" s="166">
        <v>135</v>
      </c>
      <c r="N1915" s="166">
        <v>192</v>
      </c>
      <c r="O1915" s="153"/>
      <c r="P1915" s="138">
        <v>0.33333333333333331</v>
      </c>
      <c r="Q1915" s="139">
        <v>0</v>
      </c>
      <c r="R1915" s="140">
        <v>7.666666666666667</v>
      </c>
      <c r="S1915" s="140">
        <v>4.666666666666667</v>
      </c>
      <c r="T1915" s="140">
        <v>0.33333333333333331</v>
      </c>
      <c r="U1915" s="139">
        <v>0</v>
      </c>
      <c r="V1915" s="77">
        <f t="shared" si="30"/>
        <v>3.1880000000000002</v>
      </c>
      <c r="W1915" s="216">
        <v>7.97</v>
      </c>
      <c r="X1915" s="217">
        <v>0.912895861184568</v>
      </c>
      <c r="Y1915" s="217">
        <v>8.7104138815432011E-2</v>
      </c>
    </row>
    <row r="1916" spans="1:25" x14ac:dyDescent="0.25">
      <c r="A1916" s="124">
        <v>612740</v>
      </c>
      <c r="B1916" s="125" t="s">
        <v>1940</v>
      </c>
      <c r="C1916" s="126" t="s">
        <v>1863</v>
      </c>
      <c r="D1916" s="101" t="s">
        <v>2133</v>
      </c>
      <c r="E1916" s="153"/>
      <c r="F1916" s="102">
        <v>502</v>
      </c>
      <c r="G1916" s="103" t="s">
        <v>69</v>
      </c>
      <c r="H1916" s="104">
        <v>5</v>
      </c>
      <c r="I1916" s="106">
        <v>1908</v>
      </c>
      <c r="J1916" s="165">
        <v>1047</v>
      </c>
      <c r="K1916" s="166">
        <v>57</v>
      </c>
      <c r="L1916" s="166">
        <v>36</v>
      </c>
      <c r="M1916" s="166">
        <v>150</v>
      </c>
      <c r="N1916" s="166">
        <v>351</v>
      </c>
      <c r="O1916" s="153"/>
      <c r="P1916" s="138">
        <v>2.3333333333333335</v>
      </c>
      <c r="Q1916" s="139">
        <v>0</v>
      </c>
      <c r="R1916" s="140">
        <v>8</v>
      </c>
      <c r="S1916" s="140">
        <v>7.333333333333333</v>
      </c>
      <c r="T1916" s="140">
        <v>2</v>
      </c>
      <c r="U1916" s="139">
        <v>0.33333333333333331</v>
      </c>
      <c r="V1916" s="77">
        <f t="shared" si="30"/>
        <v>3.1880000000000002</v>
      </c>
      <c r="W1916" s="216">
        <v>7.97</v>
      </c>
      <c r="X1916" s="217">
        <v>0.912895861184568</v>
      </c>
      <c r="Y1916" s="217">
        <v>8.7104138815432011E-2</v>
      </c>
    </row>
    <row r="1917" spans="1:25" x14ac:dyDescent="0.25">
      <c r="A1917" s="124">
        <v>612801</v>
      </c>
      <c r="B1917" s="125" t="s">
        <v>1941</v>
      </c>
      <c r="C1917" s="126" t="s">
        <v>1863</v>
      </c>
      <c r="D1917" s="101" t="s">
        <v>2133</v>
      </c>
      <c r="E1917" s="153"/>
      <c r="F1917" s="102">
        <v>299</v>
      </c>
      <c r="G1917" s="103" t="s">
        <v>1942</v>
      </c>
      <c r="H1917" s="104">
        <v>3</v>
      </c>
      <c r="I1917" s="106">
        <v>432</v>
      </c>
      <c r="J1917" s="168">
        <v>318</v>
      </c>
      <c r="K1917" s="166">
        <v>42</v>
      </c>
      <c r="L1917" s="166">
        <v>3</v>
      </c>
      <c r="M1917" s="166">
        <v>18</v>
      </c>
      <c r="N1917" s="166">
        <v>54</v>
      </c>
      <c r="O1917" s="153"/>
      <c r="P1917" s="138">
        <v>2</v>
      </c>
      <c r="Q1917" s="139">
        <v>0</v>
      </c>
      <c r="R1917" s="140">
        <v>9</v>
      </c>
      <c r="S1917" s="140">
        <v>8.3333333333333339</v>
      </c>
      <c r="T1917" s="140">
        <v>0.66666666666666663</v>
      </c>
      <c r="U1917" s="139">
        <v>0</v>
      </c>
      <c r="V1917" s="77">
        <f t="shared" si="30"/>
        <v>5.7871875750803019</v>
      </c>
      <c r="W1917" s="216">
        <v>9.6453126251338368</v>
      </c>
      <c r="X1917" s="217">
        <v>0.75433324936318991</v>
      </c>
      <c r="Y1917" s="217">
        <v>0.24566675063681007</v>
      </c>
    </row>
    <row r="1918" spans="1:25" x14ac:dyDescent="0.25">
      <c r="A1918" s="124">
        <v>612802</v>
      </c>
      <c r="B1918" s="125" t="s">
        <v>1943</v>
      </c>
      <c r="C1918" s="126" t="s">
        <v>1863</v>
      </c>
      <c r="D1918" s="101" t="s">
        <v>2133</v>
      </c>
      <c r="E1918" s="153"/>
      <c r="F1918" s="102">
        <v>299</v>
      </c>
      <c r="G1918" s="103" t="s">
        <v>1942</v>
      </c>
      <c r="H1918" s="104">
        <v>3</v>
      </c>
      <c r="I1918" s="106">
        <v>999</v>
      </c>
      <c r="J1918" s="168">
        <v>735</v>
      </c>
      <c r="K1918" s="166">
        <v>87</v>
      </c>
      <c r="L1918" s="166">
        <v>6</v>
      </c>
      <c r="M1918" s="166">
        <v>45</v>
      </c>
      <c r="N1918" s="166">
        <v>108</v>
      </c>
      <c r="O1918" s="153"/>
      <c r="P1918" s="138">
        <v>12</v>
      </c>
      <c r="Q1918" s="139">
        <v>0</v>
      </c>
      <c r="R1918" s="140">
        <v>22.333333333333332</v>
      </c>
      <c r="S1918" s="140">
        <v>10.666666666666666</v>
      </c>
      <c r="T1918" s="140">
        <v>1.3333333333333333</v>
      </c>
      <c r="U1918" s="139">
        <v>0.66666666666666663</v>
      </c>
      <c r="V1918" s="77">
        <f t="shared" si="30"/>
        <v>5.7871875750803019</v>
      </c>
      <c r="W1918" s="216">
        <v>9.6453126251338368</v>
      </c>
      <c r="X1918" s="217">
        <v>0.75433324936318991</v>
      </c>
      <c r="Y1918" s="217">
        <v>0.24566675063681007</v>
      </c>
    </row>
    <row r="1919" spans="1:25" x14ac:dyDescent="0.25">
      <c r="A1919" s="124">
        <v>612901</v>
      </c>
      <c r="B1919" s="125" t="s">
        <v>1944</v>
      </c>
      <c r="C1919" s="126" t="s">
        <v>1863</v>
      </c>
      <c r="D1919" s="101" t="s">
        <v>2133</v>
      </c>
      <c r="E1919" s="153"/>
      <c r="F1919" s="102">
        <v>502</v>
      </c>
      <c r="G1919" s="103" t="s">
        <v>69</v>
      </c>
      <c r="H1919" s="104">
        <v>5</v>
      </c>
      <c r="I1919" s="106">
        <v>9</v>
      </c>
      <c r="J1919" s="168">
        <v>9</v>
      </c>
      <c r="K1919" s="166" t="s">
        <v>2139</v>
      </c>
      <c r="L1919" s="166" t="s">
        <v>2139</v>
      </c>
      <c r="M1919" s="166" t="s">
        <v>2139</v>
      </c>
      <c r="N1919" s="166" t="s">
        <v>2139</v>
      </c>
      <c r="O1919" s="153"/>
      <c r="P1919" s="138">
        <v>0</v>
      </c>
      <c r="Q1919" s="139">
        <v>0</v>
      </c>
      <c r="R1919" s="140">
        <v>0</v>
      </c>
      <c r="S1919" s="140">
        <v>0</v>
      </c>
      <c r="T1919" s="140">
        <v>0</v>
      </c>
      <c r="U1919" s="139">
        <v>0</v>
      </c>
      <c r="V1919" s="77">
        <f t="shared" si="30"/>
        <v>3.1880000000000002</v>
      </c>
      <c r="W1919" s="216">
        <v>7.97</v>
      </c>
      <c r="X1919" s="217">
        <v>0.912895861184568</v>
      </c>
      <c r="Y1919" s="217">
        <v>8.7104138815432011E-2</v>
      </c>
    </row>
    <row r="1920" spans="1:25" x14ac:dyDescent="0.25">
      <c r="A1920" s="124">
        <v>612902</v>
      </c>
      <c r="B1920" s="125" t="s">
        <v>1945</v>
      </c>
      <c r="C1920" s="126" t="s">
        <v>1863</v>
      </c>
      <c r="D1920" s="101" t="s">
        <v>2133</v>
      </c>
      <c r="E1920" s="153"/>
      <c r="F1920" s="102">
        <v>505</v>
      </c>
      <c r="G1920" s="103" t="s">
        <v>788</v>
      </c>
      <c r="H1920" s="104">
        <v>6</v>
      </c>
      <c r="I1920" s="106" t="s">
        <v>2139</v>
      </c>
      <c r="J1920" s="168" t="s">
        <v>2139</v>
      </c>
      <c r="K1920" s="166" t="s">
        <v>2139</v>
      </c>
      <c r="L1920" s="166" t="s">
        <v>2139</v>
      </c>
      <c r="M1920" s="166" t="s">
        <v>2139</v>
      </c>
      <c r="N1920" s="166" t="s">
        <v>2139</v>
      </c>
      <c r="O1920" s="153"/>
      <c r="P1920" s="138">
        <v>0</v>
      </c>
      <c r="Q1920" s="139">
        <v>0</v>
      </c>
      <c r="R1920" s="140">
        <v>0</v>
      </c>
      <c r="S1920" s="140">
        <v>0</v>
      </c>
      <c r="T1920" s="140">
        <v>0</v>
      </c>
      <c r="U1920" s="139">
        <v>0</v>
      </c>
      <c r="V1920" s="77">
        <f t="shared" si="30"/>
        <v>3.1880000000000002</v>
      </c>
      <c r="W1920" s="216">
        <v>7.97</v>
      </c>
      <c r="X1920" s="217">
        <v>0.912895861184568</v>
      </c>
      <c r="Y1920" s="217">
        <v>8.7104138815432011E-2</v>
      </c>
    </row>
    <row r="1921" spans="1:25" x14ac:dyDescent="0.25">
      <c r="A1921" s="124">
        <v>612903</v>
      </c>
      <c r="B1921" s="125" t="s">
        <v>1946</v>
      </c>
      <c r="C1921" s="126" t="s">
        <v>1863</v>
      </c>
      <c r="D1921" s="101" t="s">
        <v>2133</v>
      </c>
      <c r="E1921" s="153"/>
      <c r="F1921" s="102">
        <v>505</v>
      </c>
      <c r="G1921" s="103" t="s">
        <v>788</v>
      </c>
      <c r="H1921" s="104">
        <v>6</v>
      </c>
      <c r="I1921" s="106" t="s">
        <v>2139</v>
      </c>
      <c r="J1921" s="168" t="s">
        <v>2139</v>
      </c>
      <c r="K1921" s="166" t="s">
        <v>2139</v>
      </c>
      <c r="L1921" s="166" t="s">
        <v>2139</v>
      </c>
      <c r="M1921" s="166" t="s">
        <v>2139</v>
      </c>
      <c r="N1921" s="166" t="s">
        <v>2139</v>
      </c>
      <c r="O1921" s="153"/>
      <c r="P1921" s="138">
        <v>0</v>
      </c>
      <c r="Q1921" s="139">
        <v>0</v>
      </c>
      <c r="R1921" s="140">
        <v>0</v>
      </c>
      <c r="S1921" s="140">
        <v>0</v>
      </c>
      <c r="T1921" s="140">
        <v>0</v>
      </c>
      <c r="U1921" s="139">
        <v>0</v>
      </c>
      <c r="V1921" s="77">
        <f t="shared" si="30"/>
        <v>3.1880000000000002</v>
      </c>
      <c r="W1921" s="216">
        <v>7.97</v>
      </c>
      <c r="X1921" s="217">
        <v>0.912895861184568</v>
      </c>
      <c r="Y1921" s="217">
        <v>8.7104138815432011E-2</v>
      </c>
    </row>
    <row r="1922" spans="1:25" x14ac:dyDescent="0.25">
      <c r="A1922" s="124">
        <v>613000</v>
      </c>
      <c r="B1922" s="125" t="s">
        <v>1947</v>
      </c>
      <c r="C1922" s="126" t="s">
        <v>1863</v>
      </c>
      <c r="D1922" s="101" t="s">
        <v>2133</v>
      </c>
      <c r="E1922" s="153"/>
      <c r="F1922" s="102">
        <v>502</v>
      </c>
      <c r="G1922" s="103" t="s">
        <v>69</v>
      </c>
      <c r="H1922" s="104">
        <v>5</v>
      </c>
      <c r="I1922" s="106">
        <v>378</v>
      </c>
      <c r="J1922" s="168">
        <v>279</v>
      </c>
      <c r="K1922" s="166">
        <v>42</v>
      </c>
      <c r="L1922" s="166">
        <v>12</v>
      </c>
      <c r="M1922" s="166">
        <v>27</v>
      </c>
      <c r="N1922" s="166">
        <v>30</v>
      </c>
      <c r="O1922" s="153"/>
      <c r="P1922" s="138">
        <v>9.3333333333333339</v>
      </c>
      <c r="Q1922" s="139">
        <v>0.66666666666666663</v>
      </c>
      <c r="R1922" s="140">
        <v>6</v>
      </c>
      <c r="S1922" s="140">
        <v>2.6666666666666665</v>
      </c>
      <c r="T1922" s="140">
        <v>0.66666666666666663</v>
      </c>
      <c r="U1922" s="139">
        <v>0</v>
      </c>
      <c r="V1922" s="77">
        <f t="shared" si="30"/>
        <v>3.1880000000000002</v>
      </c>
      <c r="W1922" s="216">
        <v>7.97</v>
      </c>
      <c r="X1922" s="217">
        <v>0.912895861184568</v>
      </c>
      <c r="Y1922" s="217">
        <v>8.7104138815432011E-2</v>
      </c>
    </row>
    <row r="1923" spans="1:25" x14ac:dyDescent="0.25">
      <c r="A1923" s="124">
        <v>614001</v>
      </c>
      <c r="B1923" s="125" t="s">
        <v>1948</v>
      </c>
      <c r="C1923" s="126" t="s">
        <v>1683</v>
      </c>
      <c r="D1923" s="101" t="s">
        <v>2070</v>
      </c>
      <c r="E1923" s="153"/>
      <c r="F1923" s="102" t="e">
        <v>#N/A</v>
      </c>
      <c r="G1923" s="103" t="e">
        <v>#N/A</v>
      </c>
      <c r="H1923" s="104">
        <v>6</v>
      </c>
      <c r="I1923" s="106" t="s">
        <v>2139</v>
      </c>
      <c r="J1923" s="168" t="s">
        <v>2139</v>
      </c>
      <c r="K1923" s="166" t="s">
        <v>2139</v>
      </c>
      <c r="L1923" s="166" t="s">
        <v>2139</v>
      </c>
      <c r="M1923" s="166" t="s">
        <v>2139</v>
      </c>
      <c r="N1923" s="166" t="s">
        <v>2139</v>
      </c>
      <c r="O1923" s="153"/>
      <c r="P1923" s="138">
        <v>0</v>
      </c>
      <c r="Q1923" s="139">
        <v>0</v>
      </c>
      <c r="R1923" s="140"/>
      <c r="S1923" s="140"/>
      <c r="T1923" s="140"/>
      <c r="U1923" s="139"/>
      <c r="V1923" s="77">
        <f t="shared" si="30"/>
        <v>3.1880000000000002</v>
      </c>
      <c r="W1923" s="216">
        <v>7.97</v>
      </c>
      <c r="X1923" s="217">
        <v>0.912895861184568</v>
      </c>
      <c r="Y1923" s="217">
        <v>8.7104138815432011E-2</v>
      </c>
    </row>
    <row r="1924" spans="1:25" x14ac:dyDescent="0.25">
      <c r="A1924" s="124">
        <v>614002</v>
      </c>
      <c r="B1924" s="125" t="s">
        <v>1950</v>
      </c>
      <c r="C1924" s="126" t="s">
        <v>1683</v>
      </c>
      <c r="D1924" s="101" t="s">
        <v>2070</v>
      </c>
      <c r="E1924" s="153"/>
      <c r="F1924" s="102" t="e">
        <v>#N/A</v>
      </c>
      <c r="G1924" s="103" t="e">
        <v>#N/A</v>
      </c>
      <c r="H1924" s="104">
        <v>6</v>
      </c>
      <c r="I1924" s="106" t="s">
        <v>2139</v>
      </c>
      <c r="J1924" s="168" t="s">
        <v>2139</v>
      </c>
      <c r="K1924" s="166" t="s">
        <v>2139</v>
      </c>
      <c r="L1924" s="166" t="s">
        <v>2139</v>
      </c>
      <c r="M1924" s="166" t="s">
        <v>2139</v>
      </c>
      <c r="N1924" s="166" t="s">
        <v>2139</v>
      </c>
      <c r="O1924" s="153"/>
      <c r="P1924" s="138">
        <v>0</v>
      </c>
      <c r="Q1924" s="139">
        <v>0</v>
      </c>
      <c r="R1924" s="140"/>
      <c r="S1924" s="140"/>
      <c r="T1924" s="140"/>
      <c r="U1924" s="139"/>
      <c r="V1924" s="77">
        <f t="shared" si="30"/>
        <v>3.1880000000000002</v>
      </c>
      <c r="W1924" s="216">
        <v>7.97</v>
      </c>
      <c r="X1924" s="217">
        <v>0.912895861184568</v>
      </c>
      <c r="Y1924" s="217">
        <v>8.7104138815432011E-2</v>
      </c>
    </row>
    <row r="1925" spans="1:25" x14ac:dyDescent="0.25">
      <c r="A1925" s="124">
        <v>614502</v>
      </c>
      <c r="B1925" s="125" t="s">
        <v>1951</v>
      </c>
      <c r="C1925" s="126" t="s">
        <v>65</v>
      </c>
      <c r="D1925" s="101" t="s">
        <v>2064</v>
      </c>
      <c r="E1925" s="153"/>
      <c r="F1925" s="102">
        <v>507</v>
      </c>
      <c r="G1925" s="103" t="s">
        <v>95</v>
      </c>
      <c r="H1925" s="104">
        <v>6</v>
      </c>
      <c r="I1925" s="106"/>
      <c r="J1925" s="168" t="s">
        <v>2139</v>
      </c>
      <c r="K1925" s="166" t="s">
        <v>2139</v>
      </c>
      <c r="L1925" s="166" t="s">
        <v>2139</v>
      </c>
      <c r="M1925" s="166" t="s">
        <v>2139</v>
      </c>
      <c r="N1925" s="166" t="s">
        <v>2139</v>
      </c>
      <c r="O1925" s="153"/>
      <c r="P1925" s="138">
        <v>0</v>
      </c>
      <c r="Q1925" s="139">
        <v>0</v>
      </c>
      <c r="R1925" s="140">
        <v>0</v>
      </c>
      <c r="S1925" s="140">
        <v>0</v>
      </c>
      <c r="T1925" s="140">
        <v>0</v>
      </c>
      <c r="U1925" s="139">
        <v>0</v>
      </c>
      <c r="V1925" s="77">
        <f t="shared" si="30"/>
        <v>3.1880000000000002</v>
      </c>
      <c r="W1925" s="216">
        <v>7.97</v>
      </c>
      <c r="X1925" s="217">
        <v>0.912895861184568</v>
      </c>
      <c r="Y1925" s="217">
        <v>8.7104138815432011E-2</v>
      </c>
    </row>
    <row r="1926" spans="1:25" x14ac:dyDescent="0.25">
      <c r="A1926" s="124">
        <v>614503</v>
      </c>
      <c r="B1926" s="125" t="s">
        <v>1952</v>
      </c>
      <c r="C1926" s="126" t="s">
        <v>1683</v>
      </c>
      <c r="D1926" s="101" t="s">
        <v>2070</v>
      </c>
      <c r="E1926" s="153"/>
      <c r="F1926" s="102">
        <v>502</v>
      </c>
      <c r="G1926" s="103" t="s">
        <v>69</v>
      </c>
      <c r="H1926" s="104">
        <v>5</v>
      </c>
      <c r="I1926" s="106" t="s">
        <v>2139</v>
      </c>
      <c r="J1926" s="168" t="s">
        <v>2139</v>
      </c>
      <c r="K1926" s="166" t="s">
        <v>2139</v>
      </c>
      <c r="L1926" s="166" t="s">
        <v>2139</v>
      </c>
      <c r="M1926" s="166" t="s">
        <v>2139</v>
      </c>
      <c r="N1926" s="166" t="s">
        <v>2139</v>
      </c>
      <c r="O1926" s="153"/>
      <c r="P1926" s="138">
        <v>0</v>
      </c>
      <c r="Q1926" s="139">
        <v>0</v>
      </c>
      <c r="R1926" s="140">
        <v>0</v>
      </c>
      <c r="S1926" s="140">
        <v>0</v>
      </c>
      <c r="T1926" s="140">
        <v>0</v>
      </c>
      <c r="U1926" s="139">
        <v>0</v>
      </c>
      <c r="V1926" s="77">
        <f t="shared" si="30"/>
        <v>3.1880000000000002</v>
      </c>
      <c r="W1926" s="216">
        <v>7.97</v>
      </c>
      <c r="X1926" s="217">
        <v>0.912895861184568</v>
      </c>
      <c r="Y1926" s="217">
        <v>8.7104138815432011E-2</v>
      </c>
    </row>
    <row r="1927" spans="1:25" x14ac:dyDescent="0.25">
      <c r="A1927" s="124">
        <v>614504</v>
      </c>
      <c r="B1927" s="125" t="s">
        <v>1953</v>
      </c>
      <c r="C1927" s="126" t="s">
        <v>65</v>
      </c>
      <c r="D1927" s="101" t="s">
        <v>2070</v>
      </c>
      <c r="E1927" s="153"/>
      <c r="F1927" s="102">
        <v>510</v>
      </c>
      <c r="G1927" s="103" t="s">
        <v>1954</v>
      </c>
      <c r="H1927" s="104">
        <v>6</v>
      </c>
      <c r="I1927" s="106"/>
      <c r="J1927" s="168" t="s">
        <v>2139</v>
      </c>
      <c r="K1927" s="166" t="s">
        <v>2139</v>
      </c>
      <c r="L1927" s="166" t="s">
        <v>2139</v>
      </c>
      <c r="M1927" s="166" t="s">
        <v>2139</v>
      </c>
      <c r="N1927" s="166" t="s">
        <v>2139</v>
      </c>
      <c r="O1927" s="153"/>
      <c r="P1927" s="138">
        <v>0</v>
      </c>
      <c r="Q1927" s="139">
        <v>0</v>
      </c>
      <c r="R1927" s="140">
        <v>0</v>
      </c>
      <c r="S1927" s="140">
        <v>0</v>
      </c>
      <c r="T1927" s="140">
        <v>0</v>
      </c>
      <c r="U1927" s="139">
        <v>0</v>
      </c>
      <c r="V1927" s="77">
        <f t="shared" si="30"/>
        <v>3.1880000000000002</v>
      </c>
      <c r="W1927" s="216">
        <v>7.97</v>
      </c>
      <c r="X1927" s="217">
        <v>0.912895861184568</v>
      </c>
      <c r="Y1927" s="217">
        <v>8.7104138815432011E-2</v>
      </c>
    </row>
    <row r="1928" spans="1:25" x14ac:dyDescent="0.25">
      <c r="A1928" s="124">
        <v>614601</v>
      </c>
      <c r="B1928" s="125" t="s">
        <v>1955</v>
      </c>
      <c r="C1928" s="126" t="s">
        <v>65</v>
      </c>
      <c r="D1928" s="101" t="s">
        <v>2064</v>
      </c>
      <c r="E1928" s="153"/>
      <c r="F1928" s="102">
        <v>507</v>
      </c>
      <c r="G1928" s="103" t="s">
        <v>95</v>
      </c>
      <c r="H1928" s="104">
        <v>6</v>
      </c>
      <c r="I1928" s="106"/>
      <c r="J1928" s="168" t="s">
        <v>2139</v>
      </c>
      <c r="K1928" s="166" t="s">
        <v>2139</v>
      </c>
      <c r="L1928" s="166" t="s">
        <v>2139</v>
      </c>
      <c r="M1928" s="166" t="s">
        <v>2139</v>
      </c>
      <c r="N1928" s="166" t="s">
        <v>2139</v>
      </c>
      <c r="O1928" s="153"/>
      <c r="P1928" s="138">
        <v>0</v>
      </c>
      <c r="Q1928" s="139">
        <v>0</v>
      </c>
      <c r="R1928" s="140">
        <v>0</v>
      </c>
      <c r="S1928" s="140">
        <v>0</v>
      </c>
      <c r="T1928" s="140">
        <v>0</v>
      </c>
      <c r="U1928" s="139">
        <v>0</v>
      </c>
      <c r="V1928" s="77">
        <f t="shared" si="30"/>
        <v>3.1880000000000002</v>
      </c>
      <c r="W1928" s="216">
        <v>7.97</v>
      </c>
      <c r="X1928" s="217">
        <v>0.912895861184568</v>
      </c>
      <c r="Y1928" s="217">
        <v>8.7104138815432011E-2</v>
      </c>
    </row>
    <row r="1929" spans="1:25" x14ac:dyDescent="0.25">
      <c r="A1929" s="124">
        <v>614602</v>
      </c>
      <c r="B1929" s="125" t="s">
        <v>1956</v>
      </c>
      <c r="C1929" s="126" t="s">
        <v>65</v>
      </c>
      <c r="D1929" s="101" t="s">
        <v>2070</v>
      </c>
      <c r="E1929" s="153"/>
      <c r="F1929" s="102">
        <v>506</v>
      </c>
      <c r="G1929" s="103" t="s">
        <v>401</v>
      </c>
      <c r="H1929" s="104">
        <v>6</v>
      </c>
      <c r="I1929" s="106"/>
      <c r="J1929" s="168" t="s">
        <v>2139</v>
      </c>
      <c r="K1929" s="166" t="s">
        <v>2139</v>
      </c>
      <c r="L1929" s="166" t="s">
        <v>2139</v>
      </c>
      <c r="M1929" s="166" t="s">
        <v>2139</v>
      </c>
      <c r="N1929" s="166" t="s">
        <v>2139</v>
      </c>
      <c r="O1929" s="153"/>
      <c r="P1929" s="138">
        <v>0</v>
      </c>
      <c r="Q1929" s="139">
        <v>0</v>
      </c>
      <c r="R1929" s="140">
        <v>0</v>
      </c>
      <c r="S1929" s="140">
        <v>0</v>
      </c>
      <c r="T1929" s="140">
        <v>0</v>
      </c>
      <c r="U1929" s="139">
        <v>0</v>
      </c>
      <c r="V1929" s="77">
        <f t="shared" si="30"/>
        <v>3.1880000000000002</v>
      </c>
      <c r="W1929" s="216">
        <v>7.97</v>
      </c>
      <c r="X1929" s="217">
        <v>0.912895861184568</v>
      </c>
      <c r="Y1929" s="217">
        <v>8.7104138815432011E-2</v>
      </c>
    </row>
    <row r="1930" spans="1:25" x14ac:dyDescent="0.25">
      <c r="A1930" s="124">
        <v>614700</v>
      </c>
      <c r="B1930" s="125" t="s">
        <v>1957</v>
      </c>
      <c r="C1930" s="126" t="s">
        <v>65</v>
      </c>
      <c r="D1930" s="101" t="s">
        <v>2064</v>
      </c>
      <c r="E1930" s="153"/>
      <c r="F1930" s="102">
        <v>507</v>
      </c>
      <c r="G1930" s="103" t="s">
        <v>95</v>
      </c>
      <c r="H1930" s="104">
        <v>6</v>
      </c>
      <c r="I1930" s="106">
        <v>18</v>
      </c>
      <c r="J1930" s="168">
        <v>18</v>
      </c>
      <c r="K1930" s="166" t="s">
        <v>2139</v>
      </c>
      <c r="L1930" s="166" t="s">
        <v>2139</v>
      </c>
      <c r="M1930" s="166" t="s">
        <v>2139</v>
      </c>
      <c r="N1930" s="166" t="s">
        <v>2139</v>
      </c>
      <c r="O1930" s="153"/>
      <c r="P1930" s="138">
        <v>0</v>
      </c>
      <c r="Q1930" s="139">
        <v>0</v>
      </c>
      <c r="R1930" s="140">
        <v>0</v>
      </c>
      <c r="S1930" s="140">
        <v>0</v>
      </c>
      <c r="T1930" s="140">
        <v>0</v>
      </c>
      <c r="U1930" s="139">
        <v>0</v>
      </c>
      <c r="V1930" s="77">
        <f t="shared" si="30"/>
        <v>3.1880000000000002</v>
      </c>
      <c r="W1930" s="216">
        <v>7.97</v>
      </c>
      <c r="X1930" s="217">
        <v>0.912895861184568</v>
      </c>
      <c r="Y1930" s="217">
        <v>8.7104138815432011E-2</v>
      </c>
    </row>
    <row r="1931" spans="1:25" x14ac:dyDescent="0.25">
      <c r="A1931" s="124">
        <v>614800</v>
      </c>
      <c r="B1931" s="125" t="s">
        <v>1958</v>
      </c>
      <c r="C1931" s="126" t="s">
        <v>65</v>
      </c>
      <c r="D1931" s="101" t="s">
        <v>2064</v>
      </c>
      <c r="E1931" s="153"/>
      <c r="F1931" s="102">
        <v>507</v>
      </c>
      <c r="G1931" s="103" t="s">
        <v>95</v>
      </c>
      <c r="H1931" s="104">
        <v>6</v>
      </c>
      <c r="I1931" s="106">
        <v>6</v>
      </c>
      <c r="J1931" s="168" t="s">
        <v>2139</v>
      </c>
      <c r="K1931" s="166" t="s">
        <v>2139</v>
      </c>
      <c r="L1931" s="166" t="s">
        <v>2139</v>
      </c>
      <c r="M1931" s="166" t="s">
        <v>2139</v>
      </c>
      <c r="N1931" s="166" t="s">
        <v>2139</v>
      </c>
      <c r="O1931" s="153"/>
      <c r="P1931" s="138">
        <v>0</v>
      </c>
      <c r="Q1931" s="139">
        <v>0</v>
      </c>
      <c r="R1931" s="140">
        <v>0</v>
      </c>
      <c r="S1931" s="140">
        <v>0</v>
      </c>
      <c r="T1931" s="140">
        <v>0</v>
      </c>
      <c r="U1931" s="139">
        <v>0</v>
      </c>
      <c r="V1931" s="77">
        <f t="shared" si="30"/>
        <v>3.1880000000000002</v>
      </c>
      <c r="W1931" s="216">
        <v>7.97</v>
      </c>
      <c r="X1931" s="217">
        <v>0.912895861184568</v>
      </c>
      <c r="Y1931" s="217">
        <v>8.7104138815432011E-2</v>
      </c>
    </row>
    <row r="1932" spans="1:25" x14ac:dyDescent="0.25">
      <c r="A1932" s="124">
        <v>615101</v>
      </c>
      <c r="B1932" s="125" t="s">
        <v>1959</v>
      </c>
      <c r="C1932" s="126" t="s">
        <v>65</v>
      </c>
      <c r="D1932" s="101" t="s">
        <v>2065</v>
      </c>
      <c r="E1932" s="153"/>
      <c r="F1932" s="102">
        <v>507</v>
      </c>
      <c r="G1932" s="103" t="s">
        <v>95</v>
      </c>
      <c r="H1932" s="104">
        <v>6</v>
      </c>
      <c r="I1932" s="106">
        <v>24</v>
      </c>
      <c r="J1932" s="168">
        <v>24</v>
      </c>
      <c r="K1932" s="166" t="s">
        <v>2139</v>
      </c>
      <c r="L1932" s="166" t="s">
        <v>2139</v>
      </c>
      <c r="M1932" s="166" t="s">
        <v>2139</v>
      </c>
      <c r="N1932" s="166" t="s">
        <v>2139</v>
      </c>
      <c r="O1932" s="153"/>
      <c r="P1932" s="138">
        <v>0</v>
      </c>
      <c r="Q1932" s="139">
        <v>0</v>
      </c>
      <c r="R1932" s="140">
        <v>0</v>
      </c>
      <c r="S1932" s="140">
        <v>0</v>
      </c>
      <c r="T1932" s="140">
        <v>0</v>
      </c>
      <c r="U1932" s="139">
        <v>0</v>
      </c>
      <c r="V1932" s="77">
        <f t="shared" si="30"/>
        <v>3.1880000000000002</v>
      </c>
      <c r="W1932" s="216">
        <v>7.97</v>
      </c>
      <c r="X1932" s="217">
        <v>0.912895861184568</v>
      </c>
      <c r="Y1932" s="217">
        <v>8.7104138815432011E-2</v>
      </c>
    </row>
    <row r="1933" spans="1:25" x14ac:dyDescent="0.25">
      <c r="A1933" s="124">
        <v>615102</v>
      </c>
      <c r="B1933" s="125" t="s">
        <v>1960</v>
      </c>
      <c r="C1933" s="126" t="s">
        <v>65</v>
      </c>
      <c r="D1933" s="101" t="s">
        <v>2065</v>
      </c>
      <c r="E1933" s="153"/>
      <c r="F1933" s="102">
        <v>507</v>
      </c>
      <c r="G1933" s="103" t="s">
        <v>95</v>
      </c>
      <c r="H1933" s="104">
        <v>6</v>
      </c>
      <c r="I1933" s="106">
        <v>6</v>
      </c>
      <c r="J1933" s="168" t="s">
        <v>2139</v>
      </c>
      <c r="K1933" s="166" t="s">
        <v>2139</v>
      </c>
      <c r="L1933" s="166" t="s">
        <v>2139</v>
      </c>
      <c r="M1933" s="166" t="s">
        <v>2139</v>
      </c>
      <c r="N1933" s="166" t="s">
        <v>2139</v>
      </c>
      <c r="O1933" s="153"/>
      <c r="P1933" s="138">
        <v>0</v>
      </c>
      <c r="Q1933" s="139">
        <v>0</v>
      </c>
      <c r="R1933" s="140">
        <v>0</v>
      </c>
      <c r="S1933" s="140">
        <v>0</v>
      </c>
      <c r="T1933" s="140">
        <v>0</v>
      </c>
      <c r="U1933" s="139">
        <v>0</v>
      </c>
      <c r="V1933" s="77">
        <f t="shared" si="30"/>
        <v>3.1880000000000002</v>
      </c>
      <c r="W1933" s="216">
        <v>7.97</v>
      </c>
      <c r="X1933" s="217">
        <v>0.912895861184568</v>
      </c>
      <c r="Y1933" s="217">
        <v>8.7104138815432011E-2</v>
      </c>
    </row>
    <row r="1934" spans="1:25" x14ac:dyDescent="0.25">
      <c r="A1934" s="124">
        <v>615301</v>
      </c>
      <c r="B1934" s="125" t="s">
        <v>1961</v>
      </c>
      <c r="C1934" s="126" t="s">
        <v>65</v>
      </c>
      <c r="D1934" s="101" t="s">
        <v>2065</v>
      </c>
      <c r="E1934" s="153"/>
      <c r="F1934" s="102">
        <v>507</v>
      </c>
      <c r="G1934" s="103" t="s">
        <v>95</v>
      </c>
      <c r="H1934" s="104">
        <v>6</v>
      </c>
      <c r="I1934" s="106"/>
      <c r="J1934" s="168" t="s">
        <v>2139</v>
      </c>
      <c r="K1934" s="166" t="s">
        <v>2139</v>
      </c>
      <c r="L1934" s="166" t="s">
        <v>2139</v>
      </c>
      <c r="M1934" s="166" t="s">
        <v>2139</v>
      </c>
      <c r="N1934" s="166" t="s">
        <v>2139</v>
      </c>
      <c r="O1934" s="153"/>
      <c r="P1934" s="138">
        <v>0</v>
      </c>
      <c r="Q1934" s="139">
        <v>0</v>
      </c>
      <c r="R1934" s="140">
        <v>0</v>
      </c>
      <c r="S1934" s="140">
        <v>0</v>
      </c>
      <c r="T1934" s="140">
        <v>0</v>
      </c>
      <c r="U1934" s="139">
        <v>0</v>
      </c>
      <c r="V1934" s="77">
        <f t="shared" si="30"/>
        <v>3.1880000000000002</v>
      </c>
      <c r="W1934" s="216">
        <v>7.97</v>
      </c>
      <c r="X1934" s="217">
        <v>0.912895861184568</v>
      </c>
      <c r="Y1934" s="217">
        <v>8.7104138815432011E-2</v>
      </c>
    </row>
    <row r="1935" spans="1:25" x14ac:dyDescent="0.25">
      <c r="A1935" s="124">
        <v>615302</v>
      </c>
      <c r="B1935" s="125" t="s">
        <v>1962</v>
      </c>
      <c r="C1935" s="126" t="s">
        <v>65</v>
      </c>
      <c r="D1935" s="101" t="s">
        <v>2066</v>
      </c>
      <c r="E1935" s="153"/>
      <c r="F1935" s="102">
        <v>507</v>
      </c>
      <c r="G1935" s="103" t="s">
        <v>95</v>
      </c>
      <c r="H1935" s="104">
        <v>6</v>
      </c>
      <c r="I1935" s="106"/>
      <c r="J1935" s="168" t="s">
        <v>2139</v>
      </c>
      <c r="K1935" s="166" t="s">
        <v>2139</v>
      </c>
      <c r="L1935" s="166" t="s">
        <v>2139</v>
      </c>
      <c r="M1935" s="166" t="s">
        <v>2139</v>
      </c>
      <c r="N1935" s="166" t="s">
        <v>2139</v>
      </c>
      <c r="O1935" s="153"/>
      <c r="P1935" s="138">
        <v>0</v>
      </c>
      <c r="Q1935" s="139">
        <v>0</v>
      </c>
      <c r="R1935" s="140">
        <v>0</v>
      </c>
      <c r="S1935" s="140">
        <v>0</v>
      </c>
      <c r="T1935" s="140">
        <v>0</v>
      </c>
      <c r="U1935" s="139">
        <v>0</v>
      </c>
      <c r="V1935" s="77">
        <f t="shared" si="30"/>
        <v>3.1880000000000002</v>
      </c>
      <c r="W1935" s="216">
        <v>7.97</v>
      </c>
      <c r="X1935" s="217">
        <v>0.912895861184568</v>
      </c>
      <c r="Y1935" s="217">
        <v>8.7104138815432011E-2</v>
      </c>
    </row>
    <row r="1936" spans="1:25" x14ac:dyDescent="0.25">
      <c r="A1936" s="124">
        <v>615800</v>
      </c>
      <c r="B1936" s="125" t="s">
        <v>1963</v>
      </c>
      <c r="C1936" s="126" t="s">
        <v>157</v>
      </c>
      <c r="D1936" s="101" t="s">
        <v>2312</v>
      </c>
      <c r="E1936" s="153"/>
      <c r="F1936" s="102">
        <v>502</v>
      </c>
      <c r="G1936" s="103" t="s">
        <v>69</v>
      </c>
      <c r="H1936" s="104">
        <v>5</v>
      </c>
      <c r="I1936" s="106" t="s">
        <v>2139</v>
      </c>
      <c r="J1936" s="168" t="s">
        <v>2139</v>
      </c>
      <c r="K1936" s="166" t="s">
        <v>2139</v>
      </c>
      <c r="L1936" s="166" t="s">
        <v>2139</v>
      </c>
      <c r="M1936" s="166" t="s">
        <v>2139</v>
      </c>
      <c r="N1936" s="166" t="s">
        <v>2139</v>
      </c>
      <c r="O1936" s="153"/>
      <c r="P1936" s="138">
        <v>0</v>
      </c>
      <c r="Q1936" s="139">
        <v>0</v>
      </c>
      <c r="R1936" s="140">
        <v>0</v>
      </c>
      <c r="S1936" s="140">
        <v>0</v>
      </c>
      <c r="T1936" s="140">
        <v>0</v>
      </c>
      <c r="U1936" s="139">
        <v>0</v>
      </c>
      <c r="V1936" s="77">
        <f t="shared" si="30"/>
        <v>4.5600000000000005</v>
      </c>
      <c r="W1936" s="216">
        <v>11.4</v>
      </c>
      <c r="X1936" s="217">
        <v>0.63822631698605314</v>
      </c>
      <c r="Y1936" s="217">
        <v>0.3617736830139468</v>
      </c>
    </row>
    <row r="1937" spans="1:25" x14ac:dyDescent="0.25">
      <c r="A1937" s="124">
        <v>615900</v>
      </c>
      <c r="B1937" s="125" t="s">
        <v>1964</v>
      </c>
      <c r="C1937" s="126" t="s">
        <v>157</v>
      </c>
      <c r="D1937" s="101" t="s">
        <v>2312</v>
      </c>
      <c r="E1937" s="153"/>
      <c r="F1937" s="102">
        <v>502</v>
      </c>
      <c r="G1937" s="103" t="s">
        <v>69</v>
      </c>
      <c r="H1937" s="104">
        <v>5</v>
      </c>
      <c r="I1937" s="106" t="s">
        <v>2139</v>
      </c>
      <c r="J1937" s="168" t="s">
        <v>2139</v>
      </c>
      <c r="K1937" s="166" t="s">
        <v>2139</v>
      </c>
      <c r="L1937" s="166" t="s">
        <v>2139</v>
      </c>
      <c r="M1937" s="166" t="s">
        <v>2139</v>
      </c>
      <c r="N1937" s="166" t="s">
        <v>2139</v>
      </c>
      <c r="O1937" s="153"/>
      <c r="P1937" s="138">
        <v>0</v>
      </c>
      <c r="Q1937" s="139">
        <v>0</v>
      </c>
      <c r="R1937" s="140">
        <v>0</v>
      </c>
      <c r="S1937" s="140">
        <v>0</v>
      </c>
      <c r="T1937" s="140">
        <v>0</v>
      </c>
      <c r="U1937" s="139">
        <v>0</v>
      </c>
      <c r="V1937" s="77">
        <f t="shared" ref="V1937:V2000" si="31">IF(OR(H1937=1,H1937=2,H1937=3),0.6*W1937,0.4*W1937)</f>
        <v>3.1880000000000002</v>
      </c>
      <c r="W1937" s="216">
        <v>7.97</v>
      </c>
      <c r="X1937" s="217">
        <v>0.912895861184568</v>
      </c>
      <c r="Y1937" s="217">
        <v>8.7104138815432011E-2</v>
      </c>
    </row>
    <row r="1938" spans="1:25" x14ac:dyDescent="0.25">
      <c r="A1938" s="124">
        <v>616001</v>
      </c>
      <c r="B1938" s="125" t="s">
        <v>1965</v>
      </c>
      <c r="C1938" s="126" t="s">
        <v>157</v>
      </c>
      <c r="D1938" s="101" t="s">
        <v>2312</v>
      </c>
      <c r="E1938" s="153"/>
      <c r="F1938" s="102">
        <v>502</v>
      </c>
      <c r="G1938" s="103" t="s">
        <v>69</v>
      </c>
      <c r="H1938" s="104">
        <v>5</v>
      </c>
      <c r="I1938" s="106">
        <v>42</v>
      </c>
      <c r="J1938" s="168">
        <v>36</v>
      </c>
      <c r="K1938" s="166" t="s">
        <v>2139</v>
      </c>
      <c r="L1938" s="166" t="s">
        <v>2139</v>
      </c>
      <c r="M1938" s="166">
        <v>6</v>
      </c>
      <c r="N1938" s="166">
        <v>0</v>
      </c>
      <c r="O1938" s="153"/>
      <c r="P1938" s="138">
        <v>2.6666666666666665</v>
      </c>
      <c r="Q1938" s="139">
        <v>0</v>
      </c>
      <c r="R1938" s="140">
        <v>0</v>
      </c>
      <c r="S1938" s="140">
        <v>0</v>
      </c>
      <c r="T1938" s="140">
        <v>0</v>
      </c>
      <c r="U1938" s="139">
        <v>0</v>
      </c>
      <c r="V1938" s="77">
        <f t="shared" si="31"/>
        <v>3.1880000000000002</v>
      </c>
      <c r="W1938" s="216">
        <v>7.97</v>
      </c>
      <c r="X1938" s="217">
        <v>0.912895861184568</v>
      </c>
      <c r="Y1938" s="217">
        <v>8.7104138815432011E-2</v>
      </c>
    </row>
    <row r="1939" spans="1:25" x14ac:dyDescent="0.25">
      <c r="A1939" s="124">
        <v>616002</v>
      </c>
      <c r="B1939" s="125" t="s">
        <v>1966</v>
      </c>
      <c r="C1939" s="126" t="s">
        <v>157</v>
      </c>
      <c r="D1939" s="101" t="s">
        <v>2312</v>
      </c>
      <c r="E1939" s="153"/>
      <c r="F1939" s="102">
        <v>506</v>
      </c>
      <c r="G1939" s="103" t="s">
        <v>401</v>
      </c>
      <c r="H1939" s="104">
        <v>6</v>
      </c>
      <c r="I1939" s="106" t="s">
        <v>2139</v>
      </c>
      <c r="J1939" s="168" t="s">
        <v>2139</v>
      </c>
      <c r="K1939" s="166" t="s">
        <v>2139</v>
      </c>
      <c r="L1939" s="166" t="s">
        <v>2139</v>
      </c>
      <c r="M1939" s="166" t="s">
        <v>2139</v>
      </c>
      <c r="N1939" s="166" t="s">
        <v>2139</v>
      </c>
      <c r="O1939" s="153"/>
      <c r="P1939" s="138">
        <v>0</v>
      </c>
      <c r="Q1939" s="139">
        <v>0</v>
      </c>
      <c r="R1939" s="140">
        <v>0</v>
      </c>
      <c r="S1939" s="140">
        <v>0</v>
      </c>
      <c r="T1939" s="140">
        <v>0</v>
      </c>
      <c r="U1939" s="139">
        <v>0</v>
      </c>
      <c r="V1939" s="77">
        <f t="shared" si="31"/>
        <v>3.1880000000000002</v>
      </c>
      <c r="W1939" s="216">
        <v>7.97</v>
      </c>
      <c r="X1939" s="217">
        <v>0.912895861184568</v>
      </c>
      <c r="Y1939" s="217">
        <v>8.7104138815432011E-2</v>
      </c>
    </row>
    <row r="1940" spans="1:25" x14ac:dyDescent="0.25">
      <c r="A1940" s="124">
        <v>616100</v>
      </c>
      <c r="B1940" s="125" t="s">
        <v>1967</v>
      </c>
      <c r="C1940" s="126" t="s">
        <v>157</v>
      </c>
      <c r="D1940" s="101" t="s">
        <v>2312</v>
      </c>
      <c r="E1940" s="153"/>
      <c r="F1940" s="102">
        <v>510</v>
      </c>
      <c r="G1940" s="103" t="s">
        <v>1954</v>
      </c>
      <c r="H1940" s="104">
        <v>6</v>
      </c>
      <c r="I1940" s="106" t="s">
        <v>2139</v>
      </c>
      <c r="J1940" s="168" t="s">
        <v>2139</v>
      </c>
      <c r="K1940" s="166" t="s">
        <v>2139</v>
      </c>
      <c r="L1940" s="166" t="s">
        <v>2139</v>
      </c>
      <c r="M1940" s="166" t="s">
        <v>2139</v>
      </c>
      <c r="N1940" s="166" t="s">
        <v>2139</v>
      </c>
      <c r="O1940" s="153"/>
      <c r="P1940" s="138">
        <v>0</v>
      </c>
      <c r="Q1940" s="139">
        <v>0</v>
      </c>
      <c r="R1940" s="140">
        <v>0</v>
      </c>
      <c r="S1940" s="140">
        <v>0</v>
      </c>
      <c r="T1940" s="140">
        <v>0</v>
      </c>
      <c r="U1940" s="139">
        <v>0</v>
      </c>
      <c r="V1940" s="77">
        <f t="shared" si="31"/>
        <v>3.1880000000000002</v>
      </c>
      <c r="W1940" s="216">
        <v>7.97</v>
      </c>
      <c r="X1940" s="217">
        <v>0.912895861184568</v>
      </c>
      <c r="Y1940" s="217">
        <v>8.7104138815432011E-2</v>
      </c>
    </row>
    <row r="1941" spans="1:25" x14ac:dyDescent="0.25">
      <c r="A1941" s="124">
        <v>616200</v>
      </c>
      <c r="B1941" s="125" t="s">
        <v>1968</v>
      </c>
      <c r="C1941" s="126" t="s">
        <v>157</v>
      </c>
      <c r="D1941" s="101" t="s">
        <v>2312</v>
      </c>
      <c r="E1941" s="153"/>
      <c r="F1941" s="102">
        <v>502</v>
      </c>
      <c r="G1941" s="103" t="s">
        <v>69</v>
      </c>
      <c r="H1941" s="104">
        <v>5</v>
      </c>
      <c r="I1941" s="106" t="s">
        <v>2139</v>
      </c>
      <c r="J1941" s="168" t="s">
        <v>2139</v>
      </c>
      <c r="K1941" s="166" t="s">
        <v>2139</v>
      </c>
      <c r="L1941" s="166" t="s">
        <v>2139</v>
      </c>
      <c r="M1941" s="166" t="s">
        <v>2139</v>
      </c>
      <c r="N1941" s="166" t="s">
        <v>2139</v>
      </c>
      <c r="O1941" s="153"/>
      <c r="P1941" s="138">
        <v>0</v>
      </c>
      <c r="Q1941" s="139">
        <v>0</v>
      </c>
      <c r="R1941" s="140">
        <v>0</v>
      </c>
      <c r="S1941" s="140">
        <v>0</v>
      </c>
      <c r="T1941" s="140">
        <v>0</v>
      </c>
      <c r="U1941" s="139">
        <v>0</v>
      </c>
      <c r="V1941" s="77">
        <f t="shared" si="31"/>
        <v>3.1880000000000002</v>
      </c>
      <c r="W1941" s="216">
        <v>7.97</v>
      </c>
      <c r="X1941" s="217">
        <v>0.912895861184568</v>
      </c>
      <c r="Y1941" s="217">
        <v>8.7104138815432011E-2</v>
      </c>
    </row>
    <row r="1942" spans="1:25" x14ac:dyDescent="0.25">
      <c r="A1942" s="124">
        <v>616300</v>
      </c>
      <c r="B1942" s="125" t="s">
        <v>1969</v>
      </c>
      <c r="C1942" s="126" t="s">
        <v>157</v>
      </c>
      <c r="D1942" s="101" t="s">
        <v>2312</v>
      </c>
      <c r="E1942" s="153"/>
      <c r="F1942" s="102">
        <v>502</v>
      </c>
      <c r="G1942" s="103" t="s">
        <v>69</v>
      </c>
      <c r="H1942" s="104">
        <v>5</v>
      </c>
      <c r="I1942" s="106" t="s">
        <v>2139</v>
      </c>
      <c r="J1942" s="168" t="s">
        <v>2139</v>
      </c>
      <c r="K1942" s="166" t="s">
        <v>2139</v>
      </c>
      <c r="L1942" s="166" t="s">
        <v>2139</v>
      </c>
      <c r="M1942" s="166" t="s">
        <v>2139</v>
      </c>
      <c r="N1942" s="166" t="s">
        <v>2139</v>
      </c>
      <c r="O1942" s="153"/>
      <c r="P1942" s="138">
        <v>0</v>
      </c>
      <c r="Q1942" s="139">
        <v>0</v>
      </c>
      <c r="R1942" s="140">
        <v>0</v>
      </c>
      <c r="S1942" s="140">
        <v>0</v>
      </c>
      <c r="T1942" s="140">
        <v>0</v>
      </c>
      <c r="U1942" s="139">
        <v>0</v>
      </c>
      <c r="V1942" s="77">
        <f t="shared" si="31"/>
        <v>3.1880000000000002</v>
      </c>
      <c r="W1942" s="216">
        <v>7.97</v>
      </c>
      <c r="X1942" s="217">
        <v>0.912895861184568</v>
      </c>
      <c r="Y1942" s="217">
        <v>8.7104138815432011E-2</v>
      </c>
    </row>
    <row r="1943" spans="1:25" x14ac:dyDescent="0.25">
      <c r="A1943" s="124">
        <v>616400</v>
      </c>
      <c r="B1943" s="125" t="s">
        <v>1970</v>
      </c>
      <c r="C1943" s="126" t="s">
        <v>157</v>
      </c>
      <c r="D1943" s="101" t="s">
        <v>2312</v>
      </c>
      <c r="E1943" s="153"/>
      <c r="F1943" s="102">
        <v>502</v>
      </c>
      <c r="G1943" s="103" t="s">
        <v>69</v>
      </c>
      <c r="H1943" s="104">
        <v>5</v>
      </c>
      <c r="I1943" s="106" t="s">
        <v>2139</v>
      </c>
      <c r="J1943" s="168" t="s">
        <v>2139</v>
      </c>
      <c r="K1943" s="166" t="s">
        <v>2139</v>
      </c>
      <c r="L1943" s="166" t="s">
        <v>2139</v>
      </c>
      <c r="M1943" s="166" t="s">
        <v>2139</v>
      </c>
      <c r="N1943" s="166" t="s">
        <v>2139</v>
      </c>
      <c r="O1943" s="153"/>
      <c r="P1943" s="138">
        <v>0</v>
      </c>
      <c r="Q1943" s="139">
        <v>0</v>
      </c>
      <c r="R1943" s="140">
        <v>0</v>
      </c>
      <c r="S1943" s="140">
        <v>0</v>
      </c>
      <c r="T1943" s="140">
        <v>0</v>
      </c>
      <c r="U1943" s="139">
        <v>0</v>
      </c>
      <c r="V1943" s="77">
        <f t="shared" si="31"/>
        <v>3.1880000000000002</v>
      </c>
      <c r="W1943" s="216">
        <v>7.97</v>
      </c>
      <c r="X1943" s="217">
        <v>0.912895861184568</v>
      </c>
      <c r="Y1943" s="217">
        <v>8.7104138815432011E-2</v>
      </c>
    </row>
    <row r="1944" spans="1:25" x14ac:dyDescent="0.25">
      <c r="A1944" s="124">
        <v>617000</v>
      </c>
      <c r="B1944" s="125" t="s">
        <v>1971</v>
      </c>
      <c r="C1944" s="126" t="s">
        <v>65</v>
      </c>
      <c r="D1944" s="101" t="s">
        <v>2070</v>
      </c>
      <c r="E1944" s="153"/>
      <c r="F1944" s="102">
        <v>506</v>
      </c>
      <c r="G1944" s="103" t="s">
        <v>401</v>
      </c>
      <c r="H1944" s="104">
        <v>6</v>
      </c>
      <c r="I1944" s="106"/>
      <c r="J1944" s="168" t="s">
        <v>2139</v>
      </c>
      <c r="K1944" s="166" t="s">
        <v>2139</v>
      </c>
      <c r="L1944" s="166" t="s">
        <v>2139</v>
      </c>
      <c r="M1944" s="166" t="s">
        <v>2139</v>
      </c>
      <c r="N1944" s="166" t="s">
        <v>2139</v>
      </c>
      <c r="O1944" s="153"/>
      <c r="P1944" s="138">
        <v>0</v>
      </c>
      <c r="Q1944" s="139">
        <v>0</v>
      </c>
      <c r="R1944" s="140">
        <v>0</v>
      </c>
      <c r="S1944" s="140">
        <v>0</v>
      </c>
      <c r="T1944" s="140">
        <v>0</v>
      </c>
      <c r="U1944" s="139">
        <v>0</v>
      </c>
      <c r="V1944" s="77">
        <f t="shared" si="31"/>
        <v>3.1880000000000002</v>
      </c>
      <c r="W1944" s="216">
        <v>7.97</v>
      </c>
      <c r="X1944" s="217">
        <v>0.912895861184568</v>
      </c>
      <c r="Y1944" s="217">
        <v>8.7104138815432011E-2</v>
      </c>
    </row>
    <row r="1945" spans="1:25" x14ac:dyDescent="0.25">
      <c r="A1945" s="124">
        <v>617101</v>
      </c>
      <c r="B1945" s="125" t="s">
        <v>1972</v>
      </c>
      <c r="C1945" s="126" t="s">
        <v>157</v>
      </c>
      <c r="D1945" s="101" t="s">
        <v>2312</v>
      </c>
      <c r="E1945" s="153"/>
      <c r="F1945" s="102">
        <v>506</v>
      </c>
      <c r="G1945" s="103" t="s">
        <v>401</v>
      </c>
      <c r="H1945" s="104">
        <v>6</v>
      </c>
      <c r="I1945" s="106" t="s">
        <v>2139</v>
      </c>
      <c r="J1945" s="168" t="s">
        <v>2139</v>
      </c>
      <c r="K1945" s="166" t="s">
        <v>2139</v>
      </c>
      <c r="L1945" s="166" t="s">
        <v>2139</v>
      </c>
      <c r="M1945" s="166" t="s">
        <v>2139</v>
      </c>
      <c r="N1945" s="166" t="s">
        <v>2139</v>
      </c>
      <c r="O1945" s="153"/>
      <c r="P1945" s="138">
        <v>0</v>
      </c>
      <c r="Q1945" s="139">
        <v>0</v>
      </c>
      <c r="R1945" s="140">
        <v>0</v>
      </c>
      <c r="S1945" s="140">
        <v>0</v>
      </c>
      <c r="T1945" s="140">
        <v>0</v>
      </c>
      <c r="U1945" s="139">
        <v>0</v>
      </c>
      <c r="V1945" s="77">
        <f t="shared" si="31"/>
        <v>3.1880000000000002</v>
      </c>
      <c r="W1945" s="216">
        <v>7.97</v>
      </c>
      <c r="X1945" s="217">
        <v>0.912895861184568</v>
      </c>
      <c r="Y1945" s="217">
        <v>8.7104138815432011E-2</v>
      </c>
    </row>
    <row r="1946" spans="1:25" x14ac:dyDescent="0.25">
      <c r="A1946" s="124">
        <v>617102</v>
      </c>
      <c r="B1946" s="125" t="s">
        <v>1973</v>
      </c>
      <c r="C1946" s="126" t="s">
        <v>157</v>
      </c>
      <c r="D1946" s="101" t="s">
        <v>2312</v>
      </c>
      <c r="E1946" s="153"/>
      <c r="F1946" s="102">
        <v>507</v>
      </c>
      <c r="G1946" s="103" t="s">
        <v>95</v>
      </c>
      <c r="H1946" s="104">
        <v>6</v>
      </c>
      <c r="I1946" s="106" t="s">
        <v>2139</v>
      </c>
      <c r="J1946" s="168" t="s">
        <v>2139</v>
      </c>
      <c r="K1946" s="166" t="s">
        <v>2139</v>
      </c>
      <c r="L1946" s="166" t="s">
        <v>2139</v>
      </c>
      <c r="M1946" s="166" t="s">
        <v>2139</v>
      </c>
      <c r="N1946" s="166" t="s">
        <v>2139</v>
      </c>
      <c r="O1946" s="153"/>
      <c r="P1946" s="138">
        <v>0</v>
      </c>
      <c r="Q1946" s="139">
        <v>0</v>
      </c>
      <c r="R1946" s="140">
        <v>0</v>
      </c>
      <c r="S1946" s="140">
        <v>0</v>
      </c>
      <c r="T1946" s="140">
        <v>0</v>
      </c>
      <c r="U1946" s="139">
        <v>0</v>
      </c>
      <c r="V1946" s="77">
        <f t="shared" si="31"/>
        <v>3.1880000000000002</v>
      </c>
      <c r="W1946" s="216">
        <v>7.97</v>
      </c>
      <c r="X1946" s="217">
        <v>0.912895861184568</v>
      </c>
      <c r="Y1946" s="217">
        <v>8.7104138815432011E-2</v>
      </c>
    </row>
    <row r="1947" spans="1:25" x14ac:dyDescent="0.25">
      <c r="A1947" s="124">
        <v>617200</v>
      </c>
      <c r="B1947" s="125" t="s">
        <v>1974</v>
      </c>
      <c r="C1947" s="126" t="s">
        <v>157</v>
      </c>
      <c r="D1947" s="101" t="s">
        <v>2312</v>
      </c>
      <c r="E1947" s="153"/>
      <c r="F1947" s="102">
        <v>506</v>
      </c>
      <c r="G1947" s="103" t="s">
        <v>401</v>
      </c>
      <c r="H1947" s="104">
        <v>6</v>
      </c>
      <c r="I1947" s="106" t="s">
        <v>2139</v>
      </c>
      <c r="J1947" s="168" t="s">
        <v>2139</v>
      </c>
      <c r="K1947" s="166" t="s">
        <v>2139</v>
      </c>
      <c r="L1947" s="166" t="s">
        <v>2139</v>
      </c>
      <c r="M1947" s="166" t="s">
        <v>2139</v>
      </c>
      <c r="N1947" s="166" t="s">
        <v>2139</v>
      </c>
      <c r="O1947" s="153"/>
      <c r="P1947" s="138">
        <v>0</v>
      </c>
      <c r="Q1947" s="139">
        <v>0</v>
      </c>
      <c r="R1947" s="140">
        <v>0</v>
      </c>
      <c r="S1947" s="140">
        <v>0</v>
      </c>
      <c r="T1947" s="140">
        <v>0</v>
      </c>
      <c r="U1947" s="139">
        <v>0</v>
      </c>
      <c r="V1947" s="77">
        <f t="shared" si="31"/>
        <v>3.1880000000000002</v>
      </c>
      <c r="W1947" s="216">
        <v>7.97</v>
      </c>
      <c r="X1947" s="217">
        <v>0.912895861184568</v>
      </c>
      <c r="Y1947" s="217">
        <v>8.7104138815432011E-2</v>
      </c>
    </row>
    <row r="1948" spans="1:25" x14ac:dyDescent="0.25">
      <c r="A1948" s="124">
        <v>617400</v>
      </c>
      <c r="B1948" s="125" t="s">
        <v>1975</v>
      </c>
      <c r="C1948" s="126" t="s">
        <v>157</v>
      </c>
      <c r="D1948" s="101" t="s">
        <v>2312</v>
      </c>
      <c r="E1948" s="153"/>
      <c r="F1948" s="102">
        <v>507</v>
      </c>
      <c r="G1948" s="103" t="s">
        <v>95</v>
      </c>
      <c r="H1948" s="104">
        <v>6</v>
      </c>
      <c r="I1948" s="106" t="s">
        <v>2139</v>
      </c>
      <c r="J1948" s="168" t="s">
        <v>2139</v>
      </c>
      <c r="K1948" s="166" t="s">
        <v>2139</v>
      </c>
      <c r="L1948" s="166" t="s">
        <v>2139</v>
      </c>
      <c r="M1948" s="166" t="s">
        <v>2139</v>
      </c>
      <c r="N1948" s="166" t="s">
        <v>2139</v>
      </c>
      <c r="O1948" s="153"/>
      <c r="P1948" s="138">
        <v>0.33333333333333331</v>
      </c>
      <c r="Q1948" s="139">
        <v>0.33333333333333331</v>
      </c>
      <c r="R1948" s="140">
        <v>0.33333333333333331</v>
      </c>
      <c r="S1948" s="140">
        <v>1.6666666666666667</v>
      </c>
      <c r="T1948" s="140">
        <v>0</v>
      </c>
      <c r="U1948" s="139">
        <v>0</v>
      </c>
      <c r="V1948" s="77">
        <f t="shared" si="31"/>
        <v>3.1880000000000002</v>
      </c>
      <c r="W1948" s="216">
        <v>7.97</v>
      </c>
      <c r="X1948" s="217">
        <v>0.912895861184568</v>
      </c>
      <c r="Y1948" s="217">
        <v>8.7104138815432011E-2</v>
      </c>
    </row>
    <row r="1949" spans="1:25" x14ac:dyDescent="0.25">
      <c r="A1949" s="124">
        <v>617501</v>
      </c>
      <c r="B1949" s="125" t="s">
        <v>1976</v>
      </c>
      <c r="C1949" s="126" t="s">
        <v>157</v>
      </c>
      <c r="D1949" s="101" t="s">
        <v>2312</v>
      </c>
      <c r="E1949" s="153"/>
      <c r="F1949" s="102">
        <v>510</v>
      </c>
      <c r="G1949" s="103" t="s">
        <v>1954</v>
      </c>
      <c r="H1949" s="104">
        <v>6</v>
      </c>
      <c r="I1949" s="106">
        <v>6</v>
      </c>
      <c r="J1949" s="168">
        <v>6</v>
      </c>
      <c r="K1949" s="166" t="s">
        <v>2139</v>
      </c>
      <c r="L1949" s="166" t="s">
        <v>2139</v>
      </c>
      <c r="M1949" s="166" t="s">
        <v>2139</v>
      </c>
      <c r="N1949" s="166" t="s">
        <v>2139</v>
      </c>
      <c r="O1949" s="153"/>
      <c r="P1949" s="138">
        <v>0</v>
      </c>
      <c r="Q1949" s="139">
        <v>0</v>
      </c>
      <c r="R1949" s="140">
        <v>0</v>
      </c>
      <c r="S1949" s="140">
        <v>0</v>
      </c>
      <c r="T1949" s="140">
        <v>0</v>
      </c>
      <c r="U1949" s="139">
        <v>0</v>
      </c>
      <c r="V1949" s="77">
        <f t="shared" si="31"/>
        <v>3.1880000000000002</v>
      </c>
      <c r="W1949" s="216">
        <v>7.97</v>
      </c>
      <c r="X1949" s="217">
        <v>0.912895861184568</v>
      </c>
      <c r="Y1949" s="217">
        <v>8.7104138815432011E-2</v>
      </c>
    </row>
    <row r="1950" spans="1:25" x14ac:dyDescent="0.25">
      <c r="A1950" s="124">
        <v>617502</v>
      </c>
      <c r="B1950" s="125" t="s">
        <v>1977</v>
      </c>
      <c r="C1950" s="126" t="s">
        <v>157</v>
      </c>
      <c r="D1950" s="101" t="s">
        <v>2312</v>
      </c>
      <c r="E1950" s="153"/>
      <c r="F1950" s="102">
        <v>507</v>
      </c>
      <c r="G1950" s="103" t="s">
        <v>95</v>
      </c>
      <c r="H1950" s="104">
        <v>6</v>
      </c>
      <c r="I1950" s="106" t="s">
        <v>2139</v>
      </c>
      <c r="J1950" s="168" t="s">
        <v>2139</v>
      </c>
      <c r="K1950" s="166" t="s">
        <v>2139</v>
      </c>
      <c r="L1950" s="166" t="s">
        <v>2139</v>
      </c>
      <c r="M1950" s="166" t="s">
        <v>2139</v>
      </c>
      <c r="N1950" s="166" t="s">
        <v>2139</v>
      </c>
      <c r="O1950" s="153"/>
      <c r="P1950" s="138">
        <v>0</v>
      </c>
      <c r="Q1950" s="139">
        <v>0</v>
      </c>
      <c r="R1950" s="140">
        <v>0</v>
      </c>
      <c r="S1950" s="140">
        <v>0</v>
      </c>
      <c r="T1950" s="140">
        <v>0</v>
      </c>
      <c r="U1950" s="139">
        <v>0</v>
      </c>
      <c r="V1950" s="77">
        <f t="shared" si="31"/>
        <v>3.1880000000000002</v>
      </c>
      <c r="W1950" s="216">
        <v>7.97</v>
      </c>
      <c r="X1950" s="217">
        <v>0.912895861184568</v>
      </c>
      <c r="Y1950" s="217">
        <v>8.7104138815432011E-2</v>
      </c>
    </row>
    <row r="1951" spans="1:25" x14ac:dyDescent="0.25">
      <c r="A1951" s="124">
        <v>617503</v>
      </c>
      <c r="B1951" s="125" t="s">
        <v>1978</v>
      </c>
      <c r="C1951" s="126" t="s">
        <v>157</v>
      </c>
      <c r="D1951" s="101" t="s">
        <v>2312</v>
      </c>
      <c r="E1951" s="153"/>
      <c r="F1951" s="102">
        <v>507</v>
      </c>
      <c r="G1951" s="103" t="s">
        <v>95</v>
      </c>
      <c r="H1951" s="104">
        <v>6</v>
      </c>
      <c r="I1951" s="106" t="s">
        <v>2139</v>
      </c>
      <c r="J1951" s="168" t="s">
        <v>2139</v>
      </c>
      <c r="K1951" s="166" t="s">
        <v>2139</v>
      </c>
      <c r="L1951" s="166" t="s">
        <v>2139</v>
      </c>
      <c r="M1951" s="166" t="s">
        <v>2139</v>
      </c>
      <c r="N1951" s="166" t="s">
        <v>2139</v>
      </c>
      <c r="O1951" s="153"/>
      <c r="P1951" s="138">
        <v>0</v>
      </c>
      <c r="Q1951" s="139">
        <v>0</v>
      </c>
      <c r="R1951" s="140">
        <v>0</v>
      </c>
      <c r="S1951" s="140">
        <v>0</v>
      </c>
      <c r="T1951" s="140">
        <v>0</v>
      </c>
      <c r="U1951" s="139">
        <v>0</v>
      </c>
      <c r="V1951" s="77">
        <f t="shared" si="31"/>
        <v>3.1880000000000002</v>
      </c>
      <c r="W1951" s="216">
        <v>7.97</v>
      </c>
      <c r="X1951" s="217">
        <v>0.912895861184568</v>
      </c>
      <c r="Y1951" s="217">
        <v>8.7104138815432011E-2</v>
      </c>
    </row>
    <row r="1952" spans="1:25" x14ac:dyDescent="0.25">
      <c r="A1952" s="124">
        <v>617602</v>
      </c>
      <c r="B1952" s="125" t="s">
        <v>1979</v>
      </c>
      <c r="C1952" s="126" t="s">
        <v>157</v>
      </c>
      <c r="D1952" s="101" t="s">
        <v>2312</v>
      </c>
      <c r="E1952" s="153"/>
      <c r="F1952" s="102">
        <v>510</v>
      </c>
      <c r="G1952" s="103" t="s">
        <v>1954</v>
      </c>
      <c r="H1952" s="104">
        <v>6</v>
      </c>
      <c r="I1952" s="106" t="s">
        <v>2139</v>
      </c>
      <c r="J1952" s="168" t="s">
        <v>2139</v>
      </c>
      <c r="K1952" s="166" t="s">
        <v>2139</v>
      </c>
      <c r="L1952" s="166" t="s">
        <v>2139</v>
      </c>
      <c r="M1952" s="166" t="s">
        <v>2139</v>
      </c>
      <c r="N1952" s="166" t="s">
        <v>2139</v>
      </c>
      <c r="O1952" s="153"/>
      <c r="P1952" s="138">
        <v>0</v>
      </c>
      <c r="Q1952" s="139">
        <v>0</v>
      </c>
      <c r="R1952" s="140">
        <v>0</v>
      </c>
      <c r="S1952" s="140">
        <v>0</v>
      </c>
      <c r="T1952" s="140">
        <v>0</v>
      </c>
      <c r="U1952" s="139">
        <v>0</v>
      </c>
      <c r="V1952" s="77">
        <f t="shared" si="31"/>
        <v>3.1880000000000002</v>
      </c>
      <c r="W1952" s="216">
        <v>7.97</v>
      </c>
      <c r="X1952" s="217">
        <v>0.912895861184568</v>
      </c>
      <c r="Y1952" s="217">
        <v>8.7104138815432011E-2</v>
      </c>
    </row>
    <row r="1953" spans="1:25" x14ac:dyDescent="0.25">
      <c r="A1953" s="124">
        <v>617604</v>
      </c>
      <c r="B1953" s="125" t="s">
        <v>1980</v>
      </c>
      <c r="C1953" s="126" t="s">
        <v>157</v>
      </c>
      <c r="D1953" s="101" t="s">
        <v>2312</v>
      </c>
      <c r="E1953" s="153"/>
      <c r="F1953" s="102">
        <v>507</v>
      </c>
      <c r="G1953" s="103" t="s">
        <v>95</v>
      </c>
      <c r="H1953" s="104">
        <v>6</v>
      </c>
      <c r="I1953" s="106">
        <v>15</v>
      </c>
      <c r="J1953" s="168">
        <v>9</v>
      </c>
      <c r="K1953" s="166" t="s">
        <v>2139</v>
      </c>
      <c r="L1953" s="166" t="s">
        <v>2139</v>
      </c>
      <c r="M1953" s="166" t="s">
        <v>2139</v>
      </c>
      <c r="N1953" s="166" t="s">
        <v>2139</v>
      </c>
      <c r="O1953" s="153"/>
      <c r="P1953" s="138">
        <v>0</v>
      </c>
      <c r="Q1953" s="139">
        <v>0</v>
      </c>
      <c r="R1953" s="140">
        <v>0</v>
      </c>
      <c r="S1953" s="140">
        <v>0</v>
      </c>
      <c r="T1953" s="140">
        <v>0</v>
      </c>
      <c r="U1953" s="139">
        <v>0</v>
      </c>
      <c r="V1953" s="77">
        <f t="shared" si="31"/>
        <v>3.1880000000000002</v>
      </c>
      <c r="W1953" s="216">
        <v>7.97</v>
      </c>
      <c r="X1953" s="217">
        <v>0.912895861184568</v>
      </c>
      <c r="Y1953" s="217">
        <v>8.7104138815432011E-2</v>
      </c>
    </row>
    <row r="1954" spans="1:25" x14ac:dyDescent="0.25">
      <c r="A1954" s="124">
        <v>617605</v>
      </c>
      <c r="B1954" s="125" t="s">
        <v>1981</v>
      </c>
      <c r="C1954" s="126" t="s">
        <v>157</v>
      </c>
      <c r="D1954" s="101" t="s">
        <v>2312</v>
      </c>
      <c r="E1954" s="153"/>
      <c r="F1954" s="102">
        <v>506</v>
      </c>
      <c r="G1954" s="103" t="s">
        <v>401</v>
      </c>
      <c r="H1954" s="104">
        <v>6</v>
      </c>
      <c r="I1954" s="106" t="s">
        <v>2139</v>
      </c>
      <c r="J1954" s="168" t="s">
        <v>2139</v>
      </c>
      <c r="K1954" s="166" t="s">
        <v>2139</v>
      </c>
      <c r="L1954" s="166" t="s">
        <v>2139</v>
      </c>
      <c r="M1954" s="166" t="s">
        <v>2139</v>
      </c>
      <c r="N1954" s="166" t="s">
        <v>2139</v>
      </c>
      <c r="O1954" s="153"/>
      <c r="P1954" s="138">
        <v>0</v>
      </c>
      <c r="Q1954" s="139">
        <v>0</v>
      </c>
      <c r="R1954" s="140">
        <v>0</v>
      </c>
      <c r="S1954" s="140">
        <v>0</v>
      </c>
      <c r="T1954" s="140">
        <v>0</v>
      </c>
      <c r="U1954" s="139">
        <v>0</v>
      </c>
      <c r="V1954" s="77">
        <f t="shared" si="31"/>
        <v>3.1880000000000002</v>
      </c>
      <c r="W1954" s="216">
        <v>7.97</v>
      </c>
      <c r="X1954" s="217">
        <v>0.912895861184568</v>
      </c>
      <c r="Y1954" s="217">
        <v>8.7104138815432011E-2</v>
      </c>
    </row>
    <row r="1955" spans="1:25" x14ac:dyDescent="0.25">
      <c r="A1955" s="124">
        <v>617606</v>
      </c>
      <c r="B1955" s="125" t="s">
        <v>1982</v>
      </c>
      <c r="C1955" s="126" t="s">
        <v>157</v>
      </c>
      <c r="D1955" s="101" t="s">
        <v>2312</v>
      </c>
      <c r="E1955" s="153"/>
      <c r="F1955" s="102">
        <v>506</v>
      </c>
      <c r="G1955" s="103" t="s">
        <v>401</v>
      </c>
      <c r="H1955" s="104">
        <v>6</v>
      </c>
      <c r="I1955" s="106" t="s">
        <v>2139</v>
      </c>
      <c r="J1955" s="168" t="s">
        <v>2139</v>
      </c>
      <c r="K1955" s="166" t="s">
        <v>2139</v>
      </c>
      <c r="L1955" s="166" t="s">
        <v>2139</v>
      </c>
      <c r="M1955" s="166" t="s">
        <v>2139</v>
      </c>
      <c r="N1955" s="166" t="s">
        <v>2139</v>
      </c>
      <c r="O1955" s="153"/>
      <c r="P1955" s="138">
        <v>0</v>
      </c>
      <c r="Q1955" s="139">
        <v>0</v>
      </c>
      <c r="R1955" s="140">
        <v>0</v>
      </c>
      <c r="S1955" s="140">
        <v>0</v>
      </c>
      <c r="T1955" s="140">
        <v>0</v>
      </c>
      <c r="U1955" s="139">
        <v>0</v>
      </c>
      <c r="V1955" s="77">
        <f t="shared" si="31"/>
        <v>3.1880000000000002</v>
      </c>
      <c r="W1955" s="216">
        <v>7.97</v>
      </c>
      <c r="X1955" s="217">
        <v>0.912895861184568</v>
      </c>
      <c r="Y1955" s="217">
        <v>8.7104138815432011E-2</v>
      </c>
    </row>
    <row r="1956" spans="1:25" x14ac:dyDescent="0.25">
      <c r="A1956" s="124">
        <v>617702</v>
      </c>
      <c r="B1956" s="125" t="s">
        <v>1983</v>
      </c>
      <c r="C1956" s="126" t="s">
        <v>157</v>
      </c>
      <c r="D1956" s="101" t="s">
        <v>2312</v>
      </c>
      <c r="E1956" s="153"/>
      <c r="F1956" s="102">
        <v>507</v>
      </c>
      <c r="G1956" s="103" t="s">
        <v>95</v>
      </c>
      <c r="H1956" s="104">
        <v>6</v>
      </c>
      <c r="I1956" s="106">
        <v>3</v>
      </c>
      <c r="J1956" s="168" t="s">
        <v>2139</v>
      </c>
      <c r="K1956" s="166" t="s">
        <v>2139</v>
      </c>
      <c r="L1956" s="166" t="s">
        <v>2139</v>
      </c>
      <c r="M1956" s="166" t="s">
        <v>2139</v>
      </c>
      <c r="N1956" s="166" t="s">
        <v>2139</v>
      </c>
      <c r="O1956" s="153"/>
      <c r="P1956" s="138">
        <v>0</v>
      </c>
      <c r="Q1956" s="139">
        <v>0</v>
      </c>
      <c r="R1956" s="140">
        <v>0</v>
      </c>
      <c r="S1956" s="140">
        <v>0</v>
      </c>
      <c r="T1956" s="140">
        <v>0</v>
      </c>
      <c r="U1956" s="139">
        <v>0</v>
      </c>
      <c r="V1956" s="77">
        <f t="shared" si="31"/>
        <v>3.1880000000000002</v>
      </c>
      <c r="W1956" s="216">
        <v>7.97</v>
      </c>
      <c r="X1956" s="217">
        <v>0.912895861184568</v>
      </c>
      <c r="Y1956" s="217">
        <v>8.7104138815432011E-2</v>
      </c>
    </row>
    <row r="1957" spans="1:25" x14ac:dyDescent="0.25">
      <c r="A1957" s="124">
        <v>617703</v>
      </c>
      <c r="B1957" s="125" t="s">
        <v>1984</v>
      </c>
      <c r="C1957" s="126" t="s">
        <v>157</v>
      </c>
      <c r="D1957" s="101" t="s">
        <v>2312</v>
      </c>
      <c r="E1957" s="153"/>
      <c r="F1957" s="102">
        <v>506</v>
      </c>
      <c r="G1957" s="103" t="s">
        <v>401</v>
      </c>
      <c r="H1957" s="104">
        <v>6</v>
      </c>
      <c r="I1957" s="106">
        <v>18</v>
      </c>
      <c r="J1957" s="168">
        <v>18</v>
      </c>
      <c r="K1957" s="166" t="s">
        <v>2139</v>
      </c>
      <c r="L1957" s="166" t="s">
        <v>2139</v>
      </c>
      <c r="M1957" s="166" t="s">
        <v>2139</v>
      </c>
      <c r="N1957" s="166" t="s">
        <v>2139</v>
      </c>
      <c r="O1957" s="153"/>
      <c r="P1957" s="138">
        <v>0</v>
      </c>
      <c r="Q1957" s="139">
        <v>0</v>
      </c>
      <c r="R1957" s="140">
        <v>0</v>
      </c>
      <c r="S1957" s="140">
        <v>0</v>
      </c>
      <c r="T1957" s="140">
        <v>0</v>
      </c>
      <c r="U1957" s="139">
        <v>0</v>
      </c>
      <c r="V1957" s="77">
        <f t="shared" si="31"/>
        <v>3.1880000000000002</v>
      </c>
      <c r="W1957" s="216">
        <v>7.97</v>
      </c>
      <c r="X1957" s="217">
        <v>0.912895861184568</v>
      </c>
      <c r="Y1957" s="217">
        <v>8.7104138815432011E-2</v>
      </c>
    </row>
    <row r="1958" spans="1:25" x14ac:dyDescent="0.25">
      <c r="A1958" s="124">
        <v>617704</v>
      </c>
      <c r="B1958" s="125" t="s">
        <v>1985</v>
      </c>
      <c r="C1958" s="126" t="s">
        <v>157</v>
      </c>
      <c r="D1958" s="101" t="s">
        <v>2312</v>
      </c>
      <c r="E1958" s="153"/>
      <c r="F1958" s="102">
        <v>507</v>
      </c>
      <c r="G1958" s="103" t="s">
        <v>95</v>
      </c>
      <c r="H1958" s="104">
        <v>6</v>
      </c>
      <c r="I1958" s="106" t="s">
        <v>2139</v>
      </c>
      <c r="J1958" s="168" t="s">
        <v>2139</v>
      </c>
      <c r="K1958" s="166" t="s">
        <v>2139</v>
      </c>
      <c r="L1958" s="166" t="s">
        <v>2139</v>
      </c>
      <c r="M1958" s="166" t="s">
        <v>2139</v>
      </c>
      <c r="N1958" s="166" t="s">
        <v>2139</v>
      </c>
      <c r="O1958" s="153"/>
      <c r="P1958" s="138">
        <v>0</v>
      </c>
      <c r="Q1958" s="139">
        <v>0</v>
      </c>
      <c r="R1958" s="140">
        <v>0</v>
      </c>
      <c r="S1958" s="140">
        <v>0</v>
      </c>
      <c r="T1958" s="140">
        <v>0</v>
      </c>
      <c r="U1958" s="139">
        <v>0</v>
      </c>
      <c r="V1958" s="77">
        <f t="shared" si="31"/>
        <v>3.1880000000000002</v>
      </c>
      <c r="W1958" s="216">
        <v>7.97</v>
      </c>
      <c r="X1958" s="217">
        <v>0.912895861184568</v>
      </c>
      <c r="Y1958" s="217">
        <v>8.7104138815432011E-2</v>
      </c>
    </row>
    <row r="1959" spans="1:25" x14ac:dyDescent="0.25">
      <c r="A1959" s="124">
        <v>617800</v>
      </c>
      <c r="B1959" s="125" t="s">
        <v>1986</v>
      </c>
      <c r="C1959" s="126" t="s">
        <v>157</v>
      </c>
      <c r="D1959" s="101" t="s">
        <v>2312</v>
      </c>
      <c r="E1959" s="153"/>
      <c r="F1959" s="102">
        <v>506</v>
      </c>
      <c r="G1959" s="103" t="s">
        <v>401</v>
      </c>
      <c r="H1959" s="104">
        <v>6</v>
      </c>
      <c r="I1959" s="106" t="s">
        <v>2139</v>
      </c>
      <c r="J1959" s="168" t="s">
        <v>2139</v>
      </c>
      <c r="K1959" s="166" t="s">
        <v>2139</v>
      </c>
      <c r="L1959" s="166" t="s">
        <v>2139</v>
      </c>
      <c r="M1959" s="166" t="s">
        <v>2139</v>
      </c>
      <c r="N1959" s="166" t="s">
        <v>2139</v>
      </c>
      <c r="O1959" s="153"/>
      <c r="P1959" s="138">
        <v>0</v>
      </c>
      <c r="Q1959" s="139">
        <v>0</v>
      </c>
      <c r="R1959" s="140">
        <v>0</v>
      </c>
      <c r="S1959" s="140">
        <v>0</v>
      </c>
      <c r="T1959" s="140">
        <v>0</v>
      </c>
      <c r="U1959" s="139">
        <v>0</v>
      </c>
      <c r="V1959" s="77">
        <f t="shared" si="31"/>
        <v>3.1880000000000002</v>
      </c>
      <c r="W1959" s="216">
        <v>7.97</v>
      </c>
      <c r="X1959" s="217">
        <v>0.912895861184568</v>
      </c>
      <c r="Y1959" s="217">
        <v>8.7104138815432011E-2</v>
      </c>
    </row>
    <row r="1960" spans="1:25" x14ac:dyDescent="0.25">
      <c r="A1960" s="124">
        <v>617901</v>
      </c>
      <c r="B1960" s="125" t="s">
        <v>1987</v>
      </c>
      <c r="C1960" s="126" t="s">
        <v>157</v>
      </c>
      <c r="D1960" s="101" t="s">
        <v>2312</v>
      </c>
      <c r="E1960" s="153"/>
      <c r="F1960" s="102">
        <v>506</v>
      </c>
      <c r="G1960" s="103" t="s">
        <v>401</v>
      </c>
      <c r="H1960" s="104">
        <v>6</v>
      </c>
      <c r="I1960" s="106">
        <v>168</v>
      </c>
      <c r="J1960" s="168">
        <v>147</v>
      </c>
      <c r="K1960" s="166" t="s">
        <v>2139</v>
      </c>
      <c r="L1960" s="166" t="s">
        <v>2139</v>
      </c>
      <c r="M1960" s="166">
        <v>0</v>
      </c>
      <c r="N1960" s="166">
        <v>9</v>
      </c>
      <c r="O1960" s="153"/>
      <c r="P1960" s="138">
        <v>0</v>
      </c>
      <c r="Q1960" s="139">
        <v>0</v>
      </c>
      <c r="R1960" s="140">
        <v>0</v>
      </c>
      <c r="S1960" s="140">
        <v>0</v>
      </c>
      <c r="T1960" s="140">
        <v>0</v>
      </c>
      <c r="U1960" s="139">
        <v>0</v>
      </c>
      <c r="V1960" s="77">
        <f t="shared" si="31"/>
        <v>3.1880000000000002</v>
      </c>
      <c r="W1960" s="216">
        <v>7.97</v>
      </c>
      <c r="X1960" s="217">
        <v>0.912895861184568</v>
      </c>
      <c r="Y1960" s="217">
        <v>8.7104138815432011E-2</v>
      </c>
    </row>
    <row r="1961" spans="1:25" x14ac:dyDescent="0.25">
      <c r="A1961" s="124">
        <v>617902</v>
      </c>
      <c r="B1961" s="125" t="s">
        <v>1988</v>
      </c>
      <c r="C1961" s="126" t="s">
        <v>157</v>
      </c>
      <c r="D1961" s="101" t="s">
        <v>2312</v>
      </c>
      <c r="E1961" s="153"/>
      <c r="F1961" s="102">
        <v>507</v>
      </c>
      <c r="G1961" s="103" t="s">
        <v>95</v>
      </c>
      <c r="H1961" s="104">
        <v>6</v>
      </c>
      <c r="I1961" s="106" t="s">
        <v>2139</v>
      </c>
      <c r="J1961" s="168" t="s">
        <v>2139</v>
      </c>
      <c r="K1961" s="166" t="s">
        <v>2139</v>
      </c>
      <c r="L1961" s="166" t="s">
        <v>2139</v>
      </c>
      <c r="M1961" s="166" t="s">
        <v>2139</v>
      </c>
      <c r="N1961" s="166" t="s">
        <v>2139</v>
      </c>
      <c r="O1961" s="153"/>
      <c r="P1961" s="138">
        <v>0</v>
      </c>
      <c r="Q1961" s="139">
        <v>0</v>
      </c>
      <c r="R1961" s="140">
        <v>0</v>
      </c>
      <c r="S1961" s="140">
        <v>0</v>
      </c>
      <c r="T1961" s="140">
        <v>0</v>
      </c>
      <c r="U1961" s="139">
        <v>0</v>
      </c>
      <c r="V1961" s="77">
        <f t="shared" si="31"/>
        <v>3.1880000000000002</v>
      </c>
      <c r="W1961" s="216">
        <v>7.97</v>
      </c>
      <c r="X1961" s="217">
        <v>0.912895861184568</v>
      </c>
      <c r="Y1961" s="217">
        <v>8.7104138815432011E-2</v>
      </c>
    </row>
    <row r="1962" spans="1:25" x14ac:dyDescent="0.25">
      <c r="A1962" s="124">
        <v>617903</v>
      </c>
      <c r="B1962" s="125" t="s">
        <v>1989</v>
      </c>
      <c r="C1962" s="126" t="s">
        <v>157</v>
      </c>
      <c r="D1962" s="101" t="s">
        <v>2312</v>
      </c>
      <c r="E1962" s="153"/>
      <c r="F1962" s="102">
        <v>507</v>
      </c>
      <c r="G1962" s="103" t="s">
        <v>95</v>
      </c>
      <c r="H1962" s="104">
        <v>6</v>
      </c>
      <c r="I1962" s="106">
        <v>42</v>
      </c>
      <c r="J1962" s="168">
        <v>33</v>
      </c>
      <c r="K1962" s="166" t="s">
        <v>2139</v>
      </c>
      <c r="L1962" s="166" t="s">
        <v>2139</v>
      </c>
      <c r="M1962" s="166" t="s">
        <v>2139</v>
      </c>
      <c r="N1962" s="166">
        <v>6</v>
      </c>
      <c r="O1962" s="153"/>
      <c r="P1962" s="138">
        <v>0</v>
      </c>
      <c r="Q1962" s="139">
        <v>0</v>
      </c>
      <c r="R1962" s="140">
        <v>0</v>
      </c>
      <c r="S1962" s="140">
        <v>0</v>
      </c>
      <c r="T1962" s="140">
        <v>0</v>
      </c>
      <c r="U1962" s="139">
        <v>0</v>
      </c>
      <c r="V1962" s="77">
        <f t="shared" si="31"/>
        <v>3.1880000000000002</v>
      </c>
      <c r="W1962" s="216">
        <v>7.97</v>
      </c>
      <c r="X1962" s="217">
        <v>0.912895861184568</v>
      </c>
      <c r="Y1962" s="217">
        <v>8.7104138815432011E-2</v>
      </c>
    </row>
    <row r="1963" spans="1:25" x14ac:dyDescent="0.25">
      <c r="A1963" s="124">
        <v>618300</v>
      </c>
      <c r="B1963" s="125" t="s">
        <v>1990</v>
      </c>
      <c r="C1963" s="126" t="s">
        <v>408</v>
      </c>
      <c r="D1963" s="101" t="s">
        <v>2076</v>
      </c>
      <c r="E1963" s="153"/>
      <c r="F1963" s="102">
        <v>502</v>
      </c>
      <c r="G1963" s="103" t="s">
        <v>69</v>
      </c>
      <c r="H1963" s="104">
        <v>5</v>
      </c>
      <c r="I1963" s="106" t="s">
        <v>2139</v>
      </c>
      <c r="J1963" s="168" t="s">
        <v>2139</v>
      </c>
      <c r="K1963" s="166" t="s">
        <v>2139</v>
      </c>
      <c r="L1963" s="166" t="s">
        <v>2139</v>
      </c>
      <c r="M1963" s="166" t="s">
        <v>2139</v>
      </c>
      <c r="N1963" s="166" t="s">
        <v>2139</v>
      </c>
      <c r="O1963" s="153"/>
      <c r="P1963" s="138">
        <v>0</v>
      </c>
      <c r="Q1963" s="139">
        <v>0</v>
      </c>
      <c r="R1963" s="140">
        <v>0</v>
      </c>
      <c r="S1963" s="140">
        <v>0</v>
      </c>
      <c r="T1963" s="140">
        <v>0</v>
      </c>
      <c r="U1963" s="139">
        <v>0</v>
      </c>
      <c r="V1963" s="77">
        <f t="shared" si="31"/>
        <v>3.1880000000000002</v>
      </c>
      <c r="W1963" s="216">
        <v>7.97</v>
      </c>
      <c r="X1963" s="217">
        <v>0.912895861184568</v>
      </c>
      <c r="Y1963" s="217">
        <v>8.7104138815432011E-2</v>
      </c>
    </row>
    <row r="1964" spans="1:25" x14ac:dyDescent="0.25">
      <c r="A1964" s="124">
        <v>618400</v>
      </c>
      <c r="B1964" s="125" t="s">
        <v>1991</v>
      </c>
      <c r="C1964" s="126" t="s">
        <v>678</v>
      </c>
      <c r="D1964" s="101" t="s">
        <v>2070</v>
      </c>
      <c r="E1964" s="153"/>
      <c r="F1964" s="102">
        <v>502</v>
      </c>
      <c r="G1964" s="103" t="s">
        <v>69</v>
      </c>
      <c r="H1964" s="104">
        <v>5</v>
      </c>
      <c r="I1964" s="106">
        <v>24</v>
      </c>
      <c r="J1964" s="168">
        <v>21</v>
      </c>
      <c r="K1964" s="166">
        <v>12</v>
      </c>
      <c r="L1964" s="166" t="s">
        <v>2139</v>
      </c>
      <c r="M1964" s="166" t="s">
        <v>2139</v>
      </c>
      <c r="N1964" s="166" t="s">
        <v>2139</v>
      </c>
      <c r="O1964" s="153"/>
      <c r="P1964" s="138">
        <v>0</v>
      </c>
      <c r="Q1964" s="139">
        <v>0</v>
      </c>
      <c r="R1964" s="140">
        <v>0</v>
      </c>
      <c r="S1964" s="140">
        <v>0</v>
      </c>
      <c r="T1964" s="140">
        <v>0</v>
      </c>
      <c r="U1964" s="139">
        <v>0</v>
      </c>
      <c r="V1964" s="77">
        <f t="shared" si="31"/>
        <v>3.1880000000000002</v>
      </c>
      <c r="W1964" s="216">
        <v>7.97</v>
      </c>
      <c r="X1964" s="217">
        <v>0.912895861184568</v>
      </c>
      <c r="Y1964" s="217">
        <v>8.7104138815432011E-2</v>
      </c>
    </row>
    <row r="1965" spans="1:25" x14ac:dyDescent="0.25">
      <c r="A1965" s="124">
        <v>618500</v>
      </c>
      <c r="B1965" s="125" t="s">
        <v>1992</v>
      </c>
      <c r="C1965" s="126" t="s">
        <v>678</v>
      </c>
      <c r="D1965" s="101" t="s">
        <v>2070</v>
      </c>
      <c r="E1965" s="153"/>
      <c r="F1965" s="102">
        <v>502</v>
      </c>
      <c r="G1965" s="103" t="s">
        <v>69</v>
      </c>
      <c r="H1965" s="104">
        <v>5</v>
      </c>
      <c r="I1965" s="106" t="s">
        <v>2139</v>
      </c>
      <c r="J1965" s="168" t="s">
        <v>2139</v>
      </c>
      <c r="K1965" s="166" t="s">
        <v>2139</v>
      </c>
      <c r="L1965" s="166" t="s">
        <v>2139</v>
      </c>
      <c r="M1965" s="166" t="s">
        <v>2139</v>
      </c>
      <c r="N1965" s="166" t="s">
        <v>2139</v>
      </c>
      <c r="O1965" s="153"/>
      <c r="P1965" s="138">
        <v>0</v>
      </c>
      <c r="Q1965" s="139">
        <v>0</v>
      </c>
      <c r="R1965" s="140">
        <v>0</v>
      </c>
      <c r="S1965" s="140">
        <v>0</v>
      </c>
      <c r="T1965" s="140">
        <v>0</v>
      </c>
      <c r="U1965" s="139">
        <v>0</v>
      </c>
      <c r="V1965" s="77">
        <f t="shared" si="31"/>
        <v>3.1880000000000002</v>
      </c>
      <c r="W1965" s="216">
        <v>7.97</v>
      </c>
      <c r="X1965" s="217">
        <v>0.912895861184568</v>
      </c>
      <c r="Y1965" s="217">
        <v>8.7104138815432011E-2</v>
      </c>
    </row>
    <row r="1966" spans="1:25" x14ac:dyDescent="0.25">
      <c r="A1966" s="124">
        <v>619000</v>
      </c>
      <c r="B1966" s="125" t="s">
        <v>1993</v>
      </c>
      <c r="C1966" s="126" t="s">
        <v>408</v>
      </c>
      <c r="D1966" s="101" t="s">
        <v>2073</v>
      </c>
      <c r="E1966" s="153"/>
      <c r="F1966" s="102">
        <v>507</v>
      </c>
      <c r="G1966" s="103" t="s">
        <v>95</v>
      </c>
      <c r="H1966" s="104">
        <v>6</v>
      </c>
      <c r="I1966" s="106" t="s">
        <v>2139</v>
      </c>
      <c r="J1966" s="168" t="s">
        <v>2139</v>
      </c>
      <c r="K1966" s="166" t="s">
        <v>2139</v>
      </c>
      <c r="L1966" s="166" t="s">
        <v>2139</v>
      </c>
      <c r="M1966" s="166" t="s">
        <v>2139</v>
      </c>
      <c r="N1966" s="166" t="s">
        <v>2139</v>
      </c>
      <c r="O1966" s="153"/>
      <c r="P1966" s="138">
        <v>0</v>
      </c>
      <c r="Q1966" s="139">
        <v>0</v>
      </c>
      <c r="R1966" s="140">
        <v>0</v>
      </c>
      <c r="S1966" s="140">
        <v>0</v>
      </c>
      <c r="T1966" s="140">
        <v>0</v>
      </c>
      <c r="U1966" s="139">
        <v>0</v>
      </c>
      <c r="V1966" s="77">
        <f t="shared" si="31"/>
        <v>3.1880000000000002</v>
      </c>
      <c r="W1966" s="216">
        <v>7.97</v>
      </c>
      <c r="X1966" s="217">
        <v>0.912895861184568</v>
      </c>
      <c r="Y1966" s="217">
        <v>8.7104138815432011E-2</v>
      </c>
    </row>
    <row r="1967" spans="1:25" x14ac:dyDescent="0.25">
      <c r="A1967" s="124">
        <v>619101</v>
      </c>
      <c r="B1967" s="125" t="s">
        <v>1994</v>
      </c>
      <c r="C1967" s="126" t="s">
        <v>408</v>
      </c>
      <c r="D1967" s="101" t="s">
        <v>2073</v>
      </c>
      <c r="E1967" s="153"/>
      <c r="F1967" s="102">
        <v>507</v>
      </c>
      <c r="G1967" s="103" t="s">
        <v>95</v>
      </c>
      <c r="H1967" s="104">
        <v>6</v>
      </c>
      <c r="I1967" s="106" t="s">
        <v>2139</v>
      </c>
      <c r="J1967" s="168" t="s">
        <v>2139</v>
      </c>
      <c r="K1967" s="166" t="s">
        <v>2139</v>
      </c>
      <c r="L1967" s="166" t="s">
        <v>2139</v>
      </c>
      <c r="M1967" s="166" t="s">
        <v>2139</v>
      </c>
      <c r="N1967" s="166" t="s">
        <v>2139</v>
      </c>
      <c r="O1967" s="153"/>
      <c r="P1967" s="138">
        <v>0</v>
      </c>
      <c r="Q1967" s="139">
        <v>0</v>
      </c>
      <c r="R1967" s="140">
        <v>0</v>
      </c>
      <c r="S1967" s="140">
        <v>0</v>
      </c>
      <c r="T1967" s="140">
        <v>0</v>
      </c>
      <c r="U1967" s="139">
        <v>0</v>
      </c>
      <c r="V1967" s="77">
        <f t="shared" si="31"/>
        <v>3.1880000000000002</v>
      </c>
      <c r="W1967" s="216">
        <v>7.97</v>
      </c>
      <c r="X1967" s="217">
        <v>0.912895861184568</v>
      </c>
      <c r="Y1967" s="217">
        <v>8.7104138815432011E-2</v>
      </c>
    </row>
    <row r="1968" spans="1:25" x14ac:dyDescent="0.25">
      <c r="A1968" s="124">
        <v>619102</v>
      </c>
      <c r="B1968" s="125" t="s">
        <v>1995</v>
      </c>
      <c r="C1968" s="126" t="s">
        <v>408</v>
      </c>
      <c r="D1968" s="101" t="s">
        <v>2076</v>
      </c>
      <c r="E1968" s="153"/>
      <c r="F1968" s="102">
        <v>507</v>
      </c>
      <c r="G1968" s="103" t="s">
        <v>95</v>
      </c>
      <c r="H1968" s="104">
        <v>6</v>
      </c>
      <c r="I1968" s="106" t="s">
        <v>2139</v>
      </c>
      <c r="J1968" s="168" t="s">
        <v>2139</v>
      </c>
      <c r="K1968" s="166" t="s">
        <v>2139</v>
      </c>
      <c r="L1968" s="166" t="s">
        <v>2139</v>
      </c>
      <c r="M1968" s="166" t="s">
        <v>2139</v>
      </c>
      <c r="N1968" s="166" t="s">
        <v>2139</v>
      </c>
      <c r="O1968" s="153"/>
      <c r="P1968" s="138">
        <v>0</v>
      </c>
      <c r="Q1968" s="139">
        <v>0</v>
      </c>
      <c r="R1968" s="140">
        <v>0</v>
      </c>
      <c r="S1968" s="140">
        <v>0</v>
      </c>
      <c r="T1968" s="140">
        <v>0</v>
      </c>
      <c r="U1968" s="139">
        <v>0</v>
      </c>
      <c r="V1968" s="77">
        <f t="shared" si="31"/>
        <v>3.1880000000000002</v>
      </c>
      <c r="W1968" s="216">
        <v>7.97</v>
      </c>
      <c r="X1968" s="217">
        <v>0.912895861184568</v>
      </c>
      <c r="Y1968" s="217">
        <v>8.7104138815432011E-2</v>
      </c>
    </row>
    <row r="1969" spans="1:25" x14ac:dyDescent="0.25">
      <c r="A1969" s="124">
        <v>619201</v>
      </c>
      <c r="B1969" s="125" t="s">
        <v>1996</v>
      </c>
      <c r="C1969" s="126" t="s">
        <v>408</v>
      </c>
      <c r="D1969" s="101" t="s">
        <v>2077</v>
      </c>
      <c r="E1969" s="153"/>
      <c r="F1969" s="102">
        <v>507</v>
      </c>
      <c r="G1969" s="103" t="s">
        <v>95</v>
      </c>
      <c r="H1969" s="104">
        <v>6</v>
      </c>
      <c r="I1969" s="106" t="s">
        <v>2139</v>
      </c>
      <c r="J1969" s="168" t="s">
        <v>2139</v>
      </c>
      <c r="K1969" s="166" t="s">
        <v>2139</v>
      </c>
      <c r="L1969" s="166" t="s">
        <v>2139</v>
      </c>
      <c r="M1969" s="166" t="s">
        <v>2139</v>
      </c>
      <c r="N1969" s="166" t="s">
        <v>2139</v>
      </c>
      <c r="O1969" s="153"/>
      <c r="P1969" s="138">
        <v>0</v>
      </c>
      <c r="Q1969" s="139">
        <v>0</v>
      </c>
      <c r="R1969" s="140">
        <v>0</v>
      </c>
      <c r="S1969" s="140">
        <v>0</v>
      </c>
      <c r="T1969" s="140">
        <v>0</v>
      </c>
      <c r="U1969" s="139">
        <v>0</v>
      </c>
      <c r="V1969" s="77">
        <f t="shared" si="31"/>
        <v>3.1880000000000002</v>
      </c>
      <c r="W1969" s="216">
        <v>7.97</v>
      </c>
      <c r="X1969" s="217">
        <v>0.912895861184568</v>
      </c>
      <c r="Y1969" s="217">
        <v>8.7104138815432011E-2</v>
      </c>
    </row>
    <row r="1970" spans="1:25" x14ac:dyDescent="0.25">
      <c r="A1970" s="124">
        <v>619202</v>
      </c>
      <c r="B1970" s="125" t="s">
        <v>1997</v>
      </c>
      <c r="C1970" s="126" t="s">
        <v>408</v>
      </c>
      <c r="D1970" s="101" t="s">
        <v>2070</v>
      </c>
      <c r="E1970" s="153"/>
      <c r="F1970" s="102">
        <v>510</v>
      </c>
      <c r="G1970" s="103" t="s">
        <v>1954</v>
      </c>
      <c r="H1970" s="104">
        <v>6</v>
      </c>
      <c r="I1970" s="106" t="s">
        <v>2139</v>
      </c>
      <c r="J1970" s="168" t="s">
        <v>2139</v>
      </c>
      <c r="K1970" s="166" t="s">
        <v>2139</v>
      </c>
      <c r="L1970" s="166" t="s">
        <v>2139</v>
      </c>
      <c r="M1970" s="166" t="s">
        <v>2139</v>
      </c>
      <c r="N1970" s="166" t="s">
        <v>2139</v>
      </c>
      <c r="O1970" s="153"/>
      <c r="P1970" s="138">
        <v>0</v>
      </c>
      <c r="Q1970" s="139">
        <v>0</v>
      </c>
      <c r="R1970" s="140">
        <v>0</v>
      </c>
      <c r="S1970" s="140">
        <v>0</v>
      </c>
      <c r="T1970" s="140">
        <v>0</v>
      </c>
      <c r="U1970" s="139">
        <v>0</v>
      </c>
      <c r="V1970" s="77">
        <f t="shared" si="31"/>
        <v>3.1880000000000002</v>
      </c>
      <c r="W1970" s="216">
        <v>7.97</v>
      </c>
      <c r="X1970" s="217">
        <v>0.912895861184568</v>
      </c>
      <c r="Y1970" s="217">
        <v>8.7104138815432011E-2</v>
      </c>
    </row>
    <row r="1971" spans="1:25" x14ac:dyDescent="0.25">
      <c r="A1971" s="124">
        <v>619301</v>
      </c>
      <c r="B1971" s="125" t="s">
        <v>1998</v>
      </c>
      <c r="C1971" s="126" t="s">
        <v>408</v>
      </c>
      <c r="D1971" s="101" t="s">
        <v>2080</v>
      </c>
      <c r="E1971" s="153"/>
      <c r="F1971" s="102">
        <v>507</v>
      </c>
      <c r="G1971" s="103" t="s">
        <v>95</v>
      </c>
      <c r="H1971" s="104">
        <v>6</v>
      </c>
      <c r="I1971" s="106">
        <v>12</v>
      </c>
      <c r="J1971" s="168">
        <v>9</v>
      </c>
      <c r="K1971" s="166" t="s">
        <v>2139</v>
      </c>
      <c r="L1971" s="166" t="s">
        <v>2139</v>
      </c>
      <c r="M1971" s="166" t="s">
        <v>2139</v>
      </c>
      <c r="N1971" s="166" t="s">
        <v>2139</v>
      </c>
      <c r="O1971" s="153"/>
      <c r="P1971" s="138">
        <v>0</v>
      </c>
      <c r="Q1971" s="139">
        <v>0</v>
      </c>
      <c r="R1971" s="140">
        <v>0</v>
      </c>
      <c r="S1971" s="140">
        <v>0</v>
      </c>
      <c r="T1971" s="140">
        <v>0</v>
      </c>
      <c r="U1971" s="139">
        <v>0</v>
      </c>
      <c r="V1971" s="77">
        <f t="shared" si="31"/>
        <v>3.1880000000000002</v>
      </c>
      <c r="W1971" s="216">
        <v>7.97</v>
      </c>
      <c r="X1971" s="217">
        <v>0.912895861184568</v>
      </c>
      <c r="Y1971" s="217">
        <v>8.7104138815432011E-2</v>
      </c>
    </row>
    <row r="1972" spans="1:25" x14ac:dyDescent="0.25">
      <c r="A1972" s="124">
        <v>619302</v>
      </c>
      <c r="B1972" s="125" t="s">
        <v>1999</v>
      </c>
      <c r="C1972" s="126" t="s">
        <v>408</v>
      </c>
      <c r="D1972" s="101" t="s">
        <v>2080</v>
      </c>
      <c r="E1972" s="153"/>
      <c r="F1972" s="102">
        <v>502</v>
      </c>
      <c r="G1972" s="103" t="s">
        <v>69</v>
      </c>
      <c r="H1972" s="104">
        <v>5</v>
      </c>
      <c r="I1972" s="106">
        <v>6</v>
      </c>
      <c r="J1972" s="168" t="s">
        <v>2139</v>
      </c>
      <c r="K1972" s="166" t="s">
        <v>2139</v>
      </c>
      <c r="L1972" s="166" t="s">
        <v>2139</v>
      </c>
      <c r="M1972" s="166" t="s">
        <v>2139</v>
      </c>
      <c r="N1972" s="166" t="s">
        <v>2139</v>
      </c>
      <c r="O1972" s="153"/>
      <c r="P1972" s="138">
        <v>0</v>
      </c>
      <c r="Q1972" s="139">
        <v>0</v>
      </c>
      <c r="R1972" s="140">
        <v>0</v>
      </c>
      <c r="S1972" s="140">
        <v>0</v>
      </c>
      <c r="T1972" s="140">
        <v>0</v>
      </c>
      <c r="U1972" s="139">
        <v>0</v>
      </c>
      <c r="V1972" s="77">
        <f t="shared" si="31"/>
        <v>3.1880000000000002</v>
      </c>
      <c r="W1972" s="216">
        <v>7.97</v>
      </c>
      <c r="X1972" s="217">
        <v>0.912895861184568</v>
      </c>
      <c r="Y1972" s="217">
        <v>8.7104138815432011E-2</v>
      </c>
    </row>
    <row r="1973" spans="1:25" x14ac:dyDescent="0.25">
      <c r="A1973" s="124">
        <v>619303</v>
      </c>
      <c r="B1973" s="125" t="s">
        <v>2000</v>
      </c>
      <c r="C1973" s="126" t="s">
        <v>408</v>
      </c>
      <c r="D1973" s="101" t="s">
        <v>2070</v>
      </c>
      <c r="E1973" s="153"/>
      <c r="F1973" s="102">
        <v>506</v>
      </c>
      <c r="G1973" s="103" t="s">
        <v>401</v>
      </c>
      <c r="H1973" s="104">
        <v>6</v>
      </c>
      <c r="I1973" s="106" t="s">
        <v>2139</v>
      </c>
      <c r="J1973" s="168" t="s">
        <v>2139</v>
      </c>
      <c r="K1973" s="166" t="s">
        <v>2139</v>
      </c>
      <c r="L1973" s="166" t="s">
        <v>2139</v>
      </c>
      <c r="M1973" s="166" t="s">
        <v>2139</v>
      </c>
      <c r="N1973" s="166" t="s">
        <v>2139</v>
      </c>
      <c r="O1973" s="153"/>
      <c r="P1973" s="138">
        <v>0</v>
      </c>
      <c r="Q1973" s="139">
        <v>0</v>
      </c>
      <c r="R1973" s="140">
        <v>0</v>
      </c>
      <c r="S1973" s="140">
        <v>0</v>
      </c>
      <c r="T1973" s="140">
        <v>0</v>
      </c>
      <c r="U1973" s="139">
        <v>0</v>
      </c>
      <c r="V1973" s="77">
        <f t="shared" si="31"/>
        <v>3.1880000000000002</v>
      </c>
      <c r="W1973" s="216">
        <v>7.97</v>
      </c>
      <c r="X1973" s="217">
        <v>0.912895861184568</v>
      </c>
      <c r="Y1973" s="217">
        <v>8.7104138815432011E-2</v>
      </c>
    </row>
    <row r="1974" spans="1:25" x14ac:dyDescent="0.25">
      <c r="A1974" s="124">
        <v>619400</v>
      </c>
      <c r="B1974" s="125" t="s">
        <v>2001</v>
      </c>
      <c r="C1974" s="126" t="s">
        <v>408</v>
      </c>
      <c r="D1974" s="101" t="s">
        <v>2070</v>
      </c>
      <c r="E1974" s="153"/>
      <c r="F1974" s="102">
        <v>510</v>
      </c>
      <c r="G1974" s="103" t="s">
        <v>1954</v>
      </c>
      <c r="H1974" s="104">
        <v>6</v>
      </c>
      <c r="I1974" s="106" t="s">
        <v>2139</v>
      </c>
      <c r="J1974" s="168" t="s">
        <v>2139</v>
      </c>
      <c r="K1974" s="166" t="s">
        <v>2139</v>
      </c>
      <c r="L1974" s="166" t="s">
        <v>2139</v>
      </c>
      <c r="M1974" s="166" t="s">
        <v>2139</v>
      </c>
      <c r="N1974" s="166" t="s">
        <v>2139</v>
      </c>
      <c r="O1974" s="153"/>
      <c r="P1974" s="138">
        <v>0</v>
      </c>
      <c r="Q1974" s="139">
        <v>0</v>
      </c>
      <c r="R1974" s="140">
        <v>0</v>
      </c>
      <c r="S1974" s="140">
        <v>0</v>
      </c>
      <c r="T1974" s="140">
        <v>0</v>
      </c>
      <c r="U1974" s="139">
        <v>0</v>
      </c>
      <c r="V1974" s="77">
        <f t="shared" si="31"/>
        <v>3.1880000000000002</v>
      </c>
      <c r="W1974" s="216">
        <v>7.97</v>
      </c>
      <c r="X1974" s="217">
        <v>0.912895861184568</v>
      </c>
      <c r="Y1974" s="217">
        <v>8.7104138815432011E-2</v>
      </c>
    </row>
    <row r="1975" spans="1:25" x14ac:dyDescent="0.25">
      <c r="A1975" s="124">
        <v>619500</v>
      </c>
      <c r="B1975" s="125" t="s">
        <v>2002</v>
      </c>
      <c r="C1975" s="126" t="s">
        <v>408</v>
      </c>
      <c r="D1975" s="101" t="s">
        <v>2070</v>
      </c>
      <c r="E1975" s="153"/>
      <c r="F1975" s="102">
        <v>506</v>
      </c>
      <c r="G1975" s="103" t="s">
        <v>401</v>
      </c>
      <c r="H1975" s="104">
        <v>6</v>
      </c>
      <c r="I1975" s="106" t="s">
        <v>2139</v>
      </c>
      <c r="J1975" s="168" t="s">
        <v>2139</v>
      </c>
      <c r="K1975" s="166" t="s">
        <v>2139</v>
      </c>
      <c r="L1975" s="166" t="s">
        <v>2139</v>
      </c>
      <c r="M1975" s="166" t="s">
        <v>2139</v>
      </c>
      <c r="N1975" s="166" t="s">
        <v>2139</v>
      </c>
      <c r="O1975" s="153"/>
      <c r="P1975" s="138">
        <v>0</v>
      </c>
      <c r="Q1975" s="139">
        <v>0</v>
      </c>
      <c r="R1975" s="140">
        <v>0</v>
      </c>
      <c r="S1975" s="140">
        <v>0</v>
      </c>
      <c r="T1975" s="140">
        <v>0</v>
      </c>
      <c r="U1975" s="139">
        <v>0</v>
      </c>
      <c r="V1975" s="77">
        <f t="shared" si="31"/>
        <v>3.1880000000000002</v>
      </c>
      <c r="W1975" s="216">
        <v>7.97</v>
      </c>
      <c r="X1975" s="217">
        <v>0.912895861184568</v>
      </c>
      <c r="Y1975" s="217">
        <v>8.7104138815432011E-2</v>
      </c>
    </row>
    <row r="1976" spans="1:25" x14ac:dyDescent="0.25">
      <c r="A1976" s="124">
        <v>619701</v>
      </c>
      <c r="B1976" s="125" t="s">
        <v>2003</v>
      </c>
      <c r="C1976" s="126" t="s">
        <v>678</v>
      </c>
      <c r="D1976" s="101" t="s">
        <v>2070</v>
      </c>
      <c r="E1976" s="153"/>
      <c r="F1976" s="102">
        <v>502</v>
      </c>
      <c r="G1976" s="103" t="s">
        <v>69</v>
      </c>
      <c r="H1976" s="104">
        <v>5</v>
      </c>
      <c r="I1976" s="106" t="s">
        <v>2139</v>
      </c>
      <c r="J1976" s="168" t="s">
        <v>2139</v>
      </c>
      <c r="K1976" s="166" t="s">
        <v>2139</v>
      </c>
      <c r="L1976" s="166" t="s">
        <v>2139</v>
      </c>
      <c r="M1976" s="166" t="s">
        <v>2139</v>
      </c>
      <c r="N1976" s="166" t="s">
        <v>2139</v>
      </c>
      <c r="O1976" s="153"/>
      <c r="P1976" s="138">
        <v>0</v>
      </c>
      <c r="Q1976" s="139">
        <v>0</v>
      </c>
      <c r="R1976" s="140">
        <v>0</v>
      </c>
      <c r="S1976" s="140">
        <v>0</v>
      </c>
      <c r="T1976" s="140">
        <v>0</v>
      </c>
      <c r="U1976" s="139">
        <v>0</v>
      </c>
      <c r="V1976" s="77">
        <f t="shared" si="31"/>
        <v>3.1880000000000002</v>
      </c>
      <c r="W1976" s="216">
        <v>7.97</v>
      </c>
      <c r="X1976" s="217">
        <v>0.912895861184568</v>
      </c>
      <c r="Y1976" s="217">
        <v>8.7104138815432011E-2</v>
      </c>
    </row>
    <row r="1977" spans="1:25" x14ac:dyDescent="0.25">
      <c r="A1977" s="124">
        <v>619702</v>
      </c>
      <c r="B1977" s="125" t="s">
        <v>2004</v>
      </c>
      <c r="C1977" s="126" t="s">
        <v>678</v>
      </c>
      <c r="D1977" s="101" t="s">
        <v>2070</v>
      </c>
      <c r="E1977" s="153"/>
      <c r="F1977" s="102">
        <v>510</v>
      </c>
      <c r="G1977" s="103" t="s">
        <v>1954</v>
      </c>
      <c r="H1977" s="104">
        <v>6</v>
      </c>
      <c r="I1977" s="106" t="s">
        <v>2139</v>
      </c>
      <c r="J1977" s="168" t="s">
        <v>2139</v>
      </c>
      <c r="K1977" s="166" t="s">
        <v>2139</v>
      </c>
      <c r="L1977" s="166" t="s">
        <v>2139</v>
      </c>
      <c r="M1977" s="166" t="s">
        <v>2139</v>
      </c>
      <c r="N1977" s="166" t="s">
        <v>2139</v>
      </c>
      <c r="O1977" s="153"/>
      <c r="P1977" s="138">
        <v>0</v>
      </c>
      <c r="Q1977" s="139">
        <v>0</v>
      </c>
      <c r="R1977" s="140">
        <v>0</v>
      </c>
      <c r="S1977" s="140">
        <v>0</v>
      </c>
      <c r="T1977" s="140">
        <v>0</v>
      </c>
      <c r="U1977" s="139">
        <v>0</v>
      </c>
      <c r="V1977" s="77">
        <f t="shared" si="31"/>
        <v>3.1880000000000002</v>
      </c>
      <c r="W1977" s="216">
        <v>7.97</v>
      </c>
      <c r="X1977" s="217">
        <v>0.912895861184568</v>
      </c>
      <c r="Y1977" s="217">
        <v>8.7104138815432011E-2</v>
      </c>
    </row>
    <row r="1978" spans="1:25" x14ac:dyDescent="0.25">
      <c r="A1978" s="124">
        <v>619900</v>
      </c>
      <c r="B1978" s="125" t="s">
        <v>2005</v>
      </c>
      <c r="C1978" s="126" t="s">
        <v>678</v>
      </c>
      <c r="D1978" s="101" t="s">
        <v>2070</v>
      </c>
      <c r="E1978" s="153"/>
      <c r="F1978" s="102">
        <v>502</v>
      </c>
      <c r="G1978" s="103" t="s">
        <v>69</v>
      </c>
      <c r="H1978" s="104">
        <v>5</v>
      </c>
      <c r="I1978" s="106" t="s">
        <v>2139</v>
      </c>
      <c r="J1978" s="168" t="s">
        <v>2139</v>
      </c>
      <c r="K1978" s="166" t="s">
        <v>2139</v>
      </c>
      <c r="L1978" s="166" t="s">
        <v>2139</v>
      </c>
      <c r="M1978" s="166" t="s">
        <v>2139</v>
      </c>
      <c r="N1978" s="166" t="s">
        <v>2139</v>
      </c>
      <c r="O1978" s="153"/>
      <c r="P1978" s="138">
        <v>0</v>
      </c>
      <c r="Q1978" s="139">
        <v>0</v>
      </c>
      <c r="R1978" s="140">
        <v>0</v>
      </c>
      <c r="S1978" s="140">
        <v>0</v>
      </c>
      <c r="T1978" s="140">
        <v>0</v>
      </c>
      <c r="U1978" s="139">
        <v>0</v>
      </c>
      <c r="V1978" s="77">
        <f t="shared" si="31"/>
        <v>3.1880000000000002</v>
      </c>
      <c r="W1978" s="216">
        <v>7.97</v>
      </c>
      <c r="X1978" s="217">
        <v>0.912895861184568</v>
      </c>
      <c r="Y1978" s="217">
        <v>8.7104138815432011E-2</v>
      </c>
    </row>
    <row r="1979" spans="1:25" x14ac:dyDescent="0.25">
      <c r="A1979" s="124">
        <v>620000</v>
      </c>
      <c r="B1979" s="125" t="s">
        <v>2006</v>
      </c>
      <c r="C1979" s="126" t="s">
        <v>408</v>
      </c>
      <c r="D1979" s="101" t="s">
        <v>2078</v>
      </c>
      <c r="E1979" s="153"/>
      <c r="F1979" s="102">
        <v>505</v>
      </c>
      <c r="G1979" s="103" t="s">
        <v>788</v>
      </c>
      <c r="H1979" s="104">
        <v>6</v>
      </c>
      <c r="I1979" s="106" t="s">
        <v>2139</v>
      </c>
      <c r="J1979" s="168" t="s">
        <v>2139</v>
      </c>
      <c r="K1979" s="166" t="s">
        <v>2139</v>
      </c>
      <c r="L1979" s="166" t="s">
        <v>2139</v>
      </c>
      <c r="M1979" s="166" t="s">
        <v>2139</v>
      </c>
      <c r="N1979" s="166" t="s">
        <v>2139</v>
      </c>
      <c r="O1979" s="153"/>
      <c r="P1979" s="138">
        <v>0</v>
      </c>
      <c r="Q1979" s="139">
        <v>0</v>
      </c>
      <c r="R1979" s="140">
        <v>0</v>
      </c>
      <c r="S1979" s="140">
        <v>0</v>
      </c>
      <c r="T1979" s="140">
        <v>0</v>
      </c>
      <c r="U1979" s="139">
        <v>0</v>
      </c>
      <c r="V1979" s="77">
        <f t="shared" si="31"/>
        <v>3.1880000000000002</v>
      </c>
      <c r="W1979" s="216">
        <v>7.97</v>
      </c>
      <c r="X1979" s="217">
        <v>0.912895861184568</v>
      </c>
      <c r="Y1979" s="217">
        <v>8.7104138815432011E-2</v>
      </c>
    </row>
    <row r="1980" spans="1:25" x14ac:dyDescent="0.25">
      <c r="A1980" s="124">
        <v>620400</v>
      </c>
      <c r="B1980" s="125" t="s">
        <v>2007</v>
      </c>
      <c r="C1980" s="126" t="s">
        <v>872</v>
      </c>
      <c r="D1980" s="101" t="s">
        <v>2070</v>
      </c>
      <c r="E1980" s="153"/>
      <c r="F1980" s="102">
        <v>510</v>
      </c>
      <c r="G1980" s="103" t="s">
        <v>1954</v>
      </c>
      <c r="H1980" s="104">
        <v>6</v>
      </c>
      <c r="I1980" s="106" t="s">
        <v>2139</v>
      </c>
      <c r="J1980" s="168" t="s">
        <v>2139</v>
      </c>
      <c r="K1980" s="166" t="s">
        <v>2139</v>
      </c>
      <c r="L1980" s="166" t="s">
        <v>2139</v>
      </c>
      <c r="M1980" s="166" t="s">
        <v>2139</v>
      </c>
      <c r="N1980" s="166" t="s">
        <v>2139</v>
      </c>
      <c r="O1980" s="153"/>
      <c r="P1980" s="138">
        <v>0</v>
      </c>
      <c r="Q1980" s="139">
        <v>0</v>
      </c>
      <c r="R1980" s="140">
        <v>0</v>
      </c>
      <c r="S1980" s="140">
        <v>0</v>
      </c>
      <c r="T1980" s="140">
        <v>0</v>
      </c>
      <c r="U1980" s="139">
        <v>0</v>
      </c>
      <c r="V1980" s="77">
        <f t="shared" si="31"/>
        <v>3.1880000000000002</v>
      </c>
      <c r="W1980" s="216">
        <v>7.97</v>
      </c>
      <c r="X1980" s="217">
        <v>0.912895861184568</v>
      </c>
      <c r="Y1980" s="217">
        <v>8.7104138815432011E-2</v>
      </c>
    </row>
    <row r="1981" spans="1:25" x14ac:dyDescent="0.25">
      <c r="A1981" s="124">
        <v>620901</v>
      </c>
      <c r="B1981" s="125" t="s">
        <v>2008</v>
      </c>
      <c r="C1981" s="126" t="s">
        <v>836</v>
      </c>
      <c r="D1981" s="101" t="s">
        <v>2070</v>
      </c>
      <c r="E1981" s="153"/>
      <c r="F1981" s="102">
        <v>506</v>
      </c>
      <c r="G1981" s="103" t="s">
        <v>401</v>
      </c>
      <c r="H1981" s="104">
        <v>6</v>
      </c>
      <c r="I1981" s="106" t="s">
        <v>2139</v>
      </c>
      <c r="J1981" s="168" t="s">
        <v>2139</v>
      </c>
      <c r="K1981" s="166" t="s">
        <v>2139</v>
      </c>
      <c r="L1981" s="166" t="s">
        <v>2139</v>
      </c>
      <c r="M1981" s="166" t="s">
        <v>2139</v>
      </c>
      <c r="N1981" s="166" t="s">
        <v>2139</v>
      </c>
      <c r="O1981" s="153"/>
      <c r="P1981" s="138">
        <v>0</v>
      </c>
      <c r="Q1981" s="139">
        <v>0</v>
      </c>
      <c r="R1981" s="140">
        <v>0</v>
      </c>
      <c r="S1981" s="140">
        <v>0</v>
      </c>
      <c r="T1981" s="140">
        <v>0</v>
      </c>
      <c r="U1981" s="139">
        <v>0</v>
      </c>
      <c r="V1981" s="77">
        <f t="shared" si="31"/>
        <v>3.1880000000000002</v>
      </c>
      <c r="W1981" s="216">
        <v>7.97</v>
      </c>
      <c r="X1981" s="217">
        <v>0.912895861184568</v>
      </c>
      <c r="Y1981" s="217">
        <v>8.7104138815432011E-2</v>
      </c>
    </row>
    <row r="1982" spans="1:25" x14ac:dyDescent="0.25">
      <c r="A1982" s="124">
        <v>620903</v>
      </c>
      <c r="B1982" s="125" t="s">
        <v>2009</v>
      </c>
      <c r="C1982" s="126" t="s">
        <v>836</v>
      </c>
      <c r="D1982" s="101" t="s">
        <v>2070</v>
      </c>
      <c r="E1982" s="153"/>
      <c r="F1982" s="102">
        <v>510</v>
      </c>
      <c r="G1982" s="103" t="s">
        <v>1954</v>
      </c>
      <c r="H1982" s="104">
        <v>6</v>
      </c>
      <c r="I1982" s="106" t="s">
        <v>2139</v>
      </c>
      <c r="J1982" s="168" t="s">
        <v>2139</v>
      </c>
      <c r="K1982" s="166" t="s">
        <v>2139</v>
      </c>
      <c r="L1982" s="166" t="s">
        <v>2139</v>
      </c>
      <c r="M1982" s="166" t="s">
        <v>2139</v>
      </c>
      <c r="N1982" s="166" t="s">
        <v>2139</v>
      </c>
      <c r="O1982" s="153"/>
      <c r="P1982" s="138">
        <v>0</v>
      </c>
      <c r="Q1982" s="139">
        <v>0</v>
      </c>
      <c r="R1982" s="140">
        <v>0</v>
      </c>
      <c r="S1982" s="140">
        <v>0</v>
      </c>
      <c r="T1982" s="140">
        <v>0</v>
      </c>
      <c r="U1982" s="139">
        <v>0</v>
      </c>
      <c r="V1982" s="77">
        <f t="shared" si="31"/>
        <v>3.1880000000000002</v>
      </c>
      <c r="W1982" s="216">
        <v>7.97</v>
      </c>
      <c r="X1982" s="217">
        <v>0.912895861184568</v>
      </c>
      <c r="Y1982" s="217">
        <v>8.7104138815432011E-2</v>
      </c>
    </row>
    <row r="1983" spans="1:25" x14ac:dyDescent="0.25">
      <c r="A1983" s="124">
        <v>620904</v>
      </c>
      <c r="B1983" s="125" t="s">
        <v>2010</v>
      </c>
      <c r="C1983" s="126" t="s">
        <v>836</v>
      </c>
      <c r="D1983" s="101" t="s">
        <v>2070</v>
      </c>
      <c r="E1983" s="153"/>
      <c r="F1983" s="102">
        <v>502</v>
      </c>
      <c r="G1983" s="103" t="s">
        <v>69</v>
      </c>
      <c r="H1983" s="104">
        <v>5</v>
      </c>
      <c r="I1983" s="106" t="s">
        <v>2139</v>
      </c>
      <c r="J1983" s="168" t="s">
        <v>2139</v>
      </c>
      <c r="K1983" s="166" t="s">
        <v>2139</v>
      </c>
      <c r="L1983" s="166" t="s">
        <v>2139</v>
      </c>
      <c r="M1983" s="166" t="s">
        <v>2139</v>
      </c>
      <c r="N1983" s="166" t="s">
        <v>2139</v>
      </c>
      <c r="O1983" s="153"/>
      <c r="P1983" s="138">
        <v>0</v>
      </c>
      <c r="Q1983" s="139">
        <v>0</v>
      </c>
      <c r="R1983" s="140">
        <v>0</v>
      </c>
      <c r="S1983" s="140">
        <v>0</v>
      </c>
      <c r="T1983" s="140">
        <v>0</v>
      </c>
      <c r="U1983" s="139">
        <v>0</v>
      </c>
      <c r="V1983" s="77">
        <f t="shared" si="31"/>
        <v>3.1880000000000002</v>
      </c>
      <c r="W1983" s="216">
        <v>7.97</v>
      </c>
      <c r="X1983" s="217">
        <v>0.912895861184568</v>
      </c>
      <c r="Y1983" s="217">
        <v>8.7104138815432011E-2</v>
      </c>
    </row>
    <row r="1984" spans="1:25" x14ac:dyDescent="0.25">
      <c r="A1984" s="124">
        <v>621401</v>
      </c>
      <c r="B1984" s="125" t="s">
        <v>2011</v>
      </c>
      <c r="C1984" s="126" t="s">
        <v>987</v>
      </c>
      <c r="D1984" s="101" t="s">
        <v>2070</v>
      </c>
      <c r="E1984" s="153"/>
      <c r="F1984" s="102">
        <v>506</v>
      </c>
      <c r="G1984" s="103" t="s">
        <v>401</v>
      </c>
      <c r="H1984" s="104">
        <v>6</v>
      </c>
      <c r="I1984" s="106" t="s">
        <v>2139</v>
      </c>
      <c r="J1984" s="168" t="s">
        <v>2139</v>
      </c>
      <c r="K1984" s="166" t="s">
        <v>2139</v>
      </c>
      <c r="L1984" s="166" t="s">
        <v>2139</v>
      </c>
      <c r="M1984" s="166" t="s">
        <v>2139</v>
      </c>
      <c r="N1984" s="166" t="s">
        <v>2139</v>
      </c>
      <c r="O1984" s="153"/>
      <c r="P1984" s="138">
        <v>0</v>
      </c>
      <c r="Q1984" s="139">
        <v>0</v>
      </c>
      <c r="R1984" s="140">
        <v>0</v>
      </c>
      <c r="S1984" s="140">
        <v>0</v>
      </c>
      <c r="T1984" s="140">
        <v>0</v>
      </c>
      <c r="U1984" s="139">
        <v>0</v>
      </c>
      <c r="V1984" s="77">
        <f t="shared" si="31"/>
        <v>3.1880000000000002</v>
      </c>
      <c r="W1984" s="216">
        <v>7.97</v>
      </c>
      <c r="X1984" s="217">
        <v>0.912895861184568</v>
      </c>
      <c r="Y1984" s="217">
        <v>8.7104138815432011E-2</v>
      </c>
    </row>
    <row r="1985" spans="1:25" x14ac:dyDescent="0.25">
      <c r="A1985" s="124">
        <v>621402</v>
      </c>
      <c r="B1985" s="125" t="s">
        <v>2012</v>
      </c>
      <c r="C1985" s="126" t="s">
        <v>987</v>
      </c>
      <c r="D1985" s="101" t="s">
        <v>2070</v>
      </c>
      <c r="E1985" s="153"/>
      <c r="F1985" s="102">
        <v>510</v>
      </c>
      <c r="G1985" s="103" t="s">
        <v>1954</v>
      </c>
      <c r="H1985" s="104">
        <v>6</v>
      </c>
      <c r="I1985" s="106">
        <v>3</v>
      </c>
      <c r="J1985" s="168" t="s">
        <v>2139</v>
      </c>
      <c r="K1985" s="166" t="s">
        <v>2139</v>
      </c>
      <c r="L1985" s="166" t="s">
        <v>2139</v>
      </c>
      <c r="M1985" s="166" t="s">
        <v>2139</v>
      </c>
      <c r="N1985" s="166" t="s">
        <v>2139</v>
      </c>
      <c r="O1985" s="153"/>
      <c r="P1985" s="138">
        <v>0</v>
      </c>
      <c r="Q1985" s="139">
        <v>0</v>
      </c>
      <c r="R1985" s="140">
        <v>0</v>
      </c>
      <c r="S1985" s="140">
        <v>0</v>
      </c>
      <c r="T1985" s="140">
        <v>0</v>
      </c>
      <c r="U1985" s="139">
        <v>0</v>
      </c>
      <c r="V1985" s="77">
        <f t="shared" si="31"/>
        <v>3.1880000000000002</v>
      </c>
      <c r="W1985" s="216">
        <v>7.97</v>
      </c>
      <c r="X1985" s="217">
        <v>0.912895861184568</v>
      </c>
      <c r="Y1985" s="217">
        <v>8.7104138815432011E-2</v>
      </c>
    </row>
    <row r="1986" spans="1:25" x14ac:dyDescent="0.25">
      <c r="A1986" s="124">
        <v>621500</v>
      </c>
      <c r="B1986" s="125" t="s">
        <v>2013</v>
      </c>
      <c r="C1986" s="126" t="s">
        <v>1683</v>
      </c>
      <c r="D1986" s="101" t="s">
        <v>2070</v>
      </c>
      <c r="E1986" s="153"/>
      <c r="F1986" s="102" t="e">
        <v>#N/A</v>
      </c>
      <c r="G1986" s="103" t="e">
        <v>#N/A</v>
      </c>
      <c r="H1986" s="104">
        <v>6</v>
      </c>
      <c r="I1986" s="106" t="s">
        <v>2139</v>
      </c>
      <c r="J1986" s="168" t="s">
        <v>2139</v>
      </c>
      <c r="K1986" s="166" t="s">
        <v>2139</v>
      </c>
      <c r="L1986" s="166" t="s">
        <v>2139</v>
      </c>
      <c r="M1986" s="166" t="s">
        <v>2139</v>
      </c>
      <c r="N1986" s="166" t="s">
        <v>2139</v>
      </c>
      <c r="O1986" s="153"/>
      <c r="P1986" s="138">
        <v>0</v>
      </c>
      <c r="Q1986" s="139">
        <v>0</v>
      </c>
      <c r="R1986" s="140"/>
      <c r="S1986" s="140"/>
      <c r="T1986" s="140"/>
      <c r="U1986" s="139"/>
      <c r="V1986" s="77">
        <f t="shared" si="31"/>
        <v>3.1880000000000002</v>
      </c>
      <c r="W1986" s="216">
        <v>7.97</v>
      </c>
      <c r="X1986" s="217">
        <v>0.912895861184568</v>
      </c>
      <c r="Y1986" s="217">
        <v>8.7104138815432011E-2</v>
      </c>
    </row>
    <row r="1987" spans="1:25" x14ac:dyDescent="0.25">
      <c r="A1987" s="124">
        <v>622000</v>
      </c>
      <c r="B1987" s="125" t="s">
        <v>2014</v>
      </c>
      <c r="C1987" s="126" t="s">
        <v>646</v>
      </c>
      <c r="D1987" s="101" t="s">
        <v>2070</v>
      </c>
      <c r="E1987" s="153"/>
      <c r="F1987" s="102">
        <v>510</v>
      </c>
      <c r="G1987" s="103" t="s">
        <v>1954</v>
      </c>
      <c r="H1987" s="104">
        <v>6</v>
      </c>
      <c r="I1987" s="106" t="s">
        <v>2139</v>
      </c>
      <c r="J1987" s="168" t="s">
        <v>2139</v>
      </c>
      <c r="K1987" s="166" t="s">
        <v>2139</v>
      </c>
      <c r="L1987" s="166" t="s">
        <v>2139</v>
      </c>
      <c r="M1987" s="166" t="s">
        <v>2139</v>
      </c>
      <c r="N1987" s="166" t="s">
        <v>2139</v>
      </c>
      <c r="O1987" s="153"/>
      <c r="P1987" s="138">
        <v>0</v>
      </c>
      <c r="Q1987" s="139">
        <v>0</v>
      </c>
      <c r="R1987" s="140">
        <v>0</v>
      </c>
      <c r="S1987" s="140">
        <v>0</v>
      </c>
      <c r="T1987" s="140">
        <v>0</v>
      </c>
      <c r="U1987" s="139">
        <v>0</v>
      </c>
      <c r="V1987" s="77">
        <f t="shared" si="31"/>
        <v>3.1880000000000002</v>
      </c>
      <c r="W1987" s="216">
        <v>7.97</v>
      </c>
      <c r="X1987" s="217">
        <v>0.912895861184568</v>
      </c>
      <c r="Y1987" s="217">
        <v>8.7104138815432011E-2</v>
      </c>
    </row>
    <row r="1988" spans="1:25" x14ac:dyDescent="0.25">
      <c r="A1988" s="124">
        <v>622101</v>
      </c>
      <c r="B1988" s="125" t="s">
        <v>2015</v>
      </c>
      <c r="C1988" s="126" t="s">
        <v>980</v>
      </c>
      <c r="D1988" s="101" t="s">
        <v>2070</v>
      </c>
      <c r="E1988" s="153"/>
      <c r="F1988" s="102">
        <v>506</v>
      </c>
      <c r="G1988" s="103" t="s">
        <v>401</v>
      </c>
      <c r="H1988" s="104">
        <v>6</v>
      </c>
      <c r="I1988" s="106" t="s">
        <v>2139</v>
      </c>
      <c r="J1988" s="168" t="s">
        <v>2139</v>
      </c>
      <c r="K1988" s="166" t="s">
        <v>2139</v>
      </c>
      <c r="L1988" s="166" t="s">
        <v>2139</v>
      </c>
      <c r="M1988" s="166" t="s">
        <v>2139</v>
      </c>
      <c r="N1988" s="166" t="s">
        <v>2139</v>
      </c>
      <c r="O1988" s="153"/>
      <c r="P1988" s="138">
        <v>0</v>
      </c>
      <c r="Q1988" s="139">
        <v>0</v>
      </c>
      <c r="R1988" s="140">
        <v>0</v>
      </c>
      <c r="S1988" s="140">
        <v>0</v>
      </c>
      <c r="T1988" s="140">
        <v>0</v>
      </c>
      <c r="U1988" s="139">
        <v>0</v>
      </c>
      <c r="V1988" s="77">
        <f t="shared" si="31"/>
        <v>3.1880000000000002</v>
      </c>
      <c r="W1988" s="216">
        <v>7.97</v>
      </c>
      <c r="X1988" s="217">
        <v>0.912895861184568</v>
      </c>
      <c r="Y1988" s="217">
        <v>8.7104138815432011E-2</v>
      </c>
    </row>
    <row r="1989" spans="1:25" x14ac:dyDescent="0.25">
      <c r="A1989" s="124">
        <v>622102</v>
      </c>
      <c r="B1989" s="125" t="s">
        <v>2016</v>
      </c>
      <c r="C1989" s="126" t="s">
        <v>980</v>
      </c>
      <c r="D1989" s="101" t="s">
        <v>2106</v>
      </c>
      <c r="E1989" s="153"/>
      <c r="F1989" s="102">
        <v>507</v>
      </c>
      <c r="G1989" s="103" t="s">
        <v>95</v>
      </c>
      <c r="H1989" s="104">
        <v>6</v>
      </c>
      <c r="I1989" s="106">
        <v>39</v>
      </c>
      <c r="J1989" s="168">
        <v>33</v>
      </c>
      <c r="K1989" s="166" t="s">
        <v>2139</v>
      </c>
      <c r="L1989" s="166" t="s">
        <v>2139</v>
      </c>
      <c r="M1989" s="166" t="s">
        <v>2139</v>
      </c>
      <c r="N1989" s="166" t="s">
        <v>2139</v>
      </c>
      <c r="O1989" s="153"/>
      <c r="P1989" s="138">
        <v>0</v>
      </c>
      <c r="Q1989" s="139">
        <v>0</v>
      </c>
      <c r="R1989" s="140">
        <v>0</v>
      </c>
      <c r="S1989" s="140">
        <v>0</v>
      </c>
      <c r="T1989" s="140">
        <v>0</v>
      </c>
      <c r="U1989" s="139">
        <v>0</v>
      </c>
      <c r="V1989" s="77">
        <f t="shared" si="31"/>
        <v>3.1880000000000002</v>
      </c>
      <c r="W1989" s="216">
        <v>7.97</v>
      </c>
      <c r="X1989" s="217">
        <v>0.912895861184568</v>
      </c>
      <c r="Y1989" s="217">
        <v>8.7104138815432011E-2</v>
      </c>
    </row>
    <row r="1990" spans="1:25" x14ac:dyDescent="0.25">
      <c r="A1990" s="124">
        <v>622201</v>
      </c>
      <c r="B1990" s="125" t="s">
        <v>2017</v>
      </c>
      <c r="C1990" s="126" t="s">
        <v>980</v>
      </c>
      <c r="D1990" s="101" t="s">
        <v>2107</v>
      </c>
      <c r="E1990" s="153"/>
      <c r="F1990" s="102">
        <v>507</v>
      </c>
      <c r="G1990" s="103" t="s">
        <v>95</v>
      </c>
      <c r="H1990" s="104">
        <v>6</v>
      </c>
      <c r="I1990" s="106">
        <v>27</v>
      </c>
      <c r="J1990" s="168">
        <v>27</v>
      </c>
      <c r="K1990" s="166" t="s">
        <v>2139</v>
      </c>
      <c r="L1990" s="166" t="s">
        <v>2139</v>
      </c>
      <c r="M1990" s="166" t="s">
        <v>2139</v>
      </c>
      <c r="N1990" s="166" t="s">
        <v>2139</v>
      </c>
      <c r="O1990" s="153"/>
      <c r="P1990" s="138">
        <v>0</v>
      </c>
      <c r="Q1990" s="139">
        <v>0</v>
      </c>
      <c r="R1990" s="140">
        <v>0</v>
      </c>
      <c r="S1990" s="140">
        <v>0</v>
      </c>
      <c r="T1990" s="140">
        <v>0</v>
      </c>
      <c r="U1990" s="139">
        <v>0</v>
      </c>
      <c r="V1990" s="77">
        <f t="shared" si="31"/>
        <v>3.1880000000000002</v>
      </c>
      <c r="W1990" s="216">
        <v>7.97</v>
      </c>
      <c r="X1990" s="217">
        <v>0.912895861184568</v>
      </c>
      <c r="Y1990" s="217">
        <v>8.7104138815432011E-2</v>
      </c>
    </row>
    <row r="1991" spans="1:25" x14ac:dyDescent="0.25">
      <c r="A1991" s="124">
        <v>622202</v>
      </c>
      <c r="B1991" s="125" t="s">
        <v>2018</v>
      </c>
      <c r="C1991" s="126" t="s">
        <v>980</v>
      </c>
      <c r="D1991" s="101" t="s">
        <v>2070</v>
      </c>
      <c r="E1991" s="153"/>
      <c r="F1991" s="102">
        <v>510</v>
      </c>
      <c r="G1991" s="103" t="s">
        <v>1954</v>
      </c>
      <c r="H1991" s="104">
        <v>6</v>
      </c>
      <c r="I1991" s="106" t="s">
        <v>2139</v>
      </c>
      <c r="J1991" s="168" t="s">
        <v>2139</v>
      </c>
      <c r="K1991" s="166" t="s">
        <v>2139</v>
      </c>
      <c r="L1991" s="166" t="s">
        <v>2139</v>
      </c>
      <c r="M1991" s="166" t="s">
        <v>2139</v>
      </c>
      <c r="N1991" s="166" t="s">
        <v>2139</v>
      </c>
      <c r="O1991" s="153"/>
      <c r="P1991" s="138">
        <v>0</v>
      </c>
      <c r="Q1991" s="139">
        <v>0</v>
      </c>
      <c r="R1991" s="140">
        <v>0</v>
      </c>
      <c r="S1991" s="140">
        <v>0</v>
      </c>
      <c r="T1991" s="140">
        <v>0</v>
      </c>
      <c r="U1991" s="139">
        <v>0</v>
      </c>
      <c r="V1991" s="77">
        <f t="shared" si="31"/>
        <v>3.1880000000000002</v>
      </c>
      <c r="W1991" s="216">
        <v>7.97</v>
      </c>
      <c r="X1991" s="217">
        <v>0.912895861184568</v>
      </c>
      <c r="Y1991" s="217">
        <v>8.7104138815432011E-2</v>
      </c>
    </row>
    <row r="1992" spans="1:25" x14ac:dyDescent="0.25">
      <c r="A1992" s="124">
        <v>622700</v>
      </c>
      <c r="B1992" s="125" t="s">
        <v>2019</v>
      </c>
      <c r="C1992" s="126" t="s">
        <v>646</v>
      </c>
      <c r="D1992" s="101" t="s">
        <v>2070</v>
      </c>
      <c r="E1992" s="153"/>
      <c r="F1992" s="102">
        <v>510</v>
      </c>
      <c r="G1992" s="103" t="s">
        <v>1954</v>
      </c>
      <c r="H1992" s="104">
        <v>6</v>
      </c>
      <c r="I1992" s="106" t="s">
        <v>2139</v>
      </c>
      <c r="J1992" s="168" t="s">
        <v>2139</v>
      </c>
      <c r="K1992" s="166" t="s">
        <v>2139</v>
      </c>
      <c r="L1992" s="166" t="s">
        <v>2139</v>
      </c>
      <c r="M1992" s="166" t="s">
        <v>2139</v>
      </c>
      <c r="N1992" s="166" t="s">
        <v>2139</v>
      </c>
      <c r="O1992" s="153"/>
      <c r="P1992" s="138">
        <v>0</v>
      </c>
      <c r="Q1992" s="139">
        <v>0</v>
      </c>
      <c r="R1992" s="140">
        <v>0</v>
      </c>
      <c r="S1992" s="140">
        <v>0</v>
      </c>
      <c r="T1992" s="140">
        <v>0</v>
      </c>
      <c r="U1992" s="139">
        <v>0</v>
      </c>
      <c r="V1992" s="77">
        <f t="shared" si="31"/>
        <v>3.1880000000000002</v>
      </c>
      <c r="W1992" s="216">
        <v>7.97</v>
      </c>
      <c r="X1992" s="217">
        <v>0.912895861184568</v>
      </c>
      <c r="Y1992" s="217">
        <v>8.7104138815432011E-2</v>
      </c>
    </row>
    <row r="1993" spans="1:25" x14ac:dyDescent="0.25">
      <c r="A1993" s="124">
        <v>623801</v>
      </c>
      <c r="B1993" s="125" t="s">
        <v>2020</v>
      </c>
      <c r="C1993" s="126" t="s">
        <v>1399</v>
      </c>
      <c r="D1993" s="101" t="s">
        <v>2116</v>
      </c>
      <c r="E1993" s="153"/>
      <c r="F1993" s="102">
        <v>507</v>
      </c>
      <c r="G1993" s="103" t="s">
        <v>95</v>
      </c>
      <c r="H1993" s="104">
        <v>6</v>
      </c>
      <c r="I1993" s="106" t="s">
        <v>2139</v>
      </c>
      <c r="J1993" s="168" t="s">
        <v>2139</v>
      </c>
      <c r="K1993" s="166" t="s">
        <v>2139</v>
      </c>
      <c r="L1993" s="166" t="s">
        <v>2139</v>
      </c>
      <c r="M1993" s="166" t="s">
        <v>2139</v>
      </c>
      <c r="N1993" s="166" t="s">
        <v>2139</v>
      </c>
      <c r="O1993" s="153"/>
      <c r="P1993" s="138">
        <v>0</v>
      </c>
      <c r="Q1993" s="139">
        <v>0</v>
      </c>
      <c r="R1993" s="140">
        <v>0</v>
      </c>
      <c r="S1993" s="140">
        <v>0</v>
      </c>
      <c r="T1993" s="140">
        <v>0</v>
      </c>
      <c r="U1993" s="139">
        <v>0</v>
      </c>
      <c r="V1993" s="77">
        <f t="shared" si="31"/>
        <v>3.1880000000000002</v>
      </c>
      <c r="W1993" s="216">
        <v>7.97</v>
      </c>
      <c r="X1993" s="217">
        <v>0.912895861184568</v>
      </c>
      <c r="Y1993" s="217">
        <v>8.7104138815432011E-2</v>
      </c>
    </row>
    <row r="1994" spans="1:25" x14ac:dyDescent="0.25">
      <c r="A1994" s="124">
        <v>623803</v>
      </c>
      <c r="B1994" s="125" t="s">
        <v>2021</v>
      </c>
      <c r="C1994" s="126" t="s">
        <v>1396</v>
      </c>
      <c r="D1994" s="101" t="s">
        <v>2115</v>
      </c>
      <c r="E1994" s="153"/>
      <c r="F1994" s="102">
        <v>511</v>
      </c>
      <c r="G1994" s="103" t="s">
        <v>1949</v>
      </c>
      <c r="H1994" s="104">
        <v>6</v>
      </c>
      <c r="I1994" s="106" t="s">
        <v>2139</v>
      </c>
      <c r="J1994" s="168" t="s">
        <v>2139</v>
      </c>
      <c r="K1994" s="166" t="s">
        <v>2139</v>
      </c>
      <c r="L1994" s="166" t="s">
        <v>2139</v>
      </c>
      <c r="M1994" s="166" t="s">
        <v>2139</v>
      </c>
      <c r="N1994" s="166" t="s">
        <v>2139</v>
      </c>
      <c r="O1994" s="153"/>
      <c r="P1994" s="138">
        <v>0</v>
      </c>
      <c r="Q1994" s="139">
        <v>0</v>
      </c>
      <c r="R1994" s="140">
        <v>0</v>
      </c>
      <c r="S1994" s="140">
        <v>0</v>
      </c>
      <c r="T1994" s="140">
        <v>0</v>
      </c>
      <c r="U1994" s="139">
        <v>0</v>
      </c>
      <c r="V1994" s="77">
        <f t="shared" si="31"/>
        <v>3.1880000000000002</v>
      </c>
      <c r="W1994" s="216">
        <v>7.97</v>
      </c>
      <c r="X1994" s="217">
        <v>0.912895861184568</v>
      </c>
      <c r="Y1994" s="217">
        <v>8.7104138815432011E-2</v>
      </c>
    </row>
    <row r="1995" spans="1:25" x14ac:dyDescent="0.25">
      <c r="A1995" s="124">
        <v>623804</v>
      </c>
      <c r="B1995" s="125" t="s">
        <v>2022</v>
      </c>
      <c r="C1995" s="126" t="s">
        <v>1399</v>
      </c>
      <c r="D1995" s="101" t="s">
        <v>2070</v>
      </c>
      <c r="E1995" s="153"/>
      <c r="F1995" s="102">
        <v>510</v>
      </c>
      <c r="G1995" s="103" t="s">
        <v>1954</v>
      </c>
      <c r="H1995" s="104">
        <v>6</v>
      </c>
      <c r="I1995" s="106" t="s">
        <v>2139</v>
      </c>
      <c r="J1995" s="168" t="s">
        <v>2139</v>
      </c>
      <c r="K1995" s="166" t="s">
        <v>2139</v>
      </c>
      <c r="L1995" s="166" t="s">
        <v>2139</v>
      </c>
      <c r="M1995" s="166" t="s">
        <v>2139</v>
      </c>
      <c r="N1995" s="166" t="s">
        <v>2139</v>
      </c>
      <c r="O1995" s="153"/>
      <c r="P1995" s="138">
        <v>0</v>
      </c>
      <c r="Q1995" s="139">
        <v>0</v>
      </c>
      <c r="R1995" s="140">
        <v>0</v>
      </c>
      <c r="S1995" s="140">
        <v>0</v>
      </c>
      <c r="T1995" s="140">
        <v>0</v>
      </c>
      <c r="U1995" s="139">
        <v>0</v>
      </c>
      <c r="V1995" s="77">
        <f t="shared" si="31"/>
        <v>3.1880000000000002</v>
      </c>
      <c r="W1995" s="216">
        <v>7.97</v>
      </c>
      <c r="X1995" s="217">
        <v>0.912895861184568</v>
      </c>
      <c r="Y1995" s="217">
        <v>8.7104138815432011E-2</v>
      </c>
    </row>
    <row r="1996" spans="1:25" x14ac:dyDescent="0.25">
      <c r="A1996" s="124">
        <v>623805</v>
      </c>
      <c r="B1996" s="125" t="s">
        <v>2023</v>
      </c>
      <c r="C1996" s="126" t="s">
        <v>1372</v>
      </c>
      <c r="D1996" s="101" t="s">
        <v>2070</v>
      </c>
      <c r="E1996" s="153"/>
      <c r="F1996" s="102">
        <v>510</v>
      </c>
      <c r="G1996" s="103" t="s">
        <v>1954</v>
      </c>
      <c r="H1996" s="104">
        <v>6</v>
      </c>
      <c r="I1996" s="106" t="s">
        <v>2139</v>
      </c>
      <c r="J1996" s="168" t="s">
        <v>2139</v>
      </c>
      <c r="K1996" s="166" t="s">
        <v>2139</v>
      </c>
      <c r="L1996" s="166" t="s">
        <v>2139</v>
      </c>
      <c r="M1996" s="166" t="s">
        <v>2139</v>
      </c>
      <c r="N1996" s="166" t="s">
        <v>2139</v>
      </c>
      <c r="O1996" s="153"/>
      <c r="P1996" s="138">
        <v>0</v>
      </c>
      <c r="Q1996" s="139">
        <v>0</v>
      </c>
      <c r="R1996" s="140">
        <v>0</v>
      </c>
      <c r="S1996" s="140">
        <v>0</v>
      </c>
      <c r="T1996" s="140">
        <v>0</v>
      </c>
      <c r="U1996" s="139">
        <v>0</v>
      </c>
      <c r="V1996" s="77">
        <f t="shared" si="31"/>
        <v>3.1880000000000002</v>
      </c>
      <c r="W1996" s="216">
        <v>7.97</v>
      </c>
      <c r="X1996" s="217">
        <v>0.912895861184568</v>
      </c>
      <c r="Y1996" s="217">
        <v>8.7104138815432011E-2</v>
      </c>
    </row>
    <row r="1997" spans="1:25" x14ac:dyDescent="0.25">
      <c r="A1997" s="124">
        <v>623806</v>
      </c>
      <c r="B1997" s="125" t="s">
        <v>2024</v>
      </c>
      <c r="C1997" s="126" t="s">
        <v>1385</v>
      </c>
      <c r="D1997" s="101" t="s">
        <v>2070</v>
      </c>
      <c r="E1997" s="153"/>
      <c r="F1997" s="102">
        <v>510</v>
      </c>
      <c r="G1997" s="103" t="s">
        <v>1954</v>
      </c>
      <c r="H1997" s="104">
        <v>6</v>
      </c>
      <c r="I1997" s="106" t="s">
        <v>2139</v>
      </c>
      <c r="J1997" s="168" t="s">
        <v>2139</v>
      </c>
      <c r="K1997" s="166" t="s">
        <v>2139</v>
      </c>
      <c r="L1997" s="166" t="s">
        <v>2139</v>
      </c>
      <c r="M1997" s="166" t="s">
        <v>2139</v>
      </c>
      <c r="N1997" s="166" t="s">
        <v>2139</v>
      </c>
      <c r="O1997" s="153"/>
      <c r="P1997" s="138">
        <v>0</v>
      </c>
      <c r="Q1997" s="139">
        <v>0</v>
      </c>
      <c r="R1997" s="140">
        <v>0</v>
      </c>
      <c r="S1997" s="140">
        <v>0</v>
      </c>
      <c r="T1997" s="140">
        <v>0</v>
      </c>
      <c r="U1997" s="139">
        <v>0</v>
      </c>
      <c r="V1997" s="77">
        <f t="shared" si="31"/>
        <v>3.1880000000000002</v>
      </c>
      <c r="W1997" s="216">
        <v>7.97</v>
      </c>
      <c r="X1997" s="217">
        <v>0.912895861184568</v>
      </c>
      <c r="Y1997" s="217">
        <v>8.7104138815432011E-2</v>
      </c>
    </row>
    <row r="1998" spans="1:25" x14ac:dyDescent="0.25">
      <c r="A1998" s="124">
        <v>623900</v>
      </c>
      <c r="B1998" s="125" t="s">
        <v>2025</v>
      </c>
      <c r="C1998" s="126" t="s">
        <v>1396</v>
      </c>
      <c r="D1998" s="101" t="s">
        <v>2115</v>
      </c>
      <c r="E1998" s="153"/>
      <c r="F1998" s="102">
        <v>507</v>
      </c>
      <c r="G1998" s="103" t="s">
        <v>95</v>
      </c>
      <c r="H1998" s="104">
        <v>6</v>
      </c>
      <c r="I1998" s="106">
        <v>12</v>
      </c>
      <c r="J1998" s="168">
        <v>12</v>
      </c>
      <c r="K1998" s="166" t="s">
        <v>2139</v>
      </c>
      <c r="L1998" s="166" t="s">
        <v>2139</v>
      </c>
      <c r="M1998" s="166" t="s">
        <v>2139</v>
      </c>
      <c r="N1998" s="166" t="s">
        <v>2139</v>
      </c>
      <c r="O1998" s="153"/>
      <c r="P1998" s="138">
        <v>0</v>
      </c>
      <c r="Q1998" s="139">
        <v>0</v>
      </c>
      <c r="R1998" s="140">
        <v>0</v>
      </c>
      <c r="S1998" s="140">
        <v>0</v>
      </c>
      <c r="T1998" s="140">
        <v>0</v>
      </c>
      <c r="U1998" s="139">
        <v>0</v>
      </c>
      <c r="V1998" s="77">
        <f t="shared" si="31"/>
        <v>3.1880000000000002</v>
      </c>
      <c r="W1998" s="216">
        <v>7.97</v>
      </c>
      <c r="X1998" s="217">
        <v>0.912895861184568</v>
      </c>
      <c r="Y1998" s="217">
        <v>8.7104138815432011E-2</v>
      </c>
    </row>
    <row r="1999" spans="1:25" x14ac:dyDescent="0.25">
      <c r="A1999" s="124">
        <v>624100</v>
      </c>
      <c r="B1999" s="125" t="s">
        <v>2026</v>
      </c>
      <c r="C1999" s="126" t="s">
        <v>1458</v>
      </c>
      <c r="D1999" s="101" t="s">
        <v>2117</v>
      </c>
      <c r="E1999" s="153"/>
      <c r="F1999" s="102">
        <v>507</v>
      </c>
      <c r="G1999" s="103" t="s">
        <v>95</v>
      </c>
      <c r="H1999" s="104">
        <v>6</v>
      </c>
      <c r="I1999" s="106">
        <v>3</v>
      </c>
      <c r="J1999" s="168" t="s">
        <v>2139</v>
      </c>
      <c r="K1999" s="166" t="s">
        <v>2139</v>
      </c>
      <c r="L1999" s="166" t="s">
        <v>2139</v>
      </c>
      <c r="M1999" s="166" t="s">
        <v>2139</v>
      </c>
      <c r="N1999" s="166" t="s">
        <v>2139</v>
      </c>
      <c r="O1999" s="153"/>
      <c r="P1999" s="138">
        <v>0</v>
      </c>
      <c r="Q1999" s="139">
        <v>0</v>
      </c>
      <c r="R1999" s="140">
        <v>0</v>
      </c>
      <c r="S1999" s="140">
        <v>0</v>
      </c>
      <c r="T1999" s="140">
        <v>0</v>
      </c>
      <c r="U1999" s="139">
        <v>0</v>
      </c>
      <c r="V1999" s="77">
        <f t="shared" si="31"/>
        <v>3.1880000000000002</v>
      </c>
      <c r="W1999" s="216">
        <v>7.97</v>
      </c>
      <c r="X1999" s="217">
        <v>0.912895861184568</v>
      </c>
      <c r="Y1999" s="217">
        <v>8.7104138815432011E-2</v>
      </c>
    </row>
    <row r="2000" spans="1:25" x14ac:dyDescent="0.25">
      <c r="A2000" s="124">
        <v>624600</v>
      </c>
      <c r="B2000" s="125" t="s">
        <v>2027</v>
      </c>
      <c r="C2000" s="126" t="s">
        <v>1458</v>
      </c>
      <c r="D2000" s="101" t="s">
        <v>2070</v>
      </c>
      <c r="E2000" s="153"/>
      <c r="F2000" s="102">
        <v>510</v>
      </c>
      <c r="G2000" s="103" t="s">
        <v>1954</v>
      </c>
      <c r="H2000" s="104">
        <v>6</v>
      </c>
      <c r="I2000" s="106" t="s">
        <v>2139</v>
      </c>
      <c r="J2000" s="168" t="s">
        <v>2139</v>
      </c>
      <c r="K2000" s="166" t="s">
        <v>2139</v>
      </c>
      <c r="L2000" s="166" t="s">
        <v>2139</v>
      </c>
      <c r="M2000" s="166" t="s">
        <v>2139</v>
      </c>
      <c r="N2000" s="166" t="s">
        <v>2139</v>
      </c>
      <c r="O2000" s="153"/>
      <c r="P2000" s="138">
        <v>0</v>
      </c>
      <c r="Q2000" s="139">
        <v>0</v>
      </c>
      <c r="R2000" s="140">
        <v>0</v>
      </c>
      <c r="S2000" s="140">
        <v>0</v>
      </c>
      <c r="T2000" s="140">
        <v>0</v>
      </c>
      <c r="U2000" s="139">
        <v>0</v>
      </c>
      <c r="V2000" s="77">
        <f t="shared" si="31"/>
        <v>3.1880000000000002</v>
      </c>
      <c r="W2000" s="216">
        <v>7.97</v>
      </c>
      <c r="X2000" s="217">
        <v>0.912895861184568</v>
      </c>
      <c r="Y2000" s="217">
        <v>8.7104138815432011E-2</v>
      </c>
    </row>
    <row r="2001" spans="1:25" x14ac:dyDescent="0.25">
      <c r="A2001" s="124">
        <v>625101</v>
      </c>
      <c r="B2001" s="125" t="s">
        <v>2028</v>
      </c>
      <c r="C2001" s="126" t="s">
        <v>1385</v>
      </c>
      <c r="D2001" s="101" t="s">
        <v>2122</v>
      </c>
      <c r="E2001" s="153"/>
      <c r="F2001" s="102">
        <v>507</v>
      </c>
      <c r="G2001" s="103" t="s">
        <v>95</v>
      </c>
      <c r="H2001" s="104">
        <v>6</v>
      </c>
      <c r="I2001" s="106" t="s">
        <v>2139</v>
      </c>
      <c r="J2001" s="168" t="s">
        <v>2139</v>
      </c>
      <c r="K2001" s="166" t="s">
        <v>2139</v>
      </c>
      <c r="L2001" s="166" t="s">
        <v>2139</v>
      </c>
      <c r="M2001" s="166" t="s">
        <v>2139</v>
      </c>
      <c r="N2001" s="166" t="s">
        <v>2139</v>
      </c>
      <c r="O2001" s="153"/>
      <c r="P2001" s="138">
        <v>0</v>
      </c>
      <c r="Q2001" s="139">
        <v>0</v>
      </c>
      <c r="R2001" s="140">
        <v>0</v>
      </c>
      <c r="S2001" s="140">
        <v>0</v>
      </c>
      <c r="T2001" s="140">
        <v>0</v>
      </c>
      <c r="U2001" s="139">
        <v>0</v>
      </c>
      <c r="V2001" s="77">
        <f t="shared" ref="V2001:V2021" si="32">IF(OR(H2001=1,H2001=2,H2001=3),0.6*W2001,0.4*W2001)</f>
        <v>3.1880000000000002</v>
      </c>
      <c r="W2001" s="216">
        <v>7.97</v>
      </c>
      <c r="X2001" s="217">
        <v>0.912895861184568</v>
      </c>
      <c r="Y2001" s="217">
        <v>8.7104138815432011E-2</v>
      </c>
    </row>
    <row r="2002" spans="1:25" x14ac:dyDescent="0.25">
      <c r="A2002" s="124">
        <v>625102</v>
      </c>
      <c r="B2002" s="125" t="s">
        <v>2029</v>
      </c>
      <c r="C2002" s="126" t="s">
        <v>1385</v>
      </c>
      <c r="D2002" s="101" t="s">
        <v>2122</v>
      </c>
      <c r="E2002" s="153"/>
      <c r="F2002" s="102">
        <v>507</v>
      </c>
      <c r="G2002" s="103" t="s">
        <v>95</v>
      </c>
      <c r="H2002" s="104">
        <v>6</v>
      </c>
      <c r="I2002" s="106">
        <v>3</v>
      </c>
      <c r="J2002" s="168" t="s">
        <v>2139</v>
      </c>
      <c r="K2002" s="166" t="s">
        <v>2139</v>
      </c>
      <c r="L2002" s="166" t="s">
        <v>2139</v>
      </c>
      <c r="M2002" s="166" t="s">
        <v>2139</v>
      </c>
      <c r="N2002" s="166" t="s">
        <v>2139</v>
      </c>
      <c r="O2002" s="153"/>
      <c r="P2002" s="138">
        <v>0</v>
      </c>
      <c r="Q2002" s="139">
        <v>0</v>
      </c>
      <c r="R2002" s="140">
        <v>0</v>
      </c>
      <c r="S2002" s="140">
        <v>0</v>
      </c>
      <c r="T2002" s="140">
        <v>0</v>
      </c>
      <c r="U2002" s="139">
        <v>0</v>
      </c>
      <c r="V2002" s="77">
        <f t="shared" si="32"/>
        <v>3.1880000000000002</v>
      </c>
      <c r="W2002" s="216">
        <v>7.97</v>
      </c>
      <c r="X2002" s="217">
        <v>0.912895861184568</v>
      </c>
      <c r="Y2002" s="217">
        <v>8.7104138815432011E-2</v>
      </c>
    </row>
    <row r="2003" spans="1:25" x14ac:dyDescent="0.25">
      <c r="A2003" s="124">
        <v>625103</v>
      </c>
      <c r="B2003" s="125" t="s">
        <v>2030</v>
      </c>
      <c r="C2003" s="126" t="s">
        <v>1385</v>
      </c>
      <c r="D2003" s="101" t="s">
        <v>2070</v>
      </c>
      <c r="E2003" s="153"/>
      <c r="F2003" s="102">
        <v>510</v>
      </c>
      <c r="G2003" s="103" t="s">
        <v>1954</v>
      </c>
      <c r="H2003" s="104">
        <v>6</v>
      </c>
      <c r="I2003" s="106">
        <v>15</v>
      </c>
      <c r="J2003" s="168">
        <v>15</v>
      </c>
      <c r="K2003" s="166" t="s">
        <v>2139</v>
      </c>
      <c r="L2003" s="166" t="s">
        <v>2139</v>
      </c>
      <c r="M2003" s="166" t="s">
        <v>2139</v>
      </c>
      <c r="N2003" s="166" t="s">
        <v>2139</v>
      </c>
      <c r="O2003" s="153"/>
      <c r="P2003" s="138">
        <v>0</v>
      </c>
      <c r="Q2003" s="139">
        <v>0</v>
      </c>
      <c r="R2003" s="140">
        <v>0</v>
      </c>
      <c r="S2003" s="140">
        <v>0</v>
      </c>
      <c r="T2003" s="140">
        <v>0</v>
      </c>
      <c r="U2003" s="139">
        <v>0</v>
      </c>
      <c r="V2003" s="77">
        <f t="shared" si="32"/>
        <v>3.1880000000000002</v>
      </c>
      <c r="W2003" s="216">
        <v>7.97</v>
      </c>
      <c r="X2003" s="217">
        <v>0.912895861184568</v>
      </c>
      <c r="Y2003" s="217">
        <v>8.7104138815432011E-2</v>
      </c>
    </row>
    <row r="2004" spans="1:25" x14ac:dyDescent="0.25">
      <c r="A2004" s="124">
        <v>625200</v>
      </c>
      <c r="B2004" s="125" t="s">
        <v>2031</v>
      </c>
      <c r="C2004" s="126" t="s">
        <v>1683</v>
      </c>
      <c r="D2004" s="101" t="s">
        <v>2123</v>
      </c>
      <c r="E2004" s="153"/>
      <c r="F2004" s="102">
        <v>511</v>
      </c>
      <c r="G2004" s="103" t="s">
        <v>1949</v>
      </c>
      <c r="H2004" s="104">
        <v>6</v>
      </c>
      <c r="I2004" s="106" t="s">
        <v>2139</v>
      </c>
      <c r="J2004" s="168" t="s">
        <v>2139</v>
      </c>
      <c r="K2004" s="166" t="s">
        <v>2139</v>
      </c>
      <c r="L2004" s="166" t="s">
        <v>2139</v>
      </c>
      <c r="M2004" s="166" t="s">
        <v>2139</v>
      </c>
      <c r="N2004" s="166" t="s">
        <v>2139</v>
      </c>
      <c r="O2004" s="153"/>
      <c r="P2004" s="138">
        <v>0</v>
      </c>
      <c r="Q2004" s="139">
        <v>0</v>
      </c>
      <c r="R2004" s="140"/>
      <c r="S2004" s="140"/>
      <c r="T2004" s="140"/>
      <c r="U2004" s="139"/>
      <c r="V2004" s="77">
        <f t="shared" si="32"/>
        <v>3.1880000000000002</v>
      </c>
      <c r="W2004" s="216">
        <v>7.97</v>
      </c>
      <c r="X2004" s="217">
        <v>0.912895861184568</v>
      </c>
      <c r="Y2004" s="217">
        <v>8.7104138815432011E-2</v>
      </c>
    </row>
    <row r="2005" spans="1:25" x14ac:dyDescent="0.25">
      <c r="A2005" s="124">
        <v>625300</v>
      </c>
      <c r="B2005" s="125" t="s">
        <v>2032</v>
      </c>
      <c r="C2005" s="126" t="s">
        <v>1385</v>
      </c>
      <c r="D2005" s="101" t="s">
        <v>2125</v>
      </c>
      <c r="E2005" s="153"/>
      <c r="F2005" s="102">
        <v>507</v>
      </c>
      <c r="G2005" s="103" t="s">
        <v>95</v>
      </c>
      <c r="H2005" s="104">
        <v>6</v>
      </c>
      <c r="I2005" s="106" t="s">
        <v>2139</v>
      </c>
      <c r="J2005" s="168" t="s">
        <v>2139</v>
      </c>
      <c r="K2005" s="166" t="s">
        <v>2139</v>
      </c>
      <c r="L2005" s="166" t="s">
        <v>2139</v>
      </c>
      <c r="M2005" s="166" t="s">
        <v>2139</v>
      </c>
      <c r="N2005" s="166" t="s">
        <v>2139</v>
      </c>
      <c r="O2005" s="153"/>
      <c r="P2005" s="138">
        <v>0</v>
      </c>
      <c r="Q2005" s="139">
        <v>0</v>
      </c>
      <c r="R2005" s="140">
        <v>0</v>
      </c>
      <c r="S2005" s="140">
        <v>0</v>
      </c>
      <c r="T2005" s="140">
        <v>0</v>
      </c>
      <c r="U2005" s="139">
        <v>0</v>
      </c>
      <c r="V2005" s="77">
        <f t="shared" si="32"/>
        <v>3.1880000000000002</v>
      </c>
      <c r="W2005" s="216">
        <v>7.97</v>
      </c>
      <c r="X2005" s="217">
        <v>0.912895861184568</v>
      </c>
      <c r="Y2005" s="217">
        <v>8.7104138815432011E-2</v>
      </c>
    </row>
    <row r="2006" spans="1:25" x14ac:dyDescent="0.25">
      <c r="A2006" s="124">
        <v>625800</v>
      </c>
      <c r="B2006" s="125" t="s">
        <v>2033</v>
      </c>
      <c r="C2006" s="126" t="s">
        <v>1742</v>
      </c>
      <c r="D2006" s="101" t="s">
        <v>2129</v>
      </c>
      <c r="E2006" s="153"/>
      <c r="F2006" s="102">
        <v>507</v>
      </c>
      <c r="G2006" s="103" t="s">
        <v>95</v>
      </c>
      <c r="H2006" s="104">
        <v>6</v>
      </c>
      <c r="I2006" s="106">
        <v>6</v>
      </c>
      <c r="J2006" s="168" t="s">
        <v>2139</v>
      </c>
      <c r="K2006" s="166" t="s">
        <v>2139</v>
      </c>
      <c r="L2006" s="166" t="s">
        <v>2139</v>
      </c>
      <c r="M2006" s="166" t="s">
        <v>2139</v>
      </c>
      <c r="N2006" s="166" t="s">
        <v>2139</v>
      </c>
      <c r="O2006" s="153"/>
      <c r="P2006" s="138">
        <v>0</v>
      </c>
      <c r="Q2006" s="139">
        <v>0</v>
      </c>
      <c r="R2006" s="140">
        <v>0</v>
      </c>
      <c r="S2006" s="140">
        <v>0</v>
      </c>
      <c r="T2006" s="140">
        <v>0</v>
      </c>
      <c r="U2006" s="139">
        <v>0</v>
      </c>
      <c r="V2006" s="77">
        <f t="shared" si="32"/>
        <v>3.1880000000000002</v>
      </c>
      <c r="W2006" s="216">
        <v>7.97</v>
      </c>
      <c r="X2006" s="217">
        <v>0.912895861184568</v>
      </c>
      <c r="Y2006" s="217">
        <v>8.7104138815432011E-2</v>
      </c>
    </row>
    <row r="2007" spans="1:25" x14ac:dyDescent="0.25">
      <c r="A2007" s="124">
        <v>625901</v>
      </c>
      <c r="B2007" s="125" t="s">
        <v>2034</v>
      </c>
      <c r="C2007" s="126" t="s">
        <v>1742</v>
      </c>
      <c r="D2007" s="101" t="s">
        <v>2129</v>
      </c>
      <c r="E2007" s="153"/>
      <c r="F2007" s="102">
        <v>507</v>
      </c>
      <c r="G2007" s="103" t="s">
        <v>95</v>
      </c>
      <c r="H2007" s="104">
        <v>6</v>
      </c>
      <c r="I2007" s="106" t="s">
        <v>2139</v>
      </c>
      <c r="J2007" s="168" t="s">
        <v>2139</v>
      </c>
      <c r="K2007" s="166" t="s">
        <v>2139</v>
      </c>
      <c r="L2007" s="166" t="s">
        <v>2139</v>
      </c>
      <c r="M2007" s="166" t="s">
        <v>2139</v>
      </c>
      <c r="N2007" s="166" t="s">
        <v>2139</v>
      </c>
      <c r="O2007" s="153"/>
      <c r="P2007" s="138">
        <v>0</v>
      </c>
      <c r="Q2007" s="139">
        <v>0</v>
      </c>
      <c r="R2007" s="140">
        <v>0</v>
      </c>
      <c r="S2007" s="140">
        <v>0</v>
      </c>
      <c r="T2007" s="140">
        <v>0</v>
      </c>
      <c r="U2007" s="139">
        <v>0</v>
      </c>
      <c r="V2007" s="77">
        <f t="shared" si="32"/>
        <v>3.1880000000000002</v>
      </c>
      <c r="W2007" s="216">
        <v>7.97</v>
      </c>
      <c r="X2007" s="217">
        <v>0.912895861184568</v>
      </c>
      <c r="Y2007" s="217">
        <v>8.7104138815432011E-2</v>
      </c>
    </row>
    <row r="2008" spans="1:25" x14ac:dyDescent="0.25">
      <c r="A2008" s="124">
        <v>625902</v>
      </c>
      <c r="B2008" s="125" t="s">
        <v>2035</v>
      </c>
      <c r="C2008" s="126" t="s">
        <v>1742</v>
      </c>
      <c r="D2008" s="101" t="s">
        <v>2070</v>
      </c>
      <c r="E2008" s="153"/>
      <c r="F2008" s="102">
        <v>510</v>
      </c>
      <c r="G2008" s="103" t="s">
        <v>1954</v>
      </c>
      <c r="H2008" s="104">
        <v>6</v>
      </c>
      <c r="I2008" s="106">
        <v>3</v>
      </c>
      <c r="J2008" s="168" t="s">
        <v>2139</v>
      </c>
      <c r="K2008" s="166" t="s">
        <v>2139</v>
      </c>
      <c r="L2008" s="166" t="s">
        <v>2139</v>
      </c>
      <c r="M2008" s="166" t="s">
        <v>2139</v>
      </c>
      <c r="N2008" s="166" t="s">
        <v>2139</v>
      </c>
      <c r="O2008" s="153"/>
      <c r="P2008" s="138">
        <v>0</v>
      </c>
      <c r="Q2008" s="139">
        <v>0</v>
      </c>
      <c r="R2008" s="140">
        <v>0</v>
      </c>
      <c r="S2008" s="140">
        <v>0</v>
      </c>
      <c r="T2008" s="140">
        <v>0</v>
      </c>
      <c r="U2008" s="139">
        <v>0</v>
      </c>
      <c r="V2008" s="77">
        <f t="shared" si="32"/>
        <v>3.1880000000000002</v>
      </c>
      <c r="W2008" s="216">
        <v>7.97</v>
      </c>
      <c r="X2008" s="217">
        <v>0.912895861184568</v>
      </c>
      <c r="Y2008" s="217">
        <v>8.7104138815432011E-2</v>
      </c>
    </row>
    <row r="2009" spans="1:25" x14ac:dyDescent="0.25">
      <c r="A2009" s="124">
        <v>626000</v>
      </c>
      <c r="B2009" s="125" t="s">
        <v>2036</v>
      </c>
      <c r="C2009" s="126" t="s">
        <v>1742</v>
      </c>
      <c r="D2009" s="101" t="s">
        <v>2128</v>
      </c>
      <c r="E2009" s="153"/>
      <c r="F2009" s="102">
        <v>507</v>
      </c>
      <c r="G2009" s="103" t="s">
        <v>95</v>
      </c>
      <c r="H2009" s="104">
        <v>6</v>
      </c>
      <c r="I2009" s="106" t="s">
        <v>2139</v>
      </c>
      <c r="J2009" s="168" t="s">
        <v>2139</v>
      </c>
      <c r="K2009" s="166" t="s">
        <v>2139</v>
      </c>
      <c r="L2009" s="166" t="s">
        <v>2139</v>
      </c>
      <c r="M2009" s="166" t="s">
        <v>2139</v>
      </c>
      <c r="N2009" s="166" t="s">
        <v>2139</v>
      </c>
      <c r="O2009" s="153"/>
      <c r="P2009" s="138">
        <v>0</v>
      </c>
      <c r="Q2009" s="139">
        <v>0</v>
      </c>
      <c r="R2009" s="140">
        <v>0</v>
      </c>
      <c r="S2009" s="140">
        <v>0</v>
      </c>
      <c r="T2009" s="140">
        <v>0</v>
      </c>
      <c r="U2009" s="139">
        <v>0</v>
      </c>
      <c r="V2009" s="77">
        <f t="shared" si="32"/>
        <v>3.1880000000000002</v>
      </c>
      <c r="W2009" s="216">
        <v>7.97</v>
      </c>
      <c r="X2009" s="217">
        <v>0.912895861184568</v>
      </c>
      <c r="Y2009" s="217">
        <v>8.7104138815432011E-2</v>
      </c>
    </row>
    <row r="2010" spans="1:25" x14ac:dyDescent="0.25">
      <c r="A2010" s="124">
        <v>626100</v>
      </c>
      <c r="B2010" s="125" t="s">
        <v>2037</v>
      </c>
      <c r="C2010" s="126" t="s">
        <v>1863</v>
      </c>
      <c r="D2010" s="101" t="s">
        <v>2133</v>
      </c>
      <c r="E2010" s="153"/>
      <c r="F2010" s="102">
        <v>507</v>
      </c>
      <c r="G2010" s="103" t="s">
        <v>95</v>
      </c>
      <c r="H2010" s="104">
        <v>6</v>
      </c>
      <c r="I2010" s="106">
        <v>6</v>
      </c>
      <c r="J2010" s="168" t="s">
        <v>2139</v>
      </c>
      <c r="K2010" s="166" t="s">
        <v>2139</v>
      </c>
      <c r="L2010" s="166" t="s">
        <v>2139</v>
      </c>
      <c r="M2010" s="166" t="s">
        <v>2139</v>
      </c>
      <c r="N2010" s="166" t="s">
        <v>2139</v>
      </c>
      <c r="O2010" s="153"/>
      <c r="P2010" s="138">
        <v>0</v>
      </c>
      <c r="Q2010" s="139">
        <v>0</v>
      </c>
      <c r="R2010" s="140">
        <v>0</v>
      </c>
      <c r="S2010" s="140">
        <v>0</v>
      </c>
      <c r="T2010" s="140">
        <v>0</v>
      </c>
      <c r="U2010" s="139">
        <v>0</v>
      </c>
      <c r="V2010" s="77">
        <f t="shared" si="32"/>
        <v>3.1880000000000002</v>
      </c>
      <c r="W2010" s="216">
        <v>7.97</v>
      </c>
      <c r="X2010" s="217">
        <v>0.912895861184568</v>
      </c>
      <c r="Y2010" s="217">
        <v>8.7104138815432011E-2</v>
      </c>
    </row>
    <row r="2011" spans="1:25" x14ac:dyDescent="0.25">
      <c r="A2011" s="124">
        <v>626500</v>
      </c>
      <c r="B2011" s="125" t="s">
        <v>2038</v>
      </c>
      <c r="C2011" s="126" t="s">
        <v>1863</v>
      </c>
      <c r="D2011" s="101" t="s">
        <v>2134</v>
      </c>
      <c r="E2011" s="153"/>
      <c r="F2011" s="102">
        <v>502</v>
      </c>
      <c r="G2011" s="103" t="s">
        <v>69</v>
      </c>
      <c r="H2011" s="104">
        <v>5</v>
      </c>
      <c r="I2011" s="106" t="s">
        <v>2139</v>
      </c>
      <c r="J2011" s="168" t="s">
        <v>2139</v>
      </c>
      <c r="K2011" s="166" t="s">
        <v>2139</v>
      </c>
      <c r="L2011" s="166" t="s">
        <v>2139</v>
      </c>
      <c r="M2011" s="166" t="s">
        <v>2139</v>
      </c>
      <c r="N2011" s="166" t="s">
        <v>2139</v>
      </c>
      <c r="O2011" s="153"/>
      <c r="P2011" s="138">
        <v>0</v>
      </c>
      <c r="Q2011" s="139">
        <v>0</v>
      </c>
      <c r="R2011" s="140">
        <v>0</v>
      </c>
      <c r="S2011" s="140">
        <v>0</v>
      </c>
      <c r="T2011" s="140">
        <v>0</v>
      </c>
      <c r="U2011" s="139">
        <v>0</v>
      </c>
      <c r="V2011" s="77">
        <f t="shared" si="32"/>
        <v>3.1880000000000002</v>
      </c>
      <c r="W2011" s="216">
        <v>7.97</v>
      </c>
      <c r="X2011" s="217">
        <v>0.912895861184568</v>
      </c>
      <c r="Y2011" s="217">
        <v>8.7104138815432011E-2</v>
      </c>
    </row>
    <row r="2012" spans="1:25" x14ac:dyDescent="0.25">
      <c r="A2012" s="124">
        <v>626601</v>
      </c>
      <c r="B2012" s="125" t="s">
        <v>2039</v>
      </c>
      <c r="C2012" s="126" t="s">
        <v>1683</v>
      </c>
      <c r="D2012" s="101" t="s">
        <v>2070</v>
      </c>
      <c r="E2012" s="153"/>
      <c r="F2012" s="102" t="e">
        <v>#N/A</v>
      </c>
      <c r="G2012" s="103" t="e">
        <v>#N/A</v>
      </c>
      <c r="H2012" s="104">
        <v>6</v>
      </c>
      <c r="I2012" s="106" t="s">
        <v>2139</v>
      </c>
      <c r="J2012" s="168" t="s">
        <v>2139</v>
      </c>
      <c r="K2012" s="166" t="s">
        <v>2139</v>
      </c>
      <c r="L2012" s="166" t="s">
        <v>2139</v>
      </c>
      <c r="M2012" s="166" t="s">
        <v>2139</v>
      </c>
      <c r="N2012" s="166" t="s">
        <v>2139</v>
      </c>
      <c r="O2012" s="153"/>
      <c r="P2012" s="138">
        <v>0</v>
      </c>
      <c r="Q2012" s="139">
        <v>0</v>
      </c>
      <c r="R2012" s="140"/>
      <c r="S2012" s="140"/>
      <c r="T2012" s="140"/>
      <c r="U2012" s="139"/>
      <c r="V2012" s="77">
        <f t="shared" si="32"/>
        <v>3.1880000000000002</v>
      </c>
      <c r="W2012" s="216">
        <v>7.97</v>
      </c>
      <c r="X2012" s="217">
        <v>0.912895861184568</v>
      </c>
      <c r="Y2012" s="217">
        <v>8.7104138815432011E-2</v>
      </c>
    </row>
    <row r="2013" spans="1:25" x14ac:dyDescent="0.25">
      <c r="A2013" s="124">
        <v>626602</v>
      </c>
      <c r="B2013" s="125" t="s">
        <v>2040</v>
      </c>
      <c r="C2013" s="126" t="s">
        <v>1683</v>
      </c>
      <c r="D2013" s="101" t="s">
        <v>2070</v>
      </c>
      <c r="E2013" s="153"/>
      <c r="F2013" s="102" t="e">
        <v>#N/A</v>
      </c>
      <c r="G2013" s="103" t="e">
        <v>#N/A</v>
      </c>
      <c r="H2013" s="104">
        <v>6</v>
      </c>
      <c r="I2013" s="106" t="s">
        <v>2139</v>
      </c>
      <c r="J2013" s="168" t="s">
        <v>2139</v>
      </c>
      <c r="K2013" s="166" t="s">
        <v>2139</v>
      </c>
      <c r="L2013" s="166" t="s">
        <v>2139</v>
      </c>
      <c r="M2013" s="166" t="s">
        <v>2139</v>
      </c>
      <c r="N2013" s="166" t="s">
        <v>2139</v>
      </c>
      <c r="O2013" s="153"/>
      <c r="P2013" s="138">
        <v>0</v>
      </c>
      <c r="Q2013" s="139">
        <v>0</v>
      </c>
      <c r="R2013" s="140"/>
      <c r="S2013" s="140"/>
      <c r="T2013" s="140"/>
      <c r="U2013" s="139"/>
      <c r="V2013" s="77">
        <f t="shared" si="32"/>
        <v>3.1880000000000002</v>
      </c>
      <c r="W2013" s="216">
        <v>7.97</v>
      </c>
      <c r="X2013" s="217">
        <v>0.912895861184568</v>
      </c>
      <c r="Y2013" s="217">
        <v>8.7104138815432011E-2</v>
      </c>
    </row>
    <row r="2014" spans="1:25" x14ac:dyDescent="0.25">
      <c r="A2014" s="124">
        <v>626700</v>
      </c>
      <c r="B2014" s="125" t="s">
        <v>2041</v>
      </c>
      <c r="C2014" s="126" t="s">
        <v>1863</v>
      </c>
      <c r="D2014" s="101" t="s">
        <v>2133</v>
      </c>
      <c r="E2014" s="153"/>
      <c r="F2014" s="102">
        <v>502</v>
      </c>
      <c r="G2014" s="103" t="s">
        <v>69</v>
      </c>
      <c r="H2014" s="104">
        <v>5</v>
      </c>
      <c r="I2014" s="106" t="s">
        <v>2139</v>
      </c>
      <c r="J2014" s="168" t="s">
        <v>2139</v>
      </c>
      <c r="K2014" s="166" t="s">
        <v>2139</v>
      </c>
      <c r="L2014" s="166" t="s">
        <v>2139</v>
      </c>
      <c r="M2014" s="166" t="s">
        <v>2139</v>
      </c>
      <c r="N2014" s="166" t="s">
        <v>2139</v>
      </c>
      <c r="O2014" s="153"/>
      <c r="P2014" s="138">
        <v>0</v>
      </c>
      <c r="Q2014" s="139">
        <v>0</v>
      </c>
      <c r="R2014" s="140">
        <v>0</v>
      </c>
      <c r="S2014" s="140">
        <v>0</v>
      </c>
      <c r="T2014" s="140">
        <v>0</v>
      </c>
      <c r="U2014" s="139">
        <v>0</v>
      </c>
      <c r="V2014" s="77">
        <f t="shared" si="32"/>
        <v>3.1880000000000002</v>
      </c>
      <c r="W2014" s="216">
        <v>7.97</v>
      </c>
      <c r="X2014" s="217">
        <v>0.912895861184568</v>
      </c>
      <c r="Y2014" s="217">
        <v>8.7104138815432011E-2</v>
      </c>
    </row>
    <row r="2015" spans="1:25" x14ac:dyDescent="0.25">
      <c r="A2015" s="124">
        <v>626801</v>
      </c>
      <c r="B2015" s="125" t="s">
        <v>2042</v>
      </c>
      <c r="C2015" s="126" t="s">
        <v>1863</v>
      </c>
      <c r="D2015" s="101" t="s">
        <v>2134</v>
      </c>
      <c r="E2015" s="153"/>
      <c r="F2015" s="102">
        <v>507</v>
      </c>
      <c r="G2015" s="103" t="s">
        <v>95</v>
      </c>
      <c r="H2015" s="104">
        <v>6</v>
      </c>
      <c r="I2015" s="106" t="s">
        <v>2139</v>
      </c>
      <c r="J2015" s="168" t="s">
        <v>2139</v>
      </c>
      <c r="K2015" s="166" t="s">
        <v>2139</v>
      </c>
      <c r="L2015" s="166" t="s">
        <v>2139</v>
      </c>
      <c r="M2015" s="166" t="s">
        <v>2139</v>
      </c>
      <c r="N2015" s="166" t="s">
        <v>2139</v>
      </c>
      <c r="O2015" s="153"/>
      <c r="P2015" s="138">
        <v>0</v>
      </c>
      <c r="Q2015" s="139">
        <v>0</v>
      </c>
      <c r="R2015" s="140">
        <v>0</v>
      </c>
      <c r="S2015" s="140">
        <v>0</v>
      </c>
      <c r="T2015" s="140">
        <v>0</v>
      </c>
      <c r="U2015" s="139">
        <v>0</v>
      </c>
      <c r="V2015" s="77">
        <f t="shared" si="32"/>
        <v>3.1880000000000002</v>
      </c>
      <c r="W2015" s="216">
        <v>7.97</v>
      </c>
      <c r="X2015" s="217">
        <v>0.912895861184568</v>
      </c>
      <c r="Y2015" s="217">
        <v>8.7104138815432011E-2</v>
      </c>
    </row>
    <row r="2016" spans="1:25" x14ac:dyDescent="0.25">
      <c r="A2016" s="124">
        <v>626802</v>
      </c>
      <c r="B2016" s="125" t="s">
        <v>2043</v>
      </c>
      <c r="C2016" s="126" t="s">
        <v>1863</v>
      </c>
      <c r="D2016" s="101" t="s">
        <v>2134</v>
      </c>
      <c r="E2016" s="153"/>
      <c r="F2016" s="102">
        <v>507</v>
      </c>
      <c r="G2016" s="103" t="s">
        <v>95</v>
      </c>
      <c r="H2016" s="104">
        <v>6</v>
      </c>
      <c r="I2016" s="106" t="s">
        <v>2139</v>
      </c>
      <c r="J2016" s="168" t="s">
        <v>2139</v>
      </c>
      <c r="K2016" s="166" t="s">
        <v>2139</v>
      </c>
      <c r="L2016" s="166" t="s">
        <v>2139</v>
      </c>
      <c r="M2016" s="166" t="s">
        <v>2139</v>
      </c>
      <c r="N2016" s="166" t="s">
        <v>2139</v>
      </c>
      <c r="O2016" s="153"/>
      <c r="P2016" s="138">
        <v>0</v>
      </c>
      <c r="Q2016" s="139">
        <v>0</v>
      </c>
      <c r="R2016" s="140">
        <v>0</v>
      </c>
      <c r="S2016" s="140">
        <v>0</v>
      </c>
      <c r="T2016" s="140">
        <v>0</v>
      </c>
      <c r="U2016" s="139">
        <v>0</v>
      </c>
      <c r="V2016" s="77">
        <f t="shared" si="32"/>
        <v>3.1880000000000002</v>
      </c>
      <c r="W2016" s="216">
        <v>7.97</v>
      </c>
      <c r="X2016" s="217">
        <v>0.912895861184568</v>
      </c>
      <c r="Y2016" s="217">
        <v>8.7104138815432011E-2</v>
      </c>
    </row>
    <row r="2017" spans="1:25" x14ac:dyDescent="0.25">
      <c r="A2017" s="124">
        <v>626900</v>
      </c>
      <c r="B2017" s="125" t="s">
        <v>2044</v>
      </c>
      <c r="C2017" s="126" t="s">
        <v>1683</v>
      </c>
      <c r="D2017" s="101" t="s">
        <v>2070</v>
      </c>
      <c r="E2017" s="153"/>
      <c r="F2017" s="102" t="e">
        <v>#N/A</v>
      </c>
      <c r="G2017" s="103" t="e">
        <v>#N/A</v>
      </c>
      <c r="H2017" s="104">
        <v>6</v>
      </c>
      <c r="I2017" s="106" t="s">
        <v>2139</v>
      </c>
      <c r="J2017" s="168" t="s">
        <v>2139</v>
      </c>
      <c r="K2017" s="166" t="s">
        <v>2139</v>
      </c>
      <c r="L2017" s="166" t="s">
        <v>2139</v>
      </c>
      <c r="M2017" s="166" t="s">
        <v>2139</v>
      </c>
      <c r="N2017" s="166" t="s">
        <v>2139</v>
      </c>
      <c r="O2017" s="153"/>
      <c r="P2017" s="138">
        <v>0</v>
      </c>
      <c r="Q2017" s="139">
        <v>0</v>
      </c>
      <c r="R2017" s="140"/>
      <c r="S2017" s="140"/>
      <c r="T2017" s="140"/>
      <c r="U2017" s="139"/>
      <c r="V2017" s="77">
        <f t="shared" si="32"/>
        <v>3.1880000000000002</v>
      </c>
      <c r="W2017" s="216">
        <v>7.97</v>
      </c>
      <c r="X2017" s="217">
        <v>0.912895861184568</v>
      </c>
      <c r="Y2017" s="217">
        <v>8.7104138815432011E-2</v>
      </c>
    </row>
    <row r="2018" spans="1:25" x14ac:dyDescent="0.25">
      <c r="A2018" s="124">
        <v>627000</v>
      </c>
      <c r="B2018" s="125" t="s">
        <v>2045</v>
      </c>
      <c r="C2018" s="126" t="s">
        <v>1863</v>
      </c>
      <c r="D2018" s="101" t="s">
        <v>2133</v>
      </c>
      <c r="E2018" s="153"/>
      <c r="F2018" s="102">
        <v>507</v>
      </c>
      <c r="G2018" s="103" t="s">
        <v>95</v>
      </c>
      <c r="H2018" s="104">
        <v>6</v>
      </c>
      <c r="I2018" s="106" t="s">
        <v>2139</v>
      </c>
      <c r="J2018" s="168" t="s">
        <v>2139</v>
      </c>
      <c r="K2018" s="166" t="s">
        <v>2139</v>
      </c>
      <c r="L2018" s="166" t="s">
        <v>2139</v>
      </c>
      <c r="M2018" s="166" t="s">
        <v>2139</v>
      </c>
      <c r="N2018" s="166" t="s">
        <v>2139</v>
      </c>
      <c r="O2018" s="153"/>
      <c r="P2018" s="138">
        <v>0</v>
      </c>
      <c r="Q2018" s="139">
        <v>0</v>
      </c>
      <c r="R2018" s="140">
        <v>0</v>
      </c>
      <c r="S2018" s="140">
        <v>0</v>
      </c>
      <c r="T2018" s="140">
        <v>0</v>
      </c>
      <c r="U2018" s="139">
        <v>0</v>
      </c>
      <c r="V2018" s="77">
        <f t="shared" si="32"/>
        <v>3.1880000000000002</v>
      </c>
      <c r="W2018" s="216">
        <v>7.97</v>
      </c>
      <c r="X2018" s="217">
        <v>0.912895861184568</v>
      </c>
      <c r="Y2018" s="217">
        <v>8.7104138815432011E-2</v>
      </c>
    </row>
    <row r="2019" spans="1:25" x14ac:dyDescent="0.25">
      <c r="A2019" s="124">
        <v>627201</v>
      </c>
      <c r="B2019" s="125" t="s">
        <v>2046</v>
      </c>
      <c r="C2019" s="126" t="s">
        <v>1863</v>
      </c>
      <c r="D2019" s="101" t="s">
        <v>2070</v>
      </c>
      <c r="E2019" s="153"/>
      <c r="F2019" s="102">
        <v>510</v>
      </c>
      <c r="G2019" s="103" t="s">
        <v>1954</v>
      </c>
      <c r="H2019" s="104">
        <v>6</v>
      </c>
      <c r="I2019" s="106" t="s">
        <v>2139</v>
      </c>
      <c r="J2019" s="168" t="s">
        <v>2139</v>
      </c>
      <c r="K2019" s="166" t="s">
        <v>2139</v>
      </c>
      <c r="L2019" s="166" t="s">
        <v>2139</v>
      </c>
      <c r="M2019" s="166" t="s">
        <v>2139</v>
      </c>
      <c r="N2019" s="166" t="s">
        <v>2139</v>
      </c>
      <c r="O2019" s="153"/>
      <c r="P2019" s="138">
        <v>0</v>
      </c>
      <c r="Q2019" s="139">
        <v>0</v>
      </c>
      <c r="R2019" s="140">
        <v>0</v>
      </c>
      <c r="S2019" s="140">
        <v>0</v>
      </c>
      <c r="T2019" s="140">
        <v>0</v>
      </c>
      <c r="U2019" s="139">
        <v>0</v>
      </c>
      <c r="V2019" s="77">
        <f t="shared" si="32"/>
        <v>3.1880000000000002</v>
      </c>
      <c r="W2019" s="216">
        <v>7.97</v>
      </c>
      <c r="X2019" s="217">
        <v>0.912895861184568</v>
      </c>
      <c r="Y2019" s="217">
        <v>8.7104138815432011E-2</v>
      </c>
    </row>
    <row r="2020" spans="1:25" x14ac:dyDescent="0.25">
      <c r="A2020" s="124">
        <v>627203</v>
      </c>
      <c r="B2020" s="125" t="s">
        <v>2047</v>
      </c>
      <c r="C2020" s="126" t="s">
        <v>1683</v>
      </c>
      <c r="D2020" s="101" t="s">
        <v>2070</v>
      </c>
      <c r="E2020" s="153"/>
      <c r="F2020" s="102" t="e">
        <v>#N/A</v>
      </c>
      <c r="G2020" s="103" t="e">
        <v>#N/A</v>
      </c>
      <c r="H2020" s="104">
        <v>6</v>
      </c>
      <c r="I2020" s="106" t="s">
        <v>2139</v>
      </c>
      <c r="J2020" s="168" t="s">
        <v>2139</v>
      </c>
      <c r="K2020" s="166" t="s">
        <v>2139</v>
      </c>
      <c r="L2020" s="166" t="s">
        <v>2139</v>
      </c>
      <c r="M2020" s="166" t="s">
        <v>2139</v>
      </c>
      <c r="N2020" s="166" t="s">
        <v>2139</v>
      </c>
      <c r="O2020" s="153"/>
      <c r="P2020" s="138">
        <v>0</v>
      </c>
      <c r="Q2020" s="139">
        <v>0</v>
      </c>
      <c r="R2020" s="140"/>
      <c r="S2020" s="140"/>
      <c r="T2020" s="140"/>
      <c r="U2020" s="139"/>
      <c r="V2020" s="77">
        <f t="shared" si="32"/>
        <v>3.1880000000000002</v>
      </c>
      <c r="W2020" s="216">
        <v>7.97</v>
      </c>
      <c r="X2020" s="217">
        <v>0.912895861184568</v>
      </c>
      <c r="Y2020" s="217">
        <v>8.7104138815432011E-2</v>
      </c>
    </row>
    <row r="2021" spans="1:25" ht="15.75" thickBot="1" x14ac:dyDescent="0.3">
      <c r="A2021" s="127">
        <v>627204</v>
      </c>
      <c r="B2021" s="128" t="s">
        <v>2048</v>
      </c>
      <c r="C2021" s="129" t="s">
        <v>1683</v>
      </c>
      <c r="D2021" s="130" t="s">
        <v>2070</v>
      </c>
      <c r="E2021" s="154"/>
      <c r="F2021" s="117" t="e">
        <v>#N/A</v>
      </c>
      <c r="G2021" s="118" t="e">
        <v>#N/A</v>
      </c>
      <c r="H2021" s="119">
        <v>6</v>
      </c>
      <c r="I2021" s="106" t="s">
        <v>2139</v>
      </c>
      <c r="J2021" s="170" t="s">
        <v>2139</v>
      </c>
      <c r="K2021" s="171" t="s">
        <v>2139</v>
      </c>
      <c r="L2021" s="171" t="s">
        <v>2139</v>
      </c>
      <c r="M2021" s="171" t="s">
        <v>2139</v>
      </c>
      <c r="N2021" s="171" t="s">
        <v>2139</v>
      </c>
      <c r="O2021" s="154"/>
      <c r="P2021" s="160">
        <v>0</v>
      </c>
      <c r="Q2021" s="161">
        <v>0</v>
      </c>
      <c r="R2021" s="140"/>
      <c r="S2021" s="140"/>
      <c r="T2021" s="140"/>
      <c r="U2021" s="139"/>
      <c r="V2021" s="111">
        <f t="shared" si="32"/>
        <v>3.1880000000000002</v>
      </c>
      <c r="W2021" s="216">
        <v>7.97</v>
      </c>
      <c r="X2021" s="217">
        <v>0.912895861184568</v>
      </c>
      <c r="Y2021" s="217">
        <v>8.7104138815432011E-2</v>
      </c>
    </row>
    <row r="2022" spans="1:25" x14ac:dyDescent="0.25">
      <c r="I2022" s="112">
        <f>SUM(I10:I2021)</f>
        <v>4242030</v>
      </c>
      <c r="J2022" s="158">
        <f>SUM(J10:J2021)</f>
        <v>2531757</v>
      </c>
      <c r="K2022" s="158">
        <f t="shared" ref="K2022:U2022" si="33">SUM(K10:K2021)</f>
        <v>252054</v>
      </c>
      <c r="L2022" s="158">
        <f t="shared" si="33"/>
        <v>57282</v>
      </c>
      <c r="M2022" s="158">
        <f t="shared" si="33"/>
        <v>292128</v>
      </c>
      <c r="N2022" s="158">
        <f t="shared" si="33"/>
        <v>573588</v>
      </c>
      <c r="O2022" s="158"/>
      <c r="P2022" s="158">
        <f t="shared" si="33"/>
        <v>25553.999999999924</v>
      </c>
      <c r="Q2022" s="158">
        <f t="shared" si="33"/>
        <v>2073.3333333333271</v>
      </c>
      <c r="R2022" s="108">
        <f t="shared" si="33"/>
        <v>51811.333333333387</v>
      </c>
      <c r="S2022" s="108">
        <f t="shared" si="33"/>
        <v>50611.000000000044</v>
      </c>
      <c r="T2022" s="108">
        <f t="shared" si="33"/>
        <v>8698.1768775256933</v>
      </c>
      <c r="U2022" s="113">
        <f t="shared" si="33"/>
        <v>3651.6666666666802</v>
      </c>
    </row>
  </sheetData>
  <mergeCells count="20">
    <mergeCell ref="A6:H6"/>
    <mergeCell ref="I6:N6"/>
    <mergeCell ref="A8:A9"/>
    <mergeCell ref="F8:H8"/>
    <mergeCell ref="B8:B9"/>
    <mergeCell ref="C8:C9"/>
    <mergeCell ref="E8:E9"/>
    <mergeCell ref="D8:D9"/>
    <mergeCell ref="I8:N8"/>
    <mergeCell ref="P6:U6"/>
    <mergeCell ref="V6:Y6"/>
    <mergeCell ref="O8:O9"/>
    <mergeCell ref="X8:Y8"/>
    <mergeCell ref="AA8:AA9"/>
    <mergeCell ref="AA4:AB6"/>
    <mergeCell ref="AB8:AB9"/>
    <mergeCell ref="P8:Q8"/>
    <mergeCell ref="R8:U8"/>
    <mergeCell ref="V8:V9"/>
    <mergeCell ref="W8:W9"/>
  </mergeCells>
  <phoneticPr fontId="0" type="noConversion"/>
  <pageMargins left="0.7" right="0.7" top="0.75" bottom="0.75" header="0.3" footer="0.3"/>
  <pageSetup paperSize="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18</vt:i4>
      </vt:variant>
    </vt:vector>
  </HeadingPairs>
  <TitlesOfParts>
    <vt:vector size="23" baseType="lpstr">
      <vt:lpstr>About This Model</vt:lpstr>
      <vt:lpstr>2 Base case Input</vt:lpstr>
      <vt:lpstr>4 Base case Output Table</vt:lpstr>
      <vt:lpstr>7 Base case Results</vt:lpstr>
      <vt:lpstr>9 All Base Data</vt:lpstr>
      <vt:lpstr>BaseCase_CardiacHA_All</vt:lpstr>
      <vt:lpstr>BaseCase_Cost_CardiacHA_All</vt:lpstr>
      <vt:lpstr>BaseCase_Cost_Mort_AllAdults_30</vt:lpstr>
      <vt:lpstr>BaseCase_Cost_Mort_Child_0_1</vt:lpstr>
      <vt:lpstr>BaseCase_Cost_Mort_Maori_30</vt:lpstr>
      <vt:lpstr>BaseCase_Cost_RADs_All</vt:lpstr>
      <vt:lpstr>BaseCase_Cost_RespHA_All</vt:lpstr>
      <vt:lpstr>BaseCase_Cost_RespHA_Child_1_4</vt:lpstr>
      <vt:lpstr>BaseCase_Cost_RespHA_Child_5_14</vt:lpstr>
      <vt:lpstr>BaseCase_Mort_AllAdults_30</vt:lpstr>
      <vt:lpstr>BaseCase_Mort_Child_0_1</vt:lpstr>
      <vt:lpstr>BaseCase_Mort_Maori_30</vt:lpstr>
      <vt:lpstr>Basecase_PM10</vt:lpstr>
      <vt:lpstr>Basecase_Pop_2006</vt:lpstr>
      <vt:lpstr>BaseCase_RADs_All</vt:lpstr>
      <vt:lpstr>BaseCase_RespHA_All</vt:lpstr>
      <vt:lpstr>BaseCase_RespHA_Child_1_4</vt:lpstr>
      <vt:lpstr>BaseCase_RespHA_Child_5_14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Gerda</dc:creator>
  <cp:lastModifiedBy>Josh</cp:lastModifiedBy>
  <cp:lastPrinted>2011-08-31T00:28:32Z</cp:lastPrinted>
  <dcterms:created xsi:type="dcterms:W3CDTF">2011-05-29T04:24:42Z</dcterms:created>
  <dcterms:modified xsi:type="dcterms:W3CDTF">2014-05-14T03:07:29Z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-2016973566</vt:i4>
  </property>
  <property fmtid="{D5CDD505-2E9C-101B-9397-08002B2CF9AE}" pid="3" name="_NewReviewCycle">
    <vt:lpwstr/>
  </property>
  <property fmtid="{D5CDD505-2E9C-101B-9397-08002B2CF9AE}" pid="4" name="_EmailSubject">
    <vt:lpwstr>NIWA report</vt:lpwstr>
  </property>
  <property fmtid="{D5CDD505-2E9C-101B-9397-08002B2CF9AE}" pid="5" name="_AuthorEmail">
    <vt:lpwstr>Josh.Fyfe@mfe.govt.nz</vt:lpwstr>
  </property>
  <property fmtid="{D5CDD505-2E9C-101B-9397-08002B2CF9AE}" pid="6" name="_AuthorEmailDisplayName">
    <vt:lpwstr>Josh Fyfe</vt:lpwstr>
  </property>
</Properties>
</file>